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ANEXO4" sheetId="33" state="hidden" r:id="rId7"/>
  </sheets>
  <externalReferences>
    <externalReference r:id="rId8"/>
  </externalReferences>
  <definedNames>
    <definedName name="_xlnm._FilterDatabase" localSheetId="4" hidden="1">CHECKLIST!$B$13:$Q$1821</definedName>
    <definedName name="_xlnm._FilterDatabase" localSheetId="0" hidden="1">DATOS!$B$1:$CU$1412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APERTURA_VENTANILLA">REPORTE!$AZ$19</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IERRE_VENTANILLA">REPORTE!$AZ$20</definedName>
    <definedName name="CLAVE_CADER">REPORTE!$AZ$6</definedName>
    <definedName name="CLAVE_DISTRITO">REPORTE!$AZ$5</definedName>
    <definedName name="CLAVE_ESTADO">ANEXO4!$AA$4</definedName>
    <definedName name="COPI">CHECKLIST!$E$12</definedName>
    <definedName name="COPIAR">CHECKLIST!$E$12</definedName>
    <definedName name="CORREO">REPORTE!$AZ$11</definedName>
    <definedName name="dia_cierre">REPORTE!$AZ$22</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JERCICIO_FISCAL">REPORTE!$AZ$21</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DATOS!$CU$2:$CU$310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DATOS!$CX$2:$CX$1078</definedName>
    <definedName name="LISTA2" localSheetId="5">[1]DATOS!$BM$2:$BM$1078</definedName>
    <definedName name="LISTA2">DATOS!$CU$2:$CU$1078</definedName>
    <definedName name="mapapy">REPORTE!$AN$12</definedName>
    <definedName name="mes_cierre">REPORTE!$AZ$23</definedName>
    <definedName name="mostrar_bombas">REPORTE!$B$36</definedName>
    <definedName name="mostrarBombas">REINSCRIPCION!$D$32</definedName>
    <definedName name="NOMBRE">DATOS!$BT$2:$BT$1757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013" i="1" l="1"/>
  <c r="S2014" i="1"/>
  <c r="AA4" i="33" l="1"/>
  <c r="N5" i="1" l="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107" i="1"/>
  <c r="N108" i="1"/>
  <c r="O108" i="1"/>
  <c r="N109" i="1"/>
  <c r="O109" i="1"/>
  <c r="N110" i="1"/>
  <c r="O110" i="1"/>
  <c r="N111" i="1"/>
  <c r="O111" i="1"/>
  <c r="N112" i="1"/>
  <c r="O112" i="1"/>
  <c r="N113" i="1"/>
  <c r="O113" i="1"/>
  <c r="N114" i="1"/>
  <c r="O114" i="1"/>
  <c r="N115" i="1"/>
  <c r="O115" i="1"/>
  <c r="N116" i="1"/>
  <c r="O116" i="1"/>
  <c r="N117" i="1"/>
  <c r="O117" i="1"/>
  <c r="N118" i="1"/>
  <c r="O118" i="1"/>
  <c r="N119" i="1"/>
  <c r="O119" i="1"/>
  <c r="N120" i="1"/>
  <c r="O120" i="1"/>
  <c r="N121" i="1"/>
  <c r="O121" i="1"/>
  <c r="N122" i="1"/>
  <c r="O122" i="1"/>
  <c r="N123" i="1"/>
  <c r="O123" i="1"/>
  <c r="N124" i="1"/>
  <c r="O124" i="1"/>
  <c r="N125" i="1"/>
  <c r="O125" i="1"/>
  <c r="N126" i="1"/>
  <c r="O126" i="1"/>
  <c r="N127" i="1"/>
  <c r="O127" i="1"/>
  <c r="N128" i="1"/>
  <c r="O128" i="1"/>
  <c r="N129" i="1"/>
  <c r="O129" i="1"/>
  <c r="N130" i="1"/>
  <c r="O130" i="1"/>
  <c r="N131" i="1"/>
  <c r="O131" i="1"/>
  <c r="N132" i="1"/>
  <c r="O132" i="1"/>
  <c r="N133" i="1"/>
  <c r="O133" i="1"/>
  <c r="N134" i="1"/>
  <c r="O134" i="1"/>
  <c r="N135" i="1"/>
  <c r="O135" i="1"/>
  <c r="N136" i="1"/>
  <c r="O136" i="1"/>
  <c r="N137" i="1"/>
  <c r="O137" i="1"/>
  <c r="N138" i="1"/>
  <c r="O138" i="1"/>
  <c r="N139" i="1"/>
  <c r="O139" i="1"/>
  <c r="N140" i="1"/>
  <c r="O140" i="1"/>
  <c r="N141" i="1"/>
  <c r="O141" i="1"/>
  <c r="N142" i="1"/>
  <c r="O142" i="1"/>
  <c r="N143" i="1"/>
  <c r="O143" i="1"/>
  <c r="N144" i="1"/>
  <c r="O144" i="1"/>
  <c r="N145" i="1"/>
  <c r="O145" i="1"/>
  <c r="N146" i="1"/>
  <c r="O146" i="1"/>
  <c r="N147" i="1"/>
  <c r="O147" i="1"/>
  <c r="N148" i="1"/>
  <c r="O148" i="1"/>
  <c r="N149" i="1"/>
  <c r="O149" i="1"/>
  <c r="N150" i="1"/>
  <c r="O150" i="1"/>
  <c r="N151" i="1"/>
  <c r="O151" i="1"/>
  <c r="N152" i="1"/>
  <c r="O152" i="1"/>
  <c r="N153" i="1"/>
  <c r="O153" i="1"/>
  <c r="N154" i="1"/>
  <c r="O154" i="1"/>
  <c r="N155" i="1"/>
  <c r="O155" i="1"/>
  <c r="N156" i="1"/>
  <c r="O156" i="1"/>
  <c r="N157" i="1"/>
  <c r="O157" i="1"/>
  <c r="N158" i="1"/>
  <c r="O158" i="1"/>
  <c r="N159" i="1"/>
  <c r="O159" i="1"/>
  <c r="N160" i="1"/>
  <c r="O160" i="1"/>
  <c r="N161" i="1"/>
  <c r="O161" i="1"/>
  <c r="N162" i="1"/>
  <c r="O162" i="1"/>
  <c r="N163" i="1"/>
  <c r="O163" i="1"/>
  <c r="N164" i="1"/>
  <c r="O164" i="1"/>
  <c r="N165" i="1"/>
  <c r="O165" i="1"/>
  <c r="N166" i="1"/>
  <c r="O166" i="1"/>
  <c r="N167" i="1"/>
  <c r="O167" i="1"/>
  <c r="N168" i="1"/>
  <c r="O168" i="1"/>
  <c r="N169" i="1"/>
  <c r="O169" i="1"/>
  <c r="N170" i="1"/>
  <c r="O170" i="1"/>
  <c r="N171" i="1"/>
  <c r="O171" i="1"/>
  <c r="N172" i="1"/>
  <c r="O172" i="1"/>
  <c r="N173" i="1"/>
  <c r="O173" i="1"/>
  <c r="N174" i="1"/>
  <c r="O174" i="1"/>
  <c r="N175" i="1"/>
  <c r="O175" i="1"/>
  <c r="N176" i="1"/>
  <c r="O176" i="1"/>
  <c r="N177" i="1"/>
  <c r="O177" i="1"/>
  <c r="N178" i="1"/>
  <c r="O178" i="1"/>
  <c r="N179" i="1"/>
  <c r="O179" i="1"/>
  <c r="N180" i="1"/>
  <c r="O180" i="1"/>
  <c r="N181" i="1"/>
  <c r="O181" i="1"/>
  <c r="N182" i="1"/>
  <c r="O182" i="1"/>
  <c r="N183" i="1"/>
  <c r="O183" i="1"/>
  <c r="N184" i="1"/>
  <c r="O184" i="1"/>
  <c r="N185" i="1"/>
  <c r="O185" i="1"/>
  <c r="N186" i="1"/>
  <c r="O186" i="1"/>
  <c r="N187" i="1"/>
  <c r="O187" i="1"/>
  <c r="N188" i="1"/>
  <c r="O188" i="1"/>
  <c r="N189" i="1"/>
  <c r="O189" i="1"/>
  <c r="N190" i="1"/>
  <c r="O190" i="1"/>
  <c r="N191" i="1"/>
  <c r="O191" i="1"/>
  <c r="N192" i="1"/>
  <c r="O192" i="1"/>
  <c r="N193" i="1"/>
  <c r="O193" i="1"/>
  <c r="N194" i="1"/>
  <c r="O194" i="1"/>
  <c r="N195" i="1"/>
  <c r="O195" i="1"/>
  <c r="N196" i="1"/>
  <c r="O196" i="1"/>
  <c r="N197" i="1"/>
  <c r="O197" i="1"/>
  <c r="N198" i="1"/>
  <c r="O198" i="1"/>
  <c r="N199" i="1"/>
  <c r="O199" i="1"/>
  <c r="N200" i="1"/>
  <c r="O200" i="1"/>
  <c r="N201" i="1"/>
  <c r="O201" i="1"/>
  <c r="N202" i="1"/>
  <c r="O202" i="1"/>
  <c r="N203" i="1"/>
  <c r="O203" i="1"/>
  <c r="N204" i="1"/>
  <c r="O204" i="1"/>
  <c r="N205" i="1"/>
  <c r="O205" i="1"/>
  <c r="N206" i="1"/>
  <c r="O206" i="1"/>
  <c r="N207" i="1"/>
  <c r="O207" i="1"/>
  <c r="N208" i="1"/>
  <c r="O208" i="1"/>
  <c r="N209" i="1"/>
  <c r="O209" i="1"/>
  <c r="N210" i="1"/>
  <c r="O210" i="1"/>
  <c r="N211" i="1"/>
  <c r="O211" i="1"/>
  <c r="N212" i="1"/>
  <c r="O212" i="1"/>
  <c r="N213" i="1"/>
  <c r="O213" i="1"/>
  <c r="N214" i="1"/>
  <c r="O214" i="1"/>
  <c r="N215" i="1"/>
  <c r="O215" i="1"/>
  <c r="N216" i="1"/>
  <c r="O216" i="1"/>
  <c r="N217" i="1"/>
  <c r="O217" i="1"/>
  <c r="N218" i="1"/>
  <c r="O218" i="1"/>
  <c r="N219" i="1"/>
  <c r="O219" i="1"/>
  <c r="N220" i="1"/>
  <c r="O220" i="1"/>
  <c r="N221" i="1"/>
  <c r="O221" i="1"/>
  <c r="N222" i="1"/>
  <c r="O222" i="1"/>
  <c r="N223" i="1"/>
  <c r="O223" i="1"/>
  <c r="N224" i="1"/>
  <c r="O224" i="1"/>
  <c r="N225" i="1"/>
  <c r="O225" i="1"/>
  <c r="N226" i="1"/>
  <c r="O226" i="1"/>
  <c r="N227" i="1"/>
  <c r="O227" i="1"/>
  <c r="N228" i="1"/>
  <c r="O228" i="1"/>
  <c r="N229" i="1"/>
  <c r="O229" i="1"/>
  <c r="N230" i="1"/>
  <c r="O230" i="1"/>
  <c r="N231" i="1"/>
  <c r="O231" i="1"/>
  <c r="N232" i="1"/>
  <c r="O232" i="1"/>
  <c r="N233" i="1"/>
  <c r="O233" i="1"/>
  <c r="N234" i="1"/>
  <c r="O234" i="1"/>
  <c r="N235" i="1"/>
  <c r="O235" i="1"/>
  <c r="N236" i="1"/>
  <c r="O236" i="1"/>
  <c r="N237" i="1"/>
  <c r="O237" i="1"/>
  <c r="N238" i="1"/>
  <c r="O238" i="1"/>
  <c r="N239" i="1"/>
  <c r="O239" i="1"/>
  <c r="N240" i="1"/>
  <c r="O240" i="1"/>
  <c r="N241" i="1"/>
  <c r="O241" i="1"/>
  <c r="N242" i="1"/>
  <c r="O242" i="1"/>
  <c r="N243" i="1"/>
  <c r="O243" i="1"/>
  <c r="N244" i="1"/>
  <c r="O244" i="1"/>
  <c r="N245" i="1"/>
  <c r="O245" i="1"/>
  <c r="N246" i="1"/>
  <c r="O246" i="1"/>
  <c r="N247" i="1"/>
  <c r="O247" i="1"/>
  <c r="N248" i="1"/>
  <c r="O248" i="1"/>
  <c r="N249" i="1"/>
  <c r="O249" i="1"/>
  <c r="N250" i="1"/>
  <c r="O250" i="1"/>
  <c r="N251" i="1"/>
  <c r="O251" i="1"/>
  <c r="N252" i="1"/>
  <c r="O252" i="1"/>
  <c r="N253" i="1"/>
  <c r="O253" i="1"/>
  <c r="N254" i="1"/>
  <c r="O254" i="1"/>
  <c r="N255" i="1"/>
  <c r="O255" i="1"/>
  <c r="N256" i="1"/>
  <c r="O256" i="1"/>
  <c r="N257" i="1"/>
  <c r="O257" i="1"/>
  <c r="N258" i="1"/>
  <c r="O258" i="1"/>
  <c r="N259" i="1"/>
  <c r="O259" i="1"/>
  <c r="N260" i="1"/>
  <c r="O260" i="1"/>
  <c r="N261" i="1"/>
  <c r="O261" i="1"/>
  <c r="N262" i="1"/>
  <c r="O262" i="1"/>
  <c r="N263" i="1"/>
  <c r="O263" i="1"/>
  <c r="N264" i="1"/>
  <c r="O264" i="1"/>
  <c r="N265" i="1"/>
  <c r="O265" i="1"/>
  <c r="N266" i="1"/>
  <c r="O266" i="1"/>
  <c r="N267" i="1"/>
  <c r="O267" i="1"/>
  <c r="N268" i="1"/>
  <c r="O268" i="1"/>
  <c r="N269" i="1"/>
  <c r="O269" i="1"/>
  <c r="N270" i="1"/>
  <c r="O270" i="1"/>
  <c r="N271" i="1"/>
  <c r="O271" i="1"/>
  <c r="N272" i="1"/>
  <c r="O272" i="1"/>
  <c r="N273" i="1"/>
  <c r="O273" i="1"/>
  <c r="N274" i="1"/>
  <c r="O274" i="1"/>
  <c r="N275" i="1"/>
  <c r="O275" i="1"/>
  <c r="N276" i="1"/>
  <c r="O276" i="1"/>
  <c r="N277" i="1"/>
  <c r="O277" i="1"/>
  <c r="N278" i="1"/>
  <c r="O278" i="1"/>
  <c r="N279" i="1"/>
  <c r="O279" i="1"/>
  <c r="N280" i="1"/>
  <c r="O280" i="1"/>
  <c r="N281" i="1"/>
  <c r="O281" i="1"/>
  <c r="N282" i="1"/>
  <c r="O282" i="1"/>
  <c r="N283" i="1"/>
  <c r="O283" i="1"/>
  <c r="N284" i="1"/>
  <c r="O284" i="1"/>
  <c r="N285" i="1"/>
  <c r="O285" i="1"/>
  <c r="N286" i="1"/>
  <c r="O286" i="1"/>
  <c r="N287" i="1"/>
  <c r="O287" i="1"/>
  <c r="N288" i="1"/>
  <c r="O288" i="1"/>
  <c r="N289" i="1"/>
  <c r="O289" i="1"/>
  <c r="N290" i="1"/>
  <c r="O290" i="1"/>
  <c r="N291" i="1"/>
  <c r="O291" i="1"/>
  <c r="N292" i="1"/>
  <c r="O292" i="1"/>
  <c r="N293" i="1"/>
  <c r="O293" i="1"/>
  <c r="N294" i="1"/>
  <c r="O294" i="1"/>
  <c r="N295" i="1"/>
  <c r="O295" i="1"/>
  <c r="N296" i="1"/>
  <c r="O296" i="1"/>
  <c r="N297" i="1"/>
  <c r="O297" i="1"/>
  <c r="N298" i="1"/>
  <c r="O298" i="1"/>
  <c r="N299" i="1"/>
  <c r="O299" i="1"/>
  <c r="N300" i="1"/>
  <c r="O300" i="1"/>
  <c r="N301" i="1"/>
  <c r="O301" i="1"/>
  <c r="N302" i="1"/>
  <c r="O302" i="1"/>
  <c r="N303" i="1"/>
  <c r="O303" i="1"/>
  <c r="N304" i="1"/>
  <c r="O304" i="1"/>
  <c r="N305" i="1"/>
  <c r="O305" i="1"/>
  <c r="N306" i="1"/>
  <c r="O306" i="1"/>
  <c r="N307" i="1"/>
  <c r="O307" i="1"/>
  <c r="N308" i="1"/>
  <c r="O308" i="1"/>
  <c r="N309" i="1"/>
  <c r="O309" i="1"/>
  <c r="N310" i="1"/>
  <c r="O310" i="1"/>
  <c r="N311" i="1"/>
  <c r="O311" i="1"/>
  <c r="N312" i="1"/>
  <c r="O312" i="1"/>
  <c r="N313" i="1"/>
  <c r="O313" i="1"/>
  <c r="N314" i="1"/>
  <c r="O314" i="1"/>
  <c r="N315" i="1"/>
  <c r="O315" i="1"/>
  <c r="N316" i="1"/>
  <c r="O316" i="1"/>
  <c r="N317" i="1"/>
  <c r="O317" i="1"/>
  <c r="N318" i="1"/>
  <c r="O318" i="1"/>
  <c r="N319" i="1"/>
  <c r="O319" i="1"/>
  <c r="N320" i="1"/>
  <c r="O320" i="1"/>
  <c r="N321" i="1"/>
  <c r="O321" i="1"/>
  <c r="N322" i="1"/>
  <c r="O322" i="1"/>
  <c r="N323" i="1"/>
  <c r="O323" i="1"/>
  <c r="N324" i="1"/>
  <c r="O324" i="1"/>
  <c r="N325" i="1"/>
  <c r="O325" i="1"/>
  <c r="N326" i="1"/>
  <c r="O326" i="1"/>
  <c r="N327" i="1"/>
  <c r="O327" i="1"/>
  <c r="N328" i="1"/>
  <c r="O328" i="1"/>
  <c r="N329" i="1"/>
  <c r="O329" i="1"/>
  <c r="N330" i="1"/>
  <c r="O330" i="1"/>
  <c r="N331" i="1"/>
  <c r="O331" i="1"/>
  <c r="N332" i="1"/>
  <c r="O332" i="1"/>
  <c r="N333" i="1"/>
  <c r="O333" i="1"/>
  <c r="N334" i="1"/>
  <c r="O334" i="1"/>
  <c r="N335" i="1"/>
  <c r="O335" i="1"/>
  <c r="N336" i="1"/>
  <c r="O336" i="1"/>
  <c r="N337" i="1"/>
  <c r="O337" i="1"/>
  <c r="N338" i="1"/>
  <c r="O338" i="1"/>
  <c r="N339" i="1"/>
  <c r="O339" i="1"/>
  <c r="N340" i="1"/>
  <c r="O340" i="1"/>
  <c r="N341" i="1"/>
  <c r="O341" i="1"/>
  <c r="N342" i="1"/>
  <c r="O342" i="1"/>
  <c r="N343" i="1"/>
  <c r="O343" i="1"/>
  <c r="N344" i="1"/>
  <c r="O344" i="1"/>
  <c r="N345" i="1"/>
  <c r="O345" i="1"/>
  <c r="N346" i="1"/>
  <c r="O346" i="1"/>
  <c r="N347" i="1"/>
  <c r="O347" i="1"/>
  <c r="N348" i="1"/>
  <c r="O348" i="1"/>
  <c r="N349" i="1"/>
  <c r="O349" i="1"/>
  <c r="N350" i="1"/>
  <c r="O350" i="1"/>
  <c r="N351" i="1"/>
  <c r="O351" i="1"/>
  <c r="N352" i="1"/>
  <c r="O352" i="1"/>
  <c r="N353" i="1"/>
  <c r="O353" i="1"/>
  <c r="N354" i="1"/>
  <c r="O354" i="1"/>
  <c r="N355" i="1"/>
  <c r="O355" i="1"/>
  <c r="N356" i="1"/>
  <c r="O356" i="1"/>
  <c r="N357" i="1"/>
  <c r="O357" i="1"/>
  <c r="N358" i="1"/>
  <c r="O358" i="1"/>
  <c r="N359" i="1"/>
  <c r="O359" i="1"/>
  <c r="N360" i="1"/>
  <c r="O360" i="1"/>
  <c r="N361" i="1"/>
  <c r="O361" i="1"/>
  <c r="N362" i="1"/>
  <c r="O362" i="1"/>
  <c r="N363" i="1"/>
  <c r="O363" i="1"/>
  <c r="N364" i="1"/>
  <c r="O364" i="1"/>
  <c r="N365" i="1"/>
  <c r="O365" i="1"/>
  <c r="N366" i="1"/>
  <c r="O366" i="1"/>
  <c r="N367" i="1"/>
  <c r="O367" i="1"/>
  <c r="N368" i="1"/>
  <c r="O368" i="1"/>
  <c r="N369" i="1"/>
  <c r="O369" i="1"/>
  <c r="N370" i="1"/>
  <c r="O370" i="1"/>
  <c r="N371" i="1"/>
  <c r="O371" i="1"/>
  <c r="N372" i="1"/>
  <c r="O372" i="1"/>
  <c r="N373" i="1"/>
  <c r="O373" i="1"/>
  <c r="N374" i="1"/>
  <c r="O374" i="1"/>
  <c r="N375" i="1"/>
  <c r="O375" i="1"/>
  <c r="N376" i="1"/>
  <c r="O376" i="1"/>
  <c r="N377" i="1"/>
  <c r="O377" i="1"/>
  <c r="N378" i="1"/>
  <c r="O378" i="1"/>
  <c r="N379" i="1"/>
  <c r="O379" i="1"/>
  <c r="N380" i="1"/>
  <c r="O380" i="1"/>
  <c r="N381" i="1"/>
  <c r="O381" i="1"/>
  <c r="N382" i="1"/>
  <c r="O382" i="1"/>
  <c r="N383" i="1"/>
  <c r="O383" i="1"/>
  <c r="N384" i="1"/>
  <c r="O384" i="1"/>
  <c r="N385" i="1"/>
  <c r="O385" i="1"/>
  <c r="N386" i="1"/>
  <c r="O386" i="1"/>
  <c r="N387" i="1"/>
  <c r="O387" i="1"/>
  <c r="N388" i="1"/>
  <c r="O388" i="1"/>
  <c r="N389" i="1"/>
  <c r="O389" i="1"/>
  <c r="N390" i="1"/>
  <c r="O390" i="1"/>
  <c r="N391" i="1"/>
  <c r="O391" i="1"/>
  <c r="N392" i="1"/>
  <c r="O392" i="1"/>
  <c r="N393" i="1"/>
  <c r="O393" i="1"/>
  <c r="N394" i="1"/>
  <c r="O394" i="1"/>
  <c r="N395" i="1"/>
  <c r="O395" i="1"/>
  <c r="N396" i="1"/>
  <c r="O396" i="1"/>
  <c r="N397" i="1"/>
  <c r="O397" i="1"/>
  <c r="N398" i="1"/>
  <c r="O398" i="1"/>
  <c r="N399" i="1"/>
  <c r="O399" i="1"/>
  <c r="N400" i="1"/>
  <c r="O400" i="1"/>
  <c r="N401" i="1"/>
  <c r="O401" i="1"/>
  <c r="N402" i="1"/>
  <c r="O402" i="1"/>
  <c r="N403" i="1"/>
  <c r="O403" i="1"/>
  <c r="N404" i="1"/>
  <c r="O404" i="1"/>
  <c r="N405" i="1"/>
  <c r="O405" i="1"/>
  <c r="N406" i="1"/>
  <c r="O406" i="1"/>
  <c r="N407" i="1"/>
  <c r="O407" i="1"/>
  <c r="N408" i="1"/>
  <c r="O408" i="1"/>
  <c r="N409" i="1"/>
  <c r="O409" i="1"/>
  <c r="N410" i="1"/>
  <c r="O410" i="1"/>
  <c r="N411" i="1"/>
  <c r="O411" i="1"/>
  <c r="N412" i="1"/>
  <c r="O412" i="1"/>
  <c r="N413" i="1"/>
  <c r="O413" i="1"/>
  <c r="N414" i="1"/>
  <c r="O414" i="1"/>
  <c r="N415" i="1"/>
  <c r="O415" i="1"/>
  <c r="N416" i="1"/>
  <c r="O416" i="1"/>
  <c r="N417" i="1"/>
  <c r="O417" i="1"/>
  <c r="N418" i="1"/>
  <c r="O418" i="1"/>
  <c r="N419" i="1"/>
  <c r="O419" i="1"/>
  <c r="N420" i="1"/>
  <c r="O420" i="1"/>
  <c r="N421" i="1"/>
  <c r="O421" i="1"/>
  <c r="N422" i="1"/>
  <c r="O422" i="1"/>
  <c r="N423" i="1"/>
  <c r="O423" i="1"/>
  <c r="N424" i="1"/>
  <c r="O424" i="1"/>
  <c r="N425" i="1"/>
  <c r="O425" i="1"/>
  <c r="N426" i="1"/>
  <c r="O426" i="1"/>
  <c r="N427" i="1"/>
  <c r="O427" i="1"/>
  <c r="N428" i="1"/>
  <c r="O428" i="1"/>
  <c r="N429" i="1"/>
  <c r="O429" i="1"/>
  <c r="N430" i="1"/>
  <c r="O430" i="1"/>
  <c r="N431" i="1"/>
  <c r="O431" i="1"/>
  <c r="N432" i="1"/>
  <c r="O432" i="1"/>
  <c r="N433" i="1"/>
  <c r="O433" i="1"/>
  <c r="N434" i="1"/>
  <c r="O434" i="1"/>
  <c r="N435" i="1"/>
  <c r="O435" i="1"/>
  <c r="N436" i="1"/>
  <c r="O436" i="1"/>
  <c r="N437" i="1"/>
  <c r="O437" i="1"/>
  <c r="N438" i="1"/>
  <c r="O438" i="1"/>
  <c r="N439" i="1"/>
  <c r="O439" i="1"/>
  <c r="N440" i="1"/>
  <c r="O440" i="1"/>
  <c r="N441" i="1"/>
  <c r="O441" i="1"/>
  <c r="N442" i="1"/>
  <c r="O442" i="1"/>
  <c r="N443" i="1"/>
  <c r="O443" i="1"/>
  <c r="N444" i="1"/>
  <c r="O444" i="1"/>
  <c r="N445" i="1"/>
  <c r="O445" i="1"/>
  <c r="N446" i="1"/>
  <c r="O446" i="1"/>
  <c r="N447" i="1"/>
  <c r="O447" i="1"/>
  <c r="N448" i="1"/>
  <c r="O448" i="1"/>
  <c r="N449" i="1"/>
  <c r="O449" i="1"/>
  <c r="N450" i="1"/>
  <c r="O450" i="1"/>
  <c r="N451" i="1"/>
  <c r="O451" i="1"/>
  <c r="N452" i="1"/>
  <c r="O452" i="1"/>
  <c r="N453" i="1"/>
  <c r="O453" i="1"/>
  <c r="N454" i="1"/>
  <c r="O454" i="1"/>
  <c r="N455" i="1"/>
  <c r="O455" i="1"/>
  <c r="N456" i="1"/>
  <c r="O456" i="1"/>
  <c r="N457" i="1"/>
  <c r="O457" i="1"/>
  <c r="N458" i="1"/>
  <c r="O458" i="1"/>
  <c r="N459" i="1"/>
  <c r="O459" i="1"/>
  <c r="N460" i="1"/>
  <c r="O460" i="1"/>
  <c r="N461" i="1"/>
  <c r="O461" i="1"/>
  <c r="N462" i="1"/>
  <c r="O462" i="1"/>
  <c r="N463" i="1"/>
  <c r="O463" i="1"/>
  <c r="N464" i="1"/>
  <c r="O464" i="1"/>
  <c r="N465" i="1"/>
  <c r="O465" i="1"/>
  <c r="N466" i="1"/>
  <c r="O466" i="1"/>
  <c r="N467" i="1"/>
  <c r="O467" i="1"/>
  <c r="N468" i="1"/>
  <c r="O468" i="1"/>
  <c r="N469" i="1"/>
  <c r="O469" i="1"/>
  <c r="N470" i="1"/>
  <c r="O470" i="1"/>
  <c r="N471" i="1"/>
  <c r="O471" i="1"/>
  <c r="N472" i="1"/>
  <c r="O472" i="1"/>
  <c r="N473" i="1"/>
  <c r="O473" i="1"/>
  <c r="N474" i="1"/>
  <c r="O474" i="1"/>
  <c r="N475" i="1"/>
  <c r="O475" i="1"/>
  <c r="N476" i="1"/>
  <c r="O476" i="1"/>
  <c r="N477" i="1"/>
  <c r="O477" i="1"/>
  <c r="N478" i="1"/>
  <c r="O478" i="1"/>
  <c r="N479" i="1"/>
  <c r="O479" i="1"/>
  <c r="N480" i="1"/>
  <c r="O480" i="1"/>
  <c r="N481" i="1"/>
  <c r="O481" i="1"/>
  <c r="N482" i="1"/>
  <c r="O482" i="1"/>
  <c r="N483" i="1"/>
  <c r="O483" i="1"/>
  <c r="N484" i="1"/>
  <c r="O484" i="1"/>
  <c r="N485" i="1"/>
  <c r="O485" i="1"/>
  <c r="N486" i="1"/>
  <c r="O486" i="1"/>
  <c r="N487" i="1"/>
  <c r="O487" i="1"/>
  <c r="N488" i="1"/>
  <c r="O488" i="1"/>
  <c r="N489" i="1"/>
  <c r="O489" i="1"/>
  <c r="N490" i="1"/>
  <c r="O490" i="1"/>
  <c r="N491" i="1"/>
  <c r="O491" i="1"/>
  <c r="N492" i="1"/>
  <c r="O492" i="1"/>
  <c r="N493" i="1"/>
  <c r="O493" i="1"/>
  <c r="N494" i="1"/>
  <c r="O494" i="1"/>
  <c r="N495" i="1"/>
  <c r="O495" i="1"/>
  <c r="N496" i="1"/>
  <c r="O496" i="1"/>
  <c r="N497" i="1"/>
  <c r="O497" i="1"/>
  <c r="N498" i="1"/>
  <c r="O498" i="1"/>
  <c r="N499" i="1"/>
  <c r="O499" i="1"/>
  <c r="N500" i="1"/>
  <c r="O500" i="1"/>
  <c r="N501" i="1"/>
  <c r="O501" i="1"/>
  <c r="N502" i="1"/>
  <c r="O502" i="1"/>
  <c r="N503" i="1"/>
  <c r="O503" i="1"/>
  <c r="N504" i="1"/>
  <c r="O504" i="1"/>
  <c r="N505" i="1"/>
  <c r="O505" i="1"/>
  <c r="N506" i="1"/>
  <c r="O506" i="1"/>
  <c r="N507" i="1"/>
  <c r="O507" i="1"/>
  <c r="N508" i="1"/>
  <c r="O508" i="1"/>
  <c r="N509" i="1"/>
  <c r="O509" i="1"/>
  <c r="N510" i="1"/>
  <c r="O510" i="1"/>
  <c r="N511" i="1"/>
  <c r="O511" i="1"/>
  <c r="N512" i="1"/>
  <c r="O512" i="1"/>
  <c r="N513" i="1"/>
  <c r="O513" i="1"/>
  <c r="N514" i="1"/>
  <c r="O514" i="1"/>
  <c r="N515" i="1"/>
  <c r="O515" i="1"/>
  <c r="N516" i="1"/>
  <c r="O516" i="1"/>
  <c r="N517" i="1"/>
  <c r="O517" i="1"/>
  <c r="N518" i="1"/>
  <c r="O518" i="1"/>
  <c r="N519" i="1"/>
  <c r="O519" i="1"/>
  <c r="N520" i="1"/>
  <c r="O520" i="1"/>
  <c r="N521" i="1"/>
  <c r="O521" i="1"/>
  <c r="N522" i="1"/>
  <c r="O522" i="1"/>
  <c r="N523" i="1"/>
  <c r="O523" i="1"/>
  <c r="N524" i="1"/>
  <c r="O524" i="1"/>
  <c r="N525" i="1"/>
  <c r="O525" i="1"/>
  <c r="N526" i="1"/>
  <c r="O526" i="1"/>
  <c r="N527" i="1"/>
  <c r="O527" i="1"/>
  <c r="N528" i="1"/>
  <c r="O528" i="1"/>
  <c r="N529" i="1"/>
  <c r="O529" i="1"/>
  <c r="N530" i="1"/>
  <c r="O530" i="1"/>
  <c r="N531" i="1"/>
  <c r="O531" i="1"/>
  <c r="N532" i="1"/>
  <c r="O532" i="1"/>
  <c r="N533" i="1"/>
  <c r="O533" i="1"/>
  <c r="N534" i="1"/>
  <c r="O534" i="1"/>
  <c r="N535" i="1"/>
  <c r="O535" i="1"/>
  <c r="N536" i="1"/>
  <c r="O536" i="1"/>
  <c r="N537" i="1"/>
  <c r="O537" i="1"/>
  <c r="N538" i="1"/>
  <c r="O538" i="1"/>
  <c r="N539" i="1"/>
  <c r="O539" i="1"/>
  <c r="N540" i="1"/>
  <c r="O540" i="1"/>
  <c r="N541" i="1"/>
  <c r="O541" i="1"/>
  <c r="N542" i="1"/>
  <c r="O542" i="1"/>
  <c r="N543" i="1"/>
  <c r="O543" i="1"/>
  <c r="N544" i="1"/>
  <c r="O544" i="1"/>
  <c r="N545" i="1"/>
  <c r="O545" i="1"/>
  <c r="N546" i="1"/>
  <c r="O546" i="1"/>
  <c r="N547" i="1"/>
  <c r="O547" i="1"/>
  <c r="N548" i="1"/>
  <c r="O548" i="1"/>
  <c r="N549" i="1"/>
  <c r="O549" i="1"/>
  <c r="N550" i="1"/>
  <c r="O550" i="1"/>
  <c r="N551" i="1"/>
  <c r="O551" i="1"/>
  <c r="N552" i="1"/>
  <c r="O552" i="1"/>
  <c r="N553" i="1"/>
  <c r="O553" i="1"/>
  <c r="N554" i="1"/>
  <c r="O554" i="1"/>
  <c r="N555" i="1"/>
  <c r="O555" i="1"/>
  <c r="N556" i="1"/>
  <c r="O556" i="1"/>
  <c r="N557" i="1"/>
  <c r="O557" i="1"/>
  <c r="N558" i="1"/>
  <c r="O558" i="1"/>
  <c r="N559" i="1"/>
  <c r="O559" i="1"/>
  <c r="N560" i="1"/>
  <c r="O560" i="1"/>
  <c r="N561" i="1"/>
  <c r="O561" i="1"/>
  <c r="N562" i="1"/>
  <c r="O562" i="1"/>
  <c r="N563" i="1"/>
  <c r="O563" i="1"/>
  <c r="N564" i="1"/>
  <c r="O564" i="1"/>
  <c r="N565" i="1"/>
  <c r="O565" i="1"/>
  <c r="N566" i="1"/>
  <c r="O566" i="1"/>
  <c r="N567" i="1"/>
  <c r="O567" i="1"/>
  <c r="N568" i="1"/>
  <c r="O568" i="1"/>
  <c r="N569" i="1"/>
  <c r="O569" i="1"/>
  <c r="N570" i="1"/>
  <c r="O570" i="1"/>
  <c r="N571" i="1"/>
  <c r="O571" i="1"/>
  <c r="N572" i="1"/>
  <c r="O572" i="1"/>
  <c r="N573" i="1"/>
  <c r="O573" i="1"/>
  <c r="N574" i="1"/>
  <c r="O574" i="1"/>
  <c r="N575" i="1"/>
  <c r="O575" i="1"/>
  <c r="N576" i="1"/>
  <c r="O576" i="1"/>
  <c r="N577" i="1"/>
  <c r="O577" i="1"/>
  <c r="N578" i="1"/>
  <c r="O578" i="1"/>
  <c r="N579" i="1"/>
  <c r="O579" i="1"/>
  <c r="N580" i="1"/>
  <c r="O580" i="1"/>
  <c r="N581" i="1"/>
  <c r="O581" i="1"/>
  <c r="N582" i="1"/>
  <c r="O582" i="1"/>
  <c r="N583" i="1"/>
  <c r="O583" i="1"/>
  <c r="N584" i="1"/>
  <c r="O584" i="1"/>
  <c r="N585" i="1"/>
  <c r="O585" i="1"/>
  <c r="N586" i="1"/>
  <c r="O586" i="1"/>
  <c r="N587" i="1"/>
  <c r="O587" i="1"/>
  <c r="N588" i="1"/>
  <c r="O588" i="1"/>
  <c r="N589" i="1"/>
  <c r="O589" i="1"/>
  <c r="N590" i="1"/>
  <c r="O590" i="1"/>
  <c r="N591" i="1"/>
  <c r="O591" i="1"/>
  <c r="N592" i="1"/>
  <c r="O592" i="1"/>
  <c r="N593" i="1"/>
  <c r="O593" i="1"/>
  <c r="N594" i="1"/>
  <c r="O594" i="1"/>
  <c r="N595" i="1"/>
  <c r="O595" i="1"/>
  <c r="N596" i="1"/>
  <c r="O596" i="1"/>
  <c r="N597" i="1"/>
  <c r="O597" i="1"/>
  <c r="N598" i="1"/>
  <c r="O598" i="1"/>
  <c r="N599" i="1"/>
  <c r="O599" i="1"/>
  <c r="N600" i="1"/>
  <c r="O600" i="1"/>
  <c r="N601" i="1"/>
  <c r="O601" i="1"/>
  <c r="N602" i="1"/>
  <c r="O602" i="1"/>
  <c r="N603" i="1"/>
  <c r="O603" i="1"/>
  <c r="N604" i="1"/>
  <c r="O604" i="1"/>
  <c r="N605" i="1"/>
  <c r="O605" i="1"/>
  <c r="N606" i="1"/>
  <c r="O606" i="1"/>
  <c r="N607" i="1"/>
  <c r="O607" i="1"/>
  <c r="N608" i="1"/>
  <c r="O608" i="1"/>
  <c r="N609" i="1"/>
  <c r="O609" i="1"/>
  <c r="N610" i="1"/>
  <c r="O610" i="1"/>
  <c r="N611" i="1"/>
  <c r="O611" i="1"/>
  <c r="N612" i="1"/>
  <c r="O612" i="1"/>
  <c r="N613" i="1"/>
  <c r="O613" i="1"/>
  <c r="N614" i="1"/>
  <c r="O614" i="1"/>
  <c r="N615" i="1"/>
  <c r="O615" i="1"/>
  <c r="N616" i="1"/>
  <c r="O616" i="1"/>
  <c r="N617" i="1"/>
  <c r="O617" i="1"/>
  <c r="N618" i="1"/>
  <c r="O618" i="1"/>
  <c r="N619" i="1"/>
  <c r="O619" i="1"/>
  <c r="N620" i="1"/>
  <c r="O620" i="1"/>
  <c r="N621" i="1"/>
  <c r="O621" i="1"/>
  <c r="N622" i="1"/>
  <c r="O622" i="1"/>
  <c r="N623" i="1"/>
  <c r="O623" i="1"/>
  <c r="N624" i="1"/>
  <c r="O624" i="1"/>
  <c r="N625" i="1"/>
  <c r="O625" i="1"/>
  <c r="N626" i="1"/>
  <c r="O626" i="1"/>
  <c r="N627" i="1"/>
  <c r="O627" i="1"/>
  <c r="N628" i="1"/>
  <c r="O628" i="1"/>
  <c r="N629" i="1"/>
  <c r="O629" i="1"/>
  <c r="N630" i="1"/>
  <c r="O630" i="1"/>
  <c r="N631" i="1"/>
  <c r="O631" i="1"/>
  <c r="N632" i="1"/>
  <c r="O632" i="1"/>
  <c r="N633" i="1"/>
  <c r="O633" i="1"/>
  <c r="N634" i="1"/>
  <c r="O634" i="1"/>
  <c r="N635" i="1"/>
  <c r="O635" i="1"/>
  <c r="N636" i="1"/>
  <c r="O636" i="1"/>
  <c r="N637" i="1"/>
  <c r="O637" i="1"/>
  <c r="N638" i="1"/>
  <c r="O638" i="1"/>
  <c r="N639" i="1"/>
  <c r="O639" i="1"/>
  <c r="N640" i="1"/>
  <c r="O640" i="1"/>
  <c r="N641" i="1"/>
  <c r="O641" i="1"/>
  <c r="N642" i="1"/>
  <c r="O642" i="1"/>
  <c r="N643" i="1"/>
  <c r="O643" i="1"/>
  <c r="N644" i="1"/>
  <c r="O644" i="1"/>
  <c r="N645" i="1"/>
  <c r="O645" i="1"/>
  <c r="N646" i="1"/>
  <c r="O646" i="1"/>
  <c r="N647" i="1"/>
  <c r="O647" i="1"/>
  <c r="N648" i="1"/>
  <c r="O648" i="1"/>
  <c r="N649" i="1"/>
  <c r="O649" i="1"/>
  <c r="N650" i="1"/>
  <c r="O650" i="1"/>
  <c r="N651" i="1"/>
  <c r="O651" i="1"/>
  <c r="N652" i="1"/>
  <c r="O652" i="1"/>
  <c r="N653" i="1"/>
  <c r="O653" i="1"/>
  <c r="N654" i="1"/>
  <c r="O654" i="1"/>
  <c r="N655" i="1"/>
  <c r="O655" i="1"/>
  <c r="N656" i="1"/>
  <c r="O656" i="1"/>
  <c r="N657" i="1"/>
  <c r="O657" i="1"/>
  <c r="N658" i="1"/>
  <c r="O658" i="1"/>
  <c r="N659" i="1"/>
  <c r="O659" i="1"/>
  <c r="N660" i="1"/>
  <c r="O660" i="1"/>
  <c r="N661" i="1"/>
  <c r="O661" i="1"/>
  <c r="N662" i="1"/>
  <c r="O662" i="1"/>
  <c r="N663" i="1"/>
  <c r="O663" i="1"/>
  <c r="N664" i="1"/>
  <c r="O664" i="1"/>
  <c r="N665" i="1"/>
  <c r="O665" i="1"/>
  <c r="N666" i="1"/>
  <c r="O666" i="1"/>
  <c r="N667" i="1"/>
  <c r="O667" i="1"/>
  <c r="N668" i="1"/>
  <c r="O668" i="1"/>
  <c r="N669" i="1"/>
  <c r="O669" i="1"/>
  <c r="N670" i="1"/>
  <c r="O670" i="1"/>
  <c r="N671" i="1"/>
  <c r="O671" i="1"/>
  <c r="N672" i="1"/>
  <c r="O672" i="1"/>
  <c r="N673" i="1"/>
  <c r="O673" i="1"/>
  <c r="N674" i="1"/>
  <c r="O674" i="1"/>
  <c r="N675" i="1"/>
  <c r="O675" i="1"/>
  <c r="N676" i="1"/>
  <c r="O676" i="1"/>
  <c r="N677" i="1"/>
  <c r="O677" i="1"/>
  <c r="N678" i="1"/>
  <c r="O678" i="1"/>
  <c r="N679" i="1"/>
  <c r="O679" i="1"/>
  <c r="N680" i="1"/>
  <c r="O680" i="1"/>
  <c r="N681" i="1"/>
  <c r="O681" i="1"/>
  <c r="N682" i="1"/>
  <c r="O682" i="1"/>
  <c r="N683" i="1"/>
  <c r="O683" i="1"/>
  <c r="N684" i="1"/>
  <c r="O684" i="1"/>
  <c r="N685" i="1"/>
  <c r="O685" i="1"/>
  <c r="N686" i="1"/>
  <c r="O686" i="1"/>
  <c r="N687" i="1"/>
  <c r="O687" i="1"/>
  <c r="N688" i="1"/>
  <c r="O688" i="1"/>
  <c r="N689" i="1"/>
  <c r="O689" i="1"/>
  <c r="N690" i="1"/>
  <c r="O690" i="1"/>
  <c r="N691" i="1"/>
  <c r="O691" i="1"/>
  <c r="N692" i="1"/>
  <c r="O692" i="1"/>
  <c r="N693" i="1"/>
  <c r="O693" i="1"/>
  <c r="N694" i="1"/>
  <c r="O694" i="1"/>
  <c r="N695" i="1"/>
  <c r="O695" i="1"/>
  <c r="N696" i="1"/>
  <c r="O696" i="1"/>
  <c r="N697" i="1"/>
  <c r="O697" i="1"/>
  <c r="N698" i="1"/>
  <c r="O698" i="1"/>
  <c r="N699" i="1"/>
  <c r="O699" i="1"/>
  <c r="N700" i="1"/>
  <c r="O700" i="1"/>
  <c r="N701" i="1"/>
  <c r="O701" i="1"/>
  <c r="N702" i="1"/>
  <c r="O702" i="1"/>
  <c r="N703" i="1"/>
  <c r="O703" i="1"/>
  <c r="N704" i="1"/>
  <c r="O704" i="1"/>
  <c r="N705" i="1"/>
  <c r="O705" i="1"/>
  <c r="N706" i="1"/>
  <c r="O706" i="1"/>
  <c r="N707" i="1"/>
  <c r="O707" i="1"/>
  <c r="N708" i="1"/>
  <c r="O708" i="1"/>
  <c r="N709" i="1"/>
  <c r="O709" i="1"/>
  <c r="N710" i="1"/>
  <c r="O710" i="1"/>
  <c r="N711" i="1"/>
  <c r="O711" i="1"/>
  <c r="N712" i="1"/>
  <c r="O712" i="1"/>
  <c r="N713" i="1"/>
  <c r="O713" i="1"/>
  <c r="N714" i="1"/>
  <c r="O714" i="1"/>
  <c r="N715" i="1"/>
  <c r="O715" i="1"/>
  <c r="N716" i="1"/>
  <c r="O716" i="1"/>
  <c r="N717" i="1"/>
  <c r="O717" i="1"/>
  <c r="N718" i="1"/>
  <c r="O718" i="1"/>
  <c r="N719" i="1"/>
  <c r="O719" i="1"/>
  <c r="N720" i="1"/>
  <c r="O720" i="1"/>
  <c r="N721" i="1"/>
  <c r="O721" i="1"/>
  <c r="N722" i="1"/>
  <c r="O722" i="1"/>
  <c r="N723" i="1"/>
  <c r="O723" i="1"/>
  <c r="N724" i="1"/>
  <c r="O724" i="1"/>
  <c r="N725" i="1"/>
  <c r="O725" i="1"/>
  <c r="N726" i="1"/>
  <c r="O726" i="1"/>
  <c r="N727" i="1"/>
  <c r="O727" i="1"/>
  <c r="N728" i="1"/>
  <c r="O728" i="1"/>
  <c r="N729" i="1"/>
  <c r="O729" i="1"/>
  <c r="N730" i="1"/>
  <c r="O730" i="1"/>
  <c r="N731" i="1"/>
  <c r="O731" i="1"/>
  <c r="N732" i="1"/>
  <c r="O732" i="1"/>
  <c r="N733" i="1"/>
  <c r="O733" i="1"/>
  <c r="N734" i="1"/>
  <c r="O734" i="1"/>
  <c r="N735" i="1"/>
  <c r="O735" i="1"/>
  <c r="N736" i="1"/>
  <c r="O736" i="1"/>
  <c r="N737" i="1"/>
  <c r="O737" i="1"/>
  <c r="N738" i="1"/>
  <c r="O738" i="1"/>
  <c r="N739" i="1"/>
  <c r="O739" i="1"/>
  <c r="N740" i="1"/>
  <c r="O740" i="1"/>
  <c r="N741" i="1"/>
  <c r="O741" i="1"/>
  <c r="N742" i="1"/>
  <c r="O742" i="1"/>
  <c r="N743" i="1"/>
  <c r="O743" i="1"/>
  <c r="N744" i="1"/>
  <c r="O744" i="1"/>
  <c r="N745" i="1"/>
  <c r="O745" i="1"/>
  <c r="N746" i="1"/>
  <c r="O746" i="1"/>
  <c r="N747" i="1"/>
  <c r="O747" i="1"/>
  <c r="N748" i="1"/>
  <c r="O748" i="1"/>
  <c r="N749" i="1"/>
  <c r="O749" i="1"/>
  <c r="N750" i="1"/>
  <c r="O750" i="1"/>
  <c r="N751" i="1"/>
  <c r="O751" i="1"/>
  <c r="N752" i="1"/>
  <c r="O752" i="1"/>
  <c r="N753" i="1"/>
  <c r="O753" i="1"/>
  <c r="N754" i="1"/>
  <c r="O754" i="1"/>
  <c r="N755" i="1"/>
  <c r="O755" i="1"/>
  <c r="N756" i="1"/>
  <c r="O756" i="1"/>
  <c r="N757" i="1"/>
  <c r="O757" i="1"/>
  <c r="N758" i="1"/>
  <c r="O758" i="1"/>
  <c r="N759" i="1"/>
  <c r="O759" i="1"/>
  <c r="N760" i="1"/>
  <c r="O760" i="1"/>
  <c r="N761" i="1"/>
  <c r="O761" i="1"/>
  <c r="N762" i="1"/>
  <c r="O762" i="1"/>
  <c r="N763" i="1"/>
  <c r="O763" i="1"/>
  <c r="N764" i="1"/>
  <c r="O764" i="1"/>
  <c r="N765" i="1"/>
  <c r="O765" i="1"/>
  <c r="N766" i="1"/>
  <c r="O766" i="1"/>
  <c r="N767" i="1"/>
  <c r="O767" i="1"/>
  <c r="N768" i="1"/>
  <c r="O768" i="1"/>
  <c r="N769" i="1"/>
  <c r="O769" i="1"/>
  <c r="N770" i="1"/>
  <c r="O770" i="1"/>
  <c r="N771" i="1"/>
  <c r="O771" i="1"/>
  <c r="N772" i="1"/>
  <c r="O772" i="1"/>
  <c r="N773" i="1"/>
  <c r="O773" i="1"/>
  <c r="N774" i="1"/>
  <c r="O774" i="1"/>
  <c r="N775" i="1"/>
  <c r="O775" i="1"/>
  <c r="N776" i="1"/>
  <c r="O776" i="1"/>
  <c r="N777" i="1"/>
  <c r="O777" i="1"/>
  <c r="N778" i="1"/>
  <c r="O778" i="1"/>
  <c r="N779" i="1"/>
  <c r="O779" i="1"/>
  <c r="N780" i="1"/>
  <c r="O780" i="1"/>
  <c r="N781" i="1"/>
  <c r="O781" i="1"/>
  <c r="N782" i="1"/>
  <c r="O782" i="1"/>
  <c r="N783" i="1"/>
  <c r="O783" i="1"/>
  <c r="N784" i="1"/>
  <c r="O784" i="1"/>
  <c r="N785" i="1"/>
  <c r="O785" i="1"/>
  <c r="N786" i="1"/>
  <c r="O786" i="1"/>
  <c r="N787" i="1"/>
  <c r="O787" i="1"/>
  <c r="N788" i="1"/>
  <c r="O788" i="1"/>
  <c r="N789" i="1"/>
  <c r="O789" i="1"/>
  <c r="N790" i="1"/>
  <c r="O790" i="1"/>
  <c r="N791" i="1"/>
  <c r="O791" i="1"/>
  <c r="N792" i="1"/>
  <c r="O792" i="1"/>
  <c r="N793" i="1"/>
  <c r="O793" i="1"/>
  <c r="N794" i="1"/>
  <c r="O794" i="1"/>
  <c r="N795" i="1"/>
  <c r="O795" i="1"/>
  <c r="N796" i="1"/>
  <c r="O796" i="1"/>
  <c r="N797" i="1"/>
  <c r="O797" i="1"/>
  <c r="N798" i="1"/>
  <c r="O798" i="1"/>
  <c r="N799" i="1"/>
  <c r="O799" i="1"/>
  <c r="N800" i="1"/>
  <c r="O800" i="1"/>
  <c r="N801" i="1"/>
  <c r="O801" i="1"/>
  <c r="N802" i="1"/>
  <c r="O802" i="1"/>
  <c r="N803" i="1"/>
  <c r="O803" i="1"/>
  <c r="N804" i="1"/>
  <c r="O804" i="1"/>
  <c r="N805" i="1"/>
  <c r="O805" i="1"/>
  <c r="N806" i="1"/>
  <c r="O806" i="1"/>
  <c r="N807" i="1"/>
  <c r="O807" i="1"/>
  <c r="N808" i="1"/>
  <c r="O808" i="1"/>
  <c r="N809" i="1"/>
  <c r="O809" i="1"/>
  <c r="N810" i="1"/>
  <c r="O810" i="1"/>
  <c r="N811" i="1"/>
  <c r="O811" i="1"/>
  <c r="N812" i="1"/>
  <c r="O812" i="1"/>
  <c r="N813" i="1"/>
  <c r="O813" i="1"/>
  <c r="N814" i="1"/>
  <c r="O814" i="1"/>
  <c r="N815" i="1"/>
  <c r="O815" i="1"/>
  <c r="N816" i="1"/>
  <c r="O816" i="1"/>
  <c r="N817" i="1"/>
  <c r="O817" i="1"/>
  <c r="N818" i="1"/>
  <c r="O818" i="1"/>
  <c r="N819" i="1"/>
  <c r="O819" i="1"/>
  <c r="N820" i="1"/>
  <c r="O820" i="1"/>
  <c r="N821" i="1"/>
  <c r="O821" i="1"/>
  <c r="N822" i="1"/>
  <c r="O822" i="1"/>
  <c r="N823" i="1"/>
  <c r="O823" i="1"/>
  <c r="N824" i="1"/>
  <c r="O824" i="1"/>
  <c r="N825" i="1"/>
  <c r="O825" i="1"/>
  <c r="N826" i="1"/>
  <c r="O826" i="1"/>
  <c r="N827" i="1"/>
  <c r="O827" i="1"/>
  <c r="N828" i="1"/>
  <c r="O828" i="1"/>
  <c r="N829" i="1"/>
  <c r="O829" i="1"/>
  <c r="N830" i="1"/>
  <c r="O830" i="1"/>
  <c r="N831" i="1"/>
  <c r="O831" i="1"/>
  <c r="N832" i="1"/>
  <c r="O832" i="1"/>
  <c r="N833" i="1"/>
  <c r="O833" i="1"/>
  <c r="N834" i="1"/>
  <c r="O834" i="1"/>
  <c r="N835" i="1"/>
  <c r="O835" i="1"/>
  <c r="N836" i="1"/>
  <c r="O836" i="1"/>
  <c r="N837" i="1"/>
  <c r="O837" i="1"/>
  <c r="N838" i="1"/>
  <c r="O838" i="1"/>
  <c r="N839" i="1"/>
  <c r="O839" i="1"/>
  <c r="N840" i="1"/>
  <c r="O840" i="1"/>
  <c r="N841" i="1"/>
  <c r="O841" i="1"/>
  <c r="N842" i="1"/>
  <c r="O842" i="1"/>
  <c r="N843" i="1"/>
  <c r="O843" i="1"/>
  <c r="N844" i="1"/>
  <c r="O844" i="1"/>
  <c r="N845" i="1"/>
  <c r="O845" i="1"/>
  <c r="N846" i="1"/>
  <c r="O846" i="1"/>
  <c r="N847" i="1"/>
  <c r="O847" i="1"/>
  <c r="N848" i="1"/>
  <c r="O848" i="1"/>
  <c r="N849" i="1"/>
  <c r="O849" i="1"/>
  <c r="N850" i="1"/>
  <c r="O850" i="1"/>
  <c r="N851" i="1"/>
  <c r="O851" i="1"/>
  <c r="N852" i="1"/>
  <c r="O852" i="1"/>
  <c r="N853" i="1"/>
  <c r="O853" i="1"/>
  <c r="N854" i="1"/>
  <c r="O854" i="1"/>
  <c r="N855" i="1"/>
  <c r="O855" i="1"/>
  <c r="N856" i="1"/>
  <c r="O856" i="1"/>
  <c r="N857" i="1"/>
  <c r="O857" i="1"/>
  <c r="N858" i="1"/>
  <c r="O858" i="1"/>
  <c r="N859" i="1"/>
  <c r="O859" i="1"/>
  <c r="N860" i="1"/>
  <c r="O860" i="1"/>
  <c r="N861" i="1"/>
  <c r="O861" i="1"/>
  <c r="N862" i="1"/>
  <c r="O862" i="1"/>
  <c r="N863" i="1"/>
  <c r="O863" i="1"/>
  <c r="N864" i="1"/>
  <c r="O864" i="1"/>
  <c r="N865" i="1"/>
  <c r="O865" i="1"/>
  <c r="N866" i="1"/>
  <c r="O866" i="1"/>
  <c r="N867" i="1"/>
  <c r="O867" i="1"/>
  <c r="N868" i="1"/>
  <c r="O868" i="1"/>
  <c r="N869" i="1"/>
  <c r="O869" i="1"/>
  <c r="N870" i="1"/>
  <c r="O870" i="1"/>
  <c r="N871" i="1"/>
  <c r="O871" i="1"/>
  <c r="N872" i="1"/>
  <c r="O872" i="1"/>
  <c r="N873" i="1"/>
  <c r="O873" i="1"/>
  <c r="N874" i="1"/>
  <c r="O874" i="1"/>
  <c r="N875" i="1"/>
  <c r="O875" i="1"/>
  <c r="N876" i="1"/>
  <c r="O876" i="1"/>
  <c r="N877" i="1"/>
  <c r="O877" i="1"/>
  <c r="N878" i="1"/>
  <c r="O878" i="1"/>
  <c r="N879" i="1"/>
  <c r="O879" i="1"/>
  <c r="N880" i="1"/>
  <c r="O880" i="1"/>
  <c r="N881" i="1"/>
  <c r="O881" i="1"/>
  <c r="N882" i="1"/>
  <c r="O882" i="1"/>
  <c r="N883" i="1"/>
  <c r="O883" i="1"/>
  <c r="N884" i="1"/>
  <c r="O884" i="1"/>
  <c r="N885" i="1"/>
  <c r="O885" i="1"/>
  <c r="N886" i="1"/>
  <c r="O886" i="1"/>
  <c r="N887" i="1"/>
  <c r="O887" i="1"/>
  <c r="N888" i="1"/>
  <c r="O888" i="1"/>
  <c r="N889" i="1"/>
  <c r="O889" i="1"/>
  <c r="N890" i="1"/>
  <c r="O890" i="1"/>
  <c r="N891" i="1"/>
  <c r="O891" i="1"/>
  <c r="N892" i="1"/>
  <c r="O892" i="1"/>
  <c r="N893" i="1"/>
  <c r="O893" i="1"/>
  <c r="N894" i="1"/>
  <c r="O894" i="1"/>
  <c r="N895" i="1"/>
  <c r="O895" i="1"/>
  <c r="N896" i="1"/>
  <c r="O896" i="1"/>
  <c r="N897" i="1"/>
  <c r="O897" i="1"/>
  <c r="N898" i="1"/>
  <c r="O898" i="1"/>
  <c r="N899" i="1"/>
  <c r="O899" i="1"/>
  <c r="N900" i="1"/>
  <c r="O900" i="1"/>
  <c r="N901" i="1"/>
  <c r="O901" i="1"/>
  <c r="N902" i="1"/>
  <c r="O902" i="1"/>
  <c r="N903" i="1"/>
  <c r="O903" i="1"/>
  <c r="N904" i="1"/>
  <c r="O904" i="1"/>
  <c r="N905" i="1"/>
  <c r="O905" i="1"/>
  <c r="N906" i="1"/>
  <c r="O906" i="1"/>
  <c r="N907" i="1"/>
  <c r="O907" i="1"/>
  <c r="N908" i="1"/>
  <c r="O908" i="1"/>
  <c r="N909" i="1"/>
  <c r="O909" i="1"/>
  <c r="N910" i="1"/>
  <c r="O910" i="1"/>
  <c r="N911" i="1"/>
  <c r="O911" i="1"/>
  <c r="N912" i="1"/>
  <c r="O912" i="1"/>
  <c r="N913" i="1"/>
  <c r="O913" i="1"/>
  <c r="N914" i="1"/>
  <c r="O914" i="1"/>
  <c r="N915" i="1"/>
  <c r="O915" i="1"/>
  <c r="N916" i="1"/>
  <c r="O916" i="1"/>
  <c r="N917" i="1"/>
  <c r="O917" i="1"/>
  <c r="N918" i="1"/>
  <c r="O918" i="1"/>
  <c r="N919" i="1"/>
  <c r="O919" i="1"/>
  <c r="N920" i="1"/>
  <c r="O920" i="1"/>
  <c r="N921" i="1"/>
  <c r="O921" i="1"/>
  <c r="N922" i="1"/>
  <c r="O922" i="1"/>
  <c r="N923" i="1"/>
  <c r="O923" i="1"/>
  <c r="N924" i="1"/>
  <c r="O924" i="1"/>
  <c r="N925" i="1"/>
  <c r="O925" i="1"/>
  <c r="N926" i="1"/>
  <c r="O926" i="1"/>
  <c r="N927" i="1"/>
  <c r="O927" i="1"/>
  <c r="N928" i="1"/>
  <c r="O928" i="1"/>
  <c r="N929" i="1"/>
  <c r="O929" i="1"/>
  <c r="N930" i="1"/>
  <c r="O930" i="1"/>
  <c r="N931" i="1"/>
  <c r="O931" i="1"/>
  <c r="N932" i="1"/>
  <c r="O932" i="1"/>
  <c r="N933" i="1"/>
  <c r="O933" i="1"/>
  <c r="N934" i="1"/>
  <c r="O934" i="1"/>
  <c r="N935" i="1"/>
  <c r="O935" i="1"/>
  <c r="N936" i="1"/>
  <c r="O936" i="1"/>
  <c r="N937" i="1"/>
  <c r="O937" i="1"/>
  <c r="N938" i="1"/>
  <c r="O938" i="1"/>
  <c r="N939" i="1"/>
  <c r="O939" i="1"/>
  <c r="N940" i="1"/>
  <c r="O940" i="1"/>
  <c r="N941" i="1"/>
  <c r="O941" i="1"/>
  <c r="N942" i="1"/>
  <c r="O942" i="1"/>
  <c r="N943" i="1"/>
  <c r="O943" i="1"/>
  <c r="N944" i="1"/>
  <c r="O944" i="1"/>
  <c r="N945" i="1"/>
  <c r="O945" i="1"/>
  <c r="N946" i="1"/>
  <c r="O946" i="1"/>
  <c r="N947" i="1"/>
  <c r="O947" i="1"/>
  <c r="N948" i="1"/>
  <c r="O948" i="1"/>
  <c r="N949" i="1"/>
  <c r="O949" i="1"/>
  <c r="N950" i="1"/>
  <c r="O950" i="1"/>
  <c r="N951" i="1"/>
  <c r="O951" i="1"/>
  <c r="N952" i="1"/>
  <c r="O952" i="1"/>
  <c r="N953" i="1"/>
  <c r="O953" i="1"/>
  <c r="N954" i="1"/>
  <c r="O954" i="1"/>
  <c r="N955" i="1"/>
  <c r="O955" i="1"/>
  <c r="N956" i="1"/>
  <c r="O956" i="1"/>
  <c r="N957" i="1"/>
  <c r="O957" i="1"/>
  <c r="N958" i="1"/>
  <c r="O958" i="1"/>
  <c r="N959" i="1"/>
  <c r="O959" i="1"/>
  <c r="N960" i="1"/>
  <c r="O960" i="1"/>
  <c r="N961" i="1"/>
  <c r="O961" i="1"/>
  <c r="N962" i="1"/>
  <c r="O962" i="1"/>
  <c r="N963" i="1"/>
  <c r="O963" i="1"/>
  <c r="N964" i="1"/>
  <c r="O964" i="1"/>
  <c r="N965" i="1"/>
  <c r="O965" i="1"/>
  <c r="N966" i="1"/>
  <c r="O966" i="1"/>
  <c r="N967" i="1"/>
  <c r="O967" i="1"/>
  <c r="N968" i="1"/>
  <c r="O968" i="1"/>
  <c r="N969" i="1"/>
  <c r="O969" i="1"/>
  <c r="N970" i="1"/>
  <c r="O970" i="1"/>
  <c r="N971" i="1"/>
  <c r="O971" i="1"/>
  <c r="N972" i="1"/>
  <c r="O972" i="1"/>
  <c r="N973" i="1"/>
  <c r="O973" i="1"/>
  <c r="N974" i="1"/>
  <c r="O974" i="1"/>
  <c r="N975" i="1"/>
  <c r="O975" i="1"/>
  <c r="N976" i="1"/>
  <c r="O976" i="1"/>
  <c r="N977" i="1"/>
  <c r="O977" i="1"/>
  <c r="N978" i="1"/>
  <c r="O978" i="1"/>
  <c r="N979" i="1"/>
  <c r="O979" i="1"/>
  <c r="N980" i="1"/>
  <c r="O980" i="1"/>
  <c r="N981" i="1"/>
  <c r="O981" i="1"/>
  <c r="N982" i="1"/>
  <c r="O982" i="1"/>
  <c r="N983" i="1"/>
  <c r="O983" i="1"/>
  <c r="N984" i="1"/>
  <c r="O984" i="1"/>
  <c r="N985" i="1"/>
  <c r="O985" i="1"/>
  <c r="N986" i="1"/>
  <c r="O986" i="1"/>
  <c r="N987" i="1"/>
  <c r="O987" i="1"/>
  <c r="N988" i="1"/>
  <c r="O988" i="1"/>
  <c r="N989" i="1"/>
  <c r="O989" i="1"/>
  <c r="N990" i="1"/>
  <c r="O990" i="1"/>
  <c r="N991" i="1"/>
  <c r="O991" i="1"/>
  <c r="N992" i="1"/>
  <c r="O992" i="1"/>
  <c r="N993" i="1"/>
  <c r="O993" i="1"/>
  <c r="N994" i="1"/>
  <c r="O994" i="1"/>
  <c r="N995" i="1"/>
  <c r="O995" i="1"/>
  <c r="N996" i="1"/>
  <c r="O996" i="1"/>
  <c r="N997" i="1"/>
  <c r="O997" i="1"/>
  <c r="N998" i="1"/>
  <c r="O998" i="1"/>
  <c r="N999" i="1"/>
  <c r="O999" i="1"/>
  <c r="N1000" i="1"/>
  <c r="O1000" i="1"/>
  <c r="N1001" i="1"/>
  <c r="O1001" i="1"/>
  <c r="N1002" i="1"/>
  <c r="O1002" i="1"/>
  <c r="N1003" i="1"/>
  <c r="O1003" i="1"/>
  <c r="N1004" i="1"/>
  <c r="O1004" i="1"/>
  <c r="N1005" i="1"/>
  <c r="O1005" i="1"/>
  <c r="N1006" i="1"/>
  <c r="O1006" i="1"/>
  <c r="N1007" i="1"/>
  <c r="O1007" i="1"/>
  <c r="N1008" i="1"/>
  <c r="O1008" i="1"/>
  <c r="N1009" i="1"/>
  <c r="O1009" i="1"/>
  <c r="N1010" i="1"/>
  <c r="O1010" i="1"/>
  <c r="N1011" i="1"/>
  <c r="O1011" i="1"/>
  <c r="N1012" i="1"/>
  <c r="O1012" i="1"/>
  <c r="N1013" i="1"/>
  <c r="O1013" i="1"/>
  <c r="N1014" i="1"/>
  <c r="O1014" i="1"/>
  <c r="N1015" i="1"/>
  <c r="O1015" i="1"/>
  <c r="N1016" i="1"/>
  <c r="O1016" i="1"/>
  <c r="N1017" i="1"/>
  <c r="O1017" i="1"/>
  <c r="N1018" i="1"/>
  <c r="O1018" i="1"/>
  <c r="N1019" i="1"/>
  <c r="O1019" i="1"/>
  <c r="N1020" i="1"/>
  <c r="O1020" i="1"/>
  <c r="N1021" i="1"/>
  <c r="O1021" i="1"/>
  <c r="N1022" i="1"/>
  <c r="O1022" i="1"/>
  <c r="N1023" i="1"/>
  <c r="O1023" i="1"/>
  <c r="N1024" i="1"/>
  <c r="O1024" i="1"/>
  <c r="N1025" i="1"/>
  <c r="O1025" i="1"/>
  <c r="N1026" i="1"/>
  <c r="O1026" i="1"/>
  <c r="N1027" i="1"/>
  <c r="O1027" i="1"/>
  <c r="N1028" i="1"/>
  <c r="O1028" i="1"/>
  <c r="N1029" i="1"/>
  <c r="O1029" i="1"/>
  <c r="N1030" i="1"/>
  <c r="O1030" i="1"/>
  <c r="N1031" i="1"/>
  <c r="O1031" i="1"/>
  <c r="N1032" i="1"/>
  <c r="O1032" i="1"/>
  <c r="N1033" i="1"/>
  <c r="O1033" i="1"/>
  <c r="N1034" i="1"/>
  <c r="O1034" i="1"/>
  <c r="N1035" i="1"/>
  <c r="O1035" i="1"/>
  <c r="N1036" i="1"/>
  <c r="O1036" i="1"/>
  <c r="N1037" i="1"/>
  <c r="O1037" i="1"/>
  <c r="N1038" i="1"/>
  <c r="O1038" i="1"/>
  <c r="N1039" i="1"/>
  <c r="O1039" i="1"/>
  <c r="N1040" i="1"/>
  <c r="O1040" i="1"/>
  <c r="N1041" i="1"/>
  <c r="O1041" i="1"/>
  <c r="N1042" i="1"/>
  <c r="O1042" i="1"/>
  <c r="N1043" i="1"/>
  <c r="O1043" i="1"/>
  <c r="N1044" i="1"/>
  <c r="O1044" i="1"/>
  <c r="N1045" i="1"/>
  <c r="O1045" i="1"/>
  <c r="N1046" i="1"/>
  <c r="O1046" i="1"/>
  <c r="N1047" i="1"/>
  <c r="O1047" i="1"/>
  <c r="N1048" i="1"/>
  <c r="O1048" i="1"/>
  <c r="N1049" i="1"/>
  <c r="O1049" i="1"/>
  <c r="N1050" i="1"/>
  <c r="O1050" i="1"/>
  <c r="N1051" i="1"/>
  <c r="O1051" i="1"/>
  <c r="N1052" i="1"/>
  <c r="O1052" i="1"/>
  <c r="N1053" i="1"/>
  <c r="O1053" i="1"/>
  <c r="N1054" i="1"/>
  <c r="O1054" i="1"/>
  <c r="N1055" i="1"/>
  <c r="O1055" i="1"/>
  <c r="N1056" i="1"/>
  <c r="O1056" i="1"/>
  <c r="N1057" i="1"/>
  <c r="O1057" i="1"/>
  <c r="N1058" i="1"/>
  <c r="O1058" i="1"/>
  <c r="N1059" i="1"/>
  <c r="O1059" i="1"/>
  <c r="N1060" i="1"/>
  <c r="O1060" i="1"/>
  <c r="N1061" i="1"/>
  <c r="O1061" i="1"/>
  <c r="N1062" i="1"/>
  <c r="O1062" i="1"/>
  <c r="N1063" i="1"/>
  <c r="O1063" i="1"/>
  <c r="N1064" i="1"/>
  <c r="O1064" i="1"/>
  <c r="N1065" i="1"/>
  <c r="O1065" i="1"/>
  <c r="N1066" i="1"/>
  <c r="O1066" i="1"/>
  <c r="N1067" i="1"/>
  <c r="O1067" i="1"/>
  <c r="N1068" i="1"/>
  <c r="O1068" i="1"/>
  <c r="N1069" i="1"/>
  <c r="O1069" i="1"/>
  <c r="N1070" i="1"/>
  <c r="O1070" i="1"/>
  <c r="N1071" i="1"/>
  <c r="O1071" i="1"/>
  <c r="N1072" i="1"/>
  <c r="O1072" i="1"/>
  <c r="N1073" i="1"/>
  <c r="O1073" i="1"/>
  <c r="N1074" i="1"/>
  <c r="O1074" i="1"/>
  <c r="N1075" i="1"/>
  <c r="O1075" i="1"/>
  <c r="N1076" i="1"/>
  <c r="O1076" i="1"/>
  <c r="N1077" i="1"/>
  <c r="O1077" i="1"/>
  <c r="N1078" i="1"/>
  <c r="O1078" i="1"/>
  <c r="N1079" i="1"/>
  <c r="O1079" i="1"/>
  <c r="N1080" i="1"/>
  <c r="O1080" i="1"/>
  <c r="N1081" i="1"/>
  <c r="O1081" i="1"/>
  <c r="N1082" i="1"/>
  <c r="O1082" i="1"/>
  <c r="N1083" i="1"/>
  <c r="O1083" i="1"/>
  <c r="N1084" i="1"/>
  <c r="O1084" i="1"/>
  <c r="N1085" i="1"/>
  <c r="O1085" i="1"/>
  <c r="N1086" i="1"/>
  <c r="O1086" i="1"/>
  <c r="N1087" i="1"/>
  <c r="O1087" i="1"/>
  <c r="N1088" i="1"/>
  <c r="O1088" i="1"/>
  <c r="N1089" i="1"/>
  <c r="O1089" i="1"/>
  <c r="N1090" i="1"/>
  <c r="O1090" i="1"/>
  <c r="N1091" i="1"/>
  <c r="O1091" i="1"/>
  <c r="N1092" i="1"/>
  <c r="O1092" i="1"/>
  <c r="N1093" i="1"/>
  <c r="O1093" i="1"/>
  <c r="N1094" i="1"/>
  <c r="O1094" i="1"/>
  <c r="N1095" i="1"/>
  <c r="O1095" i="1"/>
  <c r="N1096" i="1"/>
  <c r="O1096" i="1"/>
  <c r="N1097" i="1"/>
  <c r="O1097" i="1"/>
  <c r="N1098" i="1"/>
  <c r="O1098" i="1"/>
  <c r="N1099" i="1"/>
  <c r="O1099" i="1"/>
  <c r="N1100" i="1"/>
  <c r="O1100" i="1"/>
  <c r="N1101" i="1"/>
  <c r="O1101" i="1"/>
  <c r="N1102" i="1"/>
  <c r="O1102" i="1"/>
  <c r="N1103" i="1"/>
  <c r="O1103" i="1"/>
  <c r="N1104" i="1"/>
  <c r="O1104" i="1"/>
  <c r="N1105" i="1"/>
  <c r="O1105" i="1"/>
  <c r="N1106" i="1"/>
  <c r="O1106" i="1"/>
  <c r="N1107" i="1"/>
  <c r="O1107" i="1"/>
  <c r="N1108" i="1"/>
  <c r="O1108" i="1"/>
  <c r="N1109" i="1"/>
  <c r="O1109" i="1"/>
  <c r="N1110" i="1"/>
  <c r="O1110" i="1"/>
  <c r="N1111" i="1"/>
  <c r="O1111" i="1"/>
  <c r="N1112" i="1"/>
  <c r="O1112" i="1"/>
  <c r="N1113" i="1"/>
  <c r="O1113" i="1"/>
  <c r="N1114" i="1"/>
  <c r="O1114" i="1"/>
  <c r="N1115" i="1"/>
  <c r="O1115" i="1"/>
  <c r="N1116" i="1"/>
  <c r="O1116" i="1"/>
  <c r="N1117" i="1"/>
  <c r="O1117" i="1"/>
  <c r="N1118" i="1"/>
  <c r="O1118" i="1"/>
  <c r="N1119" i="1"/>
  <c r="O1119" i="1"/>
  <c r="N1120" i="1"/>
  <c r="O1120" i="1"/>
  <c r="N1121" i="1"/>
  <c r="O1121" i="1"/>
  <c r="N1122" i="1"/>
  <c r="O1122" i="1"/>
  <c r="N1123" i="1"/>
  <c r="O1123" i="1"/>
  <c r="N1124" i="1"/>
  <c r="O1124" i="1"/>
  <c r="N1125" i="1"/>
  <c r="O1125" i="1"/>
  <c r="N1126" i="1"/>
  <c r="O1126" i="1"/>
  <c r="N1127" i="1"/>
  <c r="O1127" i="1"/>
  <c r="N1128" i="1"/>
  <c r="O1128" i="1"/>
  <c r="N1129" i="1"/>
  <c r="O1129" i="1"/>
  <c r="N1130" i="1"/>
  <c r="O1130" i="1"/>
  <c r="N1131" i="1"/>
  <c r="O1131" i="1"/>
  <c r="N1132" i="1"/>
  <c r="O1132" i="1"/>
  <c r="N1133" i="1"/>
  <c r="O1133" i="1"/>
  <c r="N1134" i="1"/>
  <c r="O1134" i="1"/>
  <c r="N1135" i="1"/>
  <c r="O1135" i="1"/>
  <c r="N1136" i="1"/>
  <c r="O1136" i="1"/>
  <c r="N1137" i="1"/>
  <c r="O1137" i="1"/>
  <c r="N1138" i="1"/>
  <c r="O1138" i="1"/>
  <c r="N1139" i="1"/>
  <c r="O1139" i="1"/>
  <c r="N1140" i="1"/>
  <c r="O1140" i="1"/>
  <c r="N1141" i="1"/>
  <c r="O1141" i="1"/>
  <c r="N1142" i="1"/>
  <c r="O1142" i="1"/>
  <c r="N1143" i="1"/>
  <c r="O1143" i="1"/>
  <c r="N1144" i="1"/>
  <c r="O1144" i="1"/>
  <c r="N1145" i="1"/>
  <c r="O1145" i="1"/>
  <c r="N1146" i="1"/>
  <c r="O1146" i="1"/>
  <c r="N1147" i="1"/>
  <c r="O1147" i="1"/>
  <c r="N1148" i="1"/>
  <c r="O1148" i="1"/>
  <c r="N1149" i="1"/>
  <c r="O1149" i="1"/>
  <c r="N1150" i="1"/>
  <c r="O1150" i="1"/>
  <c r="N1151" i="1"/>
  <c r="O1151" i="1"/>
  <c r="N1152" i="1"/>
  <c r="O1152" i="1"/>
  <c r="N1153" i="1"/>
  <c r="O1153" i="1"/>
  <c r="N1154" i="1"/>
  <c r="O1154" i="1"/>
  <c r="N1155" i="1"/>
  <c r="O1155" i="1"/>
  <c r="N1156" i="1"/>
  <c r="O1156" i="1"/>
  <c r="N1157" i="1"/>
  <c r="O1157" i="1"/>
  <c r="N1158" i="1"/>
  <c r="O1158" i="1"/>
  <c r="N1159" i="1"/>
  <c r="O1159" i="1"/>
  <c r="N1160" i="1"/>
  <c r="O1160" i="1"/>
  <c r="N1161" i="1"/>
  <c r="O1161" i="1"/>
  <c r="N1162" i="1"/>
  <c r="O1162" i="1"/>
  <c r="N1163" i="1"/>
  <c r="O1163" i="1"/>
  <c r="N1164" i="1"/>
  <c r="O1164" i="1"/>
  <c r="N1165" i="1"/>
  <c r="O1165" i="1"/>
  <c r="N1166" i="1"/>
  <c r="O1166" i="1"/>
  <c r="N1167" i="1"/>
  <c r="O1167" i="1"/>
  <c r="N1168" i="1"/>
  <c r="O1168" i="1"/>
  <c r="N1169" i="1"/>
  <c r="O1169" i="1"/>
  <c r="N1170" i="1"/>
  <c r="O1170" i="1"/>
  <c r="N1171" i="1"/>
  <c r="O1171" i="1"/>
  <c r="N1172" i="1"/>
  <c r="O1172" i="1"/>
  <c r="N1173" i="1"/>
  <c r="O1173" i="1"/>
  <c r="N1174" i="1"/>
  <c r="O1174" i="1"/>
  <c r="N1175" i="1"/>
  <c r="O1175" i="1"/>
  <c r="N1176" i="1"/>
  <c r="O1176" i="1"/>
  <c r="N1177" i="1"/>
  <c r="O1177" i="1"/>
  <c r="N1178" i="1"/>
  <c r="O1178" i="1"/>
  <c r="N1179" i="1"/>
  <c r="O1179" i="1"/>
  <c r="N1180" i="1"/>
  <c r="O1180" i="1"/>
  <c r="N1181" i="1"/>
  <c r="O1181" i="1"/>
  <c r="N1182" i="1"/>
  <c r="O1182" i="1"/>
  <c r="N1183" i="1"/>
  <c r="O1183" i="1"/>
  <c r="N1184" i="1"/>
  <c r="O1184" i="1"/>
  <c r="N1185" i="1"/>
  <c r="O1185" i="1"/>
  <c r="N1186" i="1"/>
  <c r="O1186" i="1"/>
  <c r="N1187" i="1"/>
  <c r="O1187" i="1"/>
  <c r="N1188" i="1"/>
  <c r="O1188" i="1"/>
  <c r="N1189" i="1"/>
  <c r="O1189" i="1"/>
  <c r="N1190" i="1"/>
  <c r="O1190" i="1"/>
  <c r="N1191" i="1"/>
  <c r="O1191" i="1"/>
  <c r="N1192" i="1"/>
  <c r="O1192" i="1"/>
  <c r="N1193" i="1"/>
  <c r="O1193" i="1"/>
  <c r="N1194" i="1"/>
  <c r="O1194" i="1"/>
  <c r="N1195" i="1"/>
  <c r="O1195" i="1"/>
  <c r="N1196" i="1"/>
  <c r="O1196" i="1"/>
  <c r="N1197" i="1"/>
  <c r="O1197" i="1"/>
  <c r="N1198" i="1"/>
  <c r="O1198" i="1"/>
  <c r="N1199" i="1"/>
  <c r="O1199" i="1"/>
  <c r="N1200" i="1"/>
  <c r="O1200" i="1"/>
  <c r="N1201" i="1"/>
  <c r="O1201" i="1"/>
  <c r="N1202" i="1"/>
  <c r="O1202" i="1"/>
  <c r="N1203" i="1"/>
  <c r="O1203" i="1"/>
  <c r="N1204" i="1"/>
  <c r="O1204" i="1"/>
  <c r="N1205" i="1"/>
  <c r="O1205" i="1"/>
  <c r="N1206" i="1"/>
  <c r="O1206" i="1"/>
  <c r="N1207" i="1"/>
  <c r="O1207" i="1"/>
  <c r="N1208" i="1"/>
  <c r="O1208" i="1"/>
  <c r="N1209" i="1"/>
  <c r="O1209" i="1"/>
  <c r="N1210" i="1"/>
  <c r="O1210" i="1"/>
  <c r="N1211" i="1"/>
  <c r="O1211" i="1"/>
  <c r="N1212" i="1"/>
  <c r="O1212" i="1"/>
  <c r="N1213" i="1"/>
  <c r="O1213" i="1"/>
  <c r="N1214" i="1"/>
  <c r="O1214" i="1"/>
  <c r="N1215" i="1"/>
  <c r="O1215" i="1"/>
  <c r="N1216" i="1"/>
  <c r="O1216" i="1"/>
  <c r="N1217" i="1"/>
  <c r="O1217" i="1"/>
  <c r="N1218" i="1"/>
  <c r="O1218" i="1"/>
  <c r="N1219" i="1"/>
  <c r="O1219" i="1"/>
  <c r="N1220" i="1"/>
  <c r="O1220" i="1"/>
  <c r="N1221" i="1"/>
  <c r="O1221" i="1"/>
  <c r="N1222" i="1"/>
  <c r="O1222" i="1"/>
  <c r="N1223" i="1"/>
  <c r="O1223" i="1"/>
  <c r="N1224" i="1"/>
  <c r="O1224" i="1"/>
  <c r="N1225" i="1"/>
  <c r="O1225" i="1"/>
  <c r="N1226" i="1"/>
  <c r="O1226" i="1"/>
  <c r="N1227" i="1"/>
  <c r="O1227" i="1"/>
  <c r="N1228" i="1"/>
  <c r="O1228" i="1"/>
  <c r="N1229" i="1"/>
  <c r="O1229" i="1"/>
  <c r="N1230" i="1"/>
  <c r="O1230" i="1"/>
  <c r="N1231" i="1"/>
  <c r="O1231" i="1"/>
  <c r="N1232" i="1"/>
  <c r="O1232" i="1"/>
  <c r="N1233" i="1"/>
  <c r="O1233" i="1"/>
  <c r="N1234" i="1"/>
  <c r="O1234" i="1"/>
  <c r="N1235" i="1"/>
  <c r="O1235" i="1"/>
  <c r="N1236" i="1"/>
  <c r="O1236" i="1"/>
  <c r="N1237" i="1"/>
  <c r="O1237" i="1"/>
  <c r="N1238" i="1"/>
  <c r="O1238" i="1"/>
  <c r="N1239" i="1"/>
  <c r="O1239" i="1"/>
  <c r="N1240" i="1"/>
  <c r="O1240" i="1"/>
  <c r="N1241" i="1"/>
  <c r="O1241" i="1"/>
  <c r="N1242" i="1"/>
  <c r="O1242" i="1"/>
  <c r="N1243" i="1"/>
  <c r="O1243" i="1"/>
  <c r="N1244" i="1"/>
  <c r="O1244" i="1"/>
  <c r="N1245" i="1"/>
  <c r="O1245" i="1"/>
  <c r="N1246" i="1"/>
  <c r="O1246" i="1"/>
  <c r="N1247" i="1"/>
  <c r="O1247" i="1"/>
  <c r="N1248" i="1"/>
  <c r="O1248" i="1"/>
  <c r="N1249" i="1"/>
  <c r="O1249" i="1"/>
  <c r="N1250" i="1"/>
  <c r="O1250" i="1"/>
  <c r="N1251" i="1"/>
  <c r="O1251" i="1"/>
  <c r="N1252" i="1"/>
  <c r="O1252" i="1"/>
  <c r="N1253" i="1"/>
  <c r="O1253" i="1"/>
  <c r="N1254" i="1"/>
  <c r="O1254" i="1"/>
  <c r="N1255" i="1"/>
  <c r="O1255" i="1"/>
  <c r="N1256" i="1"/>
  <c r="O1256" i="1"/>
  <c r="N1257" i="1"/>
  <c r="O1257" i="1"/>
  <c r="N1258" i="1"/>
  <c r="O1258" i="1"/>
  <c r="N1259" i="1"/>
  <c r="O1259" i="1"/>
  <c r="N1260" i="1"/>
  <c r="O1260" i="1"/>
  <c r="N1261" i="1"/>
  <c r="O1261" i="1"/>
  <c r="N1262" i="1"/>
  <c r="O1262" i="1"/>
  <c r="N1263" i="1"/>
  <c r="O1263" i="1"/>
  <c r="N1264" i="1"/>
  <c r="O1264" i="1"/>
  <c r="N1265" i="1"/>
  <c r="O1265" i="1"/>
  <c r="N1266" i="1"/>
  <c r="O1266" i="1"/>
  <c r="N1267" i="1"/>
  <c r="O1267" i="1"/>
  <c r="N1268" i="1"/>
  <c r="O1268" i="1"/>
  <c r="N1269" i="1"/>
  <c r="O1269" i="1"/>
  <c r="N1270" i="1"/>
  <c r="O1270" i="1"/>
  <c r="N1271" i="1"/>
  <c r="O1271" i="1"/>
  <c r="N1272" i="1"/>
  <c r="O1272" i="1"/>
  <c r="N1273" i="1"/>
  <c r="O1273" i="1"/>
  <c r="N1274" i="1"/>
  <c r="O1274" i="1"/>
  <c r="N1275" i="1"/>
  <c r="O1275" i="1"/>
  <c r="N1276" i="1"/>
  <c r="O1276" i="1"/>
  <c r="N1277" i="1"/>
  <c r="O1277" i="1"/>
  <c r="N1278" i="1"/>
  <c r="O1278" i="1"/>
  <c r="N1279" i="1"/>
  <c r="O1279" i="1"/>
  <c r="N1280" i="1"/>
  <c r="O1280" i="1"/>
  <c r="N1281" i="1"/>
  <c r="O1281" i="1"/>
  <c r="N1282" i="1"/>
  <c r="O1282" i="1"/>
  <c r="N1283" i="1"/>
  <c r="O1283" i="1"/>
  <c r="N1284" i="1"/>
  <c r="O1284" i="1"/>
  <c r="N1285" i="1"/>
  <c r="O1285" i="1"/>
  <c r="N1286" i="1"/>
  <c r="O1286" i="1"/>
  <c r="N1287" i="1"/>
  <c r="O1287" i="1"/>
  <c r="N1288" i="1"/>
  <c r="O1288" i="1"/>
  <c r="N1289" i="1"/>
  <c r="O1289" i="1"/>
  <c r="N1290" i="1"/>
  <c r="O1290" i="1"/>
  <c r="N1291" i="1"/>
  <c r="O1291" i="1"/>
  <c r="N1292" i="1"/>
  <c r="O1292" i="1"/>
  <c r="N1293" i="1"/>
  <c r="O1293" i="1"/>
  <c r="N1294" i="1"/>
  <c r="O1294" i="1"/>
  <c r="N1295" i="1"/>
  <c r="O1295" i="1"/>
  <c r="N1296" i="1"/>
  <c r="O1296" i="1"/>
  <c r="N1297" i="1"/>
  <c r="O1297" i="1"/>
  <c r="N1298" i="1"/>
  <c r="O1298" i="1"/>
  <c r="N1299" i="1"/>
  <c r="O1299" i="1"/>
  <c r="N1300" i="1"/>
  <c r="O1300" i="1"/>
  <c r="N1301" i="1"/>
  <c r="O1301" i="1"/>
  <c r="N1302" i="1"/>
  <c r="O1302" i="1"/>
  <c r="N1303" i="1"/>
  <c r="O1303" i="1"/>
  <c r="N1304" i="1"/>
  <c r="O1304" i="1"/>
  <c r="N1305" i="1"/>
  <c r="O1305" i="1"/>
  <c r="N1306" i="1"/>
  <c r="O1306" i="1"/>
  <c r="N1307" i="1"/>
  <c r="O1307" i="1"/>
  <c r="N1308" i="1"/>
  <c r="O1308" i="1"/>
  <c r="N1309" i="1"/>
  <c r="O1309" i="1"/>
  <c r="N1310" i="1"/>
  <c r="O1310" i="1"/>
  <c r="N1311" i="1"/>
  <c r="O1311" i="1"/>
  <c r="N1312" i="1"/>
  <c r="O1312" i="1"/>
  <c r="N1313" i="1"/>
  <c r="O1313" i="1"/>
  <c r="N1314" i="1"/>
  <c r="O1314" i="1"/>
  <c r="N1315" i="1"/>
  <c r="O1315" i="1"/>
  <c r="N1316" i="1"/>
  <c r="O1316" i="1"/>
  <c r="N1317" i="1"/>
  <c r="O1317" i="1"/>
  <c r="N1318" i="1"/>
  <c r="O1318" i="1"/>
  <c r="N1319" i="1"/>
  <c r="O1319" i="1"/>
  <c r="N1320" i="1"/>
  <c r="O1320" i="1"/>
  <c r="N1321" i="1"/>
  <c r="O1321" i="1"/>
  <c r="N1322" i="1"/>
  <c r="O1322" i="1"/>
  <c r="N1323" i="1"/>
  <c r="O1323" i="1"/>
  <c r="N1324" i="1"/>
  <c r="O1324" i="1"/>
  <c r="N1325" i="1"/>
  <c r="O1325" i="1"/>
  <c r="N1326" i="1"/>
  <c r="O1326" i="1"/>
  <c r="N1327" i="1"/>
  <c r="O1327" i="1"/>
  <c r="N1328" i="1"/>
  <c r="O1328" i="1"/>
  <c r="N1329" i="1"/>
  <c r="O1329" i="1"/>
  <c r="N1330" i="1"/>
  <c r="O1330" i="1"/>
  <c r="N1331" i="1"/>
  <c r="O1331" i="1"/>
  <c r="N1332" i="1"/>
  <c r="O1332" i="1"/>
  <c r="N1333" i="1"/>
  <c r="O1333" i="1"/>
  <c r="N1334" i="1"/>
  <c r="O1334" i="1"/>
  <c r="N1335" i="1"/>
  <c r="O1335" i="1"/>
  <c r="N1336" i="1"/>
  <c r="O1336" i="1"/>
  <c r="N1337" i="1"/>
  <c r="O1337" i="1"/>
  <c r="N1338" i="1"/>
  <c r="O1338" i="1"/>
  <c r="N1339" i="1"/>
  <c r="O1339" i="1"/>
  <c r="N1340" i="1"/>
  <c r="O1340" i="1"/>
  <c r="N1341" i="1"/>
  <c r="O1341" i="1"/>
  <c r="N1342" i="1"/>
  <c r="O1342" i="1"/>
  <c r="N1343" i="1"/>
  <c r="O1343" i="1"/>
  <c r="N1344" i="1"/>
  <c r="O1344" i="1"/>
  <c r="N1345" i="1"/>
  <c r="O1345" i="1"/>
  <c r="N1346" i="1"/>
  <c r="O1346" i="1"/>
  <c r="N1347" i="1"/>
  <c r="O1347" i="1"/>
  <c r="N1348" i="1"/>
  <c r="O1348" i="1"/>
  <c r="N1349" i="1"/>
  <c r="O1349" i="1"/>
  <c r="N1350" i="1"/>
  <c r="O1350" i="1"/>
  <c r="N1351" i="1"/>
  <c r="O1351" i="1"/>
  <c r="N1352" i="1"/>
  <c r="O1352" i="1"/>
  <c r="N1353" i="1"/>
  <c r="O1353" i="1"/>
  <c r="N1354" i="1"/>
  <c r="O1354" i="1"/>
  <c r="N1355" i="1"/>
  <c r="O1355" i="1"/>
  <c r="N1356" i="1"/>
  <c r="O1356" i="1"/>
  <c r="N1357" i="1"/>
  <c r="O1357" i="1"/>
  <c r="N1358" i="1"/>
  <c r="O1358" i="1"/>
  <c r="N1359" i="1"/>
  <c r="O1359" i="1"/>
  <c r="N1360" i="1"/>
  <c r="O1360" i="1"/>
  <c r="N1361" i="1"/>
  <c r="O1361" i="1"/>
  <c r="N1362" i="1"/>
  <c r="O1362" i="1"/>
  <c r="N1363" i="1"/>
  <c r="O1363" i="1"/>
  <c r="N1364" i="1"/>
  <c r="O1364" i="1"/>
  <c r="N1365" i="1"/>
  <c r="O1365" i="1"/>
  <c r="N1366" i="1"/>
  <c r="O1366" i="1"/>
  <c r="N1367" i="1"/>
  <c r="O1367" i="1"/>
  <c r="N1368" i="1"/>
  <c r="O1368" i="1"/>
  <c r="N1369" i="1"/>
  <c r="O1369" i="1"/>
  <c r="N1370" i="1"/>
  <c r="O1370" i="1"/>
  <c r="N1371" i="1"/>
  <c r="O1371" i="1"/>
  <c r="N1372" i="1"/>
  <c r="O1372" i="1"/>
  <c r="N1373" i="1"/>
  <c r="O1373" i="1"/>
  <c r="N1374" i="1"/>
  <c r="O1374" i="1"/>
  <c r="N1375" i="1"/>
  <c r="O1375" i="1"/>
  <c r="N1376" i="1"/>
  <c r="O1376" i="1"/>
  <c r="N1377" i="1"/>
  <c r="O1377" i="1"/>
  <c r="N1378" i="1"/>
  <c r="O1378" i="1"/>
  <c r="N1379" i="1"/>
  <c r="O1379" i="1"/>
  <c r="N1380" i="1"/>
  <c r="O1380" i="1"/>
  <c r="N1381" i="1"/>
  <c r="O1381" i="1"/>
  <c r="N1382" i="1"/>
  <c r="O1382" i="1"/>
  <c r="N1383" i="1"/>
  <c r="O1383" i="1"/>
  <c r="N1384" i="1"/>
  <c r="O1384" i="1"/>
  <c r="N1385" i="1"/>
  <c r="O1385" i="1"/>
  <c r="N1386" i="1"/>
  <c r="O1386" i="1"/>
  <c r="N1387" i="1"/>
  <c r="O1387" i="1"/>
  <c r="N1388" i="1"/>
  <c r="O1388" i="1"/>
  <c r="N1389" i="1"/>
  <c r="O1389" i="1"/>
  <c r="N1390" i="1"/>
  <c r="O1390" i="1"/>
  <c r="N1391" i="1"/>
  <c r="O1391" i="1"/>
  <c r="N1392" i="1"/>
  <c r="O1392" i="1"/>
  <c r="N1393" i="1"/>
  <c r="O1393" i="1"/>
  <c r="N1394" i="1"/>
  <c r="O1394" i="1"/>
  <c r="N1395" i="1"/>
  <c r="O1395" i="1"/>
  <c r="N1396" i="1"/>
  <c r="O1396" i="1"/>
  <c r="N1397" i="1"/>
  <c r="O1397" i="1"/>
  <c r="N1398" i="1"/>
  <c r="O1398" i="1"/>
  <c r="N1399" i="1"/>
  <c r="O1399" i="1"/>
  <c r="N1400" i="1"/>
  <c r="O1400" i="1"/>
  <c r="N1401" i="1"/>
  <c r="O1401" i="1"/>
  <c r="N1402" i="1"/>
  <c r="O1402" i="1"/>
  <c r="N1403" i="1"/>
  <c r="O1403" i="1"/>
  <c r="N1404" i="1"/>
  <c r="O1404" i="1"/>
  <c r="N1405" i="1"/>
  <c r="O1405" i="1"/>
  <c r="N1406" i="1"/>
  <c r="O1406" i="1"/>
  <c r="N1407" i="1"/>
  <c r="O1407" i="1"/>
  <c r="N1408" i="1"/>
  <c r="O1408" i="1"/>
  <c r="N1409" i="1"/>
  <c r="O1409" i="1"/>
  <c r="N1410" i="1"/>
  <c r="O1410" i="1"/>
  <c r="N1411" i="1"/>
  <c r="O1411" i="1"/>
  <c r="N1412" i="1"/>
  <c r="O1412" i="1"/>
  <c r="N1413" i="1"/>
  <c r="O1413" i="1"/>
  <c r="N1414" i="1"/>
  <c r="O1414" i="1"/>
  <c r="N1415" i="1"/>
  <c r="O1415" i="1"/>
  <c r="N1416" i="1"/>
  <c r="O1416" i="1"/>
  <c r="N1417" i="1"/>
  <c r="O1417" i="1"/>
  <c r="N1418" i="1"/>
  <c r="O1418" i="1"/>
  <c r="N1419" i="1"/>
  <c r="O1419" i="1"/>
  <c r="N1420" i="1"/>
  <c r="O1420" i="1"/>
  <c r="N1421" i="1"/>
  <c r="O1421" i="1"/>
  <c r="N1422" i="1"/>
  <c r="O1422" i="1"/>
  <c r="N1423" i="1"/>
  <c r="O1423" i="1"/>
  <c r="N1424" i="1"/>
  <c r="O1424" i="1"/>
  <c r="N1425" i="1"/>
  <c r="O1425" i="1"/>
  <c r="N1426" i="1"/>
  <c r="O1426" i="1"/>
  <c r="N1427" i="1"/>
  <c r="O1427" i="1"/>
  <c r="N1428" i="1"/>
  <c r="O1428" i="1"/>
  <c r="N1429" i="1"/>
  <c r="O1429" i="1"/>
  <c r="N1430" i="1"/>
  <c r="O1430" i="1"/>
  <c r="N1431" i="1"/>
  <c r="O1431" i="1"/>
  <c r="N1432" i="1"/>
  <c r="O1432" i="1"/>
  <c r="N1433" i="1"/>
  <c r="O1433" i="1"/>
  <c r="N1434" i="1"/>
  <c r="O1434" i="1"/>
  <c r="N1435" i="1"/>
  <c r="O1435" i="1"/>
  <c r="N1436" i="1"/>
  <c r="O1436" i="1"/>
  <c r="N1437" i="1"/>
  <c r="O1437" i="1"/>
  <c r="N1438" i="1"/>
  <c r="O1438" i="1"/>
  <c r="N1439" i="1"/>
  <c r="O1439" i="1"/>
  <c r="N1440" i="1"/>
  <c r="O1440" i="1"/>
  <c r="N1441" i="1"/>
  <c r="O1441" i="1"/>
  <c r="N1442" i="1"/>
  <c r="O1442" i="1"/>
  <c r="N1443" i="1"/>
  <c r="O1443" i="1"/>
  <c r="N1444" i="1"/>
  <c r="O1444" i="1"/>
  <c r="N1445" i="1"/>
  <c r="O1445" i="1"/>
  <c r="N1446" i="1"/>
  <c r="O1446" i="1"/>
  <c r="N1447" i="1"/>
  <c r="O1447" i="1"/>
  <c r="N1448" i="1"/>
  <c r="O1448" i="1"/>
  <c r="N1449" i="1"/>
  <c r="O1449" i="1"/>
  <c r="N1450" i="1"/>
  <c r="O1450" i="1"/>
  <c r="N1451" i="1"/>
  <c r="O1451" i="1"/>
  <c r="N1452" i="1"/>
  <c r="O1452" i="1"/>
  <c r="N1453" i="1"/>
  <c r="O1453" i="1"/>
  <c r="N1454" i="1"/>
  <c r="O1454" i="1"/>
  <c r="N1455" i="1"/>
  <c r="O1455" i="1"/>
  <c r="N1456" i="1"/>
  <c r="O1456" i="1"/>
  <c r="N1457" i="1"/>
  <c r="O1457" i="1"/>
  <c r="N1458" i="1"/>
  <c r="O1458" i="1"/>
  <c r="N1459" i="1"/>
  <c r="O1459" i="1"/>
  <c r="N1460" i="1"/>
  <c r="O1460" i="1"/>
  <c r="N1461" i="1"/>
  <c r="O1461" i="1"/>
  <c r="N1462" i="1"/>
  <c r="O1462" i="1"/>
  <c r="N1463" i="1"/>
  <c r="O1463" i="1"/>
  <c r="N1464" i="1"/>
  <c r="O1464" i="1"/>
  <c r="N1465" i="1"/>
  <c r="O1465" i="1"/>
  <c r="N1466" i="1"/>
  <c r="O1466" i="1"/>
  <c r="N1467" i="1"/>
  <c r="O1467" i="1"/>
  <c r="N1468" i="1"/>
  <c r="O1468" i="1"/>
  <c r="N1469" i="1"/>
  <c r="O1469" i="1"/>
  <c r="N1470" i="1"/>
  <c r="O1470" i="1"/>
  <c r="N1471" i="1"/>
  <c r="O1471" i="1"/>
  <c r="N1472" i="1"/>
  <c r="O1472" i="1"/>
  <c r="N1473" i="1"/>
  <c r="O1473" i="1"/>
  <c r="N1474" i="1"/>
  <c r="O1474" i="1"/>
  <c r="N1475" i="1"/>
  <c r="O1475" i="1"/>
  <c r="N1476" i="1"/>
  <c r="O1476" i="1"/>
  <c r="N1477" i="1"/>
  <c r="O1477" i="1"/>
  <c r="N1478" i="1"/>
  <c r="O1478" i="1"/>
  <c r="N1479" i="1"/>
  <c r="O1479" i="1"/>
  <c r="N1480" i="1"/>
  <c r="O1480" i="1"/>
  <c r="N1481" i="1"/>
  <c r="O1481" i="1"/>
  <c r="N1482" i="1"/>
  <c r="O1482" i="1"/>
  <c r="N1483" i="1"/>
  <c r="O1483" i="1"/>
  <c r="N1484" i="1"/>
  <c r="O1484" i="1"/>
  <c r="N1485" i="1"/>
  <c r="O1485" i="1"/>
  <c r="N1486" i="1"/>
  <c r="O1486" i="1"/>
  <c r="N1487" i="1"/>
  <c r="O1487" i="1"/>
  <c r="N1488" i="1"/>
  <c r="O1488" i="1"/>
  <c r="N1489" i="1"/>
  <c r="O1489" i="1"/>
  <c r="N1490" i="1"/>
  <c r="O1490" i="1"/>
  <c r="N1491" i="1"/>
  <c r="O1491" i="1"/>
  <c r="N1492" i="1"/>
  <c r="O1492" i="1"/>
  <c r="N1493" i="1"/>
  <c r="O1493" i="1"/>
  <c r="N1494" i="1"/>
  <c r="O1494" i="1"/>
  <c r="N1495" i="1"/>
  <c r="O1495" i="1"/>
  <c r="N1496" i="1"/>
  <c r="O1496" i="1"/>
  <c r="N1497" i="1"/>
  <c r="O1497" i="1"/>
  <c r="N1498" i="1"/>
  <c r="O1498" i="1"/>
  <c r="N1499" i="1"/>
  <c r="O1499" i="1"/>
  <c r="N1500" i="1"/>
  <c r="O1500" i="1"/>
  <c r="N1501" i="1"/>
  <c r="O1501" i="1"/>
  <c r="N1502" i="1"/>
  <c r="O1502" i="1"/>
  <c r="N1503" i="1"/>
  <c r="O1503" i="1"/>
  <c r="N1504" i="1"/>
  <c r="O1504" i="1"/>
  <c r="N1505" i="1"/>
  <c r="O1505" i="1"/>
  <c r="N1506" i="1"/>
  <c r="O1506" i="1"/>
  <c r="N1507" i="1"/>
  <c r="O1507" i="1"/>
  <c r="N1508" i="1"/>
  <c r="O1508" i="1"/>
  <c r="N1509" i="1"/>
  <c r="O1509" i="1"/>
  <c r="N1510" i="1"/>
  <c r="O1510" i="1"/>
  <c r="N1511" i="1"/>
  <c r="O1511" i="1"/>
  <c r="N1512" i="1"/>
  <c r="O1512" i="1"/>
  <c r="N1513" i="1"/>
  <c r="O1513" i="1"/>
  <c r="N1514" i="1"/>
  <c r="O1514" i="1"/>
  <c r="N1515" i="1"/>
  <c r="O1515" i="1"/>
  <c r="N1516" i="1"/>
  <c r="O1516" i="1"/>
  <c r="N1517" i="1"/>
  <c r="O1517" i="1"/>
  <c r="N1518" i="1"/>
  <c r="O1518" i="1"/>
  <c r="N1519" i="1"/>
  <c r="O1519" i="1"/>
  <c r="N1520" i="1"/>
  <c r="O1520" i="1"/>
  <c r="N1521" i="1"/>
  <c r="O1521" i="1"/>
  <c r="N1522" i="1"/>
  <c r="O1522" i="1"/>
  <c r="N1523" i="1"/>
  <c r="O1523" i="1"/>
  <c r="N1524" i="1"/>
  <c r="O1524" i="1"/>
  <c r="N1525" i="1"/>
  <c r="O1525" i="1"/>
  <c r="N1526" i="1"/>
  <c r="O1526" i="1"/>
  <c r="N1527" i="1"/>
  <c r="O1527" i="1"/>
  <c r="N1528" i="1"/>
  <c r="O1528" i="1"/>
  <c r="N1529" i="1"/>
  <c r="O1529" i="1"/>
  <c r="N1530" i="1"/>
  <c r="O1530" i="1"/>
  <c r="N1531" i="1"/>
  <c r="O1531" i="1"/>
  <c r="N1532" i="1"/>
  <c r="O1532" i="1"/>
  <c r="N1533" i="1"/>
  <c r="O1533" i="1"/>
  <c r="N1534" i="1"/>
  <c r="O1534" i="1"/>
  <c r="N1535" i="1"/>
  <c r="O1535" i="1"/>
  <c r="N1536" i="1"/>
  <c r="O1536" i="1"/>
  <c r="N1537" i="1"/>
  <c r="O1537" i="1"/>
  <c r="N1538" i="1"/>
  <c r="O1538" i="1"/>
  <c r="N1539" i="1"/>
  <c r="O1539" i="1"/>
  <c r="N1540" i="1"/>
  <c r="O1540" i="1"/>
  <c r="N1541" i="1"/>
  <c r="O1541" i="1"/>
  <c r="N1542" i="1"/>
  <c r="O1542" i="1"/>
  <c r="N1543" i="1"/>
  <c r="O1543" i="1"/>
  <c r="N1544" i="1"/>
  <c r="O1544" i="1"/>
  <c r="N1545" i="1"/>
  <c r="O1545" i="1"/>
  <c r="N1546" i="1"/>
  <c r="O1546" i="1"/>
  <c r="N1547" i="1"/>
  <c r="O1547" i="1"/>
  <c r="N1548" i="1"/>
  <c r="O1548" i="1"/>
  <c r="N1549" i="1"/>
  <c r="O1549" i="1"/>
  <c r="N1550" i="1"/>
  <c r="O1550" i="1"/>
  <c r="N1551" i="1"/>
  <c r="O1551" i="1"/>
  <c r="N1552" i="1"/>
  <c r="O1552" i="1"/>
  <c r="N1553" i="1"/>
  <c r="O1553" i="1"/>
  <c r="N1554" i="1"/>
  <c r="O1554" i="1"/>
  <c r="N1555" i="1"/>
  <c r="O1555" i="1"/>
  <c r="N1556" i="1"/>
  <c r="O1556" i="1"/>
  <c r="N1557" i="1"/>
  <c r="O1557" i="1"/>
  <c r="N1558" i="1"/>
  <c r="O1558" i="1"/>
  <c r="N1559" i="1"/>
  <c r="O1559" i="1"/>
  <c r="N1560" i="1"/>
  <c r="O1560" i="1"/>
  <c r="N1561" i="1"/>
  <c r="O1561" i="1"/>
  <c r="N1562" i="1"/>
  <c r="O1562" i="1"/>
  <c r="N1563" i="1"/>
  <c r="O1563" i="1"/>
  <c r="N1564" i="1"/>
  <c r="O1564" i="1"/>
  <c r="N1565" i="1"/>
  <c r="O1565" i="1"/>
  <c r="N1566" i="1"/>
  <c r="O1566" i="1"/>
  <c r="N1567" i="1"/>
  <c r="O1567" i="1"/>
  <c r="N1568" i="1"/>
  <c r="O1568" i="1"/>
  <c r="N1569" i="1"/>
  <c r="O1569" i="1"/>
  <c r="N1570" i="1"/>
  <c r="O1570" i="1"/>
  <c r="N1571" i="1"/>
  <c r="O1571" i="1"/>
  <c r="N1572" i="1"/>
  <c r="O1572" i="1"/>
  <c r="N1573" i="1"/>
  <c r="O1573" i="1"/>
  <c r="N1574" i="1"/>
  <c r="O1574" i="1"/>
  <c r="N1575" i="1"/>
  <c r="O1575" i="1"/>
  <c r="N1576" i="1"/>
  <c r="O1576" i="1"/>
  <c r="N1577" i="1"/>
  <c r="O1577" i="1"/>
  <c r="N1578" i="1"/>
  <c r="O1578" i="1"/>
  <c r="N1579" i="1"/>
  <c r="O1579" i="1"/>
  <c r="N1580" i="1"/>
  <c r="O1580" i="1"/>
  <c r="N1581" i="1"/>
  <c r="O1581" i="1"/>
  <c r="N1582" i="1"/>
  <c r="O1582" i="1"/>
  <c r="N1583" i="1"/>
  <c r="O1583" i="1"/>
  <c r="N1584" i="1"/>
  <c r="O1584" i="1"/>
  <c r="N1585" i="1"/>
  <c r="O1585" i="1"/>
  <c r="N1586" i="1"/>
  <c r="O1586" i="1"/>
  <c r="N1587" i="1"/>
  <c r="O1587" i="1"/>
  <c r="N1588" i="1"/>
  <c r="O1588" i="1"/>
  <c r="N1589" i="1"/>
  <c r="O1589" i="1"/>
  <c r="N1590" i="1"/>
  <c r="O1590" i="1"/>
  <c r="N1591" i="1"/>
  <c r="O1591" i="1"/>
  <c r="N1592" i="1"/>
  <c r="O1592" i="1"/>
  <c r="N1593" i="1"/>
  <c r="O1593" i="1"/>
  <c r="N1594" i="1"/>
  <c r="O1594" i="1"/>
  <c r="N1595" i="1"/>
  <c r="O1595" i="1"/>
  <c r="N1596" i="1"/>
  <c r="O1596" i="1"/>
  <c r="N1597" i="1"/>
  <c r="O1597" i="1"/>
  <c r="N1598" i="1"/>
  <c r="O1598" i="1"/>
  <c r="N1599" i="1"/>
  <c r="O1599" i="1"/>
  <c r="N1600" i="1"/>
  <c r="O1600" i="1"/>
  <c r="N1601" i="1"/>
  <c r="O1601" i="1"/>
  <c r="N1602" i="1"/>
  <c r="O1602" i="1"/>
  <c r="N1603" i="1"/>
  <c r="O1603" i="1"/>
  <c r="N1604" i="1"/>
  <c r="O1604" i="1"/>
  <c r="N1605" i="1"/>
  <c r="O1605" i="1"/>
  <c r="N1606" i="1"/>
  <c r="O1606" i="1"/>
  <c r="N1607" i="1"/>
  <c r="O1607" i="1"/>
  <c r="N1608" i="1"/>
  <c r="O1608" i="1"/>
  <c r="N1609" i="1"/>
  <c r="O1609" i="1"/>
  <c r="N1610" i="1"/>
  <c r="O1610" i="1"/>
  <c r="N1611" i="1"/>
  <c r="O1611" i="1"/>
  <c r="N1612" i="1"/>
  <c r="O1612" i="1"/>
  <c r="N1613" i="1"/>
  <c r="O1613" i="1"/>
  <c r="N1614" i="1"/>
  <c r="O1614" i="1"/>
  <c r="N1615" i="1"/>
  <c r="O1615" i="1"/>
  <c r="N1616" i="1"/>
  <c r="O1616" i="1"/>
  <c r="N1617" i="1"/>
  <c r="O1617" i="1"/>
  <c r="N1618" i="1"/>
  <c r="O1618" i="1"/>
  <c r="N1619" i="1"/>
  <c r="O1619" i="1"/>
  <c r="N1620" i="1"/>
  <c r="O1620" i="1"/>
  <c r="N1621" i="1"/>
  <c r="O1621" i="1"/>
  <c r="N1622" i="1"/>
  <c r="O1622" i="1"/>
  <c r="N1623" i="1"/>
  <c r="O1623" i="1"/>
  <c r="N1624" i="1"/>
  <c r="O1624" i="1"/>
  <c r="N1625" i="1"/>
  <c r="O1625" i="1"/>
  <c r="N1626" i="1"/>
  <c r="O1626" i="1"/>
  <c r="N1627" i="1"/>
  <c r="O1627" i="1"/>
  <c r="N1628" i="1"/>
  <c r="O1628" i="1"/>
  <c r="N1629" i="1"/>
  <c r="O1629" i="1"/>
  <c r="N1630" i="1"/>
  <c r="O1630" i="1"/>
  <c r="N1631" i="1"/>
  <c r="O1631" i="1"/>
  <c r="N1632" i="1"/>
  <c r="O1632" i="1"/>
  <c r="N1633" i="1"/>
  <c r="O1633" i="1"/>
  <c r="N1634" i="1"/>
  <c r="O1634" i="1"/>
  <c r="N1635" i="1"/>
  <c r="O1635" i="1"/>
  <c r="N1636" i="1"/>
  <c r="O1636" i="1"/>
  <c r="N1637" i="1"/>
  <c r="O1637" i="1"/>
  <c r="N1638" i="1"/>
  <c r="O1638" i="1"/>
  <c r="N1639" i="1"/>
  <c r="O1639" i="1"/>
  <c r="N1640" i="1"/>
  <c r="O1640" i="1"/>
  <c r="N1641" i="1"/>
  <c r="O1641" i="1"/>
  <c r="N1642" i="1"/>
  <c r="O1642" i="1"/>
  <c r="N1643" i="1"/>
  <c r="O1643" i="1"/>
  <c r="N1644" i="1"/>
  <c r="O1644" i="1"/>
  <c r="N1645" i="1"/>
  <c r="O1645" i="1"/>
  <c r="N1646" i="1"/>
  <c r="O1646" i="1"/>
  <c r="N1647" i="1"/>
  <c r="O1647" i="1"/>
  <c r="N1648" i="1"/>
  <c r="O1648" i="1"/>
  <c r="N1649" i="1"/>
  <c r="O1649" i="1"/>
  <c r="N1650" i="1"/>
  <c r="O1650" i="1"/>
  <c r="N1651" i="1"/>
  <c r="O1651" i="1"/>
  <c r="N1652" i="1"/>
  <c r="O1652" i="1"/>
  <c r="N1653" i="1"/>
  <c r="O1653" i="1"/>
  <c r="N1654" i="1"/>
  <c r="O1654" i="1"/>
  <c r="N1655" i="1"/>
  <c r="O1655" i="1"/>
  <c r="N1656" i="1"/>
  <c r="O1656" i="1"/>
  <c r="N1657" i="1"/>
  <c r="O1657" i="1"/>
  <c r="N1658" i="1"/>
  <c r="O1658" i="1"/>
  <c r="N1659" i="1"/>
  <c r="O1659" i="1"/>
  <c r="N1660" i="1"/>
  <c r="O1660" i="1"/>
  <c r="N1661" i="1"/>
  <c r="O1661" i="1"/>
  <c r="N1662" i="1"/>
  <c r="O1662" i="1"/>
  <c r="N1663" i="1"/>
  <c r="O1663" i="1"/>
  <c r="N1664" i="1"/>
  <c r="O1664" i="1"/>
  <c r="N1665" i="1"/>
  <c r="O1665" i="1"/>
  <c r="N1666" i="1"/>
  <c r="O1666" i="1"/>
  <c r="N1667" i="1"/>
  <c r="O1667" i="1"/>
  <c r="N1668" i="1"/>
  <c r="O1668" i="1"/>
  <c r="N1669" i="1"/>
  <c r="O1669" i="1"/>
  <c r="N1670" i="1"/>
  <c r="O1670" i="1"/>
  <c r="N1671" i="1"/>
  <c r="O1671" i="1"/>
  <c r="N1672" i="1"/>
  <c r="O1672" i="1"/>
  <c r="N1673" i="1"/>
  <c r="O1673" i="1"/>
  <c r="N1674" i="1"/>
  <c r="O1674" i="1"/>
  <c r="N1675" i="1"/>
  <c r="O1675" i="1"/>
  <c r="N1676" i="1"/>
  <c r="O1676" i="1"/>
  <c r="N1677" i="1"/>
  <c r="O1677" i="1"/>
  <c r="N1678" i="1"/>
  <c r="O1678" i="1"/>
  <c r="N1679" i="1"/>
  <c r="O1679" i="1"/>
  <c r="N1680" i="1"/>
  <c r="O1680" i="1"/>
  <c r="N1681" i="1"/>
  <c r="O1681" i="1"/>
  <c r="N1682" i="1"/>
  <c r="O1682" i="1"/>
  <c r="N1683" i="1"/>
  <c r="O1683" i="1"/>
  <c r="N1684" i="1"/>
  <c r="O1684" i="1"/>
  <c r="N1685" i="1"/>
  <c r="O1685" i="1"/>
  <c r="N1686" i="1"/>
  <c r="O1686" i="1"/>
  <c r="N1687" i="1"/>
  <c r="O1687" i="1"/>
  <c r="N1688" i="1"/>
  <c r="O1688" i="1"/>
  <c r="N1689" i="1"/>
  <c r="O1689" i="1"/>
  <c r="N1690" i="1"/>
  <c r="O1690" i="1"/>
  <c r="N1691" i="1"/>
  <c r="O1691" i="1"/>
  <c r="N1692" i="1"/>
  <c r="O1692" i="1"/>
  <c r="N1693" i="1"/>
  <c r="O1693" i="1"/>
  <c r="N1694" i="1"/>
  <c r="O1694" i="1"/>
  <c r="N1695" i="1"/>
  <c r="O1695" i="1"/>
  <c r="N1696" i="1"/>
  <c r="O1696" i="1"/>
  <c r="N1697" i="1"/>
  <c r="O1697" i="1"/>
  <c r="N1698" i="1"/>
  <c r="O1698" i="1"/>
  <c r="N1699" i="1"/>
  <c r="O1699" i="1"/>
  <c r="N1700" i="1"/>
  <c r="O1700" i="1"/>
  <c r="N1701" i="1"/>
  <c r="O1701" i="1"/>
  <c r="N1702" i="1"/>
  <c r="O1702" i="1"/>
  <c r="N1703" i="1"/>
  <c r="O1703" i="1"/>
  <c r="N1704" i="1"/>
  <c r="O1704" i="1"/>
  <c r="N1705" i="1"/>
  <c r="O1705" i="1"/>
  <c r="N1706" i="1"/>
  <c r="O1706" i="1"/>
  <c r="N1707" i="1"/>
  <c r="O1707" i="1"/>
  <c r="N1708" i="1"/>
  <c r="O1708" i="1"/>
  <c r="N1709" i="1"/>
  <c r="O1709" i="1"/>
  <c r="N1710" i="1"/>
  <c r="O1710" i="1"/>
  <c r="N1711" i="1"/>
  <c r="O1711" i="1"/>
  <c r="N1712" i="1"/>
  <c r="O1712" i="1"/>
  <c r="N1713" i="1"/>
  <c r="O1713" i="1"/>
  <c r="N1714" i="1"/>
  <c r="O1714" i="1"/>
  <c r="N1715" i="1"/>
  <c r="O1715" i="1"/>
  <c r="N1716" i="1"/>
  <c r="O1716" i="1"/>
  <c r="N1717" i="1"/>
  <c r="O1717" i="1"/>
  <c r="N1718" i="1"/>
  <c r="O1718" i="1"/>
  <c r="N1719" i="1"/>
  <c r="O1719" i="1"/>
  <c r="N1720" i="1"/>
  <c r="O1720" i="1"/>
  <c r="N1721" i="1"/>
  <c r="O1721" i="1"/>
  <c r="N1722" i="1"/>
  <c r="O1722" i="1"/>
  <c r="N1723" i="1"/>
  <c r="O1723" i="1"/>
  <c r="N1724" i="1"/>
  <c r="O1724" i="1"/>
  <c r="N1725" i="1"/>
  <c r="O1725" i="1"/>
  <c r="N1726" i="1"/>
  <c r="O1726" i="1"/>
  <c r="N1727" i="1"/>
  <c r="O1727" i="1"/>
  <c r="N1728" i="1"/>
  <c r="O1728" i="1"/>
  <c r="N1729" i="1"/>
  <c r="O1729" i="1"/>
  <c r="N1730" i="1"/>
  <c r="O1730" i="1"/>
  <c r="N1731" i="1"/>
  <c r="O1731" i="1"/>
  <c r="N1732" i="1"/>
  <c r="O1732" i="1"/>
  <c r="N1733" i="1"/>
  <c r="O1733" i="1"/>
  <c r="N1734" i="1"/>
  <c r="O1734" i="1"/>
  <c r="N1735" i="1"/>
  <c r="O1735" i="1"/>
  <c r="N1736" i="1"/>
  <c r="O1736" i="1"/>
  <c r="N1737" i="1"/>
  <c r="O1737" i="1"/>
  <c r="N1738" i="1"/>
  <c r="O1738" i="1"/>
  <c r="N1739" i="1"/>
  <c r="O1739" i="1"/>
  <c r="N1740" i="1"/>
  <c r="O1740" i="1"/>
  <c r="N1741" i="1"/>
  <c r="O1741" i="1"/>
  <c r="N1742" i="1"/>
  <c r="O1742" i="1"/>
  <c r="N1743" i="1"/>
  <c r="O1743" i="1"/>
  <c r="N1744" i="1"/>
  <c r="O1744" i="1"/>
  <c r="N1745" i="1"/>
  <c r="O1745" i="1"/>
  <c r="N1746" i="1"/>
  <c r="O1746" i="1"/>
  <c r="N1747" i="1"/>
  <c r="O1747" i="1"/>
  <c r="N1748" i="1"/>
  <c r="O1748" i="1"/>
  <c r="N1749" i="1"/>
  <c r="O1749" i="1"/>
  <c r="N1750" i="1"/>
  <c r="O1750" i="1"/>
  <c r="N1751" i="1"/>
  <c r="O1751" i="1"/>
  <c r="N1752" i="1"/>
  <c r="O1752" i="1"/>
  <c r="N1753" i="1"/>
  <c r="O1753" i="1"/>
  <c r="N1754" i="1"/>
  <c r="O1754" i="1"/>
  <c r="N1755" i="1"/>
  <c r="O1755" i="1"/>
  <c r="N1756" i="1"/>
  <c r="O1756" i="1"/>
  <c r="N1757" i="1"/>
  <c r="O1757" i="1"/>
  <c r="N1758" i="1"/>
  <c r="O1758" i="1"/>
  <c r="N1759" i="1"/>
  <c r="O1759" i="1"/>
  <c r="N1760" i="1"/>
  <c r="O1760" i="1"/>
  <c r="N1761" i="1"/>
  <c r="O1761" i="1"/>
  <c r="N1762" i="1"/>
  <c r="O1762" i="1"/>
  <c r="N1763" i="1"/>
  <c r="O1763" i="1"/>
  <c r="N1764" i="1"/>
  <c r="O1764" i="1"/>
  <c r="N1765" i="1"/>
  <c r="O1765" i="1"/>
  <c r="N1766" i="1"/>
  <c r="O1766" i="1"/>
  <c r="N1767" i="1"/>
  <c r="O1767" i="1"/>
  <c r="N1768" i="1"/>
  <c r="O1768" i="1"/>
  <c r="N1769" i="1"/>
  <c r="O1769" i="1"/>
  <c r="N1770" i="1"/>
  <c r="O1770" i="1"/>
  <c r="N1771" i="1"/>
  <c r="O1771" i="1"/>
  <c r="N1772" i="1"/>
  <c r="O1772" i="1"/>
  <c r="N1773" i="1"/>
  <c r="O1773" i="1"/>
  <c r="N1774" i="1"/>
  <c r="O1774" i="1"/>
  <c r="N1775" i="1"/>
  <c r="O1775" i="1"/>
  <c r="N1776" i="1"/>
  <c r="O1776" i="1"/>
  <c r="N1777" i="1"/>
  <c r="O1777" i="1"/>
  <c r="N1778" i="1"/>
  <c r="O1778" i="1"/>
  <c r="N1779" i="1"/>
  <c r="O1779" i="1"/>
  <c r="N1780" i="1"/>
  <c r="O1780" i="1"/>
  <c r="N1781" i="1"/>
  <c r="O1781" i="1"/>
  <c r="N1782" i="1"/>
  <c r="O1782" i="1"/>
  <c r="N1783" i="1"/>
  <c r="O1783" i="1"/>
  <c r="N1784" i="1"/>
  <c r="O1784" i="1"/>
  <c r="N1785" i="1"/>
  <c r="O1785" i="1"/>
  <c r="N1786" i="1"/>
  <c r="O1786" i="1"/>
  <c r="N1787" i="1"/>
  <c r="O1787" i="1"/>
  <c r="N1788" i="1"/>
  <c r="O1788" i="1"/>
  <c r="N1789" i="1"/>
  <c r="O1789" i="1"/>
  <c r="N1790" i="1"/>
  <c r="O1790" i="1"/>
  <c r="N1791" i="1"/>
  <c r="O1791" i="1"/>
  <c r="N1792" i="1"/>
  <c r="O1792" i="1"/>
  <c r="N1793" i="1"/>
  <c r="O1793" i="1"/>
  <c r="N1794" i="1"/>
  <c r="O1794" i="1"/>
  <c r="N1795" i="1"/>
  <c r="O1795" i="1"/>
  <c r="N1796" i="1"/>
  <c r="O1796" i="1"/>
  <c r="N1797" i="1"/>
  <c r="O1797" i="1"/>
  <c r="N1798" i="1"/>
  <c r="O1798" i="1"/>
  <c r="N1799" i="1"/>
  <c r="O1799" i="1"/>
  <c r="N1800" i="1"/>
  <c r="O1800" i="1"/>
  <c r="N1801" i="1"/>
  <c r="O1801" i="1"/>
  <c r="N1802" i="1"/>
  <c r="O1802" i="1"/>
  <c r="N1803" i="1"/>
  <c r="O1803" i="1"/>
  <c r="N1804" i="1"/>
  <c r="O1804" i="1"/>
  <c r="N1805" i="1"/>
  <c r="O1805" i="1"/>
  <c r="N1806" i="1"/>
  <c r="O1806" i="1"/>
  <c r="N1807" i="1"/>
  <c r="O1807" i="1"/>
  <c r="N1808" i="1"/>
  <c r="O1808" i="1"/>
  <c r="N1809" i="1"/>
  <c r="O1809" i="1"/>
  <c r="N1810" i="1"/>
  <c r="O1810" i="1"/>
  <c r="N1811" i="1"/>
  <c r="O1811" i="1"/>
  <c r="N1812" i="1"/>
  <c r="O1812" i="1"/>
  <c r="N1813" i="1"/>
  <c r="O1813" i="1"/>
  <c r="N1814" i="1"/>
  <c r="O1814" i="1"/>
  <c r="N1815" i="1"/>
  <c r="O1815" i="1"/>
  <c r="N1816" i="1"/>
  <c r="O1816" i="1"/>
  <c r="N1817" i="1"/>
  <c r="O1817" i="1"/>
  <c r="N1818" i="1"/>
  <c r="O1818" i="1"/>
  <c r="N1819" i="1"/>
  <c r="O1819" i="1"/>
  <c r="N1820" i="1"/>
  <c r="O1820" i="1"/>
  <c r="N1821" i="1"/>
  <c r="O1821" i="1"/>
  <c r="N1822" i="1"/>
  <c r="O1822" i="1"/>
  <c r="N1823" i="1"/>
  <c r="O1823" i="1"/>
  <c r="N1824" i="1"/>
  <c r="O1824" i="1"/>
  <c r="N1825" i="1"/>
  <c r="O1825" i="1"/>
  <c r="N1826" i="1"/>
  <c r="O1826" i="1"/>
  <c r="N1827" i="1"/>
  <c r="O1827" i="1"/>
  <c r="N1828" i="1"/>
  <c r="O1828" i="1"/>
  <c r="N1829" i="1"/>
  <c r="O1829" i="1"/>
  <c r="N1830" i="1"/>
  <c r="O1830" i="1"/>
  <c r="N1831" i="1"/>
  <c r="O1831" i="1"/>
  <c r="N1832" i="1"/>
  <c r="O1832" i="1"/>
  <c r="N1833" i="1"/>
  <c r="O1833" i="1"/>
  <c r="N1834" i="1"/>
  <c r="O1834" i="1"/>
  <c r="N1835" i="1"/>
  <c r="O1835" i="1"/>
  <c r="N1836" i="1"/>
  <c r="O1836" i="1"/>
  <c r="N1837" i="1"/>
  <c r="O1837" i="1"/>
  <c r="N1838" i="1"/>
  <c r="O1838" i="1"/>
  <c r="N1839" i="1"/>
  <c r="O1839" i="1"/>
  <c r="N1840" i="1"/>
  <c r="O1840" i="1"/>
  <c r="N1841" i="1"/>
  <c r="O1841" i="1"/>
  <c r="N1842" i="1"/>
  <c r="O1842" i="1"/>
  <c r="N1843" i="1"/>
  <c r="O1843" i="1"/>
  <c r="N1844" i="1"/>
  <c r="O1844" i="1"/>
  <c r="N1845" i="1"/>
  <c r="O1845" i="1"/>
  <c r="N1846" i="1"/>
  <c r="O1846" i="1"/>
  <c r="N1847" i="1"/>
  <c r="O1847" i="1"/>
  <c r="N1848" i="1"/>
  <c r="O1848" i="1"/>
  <c r="N1849" i="1"/>
  <c r="O1849" i="1"/>
  <c r="N1850" i="1"/>
  <c r="O1850" i="1"/>
  <c r="N1851" i="1"/>
  <c r="O1851" i="1"/>
  <c r="N1852" i="1"/>
  <c r="O1852" i="1"/>
  <c r="N1853" i="1"/>
  <c r="O1853" i="1"/>
  <c r="N1854" i="1"/>
  <c r="O1854" i="1"/>
  <c r="N1855" i="1"/>
  <c r="O1855" i="1"/>
  <c r="N1856" i="1"/>
  <c r="O1856" i="1"/>
  <c r="N1857" i="1"/>
  <c r="O1857" i="1"/>
  <c r="N1858" i="1"/>
  <c r="O1858" i="1"/>
  <c r="N1859" i="1"/>
  <c r="O1859" i="1"/>
  <c r="N1860" i="1"/>
  <c r="O1860" i="1"/>
  <c r="N1861" i="1"/>
  <c r="O1861" i="1"/>
  <c r="N1862" i="1"/>
  <c r="O1862" i="1"/>
  <c r="N1863" i="1"/>
  <c r="O1863" i="1"/>
  <c r="N1864" i="1"/>
  <c r="O1864" i="1"/>
  <c r="N1865" i="1"/>
  <c r="O1865" i="1"/>
  <c r="N1866" i="1"/>
  <c r="O1866" i="1"/>
  <c r="N1867" i="1"/>
  <c r="O1867" i="1"/>
  <c r="N1868" i="1"/>
  <c r="O1868" i="1"/>
  <c r="N1869" i="1"/>
  <c r="O1869" i="1"/>
  <c r="N1870" i="1"/>
  <c r="O1870" i="1"/>
  <c r="N1871" i="1"/>
  <c r="O1871" i="1"/>
  <c r="N1872" i="1"/>
  <c r="O1872" i="1"/>
  <c r="N1873" i="1"/>
  <c r="O1873" i="1"/>
  <c r="N1874" i="1"/>
  <c r="O1874" i="1"/>
  <c r="N1875" i="1"/>
  <c r="O1875" i="1"/>
  <c r="N1876" i="1"/>
  <c r="O1876" i="1"/>
  <c r="N1877" i="1"/>
  <c r="O1877" i="1"/>
  <c r="N1878" i="1"/>
  <c r="O1878" i="1"/>
  <c r="N1879" i="1"/>
  <c r="O1879" i="1"/>
  <c r="N1880" i="1"/>
  <c r="O1880" i="1"/>
  <c r="N1881" i="1"/>
  <c r="O1881" i="1"/>
  <c r="N1882" i="1"/>
  <c r="O1882" i="1"/>
  <c r="N1883" i="1"/>
  <c r="O1883" i="1"/>
  <c r="N1884" i="1"/>
  <c r="O1884" i="1"/>
  <c r="N1885" i="1"/>
  <c r="O1885" i="1"/>
  <c r="N1886" i="1"/>
  <c r="O1886" i="1"/>
  <c r="N1887" i="1"/>
  <c r="O1887" i="1"/>
  <c r="N1888" i="1"/>
  <c r="O1888" i="1"/>
  <c r="N1889" i="1"/>
  <c r="O1889" i="1"/>
  <c r="N1890" i="1"/>
  <c r="O1890" i="1"/>
  <c r="N1891" i="1"/>
  <c r="O1891" i="1"/>
  <c r="N1892" i="1"/>
  <c r="O1892" i="1"/>
  <c r="N1893" i="1"/>
  <c r="O1893" i="1"/>
  <c r="N1894" i="1"/>
  <c r="O1894" i="1"/>
  <c r="N1895" i="1"/>
  <c r="O1895" i="1"/>
  <c r="N1896" i="1"/>
  <c r="O1896" i="1"/>
  <c r="N1897" i="1"/>
  <c r="O1897" i="1"/>
  <c r="N1898" i="1"/>
  <c r="O1898" i="1"/>
  <c r="N1899" i="1"/>
  <c r="O1899" i="1"/>
  <c r="N1900" i="1"/>
  <c r="O1900" i="1"/>
  <c r="N1901" i="1"/>
  <c r="O1901" i="1"/>
  <c r="N1902" i="1"/>
  <c r="O1902" i="1"/>
  <c r="N1903" i="1"/>
  <c r="O1903" i="1"/>
  <c r="N1904" i="1"/>
  <c r="O1904" i="1"/>
  <c r="N1905" i="1"/>
  <c r="O1905" i="1"/>
  <c r="N1906" i="1"/>
  <c r="O1906" i="1"/>
  <c r="N1907" i="1"/>
  <c r="O1907" i="1"/>
  <c r="N1908" i="1"/>
  <c r="O1908" i="1"/>
  <c r="N1909" i="1"/>
  <c r="O1909" i="1"/>
  <c r="N1910" i="1"/>
  <c r="O1910" i="1"/>
  <c r="N1911" i="1"/>
  <c r="O1911" i="1"/>
  <c r="N1912" i="1"/>
  <c r="O1912" i="1"/>
  <c r="N1913" i="1"/>
  <c r="O1913" i="1"/>
  <c r="N1914" i="1"/>
  <c r="O1914" i="1"/>
  <c r="N1915" i="1"/>
  <c r="O1915" i="1"/>
  <c r="N1916" i="1"/>
  <c r="O1916" i="1"/>
  <c r="N1917" i="1"/>
  <c r="O1917" i="1"/>
  <c r="N1918" i="1"/>
  <c r="O1918" i="1"/>
  <c r="N1919" i="1"/>
  <c r="O1919" i="1"/>
  <c r="N1920" i="1"/>
  <c r="O1920" i="1"/>
  <c r="N1921" i="1"/>
  <c r="O1921" i="1"/>
  <c r="N1922" i="1"/>
  <c r="O1922" i="1"/>
  <c r="N1923" i="1"/>
  <c r="O1923" i="1"/>
  <c r="N1924" i="1"/>
  <c r="O1924" i="1"/>
  <c r="N1925" i="1"/>
  <c r="O1925" i="1"/>
  <c r="N1926" i="1"/>
  <c r="O1926" i="1"/>
  <c r="N1927" i="1"/>
  <c r="O1927" i="1"/>
  <c r="N1928" i="1"/>
  <c r="O1928" i="1"/>
  <c r="N1929" i="1"/>
  <c r="O1929" i="1"/>
  <c r="N1930" i="1"/>
  <c r="O1930" i="1"/>
  <c r="N1931" i="1"/>
  <c r="O1931" i="1"/>
  <c r="N1932" i="1"/>
  <c r="O1932" i="1"/>
  <c r="N1933" i="1"/>
  <c r="O1933" i="1"/>
  <c r="N1934" i="1"/>
  <c r="O1934" i="1"/>
  <c r="N1935" i="1"/>
  <c r="O1935" i="1"/>
  <c r="N1936" i="1"/>
  <c r="O1936" i="1"/>
  <c r="N1937" i="1"/>
  <c r="O1937" i="1"/>
  <c r="N1938" i="1"/>
  <c r="O1938" i="1"/>
  <c r="N1939" i="1"/>
  <c r="O1939" i="1"/>
  <c r="N1940" i="1"/>
  <c r="O1940" i="1"/>
  <c r="N1941" i="1"/>
  <c r="O1941" i="1"/>
  <c r="N1942" i="1"/>
  <c r="O1942" i="1"/>
  <c r="N1943" i="1"/>
  <c r="O1943" i="1"/>
  <c r="N1944" i="1"/>
  <c r="O1944" i="1"/>
  <c r="N1945" i="1"/>
  <c r="O1945" i="1"/>
  <c r="N1946" i="1"/>
  <c r="O1946" i="1"/>
  <c r="N1947" i="1"/>
  <c r="O1947" i="1"/>
  <c r="N1948" i="1"/>
  <c r="O1948" i="1"/>
  <c r="N1949" i="1"/>
  <c r="O1949" i="1"/>
  <c r="N1950" i="1"/>
  <c r="O1950" i="1"/>
  <c r="N1951" i="1"/>
  <c r="O1951" i="1"/>
  <c r="N1952" i="1"/>
  <c r="O1952" i="1"/>
  <c r="N1953" i="1"/>
  <c r="O1953" i="1"/>
  <c r="N1954" i="1"/>
  <c r="O1954" i="1"/>
  <c r="N1955" i="1"/>
  <c r="O1955" i="1"/>
  <c r="N1956" i="1"/>
  <c r="O1956" i="1"/>
  <c r="N1957" i="1"/>
  <c r="O1957" i="1"/>
  <c r="N1958" i="1"/>
  <c r="O1958" i="1"/>
  <c r="N1959" i="1"/>
  <c r="O1959" i="1"/>
  <c r="N1960" i="1"/>
  <c r="O1960" i="1"/>
  <c r="N1961" i="1"/>
  <c r="O1961" i="1"/>
  <c r="N1962" i="1"/>
  <c r="O1962" i="1"/>
  <c r="N1963" i="1"/>
  <c r="O1963" i="1"/>
  <c r="N1964" i="1"/>
  <c r="O1964" i="1"/>
  <c r="N1965" i="1"/>
  <c r="O1965" i="1"/>
  <c r="N1966" i="1"/>
  <c r="O1966" i="1"/>
  <c r="N1967" i="1"/>
  <c r="O1967" i="1"/>
  <c r="N1968" i="1"/>
  <c r="O1968" i="1"/>
  <c r="N1969" i="1"/>
  <c r="O1969" i="1"/>
  <c r="N1970" i="1"/>
  <c r="O1970" i="1"/>
  <c r="N1971" i="1"/>
  <c r="O1971" i="1"/>
  <c r="N1972" i="1"/>
  <c r="O1972" i="1"/>
  <c r="N1973" i="1"/>
  <c r="O1973" i="1"/>
  <c r="N1974" i="1"/>
  <c r="O1974" i="1"/>
  <c r="N1975" i="1"/>
  <c r="O1975" i="1"/>
  <c r="N1976" i="1"/>
  <c r="O1976" i="1"/>
  <c r="N1977" i="1"/>
  <c r="O1977" i="1"/>
  <c r="N1978" i="1"/>
  <c r="O1978" i="1"/>
  <c r="N1979" i="1"/>
  <c r="O1979" i="1"/>
  <c r="N1980" i="1"/>
  <c r="O1980" i="1"/>
  <c r="N1981" i="1"/>
  <c r="O1981" i="1"/>
  <c r="N1982" i="1"/>
  <c r="O1982" i="1"/>
  <c r="N1983" i="1"/>
  <c r="O1983" i="1"/>
  <c r="N1984" i="1"/>
  <c r="O1984" i="1"/>
  <c r="N1985" i="1"/>
  <c r="O1985" i="1"/>
  <c r="N1986" i="1"/>
  <c r="O1986" i="1"/>
  <c r="N1987" i="1"/>
  <c r="O1987" i="1"/>
  <c r="N1988" i="1"/>
  <c r="O1988" i="1"/>
  <c r="N1989" i="1"/>
  <c r="O1989" i="1"/>
  <c r="N1990" i="1"/>
  <c r="O1990" i="1"/>
  <c r="N1991" i="1"/>
  <c r="O1991" i="1"/>
  <c r="N1992" i="1"/>
  <c r="O1992" i="1"/>
  <c r="N1993" i="1"/>
  <c r="O1993" i="1"/>
  <c r="N1994" i="1"/>
  <c r="O1994" i="1"/>
  <c r="N1995" i="1"/>
  <c r="O1995" i="1"/>
  <c r="N1996" i="1"/>
  <c r="O1996" i="1"/>
  <c r="N1997" i="1"/>
  <c r="O1997" i="1"/>
  <c r="N1998" i="1"/>
  <c r="O1998" i="1"/>
  <c r="N1999" i="1"/>
  <c r="O1999" i="1"/>
  <c r="N2000" i="1"/>
  <c r="O2000" i="1"/>
  <c r="N2001" i="1"/>
  <c r="O2001" i="1"/>
  <c r="N2002" i="1"/>
  <c r="O2002" i="1"/>
  <c r="O4" i="1"/>
  <c r="N4" i="1"/>
  <c r="U5" i="1"/>
  <c r="W5" i="1"/>
  <c r="U6" i="1"/>
  <c r="W6" i="1"/>
  <c r="U7" i="1"/>
  <c r="W7" i="1"/>
  <c r="U8" i="1"/>
  <c r="W8" i="1"/>
  <c r="U9" i="1"/>
  <c r="W9" i="1"/>
  <c r="U10" i="1"/>
  <c r="W10" i="1"/>
  <c r="U11" i="1"/>
  <c r="W11" i="1"/>
  <c r="U12" i="1"/>
  <c r="W12" i="1"/>
  <c r="U13" i="1"/>
  <c r="W13" i="1"/>
  <c r="U14" i="1"/>
  <c r="W14" i="1"/>
  <c r="U15" i="1"/>
  <c r="W15" i="1"/>
  <c r="U16" i="1"/>
  <c r="W16" i="1"/>
  <c r="U17" i="1"/>
  <c r="W17" i="1"/>
  <c r="U18" i="1"/>
  <c r="W18" i="1"/>
  <c r="U19" i="1"/>
  <c r="W19" i="1"/>
  <c r="U20" i="1"/>
  <c r="W20" i="1"/>
  <c r="U21" i="1"/>
  <c r="W21" i="1"/>
  <c r="U22" i="1"/>
  <c r="W22" i="1"/>
  <c r="U23" i="1"/>
  <c r="W23" i="1"/>
  <c r="U24" i="1"/>
  <c r="W24" i="1"/>
  <c r="U25" i="1"/>
  <c r="W25" i="1"/>
  <c r="U26" i="1"/>
  <c r="W26" i="1"/>
  <c r="U27" i="1"/>
  <c r="W27" i="1"/>
  <c r="U28" i="1"/>
  <c r="W28" i="1"/>
  <c r="U29" i="1"/>
  <c r="W29" i="1"/>
  <c r="U30" i="1"/>
  <c r="W30" i="1"/>
  <c r="U31" i="1"/>
  <c r="W31" i="1"/>
  <c r="U32" i="1"/>
  <c r="W32" i="1"/>
  <c r="U33" i="1"/>
  <c r="W33" i="1"/>
  <c r="U34" i="1"/>
  <c r="W34" i="1"/>
  <c r="U35" i="1"/>
  <c r="W35" i="1"/>
  <c r="U36" i="1"/>
  <c r="W36" i="1"/>
  <c r="U37" i="1"/>
  <c r="W37" i="1"/>
  <c r="U38" i="1"/>
  <c r="W38" i="1"/>
  <c r="U39" i="1"/>
  <c r="W39" i="1"/>
  <c r="U40" i="1"/>
  <c r="W40" i="1"/>
  <c r="U41" i="1"/>
  <c r="W41" i="1"/>
  <c r="U42" i="1"/>
  <c r="W42" i="1"/>
  <c r="U43" i="1"/>
  <c r="W43" i="1"/>
  <c r="U44" i="1"/>
  <c r="W44" i="1"/>
  <c r="U45" i="1"/>
  <c r="W45" i="1"/>
  <c r="U46" i="1"/>
  <c r="W46" i="1"/>
  <c r="U47" i="1"/>
  <c r="W47" i="1"/>
  <c r="U48" i="1"/>
  <c r="W48" i="1"/>
  <c r="U49" i="1"/>
  <c r="W49" i="1"/>
  <c r="U50" i="1"/>
  <c r="W50" i="1"/>
  <c r="U51" i="1"/>
  <c r="W51" i="1"/>
  <c r="U52" i="1"/>
  <c r="W52" i="1"/>
  <c r="U53" i="1"/>
  <c r="W53" i="1"/>
  <c r="U54" i="1"/>
  <c r="W54" i="1"/>
  <c r="U55" i="1"/>
  <c r="W55" i="1"/>
  <c r="U56" i="1"/>
  <c r="W56" i="1"/>
  <c r="U57" i="1"/>
  <c r="W57" i="1"/>
  <c r="U58" i="1"/>
  <c r="W58" i="1"/>
  <c r="U59" i="1"/>
  <c r="W59" i="1"/>
  <c r="U60" i="1"/>
  <c r="W60" i="1"/>
  <c r="U61" i="1"/>
  <c r="W61" i="1"/>
  <c r="U62" i="1"/>
  <c r="W62" i="1"/>
  <c r="U63" i="1"/>
  <c r="W63" i="1"/>
  <c r="U64" i="1"/>
  <c r="W64" i="1"/>
  <c r="U65" i="1"/>
  <c r="W65" i="1"/>
  <c r="U66" i="1"/>
  <c r="W66" i="1"/>
  <c r="U67" i="1"/>
  <c r="W67" i="1"/>
  <c r="U68" i="1"/>
  <c r="W68" i="1"/>
  <c r="U69" i="1"/>
  <c r="W69" i="1"/>
  <c r="U70" i="1"/>
  <c r="W70" i="1"/>
  <c r="U71" i="1"/>
  <c r="W71" i="1"/>
  <c r="U72" i="1"/>
  <c r="W72" i="1"/>
  <c r="U73" i="1"/>
  <c r="W73" i="1"/>
  <c r="U74" i="1"/>
  <c r="W74" i="1"/>
  <c r="U75" i="1"/>
  <c r="W75" i="1"/>
  <c r="U76" i="1"/>
  <c r="W76" i="1"/>
  <c r="U77" i="1"/>
  <c r="W77" i="1"/>
  <c r="U78" i="1"/>
  <c r="W78" i="1"/>
  <c r="U79" i="1"/>
  <c r="W79" i="1"/>
  <c r="U80" i="1"/>
  <c r="W80" i="1"/>
  <c r="U81" i="1"/>
  <c r="W81" i="1"/>
  <c r="U82" i="1"/>
  <c r="W82" i="1"/>
  <c r="U83" i="1"/>
  <c r="W83" i="1"/>
  <c r="U84" i="1"/>
  <c r="W84" i="1"/>
  <c r="U85" i="1"/>
  <c r="W85" i="1"/>
  <c r="U86" i="1"/>
  <c r="W86" i="1"/>
  <c r="U87" i="1"/>
  <c r="W87" i="1"/>
  <c r="U88" i="1"/>
  <c r="W88" i="1"/>
  <c r="U89" i="1"/>
  <c r="W89" i="1"/>
  <c r="U90" i="1"/>
  <c r="W90" i="1"/>
  <c r="U91" i="1"/>
  <c r="W91" i="1"/>
  <c r="U92" i="1"/>
  <c r="W92" i="1"/>
  <c r="U93" i="1"/>
  <c r="W93" i="1"/>
  <c r="U94" i="1"/>
  <c r="W94" i="1"/>
  <c r="U95" i="1"/>
  <c r="W95" i="1"/>
  <c r="U96" i="1"/>
  <c r="W96" i="1"/>
  <c r="U97" i="1"/>
  <c r="W97" i="1"/>
  <c r="U98" i="1"/>
  <c r="W98" i="1"/>
  <c r="U99" i="1"/>
  <c r="W99" i="1"/>
  <c r="U100" i="1"/>
  <c r="W100" i="1"/>
  <c r="U101" i="1"/>
  <c r="W101" i="1"/>
  <c r="U102" i="1"/>
  <c r="W102" i="1"/>
  <c r="U103" i="1"/>
  <c r="W103" i="1"/>
  <c r="U104" i="1"/>
  <c r="W104" i="1"/>
  <c r="U105" i="1"/>
  <c r="W105" i="1"/>
  <c r="U106" i="1"/>
  <c r="W106" i="1"/>
  <c r="U107" i="1"/>
  <c r="W107" i="1"/>
  <c r="U108" i="1"/>
  <c r="W108" i="1"/>
  <c r="U109" i="1"/>
  <c r="W109" i="1"/>
  <c r="U110" i="1"/>
  <c r="W110" i="1"/>
  <c r="U111" i="1"/>
  <c r="W111" i="1"/>
  <c r="U112" i="1"/>
  <c r="W112" i="1"/>
  <c r="U113" i="1"/>
  <c r="W113" i="1"/>
  <c r="U114" i="1"/>
  <c r="W114" i="1"/>
  <c r="U115" i="1"/>
  <c r="W115" i="1"/>
  <c r="U116" i="1"/>
  <c r="W116" i="1"/>
  <c r="U117" i="1"/>
  <c r="W117" i="1"/>
  <c r="U118" i="1"/>
  <c r="W118" i="1"/>
  <c r="U119" i="1"/>
  <c r="W119" i="1"/>
  <c r="U120" i="1"/>
  <c r="W120" i="1"/>
  <c r="U121" i="1"/>
  <c r="W121" i="1"/>
  <c r="U122" i="1"/>
  <c r="W122" i="1"/>
  <c r="U123" i="1"/>
  <c r="W123" i="1"/>
  <c r="U124" i="1"/>
  <c r="W124" i="1"/>
  <c r="U125" i="1"/>
  <c r="W125" i="1"/>
  <c r="U126" i="1"/>
  <c r="W126" i="1"/>
  <c r="U127" i="1"/>
  <c r="W127" i="1"/>
  <c r="U128" i="1"/>
  <c r="W128" i="1"/>
  <c r="U129" i="1"/>
  <c r="W129" i="1"/>
  <c r="U130" i="1"/>
  <c r="W130" i="1"/>
  <c r="U131" i="1"/>
  <c r="W131" i="1"/>
  <c r="U132" i="1"/>
  <c r="W132" i="1"/>
  <c r="U133" i="1"/>
  <c r="W133" i="1"/>
  <c r="U134" i="1"/>
  <c r="W134" i="1"/>
  <c r="U135" i="1"/>
  <c r="W135" i="1"/>
  <c r="U136" i="1"/>
  <c r="W136" i="1"/>
  <c r="U137" i="1"/>
  <c r="W137" i="1"/>
  <c r="U138" i="1"/>
  <c r="W138" i="1"/>
  <c r="U139" i="1"/>
  <c r="W139" i="1"/>
  <c r="U140" i="1"/>
  <c r="W140" i="1"/>
  <c r="U141" i="1"/>
  <c r="W141" i="1"/>
  <c r="U142" i="1"/>
  <c r="W142" i="1"/>
  <c r="U143" i="1"/>
  <c r="W143" i="1"/>
  <c r="U144" i="1"/>
  <c r="W144" i="1"/>
  <c r="U145" i="1"/>
  <c r="W145" i="1"/>
  <c r="U146" i="1"/>
  <c r="W146" i="1"/>
  <c r="U147" i="1"/>
  <c r="W147" i="1"/>
  <c r="U148" i="1"/>
  <c r="W148" i="1"/>
  <c r="U149" i="1"/>
  <c r="W149" i="1"/>
  <c r="U150" i="1"/>
  <c r="W150" i="1"/>
  <c r="U151" i="1"/>
  <c r="W151" i="1"/>
  <c r="U152" i="1"/>
  <c r="W152" i="1"/>
  <c r="U153" i="1"/>
  <c r="W153" i="1"/>
  <c r="U154" i="1"/>
  <c r="W154" i="1"/>
  <c r="U155" i="1"/>
  <c r="W155" i="1"/>
  <c r="U156" i="1"/>
  <c r="W156" i="1"/>
  <c r="U157" i="1"/>
  <c r="W157" i="1"/>
  <c r="U158" i="1"/>
  <c r="W158" i="1"/>
  <c r="U159" i="1"/>
  <c r="W159" i="1"/>
  <c r="U160" i="1"/>
  <c r="W160" i="1"/>
  <c r="U161" i="1"/>
  <c r="W161" i="1"/>
  <c r="U162" i="1"/>
  <c r="W162" i="1"/>
  <c r="U163" i="1"/>
  <c r="W163" i="1"/>
  <c r="U164" i="1"/>
  <c r="W164" i="1"/>
  <c r="U165" i="1"/>
  <c r="W165" i="1"/>
  <c r="U166" i="1"/>
  <c r="W166" i="1"/>
  <c r="U167" i="1"/>
  <c r="W167" i="1"/>
  <c r="U168" i="1"/>
  <c r="W168" i="1"/>
  <c r="U169" i="1"/>
  <c r="W169" i="1"/>
  <c r="U170" i="1"/>
  <c r="W170" i="1"/>
  <c r="U171" i="1"/>
  <c r="W171" i="1"/>
  <c r="U172" i="1"/>
  <c r="W172" i="1"/>
  <c r="U173" i="1"/>
  <c r="W173" i="1"/>
  <c r="U174" i="1"/>
  <c r="W174" i="1"/>
  <c r="U175" i="1"/>
  <c r="W175" i="1"/>
  <c r="U176" i="1"/>
  <c r="W176" i="1"/>
  <c r="U177" i="1"/>
  <c r="W177" i="1"/>
  <c r="U178" i="1"/>
  <c r="W178" i="1"/>
  <c r="U179" i="1"/>
  <c r="W179" i="1"/>
  <c r="U180" i="1"/>
  <c r="W180" i="1"/>
  <c r="U181" i="1"/>
  <c r="W181" i="1"/>
  <c r="U182" i="1"/>
  <c r="W182" i="1"/>
  <c r="U183" i="1"/>
  <c r="W183" i="1"/>
  <c r="U184" i="1"/>
  <c r="W184" i="1"/>
  <c r="U185" i="1"/>
  <c r="W185" i="1"/>
  <c r="U186" i="1"/>
  <c r="W186" i="1"/>
  <c r="U187" i="1"/>
  <c r="W187" i="1"/>
  <c r="U188" i="1"/>
  <c r="W188" i="1"/>
  <c r="U189" i="1"/>
  <c r="W189" i="1"/>
  <c r="U190" i="1"/>
  <c r="W190" i="1"/>
  <c r="U191" i="1"/>
  <c r="W191" i="1"/>
  <c r="U192" i="1"/>
  <c r="W192" i="1"/>
  <c r="U193" i="1"/>
  <c r="W193" i="1"/>
  <c r="U194" i="1"/>
  <c r="W194" i="1"/>
  <c r="U195" i="1"/>
  <c r="W195" i="1"/>
  <c r="U196" i="1"/>
  <c r="W196" i="1"/>
  <c r="U197" i="1"/>
  <c r="W197" i="1"/>
  <c r="U198" i="1"/>
  <c r="W198" i="1"/>
  <c r="U199" i="1"/>
  <c r="W199" i="1"/>
  <c r="U200" i="1"/>
  <c r="W200" i="1"/>
  <c r="U201" i="1"/>
  <c r="W201" i="1"/>
  <c r="U202" i="1"/>
  <c r="W202" i="1"/>
  <c r="U203" i="1"/>
  <c r="W203" i="1"/>
  <c r="U204" i="1"/>
  <c r="W204" i="1"/>
  <c r="U205" i="1"/>
  <c r="W205" i="1"/>
  <c r="U206" i="1"/>
  <c r="W206" i="1"/>
  <c r="U207" i="1"/>
  <c r="W207" i="1"/>
  <c r="U208" i="1"/>
  <c r="W208" i="1"/>
  <c r="U209" i="1"/>
  <c r="W209" i="1"/>
  <c r="U210" i="1"/>
  <c r="W210" i="1"/>
  <c r="U211" i="1"/>
  <c r="W211" i="1"/>
  <c r="U212" i="1"/>
  <c r="W212" i="1"/>
  <c r="U213" i="1"/>
  <c r="W213" i="1"/>
  <c r="U214" i="1"/>
  <c r="W214" i="1"/>
  <c r="U215" i="1"/>
  <c r="W215" i="1"/>
  <c r="U216" i="1"/>
  <c r="W216" i="1"/>
  <c r="U217" i="1"/>
  <c r="W217" i="1"/>
  <c r="U218" i="1"/>
  <c r="W218" i="1"/>
  <c r="U219" i="1"/>
  <c r="W219" i="1"/>
  <c r="U220" i="1"/>
  <c r="W220" i="1"/>
  <c r="U221" i="1"/>
  <c r="W221" i="1"/>
  <c r="U222" i="1"/>
  <c r="W222" i="1"/>
  <c r="U223" i="1"/>
  <c r="W223" i="1"/>
  <c r="U224" i="1"/>
  <c r="W224" i="1"/>
  <c r="U225" i="1"/>
  <c r="W225" i="1"/>
  <c r="U226" i="1"/>
  <c r="W226" i="1"/>
  <c r="U227" i="1"/>
  <c r="W227" i="1"/>
  <c r="U228" i="1"/>
  <c r="W228" i="1"/>
  <c r="U229" i="1"/>
  <c r="W229" i="1"/>
  <c r="U230" i="1"/>
  <c r="W230" i="1"/>
  <c r="U231" i="1"/>
  <c r="W231" i="1"/>
  <c r="U232" i="1"/>
  <c r="W232" i="1"/>
  <c r="U233" i="1"/>
  <c r="W233" i="1"/>
  <c r="U234" i="1"/>
  <c r="W234" i="1"/>
  <c r="U235" i="1"/>
  <c r="W235" i="1"/>
  <c r="U236" i="1"/>
  <c r="W236" i="1"/>
  <c r="U237" i="1"/>
  <c r="W237" i="1"/>
  <c r="U238" i="1"/>
  <c r="W238" i="1"/>
  <c r="U239" i="1"/>
  <c r="W239" i="1"/>
  <c r="U240" i="1"/>
  <c r="W240" i="1"/>
  <c r="U241" i="1"/>
  <c r="W241" i="1"/>
  <c r="U242" i="1"/>
  <c r="W242" i="1"/>
  <c r="U243" i="1"/>
  <c r="W243" i="1"/>
  <c r="U244" i="1"/>
  <c r="W244" i="1"/>
  <c r="U245" i="1"/>
  <c r="W245" i="1"/>
  <c r="U246" i="1"/>
  <c r="W246" i="1"/>
  <c r="U247" i="1"/>
  <c r="W247" i="1"/>
  <c r="U248" i="1"/>
  <c r="W248" i="1"/>
  <c r="U249" i="1"/>
  <c r="W249" i="1"/>
  <c r="U250" i="1"/>
  <c r="W250" i="1"/>
  <c r="U251" i="1"/>
  <c r="W251" i="1"/>
  <c r="U252" i="1"/>
  <c r="W252" i="1"/>
  <c r="U253" i="1"/>
  <c r="W253" i="1"/>
  <c r="U254" i="1"/>
  <c r="W254" i="1"/>
  <c r="U255" i="1"/>
  <c r="W255" i="1"/>
  <c r="U256" i="1"/>
  <c r="W256" i="1"/>
  <c r="U257" i="1"/>
  <c r="W257" i="1"/>
  <c r="U258" i="1"/>
  <c r="W258" i="1"/>
  <c r="U259" i="1"/>
  <c r="W259" i="1"/>
  <c r="U260" i="1"/>
  <c r="W260" i="1"/>
  <c r="U261" i="1"/>
  <c r="W261" i="1"/>
  <c r="U262" i="1"/>
  <c r="W262" i="1"/>
  <c r="U263" i="1"/>
  <c r="W263" i="1"/>
  <c r="U264" i="1"/>
  <c r="W264" i="1"/>
  <c r="U265" i="1"/>
  <c r="W265" i="1"/>
  <c r="U266" i="1"/>
  <c r="W266" i="1"/>
  <c r="U267" i="1"/>
  <c r="W267" i="1"/>
  <c r="U268" i="1"/>
  <c r="W268" i="1"/>
  <c r="U269" i="1"/>
  <c r="W269" i="1"/>
  <c r="U270" i="1"/>
  <c r="W270" i="1"/>
  <c r="U271" i="1"/>
  <c r="W271" i="1"/>
  <c r="U272" i="1"/>
  <c r="W272" i="1"/>
  <c r="U273" i="1"/>
  <c r="W273" i="1"/>
  <c r="U274" i="1"/>
  <c r="W274" i="1"/>
  <c r="U275" i="1"/>
  <c r="W275" i="1"/>
  <c r="U276" i="1"/>
  <c r="W276" i="1"/>
  <c r="U277" i="1"/>
  <c r="W277" i="1"/>
  <c r="U278" i="1"/>
  <c r="W278" i="1"/>
  <c r="U279" i="1"/>
  <c r="W279" i="1"/>
  <c r="U280" i="1"/>
  <c r="W280" i="1"/>
  <c r="U281" i="1"/>
  <c r="W281" i="1"/>
  <c r="U282" i="1"/>
  <c r="W282" i="1"/>
  <c r="U283" i="1"/>
  <c r="W283" i="1"/>
  <c r="U284" i="1"/>
  <c r="W284" i="1"/>
  <c r="U285" i="1"/>
  <c r="W285" i="1"/>
  <c r="U286" i="1"/>
  <c r="W286" i="1"/>
  <c r="U287" i="1"/>
  <c r="W287" i="1"/>
  <c r="U288" i="1"/>
  <c r="W288" i="1"/>
  <c r="U289" i="1"/>
  <c r="W289" i="1"/>
  <c r="U290" i="1"/>
  <c r="W290" i="1"/>
  <c r="U291" i="1"/>
  <c r="W291" i="1"/>
  <c r="U292" i="1"/>
  <c r="W292" i="1"/>
  <c r="U293" i="1"/>
  <c r="W293" i="1"/>
  <c r="U294" i="1"/>
  <c r="W294" i="1"/>
  <c r="U295" i="1"/>
  <c r="W295" i="1"/>
  <c r="U296" i="1"/>
  <c r="W296" i="1"/>
  <c r="U297" i="1"/>
  <c r="W297" i="1"/>
  <c r="U298" i="1"/>
  <c r="W298" i="1"/>
  <c r="U299" i="1"/>
  <c r="W299" i="1"/>
  <c r="U300" i="1"/>
  <c r="W300" i="1"/>
  <c r="U301" i="1"/>
  <c r="W301" i="1"/>
  <c r="U302" i="1"/>
  <c r="W302" i="1"/>
  <c r="U303" i="1"/>
  <c r="W303" i="1"/>
  <c r="U304" i="1"/>
  <c r="W304" i="1"/>
  <c r="U305" i="1"/>
  <c r="W305" i="1"/>
  <c r="U306" i="1"/>
  <c r="W306" i="1"/>
  <c r="U307" i="1"/>
  <c r="W307" i="1"/>
  <c r="U308" i="1"/>
  <c r="W308" i="1"/>
  <c r="U309" i="1"/>
  <c r="W309" i="1"/>
  <c r="U310" i="1"/>
  <c r="W310" i="1"/>
  <c r="U311" i="1"/>
  <c r="W311" i="1"/>
  <c r="U312" i="1"/>
  <c r="W312" i="1"/>
  <c r="U313" i="1"/>
  <c r="W313" i="1"/>
  <c r="U314" i="1"/>
  <c r="W314" i="1"/>
  <c r="U315" i="1"/>
  <c r="W315" i="1"/>
  <c r="U316" i="1"/>
  <c r="W316" i="1"/>
  <c r="U317" i="1"/>
  <c r="W317" i="1"/>
  <c r="U318" i="1"/>
  <c r="W318" i="1"/>
  <c r="U319" i="1"/>
  <c r="W319" i="1"/>
  <c r="U320" i="1"/>
  <c r="W320" i="1"/>
  <c r="U321" i="1"/>
  <c r="W321" i="1"/>
  <c r="U322" i="1"/>
  <c r="W322" i="1"/>
  <c r="U323" i="1"/>
  <c r="W323" i="1"/>
  <c r="U324" i="1"/>
  <c r="W324" i="1"/>
  <c r="U325" i="1"/>
  <c r="W325" i="1"/>
  <c r="U326" i="1"/>
  <c r="W326" i="1"/>
  <c r="U327" i="1"/>
  <c r="W327" i="1"/>
  <c r="U328" i="1"/>
  <c r="W328" i="1"/>
  <c r="U329" i="1"/>
  <c r="W329" i="1"/>
  <c r="U330" i="1"/>
  <c r="W330" i="1"/>
  <c r="U331" i="1"/>
  <c r="W331" i="1"/>
  <c r="U332" i="1"/>
  <c r="W332" i="1"/>
  <c r="U333" i="1"/>
  <c r="W333" i="1"/>
  <c r="U334" i="1"/>
  <c r="W334" i="1"/>
  <c r="U335" i="1"/>
  <c r="W335" i="1"/>
  <c r="U336" i="1"/>
  <c r="W336" i="1"/>
  <c r="U337" i="1"/>
  <c r="W337" i="1"/>
  <c r="U338" i="1"/>
  <c r="W338" i="1"/>
  <c r="U339" i="1"/>
  <c r="W339" i="1"/>
  <c r="U340" i="1"/>
  <c r="W340" i="1"/>
  <c r="U341" i="1"/>
  <c r="W341" i="1"/>
  <c r="U342" i="1"/>
  <c r="W342" i="1"/>
  <c r="U343" i="1"/>
  <c r="W343" i="1"/>
  <c r="U344" i="1"/>
  <c r="W344" i="1"/>
  <c r="U345" i="1"/>
  <c r="W345" i="1"/>
  <c r="U346" i="1"/>
  <c r="W346" i="1"/>
  <c r="U347" i="1"/>
  <c r="W347" i="1"/>
  <c r="U348" i="1"/>
  <c r="W348" i="1"/>
  <c r="U349" i="1"/>
  <c r="W349" i="1"/>
  <c r="U350" i="1"/>
  <c r="W350" i="1"/>
  <c r="U351" i="1"/>
  <c r="W351" i="1"/>
  <c r="U352" i="1"/>
  <c r="W352" i="1"/>
  <c r="U353" i="1"/>
  <c r="W353" i="1"/>
  <c r="U354" i="1"/>
  <c r="W354" i="1"/>
  <c r="U355" i="1"/>
  <c r="W355" i="1"/>
  <c r="U356" i="1"/>
  <c r="W356" i="1"/>
  <c r="U357" i="1"/>
  <c r="W357" i="1"/>
  <c r="U358" i="1"/>
  <c r="W358" i="1"/>
  <c r="U359" i="1"/>
  <c r="W359" i="1"/>
  <c r="U360" i="1"/>
  <c r="W360" i="1"/>
  <c r="U361" i="1"/>
  <c r="W361" i="1"/>
  <c r="U362" i="1"/>
  <c r="W362" i="1"/>
  <c r="U363" i="1"/>
  <c r="W363" i="1"/>
  <c r="U364" i="1"/>
  <c r="W364" i="1"/>
  <c r="U365" i="1"/>
  <c r="W365" i="1"/>
  <c r="U366" i="1"/>
  <c r="W366" i="1"/>
  <c r="U367" i="1"/>
  <c r="W367" i="1"/>
  <c r="U368" i="1"/>
  <c r="W368" i="1"/>
  <c r="U369" i="1"/>
  <c r="W369" i="1"/>
  <c r="U370" i="1"/>
  <c r="W370" i="1"/>
  <c r="U371" i="1"/>
  <c r="W371" i="1"/>
  <c r="U372" i="1"/>
  <c r="W372" i="1"/>
  <c r="U373" i="1"/>
  <c r="W373" i="1"/>
  <c r="U374" i="1"/>
  <c r="W374" i="1"/>
  <c r="U375" i="1"/>
  <c r="W375" i="1"/>
  <c r="U376" i="1"/>
  <c r="W376" i="1"/>
  <c r="U377" i="1"/>
  <c r="W377" i="1"/>
  <c r="U378" i="1"/>
  <c r="W378" i="1"/>
  <c r="U379" i="1"/>
  <c r="W379" i="1"/>
  <c r="U380" i="1"/>
  <c r="W380" i="1"/>
  <c r="U381" i="1"/>
  <c r="W381" i="1"/>
  <c r="U382" i="1"/>
  <c r="W382" i="1"/>
  <c r="U383" i="1"/>
  <c r="W383" i="1"/>
  <c r="U384" i="1"/>
  <c r="W384" i="1"/>
  <c r="U385" i="1"/>
  <c r="W385" i="1"/>
  <c r="U386" i="1"/>
  <c r="W386" i="1"/>
  <c r="U387" i="1"/>
  <c r="W387" i="1"/>
  <c r="U388" i="1"/>
  <c r="W388" i="1"/>
  <c r="U389" i="1"/>
  <c r="W389" i="1"/>
  <c r="U390" i="1"/>
  <c r="W390" i="1"/>
  <c r="U391" i="1"/>
  <c r="W391" i="1"/>
  <c r="U392" i="1"/>
  <c r="W392" i="1"/>
  <c r="U393" i="1"/>
  <c r="W393" i="1"/>
  <c r="U394" i="1"/>
  <c r="W394" i="1"/>
  <c r="U395" i="1"/>
  <c r="W395" i="1"/>
  <c r="U396" i="1"/>
  <c r="W396" i="1"/>
  <c r="U397" i="1"/>
  <c r="W397" i="1"/>
  <c r="U398" i="1"/>
  <c r="W398" i="1"/>
  <c r="U399" i="1"/>
  <c r="W399" i="1"/>
  <c r="U400" i="1"/>
  <c r="W400" i="1"/>
  <c r="U401" i="1"/>
  <c r="W401" i="1"/>
  <c r="U402" i="1"/>
  <c r="W402" i="1"/>
  <c r="U403" i="1"/>
  <c r="W403" i="1"/>
  <c r="U404" i="1"/>
  <c r="W404" i="1"/>
  <c r="U405" i="1"/>
  <c r="W405" i="1"/>
  <c r="U406" i="1"/>
  <c r="W406" i="1"/>
  <c r="U407" i="1"/>
  <c r="W407" i="1"/>
  <c r="U408" i="1"/>
  <c r="W408" i="1"/>
  <c r="U409" i="1"/>
  <c r="W409" i="1"/>
  <c r="U410" i="1"/>
  <c r="W410" i="1"/>
  <c r="U411" i="1"/>
  <c r="W411" i="1"/>
  <c r="U412" i="1"/>
  <c r="W412" i="1"/>
  <c r="U413" i="1"/>
  <c r="W413" i="1"/>
  <c r="U414" i="1"/>
  <c r="W414" i="1"/>
  <c r="U415" i="1"/>
  <c r="W415" i="1"/>
  <c r="U416" i="1"/>
  <c r="W416" i="1"/>
  <c r="U417" i="1"/>
  <c r="W417" i="1"/>
  <c r="U418" i="1"/>
  <c r="W418" i="1"/>
  <c r="U419" i="1"/>
  <c r="W419" i="1"/>
  <c r="U420" i="1"/>
  <c r="W420" i="1"/>
  <c r="U421" i="1"/>
  <c r="W421" i="1"/>
  <c r="U422" i="1"/>
  <c r="W422" i="1"/>
  <c r="U423" i="1"/>
  <c r="W423" i="1"/>
  <c r="U424" i="1"/>
  <c r="W424" i="1"/>
  <c r="U425" i="1"/>
  <c r="W425" i="1"/>
  <c r="U426" i="1"/>
  <c r="W426" i="1"/>
  <c r="U427" i="1"/>
  <c r="W427" i="1"/>
  <c r="U428" i="1"/>
  <c r="W428" i="1"/>
  <c r="U429" i="1"/>
  <c r="W429" i="1"/>
  <c r="U430" i="1"/>
  <c r="W430" i="1"/>
  <c r="U431" i="1"/>
  <c r="W431" i="1"/>
  <c r="U432" i="1"/>
  <c r="W432" i="1"/>
  <c r="U433" i="1"/>
  <c r="W433" i="1"/>
  <c r="U434" i="1"/>
  <c r="W434" i="1"/>
  <c r="U435" i="1"/>
  <c r="W435" i="1"/>
  <c r="U436" i="1"/>
  <c r="W436" i="1"/>
  <c r="U437" i="1"/>
  <c r="W437" i="1"/>
  <c r="U438" i="1"/>
  <c r="W438" i="1"/>
  <c r="U439" i="1"/>
  <c r="W439" i="1"/>
  <c r="U440" i="1"/>
  <c r="W440" i="1"/>
  <c r="U441" i="1"/>
  <c r="W441" i="1"/>
  <c r="U442" i="1"/>
  <c r="W442" i="1"/>
  <c r="U443" i="1"/>
  <c r="W443" i="1"/>
  <c r="U444" i="1"/>
  <c r="W444" i="1"/>
  <c r="U445" i="1"/>
  <c r="W445" i="1"/>
  <c r="U446" i="1"/>
  <c r="W446" i="1"/>
  <c r="U447" i="1"/>
  <c r="W447" i="1"/>
  <c r="U448" i="1"/>
  <c r="W448" i="1"/>
  <c r="U449" i="1"/>
  <c r="W449" i="1"/>
  <c r="U450" i="1"/>
  <c r="W450" i="1"/>
  <c r="U451" i="1"/>
  <c r="W451" i="1"/>
  <c r="U452" i="1"/>
  <c r="W452" i="1"/>
  <c r="U453" i="1"/>
  <c r="W453" i="1"/>
  <c r="U454" i="1"/>
  <c r="W454" i="1"/>
  <c r="U455" i="1"/>
  <c r="W455" i="1"/>
  <c r="U456" i="1"/>
  <c r="W456" i="1"/>
  <c r="U457" i="1"/>
  <c r="W457" i="1"/>
  <c r="U458" i="1"/>
  <c r="W458" i="1"/>
  <c r="U459" i="1"/>
  <c r="W459" i="1"/>
  <c r="U460" i="1"/>
  <c r="W460" i="1"/>
  <c r="U461" i="1"/>
  <c r="W461" i="1"/>
  <c r="U462" i="1"/>
  <c r="W462" i="1"/>
  <c r="U463" i="1"/>
  <c r="W463" i="1"/>
  <c r="U464" i="1"/>
  <c r="W464" i="1"/>
  <c r="U465" i="1"/>
  <c r="W465" i="1"/>
  <c r="U466" i="1"/>
  <c r="W466" i="1"/>
  <c r="U467" i="1"/>
  <c r="W467" i="1"/>
  <c r="U468" i="1"/>
  <c r="W468" i="1"/>
  <c r="U469" i="1"/>
  <c r="W469" i="1"/>
  <c r="U470" i="1"/>
  <c r="W470" i="1"/>
  <c r="U471" i="1"/>
  <c r="W471" i="1"/>
  <c r="U472" i="1"/>
  <c r="W472" i="1"/>
  <c r="U473" i="1"/>
  <c r="W473" i="1"/>
  <c r="U474" i="1"/>
  <c r="W474" i="1"/>
  <c r="U475" i="1"/>
  <c r="W475" i="1"/>
  <c r="U476" i="1"/>
  <c r="W476" i="1"/>
  <c r="U477" i="1"/>
  <c r="W477" i="1"/>
  <c r="U478" i="1"/>
  <c r="W478" i="1"/>
  <c r="U479" i="1"/>
  <c r="W479" i="1"/>
  <c r="U480" i="1"/>
  <c r="W480" i="1"/>
  <c r="U481" i="1"/>
  <c r="W481" i="1"/>
  <c r="U482" i="1"/>
  <c r="W482" i="1"/>
  <c r="U483" i="1"/>
  <c r="W483" i="1"/>
  <c r="U484" i="1"/>
  <c r="W484" i="1"/>
  <c r="U485" i="1"/>
  <c r="W485" i="1"/>
  <c r="U486" i="1"/>
  <c r="W486" i="1"/>
  <c r="U487" i="1"/>
  <c r="W487" i="1"/>
  <c r="U488" i="1"/>
  <c r="W488" i="1"/>
  <c r="U489" i="1"/>
  <c r="W489" i="1"/>
  <c r="U490" i="1"/>
  <c r="W490" i="1"/>
  <c r="U491" i="1"/>
  <c r="W491" i="1"/>
  <c r="U492" i="1"/>
  <c r="W492" i="1"/>
  <c r="U493" i="1"/>
  <c r="W493" i="1"/>
  <c r="U494" i="1"/>
  <c r="W494" i="1"/>
  <c r="U495" i="1"/>
  <c r="W495" i="1"/>
  <c r="U496" i="1"/>
  <c r="W496" i="1"/>
  <c r="U497" i="1"/>
  <c r="W497" i="1"/>
  <c r="U498" i="1"/>
  <c r="W498" i="1"/>
  <c r="U499" i="1"/>
  <c r="W499" i="1"/>
  <c r="U500" i="1"/>
  <c r="W500" i="1"/>
  <c r="U501" i="1"/>
  <c r="W501" i="1"/>
  <c r="U502" i="1"/>
  <c r="W502" i="1"/>
  <c r="U503" i="1"/>
  <c r="W503" i="1"/>
  <c r="U504" i="1"/>
  <c r="W504" i="1"/>
  <c r="U505" i="1"/>
  <c r="W505" i="1"/>
  <c r="U506" i="1"/>
  <c r="W506" i="1"/>
  <c r="U507" i="1"/>
  <c r="W507" i="1"/>
  <c r="U508" i="1"/>
  <c r="W508" i="1"/>
  <c r="U509" i="1"/>
  <c r="W509" i="1"/>
  <c r="U510" i="1"/>
  <c r="W510" i="1"/>
  <c r="U511" i="1"/>
  <c r="W511" i="1"/>
  <c r="U512" i="1"/>
  <c r="W512" i="1"/>
  <c r="U513" i="1"/>
  <c r="W513" i="1"/>
  <c r="U514" i="1"/>
  <c r="W514" i="1"/>
  <c r="U515" i="1"/>
  <c r="W515" i="1"/>
  <c r="U516" i="1"/>
  <c r="W516" i="1"/>
  <c r="U517" i="1"/>
  <c r="W517" i="1"/>
  <c r="U518" i="1"/>
  <c r="W518" i="1"/>
  <c r="U519" i="1"/>
  <c r="W519" i="1"/>
  <c r="U520" i="1"/>
  <c r="W520" i="1"/>
  <c r="U521" i="1"/>
  <c r="W521" i="1"/>
  <c r="U522" i="1"/>
  <c r="W522" i="1"/>
  <c r="U523" i="1"/>
  <c r="W523" i="1"/>
  <c r="U524" i="1"/>
  <c r="W524" i="1"/>
  <c r="U525" i="1"/>
  <c r="W525" i="1"/>
  <c r="U526" i="1"/>
  <c r="W526" i="1"/>
  <c r="U527" i="1"/>
  <c r="W527" i="1"/>
  <c r="U528" i="1"/>
  <c r="W528" i="1"/>
  <c r="U529" i="1"/>
  <c r="W529" i="1"/>
  <c r="U530" i="1"/>
  <c r="W530" i="1"/>
  <c r="U531" i="1"/>
  <c r="W531" i="1"/>
  <c r="U532" i="1"/>
  <c r="W532" i="1"/>
  <c r="U533" i="1"/>
  <c r="W533" i="1"/>
  <c r="U534" i="1"/>
  <c r="W534" i="1"/>
  <c r="U535" i="1"/>
  <c r="W535" i="1"/>
  <c r="U536" i="1"/>
  <c r="W536" i="1"/>
  <c r="U537" i="1"/>
  <c r="W537" i="1"/>
  <c r="U538" i="1"/>
  <c r="W538" i="1"/>
  <c r="U539" i="1"/>
  <c r="W539" i="1"/>
  <c r="U540" i="1"/>
  <c r="W540" i="1"/>
  <c r="U541" i="1"/>
  <c r="W541" i="1"/>
  <c r="U542" i="1"/>
  <c r="W542" i="1"/>
  <c r="U543" i="1"/>
  <c r="W543" i="1"/>
  <c r="U544" i="1"/>
  <c r="W544" i="1"/>
  <c r="U545" i="1"/>
  <c r="W545" i="1"/>
  <c r="U546" i="1"/>
  <c r="W546" i="1"/>
  <c r="U547" i="1"/>
  <c r="W547" i="1"/>
  <c r="U548" i="1"/>
  <c r="W548" i="1"/>
  <c r="U549" i="1"/>
  <c r="W549" i="1"/>
  <c r="U550" i="1"/>
  <c r="W550" i="1"/>
  <c r="U551" i="1"/>
  <c r="W551" i="1"/>
  <c r="U552" i="1"/>
  <c r="W552" i="1"/>
  <c r="U553" i="1"/>
  <c r="W553" i="1"/>
  <c r="U554" i="1"/>
  <c r="W554" i="1"/>
  <c r="U555" i="1"/>
  <c r="W555" i="1"/>
  <c r="U556" i="1"/>
  <c r="W556" i="1"/>
  <c r="U557" i="1"/>
  <c r="W557" i="1"/>
  <c r="U558" i="1"/>
  <c r="W558" i="1"/>
  <c r="U559" i="1"/>
  <c r="W559" i="1"/>
  <c r="U560" i="1"/>
  <c r="W560" i="1"/>
  <c r="U561" i="1"/>
  <c r="W561" i="1"/>
  <c r="U562" i="1"/>
  <c r="W562" i="1"/>
  <c r="U563" i="1"/>
  <c r="W563" i="1"/>
  <c r="U564" i="1"/>
  <c r="W564" i="1"/>
  <c r="U565" i="1"/>
  <c r="W565" i="1"/>
  <c r="U566" i="1"/>
  <c r="W566" i="1"/>
  <c r="U567" i="1"/>
  <c r="W567" i="1"/>
  <c r="U568" i="1"/>
  <c r="W568" i="1"/>
  <c r="U569" i="1"/>
  <c r="W569" i="1"/>
  <c r="U570" i="1"/>
  <c r="W570" i="1"/>
  <c r="U571" i="1"/>
  <c r="W571" i="1"/>
  <c r="U572" i="1"/>
  <c r="W572" i="1"/>
  <c r="U573" i="1"/>
  <c r="W573" i="1"/>
  <c r="U574" i="1"/>
  <c r="W574" i="1"/>
  <c r="U575" i="1"/>
  <c r="W575" i="1"/>
  <c r="U576" i="1"/>
  <c r="W576" i="1"/>
  <c r="U577" i="1"/>
  <c r="W577" i="1"/>
  <c r="U578" i="1"/>
  <c r="W578" i="1"/>
  <c r="U579" i="1"/>
  <c r="W579" i="1"/>
  <c r="U580" i="1"/>
  <c r="W580" i="1"/>
  <c r="U581" i="1"/>
  <c r="W581" i="1"/>
  <c r="U582" i="1"/>
  <c r="W582" i="1"/>
  <c r="U583" i="1"/>
  <c r="W583" i="1"/>
  <c r="U584" i="1"/>
  <c r="W584" i="1"/>
  <c r="U585" i="1"/>
  <c r="W585" i="1"/>
  <c r="U586" i="1"/>
  <c r="W586" i="1"/>
  <c r="U587" i="1"/>
  <c r="W587" i="1"/>
  <c r="U588" i="1"/>
  <c r="W588" i="1"/>
  <c r="U589" i="1"/>
  <c r="W589" i="1"/>
  <c r="U590" i="1"/>
  <c r="W590" i="1"/>
  <c r="U591" i="1"/>
  <c r="W591" i="1"/>
  <c r="U592" i="1"/>
  <c r="W592" i="1"/>
  <c r="U593" i="1"/>
  <c r="W593" i="1"/>
  <c r="U594" i="1"/>
  <c r="W594" i="1"/>
  <c r="U595" i="1"/>
  <c r="W595" i="1"/>
  <c r="U596" i="1"/>
  <c r="W596" i="1"/>
  <c r="U597" i="1"/>
  <c r="W597" i="1"/>
  <c r="U598" i="1"/>
  <c r="W598" i="1"/>
  <c r="U599" i="1"/>
  <c r="W599" i="1"/>
  <c r="U600" i="1"/>
  <c r="W600" i="1"/>
  <c r="U601" i="1"/>
  <c r="W601" i="1"/>
  <c r="U602" i="1"/>
  <c r="W602" i="1"/>
  <c r="U603" i="1"/>
  <c r="W603" i="1"/>
  <c r="U604" i="1"/>
  <c r="W604" i="1"/>
  <c r="U605" i="1"/>
  <c r="W605" i="1"/>
  <c r="U606" i="1"/>
  <c r="W606" i="1"/>
  <c r="U607" i="1"/>
  <c r="W607" i="1"/>
  <c r="U608" i="1"/>
  <c r="W608" i="1"/>
  <c r="U609" i="1"/>
  <c r="W609" i="1"/>
  <c r="U610" i="1"/>
  <c r="W610" i="1"/>
  <c r="U611" i="1"/>
  <c r="W611" i="1"/>
  <c r="U612" i="1"/>
  <c r="W612" i="1"/>
  <c r="U613" i="1"/>
  <c r="W613" i="1"/>
  <c r="U614" i="1"/>
  <c r="W614" i="1"/>
  <c r="U615" i="1"/>
  <c r="W615" i="1"/>
  <c r="U616" i="1"/>
  <c r="W616" i="1"/>
  <c r="U617" i="1"/>
  <c r="W617" i="1"/>
  <c r="U618" i="1"/>
  <c r="W618" i="1"/>
  <c r="U619" i="1"/>
  <c r="W619" i="1"/>
  <c r="U620" i="1"/>
  <c r="W620" i="1"/>
  <c r="U621" i="1"/>
  <c r="W621" i="1"/>
  <c r="U622" i="1"/>
  <c r="W622" i="1"/>
  <c r="U623" i="1"/>
  <c r="W623" i="1"/>
  <c r="U624" i="1"/>
  <c r="W624" i="1"/>
  <c r="U625" i="1"/>
  <c r="W625" i="1"/>
  <c r="U626" i="1"/>
  <c r="W626" i="1"/>
  <c r="U627" i="1"/>
  <c r="W627" i="1"/>
  <c r="U628" i="1"/>
  <c r="W628" i="1"/>
  <c r="U629" i="1"/>
  <c r="W629" i="1"/>
  <c r="U630" i="1"/>
  <c r="W630" i="1"/>
  <c r="U631" i="1"/>
  <c r="W631" i="1"/>
  <c r="U632" i="1"/>
  <c r="W632" i="1"/>
  <c r="U633" i="1"/>
  <c r="W633" i="1"/>
  <c r="U634" i="1"/>
  <c r="W634" i="1"/>
  <c r="U635" i="1"/>
  <c r="W635" i="1"/>
  <c r="U636" i="1"/>
  <c r="W636" i="1"/>
  <c r="U637" i="1"/>
  <c r="W637" i="1"/>
  <c r="U638" i="1"/>
  <c r="W638" i="1"/>
  <c r="U639" i="1"/>
  <c r="W639" i="1"/>
  <c r="U640" i="1"/>
  <c r="W640" i="1"/>
  <c r="U641" i="1"/>
  <c r="W641" i="1"/>
  <c r="U642" i="1"/>
  <c r="W642" i="1"/>
  <c r="U643" i="1"/>
  <c r="W643" i="1"/>
  <c r="U644" i="1"/>
  <c r="W644" i="1"/>
  <c r="U645" i="1"/>
  <c r="W645" i="1"/>
  <c r="U646" i="1"/>
  <c r="W646" i="1"/>
  <c r="U647" i="1"/>
  <c r="W647" i="1"/>
  <c r="U648" i="1"/>
  <c r="W648" i="1"/>
  <c r="U649" i="1"/>
  <c r="W649" i="1"/>
  <c r="U650" i="1"/>
  <c r="W650" i="1"/>
  <c r="U651" i="1"/>
  <c r="W651" i="1"/>
  <c r="U652" i="1"/>
  <c r="W652" i="1"/>
  <c r="U653" i="1"/>
  <c r="W653" i="1"/>
  <c r="U654" i="1"/>
  <c r="W654" i="1"/>
  <c r="U655" i="1"/>
  <c r="W655" i="1"/>
  <c r="U656" i="1"/>
  <c r="W656" i="1"/>
  <c r="U657" i="1"/>
  <c r="W657" i="1"/>
  <c r="U658" i="1"/>
  <c r="W658" i="1"/>
  <c r="U659" i="1"/>
  <c r="W659" i="1"/>
  <c r="U660" i="1"/>
  <c r="W660" i="1"/>
  <c r="U661" i="1"/>
  <c r="W661" i="1"/>
  <c r="U662" i="1"/>
  <c r="W662" i="1"/>
  <c r="U663" i="1"/>
  <c r="W663" i="1"/>
  <c r="U664" i="1"/>
  <c r="W664" i="1"/>
  <c r="U665" i="1"/>
  <c r="W665" i="1"/>
  <c r="U666" i="1"/>
  <c r="W666" i="1"/>
  <c r="U667" i="1"/>
  <c r="W667" i="1"/>
  <c r="U668" i="1"/>
  <c r="W668" i="1"/>
  <c r="U669" i="1"/>
  <c r="W669" i="1"/>
  <c r="U670" i="1"/>
  <c r="W670" i="1"/>
  <c r="U671" i="1"/>
  <c r="W671" i="1"/>
  <c r="U672" i="1"/>
  <c r="W672" i="1"/>
  <c r="U673" i="1"/>
  <c r="W673" i="1"/>
  <c r="U674" i="1"/>
  <c r="W674" i="1"/>
  <c r="U675" i="1"/>
  <c r="W675" i="1"/>
  <c r="U676" i="1"/>
  <c r="W676" i="1"/>
  <c r="U677" i="1"/>
  <c r="W677" i="1"/>
  <c r="U678" i="1"/>
  <c r="W678" i="1"/>
  <c r="U679" i="1"/>
  <c r="W679" i="1"/>
  <c r="U680" i="1"/>
  <c r="W680" i="1"/>
  <c r="U681" i="1"/>
  <c r="W681" i="1"/>
  <c r="U682" i="1"/>
  <c r="W682" i="1"/>
  <c r="U683" i="1"/>
  <c r="W683" i="1"/>
  <c r="U684" i="1"/>
  <c r="W684" i="1"/>
  <c r="U685" i="1"/>
  <c r="W685" i="1"/>
  <c r="U686" i="1"/>
  <c r="W686" i="1"/>
  <c r="U687" i="1"/>
  <c r="W687" i="1"/>
  <c r="U688" i="1"/>
  <c r="W688" i="1"/>
  <c r="U689" i="1"/>
  <c r="W689" i="1"/>
  <c r="U690" i="1"/>
  <c r="W690" i="1"/>
  <c r="U691" i="1"/>
  <c r="W691" i="1"/>
  <c r="U692" i="1"/>
  <c r="W692" i="1"/>
  <c r="U693" i="1"/>
  <c r="W693" i="1"/>
  <c r="U694" i="1"/>
  <c r="W694" i="1"/>
  <c r="U695" i="1"/>
  <c r="W695" i="1"/>
  <c r="U696" i="1"/>
  <c r="W696" i="1"/>
  <c r="U697" i="1"/>
  <c r="W697" i="1"/>
  <c r="U698" i="1"/>
  <c r="W698" i="1"/>
  <c r="U699" i="1"/>
  <c r="W699" i="1"/>
  <c r="U700" i="1"/>
  <c r="W700" i="1"/>
  <c r="U701" i="1"/>
  <c r="W701" i="1"/>
  <c r="U702" i="1"/>
  <c r="W702" i="1"/>
  <c r="U703" i="1"/>
  <c r="W703" i="1"/>
  <c r="U704" i="1"/>
  <c r="W704" i="1"/>
  <c r="U705" i="1"/>
  <c r="W705" i="1"/>
  <c r="U706" i="1"/>
  <c r="W706" i="1"/>
  <c r="U707" i="1"/>
  <c r="W707" i="1"/>
  <c r="U708" i="1"/>
  <c r="W708" i="1"/>
  <c r="U709" i="1"/>
  <c r="W709" i="1"/>
  <c r="U710" i="1"/>
  <c r="W710" i="1"/>
  <c r="U711" i="1"/>
  <c r="W711" i="1"/>
  <c r="U712" i="1"/>
  <c r="W712" i="1"/>
  <c r="U713" i="1"/>
  <c r="W713" i="1"/>
  <c r="U714" i="1"/>
  <c r="W714" i="1"/>
  <c r="U715" i="1"/>
  <c r="W715" i="1"/>
  <c r="U716" i="1"/>
  <c r="W716" i="1"/>
  <c r="U717" i="1"/>
  <c r="W717" i="1"/>
  <c r="U718" i="1"/>
  <c r="W718" i="1"/>
  <c r="U719" i="1"/>
  <c r="W719" i="1"/>
  <c r="U720" i="1"/>
  <c r="W720" i="1"/>
  <c r="U721" i="1"/>
  <c r="W721" i="1"/>
  <c r="U722" i="1"/>
  <c r="W722" i="1"/>
  <c r="U723" i="1"/>
  <c r="W723" i="1"/>
  <c r="U724" i="1"/>
  <c r="W724" i="1"/>
  <c r="U725" i="1"/>
  <c r="W725" i="1"/>
  <c r="U726" i="1"/>
  <c r="W726" i="1"/>
  <c r="U727" i="1"/>
  <c r="W727" i="1"/>
  <c r="U728" i="1"/>
  <c r="W728" i="1"/>
  <c r="U729" i="1"/>
  <c r="W729" i="1"/>
  <c r="U730" i="1"/>
  <c r="W730" i="1"/>
  <c r="U731" i="1"/>
  <c r="W731" i="1"/>
  <c r="U732" i="1"/>
  <c r="W732" i="1"/>
  <c r="U733" i="1"/>
  <c r="W733" i="1"/>
  <c r="U734" i="1"/>
  <c r="W734" i="1"/>
  <c r="U735" i="1"/>
  <c r="W735" i="1"/>
  <c r="U736" i="1"/>
  <c r="W736" i="1"/>
  <c r="U737" i="1"/>
  <c r="W737" i="1"/>
  <c r="U738" i="1"/>
  <c r="W738" i="1"/>
  <c r="U739" i="1"/>
  <c r="W739" i="1"/>
  <c r="U740" i="1"/>
  <c r="W740" i="1"/>
  <c r="U741" i="1"/>
  <c r="W741" i="1"/>
  <c r="U742" i="1"/>
  <c r="W742" i="1"/>
  <c r="U743" i="1"/>
  <c r="W743" i="1"/>
  <c r="U744" i="1"/>
  <c r="W744" i="1"/>
  <c r="U745" i="1"/>
  <c r="W745" i="1"/>
  <c r="U746" i="1"/>
  <c r="W746" i="1"/>
  <c r="U747" i="1"/>
  <c r="W747" i="1"/>
  <c r="U748" i="1"/>
  <c r="W748" i="1"/>
  <c r="U749" i="1"/>
  <c r="W749" i="1"/>
  <c r="U750" i="1"/>
  <c r="W750" i="1"/>
  <c r="U751" i="1"/>
  <c r="W751" i="1"/>
  <c r="U752" i="1"/>
  <c r="W752" i="1"/>
  <c r="U753" i="1"/>
  <c r="W753" i="1"/>
  <c r="U754" i="1"/>
  <c r="W754" i="1"/>
  <c r="U755" i="1"/>
  <c r="W755" i="1"/>
  <c r="U756" i="1"/>
  <c r="W756" i="1"/>
  <c r="U757" i="1"/>
  <c r="W757" i="1"/>
  <c r="U758" i="1"/>
  <c r="W758" i="1"/>
  <c r="U759" i="1"/>
  <c r="W759" i="1"/>
  <c r="U760" i="1"/>
  <c r="W760" i="1"/>
  <c r="U761" i="1"/>
  <c r="W761" i="1"/>
  <c r="U762" i="1"/>
  <c r="W762" i="1"/>
  <c r="U763" i="1"/>
  <c r="W763" i="1"/>
  <c r="U764" i="1"/>
  <c r="W764" i="1"/>
  <c r="U765" i="1"/>
  <c r="W765" i="1"/>
  <c r="U766" i="1"/>
  <c r="W766" i="1"/>
  <c r="U767" i="1"/>
  <c r="W767" i="1"/>
  <c r="U768" i="1"/>
  <c r="W768" i="1"/>
  <c r="U769" i="1"/>
  <c r="W769" i="1"/>
  <c r="U770" i="1"/>
  <c r="W770" i="1"/>
  <c r="U771" i="1"/>
  <c r="W771" i="1"/>
  <c r="U772" i="1"/>
  <c r="W772" i="1"/>
  <c r="U773" i="1"/>
  <c r="W773" i="1"/>
  <c r="U774" i="1"/>
  <c r="W774" i="1"/>
  <c r="U775" i="1"/>
  <c r="W775" i="1"/>
  <c r="U776" i="1"/>
  <c r="W776" i="1"/>
  <c r="U777" i="1"/>
  <c r="W777" i="1"/>
  <c r="U778" i="1"/>
  <c r="W778" i="1"/>
  <c r="U779" i="1"/>
  <c r="W779" i="1"/>
  <c r="U780" i="1"/>
  <c r="W780" i="1"/>
  <c r="U781" i="1"/>
  <c r="W781" i="1"/>
  <c r="U782" i="1"/>
  <c r="W782" i="1"/>
  <c r="U783" i="1"/>
  <c r="W783" i="1"/>
  <c r="U784" i="1"/>
  <c r="W784" i="1"/>
  <c r="U785" i="1"/>
  <c r="W785" i="1"/>
  <c r="U786" i="1"/>
  <c r="W786" i="1"/>
  <c r="U787" i="1"/>
  <c r="W787" i="1"/>
  <c r="U788" i="1"/>
  <c r="W788" i="1"/>
  <c r="U789" i="1"/>
  <c r="W789" i="1"/>
  <c r="U790" i="1"/>
  <c r="W790" i="1"/>
  <c r="U791" i="1"/>
  <c r="W791" i="1"/>
  <c r="U792" i="1"/>
  <c r="W792" i="1"/>
  <c r="U793" i="1"/>
  <c r="W793" i="1"/>
  <c r="U794" i="1"/>
  <c r="W794" i="1"/>
  <c r="U795" i="1"/>
  <c r="W795" i="1"/>
  <c r="U796" i="1"/>
  <c r="W796" i="1"/>
  <c r="U797" i="1"/>
  <c r="W797" i="1"/>
  <c r="U798" i="1"/>
  <c r="W798" i="1"/>
  <c r="U799" i="1"/>
  <c r="W799" i="1"/>
  <c r="U800" i="1"/>
  <c r="W800" i="1"/>
  <c r="U801" i="1"/>
  <c r="W801" i="1"/>
  <c r="U802" i="1"/>
  <c r="W802" i="1"/>
  <c r="U803" i="1"/>
  <c r="W803" i="1"/>
  <c r="U804" i="1"/>
  <c r="W804" i="1"/>
  <c r="U805" i="1"/>
  <c r="W805" i="1"/>
  <c r="U806" i="1"/>
  <c r="W806" i="1"/>
  <c r="U807" i="1"/>
  <c r="W807" i="1"/>
  <c r="U808" i="1"/>
  <c r="W808" i="1"/>
  <c r="U809" i="1"/>
  <c r="W809" i="1"/>
  <c r="U810" i="1"/>
  <c r="W810" i="1"/>
  <c r="U811" i="1"/>
  <c r="W811" i="1"/>
  <c r="U812" i="1"/>
  <c r="W812" i="1"/>
  <c r="U813" i="1"/>
  <c r="W813" i="1"/>
  <c r="U814" i="1"/>
  <c r="W814" i="1"/>
  <c r="U815" i="1"/>
  <c r="W815" i="1"/>
  <c r="U816" i="1"/>
  <c r="W816" i="1"/>
  <c r="U817" i="1"/>
  <c r="W817" i="1"/>
  <c r="U818" i="1"/>
  <c r="W818" i="1"/>
  <c r="U819" i="1"/>
  <c r="W819" i="1"/>
  <c r="U820" i="1"/>
  <c r="W820" i="1"/>
  <c r="U821" i="1"/>
  <c r="W821" i="1"/>
  <c r="U822" i="1"/>
  <c r="W822" i="1"/>
  <c r="U823" i="1"/>
  <c r="W823" i="1"/>
  <c r="U824" i="1"/>
  <c r="W824" i="1"/>
  <c r="U825" i="1"/>
  <c r="W825" i="1"/>
  <c r="U826" i="1"/>
  <c r="W826" i="1"/>
  <c r="U827" i="1"/>
  <c r="W827" i="1"/>
  <c r="U828" i="1"/>
  <c r="W828" i="1"/>
  <c r="U829" i="1"/>
  <c r="W829" i="1"/>
  <c r="U830" i="1"/>
  <c r="W830" i="1"/>
  <c r="U831" i="1"/>
  <c r="W831" i="1"/>
  <c r="U832" i="1"/>
  <c r="W832" i="1"/>
  <c r="U833" i="1"/>
  <c r="W833" i="1"/>
  <c r="U834" i="1"/>
  <c r="W834" i="1"/>
  <c r="U835" i="1"/>
  <c r="W835" i="1"/>
  <c r="U836" i="1"/>
  <c r="W836" i="1"/>
  <c r="U837" i="1"/>
  <c r="W837" i="1"/>
  <c r="U838" i="1"/>
  <c r="W838" i="1"/>
  <c r="U839" i="1"/>
  <c r="W839" i="1"/>
  <c r="U840" i="1"/>
  <c r="W840" i="1"/>
  <c r="U841" i="1"/>
  <c r="W841" i="1"/>
  <c r="U842" i="1"/>
  <c r="W842" i="1"/>
  <c r="U843" i="1"/>
  <c r="W843" i="1"/>
  <c r="U844" i="1"/>
  <c r="W844" i="1"/>
  <c r="U845" i="1"/>
  <c r="W845" i="1"/>
  <c r="U846" i="1"/>
  <c r="W846" i="1"/>
  <c r="U847" i="1"/>
  <c r="W847" i="1"/>
  <c r="U848" i="1"/>
  <c r="W848" i="1"/>
  <c r="U849" i="1"/>
  <c r="W849" i="1"/>
  <c r="U850" i="1"/>
  <c r="W850" i="1"/>
  <c r="U851" i="1"/>
  <c r="W851" i="1"/>
  <c r="U852" i="1"/>
  <c r="W852" i="1"/>
  <c r="U853" i="1"/>
  <c r="W853" i="1"/>
  <c r="U854" i="1"/>
  <c r="W854" i="1"/>
  <c r="U855" i="1"/>
  <c r="W855" i="1"/>
  <c r="U856" i="1"/>
  <c r="W856" i="1"/>
  <c r="U857" i="1"/>
  <c r="W857" i="1"/>
  <c r="U858" i="1"/>
  <c r="W858" i="1"/>
  <c r="U859" i="1"/>
  <c r="W859" i="1"/>
  <c r="U860" i="1"/>
  <c r="W860" i="1"/>
  <c r="U861" i="1"/>
  <c r="W861" i="1"/>
  <c r="U862" i="1"/>
  <c r="W862" i="1"/>
  <c r="U863" i="1"/>
  <c r="W863" i="1"/>
  <c r="U864" i="1"/>
  <c r="W864" i="1"/>
  <c r="U865" i="1"/>
  <c r="W865" i="1"/>
  <c r="U866" i="1"/>
  <c r="W866" i="1"/>
  <c r="U867" i="1"/>
  <c r="W867" i="1"/>
  <c r="U868" i="1"/>
  <c r="W868" i="1"/>
  <c r="U869" i="1"/>
  <c r="W869" i="1"/>
  <c r="U870" i="1"/>
  <c r="W870" i="1"/>
  <c r="U871" i="1"/>
  <c r="W871" i="1"/>
  <c r="U872" i="1"/>
  <c r="W872" i="1"/>
  <c r="U873" i="1"/>
  <c r="W873" i="1"/>
  <c r="U874" i="1"/>
  <c r="W874" i="1"/>
  <c r="U875" i="1"/>
  <c r="W875" i="1"/>
  <c r="U876" i="1"/>
  <c r="W876" i="1"/>
  <c r="U877" i="1"/>
  <c r="W877" i="1"/>
  <c r="U878" i="1"/>
  <c r="W878" i="1"/>
  <c r="U879" i="1"/>
  <c r="W879" i="1"/>
  <c r="U880" i="1"/>
  <c r="W880" i="1"/>
  <c r="U881" i="1"/>
  <c r="W881" i="1"/>
  <c r="U882" i="1"/>
  <c r="W882" i="1"/>
  <c r="U883" i="1"/>
  <c r="W883" i="1"/>
  <c r="U884" i="1"/>
  <c r="W884" i="1"/>
  <c r="U885" i="1"/>
  <c r="W885" i="1"/>
  <c r="U886" i="1"/>
  <c r="W886" i="1"/>
  <c r="U887" i="1"/>
  <c r="W887" i="1"/>
  <c r="U888" i="1"/>
  <c r="W888" i="1"/>
  <c r="U889" i="1"/>
  <c r="W889" i="1"/>
  <c r="U890" i="1"/>
  <c r="W890" i="1"/>
  <c r="U891" i="1"/>
  <c r="W891" i="1"/>
  <c r="U892" i="1"/>
  <c r="W892" i="1"/>
  <c r="U893" i="1"/>
  <c r="W893" i="1"/>
  <c r="U894" i="1"/>
  <c r="W894" i="1"/>
  <c r="U895" i="1"/>
  <c r="W895" i="1"/>
  <c r="U896" i="1"/>
  <c r="W896" i="1"/>
  <c r="U897" i="1"/>
  <c r="W897" i="1"/>
  <c r="U898" i="1"/>
  <c r="W898" i="1"/>
  <c r="U899" i="1"/>
  <c r="W899" i="1"/>
  <c r="U900" i="1"/>
  <c r="W900" i="1"/>
  <c r="U901" i="1"/>
  <c r="W901" i="1"/>
  <c r="U902" i="1"/>
  <c r="W902" i="1"/>
  <c r="U903" i="1"/>
  <c r="W903" i="1"/>
  <c r="U904" i="1"/>
  <c r="W904" i="1"/>
  <c r="U905" i="1"/>
  <c r="W905" i="1"/>
  <c r="U906" i="1"/>
  <c r="W906" i="1"/>
  <c r="U907" i="1"/>
  <c r="W907" i="1"/>
  <c r="U908" i="1"/>
  <c r="W908" i="1"/>
  <c r="U909" i="1"/>
  <c r="W909" i="1"/>
  <c r="U910" i="1"/>
  <c r="W910" i="1"/>
  <c r="U911" i="1"/>
  <c r="W911" i="1"/>
  <c r="U912" i="1"/>
  <c r="W912" i="1"/>
  <c r="U913" i="1"/>
  <c r="W913" i="1"/>
  <c r="U914" i="1"/>
  <c r="W914" i="1"/>
  <c r="U915" i="1"/>
  <c r="W915" i="1"/>
  <c r="U916" i="1"/>
  <c r="W916" i="1"/>
  <c r="U917" i="1"/>
  <c r="W917" i="1"/>
  <c r="U918" i="1"/>
  <c r="W918" i="1"/>
  <c r="U919" i="1"/>
  <c r="W919" i="1"/>
  <c r="U920" i="1"/>
  <c r="W920" i="1"/>
  <c r="U921" i="1"/>
  <c r="W921" i="1"/>
  <c r="U922" i="1"/>
  <c r="W922" i="1"/>
  <c r="U923" i="1"/>
  <c r="W923" i="1"/>
  <c r="U924" i="1"/>
  <c r="W924" i="1"/>
  <c r="U925" i="1"/>
  <c r="W925" i="1"/>
  <c r="U926" i="1"/>
  <c r="W926" i="1"/>
  <c r="U927" i="1"/>
  <c r="W927" i="1"/>
  <c r="U928" i="1"/>
  <c r="W928" i="1"/>
  <c r="U929" i="1"/>
  <c r="W929" i="1"/>
  <c r="U930" i="1"/>
  <c r="W930" i="1"/>
  <c r="U931" i="1"/>
  <c r="W931" i="1"/>
  <c r="U932" i="1"/>
  <c r="W932" i="1"/>
  <c r="U933" i="1"/>
  <c r="W933" i="1"/>
  <c r="U934" i="1"/>
  <c r="W934" i="1"/>
  <c r="U935" i="1"/>
  <c r="W935" i="1"/>
  <c r="U936" i="1"/>
  <c r="W936" i="1"/>
  <c r="U937" i="1"/>
  <c r="W937" i="1"/>
  <c r="U938" i="1"/>
  <c r="W938" i="1"/>
  <c r="U939" i="1"/>
  <c r="W939" i="1"/>
  <c r="U940" i="1"/>
  <c r="W940" i="1"/>
  <c r="U941" i="1"/>
  <c r="W941" i="1"/>
  <c r="U942" i="1"/>
  <c r="W942" i="1"/>
  <c r="U943" i="1"/>
  <c r="W943" i="1"/>
  <c r="U944" i="1"/>
  <c r="W944" i="1"/>
  <c r="U945" i="1"/>
  <c r="W945" i="1"/>
  <c r="U946" i="1"/>
  <c r="W946" i="1"/>
  <c r="U947" i="1"/>
  <c r="W947" i="1"/>
  <c r="U948" i="1"/>
  <c r="W948" i="1"/>
  <c r="U949" i="1"/>
  <c r="W949" i="1"/>
  <c r="U950" i="1"/>
  <c r="W950" i="1"/>
  <c r="U951" i="1"/>
  <c r="W951" i="1"/>
  <c r="U952" i="1"/>
  <c r="W952" i="1"/>
  <c r="U953" i="1"/>
  <c r="W953" i="1"/>
  <c r="U954" i="1"/>
  <c r="W954" i="1"/>
  <c r="U955" i="1"/>
  <c r="W955" i="1"/>
  <c r="U956" i="1"/>
  <c r="W956" i="1"/>
  <c r="U957" i="1"/>
  <c r="W957" i="1"/>
  <c r="U958" i="1"/>
  <c r="W958" i="1"/>
  <c r="U959" i="1"/>
  <c r="W959" i="1"/>
  <c r="U960" i="1"/>
  <c r="W960" i="1"/>
  <c r="U961" i="1"/>
  <c r="W961" i="1"/>
  <c r="U962" i="1"/>
  <c r="W962" i="1"/>
  <c r="U963" i="1"/>
  <c r="W963" i="1"/>
  <c r="U964" i="1"/>
  <c r="W964" i="1"/>
  <c r="U965" i="1"/>
  <c r="W965" i="1"/>
  <c r="U966" i="1"/>
  <c r="W966" i="1"/>
  <c r="U967" i="1"/>
  <c r="W967" i="1"/>
  <c r="U968" i="1"/>
  <c r="W968" i="1"/>
  <c r="U969" i="1"/>
  <c r="W969" i="1"/>
  <c r="U970" i="1"/>
  <c r="W970" i="1"/>
  <c r="U971" i="1"/>
  <c r="W971" i="1"/>
  <c r="U972" i="1"/>
  <c r="W972" i="1"/>
  <c r="U973" i="1"/>
  <c r="W973" i="1"/>
  <c r="U974" i="1"/>
  <c r="W974" i="1"/>
  <c r="U975" i="1"/>
  <c r="W975" i="1"/>
  <c r="U976" i="1"/>
  <c r="W976" i="1"/>
  <c r="U977" i="1"/>
  <c r="W977" i="1"/>
  <c r="U978" i="1"/>
  <c r="W978" i="1"/>
  <c r="U979" i="1"/>
  <c r="W979" i="1"/>
  <c r="U980" i="1"/>
  <c r="W980" i="1"/>
  <c r="U981" i="1"/>
  <c r="W981" i="1"/>
  <c r="U982" i="1"/>
  <c r="W982" i="1"/>
  <c r="U983" i="1"/>
  <c r="W983" i="1"/>
  <c r="U984" i="1"/>
  <c r="W984" i="1"/>
  <c r="U985" i="1"/>
  <c r="W985" i="1"/>
  <c r="U986" i="1"/>
  <c r="W986" i="1"/>
  <c r="U987" i="1"/>
  <c r="W987" i="1"/>
  <c r="U988" i="1"/>
  <c r="W988" i="1"/>
  <c r="U989" i="1"/>
  <c r="W989" i="1"/>
  <c r="U990" i="1"/>
  <c r="W990" i="1"/>
  <c r="U991" i="1"/>
  <c r="W991" i="1"/>
  <c r="U992" i="1"/>
  <c r="W992" i="1"/>
  <c r="U993" i="1"/>
  <c r="W993" i="1"/>
  <c r="U994" i="1"/>
  <c r="W994" i="1"/>
  <c r="U995" i="1"/>
  <c r="W995" i="1"/>
  <c r="U996" i="1"/>
  <c r="W996" i="1"/>
  <c r="U997" i="1"/>
  <c r="W997" i="1"/>
  <c r="U998" i="1"/>
  <c r="W998" i="1"/>
  <c r="U999" i="1"/>
  <c r="W999" i="1"/>
  <c r="U1000" i="1"/>
  <c r="W1000" i="1"/>
  <c r="U1001" i="1"/>
  <c r="W1001" i="1"/>
  <c r="U1002" i="1"/>
  <c r="W1002" i="1"/>
  <c r="U1003" i="1"/>
  <c r="W1003" i="1"/>
  <c r="U1004" i="1"/>
  <c r="W1004" i="1"/>
  <c r="U1005" i="1"/>
  <c r="W1005" i="1"/>
  <c r="U1006" i="1"/>
  <c r="W1006" i="1"/>
  <c r="U1007" i="1"/>
  <c r="W1007" i="1"/>
  <c r="U1008" i="1"/>
  <c r="W1008" i="1"/>
  <c r="U1009" i="1"/>
  <c r="W1009" i="1"/>
  <c r="U1010" i="1"/>
  <c r="W1010" i="1"/>
  <c r="U1011" i="1"/>
  <c r="W1011" i="1"/>
  <c r="U1012" i="1"/>
  <c r="W1012" i="1"/>
  <c r="U1013" i="1"/>
  <c r="W1013" i="1"/>
  <c r="U1014" i="1"/>
  <c r="W1014" i="1"/>
  <c r="U1015" i="1"/>
  <c r="W1015" i="1"/>
  <c r="U1016" i="1"/>
  <c r="W1016" i="1"/>
  <c r="U1017" i="1"/>
  <c r="W1017" i="1"/>
  <c r="U1018" i="1"/>
  <c r="W1018" i="1"/>
  <c r="U1019" i="1"/>
  <c r="W1019" i="1"/>
  <c r="U1020" i="1"/>
  <c r="W1020" i="1"/>
  <c r="U1021" i="1"/>
  <c r="W1021" i="1"/>
  <c r="U1022" i="1"/>
  <c r="W1022" i="1"/>
  <c r="U1023" i="1"/>
  <c r="W1023" i="1"/>
  <c r="U1024" i="1"/>
  <c r="W1024" i="1"/>
  <c r="U1025" i="1"/>
  <c r="W1025" i="1"/>
  <c r="U1026" i="1"/>
  <c r="W1026" i="1"/>
  <c r="U1027" i="1"/>
  <c r="W1027" i="1"/>
  <c r="U1028" i="1"/>
  <c r="W1028" i="1"/>
  <c r="U1029" i="1"/>
  <c r="W1029" i="1"/>
  <c r="U1030" i="1"/>
  <c r="W1030" i="1"/>
  <c r="U1031" i="1"/>
  <c r="W1031" i="1"/>
  <c r="U1032" i="1"/>
  <c r="W1032" i="1"/>
  <c r="U1033" i="1"/>
  <c r="W1033" i="1"/>
  <c r="U1034" i="1"/>
  <c r="W1034" i="1"/>
  <c r="U1035" i="1"/>
  <c r="W1035" i="1"/>
  <c r="U1036" i="1"/>
  <c r="W1036" i="1"/>
  <c r="U1037" i="1"/>
  <c r="W1037" i="1"/>
  <c r="U1038" i="1"/>
  <c r="W1038" i="1"/>
  <c r="U1039" i="1"/>
  <c r="W1039" i="1"/>
  <c r="U1040" i="1"/>
  <c r="W1040" i="1"/>
  <c r="U1041" i="1"/>
  <c r="W1041" i="1"/>
  <c r="U1042" i="1"/>
  <c r="W1042" i="1"/>
  <c r="U1043" i="1"/>
  <c r="W1043" i="1"/>
  <c r="U1044" i="1"/>
  <c r="W1044" i="1"/>
  <c r="U1045" i="1"/>
  <c r="W1045" i="1"/>
  <c r="U1046" i="1"/>
  <c r="W1046" i="1"/>
  <c r="U1047" i="1"/>
  <c r="W1047" i="1"/>
  <c r="U1048" i="1"/>
  <c r="W1048" i="1"/>
  <c r="U1049" i="1"/>
  <c r="W1049" i="1"/>
  <c r="U1050" i="1"/>
  <c r="W1050" i="1"/>
  <c r="U1051" i="1"/>
  <c r="W1051" i="1"/>
  <c r="U1052" i="1"/>
  <c r="W1052" i="1"/>
  <c r="U1053" i="1"/>
  <c r="W1053" i="1"/>
  <c r="U1054" i="1"/>
  <c r="W1054" i="1"/>
  <c r="U1055" i="1"/>
  <c r="W1055" i="1"/>
  <c r="U1056" i="1"/>
  <c r="W1056" i="1"/>
  <c r="U1057" i="1"/>
  <c r="W1057" i="1"/>
  <c r="U1058" i="1"/>
  <c r="W1058" i="1"/>
  <c r="U1059" i="1"/>
  <c r="W1059" i="1"/>
  <c r="U1060" i="1"/>
  <c r="W1060" i="1"/>
  <c r="U1061" i="1"/>
  <c r="W1061" i="1"/>
  <c r="U1062" i="1"/>
  <c r="W1062" i="1"/>
  <c r="U1063" i="1"/>
  <c r="W1063" i="1"/>
  <c r="U1064" i="1"/>
  <c r="W1064" i="1"/>
  <c r="U1065" i="1"/>
  <c r="W1065" i="1"/>
  <c r="U1066" i="1"/>
  <c r="W1066" i="1"/>
  <c r="U1067" i="1"/>
  <c r="W1067" i="1"/>
  <c r="U1068" i="1"/>
  <c r="W1068" i="1"/>
  <c r="U1069" i="1"/>
  <c r="W1069" i="1"/>
  <c r="U1070" i="1"/>
  <c r="W1070" i="1"/>
  <c r="U1071" i="1"/>
  <c r="W1071" i="1"/>
  <c r="U1072" i="1"/>
  <c r="W1072" i="1"/>
  <c r="U1073" i="1"/>
  <c r="W1073" i="1"/>
  <c r="U1074" i="1"/>
  <c r="W1074" i="1"/>
  <c r="U1075" i="1"/>
  <c r="W1075" i="1"/>
  <c r="U1076" i="1"/>
  <c r="W1076" i="1"/>
  <c r="U1077" i="1"/>
  <c r="W1077" i="1"/>
  <c r="U1078" i="1"/>
  <c r="W1078" i="1"/>
  <c r="U1079" i="1"/>
  <c r="W1079" i="1"/>
  <c r="U1080" i="1"/>
  <c r="W1080" i="1"/>
  <c r="U1081" i="1"/>
  <c r="W1081" i="1"/>
  <c r="U1082" i="1"/>
  <c r="W1082" i="1"/>
  <c r="U1083" i="1"/>
  <c r="W1083" i="1"/>
  <c r="U1084" i="1"/>
  <c r="W1084" i="1"/>
  <c r="U1085" i="1"/>
  <c r="W1085" i="1"/>
  <c r="U1086" i="1"/>
  <c r="W1086" i="1"/>
  <c r="U1087" i="1"/>
  <c r="W1087" i="1"/>
  <c r="U1088" i="1"/>
  <c r="W1088" i="1"/>
  <c r="U1089" i="1"/>
  <c r="W1089" i="1"/>
  <c r="U1090" i="1"/>
  <c r="W1090" i="1"/>
  <c r="U1091" i="1"/>
  <c r="W1091" i="1"/>
  <c r="U1092" i="1"/>
  <c r="W1092" i="1"/>
  <c r="U1093" i="1"/>
  <c r="W1093" i="1"/>
  <c r="U1094" i="1"/>
  <c r="W1094" i="1"/>
  <c r="U1095" i="1"/>
  <c r="W1095" i="1"/>
  <c r="U1096" i="1"/>
  <c r="W1096" i="1"/>
  <c r="U1097" i="1"/>
  <c r="W1097" i="1"/>
  <c r="U1098" i="1"/>
  <c r="W1098" i="1"/>
  <c r="U1099" i="1"/>
  <c r="W1099" i="1"/>
  <c r="U1100" i="1"/>
  <c r="W1100" i="1"/>
  <c r="U1101" i="1"/>
  <c r="W1101" i="1"/>
  <c r="U1102" i="1"/>
  <c r="W1102" i="1"/>
  <c r="U1103" i="1"/>
  <c r="W1103" i="1"/>
  <c r="U1104" i="1"/>
  <c r="W1104" i="1"/>
  <c r="U1105" i="1"/>
  <c r="W1105" i="1"/>
  <c r="U1106" i="1"/>
  <c r="W1106" i="1"/>
  <c r="U1107" i="1"/>
  <c r="W1107" i="1"/>
  <c r="U1108" i="1"/>
  <c r="W1108" i="1"/>
  <c r="U1109" i="1"/>
  <c r="W1109" i="1"/>
  <c r="U1110" i="1"/>
  <c r="W1110" i="1"/>
  <c r="U1111" i="1"/>
  <c r="W1111" i="1"/>
  <c r="U1112" i="1"/>
  <c r="W1112" i="1"/>
  <c r="U1113" i="1"/>
  <c r="W1113" i="1"/>
  <c r="U1114" i="1"/>
  <c r="W1114" i="1"/>
  <c r="U1115" i="1"/>
  <c r="W1115" i="1"/>
  <c r="U1116" i="1"/>
  <c r="W1116" i="1"/>
  <c r="U1117" i="1"/>
  <c r="W1117" i="1"/>
  <c r="U1118" i="1"/>
  <c r="W1118" i="1"/>
  <c r="U1119" i="1"/>
  <c r="W1119" i="1"/>
  <c r="U1120" i="1"/>
  <c r="W1120" i="1"/>
  <c r="U1121" i="1"/>
  <c r="W1121" i="1"/>
  <c r="U1122" i="1"/>
  <c r="W1122" i="1"/>
  <c r="U1123" i="1"/>
  <c r="W1123" i="1"/>
  <c r="U1124" i="1"/>
  <c r="W1124" i="1"/>
  <c r="U1125" i="1"/>
  <c r="W1125" i="1"/>
  <c r="U1126" i="1"/>
  <c r="W1126" i="1"/>
  <c r="U1127" i="1"/>
  <c r="W1127" i="1"/>
  <c r="U1128" i="1"/>
  <c r="W1128" i="1"/>
  <c r="U1129" i="1"/>
  <c r="W1129" i="1"/>
  <c r="U1130" i="1"/>
  <c r="W1130" i="1"/>
  <c r="U1131" i="1"/>
  <c r="W1131" i="1"/>
  <c r="U1132" i="1"/>
  <c r="W1132" i="1"/>
  <c r="U1133" i="1"/>
  <c r="W1133" i="1"/>
  <c r="U1134" i="1"/>
  <c r="W1134" i="1"/>
  <c r="U1135" i="1"/>
  <c r="W1135" i="1"/>
  <c r="U1136" i="1"/>
  <c r="W1136" i="1"/>
  <c r="U1137" i="1"/>
  <c r="W1137" i="1"/>
  <c r="U1138" i="1"/>
  <c r="W1138" i="1"/>
  <c r="U1139" i="1"/>
  <c r="W1139" i="1"/>
  <c r="U1140" i="1"/>
  <c r="W1140" i="1"/>
  <c r="U1141" i="1"/>
  <c r="W1141" i="1"/>
  <c r="U1142" i="1"/>
  <c r="W1142" i="1"/>
  <c r="U1143" i="1"/>
  <c r="W1143" i="1"/>
  <c r="U1144" i="1"/>
  <c r="W1144" i="1"/>
  <c r="U1145" i="1"/>
  <c r="W1145" i="1"/>
  <c r="U1146" i="1"/>
  <c r="W1146" i="1"/>
  <c r="U1147" i="1"/>
  <c r="W1147" i="1"/>
  <c r="U1148" i="1"/>
  <c r="W1148" i="1"/>
  <c r="U1149" i="1"/>
  <c r="W1149" i="1"/>
  <c r="U1150" i="1"/>
  <c r="W1150" i="1"/>
  <c r="U1151" i="1"/>
  <c r="W1151" i="1"/>
  <c r="U1152" i="1"/>
  <c r="W1152" i="1"/>
  <c r="U1153" i="1"/>
  <c r="W1153" i="1"/>
  <c r="U1154" i="1"/>
  <c r="W1154" i="1"/>
  <c r="U1155" i="1"/>
  <c r="W1155" i="1"/>
  <c r="U1156" i="1"/>
  <c r="W1156" i="1"/>
  <c r="U1157" i="1"/>
  <c r="W1157" i="1"/>
  <c r="U1158" i="1"/>
  <c r="W1158" i="1"/>
  <c r="U1159" i="1"/>
  <c r="W1159" i="1"/>
  <c r="U1160" i="1"/>
  <c r="W1160" i="1"/>
  <c r="U1161" i="1"/>
  <c r="W1161" i="1"/>
  <c r="U1162" i="1"/>
  <c r="W1162" i="1"/>
  <c r="U1163" i="1"/>
  <c r="W1163" i="1"/>
  <c r="U1164" i="1"/>
  <c r="W1164" i="1"/>
  <c r="U1165" i="1"/>
  <c r="W1165" i="1"/>
  <c r="U1166" i="1"/>
  <c r="W1166" i="1"/>
  <c r="U1167" i="1"/>
  <c r="W1167" i="1"/>
  <c r="U1168" i="1"/>
  <c r="W1168" i="1"/>
  <c r="U1169" i="1"/>
  <c r="W1169" i="1"/>
  <c r="U1170" i="1"/>
  <c r="W1170" i="1"/>
  <c r="U1171" i="1"/>
  <c r="W1171" i="1"/>
  <c r="U1172" i="1"/>
  <c r="W1172" i="1"/>
  <c r="U1173" i="1"/>
  <c r="W1173" i="1"/>
  <c r="U1174" i="1"/>
  <c r="W1174" i="1"/>
  <c r="U1175" i="1"/>
  <c r="W1175" i="1"/>
  <c r="U1176" i="1"/>
  <c r="W1176" i="1"/>
  <c r="U1177" i="1"/>
  <c r="W1177" i="1"/>
  <c r="U1178" i="1"/>
  <c r="W1178" i="1"/>
  <c r="U1179" i="1"/>
  <c r="W1179" i="1"/>
  <c r="U1180" i="1"/>
  <c r="W1180" i="1"/>
  <c r="U1181" i="1"/>
  <c r="W1181" i="1"/>
  <c r="U1182" i="1"/>
  <c r="W1182" i="1"/>
  <c r="U1183" i="1"/>
  <c r="W1183" i="1"/>
  <c r="U1184" i="1"/>
  <c r="W1184" i="1"/>
  <c r="U1185" i="1"/>
  <c r="W1185" i="1"/>
  <c r="U1186" i="1"/>
  <c r="W1186" i="1"/>
  <c r="U1187" i="1"/>
  <c r="W1187" i="1"/>
  <c r="U1188" i="1"/>
  <c r="W1188" i="1"/>
  <c r="U1189" i="1"/>
  <c r="W1189" i="1"/>
  <c r="U1190" i="1"/>
  <c r="W1190" i="1"/>
  <c r="U1191" i="1"/>
  <c r="W1191" i="1"/>
  <c r="U1192" i="1"/>
  <c r="W1192" i="1"/>
  <c r="U1193" i="1"/>
  <c r="W1193" i="1"/>
  <c r="U1194" i="1"/>
  <c r="W1194" i="1"/>
  <c r="U1195" i="1"/>
  <c r="W1195" i="1"/>
  <c r="U1196" i="1"/>
  <c r="W1196" i="1"/>
  <c r="U1197" i="1"/>
  <c r="W1197" i="1"/>
  <c r="U1198" i="1"/>
  <c r="W1198" i="1"/>
  <c r="U1199" i="1"/>
  <c r="W1199" i="1"/>
  <c r="U1200" i="1"/>
  <c r="W1200" i="1"/>
  <c r="U1201" i="1"/>
  <c r="W1201" i="1"/>
  <c r="U1202" i="1"/>
  <c r="W1202" i="1"/>
  <c r="U1203" i="1"/>
  <c r="W1203" i="1"/>
  <c r="U1204" i="1"/>
  <c r="W1204" i="1"/>
  <c r="U1205" i="1"/>
  <c r="W1205" i="1"/>
  <c r="U1206" i="1"/>
  <c r="W1206" i="1"/>
  <c r="U1207" i="1"/>
  <c r="W1207" i="1"/>
  <c r="U1208" i="1"/>
  <c r="W1208" i="1"/>
  <c r="U1209" i="1"/>
  <c r="W1209" i="1"/>
  <c r="U1210" i="1"/>
  <c r="W1210" i="1"/>
  <c r="U1211" i="1"/>
  <c r="W1211" i="1"/>
  <c r="U1212" i="1"/>
  <c r="W1212" i="1"/>
  <c r="U1213" i="1"/>
  <c r="W1213" i="1"/>
  <c r="U1214" i="1"/>
  <c r="W1214" i="1"/>
  <c r="U1215" i="1"/>
  <c r="W1215" i="1"/>
  <c r="U1216" i="1"/>
  <c r="W1216" i="1"/>
  <c r="U1217" i="1"/>
  <c r="W1217" i="1"/>
  <c r="U1218" i="1"/>
  <c r="W1218" i="1"/>
  <c r="U1219" i="1"/>
  <c r="W1219" i="1"/>
  <c r="U1220" i="1"/>
  <c r="W1220" i="1"/>
  <c r="U1221" i="1"/>
  <c r="W1221" i="1"/>
  <c r="U1222" i="1"/>
  <c r="W1222" i="1"/>
  <c r="U1223" i="1"/>
  <c r="W1223" i="1"/>
  <c r="U1224" i="1"/>
  <c r="W1224" i="1"/>
  <c r="U1225" i="1"/>
  <c r="W1225" i="1"/>
  <c r="U1226" i="1"/>
  <c r="W1226" i="1"/>
  <c r="U1227" i="1"/>
  <c r="W1227" i="1"/>
  <c r="U1228" i="1"/>
  <c r="W1228" i="1"/>
  <c r="U1229" i="1"/>
  <c r="W1229" i="1"/>
  <c r="U1230" i="1"/>
  <c r="W1230" i="1"/>
  <c r="U1231" i="1"/>
  <c r="W1231" i="1"/>
  <c r="U1232" i="1"/>
  <c r="W1232" i="1"/>
  <c r="U1233" i="1"/>
  <c r="W1233" i="1"/>
  <c r="U1234" i="1"/>
  <c r="W1234" i="1"/>
  <c r="U1235" i="1"/>
  <c r="W1235" i="1"/>
  <c r="U1236" i="1"/>
  <c r="W1236" i="1"/>
  <c r="U1237" i="1"/>
  <c r="W1237" i="1"/>
  <c r="U1238" i="1"/>
  <c r="W1238" i="1"/>
  <c r="U1239" i="1"/>
  <c r="W1239" i="1"/>
  <c r="U1240" i="1"/>
  <c r="W1240" i="1"/>
  <c r="U1241" i="1"/>
  <c r="W1241" i="1"/>
  <c r="U1242" i="1"/>
  <c r="W1242" i="1"/>
  <c r="U1243" i="1"/>
  <c r="W1243" i="1"/>
  <c r="U1244" i="1"/>
  <c r="W1244" i="1"/>
  <c r="U1245" i="1"/>
  <c r="W1245" i="1"/>
  <c r="U1246" i="1"/>
  <c r="W1246" i="1"/>
  <c r="U1247" i="1"/>
  <c r="W1247" i="1"/>
  <c r="U1248" i="1"/>
  <c r="W1248" i="1"/>
  <c r="U1249" i="1"/>
  <c r="W1249" i="1"/>
  <c r="U1250" i="1"/>
  <c r="W1250" i="1"/>
  <c r="U1251" i="1"/>
  <c r="W1251" i="1"/>
  <c r="U1252" i="1"/>
  <c r="W1252" i="1"/>
  <c r="U1253" i="1"/>
  <c r="W1253" i="1"/>
  <c r="U1254" i="1"/>
  <c r="W1254" i="1"/>
  <c r="U1255" i="1"/>
  <c r="W1255" i="1"/>
  <c r="U1256" i="1"/>
  <c r="W1256" i="1"/>
  <c r="U1257" i="1"/>
  <c r="W1257" i="1"/>
  <c r="U1258" i="1"/>
  <c r="W1258" i="1"/>
  <c r="U1259" i="1"/>
  <c r="W1259" i="1"/>
  <c r="U1260" i="1"/>
  <c r="W1260" i="1"/>
  <c r="U1261" i="1"/>
  <c r="W1261" i="1"/>
  <c r="U1262" i="1"/>
  <c r="W1262" i="1"/>
  <c r="U1263" i="1"/>
  <c r="W1263" i="1"/>
  <c r="U1264" i="1"/>
  <c r="W1264" i="1"/>
  <c r="U1265" i="1"/>
  <c r="W1265" i="1"/>
  <c r="U1266" i="1"/>
  <c r="W1266" i="1"/>
  <c r="U1267" i="1"/>
  <c r="W1267" i="1"/>
  <c r="U1268" i="1"/>
  <c r="W1268" i="1"/>
  <c r="U1269" i="1"/>
  <c r="W1269" i="1"/>
  <c r="U1270" i="1"/>
  <c r="W1270" i="1"/>
  <c r="U1271" i="1"/>
  <c r="W1271" i="1"/>
  <c r="U1272" i="1"/>
  <c r="W1272" i="1"/>
  <c r="U1273" i="1"/>
  <c r="W1273" i="1"/>
  <c r="U1274" i="1"/>
  <c r="W1274" i="1"/>
  <c r="U1275" i="1"/>
  <c r="W1275" i="1"/>
  <c r="U1276" i="1"/>
  <c r="W1276" i="1"/>
  <c r="U1277" i="1"/>
  <c r="W1277" i="1"/>
  <c r="U1278" i="1"/>
  <c r="W1278" i="1"/>
  <c r="U1279" i="1"/>
  <c r="W1279" i="1"/>
  <c r="U1280" i="1"/>
  <c r="W1280" i="1"/>
  <c r="U1281" i="1"/>
  <c r="W1281" i="1"/>
  <c r="U1282" i="1"/>
  <c r="W1282" i="1"/>
  <c r="U1283" i="1"/>
  <c r="W1283" i="1"/>
  <c r="U1284" i="1"/>
  <c r="W1284" i="1"/>
  <c r="U1285" i="1"/>
  <c r="W1285" i="1"/>
  <c r="U1286" i="1"/>
  <c r="W1286" i="1"/>
  <c r="U1287" i="1"/>
  <c r="W1287" i="1"/>
  <c r="U1288" i="1"/>
  <c r="W1288" i="1"/>
  <c r="U1289" i="1"/>
  <c r="W1289" i="1"/>
  <c r="U1290" i="1"/>
  <c r="W1290" i="1"/>
  <c r="U1291" i="1"/>
  <c r="W1291" i="1"/>
  <c r="U1292" i="1"/>
  <c r="W1292" i="1"/>
  <c r="U1293" i="1"/>
  <c r="W1293" i="1"/>
  <c r="U1294" i="1"/>
  <c r="W1294" i="1"/>
  <c r="U1295" i="1"/>
  <c r="W1295" i="1"/>
  <c r="U1296" i="1"/>
  <c r="W1296" i="1"/>
  <c r="U1297" i="1"/>
  <c r="W1297" i="1"/>
  <c r="U1298" i="1"/>
  <c r="W1298" i="1"/>
  <c r="U1299" i="1"/>
  <c r="W1299" i="1"/>
  <c r="U1300" i="1"/>
  <c r="W1300" i="1"/>
  <c r="U1301" i="1"/>
  <c r="W1301" i="1"/>
  <c r="U1302" i="1"/>
  <c r="W1302" i="1"/>
  <c r="U1303" i="1"/>
  <c r="W1303" i="1"/>
  <c r="U1304" i="1"/>
  <c r="W1304" i="1"/>
  <c r="U1305" i="1"/>
  <c r="W1305" i="1"/>
  <c r="U1306" i="1"/>
  <c r="W1306" i="1"/>
  <c r="U1307" i="1"/>
  <c r="W1307" i="1"/>
  <c r="U1308" i="1"/>
  <c r="W1308" i="1"/>
  <c r="U1309" i="1"/>
  <c r="W1309" i="1"/>
  <c r="U1310" i="1"/>
  <c r="W1310" i="1"/>
  <c r="U1311" i="1"/>
  <c r="W1311" i="1"/>
  <c r="U1312" i="1"/>
  <c r="W1312" i="1"/>
  <c r="U1313" i="1"/>
  <c r="W1313" i="1"/>
  <c r="U1314" i="1"/>
  <c r="W1314" i="1"/>
  <c r="U1315" i="1"/>
  <c r="W1315" i="1"/>
  <c r="U1316" i="1"/>
  <c r="W1316" i="1"/>
  <c r="U1317" i="1"/>
  <c r="W1317" i="1"/>
  <c r="U1318" i="1"/>
  <c r="W1318" i="1"/>
  <c r="U1319" i="1"/>
  <c r="W1319" i="1"/>
  <c r="U1320" i="1"/>
  <c r="W1320" i="1"/>
  <c r="U1321" i="1"/>
  <c r="W1321" i="1"/>
  <c r="U1322" i="1"/>
  <c r="W1322" i="1"/>
  <c r="U1323" i="1"/>
  <c r="W1323" i="1"/>
  <c r="U1324" i="1"/>
  <c r="W1324" i="1"/>
  <c r="U1325" i="1"/>
  <c r="W1325" i="1"/>
  <c r="U1326" i="1"/>
  <c r="W1326" i="1"/>
  <c r="U1327" i="1"/>
  <c r="W1327" i="1"/>
  <c r="U1328" i="1"/>
  <c r="W1328" i="1"/>
  <c r="U1329" i="1"/>
  <c r="W1329" i="1"/>
  <c r="U1330" i="1"/>
  <c r="W1330" i="1"/>
  <c r="U1331" i="1"/>
  <c r="W1331" i="1"/>
  <c r="U1332" i="1"/>
  <c r="W1332" i="1"/>
  <c r="U1333" i="1"/>
  <c r="W1333" i="1"/>
  <c r="U1334" i="1"/>
  <c r="W1334" i="1"/>
  <c r="U1335" i="1"/>
  <c r="W1335" i="1"/>
  <c r="U1336" i="1"/>
  <c r="W1336" i="1"/>
  <c r="U1337" i="1"/>
  <c r="W1337" i="1"/>
  <c r="U1338" i="1"/>
  <c r="W1338" i="1"/>
  <c r="U1339" i="1"/>
  <c r="W1339" i="1"/>
  <c r="U1340" i="1"/>
  <c r="W1340" i="1"/>
  <c r="U1341" i="1"/>
  <c r="W1341" i="1"/>
  <c r="U1342" i="1"/>
  <c r="W1342" i="1"/>
  <c r="U1343" i="1"/>
  <c r="W1343" i="1"/>
  <c r="U1344" i="1"/>
  <c r="W1344" i="1"/>
  <c r="U1345" i="1"/>
  <c r="W1345" i="1"/>
  <c r="U1346" i="1"/>
  <c r="W1346" i="1"/>
  <c r="U1347" i="1"/>
  <c r="W1347" i="1"/>
  <c r="U1348" i="1"/>
  <c r="W1348" i="1"/>
  <c r="U1349" i="1"/>
  <c r="W1349" i="1"/>
  <c r="U1350" i="1"/>
  <c r="W1350" i="1"/>
  <c r="U1351" i="1"/>
  <c r="W1351" i="1"/>
  <c r="U1352" i="1"/>
  <c r="W1352" i="1"/>
  <c r="U1353" i="1"/>
  <c r="W1353" i="1"/>
  <c r="U1354" i="1"/>
  <c r="W1354" i="1"/>
  <c r="U1355" i="1"/>
  <c r="W1355" i="1"/>
  <c r="U1356" i="1"/>
  <c r="W1356" i="1"/>
  <c r="U1357" i="1"/>
  <c r="W1357" i="1"/>
  <c r="U1358" i="1"/>
  <c r="W1358" i="1"/>
  <c r="U1359" i="1"/>
  <c r="W1359" i="1"/>
  <c r="U1360" i="1"/>
  <c r="W1360" i="1"/>
  <c r="U1361" i="1"/>
  <c r="W1361" i="1"/>
  <c r="U1362" i="1"/>
  <c r="W1362" i="1"/>
  <c r="U1363" i="1"/>
  <c r="W1363" i="1"/>
  <c r="U1364" i="1"/>
  <c r="W1364" i="1"/>
  <c r="U1365" i="1"/>
  <c r="W1365" i="1"/>
  <c r="U1366" i="1"/>
  <c r="W1366" i="1"/>
  <c r="U1367" i="1"/>
  <c r="W1367" i="1"/>
  <c r="U1368" i="1"/>
  <c r="W1368" i="1"/>
  <c r="U1369" i="1"/>
  <c r="W1369" i="1"/>
  <c r="U1370" i="1"/>
  <c r="W1370" i="1"/>
  <c r="U1371" i="1"/>
  <c r="W1371" i="1"/>
  <c r="U1372" i="1"/>
  <c r="W1372" i="1"/>
  <c r="U1373" i="1"/>
  <c r="W1373" i="1"/>
  <c r="U1374" i="1"/>
  <c r="W1374" i="1"/>
  <c r="U1375" i="1"/>
  <c r="W1375" i="1"/>
  <c r="U1376" i="1"/>
  <c r="W1376" i="1"/>
  <c r="U1377" i="1"/>
  <c r="W1377" i="1"/>
  <c r="U1378" i="1"/>
  <c r="W1378" i="1"/>
  <c r="U1379" i="1"/>
  <c r="W1379" i="1"/>
  <c r="U1380" i="1"/>
  <c r="W1380" i="1"/>
  <c r="U1381" i="1"/>
  <c r="W1381" i="1"/>
  <c r="U1382" i="1"/>
  <c r="W1382" i="1"/>
  <c r="U1383" i="1"/>
  <c r="W1383" i="1"/>
  <c r="U1384" i="1"/>
  <c r="W1384" i="1"/>
  <c r="U1385" i="1"/>
  <c r="W1385" i="1"/>
  <c r="U1386" i="1"/>
  <c r="W1386" i="1"/>
  <c r="U1387" i="1"/>
  <c r="W1387" i="1"/>
  <c r="U1388" i="1"/>
  <c r="W1388" i="1"/>
  <c r="U1389" i="1"/>
  <c r="W1389" i="1"/>
  <c r="U1390" i="1"/>
  <c r="W1390" i="1"/>
  <c r="U1391" i="1"/>
  <c r="W1391" i="1"/>
  <c r="U1392" i="1"/>
  <c r="W1392" i="1"/>
  <c r="U1393" i="1"/>
  <c r="W1393" i="1"/>
  <c r="U1394" i="1"/>
  <c r="W1394" i="1"/>
  <c r="U1395" i="1"/>
  <c r="W1395" i="1"/>
  <c r="U1396" i="1"/>
  <c r="W1396" i="1"/>
  <c r="U1397" i="1"/>
  <c r="W1397" i="1"/>
  <c r="U1398" i="1"/>
  <c r="W1398" i="1"/>
  <c r="U1399" i="1"/>
  <c r="W1399" i="1"/>
  <c r="U1400" i="1"/>
  <c r="W1400" i="1"/>
  <c r="U1401" i="1"/>
  <c r="W1401" i="1"/>
  <c r="U1402" i="1"/>
  <c r="W1402" i="1"/>
  <c r="U1403" i="1"/>
  <c r="W1403" i="1"/>
  <c r="U1404" i="1"/>
  <c r="W1404" i="1"/>
  <c r="U1405" i="1"/>
  <c r="W1405" i="1"/>
  <c r="U1406" i="1"/>
  <c r="W1406" i="1"/>
  <c r="U1407" i="1"/>
  <c r="W1407" i="1"/>
  <c r="U1408" i="1"/>
  <c r="W1408" i="1"/>
  <c r="U1409" i="1"/>
  <c r="W1409" i="1"/>
  <c r="U1410" i="1"/>
  <c r="W1410" i="1"/>
  <c r="U1411" i="1"/>
  <c r="W1411" i="1"/>
  <c r="U1412" i="1"/>
  <c r="W1412" i="1"/>
  <c r="U1413" i="1"/>
  <c r="W1413" i="1"/>
  <c r="U1414" i="1"/>
  <c r="W1414" i="1"/>
  <c r="U1415" i="1"/>
  <c r="W1415" i="1"/>
  <c r="U1416" i="1"/>
  <c r="W1416" i="1"/>
  <c r="U1417" i="1"/>
  <c r="W1417" i="1"/>
  <c r="U1418" i="1"/>
  <c r="W1418" i="1"/>
  <c r="U1419" i="1"/>
  <c r="W1419" i="1"/>
  <c r="U1420" i="1"/>
  <c r="W1420" i="1"/>
  <c r="U1421" i="1"/>
  <c r="W1421" i="1"/>
  <c r="U1422" i="1"/>
  <c r="W1422" i="1"/>
  <c r="U1423" i="1"/>
  <c r="W1423" i="1"/>
  <c r="U1424" i="1"/>
  <c r="W1424" i="1"/>
  <c r="U1425" i="1"/>
  <c r="W1425" i="1"/>
  <c r="U1426" i="1"/>
  <c r="W1426" i="1"/>
  <c r="U1427" i="1"/>
  <c r="W1427" i="1"/>
  <c r="U1428" i="1"/>
  <c r="W1428" i="1"/>
  <c r="U1429" i="1"/>
  <c r="W1429" i="1"/>
  <c r="U1430" i="1"/>
  <c r="W1430" i="1"/>
  <c r="U1431" i="1"/>
  <c r="W1431" i="1"/>
  <c r="U1432" i="1"/>
  <c r="W1432" i="1"/>
  <c r="U1433" i="1"/>
  <c r="W1433" i="1"/>
  <c r="U1434" i="1"/>
  <c r="W1434" i="1"/>
  <c r="U1435" i="1"/>
  <c r="W1435" i="1"/>
  <c r="U1436" i="1"/>
  <c r="W1436" i="1"/>
  <c r="U1437" i="1"/>
  <c r="W1437" i="1"/>
  <c r="U1438" i="1"/>
  <c r="W1438" i="1"/>
  <c r="U1439" i="1"/>
  <c r="W1439" i="1"/>
  <c r="U1440" i="1"/>
  <c r="W1440" i="1"/>
  <c r="U1441" i="1"/>
  <c r="W1441" i="1"/>
  <c r="U1442" i="1"/>
  <c r="W1442" i="1"/>
  <c r="U1443" i="1"/>
  <c r="W1443" i="1"/>
  <c r="U1444" i="1"/>
  <c r="W1444" i="1"/>
  <c r="U1445" i="1"/>
  <c r="W1445" i="1"/>
  <c r="U1446" i="1"/>
  <c r="W1446" i="1"/>
  <c r="U1447" i="1"/>
  <c r="W1447" i="1"/>
  <c r="U1448" i="1"/>
  <c r="W1448" i="1"/>
  <c r="U1449" i="1"/>
  <c r="W1449" i="1"/>
  <c r="U1450" i="1"/>
  <c r="W1450" i="1"/>
  <c r="U1451" i="1"/>
  <c r="W1451" i="1"/>
  <c r="U1452" i="1"/>
  <c r="W1452" i="1"/>
  <c r="U1453" i="1"/>
  <c r="W1453" i="1"/>
  <c r="U1454" i="1"/>
  <c r="W1454" i="1"/>
  <c r="U1455" i="1"/>
  <c r="W1455" i="1"/>
  <c r="U1456" i="1"/>
  <c r="W1456" i="1"/>
  <c r="U1457" i="1"/>
  <c r="W1457" i="1"/>
  <c r="U1458" i="1"/>
  <c r="W1458" i="1"/>
  <c r="U1459" i="1"/>
  <c r="W1459" i="1"/>
  <c r="U1460" i="1"/>
  <c r="W1460" i="1"/>
  <c r="U1461" i="1"/>
  <c r="W1461" i="1"/>
  <c r="U1462" i="1"/>
  <c r="W1462" i="1"/>
  <c r="U1463" i="1"/>
  <c r="W1463" i="1"/>
  <c r="U1464" i="1"/>
  <c r="W1464" i="1"/>
  <c r="U1465" i="1"/>
  <c r="W1465" i="1"/>
  <c r="U1466" i="1"/>
  <c r="W1466" i="1"/>
  <c r="U1467" i="1"/>
  <c r="W1467" i="1"/>
  <c r="U1468" i="1"/>
  <c r="W1468" i="1"/>
  <c r="U1469" i="1"/>
  <c r="W1469" i="1"/>
  <c r="U1470" i="1"/>
  <c r="W1470" i="1"/>
  <c r="U1471" i="1"/>
  <c r="W1471" i="1"/>
  <c r="U1472" i="1"/>
  <c r="W1472" i="1"/>
  <c r="U1473" i="1"/>
  <c r="W1473" i="1"/>
  <c r="U1474" i="1"/>
  <c r="W1474" i="1"/>
  <c r="U1475" i="1"/>
  <c r="W1475" i="1"/>
  <c r="U1476" i="1"/>
  <c r="W1476" i="1"/>
  <c r="U1477" i="1"/>
  <c r="W1477" i="1"/>
  <c r="U1478" i="1"/>
  <c r="W1478" i="1"/>
  <c r="U1479" i="1"/>
  <c r="W1479" i="1"/>
  <c r="U1480" i="1"/>
  <c r="W1480" i="1"/>
  <c r="U1481" i="1"/>
  <c r="W1481" i="1"/>
  <c r="U1482" i="1"/>
  <c r="W1482" i="1"/>
  <c r="U1483" i="1"/>
  <c r="W1483" i="1"/>
  <c r="U1484" i="1"/>
  <c r="W1484" i="1"/>
  <c r="U1485" i="1"/>
  <c r="W1485" i="1"/>
  <c r="U1486" i="1"/>
  <c r="W1486" i="1"/>
  <c r="U1487" i="1"/>
  <c r="W1487" i="1"/>
  <c r="U1488" i="1"/>
  <c r="W1488" i="1"/>
  <c r="U1489" i="1"/>
  <c r="W1489" i="1"/>
  <c r="U1490" i="1"/>
  <c r="W1490" i="1"/>
  <c r="U1491" i="1"/>
  <c r="W1491" i="1"/>
  <c r="U1492" i="1"/>
  <c r="W1492" i="1"/>
  <c r="U1493" i="1"/>
  <c r="W1493" i="1"/>
  <c r="U1494" i="1"/>
  <c r="W1494" i="1"/>
  <c r="U1495" i="1"/>
  <c r="W1495" i="1"/>
  <c r="U1496" i="1"/>
  <c r="W1496" i="1"/>
  <c r="U1497" i="1"/>
  <c r="W1497" i="1"/>
  <c r="U1498" i="1"/>
  <c r="W1498" i="1"/>
  <c r="U1499" i="1"/>
  <c r="W1499" i="1"/>
  <c r="U1500" i="1"/>
  <c r="W1500" i="1"/>
  <c r="U1501" i="1"/>
  <c r="W1501" i="1"/>
  <c r="U1502" i="1"/>
  <c r="W1502" i="1"/>
  <c r="U1503" i="1"/>
  <c r="W1503" i="1"/>
  <c r="U1504" i="1"/>
  <c r="W1504" i="1"/>
  <c r="U1505" i="1"/>
  <c r="W1505" i="1"/>
  <c r="U1506" i="1"/>
  <c r="W1506" i="1"/>
  <c r="U1507" i="1"/>
  <c r="W1507" i="1"/>
  <c r="U1508" i="1"/>
  <c r="W1508" i="1"/>
  <c r="U1509" i="1"/>
  <c r="W1509" i="1"/>
  <c r="U1510" i="1"/>
  <c r="W1510" i="1"/>
  <c r="U1511" i="1"/>
  <c r="W1511" i="1"/>
  <c r="U1512" i="1"/>
  <c r="W1512" i="1"/>
  <c r="U1513" i="1"/>
  <c r="W1513" i="1"/>
  <c r="U1514" i="1"/>
  <c r="W1514" i="1"/>
  <c r="U1515" i="1"/>
  <c r="W1515" i="1"/>
  <c r="U1516" i="1"/>
  <c r="W1516" i="1"/>
  <c r="U1517" i="1"/>
  <c r="W1517" i="1"/>
  <c r="U1518" i="1"/>
  <c r="W1518" i="1"/>
  <c r="U1519" i="1"/>
  <c r="W1519" i="1"/>
  <c r="U1520" i="1"/>
  <c r="W1520" i="1"/>
  <c r="U1521" i="1"/>
  <c r="W1521" i="1"/>
  <c r="U1522" i="1"/>
  <c r="W1522" i="1"/>
  <c r="U1523" i="1"/>
  <c r="W1523" i="1"/>
  <c r="U1524" i="1"/>
  <c r="W1524" i="1"/>
  <c r="U1525" i="1"/>
  <c r="W1525" i="1"/>
  <c r="U1526" i="1"/>
  <c r="W1526" i="1"/>
  <c r="U1527" i="1"/>
  <c r="W1527" i="1"/>
  <c r="U1528" i="1"/>
  <c r="W1528" i="1"/>
  <c r="U1529" i="1"/>
  <c r="W1529" i="1"/>
  <c r="U1530" i="1"/>
  <c r="W1530" i="1"/>
  <c r="U1531" i="1"/>
  <c r="W1531" i="1"/>
  <c r="U1532" i="1"/>
  <c r="W1532" i="1"/>
  <c r="U1533" i="1"/>
  <c r="W1533" i="1"/>
  <c r="U1534" i="1"/>
  <c r="W1534" i="1"/>
  <c r="U1535" i="1"/>
  <c r="W1535" i="1"/>
  <c r="U1536" i="1"/>
  <c r="W1536" i="1"/>
  <c r="U1537" i="1"/>
  <c r="W1537" i="1"/>
  <c r="U1538" i="1"/>
  <c r="W1538" i="1"/>
  <c r="U1539" i="1"/>
  <c r="W1539" i="1"/>
  <c r="U1540" i="1"/>
  <c r="W1540" i="1"/>
  <c r="U1541" i="1"/>
  <c r="W1541" i="1"/>
  <c r="U1542" i="1"/>
  <c r="W1542" i="1"/>
  <c r="U1543" i="1"/>
  <c r="W1543" i="1"/>
  <c r="U1544" i="1"/>
  <c r="W1544" i="1"/>
  <c r="U1545" i="1"/>
  <c r="W1545" i="1"/>
  <c r="U1546" i="1"/>
  <c r="W1546" i="1"/>
  <c r="U1547" i="1"/>
  <c r="W1547" i="1"/>
  <c r="U1548" i="1"/>
  <c r="W1548" i="1"/>
  <c r="U1549" i="1"/>
  <c r="W1549" i="1"/>
  <c r="U1550" i="1"/>
  <c r="W1550" i="1"/>
  <c r="U1551" i="1"/>
  <c r="W1551" i="1"/>
  <c r="U1552" i="1"/>
  <c r="W1552" i="1"/>
  <c r="U1553" i="1"/>
  <c r="W1553" i="1"/>
  <c r="U1554" i="1"/>
  <c r="W1554" i="1"/>
  <c r="U1555" i="1"/>
  <c r="W1555" i="1"/>
  <c r="U1556" i="1"/>
  <c r="W1556" i="1"/>
  <c r="U1557" i="1"/>
  <c r="W1557" i="1"/>
  <c r="U1558" i="1"/>
  <c r="W1558" i="1"/>
  <c r="U1559" i="1"/>
  <c r="W1559" i="1"/>
  <c r="U1560" i="1"/>
  <c r="W1560" i="1"/>
  <c r="U1561" i="1"/>
  <c r="W1561" i="1"/>
  <c r="U1562" i="1"/>
  <c r="W1562" i="1"/>
  <c r="U1563" i="1"/>
  <c r="W1563" i="1"/>
  <c r="U1564" i="1"/>
  <c r="W1564" i="1"/>
  <c r="U1565" i="1"/>
  <c r="W1565" i="1"/>
  <c r="U1566" i="1"/>
  <c r="W1566" i="1"/>
  <c r="U1567" i="1"/>
  <c r="W1567" i="1"/>
  <c r="U1568" i="1"/>
  <c r="W1568" i="1"/>
  <c r="U1569" i="1"/>
  <c r="W1569" i="1"/>
  <c r="U1570" i="1"/>
  <c r="W1570" i="1"/>
  <c r="U1571" i="1"/>
  <c r="W1571" i="1"/>
  <c r="U1572" i="1"/>
  <c r="W1572" i="1"/>
  <c r="U1573" i="1"/>
  <c r="W1573" i="1"/>
  <c r="U1574" i="1"/>
  <c r="W1574" i="1"/>
  <c r="U1575" i="1"/>
  <c r="W1575" i="1"/>
  <c r="U1576" i="1"/>
  <c r="W1576" i="1"/>
  <c r="U1577" i="1"/>
  <c r="W1577" i="1"/>
  <c r="U1578" i="1"/>
  <c r="W1578" i="1"/>
  <c r="U1579" i="1"/>
  <c r="W1579" i="1"/>
  <c r="U1580" i="1"/>
  <c r="W1580" i="1"/>
  <c r="U1581" i="1"/>
  <c r="W1581" i="1"/>
  <c r="U1582" i="1"/>
  <c r="W1582" i="1"/>
  <c r="U1583" i="1"/>
  <c r="W1583" i="1"/>
  <c r="U1584" i="1"/>
  <c r="W1584" i="1"/>
  <c r="U1585" i="1"/>
  <c r="W1585" i="1"/>
  <c r="U1586" i="1"/>
  <c r="W1586" i="1"/>
  <c r="U1587" i="1"/>
  <c r="W1587" i="1"/>
  <c r="U1588" i="1"/>
  <c r="W1588" i="1"/>
  <c r="U1589" i="1"/>
  <c r="W1589" i="1"/>
  <c r="U1590" i="1"/>
  <c r="W1590" i="1"/>
  <c r="U1591" i="1"/>
  <c r="W1591" i="1"/>
  <c r="U1592" i="1"/>
  <c r="W1592" i="1"/>
  <c r="U1593" i="1"/>
  <c r="W1593" i="1"/>
  <c r="U1594" i="1"/>
  <c r="W1594" i="1"/>
  <c r="U1595" i="1"/>
  <c r="W1595" i="1"/>
  <c r="U1596" i="1"/>
  <c r="W1596" i="1"/>
  <c r="U1597" i="1"/>
  <c r="W1597" i="1"/>
  <c r="U1598" i="1"/>
  <c r="W1598" i="1"/>
  <c r="U1599" i="1"/>
  <c r="W1599" i="1"/>
  <c r="U1600" i="1"/>
  <c r="W1600" i="1"/>
  <c r="U1601" i="1"/>
  <c r="W1601" i="1"/>
  <c r="U1602" i="1"/>
  <c r="W1602" i="1"/>
  <c r="U1603" i="1"/>
  <c r="W1603" i="1"/>
  <c r="U1604" i="1"/>
  <c r="W1604" i="1"/>
  <c r="U1605" i="1"/>
  <c r="W1605" i="1"/>
  <c r="U1606" i="1"/>
  <c r="W1606" i="1"/>
  <c r="U1607" i="1"/>
  <c r="W1607" i="1"/>
  <c r="U1608" i="1"/>
  <c r="W1608" i="1"/>
  <c r="U1609" i="1"/>
  <c r="W1609" i="1"/>
  <c r="U1610" i="1"/>
  <c r="W1610" i="1"/>
  <c r="U1611" i="1"/>
  <c r="W1611" i="1"/>
  <c r="U1612" i="1"/>
  <c r="W1612" i="1"/>
  <c r="U1613" i="1"/>
  <c r="W1613" i="1"/>
  <c r="U1614" i="1"/>
  <c r="W1614" i="1"/>
  <c r="U1615" i="1"/>
  <c r="W1615" i="1"/>
  <c r="U1616" i="1"/>
  <c r="W1616" i="1"/>
  <c r="U1617" i="1"/>
  <c r="W1617" i="1"/>
  <c r="U1618" i="1"/>
  <c r="W1618" i="1"/>
  <c r="U1619" i="1"/>
  <c r="W1619" i="1"/>
  <c r="U1620" i="1"/>
  <c r="W1620" i="1"/>
  <c r="U1621" i="1"/>
  <c r="W1621" i="1"/>
  <c r="U1622" i="1"/>
  <c r="W1622" i="1"/>
  <c r="U1623" i="1"/>
  <c r="W1623" i="1"/>
  <c r="U1624" i="1"/>
  <c r="W1624" i="1"/>
  <c r="U1625" i="1"/>
  <c r="W1625" i="1"/>
  <c r="U1626" i="1"/>
  <c r="W1626" i="1"/>
  <c r="U1627" i="1"/>
  <c r="W1627" i="1"/>
  <c r="U1628" i="1"/>
  <c r="W1628" i="1"/>
  <c r="U1629" i="1"/>
  <c r="W1629" i="1"/>
  <c r="U1630" i="1"/>
  <c r="W1630" i="1"/>
  <c r="U1631" i="1"/>
  <c r="W1631" i="1"/>
  <c r="U1632" i="1"/>
  <c r="W1632" i="1"/>
  <c r="U1633" i="1"/>
  <c r="W1633" i="1"/>
  <c r="U1634" i="1"/>
  <c r="W1634" i="1"/>
  <c r="U1635" i="1"/>
  <c r="W1635" i="1"/>
  <c r="U1636" i="1"/>
  <c r="W1636" i="1"/>
  <c r="U1637" i="1"/>
  <c r="W1637" i="1"/>
  <c r="U1638" i="1"/>
  <c r="W1638" i="1"/>
  <c r="U1639" i="1"/>
  <c r="W1639" i="1"/>
  <c r="U1640" i="1"/>
  <c r="W1640" i="1"/>
  <c r="U1641" i="1"/>
  <c r="W1641" i="1"/>
  <c r="U1642" i="1"/>
  <c r="W1642" i="1"/>
  <c r="U1643" i="1"/>
  <c r="W1643" i="1"/>
  <c r="U1644" i="1"/>
  <c r="W1644" i="1"/>
  <c r="U1645" i="1"/>
  <c r="W1645" i="1"/>
  <c r="U1646" i="1"/>
  <c r="W1646" i="1"/>
  <c r="U1647" i="1"/>
  <c r="W1647" i="1"/>
  <c r="U1648" i="1"/>
  <c r="W1648" i="1"/>
  <c r="U1649" i="1"/>
  <c r="W1649" i="1"/>
  <c r="U1650" i="1"/>
  <c r="W1650" i="1"/>
  <c r="U1651" i="1"/>
  <c r="W1651" i="1"/>
  <c r="U1652" i="1"/>
  <c r="W1652" i="1"/>
  <c r="U1653" i="1"/>
  <c r="W1653" i="1"/>
  <c r="U1654" i="1"/>
  <c r="W1654" i="1"/>
  <c r="U1655" i="1"/>
  <c r="W1655" i="1"/>
  <c r="U1656" i="1"/>
  <c r="W1656" i="1"/>
  <c r="U1657" i="1"/>
  <c r="W1657" i="1"/>
  <c r="U1658" i="1"/>
  <c r="W1658" i="1"/>
  <c r="U1659" i="1"/>
  <c r="W1659" i="1"/>
  <c r="U1660" i="1"/>
  <c r="W1660" i="1"/>
  <c r="U1661" i="1"/>
  <c r="W1661" i="1"/>
  <c r="U1662" i="1"/>
  <c r="W1662" i="1"/>
  <c r="U1663" i="1"/>
  <c r="W1663" i="1"/>
  <c r="U1664" i="1"/>
  <c r="W1664" i="1"/>
  <c r="U1665" i="1"/>
  <c r="W1665" i="1"/>
  <c r="U1666" i="1"/>
  <c r="W1666" i="1"/>
  <c r="U1667" i="1"/>
  <c r="W1667" i="1"/>
  <c r="U1668" i="1"/>
  <c r="W1668" i="1"/>
  <c r="U1669" i="1"/>
  <c r="W1669" i="1"/>
  <c r="U1670" i="1"/>
  <c r="W1670" i="1"/>
  <c r="U1671" i="1"/>
  <c r="W1671" i="1"/>
  <c r="U1672" i="1"/>
  <c r="W1672" i="1"/>
  <c r="U1673" i="1"/>
  <c r="W1673" i="1"/>
  <c r="U1674" i="1"/>
  <c r="W1674" i="1"/>
  <c r="U1675" i="1"/>
  <c r="W1675" i="1"/>
  <c r="U1676" i="1"/>
  <c r="W1676" i="1"/>
  <c r="U1677" i="1"/>
  <c r="W1677" i="1"/>
  <c r="U1678" i="1"/>
  <c r="W1678" i="1"/>
  <c r="U1679" i="1"/>
  <c r="W1679" i="1"/>
  <c r="U1680" i="1"/>
  <c r="W1680" i="1"/>
  <c r="U1681" i="1"/>
  <c r="W1681" i="1"/>
  <c r="U1682" i="1"/>
  <c r="W1682" i="1"/>
  <c r="U1683" i="1"/>
  <c r="W1683" i="1"/>
  <c r="U1684" i="1"/>
  <c r="W1684" i="1"/>
  <c r="U1685" i="1"/>
  <c r="W1685" i="1"/>
  <c r="U1686" i="1"/>
  <c r="W1686" i="1"/>
  <c r="U1687" i="1"/>
  <c r="W1687" i="1"/>
  <c r="U1688" i="1"/>
  <c r="W1688" i="1"/>
  <c r="U1689" i="1"/>
  <c r="W1689" i="1"/>
  <c r="U1690" i="1"/>
  <c r="W1690" i="1"/>
  <c r="U1691" i="1"/>
  <c r="W1691" i="1"/>
  <c r="U1692" i="1"/>
  <c r="W1692" i="1"/>
  <c r="U1693" i="1"/>
  <c r="W1693" i="1"/>
  <c r="U1694" i="1"/>
  <c r="W1694" i="1"/>
  <c r="U1695" i="1"/>
  <c r="W1695" i="1"/>
  <c r="U1696" i="1"/>
  <c r="W1696" i="1"/>
  <c r="U1697" i="1"/>
  <c r="W1697" i="1"/>
  <c r="U1698" i="1"/>
  <c r="W1698" i="1"/>
  <c r="U1699" i="1"/>
  <c r="W1699" i="1"/>
  <c r="U1700" i="1"/>
  <c r="W1700" i="1"/>
  <c r="U1701" i="1"/>
  <c r="W1701" i="1"/>
  <c r="U1702" i="1"/>
  <c r="W1702" i="1"/>
  <c r="U1703" i="1"/>
  <c r="W1703" i="1"/>
  <c r="U1704" i="1"/>
  <c r="W1704" i="1"/>
  <c r="U1705" i="1"/>
  <c r="W1705" i="1"/>
  <c r="U1706" i="1"/>
  <c r="W1706" i="1"/>
  <c r="U1707" i="1"/>
  <c r="W1707" i="1"/>
  <c r="U1708" i="1"/>
  <c r="W1708" i="1"/>
  <c r="U1709" i="1"/>
  <c r="W1709" i="1"/>
  <c r="U1710" i="1"/>
  <c r="W1710" i="1"/>
  <c r="U1711" i="1"/>
  <c r="W1711" i="1"/>
  <c r="U1712" i="1"/>
  <c r="W1712" i="1"/>
  <c r="U1713" i="1"/>
  <c r="W1713" i="1"/>
  <c r="U1714" i="1"/>
  <c r="W1714" i="1"/>
  <c r="U1715" i="1"/>
  <c r="W1715" i="1"/>
  <c r="U1716" i="1"/>
  <c r="W1716" i="1"/>
  <c r="U1717" i="1"/>
  <c r="W1717" i="1"/>
  <c r="U1718" i="1"/>
  <c r="W1718" i="1"/>
  <c r="U1719" i="1"/>
  <c r="W1719" i="1"/>
  <c r="U1720" i="1"/>
  <c r="W1720" i="1"/>
  <c r="U1721" i="1"/>
  <c r="W1721" i="1"/>
  <c r="U1722" i="1"/>
  <c r="W1722" i="1"/>
  <c r="U1723" i="1"/>
  <c r="W1723" i="1"/>
  <c r="U1724" i="1"/>
  <c r="W1724" i="1"/>
  <c r="U1725" i="1"/>
  <c r="W1725" i="1"/>
  <c r="U1726" i="1"/>
  <c r="W1726" i="1"/>
  <c r="U1727" i="1"/>
  <c r="W1727" i="1"/>
  <c r="U1728" i="1"/>
  <c r="W1728" i="1"/>
  <c r="U1729" i="1"/>
  <c r="W1729" i="1"/>
  <c r="U1730" i="1"/>
  <c r="W1730" i="1"/>
  <c r="U1731" i="1"/>
  <c r="W1731" i="1"/>
  <c r="U1732" i="1"/>
  <c r="W1732" i="1"/>
  <c r="U1733" i="1"/>
  <c r="W1733" i="1"/>
  <c r="U1734" i="1"/>
  <c r="W1734" i="1"/>
  <c r="U1735" i="1"/>
  <c r="W1735" i="1"/>
  <c r="U1736" i="1"/>
  <c r="W1736" i="1"/>
  <c r="U1737" i="1"/>
  <c r="W1737" i="1"/>
  <c r="U1738" i="1"/>
  <c r="W1738" i="1"/>
  <c r="U1739" i="1"/>
  <c r="W1739" i="1"/>
  <c r="U1740" i="1"/>
  <c r="W1740" i="1"/>
  <c r="U1741" i="1"/>
  <c r="W1741" i="1"/>
  <c r="U1742" i="1"/>
  <c r="W1742" i="1"/>
  <c r="U1743" i="1"/>
  <c r="W1743" i="1"/>
  <c r="U1744" i="1"/>
  <c r="W1744" i="1"/>
  <c r="U1745" i="1"/>
  <c r="W1745" i="1"/>
  <c r="U1746" i="1"/>
  <c r="W1746" i="1"/>
  <c r="U1747" i="1"/>
  <c r="W1747" i="1"/>
  <c r="U1748" i="1"/>
  <c r="W1748" i="1"/>
  <c r="U1749" i="1"/>
  <c r="W1749" i="1"/>
  <c r="U1750" i="1"/>
  <c r="W1750" i="1"/>
  <c r="U1751" i="1"/>
  <c r="W1751" i="1"/>
  <c r="U1752" i="1"/>
  <c r="W1752" i="1"/>
  <c r="U1753" i="1"/>
  <c r="W1753" i="1"/>
  <c r="U1754" i="1"/>
  <c r="W1754" i="1"/>
  <c r="U1755" i="1"/>
  <c r="W1755" i="1"/>
  <c r="U1756" i="1"/>
  <c r="W1756" i="1"/>
  <c r="U1757" i="1"/>
  <c r="W1757" i="1"/>
  <c r="U1758" i="1"/>
  <c r="W1758" i="1"/>
  <c r="U1759" i="1"/>
  <c r="W1759" i="1"/>
  <c r="U1760" i="1"/>
  <c r="W1760" i="1"/>
  <c r="U1761" i="1"/>
  <c r="W1761" i="1"/>
  <c r="U1762" i="1"/>
  <c r="W1762" i="1"/>
  <c r="U1763" i="1"/>
  <c r="W1763" i="1"/>
  <c r="U1764" i="1"/>
  <c r="W1764" i="1"/>
  <c r="U1765" i="1"/>
  <c r="W1765" i="1"/>
  <c r="U1766" i="1"/>
  <c r="W1766" i="1"/>
  <c r="U1767" i="1"/>
  <c r="W1767" i="1"/>
  <c r="U1768" i="1"/>
  <c r="W1768" i="1"/>
  <c r="U1769" i="1"/>
  <c r="W1769" i="1"/>
  <c r="U1770" i="1"/>
  <c r="W1770" i="1"/>
  <c r="U1771" i="1"/>
  <c r="W1771" i="1"/>
  <c r="U1772" i="1"/>
  <c r="W1772" i="1"/>
  <c r="U1773" i="1"/>
  <c r="W1773" i="1"/>
  <c r="U1774" i="1"/>
  <c r="W1774" i="1"/>
  <c r="U1775" i="1"/>
  <c r="W1775" i="1"/>
  <c r="U1776" i="1"/>
  <c r="W1776" i="1"/>
  <c r="U1777" i="1"/>
  <c r="W1777" i="1"/>
  <c r="U1778" i="1"/>
  <c r="W1778" i="1"/>
  <c r="U1779" i="1"/>
  <c r="W1779" i="1"/>
  <c r="U1780" i="1"/>
  <c r="W1780" i="1"/>
  <c r="U1781" i="1"/>
  <c r="W1781" i="1"/>
  <c r="U1782" i="1"/>
  <c r="W1782" i="1"/>
  <c r="U1783" i="1"/>
  <c r="W1783" i="1"/>
  <c r="U1784" i="1"/>
  <c r="W1784" i="1"/>
  <c r="U1785" i="1"/>
  <c r="W1785" i="1"/>
  <c r="U1786" i="1"/>
  <c r="W1786" i="1"/>
  <c r="U1787" i="1"/>
  <c r="W1787" i="1"/>
  <c r="U1788" i="1"/>
  <c r="W1788" i="1"/>
  <c r="U1789" i="1"/>
  <c r="W1789" i="1"/>
  <c r="U1790" i="1"/>
  <c r="W1790" i="1"/>
  <c r="U1791" i="1"/>
  <c r="W1791" i="1"/>
  <c r="U1792" i="1"/>
  <c r="W1792" i="1"/>
  <c r="U1793" i="1"/>
  <c r="W1793" i="1"/>
  <c r="U1794" i="1"/>
  <c r="W1794" i="1"/>
  <c r="U1795" i="1"/>
  <c r="W1795" i="1"/>
  <c r="U1796" i="1"/>
  <c r="W1796" i="1"/>
  <c r="U1797" i="1"/>
  <c r="W1797" i="1"/>
  <c r="U1798" i="1"/>
  <c r="W1798" i="1"/>
  <c r="U1799" i="1"/>
  <c r="W1799" i="1"/>
  <c r="U1800" i="1"/>
  <c r="W1800" i="1"/>
  <c r="U1801" i="1"/>
  <c r="W1801" i="1"/>
  <c r="U1802" i="1"/>
  <c r="W1802" i="1"/>
  <c r="U1803" i="1"/>
  <c r="W1803" i="1"/>
  <c r="U1804" i="1"/>
  <c r="W1804" i="1"/>
  <c r="U1805" i="1"/>
  <c r="W1805" i="1"/>
  <c r="U1806" i="1"/>
  <c r="W1806" i="1"/>
  <c r="U1807" i="1"/>
  <c r="W1807" i="1"/>
  <c r="U1808" i="1"/>
  <c r="W1808" i="1"/>
  <c r="U1809" i="1"/>
  <c r="W1809" i="1"/>
  <c r="U1810" i="1"/>
  <c r="W1810" i="1"/>
  <c r="U1811" i="1"/>
  <c r="W1811" i="1"/>
  <c r="U1812" i="1"/>
  <c r="W1812" i="1"/>
  <c r="U1813" i="1"/>
  <c r="W1813" i="1"/>
  <c r="U1814" i="1"/>
  <c r="W1814" i="1"/>
  <c r="U1815" i="1"/>
  <c r="W1815" i="1"/>
  <c r="U1816" i="1"/>
  <c r="W1816" i="1"/>
  <c r="U1817" i="1"/>
  <c r="W1817" i="1"/>
  <c r="U1818" i="1"/>
  <c r="W1818" i="1"/>
  <c r="U1819" i="1"/>
  <c r="W1819" i="1"/>
  <c r="U1820" i="1"/>
  <c r="W1820" i="1"/>
  <c r="U1821" i="1"/>
  <c r="W1821" i="1"/>
  <c r="U1822" i="1"/>
  <c r="W1822" i="1"/>
  <c r="U1823" i="1"/>
  <c r="W1823" i="1"/>
  <c r="U1824" i="1"/>
  <c r="W1824" i="1"/>
  <c r="U1825" i="1"/>
  <c r="W1825" i="1"/>
  <c r="U1826" i="1"/>
  <c r="W1826" i="1"/>
  <c r="U1827" i="1"/>
  <c r="W1827" i="1"/>
  <c r="U1828" i="1"/>
  <c r="W1828" i="1"/>
  <c r="U1829" i="1"/>
  <c r="W1829" i="1"/>
  <c r="U1830" i="1"/>
  <c r="W1830" i="1"/>
  <c r="U1831" i="1"/>
  <c r="W1831" i="1"/>
  <c r="U1832" i="1"/>
  <c r="W1832" i="1"/>
  <c r="U1833" i="1"/>
  <c r="W1833" i="1"/>
  <c r="U1834" i="1"/>
  <c r="W1834" i="1"/>
  <c r="U1835" i="1"/>
  <c r="W1835" i="1"/>
  <c r="U1836" i="1"/>
  <c r="W1836" i="1"/>
  <c r="U1837" i="1"/>
  <c r="W1837" i="1"/>
  <c r="U1838" i="1"/>
  <c r="W1838" i="1"/>
  <c r="U1839" i="1"/>
  <c r="W1839" i="1"/>
  <c r="U1840" i="1"/>
  <c r="W1840" i="1"/>
  <c r="U1841" i="1"/>
  <c r="W1841" i="1"/>
  <c r="U1842" i="1"/>
  <c r="W1842" i="1"/>
  <c r="U1843" i="1"/>
  <c r="W1843" i="1"/>
  <c r="U1844" i="1"/>
  <c r="W1844" i="1"/>
  <c r="U1845" i="1"/>
  <c r="W1845" i="1"/>
  <c r="U1846" i="1"/>
  <c r="W1846" i="1"/>
  <c r="U1847" i="1"/>
  <c r="W1847" i="1"/>
  <c r="U1848" i="1"/>
  <c r="W1848" i="1"/>
  <c r="U1849" i="1"/>
  <c r="W1849" i="1"/>
  <c r="U1850" i="1"/>
  <c r="W1850" i="1"/>
  <c r="U1851" i="1"/>
  <c r="W1851" i="1"/>
  <c r="U1852" i="1"/>
  <c r="W1852" i="1"/>
  <c r="U1853" i="1"/>
  <c r="W1853" i="1"/>
  <c r="U1854" i="1"/>
  <c r="W1854" i="1"/>
  <c r="U1855" i="1"/>
  <c r="W1855" i="1"/>
  <c r="U1856" i="1"/>
  <c r="W1856" i="1"/>
  <c r="U1857" i="1"/>
  <c r="W1857" i="1"/>
  <c r="U1858" i="1"/>
  <c r="W1858" i="1"/>
  <c r="U1859" i="1"/>
  <c r="W1859" i="1"/>
  <c r="U1860" i="1"/>
  <c r="W1860" i="1"/>
  <c r="U1861" i="1"/>
  <c r="W1861" i="1"/>
  <c r="U1862" i="1"/>
  <c r="W1862" i="1"/>
  <c r="U1863" i="1"/>
  <c r="W1863" i="1"/>
  <c r="U1864" i="1"/>
  <c r="W1864" i="1"/>
  <c r="U1865" i="1"/>
  <c r="W1865" i="1"/>
  <c r="U1866" i="1"/>
  <c r="W1866" i="1"/>
  <c r="U1867" i="1"/>
  <c r="W1867" i="1"/>
  <c r="U1868" i="1"/>
  <c r="W1868" i="1"/>
  <c r="U1869" i="1"/>
  <c r="W1869" i="1"/>
  <c r="U1870" i="1"/>
  <c r="W1870" i="1"/>
  <c r="U1871" i="1"/>
  <c r="W1871" i="1"/>
  <c r="U1872" i="1"/>
  <c r="W1872" i="1"/>
  <c r="U1873" i="1"/>
  <c r="W1873" i="1"/>
  <c r="U1874" i="1"/>
  <c r="W1874" i="1"/>
  <c r="U1875" i="1"/>
  <c r="W1875" i="1"/>
  <c r="U1876" i="1"/>
  <c r="W1876" i="1"/>
  <c r="U1877" i="1"/>
  <c r="W1877" i="1"/>
  <c r="U1878" i="1"/>
  <c r="W1878" i="1"/>
  <c r="U1879" i="1"/>
  <c r="W1879" i="1"/>
  <c r="U1880" i="1"/>
  <c r="W1880" i="1"/>
  <c r="U1881" i="1"/>
  <c r="W1881" i="1"/>
  <c r="U1882" i="1"/>
  <c r="W1882" i="1"/>
  <c r="U1883" i="1"/>
  <c r="W1883" i="1"/>
  <c r="U1884" i="1"/>
  <c r="W1884" i="1"/>
  <c r="U1885" i="1"/>
  <c r="W1885" i="1"/>
  <c r="U1886" i="1"/>
  <c r="W1886" i="1"/>
  <c r="U1887" i="1"/>
  <c r="W1887" i="1"/>
  <c r="U1888" i="1"/>
  <c r="W1888" i="1"/>
  <c r="U1889" i="1"/>
  <c r="W1889" i="1"/>
  <c r="U1890" i="1"/>
  <c r="W1890" i="1"/>
  <c r="U1891" i="1"/>
  <c r="W1891" i="1"/>
  <c r="U1892" i="1"/>
  <c r="W1892" i="1"/>
  <c r="U1893" i="1"/>
  <c r="W1893" i="1"/>
  <c r="U1894" i="1"/>
  <c r="W1894" i="1"/>
  <c r="U1895" i="1"/>
  <c r="W1895" i="1"/>
  <c r="U1896" i="1"/>
  <c r="W1896" i="1"/>
  <c r="U1897" i="1"/>
  <c r="W1897" i="1"/>
  <c r="U1898" i="1"/>
  <c r="W1898" i="1"/>
  <c r="U1899" i="1"/>
  <c r="W1899" i="1"/>
  <c r="U1900" i="1"/>
  <c r="W1900" i="1"/>
  <c r="U1901" i="1"/>
  <c r="W1901" i="1"/>
  <c r="U1902" i="1"/>
  <c r="W1902" i="1"/>
  <c r="U1903" i="1"/>
  <c r="W1903" i="1"/>
  <c r="U1904" i="1"/>
  <c r="W1904" i="1"/>
  <c r="U1905" i="1"/>
  <c r="W1905" i="1"/>
  <c r="U1906" i="1"/>
  <c r="W1906" i="1"/>
  <c r="U1907" i="1"/>
  <c r="W1907" i="1"/>
  <c r="U1908" i="1"/>
  <c r="W1908" i="1"/>
  <c r="U1909" i="1"/>
  <c r="W1909" i="1"/>
  <c r="U1910" i="1"/>
  <c r="W1910" i="1"/>
  <c r="U1911" i="1"/>
  <c r="W1911" i="1"/>
  <c r="U1912" i="1"/>
  <c r="W1912" i="1"/>
  <c r="U1913" i="1"/>
  <c r="W1913" i="1"/>
  <c r="U1914" i="1"/>
  <c r="W1914" i="1"/>
  <c r="U1915" i="1"/>
  <c r="W1915" i="1"/>
  <c r="U1916" i="1"/>
  <c r="W1916" i="1"/>
  <c r="U1917" i="1"/>
  <c r="W1917" i="1"/>
  <c r="U1918" i="1"/>
  <c r="W1918" i="1"/>
  <c r="U1919" i="1"/>
  <c r="W1919" i="1"/>
  <c r="U1920" i="1"/>
  <c r="W1920" i="1"/>
  <c r="U1921" i="1"/>
  <c r="W1921" i="1"/>
  <c r="U1922" i="1"/>
  <c r="W1922" i="1"/>
  <c r="U1923" i="1"/>
  <c r="W1923" i="1"/>
  <c r="U1924" i="1"/>
  <c r="W1924" i="1"/>
  <c r="U1925" i="1"/>
  <c r="W1925" i="1"/>
  <c r="U1926" i="1"/>
  <c r="W1926" i="1"/>
  <c r="U1927" i="1"/>
  <c r="W1927" i="1"/>
  <c r="U1928" i="1"/>
  <c r="W1928" i="1"/>
  <c r="U1929" i="1"/>
  <c r="W1929" i="1"/>
  <c r="U1930" i="1"/>
  <c r="W1930" i="1"/>
  <c r="U1931" i="1"/>
  <c r="W1931" i="1"/>
  <c r="U1932" i="1"/>
  <c r="W1932" i="1"/>
  <c r="U1933" i="1"/>
  <c r="W1933" i="1"/>
  <c r="U1934" i="1"/>
  <c r="W1934" i="1"/>
  <c r="U1935" i="1"/>
  <c r="W1935" i="1"/>
  <c r="U1936" i="1"/>
  <c r="W1936" i="1"/>
  <c r="U1937" i="1"/>
  <c r="W1937" i="1"/>
  <c r="U1938" i="1"/>
  <c r="W1938" i="1"/>
  <c r="U1939" i="1"/>
  <c r="W1939" i="1"/>
  <c r="U1940" i="1"/>
  <c r="W1940" i="1"/>
  <c r="U1941" i="1"/>
  <c r="W1941" i="1"/>
  <c r="U1942" i="1"/>
  <c r="W1942" i="1"/>
  <c r="U1943" i="1"/>
  <c r="W1943" i="1"/>
  <c r="U1944" i="1"/>
  <c r="W1944" i="1"/>
  <c r="U1945" i="1"/>
  <c r="W1945" i="1"/>
  <c r="U1946" i="1"/>
  <c r="W1946" i="1"/>
  <c r="U1947" i="1"/>
  <c r="W1947" i="1"/>
  <c r="U1948" i="1"/>
  <c r="W1948" i="1"/>
  <c r="U1949" i="1"/>
  <c r="W1949" i="1"/>
  <c r="U1950" i="1"/>
  <c r="W1950" i="1"/>
  <c r="U1951" i="1"/>
  <c r="W1951" i="1"/>
  <c r="U1952" i="1"/>
  <c r="W1952" i="1"/>
  <c r="U1953" i="1"/>
  <c r="W1953" i="1"/>
  <c r="U1954" i="1"/>
  <c r="W1954" i="1"/>
  <c r="U1955" i="1"/>
  <c r="W1955" i="1"/>
  <c r="U1956" i="1"/>
  <c r="W1956" i="1"/>
  <c r="U1957" i="1"/>
  <c r="W1957" i="1"/>
  <c r="U1958" i="1"/>
  <c r="W1958" i="1"/>
  <c r="U1959" i="1"/>
  <c r="W1959" i="1"/>
  <c r="U1960" i="1"/>
  <c r="W1960" i="1"/>
  <c r="U1961" i="1"/>
  <c r="W1961" i="1"/>
  <c r="U1962" i="1"/>
  <c r="W1962" i="1"/>
  <c r="U1963" i="1"/>
  <c r="W1963" i="1"/>
  <c r="U1964" i="1"/>
  <c r="W1964" i="1"/>
  <c r="U1965" i="1"/>
  <c r="W1965" i="1"/>
  <c r="U1966" i="1"/>
  <c r="W1966" i="1"/>
  <c r="U1967" i="1"/>
  <c r="W1967" i="1"/>
  <c r="U1968" i="1"/>
  <c r="W1968" i="1"/>
  <c r="U1969" i="1"/>
  <c r="W1969" i="1"/>
  <c r="U1970" i="1"/>
  <c r="W1970" i="1"/>
  <c r="U1971" i="1"/>
  <c r="W1971" i="1"/>
  <c r="U1972" i="1"/>
  <c r="W1972" i="1"/>
  <c r="U1973" i="1"/>
  <c r="W1973" i="1"/>
  <c r="U1974" i="1"/>
  <c r="W1974" i="1"/>
  <c r="U1975" i="1"/>
  <c r="W1975" i="1"/>
  <c r="U1976" i="1"/>
  <c r="W1976" i="1"/>
  <c r="U1977" i="1"/>
  <c r="W1977" i="1"/>
  <c r="U1978" i="1"/>
  <c r="W1978" i="1"/>
  <c r="U1979" i="1"/>
  <c r="W1979" i="1"/>
  <c r="U1980" i="1"/>
  <c r="W1980" i="1"/>
  <c r="U1981" i="1"/>
  <c r="W1981" i="1"/>
  <c r="U1982" i="1"/>
  <c r="W1982" i="1"/>
  <c r="U1983" i="1"/>
  <c r="W1983" i="1"/>
  <c r="U1984" i="1"/>
  <c r="W1984" i="1"/>
  <c r="U1985" i="1"/>
  <c r="W1985" i="1"/>
  <c r="U1986" i="1"/>
  <c r="W1986" i="1"/>
  <c r="U1987" i="1"/>
  <c r="W1987" i="1"/>
  <c r="U1988" i="1"/>
  <c r="W1988" i="1"/>
  <c r="U1989" i="1"/>
  <c r="W1989" i="1"/>
  <c r="U1990" i="1"/>
  <c r="W1990" i="1"/>
  <c r="U1991" i="1"/>
  <c r="W1991" i="1"/>
  <c r="U1992" i="1"/>
  <c r="W1992" i="1"/>
  <c r="U1993" i="1"/>
  <c r="W1993" i="1"/>
  <c r="U1994" i="1"/>
  <c r="W1994" i="1"/>
  <c r="U1995" i="1"/>
  <c r="W1995" i="1"/>
  <c r="U1996" i="1"/>
  <c r="W1996" i="1"/>
  <c r="U1997" i="1"/>
  <c r="W1997" i="1"/>
  <c r="U1998" i="1"/>
  <c r="W1998" i="1"/>
  <c r="U1999" i="1"/>
  <c r="W1999" i="1"/>
  <c r="U2000" i="1"/>
  <c r="W2000" i="1"/>
  <c r="U2001" i="1"/>
  <c r="W2001" i="1"/>
  <c r="U2002" i="1"/>
  <c r="W2002" i="1"/>
  <c r="W4" i="1"/>
  <c r="U4" i="1"/>
  <c r="BU9" i="1"/>
  <c r="BU10" i="1"/>
  <c r="BU11" i="1"/>
  <c r="BU12" i="1"/>
  <c r="BU13" i="1"/>
  <c r="BU14" i="1"/>
  <c r="BU15" i="1"/>
  <c r="BU16" i="1"/>
  <c r="BU17" i="1"/>
  <c r="BU18" i="1"/>
  <c r="BU19" i="1"/>
  <c r="BU20" i="1"/>
  <c r="BU21" i="1"/>
  <c r="BU22" i="1"/>
  <c r="BU23" i="1"/>
  <c r="BU24" i="1"/>
  <c r="BU25" i="1"/>
  <c r="BU26" i="1"/>
  <c r="BU27" i="1"/>
  <c r="BU28" i="1"/>
  <c r="BU29" i="1"/>
  <c r="BU30" i="1"/>
  <c r="BU31" i="1"/>
  <c r="BU32" i="1"/>
  <c r="BU33" i="1"/>
  <c r="BU34" i="1"/>
  <c r="BU35" i="1"/>
  <c r="BU36" i="1"/>
  <c r="BU37" i="1"/>
  <c r="BU38" i="1"/>
  <c r="BU39"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7" i="1"/>
  <c r="BU78" i="1"/>
  <c r="BU79" i="1"/>
  <c r="BU80" i="1"/>
  <c r="BU81" i="1"/>
  <c r="BU82" i="1"/>
  <c r="BU83" i="1"/>
  <c r="BU84" i="1"/>
  <c r="BU85" i="1"/>
  <c r="BU86" i="1"/>
  <c r="BU87" i="1"/>
  <c r="BU88" i="1"/>
  <c r="BU89" i="1"/>
  <c r="BU90" i="1"/>
  <c r="BU91" i="1"/>
  <c r="BU92" i="1"/>
  <c r="BU93" i="1"/>
  <c r="BU94" i="1"/>
  <c r="BU95" i="1"/>
  <c r="BU96" i="1"/>
  <c r="BU97" i="1"/>
  <c r="BU98"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6" i="1"/>
  <c r="BU147" i="1"/>
  <c r="BU148"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2" i="1"/>
  <c r="BU173" i="1"/>
  <c r="BU174" i="1"/>
  <c r="BU175" i="1"/>
  <c r="BU176" i="1"/>
  <c r="BU177" i="1"/>
  <c r="BU178" i="1"/>
  <c r="BU179" i="1"/>
  <c r="BU180" i="1"/>
  <c r="BU181" i="1"/>
  <c r="BU182" i="1"/>
  <c r="BU183" i="1"/>
  <c r="BU184" i="1"/>
  <c r="BU185" i="1"/>
  <c r="BU186" i="1"/>
  <c r="BU187" i="1"/>
  <c r="BU188" i="1"/>
  <c r="BU189" i="1"/>
  <c r="BU190" i="1"/>
  <c r="BU191" i="1"/>
  <c r="BU192" i="1"/>
  <c r="BU193" i="1"/>
  <c r="BU194" i="1"/>
  <c r="BU195" i="1"/>
  <c r="BU196" i="1"/>
  <c r="BU197" i="1"/>
  <c r="BU198" i="1"/>
  <c r="BU199" i="1"/>
  <c r="BU200" i="1"/>
  <c r="BU201" i="1"/>
  <c r="BU202" i="1"/>
  <c r="BU203" i="1"/>
  <c r="BU204" i="1"/>
  <c r="BU205"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5" i="1"/>
  <c r="BU236" i="1"/>
  <c r="BU237" i="1"/>
  <c r="BU238" i="1"/>
  <c r="BU239" i="1"/>
  <c r="BU240" i="1"/>
  <c r="BU241" i="1"/>
  <c r="BU242" i="1"/>
  <c r="BU243" i="1"/>
  <c r="BU244" i="1"/>
  <c r="BU245" i="1"/>
  <c r="BU246" i="1"/>
  <c r="BU247"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72" i="1"/>
  <c r="BU273" i="1"/>
  <c r="BU274" i="1"/>
  <c r="BU275" i="1"/>
  <c r="BU276" i="1"/>
  <c r="BU277" i="1"/>
  <c r="BU278" i="1"/>
  <c r="BU279" i="1"/>
  <c r="BU280" i="1"/>
  <c r="BU281" i="1"/>
  <c r="BU282" i="1"/>
  <c r="BU283" i="1"/>
  <c r="BU284" i="1"/>
  <c r="BU285" i="1"/>
  <c r="BU286" i="1"/>
  <c r="BU287" i="1"/>
  <c r="BU288" i="1"/>
  <c r="BU289" i="1"/>
  <c r="BU290" i="1"/>
  <c r="BU291" i="1"/>
  <c r="BU292" i="1"/>
  <c r="BU293" i="1"/>
  <c r="BU294" i="1"/>
  <c r="BU295" i="1"/>
  <c r="BU296" i="1"/>
  <c r="BU297" i="1"/>
  <c r="BU298" i="1"/>
  <c r="BU299" i="1"/>
  <c r="BU300" i="1"/>
  <c r="BU301" i="1"/>
  <c r="BU302" i="1"/>
  <c r="BU303" i="1"/>
  <c r="BU304" i="1"/>
  <c r="BU305" i="1"/>
  <c r="BU306" i="1"/>
  <c r="BU307" i="1"/>
  <c r="BU308" i="1"/>
  <c r="BU309" i="1"/>
  <c r="BU310" i="1"/>
  <c r="BU311" i="1"/>
  <c r="BU312" i="1"/>
  <c r="BU313" i="1"/>
  <c r="BU314" i="1"/>
  <c r="BU315" i="1"/>
  <c r="BU316" i="1"/>
  <c r="BU317" i="1"/>
  <c r="BU318" i="1"/>
  <c r="BU319" i="1"/>
  <c r="BU320" i="1"/>
  <c r="BU321" i="1"/>
  <c r="BU322" i="1"/>
  <c r="BU323" i="1"/>
  <c r="BU324" i="1"/>
  <c r="BU325" i="1"/>
  <c r="BU326" i="1"/>
  <c r="BU327" i="1"/>
  <c r="BU328" i="1"/>
  <c r="BU329" i="1"/>
  <c r="BU330" i="1"/>
  <c r="BU331" i="1"/>
  <c r="BU332" i="1"/>
  <c r="BU333" i="1"/>
  <c r="BU334" i="1"/>
  <c r="BU335" i="1"/>
  <c r="BU336" i="1"/>
  <c r="BU337" i="1"/>
  <c r="BU338" i="1"/>
  <c r="BU339" i="1"/>
  <c r="BU340" i="1"/>
  <c r="BU341" i="1"/>
  <c r="BU342" i="1"/>
  <c r="BU343" i="1"/>
  <c r="BU344" i="1"/>
  <c r="BU345" i="1"/>
  <c r="BU346" i="1"/>
  <c r="BU347" i="1"/>
  <c r="BU348" i="1"/>
  <c r="BU349" i="1"/>
  <c r="BU350" i="1"/>
  <c r="BU351" i="1"/>
  <c r="BU352" i="1"/>
  <c r="BU353" i="1"/>
  <c r="BU354" i="1"/>
  <c r="BU355" i="1"/>
  <c r="BU356" i="1"/>
  <c r="BU357" i="1"/>
  <c r="BU358" i="1"/>
  <c r="BU359" i="1"/>
  <c r="BU360" i="1"/>
  <c r="BU361" i="1"/>
  <c r="BU362" i="1"/>
  <c r="BU363" i="1"/>
  <c r="BU364" i="1"/>
  <c r="BU365" i="1"/>
  <c r="BU366" i="1"/>
  <c r="BU367" i="1"/>
  <c r="BU368" i="1"/>
  <c r="BU369" i="1"/>
  <c r="BU370" i="1"/>
  <c r="BU371" i="1"/>
  <c r="BU372" i="1"/>
  <c r="BU373" i="1"/>
  <c r="BU374" i="1"/>
  <c r="BU375" i="1"/>
  <c r="BU376" i="1"/>
  <c r="BU377" i="1"/>
  <c r="BU378" i="1"/>
  <c r="BU379" i="1"/>
  <c r="BU380" i="1"/>
  <c r="BU381" i="1"/>
  <c r="BU382" i="1"/>
  <c r="BU383" i="1"/>
  <c r="BU384" i="1"/>
  <c r="BU385" i="1"/>
  <c r="BU386" i="1"/>
  <c r="BU387" i="1"/>
  <c r="BU388" i="1"/>
  <c r="BU389" i="1"/>
  <c r="BU390" i="1"/>
  <c r="BU391" i="1"/>
  <c r="BU392" i="1"/>
  <c r="BU393" i="1"/>
  <c r="BU394" i="1"/>
  <c r="BU395" i="1"/>
  <c r="BU396" i="1"/>
  <c r="BU397" i="1"/>
  <c r="BU398" i="1"/>
  <c r="BU399" i="1"/>
  <c r="BU400" i="1"/>
  <c r="BU401" i="1"/>
  <c r="BU402" i="1"/>
  <c r="BU403" i="1"/>
  <c r="BU404" i="1"/>
  <c r="BU405" i="1"/>
  <c r="BU406" i="1"/>
  <c r="BU407" i="1"/>
  <c r="BU408" i="1"/>
  <c r="BU409" i="1"/>
  <c r="BU410" i="1"/>
  <c r="BU411" i="1"/>
  <c r="BU412" i="1"/>
  <c r="BU413" i="1"/>
  <c r="BU414" i="1"/>
  <c r="BU415" i="1"/>
  <c r="BU416" i="1"/>
  <c r="BU417" i="1"/>
  <c r="BU418" i="1"/>
  <c r="BU419" i="1"/>
  <c r="BU420" i="1"/>
  <c r="BU421" i="1"/>
  <c r="BU422" i="1"/>
  <c r="BU423" i="1"/>
  <c r="BU424" i="1"/>
  <c r="BU425" i="1"/>
  <c r="BU426" i="1"/>
  <c r="BU427" i="1"/>
  <c r="BU428" i="1"/>
  <c r="BU429" i="1"/>
  <c r="BU430" i="1"/>
  <c r="BU431" i="1"/>
  <c r="BU432" i="1"/>
  <c r="BU433" i="1"/>
  <c r="BU434" i="1"/>
  <c r="BU435" i="1"/>
  <c r="BU436" i="1"/>
  <c r="BU437" i="1"/>
  <c r="BU438" i="1"/>
  <c r="BU439" i="1"/>
  <c r="BU440" i="1"/>
  <c r="BU441" i="1"/>
  <c r="BU442" i="1"/>
  <c r="BU443" i="1"/>
  <c r="BU444" i="1"/>
  <c r="BU445" i="1"/>
  <c r="BU446" i="1"/>
  <c r="BU447" i="1"/>
  <c r="BU448" i="1"/>
  <c r="BU449" i="1"/>
  <c r="BU450" i="1"/>
  <c r="BU451" i="1"/>
  <c r="BU452" i="1"/>
  <c r="BU453" i="1"/>
  <c r="BU454" i="1"/>
  <c r="BU455" i="1"/>
  <c r="BU456" i="1"/>
  <c r="BU457" i="1"/>
  <c r="BU458" i="1"/>
  <c r="BU459" i="1"/>
  <c r="BU460" i="1"/>
  <c r="BU461" i="1"/>
  <c r="BU462" i="1"/>
  <c r="BU463" i="1"/>
  <c r="BU464" i="1"/>
  <c r="BU465" i="1"/>
  <c r="BU466" i="1"/>
  <c r="BU467" i="1"/>
  <c r="BU468" i="1"/>
  <c r="BU469" i="1"/>
  <c r="BU470" i="1"/>
  <c r="BU471" i="1"/>
  <c r="BU472" i="1"/>
  <c r="BU473" i="1"/>
  <c r="BU474" i="1"/>
  <c r="BU475" i="1"/>
  <c r="BU476" i="1"/>
  <c r="BU477" i="1"/>
  <c r="BU478" i="1"/>
  <c r="BU479" i="1"/>
  <c r="BU480" i="1"/>
  <c r="BU481" i="1"/>
  <c r="BU482" i="1"/>
  <c r="BU483" i="1"/>
  <c r="BU484" i="1"/>
  <c r="BU485" i="1"/>
  <c r="BU486" i="1"/>
  <c r="BU487" i="1"/>
  <c r="BU488" i="1"/>
  <c r="BU489" i="1"/>
  <c r="BU490" i="1"/>
  <c r="BU491" i="1"/>
  <c r="BU492" i="1"/>
  <c r="BU493" i="1"/>
  <c r="BU494" i="1"/>
  <c r="BU495" i="1"/>
  <c r="BU496" i="1"/>
  <c r="BU497" i="1"/>
  <c r="BU498" i="1"/>
  <c r="BU499" i="1"/>
  <c r="BU500" i="1"/>
  <c r="BU501" i="1"/>
  <c r="BU502" i="1"/>
  <c r="BU503" i="1"/>
  <c r="BU504" i="1"/>
  <c r="BU505" i="1"/>
  <c r="BU506" i="1"/>
  <c r="BU507" i="1"/>
  <c r="BU508" i="1"/>
  <c r="BU509" i="1"/>
  <c r="BU510" i="1"/>
  <c r="BU511" i="1"/>
  <c r="BU512" i="1"/>
  <c r="BU513" i="1"/>
  <c r="BU514" i="1"/>
  <c r="BU515" i="1"/>
  <c r="BU516" i="1"/>
  <c r="BU517" i="1"/>
  <c r="BU518" i="1"/>
  <c r="BU519" i="1"/>
  <c r="BU520" i="1"/>
  <c r="BU521" i="1"/>
  <c r="BU522" i="1"/>
  <c r="BU523" i="1"/>
  <c r="BU524" i="1"/>
  <c r="BU525" i="1"/>
  <c r="BU526" i="1"/>
  <c r="BU527" i="1"/>
  <c r="BU528" i="1"/>
  <c r="BU529" i="1"/>
  <c r="BU530" i="1"/>
  <c r="BU531" i="1"/>
  <c r="BU532" i="1"/>
  <c r="BU533" i="1"/>
  <c r="BU534" i="1"/>
  <c r="BU535" i="1"/>
  <c r="BU536" i="1"/>
  <c r="BU537" i="1"/>
  <c r="BU538" i="1"/>
  <c r="BU539" i="1"/>
  <c r="BU540" i="1"/>
  <c r="BU541" i="1"/>
  <c r="BU542" i="1"/>
  <c r="BU543" i="1"/>
  <c r="BU544" i="1"/>
  <c r="BU545" i="1"/>
  <c r="BU546" i="1"/>
  <c r="BU547" i="1"/>
  <c r="BU548" i="1"/>
  <c r="BU549" i="1"/>
  <c r="BU550" i="1"/>
  <c r="BU551" i="1"/>
  <c r="BU552" i="1"/>
  <c r="BU553" i="1"/>
  <c r="BU554" i="1"/>
  <c r="BU555" i="1"/>
  <c r="BU556" i="1"/>
  <c r="BU557" i="1"/>
  <c r="BU558" i="1"/>
  <c r="BU559" i="1"/>
  <c r="BU560" i="1"/>
  <c r="BU561" i="1"/>
  <c r="BU562" i="1"/>
  <c r="BU563" i="1"/>
  <c r="BU564" i="1"/>
  <c r="BU565" i="1"/>
  <c r="BU566" i="1"/>
  <c r="BU567" i="1"/>
  <c r="BU568" i="1"/>
  <c r="BU569" i="1"/>
  <c r="BU570" i="1"/>
  <c r="BU571" i="1"/>
  <c r="BU572" i="1"/>
  <c r="BU573" i="1"/>
  <c r="BU574" i="1"/>
  <c r="BU575" i="1"/>
  <c r="BU576" i="1"/>
  <c r="BU577" i="1"/>
  <c r="BU578" i="1"/>
  <c r="BU579" i="1"/>
  <c r="BU580" i="1"/>
  <c r="BU581" i="1"/>
  <c r="BU582" i="1"/>
  <c r="BU583" i="1"/>
  <c r="BU584" i="1"/>
  <c r="BU585" i="1"/>
  <c r="BU586" i="1"/>
  <c r="BU587" i="1"/>
  <c r="BU588" i="1"/>
  <c r="BU589" i="1"/>
  <c r="BU590" i="1"/>
  <c r="BU591" i="1"/>
  <c r="BU592" i="1"/>
  <c r="BU593" i="1"/>
  <c r="BU594" i="1"/>
  <c r="BU595" i="1"/>
  <c r="BU596" i="1"/>
  <c r="BU597" i="1"/>
  <c r="BU598" i="1"/>
  <c r="BU599" i="1"/>
  <c r="BU600" i="1"/>
  <c r="BU601" i="1"/>
  <c r="BU602" i="1"/>
  <c r="BU603" i="1"/>
  <c r="BU604" i="1"/>
  <c r="BU605" i="1"/>
  <c r="BU606" i="1"/>
  <c r="BU607" i="1"/>
  <c r="BU608" i="1"/>
  <c r="BU609" i="1"/>
  <c r="BU610" i="1"/>
  <c r="BU611" i="1"/>
  <c r="BU612" i="1"/>
  <c r="BU613" i="1"/>
  <c r="BU614" i="1"/>
  <c r="BU615" i="1"/>
  <c r="BU616" i="1"/>
  <c r="BU617" i="1"/>
  <c r="BU618" i="1"/>
  <c r="BU619" i="1"/>
  <c r="BU620" i="1"/>
  <c r="BU621" i="1"/>
  <c r="BU622" i="1"/>
  <c r="BU623" i="1"/>
  <c r="BU624" i="1"/>
  <c r="BU625" i="1"/>
  <c r="BU626" i="1"/>
  <c r="BU627" i="1"/>
  <c r="BU628" i="1"/>
  <c r="BU629" i="1"/>
  <c r="BU630" i="1"/>
  <c r="BU631" i="1"/>
  <c r="BU632" i="1"/>
  <c r="BU633" i="1"/>
  <c r="BU634" i="1"/>
  <c r="BU635" i="1"/>
  <c r="BU636" i="1"/>
  <c r="BU637" i="1"/>
  <c r="BU638" i="1"/>
  <c r="BU639" i="1"/>
  <c r="BU640" i="1"/>
  <c r="BU641" i="1"/>
  <c r="BU642" i="1"/>
  <c r="BU643" i="1"/>
  <c r="BU644" i="1"/>
  <c r="BU645" i="1"/>
  <c r="BU646" i="1"/>
  <c r="BU647" i="1"/>
  <c r="BU648" i="1"/>
  <c r="BU649" i="1"/>
  <c r="BU650" i="1"/>
  <c r="BU651" i="1"/>
  <c r="BU652" i="1"/>
  <c r="BU653" i="1"/>
  <c r="BU654" i="1"/>
  <c r="BU655" i="1"/>
  <c r="BU656" i="1"/>
  <c r="BU657" i="1"/>
  <c r="BU658" i="1"/>
  <c r="BU659" i="1"/>
  <c r="BU660" i="1"/>
  <c r="BU661" i="1"/>
  <c r="BU662" i="1"/>
  <c r="BU663" i="1"/>
  <c r="BU664" i="1"/>
  <c r="BU665" i="1"/>
  <c r="BU666" i="1"/>
  <c r="BU667" i="1"/>
  <c r="BU668" i="1"/>
  <c r="BU669" i="1"/>
  <c r="BU670" i="1"/>
  <c r="BU671" i="1"/>
  <c r="BU672" i="1"/>
  <c r="BU673" i="1"/>
  <c r="BU674" i="1"/>
  <c r="BU675" i="1"/>
  <c r="BU676" i="1"/>
  <c r="BU677" i="1"/>
  <c r="BU678" i="1"/>
  <c r="BU679" i="1"/>
  <c r="BU680" i="1"/>
  <c r="BU681" i="1"/>
  <c r="BU682" i="1"/>
  <c r="BU683" i="1"/>
  <c r="BU684" i="1"/>
  <c r="BU685" i="1"/>
  <c r="BU686" i="1"/>
  <c r="BU687" i="1"/>
  <c r="BU688" i="1"/>
  <c r="BU689" i="1"/>
  <c r="BU690" i="1"/>
  <c r="BU691" i="1"/>
  <c r="BU692" i="1"/>
  <c r="BU693" i="1"/>
  <c r="BU694" i="1"/>
  <c r="BU695" i="1"/>
  <c r="BU696" i="1"/>
  <c r="BU697" i="1"/>
  <c r="BU698" i="1"/>
  <c r="BU699" i="1"/>
  <c r="BU700" i="1"/>
  <c r="BU701" i="1"/>
  <c r="BU702" i="1"/>
  <c r="BU703" i="1"/>
  <c r="BU704" i="1"/>
  <c r="BU705" i="1"/>
  <c r="BU706" i="1"/>
  <c r="BU707" i="1"/>
  <c r="BU708" i="1"/>
  <c r="BU709" i="1"/>
  <c r="BU710" i="1"/>
  <c r="BU711" i="1"/>
  <c r="BU712" i="1"/>
  <c r="BU713" i="1"/>
  <c r="BU714" i="1"/>
  <c r="BU715" i="1"/>
  <c r="BU716" i="1"/>
  <c r="BU717" i="1"/>
  <c r="BU718" i="1"/>
  <c r="BU719" i="1"/>
  <c r="BU720" i="1"/>
  <c r="BU721" i="1"/>
  <c r="BU722" i="1"/>
  <c r="BU723" i="1"/>
  <c r="BU724" i="1"/>
  <c r="BU725" i="1"/>
  <c r="BU726" i="1"/>
  <c r="BU727" i="1"/>
  <c r="BU728" i="1"/>
  <c r="BU729" i="1"/>
  <c r="BU730" i="1"/>
  <c r="BU731" i="1"/>
  <c r="BU732" i="1"/>
  <c r="BU733" i="1"/>
  <c r="BU734" i="1"/>
  <c r="BU735" i="1"/>
  <c r="BU736" i="1"/>
  <c r="BU737" i="1"/>
  <c r="BU738" i="1"/>
  <c r="BU739" i="1"/>
  <c r="BU740" i="1"/>
  <c r="BU741" i="1"/>
  <c r="BU742" i="1"/>
  <c r="BU743" i="1"/>
  <c r="BU744" i="1"/>
  <c r="BU745" i="1"/>
  <c r="BU746" i="1"/>
  <c r="BU747" i="1"/>
  <c r="BU748" i="1"/>
  <c r="BU749" i="1"/>
  <c r="BU750" i="1"/>
  <c r="BU751" i="1"/>
  <c r="BU752" i="1"/>
  <c r="BU753" i="1"/>
  <c r="BU754" i="1"/>
  <c r="BU755" i="1"/>
  <c r="BU756" i="1"/>
  <c r="BU757" i="1"/>
  <c r="BU758" i="1"/>
  <c r="BU759" i="1"/>
  <c r="BU760" i="1"/>
  <c r="BU761" i="1"/>
  <c r="BU762" i="1"/>
  <c r="BU763" i="1"/>
  <c r="BU764" i="1"/>
  <c r="BU765" i="1"/>
  <c r="BU766" i="1"/>
  <c r="BU767" i="1"/>
  <c r="BU768" i="1"/>
  <c r="BU769" i="1"/>
  <c r="BU770" i="1"/>
  <c r="BU771" i="1"/>
  <c r="BU772" i="1"/>
  <c r="BU773" i="1"/>
  <c r="BU774" i="1"/>
  <c r="BU775" i="1"/>
  <c r="BU776" i="1"/>
  <c r="BU777" i="1"/>
  <c r="BU778" i="1"/>
  <c r="BU779" i="1"/>
  <c r="BU780" i="1"/>
  <c r="BU781" i="1"/>
  <c r="BU782" i="1"/>
  <c r="BU783" i="1"/>
  <c r="BU784" i="1"/>
  <c r="BU785" i="1"/>
  <c r="BU786" i="1"/>
  <c r="BU787" i="1"/>
  <c r="BU788" i="1"/>
  <c r="BU789" i="1"/>
  <c r="BU790" i="1"/>
  <c r="BU791" i="1"/>
  <c r="BU792" i="1"/>
  <c r="BU793" i="1"/>
  <c r="BU794" i="1"/>
  <c r="BU795" i="1"/>
  <c r="BU796" i="1"/>
  <c r="BU797" i="1"/>
  <c r="BU798" i="1"/>
  <c r="BU799" i="1"/>
  <c r="BU800" i="1"/>
  <c r="BU801" i="1"/>
  <c r="BU802" i="1"/>
  <c r="BU803" i="1"/>
  <c r="BU804" i="1"/>
  <c r="BU805" i="1"/>
  <c r="BU806" i="1"/>
  <c r="BU807" i="1"/>
  <c r="BU808" i="1"/>
  <c r="BU809" i="1"/>
  <c r="BU810" i="1"/>
  <c r="BU811" i="1"/>
  <c r="BU812" i="1"/>
  <c r="BU813" i="1"/>
  <c r="BU814" i="1"/>
  <c r="BU815" i="1"/>
  <c r="BU816" i="1"/>
  <c r="BU817" i="1"/>
  <c r="BU818" i="1"/>
  <c r="BU819" i="1"/>
  <c r="BU820" i="1"/>
  <c r="BU821" i="1"/>
  <c r="BU822" i="1"/>
  <c r="BU823" i="1"/>
  <c r="BU824" i="1"/>
  <c r="BU825" i="1"/>
  <c r="BU826" i="1"/>
  <c r="BU827" i="1"/>
  <c r="BU828" i="1"/>
  <c r="BU829" i="1"/>
  <c r="BU830" i="1"/>
  <c r="BU831" i="1"/>
  <c r="BU832" i="1"/>
  <c r="BU833" i="1"/>
  <c r="BU834" i="1"/>
  <c r="BU835" i="1"/>
  <c r="BU836" i="1"/>
  <c r="BU837" i="1"/>
  <c r="BU838" i="1"/>
  <c r="BU839" i="1"/>
  <c r="BU840" i="1"/>
  <c r="BU841" i="1"/>
  <c r="BU842" i="1"/>
  <c r="BU843" i="1"/>
  <c r="BU844" i="1"/>
  <c r="BU845" i="1"/>
  <c r="BU846" i="1"/>
  <c r="BU847" i="1"/>
  <c r="BU848" i="1"/>
  <c r="BU849" i="1"/>
  <c r="BU850" i="1"/>
  <c r="BU851" i="1"/>
  <c r="BU852" i="1"/>
  <c r="BU853" i="1"/>
  <c r="BU854" i="1"/>
  <c r="BU855" i="1"/>
  <c r="BU856" i="1"/>
  <c r="BU857" i="1"/>
  <c r="BU858" i="1"/>
  <c r="BU859" i="1"/>
  <c r="BU860" i="1"/>
  <c r="BU861" i="1"/>
  <c r="BU862" i="1"/>
  <c r="BU863" i="1"/>
  <c r="BU864" i="1"/>
  <c r="BU865" i="1"/>
  <c r="BU866" i="1"/>
  <c r="BU867" i="1"/>
  <c r="BU868" i="1"/>
  <c r="BU869" i="1"/>
  <c r="BU870" i="1"/>
  <c r="BU871" i="1"/>
  <c r="BU872" i="1"/>
  <c r="BU873" i="1"/>
  <c r="BU874" i="1"/>
  <c r="BU875" i="1"/>
  <c r="BU876" i="1"/>
  <c r="BU877" i="1"/>
  <c r="BU878" i="1"/>
  <c r="BU879" i="1"/>
  <c r="BU880" i="1"/>
  <c r="BU881" i="1"/>
  <c r="BU882" i="1"/>
  <c r="BU883" i="1"/>
  <c r="BU884" i="1"/>
  <c r="BU885" i="1"/>
  <c r="BU886" i="1"/>
  <c r="BU887" i="1"/>
  <c r="BU888" i="1"/>
  <c r="BU889" i="1"/>
  <c r="BU890" i="1"/>
  <c r="BU891" i="1"/>
  <c r="BU892" i="1"/>
  <c r="BU893" i="1"/>
  <c r="BU894" i="1"/>
  <c r="BU895" i="1"/>
  <c r="BU896" i="1"/>
  <c r="BU897" i="1"/>
  <c r="BU898" i="1"/>
  <c r="BU899" i="1"/>
  <c r="BU900" i="1"/>
  <c r="BU901" i="1"/>
  <c r="BU902" i="1"/>
  <c r="BU903" i="1"/>
  <c r="BU904" i="1"/>
  <c r="BU905" i="1"/>
  <c r="BU906" i="1"/>
  <c r="BU907" i="1"/>
  <c r="BU908" i="1"/>
  <c r="BU909" i="1"/>
  <c r="BU910" i="1"/>
  <c r="BU911" i="1"/>
  <c r="BU912" i="1"/>
  <c r="BU913" i="1"/>
  <c r="BU914" i="1"/>
  <c r="BU915" i="1"/>
  <c r="BU916" i="1"/>
  <c r="BU917" i="1"/>
  <c r="BU918" i="1"/>
  <c r="BU919" i="1"/>
  <c r="BU920" i="1"/>
  <c r="BU921" i="1"/>
  <c r="BU922" i="1"/>
  <c r="BU923" i="1"/>
  <c r="BU924" i="1"/>
  <c r="BU925" i="1"/>
  <c r="BU926" i="1"/>
  <c r="BU927" i="1"/>
  <c r="BU928" i="1"/>
  <c r="BU929" i="1"/>
  <c r="BU930" i="1"/>
  <c r="BU931" i="1"/>
  <c r="BU932" i="1"/>
  <c r="BU933" i="1"/>
  <c r="BU934" i="1"/>
  <c r="BU935" i="1"/>
  <c r="BU936" i="1"/>
  <c r="BU937" i="1"/>
  <c r="BU938" i="1"/>
  <c r="BU939" i="1"/>
  <c r="BU940" i="1"/>
  <c r="BU941" i="1"/>
  <c r="BU942" i="1"/>
  <c r="BU943" i="1"/>
  <c r="BU944" i="1"/>
  <c r="BU945" i="1"/>
  <c r="BU946" i="1"/>
  <c r="BU947" i="1"/>
  <c r="BU948" i="1"/>
  <c r="BU949" i="1"/>
  <c r="BU950" i="1"/>
  <c r="BU951" i="1"/>
  <c r="BU952" i="1"/>
  <c r="BU953" i="1"/>
  <c r="BU954" i="1"/>
  <c r="BU955" i="1"/>
  <c r="BU956" i="1"/>
  <c r="BU957" i="1"/>
  <c r="BU958" i="1"/>
  <c r="BU959" i="1"/>
  <c r="BU960" i="1"/>
  <c r="BU961" i="1"/>
  <c r="BU962" i="1"/>
  <c r="BU963" i="1"/>
  <c r="BU964" i="1"/>
  <c r="BU965" i="1"/>
  <c r="BU966" i="1"/>
  <c r="BU967" i="1"/>
  <c r="BU968" i="1"/>
  <c r="BU969" i="1"/>
  <c r="BU970" i="1"/>
  <c r="BU971" i="1"/>
  <c r="BU972" i="1"/>
  <c r="BU973" i="1"/>
  <c r="BU974" i="1"/>
  <c r="BU975" i="1"/>
  <c r="BU976" i="1"/>
  <c r="BU977" i="1"/>
  <c r="BU978" i="1"/>
  <c r="BU979" i="1"/>
  <c r="BU980" i="1"/>
  <c r="BU981" i="1"/>
  <c r="BU982" i="1"/>
  <c r="BU983" i="1"/>
  <c r="BU984" i="1"/>
  <c r="BU985" i="1"/>
  <c r="BU986" i="1"/>
  <c r="BU987" i="1"/>
  <c r="BU988" i="1"/>
  <c r="BU989" i="1"/>
  <c r="BU990" i="1"/>
  <c r="BU991" i="1"/>
  <c r="BU992" i="1"/>
  <c r="BU993" i="1"/>
  <c r="BU994" i="1"/>
  <c r="BU995" i="1"/>
  <c r="BU996" i="1"/>
  <c r="BU997" i="1"/>
  <c r="BU998" i="1"/>
  <c r="BU999" i="1"/>
  <c r="BU1000" i="1"/>
  <c r="BU1001" i="1"/>
  <c r="BU1002" i="1"/>
  <c r="BU1003" i="1"/>
  <c r="BU1004" i="1"/>
  <c r="BU1005" i="1"/>
  <c r="BU1006" i="1"/>
  <c r="BU1007" i="1"/>
  <c r="BU1008" i="1"/>
  <c r="BU1009" i="1"/>
  <c r="BU1010" i="1"/>
  <c r="BU1011" i="1"/>
  <c r="BU1012" i="1"/>
  <c r="BU1013" i="1"/>
  <c r="BU1014" i="1"/>
  <c r="BU1015" i="1"/>
  <c r="BU1016" i="1"/>
  <c r="BU1017" i="1"/>
  <c r="BU1018" i="1"/>
  <c r="BU1019" i="1"/>
  <c r="BU1020" i="1"/>
  <c r="BU1021" i="1"/>
  <c r="BU1022" i="1"/>
  <c r="BU1023" i="1"/>
  <c r="BU1024" i="1"/>
  <c r="BU1025" i="1"/>
  <c r="BU1026" i="1"/>
  <c r="BU1027" i="1"/>
  <c r="BU1028" i="1"/>
  <c r="BU1029" i="1"/>
  <c r="BU1030" i="1"/>
  <c r="BU1031" i="1"/>
  <c r="BU1032" i="1"/>
  <c r="BU1033" i="1"/>
  <c r="BU1034" i="1"/>
  <c r="BU1035" i="1"/>
  <c r="BU1036" i="1"/>
  <c r="BU1037" i="1"/>
  <c r="BU1038" i="1"/>
  <c r="BU1039" i="1"/>
  <c r="BU1040" i="1"/>
  <c r="BU1041" i="1"/>
  <c r="BU1042" i="1"/>
  <c r="BU1043" i="1"/>
  <c r="BU1044" i="1"/>
  <c r="BU1045" i="1"/>
  <c r="BU1046" i="1"/>
  <c r="BU1047" i="1"/>
  <c r="BU1048" i="1"/>
  <c r="BU1049" i="1"/>
  <c r="BU1050" i="1"/>
  <c r="BU1051" i="1"/>
  <c r="BU1052" i="1"/>
  <c r="BU1053" i="1"/>
  <c r="BU1054" i="1"/>
  <c r="BU1055" i="1"/>
  <c r="BU1056" i="1"/>
  <c r="BU1057" i="1"/>
  <c r="BU1058" i="1"/>
  <c r="BU1059" i="1"/>
  <c r="BU1060" i="1"/>
  <c r="BU1061" i="1"/>
  <c r="BU1062" i="1"/>
  <c r="BU1063" i="1"/>
  <c r="BU1064" i="1"/>
  <c r="BU1065" i="1"/>
  <c r="BU1066" i="1"/>
  <c r="BU1067" i="1"/>
  <c r="BU1068" i="1"/>
  <c r="BU1069" i="1"/>
  <c r="BU1070" i="1"/>
  <c r="BU1071" i="1"/>
  <c r="BU1072" i="1"/>
  <c r="BU1073" i="1"/>
  <c r="BU1074" i="1"/>
  <c r="BU1075" i="1"/>
  <c r="BU1076" i="1"/>
  <c r="BU1077" i="1"/>
  <c r="BU1078" i="1"/>
  <c r="BU1079" i="1"/>
  <c r="BU1080" i="1"/>
  <c r="BU1081" i="1"/>
  <c r="BU1082" i="1"/>
  <c r="BU1083" i="1"/>
  <c r="BU1084" i="1"/>
  <c r="BU1085" i="1"/>
  <c r="BU1086" i="1"/>
  <c r="BU1087" i="1"/>
  <c r="BU1088" i="1"/>
  <c r="BU1089" i="1"/>
  <c r="BU1090" i="1"/>
  <c r="BU1091" i="1"/>
  <c r="BU1092" i="1"/>
  <c r="BU1093" i="1"/>
  <c r="BU1094" i="1"/>
  <c r="BU1095" i="1"/>
  <c r="BU1096" i="1"/>
  <c r="BU1097" i="1"/>
  <c r="BU1098" i="1"/>
  <c r="BU1099" i="1"/>
  <c r="BU1100" i="1"/>
  <c r="BU1101" i="1"/>
  <c r="BU1102" i="1"/>
  <c r="BU1103" i="1"/>
  <c r="BU1104" i="1"/>
  <c r="BU1105" i="1"/>
  <c r="BU1106" i="1"/>
  <c r="BU1107" i="1"/>
  <c r="BU1108" i="1"/>
  <c r="BU1109" i="1"/>
  <c r="BU1110" i="1"/>
  <c r="BU1111" i="1"/>
  <c r="BU1112" i="1"/>
  <c r="BU1113" i="1"/>
  <c r="BU1114" i="1"/>
  <c r="BU1115" i="1"/>
  <c r="BU1116" i="1"/>
  <c r="BU1117" i="1"/>
  <c r="BU1118" i="1"/>
  <c r="BU1119" i="1"/>
  <c r="BU1120" i="1"/>
  <c r="BU1121" i="1"/>
  <c r="BU1122" i="1"/>
  <c r="BU1123" i="1"/>
  <c r="BU1124" i="1"/>
  <c r="BU1125" i="1"/>
  <c r="BU1126" i="1"/>
  <c r="BU1127" i="1"/>
  <c r="BU1128" i="1"/>
  <c r="BU1129" i="1"/>
  <c r="BU1130" i="1"/>
  <c r="BU1131" i="1"/>
  <c r="BU1132" i="1"/>
  <c r="BU1133" i="1"/>
  <c r="BU1134" i="1"/>
  <c r="BU1135" i="1"/>
  <c r="BU1136" i="1"/>
  <c r="BU1137" i="1"/>
  <c r="BU1138" i="1"/>
  <c r="BU1139" i="1"/>
  <c r="BU1140" i="1"/>
  <c r="BU1141" i="1"/>
  <c r="BU1142" i="1"/>
  <c r="BU1143" i="1"/>
  <c r="BU1144" i="1"/>
  <c r="BU1145" i="1"/>
  <c r="BU1146" i="1"/>
  <c r="BU1147" i="1"/>
  <c r="BU1148" i="1"/>
  <c r="BU1149" i="1"/>
  <c r="BU1150" i="1"/>
  <c r="BU1151" i="1"/>
  <c r="BU1152" i="1"/>
  <c r="BU1153" i="1"/>
  <c r="BU1154" i="1"/>
  <c r="BU1155" i="1"/>
  <c r="BU1156" i="1"/>
  <c r="BU1157" i="1"/>
  <c r="BU1158" i="1"/>
  <c r="BU1159" i="1"/>
  <c r="BU1160" i="1"/>
  <c r="BU1161" i="1"/>
  <c r="BU1162" i="1"/>
  <c r="BU1163" i="1"/>
  <c r="BU1164" i="1"/>
  <c r="BU1165" i="1"/>
  <c r="BU1166" i="1"/>
  <c r="BU1167" i="1"/>
  <c r="BU1168" i="1"/>
  <c r="BU1169" i="1"/>
  <c r="BU1170" i="1"/>
  <c r="BU1171" i="1"/>
  <c r="BU1172" i="1"/>
  <c r="BU1173" i="1"/>
  <c r="BU1174" i="1"/>
  <c r="BU1175" i="1"/>
  <c r="BU1176" i="1"/>
  <c r="BU1177" i="1"/>
  <c r="BU1178" i="1"/>
  <c r="BU1179" i="1"/>
  <c r="BU1180" i="1"/>
  <c r="BU1181" i="1"/>
  <c r="BU1182" i="1"/>
  <c r="BU1183" i="1"/>
  <c r="BU1184" i="1"/>
  <c r="BU1185" i="1"/>
  <c r="BU1186" i="1"/>
  <c r="BU1187" i="1"/>
  <c r="BU1188" i="1"/>
  <c r="BU1189" i="1"/>
  <c r="BU1190" i="1"/>
  <c r="BU1191" i="1"/>
  <c r="BU1192" i="1"/>
  <c r="BU1193" i="1"/>
  <c r="BU1194" i="1"/>
  <c r="BU1195" i="1"/>
  <c r="BU1196" i="1"/>
  <c r="BU1197" i="1"/>
  <c r="BU1198" i="1"/>
  <c r="BU1199" i="1"/>
  <c r="BU1200" i="1"/>
  <c r="BU1201" i="1"/>
  <c r="BU1202" i="1"/>
  <c r="BU1203" i="1"/>
  <c r="BU1204" i="1"/>
  <c r="BU1205" i="1"/>
  <c r="BU1206" i="1"/>
  <c r="BU1207" i="1"/>
  <c r="BU1208" i="1"/>
  <c r="BU1209" i="1"/>
  <c r="BU1210" i="1"/>
  <c r="BU1211" i="1"/>
  <c r="BU1212" i="1"/>
  <c r="BU1213" i="1"/>
  <c r="BU1214" i="1"/>
  <c r="BU1215" i="1"/>
  <c r="BU1216" i="1"/>
  <c r="BU1217" i="1"/>
  <c r="BU1218" i="1"/>
  <c r="BU1219" i="1"/>
  <c r="BU1220" i="1"/>
  <c r="BU1221" i="1"/>
  <c r="BU1222" i="1"/>
  <c r="BU1223" i="1"/>
  <c r="BU1224" i="1"/>
  <c r="BU1225" i="1"/>
  <c r="BU1226" i="1"/>
  <c r="BU1227" i="1"/>
  <c r="BU1228" i="1"/>
  <c r="BU1229" i="1"/>
  <c r="BU1230" i="1"/>
  <c r="BU1231" i="1"/>
  <c r="BU1232" i="1"/>
  <c r="BU1233" i="1"/>
  <c r="BU1234" i="1"/>
  <c r="BU1235" i="1"/>
  <c r="BU1236" i="1"/>
  <c r="BU1237" i="1"/>
  <c r="BU1238" i="1"/>
  <c r="BU1239" i="1"/>
  <c r="BU1240" i="1"/>
  <c r="BU1241" i="1"/>
  <c r="BU1242" i="1"/>
  <c r="BU1243" i="1"/>
  <c r="BU1244" i="1"/>
  <c r="BU1245" i="1"/>
  <c r="BU1246" i="1"/>
  <c r="BU1247" i="1"/>
  <c r="BU1248" i="1"/>
  <c r="BU1249" i="1"/>
  <c r="BU1250" i="1"/>
  <c r="BU1251" i="1"/>
  <c r="BU1252" i="1"/>
  <c r="BU1253" i="1"/>
  <c r="BU1254" i="1"/>
  <c r="BU1255" i="1"/>
  <c r="BU1256" i="1"/>
  <c r="BU1257" i="1"/>
  <c r="BU1258" i="1"/>
  <c r="BU1259" i="1"/>
  <c r="BU1260" i="1"/>
  <c r="BU1261" i="1"/>
  <c r="BU1262" i="1"/>
  <c r="BU1263" i="1"/>
  <c r="BU1264" i="1"/>
  <c r="BU1265" i="1"/>
  <c r="BU1266" i="1"/>
  <c r="BU1267" i="1"/>
  <c r="BU1268" i="1"/>
  <c r="BU1269" i="1"/>
  <c r="BU1270" i="1"/>
  <c r="BU1271" i="1"/>
  <c r="BU1272" i="1"/>
  <c r="BU1273" i="1"/>
  <c r="BU1274" i="1"/>
  <c r="BU1275" i="1"/>
  <c r="BU1276" i="1"/>
  <c r="BU1277" i="1"/>
  <c r="BU1278" i="1"/>
  <c r="BU1279" i="1"/>
  <c r="BU1280" i="1"/>
  <c r="BU1281" i="1"/>
  <c r="BU1282" i="1"/>
  <c r="BU1283" i="1"/>
  <c r="BU1284" i="1"/>
  <c r="BU1285" i="1"/>
  <c r="BU1286" i="1"/>
  <c r="BU1287" i="1"/>
  <c r="BU1288" i="1"/>
  <c r="BU1289" i="1"/>
  <c r="BU1290" i="1"/>
  <c r="BU1291" i="1"/>
  <c r="BU1292" i="1"/>
  <c r="BU1293" i="1"/>
  <c r="BU1294" i="1"/>
  <c r="BU1295" i="1"/>
  <c r="BU1296" i="1"/>
  <c r="BU1297" i="1"/>
  <c r="BU1298" i="1"/>
  <c r="BU1299" i="1"/>
  <c r="BU1300" i="1"/>
  <c r="BU1301" i="1"/>
  <c r="BU1302" i="1"/>
  <c r="BU1303" i="1"/>
  <c r="BU1304" i="1"/>
  <c r="BU1305" i="1"/>
  <c r="BU1306" i="1"/>
  <c r="BU1307" i="1"/>
  <c r="BU1308" i="1"/>
  <c r="BU1309" i="1"/>
  <c r="BU1310" i="1"/>
  <c r="BU1311" i="1"/>
  <c r="BU1312" i="1"/>
  <c r="BU1313" i="1"/>
  <c r="BU1314" i="1"/>
  <c r="BU1315" i="1"/>
  <c r="BU1316" i="1"/>
  <c r="BU1317" i="1"/>
  <c r="BU1318" i="1"/>
  <c r="BU1319" i="1"/>
  <c r="BU1320" i="1"/>
  <c r="BU1321" i="1"/>
  <c r="BU1322" i="1"/>
  <c r="BU1323" i="1"/>
  <c r="BU1324" i="1"/>
  <c r="BU1325" i="1"/>
  <c r="BU1326" i="1"/>
  <c r="BU1327" i="1"/>
  <c r="BU1328" i="1"/>
  <c r="BU1329" i="1"/>
  <c r="BU1330" i="1"/>
  <c r="BU1331" i="1"/>
  <c r="BU1332" i="1"/>
  <c r="BU1333" i="1"/>
  <c r="BU1334" i="1"/>
  <c r="BU1335" i="1"/>
  <c r="BU1336" i="1"/>
  <c r="BU1337" i="1"/>
  <c r="BU1338" i="1"/>
  <c r="BU1339" i="1"/>
  <c r="BU1340" i="1"/>
  <c r="BU1341" i="1"/>
  <c r="BU1342" i="1"/>
  <c r="BU1343" i="1"/>
  <c r="BU1344" i="1"/>
  <c r="BU1345" i="1"/>
  <c r="BU1346" i="1"/>
  <c r="BU1347" i="1"/>
  <c r="BU1348" i="1"/>
  <c r="BU1349" i="1"/>
  <c r="BU1350" i="1"/>
  <c r="BU1351" i="1"/>
  <c r="BU1352" i="1"/>
  <c r="BU1353" i="1"/>
  <c r="BU1354" i="1"/>
  <c r="BU1355" i="1"/>
  <c r="BU1356" i="1"/>
  <c r="BU1357" i="1"/>
  <c r="BU1358" i="1"/>
  <c r="BU1359" i="1"/>
  <c r="BU1360" i="1"/>
  <c r="BU1361" i="1"/>
  <c r="BU1362" i="1"/>
  <c r="BU1363" i="1"/>
  <c r="BU1364" i="1"/>
  <c r="BU1365" i="1"/>
  <c r="BU1366" i="1"/>
  <c r="BU1367" i="1"/>
  <c r="BU1368" i="1"/>
  <c r="BU1369" i="1"/>
  <c r="BU1370" i="1"/>
  <c r="BU1371" i="1"/>
  <c r="BU1372" i="1"/>
  <c r="BU1373" i="1"/>
  <c r="BU1374" i="1"/>
  <c r="BU1375" i="1"/>
  <c r="BU1376" i="1"/>
  <c r="BU1377" i="1"/>
  <c r="BU1378" i="1"/>
  <c r="BU1379" i="1"/>
  <c r="BU1380" i="1"/>
  <c r="BU1381" i="1"/>
  <c r="BU1382" i="1"/>
  <c r="BU1383" i="1"/>
  <c r="BU1384" i="1"/>
  <c r="BU1385" i="1"/>
  <c r="BU1386" i="1"/>
  <c r="BU1387" i="1"/>
  <c r="BU1388" i="1"/>
  <c r="BU1389" i="1"/>
  <c r="BU1390" i="1"/>
  <c r="BU1391" i="1"/>
  <c r="BU1392" i="1"/>
  <c r="BU1393" i="1"/>
  <c r="BU1394" i="1"/>
  <c r="BU1395" i="1"/>
  <c r="BU1396" i="1"/>
  <c r="BU1397" i="1"/>
  <c r="BU1398" i="1"/>
  <c r="BU1399" i="1"/>
  <c r="BU1400" i="1"/>
  <c r="BU1401" i="1"/>
  <c r="BU1402" i="1"/>
  <c r="BU1403" i="1"/>
  <c r="BU1404" i="1"/>
  <c r="BU1405" i="1"/>
  <c r="BU1406" i="1"/>
  <c r="BU1407" i="1"/>
  <c r="BU1408" i="1"/>
  <c r="BU1409" i="1"/>
  <c r="BU1410" i="1"/>
  <c r="BU1411" i="1"/>
  <c r="BU1412" i="1"/>
  <c r="BU1413" i="1"/>
  <c r="BU1414" i="1"/>
  <c r="BU1415" i="1"/>
  <c r="BU1416" i="1"/>
  <c r="BU1417" i="1"/>
  <c r="BU1418" i="1"/>
  <c r="BU1419" i="1"/>
  <c r="BU1420" i="1"/>
  <c r="BU1421" i="1"/>
  <c r="BU1422" i="1"/>
  <c r="BU1423" i="1"/>
  <c r="BU1424" i="1"/>
  <c r="BU1425" i="1"/>
  <c r="BU1426" i="1"/>
  <c r="BU1427" i="1"/>
  <c r="BU1428" i="1"/>
  <c r="BU1429" i="1"/>
  <c r="BU1430" i="1"/>
  <c r="BU1431" i="1"/>
  <c r="BU1432" i="1"/>
  <c r="BU1433" i="1"/>
  <c r="BU1434" i="1"/>
  <c r="BU1435" i="1"/>
  <c r="BU1436" i="1"/>
  <c r="BU1437" i="1"/>
  <c r="BU1438" i="1"/>
  <c r="BU1439" i="1"/>
  <c r="BU1440" i="1"/>
  <c r="BU1441" i="1"/>
  <c r="BU1442" i="1"/>
  <c r="BU1443" i="1"/>
  <c r="BU1444" i="1"/>
  <c r="BU1445" i="1"/>
  <c r="BU1446" i="1"/>
  <c r="BU1447" i="1"/>
  <c r="BU1448" i="1"/>
  <c r="BU1449" i="1"/>
  <c r="BU1450" i="1"/>
  <c r="BU1451" i="1"/>
  <c r="BU1452" i="1"/>
  <c r="BU1453" i="1"/>
  <c r="BU1454" i="1"/>
  <c r="BU1455" i="1"/>
  <c r="BU1456" i="1"/>
  <c r="BU1457" i="1"/>
  <c r="BU1458" i="1"/>
  <c r="BU1459" i="1"/>
  <c r="BU1460" i="1"/>
  <c r="BU1461" i="1"/>
  <c r="BU1462" i="1"/>
  <c r="BU1463" i="1"/>
  <c r="BU1464" i="1"/>
  <c r="BU1465" i="1"/>
  <c r="BU1466" i="1"/>
  <c r="BU1467" i="1"/>
  <c r="BU1468" i="1"/>
  <c r="BU1469" i="1"/>
  <c r="BU1470" i="1"/>
  <c r="BU1471" i="1"/>
  <c r="BU1472" i="1"/>
  <c r="BU1473" i="1"/>
  <c r="BU1474" i="1"/>
  <c r="BU1475" i="1"/>
  <c r="BU1476" i="1"/>
  <c r="BU1477" i="1"/>
  <c r="BU1478" i="1"/>
  <c r="BU1479" i="1"/>
  <c r="BU1480" i="1"/>
  <c r="BU1481" i="1"/>
  <c r="BU1482" i="1"/>
  <c r="BU1483" i="1"/>
  <c r="BU1484" i="1"/>
  <c r="BU1485" i="1"/>
  <c r="BU1486" i="1"/>
  <c r="BU1487" i="1"/>
  <c r="BU1488" i="1"/>
  <c r="BU1489" i="1"/>
  <c r="BU1490" i="1"/>
  <c r="BU1491" i="1"/>
  <c r="BU1492" i="1"/>
  <c r="BU1493" i="1"/>
  <c r="BU1494" i="1"/>
  <c r="BU1495" i="1"/>
  <c r="BU1496" i="1"/>
  <c r="BU1497" i="1"/>
  <c r="BU1498" i="1"/>
  <c r="BU1499" i="1"/>
  <c r="BU1500" i="1"/>
  <c r="BU1501" i="1"/>
  <c r="BU1502" i="1"/>
  <c r="BU1503" i="1"/>
  <c r="BU1504" i="1"/>
  <c r="BU1505" i="1"/>
  <c r="BU1506" i="1"/>
  <c r="BU1507" i="1"/>
  <c r="BU1508" i="1"/>
  <c r="BU1509" i="1"/>
  <c r="BU1510" i="1"/>
  <c r="BU1511" i="1"/>
  <c r="BU1512" i="1"/>
  <c r="BU1513" i="1"/>
  <c r="BU1514" i="1"/>
  <c r="BU1515" i="1"/>
  <c r="BU1516" i="1"/>
  <c r="BU1517" i="1"/>
  <c r="BU1518" i="1"/>
  <c r="BU1519" i="1"/>
  <c r="BU1520" i="1"/>
  <c r="BU1521" i="1"/>
  <c r="BU1522" i="1"/>
  <c r="BU1523" i="1"/>
  <c r="BU1524" i="1"/>
  <c r="BU1525" i="1"/>
  <c r="BU1526" i="1"/>
  <c r="BU1527" i="1"/>
  <c r="BU1528" i="1"/>
  <c r="BU1529" i="1"/>
  <c r="BU1530" i="1"/>
  <c r="BU1531" i="1"/>
  <c r="BU1532" i="1"/>
  <c r="BU1533" i="1"/>
  <c r="BU1534" i="1"/>
  <c r="BU1535" i="1"/>
  <c r="BU1536" i="1"/>
  <c r="BU1537" i="1"/>
  <c r="BU1538" i="1"/>
  <c r="BU1539" i="1"/>
  <c r="BU1540" i="1"/>
  <c r="BU1541" i="1"/>
  <c r="BU1542" i="1"/>
  <c r="BU1543" i="1"/>
  <c r="BU1544" i="1"/>
  <c r="BU1545" i="1"/>
  <c r="BU1546" i="1"/>
  <c r="BU1547" i="1"/>
  <c r="BU1548" i="1"/>
  <c r="BU1549" i="1"/>
  <c r="BU1550" i="1"/>
  <c r="BU1551" i="1"/>
  <c r="BU1552" i="1"/>
  <c r="BU1553" i="1"/>
  <c r="BU1554" i="1"/>
  <c r="BU1555" i="1"/>
  <c r="BU1556" i="1"/>
  <c r="BU1557" i="1"/>
  <c r="BU1558" i="1"/>
  <c r="BU1559" i="1"/>
  <c r="BU1560" i="1"/>
  <c r="BU1561" i="1"/>
  <c r="BU1562" i="1"/>
  <c r="BU1563" i="1"/>
  <c r="BU1564" i="1"/>
  <c r="BU1565" i="1"/>
  <c r="BU1566" i="1"/>
  <c r="BU1567" i="1"/>
  <c r="BU1568" i="1"/>
  <c r="BU1569" i="1"/>
  <c r="BU1570" i="1"/>
  <c r="BU1571" i="1"/>
  <c r="BU1572" i="1"/>
  <c r="BU1573" i="1"/>
  <c r="BU1574" i="1"/>
  <c r="BU1575" i="1"/>
  <c r="BU1576" i="1"/>
  <c r="BU1577" i="1"/>
  <c r="BU1578" i="1"/>
  <c r="BU1579" i="1"/>
  <c r="BU1580" i="1"/>
  <c r="BU1581" i="1"/>
  <c r="BU1582" i="1"/>
  <c r="BU1583" i="1"/>
  <c r="BU1584" i="1"/>
  <c r="BU1585" i="1"/>
  <c r="BU1586" i="1"/>
  <c r="BU1587" i="1"/>
  <c r="BU1588" i="1"/>
  <c r="BU1589" i="1"/>
  <c r="BU1590" i="1"/>
  <c r="BU1591" i="1"/>
  <c r="BU1592" i="1"/>
  <c r="BU1593" i="1"/>
  <c r="BU1594" i="1"/>
  <c r="BU1595" i="1"/>
  <c r="BU1596" i="1"/>
  <c r="BU1597" i="1"/>
  <c r="BU1598" i="1"/>
  <c r="BU1599" i="1"/>
  <c r="BU1600" i="1"/>
  <c r="BU1601" i="1"/>
  <c r="BU1602" i="1"/>
  <c r="BU1603" i="1"/>
  <c r="BU1604" i="1"/>
  <c r="BU1605" i="1"/>
  <c r="BU1606" i="1"/>
  <c r="BU1607" i="1"/>
  <c r="BU1608" i="1"/>
  <c r="BU1609" i="1"/>
  <c r="BU1610" i="1"/>
  <c r="BU1611" i="1"/>
  <c r="BU1612" i="1"/>
  <c r="BU1613" i="1"/>
  <c r="BU1614" i="1"/>
  <c r="BU1615" i="1"/>
  <c r="BU1616" i="1"/>
  <c r="BU1617" i="1"/>
  <c r="BU1618" i="1"/>
  <c r="BU1619" i="1"/>
  <c r="BU1620" i="1"/>
  <c r="BU1621" i="1"/>
  <c r="BU1622" i="1"/>
  <c r="BU1623" i="1"/>
  <c r="BU1624" i="1"/>
  <c r="BU1625" i="1"/>
  <c r="BU1626" i="1"/>
  <c r="BU1627" i="1"/>
  <c r="BU1628" i="1"/>
  <c r="BU1629" i="1"/>
  <c r="BU1630" i="1"/>
  <c r="BU1631" i="1"/>
  <c r="BU1632" i="1"/>
  <c r="BU1633" i="1"/>
  <c r="BU1634" i="1"/>
  <c r="BU1635" i="1"/>
  <c r="BU1636" i="1"/>
  <c r="BU1637" i="1"/>
  <c r="BU1638" i="1"/>
  <c r="BU1639" i="1"/>
  <c r="BU1640" i="1"/>
  <c r="BU1641" i="1"/>
  <c r="BU1642" i="1"/>
  <c r="BU1643" i="1"/>
  <c r="BU1644" i="1"/>
  <c r="BU1645" i="1"/>
  <c r="BU1646" i="1"/>
  <c r="BU1647" i="1"/>
  <c r="BU1648" i="1"/>
  <c r="BU1649" i="1"/>
  <c r="BU1650" i="1"/>
  <c r="BU1651" i="1"/>
  <c r="BU1652" i="1"/>
  <c r="BU1653" i="1"/>
  <c r="BU1654" i="1"/>
  <c r="BU1655" i="1"/>
  <c r="BU1656" i="1"/>
  <c r="BU1657" i="1"/>
  <c r="BU1658" i="1"/>
  <c r="BU1659" i="1"/>
  <c r="BU1660" i="1"/>
  <c r="BU1661" i="1"/>
  <c r="BU1662" i="1"/>
  <c r="BU1663" i="1"/>
  <c r="BU1664" i="1"/>
  <c r="BU1665" i="1"/>
  <c r="BU1666" i="1"/>
  <c r="BU1667" i="1"/>
  <c r="BU1668" i="1"/>
  <c r="BU1669" i="1"/>
  <c r="BU1670" i="1"/>
  <c r="BU1671" i="1"/>
  <c r="BU1672" i="1"/>
  <c r="BU1673" i="1"/>
  <c r="BU1674" i="1"/>
  <c r="BU1675" i="1"/>
  <c r="BU1676" i="1"/>
  <c r="BU1677" i="1"/>
  <c r="BU1678" i="1"/>
  <c r="BU1679" i="1"/>
  <c r="BU1680" i="1"/>
  <c r="BU1681" i="1"/>
  <c r="BU1682" i="1"/>
  <c r="BU1683" i="1"/>
  <c r="BU1684" i="1"/>
  <c r="BU1685" i="1"/>
  <c r="BU1686" i="1"/>
  <c r="BU1687" i="1"/>
  <c r="BU1688" i="1"/>
  <c r="BU1689" i="1"/>
  <c r="BU1690" i="1"/>
  <c r="BU1691" i="1"/>
  <c r="BU1692" i="1"/>
  <c r="BU1693" i="1"/>
  <c r="BU1694" i="1"/>
  <c r="BU1695" i="1"/>
  <c r="BU1696" i="1"/>
  <c r="BU1697" i="1"/>
  <c r="BU1698" i="1"/>
  <c r="BU1699" i="1"/>
  <c r="BU1700" i="1"/>
  <c r="BU1701" i="1"/>
  <c r="BU1702" i="1"/>
  <c r="BU1703" i="1"/>
  <c r="BU1704" i="1"/>
  <c r="BU1705" i="1"/>
  <c r="BU1706" i="1"/>
  <c r="BU1707" i="1"/>
  <c r="BU1708" i="1"/>
  <c r="BU1709" i="1"/>
  <c r="BU1710" i="1"/>
  <c r="BU1711" i="1"/>
  <c r="BU1712" i="1"/>
  <c r="BU1713" i="1"/>
  <c r="BU1714" i="1"/>
  <c r="BU1715" i="1"/>
  <c r="BU1716" i="1"/>
  <c r="BU1717" i="1"/>
  <c r="BU1718" i="1"/>
  <c r="BU1719" i="1"/>
  <c r="BU1720" i="1"/>
  <c r="BU1721" i="1"/>
  <c r="BU1722" i="1"/>
  <c r="BU1723" i="1"/>
  <c r="BU1724" i="1"/>
  <c r="BU1725" i="1"/>
  <c r="BU1726" i="1"/>
  <c r="BU1727" i="1"/>
  <c r="BU1728" i="1"/>
  <c r="BU1729" i="1"/>
  <c r="BU1730" i="1"/>
  <c r="BU1731" i="1"/>
  <c r="BU1732" i="1"/>
  <c r="BU1733" i="1"/>
  <c r="BU1734" i="1"/>
  <c r="BU1735" i="1"/>
  <c r="BU1736" i="1"/>
  <c r="BU1737" i="1"/>
  <c r="BU1738" i="1"/>
  <c r="BU1739" i="1"/>
  <c r="BU1740" i="1"/>
  <c r="BU1741" i="1"/>
  <c r="BU1742" i="1"/>
  <c r="BU1743" i="1"/>
  <c r="BU1744" i="1"/>
  <c r="BU1745" i="1"/>
  <c r="BU1746" i="1"/>
  <c r="BU1747" i="1"/>
  <c r="BU1748" i="1"/>
  <c r="BU1749" i="1"/>
  <c r="BU1750" i="1"/>
  <c r="BU1751" i="1"/>
  <c r="BU1752" i="1"/>
  <c r="BU1753" i="1"/>
  <c r="BU1754" i="1"/>
  <c r="BU1755" i="1"/>
  <c r="BU1756" i="1"/>
  <c r="BU1757" i="1"/>
  <c r="BU1758" i="1"/>
  <c r="BU1759" i="1"/>
  <c r="BU1760" i="1"/>
  <c r="BU1761" i="1"/>
  <c r="BU1762" i="1"/>
  <c r="BU1763" i="1"/>
  <c r="BU1764" i="1"/>
  <c r="BU1765" i="1"/>
  <c r="BU1766" i="1"/>
  <c r="BU1767" i="1"/>
  <c r="BU1768" i="1"/>
  <c r="BU1769" i="1"/>
  <c r="BU1770" i="1"/>
  <c r="BU1771" i="1"/>
  <c r="BU1772" i="1"/>
  <c r="BU1773" i="1"/>
  <c r="BU1774" i="1"/>
  <c r="BU1775" i="1"/>
  <c r="BU1776" i="1"/>
  <c r="BU1777" i="1"/>
  <c r="BU1778" i="1"/>
  <c r="BU1779" i="1"/>
  <c r="BU1780" i="1"/>
  <c r="BU1781" i="1"/>
  <c r="BU1782" i="1"/>
  <c r="BU1783" i="1"/>
  <c r="BU1784" i="1"/>
  <c r="BU1785" i="1"/>
  <c r="BU1786" i="1"/>
  <c r="BU1787" i="1"/>
  <c r="BU1788" i="1"/>
  <c r="BU1789" i="1"/>
  <c r="BU1790" i="1"/>
  <c r="BU1791" i="1"/>
  <c r="BU1792" i="1"/>
  <c r="BU1793" i="1"/>
  <c r="BU1794" i="1"/>
  <c r="BU1795" i="1"/>
  <c r="BU1796" i="1"/>
  <c r="BU1797" i="1"/>
  <c r="BU1798" i="1"/>
  <c r="BU1799" i="1"/>
  <c r="BU1800" i="1"/>
  <c r="BU1801" i="1"/>
  <c r="BU1802" i="1"/>
  <c r="BU1803" i="1"/>
  <c r="BU1804" i="1"/>
  <c r="BU1805" i="1"/>
  <c r="BU1806" i="1"/>
  <c r="BU1807" i="1"/>
  <c r="BU1808" i="1"/>
  <c r="BU1809" i="1"/>
  <c r="BU1810" i="1"/>
  <c r="BU1811" i="1"/>
  <c r="BU1812" i="1"/>
  <c r="BU1813" i="1"/>
  <c r="BU1814" i="1"/>
  <c r="BU1815" i="1"/>
  <c r="BU1816" i="1"/>
  <c r="BU1817" i="1"/>
  <c r="BU1818" i="1"/>
  <c r="BU1819" i="1"/>
  <c r="BU1820" i="1"/>
  <c r="BU1821" i="1"/>
  <c r="BU1822" i="1"/>
  <c r="BU1823" i="1"/>
  <c r="BU1824" i="1"/>
  <c r="BU1825" i="1"/>
  <c r="BU1826" i="1"/>
  <c r="BU1827" i="1"/>
  <c r="BU1828" i="1"/>
  <c r="BU1829" i="1"/>
  <c r="BU1830" i="1"/>
  <c r="BU1831" i="1"/>
  <c r="BU1832" i="1"/>
  <c r="BU1833" i="1"/>
  <c r="BU1834" i="1"/>
  <c r="BU1835" i="1"/>
  <c r="BU1836" i="1"/>
  <c r="BU1837" i="1"/>
  <c r="BU1838" i="1"/>
  <c r="BU1839" i="1"/>
  <c r="BU1840" i="1"/>
  <c r="BU1841" i="1"/>
  <c r="BU1842" i="1"/>
  <c r="BU1843" i="1"/>
  <c r="BU1844" i="1"/>
  <c r="BU1845" i="1"/>
  <c r="BU1846" i="1"/>
  <c r="BU1847" i="1"/>
  <c r="BU1848" i="1"/>
  <c r="BU1849" i="1"/>
  <c r="BU1850" i="1"/>
  <c r="BU1851" i="1"/>
  <c r="BU1852" i="1"/>
  <c r="BU1853" i="1"/>
  <c r="BU1854" i="1"/>
  <c r="BU1855" i="1"/>
  <c r="BU1856" i="1"/>
  <c r="BU1857" i="1"/>
  <c r="BU1858" i="1"/>
  <c r="BU1859" i="1"/>
  <c r="BU1860" i="1"/>
  <c r="BU1861" i="1"/>
  <c r="BU1862" i="1"/>
  <c r="BU1863" i="1"/>
  <c r="BU1864" i="1"/>
  <c r="BU1865" i="1"/>
  <c r="BU1866" i="1"/>
  <c r="BU1867" i="1"/>
  <c r="BU1868" i="1"/>
  <c r="BU1869" i="1"/>
  <c r="BU1870" i="1"/>
  <c r="BU1871" i="1"/>
  <c r="BU1872" i="1"/>
  <c r="BU1873" i="1"/>
  <c r="BU1874" i="1"/>
  <c r="BU1875" i="1"/>
  <c r="BU1876" i="1"/>
  <c r="BU1877" i="1"/>
  <c r="BU1878" i="1"/>
  <c r="BU1879" i="1"/>
  <c r="BU1880" i="1"/>
  <c r="BU1881" i="1"/>
  <c r="BU1882" i="1"/>
  <c r="BU1883" i="1"/>
  <c r="BU1884" i="1"/>
  <c r="BU1885" i="1"/>
  <c r="BU1886" i="1"/>
  <c r="BU1887" i="1"/>
  <c r="BU1888" i="1"/>
  <c r="BU1889" i="1"/>
  <c r="BU1890" i="1"/>
  <c r="BU1891" i="1"/>
  <c r="BU1892" i="1"/>
  <c r="BU1893" i="1"/>
  <c r="BU1894" i="1"/>
  <c r="BU1895" i="1"/>
  <c r="BU1896" i="1"/>
  <c r="BU1897" i="1"/>
  <c r="BU1898" i="1"/>
  <c r="BU1899" i="1"/>
  <c r="BU1900" i="1"/>
  <c r="BU1901" i="1"/>
  <c r="BU1902" i="1"/>
  <c r="BU1903" i="1"/>
  <c r="BU1904" i="1"/>
  <c r="BU1905" i="1"/>
  <c r="BU1906" i="1"/>
  <c r="BU1907" i="1"/>
  <c r="BU1908" i="1"/>
  <c r="BU1909" i="1"/>
  <c r="BU1910" i="1"/>
  <c r="BU1911" i="1"/>
  <c r="BU1912" i="1"/>
  <c r="BU1913" i="1"/>
  <c r="BU1914" i="1"/>
  <c r="BU1915" i="1"/>
  <c r="BU1916" i="1"/>
  <c r="BU1917" i="1"/>
  <c r="BU1918" i="1"/>
  <c r="BU1919" i="1"/>
  <c r="BU1920" i="1"/>
  <c r="BU1921" i="1"/>
  <c r="BU1922" i="1"/>
  <c r="BU1923" i="1"/>
  <c r="BU1924" i="1"/>
  <c r="BU1925" i="1"/>
  <c r="BU1926" i="1"/>
  <c r="BU1927" i="1"/>
  <c r="BU1928" i="1"/>
  <c r="BU1929" i="1"/>
  <c r="BU1930" i="1"/>
  <c r="BU1931" i="1"/>
  <c r="BU1932" i="1"/>
  <c r="BU1933" i="1"/>
  <c r="BU1934" i="1"/>
  <c r="BU1935" i="1"/>
  <c r="BU1936" i="1"/>
  <c r="BU1937" i="1"/>
  <c r="BU1938" i="1"/>
  <c r="BU1939" i="1"/>
  <c r="BU1940" i="1"/>
  <c r="BU1941" i="1"/>
  <c r="BU1942" i="1"/>
  <c r="BU1943" i="1"/>
  <c r="BU1944" i="1"/>
  <c r="BU1945" i="1"/>
  <c r="BU1946" i="1"/>
  <c r="BU1947" i="1"/>
  <c r="BU1948" i="1"/>
  <c r="BU1949" i="1"/>
  <c r="BU1950" i="1"/>
  <c r="BU1951" i="1"/>
  <c r="BU1952" i="1"/>
  <c r="BU1953" i="1"/>
  <c r="BU1954" i="1"/>
  <c r="BU1955" i="1"/>
  <c r="BU1956" i="1"/>
  <c r="BU1957" i="1"/>
  <c r="BU1958" i="1"/>
  <c r="BU1959" i="1"/>
  <c r="BU1960" i="1"/>
  <c r="BU1961" i="1"/>
  <c r="BU1962" i="1"/>
  <c r="BU1963" i="1"/>
  <c r="BU1964" i="1"/>
  <c r="BU1965" i="1"/>
  <c r="BU1966" i="1"/>
  <c r="BU1967" i="1"/>
  <c r="BU1968" i="1"/>
  <c r="BU1969" i="1"/>
  <c r="BU1970" i="1"/>
  <c r="BU1971" i="1"/>
  <c r="BU1972" i="1"/>
  <c r="BU1973" i="1"/>
  <c r="BU1974" i="1"/>
  <c r="BU1975" i="1"/>
  <c r="BU1976" i="1"/>
  <c r="BU1977" i="1"/>
  <c r="BU1978" i="1"/>
  <c r="BU1979" i="1"/>
  <c r="BU1980" i="1"/>
  <c r="BU1981" i="1"/>
  <c r="BU1982" i="1"/>
  <c r="BU1983" i="1"/>
  <c r="BU1984" i="1"/>
  <c r="BU1985" i="1"/>
  <c r="BU1986" i="1"/>
  <c r="BU1987" i="1"/>
  <c r="BU1988" i="1"/>
  <c r="BU1989" i="1"/>
  <c r="BU1990" i="1"/>
  <c r="BU1991" i="1"/>
  <c r="BU1992" i="1"/>
  <c r="BU1993" i="1"/>
  <c r="BU1994" i="1"/>
  <c r="BU1995" i="1"/>
  <c r="BU1996" i="1"/>
  <c r="BU1997" i="1"/>
  <c r="BU1998" i="1"/>
  <c r="BU1999" i="1"/>
  <c r="BU2000" i="1"/>
  <c r="BU2001" i="1"/>
  <c r="BU5" i="1"/>
  <c r="BU6" i="1"/>
  <c r="BU7" i="1"/>
  <c r="BU8" i="1"/>
  <c r="BV3" i="1"/>
  <c r="BW3" i="1"/>
  <c r="BV5" i="1"/>
  <c r="BW5" i="1"/>
  <c r="BV6" i="1"/>
  <c r="BW6" i="1"/>
  <c r="BV7" i="1"/>
  <c r="BW7" i="1"/>
  <c r="BV8" i="1"/>
  <c r="BW8" i="1"/>
  <c r="BV9" i="1"/>
  <c r="BW9" i="1"/>
  <c r="BV10" i="1"/>
  <c r="BW10" i="1"/>
  <c r="BV11" i="1"/>
  <c r="BW11" i="1"/>
  <c r="BV12" i="1"/>
  <c r="BW12" i="1"/>
  <c r="BV13" i="1"/>
  <c r="BW13" i="1"/>
  <c r="BV14" i="1"/>
  <c r="BW14" i="1"/>
  <c r="BV15" i="1"/>
  <c r="BW15" i="1"/>
  <c r="BV16" i="1"/>
  <c r="BW16" i="1"/>
  <c r="BV17" i="1"/>
  <c r="BW17" i="1"/>
  <c r="BV18" i="1"/>
  <c r="BW18" i="1"/>
  <c r="BV19" i="1"/>
  <c r="BW19" i="1"/>
  <c r="BV20" i="1"/>
  <c r="BW20" i="1"/>
  <c r="BV21" i="1"/>
  <c r="BW21" i="1"/>
  <c r="BV22" i="1"/>
  <c r="BW22" i="1"/>
  <c r="BV23" i="1"/>
  <c r="BW23" i="1"/>
  <c r="BV24" i="1"/>
  <c r="BW24" i="1"/>
  <c r="BV25" i="1"/>
  <c r="BW25" i="1"/>
  <c r="BV26" i="1"/>
  <c r="BW26" i="1"/>
  <c r="BV27" i="1"/>
  <c r="BW27" i="1"/>
  <c r="BV28" i="1"/>
  <c r="BW28" i="1"/>
  <c r="BV29" i="1"/>
  <c r="BW29" i="1"/>
  <c r="BV30" i="1"/>
  <c r="BW30" i="1"/>
  <c r="BV31" i="1"/>
  <c r="BW31" i="1"/>
  <c r="BV32" i="1"/>
  <c r="BW32" i="1"/>
  <c r="BV33" i="1"/>
  <c r="BW33" i="1"/>
  <c r="BV34" i="1"/>
  <c r="BW34" i="1"/>
  <c r="BV35" i="1"/>
  <c r="BW35" i="1"/>
  <c r="BV36" i="1"/>
  <c r="BW36" i="1"/>
  <c r="BV37" i="1"/>
  <c r="BW37" i="1"/>
  <c r="BV38" i="1"/>
  <c r="BW38" i="1"/>
  <c r="BV39" i="1"/>
  <c r="BW39" i="1"/>
  <c r="BV40" i="1"/>
  <c r="BW40" i="1"/>
  <c r="BV41" i="1"/>
  <c r="BW41" i="1"/>
  <c r="BV42" i="1"/>
  <c r="BW42" i="1"/>
  <c r="BV43" i="1"/>
  <c r="BW43" i="1"/>
  <c r="BV44" i="1"/>
  <c r="BW44" i="1"/>
  <c r="BV45" i="1"/>
  <c r="BW45" i="1"/>
  <c r="BV46" i="1"/>
  <c r="BW46" i="1"/>
  <c r="BV47" i="1"/>
  <c r="BW47" i="1"/>
  <c r="BV48" i="1"/>
  <c r="BW48" i="1"/>
  <c r="BV49" i="1"/>
  <c r="BW49" i="1"/>
  <c r="BV50" i="1"/>
  <c r="BW50" i="1"/>
  <c r="BV51" i="1"/>
  <c r="BW51" i="1"/>
  <c r="BV52" i="1"/>
  <c r="BW52" i="1"/>
  <c r="BV53" i="1"/>
  <c r="BW53" i="1"/>
  <c r="BV54" i="1"/>
  <c r="BW54" i="1"/>
  <c r="BV55" i="1"/>
  <c r="BW55" i="1"/>
  <c r="BV56" i="1"/>
  <c r="BW56" i="1"/>
  <c r="BV57" i="1"/>
  <c r="BW57" i="1"/>
  <c r="BV58" i="1"/>
  <c r="BW58" i="1"/>
  <c r="BV59" i="1"/>
  <c r="BW59" i="1"/>
  <c r="BV60" i="1"/>
  <c r="BW60" i="1"/>
  <c r="BV61" i="1"/>
  <c r="BW61" i="1"/>
  <c r="BV62" i="1"/>
  <c r="BW62" i="1"/>
  <c r="BV63" i="1"/>
  <c r="BW63" i="1"/>
  <c r="BV64" i="1"/>
  <c r="BW64" i="1"/>
  <c r="BV65" i="1"/>
  <c r="BW65" i="1"/>
  <c r="BV66" i="1"/>
  <c r="BW66" i="1"/>
  <c r="BV67" i="1"/>
  <c r="BW67" i="1"/>
  <c r="BV68" i="1"/>
  <c r="BW68" i="1"/>
  <c r="BV69" i="1"/>
  <c r="BW69" i="1"/>
  <c r="BV70" i="1"/>
  <c r="BW70" i="1"/>
  <c r="BV71" i="1"/>
  <c r="BW71" i="1"/>
  <c r="BV72" i="1"/>
  <c r="BW72" i="1"/>
  <c r="BV73" i="1"/>
  <c r="BW73" i="1"/>
  <c r="BV74" i="1"/>
  <c r="BW74" i="1"/>
  <c r="BV75" i="1"/>
  <c r="BW75" i="1"/>
  <c r="BV76" i="1"/>
  <c r="BW76" i="1"/>
  <c r="BV77" i="1"/>
  <c r="BW77" i="1"/>
  <c r="BV78" i="1"/>
  <c r="BW78" i="1"/>
  <c r="BV79" i="1"/>
  <c r="BW79" i="1"/>
  <c r="BV80" i="1"/>
  <c r="BW80" i="1"/>
  <c r="BV81" i="1"/>
  <c r="BW81" i="1"/>
  <c r="BV82" i="1"/>
  <c r="BW82" i="1"/>
  <c r="BV83" i="1"/>
  <c r="BW83" i="1"/>
  <c r="BV84" i="1"/>
  <c r="BW84" i="1"/>
  <c r="BV85" i="1"/>
  <c r="BW85" i="1"/>
  <c r="BV86" i="1"/>
  <c r="BW86" i="1"/>
  <c r="BV87" i="1"/>
  <c r="BW87" i="1"/>
  <c r="BV88" i="1"/>
  <c r="BW88" i="1"/>
  <c r="BV89" i="1"/>
  <c r="BW89" i="1"/>
  <c r="BV90" i="1"/>
  <c r="BW90" i="1"/>
  <c r="BV91" i="1"/>
  <c r="BW91" i="1"/>
  <c r="BV92" i="1"/>
  <c r="BW92" i="1"/>
  <c r="BV93" i="1"/>
  <c r="BW93" i="1"/>
  <c r="BV94" i="1"/>
  <c r="BW94" i="1"/>
  <c r="BV95" i="1"/>
  <c r="BW95" i="1"/>
  <c r="BV96" i="1"/>
  <c r="BW96" i="1"/>
  <c r="BV97" i="1"/>
  <c r="BW97" i="1"/>
  <c r="BV98" i="1"/>
  <c r="BW98" i="1"/>
  <c r="BV99" i="1"/>
  <c r="BW99" i="1"/>
  <c r="BV100" i="1"/>
  <c r="BW100" i="1"/>
  <c r="BV101" i="1"/>
  <c r="BW101" i="1"/>
  <c r="BV102" i="1"/>
  <c r="BW102" i="1"/>
  <c r="BV103" i="1"/>
  <c r="BW103" i="1"/>
  <c r="BV104" i="1"/>
  <c r="BW104" i="1"/>
  <c r="BV105" i="1"/>
  <c r="BW105" i="1"/>
  <c r="BV106" i="1"/>
  <c r="BW106" i="1"/>
  <c r="BV107" i="1"/>
  <c r="BW107" i="1"/>
  <c r="BV108" i="1"/>
  <c r="BW108" i="1"/>
  <c r="BV109" i="1"/>
  <c r="BW109" i="1"/>
  <c r="BV110" i="1"/>
  <c r="BW110" i="1"/>
  <c r="BV111" i="1"/>
  <c r="BW111" i="1"/>
  <c r="BV112" i="1"/>
  <c r="BW112" i="1"/>
  <c r="BV113" i="1"/>
  <c r="BW113" i="1"/>
  <c r="BV114" i="1"/>
  <c r="BW114" i="1"/>
  <c r="BV115" i="1"/>
  <c r="BW115" i="1"/>
  <c r="BV116" i="1"/>
  <c r="BW116" i="1"/>
  <c r="BV117" i="1"/>
  <c r="BW117" i="1"/>
  <c r="BV118" i="1"/>
  <c r="BW118" i="1"/>
  <c r="BV119" i="1"/>
  <c r="BW119" i="1"/>
  <c r="BV120" i="1"/>
  <c r="BW120" i="1"/>
  <c r="BV121" i="1"/>
  <c r="BW121" i="1"/>
  <c r="BV122" i="1"/>
  <c r="BW122" i="1"/>
  <c r="BV123" i="1"/>
  <c r="BW123" i="1"/>
  <c r="BV124" i="1"/>
  <c r="BW124" i="1"/>
  <c r="BV125" i="1"/>
  <c r="BW125" i="1"/>
  <c r="BV126" i="1"/>
  <c r="BW126" i="1"/>
  <c r="BV127" i="1"/>
  <c r="BW127" i="1"/>
  <c r="BV128" i="1"/>
  <c r="BW128" i="1"/>
  <c r="BV129" i="1"/>
  <c r="BW129" i="1"/>
  <c r="BV130" i="1"/>
  <c r="BW130" i="1"/>
  <c r="BV131" i="1"/>
  <c r="BW131" i="1"/>
  <c r="BV132" i="1"/>
  <c r="BW132" i="1"/>
  <c r="BV133" i="1"/>
  <c r="BW133" i="1"/>
  <c r="BV134" i="1"/>
  <c r="BW134" i="1"/>
  <c r="BV135" i="1"/>
  <c r="BW135" i="1"/>
  <c r="BV136" i="1"/>
  <c r="BW136" i="1"/>
  <c r="BV137" i="1"/>
  <c r="BW137" i="1"/>
  <c r="BV138" i="1"/>
  <c r="BW138" i="1"/>
  <c r="BV139" i="1"/>
  <c r="BW139" i="1"/>
  <c r="BV140" i="1"/>
  <c r="BW140" i="1"/>
  <c r="BV141" i="1"/>
  <c r="BW141" i="1"/>
  <c r="BV142" i="1"/>
  <c r="BW142" i="1"/>
  <c r="BV143" i="1"/>
  <c r="BW143" i="1"/>
  <c r="BV144" i="1"/>
  <c r="BW144" i="1"/>
  <c r="BV145" i="1"/>
  <c r="BW145" i="1"/>
  <c r="BV146" i="1"/>
  <c r="BW146" i="1"/>
  <c r="BV147" i="1"/>
  <c r="BW147" i="1"/>
  <c r="BV148" i="1"/>
  <c r="BW148" i="1"/>
  <c r="BV149" i="1"/>
  <c r="BW149" i="1"/>
  <c r="BV150" i="1"/>
  <c r="BW150" i="1"/>
  <c r="BV151" i="1"/>
  <c r="BW151" i="1"/>
  <c r="BV152" i="1"/>
  <c r="BW152" i="1"/>
  <c r="BV153" i="1"/>
  <c r="BW153" i="1"/>
  <c r="BV154" i="1"/>
  <c r="BW154" i="1"/>
  <c r="BV155" i="1"/>
  <c r="BW155" i="1"/>
  <c r="BV156" i="1"/>
  <c r="BW156" i="1"/>
  <c r="BV157" i="1"/>
  <c r="BW157" i="1"/>
  <c r="BV158" i="1"/>
  <c r="BW158" i="1"/>
  <c r="BV159" i="1"/>
  <c r="BW159" i="1"/>
  <c r="BV160" i="1"/>
  <c r="BW160" i="1"/>
  <c r="BV161" i="1"/>
  <c r="BW161" i="1"/>
  <c r="BV162" i="1"/>
  <c r="BW162" i="1"/>
  <c r="BV163" i="1"/>
  <c r="BW163" i="1"/>
  <c r="BV164" i="1"/>
  <c r="BW164" i="1"/>
  <c r="BV165" i="1"/>
  <c r="BW165" i="1"/>
  <c r="BV166" i="1"/>
  <c r="BW166" i="1"/>
  <c r="BV167" i="1"/>
  <c r="BW167" i="1"/>
  <c r="BV168" i="1"/>
  <c r="BW168" i="1"/>
  <c r="BV169" i="1"/>
  <c r="BW169" i="1"/>
  <c r="BV170" i="1"/>
  <c r="BW170" i="1"/>
  <c r="BV171" i="1"/>
  <c r="BW171" i="1"/>
  <c r="BV172" i="1"/>
  <c r="BW172" i="1"/>
  <c r="BV173" i="1"/>
  <c r="BW173" i="1"/>
  <c r="BV174" i="1"/>
  <c r="BW174" i="1"/>
  <c r="BV175" i="1"/>
  <c r="BW175" i="1"/>
  <c r="BV176" i="1"/>
  <c r="BW176" i="1"/>
  <c r="BV177" i="1"/>
  <c r="BW177" i="1"/>
  <c r="BV178" i="1"/>
  <c r="BW178" i="1"/>
  <c r="BV179" i="1"/>
  <c r="BW179" i="1"/>
  <c r="BV180" i="1"/>
  <c r="BW180" i="1"/>
  <c r="BV181" i="1"/>
  <c r="BW181" i="1"/>
  <c r="BV182" i="1"/>
  <c r="BW182" i="1"/>
  <c r="BV183" i="1"/>
  <c r="BW183" i="1"/>
  <c r="BV184" i="1"/>
  <c r="BW184" i="1"/>
  <c r="BV185" i="1"/>
  <c r="BW185" i="1"/>
  <c r="BV186" i="1"/>
  <c r="BW186" i="1"/>
  <c r="BV187" i="1"/>
  <c r="BW187" i="1"/>
  <c r="BV188" i="1"/>
  <c r="BW188" i="1"/>
  <c r="BV189" i="1"/>
  <c r="BW189" i="1"/>
  <c r="BV190" i="1"/>
  <c r="BW190" i="1"/>
  <c r="BV191" i="1"/>
  <c r="BW191" i="1"/>
  <c r="BV192" i="1"/>
  <c r="BW192" i="1"/>
  <c r="BV193" i="1"/>
  <c r="BW193" i="1"/>
  <c r="BV194" i="1"/>
  <c r="BW194" i="1"/>
  <c r="BV195" i="1"/>
  <c r="BW195" i="1"/>
  <c r="BV196" i="1"/>
  <c r="BW196" i="1"/>
  <c r="BV197" i="1"/>
  <c r="BW197" i="1"/>
  <c r="BV198" i="1"/>
  <c r="BW198" i="1"/>
  <c r="BV199" i="1"/>
  <c r="BW199" i="1"/>
  <c r="BV200" i="1"/>
  <c r="BW200" i="1"/>
  <c r="BV201" i="1"/>
  <c r="BW201" i="1"/>
  <c r="BV202" i="1"/>
  <c r="BW202" i="1"/>
  <c r="BV203" i="1"/>
  <c r="BW203" i="1"/>
  <c r="BV204" i="1"/>
  <c r="BW204" i="1"/>
  <c r="BV205" i="1"/>
  <c r="BW205" i="1"/>
  <c r="BV206" i="1"/>
  <c r="BW206" i="1"/>
  <c r="BV207" i="1"/>
  <c r="BW207" i="1"/>
  <c r="BV208" i="1"/>
  <c r="BW208" i="1"/>
  <c r="BV209" i="1"/>
  <c r="BW209" i="1"/>
  <c r="BV210" i="1"/>
  <c r="BW210" i="1"/>
  <c r="BV211" i="1"/>
  <c r="BW211" i="1"/>
  <c r="BV212" i="1"/>
  <c r="BW212" i="1"/>
  <c r="BV213" i="1"/>
  <c r="BW213" i="1"/>
  <c r="BV214" i="1"/>
  <c r="BW214" i="1"/>
  <c r="BV215" i="1"/>
  <c r="BW215" i="1"/>
  <c r="BV216" i="1"/>
  <c r="BW216" i="1"/>
  <c r="BV217" i="1"/>
  <c r="BW217" i="1"/>
  <c r="BV218" i="1"/>
  <c r="BW218" i="1"/>
  <c r="BV219" i="1"/>
  <c r="BW219" i="1"/>
  <c r="BV220" i="1"/>
  <c r="BW220" i="1"/>
  <c r="BV221" i="1"/>
  <c r="BW221" i="1"/>
  <c r="BV222" i="1"/>
  <c r="BW222" i="1"/>
  <c r="BV223" i="1"/>
  <c r="BW223" i="1"/>
  <c r="BV224" i="1"/>
  <c r="BW224" i="1"/>
  <c r="BV225" i="1"/>
  <c r="BW225" i="1"/>
  <c r="BV226" i="1"/>
  <c r="BW226" i="1"/>
  <c r="BV227" i="1"/>
  <c r="BW227" i="1"/>
  <c r="BV228" i="1"/>
  <c r="BW228" i="1"/>
  <c r="BV229" i="1"/>
  <c r="BW229" i="1"/>
  <c r="BV230" i="1"/>
  <c r="BW230" i="1"/>
  <c r="BV231" i="1"/>
  <c r="BW231" i="1"/>
  <c r="BV232" i="1"/>
  <c r="BW232" i="1"/>
  <c r="BV233" i="1"/>
  <c r="BW233" i="1"/>
  <c r="BV234" i="1"/>
  <c r="BW234" i="1"/>
  <c r="BV235" i="1"/>
  <c r="BW235" i="1"/>
  <c r="BV236" i="1"/>
  <c r="BW236" i="1"/>
  <c r="BV237" i="1"/>
  <c r="BW237" i="1"/>
  <c r="BV238" i="1"/>
  <c r="BW238" i="1"/>
  <c r="BV239" i="1"/>
  <c r="BW239" i="1"/>
  <c r="BV240" i="1"/>
  <c r="BW240" i="1"/>
  <c r="BV241" i="1"/>
  <c r="BW241" i="1"/>
  <c r="BV242" i="1"/>
  <c r="BW242" i="1"/>
  <c r="BV243" i="1"/>
  <c r="BW243" i="1"/>
  <c r="BV244" i="1"/>
  <c r="BW244" i="1"/>
  <c r="BV245" i="1"/>
  <c r="BW245" i="1"/>
  <c r="BV246" i="1"/>
  <c r="BW246" i="1"/>
  <c r="BV247" i="1"/>
  <c r="BW247" i="1"/>
  <c r="BV248" i="1"/>
  <c r="BW248" i="1"/>
  <c r="BV249" i="1"/>
  <c r="BW249" i="1"/>
  <c r="BV250" i="1"/>
  <c r="BW250" i="1"/>
  <c r="BV251" i="1"/>
  <c r="BW251" i="1"/>
  <c r="BV252" i="1"/>
  <c r="BW252" i="1"/>
  <c r="BV253" i="1"/>
  <c r="BW253" i="1"/>
  <c r="BV254" i="1"/>
  <c r="BW254" i="1"/>
  <c r="BV255" i="1"/>
  <c r="BW255" i="1"/>
  <c r="BV256" i="1"/>
  <c r="BW256" i="1"/>
  <c r="BV257" i="1"/>
  <c r="BW257" i="1"/>
  <c r="BV258" i="1"/>
  <c r="BW258" i="1"/>
  <c r="BV259" i="1"/>
  <c r="BW259" i="1"/>
  <c r="BV260" i="1"/>
  <c r="BW260" i="1"/>
  <c r="BV261" i="1"/>
  <c r="BW261" i="1"/>
  <c r="BV262" i="1"/>
  <c r="BW262" i="1"/>
  <c r="BV263" i="1"/>
  <c r="BW263" i="1"/>
  <c r="BV264" i="1"/>
  <c r="BW264" i="1"/>
  <c r="BV265" i="1"/>
  <c r="BW265" i="1"/>
  <c r="BV266" i="1"/>
  <c r="BW266" i="1"/>
  <c r="BV267" i="1"/>
  <c r="BW267" i="1"/>
  <c r="BV268" i="1"/>
  <c r="BW268" i="1"/>
  <c r="BV269" i="1"/>
  <c r="BW269" i="1"/>
  <c r="BV270" i="1"/>
  <c r="BW270" i="1"/>
  <c r="BV271" i="1"/>
  <c r="BW271" i="1"/>
  <c r="BV272" i="1"/>
  <c r="BW272" i="1"/>
  <c r="BV273" i="1"/>
  <c r="BW273" i="1"/>
  <c r="BV274" i="1"/>
  <c r="BW274" i="1"/>
  <c r="BV275" i="1"/>
  <c r="BW275" i="1"/>
  <c r="BV276" i="1"/>
  <c r="BW276" i="1"/>
  <c r="BV277" i="1"/>
  <c r="BW277" i="1"/>
  <c r="BV278" i="1"/>
  <c r="BW278" i="1"/>
  <c r="BV279" i="1"/>
  <c r="BW279" i="1"/>
  <c r="BV280" i="1"/>
  <c r="BW280" i="1"/>
  <c r="BV281" i="1"/>
  <c r="BW281" i="1"/>
  <c r="BV282" i="1"/>
  <c r="BW282" i="1"/>
  <c r="BV283" i="1"/>
  <c r="BW283" i="1"/>
  <c r="BV284" i="1"/>
  <c r="BW284" i="1"/>
  <c r="BV285" i="1"/>
  <c r="BW285" i="1"/>
  <c r="BV286" i="1"/>
  <c r="BW286" i="1"/>
  <c r="BV287" i="1"/>
  <c r="BW287" i="1"/>
  <c r="BV288" i="1"/>
  <c r="BW288" i="1"/>
  <c r="BV289" i="1"/>
  <c r="BW289" i="1"/>
  <c r="BV290" i="1"/>
  <c r="BW290" i="1"/>
  <c r="BV291" i="1"/>
  <c r="BW291" i="1"/>
  <c r="BV292" i="1"/>
  <c r="BW292" i="1"/>
  <c r="BV293" i="1"/>
  <c r="BW293" i="1"/>
  <c r="BV294" i="1"/>
  <c r="BW294" i="1"/>
  <c r="BV295" i="1"/>
  <c r="BW295" i="1"/>
  <c r="BV296" i="1"/>
  <c r="BW296" i="1"/>
  <c r="BV297" i="1"/>
  <c r="BW297" i="1"/>
  <c r="BV298" i="1"/>
  <c r="BW298" i="1"/>
  <c r="BV299" i="1"/>
  <c r="BW299" i="1"/>
  <c r="BV300" i="1"/>
  <c r="BW300" i="1"/>
  <c r="BV301" i="1"/>
  <c r="BW301" i="1"/>
  <c r="BV302" i="1"/>
  <c r="BW302" i="1"/>
  <c r="BV303" i="1"/>
  <c r="BW303" i="1"/>
  <c r="BV304" i="1"/>
  <c r="BW304" i="1"/>
  <c r="BV305" i="1"/>
  <c r="BW305" i="1"/>
  <c r="BV306" i="1"/>
  <c r="BW306" i="1"/>
  <c r="BV307" i="1"/>
  <c r="BW307" i="1"/>
  <c r="BV308" i="1"/>
  <c r="BW308" i="1"/>
  <c r="BV309" i="1"/>
  <c r="BW309" i="1"/>
  <c r="BV310" i="1"/>
  <c r="BW310" i="1"/>
  <c r="BV311" i="1"/>
  <c r="BW311" i="1"/>
  <c r="BV312" i="1"/>
  <c r="BW312" i="1"/>
  <c r="BV313" i="1"/>
  <c r="BW313" i="1"/>
  <c r="BV314" i="1"/>
  <c r="BW314" i="1"/>
  <c r="BV315" i="1"/>
  <c r="BW315" i="1"/>
  <c r="BV316" i="1"/>
  <c r="BW316" i="1"/>
  <c r="BV317" i="1"/>
  <c r="BW317" i="1"/>
  <c r="BV318" i="1"/>
  <c r="BW318" i="1"/>
  <c r="BV319" i="1"/>
  <c r="BW319" i="1"/>
  <c r="BV320" i="1"/>
  <c r="BW320" i="1"/>
  <c r="BV321" i="1"/>
  <c r="BW321" i="1"/>
  <c r="BV322" i="1"/>
  <c r="BW322" i="1"/>
  <c r="BV323" i="1"/>
  <c r="BW323" i="1"/>
  <c r="BV324" i="1"/>
  <c r="BW324" i="1"/>
  <c r="BV325" i="1"/>
  <c r="BW325" i="1"/>
  <c r="BV326" i="1"/>
  <c r="BW326" i="1"/>
  <c r="BV327" i="1"/>
  <c r="BW327" i="1"/>
  <c r="BV328" i="1"/>
  <c r="BW328" i="1"/>
  <c r="BV329" i="1"/>
  <c r="BW329" i="1"/>
  <c r="BV330" i="1"/>
  <c r="BW330" i="1"/>
  <c r="BV331" i="1"/>
  <c r="BW331" i="1"/>
  <c r="BV332" i="1"/>
  <c r="BW332" i="1"/>
  <c r="BV333" i="1"/>
  <c r="BW333" i="1"/>
  <c r="BV334" i="1"/>
  <c r="BW334" i="1"/>
  <c r="BV335" i="1"/>
  <c r="BW335" i="1"/>
  <c r="BV336" i="1"/>
  <c r="BW336" i="1"/>
  <c r="BV337" i="1"/>
  <c r="BW337" i="1"/>
  <c r="BV338" i="1"/>
  <c r="BW338" i="1"/>
  <c r="BV339" i="1"/>
  <c r="BW339" i="1"/>
  <c r="BV340" i="1"/>
  <c r="BW340" i="1"/>
  <c r="BV341" i="1"/>
  <c r="BW341" i="1"/>
  <c r="BV342" i="1"/>
  <c r="BW342" i="1"/>
  <c r="BV343" i="1"/>
  <c r="BW343" i="1"/>
  <c r="BV344" i="1"/>
  <c r="BW344" i="1"/>
  <c r="BV345" i="1"/>
  <c r="BW345" i="1"/>
  <c r="BV346" i="1"/>
  <c r="BW346" i="1"/>
  <c r="BV347" i="1"/>
  <c r="BW347" i="1"/>
  <c r="BV348" i="1"/>
  <c r="BW348" i="1"/>
  <c r="BV349" i="1"/>
  <c r="BW349" i="1"/>
  <c r="BV350" i="1"/>
  <c r="BW350" i="1"/>
  <c r="BV351" i="1"/>
  <c r="BW351" i="1"/>
  <c r="BV352" i="1"/>
  <c r="BW352" i="1"/>
  <c r="BV353" i="1"/>
  <c r="BW353" i="1"/>
  <c r="BV354" i="1"/>
  <c r="BW354" i="1"/>
  <c r="BV355" i="1"/>
  <c r="BW355" i="1"/>
  <c r="BV356" i="1"/>
  <c r="BW356" i="1"/>
  <c r="BV357" i="1"/>
  <c r="BW357" i="1"/>
  <c r="BV358" i="1"/>
  <c r="BW358" i="1"/>
  <c r="BV359" i="1"/>
  <c r="BW359" i="1"/>
  <c r="BV360" i="1"/>
  <c r="BW360" i="1"/>
  <c r="BV361" i="1"/>
  <c r="BW361" i="1"/>
  <c r="BV362" i="1"/>
  <c r="BW362" i="1"/>
  <c r="BV363" i="1"/>
  <c r="BW363" i="1"/>
  <c r="BV364" i="1"/>
  <c r="BW364" i="1"/>
  <c r="BV365" i="1"/>
  <c r="BW365" i="1"/>
  <c r="BV366" i="1"/>
  <c r="BW366" i="1"/>
  <c r="BV367" i="1"/>
  <c r="BW367" i="1"/>
  <c r="BV368" i="1"/>
  <c r="BW368" i="1"/>
  <c r="BV369" i="1"/>
  <c r="BW369" i="1"/>
  <c r="BV370" i="1"/>
  <c r="BW370" i="1"/>
  <c r="BV371" i="1"/>
  <c r="BW371" i="1"/>
  <c r="BV372" i="1"/>
  <c r="BW372" i="1"/>
  <c r="BV373" i="1"/>
  <c r="BW373" i="1"/>
  <c r="BV374" i="1"/>
  <c r="BW374" i="1"/>
  <c r="BV375" i="1"/>
  <c r="BW375" i="1"/>
  <c r="BV376" i="1"/>
  <c r="BW376" i="1"/>
  <c r="BV377" i="1"/>
  <c r="BW377" i="1"/>
  <c r="BV378" i="1"/>
  <c r="BW378" i="1"/>
  <c r="BV379" i="1"/>
  <c r="BW379" i="1"/>
  <c r="BV380" i="1"/>
  <c r="BW380" i="1"/>
  <c r="BV381" i="1"/>
  <c r="BW381" i="1"/>
  <c r="BV382" i="1"/>
  <c r="BW382" i="1"/>
  <c r="BV383" i="1"/>
  <c r="BW383" i="1"/>
  <c r="BV384" i="1"/>
  <c r="BW384" i="1"/>
  <c r="BV385" i="1"/>
  <c r="BW385" i="1"/>
  <c r="BV386" i="1"/>
  <c r="BW386" i="1"/>
  <c r="BV387" i="1"/>
  <c r="BW387" i="1"/>
  <c r="BV388" i="1"/>
  <c r="BW388" i="1"/>
  <c r="BV389" i="1"/>
  <c r="BW389" i="1"/>
  <c r="BV390" i="1"/>
  <c r="BW390" i="1"/>
  <c r="BV391" i="1"/>
  <c r="BW391" i="1"/>
  <c r="BV392" i="1"/>
  <c r="BW392" i="1"/>
  <c r="BV393" i="1"/>
  <c r="BW393" i="1"/>
  <c r="BV394" i="1"/>
  <c r="BW394" i="1"/>
  <c r="BV395" i="1"/>
  <c r="BW395" i="1"/>
  <c r="BV396" i="1"/>
  <c r="BW396" i="1"/>
  <c r="BV397" i="1"/>
  <c r="BW397" i="1"/>
  <c r="BV398" i="1"/>
  <c r="BW398" i="1"/>
  <c r="BV399" i="1"/>
  <c r="BW399" i="1"/>
  <c r="BV400" i="1"/>
  <c r="BW400" i="1"/>
  <c r="BV401" i="1"/>
  <c r="BW401" i="1"/>
  <c r="BV402" i="1"/>
  <c r="BW402" i="1"/>
  <c r="BV403" i="1"/>
  <c r="BW403" i="1"/>
  <c r="BV404" i="1"/>
  <c r="BW404" i="1"/>
  <c r="BV405" i="1"/>
  <c r="BW405" i="1"/>
  <c r="BV406" i="1"/>
  <c r="BW406" i="1"/>
  <c r="BV407" i="1"/>
  <c r="BW407" i="1"/>
  <c r="BV408" i="1"/>
  <c r="BW408" i="1"/>
  <c r="BV409" i="1"/>
  <c r="BW409" i="1"/>
  <c r="BV410" i="1"/>
  <c r="BW410" i="1"/>
  <c r="BV411" i="1"/>
  <c r="BW411" i="1"/>
  <c r="BV412" i="1"/>
  <c r="BW412" i="1"/>
  <c r="BV413" i="1"/>
  <c r="BW413" i="1"/>
  <c r="BV414" i="1"/>
  <c r="BW414" i="1"/>
  <c r="BV415" i="1"/>
  <c r="BW415" i="1"/>
  <c r="BV416" i="1"/>
  <c r="BW416" i="1"/>
  <c r="BV417" i="1"/>
  <c r="BW417" i="1"/>
  <c r="BV418" i="1"/>
  <c r="BW418" i="1"/>
  <c r="BV419" i="1"/>
  <c r="BW419" i="1"/>
  <c r="BV420" i="1"/>
  <c r="BW420" i="1"/>
  <c r="BV421" i="1"/>
  <c r="BW421" i="1"/>
  <c r="BV422" i="1"/>
  <c r="BW422" i="1"/>
  <c r="BV423" i="1"/>
  <c r="BW423" i="1"/>
  <c r="BV424" i="1"/>
  <c r="BW424" i="1"/>
  <c r="BV425" i="1"/>
  <c r="BW425" i="1"/>
  <c r="BV426" i="1"/>
  <c r="BW426" i="1"/>
  <c r="BV427" i="1"/>
  <c r="BW427" i="1"/>
  <c r="BV428" i="1"/>
  <c r="BW428" i="1"/>
  <c r="BV429" i="1"/>
  <c r="BW429" i="1"/>
  <c r="BV430" i="1"/>
  <c r="BW430" i="1"/>
  <c r="BV431" i="1"/>
  <c r="BW431" i="1"/>
  <c r="BV432" i="1"/>
  <c r="BW432" i="1"/>
  <c r="BV433" i="1"/>
  <c r="BW433" i="1"/>
  <c r="BV434" i="1"/>
  <c r="BW434" i="1"/>
  <c r="BV435" i="1"/>
  <c r="BW435" i="1"/>
  <c r="BV436" i="1"/>
  <c r="BW436" i="1"/>
  <c r="BV437" i="1"/>
  <c r="BW437" i="1"/>
  <c r="BV438" i="1"/>
  <c r="BW438" i="1"/>
  <c r="BV439" i="1"/>
  <c r="BW439" i="1"/>
  <c r="BV440" i="1"/>
  <c r="BW440" i="1"/>
  <c r="BV441" i="1"/>
  <c r="BW441" i="1"/>
  <c r="BV442" i="1"/>
  <c r="BW442" i="1"/>
  <c r="BV443" i="1"/>
  <c r="BW443" i="1"/>
  <c r="BV444" i="1"/>
  <c r="BW444" i="1"/>
  <c r="BV445" i="1"/>
  <c r="BW445" i="1"/>
  <c r="BV446" i="1"/>
  <c r="BW446" i="1"/>
  <c r="BV447" i="1"/>
  <c r="BW447" i="1"/>
  <c r="BV448" i="1"/>
  <c r="BW448" i="1"/>
  <c r="BV449" i="1"/>
  <c r="BW449" i="1"/>
  <c r="BV450" i="1"/>
  <c r="BW450" i="1"/>
  <c r="BV451" i="1"/>
  <c r="BW451" i="1"/>
  <c r="BV452" i="1"/>
  <c r="BW452" i="1"/>
  <c r="BV453" i="1"/>
  <c r="BW453" i="1"/>
  <c r="BV454" i="1"/>
  <c r="BW454" i="1"/>
  <c r="BV455" i="1"/>
  <c r="BW455" i="1"/>
  <c r="BV456" i="1"/>
  <c r="BW456" i="1"/>
  <c r="BV457" i="1"/>
  <c r="BW457" i="1"/>
  <c r="BV458" i="1"/>
  <c r="BW458" i="1"/>
  <c r="BV459" i="1"/>
  <c r="BW459" i="1"/>
  <c r="BV460" i="1"/>
  <c r="BW460" i="1"/>
  <c r="BV461" i="1"/>
  <c r="BW461" i="1"/>
  <c r="BV462" i="1"/>
  <c r="BW462" i="1"/>
  <c r="BV463" i="1"/>
  <c r="BW463" i="1"/>
  <c r="BV464" i="1"/>
  <c r="BW464" i="1"/>
  <c r="BV465" i="1"/>
  <c r="BW465" i="1"/>
  <c r="BV466" i="1"/>
  <c r="BW466" i="1"/>
  <c r="BV467" i="1"/>
  <c r="BW467" i="1"/>
  <c r="BV468" i="1"/>
  <c r="BW468" i="1"/>
  <c r="BV469" i="1"/>
  <c r="BW469" i="1"/>
  <c r="BV470" i="1"/>
  <c r="BW470" i="1"/>
  <c r="BV471" i="1"/>
  <c r="BW471" i="1"/>
  <c r="BV472" i="1"/>
  <c r="BW472" i="1"/>
  <c r="BV473" i="1"/>
  <c r="BW473" i="1"/>
  <c r="BV474" i="1"/>
  <c r="BW474" i="1"/>
  <c r="BV475" i="1"/>
  <c r="BW475" i="1"/>
  <c r="BV476" i="1"/>
  <c r="BW476" i="1"/>
  <c r="BV477" i="1"/>
  <c r="BW477" i="1"/>
  <c r="BV478" i="1"/>
  <c r="BW478" i="1"/>
  <c r="BV479" i="1"/>
  <c r="BW479" i="1"/>
  <c r="BV480" i="1"/>
  <c r="BW480" i="1"/>
  <c r="BV481" i="1"/>
  <c r="BW481" i="1"/>
  <c r="BV482" i="1"/>
  <c r="BW482" i="1"/>
  <c r="BV483" i="1"/>
  <c r="BW483" i="1"/>
  <c r="BV484" i="1"/>
  <c r="BW484" i="1"/>
  <c r="BV485" i="1"/>
  <c r="BW485" i="1"/>
  <c r="BV486" i="1"/>
  <c r="BW486" i="1"/>
  <c r="BV487" i="1"/>
  <c r="BW487" i="1"/>
  <c r="BV488" i="1"/>
  <c r="BW488" i="1"/>
  <c r="BV489" i="1"/>
  <c r="BW489" i="1"/>
  <c r="BV490" i="1"/>
  <c r="BW490" i="1"/>
  <c r="BV491" i="1"/>
  <c r="BW491" i="1"/>
  <c r="BV492" i="1"/>
  <c r="BW492" i="1"/>
  <c r="BV493" i="1"/>
  <c r="BW493" i="1"/>
  <c r="BV494" i="1"/>
  <c r="BW494" i="1"/>
  <c r="BV495" i="1"/>
  <c r="BW495" i="1"/>
  <c r="BV496" i="1"/>
  <c r="BW496" i="1"/>
  <c r="BV497" i="1"/>
  <c r="BW497" i="1"/>
  <c r="BV498" i="1"/>
  <c r="BW498" i="1"/>
  <c r="BV499" i="1"/>
  <c r="BW499" i="1"/>
  <c r="BV500" i="1"/>
  <c r="BW500" i="1"/>
  <c r="BV501" i="1"/>
  <c r="BW501" i="1"/>
  <c r="BV502" i="1"/>
  <c r="BW502" i="1"/>
  <c r="BV503" i="1"/>
  <c r="BW503" i="1"/>
  <c r="BV504" i="1"/>
  <c r="BW504" i="1"/>
  <c r="BV505" i="1"/>
  <c r="BW505" i="1"/>
  <c r="BV506" i="1"/>
  <c r="BW506" i="1"/>
  <c r="BV507" i="1"/>
  <c r="BW507" i="1"/>
  <c r="BV508" i="1"/>
  <c r="BW508" i="1"/>
  <c r="BV509" i="1"/>
  <c r="BW509" i="1"/>
  <c r="BV510" i="1"/>
  <c r="BW510" i="1"/>
  <c r="BV511" i="1"/>
  <c r="BW511" i="1"/>
  <c r="BV512" i="1"/>
  <c r="BW512" i="1"/>
  <c r="BV513" i="1"/>
  <c r="BW513" i="1"/>
  <c r="BV514" i="1"/>
  <c r="BW514" i="1"/>
  <c r="BV515" i="1"/>
  <c r="BW515" i="1"/>
  <c r="BV516" i="1"/>
  <c r="BW516" i="1"/>
  <c r="BV517" i="1"/>
  <c r="BW517" i="1"/>
  <c r="BV518" i="1"/>
  <c r="BW518" i="1"/>
  <c r="BV519" i="1"/>
  <c r="BW519" i="1"/>
  <c r="BV520" i="1"/>
  <c r="BW520" i="1"/>
  <c r="BV521" i="1"/>
  <c r="BW521" i="1"/>
  <c r="BV522" i="1"/>
  <c r="BW522" i="1"/>
  <c r="BV523" i="1"/>
  <c r="BW523" i="1"/>
  <c r="BV524" i="1"/>
  <c r="BW524" i="1"/>
  <c r="BV525" i="1"/>
  <c r="BW525" i="1"/>
  <c r="BV526" i="1"/>
  <c r="BW526" i="1"/>
  <c r="BV527" i="1"/>
  <c r="BW527" i="1"/>
  <c r="BV528" i="1"/>
  <c r="BW528" i="1"/>
  <c r="BV529" i="1"/>
  <c r="BW529" i="1"/>
  <c r="BV530" i="1"/>
  <c r="BW530" i="1"/>
  <c r="BV531" i="1"/>
  <c r="BW531" i="1"/>
  <c r="BV532" i="1"/>
  <c r="BW532" i="1"/>
  <c r="BV533" i="1"/>
  <c r="BW533" i="1"/>
  <c r="BV534" i="1"/>
  <c r="BW534" i="1"/>
  <c r="BV535" i="1"/>
  <c r="BW535" i="1"/>
  <c r="BV536" i="1"/>
  <c r="BW536" i="1"/>
  <c r="BV537" i="1"/>
  <c r="BW537" i="1"/>
  <c r="BV538" i="1"/>
  <c r="BW538" i="1"/>
  <c r="BV539" i="1"/>
  <c r="BW539" i="1"/>
  <c r="BV540" i="1"/>
  <c r="BW540" i="1"/>
  <c r="BV541" i="1"/>
  <c r="BW541" i="1"/>
  <c r="BV542" i="1"/>
  <c r="BW542" i="1"/>
  <c r="BV543" i="1"/>
  <c r="BW543" i="1"/>
  <c r="BV544" i="1"/>
  <c r="BW544" i="1"/>
  <c r="BV545" i="1"/>
  <c r="BW545" i="1"/>
  <c r="BV546" i="1"/>
  <c r="BW546" i="1"/>
  <c r="BV547" i="1"/>
  <c r="BW547" i="1"/>
  <c r="BV548" i="1"/>
  <c r="BW548" i="1"/>
  <c r="BV549" i="1"/>
  <c r="BW549" i="1"/>
  <c r="BV550" i="1"/>
  <c r="BW550" i="1"/>
  <c r="BV551" i="1"/>
  <c r="BW551" i="1"/>
  <c r="BV552" i="1"/>
  <c r="BW552" i="1"/>
  <c r="BV553" i="1"/>
  <c r="BW553" i="1"/>
  <c r="BV554" i="1"/>
  <c r="BW554" i="1"/>
  <c r="BV555" i="1"/>
  <c r="BW555" i="1"/>
  <c r="BV556" i="1"/>
  <c r="BW556" i="1"/>
  <c r="BV557" i="1"/>
  <c r="BW557" i="1"/>
  <c r="BV558" i="1"/>
  <c r="BW558" i="1"/>
  <c r="BV559" i="1"/>
  <c r="BW559" i="1"/>
  <c r="BV560" i="1"/>
  <c r="BW560" i="1"/>
  <c r="BV561" i="1"/>
  <c r="BW561" i="1"/>
  <c r="BV562" i="1"/>
  <c r="BW562" i="1"/>
  <c r="BV563" i="1"/>
  <c r="BW563" i="1"/>
  <c r="BV564" i="1"/>
  <c r="BW564" i="1"/>
  <c r="BV565" i="1"/>
  <c r="BW565" i="1"/>
  <c r="BV566" i="1"/>
  <c r="BW566" i="1"/>
  <c r="BV567" i="1"/>
  <c r="BW567" i="1"/>
  <c r="BV568" i="1"/>
  <c r="BW568" i="1"/>
  <c r="BV569" i="1"/>
  <c r="BW569" i="1"/>
  <c r="BV570" i="1"/>
  <c r="BW570" i="1"/>
  <c r="BV571" i="1"/>
  <c r="BW571" i="1"/>
  <c r="BV572" i="1"/>
  <c r="BW572" i="1"/>
  <c r="BV573" i="1"/>
  <c r="BW573" i="1"/>
  <c r="BV574" i="1"/>
  <c r="BW574" i="1"/>
  <c r="BV575" i="1"/>
  <c r="BW575" i="1"/>
  <c r="BV576" i="1"/>
  <c r="BW576" i="1"/>
  <c r="BV577" i="1"/>
  <c r="BW577" i="1"/>
  <c r="BV578" i="1"/>
  <c r="BW578" i="1"/>
  <c r="BV579" i="1"/>
  <c r="BW579" i="1"/>
  <c r="BV580" i="1"/>
  <c r="BW580" i="1"/>
  <c r="BV581" i="1"/>
  <c r="BW581" i="1"/>
  <c r="BV582" i="1"/>
  <c r="BW582" i="1"/>
  <c r="BV583" i="1"/>
  <c r="BW583" i="1"/>
  <c r="BV584" i="1"/>
  <c r="BW584" i="1"/>
  <c r="BV585" i="1"/>
  <c r="BW585" i="1"/>
  <c r="BV586" i="1"/>
  <c r="BW586" i="1"/>
  <c r="BV587" i="1"/>
  <c r="BW587" i="1"/>
  <c r="BV588" i="1"/>
  <c r="BW588" i="1"/>
  <c r="BV589" i="1"/>
  <c r="BW589" i="1"/>
  <c r="BV590" i="1"/>
  <c r="BW590" i="1"/>
  <c r="BV591" i="1"/>
  <c r="BW591" i="1"/>
  <c r="BV592" i="1"/>
  <c r="BW592" i="1"/>
  <c r="BV593" i="1"/>
  <c r="BW593" i="1"/>
  <c r="BV594" i="1"/>
  <c r="BW594" i="1"/>
  <c r="BV595" i="1"/>
  <c r="BW595" i="1"/>
  <c r="BV596" i="1"/>
  <c r="BW596" i="1"/>
  <c r="BV597" i="1"/>
  <c r="BW597" i="1"/>
  <c r="BV598" i="1"/>
  <c r="BW598" i="1"/>
  <c r="BV599" i="1"/>
  <c r="BW599" i="1"/>
  <c r="BV600" i="1"/>
  <c r="BW600" i="1"/>
  <c r="BV601" i="1"/>
  <c r="BW601" i="1"/>
  <c r="BV602" i="1"/>
  <c r="BW602" i="1"/>
  <c r="BV603" i="1"/>
  <c r="BW603" i="1"/>
  <c r="BV604" i="1"/>
  <c r="BW604" i="1"/>
  <c r="BV605" i="1"/>
  <c r="BW605" i="1"/>
  <c r="BV606" i="1"/>
  <c r="BW606" i="1"/>
  <c r="BV607" i="1"/>
  <c r="BW607" i="1"/>
  <c r="BV608" i="1"/>
  <c r="BW608" i="1"/>
  <c r="BV609" i="1"/>
  <c r="BW609" i="1"/>
  <c r="BV610" i="1"/>
  <c r="BW610" i="1"/>
  <c r="BV611" i="1"/>
  <c r="BW611" i="1"/>
  <c r="BV612" i="1"/>
  <c r="BW612" i="1"/>
  <c r="BV613" i="1"/>
  <c r="BW613" i="1"/>
  <c r="BV614" i="1"/>
  <c r="BW614" i="1"/>
  <c r="BV615" i="1"/>
  <c r="BW615" i="1"/>
  <c r="BV616" i="1"/>
  <c r="BW616" i="1"/>
  <c r="BV617" i="1"/>
  <c r="BW617" i="1"/>
  <c r="BV618" i="1"/>
  <c r="BW618" i="1"/>
  <c r="BV619" i="1"/>
  <c r="BW619" i="1"/>
  <c r="BV620" i="1"/>
  <c r="BW620" i="1"/>
  <c r="BV621" i="1"/>
  <c r="BW621" i="1"/>
  <c r="BV622" i="1"/>
  <c r="BW622" i="1"/>
  <c r="BV623" i="1"/>
  <c r="BW623" i="1"/>
  <c r="BV624" i="1"/>
  <c r="BW624" i="1"/>
  <c r="BV625" i="1"/>
  <c r="BW625" i="1"/>
  <c r="BV626" i="1"/>
  <c r="BW626" i="1"/>
  <c r="BV627" i="1"/>
  <c r="BW627" i="1"/>
  <c r="BV628" i="1"/>
  <c r="BW628" i="1"/>
  <c r="BV629" i="1"/>
  <c r="BW629" i="1"/>
  <c r="BV630" i="1"/>
  <c r="BW630" i="1"/>
  <c r="BV631" i="1"/>
  <c r="BW631" i="1"/>
  <c r="BV632" i="1"/>
  <c r="BW632" i="1"/>
  <c r="BV633" i="1"/>
  <c r="BW633" i="1"/>
  <c r="BV634" i="1"/>
  <c r="BW634" i="1"/>
  <c r="BV635" i="1"/>
  <c r="BW635" i="1"/>
  <c r="BV636" i="1"/>
  <c r="BW636" i="1"/>
  <c r="BV637" i="1"/>
  <c r="BW637" i="1"/>
  <c r="BV638" i="1"/>
  <c r="BW638" i="1"/>
  <c r="BV639" i="1"/>
  <c r="BW639" i="1"/>
  <c r="BV640" i="1"/>
  <c r="BW640" i="1"/>
  <c r="BV641" i="1"/>
  <c r="BW641" i="1"/>
  <c r="BV642" i="1"/>
  <c r="BW642" i="1"/>
  <c r="BV643" i="1"/>
  <c r="BW643" i="1"/>
  <c r="BV644" i="1"/>
  <c r="BW644" i="1"/>
  <c r="BV645" i="1"/>
  <c r="BW645" i="1"/>
  <c r="BV646" i="1"/>
  <c r="BW646" i="1"/>
  <c r="BV647" i="1"/>
  <c r="BW647" i="1"/>
  <c r="BV648" i="1"/>
  <c r="BW648" i="1"/>
  <c r="BV649" i="1"/>
  <c r="BW649" i="1"/>
  <c r="BV650" i="1"/>
  <c r="BW650" i="1"/>
  <c r="BV651" i="1"/>
  <c r="BW651" i="1"/>
  <c r="BV652" i="1"/>
  <c r="BW652" i="1"/>
  <c r="BV653" i="1"/>
  <c r="BW653" i="1"/>
  <c r="BV654" i="1"/>
  <c r="BW654" i="1"/>
  <c r="BV655" i="1"/>
  <c r="BW655" i="1"/>
  <c r="BV656" i="1"/>
  <c r="BW656" i="1"/>
  <c r="BV657" i="1"/>
  <c r="BW657" i="1"/>
  <c r="BV658" i="1"/>
  <c r="BW658" i="1"/>
  <c r="BV659" i="1"/>
  <c r="BW659" i="1"/>
  <c r="BV660" i="1"/>
  <c r="BW660" i="1"/>
  <c r="BV661" i="1"/>
  <c r="BW661" i="1"/>
  <c r="BV662" i="1"/>
  <c r="BW662" i="1"/>
  <c r="BV663" i="1"/>
  <c r="BW663" i="1"/>
  <c r="BV664" i="1"/>
  <c r="BW664" i="1"/>
  <c r="BV665" i="1"/>
  <c r="BW665" i="1"/>
  <c r="BV666" i="1"/>
  <c r="BW666" i="1"/>
  <c r="BV667" i="1"/>
  <c r="BW667" i="1"/>
  <c r="BV668" i="1"/>
  <c r="BW668" i="1"/>
  <c r="BV669" i="1"/>
  <c r="BW669" i="1"/>
  <c r="BV670" i="1"/>
  <c r="BW670" i="1"/>
  <c r="BV671" i="1"/>
  <c r="BW671" i="1"/>
  <c r="BV672" i="1"/>
  <c r="BW672" i="1"/>
  <c r="BV673" i="1"/>
  <c r="BW673" i="1"/>
  <c r="BV674" i="1"/>
  <c r="BW674" i="1"/>
  <c r="BV675" i="1"/>
  <c r="BW675" i="1"/>
  <c r="BV676" i="1"/>
  <c r="BW676" i="1"/>
  <c r="BV677" i="1"/>
  <c r="BW677" i="1"/>
  <c r="BV678" i="1"/>
  <c r="BW678" i="1"/>
  <c r="BV679" i="1"/>
  <c r="BW679" i="1"/>
  <c r="BV680" i="1"/>
  <c r="BW680" i="1"/>
  <c r="BV681" i="1"/>
  <c r="BW681" i="1"/>
  <c r="BV682" i="1"/>
  <c r="BW682" i="1"/>
  <c r="BV683" i="1"/>
  <c r="BW683" i="1"/>
  <c r="BV684" i="1"/>
  <c r="BW684" i="1"/>
  <c r="BV685" i="1"/>
  <c r="BW685" i="1"/>
  <c r="BV686" i="1"/>
  <c r="BW686" i="1"/>
  <c r="BV687" i="1"/>
  <c r="BW687" i="1"/>
  <c r="BV688" i="1"/>
  <c r="BW688" i="1"/>
  <c r="BV689" i="1"/>
  <c r="BW689" i="1"/>
  <c r="BV690" i="1"/>
  <c r="BW690" i="1"/>
  <c r="BV691" i="1"/>
  <c r="BW691" i="1"/>
  <c r="BV692" i="1"/>
  <c r="BW692" i="1"/>
  <c r="BV693" i="1"/>
  <c r="BW693" i="1"/>
  <c r="BV694" i="1"/>
  <c r="BW694" i="1"/>
  <c r="BV695" i="1"/>
  <c r="BW695" i="1"/>
  <c r="BV696" i="1"/>
  <c r="BW696" i="1"/>
  <c r="BV697" i="1"/>
  <c r="BW697" i="1"/>
  <c r="BV698" i="1"/>
  <c r="BW698" i="1"/>
  <c r="BV699" i="1"/>
  <c r="BW699" i="1"/>
  <c r="BV700" i="1"/>
  <c r="BW700" i="1"/>
  <c r="BV701" i="1"/>
  <c r="BW701" i="1"/>
  <c r="BV702" i="1"/>
  <c r="BW702" i="1"/>
  <c r="BV703" i="1"/>
  <c r="BW703" i="1"/>
  <c r="BV704" i="1"/>
  <c r="BW704" i="1"/>
  <c r="BV705" i="1"/>
  <c r="BW705" i="1"/>
  <c r="BV706" i="1"/>
  <c r="BW706" i="1"/>
  <c r="BV707" i="1"/>
  <c r="BW707" i="1"/>
  <c r="BV708" i="1"/>
  <c r="BW708" i="1"/>
  <c r="BV709" i="1"/>
  <c r="BW709" i="1"/>
  <c r="BV710" i="1"/>
  <c r="BW710" i="1"/>
  <c r="BV711" i="1"/>
  <c r="BW711" i="1"/>
  <c r="BV712" i="1"/>
  <c r="BW712" i="1"/>
  <c r="BV713" i="1"/>
  <c r="BW713" i="1"/>
  <c r="BV714" i="1"/>
  <c r="BW714" i="1"/>
  <c r="BV715" i="1"/>
  <c r="BW715" i="1"/>
  <c r="BV716" i="1"/>
  <c r="BW716" i="1"/>
  <c r="BV717" i="1"/>
  <c r="BW717" i="1"/>
  <c r="BV718" i="1"/>
  <c r="BW718" i="1"/>
  <c r="BV719" i="1"/>
  <c r="BW719" i="1"/>
  <c r="BV720" i="1"/>
  <c r="BW720" i="1"/>
  <c r="BV721" i="1"/>
  <c r="BW721" i="1"/>
  <c r="BV722" i="1"/>
  <c r="BW722" i="1"/>
  <c r="BV723" i="1"/>
  <c r="BW723" i="1"/>
  <c r="BV724" i="1"/>
  <c r="BW724" i="1"/>
  <c r="BV725" i="1"/>
  <c r="BW725" i="1"/>
  <c r="BV726" i="1"/>
  <c r="BW726" i="1"/>
  <c r="BV727" i="1"/>
  <c r="BW727" i="1"/>
  <c r="BV728" i="1"/>
  <c r="BW728" i="1"/>
  <c r="BV729" i="1"/>
  <c r="BW729" i="1"/>
  <c r="BV730" i="1"/>
  <c r="BW730" i="1"/>
  <c r="BV731" i="1"/>
  <c r="BW731" i="1"/>
  <c r="BV732" i="1"/>
  <c r="BW732" i="1"/>
  <c r="BV733" i="1"/>
  <c r="BW733" i="1"/>
  <c r="BV734" i="1"/>
  <c r="BW734" i="1"/>
  <c r="BV735" i="1"/>
  <c r="BW735" i="1"/>
  <c r="BV736" i="1"/>
  <c r="BW736" i="1"/>
  <c r="BV737" i="1"/>
  <c r="BW737" i="1"/>
  <c r="BV738" i="1"/>
  <c r="BW738" i="1"/>
  <c r="BV739" i="1"/>
  <c r="BW739" i="1"/>
  <c r="BV740" i="1"/>
  <c r="BW740" i="1"/>
  <c r="BV741" i="1"/>
  <c r="BW741" i="1"/>
  <c r="BV742" i="1"/>
  <c r="BW742" i="1"/>
  <c r="BV743" i="1"/>
  <c r="BW743" i="1"/>
  <c r="BV744" i="1"/>
  <c r="BW744" i="1"/>
  <c r="BV745" i="1"/>
  <c r="BW745" i="1"/>
  <c r="BV746" i="1"/>
  <c r="BW746" i="1"/>
  <c r="BV747" i="1"/>
  <c r="BW747" i="1"/>
  <c r="BV748" i="1"/>
  <c r="BW748" i="1"/>
  <c r="BV749" i="1"/>
  <c r="BW749" i="1"/>
  <c r="BV750" i="1"/>
  <c r="BW750" i="1"/>
  <c r="BV751" i="1"/>
  <c r="BW751" i="1"/>
  <c r="BV752" i="1"/>
  <c r="BW752" i="1"/>
  <c r="BV753" i="1"/>
  <c r="BW753" i="1"/>
  <c r="BV754" i="1"/>
  <c r="BW754" i="1"/>
  <c r="BV755" i="1"/>
  <c r="BW755" i="1"/>
  <c r="BV756" i="1"/>
  <c r="BW756" i="1"/>
  <c r="BV757" i="1"/>
  <c r="BW757" i="1"/>
  <c r="BV758" i="1"/>
  <c r="BW758" i="1"/>
  <c r="BV759" i="1"/>
  <c r="BW759" i="1"/>
  <c r="BV760" i="1"/>
  <c r="BW760" i="1"/>
  <c r="BV761" i="1"/>
  <c r="BW761" i="1"/>
  <c r="BV762" i="1"/>
  <c r="BW762" i="1"/>
  <c r="BV763" i="1"/>
  <c r="BW763" i="1"/>
  <c r="BV764" i="1"/>
  <c r="BW764" i="1"/>
  <c r="BV765" i="1"/>
  <c r="BW765" i="1"/>
  <c r="BV766" i="1"/>
  <c r="BW766" i="1"/>
  <c r="BV767" i="1"/>
  <c r="BW767" i="1"/>
  <c r="BV768" i="1"/>
  <c r="BW768" i="1"/>
  <c r="BV769" i="1"/>
  <c r="BW769" i="1"/>
  <c r="BV770" i="1"/>
  <c r="BW770" i="1"/>
  <c r="BV771" i="1"/>
  <c r="BW771" i="1"/>
  <c r="BV772" i="1"/>
  <c r="BW772" i="1"/>
  <c r="BV773" i="1"/>
  <c r="BW773" i="1"/>
  <c r="BV774" i="1"/>
  <c r="BW774" i="1"/>
  <c r="BV775" i="1"/>
  <c r="BW775" i="1"/>
  <c r="BV776" i="1"/>
  <c r="BW776" i="1"/>
  <c r="BV777" i="1"/>
  <c r="BW777" i="1"/>
  <c r="BV778" i="1"/>
  <c r="BW778" i="1"/>
  <c r="BV779" i="1"/>
  <c r="BW779" i="1"/>
  <c r="BV780" i="1"/>
  <c r="BW780" i="1"/>
  <c r="BV781" i="1"/>
  <c r="BW781" i="1"/>
  <c r="BV782" i="1"/>
  <c r="BW782" i="1"/>
  <c r="BV783" i="1"/>
  <c r="BW783" i="1"/>
  <c r="BV784" i="1"/>
  <c r="BW784" i="1"/>
  <c r="BV785" i="1"/>
  <c r="BW785" i="1"/>
  <c r="BV786" i="1"/>
  <c r="BW786" i="1"/>
  <c r="BV787" i="1"/>
  <c r="BW787" i="1"/>
  <c r="BV788" i="1"/>
  <c r="BW788" i="1"/>
  <c r="BV789" i="1"/>
  <c r="BW789" i="1"/>
  <c r="BV790" i="1"/>
  <c r="BW790" i="1"/>
  <c r="BV791" i="1"/>
  <c r="BW791" i="1"/>
  <c r="BV792" i="1"/>
  <c r="BW792" i="1"/>
  <c r="BV793" i="1"/>
  <c r="BW793" i="1"/>
  <c r="BV794" i="1"/>
  <c r="BW794" i="1"/>
  <c r="BV795" i="1"/>
  <c r="BW795" i="1"/>
  <c r="BV796" i="1"/>
  <c r="BW796" i="1"/>
  <c r="BV797" i="1"/>
  <c r="BW797" i="1"/>
  <c r="BV798" i="1"/>
  <c r="BW798" i="1"/>
  <c r="BV799" i="1"/>
  <c r="BW799" i="1"/>
  <c r="BV800" i="1"/>
  <c r="BW800" i="1"/>
  <c r="BV801" i="1"/>
  <c r="BW801" i="1"/>
  <c r="BV802" i="1"/>
  <c r="BW802" i="1"/>
  <c r="BV803" i="1"/>
  <c r="BW803" i="1"/>
  <c r="BV804" i="1"/>
  <c r="BW804" i="1"/>
  <c r="BV805" i="1"/>
  <c r="BW805" i="1"/>
  <c r="BV806" i="1"/>
  <c r="BW806" i="1"/>
  <c r="BV807" i="1"/>
  <c r="BW807" i="1"/>
  <c r="BV808" i="1"/>
  <c r="BW808" i="1"/>
  <c r="BV809" i="1"/>
  <c r="BW809" i="1"/>
  <c r="BV810" i="1"/>
  <c r="BW810" i="1"/>
  <c r="BV811" i="1"/>
  <c r="BW811" i="1"/>
  <c r="BV812" i="1"/>
  <c r="BW812" i="1"/>
  <c r="BV813" i="1"/>
  <c r="BW813" i="1"/>
  <c r="BV814" i="1"/>
  <c r="BW814" i="1"/>
  <c r="BV815" i="1"/>
  <c r="BW815" i="1"/>
  <c r="BV816" i="1"/>
  <c r="BW816" i="1"/>
  <c r="BV817" i="1"/>
  <c r="BW817" i="1"/>
  <c r="BV818" i="1"/>
  <c r="BW818" i="1"/>
  <c r="BV819" i="1"/>
  <c r="BW819" i="1"/>
  <c r="BV820" i="1"/>
  <c r="BW820" i="1"/>
  <c r="BV821" i="1"/>
  <c r="BW821" i="1"/>
  <c r="BV822" i="1"/>
  <c r="BW822" i="1"/>
  <c r="BV823" i="1"/>
  <c r="BW823" i="1"/>
  <c r="BV824" i="1"/>
  <c r="BW824" i="1"/>
  <c r="BV825" i="1"/>
  <c r="BW825" i="1"/>
  <c r="BV826" i="1"/>
  <c r="BW826" i="1"/>
  <c r="BV827" i="1"/>
  <c r="BW827" i="1"/>
  <c r="BV828" i="1"/>
  <c r="BW828" i="1"/>
  <c r="BV829" i="1"/>
  <c r="BW829" i="1"/>
  <c r="BV830" i="1"/>
  <c r="BW830" i="1"/>
  <c r="BV831" i="1"/>
  <c r="BW831" i="1"/>
  <c r="BV832" i="1"/>
  <c r="BW832" i="1"/>
  <c r="BV833" i="1"/>
  <c r="BW833" i="1"/>
  <c r="BV834" i="1"/>
  <c r="BW834" i="1"/>
  <c r="BV835" i="1"/>
  <c r="BW835" i="1"/>
  <c r="BV836" i="1"/>
  <c r="BW836" i="1"/>
  <c r="BV837" i="1"/>
  <c r="BW837" i="1"/>
  <c r="BV838" i="1"/>
  <c r="BW838" i="1"/>
  <c r="BV839" i="1"/>
  <c r="BW839" i="1"/>
  <c r="BV840" i="1"/>
  <c r="BW840" i="1"/>
  <c r="BV841" i="1"/>
  <c r="BW841" i="1"/>
  <c r="BV842" i="1"/>
  <c r="BW842" i="1"/>
  <c r="BV843" i="1"/>
  <c r="BW843" i="1"/>
  <c r="BV844" i="1"/>
  <c r="BW844" i="1"/>
  <c r="BV845" i="1"/>
  <c r="BW845" i="1"/>
  <c r="BV846" i="1"/>
  <c r="BW846" i="1"/>
  <c r="BV847" i="1"/>
  <c r="BW847" i="1"/>
  <c r="BV848" i="1"/>
  <c r="BW848" i="1"/>
  <c r="BV849" i="1"/>
  <c r="BW849" i="1"/>
  <c r="BV850" i="1"/>
  <c r="BW850" i="1"/>
  <c r="BV851" i="1"/>
  <c r="BW851" i="1"/>
  <c r="BV852" i="1"/>
  <c r="BW852" i="1"/>
  <c r="BV853" i="1"/>
  <c r="BW853" i="1"/>
  <c r="BV854" i="1"/>
  <c r="BW854" i="1"/>
  <c r="BV855" i="1"/>
  <c r="BW855" i="1"/>
  <c r="BV856" i="1"/>
  <c r="BW856" i="1"/>
  <c r="BV857" i="1"/>
  <c r="BW857" i="1"/>
  <c r="BV858" i="1"/>
  <c r="BW858" i="1"/>
  <c r="BV859" i="1"/>
  <c r="BW859" i="1"/>
  <c r="BV860" i="1"/>
  <c r="BW860" i="1"/>
  <c r="BV861" i="1"/>
  <c r="BW861" i="1"/>
  <c r="BV862" i="1"/>
  <c r="BW862" i="1"/>
  <c r="BV863" i="1"/>
  <c r="BW863" i="1"/>
  <c r="BV864" i="1"/>
  <c r="BW864" i="1"/>
  <c r="BV865" i="1"/>
  <c r="BW865" i="1"/>
  <c r="BV866" i="1"/>
  <c r="BW866" i="1"/>
  <c r="BV867" i="1"/>
  <c r="BW867" i="1"/>
  <c r="BV868" i="1"/>
  <c r="BW868" i="1"/>
  <c r="BV869" i="1"/>
  <c r="BW869" i="1"/>
  <c r="BV870" i="1"/>
  <c r="BW870" i="1"/>
  <c r="BV871" i="1"/>
  <c r="BW871" i="1"/>
  <c r="BV872" i="1"/>
  <c r="BW872" i="1"/>
  <c r="BV873" i="1"/>
  <c r="BW873" i="1"/>
  <c r="BV874" i="1"/>
  <c r="BW874" i="1"/>
  <c r="BV875" i="1"/>
  <c r="BW875" i="1"/>
  <c r="BV876" i="1"/>
  <c r="BW876" i="1"/>
  <c r="BV877" i="1"/>
  <c r="BW877" i="1"/>
  <c r="BV878" i="1"/>
  <c r="BW878" i="1"/>
  <c r="BV879" i="1"/>
  <c r="BW879" i="1"/>
  <c r="BV880" i="1"/>
  <c r="BW880" i="1"/>
  <c r="BV881" i="1"/>
  <c r="BW881" i="1"/>
  <c r="BV882" i="1"/>
  <c r="BW882" i="1"/>
  <c r="BV883" i="1"/>
  <c r="BW883" i="1"/>
  <c r="BV884" i="1"/>
  <c r="BW884" i="1"/>
  <c r="BV885" i="1"/>
  <c r="BW885" i="1"/>
  <c r="BV886" i="1"/>
  <c r="BW886" i="1"/>
  <c r="BV887" i="1"/>
  <c r="BW887" i="1"/>
  <c r="BV888" i="1"/>
  <c r="BW888" i="1"/>
  <c r="BV889" i="1"/>
  <c r="BW889" i="1"/>
  <c r="BV890" i="1"/>
  <c r="BW890" i="1"/>
  <c r="BV891" i="1"/>
  <c r="BW891" i="1"/>
  <c r="BV892" i="1"/>
  <c r="BW892" i="1"/>
  <c r="BV893" i="1"/>
  <c r="BW893" i="1"/>
  <c r="BV894" i="1"/>
  <c r="BW894" i="1"/>
  <c r="BV895" i="1"/>
  <c r="BW895" i="1"/>
  <c r="BV896" i="1"/>
  <c r="BW896" i="1"/>
  <c r="BV897" i="1"/>
  <c r="BW897" i="1"/>
  <c r="BV898" i="1"/>
  <c r="BW898" i="1"/>
  <c r="BV899" i="1"/>
  <c r="BW899" i="1"/>
  <c r="BV900" i="1"/>
  <c r="BW900" i="1"/>
  <c r="BV901" i="1"/>
  <c r="BW901" i="1"/>
  <c r="BV902" i="1"/>
  <c r="BW902" i="1"/>
  <c r="BV903" i="1"/>
  <c r="BW903" i="1"/>
  <c r="BV904" i="1"/>
  <c r="BW904" i="1"/>
  <c r="BV905" i="1"/>
  <c r="BW905" i="1"/>
  <c r="BV906" i="1"/>
  <c r="BW906" i="1"/>
  <c r="BV907" i="1"/>
  <c r="BW907" i="1"/>
  <c r="BV908" i="1"/>
  <c r="BW908" i="1"/>
  <c r="BV909" i="1"/>
  <c r="BW909" i="1"/>
  <c r="BV910" i="1"/>
  <c r="BW910" i="1"/>
  <c r="BV911" i="1"/>
  <c r="BW911" i="1"/>
  <c r="BV912" i="1"/>
  <c r="BW912" i="1"/>
  <c r="BV913" i="1"/>
  <c r="BW913" i="1"/>
  <c r="BV914" i="1"/>
  <c r="BW914" i="1"/>
  <c r="BV915" i="1"/>
  <c r="BW915" i="1"/>
  <c r="BV916" i="1"/>
  <c r="BW916" i="1"/>
  <c r="BV917" i="1"/>
  <c r="BW917" i="1"/>
  <c r="BV918" i="1"/>
  <c r="BW918" i="1"/>
  <c r="BV919" i="1"/>
  <c r="BW919" i="1"/>
  <c r="BV920" i="1"/>
  <c r="BW920" i="1"/>
  <c r="BV921" i="1"/>
  <c r="BW921" i="1"/>
  <c r="BV922" i="1"/>
  <c r="BW922" i="1"/>
  <c r="BV923" i="1"/>
  <c r="BW923" i="1"/>
  <c r="BV924" i="1"/>
  <c r="BW924" i="1"/>
  <c r="BV925" i="1"/>
  <c r="BW925" i="1"/>
  <c r="BV926" i="1"/>
  <c r="BW926" i="1"/>
  <c r="BV927" i="1"/>
  <c r="BW927" i="1"/>
  <c r="BV928" i="1"/>
  <c r="BW928" i="1"/>
  <c r="BV929" i="1"/>
  <c r="BW929" i="1"/>
  <c r="BV930" i="1"/>
  <c r="BW930" i="1"/>
  <c r="BV931" i="1"/>
  <c r="BW931" i="1"/>
  <c r="BV932" i="1"/>
  <c r="BW932" i="1"/>
  <c r="BV933" i="1"/>
  <c r="BW933" i="1"/>
  <c r="BV934" i="1"/>
  <c r="BW934" i="1"/>
  <c r="BV935" i="1"/>
  <c r="BW935" i="1"/>
  <c r="BV936" i="1"/>
  <c r="BW936" i="1"/>
  <c r="BV937" i="1"/>
  <c r="BW937" i="1"/>
  <c r="BV938" i="1"/>
  <c r="BW938" i="1"/>
  <c r="BV939" i="1"/>
  <c r="BW939" i="1"/>
  <c r="BV940" i="1"/>
  <c r="BW940" i="1"/>
  <c r="BV941" i="1"/>
  <c r="BW941" i="1"/>
  <c r="BV942" i="1"/>
  <c r="BW942" i="1"/>
  <c r="BV943" i="1"/>
  <c r="BW943" i="1"/>
  <c r="BV944" i="1"/>
  <c r="BW944" i="1"/>
  <c r="BV945" i="1"/>
  <c r="BW945" i="1"/>
  <c r="BV946" i="1"/>
  <c r="BW946" i="1"/>
  <c r="BV947" i="1"/>
  <c r="BW947" i="1"/>
  <c r="BV948" i="1"/>
  <c r="BW948" i="1"/>
  <c r="BV949" i="1"/>
  <c r="BW949" i="1"/>
  <c r="BV950" i="1"/>
  <c r="BW950" i="1"/>
  <c r="BV951" i="1"/>
  <c r="BW951" i="1"/>
  <c r="BV952" i="1"/>
  <c r="BW952" i="1"/>
  <c r="BV953" i="1"/>
  <c r="BW953" i="1"/>
  <c r="BV954" i="1"/>
  <c r="BW954" i="1"/>
  <c r="BV955" i="1"/>
  <c r="BW955" i="1"/>
  <c r="BV956" i="1"/>
  <c r="BW956" i="1"/>
  <c r="BV957" i="1"/>
  <c r="BW957" i="1"/>
  <c r="BV958" i="1"/>
  <c r="BW958" i="1"/>
  <c r="BV959" i="1"/>
  <c r="BW959" i="1"/>
  <c r="BV960" i="1"/>
  <c r="BW960" i="1"/>
  <c r="BV961" i="1"/>
  <c r="BW961" i="1"/>
  <c r="BV962" i="1"/>
  <c r="BW962" i="1"/>
  <c r="BV963" i="1"/>
  <c r="BW963" i="1"/>
  <c r="BV964" i="1"/>
  <c r="BW964" i="1"/>
  <c r="BV965" i="1"/>
  <c r="BW965" i="1"/>
  <c r="BV966" i="1"/>
  <c r="BW966" i="1"/>
  <c r="BV967" i="1"/>
  <c r="BW967" i="1"/>
  <c r="BV968" i="1"/>
  <c r="BW968" i="1"/>
  <c r="BV969" i="1"/>
  <c r="BW969" i="1"/>
  <c r="BV970" i="1"/>
  <c r="BW970" i="1"/>
  <c r="BV971" i="1"/>
  <c r="BW971" i="1"/>
  <c r="BV972" i="1"/>
  <c r="BW972" i="1"/>
  <c r="BV973" i="1"/>
  <c r="BW973" i="1"/>
  <c r="BV974" i="1"/>
  <c r="BW974" i="1"/>
  <c r="BV975" i="1"/>
  <c r="BW975" i="1"/>
  <c r="BV976" i="1"/>
  <c r="BW976" i="1"/>
  <c r="BV977" i="1"/>
  <c r="BW977" i="1"/>
  <c r="BV978" i="1"/>
  <c r="BW978" i="1"/>
  <c r="BV979" i="1"/>
  <c r="BW979" i="1"/>
  <c r="BV980" i="1"/>
  <c r="BW980" i="1"/>
  <c r="BV981" i="1"/>
  <c r="BW981" i="1"/>
  <c r="BV982" i="1"/>
  <c r="BW982" i="1"/>
  <c r="BV983" i="1"/>
  <c r="BW983" i="1"/>
  <c r="BV984" i="1"/>
  <c r="BW984" i="1"/>
  <c r="BV985" i="1"/>
  <c r="BW985" i="1"/>
  <c r="BV986" i="1"/>
  <c r="BW986" i="1"/>
  <c r="BV987" i="1"/>
  <c r="BW987" i="1"/>
  <c r="BV988" i="1"/>
  <c r="BW988" i="1"/>
  <c r="BV989" i="1"/>
  <c r="BW989" i="1"/>
  <c r="BV990" i="1"/>
  <c r="BW990" i="1"/>
  <c r="BV991" i="1"/>
  <c r="BW991" i="1"/>
  <c r="BV992" i="1"/>
  <c r="BW992" i="1"/>
  <c r="BV993" i="1"/>
  <c r="BW993" i="1"/>
  <c r="BV994" i="1"/>
  <c r="BW994" i="1"/>
  <c r="BV995" i="1"/>
  <c r="BW995" i="1"/>
  <c r="BV996" i="1"/>
  <c r="BW996" i="1"/>
  <c r="BV997" i="1"/>
  <c r="BW997" i="1"/>
  <c r="BV998" i="1"/>
  <c r="BW998" i="1"/>
  <c r="BV999" i="1"/>
  <c r="BW999" i="1"/>
  <c r="BV1000" i="1"/>
  <c r="BW1000" i="1"/>
  <c r="BV1001" i="1"/>
  <c r="BW1001" i="1"/>
  <c r="BV1002" i="1"/>
  <c r="BW1002" i="1"/>
  <c r="BV1003" i="1"/>
  <c r="BW1003" i="1"/>
  <c r="BV1004" i="1"/>
  <c r="BW1004" i="1"/>
  <c r="BV1005" i="1"/>
  <c r="BW1005" i="1"/>
  <c r="BV1006" i="1"/>
  <c r="BW1006" i="1"/>
  <c r="BV1007" i="1"/>
  <c r="BW1007" i="1"/>
  <c r="BV1008" i="1"/>
  <c r="BW1008" i="1"/>
  <c r="BV1009" i="1"/>
  <c r="BW1009" i="1"/>
  <c r="BV1010" i="1"/>
  <c r="BW1010" i="1"/>
  <c r="BV1011" i="1"/>
  <c r="BW1011" i="1"/>
  <c r="BV1012" i="1"/>
  <c r="BW1012" i="1"/>
  <c r="BV1013" i="1"/>
  <c r="BW1013" i="1"/>
  <c r="BV1014" i="1"/>
  <c r="BW1014" i="1"/>
  <c r="BV1015" i="1"/>
  <c r="BW1015" i="1"/>
  <c r="BV1016" i="1"/>
  <c r="BW1016" i="1"/>
  <c r="BV1017" i="1"/>
  <c r="BW1017" i="1"/>
  <c r="BV1018" i="1"/>
  <c r="BW1018" i="1"/>
  <c r="BV1019" i="1"/>
  <c r="BW1019" i="1"/>
  <c r="BV1020" i="1"/>
  <c r="BW1020" i="1"/>
  <c r="BV1021" i="1"/>
  <c r="BW1021" i="1"/>
  <c r="BV1022" i="1"/>
  <c r="BW1022" i="1"/>
  <c r="BV1023" i="1"/>
  <c r="BW1023" i="1"/>
  <c r="BV1024" i="1"/>
  <c r="BW1024" i="1"/>
  <c r="BV1025" i="1"/>
  <c r="BW1025" i="1"/>
  <c r="BV1026" i="1"/>
  <c r="BW1026" i="1"/>
  <c r="BV1027" i="1"/>
  <c r="BW1027" i="1"/>
  <c r="BV1028" i="1"/>
  <c r="BW1028" i="1"/>
  <c r="BV1029" i="1"/>
  <c r="BW1029" i="1"/>
  <c r="BV1030" i="1"/>
  <c r="BW1030" i="1"/>
  <c r="BV1031" i="1"/>
  <c r="BW1031" i="1"/>
  <c r="BV1032" i="1"/>
  <c r="BW1032" i="1"/>
  <c r="BV1033" i="1"/>
  <c r="BW1033" i="1"/>
  <c r="BV1034" i="1"/>
  <c r="BW1034" i="1"/>
  <c r="BV1035" i="1"/>
  <c r="BW1035" i="1"/>
  <c r="BV1036" i="1"/>
  <c r="BW1036" i="1"/>
  <c r="BV1037" i="1"/>
  <c r="BW1037" i="1"/>
  <c r="BV1038" i="1"/>
  <c r="BW1038" i="1"/>
  <c r="BV1039" i="1"/>
  <c r="BW1039" i="1"/>
  <c r="BV1040" i="1"/>
  <c r="BW1040" i="1"/>
  <c r="BV1041" i="1"/>
  <c r="BW1041" i="1"/>
  <c r="BV1042" i="1"/>
  <c r="BW1042" i="1"/>
  <c r="BV1043" i="1"/>
  <c r="BW1043" i="1"/>
  <c r="BV1044" i="1"/>
  <c r="BW1044" i="1"/>
  <c r="BV1045" i="1"/>
  <c r="BW1045" i="1"/>
  <c r="BV1046" i="1"/>
  <c r="BW1046" i="1"/>
  <c r="BV1047" i="1"/>
  <c r="BW1047" i="1"/>
  <c r="BV1048" i="1"/>
  <c r="BW1048" i="1"/>
  <c r="BV1049" i="1"/>
  <c r="BW1049" i="1"/>
  <c r="BV1050" i="1"/>
  <c r="BW1050" i="1"/>
  <c r="BV1051" i="1"/>
  <c r="BW1051" i="1"/>
  <c r="BV1052" i="1"/>
  <c r="BW1052" i="1"/>
  <c r="BV1053" i="1"/>
  <c r="BW1053" i="1"/>
  <c r="BV1054" i="1"/>
  <c r="BW1054" i="1"/>
  <c r="BV1055" i="1"/>
  <c r="BW1055" i="1"/>
  <c r="BV1056" i="1"/>
  <c r="BW1056" i="1"/>
  <c r="BV1057" i="1"/>
  <c r="BW1057" i="1"/>
  <c r="BV1058" i="1"/>
  <c r="BW1058" i="1"/>
  <c r="BV1059" i="1"/>
  <c r="BW1059" i="1"/>
  <c r="BV1060" i="1"/>
  <c r="BW1060" i="1"/>
  <c r="BV1061" i="1"/>
  <c r="BW1061" i="1"/>
  <c r="BV1062" i="1"/>
  <c r="BW1062" i="1"/>
  <c r="BV1063" i="1"/>
  <c r="BW1063" i="1"/>
  <c r="BV1064" i="1"/>
  <c r="BW1064" i="1"/>
  <c r="BV1065" i="1"/>
  <c r="BW1065" i="1"/>
  <c r="BV1066" i="1"/>
  <c r="BW1066" i="1"/>
  <c r="BV1067" i="1"/>
  <c r="BW1067" i="1"/>
  <c r="BV1068" i="1"/>
  <c r="BW1068" i="1"/>
  <c r="BV1069" i="1"/>
  <c r="BW1069" i="1"/>
  <c r="BV1070" i="1"/>
  <c r="BW1070" i="1"/>
  <c r="BV1071" i="1"/>
  <c r="BW1071" i="1"/>
  <c r="BV1072" i="1"/>
  <c r="BW1072" i="1"/>
  <c r="BV1073" i="1"/>
  <c r="BW1073" i="1"/>
  <c r="BV1074" i="1"/>
  <c r="BW1074" i="1"/>
  <c r="BV1075" i="1"/>
  <c r="BW1075" i="1"/>
  <c r="BV1076" i="1"/>
  <c r="BW1076" i="1"/>
  <c r="BV1077" i="1"/>
  <c r="BW1077" i="1"/>
  <c r="BV1078" i="1"/>
  <c r="BW1078" i="1"/>
  <c r="BV1079" i="1"/>
  <c r="BW1079" i="1"/>
  <c r="BV1080" i="1"/>
  <c r="BW1080" i="1"/>
  <c r="BV1081" i="1"/>
  <c r="BW1081" i="1"/>
  <c r="BV1082" i="1"/>
  <c r="BW1082" i="1"/>
  <c r="BV1083" i="1"/>
  <c r="BW1083" i="1"/>
  <c r="BV1084" i="1"/>
  <c r="BW1084" i="1"/>
  <c r="BV1085" i="1"/>
  <c r="BW1085" i="1"/>
  <c r="BV1086" i="1"/>
  <c r="BW1086" i="1"/>
  <c r="BV1087" i="1"/>
  <c r="BW1087" i="1"/>
  <c r="BV1088" i="1"/>
  <c r="BW1088" i="1"/>
  <c r="BV1089" i="1"/>
  <c r="BW1089" i="1"/>
  <c r="BV1090" i="1"/>
  <c r="BW1090" i="1"/>
  <c r="BV1091" i="1"/>
  <c r="BW1091" i="1"/>
  <c r="BV1092" i="1"/>
  <c r="BW1092" i="1"/>
  <c r="BV1093" i="1"/>
  <c r="BW1093" i="1"/>
  <c r="BV1094" i="1"/>
  <c r="BW1094" i="1"/>
  <c r="BV1095" i="1"/>
  <c r="BW1095" i="1"/>
  <c r="BV1096" i="1"/>
  <c r="BW1096" i="1"/>
  <c r="BV1097" i="1"/>
  <c r="BW1097" i="1"/>
  <c r="BV1098" i="1"/>
  <c r="BW1098" i="1"/>
  <c r="BV1099" i="1"/>
  <c r="BW1099" i="1"/>
  <c r="BV1100" i="1"/>
  <c r="BW1100" i="1"/>
  <c r="BV1101" i="1"/>
  <c r="BW1101" i="1"/>
  <c r="BV1102" i="1"/>
  <c r="BW1102" i="1"/>
  <c r="BV1103" i="1"/>
  <c r="BW1103" i="1"/>
  <c r="BV1104" i="1"/>
  <c r="BW1104" i="1"/>
  <c r="BV1105" i="1"/>
  <c r="BW1105" i="1"/>
  <c r="BV1106" i="1"/>
  <c r="BW1106" i="1"/>
  <c r="BV1107" i="1"/>
  <c r="BW1107" i="1"/>
  <c r="BV1108" i="1"/>
  <c r="BW1108" i="1"/>
  <c r="BV1109" i="1"/>
  <c r="BW1109" i="1"/>
  <c r="BV1110" i="1"/>
  <c r="BW1110" i="1"/>
  <c r="BV1111" i="1"/>
  <c r="BW1111" i="1"/>
  <c r="BV1112" i="1"/>
  <c r="BW1112" i="1"/>
  <c r="BV1113" i="1"/>
  <c r="BW1113" i="1"/>
  <c r="BV1114" i="1"/>
  <c r="BW1114" i="1"/>
  <c r="BV1115" i="1"/>
  <c r="BW1115" i="1"/>
  <c r="BV1116" i="1"/>
  <c r="BW1116" i="1"/>
  <c r="BV1117" i="1"/>
  <c r="BW1117" i="1"/>
  <c r="BV1118" i="1"/>
  <c r="BW1118" i="1"/>
  <c r="BV1119" i="1"/>
  <c r="BW1119" i="1"/>
  <c r="BV1120" i="1"/>
  <c r="BW1120" i="1"/>
  <c r="BV1121" i="1"/>
  <c r="BW1121" i="1"/>
  <c r="BV1122" i="1"/>
  <c r="BW1122" i="1"/>
  <c r="BV1123" i="1"/>
  <c r="BW1123" i="1"/>
  <c r="BV1124" i="1"/>
  <c r="BW1124" i="1"/>
  <c r="BV1125" i="1"/>
  <c r="BW1125" i="1"/>
  <c r="BV1126" i="1"/>
  <c r="BW1126" i="1"/>
  <c r="BV1127" i="1"/>
  <c r="BW1127" i="1"/>
  <c r="BV1128" i="1"/>
  <c r="BW1128" i="1"/>
  <c r="BV1129" i="1"/>
  <c r="BW1129" i="1"/>
  <c r="BV1130" i="1"/>
  <c r="BW1130" i="1"/>
  <c r="BV1131" i="1"/>
  <c r="BW1131" i="1"/>
  <c r="BV1132" i="1"/>
  <c r="BW1132" i="1"/>
  <c r="BV1133" i="1"/>
  <c r="BW1133" i="1"/>
  <c r="BV1134" i="1"/>
  <c r="BW1134" i="1"/>
  <c r="BV1135" i="1"/>
  <c r="BW1135" i="1"/>
  <c r="BV1136" i="1"/>
  <c r="BW1136" i="1"/>
  <c r="BV1137" i="1"/>
  <c r="BW1137" i="1"/>
  <c r="BV1138" i="1"/>
  <c r="BW1138" i="1"/>
  <c r="BV1139" i="1"/>
  <c r="BW1139" i="1"/>
  <c r="BV1140" i="1"/>
  <c r="BW1140" i="1"/>
  <c r="BV1141" i="1"/>
  <c r="BW1141" i="1"/>
  <c r="BV1142" i="1"/>
  <c r="BW1142" i="1"/>
  <c r="BV1143" i="1"/>
  <c r="BW1143" i="1"/>
  <c r="BV1144" i="1"/>
  <c r="BW1144" i="1"/>
  <c r="BV1145" i="1"/>
  <c r="BW1145" i="1"/>
  <c r="BV1146" i="1"/>
  <c r="BW1146" i="1"/>
  <c r="BV1147" i="1"/>
  <c r="BW1147" i="1"/>
  <c r="BV1148" i="1"/>
  <c r="BW1148" i="1"/>
  <c r="BV1149" i="1"/>
  <c r="BW1149" i="1"/>
  <c r="BV1150" i="1"/>
  <c r="BW1150" i="1"/>
  <c r="BV1151" i="1"/>
  <c r="BW1151" i="1"/>
  <c r="BV1152" i="1"/>
  <c r="BW1152" i="1"/>
  <c r="BV1153" i="1"/>
  <c r="BW1153" i="1"/>
  <c r="BV1154" i="1"/>
  <c r="BW1154" i="1"/>
  <c r="BV1155" i="1"/>
  <c r="BW1155" i="1"/>
  <c r="BV1156" i="1"/>
  <c r="BW1156" i="1"/>
  <c r="BV1157" i="1"/>
  <c r="BW1157" i="1"/>
  <c r="BV1158" i="1"/>
  <c r="BW1158" i="1"/>
  <c r="BV1159" i="1"/>
  <c r="BW1159" i="1"/>
  <c r="BV1160" i="1"/>
  <c r="BW1160" i="1"/>
  <c r="BV1161" i="1"/>
  <c r="BW1161" i="1"/>
  <c r="BV1162" i="1"/>
  <c r="BW1162" i="1"/>
  <c r="BV1163" i="1"/>
  <c r="BW1163" i="1"/>
  <c r="BV1164" i="1"/>
  <c r="BW1164" i="1"/>
  <c r="BV1165" i="1"/>
  <c r="BW1165" i="1"/>
  <c r="BV1166" i="1"/>
  <c r="BW1166" i="1"/>
  <c r="BV1167" i="1"/>
  <c r="BW1167" i="1"/>
  <c r="BV1168" i="1"/>
  <c r="BW1168" i="1"/>
  <c r="BV1169" i="1"/>
  <c r="BW1169" i="1"/>
  <c r="BV1170" i="1"/>
  <c r="BW1170" i="1"/>
  <c r="BV1171" i="1"/>
  <c r="BW1171" i="1"/>
  <c r="BV1172" i="1"/>
  <c r="BW1172" i="1"/>
  <c r="BV1173" i="1"/>
  <c r="BW1173" i="1"/>
  <c r="BV1174" i="1"/>
  <c r="BW1174" i="1"/>
  <c r="BV1175" i="1"/>
  <c r="BW1175" i="1"/>
  <c r="BV1176" i="1"/>
  <c r="BW1176" i="1"/>
  <c r="BV1177" i="1"/>
  <c r="BW1177" i="1"/>
  <c r="BV1178" i="1"/>
  <c r="BW1178" i="1"/>
  <c r="BV1179" i="1"/>
  <c r="BW1179" i="1"/>
  <c r="BV1180" i="1"/>
  <c r="BW1180" i="1"/>
  <c r="BV1181" i="1"/>
  <c r="BW1181" i="1"/>
  <c r="BV1182" i="1"/>
  <c r="BW1182" i="1"/>
  <c r="BV1183" i="1"/>
  <c r="BW1183" i="1"/>
  <c r="BV1184" i="1"/>
  <c r="BW1184" i="1"/>
  <c r="BV1185" i="1"/>
  <c r="BW1185" i="1"/>
  <c r="BV1186" i="1"/>
  <c r="BW1186" i="1"/>
  <c r="BV1187" i="1"/>
  <c r="BW1187" i="1"/>
  <c r="BV1188" i="1"/>
  <c r="BW1188" i="1"/>
  <c r="BV1189" i="1"/>
  <c r="BW1189" i="1"/>
  <c r="BV1190" i="1"/>
  <c r="BW1190" i="1"/>
  <c r="BV1191" i="1"/>
  <c r="BW1191" i="1"/>
  <c r="BV1192" i="1"/>
  <c r="BW1192" i="1"/>
  <c r="BV1193" i="1"/>
  <c r="BW1193" i="1"/>
  <c r="BV1194" i="1"/>
  <c r="BW1194" i="1"/>
  <c r="BV1195" i="1"/>
  <c r="BW1195" i="1"/>
  <c r="BV1196" i="1"/>
  <c r="BW1196" i="1"/>
  <c r="BV1197" i="1"/>
  <c r="BW1197" i="1"/>
  <c r="BV1198" i="1"/>
  <c r="BW1198" i="1"/>
  <c r="BV1199" i="1"/>
  <c r="BW1199" i="1"/>
  <c r="BV1200" i="1"/>
  <c r="BW1200" i="1"/>
  <c r="BV1201" i="1"/>
  <c r="BW1201" i="1"/>
  <c r="BV1202" i="1"/>
  <c r="BW1202" i="1"/>
  <c r="BV1203" i="1"/>
  <c r="BW1203" i="1"/>
  <c r="BV1204" i="1"/>
  <c r="BW1204" i="1"/>
  <c r="BV1205" i="1"/>
  <c r="BW1205" i="1"/>
  <c r="BV1206" i="1"/>
  <c r="BW1206" i="1"/>
  <c r="BV1207" i="1"/>
  <c r="BW1207" i="1"/>
  <c r="BV1208" i="1"/>
  <c r="BW1208" i="1"/>
  <c r="BV1209" i="1"/>
  <c r="BW1209" i="1"/>
  <c r="BV1210" i="1"/>
  <c r="BW1210" i="1"/>
  <c r="BV1211" i="1"/>
  <c r="BW1211" i="1"/>
  <c r="BV1212" i="1"/>
  <c r="BW1212" i="1"/>
  <c r="BV1213" i="1"/>
  <c r="BW1213" i="1"/>
  <c r="BV1214" i="1"/>
  <c r="BW1214" i="1"/>
  <c r="BV1215" i="1"/>
  <c r="BW1215" i="1"/>
  <c r="BV1216" i="1"/>
  <c r="BW1216" i="1"/>
  <c r="BV1217" i="1"/>
  <c r="BW1217" i="1"/>
  <c r="BV1218" i="1"/>
  <c r="BW1218" i="1"/>
  <c r="BV1219" i="1"/>
  <c r="BW1219" i="1"/>
  <c r="BV1220" i="1"/>
  <c r="BW1220" i="1"/>
  <c r="BV1221" i="1"/>
  <c r="BW1221" i="1"/>
  <c r="BV1222" i="1"/>
  <c r="BW1222" i="1"/>
  <c r="BV1223" i="1"/>
  <c r="BW1223" i="1"/>
  <c r="BV1224" i="1"/>
  <c r="BW1224" i="1"/>
  <c r="BV1225" i="1"/>
  <c r="BW1225" i="1"/>
  <c r="BV1226" i="1"/>
  <c r="BW1226" i="1"/>
  <c r="BV1227" i="1"/>
  <c r="BW1227" i="1"/>
  <c r="BV1228" i="1"/>
  <c r="BW1228" i="1"/>
  <c r="BV1229" i="1"/>
  <c r="BW1229" i="1"/>
  <c r="BV1230" i="1"/>
  <c r="BW1230" i="1"/>
  <c r="BV1231" i="1"/>
  <c r="BW1231" i="1"/>
  <c r="BV1232" i="1"/>
  <c r="BW1232" i="1"/>
  <c r="BV1233" i="1"/>
  <c r="BW1233" i="1"/>
  <c r="BV1234" i="1"/>
  <c r="BW1234" i="1"/>
  <c r="BV1235" i="1"/>
  <c r="BW1235" i="1"/>
  <c r="BV1236" i="1"/>
  <c r="BW1236" i="1"/>
  <c r="BV1237" i="1"/>
  <c r="BW1237" i="1"/>
  <c r="BV1238" i="1"/>
  <c r="BW1238" i="1"/>
  <c r="BV1239" i="1"/>
  <c r="BW1239" i="1"/>
  <c r="BV1240" i="1"/>
  <c r="BW1240" i="1"/>
  <c r="BV1241" i="1"/>
  <c r="BW1241" i="1"/>
  <c r="BV1242" i="1"/>
  <c r="BW1242" i="1"/>
  <c r="BV1243" i="1"/>
  <c r="BW1243" i="1"/>
  <c r="BV1244" i="1"/>
  <c r="BW1244" i="1"/>
  <c r="BV1245" i="1"/>
  <c r="BW1245" i="1"/>
  <c r="BV1246" i="1"/>
  <c r="BW1246" i="1"/>
  <c r="BV1247" i="1"/>
  <c r="BW1247" i="1"/>
  <c r="BV1248" i="1"/>
  <c r="BW1248" i="1"/>
  <c r="BV1249" i="1"/>
  <c r="BW1249" i="1"/>
  <c r="BV1250" i="1"/>
  <c r="BW1250" i="1"/>
  <c r="BV1251" i="1"/>
  <c r="BW1251" i="1"/>
  <c r="BV1252" i="1"/>
  <c r="BW1252" i="1"/>
  <c r="BV1253" i="1"/>
  <c r="BW1253" i="1"/>
  <c r="BV1254" i="1"/>
  <c r="BW1254" i="1"/>
  <c r="BV1255" i="1"/>
  <c r="BW1255" i="1"/>
  <c r="BV1256" i="1"/>
  <c r="BW1256" i="1"/>
  <c r="BV1257" i="1"/>
  <c r="BW1257" i="1"/>
  <c r="BV1258" i="1"/>
  <c r="BW1258" i="1"/>
  <c r="BV1259" i="1"/>
  <c r="BW1259" i="1"/>
  <c r="BV1260" i="1"/>
  <c r="BW1260" i="1"/>
  <c r="BV1261" i="1"/>
  <c r="BW1261" i="1"/>
  <c r="BV1262" i="1"/>
  <c r="BW1262" i="1"/>
  <c r="BV1263" i="1"/>
  <c r="BW1263" i="1"/>
  <c r="BV1264" i="1"/>
  <c r="BW1264" i="1"/>
  <c r="BV1265" i="1"/>
  <c r="BW1265" i="1"/>
  <c r="BV1266" i="1"/>
  <c r="BW1266" i="1"/>
  <c r="BV1267" i="1"/>
  <c r="BW1267" i="1"/>
  <c r="BV1268" i="1"/>
  <c r="BW1268" i="1"/>
  <c r="BV1269" i="1"/>
  <c r="BW1269" i="1"/>
  <c r="BV1270" i="1"/>
  <c r="BW1270" i="1"/>
  <c r="BV1271" i="1"/>
  <c r="BW1271" i="1"/>
  <c r="BV1272" i="1"/>
  <c r="BW1272" i="1"/>
  <c r="BV1273" i="1"/>
  <c r="BW1273" i="1"/>
  <c r="BV1274" i="1"/>
  <c r="BW1274" i="1"/>
  <c r="BV1275" i="1"/>
  <c r="BW1275" i="1"/>
  <c r="BV1276" i="1"/>
  <c r="BW1276" i="1"/>
  <c r="BV1277" i="1"/>
  <c r="BW1277" i="1"/>
  <c r="BV1278" i="1"/>
  <c r="BW1278" i="1"/>
  <c r="BV1279" i="1"/>
  <c r="BW1279" i="1"/>
  <c r="BV1280" i="1"/>
  <c r="BW1280" i="1"/>
  <c r="BV1281" i="1"/>
  <c r="BW1281" i="1"/>
  <c r="BV1282" i="1"/>
  <c r="BW1282" i="1"/>
  <c r="BV1283" i="1"/>
  <c r="BW1283" i="1"/>
  <c r="BV1284" i="1"/>
  <c r="BW1284" i="1"/>
  <c r="BV1285" i="1"/>
  <c r="BW1285" i="1"/>
  <c r="BV1286" i="1"/>
  <c r="BW1286" i="1"/>
  <c r="BV1287" i="1"/>
  <c r="BW1287" i="1"/>
  <c r="BV1288" i="1"/>
  <c r="BW1288" i="1"/>
  <c r="BV1289" i="1"/>
  <c r="BW1289" i="1"/>
  <c r="BV1290" i="1"/>
  <c r="BW1290" i="1"/>
  <c r="BV1291" i="1"/>
  <c r="BW1291" i="1"/>
  <c r="BV1292" i="1"/>
  <c r="BW1292" i="1"/>
  <c r="BV1293" i="1"/>
  <c r="BW1293" i="1"/>
  <c r="BV1294" i="1"/>
  <c r="BW1294" i="1"/>
  <c r="BV1295" i="1"/>
  <c r="BW1295" i="1"/>
  <c r="BV1296" i="1"/>
  <c r="BW1296" i="1"/>
  <c r="BV1297" i="1"/>
  <c r="BW1297" i="1"/>
  <c r="BV1298" i="1"/>
  <c r="BW1298" i="1"/>
  <c r="BV1299" i="1"/>
  <c r="BW1299" i="1"/>
  <c r="BV1300" i="1"/>
  <c r="BW1300" i="1"/>
  <c r="BV1301" i="1"/>
  <c r="BW1301" i="1"/>
  <c r="BV1302" i="1"/>
  <c r="BW1302" i="1"/>
  <c r="BV1303" i="1"/>
  <c r="BW1303" i="1"/>
  <c r="BV1304" i="1"/>
  <c r="BW1304" i="1"/>
  <c r="BV1305" i="1"/>
  <c r="BW1305" i="1"/>
  <c r="BV1306" i="1"/>
  <c r="BW1306" i="1"/>
  <c r="BV1307" i="1"/>
  <c r="BW1307" i="1"/>
  <c r="BV1308" i="1"/>
  <c r="BW1308" i="1"/>
  <c r="BV1309" i="1"/>
  <c r="BW1309" i="1"/>
  <c r="BV1310" i="1"/>
  <c r="BW1310" i="1"/>
  <c r="BV1311" i="1"/>
  <c r="BW1311" i="1"/>
  <c r="BV1312" i="1"/>
  <c r="BW1312" i="1"/>
  <c r="BV1313" i="1"/>
  <c r="BW1313" i="1"/>
  <c r="BV1314" i="1"/>
  <c r="BW1314" i="1"/>
  <c r="BV1315" i="1"/>
  <c r="BW1315" i="1"/>
  <c r="BV1316" i="1"/>
  <c r="BW1316" i="1"/>
  <c r="BV1317" i="1"/>
  <c r="BW1317" i="1"/>
  <c r="BV1318" i="1"/>
  <c r="BW1318" i="1"/>
  <c r="BV1319" i="1"/>
  <c r="BW1319" i="1"/>
  <c r="BV1320" i="1"/>
  <c r="BW1320" i="1"/>
  <c r="BV1321" i="1"/>
  <c r="BW1321" i="1"/>
  <c r="BV1322" i="1"/>
  <c r="BW1322" i="1"/>
  <c r="BV1323" i="1"/>
  <c r="BW1323" i="1"/>
  <c r="BV1324" i="1"/>
  <c r="BW1324" i="1"/>
  <c r="BV1325" i="1"/>
  <c r="BW1325" i="1"/>
  <c r="BV1326" i="1"/>
  <c r="BW1326" i="1"/>
  <c r="BV1327" i="1"/>
  <c r="BW1327" i="1"/>
  <c r="BV1328" i="1"/>
  <c r="BW1328" i="1"/>
  <c r="BV1329" i="1"/>
  <c r="BW1329" i="1"/>
  <c r="BV1330" i="1"/>
  <c r="BW1330" i="1"/>
  <c r="BV1331" i="1"/>
  <c r="BW1331" i="1"/>
  <c r="BV1332" i="1"/>
  <c r="BW1332" i="1"/>
  <c r="BV1333" i="1"/>
  <c r="BW1333" i="1"/>
  <c r="BV1334" i="1"/>
  <c r="BW1334" i="1"/>
  <c r="BV1335" i="1"/>
  <c r="BW1335" i="1"/>
  <c r="BV1336" i="1"/>
  <c r="BW1336" i="1"/>
  <c r="BV1337" i="1"/>
  <c r="BW1337" i="1"/>
  <c r="BV1338" i="1"/>
  <c r="BW1338" i="1"/>
  <c r="BV1339" i="1"/>
  <c r="BW1339" i="1"/>
  <c r="BV1340" i="1"/>
  <c r="BW1340" i="1"/>
  <c r="BV1341" i="1"/>
  <c r="BW1341" i="1"/>
  <c r="BV1342" i="1"/>
  <c r="BW1342" i="1"/>
  <c r="BV1343" i="1"/>
  <c r="BW1343" i="1"/>
  <c r="BV1344" i="1"/>
  <c r="BW1344" i="1"/>
  <c r="BV1345" i="1"/>
  <c r="BW1345" i="1"/>
  <c r="BV1346" i="1"/>
  <c r="BW1346" i="1"/>
  <c r="BV1347" i="1"/>
  <c r="BW1347" i="1"/>
  <c r="BV1348" i="1"/>
  <c r="BW1348" i="1"/>
  <c r="BV1349" i="1"/>
  <c r="BW1349" i="1"/>
  <c r="BV1350" i="1"/>
  <c r="BW1350" i="1"/>
  <c r="BV1351" i="1"/>
  <c r="BW1351" i="1"/>
  <c r="BV1352" i="1"/>
  <c r="BW1352" i="1"/>
  <c r="BV1353" i="1"/>
  <c r="BW1353" i="1"/>
  <c r="BV1354" i="1"/>
  <c r="BW1354" i="1"/>
  <c r="BV1355" i="1"/>
  <c r="BW1355" i="1"/>
  <c r="BV1356" i="1"/>
  <c r="BW1356" i="1"/>
  <c r="BV1357" i="1"/>
  <c r="BW1357" i="1"/>
  <c r="BV1358" i="1"/>
  <c r="BW1358" i="1"/>
  <c r="BV1359" i="1"/>
  <c r="BW1359" i="1"/>
  <c r="BV1360" i="1"/>
  <c r="BW1360" i="1"/>
  <c r="BV1361" i="1"/>
  <c r="BW1361" i="1"/>
  <c r="BV1362" i="1"/>
  <c r="BW1362" i="1"/>
  <c r="BV1363" i="1"/>
  <c r="BW1363" i="1"/>
  <c r="BV1364" i="1"/>
  <c r="BW1364" i="1"/>
  <c r="BV1365" i="1"/>
  <c r="BW1365" i="1"/>
  <c r="BV1366" i="1"/>
  <c r="BW1366" i="1"/>
  <c r="BV1367" i="1"/>
  <c r="BW1367" i="1"/>
  <c r="BV1368" i="1"/>
  <c r="BW1368" i="1"/>
  <c r="BV1369" i="1"/>
  <c r="BW1369" i="1"/>
  <c r="BV1370" i="1"/>
  <c r="BW1370" i="1"/>
  <c r="BV1371" i="1"/>
  <c r="BW1371" i="1"/>
  <c r="BV1372" i="1"/>
  <c r="BW1372" i="1"/>
  <c r="BV1373" i="1"/>
  <c r="BW1373" i="1"/>
  <c r="BV1374" i="1"/>
  <c r="BW1374" i="1"/>
  <c r="BV1375" i="1"/>
  <c r="BW1375" i="1"/>
  <c r="BV1376" i="1"/>
  <c r="BW1376" i="1"/>
  <c r="BV1377" i="1"/>
  <c r="BW1377" i="1"/>
  <c r="BV1378" i="1"/>
  <c r="BW1378" i="1"/>
  <c r="BV1379" i="1"/>
  <c r="BW1379" i="1"/>
  <c r="BV1380" i="1"/>
  <c r="BW1380" i="1"/>
  <c r="BV1381" i="1"/>
  <c r="BW1381" i="1"/>
  <c r="BV1382" i="1"/>
  <c r="BW1382" i="1"/>
  <c r="BV1383" i="1"/>
  <c r="BW1383" i="1"/>
  <c r="BV1384" i="1"/>
  <c r="BW1384" i="1"/>
  <c r="BV1385" i="1"/>
  <c r="BW1385" i="1"/>
  <c r="BV1386" i="1"/>
  <c r="BW1386" i="1"/>
  <c r="BV1387" i="1"/>
  <c r="BW1387" i="1"/>
  <c r="BV1388" i="1"/>
  <c r="BW1388" i="1"/>
  <c r="BV1389" i="1"/>
  <c r="BW1389" i="1"/>
  <c r="BV1390" i="1"/>
  <c r="BW1390" i="1"/>
  <c r="BV1391" i="1"/>
  <c r="BW1391" i="1"/>
  <c r="BV1392" i="1"/>
  <c r="BW1392" i="1"/>
  <c r="BV1393" i="1"/>
  <c r="BW1393" i="1"/>
  <c r="BV1394" i="1"/>
  <c r="BW1394" i="1"/>
  <c r="BV1395" i="1"/>
  <c r="BW1395" i="1"/>
  <c r="BV1396" i="1"/>
  <c r="BW1396" i="1"/>
  <c r="BV1397" i="1"/>
  <c r="BW1397" i="1"/>
  <c r="BV1398" i="1"/>
  <c r="BW1398" i="1"/>
  <c r="BV1399" i="1"/>
  <c r="BW1399" i="1"/>
  <c r="BV1400" i="1"/>
  <c r="BW1400" i="1"/>
  <c r="BV1401" i="1"/>
  <c r="BW1401" i="1"/>
  <c r="BV1402" i="1"/>
  <c r="BW1402" i="1"/>
  <c r="BV1403" i="1"/>
  <c r="BW1403" i="1"/>
  <c r="BV1404" i="1"/>
  <c r="BW1404" i="1"/>
  <c r="BV1405" i="1"/>
  <c r="BW1405" i="1"/>
  <c r="BV1406" i="1"/>
  <c r="BW1406" i="1"/>
  <c r="BV1407" i="1"/>
  <c r="BW1407" i="1"/>
  <c r="BV1408" i="1"/>
  <c r="BW1408" i="1"/>
  <c r="BV1409" i="1"/>
  <c r="BW1409" i="1"/>
  <c r="BV1410" i="1"/>
  <c r="BW1410" i="1"/>
  <c r="BV1411" i="1"/>
  <c r="BW1411" i="1"/>
  <c r="BV1412" i="1"/>
  <c r="BW1412" i="1"/>
  <c r="BV1413" i="1"/>
  <c r="BW1413" i="1"/>
  <c r="BV1414" i="1"/>
  <c r="BW1414" i="1"/>
  <c r="BV1415" i="1"/>
  <c r="BW1415" i="1"/>
  <c r="BV1416" i="1"/>
  <c r="BW1416" i="1"/>
  <c r="BV1417" i="1"/>
  <c r="BW1417" i="1"/>
  <c r="BV1418" i="1"/>
  <c r="BW1418" i="1"/>
  <c r="BV1419" i="1"/>
  <c r="BW1419" i="1"/>
  <c r="BV1420" i="1"/>
  <c r="BW1420" i="1"/>
  <c r="BV1421" i="1"/>
  <c r="BW1421" i="1"/>
  <c r="BV1422" i="1"/>
  <c r="BW1422" i="1"/>
  <c r="BV1423" i="1"/>
  <c r="BW1423" i="1"/>
  <c r="BV1424" i="1"/>
  <c r="BW1424" i="1"/>
  <c r="BV1425" i="1"/>
  <c r="BW1425" i="1"/>
  <c r="BV1426" i="1"/>
  <c r="BW1426" i="1"/>
  <c r="BV1427" i="1"/>
  <c r="BW1427" i="1"/>
  <c r="BV1428" i="1"/>
  <c r="BW1428" i="1"/>
  <c r="BV1429" i="1"/>
  <c r="BW1429" i="1"/>
  <c r="BV1430" i="1"/>
  <c r="BW1430" i="1"/>
  <c r="BV1431" i="1"/>
  <c r="BW1431" i="1"/>
  <c r="BV1432" i="1"/>
  <c r="BW1432" i="1"/>
  <c r="BV1433" i="1"/>
  <c r="BW1433" i="1"/>
  <c r="BV1434" i="1"/>
  <c r="BW1434" i="1"/>
  <c r="BV1435" i="1"/>
  <c r="BW1435" i="1"/>
  <c r="BV1436" i="1"/>
  <c r="BW1436" i="1"/>
  <c r="BV1437" i="1"/>
  <c r="BW1437" i="1"/>
  <c r="BV1438" i="1"/>
  <c r="BW1438" i="1"/>
  <c r="BV1439" i="1"/>
  <c r="BW1439" i="1"/>
  <c r="BV1440" i="1"/>
  <c r="BW1440" i="1"/>
  <c r="BV1441" i="1"/>
  <c r="BW1441" i="1"/>
  <c r="BV1442" i="1"/>
  <c r="BW1442" i="1"/>
  <c r="BV1443" i="1"/>
  <c r="BW1443" i="1"/>
  <c r="BV1444" i="1"/>
  <c r="BW1444" i="1"/>
  <c r="BV1445" i="1"/>
  <c r="BW1445" i="1"/>
  <c r="BV1446" i="1"/>
  <c r="BW1446" i="1"/>
  <c r="BV1447" i="1"/>
  <c r="BW1447" i="1"/>
  <c r="BV1448" i="1"/>
  <c r="BW1448" i="1"/>
  <c r="BV1449" i="1"/>
  <c r="BW1449" i="1"/>
  <c r="BV1450" i="1"/>
  <c r="BW1450" i="1"/>
  <c r="BV1451" i="1"/>
  <c r="BW1451" i="1"/>
  <c r="BV1452" i="1"/>
  <c r="BW1452" i="1"/>
  <c r="BV1453" i="1"/>
  <c r="BW1453" i="1"/>
  <c r="BV1454" i="1"/>
  <c r="BW1454" i="1"/>
  <c r="BV1455" i="1"/>
  <c r="BW1455" i="1"/>
  <c r="BV1456" i="1"/>
  <c r="BW1456" i="1"/>
  <c r="BV1457" i="1"/>
  <c r="BW1457" i="1"/>
  <c r="BV1458" i="1"/>
  <c r="BW1458" i="1"/>
  <c r="BV1459" i="1"/>
  <c r="BW1459" i="1"/>
  <c r="BV1460" i="1"/>
  <c r="BW1460" i="1"/>
  <c r="BV1461" i="1"/>
  <c r="BW1461" i="1"/>
  <c r="BV1462" i="1"/>
  <c r="BW1462" i="1"/>
  <c r="BV1463" i="1"/>
  <c r="BW1463" i="1"/>
  <c r="BV1464" i="1"/>
  <c r="BW1464" i="1"/>
  <c r="BV1465" i="1"/>
  <c r="BW1465" i="1"/>
  <c r="BV1466" i="1"/>
  <c r="BW1466" i="1"/>
  <c r="BV1467" i="1"/>
  <c r="BW1467" i="1"/>
  <c r="BV1468" i="1"/>
  <c r="BW1468" i="1"/>
  <c r="BV1469" i="1"/>
  <c r="BW1469" i="1"/>
  <c r="BV1470" i="1"/>
  <c r="BW1470" i="1"/>
  <c r="BV1471" i="1"/>
  <c r="BW1471" i="1"/>
  <c r="BV1472" i="1"/>
  <c r="BW1472" i="1"/>
  <c r="BV1473" i="1"/>
  <c r="BW1473" i="1"/>
  <c r="BV1474" i="1"/>
  <c r="BW1474" i="1"/>
  <c r="BV1475" i="1"/>
  <c r="BW1475" i="1"/>
  <c r="BV1476" i="1"/>
  <c r="BW1476" i="1"/>
  <c r="BV1477" i="1"/>
  <c r="BW1477" i="1"/>
  <c r="BV1478" i="1"/>
  <c r="BW1478" i="1"/>
  <c r="BV1479" i="1"/>
  <c r="BW1479" i="1"/>
  <c r="BV1480" i="1"/>
  <c r="BW1480" i="1"/>
  <c r="BV1481" i="1"/>
  <c r="BW1481" i="1"/>
  <c r="BV1482" i="1"/>
  <c r="BW1482" i="1"/>
  <c r="BV1483" i="1"/>
  <c r="BW1483" i="1"/>
  <c r="BV1484" i="1"/>
  <c r="BW1484" i="1"/>
  <c r="BV1485" i="1"/>
  <c r="BW1485" i="1"/>
  <c r="BV1486" i="1"/>
  <c r="BW1486" i="1"/>
  <c r="BV1487" i="1"/>
  <c r="BW1487" i="1"/>
  <c r="BV1488" i="1"/>
  <c r="BW1488" i="1"/>
  <c r="BV1489" i="1"/>
  <c r="BW1489" i="1"/>
  <c r="BV1490" i="1"/>
  <c r="BW1490" i="1"/>
  <c r="BV1491" i="1"/>
  <c r="BW1491" i="1"/>
  <c r="BV1492" i="1"/>
  <c r="BW1492" i="1"/>
  <c r="BV1493" i="1"/>
  <c r="BW1493" i="1"/>
  <c r="BV1494" i="1"/>
  <c r="BW1494" i="1"/>
  <c r="BV1495" i="1"/>
  <c r="BW1495" i="1"/>
  <c r="BV1496" i="1"/>
  <c r="BW1496" i="1"/>
  <c r="BV1497" i="1"/>
  <c r="BW1497" i="1"/>
  <c r="BV1498" i="1"/>
  <c r="BW1498" i="1"/>
  <c r="BV1499" i="1"/>
  <c r="BW1499" i="1"/>
  <c r="BV1500" i="1"/>
  <c r="BW1500" i="1"/>
  <c r="BV1501" i="1"/>
  <c r="BW1501" i="1"/>
  <c r="BV1502" i="1"/>
  <c r="BW1502" i="1"/>
  <c r="BV1503" i="1"/>
  <c r="BW1503" i="1"/>
  <c r="BV1504" i="1"/>
  <c r="BW1504" i="1"/>
  <c r="BV1505" i="1"/>
  <c r="BW1505" i="1"/>
  <c r="BV1506" i="1"/>
  <c r="BW1506" i="1"/>
  <c r="BV1507" i="1"/>
  <c r="BW1507" i="1"/>
  <c r="BV1508" i="1"/>
  <c r="BW1508" i="1"/>
  <c r="BV1509" i="1"/>
  <c r="BW1509" i="1"/>
  <c r="BV1510" i="1"/>
  <c r="BW1510" i="1"/>
  <c r="BV1511" i="1"/>
  <c r="BW1511" i="1"/>
  <c r="BV1512" i="1"/>
  <c r="BW1512" i="1"/>
  <c r="BV1513" i="1"/>
  <c r="BW1513" i="1"/>
  <c r="BV1514" i="1"/>
  <c r="BW1514" i="1"/>
  <c r="BV1515" i="1"/>
  <c r="BW1515" i="1"/>
  <c r="BV1516" i="1"/>
  <c r="BW1516" i="1"/>
  <c r="BV1517" i="1"/>
  <c r="BW1517" i="1"/>
  <c r="BV1518" i="1"/>
  <c r="BW1518" i="1"/>
  <c r="BV1519" i="1"/>
  <c r="BW1519" i="1"/>
  <c r="BV1520" i="1"/>
  <c r="BW1520" i="1"/>
  <c r="BV1521" i="1"/>
  <c r="BW1521" i="1"/>
  <c r="BV1522" i="1"/>
  <c r="BW1522" i="1"/>
  <c r="BV1523" i="1"/>
  <c r="BW1523" i="1"/>
  <c r="BV1524" i="1"/>
  <c r="BW1524" i="1"/>
  <c r="BV1525" i="1"/>
  <c r="BW1525" i="1"/>
  <c r="BV1526" i="1"/>
  <c r="BW1526" i="1"/>
  <c r="BV1527" i="1"/>
  <c r="BW1527" i="1"/>
  <c r="BV1528" i="1"/>
  <c r="BW1528" i="1"/>
  <c r="BV1529" i="1"/>
  <c r="BW1529" i="1"/>
  <c r="BV1530" i="1"/>
  <c r="BW1530" i="1"/>
  <c r="BV1531" i="1"/>
  <c r="BW1531" i="1"/>
  <c r="BV1532" i="1"/>
  <c r="BW1532" i="1"/>
  <c r="BV1533" i="1"/>
  <c r="BW1533" i="1"/>
  <c r="BV1534" i="1"/>
  <c r="BW1534" i="1"/>
  <c r="BV1535" i="1"/>
  <c r="BW1535" i="1"/>
  <c r="BV1536" i="1"/>
  <c r="BW1536" i="1"/>
  <c r="BV1537" i="1"/>
  <c r="BW1537" i="1"/>
  <c r="BV1538" i="1"/>
  <c r="BW1538" i="1"/>
  <c r="BV1539" i="1"/>
  <c r="BW1539" i="1"/>
  <c r="BV1540" i="1"/>
  <c r="BW1540" i="1"/>
  <c r="BV1541" i="1"/>
  <c r="BW1541" i="1"/>
  <c r="BV1542" i="1"/>
  <c r="BW1542" i="1"/>
  <c r="BV1543" i="1"/>
  <c r="BW1543" i="1"/>
  <c r="BV1544" i="1"/>
  <c r="BW1544" i="1"/>
  <c r="BV1545" i="1"/>
  <c r="BW1545" i="1"/>
  <c r="BV1546" i="1"/>
  <c r="BW1546" i="1"/>
  <c r="BV1547" i="1"/>
  <c r="BW1547" i="1"/>
  <c r="BV1548" i="1"/>
  <c r="BW1548" i="1"/>
  <c r="BV1549" i="1"/>
  <c r="BW1549" i="1"/>
  <c r="BV1550" i="1"/>
  <c r="BW1550" i="1"/>
  <c r="BV1551" i="1"/>
  <c r="BW1551" i="1"/>
  <c r="BV1552" i="1"/>
  <c r="BW1552" i="1"/>
  <c r="BV1553" i="1"/>
  <c r="BW1553" i="1"/>
  <c r="BV1554" i="1"/>
  <c r="BW1554" i="1"/>
  <c r="BV1555" i="1"/>
  <c r="BW1555" i="1"/>
  <c r="BV1556" i="1"/>
  <c r="BW1556" i="1"/>
  <c r="BV1557" i="1"/>
  <c r="BW1557" i="1"/>
  <c r="BV1558" i="1"/>
  <c r="BW1558" i="1"/>
  <c r="BV1559" i="1"/>
  <c r="BW1559" i="1"/>
  <c r="BV1560" i="1"/>
  <c r="BW1560" i="1"/>
  <c r="BV1561" i="1"/>
  <c r="BW1561" i="1"/>
  <c r="BV1562" i="1"/>
  <c r="BW1562" i="1"/>
  <c r="BV1563" i="1"/>
  <c r="BW1563" i="1"/>
  <c r="BV1564" i="1"/>
  <c r="BW1564" i="1"/>
  <c r="BV1565" i="1"/>
  <c r="BW1565" i="1"/>
  <c r="BV1566" i="1"/>
  <c r="BW1566" i="1"/>
  <c r="BV1567" i="1"/>
  <c r="BW1567" i="1"/>
  <c r="BV1568" i="1"/>
  <c r="BW1568" i="1"/>
  <c r="BV1569" i="1"/>
  <c r="BW1569" i="1"/>
  <c r="BV1570" i="1"/>
  <c r="BW1570" i="1"/>
  <c r="BV1571" i="1"/>
  <c r="BW1571" i="1"/>
  <c r="BV1572" i="1"/>
  <c r="BW1572" i="1"/>
  <c r="BV1573" i="1"/>
  <c r="BW1573" i="1"/>
  <c r="BV1574" i="1"/>
  <c r="BW1574" i="1"/>
  <c r="BV1575" i="1"/>
  <c r="BW1575" i="1"/>
  <c r="BV1576" i="1"/>
  <c r="BW1576" i="1"/>
  <c r="BV1577" i="1"/>
  <c r="BW1577" i="1"/>
  <c r="BV1578" i="1"/>
  <c r="BW1578" i="1"/>
  <c r="BV1579" i="1"/>
  <c r="BW1579" i="1"/>
  <c r="BV1580" i="1"/>
  <c r="BW1580" i="1"/>
  <c r="BV1581" i="1"/>
  <c r="BW1581" i="1"/>
  <c r="BV1582" i="1"/>
  <c r="BW1582" i="1"/>
  <c r="BV1583" i="1"/>
  <c r="BW1583" i="1"/>
  <c r="BV1584" i="1"/>
  <c r="BW1584" i="1"/>
  <c r="BV1585" i="1"/>
  <c r="BW1585" i="1"/>
  <c r="BV1586" i="1"/>
  <c r="BW1586" i="1"/>
  <c r="BV1587" i="1"/>
  <c r="BW1587" i="1"/>
  <c r="BV1588" i="1"/>
  <c r="BW1588" i="1"/>
  <c r="BV1589" i="1"/>
  <c r="BW1589" i="1"/>
  <c r="BV1590" i="1"/>
  <c r="BW1590" i="1"/>
  <c r="BV1591" i="1"/>
  <c r="BW1591" i="1"/>
  <c r="BV1592" i="1"/>
  <c r="BW1592" i="1"/>
  <c r="BV1593" i="1"/>
  <c r="BW1593" i="1"/>
  <c r="BV1594" i="1"/>
  <c r="BW1594" i="1"/>
  <c r="BV1595" i="1"/>
  <c r="BW1595" i="1"/>
  <c r="BV1596" i="1"/>
  <c r="BW1596" i="1"/>
  <c r="BV1597" i="1"/>
  <c r="BW1597" i="1"/>
  <c r="BV1598" i="1"/>
  <c r="BW1598" i="1"/>
  <c r="BV1599" i="1"/>
  <c r="BW1599" i="1"/>
  <c r="BV1600" i="1"/>
  <c r="BW1600" i="1"/>
  <c r="BV1601" i="1"/>
  <c r="BW1601" i="1"/>
  <c r="BV1602" i="1"/>
  <c r="BW1602" i="1"/>
  <c r="BV1603" i="1"/>
  <c r="BW1603" i="1"/>
  <c r="BV1604" i="1"/>
  <c r="BW1604" i="1"/>
  <c r="BV1605" i="1"/>
  <c r="BW1605" i="1"/>
  <c r="BV1606" i="1"/>
  <c r="BW1606" i="1"/>
  <c r="BV1607" i="1"/>
  <c r="BW1607" i="1"/>
  <c r="BV1608" i="1"/>
  <c r="BW1608" i="1"/>
  <c r="BV1609" i="1"/>
  <c r="BW1609" i="1"/>
  <c r="BV1610" i="1"/>
  <c r="BW1610" i="1"/>
  <c r="BV1611" i="1"/>
  <c r="BW1611" i="1"/>
  <c r="BV1612" i="1"/>
  <c r="BW1612" i="1"/>
  <c r="BV1613" i="1"/>
  <c r="BW1613" i="1"/>
  <c r="BV1614" i="1"/>
  <c r="BW1614" i="1"/>
  <c r="BV1615" i="1"/>
  <c r="BW1615" i="1"/>
  <c r="BV1616" i="1"/>
  <c r="BW1616" i="1"/>
  <c r="BV1617" i="1"/>
  <c r="BW1617" i="1"/>
  <c r="BV1618" i="1"/>
  <c r="BW1618" i="1"/>
  <c r="BV1619" i="1"/>
  <c r="BW1619" i="1"/>
  <c r="BV1620" i="1"/>
  <c r="BW1620" i="1"/>
  <c r="BV1621" i="1"/>
  <c r="BW1621" i="1"/>
  <c r="BV1622" i="1"/>
  <c r="BW1622" i="1"/>
  <c r="BV1623" i="1"/>
  <c r="BW1623" i="1"/>
  <c r="BV1624" i="1"/>
  <c r="BW1624" i="1"/>
  <c r="BV1625" i="1"/>
  <c r="BW1625" i="1"/>
  <c r="BV1626" i="1"/>
  <c r="BW1626" i="1"/>
  <c r="BV1627" i="1"/>
  <c r="BW1627" i="1"/>
  <c r="BV1628" i="1"/>
  <c r="BW1628" i="1"/>
  <c r="BV1629" i="1"/>
  <c r="BW1629" i="1"/>
  <c r="BV1630" i="1"/>
  <c r="BW1630" i="1"/>
  <c r="BV1631" i="1"/>
  <c r="BW1631" i="1"/>
  <c r="BV1632" i="1"/>
  <c r="BW1632" i="1"/>
  <c r="BV1633" i="1"/>
  <c r="BW1633" i="1"/>
  <c r="BV1634" i="1"/>
  <c r="BW1634" i="1"/>
  <c r="BV1635" i="1"/>
  <c r="BW1635" i="1"/>
  <c r="BV1636" i="1"/>
  <c r="BW1636" i="1"/>
  <c r="BV1637" i="1"/>
  <c r="BW1637" i="1"/>
  <c r="BV1638" i="1"/>
  <c r="BW1638" i="1"/>
  <c r="BV1639" i="1"/>
  <c r="BW1639" i="1"/>
  <c r="BV1640" i="1"/>
  <c r="BW1640" i="1"/>
  <c r="BV1641" i="1"/>
  <c r="BW1641" i="1"/>
  <c r="BV1642" i="1"/>
  <c r="BW1642" i="1"/>
  <c r="BV1643" i="1"/>
  <c r="BW1643" i="1"/>
  <c r="BV1644" i="1"/>
  <c r="BW1644" i="1"/>
  <c r="BV1645" i="1"/>
  <c r="BW1645" i="1"/>
  <c r="BV1646" i="1"/>
  <c r="BW1646" i="1"/>
  <c r="BV1647" i="1"/>
  <c r="BW1647" i="1"/>
  <c r="BV1648" i="1"/>
  <c r="BW1648" i="1"/>
  <c r="BV1649" i="1"/>
  <c r="BW1649" i="1"/>
  <c r="BV1650" i="1"/>
  <c r="BW1650" i="1"/>
  <c r="BV1651" i="1"/>
  <c r="BW1651" i="1"/>
  <c r="BV1652" i="1"/>
  <c r="BW1652" i="1"/>
  <c r="BV1653" i="1"/>
  <c r="BW1653" i="1"/>
  <c r="BV1654" i="1"/>
  <c r="BW1654" i="1"/>
  <c r="BV1655" i="1"/>
  <c r="BW1655" i="1"/>
  <c r="BV1656" i="1"/>
  <c r="BW1656" i="1"/>
  <c r="BV1657" i="1"/>
  <c r="BW1657" i="1"/>
  <c r="BV1658" i="1"/>
  <c r="BW1658" i="1"/>
  <c r="BV1659" i="1"/>
  <c r="BW1659" i="1"/>
  <c r="BV1660" i="1"/>
  <c r="BW1660" i="1"/>
  <c r="BV1661" i="1"/>
  <c r="BW1661" i="1"/>
  <c r="BV1662" i="1"/>
  <c r="BW1662" i="1"/>
  <c r="BV1663" i="1"/>
  <c r="BW1663" i="1"/>
  <c r="BV1664" i="1"/>
  <c r="BW1664" i="1"/>
  <c r="BV1665" i="1"/>
  <c r="BW1665" i="1"/>
  <c r="BV1666" i="1"/>
  <c r="BW1666" i="1"/>
  <c r="BV1667" i="1"/>
  <c r="BW1667" i="1"/>
  <c r="BV1668" i="1"/>
  <c r="BW1668" i="1"/>
  <c r="BV1669" i="1"/>
  <c r="BW1669" i="1"/>
  <c r="BV1670" i="1"/>
  <c r="BW1670" i="1"/>
  <c r="BV1671" i="1"/>
  <c r="BW1671" i="1"/>
  <c r="BV1672" i="1"/>
  <c r="BW1672" i="1"/>
  <c r="BV1673" i="1"/>
  <c r="BW1673" i="1"/>
  <c r="BV1674" i="1"/>
  <c r="BW1674" i="1"/>
  <c r="BV1675" i="1"/>
  <c r="BW1675" i="1"/>
  <c r="BV1676" i="1"/>
  <c r="BW1676" i="1"/>
  <c r="BV1677" i="1"/>
  <c r="BW1677" i="1"/>
  <c r="BV1678" i="1"/>
  <c r="BW1678" i="1"/>
  <c r="BV1679" i="1"/>
  <c r="BW1679" i="1"/>
  <c r="BV1680" i="1"/>
  <c r="BW1680" i="1"/>
  <c r="BV1681" i="1"/>
  <c r="BW1681" i="1"/>
  <c r="BV1682" i="1"/>
  <c r="BW1682" i="1"/>
  <c r="BV1683" i="1"/>
  <c r="BW1683" i="1"/>
  <c r="BV1684" i="1"/>
  <c r="BW1684" i="1"/>
  <c r="BV1685" i="1"/>
  <c r="BW1685" i="1"/>
  <c r="BV1686" i="1"/>
  <c r="BW1686" i="1"/>
  <c r="BV1687" i="1"/>
  <c r="BW1687" i="1"/>
  <c r="BV1688" i="1"/>
  <c r="BW1688" i="1"/>
  <c r="BV1689" i="1"/>
  <c r="BW1689" i="1"/>
  <c r="BV1690" i="1"/>
  <c r="BW1690" i="1"/>
  <c r="BV1691" i="1"/>
  <c r="BW1691" i="1"/>
  <c r="BV1692" i="1"/>
  <c r="BW1692" i="1"/>
  <c r="BV1693" i="1"/>
  <c r="BW1693" i="1"/>
  <c r="BV1694" i="1"/>
  <c r="BW1694" i="1"/>
  <c r="BV1695" i="1"/>
  <c r="BW1695" i="1"/>
  <c r="BV1696" i="1"/>
  <c r="BW1696" i="1"/>
  <c r="BV1697" i="1"/>
  <c r="BW1697" i="1"/>
  <c r="BV1698" i="1"/>
  <c r="BW1698" i="1"/>
  <c r="BV1699" i="1"/>
  <c r="BW1699" i="1"/>
  <c r="BV1700" i="1"/>
  <c r="BW1700" i="1"/>
  <c r="BV1701" i="1"/>
  <c r="BW1701" i="1"/>
  <c r="BV1702" i="1"/>
  <c r="BW1702" i="1"/>
  <c r="BV1703" i="1"/>
  <c r="BW1703" i="1"/>
  <c r="BV1704" i="1"/>
  <c r="BW1704" i="1"/>
  <c r="BV1705" i="1"/>
  <c r="BW1705" i="1"/>
  <c r="BV1706" i="1"/>
  <c r="BW1706" i="1"/>
  <c r="BV1707" i="1"/>
  <c r="BW1707" i="1"/>
  <c r="BV1708" i="1"/>
  <c r="BW1708" i="1"/>
  <c r="BV1709" i="1"/>
  <c r="BW1709" i="1"/>
  <c r="BV1710" i="1"/>
  <c r="BW1710" i="1"/>
  <c r="BV1711" i="1"/>
  <c r="BW1711" i="1"/>
  <c r="BV1712" i="1"/>
  <c r="BW1712" i="1"/>
  <c r="BV1713" i="1"/>
  <c r="BW1713" i="1"/>
  <c r="BV1714" i="1"/>
  <c r="BW1714" i="1"/>
  <c r="BV1715" i="1"/>
  <c r="BW1715" i="1"/>
  <c r="BV1716" i="1"/>
  <c r="BW1716" i="1"/>
  <c r="BV1717" i="1"/>
  <c r="BW1717" i="1"/>
  <c r="BV1718" i="1"/>
  <c r="BW1718" i="1"/>
  <c r="BV1719" i="1"/>
  <c r="BW1719" i="1"/>
  <c r="BV1720" i="1"/>
  <c r="BW1720" i="1"/>
  <c r="BV1721" i="1"/>
  <c r="BW1721" i="1"/>
  <c r="BV1722" i="1"/>
  <c r="BW1722" i="1"/>
  <c r="BV1723" i="1"/>
  <c r="BW1723" i="1"/>
  <c r="BV1724" i="1"/>
  <c r="BW1724" i="1"/>
  <c r="BV1725" i="1"/>
  <c r="BW1725" i="1"/>
  <c r="BV1726" i="1"/>
  <c r="BW1726" i="1"/>
  <c r="BV1727" i="1"/>
  <c r="BW1727" i="1"/>
  <c r="BV1728" i="1"/>
  <c r="BW1728" i="1"/>
  <c r="BV1729" i="1"/>
  <c r="BW1729" i="1"/>
  <c r="BV1730" i="1"/>
  <c r="BW1730" i="1"/>
  <c r="BV1731" i="1"/>
  <c r="BW1731" i="1"/>
  <c r="BV1732" i="1"/>
  <c r="BW1732" i="1"/>
  <c r="BV1733" i="1"/>
  <c r="BW1733" i="1"/>
  <c r="BV1734" i="1"/>
  <c r="BW1734" i="1"/>
  <c r="BV1735" i="1"/>
  <c r="BW1735" i="1"/>
  <c r="BV1736" i="1"/>
  <c r="BW1736" i="1"/>
  <c r="BV1737" i="1"/>
  <c r="BW1737" i="1"/>
  <c r="BV1738" i="1"/>
  <c r="BW1738" i="1"/>
  <c r="BV1739" i="1"/>
  <c r="BW1739" i="1"/>
  <c r="BV1740" i="1"/>
  <c r="BW1740" i="1"/>
  <c r="BV1741" i="1"/>
  <c r="BW1741" i="1"/>
  <c r="BV1742" i="1"/>
  <c r="BW1742" i="1"/>
  <c r="BV1743" i="1"/>
  <c r="BW1743" i="1"/>
  <c r="BV1744" i="1"/>
  <c r="BW1744" i="1"/>
  <c r="BV1745" i="1"/>
  <c r="BW1745" i="1"/>
  <c r="BV1746" i="1"/>
  <c r="BW1746" i="1"/>
  <c r="BV1747" i="1"/>
  <c r="BW1747" i="1"/>
  <c r="BV1748" i="1"/>
  <c r="BW1748" i="1"/>
  <c r="BV1749" i="1"/>
  <c r="BW1749" i="1"/>
  <c r="BV1750" i="1"/>
  <c r="BW1750" i="1"/>
  <c r="BV1751" i="1"/>
  <c r="BW1751" i="1"/>
  <c r="BV1752" i="1"/>
  <c r="BW1752" i="1"/>
  <c r="BV1753" i="1"/>
  <c r="BW1753" i="1"/>
  <c r="BV1754" i="1"/>
  <c r="BW1754" i="1"/>
  <c r="BV1755" i="1"/>
  <c r="BW1755" i="1"/>
  <c r="BV1756" i="1"/>
  <c r="BW1756" i="1"/>
  <c r="BV1757" i="1"/>
  <c r="BW1757" i="1"/>
  <c r="BV1758" i="1"/>
  <c r="BW1758" i="1"/>
  <c r="BV1759" i="1"/>
  <c r="BW1759" i="1"/>
  <c r="BV1760" i="1"/>
  <c r="BW1760" i="1"/>
  <c r="BV1761" i="1"/>
  <c r="BW1761" i="1"/>
  <c r="BV1762" i="1"/>
  <c r="BW1762" i="1"/>
  <c r="BV1763" i="1"/>
  <c r="BW1763" i="1"/>
  <c r="BV1764" i="1"/>
  <c r="BW1764" i="1"/>
  <c r="BV1765" i="1"/>
  <c r="BW1765" i="1"/>
  <c r="BV1766" i="1"/>
  <c r="BW1766" i="1"/>
  <c r="BV1767" i="1"/>
  <c r="BW1767" i="1"/>
  <c r="BV1768" i="1"/>
  <c r="BW1768" i="1"/>
  <c r="BV1769" i="1"/>
  <c r="BW1769" i="1"/>
  <c r="BV1770" i="1"/>
  <c r="BW1770" i="1"/>
  <c r="BV1771" i="1"/>
  <c r="BW1771" i="1"/>
  <c r="BV1772" i="1"/>
  <c r="BW1772" i="1"/>
  <c r="BV1773" i="1"/>
  <c r="BW1773" i="1"/>
  <c r="BV1774" i="1"/>
  <c r="BW1774" i="1"/>
  <c r="BV1775" i="1"/>
  <c r="BW1775" i="1"/>
  <c r="BV1776" i="1"/>
  <c r="BW1776" i="1"/>
  <c r="BV1777" i="1"/>
  <c r="BW1777" i="1"/>
  <c r="BV1778" i="1"/>
  <c r="BW1778" i="1"/>
  <c r="BV1779" i="1"/>
  <c r="BW1779" i="1"/>
  <c r="BV1780" i="1"/>
  <c r="BW1780" i="1"/>
  <c r="BV1781" i="1"/>
  <c r="BW1781" i="1"/>
  <c r="BV1782" i="1"/>
  <c r="BW1782" i="1"/>
  <c r="BV1783" i="1"/>
  <c r="BW1783" i="1"/>
  <c r="BV1784" i="1"/>
  <c r="BW1784" i="1"/>
  <c r="BV1785" i="1"/>
  <c r="BW1785" i="1"/>
  <c r="BV1786" i="1"/>
  <c r="BW1786" i="1"/>
  <c r="BV1787" i="1"/>
  <c r="BW1787" i="1"/>
  <c r="BV1788" i="1"/>
  <c r="BW1788" i="1"/>
  <c r="BV1789" i="1"/>
  <c r="BW1789" i="1"/>
  <c r="BV1790" i="1"/>
  <c r="BW1790" i="1"/>
  <c r="BV1791" i="1"/>
  <c r="BW1791" i="1"/>
  <c r="BV1792" i="1"/>
  <c r="BW1792" i="1"/>
  <c r="BV1793" i="1"/>
  <c r="BW1793" i="1"/>
  <c r="BV1794" i="1"/>
  <c r="BW1794" i="1"/>
  <c r="BV1795" i="1"/>
  <c r="BW1795" i="1"/>
  <c r="BV1796" i="1"/>
  <c r="BW1796" i="1"/>
  <c r="BV1797" i="1"/>
  <c r="BW1797" i="1"/>
  <c r="BV1798" i="1"/>
  <c r="BW1798" i="1"/>
  <c r="BV1799" i="1"/>
  <c r="BW1799" i="1"/>
  <c r="BV1800" i="1"/>
  <c r="BW1800" i="1"/>
  <c r="BV1801" i="1"/>
  <c r="BW1801" i="1"/>
  <c r="BV1802" i="1"/>
  <c r="BW1802" i="1"/>
  <c r="BV1803" i="1"/>
  <c r="BW1803" i="1"/>
  <c r="BV1804" i="1"/>
  <c r="BW1804" i="1"/>
  <c r="BV1805" i="1"/>
  <c r="BW1805" i="1"/>
  <c r="BV1806" i="1"/>
  <c r="BW1806" i="1"/>
  <c r="BV1807" i="1"/>
  <c r="BW1807" i="1"/>
  <c r="BV1808" i="1"/>
  <c r="BW1808" i="1"/>
  <c r="BV1809" i="1"/>
  <c r="BW1809" i="1"/>
  <c r="BV1810" i="1"/>
  <c r="BW1810" i="1"/>
  <c r="BV1811" i="1"/>
  <c r="BW1811" i="1"/>
  <c r="BV1812" i="1"/>
  <c r="BW1812" i="1"/>
  <c r="BV1813" i="1"/>
  <c r="BW1813" i="1"/>
  <c r="BV1814" i="1"/>
  <c r="BW1814" i="1"/>
  <c r="BV1815" i="1"/>
  <c r="BW1815" i="1"/>
  <c r="BV1816" i="1"/>
  <c r="BW1816" i="1"/>
  <c r="BV1817" i="1"/>
  <c r="BW1817" i="1"/>
  <c r="BV1818" i="1"/>
  <c r="BW1818" i="1"/>
  <c r="BV1819" i="1"/>
  <c r="BW1819" i="1"/>
  <c r="BV1820" i="1"/>
  <c r="BW1820" i="1"/>
  <c r="BV1821" i="1"/>
  <c r="BW1821" i="1"/>
  <c r="BV1822" i="1"/>
  <c r="BW1822" i="1"/>
  <c r="BV1823" i="1"/>
  <c r="BW1823" i="1"/>
  <c r="BV1824" i="1"/>
  <c r="BW1824" i="1"/>
  <c r="BV1825" i="1"/>
  <c r="BW1825" i="1"/>
  <c r="BV1826" i="1"/>
  <c r="BW1826" i="1"/>
  <c r="BV1827" i="1"/>
  <c r="BW1827" i="1"/>
  <c r="BV1828" i="1"/>
  <c r="BW1828" i="1"/>
  <c r="BV1829" i="1"/>
  <c r="BW1829" i="1"/>
  <c r="BV1830" i="1"/>
  <c r="BW1830" i="1"/>
  <c r="BV1831" i="1"/>
  <c r="BW1831" i="1"/>
  <c r="BV1832" i="1"/>
  <c r="BW1832" i="1"/>
  <c r="BV1833" i="1"/>
  <c r="BW1833" i="1"/>
  <c r="BV1834" i="1"/>
  <c r="BW1834" i="1"/>
  <c r="BV1835" i="1"/>
  <c r="BW1835" i="1"/>
  <c r="BV1836" i="1"/>
  <c r="BW1836" i="1"/>
  <c r="BV1837" i="1"/>
  <c r="BW1837" i="1"/>
  <c r="BV1838" i="1"/>
  <c r="BW1838" i="1"/>
  <c r="BV1839" i="1"/>
  <c r="BW1839" i="1"/>
  <c r="BV1840" i="1"/>
  <c r="BW1840" i="1"/>
  <c r="BV1841" i="1"/>
  <c r="BW1841" i="1"/>
  <c r="BV1842" i="1"/>
  <c r="BW1842" i="1"/>
  <c r="BV1843" i="1"/>
  <c r="BW1843" i="1"/>
  <c r="BV1844" i="1"/>
  <c r="BW1844" i="1"/>
  <c r="BV1845" i="1"/>
  <c r="BW1845" i="1"/>
  <c r="BV1846" i="1"/>
  <c r="BW1846" i="1"/>
  <c r="BV1847" i="1"/>
  <c r="BW1847" i="1"/>
  <c r="BV1848" i="1"/>
  <c r="BW1848" i="1"/>
  <c r="BV1849" i="1"/>
  <c r="BW1849" i="1"/>
  <c r="BV1850" i="1"/>
  <c r="BW1850" i="1"/>
  <c r="BV1851" i="1"/>
  <c r="BW1851" i="1"/>
  <c r="BV1852" i="1"/>
  <c r="BW1852" i="1"/>
  <c r="BV1853" i="1"/>
  <c r="BW1853" i="1"/>
  <c r="BV1854" i="1"/>
  <c r="BW1854" i="1"/>
  <c r="BV1855" i="1"/>
  <c r="BW1855" i="1"/>
  <c r="BV1856" i="1"/>
  <c r="BW1856" i="1"/>
  <c r="BV1857" i="1"/>
  <c r="BW1857" i="1"/>
  <c r="BV1858" i="1"/>
  <c r="BW1858" i="1"/>
  <c r="BV1859" i="1"/>
  <c r="BW1859" i="1"/>
  <c r="BV1860" i="1"/>
  <c r="BW1860" i="1"/>
  <c r="BV1861" i="1"/>
  <c r="BW1861" i="1"/>
  <c r="BV1862" i="1"/>
  <c r="BW1862" i="1"/>
  <c r="BV1863" i="1"/>
  <c r="BW1863" i="1"/>
  <c r="BV1864" i="1"/>
  <c r="BW1864" i="1"/>
  <c r="BV1865" i="1"/>
  <c r="BW1865" i="1"/>
  <c r="BV1866" i="1"/>
  <c r="BW1866" i="1"/>
  <c r="BV1867" i="1"/>
  <c r="BW1867" i="1"/>
  <c r="BV1868" i="1"/>
  <c r="BW1868" i="1"/>
  <c r="BV1869" i="1"/>
  <c r="BW1869" i="1"/>
  <c r="BV1870" i="1"/>
  <c r="BW1870" i="1"/>
  <c r="BV1871" i="1"/>
  <c r="BW1871" i="1"/>
  <c r="BV1872" i="1"/>
  <c r="BW1872" i="1"/>
  <c r="BV1873" i="1"/>
  <c r="BW1873" i="1"/>
  <c r="BV1874" i="1"/>
  <c r="BW1874" i="1"/>
  <c r="BV1875" i="1"/>
  <c r="BW1875" i="1"/>
  <c r="BV1876" i="1"/>
  <c r="BW1876" i="1"/>
  <c r="BV1877" i="1"/>
  <c r="BW1877" i="1"/>
  <c r="BV1878" i="1"/>
  <c r="BW1878" i="1"/>
  <c r="BV1879" i="1"/>
  <c r="BW1879" i="1"/>
  <c r="BV1880" i="1"/>
  <c r="BW1880" i="1"/>
  <c r="BV1881" i="1"/>
  <c r="BW1881" i="1"/>
  <c r="BV1882" i="1"/>
  <c r="BW1882" i="1"/>
  <c r="BV1883" i="1"/>
  <c r="BW1883" i="1"/>
  <c r="BV1884" i="1"/>
  <c r="BW1884" i="1"/>
  <c r="BV1885" i="1"/>
  <c r="BW1885" i="1"/>
  <c r="BV1886" i="1"/>
  <c r="BW1886" i="1"/>
  <c r="BV1887" i="1"/>
  <c r="BW1887" i="1"/>
  <c r="BV1888" i="1"/>
  <c r="BW1888" i="1"/>
  <c r="BV1889" i="1"/>
  <c r="BW1889" i="1"/>
  <c r="BV1890" i="1"/>
  <c r="BW1890" i="1"/>
  <c r="BV1891" i="1"/>
  <c r="BW1891" i="1"/>
  <c r="BV1892" i="1"/>
  <c r="BW1892" i="1"/>
  <c r="BV1893" i="1"/>
  <c r="BW1893" i="1"/>
  <c r="BV1894" i="1"/>
  <c r="BW1894" i="1"/>
  <c r="BV1895" i="1"/>
  <c r="BW1895" i="1"/>
  <c r="BV1896" i="1"/>
  <c r="BW1896" i="1"/>
  <c r="BV1897" i="1"/>
  <c r="BW1897" i="1"/>
  <c r="BV1898" i="1"/>
  <c r="BW1898" i="1"/>
  <c r="BV1899" i="1"/>
  <c r="BW1899" i="1"/>
  <c r="BV1900" i="1"/>
  <c r="BW1900" i="1"/>
  <c r="BV1901" i="1"/>
  <c r="BW1901" i="1"/>
  <c r="BV1902" i="1"/>
  <c r="BW1902" i="1"/>
  <c r="BV1903" i="1"/>
  <c r="BW1903" i="1"/>
  <c r="BV1904" i="1"/>
  <c r="BW1904" i="1"/>
  <c r="BV1905" i="1"/>
  <c r="BW1905" i="1"/>
  <c r="BV1906" i="1"/>
  <c r="BW1906" i="1"/>
  <c r="BV1907" i="1"/>
  <c r="BW1907" i="1"/>
  <c r="BV1908" i="1"/>
  <c r="BW1908" i="1"/>
  <c r="BV1909" i="1"/>
  <c r="BW1909" i="1"/>
  <c r="BV1910" i="1"/>
  <c r="BW1910" i="1"/>
  <c r="BV1911" i="1"/>
  <c r="BW1911" i="1"/>
  <c r="BV1912" i="1"/>
  <c r="BW1912" i="1"/>
  <c r="BV1913" i="1"/>
  <c r="BW1913" i="1"/>
  <c r="BV1914" i="1"/>
  <c r="BW1914" i="1"/>
  <c r="BV1915" i="1"/>
  <c r="BW1915" i="1"/>
  <c r="BV1916" i="1"/>
  <c r="BW1916" i="1"/>
  <c r="BV1917" i="1"/>
  <c r="BW1917" i="1"/>
  <c r="BV1918" i="1"/>
  <c r="BW1918" i="1"/>
  <c r="BV1919" i="1"/>
  <c r="BW1919" i="1"/>
  <c r="BV1920" i="1"/>
  <c r="BW1920" i="1"/>
  <c r="BV1921" i="1"/>
  <c r="BW1921" i="1"/>
  <c r="BV1922" i="1"/>
  <c r="BW1922" i="1"/>
  <c r="BV1923" i="1"/>
  <c r="BW1923" i="1"/>
  <c r="BV1924" i="1"/>
  <c r="BW1924" i="1"/>
  <c r="BV1925" i="1"/>
  <c r="BW1925" i="1"/>
  <c r="BV1926" i="1"/>
  <c r="BW1926" i="1"/>
  <c r="BV1927" i="1"/>
  <c r="BW1927" i="1"/>
  <c r="BV1928" i="1"/>
  <c r="BW1928" i="1"/>
  <c r="BV1929" i="1"/>
  <c r="BW1929" i="1"/>
  <c r="BV1930" i="1"/>
  <c r="BW1930" i="1"/>
  <c r="BV1931" i="1"/>
  <c r="BW1931" i="1"/>
  <c r="BV1932" i="1"/>
  <c r="BW1932" i="1"/>
  <c r="BV1933" i="1"/>
  <c r="BW1933" i="1"/>
  <c r="BV1934" i="1"/>
  <c r="BW1934" i="1"/>
  <c r="BV1935" i="1"/>
  <c r="BW1935" i="1"/>
  <c r="BV1936" i="1"/>
  <c r="BW1936" i="1"/>
  <c r="BV1937" i="1"/>
  <c r="BW1937" i="1"/>
  <c r="BV1938" i="1"/>
  <c r="BW1938" i="1"/>
  <c r="BV1939" i="1"/>
  <c r="BW1939" i="1"/>
  <c r="BV1940" i="1"/>
  <c r="BW1940" i="1"/>
  <c r="BV1941" i="1"/>
  <c r="BW1941" i="1"/>
  <c r="BV1942" i="1"/>
  <c r="BW1942" i="1"/>
  <c r="BV1943" i="1"/>
  <c r="BW1943" i="1"/>
  <c r="BV1944" i="1"/>
  <c r="BW1944" i="1"/>
  <c r="BV1945" i="1"/>
  <c r="BW1945" i="1"/>
  <c r="BV1946" i="1"/>
  <c r="BW1946" i="1"/>
  <c r="BV1947" i="1"/>
  <c r="BW1947" i="1"/>
  <c r="BV1948" i="1"/>
  <c r="BW1948" i="1"/>
  <c r="BV1949" i="1"/>
  <c r="BW1949" i="1"/>
  <c r="BV1950" i="1"/>
  <c r="BW1950" i="1"/>
  <c r="BV1951" i="1"/>
  <c r="BW1951" i="1"/>
  <c r="BV1952" i="1"/>
  <c r="BW1952" i="1"/>
  <c r="BV1953" i="1"/>
  <c r="BW1953" i="1"/>
  <c r="BV1954" i="1"/>
  <c r="BW1954" i="1"/>
  <c r="BV1955" i="1"/>
  <c r="BW1955" i="1"/>
  <c r="BV1956" i="1"/>
  <c r="BW1956" i="1"/>
  <c r="BV1957" i="1"/>
  <c r="BW1957" i="1"/>
  <c r="BV1958" i="1"/>
  <c r="BW1958" i="1"/>
  <c r="BV1959" i="1"/>
  <c r="BW1959" i="1"/>
  <c r="BV1960" i="1"/>
  <c r="BW1960" i="1"/>
  <c r="BV1961" i="1"/>
  <c r="BW1961" i="1"/>
  <c r="BV1962" i="1"/>
  <c r="BW1962" i="1"/>
  <c r="BV1963" i="1"/>
  <c r="BW1963" i="1"/>
  <c r="BV1964" i="1"/>
  <c r="BW1964" i="1"/>
  <c r="BV1965" i="1"/>
  <c r="BW1965" i="1"/>
  <c r="BV1966" i="1"/>
  <c r="BW1966" i="1"/>
  <c r="BV1967" i="1"/>
  <c r="BW1967" i="1"/>
  <c r="BV1968" i="1"/>
  <c r="BW1968" i="1"/>
  <c r="BV1969" i="1"/>
  <c r="BW1969" i="1"/>
  <c r="BV1970" i="1"/>
  <c r="BW1970" i="1"/>
  <c r="BV1971" i="1"/>
  <c r="BW1971" i="1"/>
  <c r="BV1972" i="1"/>
  <c r="BW1972" i="1"/>
  <c r="BV1973" i="1"/>
  <c r="BW1973" i="1"/>
  <c r="BV1974" i="1"/>
  <c r="BW1974" i="1"/>
  <c r="BV1975" i="1"/>
  <c r="BW1975" i="1"/>
  <c r="BV1976" i="1"/>
  <c r="BW1976" i="1"/>
  <c r="BV1977" i="1"/>
  <c r="BW1977" i="1"/>
  <c r="BV1978" i="1"/>
  <c r="BW1978" i="1"/>
  <c r="BV1979" i="1"/>
  <c r="BW1979" i="1"/>
  <c r="BV1980" i="1"/>
  <c r="BW1980" i="1"/>
  <c r="BV1981" i="1"/>
  <c r="BW1981" i="1"/>
  <c r="BV1982" i="1"/>
  <c r="BW1982" i="1"/>
  <c r="BV1983" i="1"/>
  <c r="BW1983" i="1"/>
  <c r="BV1984" i="1"/>
  <c r="BW1984" i="1"/>
  <c r="BV1985" i="1"/>
  <c r="BW1985" i="1"/>
  <c r="BV1986" i="1"/>
  <c r="BW1986" i="1"/>
  <c r="BV1987" i="1"/>
  <c r="BW1987" i="1"/>
  <c r="BV1988" i="1"/>
  <c r="BW1988" i="1"/>
  <c r="BV1989" i="1"/>
  <c r="BW1989" i="1"/>
  <c r="BV1990" i="1"/>
  <c r="BW1990" i="1"/>
  <c r="BV1991" i="1"/>
  <c r="BW1991" i="1"/>
  <c r="BV1992" i="1"/>
  <c r="BW1992" i="1"/>
  <c r="BV1993" i="1"/>
  <c r="BW1993" i="1"/>
  <c r="BV1994" i="1"/>
  <c r="BW1994" i="1"/>
  <c r="BV1995" i="1"/>
  <c r="BW1995" i="1"/>
  <c r="BV1996" i="1"/>
  <c r="BW1996" i="1"/>
  <c r="BV1997" i="1"/>
  <c r="BW1997" i="1"/>
  <c r="BV1998" i="1"/>
  <c r="BW1998" i="1"/>
  <c r="BV1999" i="1"/>
  <c r="BW1999" i="1"/>
  <c r="BV2000" i="1"/>
  <c r="BW2000" i="1"/>
  <c r="BV2001" i="1"/>
  <c r="BW2001" i="1"/>
  <c r="BW2" i="1"/>
  <c r="BV2" i="1"/>
  <c r="BU3" i="1" l="1"/>
  <c r="BU2" i="1"/>
  <c r="BT3" i="1"/>
  <c r="BT4" i="1"/>
  <c r="BT5" i="1"/>
  <c r="BT6" i="1"/>
  <c r="BT7" i="1"/>
  <c r="BT8" i="1"/>
  <c r="BT9" i="1"/>
  <c r="BT10" i="1"/>
  <c r="BT11" i="1"/>
  <c r="BT12" i="1"/>
  <c r="BT13" i="1"/>
  <c r="BT14" i="1"/>
  <c r="BT15" i="1"/>
  <c r="BT16" i="1"/>
  <c r="BT17" i="1"/>
  <c r="BT18" i="1"/>
  <c r="BT19" i="1"/>
  <c r="BT20" i="1"/>
  <c r="BT21" i="1"/>
  <c r="BT22" i="1"/>
  <c r="BT23" i="1"/>
  <c r="BT24" i="1"/>
  <c r="BT25" i="1"/>
  <c r="BT26" i="1"/>
  <c r="BT27" i="1"/>
  <c r="BT28" i="1"/>
  <c r="BT29" i="1"/>
  <c r="BT30" i="1"/>
  <c r="BT31" i="1"/>
  <c r="BT32" i="1"/>
  <c r="BT33" i="1"/>
  <c r="BT34" i="1"/>
  <c r="BT35" i="1"/>
  <c r="BT36" i="1"/>
  <c r="BT37" i="1"/>
  <c r="BT38" i="1"/>
  <c r="BT39" i="1"/>
  <c r="BT40" i="1"/>
  <c r="BT41" i="1"/>
  <c r="BT42" i="1"/>
  <c r="BT43" i="1"/>
  <c r="BT44" i="1"/>
  <c r="BT45" i="1"/>
  <c r="BT46" i="1"/>
  <c r="BT47" i="1"/>
  <c r="BT48" i="1"/>
  <c r="BT49" i="1"/>
  <c r="BT50" i="1"/>
  <c r="BT51" i="1"/>
  <c r="BT52" i="1"/>
  <c r="BT53" i="1"/>
  <c r="BT54" i="1"/>
  <c r="BT55" i="1"/>
  <c r="BT56" i="1"/>
  <c r="BT57" i="1"/>
  <c r="BT58" i="1"/>
  <c r="BT59" i="1"/>
  <c r="BT60" i="1"/>
  <c r="BT61" i="1"/>
  <c r="BT62" i="1"/>
  <c r="BT63" i="1"/>
  <c r="BT64" i="1"/>
  <c r="BT65" i="1"/>
  <c r="BT66" i="1"/>
  <c r="BT67" i="1"/>
  <c r="BT68" i="1"/>
  <c r="BT69" i="1"/>
  <c r="BT70" i="1"/>
  <c r="BT71" i="1"/>
  <c r="BT72" i="1"/>
  <c r="BT73" i="1"/>
  <c r="BT74" i="1"/>
  <c r="BT75" i="1"/>
  <c r="BT76" i="1"/>
  <c r="BT77" i="1"/>
  <c r="BT78" i="1"/>
  <c r="BT79" i="1"/>
  <c r="BT80" i="1"/>
  <c r="BT81" i="1"/>
  <c r="BT82" i="1"/>
  <c r="BT83" i="1"/>
  <c r="BT84" i="1"/>
  <c r="BT85" i="1"/>
  <c r="BT86" i="1"/>
  <c r="BT87" i="1"/>
  <c r="BT88" i="1"/>
  <c r="BT89" i="1"/>
  <c r="BT90" i="1"/>
  <c r="BT91" i="1"/>
  <c r="BT92" i="1"/>
  <c r="BT93" i="1"/>
  <c r="BT94" i="1"/>
  <c r="BT95" i="1"/>
  <c r="BT96" i="1"/>
  <c r="BT97" i="1"/>
  <c r="BT98" i="1"/>
  <c r="BT99" i="1"/>
  <c r="BT100" i="1"/>
  <c r="BT101" i="1"/>
  <c r="BT102" i="1"/>
  <c r="BT103" i="1"/>
  <c r="BT104" i="1"/>
  <c r="BT105" i="1"/>
  <c r="BT106" i="1"/>
  <c r="BT107" i="1"/>
  <c r="BT108" i="1"/>
  <c r="BT109" i="1"/>
  <c r="BT110" i="1"/>
  <c r="BT111" i="1"/>
  <c r="BT112" i="1"/>
  <c r="BT113" i="1"/>
  <c r="BT114" i="1"/>
  <c r="BT115" i="1"/>
  <c r="BT116" i="1"/>
  <c r="BT117" i="1"/>
  <c r="BT118" i="1"/>
  <c r="BT119" i="1"/>
  <c r="BT120" i="1"/>
  <c r="BT121" i="1"/>
  <c r="BT122" i="1"/>
  <c r="BT123" i="1"/>
  <c r="BT124" i="1"/>
  <c r="BT125" i="1"/>
  <c r="BT126" i="1"/>
  <c r="BT127" i="1"/>
  <c r="BT128" i="1"/>
  <c r="BT129" i="1"/>
  <c r="BT130" i="1"/>
  <c r="BT131" i="1"/>
  <c r="BT132" i="1"/>
  <c r="BT133" i="1"/>
  <c r="BT134" i="1"/>
  <c r="BT135" i="1"/>
  <c r="BT136" i="1"/>
  <c r="BT137" i="1"/>
  <c r="BT138" i="1"/>
  <c r="BT139" i="1"/>
  <c r="BT140" i="1"/>
  <c r="BT141" i="1"/>
  <c r="BT142" i="1"/>
  <c r="BT143" i="1"/>
  <c r="BT144" i="1"/>
  <c r="BT145" i="1"/>
  <c r="BT146" i="1"/>
  <c r="BT147" i="1"/>
  <c r="BT148" i="1"/>
  <c r="BT149" i="1"/>
  <c r="BT150" i="1"/>
  <c r="BT151" i="1"/>
  <c r="BT152" i="1"/>
  <c r="BT153" i="1"/>
  <c r="BT154" i="1"/>
  <c r="BT155" i="1"/>
  <c r="BT156" i="1"/>
  <c r="BT157" i="1"/>
  <c r="BT158" i="1"/>
  <c r="BT159" i="1"/>
  <c r="BT160" i="1"/>
  <c r="BT161" i="1"/>
  <c r="BT162" i="1"/>
  <c r="BT163" i="1"/>
  <c r="BT164" i="1"/>
  <c r="BT165" i="1"/>
  <c r="BT166" i="1"/>
  <c r="BT167" i="1"/>
  <c r="BT168" i="1"/>
  <c r="BT169" i="1"/>
  <c r="BT170" i="1"/>
  <c r="BT171" i="1"/>
  <c r="BT172" i="1"/>
  <c r="BT173" i="1"/>
  <c r="BT174" i="1"/>
  <c r="BT175" i="1"/>
  <c r="BT176" i="1"/>
  <c r="BT177" i="1"/>
  <c r="BT178" i="1"/>
  <c r="BT179" i="1"/>
  <c r="BT180" i="1"/>
  <c r="BT181" i="1"/>
  <c r="BT182" i="1"/>
  <c r="BT183" i="1"/>
  <c r="BT184" i="1"/>
  <c r="BT185" i="1"/>
  <c r="BT186" i="1"/>
  <c r="BT187" i="1"/>
  <c r="BT188" i="1"/>
  <c r="BT189" i="1"/>
  <c r="BT190" i="1"/>
  <c r="BT191" i="1"/>
  <c r="BT192" i="1"/>
  <c r="BT193" i="1"/>
  <c r="BT194" i="1"/>
  <c r="BT195" i="1"/>
  <c r="BT196" i="1"/>
  <c r="BT197" i="1"/>
  <c r="BT198" i="1"/>
  <c r="BT199" i="1"/>
  <c r="BT200" i="1"/>
  <c r="BT201" i="1"/>
  <c r="BT202" i="1"/>
  <c r="BT203" i="1"/>
  <c r="BT204" i="1"/>
  <c r="BT205" i="1"/>
  <c r="BT206" i="1"/>
  <c r="BT207" i="1"/>
  <c r="BT208" i="1"/>
  <c r="BT209" i="1"/>
  <c r="BT210" i="1"/>
  <c r="BT211" i="1"/>
  <c r="BT212" i="1"/>
  <c r="BT213" i="1"/>
  <c r="BT214" i="1"/>
  <c r="BT215" i="1"/>
  <c r="BT216" i="1"/>
  <c r="BT217" i="1"/>
  <c r="BT218" i="1"/>
  <c r="BT219" i="1"/>
  <c r="BT220" i="1"/>
  <c r="BT221" i="1"/>
  <c r="BT222" i="1"/>
  <c r="BT223" i="1"/>
  <c r="BT224" i="1"/>
  <c r="BT225" i="1"/>
  <c r="BT226" i="1"/>
  <c r="BT227" i="1"/>
  <c r="BT228" i="1"/>
  <c r="BT229" i="1"/>
  <c r="BT230" i="1"/>
  <c r="BT231" i="1"/>
  <c r="BT232" i="1"/>
  <c r="BT233" i="1"/>
  <c r="BT234" i="1"/>
  <c r="BT235" i="1"/>
  <c r="BT236" i="1"/>
  <c r="BT237" i="1"/>
  <c r="BT238" i="1"/>
  <c r="BT239" i="1"/>
  <c r="BT240" i="1"/>
  <c r="BT241" i="1"/>
  <c r="BT242" i="1"/>
  <c r="BT243" i="1"/>
  <c r="BT244" i="1"/>
  <c r="BT245" i="1"/>
  <c r="BT246" i="1"/>
  <c r="BT247" i="1"/>
  <c r="BT248" i="1"/>
  <c r="BT249" i="1"/>
  <c r="BT250" i="1"/>
  <c r="BT251" i="1"/>
  <c r="BT252" i="1"/>
  <c r="BT253" i="1"/>
  <c r="BT254" i="1"/>
  <c r="BT255" i="1"/>
  <c r="BT256" i="1"/>
  <c r="BT257" i="1"/>
  <c r="BT258" i="1"/>
  <c r="BT259" i="1"/>
  <c r="BT260" i="1"/>
  <c r="BT261" i="1"/>
  <c r="BT262" i="1"/>
  <c r="BT263" i="1"/>
  <c r="BT264" i="1"/>
  <c r="BT265" i="1"/>
  <c r="BT266" i="1"/>
  <c r="BT267" i="1"/>
  <c r="BT268" i="1"/>
  <c r="BT269" i="1"/>
  <c r="BT270" i="1"/>
  <c r="BT271" i="1"/>
  <c r="BT272" i="1"/>
  <c r="BT273" i="1"/>
  <c r="BT274" i="1"/>
  <c r="BT275" i="1"/>
  <c r="BT276" i="1"/>
  <c r="BT277" i="1"/>
  <c r="BT278" i="1"/>
  <c r="BT279" i="1"/>
  <c r="BT280" i="1"/>
  <c r="BT281" i="1"/>
  <c r="BT282" i="1"/>
  <c r="BT283" i="1"/>
  <c r="BT284" i="1"/>
  <c r="BT285" i="1"/>
  <c r="BT286" i="1"/>
  <c r="BT287" i="1"/>
  <c r="BT288" i="1"/>
  <c r="BT289" i="1"/>
  <c r="BT290" i="1"/>
  <c r="BT291" i="1"/>
  <c r="BT292" i="1"/>
  <c r="BT293" i="1"/>
  <c r="BT294" i="1"/>
  <c r="BT295" i="1"/>
  <c r="BT296" i="1"/>
  <c r="BT297" i="1"/>
  <c r="BT298" i="1"/>
  <c r="BT299" i="1"/>
  <c r="BT300" i="1"/>
  <c r="BT301" i="1"/>
  <c r="BT302" i="1"/>
  <c r="BT303" i="1"/>
  <c r="BT304" i="1"/>
  <c r="BT305" i="1"/>
  <c r="BT306" i="1"/>
  <c r="BT307" i="1"/>
  <c r="BT308" i="1"/>
  <c r="BT309" i="1"/>
  <c r="BT310" i="1"/>
  <c r="BT311" i="1"/>
  <c r="BT312" i="1"/>
  <c r="BT313" i="1"/>
  <c r="BT314" i="1"/>
  <c r="BT315" i="1"/>
  <c r="BT316" i="1"/>
  <c r="BT317" i="1"/>
  <c r="BT318" i="1"/>
  <c r="BT319" i="1"/>
  <c r="BT320" i="1"/>
  <c r="BT321" i="1"/>
  <c r="BT322" i="1"/>
  <c r="BT323" i="1"/>
  <c r="BT324" i="1"/>
  <c r="BT325" i="1"/>
  <c r="BT326" i="1"/>
  <c r="BT327" i="1"/>
  <c r="BT328" i="1"/>
  <c r="BT329" i="1"/>
  <c r="BT330" i="1"/>
  <c r="BT331" i="1"/>
  <c r="BT332" i="1"/>
  <c r="BT333" i="1"/>
  <c r="BT334" i="1"/>
  <c r="BT335" i="1"/>
  <c r="BT336" i="1"/>
  <c r="BT337" i="1"/>
  <c r="BT338" i="1"/>
  <c r="BT339" i="1"/>
  <c r="BT340" i="1"/>
  <c r="BT341" i="1"/>
  <c r="BT342" i="1"/>
  <c r="BT343" i="1"/>
  <c r="BT344" i="1"/>
  <c r="BT345" i="1"/>
  <c r="BT346" i="1"/>
  <c r="BT347" i="1"/>
  <c r="BT348" i="1"/>
  <c r="BT349" i="1"/>
  <c r="BT350" i="1"/>
  <c r="BT351" i="1"/>
  <c r="BT352" i="1"/>
  <c r="BT353" i="1"/>
  <c r="BT354" i="1"/>
  <c r="BT355" i="1"/>
  <c r="BT356" i="1"/>
  <c r="BT357" i="1"/>
  <c r="BT358" i="1"/>
  <c r="BT359" i="1"/>
  <c r="BT360" i="1"/>
  <c r="BT361" i="1"/>
  <c r="BT362" i="1"/>
  <c r="BT363" i="1"/>
  <c r="BT364" i="1"/>
  <c r="BT365" i="1"/>
  <c r="BT366" i="1"/>
  <c r="BT367" i="1"/>
  <c r="BT368" i="1"/>
  <c r="BT369" i="1"/>
  <c r="BT370" i="1"/>
  <c r="BT371" i="1"/>
  <c r="BT372" i="1"/>
  <c r="BT373" i="1"/>
  <c r="BT374" i="1"/>
  <c r="BT375" i="1"/>
  <c r="BT376" i="1"/>
  <c r="BT377" i="1"/>
  <c r="BT378" i="1"/>
  <c r="BT379" i="1"/>
  <c r="BT380" i="1"/>
  <c r="BT381" i="1"/>
  <c r="BT382" i="1"/>
  <c r="BT383" i="1"/>
  <c r="BT384" i="1"/>
  <c r="BT385" i="1"/>
  <c r="BT386" i="1"/>
  <c r="BT387" i="1"/>
  <c r="BT388" i="1"/>
  <c r="BT389" i="1"/>
  <c r="BT390" i="1"/>
  <c r="BT391" i="1"/>
  <c r="BT392" i="1"/>
  <c r="BT393" i="1"/>
  <c r="BT394" i="1"/>
  <c r="BT395" i="1"/>
  <c r="BT396" i="1"/>
  <c r="BT397" i="1"/>
  <c r="BT398" i="1"/>
  <c r="BT399" i="1"/>
  <c r="BT400" i="1"/>
  <c r="BT401" i="1"/>
  <c r="BT402" i="1"/>
  <c r="BT403" i="1"/>
  <c r="BT404" i="1"/>
  <c r="BT405" i="1"/>
  <c r="BT406" i="1"/>
  <c r="BT407" i="1"/>
  <c r="BT408" i="1"/>
  <c r="BT409" i="1"/>
  <c r="BT410" i="1"/>
  <c r="BT411" i="1"/>
  <c r="BT412" i="1"/>
  <c r="BT413" i="1"/>
  <c r="BT414" i="1"/>
  <c r="BT415" i="1"/>
  <c r="BT416" i="1"/>
  <c r="BT417" i="1"/>
  <c r="BT418" i="1"/>
  <c r="BT419" i="1"/>
  <c r="BT420" i="1"/>
  <c r="BT421" i="1"/>
  <c r="BT422" i="1"/>
  <c r="BT423" i="1"/>
  <c r="BT424" i="1"/>
  <c r="BT425" i="1"/>
  <c r="BT426" i="1"/>
  <c r="BT427" i="1"/>
  <c r="BT428" i="1"/>
  <c r="BT429" i="1"/>
  <c r="BT430" i="1"/>
  <c r="BT431" i="1"/>
  <c r="BT432" i="1"/>
  <c r="BT433" i="1"/>
  <c r="BT434" i="1"/>
  <c r="BT435" i="1"/>
  <c r="BT436" i="1"/>
  <c r="BT437" i="1"/>
  <c r="BT438" i="1"/>
  <c r="BT439" i="1"/>
  <c r="BT440" i="1"/>
  <c r="BT441" i="1"/>
  <c r="BT442" i="1"/>
  <c r="BT443" i="1"/>
  <c r="BT444" i="1"/>
  <c r="BT445" i="1"/>
  <c r="BT446" i="1"/>
  <c r="BT447" i="1"/>
  <c r="BT448" i="1"/>
  <c r="BT449" i="1"/>
  <c r="BT450" i="1"/>
  <c r="BT451" i="1"/>
  <c r="BT452" i="1"/>
  <c r="BT453" i="1"/>
  <c r="BT454" i="1"/>
  <c r="BT455" i="1"/>
  <c r="BT456" i="1"/>
  <c r="BT457" i="1"/>
  <c r="BT458" i="1"/>
  <c r="BT459" i="1"/>
  <c r="BT460" i="1"/>
  <c r="BT461" i="1"/>
  <c r="BT462" i="1"/>
  <c r="BT463" i="1"/>
  <c r="BT464" i="1"/>
  <c r="BT465" i="1"/>
  <c r="BT466" i="1"/>
  <c r="BT467" i="1"/>
  <c r="BT468" i="1"/>
  <c r="BT469" i="1"/>
  <c r="BT470" i="1"/>
  <c r="BT471" i="1"/>
  <c r="BT472" i="1"/>
  <c r="BT473" i="1"/>
  <c r="BT474" i="1"/>
  <c r="BT475" i="1"/>
  <c r="BT476" i="1"/>
  <c r="BT477" i="1"/>
  <c r="BT478" i="1"/>
  <c r="BT479" i="1"/>
  <c r="BT480" i="1"/>
  <c r="BT481" i="1"/>
  <c r="BT482" i="1"/>
  <c r="BT483" i="1"/>
  <c r="BT484" i="1"/>
  <c r="BT485" i="1"/>
  <c r="BT486" i="1"/>
  <c r="BT487" i="1"/>
  <c r="BT488" i="1"/>
  <c r="BT489" i="1"/>
  <c r="BT490" i="1"/>
  <c r="BT491" i="1"/>
  <c r="BT492" i="1"/>
  <c r="BT493" i="1"/>
  <c r="BT494" i="1"/>
  <c r="BT495" i="1"/>
  <c r="BT496" i="1"/>
  <c r="BT497" i="1"/>
  <c r="BT498" i="1"/>
  <c r="BT499" i="1"/>
  <c r="BT500" i="1"/>
  <c r="BT501" i="1"/>
  <c r="BT502" i="1"/>
  <c r="BT503" i="1"/>
  <c r="BT504" i="1"/>
  <c r="BT505" i="1"/>
  <c r="BT506" i="1"/>
  <c r="BT507" i="1"/>
  <c r="BT508" i="1"/>
  <c r="BT509" i="1"/>
  <c r="BT510" i="1"/>
  <c r="BT511" i="1"/>
  <c r="BT512" i="1"/>
  <c r="BT513" i="1"/>
  <c r="BT514" i="1"/>
  <c r="BT515" i="1"/>
  <c r="BT516" i="1"/>
  <c r="BT517" i="1"/>
  <c r="BT518" i="1"/>
  <c r="BT519" i="1"/>
  <c r="BT520" i="1"/>
  <c r="BT521" i="1"/>
  <c r="BT522" i="1"/>
  <c r="BT523" i="1"/>
  <c r="BT524" i="1"/>
  <c r="BT525" i="1"/>
  <c r="BT526" i="1"/>
  <c r="BT527" i="1"/>
  <c r="BT528" i="1"/>
  <c r="BT529" i="1"/>
  <c r="BT530" i="1"/>
  <c r="BT531" i="1"/>
  <c r="BT532" i="1"/>
  <c r="BT533" i="1"/>
  <c r="BT534" i="1"/>
  <c r="BT535" i="1"/>
  <c r="BT536" i="1"/>
  <c r="BT537" i="1"/>
  <c r="BT538" i="1"/>
  <c r="BT539" i="1"/>
  <c r="BT540" i="1"/>
  <c r="BT541" i="1"/>
  <c r="BT542" i="1"/>
  <c r="BT543" i="1"/>
  <c r="BT544" i="1"/>
  <c r="BT545" i="1"/>
  <c r="BT546" i="1"/>
  <c r="BT547" i="1"/>
  <c r="BT548" i="1"/>
  <c r="BT549" i="1"/>
  <c r="BT550" i="1"/>
  <c r="BT551" i="1"/>
  <c r="BT552" i="1"/>
  <c r="BT553" i="1"/>
  <c r="BT554" i="1"/>
  <c r="BT555" i="1"/>
  <c r="BT556" i="1"/>
  <c r="BT557" i="1"/>
  <c r="BT558" i="1"/>
  <c r="BT559" i="1"/>
  <c r="BT560" i="1"/>
  <c r="BT561" i="1"/>
  <c r="BT562" i="1"/>
  <c r="BT563" i="1"/>
  <c r="BT564" i="1"/>
  <c r="BT565" i="1"/>
  <c r="BT566" i="1"/>
  <c r="BT567" i="1"/>
  <c r="BT568" i="1"/>
  <c r="BT569" i="1"/>
  <c r="BT570" i="1"/>
  <c r="BT571" i="1"/>
  <c r="BT572" i="1"/>
  <c r="BT573" i="1"/>
  <c r="BT574" i="1"/>
  <c r="BT575" i="1"/>
  <c r="BT576" i="1"/>
  <c r="BT577" i="1"/>
  <c r="BT578" i="1"/>
  <c r="BT579" i="1"/>
  <c r="BT580" i="1"/>
  <c r="BT581" i="1"/>
  <c r="BT582" i="1"/>
  <c r="BT583" i="1"/>
  <c r="BT584" i="1"/>
  <c r="BT585" i="1"/>
  <c r="BT586" i="1"/>
  <c r="BT587" i="1"/>
  <c r="BT588" i="1"/>
  <c r="BT589" i="1"/>
  <c r="BT590" i="1"/>
  <c r="BT591" i="1"/>
  <c r="BT592" i="1"/>
  <c r="BT593" i="1"/>
  <c r="BT594" i="1"/>
  <c r="BT595" i="1"/>
  <c r="BT596" i="1"/>
  <c r="BT597" i="1"/>
  <c r="BT598" i="1"/>
  <c r="BT599" i="1"/>
  <c r="BT600" i="1"/>
  <c r="BT601" i="1"/>
  <c r="BT602" i="1"/>
  <c r="BT603" i="1"/>
  <c r="BT604" i="1"/>
  <c r="BT605" i="1"/>
  <c r="BT606" i="1"/>
  <c r="BT607" i="1"/>
  <c r="BT608" i="1"/>
  <c r="BT609" i="1"/>
  <c r="BT610" i="1"/>
  <c r="BT611" i="1"/>
  <c r="BT612" i="1"/>
  <c r="BT613" i="1"/>
  <c r="BT614" i="1"/>
  <c r="BT615" i="1"/>
  <c r="BT616" i="1"/>
  <c r="BT617" i="1"/>
  <c r="BT618" i="1"/>
  <c r="BT619" i="1"/>
  <c r="BT620" i="1"/>
  <c r="BT621" i="1"/>
  <c r="BT622" i="1"/>
  <c r="BT623" i="1"/>
  <c r="BT624" i="1"/>
  <c r="BT625" i="1"/>
  <c r="BT626" i="1"/>
  <c r="BT627" i="1"/>
  <c r="BT628" i="1"/>
  <c r="BT629" i="1"/>
  <c r="BT630" i="1"/>
  <c r="BT631" i="1"/>
  <c r="BT632" i="1"/>
  <c r="BT633" i="1"/>
  <c r="BT634" i="1"/>
  <c r="BT635" i="1"/>
  <c r="BT636" i="1"/>
  <c r="BT637" i="1"/>
  <c r="BT638" i="1"/>
  <c r="BT639" i="1"/>
  <c r="BT640" i="1"/>
  <c r="BT641" i="1"/>
  <c r="BT642" i="1"/>
  <c r="BT643" i="1"/>
  <c r="BT644" i="1"/>
  <c r="BT645" i="1"/>
  <c r="BT646" i="1"/>
  <c r="BT647" i="1"/>
  <c r="BT648" i="1"/>
  <c r="BT649" i="1"/>
  <c r="BT650" i="1"/>
  <c r="BT651" i="1"/>
  <c r="BT652" i="1"/>
  <c r="BT653" i="1"/>
  <c r="BT654" i="1"/>
  <c r="BT655" i="1"/>
  <c r="BT656" i="1"/>
  <c r="BT657" i="1"/>
  <c r="BT658" i="1"/>
  <c r="BT659" i="1"/>
  <c r="BT660" i="1"/>
  <c r="BT661" i="1"/>
  <c r="BT662" i="1"/>
  <c r="BT663" i="1"/>
  <c r="BT664" i="1"/>
  <c r="BT665" i="1"/>
  <c r="BT666" i="1"/>
  <c r="BT667" i="1"/>
  <c r="BT668" i="1"/>
  <c r="BT669" i="1"/>
  <c r="BT670" i="1"/>
  <c r="BT671" i="1"/>
  <c r="BT672" i="1"/>
  <c r="BT673" i="1"/>
  <c r="BT674" i="1"/>
  <c r="BT675" i="1"/>
  <c r="BT676" i="1"/>
  <c r="BT677" i="1"/>
  <c r="BT678" i="1"/>
  <c r="BT679" i="1"/>
  <c r="BT680" i="1"/>
  <c r="BT681" i="1"/>
  <c r="BT682" i="1"/>
  <c r="BT683" i="1"/>
  <c r="BT684" i="1"/>
  <c r="BT685" i="1"/>
  <c r="BT686" i="1"/>
  <c r="BT687" i="1"/>
  <c r="BT688" i="1"/>
  <c r="BT689" i="1"/>
  <c r="BT690" i="1"/>
  <c r="BT691" i="1"/>
  <c r="BT692" i="1"/>
  <c r="BT693" i="1"/>
  <c r="BT694" i="1"/>
  <c r="BT695" i="1"/>
  <c r="BT696" i="1"/>
  <c r="BT697" i="1"/>
  <c r="BT698" i="1"/>
  <c r="BT699" i="1"/>
  <c r="BT700" i="1"/>
  <c r="BT701" i="1"/>
  <c r="BT702" i="1"/>
  <c r="BT703" i="1"/>
  <c r="BT704" i="1"/>
  <c r="BT705" i="1"/>
  <c r="BT706" i="1"/>
  <c r="BT707" i="1"/>
  <c r="BT708" i="1"/>
  <c r="BT709" i="1"/>
  <c r="BT710" i="1"/>
  <c r="BT711" i="1"/>
  <c r="BT712" i="1"/>
  <c r="BT713" i="1"/>
  <c r="BT714" i="1"/>
  <c r="BT715" i="1"/>
  <c r="BT716" i="1"/>
  <c r="BT717" i="1"/>
  <c r="BT718" i="1"/>
  <c r="BT719" i="1"/>
  <c r="BT720" i="1"/>
  <c r="BT721" i="1"/>
  <c r="BT722" i="1"/>
  <c r="BT723" i="1"/>
  <c r="BT724" i="1"/>
  <c r="BT725" i="1"/>
  <c r="BT726" i="1"/>
  <c r="BT727" i="1"/>
  <c r="BT728" i="1"/>
  <c r="BT729" i="1"/>
  <c r="BT730" i="1"/>
  <c r="BT731" i="1"/>
  <c r="BT732" i="1"/>
  <c r="BT733" i="1"/>
  <c r="BT734" i="1"/>
  <c r="BT735" i="1"/>
  <c r="BT736" i="1"/>
  <c r="BT737" i="1"/>
  <c r="BT738" i="1"/>
  <c r="BT739" i="1"/>
  <c r="BT740" i="1"/>
  <c r="BT741" i="1"/>
  <c r="BT742" i="1"/>
  <c r="BT743" i="1"/>
  <c r="BT744" i="1"/>
  <c r="BT745" i="1"/>
  <c r="BT746" i="1"/>
  <c r="BT747" i="1"/>
  <c r="BT748" i="1"/>
  <c r="BT749" i="1"/>
  <c r="BT750" i="1"/>
  <c r="BT751" i="1"/>
  <c r="BT752" i="1"/>
  <c r="BT753" i="1"/>
  <c r="BT754" i="1"/>
  <c r="BT755" i="1"/>
  <c r="BT756" i="1"/>
  <c r="BT757" i="1"/>
  <c r="BT758" i="1"/>
  <c r="BT759" i="1"/>
  <c r="BT760" i="1"/>
  <c r="BT761" i="1"/>
  <c r="BT762" i="1"/>
  <c r="BT763" i="1"/>
  <c r="BT764" i="1"/>
  <c r="BT765" i="1"/>
  <c r="BT766" i="1"/>
  <c r="BT767" i="1"/>
  <c r="BT768" i="1"/>
  <c r="BT769" i="1"/>
  <c r="BT770" i="1"/>
  <c r="BT771" i="1"/>
  <c r="BT772" i="1"/>
  <c r="BT773" i="1"/>
  <c r="BT774" i="1"/>
  <c r="BT775" i="1"/>
  <c r="BT776" i="1"/>
  <c r="BT777" i="1"/>
  <c r="BT778" i="1"/>
  <c r="BT779" i="1"/>
  <c r="BT780" i="1"/>
  <c r="BT781" i="1"/>
  <c r="BT782" i="1"/>
  <c r="BT783" i="1"/>
  <c r="BT784" i="1"/>
  <c r="BT785" i="1"/>
  <c r="BT786" i="1"/>
  <c r="BT787" i="1"/>
  <c r="BT788" i="1"/>
  <c r="BT789" i="1"/>
  <c r="BT790" i="1"/>
  <c r="BT791" i="1"/>
  <c r="BT792" i="1"/>
  <c r="BT793" i="1"/>
  <c r="BT794" i="1"/>
  <c r="BT795" i="1"/>
  <c r="BT796" i="1"/>
  <c r="BT797" i="1"/>
  <c r="BT798" i="1"/>
  <c r="BT799" i="1"/>
  <c r="BT800" i="1"/>
  <c r="BT801" i="1"/>
  <c r="BT802" i="1"/>
  <c r="BT803" i="1"/>
  <c r="BT804" i="1"/>
  <c r="BT805" i="1"/>
  <c r="BT806" i="1"/>
  <c r="BT807" i="1"/>
  <c r="BT808" i="1"/>
  <c r="BT809" i="1"/>
  <c r="BT810" i="1"/>
  <c r="BT811" i="1"/>
  <c r="BT812" i="1"/>
  <c r="BT813" i="1"/>
  <c r="BT814" i="1"/>
  <c r="BT815" i="1"/>
  <c r="BT816" i="1"/>
  <c r="BT817" i="1"/>
  <c r="BT818" i="1"/>
  <c r="BT819" i="1"/>
  <c r="BT820" i="1"/>
  <c r="BT821" i="1"/>
  <c r="BT822" i="1"/>
  <c r="BT823" i="1"/>
  <c r="BT824" i="1"/>
  <c r="BT825" i="1"/>
  <c r="BT826" i="1"/>
  <c r="BT827" i="1"/>
  <c r="BT828" i="1"/>
  <c r="BT829" i="1"/>
  <c r="BT830" i="1"/>
  <c r="BT831" i="1"/>
  <c r="BT832" i="1"/>
  <c r="BT833" i="1"/>
  <c r="BT834" i="1"/>
  <c r="BT835" i="1"/>
  <c r="BT836" i="1"/>
  <c r="BT837" i="1"/>
  <c r="BT838" i="1"/>
  <c r="BT839" i="1"/>
  <c r="BT840" i="1"/>
  <c r="BT841" i="1"/>
  <c r="BT842" i="1"/>
  <c r="BT843" i="1"/>
  <c r="BT844" i="1"/>
  <c r="BT845" i="1"/>
  <c r="BT846" i="1"/>
  <c r="BT847" i="1"/>
  <c r="BT848" i="1"/>
  <c r="BT849" i="1"/>
  <c r="BT850" i="1"/>
  <c r="BT851" i="1"/>
  <c r="BT852" i="1"/>
  <c r="BT853" i="1"/>
  <c r="BT854" i="1"/>
  <c r="BT855" i="1"/>
  <c r="BT856" i="1"/>
  <c r="BT857" i="1"/>
  <c r="BT858" i="1"/>
  <c r="BT859" i="1"/>
  <c r="BT860" i="1"/>
  <c r="BT861" i="1"/>
  <c r="BT862" i="1"/>
  <c r="BT863" i="1"/>
  <c r="BT864" i="1"/>
  <c r="BT865" i="1"/>
  <c r="BT866" i="1"/>
  <c r="BT867" i="1"/>
  <c r="BT868" i="1"/>
  <c r="BT869" i="1"/>
  <c r="BT870" i="1"/>
  <c r="BT871" i="1"/>
  <c r="BT872" i="1"/>
  <c r="BT873" i="1"/>
  <c r="BT874" i="1"/>
  <c r="BT875" i="1"/>
  <c r="BT876" i="1"/>
  <c r="BT877" i="1"/>
  <c r="BT878" i="1"/>
  <c r="BT879" i="1"/>
  <c r="BT880" i="1"/>
  <c r="BT881" i="1"/>
  <c r="BT882" i="1"/>
  <c r="BT883" i="1"/>
  <c r="BT884" i="1"/>
  <c r="BT885" i="1"/>
  <c r="BT886" i="1"/>
  <c r="BT887" i="1"/>
  <c r="BT888" i="1"/>
  <c r="BT889" i="1"/>
  <c r="BT890" i="1"/>
  <c r="BT891" i="1"/>
  <c r="BT892" i="1"/>
  <c r="BT893" i="1"/>
  <c r="BT894" i="1"/>
  <c r="BT895" i="1"/>
  <c r="BT896" i="1"/>
  <c r="BT897" i="1"/>
  <c r="BT898" i="1"/>
  <c r="BT899" i="1"/>
  <c r="BT900" i="1"/>
  <c r="BT901" i="1"/>
  <c r="BT902" i="1"/>
  <c r="BT903" i="1"/>
  <c r="BT904" i="1"/>
  <c r="BT905" i="1"/>
  <c r="BT906" i="1"/>
  <c r="BT907" i="1"/>
  <c r="BT908" i="1"/>
  <c r="BT909" i="1"/>
  <c r="BT910" i="1"/>
  <c r="BT911" i="1"/>
  <c r="BT912" i="1"/>
  <c r="BT913" i="1"/>
  <c r="BT914" i="1"/>
  <c r="BT915" i="1"/>
  <c r="BT916" i="1"/>
  <c r="BT917" i="1"/>
  <c r="BT918" i="1"/>
  <c r="BT919" i="1"/>
  <c r="BT920" i="1"/>
  <c r="BT921" i="1"/>
  <c r="BT922" i="1"/>
  <c r="BT923" i="1"/>
  <c r="BT924" i="1"/>
  <c r="BT925" i="1"/>
  <c r="BT926" i="1"/>
  <c r="BT927" i="1"/>
  <c r="BT928" i="1"/>
  <c r="BT929" i="1"/>
  <c r="BT930" i="1"/>
  <c r="BT931" i="1"/>
  <c r="BT932" i="1"/>
  <c r="BT933" i="1"/>
  <c r="BT934" i="1"/>
  <c r="BT935" i="1"/>
  <c r="BT936" i="1"/>
  <c r="BT937" i="1"/>
  <c r="BT938" i="1"/>
  <c r="BT939" i="1"/>
  <c r="BT940" i="1"/>
  <c r="BT941" i="1"/>
  <c r="BT942" i="1"/>
  <c r="BT943" i="1"/>
  <c r="BT944" i="1"/>
  <c r="BT945" i="1"/>
  <c r="BT946" i="1"/>
  <c r="BT947" i="1"/>
  <c r="BT948" i="1"/>
  <c r="BT949" i="1"/>
  <c r="BT950" i="1"/>
  <c r="BT951" i="1"/>
  <c r="BT952" i="1"/>
  <c r="BT953" i="1"/>
  <c r="BT954" i="1"/>
  <c r="BT955" i="1"/>
  <c r="BT956" i="1"/>
  <c r="BT957" i="1"/>
  <c r="BT958" i="1"/>
  <c r="BT959" i="1"/>
  <c r="BT960" i="1"/>
  <c r="BT961" i="1"/>
  <c r="BT962" i="1"/>
  <c r="BT963" i="1"/>
  <c r="BT964" i="1"/>
  <c r="BT965" i="1"/>
  <c r="BT966" i="1"/>
  <c r="BT967" i="1"/>
  <c r="BT968" i="1"/>
  <c r="BT969" i="1"/>
  <c r="BT970" i="1"/>
  <c r="BT971" i="1"/>
  <c r="BT972" i="1"/>
  <c r="BT973" i="1"/>
  <c r="BT974" i="1"/>
  <c r="BT975" i="1"/>
  <c r="BT976" i="1"/>
  <c r="BT977" i="1"/>
  <c r="BT978" i="1"/>
  <c r="BT979" i="1"/>
  <c r="BT980" i="1"/>
  <c r="BT981" i="1"/>
  <c r="BT982" i="1"/>
  <c r="BT983" i="1"/>
  <c r="BT984" i="1"/>
  <c r="BT985" i="1"/>
  <c r="BT986" i="1"/>
  <c r="BT987" i="1"/>
  <c r="BT988" i="1"/>
  <c r="BT989" i="1"/>
  <c r="BT990" i="1"/>
  <c r="BT991" i="1"/>
  <c r="BT992" i="1"/>
  <c r="BT993" i="1"/>
  <c r="BT994" i="1"/>
  <c r="BT995" i="1"/>
  <c r="BT996" i="1"/>
  <c r="BT997" i="1"/>
  <c r="BT998" i="1"/>
  <c r="BT999" i="1"/>
  <c r="BT1000" i="1"/>
  <c r="BT1001" i="1"/>
  <c r="BT1002" i="1"/>
  <c r="BT1003" i="1"/>
  <c r="BT1004" i="1"/>
  <c r="BT1005" i="1"/>
  <c r="BT1006" i="1"/>
  <c r="BT1007" i="1"/>
  <c r="BT1008" i="1"/>
  <c r="BT1009" i="1"/>
  <c r="BT1010" i="1"/>
  <c r="BT1011" i="1"/>
  <c r="BT1012" i="1"/>
  <c r="BT1013" i="1"/>
  <c r="BT1014" i="1"/>
  <c r="BT1015" i="1"/>
  <c r="BT1016" i="1"/>
  <c r="BT1017" i="1"/>
  <c r="BT1018" i="1"/>
  <c r="BT1019" i="1"/>
  <c r="BT1020" i="1"/>
  <c r="BT1021" i="1"/>
  <c r="BT1022" i="1"/>
  <c r="BT1023" i="1"/>
  <c r="BT1024" i="1"/>
  <c r="BT1025" i="1"/>
  <c r="BT1026" i="1"/>
  <c r="BT1027" i="1"/>
  <c r="BT1028" i="1"/>
  <c r="BT1029" i="1"/>
  <c r="BT1030" i="1"/>
  <c r="BT1031" i="1"/>
  <c r="BT1032" i="1"/>
  <c r="BT1033" i="1"/>
  <c r="BT1034" i="1"/>
  <c r="BT1035" i="1"/>
  <c r="BT1036" i="1"/>
  <c r="BT1037" i="1"/>
  <c r="BT1038" i="1"/>
  <c r="BT1039" i="1"/>
  <c r="BT1040" i="1"/>
  <c r="BT1041" i="1"/>
  <c r="BT1042" i="1"/>
  <c r="BT1043" i="1"/>
  <c r="BT1044" i="1"/>
  <c r="BT1045" i="1"/>
  <c r="BT1046" i="1"/>
  <c r="BT1047" i="1"/>
  <c r="BT1048" i="1"/>
  <c r="BT1049" i="1"/>
  <c r="BT1050" i="1"/>
  <c r="BT1051" i="1"/>
  <c r="BT1052" i="1"/>
  <c r="BT1053" i="1"/>
  <c r="BT1054" i="1"/>
  <c r="BT1055" i="1"/>
  <c r="BT1056" i="1"/>
  <c r="BT1057" i="1"/>
  <c r="BT1058" i="1"/>
  <c r="BT1059" i="1"/>
  <c r="BT1060" i="1"/>
  <c r="BT1061" i="1"/>
  <c r="BT1062" i="1"/>
  <c r="BT1063" i="1"/>
  <c r="BT1064" i="1"/>
  <c r="BT1065" i="1"/>
  <c r="BT1066" i="1"/>
  <c r="BT1067" i="1"/>
  <c r="BT1068" i="1"/>
  <c r="BT1069" i="1"/>
  <c r="BT1070" i="1"/>
  <c r="BT1071" i="1"/>
  <c r="BT1072" i="1"/>
  <c r="BT1073" i="1"/>
  <c r="BT1074" i="1"/>
  <c r="BT1075" i="1"/>
  <c r="BT1076" i="1"/>
  <c r="BT1077" i="1"/>
  <c r="BT1078" i="1"/>
  <c r="BT1079" i="1"/>
  <c r="BN1079" i="1" s="1"/>
  <c r="BT1080" i="1"/>
  <c r="BN1080" i="1" s="1"/>
  <c r="BT1081" i="1"/>
  <c r="BN1081" i="1" s="1"/>
  <c r="BT1082" i="1"/>
  <c r="BN1082" i="1" s="1"/>
  <c r="BT1083" i="1"/>
  <c r="BN1083" i="1" s="1"/>
  <c r="BT1084" i="1"/>
  <c r="BN1084" i="1" s="1"/>
  <c r="BT1085" i="1"/>
  <c r="BN1085" i="1" s="1"/>
  <c r="BT1086" i="1"/>
  <c r="BN1086" i="1" s="1"/>
  <c r="BT1087" i="1"/>
  <c r="BN1087" i="1" s="1"/>
  <c r="BT1088" i="1"/>
  <c r="BN1088" i="1" s="1"/>
  <c r="BT1089" i="1"/>
  <c r="BN1089" i="1" s="1"/>
  <c r="BT1090" i="1"/>
  <c r="BN1090" i="1" s="1"/>
  <c r="BT1091" i="1"/>
  <c r="BN1091" i="1" s="1"/>
  <c r="BT1092" i="1"/>
  <c r="BN1092" i="1" s="1"/>
  <c r="BT1093" i="1"/>
  <c r="BN1093" i="1" s="1"/>
  <c r="BT1094" i="1"/>
  <c r="BN1094" i="1" s="1"/>
  <c r="BT1095" i="1"/>
  <c r="BN1095" i="1" s="1"/>
  <c r="BT1096" i="1"/>
  <c r="BN1096" i="1" s="1"/>
  <c r="BT1097" i="1"/>
  <c r="BN1097" i="1" s="1"/>
  <c r="BT1098" i="1"/>
  <c r="BN1098" i="1" s="1"/>
  <c r="BT1099" i="1"/>
  <c r="BN1099" i="1" s="1"/>
  <c r="BT1100" i="1"/>
  <c r="BN1100" i="1" s="1"/>
  <c r="BT1101" i="1"/>
  <c r="BN1101" i="1" s="1"/>
  <c r="BT1102" i="1"/>
  <c r="BN1102" i="1" s="1"/>
  <c r="BT1103" i="1"/>
  <c r="BN1103" i="1" s="1"/>
  <c r="BT1104" i="1"/>
  <c r="BN1104" i="1" s="1"/>
  <c r="BT1105" i="1"/>
  <c r="BN1105" i="1" s="1"/>
  <c r="BT1106" i="1"/>
  <c r="BN1106" i="1" s="1"/>
  <c r="BT1107" i="1"/>
  <c r="BN1107" i="1" s="1"/>
  <c r="BT1108" i="1"/>
  <c r="BN1108" i="1" s="1"/>
  <c r="BT1109" i="1"/>
  <c r="BN1109" i="1" s="1"/>
  <c r="BT1110" i="1"/>
  <c r="BN1110" i="1" s="1"/>
  <c r="BT1111" i="1"/>
  <c r="BN1111" i="1" s="1"/>
  <c r="BT1112" i="1"/>
  <c r="BN1112" i="1" s="1"/>
  <c r="BT1113" i="1"/>
  <c r="BN1113" i="1" s="1"/>
  <c r="BT1114" i="1"/>
  <c r="BN1114" i="1" s="1"/>
  <c r="BT1115" i="1"/>
  <c r="BN1115" i="1" s="1"/>
  <c r="BT1116" i="1"/>
  <c r="BN1116" i="1" s="1"/>
  <c r="BT1117" i="1"/>
  <c r="BN1117" i="1" s="1"/>
  <c r="BT1118" i="1"/>
  <c r="BN1118" i="1" s="1"/>
  <c r="BT1119" i="1"/>
  <c r="BN1119" i="1" s="1"/>
  <c r="BT1120" i="1"/>
  <c r="BN1120" i="1" s="1"/>
  <c r="BT1121" i="1"/>
  <c r="BN1121" i="1" s="1"/>
  <c r="BT1122" i="1"/>
  <c r="BN1122" i="1" s="1"/>
  <c r="BT1123" i="1"/>
  <c r="BN1123" i="1" s="1"/>
  <c r="BT1124" i="1"/>
  <c r="BN1124" i="1" s="1"/>
  <c r="BT1125" i="1"/>
  <c r="BN1125" i="1" s="1"/>
  <c r="BT1126" i="1"/>
  <c r="BN1126" i="1" s="1"/>
  <c r="BT1127" i="1"/>
  <c r="BN1127" i="1" s="1"/>
  <c r="BT1128" i="1"/>
  <c r="BN1128" i="1" s="1"/>
  <c r="BT1129" i="1"/>
  <c r="BN1129" i="1" s="1"/>
  <c r="BT1130" i="1"/>
  <c r="BN1130" i="1" s="1"/>
  <c r="BT1131" i="1"/>
  <c r="BN1131" i="1" s="1"/>
  <c r="BT1132" i="1"/>
  <c r="BN1132" i="1" s="1"/>
  <c r="BT1133" i="1"/>
  <c r="BN1133" i="1" s="1"/>
  <c r="BT1134" i="1"/>
  <c r="BN1134" i="1" s="1"/>
  <c r="BT1135" i="1"/>
  <c r="BN1135" i="1" s="1"/>
  <c r="BT1136" i="1"/>
  <c r="BN1136" i="1" s="1"/>
  <c r="BT1137" i="1"/>
  <c r="BN1137" i="1" s="1"/>
  <c r="BT1138" i="1"/>
  <c r="BN1138" i="1" s="1"/>
  <c r="BT1139" i="1"/>
  <c r="BN1139" i="1" s="1"/>
  <c r="BT1140" i="1"/>
  <c r="BN1140" i="1" s="1"/>
  <c r="BT1141" i="1"/>
  <c r="BN1141" i="1" s="1"/>
  <c r="BT1142" i="1"/>
  <c r="BN1142" i="1" s="1"/>
  <c r="BT1143" i="1"/>
  <c r="BN1143" i="1" s="1"/>
  <c r="BT1144" i="1"/>
  <c r="BN1144" i="1" s="1"/>
  <c r="BT1145" i="1"/>
  <c r="BN1145" i="1" s="1"/>
  <c r="BT1146" i="1"/>
  <c r="BN1146" i="1" s="1"/>
  <c r="BT1147" i="1"/>
  <c r="BN1147" i="1" s="1"/>
  <c r="BT1148" i="1"/>
  <c r="BN1148" i="1" s="1"/>
  <c r="BT1149" i="1"/>
  <c r="BN1149" i="1" s="1"/>
  <c r="BT1150" i="1"/>
  <c r="BN1150" i="1" s="1"/>
  <c r="BT1151" i="1"/>
  <c r="BN1151" i="1" s="1"/>
  <c r="BT1152" i="1"/>
  <c r="BN1152" i="1" s="1"/>
  <c r="BT1153" i="1"/>
  <c r="BN1153" i="1" s="1"/>
  <c r="BT1154" i="1"/>
  <c r="BN1154" i="1" s="1"/>
  <c r="BT1155" i="1"/>
  <c r="BN1155" i="1" s="1"/>
  <c r="BT1156" i="1"/>
  <c r="BN1156" i="1" s="1"/>
  <c r="BT1157" i="1"/>
  <c r="BN1157" i="1" s="1"/>
  <c r="BT1158" i="1"/>
  <c r="BN1158" i="1" s="1"/>
  <c r="BT1159" i="1"/>
  <c r="BN1159" i="1" s="1"/>
  <c r="BT1160" i="1"/>
  <c r="BN1160" i="1" s="1"/>
  <c r="BT1161" i="1"/>
  <c r="BN1161" i="1" s="1"/>
  <c r="BT1162" i="1"/>
  <c r="BN1162" i="1" s="1"/>
  <c r="BT1163" i="1"/>
  <c r="BN1163" i="1" s="1"/>
  <c r="BT1164" i="1"/>
  <c r="BN1164" i="1" s="1"/>
  <c r="BT1165" i="1"/>
  <c r="BN1165" i="1" s="1"/>
  <c r="BT1166" i="1"/>
  <c r="BN1166" i="1" s="1"/>
  <c r="BT1167" i="1"/>
  <c r="BN1167" i="1" s="1"/>
  <c r="BT1168" i="1"/>
  <c r="BN1168" i="1" s="1"/>
  <c r="BT1169" i="1"/>
  <c r="BN1169" i="1" s="1"/>
  <c r="BT1170" i="1"/>
  <c r="BN1170" i="1" s="1"/>
  <c r="BT1171" i="1"/>
  <c r="BN1171" i="1" s="1"/>
  <c r="BT1172" i="1"/>
  <c r="BN1172" i="1" s="1"/>
  <c r="BT1173" i="1"/>
  <c r="BN1173" i="1" s="1"/>
  <c r="BT1174" i="1"/>
  <c r="BN1174" i="1" s="1"/>
  <c r="BT1175" i="1"/>
  <c r="BN1175" i="1" s="1"/>
  <c r="BT1176" i="1"/>
  <c r="BN1176" i="1" s="1"/>
  <c r="BT1177" i="1"/>
  <c r="BN1177" i="1" s="1"/>
  <c r="BT1178" i="1"/>
  <c r="BN1178" i="1" s="1"/>
  <c r="BT1179" i="1"/>
  <c r="BN1179" i="1" s="1"/>
  <c r="BT1180" i="1"/>
  <c r="BN1180" i="1" s="1"/>
  <c r="BT1181" i="1"/>
  <c r="BN1181" i="1" s="1"/>
  <c r="BT1182" i="1"/>
  <c r="BN1182" i="1" s="1"/>
  <c r="BT1183" i="1"/>
  <c r="BN1183" i="1" s="1"/>
  <c r="BT1184" i="1"/>
  <c r="BN1184" i="1" s="1"/>
  <c r="BT1185" i="1"/>
  <c r="BN1185" i="1" s="1"/>
  <c r="BT1186" i="1"/>
  <c r="BN1186" i="1" s="1"/>
  <c r="BT1187" i="1"/>
  <c r="BN1187" i="1" s="1"/>
  <c r="BT1188" i="1"/>
  <c r="BN1188" i="1" s="1"/>
  <c r="BT1189" i="1"/>
  <c r="BN1189" i="1" s="1"/>
  <c r="BT1190" i="1"/>
  <c r="BN1190" i="1" s="1"/>
  <c r="BT1191" i="1"/>
  <c r="BN1191" i="1" s="1"/>
  <c r="BT1192" i="1"/>
  <c r="BN1192" i="1" s="1"/>
  <c r="BT1193" i="1"/>
  <c r="BN1193" i="1" s="1"/>
  <c r="BT1194" i="1"/>
  <c r="BN1194" i="1" s="1"/>
  <c r="BT1195" i="1"/>
  <c r="BN1195" i="1" s="1"/>
  <c r="BT1196" i="1"/>
  <c r="BN1196" i="1" s="1"/>
  <c r="BT1197" i="1"/>
  <c r="BN1197" i="1" s="1"/>
  <c r="BT1198" i="1"/>
  <c r="BN1198" i="1" s="1"/>
  <c r="BT1199" i="1"/>
  <c r="BN1199" i="1" s="1"/>
  <c r="BT1200" i="1"/>
  <c r="BN1200" i="1" s="1"/>
  <c r="BT1201" i="1"/>
  <c r="BN1201" i="1" s="1"/>
  <c r="BT1202" i="1"/>
  <c r="BN1202" i="1" s="1"/>
  <c r="BT1203" i="1"/>
  <c r="BN1203" i="1" s="1"/>
  <c r="BT1204" i="1"/>
  <c r="BN1204" i="1" s="1"/>
  <c r="BT1205" i="1"/>
  <c r="BN1205" i="1" s="1"/>
  <c r="BT1206" i="1"/>
  <c r="BN1206" i="1" s="1"/>
  <c r="BT1207" i="1"/>
  <c r="BN1207" i="1" s="1"/>
  <c r="BT1208" i="1"/>
  <c r="BN1208" i="1" s="1"/>
  <c r="BT1209" i="1"/>
  <c r="BN1209" i="1" s="1"/>
  <c r="BT1210" i="1"/>
  <c r="BN1210" i="1" s="1"/>
  <c r="BT1211" i="1"/>
  <c r="BN1211" i="1" s="1"/>
  <c r="BT1212" i="1"/>
  <c r="BN1212" i="1" s="1"/>
  <c r="BT1213" i="1"/>
  <c r="BN1213" i="1" s="1"/>
  <c r="BT1214" i="1"/>
  <c r="BN1214" i="1" s="1"/>
  <c r="BT1215" i="1"/>
  <c r="BN1215" i="1" s="1"/>
  <c r="BT1216" i="1"/>
  <c r="BN1216" i="1" s="1"/>
  <c r="BT1217" i="1"/>
  <c r="BN1217" i="1" s="1"/>
  <c r="BT1218" i="1"/>
  <c r="BN1218" i="1" s="1"/>
  <c r="BT1219" i="1"/>
  <c r="BN1219" i="1" s="1"/>
  <c r="BT1220" i="1"/>
  <c r="BN1220" i="1" s="1"/>
  <c r="BT1221" i="1"/>
  <c r="BN1221" i="1" s="1"/>
  <c r="BT1222" i="1"/>
  <c r="BN1222" i="1" s="1"/>
  <c r="BT1223" i="1"/>
  <c r="BN1223" i="1" s="1"/>
  <c r="BT1224" i="1"/>
  <c r="BN1224" i="1" s="1"/>
  <c r="BT1225" i="1"/>
  <c r="BN1225" i="1" s="1"/>
  <c r="BT1226" i="1"/>
  <c r="BN1226" i="1" s="1"/>
  <c r="BT1227" i="1"/>
  <c r="BN1227" i="1" s="1"/>
  <c r="BT1228" i="1"/>
  <c r="BN1228" i="1" s="1"/>
  <c r="BT1229" i="1"/>
  <c r="BN1229" i="1" s="1"/>
  <c r="BT1230" i="1"/>
  <c r="BN1230" i="1" s="1"/>
  <c r="BT1231" i="1"/>
  <c r="BN1231" i="1" s="1"/>
  <c r="BT1232" i="1"/>
  <c r="BN1232" i="1" s="1"/>
  <c r="BT1233" i="1"/>
  <c r="BN1233" i="1" s="1"/>
  <c r="BT1234" i="1"/>
  <c r="BN1234" i="1" s="1"/>
  <c r="BT1235" i="1"/>
  <c r="BN1235" i="1" s="1"/>
  <c r="BT1236" i="1"/>
  <c r="BN1236" i="1" s="1"/>
  <c r="BT1237" i="1"/>
  <c r="BN1237" i="1" s="1"/>
  <c r="BT1238" i="1"/>
  <c r="BN1238" i="1" s="1"/>
  <c r="BT1239" i="1"/>
  <c r="BN1239" i="1" s="1"/>
  <c r="BT1240" i="1"/>
  <c r="BN1240" i="1" s="1"/>
  <c r="BT1241" i="1"/>
  <c r="BN1241" i="1" s="1"/>
  <c r="BT1242" i="1"/>
  <c r="BN1242" i="1" s="1"/>
  <c r="BT1243" i="1"/>
  <c r="BN1243" i="1" s="1"/>
  <c r="BT1244" i="1"/>
  <c r="BN1244" i="1" s="1"/>
  <c r="BT1245" i="1"/>
  <c r="BN1245" i="1" s="1"/>
  <c r="BT1246" i="1"/>
  <c r="BN1246" i="1" s="1"/>
  <c r="BT1247" i="1"/>
  <c r="BN1247" i="1" s="1"/>
  <c r="BT1248" i="1"/>
  <c r="BN1248" i="1" s="1"/>
  <c r="BT1249" i="1"/>
  <c r="BN1249" i="1" s="1"/>
  <c r="BT1250" i="1"/>
  <c r="BN1250" i="1" s="1"/>
  <c r="BT1251" i="1"/>
  <c r="BN1251" i="1" s="1"/>
  <c r="BT1252" i="1"/>
  <c r="BN1252" i="1" s="1"/>
  <c r="BT1253" i="1"/>
  <c r="BN1253" i="1" s="1"/>
  <c r="BT1254" i="1"/>
  <c r="BN1254" i="1" s="1"/>
  <c r="BT1255" i="1"/>
  <c r="BN1255" i="1" s="1"/>
  <c r="BT1256" i="1"/>
  <c r="BN1256" i="1" s="1"/>
  <c r="BT1257" i="1"/>
  <c r="BN1257" i="1" s="1"/>
  <c r="BT1258" i="1"/>
  <c r="BN1258" i="1" s="1"/>
  <c r="BT1259" i="1"/>
  <c r="BN1259" i="1" s="1"/>
  <c r="BT1260" i="1"/>
  <c r="BN1260" i="1" s="1"/>
  <c r="BT1261" i="1"/>
  <c r="BN1261" i="1" s="1"/>
  <c r="BT1262" i="1"/>
  <c r="BN1262" i="1" s="1"/>
  <c r="BT1263" i="1"/>
  <c r="BN1263" i="1" s="1"/>
  <c r="BT1264" i="1"/>
  <c r="BN1264" i="1" s="1"/>
  <c r="BT1265" i="1"/>
  <c r="BN1265" i="1" s="1"/>
  <c r="BT1266" i="1"/>
  <c r="BN1266" i="1" s="1"/>
  <c r="BT1267" i="1"/>
  <c r="BN1267" i="1" s="1"/>
  <c r="BT1268" i="1"/>
  <c r="BN1268" i="1" s="1"/>
  <c r="BT1269" i="1"/>
  <c r="BN1269" i="1" s="1"/>
  <c r="BT1270" i="1"/>
  <c r="BN1270" i="1" s="1"/>
  <c r="BT1271" i="1"/>
  <c r="BN1271" i="1" s="1"/>
  <c r="BT1272" i="1"/>
  <c r="BN1272" i="1" s="1"/>
  <c r="BT1273" i="1"/>
  <c r="BN1273" i="1" s="1"/>
  <c r="BT1274" i="1"/>
  <c r="BN1274" i="1" s="1"/>
  <c r="BT1275" i="1"/>
  <c r="BN1275" i="1" s="1"/>
  <c r="BT1276" i="1"/>
  <c r="BN1276" i="1" s="1"/>
  <c r="BT1277" i="1"/>
  <c r="BN1277" i="1" s="1"/>
  <c r="BT1278" i="1"/>
  <c r="BN1278" i="1" s="1"/>
  <c r="BT1279" i="1"/>
  <c r="BN1279" i="1" s="1"/>
  <c r="BT1280" i="1"/>
  <c r="BN1280" i="1" s="1"/>
  <c r="BT1281" i="1"/>
  <c r="BN1281" i="1" s="1"/>
  <c r="BT1282" i="1"/>
  <c r="BN1282" i="1" s="1"/>
  <c r="BT1283" i="1"/>
  <c r="BN1283" i="1" s="1"/>
  <c r="BT1284" i="1"/>
  <c r="BN1284" i="1" s="1"/>
  <c r="BT1285" i="1"/>
  <c r="BN1285" i="1" s="1"/>
  <c r="BT1286" i="1"/>
  <c r="BN1286" i="1" s="1"/>
  <c r="BT1287" i="1"/>
  <c r="BN1287" i="1" s="1"/>
  <c r="BT1288" i="1"/>
  <c r="BN1288" i="1" s="1"/>
  <c r="BT1289" i="1"/>
  <c r="BN1289" i="1" s="1"/>
  <c r="BT1290" i="1"/>
  <c r="BN1290" i="1" s="1"/>
  <c r="BT1291" i="1"/>
  <c r="BN1291" i="1" s="1"/>
  <c r="BT1292" i="1"/>
  <c r="BN1292" i="1" s="1"/>
  <c r="BT1293" i="1"/>
  <c r="BN1293" i="1" s="1"/>
  <c r="BT1294" i="1"/>
  <c r="BN1294" i="1" s="1"/>
  <c r="BT1295" i="1"/>
  <c r="BN1295" i="1" s="1"/>
  <c r="BT1296" i="1"/>
  <c r="BN1296" i="1" s="1"/>
  <c r="BT1297" i="1"/>
  <c r="BN1297" i="1" s="1"/>
  <c r="BT1298" i="1"/>
  <c r="BN1298" i="1" s="1"/>
  <c r="BT1299" i="1"/>
  <c r="BN1299" i="1" s="1"/>
  <c r="BT1300" i="1"/>
  <c r="BN1300" i="1" s="1"/>
  <c r="BT1301" i="1"/>
  <c r="BN1301" i="1" s="1"/>
  <c r="BT1302" i="1"/>
  <c r="BN1302" i="1" s="1"/>
  <c r="BT1303" i="1"/>
  <c r="BN1303" i="1" s="1"/>
  <c r="BT1304" i="1"/>
  <c r="BN1304" i="1" s="1"/>
  <c r="BT1305" i="1"/>
  <c r="BN1305" i="1" s="1"/>
  <c r="BT1306" i="1"/>
  <c r="BN1306" i="1" s="1"/>
  <c r="BT1307" i="1"/>
  <c r="BN1307" i="1" s="1"/>
  <c r="BT1308" i="1"/>
  <c r="BN1308" i="1" s="1"/>
  <c r="BT1309" i="1"/>
  <c r="BN1309" i="1" s="1"/>
  <c r="BT1310" i="1"/>
  <c r="BN1310" i="1" s="1"/>
  <c r="BT1311" i="1"/>
  <c r="BN1311" i="1" s="1"/>
  <c r="BT1312" i="1"/>
  <c r="BN1312" i="1" s="1"/>
  <c r="BT1313" i="1"/>
  <c r="BN1313" i="1" s="1"/>
  <c r="BT1314" i="1"/>
  <c r="BN1314" i="1" s="1"/>
  <c r="BT1315" i="1"/>
  <c r="BN1315" i="1" s="1"/>
  <c r="BT1316" i="1"/>
  <c r="BN1316" i="1" s="1"/>
  <c r="BT1317" i="1"/>
  <c r="BN1317" i="1" s="1"/>
  <c r="BT1318" i="1"/>
  <c r="BN1318" i="1" s="1"/>
  <c r="BT1319" i="1"/>
  <c r="BN1319" i="1" s="1"/>
  <c r="BT1320" i="1"/>
  <c r="BN1320" i="1" s="1"/>
  <c r="BT1321" i="1"/>
  <c r="BN1321" i="1" s="1"/>
  <c r="BT1322" i="1"/>
  <c r="BN1322" i="1" s="1"/>
  <c r="BT1323" i="1"/>
  <c r="BN1323" i="1" s="1"/>
  <c r="BT1324" i="1"/>
  <c r="BN1324" i="1" s="1"/>
  <c r="BT1325" i="1"/>
  <c r="BN1325" i="1" s="1"/>
  <c r="BT1326" i="1"/>
  <c r="BN1326" i="1" s="1"/>
  <c r="BT1327" i="1"/>
  <c r="BN1327" i="1" s="1"/>
  <c r="BT1328" i="1"/>
  <c r="BN1328" i="1" s="1"/>
  <c r="BT1329" i="1"/>
  <c r="BN1329" i="1" s="1"/>
  <c r="BT1330" i="1"/>
  <c r="BN1330" i="1" s="1"/>
  <c r="BT1331" i="1"/>
  <c r="BN1331" i="1" s="1"/>
  <c r="BT1332" i="1"/>
  <c r="BN1332" i="1" s="1"/>
  <c r="BT1333" i="1"/>
  <c r="BN1333" i="1" s="1"/>
  <c r="BT1334" i="1"/>
  <c r="BN1334" i="1" s="1"/>
  <c r="BT1335" i="1"/>
  <c r="BN1335" i="1" s="1"/>
  <c r="BT1336" i="1"/>
  <c r="BN1336" i="1" s="1"/>
  <c r="BT1337" i="1"/>
  <c r="BN1337" i="1" s="1"/>
  <c r="BT1338" i="1"/>
  <c r="BN1338" i="1" s="1"/>
  <c r="BT1339" i="1"/>
  <c r="BN1339" i="1" s="1"/>
  <c r="BT1340" i="1"/>
  <c r="BN1340" i="1" s="1"/>
  <c r="BT1341" i="1"/>
  <c r="BN1341" i="1" s="1"/>
  <c r="BT1342" i="1"/>
  <c r="BN1342" i="1" s="1"/>
  <c r="BT1343" i="1"/>
  <c r="BN1343" i="1" s="1"/>
  <c r="BT1344" i="1"/>
  <c r="BN1344" i="1" s="1"/>
  <c r="BT1345" i="1"/>
  <c r="BN1345" i="1" s="1"/>
  <c r="BT1346" i="1"/>
  <c r="BN1346" i="1" s="1"/>
  <c r="BT1347" i="1"/>
  <c r="BN1347" i="1" s="1"/>
  <c r="BT1348" i="1"/>
  <c r="BN1348" i="1" s="1"/>
  <c r="BT1349" i="1"/>
  <c r="BN1349" i="1" s="1"/>
  <c r="BT1350" i="1"/>
  <c r="BN1350" i="1" s="1"/>
  <c r="BT1351" i="1"/>
  <c r="BN1351" i="1" s="1"/>
  <c r="BT1352" i="1"/>
  <c r="BN1352" i="1" s="1"/>
  <c r="BT1353" i="1"/>
  <c r="BN1353" i="1" s="1"/>
  <c r="BT1354" i="1"/>
  <c r="BN1354" i="1" s="1"/>
  <c r="BT1355" i="1"/>
  <c r="BN1355" i="1" s="1"/>
  <c r="BT1356" i="1"/>
  <c r="BN1356" i="1" s="1"/>
  <c r="BT1357" i="1"/>
  <c r="BN1357" i="1" s="1"/>
  <c r="BT1358" i="1"/>
  <c r="BN1358" i="1" s="1"/>
  <c r="BT1359" i="1"/>
  <c r="BN1359" i="1" s="1"/>
  <c r="BT1360" i="1"/>
  <c r="BN1360" i="1" s="1"/>
  <c r="BT1361" i="1"/>
  <c r="BN1361" i="1" s="1"/>
  <c r="BT1362" i="1"/>
  <c r="BN1362" i="1" s="1"/>
  <c r="BT1363" i="1"/>
  <c r="BN1363" i="1" s="1"/>
  <c r="BT1364" i="1"/>
  <c r="BN1364" i="1" s="1"/>
  <c r="BT1365" i="1"/>
  <c r="BN1365" i="1" s="1"/>
  <c r="BT1366" i="1"/>
  <c r="BN1366" i="1" s="1"/>
  <c r="BT1367" i="1"/>
  <c r="BN1367" i="1" s="1"/>
  <c r="BT1368" i="1"/>
  <c r="BN1368" i="1" s="1"/>
  <c r="BT1369" i="1"/>
  <c r="BN1369" i="1" s="1"/>
  <c r="BT1370" i="1"/>
  <c r="BN1370" i="1" s="1"/>
  <c r="BT1371" i="1"/>
  <c r="BN1371" i="1" s="1"/>
  <c r="BT1372" i="1"/>
  <c r="BN1372" i="1" s="1"/>
  <c r="BT1373" i="1"/>
  <c r="BN1373" i="1" s="1"/>
  <c r="BT1374" i="1"/>
  <c r="BN1374" i="1" s="1"/>
  <c r="BT1375" i="1"/>
  <c r="BN1375" i="1" s="1"/>
  <c r="BT1376" i="1"/>
  <c r="BN1376" i="1" s="1"/>
  <c r="BT1377" i="1"/>
  <c r="BN1377" i="1" s="1"/>
  <c r="BT1378" i="1"/>
  <c r="BN1378" i="1" s="1"/>
  <c r="BT1379" i="1"/>
  <c r="BN1379" i="1" s="1"/>
  <c r="BT1380" i="1"/>
  <c r="BN1380" i="1" s="1"/>
  <c r="BT1381" i="1"/>
  <c r="BN1381" i="1" s="1"/>
  <c r="BT1382" i="1"/>
  <c r="BN1382" i="1" s="1"/>
  <c r="BT1383" i="1"/>
  <c r="BN1383" i="1" s="1"/>
  <c r="BT1384" i="1"/>
  <c r="BN1384" i="1" s="1"/>
  <c r="BT1385" i="1"/>
  <c r="BN1385" i="1" s="1"/>
  <c r="BT1386" i="1"/>
  <c r="BN1386" i="1" s="1"/>
  <c r="BT1387" i="1"/>
  <c r="BN1387" i="1" s="1"/>
  <c r="BT1388" i="1"/>
  <c r="BN1388" i="1" s="1"/>
  <c r="BT1389" i="1"/>
  <c r="BN1389" i="1" s="1"/>
  <c r="BT1390" i="1"/>
  <c r="BN1390" i="1" s="1"/>
  <c r="BT1391" i="1"/>
  <c r="BN1391" i="1" s="1"/>
  <c r="BT1392" i="1"/>
  <c r="BN1392" i="1" s="1"/>
  <c r="BT1393" i="1"/>
  <c r="BN1393" i="1" s="1"/>
  <c r="BT1394" i="1"/>
  <c r="BN1394" i="1" s="1"/>
  <c r="BT1395" i="1"/>
  <c r="BN1395" i="1" s="1"/>
  <c r="BT1396" i="1"/>
  <c r="BN1396" i="1" s="1"/>
  <c r="BT1397" i="1"/>
  <c r="BN1397" i="1" s="1"/>
  <c r="BT1398" i="1"/>
  <c r="BN1398" i="1" s="1"/>
  <c r="BT1399" i="1"/>
  <c r="BN1399" i="1" s="1"/>
  <c r="BT1400" i="1"/>
  <c r="BN1400" i="1" s="1"/>
  <c r="BT1401" i="1"/>
  <c r="BN1401" i="1" s="1"/>
  <c r="BT1402" i="1"/>
  <c r="BN1402" i="1" s="1"/>
  <c r="BT1403" i="1"/>
  <c r="BN1403" i="1" s="1"/>
  <c r="BT1404" i="1"/>
  <c r="BN1404" i="1" s="1"/>
  <c r="BT1405" i="1"/>
  <c r="BN1405" i="1" s="1"/>
  <c r="BT1406" i="1"/>
  <c r="BN1406" i="1" s="1"/>
  <c r="BT1407" i="1"/>
  <c r="BN1407" i="1" s="1"/>
  <c r="BT1408" i="1"/>
  <c r="BN1408" i="1" s="1"/>
  <c r="BT1409" i="1"/>
  <c r="BN1409" i="1" s="1"/>
  <c r="BT1410" i="1"/>
  <c r="BN1410" i="1" s="1"/>
  <c r="BT1411" i="1"/>
  <c r="BN1411" i="1" s="1"/>
  <c r="BT1412" i="1"/>
  <c r="BN1412" i="1" s="1"/>
  <c r="BT1413" i="1"/>
  <c r="BN1413" i="1" s="1"/>
  <c r="BT1414" i="1"/>
  <c r="BN1414" i="1" s="1"/>
  <c r="BT1415" i="1"/>
  <c r="BN1415" i="1" s="1"/>
  <c r="BT1416" i="1"/>
  <c r="BN1416" i="1" s="1"/>
  <c r="BT1417" i="1"/>
  <c r="BN1417" i="1" s="1"/>
  <c r="BT1418" i="1"/>
  <c r="BN1418" i="1" s="1"/>
  <c r="BT1419" i="1"/>
  <c r="BN1419" i="1" s="1"/>
  <c r="BT1420" i="1"/>
  <c r="BN1420" i="1" s="1"/>
  <c r="BT1421" i="1"/>
  <c r="BN1421" i="1" s="1"/>
  <c r="BT1422" i="1"/>
  <c r="BN1422" i="1" s="1"/>
  <c r="BT1423" i="1"/>
  <c r="BN1423" i="1" s="1"/>
  <c r="BT1424" i="1"/>
  <c r="BN1424" i="1" s="1"/>
  <c r="BT1425" i="1"/>
  <c r="BN1425" i="1" s="1"/>
  <c r="BT1426" i="1"/>
  <c r="BN1426" i="1" s="1"/>
  <c r="BT1427" i="1"/>
  <c r="BN1427" i="1" s="1"/>
  <c r="BT1428" i="1"/>
  <c r="BN1428" i="1" s="1"/>
  <c r="BT1429" i="1"/>
  <c r="BN1429" i="1" s="1"/>
  <c r="BT1430" i="1"/>
  <c r="BN1430" i="1" s="1"/>
  <c r="BT1431" i="1"/>
  <c r="BN1431" i="1" s="1"/>
  <c r="BT1432" i="1"/>
  <c r="BN1432" i="1" s="1"/>
  <c r="BT1433" i="1"/>
  <c r="BN1433" i="1" s="1"/>
  <c r="BT1434" i="1"/>
  <c r="BN1434" i="1" s="1"/>
  <c r="BT1435" i="1"/>
  <c r="BN1435" i="1" s="1"/>
  <c r="BT1436" i="1"/>
  <c r="BN1436" i="1" s="1"/>
  <c r="BT1437" i="1"/>
  <c r="BN1437" i="1" s="1"/>
  <c r="BT1438" i="1"/>
  <c r="BN1438" i="1" s="1"/>
  <c r="BT1439" i="1"/>
  <c r="BN1439" i="1" s="1"/>
  <c r="BT1440" i="1"/>
  <c r="BN1440" i="1" s="1"/>
  <c r="BT1441" i="1"/>
  <c r="BN1441" i="1" s="1"/>
  <c r="BT1442" i="1"/>
  <c r="BN1442" i="1" s="1"/>
  <c r="BT1443" i="1"/>
  <c r="BN1443" i="1" s="1"/>
  <c r="BT1444" i="1"/>
  <c r="BN1444" i="1" s="1"/>
  <c r="BT1445" i="1"/>
  <c r="BN1445" i="1" s="1"/>
  <c r="BT1446" i="1"/>
  <c r="BN1446" i="1" s="1"/>
  <c r="BT1447" i="1"/>
  <c r="BN1447" i="1" s="1"/>
  <c r="BT1448" i="1"/>
  <c r="BN1448" i="1" s="1"/>
  <c r="BT1449" i="1"/>
  <c r="BN1449" i="1" s="1"/>
  <c r="BT1450" i="1"/>
  <c r="BN1450" i="1" s="1"/>
  <c r="BT1451" i="1"/>
  <c r="BN1451" i="1" s="1"/>
  <c r="BT1452" i="1"/>
  <c r="BN1452" i="1" s="1"/>
  <c r="BT1453" i="1"/>
  <c r="BN1453" i="1" s="1"/>
  <c r="BT1454" i="1"/>
  <c r="BN1454" i="1" s="1"/>
  <c r="BT1455" i="1"/>
  <c r="BN1455" i="1" s="1"/>
  <c r="BT1456" i="1"/>
  <c r="BN1456" i="1" s="1"/>
  <c r="BT1457" i="1"/>
  <c r="BN1457" i="1" s="1"/>
  <c r="BT1458" i="1"/>
  <c r="BN1458" i="1" s="1"/>
  <c r="BT1459" i="1"/>
  <c r="BN1459" i="1" s="1"/>
  <c r="BT1460" i="1"/>
  <c r="BN1460" i="1" s="1"/>
  <c r="BT1461" i="1"/>
  <c r="BN1461" i="1" s="1"/>
  <c r="BT1462" i="1"/>
  <c r="BN1462" i="1" s="1"/>
  <c r="BT1463" i="1"/>
  <c r="BN1463" i="1" s="1"/>
  <c r="BT1464" i="1"/>
  <c r="BN1464" i="1" s="1"/>
  <c r="BT1465" i="1"/>
  <c r="BN1465" i="1" s="1"/>
  <c r="BT1466" i="1"/>
  <c r="BN1466" i="1" s="1"/>
  <c r="BT1467" i="1"/>
  <c r="BN1467" i="1" s="1"/>
  <c r="BT1468" i="1"/>
  <c r="BN1468" i="1" s="1"/>
  <c r="BT1469" i="1"/>
  <c r="BN1469" i="1" s="1"/>
  <c r="BT1470" i="1"/>
  <c r="BN1470" i="1" s="1"/>
  <c r="BT1471" i="1"/>
  <c r="BN1471" i="1" s="1"/>
  <c r="BT1472" i="1"/>
  <c r="BN1472" i="1" s="1"/>
  <c r="BT1473" i="1"/>
  <c r="BN1473" i="1" s="1"/>
  <c r="BT1474" i="1"/>
  <c r="BN1474" i="1" s="1"/>
  <c r="BT1475" i="1"/>
  <c r="BN1475" i="1" s="1"/>
  <c r="BT1476" i="1"/>
  <c r="BN1476" i="1" s="1"/>
  <c r="BT1477" i="1"/>
  <c r="BN1477" i="1" s="1"/>
  <c r="BT1478" i="1"/>
  <c r="BN1478" i="1" s="1"/>
  <c r="BT1479" i="1"/>
  <c r="BN1479" i="1" s="1"/>
  <c r="BT1480" i="1"/>
  <c r="BN1480" i="1" s="1"/>
  <c r="BT1481" i="1"/>
  <c r="BN1481" i="1" s="1"/>
  <c r="BT1482" i="1"/>
  <c r="BN1482" i="1" s="1"/>
  <c r="BT1483" i="1"/>
  <c r="BN1483" i="1" s="1"/>
  <c r="BT1484" i="1"/>
  <c r="BN1484" i="1" s="1"/>
  <c r="BT1485" i="1"/>
  <c r="BN1485" i="1" s="1"/>
  <c r="BT1486" i="1"/>
  <c r="BN1486" i="1" s="1"/>
  <c r="BT1487" i="1"/>
  <c r="BN1487" i="1" s="1"/>
  <c r="BT1488" i="1"/>
  <c r="BN1488" i="1" s="1"/>
  <c r="BT1489" i="1"/>
  <c r="BN1489" i="1" s="1"/>
  <c r="BT1490" i="1"/>
  <c r="BN1490" i="1" s="1"/>
  <c r="BT1491" i="1"/>
  <c r="BN1491" i="1" s="1"/>
  <c r="BT1492" i="1"/>
  <c r="BN1492" i="1" s="1"/>
  <c r="BT1493" i="1"/>
  <c r="BN1493" i="1" s="1"/>
  <c r="BT1494" i="1"/>
  <c r="BN1494" i="1" s="1"/>
  <c r="BT1495" i="1"/>
  <c r="BN1495" i="1" s="1"/>
  <c r="BT1496" i="1"/>
  <c r="BN1496" i="1" s="1"/>
  <c r="BT1497" i="1"/>
  <c r="BN1497" i="1" s="1"/>
  <c r="BT1498" i="1"/>
  <c r="BN1498" i="1" s="1"/>
  <c r="BT1499" i="1"/>
  <c r="BN1499" i="1" s="1"/>
  <c r="BT1500" i="1"/>
  <c r="BN1500" i="1" s="1"/>
  <c r="BT1501" i="1"/>
  <c r="BN1501" i="1" s="1"/>
  <c r="BT1502" i="1"/>
  <c r="BN1502" i="1" s="1"/>
  <c r="BT1503" i="1"/>
  <c r="BN1503" i="1" s="1"/>
  <c r="BT1504" i="1"/>
  <c r="BN1504" i="1" s="1"/>
  <c r="BT1505" i="1"/>
  <c r="BN1505" i="1" s="1"/>
  <c r="BT1506" i="1"/>
  <c r="BN1506" i="1" s="1"/>
  <c r="BT1507" i="1"/>
  <c r="BN1507" i="1" s="1"/>
  <c r="BT1508" i="1"/>
  <c r="BN1508" i="1" s="1"/>
  <c r="BT1509" i="1"/>
  <c r="BN1509" i="1" s="1"/>
  <c r="BT1510" i="1"/>
  <c r="BN1510" i="1" s="1"/>
  <c r="BT1511" i="1"/>
  <c r="BN1511" i="1" s="1"/>
  <c r="BT1512" i="1"/>
  <c r="BN1512" i="1" s="1"/>
  <c r="BT1513" i="1"/>
  <c r="BN1513" i="1" s="1"/>
  <c r="BT1514" i="1"/>
  <c r="BN1514" i="1" s="1"/>
  <c r="BT1515" i="1"/>
  <c r="BN1515" i="1" s="1"/>
  <c r="BT1516" i="1"/>
  <c r="BN1516" i="1" s="1"/>
  <c r="BT1517" i="1"/>
  <c r="BN1517" i="1" s="1"/>
  <c r="BT1518" i="1"/>
  <c r="BN1518" i="1" s="1"/>
  <c r="BT1519" i="1"/>
  <c r="BN1519" i="1" s="1"/>
  <c r="BT1520" i="1"/>
  <c r="BN1520" i="1" s="1"/>
  <c r="BT1521" i="1"/>
  <c r="BN1521" i="1" s="1"/>
  <c r="BT1522" i="1"/>
  <c r="BN1522" i="1" s="1"/>
  <c r="BT1523" i="1"/>
  <c r="BN1523" i="1" s="1"/>
  <c r="BT1524" i="1"/>
  <c r="BN1524" i="1" s="1"/>
  <c r="BT1525" i="1"/>
  <c r="BN1525" i="1" s="1"/>
  <c r="BT1526" i="1"/>
  <c r="BN1526" i="1" s="1"/>
  <c r="BT1527" i="1"/>
  <c r="BN1527" i="1" s="1"/>
  <c r="BT1528" i="1"/>
  <c r="BN1528" i="1" s="1"/>
  <c r="BT1529" i="1"/>
  <c r="BN1529" i="1" s="1"/>
  <c r="BT1530" i="1"/>
  <c r="BN1530" i="1" s="1"/>
  <c r="BT1531" i="1"/>
  <c r="BN1531" i="1" s="1"/>
  <c r="BT1532" i="1"/>
  <c r="BN1532" i="1" s="1"/>
  <c r="BT1533" i="1"/>
  <c r="BN1533" i="1" s="1"/>
  <c r="BT1534" i="1"/>
  <c r="BN1534" i="1" s="1"/>
  <c r="BT1535" i="1"/>
  <c r="BN1535" i="1" s="1"/>
  <c r="BT1536" i="1"/>
  <c r="BN1536" i="1" s="1"/>
  <c r="BT1537" i="1"/>
  <c r="BN1537" i="1" s="1"/>
  <c r="BT1538" i="1"/>
  <c r="BN1538" i="1" s="1"/>
  <c r="BT1539" i="1"/>
  <c r="BN1539" i="1" s="1"/>
  <c r="BT1540" i="1"/>
  <c r="BN1540" i="1" s="1"/>
  <c r="BT1541" i="1"/>
  <c r="BN1541" i="1" s="1"/>
  <c r="BT1542" i="1"/>
  <c r="BN1542" i="1" s="1"/>
  <c r="BT1543" i="1"/>
  <c r="BN1543" i="1" s="1"/>
  <c r="BT1544" i="1"/>
  <c r="BN1544" i="1" s="1"/>
  <c r="BT1545" i="1"/>
  <c r="BN1545" i="1" s="1"/>
  <c r="BT1546" i="1"/>
  <c r="BN1546" i="1" s="1"/>
  <c r="BT1547" i="1"/>
  <c r="BN1547" i="1" s="1"/>
  <c r="BT1548" i="1"/>
  <c r="BN1548" i="1" s="1"/>
  <c r="BT1549" i="1"/>
  <c r="BN1549" i="1" s="1"/>
  <c r="BT1550" i="1"/>
  <c r="BN1550" i="1" s="1"/>
  <c r="BT1551" i="1"/>
  <c r="BN1551" i="1" s="1"/>
  <c r="BT1552" i="1"/>
  <c r="BN1552" i="1" s="1"/>
  <c r="BT1553" i="1"/>
  <c r="BN1553" i="1" s="1"/>
  <c r="BT1554" i="1"/>
  <c r="BN1554" i="1" s="1"/>
  <c r="BT1555" i="1"/>
  <c r="BN1555" i="1" s="1"/>
  <c r="BT1556" i="1"/>
  <c r="BN1556" i="1" s="1"/>
  <c r="BT1557" i="1"/>
  <c r="BN1557" i="1" s="1"/>
  <c r="BT1558" i="1"/>
  <c r="BN1558" i="1" s="1"/>
  <c r="BT1559" i="1"/>
  <c r="BN1559" i="1" s="1"/>
  <c r="BT1560" i="1"/>
  <c r="BN1560" i="1" s="1"/>
  <c r="BT1561" i="1"/>
  <c r="BN1561" i="1" s="1"/>
  <c r="BT1562" i="1"/>
  <c r="BN1562" i="1" s="1"/>
  <c r="BT1563" i="1"/>
  <c r="BN1563" i="1" s="1"/>
  <c r="BT1564" i="1"/>
  <c r="BN1564" i="1" s="1"/>
  <c r="BT1565" i="1"/>
  <c r="BN1565" i="1" s="1"/>
  <c r="BT1566" i="1"/>
  <c r="BN1566" i="1" s="1"/>
  <c r="BT1567" i="1"/>
  <c r="BN1567" i="1" s="1"/>
  <c r="BT1568" i="1"/>
  <c r="BN1568" i="1" s="1"/>
  <c r="BT1569" i="1"/>
  <c r="BN1569" i="1" s="1"/>
  <c r="BT1570" i="1"/>
  <c r="BN1570" i="1" s="1"/>
  <c r="BT1571" i="1"/>
  <c r="BN1571" i="1" s="1"/>
  <c r="BT1572" i="1"/>
  <c r="BN1572" i="1" s="1"/>
  <c r="BT1573" i="1"/>
  <c r="BN1573" i="1" s="1"/>
  <c r="BT1574" i="1"/>
  <c r="BN1574" i="1" s="1"/>
  <c r="BT1575" i="1"/>
  <c r="BN1575" i="1" s="1"/>
  <c r="BT1576" i="1"/>
  <c r="BN1576" i="1" s="1"/>
  <c r="BT1577" i="1"/>
  <c r="BN1577" i="1" s="1"/>
  <c r="BT1578" i="1"/>
  <c r="BN1578" i="1" s="1"/>
  <c r="BT1579" i="1"/>
  <c r="BN1579" i="1" s="1"/>
  <c r="BT1580" i="1"/>
  <c r="BN1580" i="1" s="1"/>
  <c r="BT1581" i="1"/>
  <c r="BN1581" i="1" s="1"/>
  <c r="BT1582" i="1"/>
  <c r="BN1582" i="1" s="1"/>
  <c r="BT1583" i="1"/>
  <c r="BN1583" i="1" s="1"/>
  <c r="BT1584" i="1"/>
  <c r="BN1584" i="1" s="1"/>
  <c r="BT1585" i="1"/>
  <c r="BN1585" i="1" s="1"/>
  <c r="BT1586" i="1"/>
  <c r="BN1586" i="1" s="1"/>
  <c r="BT1587" i="1"/>
  <c r="BN1587" i="1" s="1"/>
  <c r="BT1588" i="1"/>
  <c r="BN1588" i="1" s="1"/>
  <c r="BT1589" i="1"/>
  <c r="BN1589" i="1" s="1"/>
  <c r="BT1590" i="1"/>
  <c r="BN1590" i="1" s="1"/>
  <c r="BT1591" i="1"/>
  <c r="BN1591" i="1" s="1"/>
  <c r="BT1592" i="1"/>
  <c r="BN1592" i="1" s="1"/>
  <c r="BT1593" i="1"/>
  <c r="BN1593" i="1" s="1"/>
  <c r="BT1594" i="1"/>
  <c r="BN1594" i="1" s="1"/>
  <c r="BT1595" i="1"/>
  <c r="BN1595" i="1" s="1"/>
  <c r="BT1596" i="1"/>
  <c r="BN1596" i="1" s="1"/>
  <c r="BT1597" i="1"/>
  <c r="BN1597" i="1" s="1"/>
  <c r="BT1598" i="1"/>
  <c r="BN1598" i="1" s="1"/>
  <c r="BT1599" i="1"/>
  <c r="BN1599" i="1" s="1"/>
  <c r="BT1600" i="1"/>
  <c r="BN1600" i="1" s="1"/>
  <c r="BT1601" i="1"/>
  <c r="BN1601" i="1" s="1"/>
  <c r="BT1602" i="1"/>
  <c r="BN1602" i="1" s="1"/>
  <c r="BT1603" i="1"/>
  <c r="BN1603" i="1" s="1"/>
  <c r="BT1604" i="1"/>
  <c r="BN1604" i="1" s="1"/>
  <c r="BT1605" i="1"/>
  <c r="BN1605" i="1" s="1"/>
  <c r="BT1606" i="1"/>
  <c r="BN1606" i="1" s="1"/>
  <c r="BT1607" i="1"/>
  <c r="BN1607" i="1" s="1"/>
  <c r="BT1608" i="1"/>
  <c r="BN1608" i="1" s="1"/>
  <c r="BT1609" i="1"/>
  <c r="BN1609" i="1" s="1"/>
  <c r="BT1610" i="1"/>
  <c r="BN1610" i="1" s="1"/>
  <c r="BT1611" i="1"/>
  <c r="BN1611" i="1" s="1"/>
  <c r="BT1612" i="1"/>
  <c r="BN1612" i="1" s="1"/>
  <c r="BT1613" i="1"/>
  <c r="BN1613" i="1" s="1"/>
  <c r="BT1614" i="1"/>
  <c r="BN1614" i="1" s="1"/>
  <c r="BT1615" i="1"/>
  <c r="BN1615" i="1" s="1"/>
  <c r="BT1616" i="1"/>
  <c r="BN1616" i="1" s="1"/>
  <c r="BT1617" i="1"/>
  <c r="BN1617" i="1" s="1"/>
  <c r="BT1618" i="1"/>
  <c r="BN1618" i="1" s="1"/>
  <c r="BT1619" i="1"/>
  <c r="BN1619" i="1" s="1"/>
  <c r="BT1620" i="1"/>
  <c r="BN1620" i="1" s="1"/>
  <c r="BT1621" i="1"/>
  <c r="BN1621" i="1" s="1"/>
  <c r="BT1622" i="1"/>
  <c r="BN1622" i="1" s="1"/>
  <c r="BT1623" i="1"/>
  <c r="BN1623" i="1" s="1"/>
  <c r="BT1624" i="1"/>
  <c r="BN1624" i="1" s="1"/>
  <c r="BT1625" i="1"/>
  <c r="BN1625" i="1" s="1"/>
  <c r="BT1626" i="1"/>
  <c r="BN1626" i="1" s="1"/>
  <c r="BT1627" i="1"/>
  <c r="BN1627" i="1" s="1"/>
  <c r="BT1628" i="1"/>
  <c r="BN1628" i="1" s="1"/>
  <c r="BT1629" i="1"/>
  <c r="BN1629" i="1" s="1"/>
  <c r="BT1630" i="1"/>
  <c r="BN1630" i="1" s="1"/>
  <c r="BT1631" i="1"/>
  <c r="BN1631" i="1" s="1"/>
  <c r="BT1632" i="1"/>
  <c r="BN1632" i="1" s="1"/>
  <c r="BT1633" i="1"/>
  <c r="BN1633" i="1" s="1"/>
  <c r="BT1634" i="1"/>
  <c r="BN1634" i="1" s="1"/>
  <c r="BT1635" i="1"/>
  <c r="BN1635" i="1" s="1"/>
  <c r="BT1636" i="1"/>
  <c r="BN1636" i="1" s="1"/>
  <c r="BT1637" i="1"/>
  <c r="BN1637" i="1" s="1"/>
  <c r="BT1638" i="1"/>
  <c r="BN1638" i="1" s="1"/>
  <c r="BT1639" i="1"/>
  <c r="BN1639" i="1" s="1"/>
  <c r="BT1640" i="1"/>
  <c r="BN1640" i="1" s="1"/>
  <c r="BT1641" i="1"/>
  <c r="BN1641" i="1" s="1"/>
  <c r="BT1642" i="1"/>
  <c r="BN1642" i="1" s="1"/>
  <c r="BT1643" i="1"/>
  <c r="BN1643" i="1" s="1"/>
  <c r="BT1644" i="1"/>
  <c r="BN1644" i="1" s="1"/>
  <c r="BT1645" i="1"/>
  <c r="BN1645" i="1" s="1"/>
  <c r="BT1646" i="1"/>
  <c r="BN1646" i="1" s="1"/>
  <c r="BT1647" i="1"/>
  <c r="BN1647" i="1" s="1"/>
  <c r="BT1648" i="1"/>
  <c r="BN1648" i="1" s="1"/>
  <c r="BT1649" i="1"/>
  <c r="BN1649" i="1" s="1"/>
  <c r="BT1650" i="1"/>
  <c r="BN1650" i="1" s="1"/>
  <c r="BT1651" i="1"/>
  <c r="BN1651" i="1" s="1"/>
  <c r="BT1652" i="1"/>
  <c r="BN1652" i="1" s="1"/>
  <c r="BT1653" i="1"/>
  <c r="BN1653" i="1" s="1"/>
  <c r="BT1654" i="1"/>
  <c r="BN1654" i="1" s="1"/>
  <c r="BT1655" i="1"/>
  <c r="BN1655" i="1" s="1"/>
  <c r="BT1656" i="1"/>
  <c r="BN1656" i="1" s="1"/>
  <c r="BT1657" i="1"/>
  <c r="BN1657" i="1" s="1"/>
  <c r="BT1658" i="1"/>
  <c r="BN1658" i="1" s="1"/>
  <c r="BT1659" i="1"/>
  <c r="BN1659" i="1" s="1"/>
  <c r="BT1660" i="1"/>
  <c r="BN1660" i="1" s="1"/>
  <c r="BT1661" i="1"/>
  <c r="BN1661" i="1" s="1"/>
  <c r="BT1662" i="1"/>
  <c r="BN1662" i="1" s="1"/>
  <c r="BT1663" i="1"/>
  <c r="BN1663" i="1" s="1"/>
  <c r="BT1664" i="1"/>
  <c r="BN1664" i="1" s="1"/>
  <c r="BT1665" i="1"/>
  <c r="BN1665" i="1" s="1"/>
  <c r="BT1666" i="1"/>
  <c r="BN1666" i="1" s="1"/>
  <c r="BT1667" i="1"/>
  <c r="BN1667" i="1" s="1"/>
  <c r="BT1668" i="1"/>
  <c r="BN1668" i="1" s="1"/>
  <c r="BT1669" i="1"/>
  <c r="BN1669" i="1" s="1"/>
  <c r="BT1670" i="1"/>
  <c r="BN1670" i="1" s="1"/>
  <c r="BT1671" i="1"/>
  <c r="BN1671" i="1" s="1"/>
  <c r="BT1672" i="1"/>
  <c r="BN1672" i="1" s="1"/>
  <c r="BT1673" i="1"/>
  <c r="BN1673" i="1" s="1"/>
  <c r="BT1674" i="1"/>
  <c r="BN1674" i="1" s="1"/>
  <c r="BT1675" i="1"/>
  <c r="BN1675" i="1" s="1"/>
  <c r="BT1676" i="1"/>
  <c r="BN1676" i="1" s="1"/>
  <c r="BT1677" i="1"/>
  <c r="BN1677" i="1" s="1"/>
  <c r="BT1678" i="1"/>
  <c r="BN1678" i="1" s="1"/>
  <c r="BT1679" i="1"/>
  <c r="BN1679" i="1" s="1"/>
  <c r="BT1680" i="1"/>
  <c r="BN1680" i="1" s="1"/>
  <c r="BT1681" i="1"/>
  <c r="BN1681" i="1" s="1"/>
  <c r="BT1682" i="1"/>
  <c r="BN1682" i="1" s="1"/>
  <c r="BT1683" i="1"/>
  <c r="BN1683" i="1" s="1"/>
  <c r="BT1684" i="1"/>
  <c r="BN1684" i="1" s="1"/>
  <c r="BT1685" i="1"/>
  <c r="BN1685" i="1" s="1"/>
  <c r="BT1686" i="1"/>
  <c r="BN1686" i="1" s="1"/>
  <c r="BT1687" i="1"/>
  <c r="BN1687" i="1" s="1"/>
  <c r="BT1688" i="1"/>
  <c r="BN1688" i="1" s="1"/>
  <c r="BT1689" i="1"/>
  <c r="BN1689" i="1" s="1"/>
  <c r="BT1690" i="1"/>
  <c r="BN1690" i="1" s="1"/>
  <c r="BT1691" i="1"/>
  <c r="BN1691" i="1" s="1"/>
  <c r="BT1692" i="1"/>
  <c r="BN1692" i="1" s="1"/>
  <c r="BT1693" i="1"/>
  <c r="BN1693" i="1" s="1"/>
  <c r="BT1694" i="1"/>
  <c r="BN1694" i="1" s="1"/>
  <c r="BT1695" i="1"/>
  <c r="BN1695" i="1" s="1"/>
  <c r="BT1696" i="1"/>
  <c r="BN1696" i="1" s="1"/>
  <c r="BT1697" i="1"/>
  <c r="BN1697" i="1" s="1"/>
  <c r="BT1698" i="1"/>
  <c r="BN1698" i="1" s="1"/>
  <c r="BT1699" i="1"/>
  <c r="BN1699" i="1" s="1"/>
  <c r="BT1700" i="1"/>
  <c r="BN1700" i="1" s="1"/>
  <c r="BT1701" i="1"/>
  <c r="BN1701" i="1" s="1"/>
  <c r="BT1702" i="1"/>
  <c r="BN1702" i="1" s="1"/>
  <c r="BT1703" i="1"/>
  <c r="BN1703" i="1" s="1"/>
  <c r="BT1704" i="1"/>
  <c r="BN1704" i="1" s="1"/>
  <c r="BT1705" i="1"/>
  <c r="BN1705" i="1" s="1"/>
  <c r="BT1706" i="1"/>
  <c r="BN1706" i="1" s="1"/>
  <c r="BT1707" i="1"/>
  <c r="BN1707" i="1" s="1"/>
  <c r="BT1708" i="1"/>
  <c r="BN1708" i="1" s="1"/>
  <c r="BT1709" i="1"/>
  <c r="BN1709" i="1" s="1"/>
  <c r="BT1710" i="1"/>
  <c r="BN1710" i="1" s="1"/>
  <c r="BT1711" i="1"/>
  <c r="BN1711" i="1" s="1"/>
  <c r="BT1712" i="1"/>
  <c r="BN1712" i="1" s="1"/>
  <c r="BT1713" i="1"/>
  <c r="BN1713" i="1" s="1"/>
  <c r="BT1714" i="1"/>
  <c r="BN1714" i="1" s="1"/>
  <c r="BT1715" i="1"/>
  <c r="BN1715" i="1" s="1"/>
  <c r="BT1716" i="1"/>
  <c r="BN1716" i="1" s="1"/>
  <c r="BT1717" i="1"/>
  <c r="BN1717" i="1" s="1"/>
  <c r="BT1718" i="1"/>
  <c r="BN1718" i="1" s="1"/>
  <c r="BT1719" i="1"/>
  <c r="BN1719" i="1" s="1"/>
  <c r="BT1720" i="1"/>
  <c r="BN1720" i="1" s="1"/>
  <c r="BT1721" i="1"/>
  <c r="BN1721" i="1" s="1"/>
  <c r="BT1722" i="1"/>
  <c r="BN1722" i="1" s="1"/>
  <c r="BT1723" i="1"/>
  <c r="BN1723" i="1" s="1"/>
  <c r="BT1724" i="1"/>
  <c r="BN1724" i="1" s="1"/>
  <c r="BT1725" i="1"/>
  <c r="BN1725" i="1" s="1"/>
  <c r="BT1726" i="1"/>
  <c r="BN1726" i="1" s="1"/>
  <c r="BT1727" i="1"/>
  <c r="BN1727" i="1" s="1"/>
  <c r="BT1728" i="1"/>
  <c r="BN1728" i="1" s="1"/>
  <c r="BT1729" i="1"/>
  <c r="BN1729" i="1" s="1"/>
  <c r="BT1730" i="1"/>
  <c r="BN1730" i="1" s="1"/>
  <c r="BT1731" i="1"/>
  <c r="BN1731" i="1" s="1"/>
  <c r="BT1732" i="1"/>
  <c r="BN1732" i="1" s="1"/>
  <c r="BT1733" i="1"/>
  <c r="BN1733" i="1" s="1"/>
  <c r="BT1734" i="1"/>
  <c r="BN1734" i="1" s="1"/>
  <c r="BT1735" i="1"/>
  <c r="BN1735" i="1" s="1"/>
  <c r="BT1736" i="1"/>
  <c r="BN1736" i="1" s="1"/>
  <c r="BT1737" i="1"/>
  <c r="BN1737" i="1" s="1"/>
  <c r="BT1738" i="1"/>
  <c r="BN1738" i="1" s="1"/>
  <c r="BT1739" i="1"/>
  <c r="BN1739" i="1" s="1"/>
  <c r="BT1740" i="1"/>
  <c r="BN1740" i="1" s="1"/>
  <c r="BT1741" i="1"/>
  <c r="BN1741" i="1" s="1"/>
  <c r="BT1742" i="1"/>
  <c r="BN1742" i="1" s="1"/>
  <c r="BT1743" i="1"/>
  <c r="BN1743" i="1" s="1"/>
  <c r="BT1744" i="1"/>
  <c r="BN1744" i="1" s="1"/>
  <c r="BT1745" i="1"/>
  <c r="BN1745" i="1" s="1"/>
  <c r="BT1746" i="1"/>
  <c r="BN1746" i="1" s="1"/>
  <c r="BT1747" i="1"/>
  <c r="BN1747" i="1" s="1"/>
  <c r="BT1748" i="1"/>
  <c r="BN1748" i="1" s="1"/>
  <c r="BT1749" i="1"/>
  <c r="BN1749" i="1" s="1"/>
  <c r="BT1750" i="1"/>
  <c r="BN1750" i="1" s="1"/>
  <c r="BT1751" i="1"/>
  <c r="BN1751" i="1" s="1"/>
  <c r="BT1752" i="1"/>
  <c r="BN1752" i="1" s="1"/>
  <c r="BT1753" i="1"/>
  <c r="BN1753" i="1" s="1"/>
  <c r="BT1754" i="1"/>
  <c r="BN1754" i="1" s="1"/>
  <c r="BT1755" i="1"/>
  <c r="BN1755" i="1" s="1"/>
  <c r="BT1756" i="1"/>
  <c r="BN1756" i="1" s="1"/>
  <c r="BT1757" i="1"/>
  <c r="BN1757" i="1" s="1"/>
  <c r="BT1758" i="1"/>
  <c r="BN1758" i="1" s="1"/>
  <c r="BT1759" i="1"/>
  <c r="BN1759" i="1" s="1"/>
  <c r="BT1760" i="1"/>
  <c r="BN1760" i="1" s="1"/>
  <c r="BT1761" i="1"/>
  <c r="BN1761" i="1" s="1"/>
  <c r="BT1762" i="1"/>
  <c r="BN1762" i="1" s="1"/>
  <c r="BT1763" i="1"/>
  <c r="BN1763" i="1" s="1"/>
  <c r="BT1764" i="1"/>
  <c r="BN1764" i="1" s="1"/>
  <c r="BT1765" i="1"/>
  <c r="BN1765" i="1" s="1"/>
  <c r="BT1766" i="1"/>
  <c r="BN1766" i="1" s="1"/>
  <c r="BT1767" i="1"/>
  <c r="BN1767" i="1" s="1"/>
  <c r="BT1768" i="1"/>
  <c r="BN1768" i="1" s="1"/>
  <c r="BT1769" i="1"/>
  <c r="BN1769" i="1" s="1"/>
  <c r="BT1770" i="1"/>
  <c r="BN1770" i="1" s="1"/>
  <c r="BT1771" i="1"/>
  <c r="BN1771" i="1" s="1"/>
  <c r="BT1772" i="1"/>
  <c r="BN1772" i="1" s="1"/>
  <c r="BT1773" i="1"/>
  <c r="BN1773" i="1" s="1"/>
  <c r="BT1774" i="1"/>
  <c r="BN1774" i="1" s="1"/>
  <c r="BT1775" i="1"/>
  <c r="BN1775" i="1" s="1"/>
  <c r="BT1776" i="1"/>
  <c r="BN1776" i="1" s="1"/>
  <c r="BT1777" i="1"/>
  <c r="BN1777" i="1" s="1"/>
  <c r="BT1778" i="1"/>
  <c r="BN1778" i="1" s="1"/>
  <c r="BT1779" i="1"/>
  <c r="BN1779" i="1" s="1"/>
  <c r="BT1780" i="1"/>
  <c r="BN1780" i="1" s="1"/>
  <c r="BT1781" i="1"/>
  <c r="BN1781" i="1" s="1"/>
  <c r="BT1782" i="1"/>
  <c r="BN1782" i="1" s="1"/>
  <c r="BT1783" i="1"/>
  <c r="BN1783" i="1" s="1"/>
  <c r="BT1784" i="1"/>
  <c r="BN1784" i="1" s="1"/>
  <c r="BT1785" i="1"/>
  <c r="BN1785" i="1" s="1"/>
  <c r="BT1786" i="1"/>
  <c r="BN1786" i="1" s="1"/>
  <c r="BT1787" i="1"/>
  <c r="BN1787" i="1" s="1"/>
  <c r="BT1788" i="1"/>
  <c r="BN1788" i="1" s="1"/>
  <c r="BT1789" i="1"/>
  <c r="BN1789" i="1" s="1"/>
  <c r="BT1790" i="1"/>
  <c r="BN1790" i="1" s="1"/>
  <c r="BT1791" i="1"/>
  <c r="BN1791" i="1" s="1"/>
  <c r="BT1792" i="1"/>
  <c r="BN1792" i="1" s="1"/>
  <c r="BT1793" i="1"/>
  <c r="BN1793" i="1" s="1"/>
  <c r="BT1794" i="1"/>
  <c r="BN1794" i="1" s="1"/>
  <c r="BT1795" i="1"/>
  <c r="BN1795" i="1" s="1"/>
  <c r="BT1796" i="1"/>
  <c r="BN1796" i="1" s="1"/>
  <c r="BT1797" i="1"/>
  <c r="BN1797" i="1" s="1"/>
  <c r="BT1798" i="1"/>
  <c r="BN1798" i="1" s="1"/>
  <c r="BT1799" i="1"/>
  <c r="BN1799" i="1" s="1"/>
  <c r="BT1800" i="1"/>
  <c r="BN1800" i="1" s="1"/>
  <c r="BT1801" i="1"/>
  <c r="BN1801" i="1" s="1"/>
  <c r="BT1802" i="1"/>
  <c r="BN1802" i="1" s="1"/>
  <c r="BT1803" i="1"/>
  <c r="BN1803" i="1" s="1"/>
  <c r="BT1804" i="1"/>
  <c r="BN1804" i="1" s="1"/>
  <c r="BT1805" i="1"/>
  <c r="BN1805" i="1" s="1"/>
  <c r="BT1806" i="1"/>
  <c r="BN1806" i="1" s="1"/>
  <c r="BT1807" i="1"/>
  <c r="BN1807" i="1" s="1"/>
  <c r="BT1808" i="1"/>
  <c r="BN1808" i="1" s="1"/>
  <c r="BT1809" i="1"/>
  <c r="BN1809" i="1" s="1"/>
  <c r="BT1810" i="1"/>
  <c r="BN1810" i="1" s="1"/>
  <c r="BT1811" i="1"/>
  <c r="BN1811" i="1" s="1"/>
  <c r="BT1812" i="1"/>
  <c r="BN1812" i="1" s="1"/>
  <c r="BT1813" i="1"/>
  <c r="BN1813" i="1" s="1"/>
  <c r="BT1814" i="1"/>
  <c r="BN1814" i="1" s="1"/>
  <c r="BT1815" i="1"/>
  <c r="BN1815" i="1" s="1"/>
  <c r="BT1816" i="1"/>
  <c r="BN1816" i="1" s="1"/>
  <c r="BT1817" i="1"/>
  <c r="BN1817" i="1" s="1"/>
  <c r="BT1818" i="1"/>
  <c r="BN1818" i="1" s="1"/>
  <c r="BT1819" i="1"/>
  <c r="BN1819" i="1" s="1"/>
  <c r="BT1820" i="1"/>
  <c r="BN1820" i="1" s="1"/>
  <c r="BT1821" i="1"/>
  <c r="BN1821" i="1" s="1"/>
  <c r="BT1822" i="1"/>
  <c r="BN1822" i="1" s="1"/>
  <c r="BT1823" i="1"/>
  <c r="BN1823" i="1" s="1"/>
  <c r="BT1824" i="1"/>
  <c r="BN1824" i="1" s="1"/>
  <c r="BT1825" i="1"/>
  <c r="BN1825" i="1" s="1"/>
  <c r="BT1826" i="1"/>
  <c r="BN1826" i="1" s="1"/>
  <c r="BT1827" i="1"/>
  <c r="BN1827" i="1" s="1"/>
  <c r="BT1828" i="1"/>
  <c r="BN1828" i="1" s="1"/>
  <c r="BT1829" i="1"/>
  <c r="BN1829" i="1" s="1"/>
  <c r="BT1830" i="1"/>
  <c r="BN1830" i="1" s="1"/>
  <c r="BT1831" i="1"/>
  <c r="BN1831" i="1" s="1"/>
  <c r="BT1832" i="1"/>
  <c r="BN1832" i="1" s="1"/>
  <c r="BT1833" i="1"/>
  <c r="BN1833" i="1" s="1"/>
  <c r="BT1834" i="1"/>
  <c r="BN1834" i="1" s="1"/>
  <c r="BT1835" i="1"/>
  <c r="BN1835" i="1" s="1"/>
  <c r="BT1836" i="1"/>
  <c r="BN1836" i="1" s="1"/>
  <c r="BT1837" i="1"/>
  <c r="BN1837" i="1" s="1"/>
  <c r="BT1838" i="1"/>
  <c r="BN1838" i="1" s="1"/>
  <c r="BT1839" i="1"/>
  <c r="BN1839" i="1" s="1"/>
  <c r="BT1840" i="1"/>
  <c r="BN1840" i="1" s="1"/>
  <c r="BT1841" i="1"/>
  <c r="BN1841" i="1" s="1"/>
  <c r="BT1842" i="1"/>
  <c r="BN1842" i="1" s="1"/>
  <c r="BT1843" i="1"/>
  <c r="BN1843" i="1" s="1"/>
  <c r="BT1844" i="1"/>
  <c r="BN1844" i="1" s="1"/>
  <c r="BT1845" i="1"/>
  <c r="BN1845" i="1" s="1"/>
  <c r="BT1846" i="1"/>
  <c r="BN1846" i="1" s="1"/>
  <c r="BT1847" i="1"/>
  <c r="BN1847" i="1" s="1"/>
  <c r="BT1848" i="1"/>
  <c r="BN1848" i="1" s="1"/>
  <c r="BT1849" i="1"/>
  <c r="BN1849" i="1" s="1"/>
  <c r="BT1850" i="1"/>
  <c r="BN1850" i="1" s="1"/>
  <c r="BT1851" i="1"/>
  <c r="BN1851" i="1" s="1"/>
  <c r="BT1852" i="1"/>
  <c r="BN1852" i="1" s="1"/>
  <c r="BT1853" i="1"/>
  <c r="BN1853" i="1" s="1"/>
  <c r="BT1854" i="1"/>
  <c r="BN1854" i="1" s="1"/>
  <c r="BT1855" i="1"/>
  <c r="BN1855" i="1" s="1"/>
  <c r="BT1856" i="1"/>
  <c r="BN1856" i="1" s="1"/>
  <c r="BT1857" i="1"/>
  <c r="BN1857" i="1" s="1"/>
  <c r="BT1858" i="1"/>
  <c r="BN1858" i="1" s="1"/>
  <c r="BT1859" i="1"/>
  <c r="BN1859" i="1" s="1"/>
  <c r="BT1860" i="1"/>
  <c r="BN1860" i="1" s="1"/>
  <c r="BT1861" i="1"/>
  <c r="BN1861" i="1" s="1"/>
  <c r="BT1862" i="1"/>
  <c r="BN1862" i="1" s="1"/>
  <c r="BT1863" i="1"/>
  <c r="BN1863" i="1" s="1"/>
  <c r="BT1864" i="1"/>
  <c r="BN1864" i="1" s="1"/>
  <c r="BT1865" i="1"/>
  <c r="BN1865" i="1" s="1"/>
  <c r="BT1866" i="1"/>
  <c r="BN1866" i="1" s="1"/>
  <c r="BT1867" i="1"/>
  <c r="BN1867" i="1" s="1"/>
  <c r="BT1868" i="1"/>
  <c r="BN1868" i="1" s="1"/>
  <c r="BT1869" i="1"/>
  <c r="BN1869" i="1" s="1"/>
  <c r="BT1870" i="1"/>
  <c r="BN1870" i="1" s="1"/>
  <c r="BT1871" i="1"/>
  <c r="BN1871" i="1" s="1"/>
  <c r="BT1872" i="1"/>
  <c r="BN1872" i="1" s="1"/>
  <c r="BT1873" i="1"/>
  <c r="BN1873" i="1" s="1"/>
  <c r="BT1874" i="1"/>
  <c r="BN1874" i="1" s="1"/>
  <c r="BT1875" i="1"/>
  <c r="BN1875" i="1" s="1"/>
  <c r="BT1876" i="1"/>
  <c r="BN1876" i="1" s="1"/>
  <c r="BT1877" i="1"/>
  <c r="BN1877" i="1" s="1"/>
  <c r="BT1878" i="1"/>
  <c r="BN1878" i="1" s="1"/>
  <c r="BT1879" i="1"/>
  <c r="BN1879" i="1" s="1"/>
  <c r="BT1880" i="1"/>
  <c r="BN1880" i="1" s="1"/>
  <c r="BT1881" i="1"/>
  <c r="BN1881" i="1" s="1"/>
  <c r="BT1882" i="1"/>
  <c r="BN1882" i="1" s="1"/>
  <c r="BT1883" i="1"/>
  <c r="BN1883" i="1" s="1"/>
  <c r="BT1884" i="1"/>
  <c r="BN1884" i="1" s="1"/>
  <c r="BT1885" i="1"/>
  <c r="BN1885" i="1" s="1"/>
  <c r="BT1886" i="1"/>
  <c r="BN1886" i="1" s="1"/>
  <c r="BT1887" i="1"/>
  <c r="BN1887" i="1" s="1"/>
  <c r="BT1888" i="1"/>
  <c r="BN1888" i="1" s="1"/>
  <c r="BT1889" i="1"/>
  <c r="BN1889" i="1" s="1"/>
  <c r="BT1890" i="1"/>
  <c r="BN1890" i="1" s="1"/>
  <c r="BT1891" i="1"/>
  <c r="BN1891" i="1" s="1"/>
  <c r="BT1892" i="1"/>
  <c r="BN1892" i="1" s="1"/>
  <c r="BT1893" i="1"/>
  <c r="BN1893" i="1" s="1"/>
  <c r="BT1894" i="1"/>
  <c r="BN1894" i="1" s="1"/>
  <c r="BT1895" i="1"/>
  <c r="BN1895" i="1" s="1"/>
  <c r="BT1896" i="1"/>
  <c r="BN1896" i="1" s="1"/>
  <c r="BT1897" i="1"/>
  <c r="BN1897" i="1" s="1"/>
  <c r="BT1898" i="1"/>
  <c r="BN1898" i="1" s="1"/>
  <c r="BT1899" i="1"/>
  <c r="BN1899" i="1" s="1"/>
  <c r="BT1900" i="1"/>
  <c r="BN1900" i="1" s="1"/>
  <c r="BT1901" i="1"/>
  <c r="BN1901" i="1" s="1"/>
  <c r="BT1902" i="1"/>
  <c r="BN1902" i="1" s="1"/>
  <c r="BT1903" i="1"/>
  <c r="BN1903" i="1" s="1"/>
  <c r="BT1904" i="1"/>
  <c r="BN1904" i="1" s="1"/>
  <c r="BT1905" i="1"/>
  <c r="BN1905" i="1" s="1"/>
  <c r="BT1906" i="1"/>
  <c r="BN1906" i="1" s="1"/>
  <c r="BT1907" i="1"/>
  <c r="BN1907" i="1" s="1"/>
  <c r="BT1908" i="1"/>
  <c r="BN1908" i="1" s="1"/>
  <c r="BT1909" i="1"/>
  <c r="BN1909" i="1" s="1"/>
  <c r="BT1910" i="1"/>
  <c r="BN1910" i="1" s="1"/>
  <c r="BT1911" i="1"/>
  <c r="BN1911" i="1" s="1"/>
  <c r="BT1912" i="1"/>
  <c r="BN1912" i="1" s="1"/>
  <c r="BT1913" i="1"/>
  <c r="BN1913" i="1" s="1"/>
  <c r="BT1914" i="1"/>
  <c r="BN1914" i="1" s="1"/>
  <c r="BT1915" i="1"/>
  <c r="BN1915" i="1" s="1"/>
  <c r="BT1916" i="1"/>
  <c r="BN1916" i="1" s="1"/>
  <c r="BT1917" i="1"/>
  <c r="BN1917" i="1" s="1"/>
  <c r="BT1918" i="1"/>
  <c r="BN1918" i="1" s="1"/>
  <c r="BT1919" i="1"/>
  <c r="BN1919" i="1" s="1"/>
  <c r="BT1920" i="1"/>
  <c r="BN1920" i="1" s="1"/>
  <c r="BT1921" i="1"/>
  <c r="BN1921" i="1" s="1"/>
  <c r="BT1922" i="1"/>
  <c r="BN1922" i="1" s="1"/>
  <c r="BT1923" i="1"/>
  <c r="BN1923" i="1" s="1"/>
  <c r="BT1924" i="1"/>
  <c r="BN1924" i="1" s="1"/>
  <c r="BT1925" i="1"/>
  <c r="BN1925" i="1" s="1"/>
  <c r="BT1926" i="1"/>
  <c r="BN1926" i="1" s="1"/>
  <c r="BT1927" i="1"/>
  <c r="BN1927" i="1" s="1"/>
  <c r="BT1928" i="1"/>
  <c r="BN1928" i="1" s="1"/>
  <c r="BT1929" i="1"/>
  <c r="BN1929" i="1" s="1"/>
  <c r="BT1930" i="1"/>
  <c r="BN1930" i="1" s="1"/>
  <c r="BT1931" i="1"/>
  <c r="BN1931" i="1" s="1"/>
  <c r="BT1932" i="1"/>
  <c r="BN1932" i="1" s="1"/>
  <c r="BT1933" i="1"/>
  <c r="BN1933" i="1" s="1"/>
  <c r="BT1934" i="1"/>
  <c r="BN1934" i="1" s="1"/>
  <c r="BT1935" i="1"/>
  <c r="BN1935" i="1" s="1"/>
  <c r="BT1936" i="1"/>
  <c r="BN1936" i="1" s="1"/>
  <c r="BT1937" i="1"/>
  <c r="BN1937" i="1" s="1"/>
  <c r="BT1938" i="1"/>
  <c r="BN1938" i="1" s="1"/>
  <c r="BT1939" i="1"/>
  <c r="BN1939" i="1" s="1"/>
  <c r="BT1940" i="1"/>
  <c r="BN1940" i="1" s="1"/>
  <c r="BT1941" i="1"/>
  <c r="BN1941" i="1" s="1"/>
  <c r="BT1942" i="1"/>
  <c r="BN1942" i="1" s="1"/>
  <c r="BT1943" i="1"/>
  <c r="BN1943" i="1" s="1"/>
  <c r="BT1944" i="1"/>
  <c r="BN1944" i="1" s="1"/>
  <c r="BT1945" i="1"/>
  <c r="BN1945" i="1" s="1"/>
  <c r="BT1946" i="1"/>
  <c r="BN1946" i="1" s="1"/>
  <c r="BT1947" i="1"/>
  <c r="BN1947" i="1" s="1"/>
  <c r="BT1948" i="1"/>
  <c r="BN1948" i="1" s="1"/>
  <c r="BT1949" i="1"/>
  <c r="BN1949" i="1" s="1"/>
  <c r="BT1950" i="1"/>
  <c r="BN1950" i="1" s="1"/>
  <c r="BT1951" i="1"/>
  <c r="BN1951" i="1" s="1"/>
  <c r="BT1952" i="1"/>
  <c r="BN1952" i="1" s="1"/>
  <c r="BT1953" i="1"/>
  <c r="BN1953" i="1" s="1"/>
  <c r="BT1954" i="1"/>
  <c r="BN1954" i="1" s="1"/>
  <c r="BT1955" i="1"/>
  <c r="BN1955" i="1" s="1"/>
  <c r="BT1956" i="1"/>
  <c r="BN1956" i="1" s="1"/>
  <c r="BT1957" i="1"/>
  <c r="BN1957" i="1" s="1"/>
  <c r="BT1958" i="1"/>
  <c r="BN1958" i="1" s="1"/>
  <c r="BT1959" i="1"/>
  <c r="BN1959" i="1" s="1"/>
  <c r="BT1960" i="1"/>
  <c r="BN1960" i="1" s="1"/>
  <c r="BT1961" i="1"/>
  <c r="BN1961" i="1" s="1"/>
  <c r="BT1962" i="1"/>
  <c r="BN1962" i="1" s="1"/>
  <c r="BT1963" i="1"/>
  <c r="BN1963" i="1" s="1"/>
  <c r="BT1964" i="1"/>
  <c r="BN1964" i="1" s="1"/>
  <c r="BT1965" i="1"/>
  <c r="BN1965" i="1" s="1"/>
  <c r="BT1966" i="1"/>
  <c r="BN1966" i="1" s="1"/>
  <c r="BT1967" i="1"/>
  <c r="BN1967" i="1" s="1"/>
  <c r="BT1968" i="1"/>
  <c r="BN1968" i="1" s="1"/>
  <c r="BT1969" i="1"/>
  <c r="BN1969" i="1" s="1"/>
  <c r="BT1970" i="1"/>
  <c r="BN1970" i="1" s="1"/>
  <c r="BT1971" i="1"/>
  <c r="BN1971" i="1" s="1"/>
  <c r="BT1972" i="1"/>
  <c r="BN1972" i="1" s="1"/>
  <c r="BT1973" i="1"/>
  <c r="BN1973" i="1" s="1"/>
  <c r="BT1974" i="1"/>
  <c r="BN1974" i="1" s="1"/>
  <c r="BT1975" i="1"/>
  <c r="BN1975" i="1" s="1"/>
  <c r="BT1976" i="1"/>
  <c r="BN1976" i="1" s="1"/>
  <c r="BT1977" i="1"/>
  <c r="BN1977" i="1" s="1"/>
  <c r="BT1978" i="1"/>
  <c r="BN1978" i="1" s="1"/>
  <c r="BT1979" i="1"/>
  <c r="BN1979" i="1" s="1"/>
  <c r="BT1980" i="1"/>
  <c r="BN1980" i="1" s="1"/>
  <c r="BT1981" i="1"/>
  <c r="BN1981" i="1" s="1"/>
  <c r="BT1982" i="1"/>
  <c r="BN1982" i="1" s="1"/>
  <c r="BT1983" i="1"/>
  <c r="BN1983" i="1" s="1"/>
  <c r="BT1984" i="1"/>
  <c r="BN1984" i="1" s="1"/>
  <c r="BT1985" i="1"/>
  <c r="BN1985" i="1" s="1"/>
  <c r="BT1986" i="1"/>
  <c r="BN1986" i="1" s="1"/>
  <c r="BT1987" i="1"/>
  <c r="BN1987" i="1" s="1"/>
  <c r="BT1988" i="1"/>
  <c r="BN1988" i="1" s="1"/>
  <c r="BT1989" i="1"/>
  <c r="BN1989" i="1" s="1"/>
  <c r="BT1990" i="1"/>
  <c r="BN1990" i="1" s="1"/>
  <c r="BT1991" i="1"/>
  <c r="BN1991" i="1" s="1"/>
  <c r="BT1992" i="1"/>
  <c r="BN1992" i="1" s="1"/>
  <c r="BT1993" i="1"/>
  <c r="BN1993" i="1" s="1"/>
  <c r="BT1994" i="1"/>
  <c r="BN1994" i="1" s="1"/>
  <c r="BT1995" i="1"/>
  <c r="BN1995" i="1" s="1"/>
  <c r="BT1996" i="1"/>
  <c r="BN1996" i="1" s="1"/>
  <c r="BT1997" i="1"/>
  <c r="BN1997" i="1" s="1"/>
  <c r="BT1998" i="1"/>
  <c r="BN1998" i="1" s="1"/>
  <c r="BT1999" i="1"/>
  <c r="BN1999" i="1" s="1"/>
  <c r="BT2000" i="1"/>
  <c r="BN2000" i="1" s="1"/>
  <c r="BT2001" i="1"/>
  <c r="BN2001" i="1" s="1"/>
  <c r="BT2002" i="1"/>
  <c r="BT2003" i="1"/>
  <c r="BT2" i="1"/>
  <c r="BO1198" i="1" l="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BV4" i="1" l="1"/>
  <c r="BW4" i="1"/>
  <c r="BO1955" i="1"/>
  <c r="BO1979" i="1"/>
  <c r="BO1851" i="1"/>
  <c r="BO1723" i="1"/>
  <c r="BO1936" i="1"/>
  <c r="BO1808" i="1"/>
  <c r="BO1667" i="1"/>
  <c r="BO1895" i="1"/>
  <c r="BO1827" i="1"/>
  <c r="BO1692" i="1"/>
  <c r="BO1912" i="1"/>
  <c r="BO1784" i="1"/>
  <c r="BO1999" i="1"/>
  <c r="BO1871" i="1"/>
  <c r="BO1915" i="1"/>
  <c r="BO1787" i="1"/>
  <c r="BO2000" i="1"/>
  <c r="BO1872" i="1"/>
  <c r="BO1744" i="1"/>
  <c r="BO1959" i="1"/>
  <c r="BO1831" i="1"/>
  <c r="BO1891" i="1"/>
  <c r="BO1763" i="1"/>
  <c r="BO1976" i="1"/>
  <c r="BO1848" i="1"/>
  <c r="BO1720" i="1"/>
  <c r="BO1935" i="1"/>
  <c r="BO1807" i="1"/>
  <c r="BO1987" i="1"/>
  <c r="BO1923" i="1"/>
  <c r="BO1859" i="1"/>
  <c r="BO1795" i="1"/>
  <c r="BO1731" i="1"/>
  <c r="BO1649" i="1"/>
  <c r="BO1944" i="1"/>
  <c r="BO1880" i="1"/>
  <c r="BO1816" i="1"/>
  <c r="BO1752" i="1"/>
  <c r="BO1677" i="1"/>
  <c r="BO1967" i="1"/>
  <c r="BO1903" i="1"/>
  <c r="BO1839" i="1"/>
  <c r="BO1947" i="1"/>
  <c r="BO1883" i="1"/>
  <c r="BO1819" i="1"/>
  <c r="BO1755" i="1"/>
  <c r="BO1681" i="1"/>
  <c r="BO1968" i="1"/>
  <c r="BO1904" i="1"/>
  <c r="BO1840" i="1"/>
  <c r="BO1776" i="1"/>
  <c r="BO1709" i="1"/>
  <c r="BO1991" i="1"/>
  <c r="BO1927" i="1"/>
  <c r="BO1863" i="1"/>
  <c r="BO1799" i="1"/>
  <c r="BO1995" i="1"/>
  <c r="BO1963" i="1"/>
  <c r="BO1931" i="1"/>
  <c r="BO1899" i="1"/>
  <c r="BO1867" i="1"/>
  <c r="BO1835" i="1"/>
  <c r="BO1803" i="1"/>
  <c r="BO1771" i="1"/>
  <c r="BO1739" i="1"/>
  <c r="BO1703" i="1"/>
  <c r="BO1660" i="1"/>
  <c r="BO1984" i="1"/>
  <c r="BO1952" i="1"/>
  <c r="BO1920" i="1"/>
  <c r="BO1888" i="1"/>
  <c r="BO1856" i="1"/>
  <c r="BO1824" i="1"/>
  <c r="BO1792" i="1"/>
  <c r="BO1760" i="1"/>
  <c r="BO1728" i="1"/>
  <c r="BO1688" i="1"/>
  <c r="BO1645" i="1"/>
  <c r="BO1975" i="1"/>
  <c r="BO1943" i="1"/>
  <c r="BO1911" i="1"/>
  <c r="BO1879" i="1"/>
  <c r="BO1847" i="1"/>
  <c r="BO1815" i="1"/>
  <c r="BO1783" i="1"/>
  <c r="BO1751" i="1"/>
  <c r="BO1719" i="1"/>
  <c r="BO1676" i="1"/>
  <c r="BO1972" i="1"/>
  <c r="BO1940" i="1"/>
  <c r="BO1908" i="1"/>
  <c r="BO1876" i="1"/>
  <c r="BO1844" i="1"/>
  <c r="BO1812" i="1"/>
  <c r="BO1780" i="1"/>
  <c r="BO1748" i="1"/>
  <c r="BO1715" i="1"/>
  <c r="BO1672" i="1"/>
  <c r="BO1989" i="1"/>
  <c r="BO1973" i="1"/>
  <c r="BO1957" i="1"/>
  <c r="BO1941" i="1"/>
  <c r="BO1925" i="1"/>
  <c r="BO1909" i="1"/>
  <c r="BO1893" i="1"/>
  <c r="BO1877" i="1"/>
  <c r="BO1861" i="1"/>
  <c r="BO1845" i="1"/>
  <c r="BO1829" i="1"/>
  <c r="BO1813" i="1"/>
  <c r="BO1797" i="1"/>
  <c r="BO1781" i="1"/>
  <c r="BO1765" i="1"/>
  <c r="BO1749" i="1"/>
  <c r="BO1733" i="1"/>
  <c r="BO1716" i="1"/>
  <c r="BO1695" i="1"/>
  <c r="BO1673" i="1"/>
  <c r="BO1652" i="1"/>
  <c r="BO1631" i="1"/>
  <c r="BO1609" i="1"/>
  <c r="BO1588" i="1"/>
  <c r="BO1567" i="1"/>
  <c r="BO1545" i="1"/>
  <c r="BO1524" i="1"/>
  <c r="BO1503" i="1"/>
  <c r="BO1481" i="1"/>
  <c r="BO1460" i="1"/>
  <c r="BO1439" i="1"/>
  <c r="BO1417" i="1"/>
  <c r="BO1396" i="1"/>
  <c r="BO1375" i="1"/>
  <c r="BO1353" i="1"/>
  <c r="BO1332" i="1"/>
  <c r="BO1311" i="1"/>
  <c r="BO1635" i="1"/>
  <c r="BO1613" i="1"/>
  <c r="BO1592" i="1"/>
  <c r="BO1571" i="1"/>
  <c r="BO1549" i="1"/>
  <c r="BO1528" i="1"/>
  <c r="BO1507" i="1"/>
  <c r="BO1485" i="1"/>
  <c r="BO1464" i="1"/>
  <c r="BO1432" i="1"/>
  <c r="BO1405" i="1"/>
  <c r="BO1379" i="1"/>
  <c r="BO1347" i="1"/>
  <c r="BO1320" i="1"/>
  <c r="BO1288" i="1"/>
  <c r="BO1612" i="1"/>
  <c r="BO1585" i="1"/>
  <c r="BO1559" i="1"/>
  <c r="BO1527" i="1"/>
  <c r="BO1500" i="1"/>
  <c r="BO1473" i="1"/>
  <c r="BO1441" i="1"/>
  <c r="BO1415" i="1"/>
  <c r="BO1388" i="1"/>
  <c r="BO1356" i="1"/>
  <c r="BO1329" i="1"/>
  <c r="BO1303" i="1"/>
  <c r="BO1994" i="1"/>
  <c r="BO1974" i="1"/>
  <c r="BO1954" i="1"/>
  <c r="BO1930" i="1"/>
  <c r="BO1910" i="1"/>
  <c r="BO1890" i="1"/>
  <c r="BO1866" i="1"/>
  <c r="BO1846" i="1"/>
  <c r="BO1826" i="1"/>
  <c r="BO1802" i="1"/>
  <c r="BO1782" i="1"/>
  <c r="BO1762" i="1"/>
  <c r="BO1738" i="1"/>
  <c r="BO1717" i="1"/>
  <c r="BO1691" i="1"/>
  <c r="BO1659" i="1"/>
  <c r="BO1632" i="1"/>
  <c r="BO1605" i="1"/>
  <c r="BO1573" i="1"/>
  <c r="BO1547" i="1"/>
  <c r="BO1520" i="1"/>
  <c r="BO1488" i="1"/>
  <c r="BO1461" i="1"/>
  <c r="BO1435" i="1"/>
  <c r="BO1403" i="1"/>
  <c r="BO1376" i="1"/>
  <c r="BO1349" i="1"/>
  <c r="BO1317" i="1"/>
  <c r="BO1280" i="1"/>
  <c r="BO1702" i="1"/>
  <c r="BO1678" i="1"/>
  <c r="BO1658" i="1"/>
  <c r="BO1638" i="1"/>
  <c r="BO1614" i="1"/>
  <c r="BO1582" i="1"/>
  <c r="BO1550" i="1"/>
  <c r="BO1518" i="1"/>
  <c r="BO1486" i="1"/>
  <c r="BO1454" i="1"/>
  <c r="BO1422" i="1"/>
  <c r="BO1390" i="1"/>
  <c r="BO1358" i="1"/>
  <c r="BO1326" i="1"/>
  <c r="BO1294" i="1"/>
  <c r="BO1262" i="1"/>
  <c r="BO1230" i="1"/>
  <c r="BO1775" i="1"/>
  <c r="BO1743" i="1"/>
  <c r="BO1708" i="1"/>
  <c r="BO1665" i="1"/>
  <c r="BO1996" i="1"/>
  <c r="BO1964" i="1"/>
  <c r="BO1932" i="1"/>
  <c r="BO1900" i="1"/>
  <c r="BO1868" i="1"/>
  <c r="BO1836" i="1"/>
  <c r="BO1804" i="1"/>
  <c r="BO1772" i="1"/>
  <c r="BO1740" i="1"/>
  <c r="BO1704" i="1"/>
  <c r="BO1661" i="1"/>
  <c r="BO2001" i="1"/>
  <c r="BO1985" i="1"/>
  <c r="BO1969" i="1"/>
  <c r="BO1953" i="1"/>
  <c r="BO1937" i="1"/>
  <c r="BO1921" i="1"/>
  <c r="BO1905" i="1"/>
  <c r="BO1889" i="1"/>
  <c r="BO1873" i="1"/>
  <c r="BO1857" i="1"/>
  <c r="BO1841" i="1"/>
  <c r="BO1825" i="1"/>
  <c r="BO1809" i="1"/>
  <c r="BO1793" i="1"/>
  <c r="BO1777" i="1"/>
  <c r="BO1761" i="1"/>
  <c r="BO1745" i="1"/>
  <c r="BO1729" i="1"/>
  <c r="BO1711" i="1"/>
  <c r="BO1689" i="1"/>
  <c r="BO1668" i="1"/>
  <c r="BO1647" i="1"/>
  <c r="BO1625" i="1"/>
  <c r="BO1604" i="1"/>
  <c r="BO1583" i="1"/>
  <c r="BO1561" i="1"/>
  <c r="BO1540" i="1"/>
  <c r="BO1519" i="1"/>
  <c r="BO1497" i="1"/>
  <c r="BO1476" i="1"/>
  <c r="BO1455" i="1"/>
  <c r="BO1433" i="1"/>
  <c r="BO1412" i="1"/>
  <c r="BO1391" i="1"/>
  <c r="BO1369" i="1"/>
  <c r="BO1348" i="1"/>
  <c r="BO1327" i="1"/>
  <c r="BO1305" i="1"/>
  <c r="BO1629" i="1"/>
  <c r="BO1608" i="1"/>
  <c r="BO1587" i="1"/>
  <c r="BO1565" i="1"/>
  <c r="BO1544" i="1"/>
  <c r="BO1523" i="1"/>
  <c r="BO1501" i="1"/>
  <c r="BO1480" i="1"/>
  <c r="BO1453" i="1"/>
  <c r="BO1427" i="1"/>
  <c r="BO1400" i="1"/>
  <c r="BO1368" i="1"/>
  <c r="BO1341" i="1"/>
  <c r="BO1315" i="1"/>
  <c r="BO1633" i="1"/>
  <c r="BO1607" i="1"/>
  <c r="BO1580" i="1"/>
  <c r="BO1548" i="1"/>
  <c r="BO1521" i="1"/>
  <c r="BO1495" i="1"/>
  <c r="BO1463" i="1"/>
  <c r="BO1436" i="1"/>
  <c r="BO1409" i="1"/>
  <c r="BO1377" i="1"/>
  <c r="BO1351" i="1"/>
  <c r="BO1324" i="1"/>
  <c r="BO1284" i="1"/>
  <c r="BO1990" i="1"/>
  <c r="BO1970" i="1"/>
  <c r="BO1946" i="1"/>
  <c r="BO1926" i="1"/>
  <c r="BO1906" i="1"/>
  <c r="BO1882" i="1"/>
  <c r="BO1862" i="1"/>
  <c r="BO1842" i="1"/>
  <c r="BO1818" i="1"/>
  <c r="BO1798" i="1"/>
  <c r="BO1778" i="1"/>
  <c r="BO1754" i="1"/>
  <c r="BO1734" i="1"/>
  <c r="BO1712" i="1"/>
  <c r="BO1680" i="1"/>
  <c r="BO1653" i="1"/>
  <c r="BO1627" i="1"/>
  <c r="BO1595" i="1"/>
  <c r="BO1568" i="1"/>
  <c r="BO1541" i="1"/>
  <c r="BO1509" i="1"/>
  <c r="BO1483" i="1"/>
  <c r="BO1456" i="1"/>
  <c r="BO1424" i="1"/>
  <c r="BO1397" i="1"/>
  <c r="BO1371" i="1"/>
  <c r="BO1339" i="1"/>
  <c r="BO1312" i="1"/>
  <c r="BO1718" i="1"/>
  <c r="BO1694" i="1"/>
  <c r="BO1674" i="1"/>
  <c r="BO1654" i="1"/>
  <c r="BO1630" i="1"/>
  <c r="BO1610" i="1"/>
  <c r="BO1578" i="1"/>
  <c r="BO1546" i="1"/>
  <c r="BO1514" i="1"/>
  <c r="BO1482" i="1"/>
  <c r="BO1450" i="1"/>
  <c r="BO1418" i="1"/>
  <c r="BO1386" i="1"/>
  <c r="BO1354" i="1"/>
  <c r="BO1322" i="1"/>
  <c r="BO1290" i="1"/>
  <c r="BO1258" i="1"/>
  <c r="BO1214" i="1"/>
  <c r="BO1767" i="1"/>
  <c r="BO1735" i="1"/>
  <c r="BO1697" i="1"/>
  <c r="BO1655" i="1"/>
  <c r="BO1988" i="1"/>
  <c r="BO1956" i="1"/>
  <c r="BO1924" i="1"/>
  <c r="BO1892" i="1"/>
  <c r="BO1860" i="1"/>
  <c r="BO1828" i="1"/>
  <c r="BO1796" i="1"/>
  <c r="BO1764" i="1"/>
  <c r="BO1732" i="1"/>
  <c r="BO1693" i="1"/>
  <c r="BO1651" i="1"/>
  <c r="BO1997" i="1"/>
  <c r="BO1981" i="1"/>
  <c r="BO1965" i="1"/>
  <c r="BO1949" i="1"/>
  <c r="BO1933" i="1"/>
  <c r="BO1917" i="1"/>
  <c r="BO1901" i="1"/>
  <c r="BO1885" i="1"/>
  <c r="BO1869" i="1"/>
  <c r="BO1853" i="1"/>
  <c r="BO1837" i="1"/>
  <c r="BO1821" i="1"/>
  <c r="BO1805" i="1"/>
  <c r="BO1789" i="1"/>
  <c r="BO1773" i="1"/>
  <c r="BO1757" i="1"/>
  <c r="BO1741" i="1"/>
  <c r="BO1725" i="1"/>
  <c r="BO1705" i="1"/>
  <c r="BO1684" i="1"/>
  <c r="BO1663" i="1"/>
  <c r="BO1641" i="1"/>
  <c r="BO1620" i="1"/>
  <c r="BO1599" i="1"/>
  <c r="BO1577" i="1"/>
  <c r="BO1556" i="1"/>
  <c r="BO1535" i="1"/>
  <c r="BO1513" i="1"/>
  <c r="BO1492" i="1"/>
  <c r="BO1471" i="1"/>
  <c r="BO1449" i="1"/>
  <c r="BO1428" i="1"/>
  <c r="BO1407" i="1"/>
  <c r="BO1385" i="1"/>
  <c r="BO1364" i="1"/>
  <c r="BO1343" i="1"/>
  <c r="BO1321" i="1"/>
  <c r="BO1300" i="1"/>
  <c r="BO1624" i="1"/>
  <c r="BO1603" i="1"/>
  <c r="BO1581" i="1"/>
  <c r="BO1560" i="1"/>
  <c r="BO1539" i="1"/>
  <c r="BO1517" i="1"/>
  <c r="BO1496" i="1"/>
  <c r="BO1475" i="1"/>
  <c r="BO1448" i="1"/>
  <c r="BO1421" i="1"/>
  <c r="BO1389" i="1"/>
  <c r="BO1363" i="1"/>
  <c r="BO1336" i="1"/>
  <c r="BO1304" i="1"/>
  <c r="BO1628" i="1"/>
  <c r="BO1601" i="1"/>
  <c r="BO1569" i="1"/>
  <c r="BO1543" i="1"/>
  <c r="BO1516" i="1"/>
  <c r="BO1484" i="1"/>
  <c r="BO1457" i="1"/>
  <c r="BO1431" i="1"/>
  <c r="BO1399" i="1"/>
  <c r="BO1372" i="1"/>
  <c r="BO1345" i="1"/>
  <c r="BO1313" i="1"/>
  <c r="BO1986" i="1"/>
  <c r="BO1962" i="1"/>
  <c r="BO1942" i="1"/>
  <c r="BO1922" i="1"/>
  <c r="BO1898" i="1"/>
  <c r="BO1878" i="1"/>
  <c r="BO1858" i="1"/>
  <c r="BO1834" i="1"/>
  <c r="BO1814" i="1"/>
  <c r="BO1794" i="1"/>
  <c r="BO1770" i="1"/>
  <c r="BO1750" i="1"/>
  <c r="BO1730" i="1"/>
  <c r="BO1701" i="1"/>
  <c r="BO1675" i="1"/>
  <c r="BO1648" i="1"/>
  <c r="BO1616" i="1"/>
  <c r="BO1589" i="1"/>
  <c r="BO1563" i="1"/>
  <c r="BO1531" i="1"/>
  <c r="BO1504" i="1"/>
  <c r="BO1477" i="1"/>
  <c r="BO1445" i="1"/>
  <c r="BO1419" i="1"/>
  <c r="BO1392" i="1"/>
  <c r="BO1360" i="1"/>
  <c r="BO1333" i="1"/>
  <c r="BO1307" i="1"/>
  <c r="BO1710" i="1"/>
  <c r="BO1690" i="1"/>
  <c r="BO1670" i="1"/>
  <c r="BO1646" i="1"/>
  <c r="BO1626" i="1"/>
  <c r="BO1598" i="1"/>
  <c r="BO1566" i="1"/>
  <c r="BO1534" i="1"/>
  <c r="BO1502" i="1"/>
  <c r="BO1470" i="1"/>
  <c r="BO1438" i="1"/>
  <c r="BO1406" i="1"/>
  <c r="BO1374" i="1"/>
  <c r="BO1342" i="1"/>
  <c r="BO1310" i="1"/>
  <c r="BO1278" i="1"/>
  <c r="BO1246" i="1"/>
  <c r="BO1093" i="1"/>
  <c r="BO1109" i="1"/>
  <c r="BO1125" i="1"/>
  <c r="BO1141" i="1"/>
  <c r="BO1080" i="1"/>
  <c r="BO1096" i="1"/>
  <c r="BO1112" i="1"/>
  <c r="BO1128" i="1"/>
  <c r="BO1144" i="1"/>
  <c r="BO1091" i="1"/>
  <c r="BO1123" i="1"/>
  <c r="BO1151" i="1"/>
  <c r="BO1167" i="1"/>
  <c r="BO1183" i="1"/>
  <c r="BO1199" i="1"/>
  <c r="BO1215" i="1"/>
  <c r="BO1231" i="1"/>
  <c r="BO1247" i="1"/>
  <c r="BO1263" i="1"/>
  <c r="BO1279" i="1"/>
  <c r="BO1295" i="1"/>
  <c r="BO1094" i="1"/>
  <c r="BO1126" i="1"/>
  <c r="BO1152" i="1"/>
  <c r="BO1168" i="1"/>
  <c r="BO1184" i="1"/>
  <c r="BO1200" i="1"/>
  <c r="BO1216" i="1"/>
  <c r="BO1232" i="1"/>
  <c r="BO1248" i="1"/>
  <c r="BO1264" i="1"/>
  <c r="BO1079" i="1"/>
  <c r="BO1111" i="1"/>
  <c r="BO1143" i="1"/>
  <c r="BO1161" i="1"/>
  <c r="BO1177" i="1"/>
  <c r="BO1193" i="1"/>
  <c r="BO1209" i="1"/>
  <c r="BO1225" i="1"/>
  <c r="BO1241" i="1"/>
  <c r="BO1257" i="1"/>
  <c r="BO1273" i="1"/>
  <c r="BO1289" i="1"/>
  <c r="BO1106" i="1"/>
  <c r="BO1138" i="1"/>
  <c r="BO1158" i="1"/>
  <c r="BO1174" i="1"/>
  <c r="BO1190" i="1"/>
  <c r="BO1206" i="1"/>
  <c r="BO1222" i="1"/>
  <c r="BO1238" i="1"/>
  <c r="BO1254" i="1"/>
  <c r="BO1270" i="1"/>
  <c r="BO1286" i="1"/>
  <c r="BO1302" i="1"/>
  <c r="BO1318" i="1"/>
  <c r="BO1334" i="1"/>
  <c r="BO1350" i="1"/>
  <c r="BO1366" i="1"/>
  <c r="BO1382" i="1"/>
  <c r="BO1398" i="1"/>
  <c r="BO1414" i="1"/>
  <c r="BO1430" i="1"/>
  <c r="BO1446" i="1"/>
  <c r="BO1462" i="1"/>
  <c r="BO1478" i="1"/>
  <c r="BO1494" i="1"/>
  <c r="BO1510" i="1"/>
  <c r="BO1526" i="1"/>
  <c r="BO1542" i="1"/>
  <c r="BO1558" i="1"/>
  <c r="BO1574" i="1"/>
  <c r="BO1590" i="1"/>
  <c r="BO1606" i="1"/>
  <c r="BO1081" i="1"/>
  <c r="BO1097" i="1"/>
  <c r="BO1113" i="1"/>
  <c r="BO1129" i="1"/>
  <c r="BO1084" i="1"/>
  <c r="BO1100" i="1"/>
  <c r="BO1116" i="1"/>
  <c r="BO1132" i="1"/>
  <c r="BO1148" i="1"/>
  <c r="BO1099" i="1"/>
  <c r="BO1131" i="1"/>
  <c r="BO1155" i="1"/>
  <c r="BO1171" i="1"/>
  <c r="BO1187" i="1"/>
  <c r="BO1203" i="1"/>
  <c r="BO1219" i="1"/>
  <c r="BO1235" i="1"/>
  <c r="BO1251" i="1"/>
  <c r="BO1267" i="1"/>
  <c r="BO1283" i="1"/>
  <c r="BO1299" i="1"/>
  <c r="BO1102" i="1"/>
  <c r="BO1134" i="1"/>
  <c r="BO1156" i="1"/>
  <c r="BO1172" i="1"/>
  <c r="BO1188" i="1"/>
  <c r="BO1204" i="1"/>
  <c r="BO1220" i="1"/>
  <c r="BO1236" i="1"/>
  <c r="BO1252" i="1"/>
  <c r="BO1268" i="1"/>
  <c r="BO1087" i="1"/>
  <c r="BO1119" i="1"/>
  <c r="BO1149" i="1"/>
  <c r="BO1165" i="1"/>
  <c r="BO1181" i="1"/>
  <c r="BO1197" i="1"/>
  <c r="BO1213" i="1"/>
  <c r="BO1229" i="1"/>
  <c r="BO1245" i="1"/>
  <c r="BO1261" i="1"/>
  <c r="BO1277" i="1"/>
  <c r="BO1082" i="1"/>
  <c r="BO1114" i="1"/>
  <c r="BO1145" i="1"/>
  <c r="BO1162" i="1"/>
  <c r="BO1178" i="1"/>
  <c r="BO1194" i="1"/>
  <c r="BO1210" i="1"/>
  <c r="BO1226" i="1"/>
  <c r="BO1085" i="1"/>
  <c r="BO1101" i="1"/>
  <c r="BO1117" i="1"/>
  <c r="BO1133" i="1"/>
  <c r="BO1088" i="1"/>
  <c r="BO1104" i="1"/>
  <c r="BO1120" i="1"/>
  <c r="BO1136" i="1"/>
  <c r="BO1107" i="1"/>
  <c r="BO1139" i="1"/>
  <c r="BO1159" i="1"/>
  <c r="BO1175" i="1"/>
  <c r="BO1191" i="1"/>
  <c r="BO1207" i="1"/>
  <c r="BO1223" i="1"/>
  <c r="BO1239" i="1"/>
  <c r="BO1255" i="1"/>
  <c r="BO1271" i="1"/>
  <c r="BO1287" i="1"/>
  <c r="BO1110" i="1"/>
  <c r="BO1142" i="1"/>
  <c r="BO1160" i="1"/>
  <c r="BO1176" i="1"/>
  <c r="BO1192" i="1"/>
  <c r="BO1208" i="1"/>
  <c r="BO1224" i="1"/>
  <c r="BO1240" i="1"/>
  <c r="BO1256" i="1"/>
  <c r="BO1272" i="1"/>
  <c r="BO1095" i="1"/>
  <c r="BO1127" i="1"/>
  <c r="BO1153" i="1"/>
  <c r="BO1169" i="1"/>
  <c r="BO1185" i="1"/>
  <c r="BO1201" i="1"/>
  <c r="BO1217" i="1"/>
  <c r="BO1233" i="1"/>
  <c r="BO1249" i="1"/>
  <c r="BO1265" i="1"/>
  <c r="BO1281" i="1"/>
  <c r="BO1090" i="1"/>
  <c r="BO1122" i="1"/>
  <c r="BO1150" i="1"/>
  <c r="BO1166" i="1"/>
  <c r="BO1089" i="1"/>
  <c r="BO1105" i="1"/>
  <c r="BO1121" i="1"/>
  <c r="BO1137" i="1"/>
  <c r="BO1092" i="1"/>
  <c r="BO1108" i="1"/>
  <c r="BO1124" i="1"/>
  <c r="BO1140" i="1"/>
  <c r="BO1083" i="1"/>
  <c r="BO1115" i="1"/>
  <c r="BO1146" i="1"/>
  <c r="BO1163" i="1"/>
  <c r="BO1179" i="1"/>
  <c r="BO1195" i="1"/>
  <c r="BO1211" i="1"/>
  <c r="BO1227" i="1"/>
  <c r="BO1243" i="1"/>
  <c r="BO1259" i="1"/>
  <c r="BO1275" i="1"/>
  <c r="BO1291" i="1"/>
  <c r="BO1086" i="1"/>
  <c r="BO1118" i="1"/>
  <c r="BO1147" i="1"/>
  <c r="BO1164" i="1"/>
  <c r="BO1180" i="1"/>
  <c r="BO1196" i="1"/>
  <c r="BO1212" i="1"/>
  <c r="BO1228" i="1"/>
  <c r="BO1244" i="1"/>
  <c r="BO1260" i="1"/>
  <c r="BO1276" i="1"/>
  <c r="BO1103" i="1"/>
  <c r="BO1135" i="1"/>
  <c r="BO1157" i="1"/>
  <c r="BO1173" i="1"/>
  <c r="BO1189" i="1"/>
  <c r="BO1205" i="1"/>
  <c r="BO1221" i="1"/>
  <c r="BO1237" i="1"/>
  <c r="BO1253" i="1"/>
  <c r="BO1269" i="1"/>
  <c r="BO1285" i="1"/>
  <c r="BO1098" i="1"/>
  <c r="BO1130" i="1"/>
  <c r="BO1154" i="1"/>
  <c r="BO1170" i="1"/>
  <c r="BO1186" i="1"/>
  <c r="BO1202" i="1"/>
  <c r="BO1218" i="1"/>
  <c r="BO1234" i="1"/>
  <c r="BO1250" i="1"/>
  <c r="BO1266" i="1"/>
  <c r="BO1282" i="1"/>
  <c r="BO1298" i="1"/>
  <c r="BO1314" i="1"/>
  <c r="BO1330" i="1"/>
  <c r="BO1346" i="1"/>
  <c r="BO1362" i="1"/>
  <c r="BO1378" i="1"/>
  <c r="BO1394" i="1"/>
  <c r="BO1410" i="1"/>
  <c r="BO1426" i="1"/>
  <c r="BO1442" i="1"/>
  <c r="BO1458" i="1"/>
  <c r="BO1474" i="1"/>
  <c r="BO1490" i="1"/>
  <c r="BO1506" i="1"/>
  <c r="BO1522" i="1"/>
  <c r="BO1538" i="1"/>
  <c r="BO1554" i="1"/>
  <c r="BO1570" i="1"/>
  <c r="BO1586" i="1"/>
  <c r="BO1602" i="1"/>
  <c r="BO1618" i="1"/>
  <c r="BO1634" i="1"/>
  <c r="BO1650" i="1"/>
  <c r="BO1666" i="1"/>
  <c r="BO1682" i="1"/>
  <c r="BO1698" i="1"/>
  <c r="BO1714" i="1"/>
  <c r="BO1301" i="1"/>
  <c r="BO1323" i="1"/>
  <c r="BO1344" i="1"/>
  <c r="BO1365" i="1"/>
  <c r="BO1387" i="1"/>
  <c r="BO1408" i="1"/>
  <c r="BO1429" i="1"/>
  <c r="BO1451" i="1"/>
  <c r="BO1472" i="1"/>
  <c r="BO1493" i="1"/>
  <c r="BO1515" i="1"/>
  <c r="BO1536" i="1"/>
  <c r="BO1557" i="1"/>
  <c r="BO1579" i="1"/>
  <c r="BO1600" i="1"/>
  <c r="BO1621" i="1"/>
  <c r="BO1643" i="1"/>
  <c r="BO1664" i="1"/>
  <c r="BO1685" i="1"/>
  <c r="BO1707" i="1"/>
  <c r="BO1726" i="1"/>
  <c r="BO1742" i="1"/>
  <c r="BO1758" i="1"/>
  <c r="BO1774" i="1"/>
  <c r="BO1790" i="1"/>
  <c r="BO1806" i="1"/>
  <c r="BO1822" i="1"/>
  <c r="BO1838" i="1"/>
  <c r="BO1854" i="1"/>
  <c r="BO1870" i="1"/>
  <c r="BO1886" i="1"/>
  <c r="BO1902" i="1"/>
  <c r="BO1918" i="1"/>
  <c r="BO1934" i="1"/>
  <c r="BO1950" i="1"/>
  <c r="BO1966" i="1"/>
  <c r="BO1982" i="1"/>
  <c r="BO1998" i="1"/>
  <c r="BO1296" i="1"/>
  <c r="BO1319" i="1"/>
  <c r="BO1340" i="1"/>
  <c r="BO1361" i="1"/>
  <c r="BO1383" i="1"/>
  <c r="BO1404" i="1"/>
  <c r="BO1425" i="1"/>
  <c r="BO1447" i="1"/>
  <c r="BO1468" i="1"/>
  <c r="BO1489" i="1"/>
  <c r="BO1511" i="1"/>
  <c r="BO1532" i="1"/>
  <c r="BO1553" i="1"/>
  <c r="BO1575" i="1"/>
  <c r="BO1596" i="1"/>
  <c r="BO1617" i="1"/>
  <c r="BO1639" i="1"/>
  <c r="BO1309" i="1"/>
  <c r="BO1331" i="1"/>
  <c r="BO1352" i="1"/>
  <c r="BO1373" i="1"/>
  <c r="BO1395" i="1"/>
  <c r="BO1416" i="1"/>
  <c r="BO1437" i="1"/>
  <c r="BO1459" i="1"/>
  <c r="BO1971" i="1"/>
  <c r="BO1939" i="1"/>
  <c r="BO1907" i="1"/>
  <c r="BO1875" i="1"/>
  <c r="BO1843" i="1"/>
  <c r="BO1811" i="1"/>
  <c r="BO1779" i="1"/>
  <c r="BO1747" i="1"/>
  <c r="BO1713" i="1"/>
  <c r="BO1671" i="1"/>
  <c r="BO1992" i="1"/>
  <c r="BO1960" i="1"/>
  <c r="BO1928" i="1"/>
  <c r="BO1896" i="1"/>
  <c r="BO1864" i="1"/>
  <c r="BO1832" i="1"/>
  <c r="BO1800" i="1"/>
  <c r="BO1768" i="1"/>
  <c r="BO1736" i="1"/>
  <c r="BO1699" i="1"/>
  <c r="BO1656" i="1"/>
  <c r="BO1983" i="1"/>
  <c r="BO1951" i="1"/>
  <c r="BO1919" i="1"/>
  <c r="BO1887" i="1"/>
  <c r="BO1855" i="1"/>
  <c r="BO1823" i="1"/>
  <c r="BO1791" i="1"/>
  <c r="BO1759" i="1"/>
  <c r="BO1727" i="1"/>
  <c r="BO1687" i="1"/>
  <c r="BO1644" i="1"/>
  <c r="BO1980" i="1"/>
  <c r="BO1948" i="1"/>
  <c r="BO1916" i="1"/>
  <c r="BO1884" i="1"/>
  <c r="BO1852" i="1"/>
  <c r="BO1820" i="1"/>
  <c r="BO1788" i="1"/>
  <c r="BO1756" i="1"/>
  <c r="BO1724" i="1"/>
  <c r="BO1683" i="1"/>
  <c r="BO1640" i="1"/>
  <c r="BO1993" i="1"/>
  <c r="BO1977" i="1"/>
  <c r="BO1961" i="1"/>
  <c r="BO1945" i="1"/>
  <c r="BO1929" i="1"/>
  <c r="BO1913" i="1"/>
  <c r="BO1897" i="1"/>
  <c r="BO1881" i="1"/>
  <c r="BO1865" i="1"/>
  <c r="BO1849" i="1"/>
  <c r="BO1833" i="1"/>
  <c r="BO1817" i="1"/>
  <c r="BO1801" i="1"/>
  <c r="BO1785" i="1"/>
  <c r="BO1769" i="1"/>
  <c r="BO1753" i="1"/>
  <c r="BO1737" i="1"/>
  <c r="BO1721" i="1"/>
  <c r="BO1700" i="1"/>
  <c r="BO1679" i="1"/>
  <c r="BO1657" i="1"/>
  <c r="BO1636" i="1"/>
  <c r="BO1615" i="1"/>
  <c r="BO1593" i="1"/>
  <c r="BO1572" i="1"/>
  <c r="BO1551" i="1"/>
  <c r="BO1529" i="1"/>
  <c r="BO1508" i="1"/>
  <c r="BO1487" i="1"/>
  <c r="BO1465" i="1"/>
  <c r="BO1444" i="1"/>
  <c r="BO1423" i="1"/>
  <c r="BO1401" i="1"/>
  <c r="BO1380" i="1"/>
  <c r="BO1359" i="1"/>
  <c r="BO1337" i="1"/>
  <c r="BO1316" i="1"/>
  <c r="BO1292" i="1"/>
  <c r="BO1619" i="1"/>
  <c r="BO1597" i="1"/>
  <c r="BO1576" i="1"/>
  <c r="BO1555" i="1"/>
  <c r="BO1533" i="1"/>
  <c r="BO1512" i="1"/>
  <c r="BO1491" i="1"/>
  <c r="BO1469" i="1"/>
  <c r="BO1443" i="1"/>
  <c r="BO1411" i="1"/>
  <c r="BO1384" i="1"/>
  <c r="BO1357" i="1"/>
  <c r="BO1325" i="1"/>
  <c r="BO1297" i="1"/>
  <c r="BO1623" i="1"/>
  <c r="BO1591" i="1"/>
  <c r="BO1564" i="1"/>
  <c r="BO1537" i="1"/>
  <c r="BO1505" i="1"/>
  <c r="BO1479" i="1"/>
  <c r="BO1452" i="1"/>
  <c r="BO1420" i="1"/>
  <c r="BO1393" i="1"/>
  <c r="BO1367" i="1"/>
  <c r="BO1335" i="1"/>
  <c r="BO1308" i="1"/>
  <c r="BO1978" i="1"/>
  <c r="BO1958" i="1"/>
  <c r="BO1938" i="1"/>
  <c r="BO1914" i="1"/>
  <c r="BO1894" i="1"/>
  <c r="BO1874" i="1"/>
  <c r="BO1850" i="1"/>
  <c r="BO1830" i="1"/>
  <c r="BO1810" i="1"/>
  <c r="BO1786" i="1"/>
  <c r="BO1766" i="1"/>
  <c r="BO1746" i="1"/>
  <c r="BO1722" i="1"/>
  <c r="BO1696" i="1"/>
  <c r="BO1669" i="1"/>
  <c r="BO1637" i="1"/>
  <c r="BO1611" i="1"/>
  <c r="BO1584" i="1"/>
  <c r="BO1552" i="1"/>
  <c r="BO1525" i="1"/>
  <c r="BO1499" i="1"/>
  <c r="BO1467" i="1"/>
  <c r="BO1440" i="1"/>
  <c r="BO1413" i="1"/>
  <c r="BO1381" i="1"/>
  <c r="BO1355" i="1"/>
  <c r="BO1328" i="1"/>
  <c r="BO1293" i="1"/>
  <c r="BO1706" i="1"/>
  <c r="BO1686" i="1"/>
  <c r="BO1662" i="1"/>
  <c r="BO1642" i="1"/>
  <c r="BO1622" i="1"/>
  <c r="BO1594" i="1"/>
  <c r="BO1562" i="1"/>
  <c r="BO1530" i="1"/>
  <c r="BO1498" i="1"/>
  <c r="BO1466" i="1"/>
  <c r="BO1434" i="1"/>
  <c r="BO1402" i="1"/>
  <c r="BO1370" i="1"/>
  <c r="BO1338" i="1"/>
  <c r="BO1306" i="1"/>
  <c r="BO1274" i="1"/>
  <c r="BO1242" i="1"/>
  <c r="BO1182" i="1"/>
  <c r="E58" i="33"/>
  <c r="C17" i="33"/>
  <c r="C70" i="33" s="1"/>
  <c r="AI4" i="33"/>
  <c r="AI62" i="33" s="1"/>
  <c r="AE4" i="33"/>
  <c r="AE62" i="33" s="1"/>
  <c r="AA62" i="33"/>
  <c r="BU4" i="1" l="1"/>
  <c r="BS3" i="1"/>
  <c r="BS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4" i="1"/>
  <c r="BS115" i="1"/>
  <c r="BS116" i="1"/>
  <c r="BS117" i="1"/>
  <c r="BS118" i="1"/>
  <c r="BS119" i="1"/>
  <c r="BS120" i="1"/>
  <c r="BS121" i="1"/>
  <c r="BS122" i="1"/>
  <c r="BS123" i="1"/>
  <c r="BS124" i="1"/>
  <c r="BS125" i="1"/>
  <c r="BS126" i="1"/>
  <c r="BS127" i="1"/>
  <c r="BS128" i="1"/>
  <c r="BS129" i="1"/>
  <c r="BS130" i="1"/>
  <c r="BS131" i="1"/>
  <c r="BS132" i="1"/>
  <c r="BS133" i="1"/>
  <c r="BS134" i="1"/>
  <c r="BS135" i="1"/>
  <c r="BS136" i="1"/>
  <c r="BS137" i="1"/>
  <c r="BS138" i="1"/>
  <c r="BS139" i="1"/>
  <c r="BS140" i="1"/>
  <c r="BS141" i="1"/>
  <c r="BS142" i="1"/>
  <c r="BS143" i="1"/>
  <c r="BS144" i="1"/>
  <c r="BS145" i="1"/>
  <c r="BS146" i="1"/>
  <c r="BS147" i="1"/>
  <c r="BS148" i="1"/>
  <c r="BS149" i="1"/>
  <c r="BS150" i="1"/>
  <c r="BS151" i="1"/>
  <c r="BS152" i="1"/>
  <c r="BS153" i="1"/>
  <c r="BS154" i="1"/>
  <c r="BS155" i="1"/>
  <c r="BS156"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1" i="1"/>
  <c r="BS202" i="1"/>
  <c r="BS203" i="1"/>
  <c r="BS204" i="1"/>
  <c r="BS205" i="1"/>
  <c r="BS206" i="1"/>
  <c r="BS207" i="1"/>
  <c r="BS208" i="1"/>
  <c r="BS209" i="1"/>
  <c r="BS210" i="1"/>
  <c r="BS211" i="1"/>
  <c r="BS212" i="1"/>
  <c r="BS213" i="1"/>
  <c r="BS214" i="1"/>
  <c r="BS215" i="1"/>
  <c r="BS216" i="1"/>
  <c r="BS217" i="1"/>
  <c r="BS218" i="1"/>
  <c r="BS219" i="1"/>
  <c r="BS220" i="1"/>
  <c r="BS221" i="1"/>
  <c r="BS222" i="1"/>
  <c r="BS223" i="1"/>
  <c r="BS224" i="1"/>
  <c r="BS225" i="1"/>
  <c r="BS226" i="1"/>
  <c r="BS227" i="1"/>
  <c r="BS228" i="1"/>
  <c r="BS229" i="1"/>
  <c r="BS230" i="1"/>
  <c r="BS231" i="1"/>
  <c r="BS232" i="1"/>
  <c r="BS233" i="1"/>
  <c r="BS234" i="1"/>
  <c r="BS235" i="1"/>
  <c r="BS236" i="1"/>
  <c r="BS237" i="1"/>
  <c r="BS238"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6" i="1"/>
  <c r="BS387" i="1"/>
  <c r="BS388" i="1"/>
  <c r="BS389" i="1"/>
  <c r="BS390" i="1"/>
  <c r="BS391" i="1"/>
  <c r="BS392" i="1"/>
  <c r="BS393" i="1"/>
  <c r="BS394" i="1"/>
  <c r="BS395" i="1"/>
  <c r="BS396" i="1"/>
  <c r="BS397" i="1"/>
  <c r="BS398" i="1"/>
  <c r="BS399" i="1"/>
  <c r="BS400" i="1"/>
  <c r="BS401" i="1"/>
  <c r="BS402" i="1"/>
  <c r="BS403" i="1"/>
  <c r="BS404" i="1"/>
  <c r="BS405"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504" i="1"/>
  <c r="BS505" i="1"/>
  <c r="BS506" i="1"/>
  <c r="BS507" i="1"/>
  <c r="BS508" i="1"/>
  <c r="BS509" i="1"/>
  <c r="BS510" i="1"/>
  <c r="BS511" i="1"/>
  <c r="BS512" i="1"/>
  <c r="BS513" i="1"/>
  <c r="BS514" i="1"/>
  <c r="BS515" i="1"/>
  <c r="BS516" i="1"/>
  <c r="BS517" i="1"/>
  <c r="BS518" i="1"/>
  <c r="BS519" i="1"/>
  <c r="BS520" i="1"/>
  <c r="BS521" i="1"/>
  <c r="BS522" i="1"/>
  <c r="BS523" i="1"/>
  <c r="BS524" i="1"/>
  <c r="BS525" i="1"/>
  <c r="BS526" i="1"/>
  <c r="BS527" i="1"/>
  <c r="BS528" i="1"/>
  <c r="BS529" i="1"/>
  <c r="BS530" i="1"/>
  <c r="BS531" i="1"/>
  <c r="BS532" i="1"/>
  <c r="BS533" i="1"/>
  <c r="BS534" i="1"/>
  <c r="BS535" i="1"/>
  <c r="BS536" i="1"/>
  <c r="BS537" i="1"/>
  <c r="BS538" i="1"/>
  <c r="BS539" i="1"/>
  <c r="BS540" i="1"/>
  <c r="BS541" i="1"/>
  <c r="BS542" i="1"/>
  <c r="BS543" i="1"/>
  <c r="BS544" i="1"/>
  <c r="BS545" i="1"/>
  <c r="BS546" i="1"/>
  <c r="BS547" i="1"/>
  <c r="BS548" i="1"/>
  <c r="BS549" i="1"/>
  <c r="BS550" i="1"/>
  <c r="BS551" i="1"/>
  <c r="BS552" i="1"/>
  <c r="BS553" i="1"/>
  <c r="BS554" i="1"/>
  <c r="BS555" i="1"/>
  <c r="BS556" i="1"/>
  <c r="BS557" i="1"/>
  <c r="BS558" i="1"/>
  <c r="BS559" i="1"/>
  <c r="BS560" i="1"/>
  <c r="BS561" i="1"/>
  <c r="BS562" i="1"/>
  <c r="BS563" i="1"/>
  <c r="BS564" i="1"/>
  <c r="BS565" i="1"/>
  <c r="BS566" i="1"/>
  <c r="BS567" i="1"/>
  <c r="BS568" i="1"/>
  <c r="BS569" i="1"/>
  <c r="BS570" i="1"/>
  <c r="BS571" i="1"/>
  <c r="BS572" i="1"/>
  <c r="BS573" i="1"/>
  <c r="BS574" i="1"/>
  <c r="BS575" i="1"/>
  <c r="BS576" i="1"/>
  <c r="BS577" i="1"/>
  <c r="BS578" i="1"/>
  <c r="BS579" i="1"/>
  <c r="BS580" i="1"/>
  <c r="BS581" i="1"/>
  <c r="BS582" i="1"/>
  <c r="BS583" i="1"/>
  <c r="BS584" i="1"/>
  <c r="BS585" i="1"/>
  <c r="BS586" i="1"/>
  <c r="BS587" i="1"/>
  <c r="BS588" i="1"/>
  <c r="BS589" i="1"/>
  <c r="BS590" i="1"/>
  <c r="BS591" i="1"/>
  <c r="BS592" i="1"/>
  <c r="BS593" i="1"/>
  <c r="BS594" i="1"/>
  <c r="BS595" i="1"/>
  <c r="BS596" i="1"/>
  <c r="BS597" i="1"/>
  <c r="BS598" i="1"/>
  <c r="BS599" i="1"/>
  <c r="BS600" i="1"/>
  <c r="BS601" i="1"/>
  <c r="BS602" i="1"/>
  <c r="BS603" i="1"/>
  <c r="BS604" i="1"/>
  <c r="BS605" i="1"/>
  <c r="BS606" i="1"/>
  <c r="BS607" i="1"/>
  <c r="BS608" i="1"/>
  <c r="BS609" i="1"/>
  <c r="BS610" i="1"/>
  <c r="BS611" i="1"/>
  <c r="BS612" i="1"/>
  <c r="BS613" i="1"/>
  <c r="BS614" i="1"/>
  <c r="BS615" i="1"/>
  <c r="BS616" i="1"/>
  <c r="BS617" i="1"/>
  <c r="BS618" i="1"/>
  <c r="BS619" i="1"/>
  <c r="BS620" i="1"/>
  <c r="BS621" i="1"/>
  <c r="BS622" i="1"/>
  <c r="BS623" i="1"/>
  <c r="BS624" i="1"/>
  <c r="BS625" i="1"/>
  <c r="BS626" i="1"/>
  <c r="BS627" i="1"/>
  <c r="BS628" i="1"/>
  <c r="BS629" i="1"/>
  <c r="BS630" i="1"/>
  <c r="BS631" i="1"/>
  <c r="BS632" i="1"/>
  <c r="BS633" i="1"/>
  <c r="BS634" i="1"/>
  <c r="BS635" i="1"/>
  <c r="BS636" i="1"/>
  <c r="BS637" i="1"/>
  <c r="BS638" i="1"/>
  <c r="BS639" i="1"/>
  <c r="BS640" i="1"/>
  <c r="BS641" i="1"/>
  <c r="BS642" i="1"/>
  <c r="BS643" i="1"/>
  <c r="BS644" i="1"/>
  <c r="BS645" i="1"/>
  <c r="BS646" i="1"/>
  <c r="BS647" i="1"/>
  <c r="BS648" i="1"/>
  <c r="BS649" i="1"/>
  <c r="BS650" i="1"/>
  <c r="BS651" i="1"/>
  <c r="BS652" i="1"/>
  <c r="BS653" i="1"/>
  <c r="BS654" i="1"/>
  <c r="BS655" i="1"/>
  <c r="BS656" i="1"/>
  <c r="BS657" i="1"/>
  <c r="BS658" i="1"/>
  <c r="BS659" i="1"/>
  <c r="BS660" i="1"/>
  <c r="BS661" i="1"/>
  <c r="BS662" i="1"/>
  <c r="BS663" i="1"/>
  <c r="BS664" i="1"/>
  <c r="BS665" i="1"/>
  <c r="BS666" i="1"/>
  <c r="BS667" i="1"/>
  <c r="BS668" i="1"/>
  <c r="BS669" i="1"/>
  <c r="BS670" i="1"/>
  <c r="BS671" i="1"/>
  <c r="BS672" i="1"/>
  <c r="BS673" i="1"/>
  <c r="BS674" i="1"/>
  <c r="BS675" i="1"/>
  <c r="BS676" i="1"/>
  <c r="BS677" i="1"/>
  <c r="BS678" i="1"/>
  <c r="BS679" i="1"/>
  <c r="BS680" i="1"/>
  <c r="BS681" i="1"/>
  <c r="BS682" i="1"/>
  <c r="BS683" i="1"/>
  <c r="BS684" i="1"/>
  <c r="BS685" i="1"/>
  <c r="BS686" i="1"/>
  <c r="BS687" i="1"/>
  <c r="BS688" i="1"/>
  <c r="BS689" i="1"/>
  <c r="BS690" i="1"/>
  <c r="BS691" i="1"/>
  <c r="BS692" i="1"/>
  <c r="BS693" i="1"/>
  <c r="BS694" i="1"/>
  <c r="BS695" i="1"/>
  <c r="BS696" i="1"/>
  <c r="BS697" i="1"/>
  <c r="BS698" i="1"/>
  <c r="BS699" i="1"/>
  <c r="BS700" i="1"/>
  <c r="BS701" i="1"/>
  <c r="BS702" i="1"/>
  <c r="BS703" i="1"/>
  <c r="BS704" i="1"/>
  <c r="BS705" i="1"/>
  <c r="BS706" i="1"/>
  <c r="BS707" i="1"/>
  <c r="BS708" i="1"/>
  <c r="BS709" i="1"/>
  <c r="BS710" i="1"/>
  <c r="BS711" i="1"/>
  <c r="BS712" i="1"/>
  <c r="BS713" i="1"/>
  <c r="BS714" i="1"/>
  <c r="BS715" i="1"/>
  <c r="BS716" i="1"/>
  <c r="BS717" i="1"/>
  <c r="BS718" i="1"/>
  <c r="BS719" i="1"/>
  <c r="BS720" i="1"/>
  <c r="BS721" i="1"/>
  <c r="BS722" i="1"/>
  <c r="BS723" i="1"/>
  <c r="BS724" i="1"/>
  <c r="BS725" i="1"/>
  <c r="BS726" i="1"/>
  <c r="BS727" i="1"/>
  <c r="BS728" i="1"/>
  <c r="BS729" i="1"/>
  <c r="BS730" i="1"/>
  <c r="BS731" i="1"/>
  <c r="BS732" i="1"/>
  <c r="BS733" i="1"/>
  <c r="BS734" i="1"/>
  <c r="BS735" i="1"/>
  <c r="BS736" i="1"/>
  <c r="BS737" i="1"/>
  <c r="BS738" i="1"/>
  <c r="BS739" i="1"/>
  <c r="BS740" i="1"/>
  <c r="BS741" i="1"/>
  <c r="BS742" i="1"/>
  <c r="BS743" i="1"/>
  <c r="BS744" i="1"/>
  <c r="BS745" i="1"/>
  <c r="BS746" i="1"/>
  <c r="BS747" i="1"/>
  <c r="BS748" i="1"/>
  <c r="BS749" i="1"/>
  <c r="BS750" i="1"/>
  <c r="BS751" i="1"/>
  <c r="BS752" i="1"/>
  <c r="BS753" i="1"/>
  <c r="BS754" i="1"/>
  <c r="BS755" i="1"/>
  <c r="BS756" i="1"/>
  <c r="BS757" i="1"/>
  <c r="BS758" i="1"/>
  <c r="BS759" i="1"/>
  <c r="BS760" i="1"/>
  <c r="BS761" i="1"/>
  <c r="BS762" i="1"/>
  <c r="BS763" i="1"/>
  <c r="BS764" i="1"/>
  <c r="BS765" i="1"/>
  <c r="BS766" i="1"/>
  <c r="BS767" i="1"/>
  <c r="BS768" i="1"/>
  <c r="BS769" i="1"/>
  <c r="BS770" i="1"/>
  <c r="BS771" i="1"/>
  <c r="BS772" i="1"/>
  <c r="BS773" i="1"/>
  <c r="BS774" i="1"/>
  <c r="BS775" i="1"/>
  <c r="BS776" i="1"/>
  <c r="BS777" i="1"/>
  <c r="BS778" i="1"/>
  <c r="BS779" i="1"/>
  <c r="BS780" i="1"/>
  <c r="BS781" i="1"/>
  <c r="BS782" i="1"/>
  <c r="BS783" i="1"/>
  <c r="BS784" i="1"/>
  <c r="BS785" i="1"/>
  <c r="BS786" i="1"/>
  <c r="BS787" i="1"/>
  <c r="BS788" i="1"/>
  <c r="BS789" i="1"/>
  <c r="BS790" i="1"/>
  <c r="BS791" i="1"/>
  <c r="BS792" i="1"/>
  <c r="BS793" i="1"/>
  <c r="BS794" i="1"/>
  <c r="BS795" i="1"/>
  <c r="BS796" i="1"/>
  <c r="BS797" i="1"/>
  <c r="BS798" i="1"/>
  <c r="BS799" i="1"/>
  <c r="BS800" i="1"/>
  <c r="BS801" i="1"/>
  <c r="BS802" i="1"/>
  <c r="BS803" i="1"/>
  <c r="BS804" i="1"/>
  <c r="BS805" i="1"/>
  <c r="BS806" i="1"/>
  <c r="BS807" i="1"/>
  <c r="BS808" i="1"/>
  <c r="BS809" i="1"/>
  <c r="BS810" i="1"/>
  <c r="BS811" i="1"/>
  <c r="BS812" i="1"/>
  <c r="BS813" i="1"/>
  <c r="BS814" i="1"/>
  <c r="BS815" i="1"/>
  <c r="BS816" i="1"/>
  <c r="BS817" i="1"/>
  <c r="BS818" i="1"/>
  <c r="BS819" i="1"/>
  <c r="BS820" i="1"/>
  <c r="BS821" i="1"/>
  <c r="BS822" i="1"/>
  <c r="BS823" i="1"/>
  <c r="BS824" i="1"/>
  <c r="BS825" i="1"/>
  <c r="BS826" i="1"/>
  <c r="BS827" i="1"/>
  <c r="BS828" i="1"/>
  <c r="BS829" i="1"/>
  <c r="BS830" i="1"/>
  <c r="BS831" i="1"/>
  <c r="BS832" i="1"/>
  <c r="BS833" i="1"/>
  <c r="BS834" i="1"/>
  <c r="BS835" i="1"/>
  <c r="BS836" i="1"/>
  <c r="BS837" i="1"/>
  <c r="BS838" i="1"/>
  <c r="BS839" i="1"/>
  <c r="BS840" i="1"/>
  <c r="BS841" i="1"/>
  <c r="BS842" i="1"/>
  <c r="BS843" i="1"/>
  <c r="BS844" i="1"/>
  <c r="BS845" i="1"/>
  <c r="BS846" i="1"/>
  <c r="BS847" i="1"/>
  <c r="BS848" i="1"/>
  <c r="BS849" i="1"/>
  <c r="BS850" i="1"/>
  <c r="BS851" i="1"/>
  <c r="BS852" i="1"/>
  <c r="BS853" i="1"/>
  <c r="BS854" i="1"/>
  <c r="BS855" i="1"/>
  <c r="BS856" i="1"/>
  <c r="BS857" i="1"/>
  <c r="BS858" i="1"/>
  <c r="BS859" i="1"/>
  <c r="BS860" i="1"/>
  <c r="BS861" i="1"/>
  <c r="BS862" i="1"/>
  <c r="BS863" i="1"/>
  <c r="BS864" i="1"/>
  <c r="BS865" i="1"/>
  <c r="BS866" i="1"/>
  <c r="BS867" i="1"/>
  <c r="BS868" i="1"/>
  <c r="BS869" i="1"/>
  <c r="BS870" i="1"/>
  <c r="BS871" i="1"/>
  <c r="BS872" i="1"/>
  <c r="BS873" i="1"/>
  <c r="BS874" i="1"/>
  <c r="BS875" i="1"/>
  <c r="BS876" i="1"/>
  <c r="BS877" i="1"/>
  <c r="BS878" i="1"/>
  <c r="BS879" i="1"/>
  <c r="BS880" i="1"/>
  <c r="BS881" i="1"/>
  <c r="BS882" i="1"/>
  <c r="BS883" i="1"/>
  <c r="BS884" i="1"/>
  <c r="BS885" i="1"/>
  <c r="BS886" i="1"/>
  <c r="BS887" i="1"/>
  <c r="BS888" i="1"/>
  <c r="BS889" i="1"/>
  <c r="BS890" i="1"/>
  <c r="BS891" i="1"/>
  <c r="BS892" i="1"/>
  <c r="BS893" i="1"/>
  <c r="BS894" i="1"/>
  <c r="BS895" i="1"/>
  <c r="BS896" i="1"/>
  <c r="BS897" i="1"/>
  <c r="BS898" i="1"/>
  <c r="BS899" i="1"/>
  <c r="BS900" i="1"/>
  <c r="BS901" i="1"/>
  <c r="BS902" i="1"/>
  <c r="BS903" i="1"/>
  <c r="BS904" i="1"/>
  <c r="BS905" i="1"/>
  <c r="BS906" i="1"/>
  <c r="BS907" i="1"/>
  <c r="BS908" i="1"/>
  <c r="BS909" i="1"/>
  <c r="BS910" i="1"/>
  <c r="BS911" i="1"/>
  <c r="BS912" i="1"/>
  <c r="BS913" i="1"/>
  <c r="BS914" i="1"/>
  <c r="BS915" i="1"/>
  <c r="BS916" i="1"/>
  <c r="BS917" i="1"/>
  <c r="BS918" i="1"/>
  <c r="BS919" i="1"/>
  <c r="BS920" i="1"/>
  <c r="BS921" i="1"/>
  <c r="BS922" i="1"/>
  <c r="BS923" i="1"/>
  <c r="BS924" i="1"/>
  <c r="BS925" i="1"/>
  <c r="BS926" i="1"/>
  <c r="BS927" i="1"/>
  <c r="BS928" i="1"/>
  <c r="BS929" i="1"/>
  <c r="BS930" i="1"/>
  <c r="BS931" i="1"/>
  <c r="BS932" i="1"/>
  <c r="BS933" i="1"/>
  <c r="BS934" i="1"/>
  <c r="BS935" i="1"/>
  <c r="BS936" i="1"/>
  <c r="BS937" i="1"/>
  <c r="BS938" i="1"/>
  <c r="BS939" i="1"/>
  <c r="BS940" i="1"/>
  <c r="BS941" i="1"/>
  <c r="BS942" i="1"/>
  <c r="BS943" i="1"/>
  <c r="BS944" i="1"/>
  <c r="BS945" i="1"/>
  <c r="BS946" i="1"/>
  <c r="BS947" i="1"/>
  <c r="BS948" i="1"/>
  <c r="BS949" i="1"/>
  <c r="BS950" i="1"/>
  <c r="BS951" i="1"/>
  <c r="BS952" i="1"/>
  <c r="BS953" i="1"/>
  <c r="BS954" i="1"/>
  <c r="BS955" i="1"/>
  <c r="BS956" i="1"/>
  <c r="BS957" i="1"/>
  <c r="BS958" i="1"/>
  <c r="BS959" i="1"/>
  <c r="BS960" i="1"/>
  <c r="BS961" i="1"/>
  <c r="BS962" i="1"/>
  <c r="BS963" i="1"/>
  <c r="BS964" i="1"/>
  <c r="BS965" i="1"/>
  <c r="BS966" i="1"/>
  <c r="BS967" i="1"/>
  <c r="BS968" i="1"/>
  <c r="BS969" i="1"/>
  <c r="BS970" i="1"/>
  <c r="BS971" i="1"/>
  <c r="BS972" i="1"/>
  <c r="BS973" i="1"/>
  <c r="BS974" i="1"/>
  <c r="BS975" i="1"/>
  <c r="BS976" i="1"/>
  <c r="BS977" i="1"/>
  <c r="BS978" i="1"/>
  <c r="BS979" i="1"/>
  <c r="BS980" i="1"/>
  <c r="BS981" i="1"/>
  <c r="BS982" i="1"/>
  <c r="BS983" i="1"/>
  <c r="BS984" i="1"/>
  <c r="BS985" i="1"/>
  <c r="BS986" i="1"/>
  <c r="BS987" i="1"/>
  <c r="BS988" i="1"/>
  <c r="BS989" i="1"/>
  <c r="BS990" i="1"/>
  <c r="BS991" i="1"/>
  <c r="BS992" i="1"/>
  <c r="BS993" i="1"/>
  <c r="BS994" i="1"/>
  <c r="BS995" i="1"/>
  <c r="BS996" i="1"/>
  <c r="BS997" i="1"/>
  <c r="BS998" i="1"/>
  <c r="BS999" i="1"/>
  <c r="BS1000" i="1"/>
  <c r="BS1001" i="1"/>
  <c r="BS1002" i="1"/>
  <c r="BS1003" i="1"/>
  <c r="BS1004" i="1"/>
  <c r="BS1005" i="1"/>
  <c r="BS1006" i="1"/>
  <c r="BS1007" i="1"/>
  <c r="BS1008" i="1"/>
  <c r="BS1009" i="1"/>
  <c r="BS1010" i="1"/>
  <c r="BS1011" i="1"/>
  <c r="BS1012" i="1"/>
  <c r="BS1013" i="1"/>
  <c r="BS1014" i="1"/>
  <c r="BS1015" i="1"/>
  <c r="BS1016" i="1"/>
  <c r="BS1017" i="1"/>
  <c r="BS1018" i="1"/>
  <c r="BS1019" i="1"/>
  <c r="BS1020" i="1"/>
  <c r="BS1021" i="1"/>
  <c r="BS1022" i="1"/>
  <c r="BS1023" i="1"/>
  <c r="BS1024" i="1"/>
  <c r="BS1025" i="1"/>
  <c r="BS1026" i="1"/>
  <c r="BS1027" i="1"/>
  <c r="BS1028" i="1"/>
  <c r="BS1029" i="1"/>
  <c r="BS1030" i="1"/>
  <c r="BS1031" i="1"/>
  <c r="BS1032" i="1"/>
  <c r="BS1033" i="1"/>
  <c r="BS1034" i="1"/>
  <c r="BS1035" i="1"/>
  <c r="BS1036" i="1"/>
  <c r="BS1037" i="1"/>
  <c r="BS1038" i="1"/>
  <c r="BS1039" i="1"/>
  <c r="BS1040" i="1"/>
  <c r="BS1041" i="1"/>
  <c r="BS1042" i="1"/>
  <c r="BS1043" i="1"/>
  <c r="BS1044" i="1"/>
  <c r="BS1045" i="1"/>
  <c r="BS1046" i="1"/>
  <c r="BS1047" i="1"/>
  <c r="BS1048" i="1"/>
  <c r="BS1049" i="1"/>
  <c r="BS1050" i="1"/>
  <c r="BS1051" i="1"/>
  <c r="BS1052" i="1"/>
  <c r="BS1053" i="1"/>
  <c r="BS1054" i="1"/>
  <c r="BS1055" i="1"/>
  <c r="BS1056" i="1"/>
  <c r="BS1057" i="1"/>
  <c r="BS1058" i="1"/>
  <c r="BS1059" i="1"/>
  <c r="BS1060" i="1"/>
  <c r="BS1061" i="1"/>
  <c r="BS1062" i="1"/>
  <c r="BS1063" i="1"/>
  <c r="BS1064" i="1"/>
  <c r="BS1065" i="1"/>
  <c r="BS1066" i="1"/>
  <c r="BS1067" i="1"/>
  <c r="BS1068" i="1"/>
  <c r="BS1069" i="1"/>
  <c r="BS1070" i="1"/>
  <c r="BS1071" i="1"/>
  <c r="BS1072" i="1"/>
  <c r="BS1073" i="1"/>
  <c r="BS1074" i="1"/>
  <c r="BS1075" i="1"/>
  <c r="BS1076" i="1"/>
  <c r="BS1077" i="1"/>
  <c r="BS1078" i="1"/>
  <c r="BS1079" i="1"/>
  <c r="BS1080" i="1"/>
  <c r="BS1081" i="1"/>
  <c r="BS1082" i="1"/>
  <c r="BS1083" i="1"/>
  <c r="BS1084" i="1"/>
  <c r="BS1085" i="1"/>
  <c r="BS1086" i="1"/>
  <c r="BS1087" i="1"/>
  <c r="BS1088" i="1"/>
  <c r="BS1089" i="1"/>
  <c r="BS1090" i="1"/>
  <c r="BS1091" i="1"/>
  <c r="BS1092" i="1"/>
  <c r="BS1093" i="1"/>
  <c r="BS1094" i="1"/>
  <c r="BS1095" i="1"/>
  <c r="BS1096" i="1"/>
  <c r="BS1097" i="1"/>
  <c r="BS1098" i="1"/>
  <c r="BS1099" i="1"/>
  <c r="BS1100" i="1"/>
  <c r="BS1101" i="1"/>
  <c r="BS1102" i="1"/>
  <c r="BS1103" i="1"/>
  <c r="BS1104" i="1"/>
  <c r="BS1105" i="1"/>
  <c r="BS1106" i="1"/>
  <c r="BS1107" i="1"/>
  <c r="BS1108" i="1"/>
  <c r="BS1109" i="1"/>
  <c r="BS1110" i="1"/>
  <c r="BS1111" i="1"/>
  <c r="BS1112" i="1"/>
  <c r="BS1113" i="1"/>
  <c r="BS1114" i="1"/>
  <c r="BS1115" i="1"/>
  <c r="BS1116" i="1"/>
  <c r="BS1117" i="1"/>
  <c r="BS1118" i="1"/>
  <c r="BS1119" i="1"/>
  <c r="BS1120" i="1"/>
  <c r="BS1121" i="1"/>
  <c r="BS1122" i="1"/>
  <c r="BS1123" i="1"/>
  <c r="BS1124" i="1"/>
  <c r="BS1125" i="1"/>
  <c r="BS1126" i="1"/>
  <c r="BS1127" i="1"/>
  <c r="BS1128" i="1"/>
  <c r="BS1129" i="1"/>
  <c r="BS1130" i="1"/>
  <c r="BS1131" i="1"/>
  <c r="BS1132" i="1"/>
  <c r="BS1133" i="1"/>
  <c r="BS1134" i="1"/>
  <c r="BS1135" i="1"/>
  <c r="BS1136" i="1"/>
  <c r="BS1137" i="1"/>
  <c r="BS1138" i="1"/>
  <c r="BS1139" i="1"/>
  <c r="BS1140" i="1"/>
  <c r="BS1141" i="1"/>
  <c r="BS1142" i="1"/>
  <c r="BS1143" i="1"/>
  <c r="BS1144" i="1"/>
  <c r="BS1145" i="1"/>
  <c r="BS1146" i="1"/>
  <c r="BS1147" i="1"/>
  <c r="BS1148" i="1"/>
  <c r="BS1149" i="1"/>
  <c r="BS1150" i="1"/>
  <c r="BS1151" i="1"/>
  <c r="BS1152" i="1"/>
  <c r="BS1153" i="1"/>
  <c r="BS1154" i="1"/>
  <c r="BS1155" i="1"/>
  <c r="BS1156" i="1"/>
  <c r="BS1157" i="1"/>
  <c r="BS1158" i="1"/>
  <c r="BS1159" i="1"/>
  <c r="BS1160" i="1"/>
  <c r="BS1161" i="1"/>
  <c r="BS1162" i="1"/>
  <c r="BS1163" i="1"/>
  <c r="BS1164" i="1"/>
  <c r="BS1165" i="1"/>
  <c r="BS1166" i="1"/>
  <c r="BS1167" i="1"/>
  <c r="BS1168" i="1"/>
  <c r="BS1169" i="1"/>
  <c r="BS1170" i="1"/>
  <c r="BS1171" i="1"/>
  <c r="BS1172" i="1"/>
  <c r="BS1173" i="1"/>
  <c r="BS1174" i="1"/>
  <c r="BS1175" i="1"/>
  <c r="BS1176" i="1"/>
  <c r="BS1177" i="1"/>
  <c r="BS1178" i="1"/>
  <c r="BS1179" i="1"/>
  <c r="BS1180" i="1"/>
  <c r="BS1181" i="1"/>
  <c r="BS1182" i="1"/>
  <c r="BS1183" i="1"/>
  <c r="BS1184" i="1"/>
  <c r="BS1185" i="1"/>
  <c r="BS1186" i="1"/>
  <c r="BS1187" i="1"/>
  <c r="BS1188" i="1"/>
  <c r="BS1189" i="1"/>
  <c r="BS1190" i="1"/>
  <c r="BS1191" i="1"/>
  <c r="BS1192" i="1"/>
  <c r="BS1193" i="1"/>
  <c r="BS1194" i="1"/>
  <c r="BS1195" i="1"/>
  <c r="BS1196" i="1"/>
  <c r="BS1197" i="1"/>
  <c r="BS1198" i="1"/>
  <c r="BS1199" i="1"/>
  <c r="BS1200" i="1"/>
  <c r="BS1201" i="1"/>
  <c r="BS1202" i="1"/>
  <c r="BS1203" i="1"/>
  <c r="BS1204" i="1"/>
  <c r="BS1205" i="1"/>
  <c r="BS1206" i="1"/>
  <c r="BS1207" i="1"/>
  <c r="BS1208" i="1"/>
  <c r="BS1209" i="1"/>
  <c r="BS1210" i="1"/>
  <c r="BS1211" i="1"/>
  <c r="BS1212" i="1"/>
  <c r="BS1213" i="1"/>
  <c r="BS1214" i="1"/>
  <c r="BS1215" i="1"/>
  <c r="BS1216" i="1"/>
  <c r="BS1217" i="1"/>
  <c r="BS1218" i="1"/>
  <c r="BS1219" i="1"/>
  <c r="BS1220" i="1"/>
  <c r="BS1221" i="1"/>
  <c r="BS1222" i="1"/>
  <c r="BS1223" i="1"/>
  <c r="BS1224" i="1"/>
  <c r="BS1225" i="1"/>
  <c r="BS1226" i="1"/>
  <c r="BS1227" i="1"/>
  <c r="BS1228" i="1"/>
  <c r="BS1229" i="1"/>
  <c r="BS1230" i="1"/>
  <c r="BS1231" i="1"/>
  <c r="BS1232" i="1"/>
  <c r="BS1233" i="1"/>
  <c r="BS1234" i="1"/>
  <c r="BS1235" i="1"/>
  <c r="BS1236" i="1"/>
  <c r="BS1237" i="1"/>
  <c r="BS1238" i="1"/>
  <c r="BS1239" i="1"/>
  <c r="BS1240" i="1"/>
  <c r="BS1241" i="1"/>
  <c r="BS1242" i="1"/>
  <c r="BS1243" i="1"/>
  <c r="BS1244" i="1"/>
  <c r="BS1245" i="1"/>
  <c r="BS1246" i="1"/>
  <c r="BS1247" i="1"/>
  <c r="BS1248" i="1"/>
  <c r="BS1249" i="1"/>
  <c r="BS1250" i="1"/>
  <c r="BS1251" i="1"/>
  <c r="BS1252" i="1"/>
  <c r="BS1253" i="1"/>
  <c r="BS1254" i="1"/>
  <c r="BS1255" i="1"/>
  <c r="BS1256" i="1"/>
  <c r="BS1257" i="1"/>
  <c r="BS1258" i="1"/>
  <c r="BS1259" i="1"/>
  <c r="BS1260" i="1"/>
  <c r="BS1261" i="1"/>
  <c r="BS1262" i="1"/>
  <c r="BS1263" i="1"/>
  <c r="BS1264" i="1"/>
  <c r="BS1265" i="1"/>
  <c r="BS1266" i="1"/>
  <c r="BS1267" i="1"/>
  <c r="BS1268" i="1"/>
  <c r="BS1269" i="1"/>
  <c r="BS1270" i="1"/>
  <c r="BS1271" i="1"/>
  <c r="BS1272" i="1"/>
  <c r="BS1273" i="1"/>
  <c r="BS1274" i="1"/>
  <c r="BS1275" i="1"/>
  <c r="BS1276" i="1"/>
  <c r="BS1277" i="1"/>
  <c r="BS1278" i="1"/>
  <c r="BS1279" i="1"/>
  <c r="BS1280" i="1"/>
  <c r="BS1281" i="1"/>
  <c r="BS1282" i="1"/>
  <c r="BS1283" i="1"/>
  <c r="BS1284" i="1"/>
  <c r="BS1285" i="1"/>
  <c r="BS1286" i="1"/>
  <c r="BS1287" i="1"/>
  <c r="BS1288" i="1"/>
  <c r="BS1289" i="1"/>
  <c r="BS1290" i="1"/>
  <c r="BS1291" i="1"/>
  <c r="BS1292" i="1"/>
  <c r="BS1293" i="1"/>
  <c r="BS1294" i="1"/>
  <c r="BS1295" i="1"/>
  <c r="BS1296" i="1"/>
  <c r="BS1297" i="1"/>
  <c r="BS1298" i="1"/>
  <c r="BS1299" i="1"/>
  <c r="BS1300" i="1"/>
  <c r="BS1301" i="1"/>
  <c r="BS1302" i="1"/>
  <c r="BS1303" i="1"/>
  <c r="BS1304" i="1"/>
  <c r="BS1305" i="1"/>
  <c r="BS1306" i="1"/>
  <c r="BS1307" i="1"/>
  <c r="BS1308" i="1"/>
  <c r="BS1309" i="1"/>
  <c r="BS1310" i="1"/>
  <c r="BS1311" i="1"/>
  <c r="BS1312" i="1"/>
  <c r="BS1313" i="1"/>
  <c r="BS1314" i="1"/>
  <c r="BS1315" i="1"/>
  <c r="BS1316" i="1"/>
  <c r="BS1317" i="1"/>
  <c r="BS1318" i="1"/>
  <c r="BS1319" i="1"/>
  <c r="BS1320" i="1"/>
  <c r="BS1321" i="1"/>
  <c r="BS1322" i="1"/>
  <c r="BS1323" i="1"/>
  <c r="BS1324" i="1"/>
  <c r="BS1325" i="1"/>
  <c r="BS1326" i="1"/>
  <c r="BS1327" i="1"/>
  <c r="BS1328" i="1"/>
  <c r="BS1329" i="1"/>
  <c r="BS1330" i="1"/>
  <c r="BS1331" i="1"/>
  <c r="BS1332" i="1"/>
  <c r="BS1333" i="1"/>
  <c r="BS1334" i="1"/>
  <c r="BS1335" i="1"/>
  <c r="BS1336" i="1"/>
  <c r="BS1337" i="1"/>
  <c r="BS1338" i="1"/>
  <c r="BS1339" i="1"/>
  <c r="BS1340" i="1"/>
  <c r="BS1341" i="1"/>
  <c r="BS1342" i="1"/>
  <c r="BS1343" i="1"/>
  <c r="BS1344" i="1"/>
  <c r="BS1345" i="1"/>
  <c r="BS1346" i="1"/>
  <c r="BS1347" i="1"/>
  <c r="BS1348" i="1"/>
  <c r="BS1349" i="1"/>
  <c r="BS1350" i="1"/>
  <c r="BS1351" i="1"/>
  <c r="BS1352" i="1"/>
  <c r="BS1353" i="1"/>
  <c r="BS1354" i="1"/>
  <c r="BS1355" i="1"/>
  <c r="BS1356" i="1"/>
  <c r="BS1357" i="1"/>
  <c r="BS1358" i="1"/>
  <c r="BS1359" i="1"/>
  <c r="BS1360" i="1"/>
  <c r="BS1361" i="1"/>
  <c r="BS1362" i="1"/>
  <c r="BS1363" i="1"/>
  <c r="BS1364" i="1"/>
  <c r="BS1365" i="1"/>
  <c r="BS1366" i="1"/>
  <c r="BS1367" i="1"/>
  <c r="BS1368" i="1"/>
  <c r="BS1369" i="1"/>
  <c r="BS1370" i="1"/>
  <c r="BS1371" i="1"/>
  <c r="BS1372" i="1"/>
  <c r="BS1373" i="1"/>
  <c r="BS1374" i="1"/>
  <c r="BS1375" i="1"/>
  <c r="BS1376" i="1"/>
  <c r="BS1377" i="1"/>
  <c r="BS1378" i="1"/>
  <c r="BS1379" i="1"/>
  <c r="BS1380" i="1"/>
  <c r="BS1381" i="1"/>
  <c r="BS1382" i="1"/>
  <c r="BS1383" i="1"/>
  <c r="BS1384" i="1"/>
  <c r="BS1385" i="1"/>
  <c r="BS1386" i="1"/>
  <c r="BS1387" i="1"/>
  <c r="BS1388" i="1"/>
  <c r="BS1389" i="1"/>
  <c r="BS1390" i="1"/>
  <c r="BS1391" i="1"/>
  <c r="BS1392" i="1"/>
  <c r="BS1393" i="1"/>
  <c r="BS1394" i="1"/>
  <c r="BS1395" i="1"/>
  <c r="BS1396" i="1"/>
  <c r="BS1397" i="1"/>
  <c r="BS1398" i="1"/>
  <c r="BS1399" i="1"/>
  <c r="BS1400" i="1"/>
  <c r="BS1401" i="1"/>
  <c r="BS1402" i="1"/>
  <c r="BS1403" i="1"/>
  <c r="BS1404" i="1"/>
  <c r="BS1405" i="1"/>
  <c r="BS1406" i="1"/>
  <c r="BS1407" i="1"/>
  <c r="BS1408" i="1"/>
  <c r="BS1409" i="1"/>
  <c r="BS1410" i="1"/>
  <c r="BS1411" i="1"/>
  <c r="BS1412" i="1"/>
  <c r="BS1413" i="1"/>
  <c r="BS1414" i="1"/>
  <c r="BS1415" i="1"/>
  <c r="BS1416" i="1"/>
  <c r="BS1417" i="1"/>
  <c r="BS1418" i="1"/>
  <c r="BS1419" i="1"/>
  <c r="BS1420" i="1"/>
  <c r="BS1421" i="1"/>
  <c r="BS1422" i="1"/>
  <c r="BS1423" i="1"/>
  <c r="BS1424" i="1"/>
  <c r="BS1425" i="1"/>
  <c r="BS1426" i="1"/>
  <c r="BS1427" i="1"/>
  <c r="BS1428" i="1"/>
  <c r="BS1429" i="1"/>
  <c r="BS1430" i="1"/>
  <c r="BS1431" i="1"/>
  <c r="BS1432" i="1"/>
  <c r="BS1433" i="1"/>
  <c r="BS1434" i="1"/>
  <c r="BS1435" i="1"/>
  <c r="BS1436" i="1"/>
  <c r="BS1437" i="1"/>
  <c r="BS1438" i="1"/>
  <c r="BS1439" i="1"/>
  <c r="BS1440" i="1"/>
  <c r="BS1441" i="1"/>
  <c r="BS1442" i="1"/>
  <c r="BS1443" i="1"/>
  <c r="BS1444" i="1"/>
  <c r="BS1445" i="1"/>
  <c r="BS1446" i="1"/>
  <c r="BS1447" i="1"/>
  <c r="BS1448" i="1"/>
  <c r="BS1449" i="1"/>
  <c r="BS1450" i="1"/>
  <c r="BS1451" i="1"/>
  <c r="BS1452" i="1"/>
  <c r="BS1453" i="1"/>
  <c r="BS1454" i="1"/>
  <c r="BS1455" i="1"/>
  <c r="BS1456" i="1"/>
  <c r="BS1457" i="1"/>
  <c r="BS1458" i="1"/>
  <c r="BS1459" i="1"/>
  <c r="BS1460" i="1"/>
  <c r="BS1461" i="1"/>
  <c r="BS1462" i="1"/>
  <c r="BS1463" i="1"/>
  <c r="BS1464" i="1"/>
  <c r="BS1465" i="1"/>
  <c r="BS1466" i="1"/>
  <c r="BS1467" i="1"/>
  <c r="BS1468" i="1"/>
  <c r="BS1469" i="1"/>
  <c r="BS1470" i="1"/>
  <c r="BS1471" i="1"/>
  <c r="BS1472" i="1"/>
  <c r="BS1473" i="1"/>
  <c r="BS1474" i="1"/>
  <c r="BS1475" i="1"/>
  <c r="BS1476" i="1"/>
  <c r="BS1477" i="1"/>
  <c r="BS1478" i="1"/>
  <c r="BS1479" i="1"/>
  <c r="BS1480" i="1"/>
  <c r="BS1481" i="1"/>
  <c r="BS1482" i="1"/>
  <c r="BS1483" i="1"/>
  <c r="BS1484" i="1"/>
  <c r="BS1485" i="1"/>
  <c r="BS1486" i="1"/>
  <c r="BS1487" i="1"/>
  <c r="BS1488" i="1"/>
  <c r="BS1489" i="1"/>
  <c r="BS1490" i="1"/>
  <c r="BS1491" i="1"/>
  <c r="BS1492" i="1"/>
  <c r="BS1493" i="1"/>
  <c r="BS1494" i="1"/>
  <c r="BS1495" i="1"/>
  <c r="BS1496" i="1"/>
  <c r="BS1497" i="1"/>
  <c r="BS1498" i="1"/>
  <c r="BS1499" i="1"/>
  <c r="BS1500" i="1"/>
  <c r="BS1501" i="1"/>
  <c r="BS1502" i="1"/>
  <c r="BS1503" i="1"/>
  <c r="BS1504" i="1"/>
  <c r="BS1505" i="1"/>
  <c r="BS1506" i="1"/>
  <c r="BS1507" i="1"/>
  <c r="BS1508" i="1"/>
  <c r="BS1509" i="1"/>
  <c r="BS1510" i="1"/>
  <c r="BS1511" i="1"/>
  <c r="BS1512" i="1"/>
  <c r="BS1513" i="1"/>
  <c r="BS1514" i="1"/>
  <c r="BS1515" i="1"/>
  <c r="BS1516" i="1"/>
  <c r="BS1517" i="1"/>
  <c r="BS1518" i="1"/>
  <c r="BS1519" i="1"/>
  <c r="BS1520" i="1"/>
  <c r="BS1521" i="1"/>
  <c r="BS1522" i="1"/>
  <c r="BS1523" i="1"/>
  <c r="BS1524" i="1"/>
  <c r="BS1525" i="1"/>
  <c r="BS1526" i="1"/>
  <c r="BS1527" i="1"/>
  <c r="BS1528" i="1"/>
  <c r="BS1529" i="1"/>
  <c r="BS1530" i="1"/>
  <c r="BS1531" i="1"/>
  <c r="BS1532" i="1"/>
  <c r="BS1533" i="1"/>
  <c r="BS1534" i="1"/>
  <c r="BS1535" i="1"/>
  <c r="BS1536" i="1"/>
  <c r="BS1537" i="1"/>
  <c r="BS1538" i="1"/>
  <c r="BS1539" i="1"/>
  <c r="BS1540" i="1"/>
  <c r="BS1541" i="1"/>
  <c r="BS1542" i="1"/>
  <c r="BS1543" i="1"/>
  <c r="BS1544" i="1"/>
  <c r="BS1545" i="1"/>
  <c r="BS1546" i="1"/>
  <c r="BS1547" i="1"/>
  <c r="BS1548" i="1"/>
  <c r="BS1549" i="1"/>
  <c r="BS1550" i="1"/>
  <c r="BS1551" i="1"/>
  <c r="BS1552" i="1"/>
  <c r="BS1553" i="1"/>
  <c r="BS1554" i="1"/>
  <c r="BS1555" i="1"/>
  <c r="BS1556" i="1"/>
  <c r="BS1557" i="1"/>
  <c r="BS1558" i="1"/>
  <c r="BS1559" i="1"/>
  <c r="BS1560" i="1"/>
  <c r="BS1561" i="1"/>
  <c r="BS1562" i="1"/>
  <c r="BS1563" i="1"/>
  <c r="BS1564" i="1"/>
  <c r="BS1565" i="1"/>
  <c r="BS1566" i="1"/>
  <c r="BS1567" i="1"/>
  <c r="BS1568" i="1"/>
  <c r="BS1569" i="1"/>
  <c r="BS1570" i="1"/>
  <c r="BS1571" i="1"/>
  <c r="BS1572" i="1"/>
  <c r="BS1573" i="1"/>
  <c r="BS1574" i="1"/>
  <c r="BS1575" i="1"/>
  <c r="BS1576" i="1"/>
  <c r="BS1577" i="1"/>
  <c r="BS1578" i="1"/>
  <c r="BS1579" i="1"/>
  <c r="BS1580" i="1"/>
  <c r="BS1581" i="1"/>
  <c r="BS1582" i="1"/>
  <c r="BS1583" i="1"/>
  <c r="BS1584" i="1"/>
  <c r="BS1585" i="1"/>
  <c r="BS1586" i="1"/>
  <c r="BS1587" i="1"/>
  <c r="BS1588" i="1"/>
  <c r="BS1589" i="1"/>
  <c r="BS1590" i="1"/>
  <c r="BS1591" i="1"/>
  <c r="BS1592" i="1"/>
  <c r="BS1593" i="1"/>
  <c r="BS1594" i="1"/>
  <c r="BS1595" i="1"/>
  <c r="BS1596" i="1"/>
  <c r="BS1597" i="1"/>
  <c r="BS1598" i="1"/>
  <c r="BS1599" i="1"/>
  <c r="BS1600" i="1"/>
  <c r="BS1601" i="1"/>
  <c r="BS1602" i="1"/>
  <c r="BS1603" i="1"/>
  <c r="BS1604" i="1"/>
  <c r="BS1605" i="1"/>
  <c r="BS1606" i="1"/>
  <c r="BS1607" i="1"/>
  <c r="BS1608" i="1"/>
  <c r="BS1609" i="1"/>
  <c r="BS1610" i="1"/>
  <c r="BS1611" i="1"/>
  <c r="BS1612" i="1"/>
  <c r="BS1613" i="1"/>
  <c r="BS1614" i="1"/>
  <c r="BS1615" i="1"/>
  <c r="BS1616" i="1"/>
  <c r="BS1617" i="1"/>
  <c r="BS1618" i="1"/>
  <c r="BS1619" i="1"/>
  <c r="BS1620" i="1"/>
  <c r="BS1621" i="1"/>
  <c r="BS1622" i="1"/>
  <c r="BS1623" i="1"/>
  <c r="BS1624" i="1"/>
  <c r="BS1625" i="1"/>
  <c r="BS1626" i="1"/>
  <c r="BS1627" i="1"/>
  <c r="BS1628" i="1"/>
  <c r="BS1629" i="1"/>
  <c r="BS1630" i="1"/>
  <c r="BS1631" i="1"/>
  <c r="BS1632" i="1"/>
  <c r="BS1633" i="1"/>
  <c r="BS1634" i="1"/>
  <c r="BS1635" i="1"/>
  <c r="BS1636" i="1"/>
  <c r="BS1637" i="1"/>
  <c r="BS1638" i="1"/>
  <c r="BS1639" i="1"/>
  <c r="BS1640" i="1"/>
  <c r="BS1641" i="1"/>
  <c r="BS1642" i="1"/>
  <c r="BS1643" i="1"/>
  <c r="BS1644" i="1"/>
  <c r="BS1645" i="1"/>
  <c r="BS1646" i="1"/>
  <c r="BS1647" i="1"/>
  <c r="BS1648" i="1"/>
  <c r="BS1649" i="1"/>
  <c r="BS1650" i="1"/>
  <c r="BS1651" i="1"/>
  <c r="BS1652" i="1"/>
  <c r="BS1653" i="1"/>
  <c r="BS1654" i="1"/>
  <c r="BS1655" i="1"/>
  <c r="BS1656" i="1"/>
  <c r="BS1657" i="1"/>
  <c r="BS1658" i="1"/>
  <c r="BS1659" i="1"/>
  <c r="BS1660" i="1"/>
  <c r="BS1661" i="1"/>
  <c r="BS1662" i="1"/>
  <c r="BS1663" i="1"/>
  <c r="BS1664" i="1"/>
  <c r="BS1665" i="1"/>
  <c r="BS1666" i="1"/>
  <c r="BS1667" i="1"/>
  <c r="BS1668" i="1"/>
  <c r="BS1669" i="1"/>
  <c r="BS1670" i="1"/>
  <c r="BS1671" i="1"/>
  <c r="BS1672" i="1"/>
  <c r="BS1673" i="1"/>
  <c r="BS1674" i="1"/>
  <c r="BS1675" i="1"/>
  <c r="BS1676" i="1"/>
  <c r="BS1677" i="1"/>
  <c r="BS1678" i="1"/>
  <c r="BS1679" i="1"/>
  <c r="BS1680" i="1"/>
  <c r="BS1681" i="1"/>
  <c r="BS1682" i="1"/>
  <c r="BS1683" i="1"/>
  <c r="BS1684" i="1"/>
  <c r="BS1685" i="1"/>
  <c r="BS1686" i="1"/>
  <c r="BS1687" i="1"/>
  <c r="BS1688" i="1"/>
  <c r="BS1689" i="1"/>
  <c r="BS1690" i="1"/>
  <c r="BS1691" i="1"/>
  <c r="BS1692" i="1"/>
  <c r="BS1693" i="1"/>
  <c r="BS1694" i="1"/>
  <c r="BS1695" i="1"/>
  <c r="BS1696" i="1"/>
  <c r="BS1697" i="1"/>
  <c r="BS1698" i="1"/>
  <c r="BS1699" i="1"/>
  <c r="BS1700" i="1"/>
  <c r="BS1701" i="1"/>
  <c r="BS1702" i="1"/>
  <c r="BS1703" i="1"/>
  <c r="BS1704" i="1"/>
  <c r="BS1705" i="1"/>
  <c r="BS1706" i="1"/>
  <c r="BS1707" i="1"/>
  <c r="BS1708" i="1"/>
  <c r="BS1709" i="1"/>
  <c r="BS1710" i="1"/>
  <c r="BS1711" i="1"/>
  <c r="BS1712" i="1"/>
  <c r="BS1713" i="1"/>
  <c r="BS1714" i="1"/>
  <c r="BS1715" i="1"/>
  <c r="BS1716" i="1"/>
  <c r="BS1717" i="1"/>
  <c r="BS1718" i="1"/>
  <c r="BS1719" i="1"/>
  <c r="BS1720" i="1"/>
  <c r="BS1721" i="1"/>
  <c r="BS1722" i="1"/>
  <c r="BS1723" i="1"/>
  <c r="BS1724" i="1"/>
  <c r="BS1725" i="1"/>
  <c r="BS1726" i="1"/>
  <c r="BS1727" i="1"/>
  <c r="BS1728" i="1"/>
  <c r="BS1729" i="1"/>
  <c r="BS1730" i="1"/>
  <c r="BS1731" i="1"/>
  <c r="BS1732" i="1"/>
  <c r="BS1733" i="1"/>
  <c r="BS1734" i="1"/>
  <c r="BS1735" i="1"/>
  <c r="BS1736" i="1"/>
  <c r="BS1737" i="1"/>
  <c r="BS1738" i="1"/>
  <c r="BS1739" i="1"/>
  <c r="BS1740" i="1"/>
  <c r="BS1741" i="1"/>
  <c r="BS1742" i="1"/>
  <c r="BS1743" i="1"/>
  <c r="BS1744" i="1"/>
  <c r="BS1745" i="1"/>
  <c r="BS1746" i="1"/>
  <c r="BS1747" i="1"/>
  <c r="BS1748" i="1"/>
  <c r="BS1749" i="1"/>
  <c r="BS1750" i="1"/>
  <c r="BS1751" i="1"/>
  <c r="BS1752" i="1"/>
  <c r="BS1753" i="1"/>
  <c r="BS1754" i="1"/>
  <c r="BS1755" i="1"/>
  <c r="BS1756" i="1"/>
  <c r="BS1757" i="1"/>
  <c r="BS1758" i="1"/>
  <c r="BS1759" i="1"/>
  <c r="BS1760" i="1"/>
  <c r="BS1761" i="1"/>
  <c r="BS1762" i="1"/>
  <c r="BS1763" i="1"/>
  <c r="BS1764" i="1"/>
  <c r="BS1765" i="1"/>
  <c r="BS1766" i="1"/>
  <c r="BS1767" i="1"/>
  <c r="BS1768" i="1"/>
  <c r="BS1769" i="1"/>
  <c r="BS1770" i="1"/>
  <c r="BS1771" i="1"/>
  <c r="BS1772" i="1"/>
  <c r="BS1773" i="1"/>
  <c r="BS1774" i="1"/>
  <c r="BS1775" i="1"/>
  <c r="BS1776" i="1"/>
  <c r="BS1777" i="1"/>
  <c r="BS1778" i="1"/>
  <c r="BS1779" i="1"/>
  <c r="BS1780" i="1"/>
  <c r="BS1781" i="1"/>
  <c r="BS1782" i="1"/>
  <c r="BS1783" i="1"/>
  <c r="BS1784" i="1"/>
  <c r="BS1785" i="1"/>
  <c r="BS1786" i="1"/>
  <c r="BS1787" i="1"/>
  <c r="BS1788" i="1"/>
  <c r="BS1789" i="1"/>
  <c r="BS1790" i="1"/>
  <c r="BS1791" i="1"/>
  <c r="BS1792" i="1"/>
  <c r="BS1793" i="1"/>
  <c r="BS1794" i="1"/>
  <c r="BS1795" i="1"/>
  <c r="BS1796" i="1"/>
  <c r="BS1797" i="1"/>
  <c r="BS1798" i="1"/>
  <c r="BS1799" i="1"/>
  <c r="BS1800" i="1"/>
  <c r="BS1801" i="1"/>
  <c r="BS1802" i="1"/>
  <c r="BS1803" i="1"/>
  <c r="BS1804" i="1"/>
  <c r="BS1805" i="1"/>
  <c r="BS1806" i="1"/>
  <c r="BS1807" i="1"/>
  <c r="BS1808" i="1"/>
  <c r="BS1809" i="1"/>
  <c r="BS1810" i="1"/>
  <c r="BS1811" i="1"/>
  <c r="BS1812" i="1"/>
  <c r="BS1813" i="1"/>
  <c r="BS1814" i="1"/>
  <c r="BS1815" i="1"/>
  <c r="BS1816" i="1"/>
  <c r="BS1817" i="1"/>
  <c r="BS1818" i="1"/>
  <c r="BS1819" i="1"/>
  <c r="BS1820" i="1"/>
  <c r="BS1821" i="1"/>
  <c r="BS1822" i="1"/>
  <c r="BS1823" i="1"/>
  <c r="BS1824" i="1"/>
  <c r="BS1825" i="1"/>
  <c r="BS1826" i="1"/>
  <c r="BS1827" i="1"/>
  <c r="BS1828" i="1"/>
  <c r="BS1829" i="1"/>
  <c r="BS1830" i="1"/>
  <c r="BS1831" i="1"/>
  <c r="BS1832" i="1"/>
  <c r="BS1833" i="1"/>
  <c r="BS1834" i="1"/>
  <c r="BS1835" i="1"/>
  <c r="BS1836" i="1"/>
  <c r="BS1837" i="1"/>
  <c r="BS1838" i="1"/>
  <c r="BS1839" i="1"/>
  <c r="BS1840" i="1"/>
  <c r="BS1841" i="1"/>
  <c r="BS1842" i="1"/>
  <c r="BS1843" i="1"/>
  <c r="BS1844" i="1"/>
  <c r="BS1845" i="1"/>
  <c r="BS1846" i="1"/>
  <c r="BS1847" i="1"/>
  <c r="BS1848" i="1"/>
  <c r="BS1849" i="1"/>
  <c r="BS1850" i="1"/>
  <c r="BS1851" i="1"/>
  <c r="BS1852" i="1"/>
  <c r="BS1853" i="1"/>
  <c r="BS1854" i="1"/>
  <c r="BS1855" i="1"/>
  <c r="BS1856" i="1"/>
  <c r="BS1857" i="1"/>
  <c r="BS1858" i="1"/>
  <c r="BS1859" i="1"/>
  <c r="BS1860" i="1"/>
  <c r="BS1861" i="1"/>
  <c r="BS1862" i="1"/>
  <c r="BS1863" i="1"/>
  <c r="BS1864" i="1"/>
  <c r="BS1865" i="1"/>
  <c r="BS1866" i="1"/>
  <c r="BS1867" i="1"/>
  <c r="BS1868" i="1"/>
  <c r="BS1869" i="1"/>
  <c r="BS1870" i="1"/>
  <c r="BS1871" i="1"/>
  <c r="BS1872" i="1"/>
  <c r="BS1873" i="1"/>
  <c r="BS1874" i="1"/>
  <c r="BS1875" i="1"/>
  <c r="BS1876" i="1"/>
  <c r="BS1877" i="1"/>
  <c r="BS1878" i="1"/>
  <c r="BS1879" i="1"/>
  <c r="BS1880" i="1"/>
  <c r="BS1881" i="1"/>
  <c r="BS1882" i="1"/>
  <c r="BS1883" i="1"/>
  <c r="BS1884" i="1"/>
  <c r="BS1885" i="1"/>
  <c r="BS1886" i="1"/>
  <c r="BS1887" i="1"/>
  <c r="BS1888" i="1"/>
  <c r="BS1889" i="1"/>
  <c r="BS1890" i="1"/>
  <c r="BS1891" i="1"/>
  <c r="BS1892" i="1"/>
  <c r="BS1893" i="1"/>
  <c r="BS1894" i="1"/>
  <c r="BS1895" i="1"/>
  <c r="BS1896" i="1"/>
  <c r="BS1897" i="1"/>
  <c r="BS1898" i="1"/>
  <c r="BS1899" i="1"/>
  <c r="BS1900" i="1"/>
  <c r="BS1901" i="1"/>
  <c r="BS1902" i="1"/>
  <c r="BS1903" i="1"/>
  <c r="BS1904" i="1"/>
  <c r="BS1905" i="1"/>
  <c r="BS1906" i="1"/>
  <c r="BS1907" i="1"/>
  <c r="BS1908" i="1"/>
  <c r="BS1909" i="1"/>
  <c r="BS1910" i="1"/>
  <c r="BS1911" i="1"/>
  <c r="BS1912" i="1"/>
  <c r="BS1913" i="1"/>
  <c r="BS1914" i="1"/>
  <c r="BS1915" i="1"/>
  <c r="BS1916" i="1"/>
  <c r="BS1917" i="1"/>
  <c r="BS1918" i="1"/>
  <c r="BS1919" i="1"/>
  <c r="BS1920" i="1"/>
  <c r="BS1921" i="1"/>
  <c r="BS1922" i="1"/>
  <c r="BS1923" i="1"/>
  <c r="BS1924" i="1"/>
  <c r="BS1925" i="1"/>
  <c r="BS1926" i="1"/>
  <c r="BS1927" i="1"/>
  <c r="BS1928" i="1"/>
  <c r="BS1929" i="1"/>
  <c r="BS1930" i="1"/>
  <c r="BS1931" i="1"/>
  <c r="BS1932" i="1"/>
  <c r="BS1933" i="1"/>
  <c r="BS1934" i="1"/>
  <c r="BS1935" i="1"/>
  <c r="BS1936" i="1"/>
  <c r="BS1937" i="1"/>
  <c r="BS1938" i="1"/>
  <c r="BS1939" i="1"/>
  <c r="BS1940" i="1"/>
  <c r="BS1941" i="1"/>
  <c r="BS1942" i="1"/>
  <c r="BS1943" i="1"/>
  <c r="BS1944" i="1"/>
  <c r="BS1945" i="1"/>
  <c r="BS1946" i="1"/>
  <c r="BS1947" i="1"/>
  <c r="BS1948" i="1"/>
  <c r="BS1949" i="1"/>
  <c r="BS1950" i="1"/>
  <c r="BS1951" i="1"/>
  <c r="BS1952" i="1"/>
  <c r="BS1953" i="1"/>
  <c r="BS1954" i="1"/>
  <c r="BS1955" i="1"/>
  <c r="BS1956" i="1"/>
  <c r="BS1957" i="1"/>
  <c r="BS1958" i="1"/>
  <c r="BS1959" i="1"/>
  <c r="BS1960" i="1"/>
  <c r="BS1961" i="1"/>
  <c r="BS1962" i="1"/>
  <c r="BS1963" i="1"/>
  <c r="BS1964" i="1"/>
  <c r="BS1965" i="1"/>
  <c r="BS1966" i="1"/>
  <c r="BS1967" i="1"/>
  <c r="BS1968" i="1"/>
  <c r="BS1969" i="1"/>
  <c r="BS1970" i="1"/>
  <c r="BS1971" i="1"/>
  <c r="BS1972" i="1"/>
  <c r="BS1973" i="1"/>
  <c r="BS1974" i="1"/>
  <c r="BS1975" i="1"/>
  <c r="BS1976" i="1"/>
  <c r="BS1977" i="1"/>
  <c r="BS1978" i="1"/>
  <c r="BS1979" i="1"/>
  <c r="BS1980" i="1"/>
  <c r="BS1981" i="1"/>
  <c r="BS1982" i="1"/>
  <c r="BS1983" i="1"/>
  <c r="BS1984" i="1"/>
  <c r="BS1985" i="1"/>
  <c r="BS1986" i="1"/>
  <c r="BS1987" i="1"/>
  <c r="BS1988" i="1"/>
  <c r="BS1989" i="1"/>
  <c r="BS1990" i="1"/>
  <c r="BS1991" i="1"/>
  <c r="BS1992" i="1"/>
  <c r="BS1993" i="1"/>
  <c r="BS1994" i="1"/>
  <c r="BS1995" i="1"/>
  <c r="BS1996" i="1"/>
  <c r="BS1997" i="1"/>
  <c r="BS1998" i="1"/>
  <c r="BS1999" i="1"/>
  <c r="BS2000" i="1"/>
  <c r="BS2001" i="1"/>
  <c r="BS2002" i="1"/>
  <c r="BS2" i="1"/>
  <c r="A1079" i="1" l="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BS2003" i="1"/>
  <c r="BR3" i="1" l="1"/>
  <c r="BR4" i="1"/>
  <c r="BR5" i="1"/>
  <c r="BR6" i="1"/>
  <c r="BR7" i="1"/>
  <c r="BR8" i="1"/>
  <c r="BR9" i="1"/>
  <c r="BR10" i="1"/>
  <c r="BR11" i="1"/>
  <c r="BR12" i="1"/>
  <c r="BR13" i="1"/>
  <c r="BR14" i="1"/>
  <c r="BR15" i="1"/>
  <c r="BR16" i="1"/>
  <c r="BR17" i="1"/>
  <c r="BR18" i="1"/>
  <c r="BR19" i="1"/>
  <c r="BR20" i="1"/>
  <c r="BR21" i="1"/>
  <c r="BR22" i="1"/>
  <c r="BR23" i="1"/>
  <c r="BR24" i="1"/>
  <c r="BR25" i="1"/>
  <c r="BR26" i="1"/>
  <c r="BR27" i="1"/>
  <c r="BR28" i="1"/>
  <c r="BR29" i="1"/>
  <c r="BR30" i="1"/>
  <c r="BR31" i="1"/>
  <c r="BR32" i="1"/>
  <c r="BR33" i="1"/>
  <c r="BR34" i="1"/>
  <c r="BR35" i="1"/>
  <c r="BR36" i="1"/>
  <c r="BR37" i="1"/>
  <c r="BR38" i="1"/>
  <c r="BR39"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7" i="1"/>
  <c r="BR78" i="1"/>
  <c r="BR79" i="1"/>
  <c r="BR80" i="1"/>
  <c r="BR81" i="1"/>
  <c r="BR82" i="1"/>
  <c r="BR83" i="1"/>
  <c r="BR84" i="1"/>
  <c r="BR85" i="1"/>
  <c r="BR86" i="1"/>
  <c r="BR87" i="1"/>
  <c r="BR88"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6" i="1"/>
  <c r="BR147" i="1"/>
  <c r="BR148"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2" i="1"/>
  <c r="BR173" i="1"/>
  <c r="BR174" i="1"/>
  <c r="BR175" i="1"/>
  <c r="BR176" i="1"/>
  <c r="BR177" i="1"/>
  <c r="BR178" i="1"/>
  <c r="BR179" i="1"/>
  <c r="BR180" i="1"/>
  <c r="BR181" i="1"/>
  <c r="BR182" i="1"/>
  <c r="BR183" i="1"/>
  <c r="BR184" i="1"/>
  <c r="BR185" i="1"/>
  <c r="BR186" i="1"/>
  <c r="BR187" i="1"/>
  <c r="BR188" i="1"/>
  <c r="BR189" i="1"/>
  <c r="BR190" i="1"/>
  <c r="BR191" i="1"/>
  <c r="BR192" i="1"/>
  <c r="BR193" i="1"/>
  <c r="BR194" i="1"/>
  <c r="BR195" i="1"/>
  <c r="BR196" i="1"/>
  <c r="BR197" i="1"/>
  <c r="BR198" i="1"/>
  <c r="BR199" i="1"/>
  <c r="BR200" i="1"/>
  <c r="BR201" i="1"/>
  <c r="BR202" i="1"/>
  <c r="BR203" i="1"/>
  <c r="BR204" i="1"/>
  <c r="BR205"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5" i="1"/>
  <c r="BR236" i="1"/>
  <c r="BR237" i="1"/>
  <c r="BR238" i="1"/>
  <c r="BR239" i="1"/>
  <c r="BR240" i="1"/>
  <c r="BR241" i="1"/>
  <c r="BR242" i="1"/>
  <c r="BR243" i="1"/>
  <c r="BR244" i="1"/>
  <c r="BR245" i="1"/>
  <c r="BR246" i="1"/>
  <c r="BR247"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6"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BR1078" i="1"/>
  <c r="BR1079" i="1"/>
  <c r="BP1079" i="1" s="1"/>
  <c r="BR1080" i="1"/>
  <c r="BP1080" i="1" s="1"/>
  <c r="BR1081" i="1"/>
  <c r="BP1081" i="1" s="1"/>
  <c r="BR1082" i="1"/>
  <c r="BP1082" i="1" s="1"/>
  <c r="BR1083" i="1"/>
  <c r="BP1083" i="1" s="1"/>
  <c r="BR1084" i="1"/>
  <c r="BP1084" i="1" s="1"/>
  <c r="BR1085" i="1"/>
  <c r="BP1085" i="1" s="1"/>
  <c r="BR1086" i="1"/>
  <c r="BP1086" i="1" s="1"/>
  <c r="BR1087" i="1"/>
  <c r="BP1087" i="1" s="1"/>
  <c r="BR1088" i="1"/>
  <c r="BP1088" i="1" s="1"/>
  <c r="BR1089" i="1"/>
  <c r="BP1089" i="1" s="1"/>
  <c r="BR1090" i="1"/>
  <c r="BP1090" i="1" s="1"/>
  <c r="BR1091" i="1"/>
  <c r="BP1091" i="1" s="1"/>
  <c r="BR1092" i="1"/>
  <c r="BP1092" i="1" s="1"/>
  <c r="BR1093" i="1"/>
  <c r="BP1093" i="1" s="1"/>
  <c r="BR1094" i="1"/>
  <c r="BP1094" i="1" s="1"/>
  <c r="BR1095" i="1"/>
  <c r="BP1095" i="1" s="1"/>
  <c r="BR1096" i="1"/>
  <c r="BP1096" i="1" s="1"/>
  <c r="BR1097" i="1"/>
  <c r="BP1097" i="1" s="1"/>
  <c r="BR1098" i="1"/>
  <c r="BP1098" i="1" s="1"/>
  <c r="BR1099" i="1"/>
  <c r="BP1099" i="1" s="1"/>
  <c r="BR1100" i="1"/>
  <c r="BP1100" i="1" s="1"/>
  <c r="BR1101" i="1"/>
  <c r="BP1101" i="1" s="1"/>
  <c r="BR1102" i="1"/>
  <c r="BP1102" i="1" s="1"/>
  <c r="BR1103" i="1"/>
  <c r="BP1103" i="1" s="1"/>
  <c r="BR1104" i="1"/>
  <c r="BP1104" i="1" s="1"/>
  <c r="BR1105" i="1"/>
  <c r="BP1105" i="1" s="1"/>
  <c r="BR1106" i="1"/>
  <c r="BP1106" i="1" s="1"/>
  <c r="BR1107" i="1"/>
  <c r="BP1107" i="1" s="1"/>
  <c r="BR1108" i="1"/>
  <c r="BP1108" i="1" s="1"/>
  <c r="BR1109" i="1"/>
  <c r="BP1109" i="1" s="1"/>
  <c r="BR1110" i="1"/>
  <c r="BP1110" i="1" s="1"/>
  <c r="BR1111" i="1"/>
  <c r="BP1111" i="1" s="1"/>
  <c r="BR1112" i="1"/>
  <c r="BP1112" i="1" s="1"/>
  <c r="BR1113" i="1"/>
  <c r="BP1113" i="1" s="1"/>
  <c r="BR1114" i="1"/>
  <c r="BP1114" i="1" s="1"/>
  <c r="BR1115" i="1"/>
  <c r="BP1115" i="1" s="1"/>
  <c r="BR1116" i="1"/>
  <c r="BP1116" i="1" s="1"/>
  <c r="BR1117" i="1"/>
  <c r="BP1117" i="1" s="1"/>
  <c r="BR1118" i="1"/>
  <c r="BP1118" i="1" s="1"/>
  <c r="BR1119" i="1"/>
  <c r="BP1119" i="1" s="1"/>
  <c r="BR1120" i="1"/>
  <c r="BP1120" i="1" s="1"/>
  <c r="BR1121" i="1"/>
  <c r="BP1121" i="1" s="1"/>
  <c r="BR1122" i="1"/>
  <c r="BP1122" i="1" s="1"/>
  <c r="BR1123" i="1"/>
  <c r="BP1123" i="1" s="1"/>
  <c r="BR1124" i="1"/>
  <c r="BP1124" i="1" s="1"/>
  <c r="BR1125" i="1"/>
  <c r="BP1125" i="1" s="1"/>
  <c r="BR1126" i="1"/>
  <c r="BP1126" i="1" s="1"/>
  <c r="BR1127" i="1"/>
  <c r="BP1127" i="1" s="1"/>
  <c r="BR1128" i="1"/>
  <c r="BP1128" i="1" s="1"/>
  <c r="BR1129" i="1"/>
  <c r="BP1129" i="1" s="1"/>
  <c r="BR1130" i="1"/>
  <c r="BP1130" i="1" s="1"/>
  <c r="BR1131" i="1"/>
  <c r="BP1131" i="1" s="1"/>
  <c r="BR1132" i="1"/>
  <c r="BP1132" i="1" s="1"/>
  <c r="BR1133" i="1"/>
  <c r="BP1133" i="1" s="1"/>
  <c r="BR1134" i="1"/>
  <c r="BP1134" i="1" s="1"/>
  <c r="BR1135" i="1"/>
  <c r="BP1135" i="1" s="1"/>
  <c r="BR1136" i="1"/>
  <c r="BP1136" i="1" s="1"/>
  <c r="BR1137" i="1"/>
  <c r="BP1137" i="1" s="1"/>
  <c r="BR1138" i="1"/>
  <c r="BP1138" i="1" s="1"/>
  <c r="BR1139" i="1"/>
  <c r="BP1139" i="1" s="1"/>
  <c r="BR1140" i="1"/>
  <c r="BP1140" i="1" s="1"/>
  <c r="BR1141" i="1"/>
  <c r="BP1141" i="1" s="1"/>
  <c r="BR1142" i="1"/>
  <c r="BP1142" i="1" s="1"/>
  <c r="BR1143" i="1"/>
  <c r="BP1143" i="1" s="1"/>
  <c r="BR1144" i="1"/>
  <c r="BP1144" i="1" s="1"/>
  <c r="BR1145" i="1"/>
  <c r="BP1145" i="1" s="1"/>
  <c r="BR1146" i="1"/>
  <c r="BP1146" i="1" s="1"/>
  <c r="BR1147" i="1"/>
  <c r="BP1147" i="1" s="1"/>
  <c r="BR1148" i="1"/>
  <c r="BP1148" i="1" s="1"/>
  <c r="BR1149" i="1"/>
  <c r="BP1149" i="1" s="1"/>
  <c r="BR1150" i="1"/>
  <c r="BP1150" i="1" s="1"/>
  <c r="BR1151" i="1"/>
  <c r="BP1151" i="1" s="1"/>
  <c r="BR1152" i="1"/>
  <c r="BP1152" i="1" s="1"/>
  <c r="BR1153" i="1"/>
  <c r="BP1153" i="1" s="1"/>
  <c r="BR1154" i="1"/>
  <c r="BP1154" i="1" s="1"/>
  <c r="BR1155" i="1"/>
  <c r="BP1155" i="1" s="1"/>
  <c r="BR1156" i="1"/>
  <c r="BP1156" i="1" s="1"/>
  <c r="BR1157" i="1"/>
  <c r="BP1157" i="1" s="1"/>
  <c r="BR1158" i="1"/>
  <c r="BP1158" i="1" s="1"/>
  <c r="BR1159" i="1"/>
  <c r="BP1159" i="1" s="1"/>
  <c r="BR1160" i="1"/>
  <c r="BP1160" i="1" s="1"/>
  <c r="BR1161" i="1"/>
  <c r="BP1161" i="1" s="1"/>
  <c r="BR1162" i="1"/>
  <c r="BP1162" i="1" s="1"/>
  <c r="BR1163" i="1"/>
  <c r="BP1163" i="1" s="1"/>
  <c r="BR1164" i="1"/>
  <c r="BP1164" i="1" s="1"/>
  <c r="BR1165" i="1"/>
  <c r="BP1165" i="1" s="1"/>
  <c r="BR1166" i="1"/>
  <c r="BP1166" i="1" s="1"/>
  <c r="BR1167" i="1"/>
  <c r="BP1167" i="1" s="1"/>
  <c r="BR1168" i="1"/>
  <c r="BP1168" i="1" s="1"/>
  <c r="BR1169" i="1"/>
  <c r="BP1169" i="1" s="1"/>
  <c r="BR1170" i="1"/>
  <c r="BP1170" i="1" s="1"/>
  <c r="BR1171" i="1"/>
  <c r="BP1171" i="1" s="1"/>
  <c r="BR1172" i="1"/>
  <c r="BP1172" i="1" s="1"/>
  <c r="BR1173" i="1"/>
  <c r="BP1173" i="1" s="1"/>
  <c r="BR1174" i="1"/>
  <c r="BP1174" i="1" s="1"/>
  <c r="BR1175" i="1"/>
  <c r="BP1175" i="1" s="1"/>
  <c r="BR1176" i="1"/>
  <c r="BP1176" i="1" s="1"/>
  <c r="BR1177" i="1"/>
  <c r="BP1177" i="1" s="1"/>
  <c r="BR1178" i="1"/>
  <c r="BP1178" i="1" s="1"/>
  <c r="BR1179" i="1"/>
  <c r="BP1179" i="1" s="1"/>
  <c r="BR1180" i="1"/>
  <c r="BP1180" i="1" s="1"/>
  <c r="BR1181" i="1"/>
  <c r="BP1181" i="1" s="1"/>
  <c r="BR1182" i="1"/>
  <c r="BP1182" i="1" s="1"/>
  <c r="BR1183" i="1"/>
  <c r="BP1183" i="1" s="1"/>
  <c r="BR1184" i="1"/>
  <c r="BP1184" i="1" s="1"/>
  <c r="BR1185" i="1"/>
  <c r="BP1185" i="1" s="1"/>
  <c r="BR1186" i="1"/>
  <c r="BP1186" i="1" s="1"/>
  <c r="BR1187" i="1"/>
  <c r="BP1187" i="1" s="1"/>
  <c r="BR1188" i="1"/>
  <c r="BP1188" i="1" s="1"/>
  <c r="BR1189" i="1"/>
  <c r="BP1189" i="1" s="1"/>
  <c r="BR1190" i="1"/>
  <c r="BP1190" i="1" s="1"/>
  <c r="BR1191" i="1"/>
  <c r="BP1191" i="1" s="1"/>
  <c r="BR1192" i="1"/>
  <c r="BP1192" i="1" s="1"/>
  <c r="BR1193" i="1"/>
  <c r="BP1193" i="1" s="1"/>
  <c r="BR1194" i="1"/>
  <c r="BP1194" i="1" s="1"/>
  <c r="BR1195" i="1"/>
  <c r="BP1195" i="1" s="1"/>
  <c r="BR1196" i="1"/>
  <c r="BP1196" i="1" s="1"/>
  <c r="BR1197" i="1"/>
  <c r="BP1197" i="1" s="1"/>
  <c r="BR1198" i="1"/>
  <c r="BP1198" i="1" s="1"/>
  <c r="BR1199" i="1"/>
  <c r="BP1199" i="1" s="1"/>
  <c r="BR1200" i="1"/>
  <c r="BP1200" i="1" s="1"/>
  <c r="BR1201" i="1"/>
  <c r="BP1201" i="1" s="1"/>
  <c r="BR1202" i="1"/>
  <c r="BP1202" i="1" s="1"/>
  <c r="BR1203" i="1"/>
  <c r="BP1203" i="1" s="1"/>
  <c r="BR1204" i="1"/>
  <c r="BP1204" i="1" s="1"/>
  <c r="BR1205" i="1"/>
  <c r="BP1205" i="1" s="1"/>
  <c r="BR1206" i="1"/>
  <c r="BP1206" i="1" s="1"/>
  <c r="BR1207" i="1"/>
  <c r="BP1207" i="1" s="1"/>
  <c r="BR1208" i="1"/>
  <c r="BP1208" i="1" s="1"/>
  <c r="BR1209" i="1"/>
  <c r="BP1209" i="1" s="1"/>
  <c r="BR1210" i="1"/>
  <c r="BP1210" i="1" s="1"/>
  <c r="BR1211" i="1"/>
  <c r="BP1211" i="1" s="1"/>
  <c r="BR1212" i="1"/>
  <c r="BP1212" i="1" s="1"/>
  <c r="BR1213" i="1"/>
  <c r="BP1213" i="1" s="1"/>
  <c r="BR1214" i="1"/>
  <c r="BP1214" i="1" s="1"/>
  <c r="BR1215" i="1"/>
  <c r="BP1215" i="1" s="1"/>
  <c r="BR1216" i="1"/>
  <c r="BP1216" i="1" s="1"/>
  <c r="BR1217" i="1"/>
  <c r="BP1217" i="1" s="1"/>
  <c r="BR1218" i="1"/>
  <c r="BP1218" i="1" s="1"/>
  <c r="BR1219" i="1"/>
  <c r="BP1219" i="1" s="1"/>
  <c r="BR1220" i="1"/>
  <c r="BP1220" i="1" s="1"/>
  <c r="BR1221" i="1"/>
  <c r="BP1221" i="1" s="1"/>
  <c r="BR1222" i="1"/>
  <c r="BP1222" i="1" s="1"/>
  <c r="BR1223" i="1"/>
  <c r="BP1223" i="1" s="1"/>
  <c r="BR1224" i="1"/>
  <c r="BP1224" i="1" s="1"/>
  <c r="BR1225" i="1"/>
  <c r="BP1225" i="1" s="1"/>
  <c r="BR1226" i="1"/>
  <c r="BP1226" i="1" s="1"/>
  <c r="BR1227" i="1"/>
  <c r="BP1227" i="1" s="1"/>
  <c r="BR1228" i="1"/>
  <c r="BP1228" i="1" s="1"/>
  <c r="BR1229" i="1"/>
  <c r="BP1229" i="1" s="1"/>
  <c r="BR1230" i="1"/>
  <c r="BP1230" i="1" s="1"/>
  <c r="BR1231" i="1"/>
  <c r="BP1231" i="1" s="1"/>
  <c r="BR1232" i="1"/>
  <c r="BP1232" i="1" s="1"/>
  <c r="BR1233" i="1"/>
  <c r="BP1233" i="1" s="1"/>
  <c r="BR1234" i="1"/>
  <c r="BP1234" i="1" s="1"/>
  <c r="BR1235" i="1"/>
  <c r="BP1235" i="1" s="1"/>
  <c r="BR1236" i="1"/>
  <c r="BP1236" i="1" s="1"/>
  <c r="BR1237" i="1"/>
  <c r="BP1237" i="1" s="1"/>
  <c r="BR1238" i="1"/>
  <c r="BP1238" i="1" s="1"/>
  <c r="BR1239" i="1"/>
  <c r="BP1239" i="1" s="1"/>
  <c r="BR1240" i="1"/>
  <c r="BP1240" i="1" s="1"/>
  <c r="BR1241" i="1"/>
  <c r="BP1241" i="1" s="1"/>
  <c r="BR1242" i="1"/>
  <c r="BP1242" i="1" s="1"/>
  <c r="BR1243" i="1"/>
  <c r="BP1243" i="1" s="1"/>
  <c r="BR1244" i="1"/>
  <c r="BP1244" i="1" s="1"/>
  <c r="BR1245" i="1"/>
  <c r="BP1245" i="1" s="1"/>
  <c r="BR1246" i="1"/>
  <c r="BP1246" i="1" s="1"/>
  <c r="BR1247" i="1"/>
  <c r="BP1247" i="1" s="1"/>
  <c r="BR1248" i="1"/>
  <c r="BP1248" i="1" s="1"/>
  <c r="BR1249" i="1"/>
  <c r="BP1249" i="1" s="1"/>
  <c r="BR1250" i="1"/>
  <c r="BP1250" i="1" s="1"/>
  <c r="BR1251" i="1"/>
  <c r="BP1251" i="1" s="1"/>
  <c r="BR1252" i="1"/>
  <c r="BP1252" i="1" s="1"/>
  <c r="BR1253" i="1"/>
  <c r="BP1253" i="1" s="1"/>
  <c r="BR1254" i="1"/>
  <c r="BP1254" i="1" s="1"/>
  <c r="BR1255" i="1"/>
  <c r="BP1255" i="1" s="1"/>
  <c r="BR1256" i="1"/>
  <c r="BP1256" i="1" s="1"/>
  <c r="BR1257" i="1"/>
  <c r="BP1257" i="1" s="1"/>
  <c r="BR1258" i="1"/>
  <c r="BP1258" i="1" s="1"/>
  <c r="BR1259" i="1"/>
  <c r="BP1259" i="1" s="1"/>
  <c r="BR1260" i="1"/>
  <c r="BP1260" i="1" s="1"/>
  <c r="BR1261" i="1"/>
  <c r="BP1261" i="1" s="1"/>
  <c r="BR1262" i="1"/>
  <c r="BP1262" i="1" s="1"/>
  <c r="BR1263" i="1"/>
  <c r="BP1263" i="1" s="1"/>
  <c r="BR1264" i="1"/>
  <c r="BP1264" i="1" s="1"/>
  <c r="BR1265" i="1"/>
  <c r="BP1265" i="1" s="1"/>
  <c r="BR1266" i="1"/>
  <c r="BP1266" i="1" s="1"/>
  <c r="BR1267" i="1"/>
  <c r="BP1267" i="1" s="1"/>
  <c r="BR1268" i="1"/>
  <c r="BP1268" i="1" s="1"/>
  <c r="BR1269" i="1"/>
  <c r="BP1269" i="1" s="1"/>
  <c r="BR1270" i="1"/>
  <c r="BP1270" i="1" s="1"/>
  <c r="BR1271" i="1"/>
  <c r="BP1271" i="1" s="1"/>
  <c r="BR1272" i="1"/>
  <c r="BP1272" i="1" s="1"/>
  <c r="BR1273" i="1"/>
  <c r="BP1273" i="1" s="1"/>
  <c r="BR1274" i="1"/>
  <c r="BP1274" i="1" s="1"/>
  <c r="BR1275" i="1"/>
  <c r="BP1275" i="1" s="1"/>
  <c r="BR1276" i="1"/>
  <c r="BP1276" i="1" s="1"/>
  <c r="BR1277" i="1"/>
  <c r="BP1277" i="1" s="1"/>
  <c r="BR1278" i="1"/>
  <c r="BP1278" i="1" s="1"/>
  <c r="BR1279" i="1"/>
  <c r="BP1279" i="1" s="1"/>
  <c r="BR1280" i="1"/>
  <c r="BP1280" i="1" s="1"/>
  <c r="BR1281" i="1"/>
  <c r="BP1281" i="1" s="1"/>
  <c r="BR1282" i="1"/>
  <c r="BP1282" i="1" s="1"/>
  <c r="BR1283" i="1"/>
  <c r="BP1283" i="1" s="1"/>
  <c r="BR1284" i="1"/>
  <c r="BP1284" i="1" s="1"/>
  <c r="BR1285" i="1"/>
  <c r="BP1285" i="1" s="1"/>
  <c r="BR1286" i="1"/>
  <c r="BP1286" i="1" s="1"/>
  <c r="BR1287" i="1"/>
  <c r="BP1287" i="1" s="1"/>
  <c r="BR1288" i="1"/>
  <c r="BP1288" i="1" s="1"/>
  <c r="BR1289" i="1"/>
  <c r="BP1289" i="1" s="1"/>
  <c r="BR1290" i="1"/>
  <c r="BP1290" i="1" s="1"/>
  <c r="BR1291" i="1"/>
  <c r="BP1291" i="1" s="1"/>
  <c r="BR1292" i="1"/>
  <c r="BP1292" i="1" s="1"/>
  <c r="BR1293" i="1"/>
  <c r="BP1293" i="1" s="1"/>
  <c r="BR1294" i="1"/>
  <c r="BP1294" i="1" s="1"/>
  <c r="BR1295" i="1"/>
  <c r="BP1295" i="1" s="1"/>
  <c r="BR1296" i="1"/>
  <c r="BP1296" i="1" s="1"/>
  <c r="BR1297" i="1"/>
  <c r="BP1297" i="1" s="1"/>
  <c r="BR1298" i="1"/>
  <c r="BP1298" i="1" s="1"/>
  <c r="BR1299" i="1"/>
  <c r="BP1299" i="1" s="1"/>
  <c r="BR1300" i="1"/>
  <c r="BP1300" i="1" s="1"/>
  <c r="BR1301" i="1"/>
  <c r="BP1301" i="1" s="1"/>
  <c r="BR1302" i="1"/>
  <c r="BP1302" i="1" s="1"/>
  <c r="BR1303" i="1"/>
  <c r="BP1303" i="1" s="1"/>
  <c r="BR1304" i="1"/>
  <c r="BP1304" i="1" s="1"/>
  <c r="BR1305" i="1"/>
  <c r="BP1305" i="1" s="1"/>
  <c r="BR1306" i="1"/>
  <c r="BP1306" i="1" s="1"/>
  <c r="BR1307" i="1"/>
  <c r="BP1307" i="1" s="1"/>
  <c r="BR1308" i="1"/>
  <c r="BP1308" i="1" s="1"/>
  <c r="BR1309" i="1"/>
  <c r="BP1309" i="1" s="1"/>
  <c r="BR1310" i="1"/>
  <c r="BP1310" i="1" s="1"/>
  <c r="BR1311" i="1"/>
  <c r="BP1311" i="1" s="1"/>
  <c r="BR1312" i="1"/>
  <c r="BP1312" i="1" s="1"/>
  <c r="BR1313" i="1"/>
  <c r="BP1313" i="1" s="1"/>
  <c r="BR1314" i="1"/>
  <c r="BP1314" i="1" s="1"/>
  <c r="BR1315" i="1"/>
  <c r="BP1315" i="1" s="1"/>
  <c r="BR1316" i="1"/>
  <c r="BP1316" i="1" s="1"/>
  <c r="BR1317" i="1"/>
  <c r="BP1317" i="1" s="1"/>
  <c r="BR1318" i="1"/>
  <c r="BP1318" i="1" s="1"/>
  <c r="BR1319" i="1"/>
  <c r="BP1319" i="1" s="1"/>
  <c r="BR1320" i="1"/>
  <c r="BP1320" i="1" s="1"/>
  <c r="BR1321" i="1"/>
  <c r="BP1321" i="1" s="1"/>
  <c r="BR1322" i="1"/>
  <c r="BP1322" i="1" s="1"/>
  <c r="BR1323" i="1"/>
  <c r="BP1323" i="1" s="1"/>
  <c r="BR1324" i="1"/>
  <c r="BP1324" i="1" s="1"/>
  <c r="BR1325" i="1"/>
  <c r="BP1325" i="1" s="1"/>
  <c r="BR1326" i="1"/>
  <c r="BP1326" i="1" s="1"/>
  <c r="BR1327" i="1"/>
  <c r="BP1327" i="1" s="1"/>
  <c r="BR1328" i="1"/>
  <c r="BP1328" i="1" s="1"/>
  <c r="BR1329" i="1"/>
  <c r="BP1329" i="1" s="1"/>
  <c r="BR1330" i="1"/>
  <c r="BP1330" i="1" s="1"/>
  <c r="BR1331" i="1"/>
  <c r="BP1331" i="1" s="1"/>
  <c r="BR1332" i="1"/>
  <c r="BP1332" i="1" s="1"/>
  <c r="BR1333" i="1"/>
  <c r="BP1333" i="1" s="1"/>
  <c r="BR1334" i="1"/>
  <c r="BP1334" i="1" s="1"/>
  <c r="BR1335" i="1"/>
  <c r="BP1335" i="1" s="1"/>
  <c r="BR1336" i="1"/>
  <c r="BP1336" i="1" s="1"/>
  <c r="BR1337" i="1"/>
  <c r="BP1337" i="1" s="1"/>
  <c r="BR1338" i="1"/>
  <c r="BP1338" i="1" s="1"/>
  <c r="BR1339" i="1"/>
  <c r="BP1339" i="1" s="1"/>
  <c r="BR1340" i="1"/>
  <c r="BP1340" i="1" s="1"/>
  <c r="BR1341" i="1"/>
  <c r="BP1341" i="1" s="1"/>
  <c r="BR1342" i="1"/>
  <c r="BP1342" i="1" s="1"/>
  <c r="BR1343" i="1"/>
  <c r="BP1343" i="1" s="1"/>
  <c r="BR1344" i="1"/>
  <c r="BP1344" i="1" s="1"/>
  <c r="BR1345" i="1"/>
  <c r="BP1345" i="1" s="1"/>
  <c r="BR1346" i="1"/>
  <c r="BP1346" i="1" s="1"/>
  <c r="BR1347" i="1"/>
  <c r="BP1347" i="1" s="1"/>
  <c r="BR1348" i="1"/>
  <c r="BP1348" i="1" s="1"/>
  <c r="BR1349" i="1"/>
  <c r="BP1349" i="1" s="1"/>
  <c r="BR1350" i="1"/>
  <c r="BP1350" i="1" s="1"/>
  <c r="BR1351" i="1"/>
  <c r="BP1351" i="1" s="1"/>
  <c r="BR1352" i="1"/>
  <c r="BP1352" i="1" s="1"/>
  <c r="BR1353" i="1"/>
  <c r="BP1353" i="1" s="1"/>
  <c r="BR1354" i="1"/>
  <c r="BP1354" i="1" s="1"/>
  <c r="BR1355" i="1"/>
  <c r="BP1355" i="1" s="1"/>
  <c r="BR1356" i="1"/>
  <c r="BP1356" i="1" s="1"/>
  <c r="BR1357" i="1"/>
  <c r="BP1357" i="1" s="1"/>
  <c r="BR1358" i="1"/>
  <c r="BP1358" i="1" s="1"/>
  <c r="BR1359" i="1"/>
  <c r="BP1359" i="1" s="1"/>
  <c r="BR1360" i="1"/>
  <c r="BP1360" i="1" s="1"/>
  <c r="BR1361" i="1"/>
  <c r="BP1361" i="1" s="1"/>
  <c r="BR1362" i="1"/>
  <c r="BP1362" i="1" s="1"/>
  <c r="BR1363" i="1"/>
  <c r="BP1363" i="1" s="1"/>
  <c r="BR1364" i="1"/>
  <c r="BP1364" i="1" s="1"/>
  <c r="BR1365" i="1"/>
  <c r="BP1365" i="1" s="1"/>
  <c r="BR1366" i="1"/>
  <c r="BP1366" i="1" s="1"/>
  <c r="BR1367" i="1"/>
  <c r="BP1367" i="1" s="1"/>
  <c r="BR1368" i="1"/>
  <c r="BP1368" i="1" s="1"/>
  <c r="BR1369" i="1"/>
  <c r="BP1369" i="1" s="1"/>
  <c r="BR1370" i="1"/>
  <c r="BP1370" i="1" s="1"/>
  <c r="BR1371" i="1"/>
  <c r="BP1371" i="1" s="1"/>
  <c r="BR1372" i="1"/>
  <c r="BP1372" i="1" s="1"/>
  <c r="BR1373" i="1"/>
  <c r="BP1373" i="1" s="1"/>
  <c r="BR1374" i="1"/>
  <c r="BP1374" i="1" s="1"/>
  <c r="BR1375" i="1"/>
  <c r="BP1375" i="1" s="1"/>
  <c r="BR1376" i="1"/>
  <c r="BP1376" i="1" s="1"/>
  <c r="BR1377" i="1"/>
  <c r="BP1377" i="1" s="1"/>
  <c r="BR1378" i="1"/>
  <c r="BP1378" i="1" s="1"/>
  <c r="BR1379" i="1"/>
  <c r="BP1379" i="1" s="1"/>
  <c r="BR1380" i="1"/>
  <c r="BP1380" i="1" s="1"/>
  <c r="BR1381" i="1"/>
  <c r="BP1381" i="1" s="1"/>
  <c r="BR1382" i="1"/>
  <c r="BP1382" i="1" s="1"/>
  <c r="BR1383" i="1"/>
  <c r="BP1383" i="1" s="1"/>
  <c r="BR1384" i="1"/>
  <c r="BP1384" i="1" s="1"/>
  <c r="BR1385" i="1"/>
  <c r="BP1385" i="1" s="1"/>
  <c r="BR1386" i="1"/>
  <c r="BP1386" i="1" s="1"/>
  <c r="BR1387" i="1"/>
  <c r="BP1387" i="1" s="1"/>
  <c r="BR1388" i="1"/>
  <c r="BP1388" i="1" s="1"/>
  <c r="BR1389" i="1"/>
  <c r="BP1389" i="1" s="1"/>
  <c r="BR1390" i="1"/>
  <c r="BP1390" i="1" s="1"/>
  <c r="BR1391" i="1"/>
  <c r="BP1391" i="1" s="1"/>
  <c r="BR1392" i="1"/>
  <c r="BP1392" i="1" s="1"/>
  <c r="BR1393" i="1"/>
  <c r="BP1393" i="1" s="1"/>
  <c r="BR1394" i="1"/>
  <c r="BP1394" i="1" s="1"/>
  <c r="BR1395" i="1"/>
  <c r="BP1395" i="1" s="1"/>
  <c r="BR1396" i="1"/>
  <c r="BP1396" i="1" s="1"/>
  <c r="BR1397" i="1"/>
  <c r="BP1397" i="1" s="1"/>
  <c r="BR1398" i="1"/>
  <c r="BP1398" i="1" s="1"/>
  <c r="BR1399" i="1"/>
  <c r="BP1399" i="1" s="1"/>
  <c r="BR1400" i="1"/>
  <c r="BP1400" i="1" s="1"/>
  <c r="BR1401" i="1"/>
  <c r="BP1401" i="1" s="1"/>
  <c r="BR1402" i="1"/>
  <c r="BP1402" i="1" s="1"/>
  <c r="BR1403" i="1"/>
  <c r="BP1403" i="1" s="1"/>
  <c r="BR1404" i="1"/>
  <c r="BP1404" i="1" s="1"/>
  <c r="BR1405" i="1"/>
  <c r="BP1405" i="1" s="1"/>
  <c r="BR1406" i="1"/>
  <c r="BP1406" i="1" s="1"/>
  <c r="BR1407" i="1"/>
  <c r="BP1407" i="1" s="1"/>
  <c r="BR1408" i="1"/>
  <c r="BP1408" i="1" s="1"/>
  <c r="BR1409" i="1"/>
  <c r="BP1409" i="1" s="1"/>
  <c r="BR1410" i="1"/>
  <c r="BP1410" i="1" s="1"/>
  <c r="BR1411" i="1"/>
  <c r="BP1411" i="1" s="1"/>
  <c r="BR1412" i="1"/>
  <c r="BP1412" i="1" s="1"/>
  <c r="BR1413" i="1"/>
  <c r="BP1413" i="1" s="1"/>
  <c r="BR1414" i="1"/>
  <c r="BP1414" i="1" s="1"/>
  <c r="BR1415" i="1"/>
  <c r="BP1415" i="1" s="1"/>
  <c r="BR1416" i="1"/>
  <c r="BP1416" i="1" s="1"/>
  <c r="BR1417" i="1"/>
  <c r="BP1417" i="1" s="1"/>
  <c r="BR1418" i="1"/>
  <c r="BP1418" i="1" s="1"/>
  <c r="BR1419" i="1"/>
  <c r="BP1419" i="1" s="1"/>
  <c r="BR1420" i="1"/>
  <c r="BP1420" i="1" s="1"/>
  <c r="BR1421" i="1"/>
  <c r="BP1421" i="1" s="1"/>
  <c r="BR1422" i="1"/>
  <c r="BP1422" i="1" s="1"/>
  <c r="BR1423" i="1"/>
  <c r="BP1423" i="1" s="1"/>
  <c r="BR1424" i="1"/>
  <c r="BP1424" i="1" s="1"/>
  <c r="BR1425" i="1"/>
  <c r="BP1425" i="1" s="1"/>
  <c r="BR1426" i="1"/>
  <c r="BP1426" i="1" s="1"/>
  <c r="BR1427" i="1"/>
  <c r="BP1427" i="1" s="1"/>
  <c r="BR1428" i="1"/>
  <c r="BP1428" i="1" s="1"/>
  <c r="BR1429" i="1"/>
  <c r="BP1429" i="1" s="1"/>
  <c r="BR1430" i="1"/>
  <c r="BP1430" i="1" s="1"/>
  <c r="BR1431" i="1"/>
  <c r="BP1431" i="1" s="1"/>
  <c r="BR1432" i="1"/>
  <c r="BP1432" i="1" s="1"/>
  <c r="BR1433" i="1"/>
  <c r="BP1433" i="1" s="1"/>
  <c r="BR1434" i="1"/>
  <c r="BP1434" i="1" s="1"/>
  <c r="BR1435" i="1"/>
  <c r="BP1435" i="1" s="1"/>
  <c r="BR1436" i="1"/>
  <c r="BP1436" i="1" s="1"/>
  <c r="BR1437" i="1"/>
  <c r="BP1437" i="1" s="1"/>
  <c r="BR1438" i="1"/>
  <c r="BP1438" i="1" s="1"/>
  <c r="BR1439" i="1"/>
  <c r="BP1439" i="1" s="1"/>
  <c r="BR1440" i="1"/>
  <c r="BP1440" i="1" s="1"/>
  <c r="BR1441" i="1"/>
  <c r="BP1441" i="1" s="1"/>
  <c r="BR1442" i="1"/>
  <c r="BP1442" i="1" s="1"/>
  <c r="BR1443" i="1"/>
  <c r="BP1443" i="1" s="1"/>
  <c r="BR1444" i="1"/>
  <c r="BP1444" i="1" s="1"/>
  <c r="BR1445" i="1"/>
  <c r="BP1445" i="1" s="1"/>
  <c r="BR1446" i="1"/>
  <c r="BP1446" i="1" s="1"/>
  <c r="BR1447" i="1"/>
  <c r="BP1447" i="1" s="1"/>
  <c r="BR1448" i="1"/>
  <c r="BP1448" i="1" s="1"/>
  <c r="BR1449" i="1"/>
  <c r="BP1449" i="1" s="1"/>
  <c r="BR1450" i="1"/>
  <c r="BP1450" i="1" s="1"/>
  <c r="BR1451" i="1"/>
  <c r="BP1451" i="1" s="1"/>
  <c r="BR1452" i="1"/>
  <c r="BP1452" i="1" s="1"/>
  <c r="BR1453" i="1"/>
  <c r="BP1453" i="1" s="1"/>
  <c r="BR1454" i="1"/>
  <c r="BP1454" i="1" s="1"/>
  <c r="BR1455" i="1"/>
  <c r="BP1455" i="1" s="1"/>
  <c r="BR1456" i="1"/>
  <c r="BP1456" i="1" s="1"/>
  <c r="BR1457" i="1"/>
  <c r="BP1457" i="1" s="1"/>
  <c r="BR1458" i="1"/>
  <c r="BP1458" i="1" s="1"/>
  <c r="BR1459" i="1"/>
  <c r="BP1459" i="1" s="1"/>
  <c r="BR1460" i="1"/>
  <c r="BP1460" i="1" s="1"/>
  <c r="BR1461" i="1"/>
  <c r="BP1461" i="1" s="1"/>
  <c r="BR1462" i="1"/>
  <c r="BP1462" i="1" s="1"/>
  <c r="BR1463" i="1"/>
  <c r="BP1463" i="1" s="1"/>
  <c r="BR1464" i="1"/>
  <c r="BP1464" i="1" s="1"/>
  <c r="BR1465" i="1"/>
  <c r="BP1465" i="1" s="1"/>
  <c r="BR1466" i="1"/>
  <c r="BP1466" i="1" s="1"/>
  <c r="BR1467" i="1"/>
  <c r="BP1467" i="1" s="1"/>
  <c r="BR1468" i="1"/>
  <c r="BP1468" i="1" s="1"/>
  <c r="BR1469" i="1"/>
  <c r="BP1469" i="1" s="1"/>
  <c r="BR1470" i="1"/>
  <c r="BP1470" i="1" s="1"/>
  <c r="BR1471" i="1"/>
  <c r="BP1471" i="1" s="1"/>
  <c r="BR1472" i="1"/>
  <c r="BP1472" i="1" s="1"/>
  <c r="BR1473" i="1"/>
  <c r="BP1473" i="1" s="1"/>
  <c r="BR1474" i="1"/>
  <c r="BP1474" i="1" s="1"/>
  <c r="BR1475" i="1"/>
  <c r="BP1475" i="1" s="1"/>
  <c r="BR1476" i="1"/>
  <c r="BP1476" i="1" s="1"/>
  <c r="BR1477" i="1"/>
  <c r="BP1477" i="1" s="1"/>
  <c r="BR1478" i="1"/>
  <c r="BP1478" i="1" s="1"/>
  <c r="BR1479" i="1"/>
  <c r="BP1479" i="1" s="1"/>
  <c r="BR1480" i="1"/>
  <c r="BP1480" i="1" s="1"/>
  <c r="BR1481" i="1"/>
  <c r="BP1481" i="1" s="1"/>
  <c r="BR1482" i="1"/>
  <c r="BP1482" i="1" s="1"/>
  <c r="BR1483" i="1"/>
  <c r="BP1483" i="1" s="1"/>
  <c r="BR1484" i="1"/>
  <c r="BP1484" i="1" s="1"/>
  <c r="BR1485" i="1"/>
  <c r="BP1485" i="1" s="1"/>
  <c r="BR1486" i="1"/>
  <c r="BP1486" i="1" s="1"/>
  <c r="BR1487" i="1"/>
  <c r="BP1487" i="1" s="1"/>
  <c r="BR1488" i="1"/>
  <c r="BP1488" i="1" s="1"/>
  <c r="BR1489" i="1"/>
  <c r="BP1489" i="1" s="1"/>
  <c r="BR1490" i="1"/>
  <c r="BP1490" i="1" s="1"/>
  <c r="BR1491" i="1"/>
  <c r="BP1491" i="1" s="1"/>
  <c r="BR1492" i="1"/>
  <c r="BP1492" i="1" s="1"/>
  <c r="BR1493" i="1"/>
  <c r="BP1493" i="1" s="1"/>
  <c r="BR1494" i="1"/>
  <c r="BP1494" i="1" s="1"/>
  <c r="BR1495" i="1"/>
  <c r="BP1495" i="1" s="1"/>
  <c r="BR1496" i="1"/>
  <c r="BP1496" i="1" s="1"/>
  <c r="BR1497" i="1"/>
  <c r="BP1497" i="1" s="1"/>
  <c r="BR1498" i="1"/>
  <c r="BP1498" i="1" s="1"/>
  <c r="BR1499" i="1"/>
  <c r="BP1499" i="1" s="1"/>
  <c r="BR1500" i="1"/>
  <c r="BP1500" i="1" s="1"/>
  <c r="BR1501" i="1"/>
  <c r="BP1501" i="1" s="1"/>
  <c r="BR1502" i="1"/>
  <c r="BP1502" i="1" s="1"/>
  <c r="BR1503" i="1"/>
  <c r="BP1503" i="1" s="1"/>
  <c r="BR1504" i="1"/>
  <c r="BP1504" i="1" s="1"/>
  <c r="BR1505" i="1"/>
  <c r="BP1505" i="1" s="1"/>
  <c r="BR1506" i="1"/>
  <c r="BP1506" i="1" s="1"/>
  <c r="BR1507" i="1"/>
  <c r="BP1507" i="1" s="1"/>
  <c r="BR1508" i="1"/>
  <c r="BP1508" i="1" s="1"/>
  <c r="BR1509" i="1"/>
  <c r="BP1509" i="1" s="1"/>
  <c r="BR1510" i="1"/>
  <c r="BP1510" i="1" s="1"/>
  <c r="BR1511" i="1"/>
  <c r="BP1511" i="1" s="1"/>
  <c r="BR1512" i="1"/>
  <c r="BP1512" i="1" s="1"/>
  <c r="BR1513" i="1"/>
  <c r="BP1513" i="1" s="1"/>
  <c r="BR1514" i="1"/>
  <c r="BP1514" i="1" s="1"/>
  <c r="BR1515" i="1"/>
  <c r="BP1515" i="1" s="1"/>
  <c r="BR1516" i="1"/>
  <c r="BP1516" i="1" s="1"/>
  <c r="BR1517" i="1"/>
  <c r="BP1517" i="1" s="1"/>
  <c r="BR1518" i="1"/>
  <c r="BP1518" i="1" s="1"/>
  <c r="BR1519" i="1"/>
  <c r="BP1519" i="1" s="1"/>
  <c r="BR1520" i="1"/>
  <c r="BP1520" i="1" s="1"/>
  <c r="BR1521" i="1"/>
  <c r="BP1521" i="1" s="1"/>
  <c r="BR1522" i="1"/>
  <c r="BP1522" i="1" s="1"/>
  <c r="BR1523" i="1"/>
  <c r="BP1523" i="1" s="1"/>
  <c r="BR1524" i="1"/>
  <c r="BP1524" i="1" s="1"/>
  <c r="BR1525" i="1"/>
  <c r="BP1525" i="1" s="1"/>
  <c r="BR1526" i="1"/>
  <c r="BP1526" i="1" s="1"/>
  <c r="BR1527" i="1"/>
  <c r="BP1527" i="1" s="1"/>
  <c r="BR1528" i="1"/>
  <c r="BP1528" i="1" s="1"/>
  <c r="BR1529" i="1"/>
  <c r="BP1529" i="1" s="1"/>
  <c r="BR1530" i="1"/>
  <c r="BP1530" i="1" s="1"/>
  <c r="BR1531" i="1"/>
  <c r="BP1531" i="1" s="1"/>
  <c r="BR1532" i="1"/>
  <c r="BP1532" i="1" s="1"/>
  <c r="BR1533" i="1"/>
  <c r="BP1533" i="1" s="1"/>
  <c r="BR1534" i="1"/>
  <c r="BP1534" i="1" s="1"/>
  <c r="BR1535" i="1"/>
  <c r="BP1535" i="1" s="1"/>
  <c r="BR1536" i="1"/>
  <c r="BP1536" i="1" s="1"/>
  <c r="BR1537" i="1"/>
  <c r="BP1537" i="1" s="1"/>
  <c r="BR1538" i="1"/>
  <c r="BP1538" i="1" s="1"/>
  <c r="BR1539" i="1"/>
  <c r="BP1539" i="1" s="1"/>
  <c r="BR1540" i="1"/>
  <c r="BP1540" i="1" s="1"/>
  <c r="BR1541" i="1"/>
  <c r="BP1541" i="1" s="1"/>
  <c r="BR1542" i="1"/>
  <c r="BP1542" i="1" s="1"/>
  <c r="BR1543" i="1"/>
  <c r="BP1543" i="1" s="1"/>
  <c r="BR1544" i="1"/>
  <c r="BP1544" i="1" s="1"/>
  <c r="BR1545" i="1"/>
  <c r="BP1545" i="1" s="1"/>
  <c r="BR1546" i="1"/>
  <c r="BP1546" i="1" s="1"/>
  <c r="BR1547" i="1"/>
  <c r="BP1547" i="1" s="1"/>
  <c r="BR1548" i="1"/>
  <c r="BP1548" i="1" s="1"/>
  <c r="BR1549" i="1"/>
  <c r="BP1549" i="1" s="1"/>
  <c r="BR1550" i="1"/>
  <c r="BP1550" i="1" s="1"/>
  <c r="BR1551" i="1"/>
  <c r="BP1551" i="1" s="1"/>
  <c r="BR1552" i="1"/>
  <c r="BP1552" i="1" s="1"/>
  <c r="BR1553" i="1"/>
  <c r="BP1553" i="1" s="1"/>
  <c r="BR1554" i="1"/>
  <c r="BP1554" i="1" s="1"/>
  <c r="BR1555" i="1"/>
  <c r="BP1555" i="1" s="1"/>
  <c r="BR1556" i="1"/>
  <c r="BP1556" i="1" s="1"/>
  <c r="BR1557" i="1"/>
  <c r="BP1557" i="1" s="1"/>
  <c r="BR1558" i="1"/>
  <c r="BP1558" i="1" s="1"/>
  <c r="BR1559" i="1"/>
  <c r="BP1559" i="1" s="1"/>
  <c r="BR1560" i="1"/>
  <c r="BP1560" i="1" s="1"/>
  <c r="BR1561" i="1"/>
  <c r="BP1561" i="1" s="1"/>
  <c r="BR1562" i="1"/>
  <c r="BP1562" i="1" s="1"/>
  <c r="BR1563" i="1"/>
  <c r="BP1563" i="1" s="1"/>
  <c r="BR1564" i="1"/>
  <c r="BP1564" i="1" s="1"/>
  <c r="BR1565" i="1"/>
  <c r="BP1565" i="1" s="1"/>
  <c r="BR1566" i="1"/>
  <c r="BP1566" i="1" s="1"/>
  <c r="BR1567" i="1"/>
  <c r="BP1567" i="1" s="1"/>
  <c r="BR1568" i="1"/>
  <c r="BP1568" i="1" s="1"/>
  <c r="BR1569" i="1"/>
  <c r="BP1569" i="1" s="1"/>
  <c r="BR1570" i="1"/>
  <c r="BP1570" i="1" s="1"/>
  <c r="BR1571" i="1"/>
  <c r="BP1571" i="1" s="1"/>
  <c r="BR1572" i="1"/>
  <c r="BP1572" i="1" s="1"/>
  <c r="BR1573" i="1"/>
  <c r="BP1573" i="1" s="1"/>
  <c r="BR1574" i="1"/>
  <c r="BP1574" i="1" s="1"/>
  <c r="BR1575" i="1"/>
  <c r="BP1575" i="1" s="1"/>
  <c r="BR1576" i="1"/>
  <c r="BP1576" i="1" s="1"/>
  <c r="BR1577" i="1"/>
  <c r="BP1577" i="1" s="1"/>
  <c r="BR1578" i="1"/>
  <c r="BP1578" i="1" s="1"/>
  <c r="BR1579" i="1"/>
  <c r="BP1579" i="1" s="1"/>
  <c r="BR1580" i="1"/>
  <c r="BP1580" i="1" s="1"/>
  <c r="BR1581" i="1"/>
  <c r="BP1581" i="1" s="1"/>
  <c r="BR1582" i="1"/>
  <c r="BP1582" i="1" s="1"/>
  <c r="BR1583" i="1"/>
  <c r="BP1583" i="1" s="1"/>
  <c r="BR1584" i="1"/>
  <c r="BP1584" i="1" s="1"/>
  <c r="BR1585" i="1"/>
  <c r="BP1585" i="1" s="1"/>
  <c r="BR1586" i="1"/>
  <c r="BP1586" i="1" s="1"/>
  <c r="BR1587" i="1"/>
  <c r="BP1587" i="1" s="1"/>
  <c r="BR1588" i="1"/>
  <c r="BP1588" i="1" s="1"/>
  <c r="BR1589" i="1"/>
  <c r="BP1589" i="1" s="1"/>
  <c r="BR1590" i="1"/>
  <c r="BP1590" i="1" s="1"/>
  <c r="BR1591" i="1"/>
  <c r="BP1591" i="1" s="1"/>
  <c r="BR1592" i="1"/>
  <c r="BP1592" i="1" s="1"/>
  <c r="BR1593" i="1"/>
  <c r="BP1593" i="1" s="1"/>
  <c r="BR1594" i="1"/>
  <c r="BP1594" i="1" s="1"/>
  <c r="BR1595" i="1"/>
  <c r="BP1595" i="1" s="1"/>
  <c r="BR1596" i="1"/>
  <c r="BP1596" i="1" s="1"/>
  <c r="BR1597" i="1"/>
  <c r="BP1597" i="1" s="1"/>
  <c r="BR1598" i="1"/>
  <c r="BP1598" i="1" s="1"/>
  <c r="BR1599" i="1"/>
  <c r="BP1599" i="1" s="1"/>
  <c r="BR1600" i="1"/>
  <c r="BP1600" i="1" s="1"/>
  <c r="BR1601" i="1"/>
  <c r="BP1601" i="1" s="1"/>
  <c r="BR1602" i="1"/>
  <c r="BP1602" i="1" s="1"/>
  <c r="BR1603" i="1"/>
  <c r="BP1603" i="1" s="1"/>
  <c r="BR1604" i="1"/>
  <c r="BP1604" i="1" s="1"/>
  <c r="BR1605" i="1"/>
  <c r="BP1605" i="1" s="1"/>
  <c r="BR1606" i="1"/>
  <c r="BP1606" i="1" s="1"/>
  <c r="BR1607" i="1"/>
  <c r="BP1607" i="1" s="1"/>
  <c r="BR1608" i="1"/>
  <c r="BP1608" i="1" s="1"/>
  <c r="BR1609" i="1"/>
  <c r="BP1609" i="1" s="1"/>
  <c r="BR1610" i="1"/>
  <c r="BP1610" i="1" s="1"/>
  <c r="BR1611" i="1"/>
  <c r="BP1611" i="1" s="1"/>
  <c r="BR1612" i="1"/>
  <c r="BP1612" i="1" s="1"/>
  <c r="BR1613" i="1"/>
  <c r="BP1613" i="1" s="1"/>
  <c r="BR1614" i="1"/>
  <c r="BP1614" i="1" s="1"/>
  <c r="BR1615" i="1"/>
  <c r="BP1615" i="1" s="1"/>
  <c r="BR1616" i="1"/>
  <c r="BP1616" i="1" s="1"/>
  <c r="BR1617" i="1"/>
  <c r="BP1617" i="1" s="1"/>
  <c r="BR1618" i="1"/>
  <c r="BP1618" i="1" s="1"/>
  <c r="BR1619" i="1"/>
  <c r="BP1619" i="1" s="1"/>
  <c r="BR1620" i="1"/>
  <c r="BP1620" i="1" s="1"/>
  <c r="BR1621" i="1"/>
  <c r="BP1621" i="1" s="1"/>
  <c r="BR1622" i="1"/>
  <c r="BP1622" i="1" s="1"/>
  <c r="BR1623" i="1"/>
  <c r="BP1623" i="1" s="1"/>
  <c r="BR1624" i="1"/>
  <c r="BP1624" i="1" s="1"/>
  <c r="BR1625" i="1"/>
  <c r="BP1625" i="1" s="1"/>
  <c r="BR1626" i="1"/>
  <c r="BP1626" i="1" s="1"/>
  <c r="BR1627" i="1"/>
  <c r="BP1627" i="1" s="1"/>
  <c r="BR1628" i="1"/>
  <c r="BP1628" i="1" s="1"/>
  <c r="BR1629" i="1"/>
  <c r="BP1629" i="1" s="1"/>
  <c r="BR1630" i="1"/>
  <c r="BP1630" i="1" s="1"/>
  <c r="BR1631" i="1"/>
  <c r="BP1631" i="1" s="1"/>
  <c r="BR1632" i="1"/>
  <c r="BP1632" i="1" s="1"/>
  <c r="BR1633" i="1"/>
  <c r="BP1633" i="1" s="1"/>
  <c r="BR1634" i="1"/>
  <c r="BP1634" i="1" s="1"/>
  <c r="BR1635" i="1"/>
  <c r="BP1635" i="1" s="1"/>
  <c r="BR1636" i="1"/>
  <c r="BP1636" i="1" s="1"/>
  <c r="BR1637" i="1"/>
  <c r="BP1637" i="1" s="1"/>
  <c r="BR1638" i="1"/>
  <c r="BP1638" i="1" s="1"/>
  <c r="BR1639" i="1"/>
  <c r="BP1639" i="1" s="1"/>
  <c r="BR1640" i="1"/>
  <c r="BP1640" i="1" s="1"/>
  <c r="BR1641" i="1"/>
  <c r="BP1641" i="1" s="1"/>
  <c r="BR1642" i="1"/>
  <c r="BP1642" i="1" s="1"/>
  <c r="BR1643" i="1"/>
  <c r="BP1643" i="1" s="1"/>
  <c r="BR1644" i="1"/>
  <c r="BP1644" i="1" s="1"/>
  <c r="BR1645" i="1"/>
  <c r="BP1645" i="1" s="1"/>
  <c r="BR1646" i="1"/>
  <c r="BP1646" i="1" s="1"/>
  <c r="BR1647" i="1"/>
  <c r="BP1647" i="1" s="1"/>
  <c r="BR1648" i="1"/>
  <c r="BP1648" i="1" s="1"/>
  <c r="BR1649" i="1"/>
  <c r="BP1649" i="1" s="1"/>
  <c r="BR1650" i="1"/>
  <c r="BP1650" i="1" s="1"/>
  <c r="BR1651" i="1"/>
  <c r="BP1651" i="1" s="1"/>
  <c r="BR1652" i="1"/>
  <c r="BP1652" i="1" s="1"/>
  <c r="BR1653" i="1"/>
  <c r="BP1653" i="1" s="1"/>
  <c r="BR1654" i="1"/>
  <c r="BP1654" i="1" s="1"/>
  <c r="BR1655" i="1"/>
  <c r="BP1655" i="1" s="1"/>
  <c r="BR1656" i="1"/>
  <c r="BP1656" i="1" s="1"/>
  <c r="BR1657" i="1"/>
  <c r="BP1657" i="1" s="1"/>
  <c r="BR1658" i="1"/>
  <c r="BP1658" i="1" s="1"/>
  <c r="BR1659" i="1"/>
  <c r="BP1659" i="1" s="1"/>
  <c r="BR1660" i="1"/>
  <c r="BP1660" i="1" s="1"/>
  <c r="BR1661" i="1"/>
  <c r="BP1661" i="1" s="1"/>
  <c r="BR1662" i="1"/>
  <c r="BP1662" i="1" s="1"/>
  <c r="BR1663" i="1"/>
  <c r="BP1663" i="1" s="1"/>
  <c r="BR1664" i="1"/>
  <c r="BP1664" i="1" s="1"/>
  <c r="BR1665" i="1"/>
  <c r="BP1665" i="1" s="1"/>
  <c r="BR1666" i="1"/>
  <c r="BP1666" i="1" s="1"/>
  <c r="BR1667" i="1"/>
  <c r="BP1667" i="1" s="1"/>
  <c r="BR1668" i="1"/>
  <c r="BP1668" i="1" s="1"/>
  <c r="BR1669" i="1"/>
  <c r="BP1669" i="1" s="1"/>
  <c r="BR1670" i="1"/>
  <c r="BP1670" i="1" s="1"/>
  <c r="BR1671" i="1"/>
  <c r="BP1671" i="1" s="1"/>
  <c r="BR1672" i="1"/>
  <c r="BP1672" i="1" s="1"/>
  <c r="BR1673" i="1"/>
  <c r="BP1673" i="1" s="1"/>
  <c r="BR1674" i="1"/>
  <c r="BP1674" i="1" s="1"/>
  <c r="BR1675" i="1"/>
  <c r="BP1675" i="1" s="1"/>
  <c r="BR1676" i="1"/>
  <c r="BP1676" i="1" s="1"/>
  <c r="BR1677" i="1"/>
  <c r="BP1677" i="1" s="1"/>
  <c r="BR1678" i="1"/>
  <c r="BP1678" i="1" s="1"/>
  <c r="BR1679" i="1"/>
  <c r="BP1679" i="1" s="1"/>
  <c r="BR1680" i="1"/>
  <c r="BP1680" i="1" s="1"/>
  <c r="BR1681" i="1"/>
  <c r="BP1681" i="1" s="1"/>
  <c r="BR1682" i="1"/>
  <c r="BP1682" i="1" s="1"/>
  <c r="BR1683" i="1"/>
  <c r="BP1683" i="1" s="1"/>
  <c r="BR1684" i="1"/>
  <c r="BP1684" i="1" s="1"/>
  <c r="BR1685" i="1"/>
  <c r="BP1685" i="1" s="1"/>
  <c r="BR1686" i="1"/>
  <c r="BP1686" i="1" s="1"/>
  <c r="BR1687" i="1"/>
  <c r="BP1687" i="1" s="1"/>
  <c r="BR1688" i="1"/>
  <c r="BP1688" i="1" s="1"/>
  <c r="BR1689" i="1"/>
  <c r="BP1689" i="1" s="1"/>
  <c r="BR1690" i="1"/>
  <c r="BP1690" i="1" s="1"/>
  <c r="BR1691" i="1"/>
  <c r="BP1691" i="1" s="1"/>
  <c r="BR1692" i="1"/>
  <c r="BP1692" i="1" s="1"/>
  <c r="BR1693" i="1"/>
  <c r="BP1693" i="1" s="1"/>
  <c r="BR1694" i="1"/>
  <c r="BP1694" i="1" s="1"/>
  <c r="BR1695" i="1"/>
  <c r="BP1695" i="1" s="1"/>
  <c r="BR1696" i="1"/>
  <c r="BP1696" i="1" s="1"/>
  <c r="BR1697" i="1"/>
  <c r="BP1697" i="1" s="1"/>
  <c r="BR1698" i="1"/>
  <c r="BP1698" i="1" s="1"/>
  <c r="BR1699" i="1"/>
  <c r="BP1699" i="1" s="1"/>
  <c r="BR1700" i="1"/>
  <c r="BP1700" i="1" s="1"/>
  <c r="BR1701" i="1"/>
  <c r="BP1701" i="1" s="1"/>
  <c r="BR1702" i="1"/>
  <c r="BP1702" i="1" s="1"/>
  <c r="BR1703" i="1"/>
  <c r="BP1703" i="1" s="1"/>
  <c r="BR1704" i="1"/>
  <c r="BP1704" i="1" s="1"/>
  <c r="BR1705" i="1"/>
  <c r="BP1705" i="1" s="1"/>
  <c r="BR1706" i="1"/>
  <c r="BP1706" i="1" s="1"/>
  <c r="BR1707" i="1"/>
  <c r="BP1707" i="1" s="1"/>
  <c r="BR1708" i="1"/>
  <c r="BP1708" i="1" s="1"/>
  <c r="BR1709" i="1"/>
  <c r="BP1709" i="1" s="1"/>
  <c r="BR1710" i="1"/>
  <c r="BP1710" i="1" s="1"/>
  <c r="BR1711" i="1"/>
  <c r="BP1711" i="1" s="1"/>
  <c r="BR1712" i="1"/>
  <c r="BP1712" i="1" s="1"/>
  <c r="BR1713" i="1"/>
  <c r="BP1713" i="1" s="1"/>
  <c r="BR1714" i="1"/>
  <c r="BP1714" i="1" s="1"/>
  <c r="BR1715" i="1"/>
  <c r="BP1715" i="1" s="1"/>
  <c r="BR1716" i="1"/>
  <c r="BP1716" i="1" s="1"/>
  <c r="BR1717" i="1"/>
  <c r="BP1717" i="1" s="1"/>
  <c r="BR1718" i="1"/>
  <c r="BP1718" i="1" s="1"/>
  <c r="BR1719" i="1"/>
  <c r="BP1719" i="1" s="1"/>
  <c r="BR1720" i="1"/>
  <c r="BP1720" i="1" s="1"/>
  <c r="BR1721" i="1"/>
  <c r="BP1721" i="1" s="1"/>
  <c r="BR1722" i="1"/>
  <c r="BP1722" i="1" s="1"/>
  <c r="BR1723" i="1"/>
  <c r="BP1723" i="1" s="1"/>
  <c r="BR1724" i="1"/>
  <c r="BP1724" i="1" s="1"/>
  <c r="BR1725" i="1"/>
  <c r="BP1725" i="1" s="1"/>
  <c r="BR1726" i="1"/>
  <c r="BP1726" i="1" s="1"/>
  <c r="BR1727" i="1"/>
  <c r="BP1727" i="1" s="1"/>
  <c r="BR1728" i="1"/>
  <c r="BP1728" i="1" s="1"/>
  <c r="BR1729" i="1"/>
  <c r="BP1729" i="1" s="1"/>
  <c r="BR1730" i="1"/>
  <c r="BP1730" i="1" s="1"/>
  <c r="BR1731" i="1"/>
  <c r="BP1731" i="1" s="1"/>
  <c r="BR1732" i="1"/>
  <c r="BP1732" i="1" s="1"/>
  <c r="BR1733" i="1"/>
  <c r="BP1733" i="1" s="1"/>
  <c r="BR1734" i="1"/>
  <c r="BP1734" i="1" s="1"/>
  <c r="BR1735" i="1"/>
  <c r="BP1735" i="1" s="1"/>
  <c r="BR1736" i="1"/>
  <c r="BP1736" i="1" s="1"/>
  <c r="BR1737" i="1"/>
  <c r="BP1737" i="1" s="1"/>
  <c r="BR1738" i="1"/>
  <c r="BP1738" i="1" s="1"/>
  <c r="BR1739" i="1"/>
  <c r="BP1739" i="1" s="1"/>
  <c r="BR1740" i="1"/>
  <c r="BP1740" i="1" s="1"/>
  <c r="BR1741" i="1"/>
  <c r="BP1741" i="1" s="1"/>
  <c r="BR1742" i="1"/>
  <c r="BP1742" i="1" s="1"/>
  <c r="BR1743" i="1"/>
  <c r="BP1743" i="1" s="1"/>
  <c r="BR1744" i="1"/>
  <c r="BP1744" i="1" s="1"/>
  <c r="BR1745" i="1"/>
  <c r="BP1745" i="1" s="1"/>
  <c r="BR1746" i="1"/>
  <c r="BP1746" i="1" s="1"/>
  <c r="BR1747" i="1"/>
  <c r="BP1747" i="1" s="1"/>
  <c r="BR1748" i="1"/>
  <c r="BP1748" i="1" s="1"/>
  <c r="BR1749" i="1"/>
  <c r="BP1749" i="1" s="1"/>
  <c r="BR1750" i="1"/>
  <c r="BP1750" i="1" s="1"/>
  <c r="BR1751" i="1"/>
  <c r="BP1751" i="1" s="1"/>
  <c r="BR1752" i="1"/>
  <c r="BP1752" i="1" s="1"/>
  <c r="BR1753" i="1"/>
  <c r="BP1753" i="1" s="1"/>
  <c r="BR1754" i="1"/>
  <c r="BP1754" i="1" s="1"/>
  <c r="BR1755" i="1"/>
  <c r="BP1755" i="1" s="1"/>
  <c r="BR1756" i="1"/>
  <c r="BP1756" i="1" s="1"/>
  <c r="BR1757" i="1"/>
  <c r="BP1757" i="1" s="1"/>
  <c r="BR1758" i="1"/>
  <c r="BP1758" i="1" s="1"/>
  <c r="BR1759" i="1"/>
  <c r="BP1759" i="1" s="1"/>
  <c r="BR1760" i="1"/>
  <c r="BP1760" i="1" s="1"/>
  <c r="BR1761" i="1"/>
  <c r="BP1761" i="1" s="1"/>
  <c r="BR1762" i="1"/>
  <c r="BP1762" i="1" s="1"/>
  <c r="BR1763" i="1"/>
  <c r="BP1763" i="1" s="1"/>
  <c r="BR1764" i="1"/>
  <c r="BP1764" i="1" s="1"/>
  <c r="BR1765" i="1"/>
  <c r="BP1765" i="1" s="1"/>
  <c r="BR1766" i="1"/>
  <c r="BP1766" i="1" s="1"/>
  <c r="BR1767" i="1"/>
  <c r="BP1767" i="1" s="1"/>
  <c r="BR1768" i="1"/>
  <c r="BP1768" i="1" s="1"/>
  <c r="BR1769" i="1"/>
  <c r="BP1769" i="1" s="1"/>
  <c r="BR1770" i="1"/>
  <c r="BP1770" i="1" s="1"/>
  <c r="BR1771" i="1"/>
  <c r="BP1771" i="1" s="1"/>
  <c r="BR1772" i="1"/>
  <c r="BP1772" i="1" s="1"/>
  <c r="BR1773" i="1"/>
  <c r="BP1773" i="1" s="1"/>
  <c r="BR1774" i="1"/>
  <c r="BP1774" i="1" s="1"/>
  <c r="BR1775" i="1"/>
  <c r="BP1775" i="1" s="1"/>
  <c r="BR1776" i="1"/>
  <c r="BP1776" i="1" s="1"/>
  <c r="BR1777" i="1"/>
  <c r="BP1777" i="1" s="1"/>
  <c r="BR1778" i="1"/>
  <c r="BP1778" i="1" s="1"/>
  <c r="BR1779" i="1"/>
  <c r="BP1779" i="1" s="1"/>
  <c r="BR1780" i="1"/>
  <c r="BP1780" i="1" s="1"/>
  <c r="BR1781" i="1"/>
  <c r="BP1781" i="1" s="1"/>
  <c r="BR1782" i="1"/>
  <c r="BP1782" i="1" s="1"/>
  <c r="BR1783" i="1"/>
  <c r="BP1783" i="1" s="1"/>
  <c r="BR1784" i="1"/>
  <c r="BP1784" i="1" s="1"/>
  <c r="BR1785" i="1"/>
  <c r="BP1785" i="1" s="1"/>
  <c r="BR1786" i="1"/>
  <c r="BP1786" i="1" s="1"/>
  <c r="BR1787" i="1"/>
  <c r="BP1787" i="1" s="1"/>
  <c r="BR1788" i="1"/>
  <c r="BP1788" i="1" s="1"/>
  <c r="BR1789" i="1"/>
  <c r="BP1789" i="1" s="1"/>
  <c r="BR1790" i="1"/>
  <c r="BP1790" i="1" s="1"/>
  <c r="BR1791" i="1"/>
  <c r="BP1791" i="1" s="1"/>
  <c r="BR1792" i="1"/>
  <c r="BP1792" i="1" s="1"/>
  <c r="BR1793" i="1"/>
  <c r="BP1793" i="1" s="1"/>
  <c r="BR1794" i="1"/>
  <c r="BP1794" i="1" s="1"/>
  <c r="BR1795" i="1"/>
  <c r="BP1795" i="1" s="1"/>
  <c r="BR1796" i="1"/>
  <c r="BP1796" i="1" s="1"/>
  <c r="BR1797" i="1"/>
  <c r="BP1797" i="1" s="1"/>
  <c r="BR1798" i="1"/>
  <c r="BP1798" i="1" s="1"/>
  <c r="BR1799" i="1"/>
  <c r="BP1799" i="1" s="1"/>
  <c r="BR1800" i="1"/>
  <c r="BP1800" i="1" s="1"/>
  <c r="BR1801" i="1"/>
  <c r="BP1801" i="1" s="1"/>
  <c r="BR1802" i="1"/>
  <c r="BP1802" i="1" s="1"/>
  <c r="BR1803" i="1"/>
  <c r="BP1803" i="1" s="1"/>
  <c r="BR1804" i="1"/>
  <c r="BP1804" i="1" s="1"/>
  <c r="BR1805" i="1"/>
  <c r="BP1805" i="1" s="1"/>
  <c r="BR1806" i="1"/>
  <c r="BP1806" i="1" s="1"/>
  <c r="BR1807" i="1"/>
  <c r="BP1807" i="1" s="1"/>
  <c r="BR1808" i="1"/>
  <c r="BP1808" i="1" s="1"/>
  <c r="BR1809" i="1"/>
  <c r="BP1809" i="1" s="1"/>
  <c r="BR1810" i="1"/>
  <c r="BP1810" i="1" s="1"/>
  <c r="BR1811" i="1"/>
  <c r="BP1811" i="1" s="1"/>
  <c r="BR1812" i="1"/>
  <c r="BP1812" i="1" s="1"/>
  <c r="BR1813" i="1"/>
  <c r="BP1813" i="1" s="1"/>
  <c r="BR1814" i="1"/>
  <c r="BP1814" i="1" s="1"/>
  <c r="BR1815" i="1"/>
  <c r="BP1815" i="1" s="1"/>
  <c r="BR1816" i="1"/>
  <c r="BP1816" i="1" s="1"/>
  <c r="BR1817" i="1"/>
  <c r="BP1817" i="1" s="1"/>
  <c r="BR1818" i="1"/>
  <c r="BP1818" i="1" s="1"/>
  <c r="BR1819" i="1"/>
  <c r="BP1819" i="1" s="1"/>
  <c r="BR1820" i="1"/>
  <c r="BP1820" i="1" s="1"/>
  <c r="BR1821" i="1"/>
  <c r="BP1821" i="1" s="1"/>
  <c r="BR1822" i="1"/>
  <c r="BP1822" i="1" s="1"/>
  <c r="BR1823" i="1"/>
  <c r="BP1823" i="1" s="1"/>
  <c r="BR1824" i="1"/>
  <c r="BP1824" i="1" s="1"/>
  <c r="BR1825" i="1"/>
  <c r="BP1825" i="1" s="1"/>
  <c r="BR1826" i="1"/>
  <c r="BP1826" i="1" s="1"/>
  <c r="BR1827" i="1"/>
  <c r="BP1827" i="1" s="1"/>
  <c r="BR1828" i="1"/>
  <c r="BP1828" i="1" s="1"/>
  <c r="BR1829" i="1"/>
  <c r="BP1829" i="1" s="1"/>
  <c r="BR1830" i="1"/>
  <c r="BP1830" i="1" s="1"/>
  <c r="BR1831" i="1"/>
  <c r="BP1831" i="1" s="1"/>
  <c r="BR1832" i="1"/>
  <c r="BP1832" i="1" s="1"/>
  <c r="BR1833" i="1"/>
  <c r="BP1833" i="1" s="1"/>
  <c r="BR1834" i="1"/>
  <c r="BP1834" i="1" s="1"/>
  <c r="BR1835" i="1"/>
  <c r="BP1835" i="1" s="1"/>
  <c r="BR1836" i="1"/>
  <c r="BP1836" i="1" s="1"/>
  <c r="BR1837" i="1"/>
  <c r="BP1837" i="1" s="1"/>
  <c r="BR1838" i="1"/>
  <c r="BP1838" i="1" s="1"/>
  <c r="BR1839" i="1"/>
  <c r="BP1839" i="1" s="1"/>
  <c r="BR1840" i="1"/>
  <c r="BP1840" i="1" s="1"/>
  <c r="BR1841" i="1"/>
  <c r="BP1841" i="1" s="1"/>
  <c r="BR1842" i="1"/>
  <c r="BP1842" i="1" s="1"/>
  <c r="BR1843" i="1"/>
  <c r="BP1843" i="1" s="1"/>
  <c r="BR1844" i="1"/>
  <c r="BP1844" i="1" s="1"/>
  <c r="BR1845" i="1"/>
  <c r="BP1845" i="1" s="1"/>
  <c r="BR1846" i="1"/>
  <c r="BP1846" i="1" s="1"/>
  <c r="BR1847" i="1"/>
  <c r="BP1847" i="1" s="1"/>
  <c r="BR1848" i="1"/>
  <c r="BP1848" i="1" s="1"/>
  <c r="BR1849" i="1"/>
  <c r="BP1849" i="1" s="1"/>
  <c r="BR1850" i="1"/>
  <c r="BP1850" i="1" s="1"/>
  <c r="BR1851" i="1"/>
  <c r="BP1851" i="1" s="1"/>
  <c r="BR1852" i="1"/>
  <c r="BP1852" i="1" s="1"/>
  <c r="BR1853" i="1"/>
  <c r="BP1853" i="1" s="1"/>
  <c r="BR1854" i="1"/>
  <c r="BP1854" i="1" s="1"/>
  <c r="BR1855" i="1"/>
  <c r="BP1855" i="1" s="1"/>
  <c r="BR1856" i="1"/>
  <c r="BP1856" i="1" s="1"/>
  <c r="BR1857" i="1"/>
  <c r="BP1857" i="1" s="1"/>
  <c r="BR1858" i="1"/>
  <c r="BP1858" i="1" s="1"/>
  <c r="BR1859" i="1"/>
  <c r="BP1859" i="1" s="1"/>
  <c r="BR1860" i="1"/>
  <c r="BP1860" i="1" s="1"/>
  <c r="BR1861" i="1"/>
  <c r="BP1861" i="1" s="1"/>
  <c r="BR1862" i="1"/>
  <c r="BP1862" i="1" s="1"/>
  <c r="BR1863" i="1"/>
  <c r="BP1863" i="1" s="1"/>
  <c r="BR1864" i="1"/>
  <c r="BP1864" i="1" s="1"/>
  <c r="BR1865" i="1"/>
  <c r="BP1865" i="1" s="1"/>
  <c r="BR1866" i="1"/>
  <c r="BP1866" i="1" s="1"/>
  <c r="BR1867" i="1"/>
  <c r="BP1867" i="1" s="1"/>
  <c r="BR1868" i="1"/>
  <c r="BP1868" i="1" s="1"/>
  <c r="BR1869" i="1"/>
  <c r="BP1869" i="1" s="1"/>
  <c r="BR1870" i="1"/>
  <c r="BP1870" i="1" s="1"/>
  <c r="BR1871" i="1"/>
  <c r="BP1871" i="1" s="1"/>
  <c r="BR1872" i="1"/>
  <c r="BP1872" i="1" s="1"/>
  <c r="BR1873" i="1"/>
  <c r="BP1873" i="1" s="1"/>
  <c r="BR1874" i="1"/>
  <c r="BP1874" i="1" s="1"/>
  <c r="BR1875" i="1"/>
  <c r="BP1875" i="1" s="1"/>
  <c r="BR1876" i="1"/>
  <c r="BP1876" i="1" s="1"/>
  <c r="BR1877" i="1"/>
  <c r="BP1877" i="1" s="1"/>
  <c r="BR1878" i="1"/>
  <c r="BP1878" i="1" s="1"/>
  <c r="BR1879" i="1"/>
  <c r="BP1879" i="1" s="1"/>
  <c r="BR1880" i="1"/>
  <c r="BP1880" i="1" s="1"/>
  <c r="BR1881" i="1"/>
  <c r="BP1881" i="1" s="1"/>
  <c r="BR1882" i="1"/>
  <c r="BP1882" i="1" s="1"/>
  <c r="BR1883" i="1"/>
  <c r="BP1883" i="1" s="1"/>
  <c r="BR1884" i="1"/>
  <c r="BP1884" i="1" s="1"/>
  <c r="BR1885" i="1"/>
  <c r="BP1885" i="1" s="1"/>
  <c r="BR1886" i="1"/>
  <c r="BP1886" i="1" s="1"/>
  <c r="BR1887" i="1"/>
  <c r="BP1887" i="1" s="1"/>
  <c r="BR1888" i="1"/>
  <c r="BP1888" i="1" s="1"/>
  <c r="BR1889" i="1"/>
  <c r="BP1889" i="1" s="1"/>
  <c r="BR1890" i="1"/>
  <c r="BP1890" i="1" s="1"/>
  <c r="BR1891" i="1"/>
  <c r="BP1891" i="1" s="1"/>
  <c r="BR1892" i="1"/>
  <c r="BP1892" i="1" s="1"/>
  <c r="BR1893" i="1"/>
  <c r="BP1893" i="1" s="1"/>
  <c r="BR1894" i="1"/>
  <c r="BP1894" i="1" s="1"/>
  <c r="BR1895" i="1"/>
  <c r="BP1895" i="1" s="1"/>
  <c r="BR1896" i="1"/>
  <c r="BP1896" i="1" s="1"/>
  <c r="BR1897" i="1"/>
  <c r="BP1897" i="1" s="1"/>
  <c r="BR1898" i="1"/>
  <c r="BP1898" i="1" s="1"/>
  <c r="BR1899" i="1"/>
  <c r="BP1899" i="1" s="1"/>
  <c r="BR1900" i="1"/>
  <c r="BP1900" i="1" s="1"/>
  <c r="BR1901" i="1"/>
  <c r="BP1901" i="1" s="1"/>
  <c r="BR1902" i="1"/>
  <c r="BP1902" i="1" s="1"/>
  <c r="BR1903" i="1"/>
  <c r="BP1903" i="1" s="1"/>
  <c r="BR1904" i="1"/>
  <c r="BP1904" i="1" s="1"/>
  <c r="BR1905" i="1"/>
  <c r="BP1905" i="1" s="1"/>
  <c r="BR1906" i="1"/>
  <c r="BP1906" i="1" s="1"/>
  <c r="BR1907" i="1"/>
  <c r="BP1907" i="1" s="1"/>
  <c r="BR1908" i="1"/>
  <c r="BP1908" i="1" s="1"/>
  <c r="BR1909" i="1"/>
  <c r="BP1909" i="1" s="1"/>
  <c r="BR1910" i="1"/>
  <c r="BP1910" i="1" s="1"/>
  <c r="BR1911" i="1"/>
  <c r="BP1911" i="1" s="1"/>
  <c r="BR1912" i="1"/>
  <c r="BP1912" i="1" s="1"/>
  <c r="BR1913" i="1"/>
  <c r="BP1913" i="1" s="1"/>
  <c r="BR1914" i="1"/>
  <c r="BP1914" i="1" s="1"/>
  <c r="BR1915" i="1"/>
  <c r="BP1915" i="1" s="1"/>
  <c r="BR1916" i="1"/>
  <c r="BP1916" i="1" s="1"/>
  <c r="BR1917" i="1"/>
  <c r="BP1917" i="1" s="1"/>
  <c r="BR1918" i="1"/>
  <c r="BP1918" i="1" s="1"/>
  <c r="BR1919" i="1"/>
  <c r="BP1919" i="1" s="1"/>
  <c r="BR1920" i="1"/>
  <c r="BP1920" i="1" s="1"/>
  <c r="BR1921" i="1"/>
  <c r="BP1921" i="1" s="1"/>
  <c r="BR1922" i="1"/>
  <c r="BP1922" i="1" s="1"/>
  <c r="BR1923" i="1"/>
  <c r="BP1923" i="1" s="1"/>
  <c r="BR1924" i="1"/>
  <c r="BP1924" i="1" s="1"/>
  <c r="BR1925" i="1"/>
  <c r="BP1925" i="1" s="1"/>
  <c r="BR1926" i="1"/>
  <c r="BP1926" i="1" s="1"/>
  <c r="BR1927" i="1"/>
  <c r="BP1927" i="1" s="1"/>
  <c r="BR1928" i="1"/>
  <c r="BP1928" i="1" s="1"/>
  <c r="BR1929" i="1"/>
  <c r="BP1929" i="1" s="1"/>
  <c r="BR1930" i="1"/>
  <c r="BP1930" i="1" s="1"/>
  <c r="BR1931" i="1"/>
  <c r="BP1931" i="1" s="1"/>
  <c r="BR1932" i="1"/>
  <c r="BP1932" i="1" s="1"/>
  <c r="BR1933" i="1"/>
  <c r="BP1933" i="1" s="1"/>
  <c r="BR1934" i="1"/>
  <c r="BP1934" i="1" s="1"/>
  <c r="BR1935" i="1"/>
  <c r="BP1935" i="1" s="1"/>
  <c r="BR1936" i="1"/>
  <c r="BP1936" i="1" s="1"/>
  <c r="BR1937" i="1"/>
  <c r="BP1937" i="1" s="1"/>
  <c r="BR1938" i="1"/>
  <c r="BP1938" i="1" s="1"/>
  <c r="BR1939" i="1"/>
  <c r="BP1939" i="1" s="1"/>
  <c r="BR1940" i="1"/>
  <c r="BP1940" i="1" s="1"/>
  <c r="BR1941" i="1"/>
  <c r="BP1941" i="1" s="1"/>
  <c r="BR1942" i="1"/>
  <c r="BP1942" i="1" s="1"/>
  <c r="BR1943" i="1"/>
  <c r="BP1943" i="1" s="1"/>
  <c r="BR1944" i="1"/>
  <c r="BP1944" i="1" s="1"/>
  <c r="BR1945" i="1"/>
  <c r="BP1945" i="1" s="1"/>
  <c r="BR1946" i="1"/>
  <c r="BP1946" i="1" s="1"/>
  <c r="BR1947" i="1"/>
  <c r="BP1947" i="1" s="1"/>
  <c r="BR1948" i="1"/>
  <c r="BP1948" i="1" s="1"/>
  <c r="BR1949" i="1"/>
  <c r="BP1949" i="1" s="1"/>
  <c r="BR1950" i="1"/>
  <c r="BP1950" i="1" s="1"/>
  <c r="BR1951" i="1"/>
  <c r="BP1951" i="1" s="1"/>
  <c r="BR1952" i="1"/>
  <c r="BP1952" i="1" s="1"/>
  <c r="BR1953" i="1"/>
  <c r="BP1953" i="1" s="1"/>
  <c r="BR1954" i="1"/>
  <c r="BP1954" i="1" s="1"/>
  <c r="BR1955" i="1"/>
  <c r="BP1955" i="1" s="1"/>
  <c r="BR1956" i="1"/>
  <c r="BP1956" i="1" s="1"/>
  <c r="BR1957" i="1"/>
  <c r="BP1957" i="1" s="1"/>
  <c r="BR1958" i="1"/>
  <c r="BP1958" i="1" s="1"/>
  <c r="BR1959" i="1"/>
  <c r="BP1959" i="1" s="1"/>
  <c r="BR1960" i="1"/>
  <c r="BP1960" i="1" s="1"/>
  <c r="BR1961" i="1"/>
  <c r="BP1961" i="1" s="1"/>
  <c r="BR1962" i="1"/>
  <c r="BP1962" i="1" s="1"/>
  <c r="BR1963" i="1"/>
  <c r="BP1963" i="1" s="1"/>
  <c r="BR1964" i="1"/>
  <c r="BP1964" i="1" s="1"/>
  <c r="BR1965" i="1"/>
  <c r="BP1965" i="1" s="1"/>
  <c r="BR1966" i="1"/>
  <c r="BP1966" i="1" s="1"/>
  <c r="BR1967" i="1"/>
  <c r="BP1967" i="1" s="1"/>
  <c r="BR1968" i="1"/>
  <c r="BP1968" i="1" s="1"/>
  <c r="BR1969" i="1"/>
  <c r="BP1969" i="1" s="1"/>
  <c r="BR1970" i="1"/>
  <c r="BP1970" i="1" s="1"/>
  <c r="BR1971" i="1"/>
  <c r="BP1971" i="1" s="1"/>
  <c r="BR1972" i="1"/>
  <c r="BP1972" i="1" s="1"/>
  <c r="BR1973" i="1"/>
  <c r="BP1973" i="1" s="1"/>
  <c r="BR1974" i="1"/>
  <c r="BP1974" i="1" s="1"/>
  <c r="BR1975" i="1"/>
  <c r="BP1975" i="1" s="1"/>
  <c r="BR1976" i="1"/>
  <c r="BP1976" i="1" s="1"/>
  <c r="BR1977" i="1"/>
  <c r="BP1977" i="1" s="1"/>
  <c r="BR1978" i="1"/>
  <c r="BP1978" i="1" s="1"/>
  <c r="BR1979" i="1"/>
  <c r="BP1979" i="1" s="1"/>
  <c r="BR1980" i="1"/>
  <c r="BP1980" i="1" s="1"/>
  <c r="BR1981" i="1"/>
  <c r="BP1981" i="1" s="1"/>
  <c r="BR1982" i="1"/>
  <c r="BP1982" i="1" s="1"/>
  <c r="BR1983" i="1"/>
  <c r="BP1983" i="1" s="1"/>
  <c r="BR1984" i="1"/>
  <c r="BP1984" i="1" s="1"/>
  <c r="BR1985" i="1"/>
  <c r="BP1985" i="1" s="1"/>
  <c r="BR1986" i="1"/>
  <c r="BP1986" i="1" s="1"/>
  <c r="BR1987" i="1"/>
  <c r="BP1987" i="1" s="1"/>
  <c r="BR1988" i="1"/>
  <c r="BP1988" i="1" s="1"/>
  <c r="BR1989" i="1"/>
  <c r="BP1989" i="1" s="1"/>
  <c r="BR1990" i="1"/>
  <c r="BP1990" i="1" s="1"/>
  <c r="BR1991" i="1"/>
  <c r="BP1991" i="1" s="1"/>
  <c r="BR1992" i="1"/>
  <c r="BP1992" i="1" s="1"/>
  <c r="BR1993" i="1"/>
  <c r="BP1993" i="1" s="1"/>
  <c r="BR1994" i="1"/>
  <c r="BP1994" i="1" s="1"/>
  <c r="BR1995" i="1"/>
  <c r="BP1995" i="1" s="1"/>
  <c r="BR1996" i="1"/>
  <c r="BP1996" i="1" s="1"/>
  <c r="BR1997" i="1"/>
  <c r="BP1997" i="1" s="1"/>
  <c r="BR1998" i="1"/>
  <c r="BP1998" i="1" s="1"/>
  <c r="BR1999" i="1"/>
  <c r="BP1999" i="1" s="1"/>
  <c r="BR2000" i="1"/>
  <c r="BP2000" i="1" s="1"/>
  <c r="BR2" i="1"/>
  <c r="AZ23" i="4" l="1"/>
  <c r="B45" i="4" s="1"/>
  <c r="D13" i="27"/>
  <c r="BR2001" i="1"/>
  <c r="BP2001" i="1" s="1"/>
  <c r="BJ14" i="27" l="1"/>
  <c r="BJ13" i="27"/>
  <c r="AB20" i="27" l="1"/>
  <c r="D53" i="27" l="1"/>
  <c r="L22" i="27" s="1"/>
  <c r="BQ2" i="1" l="1"/>
  <c r="A2" i="1" s="1"/>
  <c r="B61" i="4" l="1"/>
  <c r="W57" i="33" s="1"/>
  <c r="H61" i="4" l="1"/>
  <c r="E57" i="33" s="1"/>
  <c r="H2" i="4" l="1"/>
  <c r="H1" i="4"/>
  <c r="AI3" i="1" l="1"/>
  <c r="BA13" i="4" l="1"/>
  <c r="AN15" i="4" l="1"/>
  <c r="BA6" i="4" l="1"/>
  <c r="BA5" i="4"/>
  <c r="CQ11" i="1"/>
  <c r="CC738" i="1"/>
  <c r="CC739" i="1"/>
  <c r="CC740" i="1"/>
  <c r="CC741" i="1"/>
  <c r="CC742" i="1"/>
  <c r="CC743" i="1"/>
  <c r="CC744" i="1"/>
  <c r="CC745" i="1"/>
  <c r="CC746" i="1"/>
  <c r="CC747" i="1"/>
  <c r="CC748" i="1"/>
  <c r="CC749" i="1"/>
  <c r="CC750" i="1"/>
  <c r="CC751" i="1"/>
  <c r="CC752" i="1"/>
  <c r="CC753" i="1"/>
  <c r="CC754" i="1"/>
  <c r="CC755" i="1"/>
  <c r="CC756" i="1"/>
  <c r="CC757" i="1"/>
  <c r="CC758" i="1"/>
  <c r="CC759" i="1"/>
  <c r="CC760" i="1"/>
  <c r="CC761" i="1"/>
  <c r="CC762" i="1"/>
  <c r="CC763" i="1"/>
  <c r="CC764" i="1"/>
  <c r="CC765" i="1"/>
  <c r="CC766" i="1"/>
  <c r="CC767" i="1"/>
  <c r="CC768" i="1"/>
  <c r="CC769" i="1"/>
  <c r="CC770" i="1"/>
  <c r="CC771" i="1"/>
  <c r="CC772" i="1"/>
  <c r="CC773" i="1"/>
  <c r="CC774" i="1"/>
  <c r="CC775" i="1"/>
  <c r="CC776" i="1"/>
  <c r="CC777" i="1"/>
  <c r="CC778" i="1"/>
  <c r="CC779" i="1"/>
  <c r="CC780" i="1"/>
  <c r="CC781" i="1"/>
  <c r="CC782" i="1"/>
  <c r="CC783" i="1"/>
  <c r="CC784" i="1"/>
  <c r="CC785" i="1"/>
  <c r="CC786" i="1"/>
  <c r="CC787" i="1"/>
  <c r="CC788" i="1"/>
  <c r="CC789" i="1"/>
  <c r="CC790" i="1"/>
  <c r="CC791" i="1"/>
  <c r="CC792" i="1"/>
  <c r="CC793" i="1"/>
  <c r="CC794" i="1"/>
  <c r="CC795" i="1"/>
  <c r="CC796" i="1"/>
  <c r="CC797" i="1"/>
  <c r="CC798" i="1"/>
  <c r="CC799" i="1"/>
  <c r="CC800" i="1"/>
  <c r="CC801" i="1"/>
  <c r="CC802" i="1"/>
  <c r="CC803" i="1"/>
  <c r="CC804" i="1"/>
  <c r="CC805" i="1"/>
  <c r="CC806" i="1"/>
  <c r="CC807" i="1"/>
  <c r="CC808" i="1"/>
  <c r="CC809" i="1"/>
  <c r="CC810" i="1"/>
  <c r="CC811" i="1"/>
  <c r="CC812" i="1"/>
  <c r="CC813" i="1"/>
  <c r="CC814" i="1"/>
  <c r="CC815" i="1"/>
  <c r="CC816" i="1"/>
  <c r="CC817" i="1"/>
  <c r="CC818" i="1"/>
  <c r="CC819" i="1"/>
  <c r="CC820" i="1"/>
  <c r="CC821" i="1"/>
  <c r="CC822" i="1"/>
  <c r="CC823" i="1"/>
  <c r="CC824" i="1"/>
  <c r="CC825" i="1"/>
  <c r="CC826" i="1"/>
  <c r="CC827" i="1"/>
  <c r="CC828" i="1"/>
  <c r="CC829" i="1"/>
  <c r="CC830" i="1"/>
  <c r="CC831" i="1"/>
  <c r="CC832" i="1"/>
  <c r="CC833" i="1"/>
  <c r="CC834" i="1"/>
  <c r="CC835" i="1"/>
  <c r="CC836" i="1"/>
  <c r="CC837" i="1"/>
  <c r="CC838" i="1"/>
  <c r="CC839" i="1"/>
  <c r="CC840" i="1"/>
  <c r="CC841" i="1"/>
  <c r="CC842" i="1"/>
  <c r="CC843" i="1"/>
  <c r="CC844" i="1"/>
  <c r="CC845" i="1"/>
  <c r="CC846" i="1"/>
  <c r="CC847" i="1"/>
  <c r="CC848" i="1"/>
  <c r="CC849" i="1"/>
  <c r="CC850" i="1"/>
  <c r="CC851" i="1"/>
  <c r="CC852" i="1"/>
  <c r="CC853" i="1"/>
  <c r="CC854" i="1"/>
  <c r="CC855" i="1"/>
  <c r="CC856" i="1"/>
  <c r="CC857" i="1"/>
  <c r="CC858" i="1"/>
  <c r="CC859" i="1"/>
  <c r="CC860" i="1"/>
  <c r="CC861" i="1"/>
  <c r="CC862" i="1"/>
  <c r="CC863" i="1"/>
  <c r="CC864" i="1"/>
  <c r="CC865" i="1"/>
  <c r="CC866" i="1"/>
  <c r="CC867" i="1"/>
  <c r="CC868" i="1"/>
  <c r="CC869" i="1"/>
  <c r="CC870" i="1"/>
  <c r="CC871" i="1"/>
  <c r="CC872" i="1"/>
  <c r="CC873" i="1"/>
  <c r="CC874" i="1"/>
  <c r="CC875" i="1"/>
  <c r="CC876" i="1"/>
  <c r="CC877" i="1"/>
  <c r="CC878" i="1"/>
  <c r="CC879" i="1"/>
  <c r="CC880" i="1"/>
  <c r="CC881" i="1"/>
  <c r="CC882" i="1"/>
  <c r="CC883" i="1"/>
  <c r="CC884" i="1"/>
  <c r="CC885" i="1"/>
  <c r="CC886" i="1"/>
  <c r="CC887" i="1"/>
  <c r="CC888" i="1"/>
  <c r="CC889" i="1"/>
  <c r="CC890" i="1"/>
  <c r="CC891" i="1"/>
  <c r="CC892" i="1"/>
  <c r="CC893" i="1"/>
  <c r="CC894" i="1"/>
  <c r="CC895" i="1"/>
  <c r="CC896" i="1"/>
  <c r="CC897" i="1"/>
  <c r="CC898" i="1"/>
  <c r="CC899" i="1"/>
  <c r="CC900" i="1"/>
  <c r="CC901" i="1"/>
  <c r="CC902" i="1"/>
  <c r="CC903" i="1"/>
  <c r="CC904" i="1"/>
  <c r="CC905" i="1"/>
  <c r="CC906" i="1"/>
  <c r="CC907" i="1"/>
  <c r="CC908" i="1"/>
  <c r="CC909" i="1"/>
  <c r="CC910" i="1"/>
  <c r="CC911" i="1"/>
  <c r="CC912" i="1"/>
  <c r="CC913" i="1"/>
  <c r="CC914" i="1"/>
  <c r="CC915" i="1"/>
  <c r="CC916" i="1"/>
  <c r="CC917" i="1"/>
  <c r="CC918" i="1"/>
  <c r="CC919" i="1"/>
  <c r="CC920" i="1"/>
  <c r="CC921" i="1"/>
  <c r="CC922" i="1"/>
  <c r="CC923" i="1"/>
  <c r="CC924" i="1"/>
  <c r="CC925" i="1"/>
  <c r="CC926" i="1"/>
  <c r="CC927" i="1"/>
  <c r="CC928" i="1"/>
  <c r="CC929" i="1"/>
  <c r="CC930" i="1"/>
  <c r="CC931" i="1"/>
  <c r="CC932" i="1"/>
  <c r="CC933" i="1"/>
  <c r="CC934" i="1"/>
  <c r="CC935" i="1"/>
  <c r="CC936" i="1"/>
  <c r="CC937" i="1"/>
  <c r="CC938" i="1"/>
  <c r="CC939" i="1"/>
  <c r="CC940" i="1"/>
  <c r="CC941" i="1"/>
  <c r="CC942" i="1"/>
  <c r="CC943" i="1"/>
  <c r="CC944" i="1"/>
  <c r="CC945" i="1"/>
  <c r="CC946" i="1"/>
  <c r="CC947" i="1"/>
  <c r="CC948" i="1"/>
  <c r="CC949" i="1"/>
  <c r="CC950" i="1"/>
  <c r="CC951" i="1"/>
  <c r="CC952" i="1"/>
  <c r="CC953" i="1"/>
  <c r="CC954" i="1"/>
  <c r="CC955" i="1"/>
  <c r="CC956" i="1"/>
  <c r="CC957" i="1"/>
  <c r="CC958" i="1"/>
  <c r="CC959" i="1"/>
  <c r="CC960" i="1"/>
  <c r="CC961" i="1"/>
  <c r="CC962" i="1"/>
  <c r="CC963" i="1"/>
  <c r="CC964" i="1"/>
  <c r="CC965" i="1"/>
  <c r="CC966" i="1"/>
  <c r="CC967" i="1"/>
  <c r="CC968" i="1"/>
  <c r="CC969" i="1"/>
  <c r="CC970" i="1"/>
  <c r="CC971" i="1"/>
  <c r="CC972" i="1"/>
  <c r="CC973" i="1"/>
  <c r="CC974" i="1"/>
  <c r="CC975" i="1"/>
  <c r="CC976" i="1"/>
  <c r="CC977" i="1"/>
  <c r="CC978" i="1"/>
  <c r="CC979" i="1"/>
  <c r="CC980" i="1"/>
  <c r="CC981" i="1"/>
  <c r="CC982" i="1"/>
  <c r="CC983" i="1"/>
  <c r="CC984" i="1"/>
  <c r="CC985" i="1"/>
  <c r="CC986" i="1"/>
  <c r="CC987" i="1"/>
  <c r="CC988" i="1"/>
  <c r="CC989" i="1"/>
  <c r="CC990" i="1"/>
  <c r="CC991" i="1"/>
  <c r="CC992" i="1"/>
  <c r="CC993" i="1"/>
  <c r="CC994" i="1"/>
  <c r="CC995" i="1"/>
  <c r="CC996" i="1"/>
  <c r="CC997" i="1"/>
  <c r="CC998" i="1"/>
  <c r="CC999" i="1"/>
  <c r="CC1000" i="1"/>
  <c r="CC1001" i="1"/>
  <c r="CC1002" i="1"/>
  <c r="CC1003" i="1"/>
  <c r="CC1004" i="1"/>
  <c r="CC1005" i="1"/>
  <c r="CC1006" i="1"/>
  <c r="CC1007" i="1"/>
  <c r="CC1008" i="1"/>
  <c r="CC1009" i="1"/>
  <c r="CC1010" i="1"/>
  <c r="CC1011" i="1"/>
  <c r="CC1012" i="1"/>
  <c r="CC1013" i="1"/>
  <c r="CC1014" i="1"/>
  <c r="CC1015" i="1"/>
  <c r="CC1016" i="1"/>
  <c r="CC1017" i="1"/>
  <c r="CC1018" i="1"/>
  <c r="CC1019" i="1"/>
  <c r="CC1020" i="1"/>
  <c r="CC1021" i="1"/>
  <c r="CC1022" i="1"/>
  <c r="CC1023" i="1"/>
  <c r="CC1024" i="1"/>
  <c r="CC1025" i="1"/>
  <c r="CC1026" i="1"/>
  <c r="CC1027" i="1"/>
  <c r="CC1028" i="1"/>
  <c r="CC1029" i="1"/>
  <c r="CC1030" i="1"/>
  <c r="CC1031" i="1"/>
  <c r="CC1032" i="1"/>
  <c r="CC1033" i="1"/>
  <c r="CC1034" i="1"/>
  <c r="CC1035" i="1"/>
  <c r="CC1036" i="1"/>
  <c r="CC1037" i="1"/>
  <c r="CC1038" i="1"/>
  <c r="CC1039" i="1"/>
  <c r="CC1040" i="1"/>
  <c r="CC1041" i="1"/>
  <c r="CC1042" i="1"/>
  <c r="CC1043" i="1"/>
  <c r="CC1044" i="1"/>
  <c r="CC1045" i="1"/>
  <c r="CC1046" i="1"/>
  <c r="CC1047" i="1"/>
  <c r="CC1048" i="1"/>
  <c r="CC1049" i="1"/>
  <c r="CC1050" i="1"/>
  <c r="CC1051" i="1"/>
  <c r="CC1052" i="1"/>
  <c r="CC1053" i="1"/>
  <c r="CC1054" i="1"/>
  <c r="CC1055" i="1"/>
  <c r="CC1056" i="1"/>
  <c r="CC1057" i="1"/>
  <c r="CC1058" i="1"/>
  <c r="CC1059" i="1"/>
  <c r="CC1060" i="1"/>
  <c r="CC1061" i="1"/>
  <c r="CC1062" i="1"/>
  <c r="CC1063" i="1"/>
  <c r="CC1064" i="1"/>
  <c r="CC1065" i="1"/>
  <c r="CC1066" i="1"/>
  <c r="CC1067" i="1"/>
  <c r="CC1068" i="1"/>
  <c r="CC1069" i="1"/>
  <c r="CC1070" i="1"/>
  <c r="CC1071" i="1"/>
  <c r="CC1072" i="1"/>
  <c r="CC1073" i="1"/>
  <c r="CC1074" i="1"/>
  <c r="CC1075" i="1"/>
  <c r="CC1076" i="1"/>
  <c r="CC1077" i="1"/>
  <c r="CM1069" i="1"/>
  <c r="CM1070" i="1"/>
  <c r="CM1071" i="1"/>
  <c r="CM1072" i="1"/>
  <c r="CM1073" i="1"/>
  <c r="CM1074" i="1"/>
  <c r="CM1075" i="1"/>
  <c r="CM1076" i="1"/>
  <c r="CM1077" i="1"/>
  <c r="AE744" i="1"/>
  <c r="AE745" i="1"/>
  <c r="AE746" i="1"/>
  <c r="AE747" i="1"/>
  <c r="AE748" i="1"/>
  <c r="AE749" i="1"/>
  <c r="AE750" i="1"/>
  <c r="AE751" i="1"/>
  <c r="AE752" i="1"/>
  <c r="AE753" i="1"/>
  <c r="AE754" i="1"/>
  <c r="AE755" i="1"/>
  <c r="AE756" i="1"/>
  <c r="AE757" i="1"/>
  <c r="AE758" i="1"/>
  <c r="AE759" i="1"/>
  <c r="AE760" i="1"/>
  <c r="AE761" i="1"/>
  <c r="AE762" i="1"/>
  <c r="AE763" i="1"/>
  <c r="AE764" i="1"/>
  <c r="AE765" i="1"/>
  <c r="AE766" i="1"/>
  <c r="AE767" i="1"/>
  <c r="AE768" i="1"/>
  <c r="AE769" i="1"/>
  <c r="AE770" i="1"/>
  <c r="AE771" i="1"/>
  <c r="AE772" i="1"/>
  <c r="AE773" i="1"/>
  <c r="AE774" i="1"/>
  <c r="AE775" i="1"/>
  <c r="AE776" i="1"/>
  <c r="AE777" i="1"/>
  <c r="AE778" i="1"/>
  <c r="AE779" i="1"/>
  <c r="AE780" i="1"/>
  <c r="AE781" i="1"/>
  <c r="AE782" i="1"/>
  <c r="AE783" i="1"/>
  <c r="AE784" i="1"/>
  <c r="AE785" i="1"/>
  <c r="AE786" i="1"/>
  <c r="AE787" i="1"/>
  <c r="AE788" i="1"/>
  <c r="AE789" i="1"/>
  <c r="AE790" i="1"/>
  <c r="AE791" i="1"/>
  <c r="AE792" i="1"/>
  <c r="AE793" i="1"/>
  <c r="AE794" i="1"/>
  <c r="AE795" i="1"/>
  <c r="AE796" i="1"/>
  <c r="AE797" i="1"/>
  <c r="AE798" i="1"/>
  <c r="AE799" i="1"/>
  <c r="AE800" i="1"/>
  <c r="AE801" i="1"/>
  <c r="AE802" i="1"/>
  <c r="AE803" i="1"/>
  <c r="AE804" i="1"/>
  <c r="AE805" i="1"/>
  <c r="AE806" i="1"/>
  <c r="AE807" i="1"/>
  <c r="AE808" i="1"/>
  <c r="AE809" i="1"/>
  <c r="AE810" i="1"/>
  <c r="AE811" i="1"/>
  <c r="AE812" i="1"/>
  <c r="AE813" i="1"/>
  <c r="AE814" i="1"/>
  <c r="AE815" i="1"/>
  <c r="AE816" i="1"/>
  <c r="AE817" i="1"/>
  <c r="AE818" i="1"/>
  <c r="AE819" i="1"/>
  <c r="AE820" i="1"/>
  <c r="AE821" i="1"/>
  <c r="AE822" i="1"/>
  <c r="AE823" i="1"/>
  <c r="AE824" i="1"/>
  <c r="AE825" i="1"/>
  <c r="AE826" i="1"/>
  <c r="AE827" i="1"/>
  <c r="AE828" i="1"/>
  <c r="AE829" i="1"/>
  <c r="AE830" i="1"/>
  <c r="AE831" i="1"/>
  <c r="AE832" i="1"/>
  <c r="AE833" i="1"/>
  <c r="AE834" i="1"/>
  <c r="AE835" i="1"/>
  <c r="AE836" i="1"/>
  <c r="AE837" i="1"/>
  <c r="AE838" i="1"/>
  <c r="AE839" i="1"/>
  <c r="AE840" i="1"/>
  <c r="AE841" i="1"/>
  <c r="AE842" i="1"/>
  <c r="AE843" i="1"/>
  <c r="AE844" i="1"/>
  <c r="AE845" i="1"/>
  <c r="AE846" i="1"/>
  <c r="AE847" i="1"/>
  <c r="AE848" i="1"/>
  <c r="AE849" i="1"/>
  <c r="AE850" i="1"/>
  <c r="AE851" i="1"/>
  <c r="AE852" i="1"/>
  <c r="AE853" i="1"/>
  <c r="AE854" i="1"/>
  <c r="AE855" i="1"/>
  <c r="AE856" i="1"/>
  <c r="AE857" i="1"/>
  <c r="AE858" i="1"/>
  <c r="AE859" i="1"/>
  <c r="AE860" i="1"/>
  <c r="AE861" i="1"/>
  <c r="AE862" i="1"/>
  <c r="AE863" i="1"/>
  <c r="AE864" i="1"/>
  <c r="AE865" i="1"/>
  <c r="AE866" i="1"/>
  <c r="AE867" i="1"/>
  <c r="AE868" i="1"/>
  <c r="AE869" i="1"/>
  <c r="AE870" i="1"/>
  <c r="AE871" i="1"/>
  <c r="AE872" i="1"/>
  <c r="AE873" i="1"/>
  <c r="AE874" i="1"/>
  <c r="AE875" i="1"/>
  <c r="AE876" i="1"/>
  <c r="AE877" i="1"/>
  <c r="AE878" i="1"/>
  <c r="AE879" i="1"/>
  <c r="AE880" i="1"/>
  <c r="AE881" i="1"/>
  <c r="AE882" i="1"/>
  <c r="AE883" i="1"/>
  <c r="AE884" i="1"/>
  <c r="AE885" i="1"/>
  <c r="AE886" i="1"/>
  <c r="AE887" i="1"/>
  <c r="AE888" i="1"/>
  <c r="AE889" i="1"/>
  <c r="AE890" i="1"/>
  <c r="AE891" i="1"/>
  <c r="AE892" i="1"/>
  <c r="AE893" i="1"/>
  <c r="AE894" i="1"/>
  <c r="AE895" i="1"/>
  <c r="AE896" i="1"/>
  <c r="AE897" i="1"/>
  <c r="AE898" i="1"/>
  <c r="AE899" i="1"/>
  <c r="AE900" i="1"/>
  <c r="AE901" i="1"/>
  <c r="AE902" i="1"/>
  <c r="AE903" i="1"/>
  <c r="AE904" i="1"/>
  <c r="AE905" i="1"/>
  <c r="AE906" i="1"/>
  <c r="AE907" i="1"/>
  <c r="AE908" i="1"/>
  <c r="AE909" i="1"/>
  <c r="AE910" i="1"/>
  <c r="AE911" i="1"/>
  <c r="AE912" i="1"/>
  <c r="AE913" i="1"/>
  <c r="AE914" i="1"/>
  <c r="AE915" i="1"/>
  <c r="AE916" i="1"/>
  <c r="AE917" i="1"/>
  <c r="AE918" i="1"/>
  <c r="AE919" i="1"/>
  <c r="AE920" i="1"/>
  <c r="AE921" i="1"/>
  <c r="AE922" i="1"/>
  <c r="AE923" i="1"/>
  <c r="AE924" i="1"/>
  <c r="AE925" i="1"/>
  <c r="AE926" i="1"/>
  <c r="AE927" i="1"/>
  <c r="AE928" i="1"/>
  <c r="AE929" i="1"/>
  <c r="AE930" i="1"/>
  <c r="AE931" i="1"/>
  <c r="AE932" i="1"/>
  <c r="AE933" i="1"/>
  <c r="AE934" i="1"/>
  <c r="AE935" i="1"/>
  <c r="AE936" i="1"/>
  <c r="AE937" i="1"/>
  <c r="AE938" i="1"/>
  <c r="AE939" i="1"/>
  <c r="AE940" i="1"/>
  <c r="AE941" i="1"/>
  <c r="AE942" i="1"/>
  <c r="AE943" i="1"/>
  <c r="AE944" i="1"/>
  <c r="AE945" i="1"/>
  <c r="AE946" i="1"/>
  <c r="AE947" i="1"/>
  <c r="AE948" i="1"/>
  <c r="AE949" i="1"/>
  <c r="AE950" i="1"/>
  <c r="AE951" i="1"/>
  <c r="AE952" i="1"/>
  <c r="AE953" i="1"/>
  <c r="AE954" i="1"/>
  <c r="AE955" i="1"/>
  <c r="AE956" i="1"/>
  <c r="AE957" i="1"/>
  <c r="AE958" i="1"/>
  <c r="AE959" i="1"/>
  <c r="AE960" i="1"/>
  <c r="AE961" i="1"/>
  <c r="AE962" i="1"/>
  <c r="AE963" i="1"/>
  <c r="AE964" i="1"/>
  <c r="AE965" i="1"/>
  <c r="AE966" i="1"/>
  <c r="AE967" i="1"/>
  <c r="AE968" i="1"/>
  <c r="AE969" i="1"/>
  <c r="AE970" i="1"/>
  <c r="AE971" i="1"/>
  <c r="AE972" i="1"/>
  <c r="AE973" i="1"/>
  <c r="AE974" i="1"/>
  <c r="AE975" i="1"/>
  <c r="AE976" i="1"/>
  <c r="AE977" i="1"/>
  <c r="AE978" i="1"/>
  <c r="AE979" i="1"/>
  <c r="AE980" i="1"/>
  <c r="AE981" i="1"/>
  <c r="AE982" i="1"/>
  <c r="AE983" i="1"/>
  <c r="AE984" i="1"/>
  <c r="AE985" i="1"/>
  <c r="AE986" i="1"/>
  <c r="AE987" i="1"/>
  <c r="AE988" i="1"/>
  <c r="AE989" i="1"/>
  <c r="AE990" i="1"/>
  <c r="AE991" i="1"/>
  <c r="AE992" i="1"/>
  <c r="AE993" i="1"/>
  <c r="AE994" i="1"/>
  <c r="AE995" i="1"/>
  <c r="AE996" i="1"/>
  <c r="AE997" i="1"/>
  <c r="AE998" i="1"/>
  <c r="AE999" i="1"/>
  <c r="AE1000" i="1"/>
  <c r="AE1001" i="1"/>
  <c r="AE1002" i="1"/>
  <c r="AE1003" i="1"/>
  <c r="AE1004" i="1"/>
  <c r="AE1005" i="1"/>
  <c r="AE1006" i="1"/>
  <c r="AE1007" i="1"/>
  <c r="AE1008" i="1"/>
  <c r="AE1009" i="1"/>
  <c r="AE1010" i="1"/>
  <c r="AE1011" i="1"/>
  <c r="AE1012" i="1"/>
  <c r="AE1013" i="1"/>
  <c r="AE1014" i="1"/>
  <c r="AE1015" i="1"/>
  <c r="AE1016" i="1"/>
  <c r="AE1017" i="1"/>
  <c r="AE1018" i="1"/>
  <c r="AE1019" i="1"/>
  <c r="AE1020" i="1"/>
  <c r="AE1021" i="1"/>
  <c r="AE1022" i="1"/>
  <c r="AE1023" i="1"/>
  <c r="AE1024" i="1"/>
  <c r="AE1025" i="1"/>
  <c r="AE1026" i="1"/>
  <c r="AE1027" i="1"/>
  <c r="AE1028" i="1"/>
  <c r="AE1029" i="1"/>
  <c r="AE1030" i="1"/>
  <c r="AE1031" i="1"/>
  <c r="AE1032" i="1"/>
  <c r="AE1033" i="1"/>
  <c r="AE1034" i="1"/>
  <c r="AE1035" i="1"/>
  <c r="AE1036" i="1"/>
  <c r="AE1037" i="1"/>
  <c r="AE1038" i="1"/>
  <c r="AE1039" i="1"/>
  <c r="AE1040" i="1"/>
  <c r="AE1041" i="1"/>
  <c r="AE1042" i="1"/>
  <c r="AE1043" i="1"/>
  <c r="AE1044" i="1"/>
  <c r="AE1045" i="1"/>
  <c r="AE1046" i="1"/>
  <c r="AE1047" i="1"/>
  <c r="AE1048" i="1"/>
  <c r="AE1049" i="1"/>
  <c r="AE1050" i="1"/>
  <c r="AE1051" i="1"/>
  <c r="AE1052" i="1"/>
  <c r="AE1053" i="1"/>
  <c r="AE1054" i="1"/>
  <c r="AE1055" i="1"/>
  <c r="AE1056" i="1"/>
  <c r="AE1057" i="1"/>
  <c r="AE1058" i="1"/>
  <c r="AE1059" i="1"/>
  <c r="AE1060" i="1"/>
  <c r="AE1061" i="1"/>
  <c r="AE1062" i="1"/>
  <c r="AE1063" i="1"/>
  <c r="AE1064" i="1"/>
  <c r="AE1065" i="1"/>
  <c r="AE1066" i="1"/>
  <c r="AE1067" i="1"/>
  <c r="AE1068" i="1"/>
  <c r="AE1069" i="1"/>
  <c r="AE1070" i="1"/>
  <c r="AE1071" i="1"/>
  <c r="AE1072" i="1"/>
  <c r="AE1073" i="1"/>
  <c r="AE1074" i="1"/>
  <c r="AE1075" i="1"/>
  <c r="AE1076" i="1"/>
  <c r="AE1077" i="1"/>
  <c r="AE1078"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X2" i="1" l="1"/>
  <c r="M2" i="1"/>
  <c r="D3" i="1"/>
  <c r="M3" i="1"/>
  <c r="X3" i="1"/>
  <c r="AE3" i="1"/>
  <c r="AJ3" i="1"/>
  <c r="AJ5" i="1" s="1"/>
  <c r="AJ23" i="1" s="1"/>
  <c r="AK3" i="1"/>
  <c r="AK4" i="1" s="1"/>
  <c r="D4" i="1"/>
  <c r="M4" i="1"/>
  <c r="X4" i="1"/>
  <c r="AE4" i="1"/>
  <c r="AI4" i="1"/>
  <c r="D5" i="1"/>
  <c r="M5" i="1"/>
  <c r="X5" i="1"/>
  <c r="AE5" i="1"/>
  <c r="AI5" i="1"/>
  <c r="AI17" i="1" s="1"/>
  <c r="AK5" i="1"/>
  <c r="D6" i="1"/>
  <c r="M6" i="1"/>
  <c r="X6" i="1"/>
  <c r="AE6" i="1"/>
  <c r="D7" i="1"/>
  <c r="M7" i="1"/>
  <c r="X7" i="1"/>
  <c r="AE7" i="1"/>
  <c r="AK7" i="1"/>
  <c r="D8" i="1"/>
  <c r="M8" i="1"/>
  <c r="X8" i="1"/>
  <c r="AE8" i="1"/>
  <c r="D9" i="1"/>
  <c r="M9" i="1"/>
  <c r="X9" i="1"/>
  <c r="AE9" i="1"/>
  <c r="D10" i="1"/>
  <c r="M10" i="1"/>
  <c r="X10" i="1"/>
  <c r="AE10" i="1"/>
  <c r="AI10" i="1"/>
  <c r="D11" i="1"/>
  <c r="M11" i="1"/>
  <c r="X11" i="1"/>
  <c r="AE11" i="1"/>
  <c r="AK11" i="1"/>
  <c r="D12" i="1"/>
  <c r="M12" i="1"/>
  <c r="X12" i="1"/>
  <c r="AE12" i="1"/>
  <c r="D13" i="1"/>
  <c r="M13" i="1"/>
  <c r="X13" i="1"/>
  <c r="AE13" i="1"/>
  <c r="AK13" i="1"/>
  <c r="D14" i="1"/>
  <c r="M14" i="1"/>
  <c r="X14" i="1"/>
  <c r="AE14" i="1"/>
  <c r="AI14" i="1"/>
  <c r="D15" i="1"/>
  <c r="M15" i="1"/>
  <c r="X15" i="1"/>
  <c r="AE15" i="1"/>
  <c r="D16" i="1"/>
  <c r="M16" i="1"/>
  <c r="X16" i="1"/>
  <c r="AE16" i="1"/>
  <c r="D17" i="1"/>
  <c r="M17" i="1"/>
  <c r="X17" i="1"/>
  <c r="AE17" i="1"/>
  <c r="D18" i="1"/>
  <c r="M18" i="1"/>
  <c r="X18" i="1"/>
  <c r="AE18" i="1"/>
  <c r="AK18" i="1"/>
  <c r="D19" i="1"/>
  <c r="M19" i="1"/>
  <c r="X19" i="1"/>
  <c r="AE19" i="1"/>
  <c r="AK19" i="1"/>
  <c r="D20" i="1"/>
  <c r="M20" i="1"/>
  <c r="X20" i="1"/>
  <c r="AE20" i="1"/>
  <c r="D21" i="1"/>
  <c r="M21" i="1"/>
  <c r="X21" i="1"/>
  <c r="AE21" i="1"/>
  <c r="AK21" i="1"/>
  <c r="D22" i="1"/>
  <c r="M22" i="1"/>
  <c r="X22" i="1"/>
  <c r="AE22" i="1"/>
  <c r="D23" i="1"/>
  <c r="M23" i="1"/>
  <c r="X23" i="1"/>
  <c r="AE23" i="1"/>
  <c r="AK23" i="1"/>
  <c r="D24" i="1"/>
  <c r="M24" i="1"/>
  <c r="X24" i="1"/>
  <c r="AE24" i="1"/>
  <c r="AK24" i="1"/>
  <c r="D25" i="1"/>
  <c r="M25" i="1"/>
  <c r="X25" i="1"/>
  <c r="AE25" i="1"/>
  <c r="AK25" i="1"/>
  <c r="D26" i="1"/>
  <c r="M26" i="1"/>
  <c r="X26" i="1"/>
  <c r="AE26" i="1"/>
  <c r="AK26" i="1"/>
  <c r="D27" i="1"/>
  <c r="M27" i="1"/>
  <c r="X27" i="1"/>
  <c r="AE27" i="1"/>
  <c r="D28" i="1"/>
  <c r="M28" i="1"/>
  <c r="X28" i="1"/>
  <c r="AE28" i="1"/>
  <c r="AK28" i="1"/>
  <c r="D29" i="1"/>
  <c r="M29" i="1"/>
  <c r="X29" i="1"/>
  <c r="AE29" i="1"/>
  <c r="AI29" i="1"/>
  <c r="D30" i="1"/>
  <c r="M30" i="1"/>
  <c r="X30" i="1"/>
  <c r="AE30" i="1"/>
  <c r="AK30" i="1"/>
  <c r="D31" i="1"/>
  <c r="M31" i="1"/>
  <c r="X31" i="1"/>
  <c r="AE31" i="1"/>
  <c r="AK31" i="1"/>
  <c r="D32" i="1"/>
  <c r="M32" i="1"/>
  <c r="X32" i="1"/>
  <c r="AE32" i="1"/>
  <c r="AK32" i="1"/>
  <c r="D33" i="1"/>
  <c r="M33" i="1"/>
  <c r="X33" i="1"/>
  <c r="AE33" i="1"/>
  <c r="AK33" i="1"/>
  <c r="D34" i="1"/>
  <c r="M34" i="1"/>
  <c r="X34" i="1"/>
  <c r="AE34" i="1"/>
  <c r="D35" i="1"/>
  <c r="M35" i="1"/>
  <c r="X35" i="1"/>
  <c r="AE35" i="1"/>
  <c r="AK35" i="1"/>
  <c r="D36" i="1"/>
  <c r="M36" i="1"/>
  <c r="X36" i="1"/>
  <c r="AE36" i="1"/>
  <c r="D37" i="1"/>
  <c r="M37" i="1"/>
  <c r="X37" i="1"/>
  <c r="AE37" i="1"/>
  <c r="AK37" i="1"/>
  <c r="D38" i="1"/>
  <c r="M38" i="1"/>
  <c r="X38" i="1"/>
  <c r="AE38" i="1"/>
  <c r="D39" i="1"/>
  <c r="M39" i="1"/>
  <c r="X39" i="1"/>
  <c r="AE39" i="1"/>
  <c r="AK39" i="1"/>
  <c r="D40" i="1"/>
  <c r="M40" i="1"/>
  <c r="X40" i="1"/>
  <c r="AE40" i="1"/>
  <c r="AK40" i="1"/>
  <c r="D41" i="1"/>
  <c r="M41" i="1"/>
  <c r="X41" i="1"/>
  <c r="AE41" i="1"/>
  <c r="D42" i="1"/>
  <c r="M42" i="1"/>
  <c r="X42" i="1"/>
  <c r="AE42" i="1"/>
  <c r="AK42" i="1"/>
  <c r="D43" i="1"/>
  <c r="M43" i="1"/>
  <c r="X43" i="1"/>
  <c r="AE43" i="1"/>
  <c r="D44" i="1"/>
  <c r="M44" i="1"/>
  <c r="X44" i="1"/>
  <c r="AE44" i="1"/>
  <c r="AK44" i="1"/>
  <c r="D45" i="1"/>
  <c r="M45" i="1"/>
  <c r="X45" i="1"/>
  <c r="AE45" i="1"/>
  <c r="D46" i="1"/>
  <c r="M46" i="1"/>
  <c r="X46" i="1"/>
  <c r="AE46" i="1"/>
  <c r="D47" i="1"/>
  <c r="M47" i="1"/>
  <c r="X47" i="1"/>
  <c r="AE47" i="1"/>
  <c r="AK47" i="1"/>
  <c r="D48" i="1"/>
  <c r="M48" i="1"/>
  <c r="X48" i="1"/>
  <c r="AE48" i="1"/>
  <c r="AI48" i="1"/>
  <c r="D49" i="1"/>
  <c r="M49" i="1"/>
  <c r="X49" i="1"/>
  <c r="AE49" i="1"/>
  <c r="AK49" i="1"/>
  <c r="D50" i="1"/>
  <c r="M50" i="1"/>
  <c r="X50" i="1"/>
  <c r="AE50" i="1"/>
  <c r="AK50" i="1"/>
  <c r="D51" i="1"/>
  <c r="M51" i="1"/>
  <c r="X51" i="1"/>
  <c r="AE51" i="1"/>
  <c r="AK51" i="1"/>
  <c r="D52" i="1"/>
  <c r="M52" i="1"/>
  <c r="X52" i="1"/>
  <c r="AE52" i="1"/>
  <c r="D53" i="1"/>
  <c r="M53" i="1"/>
  <c r="X53" i="1"/>
  <c r="AE53" i="1"/>
  <c r="AI53" i="1"/>
  <c r="D54" i="1"/>
  <c r="M54" i="1"/>
  <c r="X54" i="1"/>
  <c r="AE54" i="1"/>
  <c r="D55" i="1"/>
  <c r="M55" i="1"/>
  <c r="X55" i="1"/>
  <c r="AE55" i="1"/>
  <c r="D56" i="1"/>
  <c r="M56" i="1"/>
  <c r="X56" i="1"/>
  <c r="AE56" i="1"/>
  <c r="AK56" i="1"/>
  <c r="D57" i="1"/>
  <c r="M57" i="1"/>
  <c r="X57" i="1"/>
  <c r="AE57" i="1"/>
  <c r="D58" i="1"/>
  <c r="M58" i="1"/>
  <c r="X58" i="1"/>
  <c r="AE58" i="1"/>
  <c r="AK58" i="1"/>
  <c r="D59" i="1"/>
  <c r="M59" i="1"/>
  <c r="X59" i="1"/>
  <c r="AE59" i="1"/>
  <c r="D60" i="1"/>
  <c r="M60" i="1"/>
  <c r="X60" i="1"/>
  <c r="AE60" i="1"/>
  <c r="AK60" i="1"/>
  <c r="D61" i="1"/>
  <c r="M61" i="1"/>
  <c r="X61" i="1"/>
  <c r="AE61" i="1"/>
  <c r="D62" i="1"/>
  <c r="M62" i="1"/>
  <c r="X62" i="1"/>
  <c r="AE62" i="1"/>
  <c r="AK62" i="1"/>
  <c r="D63" i="1"/>
  <c r="M63" i="1"/>
  <c r="X63" i="1"/>
  <c r="AE63" i="1"/>
  <c r="AK63" i="1"/>
  <c r="D64" i="1"/>
  <c r="M64" i="1"/>
  <c r="X64" i="1"/>
  <c r="AE64" i="1"/>
  <c r="AK64" i="1"/>
  <c r="D65" i="1"/>
  <c r="M65" i="1"/>
  <c r="X65" i="1"/>
  <c r="AE65" i="1"/>
  <c r="D66" i="1"/>
  <c r="M66" i="1"/>
  <c r="X66" i="1"/>
  <c r="AE66" i="1"/>
  <c r="D67" i="1"/>
  <c r="M67" i="1"/>
  <c r="X67" i="1"/>
  <c r="AE67" i="1"/>
  <c r="AK67" i="1"/>
  <c r="D68" i="1"/>
  <c r="M68" i="1"/>
  <c r="X68" i="1"/>
  <c r="AE68" i="1"/>
  <c r="D69" i="1"/>
  <c r="M69" i="1"/>
  <c r="X69" i="1"/>
  <c r="AE69" i="1"/>
  <c r="D70" i="1"/>
  <c r="M70" i="1"/>
  <c r="X70" i="1"/>
  <c r="AE70" i="1"/>
  <c r="AK70" i="1"/>
  <c r="D71" i="1"/>
  <c r="M71" i="1"/>
  <c r="X71" i="1"/>
  <c r="AE71" i="1"/>
  <c r="AK71" i="1"/>
  <c r="D72" i="1"/>
  <c r="M72" i="1"/>
  <c r="X72" i="1"/>
  <c r="AE72" i="1"/>
  <c r="AK72" i="1"/>
  <c r="D73" i="1"/>
  <c r="M73" i="1"/>
  <c r="X73" i="1"/>
  <c r="AE73" i="1"/>
  <c r="D74" i="1"/>
  <c r="M74" i="1"/>
  <c r="X74" i="1"/>
  <c r="AE74" i="1"/>
  <c r="AK74" i="1"/>
  <c r="D75" i="1"/>
  <c r="M75" i="1"/>
  <c r="X75" i="1"/>
  <c r="AE75" i="1"/>
  <c r="D76" i="1"/>
  <c r="M76" i="1"/>
  <c r="X76" i="1"/>
  <c r="AE76" i="1"/>
  <c r="AK76" i="1"/>
  <c r="D77" i="1"/>
  <c r="M77" i="1"/>
  <c r="X77" i="1"/>
  <c r="AE77" i="1"/>
  <c r="D78" i="1"/>
  <c r="M78" i="1"/>
  <c r="X78" i="1"/>
  <c r="AE78" i="1"/>
  <c r="AK78" i="1"/>
  <c r="D79" i="1"/>
  <c r="M79" i="1"/>
  <c r="X79" i="1"/>
  <c r="AE79" i="1"/>
  <c r="AK79" i="1"/>
  <c r="D80" i="1"/>
  <c r="M80" i="1"/>
  <c r="X80" i="1"/>
  <c r="AE80" i="1"/>
  <c r="AK80" i="1"/>
  <c r="D81" i="1"/>
  <c r="M81" i="1"/>
  <c r="X81" i="1"/>
  <c r="AE81" i="1"/>
  <c r="D82" i="1"/>
  <c r="M82" i="1"/>
  <c r="X82" i="1"/>
  <c r="AE82" i="1"/>
  <c r="D83" i="1"/>
  <c r="M83" i="1"/>
  <c r="X83" i="1"/>
  <c r="AE83" i="1"/>
  <c r="AK83" i="1"/>
  <c r="D84" i="1"/>
  <c r="M84" i="1"/>
  <c r="X84" i="1"/>
  <c r="AE84" i="1"/>
  <c r="AI84" i="1"/>
  <c r="D85" i="1"/>
  <c r="M85" i="1"/>
  <c r="X85" i="1"/>
  <c r="AE85" i="1"/>
  <c r="D86" i="1"/>
  <c r="M86" i="1"/>
  <c r="X86" i="1"/>
  <c r="AE86" i="1"/>
  <c r="AK86" i="1"/>
  <c r="D87" i="1"/>
  <c r="M87" i="1"/>
  <c r="X87" i="1"/>
  <c r="AE87" i="1"/>
  <c r="AK87" i="1"/>
  <c r="D88" i="1"/>
  <c r="M88" i="1"/>
  <c r="X88" i="1"/>
  <c r="AE88" i="1"/>
  <c r="AK88" i="1"/>
  <c r="D89" i="1"/>
  <c r="M89" i="1"/>
  <c r="X89" i="1"/>
  <c r="AE89" i="1"/>
  <c r="D90" i="1"/>
  <c r="M90" i="1"/>
  <c r="X90" i="1"/>
  <c r="AE90" i="1"/>
  <c r="AK90" i="1"/>
  <c r="D91" i="1"/>
  <c r="M91" i="1"/>
  <c r="X91" i="1"/>
  <c r="AE91" i="1"/>
  <c r="D92" i="1"/>
  <c r="M92" i="1"/>
  <c r="X92" i="1"/>
  <c r="AE92" i="1"/>
  <c r="AK92" i="1"/>
  <c r="D93" i="1"/>
  <c r="M93" i="1"/>
  <c r="X93" i="1"/>
  <c r="AE93" i="1"/>
  <c r="D94" i="1"/>
  <c r="M94" i="1"/>
  <c r="X94" i="1"/>
  <c r="AE94" i="1"/>
  <c r="AK94" i="1"/>
  <c r="D95" i="1"/>
  <c r="M95" i="1"/>
  <c r="X95" i="1"/>
  <c r="AE95" i="1"/>
  <c r="AK95" i="1"/>
  <c r="D96" i="1"/>
  <c r="M96" i="1"/>
  <c r="X96" i="1"/>
  <c r="AE96" i="1"/>
  <c r="AK96" i="1"/>
  <c r="D97" i="1"/>
  <c r="M97" i="1"/>
  <c r="X97" i="1"/>
  <c r="AE97" i="1"/>
  <c r="D98" i="1"/>
  <c r="M98" i="1"/>
  <c r="X98" i="1"/>
  <c r="AE98" i="1"/>
  <c r="D99" i="1"/>
  <c r="M99" i="1"/>
  <c r="X99" i="1"/>
  <c r="AE99" i="1"/>
  <c r="AK99" i="1"/>
  <c r="D100" i="1"/>
  <c r="M100" i="1"/>
  <c r="X100" i="1"/>
  <c r="AE100" i="1"/>
  <c r="D101" i="1"/>
  <c r="M101" i="1"/>
  <c r="X101" i="1"/>
  <c r="AE101" i="1"/>
  <c r="D102" i="1"/>
  <c r="M102" i="1"/>
  <c r="X102" i="1"/>
  <c r="AE102" i="1"/>
  <c r="AK102" i="1"/>
  <c r="D103" i="1"/>
  <c r="M103" i="1"/>
  <c r="X103" i="1"/>
  <c r="AE103" i="1"/>
  <c r="AK103" i="1"/>
  <c r="D104" i="1"/>
  <c r="M104" i="1"/>
  <c r="X104" i="1"/>
  <c r="AE104" i="1"/>
  <c r="AK104" i="1"/>
  <c r="D105" i="1"/>
  <c r="M105" i="1"/>
  <c r="X105" i="1"/>
  <c r="AE105" i="1"/>
  <c r="D106" i="1"/>
  <c r="M106" i="1"/>
  <c r="X106" i="1"/>
  <c r="AE106" i="1"/>
  <c r="AK106" i="1"/>
  <c r="D107" i="1"/>
  <c r="M107" i="1"/>
  <c r="X107" i="1"/>
  <c r="AE107" i="1"/>
  <c r="D108" i="1"/>
  <c r="M108" i="1"/>
  <c r="X108" i="1"/>
  <c r="AE108" i="1"/>
  <c r="AK108" i="1"/>
  <c r="D109" i="1"/>
  <c r="M109" i="1"/>
  <c r="X109" i="1"/>
  <c r="AE109" i="1"/>
  <c r="D110" i="1"/>
  <c r="M110" i="1"/>
  <c r="X110" i="1"/>
  <c r="AE110" i="1"/>
  <c r="AK110" i="1"/>
  <c r="D111" i="1"/>
  <c r="M111" i="1"/>
  <c r="X111" i="1"/>
  <c r="AE111" i="1"/>
  <c r="AK111" i="1"/>
  <c r="D112" i="1"/>
  <c r="M112" i="1"/>
  <c r="X112" i="1"/>
  <c r="AE112" i="1"/>
  <c r="AK112" i="1"/>
  <c r="D113" i="1"/>
  <c r="M113" i="1"/>
  <c r="X113" i="1"/>
  <c r="AE113" i="1"/>
  <c r="D114" i="1"/>
  <c r="M114" i="1"/>
  <c r="X114" i="1"/>
  <c r="AE114" i="1"/>
  <c r="D115" i="1"/>
  <c r="M115" i="1"/>
  <c r="X115" i="1"/>
  <c r="AE115" i="1"/>
  <c r="AJ115" i="1"/>
  <c r="AK115" i="1"/>
  <c r="D116" i="1"/>
  <c r="M116" i="1"/>
  <c r="X116" i="1"/>
  <c r="AE116" i="1"/>
  <c r="D117" i="1"/>
  <c r="M117" i="1"/>
  <c r="X117" i="1"/>
  <c r="AE117" i="1"/>
  <c r="D118" i="1"/>
  <c r="M118" i="1"/>
  <c r="X118" i="1"/>
  <c r="AE118" i="1"/>
  <c r="AK118" i="1"/>
  <c r="D119" i="1"/>
  <c r="M119" i="1"/>
  <c r="X119" i="1"/>
  <c r="AE119" i="1"/>
  <c r="AK119" i="1"/>
  <c r="D120" i="1"/>
  <c r="M120" i="1"/>
  <c r="X120" i="1"/>
  <c r="AE120" i="1"/>
  <c r="AK120" i="1"/>
  <c r="D121" i="1"/>
  <c r="M121" i="1"/>
  <c r="X121" i="1"/>
  <c r="AE121" i="1"/>
  <c r="D122" i="1"/>
  <c r="M122" i="1"/>
  <c r="X122" i="1"/>
  <c r="AE122" i="1"/>
  <c r="AK122" i="1"/>
  <c r="D123" i="1"/>
  <c r="M123" i="1"/>
  <c r="X123" i="1"/>
  <c r="AE123" i="1"/>
  <c r="D124" i="1"/>
  <c r="M124" i="1"/>
  <c r="X124" i="1"/>
  <c r="AE124" i="1"/>
  <c r="AK124" i="1"/>
  <c r="D125" i="1"/>
  <c r="M125" i="1"/>
  <c r="X125" i="1"/>
  <c r="AE125" i="1"/>
  <c r="D126" i="1"/>
  <c r="M126" i="1"/>
  <c r="X126" i="1"/>
  <c r="AE126" i="1"/>
  <c r="AK126" i="1"/>
  <c r="D127" i="1"/>
  <c r="M127" i="1"/>
  <c r="X127" i="1"/>
  <c r="AE127" i="1"/>
  <c r="AK127" i="1"/>
  <c r="D128" i="1"/>
  <c r="M128" i="1"/>
  <c r="X128" i="1"/>
  <c r="AE128" i="1"/>
  <c r="AK128" i="1"/>
  <c r="D129" i="1"/>
  <c r="M129" i="1"/>
  <c r="X129" i="1"/>
  <c r="AE129" i="1"/>
  <c r="D130" i="1"/>
  <c r="M130" i="1"/>
  <c r="X130" i="1"/>
  <c r="AE130" i="1"/>
  <c r="D131" i="1"/>
  <c r="M131" i="1"/>
  <c r="X131" i="1"/>
  <c r="AE131" i="1"/>
  <c r="AK131" i="1"/>
  <c r="D132" i="1"/>
  <c r="M132" i="1"/>
  <c r="X132" i="1"/>
  <c r="AE132" i="1"/>
  <c r="D133" i="1"/>
  <c r="M133" i="1"/>
  <c r="X133" i="1"/>
  <c r="AE133" i="1"/>
  <c r="AK133" i="1"/>
  <c r="D134" i="1"/>
  <c r="M134" i="1"/>
  <c r="X134" i="1"/>
  <c r="AE134" i="1"/>
  <c r="AK134" i="1"/>
  <c r="D135" i="1"/>
  <c r="M135" i="1"/>
  <c r="X135" i="1"/>
  <c r="AE135" i="1"/>
  <c r="AK135" i="1"/>
  <c r="D136" i="1"/>
  <c r="M136" i="1"/>
  <c r="X136" i="1"/>
  <c r="AE136" i="1"/>
  <c r="D137" i="1"/>
  <c r="M137" i="1"/>
  <c r="X137" i="1"/>
  <c r="AE137" i="1"/>
  <c r="AK137" i="1"/>
  <c r="D138" i="1"/>
  <c r="M138" i="1"/>
  <c r="X138" i="1"/>
  <c r="AE138" i="1"/>
  <c r="AK138" i="1"/>
  <c r="D139" i="1"/>
  <c r="M139" i="1"/>
  <c r="X139" i="1"/>
  <c r="AE139" i="1"/>
  <c r="AK139" i="1"/>
  <c r="D140" i="1"/>
  <c r="M140" i="1"/>
  <c r="X140" i="1"/>
  <c r="AE140" i="1"/>
  <c r="D141" i="1"/>
  <c r="M141" i="1"/>
  <c r="X141" i="1"/>
  <c r="AE141" i="1"/>
  <c r="AK141" i="1"/>
  <c r="D142" i="1"/>
  <c r="M142" i="1"/>
  <c r="X142" i="1"/>
  <c r="AE142" i="1"/>
  <c r="AK142" i="1"/>
  <c r="D143" i="1"/>
  <c r="M143" i="1"/>
  <c r="X143" i="1"/>
  <c r="AE143" i="1"/>
  <c r="AK143" i="1"/>
  <c r="D144" i="1"/>
  <c r="M144" i="1"/>
  <c r="X144" i="1"/>
  <c r="AE144" i="1"/>
  <c r="D145" i="1"/>
  <c r="M145" i="1"/>
  <c r="X145" i="1"/>
  <c r="AE145" i="1"/>
  <c r="AK145" i="1"/>
  <c r="D146" i="1"/>
  <c r="M146" i="1"/>
  <c r="X146" i="1"/>
  <c r="AE146" i="1"/>
  <c r="AK146" i="1"/>
  <c r="D147" i="1"/>
  <c r="M147" i="1"/>
  <c r="X147" i="1"/>
  <c r="AE147" i="1"/>
  <c r="AK147" i="1"/>
  <c r="D148" i="1"/>
  <c r="M148" i="1"/>
  <c r="X148" i="1"/>
  <c r="AE148" i="1"/>
  <c r="D149" i="1"/>
  <c r="M149" i="1"/>
  <c r="X149" i="1"/>
  <c r="AE149" i="1"/>
  <c r="AK149" i="1"/>
  <c r="D150" i="1"/>
  <c r="M150" i="1"/>
  <c r="X150" i="1"/>
  <c r="AE150" i="1"/>
  <c r="AK150" i="1"/>
  <c r="D151" i="1"/>
  <c r="M151" i="1"/>
  <c r="X151" i="1"/>
  <c r="AE151" i="1"/>
  <c r="AK151" i="1"/>
  <c r="D152" i="1"/>
  <c r="M152" i="1"/>
  <c r="X152" i="1"/>
  <c r="AE152" i="1"/>
  <c r="D153" i="1"/>
  <c r="M153" i="1"/>
  <c r="X153" i="1"/>
  <c r="AE153" i="1"/>
  <c r="AK153" i="1"/>
  <c r="D154" i="1"/>
  <c r="M154" i="1"/>
  <c r="X154" i="1"/>
  <c r="AE154" i="1"/>
  <c r="AK154" i="1"/>
  <c r="D155" i="1"/>
  <c r="M155" i="1"/>
  <c r="X155" i="1"/>
  <c r="AE155" i="1"/>
  <c r="AK155" i="1"/>
  <c r="D156" i="1"/>
  <c r="M156" i="1"/>
  <c r="X156" i="1"/>
  <c r="AE156" i="1"/>
  <c r="D157" i="1"/>
  <c r="M157" i="1"/>
  <c r="X157" i="1"/>
  <c r="AE157" i="1"/>
  <c r="AK157" i="1"/>
  <c r="D158" i="1"/>
  <c r="M158" i="1"/>
  <c r="X158" i="1"/>
  <c r="AE158" i="1"/>
  <c r="AK158" i="1"/>
  <c r="D159" i="1"/>
  <c r="M159" i="1"/>
  <c r="X159" i="1"/>
  <c r="AE159" i="1"/>
  <c r="AK159" i="1"/>
  <c r="D160" i="1"/>
  <c r="M160" i="1"/>
  <c r="X160" i="1"/>
  <c r="AE160" i="1"/>
  <c r="D161" i="1"/>
  <c r="M161" i="1"/>
  <c r="X161" i="1"/>
  <c r="AE161" i="1"/>
  <c r="AK161" i="1"/>
  <c r="D162" i="1"/>
  <c r="M162" i="1"/>
  <c r="X162" i="1"/>
  <c r="AE162" i="1"/>
  <c r="AK162" i="1"/>
  <c r="D163" i="1"/>
  <c r="M163" i="1"/>
  <c r="X163" i="1"/>
  <c r="AE163" i="1"/>
  <c r="AK163" i="1"/>
  <c r="D164" i="1"/>
  <c r="M164" i="1"/>
  <c r="X164" i="1"/>
  <c r="AE164" i="1"/>
  <c r="D165" i="1"/>
  <c r="M165" i="1"/>
  <c r="X165" i="1"/>
  <c r="AE165" i="1"/>
  <c r="AK165" i="1"/>
  <c r="D166" i="1"/>
  <c r="M166" i="1"/>
  <c r="X166" i="1"/>
  <c r="AE166" i="1"/>
  <c r="AK166" i="1"/>
  <c r="D167" i="1"/>
  <c r="M167" i="1"/>
  <c r="X167" i="1"/>
  <c r="AE167" i="1"/>
  <c r="AK167" i="1"/>
  <c r="D168" i="1"/>
  <c r="M168" i="1"/>
  <c r="X168" i="1"/>
  <c r="AE168" i="1"/>
  <c r="D169" i="1"/>
  <c r="M169" i="1"/>
  <c r="X169" i="1"/>
  <c r="AE169" i="1"/>
  <c r="AK169" i="1"/>
  <c r="D170" i="1"/>
  <c r="M170" i="1"/>
  <c r="X170" i="1"/>
  <c r="AE170" i="1"/>
  <c r="AK170" i="1"/>
  <c r="D171" i="1"/>
  <c r="M171" i="1"/>
  <c r="X171" i="1"/>
  <c r="AE171" i="1"/>
  <c r="AK171" i="1"/>
  <c r="D172" i="1"/>
  <c r="M172" i="1"/>
  <c r="X172" i="1"/>
  <c r="AE172" i="1"/>
  <c r="D173" i="1"/>
  <c r="M173" i="1"/>
  <c r="X173" i="1"/>
  <c r="AE173" i="1"/>
  <c r="AK173" i="1"/>
  <c r="D174" i="1"/>
  <c r="M174" i="1"/>
  <c r="X174" i="1"/>
  <c r="AE174" i="1"/>
  <c r="AK174" i="1"/>
  <c r="D175" i="1"/>
  <c r="M175" i="1"/>
  <c r="X175" i="1"/>
  <c r="AE175" i="1"/>
  <c r="AK175" i="1"/>
  <c r="D176" i="1"/>
  <c r="M176" i="1"/>
  <c r="X176" i="1"/>
  <c r="AE176" i="1"/>
  <c r="D177" i="1"/>
  <c r="M177" i="1"/>
  <c r="X177" i="1"/>
  <c r="AE177" i="1"/>
  <c r="AK177" i="1"/>
  <c r="D178" i="1"/>
  <c r="M178" i="1"/>
  <c r="X178" i="1"/>
  <c r="AE178" i="1"/>
  <c r="AK178" i="1"/>
  <c r="D179" i="1"/>
  <c r="M179" i="1"/>
  <c r="X179" i="1"/>
  <c r="AE179" i="1"/>
  <c r="AK179" i="1"/>
  <c r="D180" i="1"/>
  <c r="M180" i="1"/>
  <c r="X180" i="1"/>
  <c r="AE180" i="1"/>
  <c r="D181" i="1"/>
  <c r="M181" i="1"/>
  <c r="X181" i="1"/>
  <c r="AE181" i="1"/>
  <c r="AK181" i="1"/>
  <c r="D182" i="1"/>
  <c r="M182" i="1"/>
  <c r="X182" i="1"/>
  <c r="AE182" i="1"/>
  <c r="AK182" i="1"/>
  <c r="D183" i="1"/>
  <c r="M183" i="1"/>
  <c r="X183" i="1"/>
  <c r="AE183" i="1"/>
  <c r="AK183" i="1"/>
  <c r="D184" i="1"/>
  <c r="M184" i="1"/>
  <c r="X184" i="1"/>
  <c r="AE184" i="1"/>
  <c r="D185" i="1"/>
  <c r="M185" i="1"/>
  <c r="X185" i="1"/>
  <c r="AE185" i="1"/>
  <c r="AJ185" i="1"/>
  <c r="AK185" i="1"/>
  <c r="D186" i="1"/>
  <c r="M186" i="1"/>
  <c r="X186" i="1"/>
  <c r="AE186" i="1"/>
  <c r="AK186" i="1"/>
  <c r="D187" i="1"/>
  <c r="M187" i="1"/>
  <c r="X187" i="1"/>
  <c r="AE187" i="1"/>
  <c r="AI187" i="1"/>
  <c r="AK187" i="1"/>
  <c r="D188" i="1"/>
  <c r="M188" i="1"/>
  <c r="X188" i="1"/>
  <c r="AE188" i="1"/>
  <c r="D189" i="1"/>
  <c r="M189" i="1"/>
  <c r="X189" i="1"/>
  <c r="AE189" i="1"/>
  <c r="AK189" i="1"/>
  <c r="D190" i="1"/>
  <c r="M190" i="1"/>
  <c r="X190" i="1"/>
  <c r="AE190" i="1"/>
  <c r="AK190" i="1"/>
  <c r="D191" i="1"/>
  <c r="M191" i="1"/>
  <c r="X191" i="1"/>
  <c r="AE191" i="1"/>
  <c r="AK191" i="1"/>
  <c r="D192" i="1"/>
  <c r="M192" i="1"/>
  <c r="X192" i="1"/>
  <c r="AE192" i="1"/>
  <c r="D193" i="1"/>
  <c r="M193" i="1"/>
  <c r="X193" i="1"/>
  <c r="AE193" i="1"/>
  <c r="AJ193" i="1"/>
  <c r="AK193" i="1"/>
  <c r="D194" i="1"/>
  <c r="M194" i="1"/>
  <c r="X194" i="1"/>
  <c r="AE194" i="1"/>
  <c r="AK194" i="1"/>
  <c r="D195" i="1"/>
  <c r="M195" i="1"/>
  <c r="X195" i="1"/>
  <c r="AE195" i="1"/>
  <c r="AI195" i="1"/>
  <c r="AK195" i="1"/>
  <c r="D196" i="1"/>
  <c r="M196" i="1"/>
  <c r="X196" i="1"/>
  <c r="AE196" i="1"/>
  <c r="AK196" i="1"/>
  <c r="D197" i="1"/>
  <c r="M197" i="1"/>
  <c r="X197" i="1"/>
  <c r="AE197" i="1"/>
  <c r="AJ197" i="1"/>
  <c r="AK197" i="1"/>
  <c r="D198" i="1"/>
  <c r="M198" i="1"/>
  <c r="X198" i="1"/>
  <c r="AE198" i="1"/>
  <c r="AK198" i="1"/>
  <c r="D199" i="1"/>
  <c r="M199" i="1"/>
  <c r="X199" i="1"/>
  <c r="AE199" i="1"/>
  <c r="AI199" i="1"/>
  <c r="AK199" i="1"/>
  <c r="D200" i="1"/>
  <c r="M200" i="1"/>
  <c r="X200" i="1"/>
  <c r="AE200" i="1"/>
  <c r="AK200" i="1"/>
  <c r="D201" i="1"/>
  <c r="M201" i="1"/>
  <c r="X201" i="1"/>
  <c r="AE201" i="1"/>
  <c r="AJ201" i="1"/>
  <c r="AK201" i="1"/>
  <c r="D202" i="1"/>
  <c r="M202" i="1"/>
  <c r="X202" i="1"/>
  <c r="AE202" i="1"/>
  <c r="AK202" i="1"/>
  <c r="D203" i="1"/>
  <c r="M203" i="1"/>
  <c r="X203" i="1"/>
  <c r="AE203" i="1"/>
  <c r="AI203" i="1"/>
  <c r="AK203" i="1"/>
  <c r="D204" i="1"/>
  <c r="M204" i="1"/>
  <c r="X204" i="1"/>
  <c r="AE204" i="1"/>
  <c r="AK204" i="1"/>
  <c r="D205" i="1"/>
  <c r="M205" i="1"/>
  <c r="X205" i="1"/>
  <c r="AE205" i="1"/>
  <c r="AJ205" i="1"/>
  <c r="AK205" i="1"/>
  <c r="D206" i="1"/>
  <c r="M206" i="1"/>
  <c r="X206" i="1"/>
  <c r="AE206" i="1"/>
  <c r="AK206" i="1"/>
  <c r="D207" i="1"/>
  <c r="M207" i="1"/>
  <c r="X207" i="1"/>
  <c r="AE207" i="1"/>
  <c r="AI207" i="1"/>
  <c r="AK207" i="1"/>
  <c r="D208" i="1"/>
  <c r="M208" i="1"/>
  <c r="X208" i="1"/>
  <c r="AE208" i="1"/>
  <c r="AK208" i="1"/>
  <c r="D209" i="1"/>
  <c r="M209" i="1"/>
  <c r="X209" i="1"/>
  <c r="AE209" i="1"/>
  <c r="AJ209" i="1"/>
  <c r="AK209" i="1"/>
  <c r="D210" i="1"/>
  <c r="M210" i="1"/>
  <c r="X210" i="1"/>
  <c r="AE210" i="1"/>
  <c r="AK210" i="1"/>
  <c r="D211" i="1"/>
  <c r="M211" i="1"/>
  <c r="X211" i="1"/>
  <c r="AE211" i="1"/>
  <c r="AI211" i="1"/>
  <c r="AK211" i="1"/>
  <c r="D212" i="1"/>
  <c r="M212" i="1"/>
  <c r="X212" i="1"/>
  <c r="AE212" i="1"/>
  <c r="AK212" i="1"/>
  <c r="D213" i="1"/>
  <c r="M213" i="1"/>
  <c r="X213" i="1"/>
  <c r="AE213" i="1"/>
  <c r="AJ213" i="1"/>
  <c r="AK213" i="1"/>
  <c r="D214" i="1"/>
  <c r="M214" i="1"/>
  <c r="X214" i="1"/>
  <c r="AE214" i="1"/>
  <c r="AK214" i="1"/>
  <c r="D215" i="1"/>
  <c r="M215" i="1"/>
  <c r="X215" i="1"/>
  <c r="AE215" i="1"/>
  <c r="AI215" i="1"/>
  <c r="AK215" i="1"/>
  <c r="D216" i="1"/>
  <c r="M216" i="1"/>
  <c r="X216" i="1"/>
  <c r="AE216" i="1"/>
  <c r="AK216" i="1"/>
  <c r="D217" i="1"/>
  <c r="M217" i="1"/>
  <c r="X217" i="1"/>
  <c r="AE217" i="1"/>
  <c r="AJ217" i="1"/>
  <c r="AK217" i="1"/>
  <c r="D218" i="1"/>
  <c r="M218" i="1"/>
  <c r="X218" i="1"/>
  <c r="AE218" i="1"/>
  <c r="AK218" i="1"/>
  <c r="D219" i="1"/>
  <c r="M219" i="1"/>
  <c r="X219" i="1"/>
  <c r="AE219" i="1"/>
  <c r="AI219" i="1"/>
  <c r="AK219" i="1"/>
  <c r="D220" i="1"/>
  <c r="M220" i="1"/>
  <c r="X220" i="1"/>
  <c r="AE220" i="1"/>
  <c r="AK220" i="1"/>
  <c r="D221" i="1"/>
  <c r="M221" i="1"/>
  <c r="X221" i="1"/>
  <c r="AE221" i="1"/>
  <c r="AJ221" i="1"/>
  <c r="AK221" i="1"/>
  <c r="D222" i="1"/>
  <c r="M222" i="1"/>
  <c r="X222" i="1"/>
  <c r="AE222" i="1"/>
  <c r="AK222" i="1"/>
  <c r="D223" i="1"/>
  <c r="M223" i="1"/>
  <c r="X223" i="1"/>
  <c r="AE223" i="1"/>
  <c r="AI223" i="1"/>
  <c r="AK223" i="1"/>
  <c r="D224" i="1"/>
  <c r="M224" i="1"/>
  <c r="X224" i="1"/>
  <c r="AE224" i="1"/>
  <c r="AK224" i="1"/>
  <c r="D225" i="1"/>
  <c r="M225" i="1"/>
  <c r="X225" i="1"/>
  <c r="AE225" i="1"/>
  <c r="AJ225" i="1"/>
  <c r="AK225" i="1"/>
  <c r="D226" i="1"/>
  <c r="M226" i="1"/>
  <c r="X226" i="1"/>
  <c r="AE226" i="1"/>
  <c r="AK226" i="1"/>
  <c r="D227" i="1"/>
  <c r="M227" i="1"/>
  <c r="X227" i="1"/>
  <c r="AE227" i="1"/>
  <c r="AI227" i="1"/>
  <c r="AK227" i="1"/>
  <c r="D228" i="1"/>
  <c r="M228" i="1"/>
  <c r="X228" i="1"/>
  <c r="AE228" i="1"/>
  <c r="AK228" i="1"/>
  <c r="D229" i="1"/>
  <c r="M229" i="1"/>
  <c r="X229" i="1"/>
  <c r="AE229" i="1"/>
  <c r="AJ229" i="1"/>
  <c r="AK229" i="1"/>
  <c r="D230" i="1"/>
  <c r="M230" i="1"/>
  <c r="X230" i="1"/>
  <c r="AE230" i="1"/>
  <c r="AK230" i="1"/>
  <c r="D231" i="1"/>
  <c r="M231" i="1"/>
  <c r="X231" i="1"/>
  <c r="AE231" i="1"/>
  <c r="AI231" i="1"/>
  <c r="AK231" i="1"/>
  <c r="D232" i="1"/>
  <c r="M232" i="1"/>
  <c r="X232" i="1"/>
  <c r="AE232" i="1"/>
  <c r="AK232" i="1"/>
  <c r="D233" i="1"/>
  <c r="M233" i="1"/>
  <c r="X233" i="1"/>
  <c r="AE233" i="1"/>
  <c r="AJ233" i="1"/>
  <c r="AK233" i="1"/>
  <c r="D234" i="1"/>
  <c r="M234" i="1"/>
  <c r="X234" i="1"/>
  <c r="AE234" i="1"/>
  <c r="AK234" i="1"/>
  <c r="D235" i="1"/>
  <c r="M235" i="1"/>
  <c r="X235" i="1"/>
  <c r="AE235" i="1"/>
  <c r="AI235" i="1"/>
  <c r="AK235" i="1"/>
  <c r="D236" i="1"/>
  <c r="M236" i="1"/>
  <c r="X236" i="1"/>
  <c r="AE236" i="1"/>
  <c r="AK236" i="1"/>
  <c r="D237" i="1"/>
  <c r="M237" i="1"/>
  <c r="X237" i="1"/>
  <c r="AE237" i="1"/>
  <c r="AJ237" i="1"/>
  <c r="AK237" i="1"/>
  <c r="D238" i="1"/>
  <c r="M238" i="1"/>
  <c r="X238" i="1"/>
  <c r="AE238" i="1"/>
  <c r="AK238" i="1"/>
  <c r="D239" i="1"/>
  <c r="M239" i="1"/>
  <c r="X239" i="1"/>
  <c r="AE239" i="1"/>
  <c r="AI239" i="1"/>
  <c r="AK239" i="1"/>
  <c r="D240" i="1"/>
  <c r="M240" i="1"/>
  <c r="X240" i="1"/>
  <c r="AE240" i="1"/>
  <c r="AK240" i="1"/>
  <c r="D241" i="1"/>
  <c r="M241" i="1"/>
  <c r="X241" i="1"/>
  <c r="AE241" i="1"/>
  <c r="AJ241" i="1"/>
  <c r="AK241" i="1"/>
  <c r="D242" i="1"/>
  <c r="M242" i="1"/>
  <c r="X242" i="1"/>
  <c r="AE242" i="1"/>
  <c r="AK242" i="1"/>
  <c r="D243" i="1"/>
  <c r="M243" i="1"/>
  <c r="X243" i="1"/>
  <c r="AE243" i="1"/>
  <c r="AI243" i="1"/>
  <c r="AK243" i="1"/>
  <c r="D244" i="1"/>
  <c r="M244" i="1"/>
  <c r="X244" i="1"/>
  <c r="AE244" i="1"/>
  <c r="AK244" i="1"/>
  <c r="D245" i="1"/>
  <c r="M245" i="1"/>
  <c r="X245" i="1"/>
  <c r="AE245" i="1"/>
  <c r="AJ245" i="1"/>
  <c r="AK245" i="1"/>
  <c r="D246" i="1"/>
  <c r="M246" i="1"/>
  <c r="X246" i="1"/>
  <c r="AE246" i="1"/>
  <c r="AK246" i="1"/>
  <c r="D247" i="1"/>
  <c r="M247" i="1"/>
  <c r="X247" i="1"/>
  <c r="AE247" i="1"/>
  <c r="AI247" i="1"/>
  <c r="AK247" i="1"/>
  <c r="D248" i="1"/>
  <c r="M248" i="1"/>
  <c r="X248" i="1"/>
  <c r="AE248" i="1"/>
  <c r="AK248" i="1"/>
  <c r="D249" i="1"/>
  <c r="M249" i="1"/>
  <c r="X249" i="1"/>
  <c r="AE249" i="1"/>
  <c r="AJ249" i="1"/>
  <c r="AK249" i="1"/>
  <c r="D250" i="1"/>
  <c r="M250" i="1"/>
  <c r="X250" i="1"/>
  <c r="AE250" i="1"/>
  <c r="AK250" i="1"/>
  <c r="D251" i="1"/>
  <c r="M251" i="1"/>
  <c r="X251" i="1"/>
  <c r="AE251" i="1"/>
  <c r="AI251" i="1"/>
  <c r="AK251" i="1"/>
  <c r="D252" i="1"/>
  <c r="M252" i="1"/>
  <c r="X252" i="1"/>
  <c r="AE252" i="1"/>
  <c r="AK252" i="1"/>
  <c r="D253" i="1"/>
  <c r="M253" i="1"/>
  <c r="X253" i="1"/>
  <c r="AE253" i="1"/>
  <c r="AJ253" i="1"/>
  <c r="AK253" i="1"/>
  <c r="D254" i="1"/>
  <c r="M254" i="1"/>
  <c r="X254" i="1"/>
  <c r="AE254" i="1"/>
  <c r="AK254" i="1"/>
  <c r="D255" i="1"/>
  <c r="M255" i="1"/>
  <c r="X255" i="1"/>
  <c r="AE255" i="1"/>
  <c r="AI255" i="1"/>
  <c r="AK255" i="1"/>
  <c r="D256" i="1"/>
  <c r="M256" i="1"/>
  <c r="X256" i="1"/>
  <c r="AE256" i="1"/>
  <c r="AK256" i="1"/>
  <c r="D257" i="1"/>
  <c r="M257" i="1"/>
  <c r="X257" i="1"/>
  <c r="AE257" i="1"/>
  <c r="AJ257" i="1"/>
  <c r="AK257" i="1"/>
  <c r="D258" i="1"/>
  <c r="M258" i="1"/>
  <c r="X258" i="1"/>
  <c r="AE258" i="1"/>
  <c r="AK258" i="1"/>
  <c r="D259" i="1"/>
  <c r="M259" i="1"/>
  <c r="X259" i="1"/>
  <c r="AE259" i="1"/>
  <c r="AI259" i="1"/>
  <c r="AK259" i="1"/>
  <c r="D260" i="1"/>
  <c r="M260" i="1"/>
  <c r="X260" i="1"/>
  <c r="AE260" i="1"/>
  <c r="AK260" i="1"/>
  <c r="D261" i="1"/>
  <c r="M261" i="1"/>
  <c r="X261" i="1"/>
  <c r="AE261" i="1"/>
  <c r="AJ261" i="1"/>
  <c r="AK261" i="1"/>
  <c r="D262" i="1"/>
  <c r="M262" i="1"/>
  <c r="X262" i="1"/>
  <c r="AE262" i="1"/>
  <c r="AK262" i="1"/>
  <c r="D263" i="1"/>
  <c r="M263" i="1"/>
  <c r="X263" i="1"/>
  <c r="AE263" i="1"/>
  <c r="AI263" i="1"/>
  <c r="AK263" i="1"/>
  <c r="D264" i="1"/>
  <c r="M264" i="1"/>
  <c r="X264" i="1"/>
  <c r="AE264" i="1"/>
  <c r="AK264" i="1"/>
  <c r="D265" i="1"/>
  <c r="M265" i="1"/>
  <c r="X265" i="1"/>
  <c r="AE265" i="1"/>
  <c r="AJ265" i="1"/>
  <c r="AK265" i="1"/>
  <c r="D266" i="1"/>
  <c r="M266" i="1"/>
  <c r="X266" i="1"/>
  <c r="AE266" i="1"/>
  <c r="AK266" i="1"/>
  <c r="D267" i="1"/>
  <c r="M267" i="1"/>
  <c r="X267" i="1"/>
  <c r="AE267" i="1"/>
  <c r="AI267" i="1"/>
  <c r="AK267" i="1"/>
  <c r="D268" i="1"/>
  <c r="M268" i="1"/>
  <c r="X268" i="1"/>
  <c r="AE268" i="1"/>
  <c r="AK268" i="1"/>
  <c r="D269" i="1"/>
  <c r="M269" i="1"/>
  <c r="X269" i="1"/>
  <c r="AE269" i="1"/>
  <c r="AJ269" i="1"/>
  <c r="AK269" i="1"/>
  <c r="D270" i="1"/>
  <c r="M270" i="1"/>
  <c r="X270" i="1"/>
  <c r="AE270" i="1"/>
  <c r="AK270" i="1"/>
  <c r="D271" i="1"/>
  <c r="M271" i="1"/>
  <c r="X271" i="1"/>
  <c r="AE271" i="1"/>
  <c r="AI271" i="1"/>
  <c r="AK271" i="1"/>
  <c r="D272" i="1"/>
  <c r="M272" i="1"/>
  <c r="X272" i="1"/>
  <c r="AE272" i="1"/>
  <c r="AK272" i="1"/>
  <c r="D273" i="1"/>
  <c r="M273" i="1"/>
  <c r="X273" i="1"/>
  <c r="AE273" i="1"/>
  <c r="AJ273" i="1"/>
  <c r="AK273" i="1"/>
  <c r="D274" i="1"/>
  <c r="M274" i="1"/>
  <c r="X274" i="1"/>
  <c r="AE274" i="1"/>
  <c r="AK274" i="1"/>
  <c r="D275" i="1"/>
  <c r="M275" i="1"/>
  <c r="X275" i="1"/>
  <c r="AE275" i="1"/>
  <c r="AI275" i="1"/>
  <c r="AK275" i="1"/>
  <c r="D276" i="1"/>
  <c r="M276" i="1"/>
  <c r="X276" i="1"/>
  <c r="AE276" i="1"/>
  <c r="AK276" i="1"/>
  <c r="D277" i="1"/>
  <c r="M277" i="1"/>
  <c r="X277" i="1"/>
  <c r="AE277" i="1"/>
  <c r="AJ277" i="1"/>
  <c r="AK277" i="1"/>
  <c r="D278" i="1"/>
  <c r="M278" i="1"/>
  <c r="X278" i="1"/>
  <c r="AE278" i="1"/>
  <c r="AK278" i="1"/>
  <c r="D279" i="1"/>
  <c r="M279" i="1"/>
  <c r="X279" i="1"/>
  <c r="AE279" i="1"/>
  <c r="AI279" i="1"/>
  <c r="AK279" i="1"/>
  <c r="D280" i="1"/>
  <c r="M280" i="1"/>
  <c r="X280" i="1"/>
  <c r="AE280" i="1"/>
  <c r="AK280" i="1"/>
  <c r="D281" i="1"/>
  <c r="M281" i="1"/>
  <c r="X281" i="1"/>
  <c r="AE281" i="1"/>
  <c r="AJ281" i="1"/>
  <c r="AK281" i="1"/>
  <c r="D282" i="1"/>
  <c r="M282" i="1"/>
  <c r="X282" i="1"/>
  <c r="AE282" i="1"/>
  <c r="AK282" i="1"/>
  <c r="D283" i="1"/>
  <c r="M283" i="1"/>
  <c r="X283" i="1"/>
  <c r="AE283" i="1"/>
  <c r="AI283" i="1"/>
  <c r="AK283" i="1"/>
  <c r="D284" i="1"/>
  <c r="M284" i="1"/>
  <c r="X284" i="1"/>
  <c r="AE284" i="1"/>
  <c r="AK284" i="1"/>
  <c r="D285" i="1"/>
  <c r="M285" i="1"/>
  <c r="X285" i="1"/>
  <c r="AE285" i="1"/>
  <c r="AJ285" i="1"/>
  <c r="AK285" i="1"/>
  <c r="D286" i="1"/>
  <c r="M286" i="1"/>
  <c r="X286" i="1"/>
  <c r="AE286" i="1"/>
  <c r="AK286" i="1"/>
  <c r="D287" i="1"/>
  <c r="M287" i="1"/>
  <c r="X287" i="1"/>
  <c r="AE287" i="1"/>
  <c r="AI287" i="1"/>
  <c r="AK287" i="1"/>
  <c r="D288" i="1"/>
  <c r="M288" i="1"/>
  <c r="X288" i="1"/>
  <c r="AE288" i="1"/>
  <c r="AK288" i="1"/>
  <c r="D289" i="1"/>
  <c r="M289" i="1"/>
  <c r="X289" i="1"/>
  <c r="AE289" i="1"/>
  <c r="AJ289" i="1"/>
  <c r="AK289" i="1"/>
  <c r="D290" i="1"/>
  <c r="M290" i="1"/>
  <c r="X290" i="1"/>
  <c r="AE290" i="1"/>
  <c r="AK290" i="1"/>
  <c r="D291" i="1"/>
  <c r="M291" i="1"/>
  <c r="X291" i="1"/>
  <c r="AE291" i="1"/>
  <c r="AI291" i="1"/>
  <c r="AK291" i="1"/>
  <c r="D292" i="1"/>
  <c r="M292" i="1"/>
  <c r="X292" i="1"/>
  <c r="AE292" i="1"/>
  <c r="AK292" i="1"/>
  <c r="D293" i="1"/>
  <c r="M293" i="1"/>
  <c r="X293" i="1"/>
  <c r="AE293" i="1"/>
  <c r="AJ293" i="1"/>
  <c r="AK293" i="1"/>
  <c r="D294" i="1"/>
  <c r="M294" i="1"/>
  <c r="X294" i="1"/>
  <c r="AE294" i="1"/>
  <c r="AK294" i="1"/>
  <c r="D295" i="1"/>
  <c r="M295" i="1"/>
  <c r="X295" i="1"/>
  <c r="AE295" i="1"/>
  <c r="AI295" i="1"/>
  <c r="AK295" i="1"/>
  <c r="D296" i="1"/>
  <c r="M296" i="1"/>
  <c r="X296" i="1"/>
  <c r="AE296" i="1"/>
  <c r="AK296" i="1"/>
  <c r="D297" i="1"/>
  <c r="M297" i="1"/>
  <c r="X297" i="1"/>
  <c r="AE297" i="1"/>
  <c r="AJ297" i="1"/>
  <c r="AK297" i="1"/>
  <c r="D298" i="1"/>
  <c r="M298" i="1"/>
  <c r="X298" i="1"/>
  <c r="AE298" i="1"/>
  <c r="AK298" i="1"/>
  <c r="D299" i="1"/>
  <c r="M299" i="1"/>
  <c r="X299" i="1"/>
  <c r="AE299" i="1"/>
  <c r="AI299" i="1"/>
  <c r="AK299" i="1"/>
  <c r="D300" i="1"/>
  <c r="M300" i="1"/>
  <c r="X300" i="1"/>
  <c r="AE300" i="1"/>
  <c r="AK300" i="1"/>
  <c r="D301" i="1"/>
  <c r="M301" i="1"/>
  <c r="X301" i="1"/>
  <c r="AE301" i="1"/>
  <c r="AJ301" i="1"/>
  <c r="AK301" i="1"/>
  <c r="D302" i="1"/>
  <c r="M302" i="1"/>
  <c r="X302" i="1"/>
  <c r="AE302" i="1"/>
  <c r="AK302" i="1"/>
  <c r="D303" i="1"/>
  <c r="M303" i="1"/>
  <c r="X303" i="1"/>
  <c r="AE303" i="1"/>
  <c r="AI303" i="1"/>
  <c r="AK303" i="1"/>
  <c r="D304" i="1"/>
  <c r="M304" i="1"/>
  <c r="X304" i="1"/>
  <c r="AE304" i="1"/>
  <c r="AK304" i="1"/>
  <c r="D305" i="1"/>
  <c r="M305" i="1"/>
  <c r="X305" i="1"/>
  <c r="AE305" i="1"/>
  <c r="AJ305" i="1"/>
  <c r="AK305" i="1"/>
  <c r="D306" i="1"/>
  <c r="M306" i="1"/>
  <c r="X306" i="1"/>
  <c r="AE306" i="1"/>
  <c r="AK306" i="1"/>
  <c r="D307" i="1"/>
  <c r="M307" i="1"/>
  <c r="X307" i="1"/>
  <c r="AE307" i="1"/>
  <c r="AI307" i="1"/>
  <c r="AK307" i="1"/>
  <c r="D308" i="1"/>
  <c r="M308" i="1"/>
  <c r="X308" i="1"/>
  <c r="AE308" i="1"/>
  <c r="AK308" i="1"/>
  <c r="D309" i="1"/>
  <c r="M309" i="1"/>
  <c r="X309" i="1"/>
  <c r="AE309" i="1"/>
  <c r="AJ309" i="1"/>
  <c r="AK309" i="1"/>
  <c r="D310" i="1"/>
  <c r="M310" i="1"/>
  <c r="X310" i="1"/>
  <c r="AE310" i="1"/>
  <c r="AK310" i="1"/>
  <c r="D311" i="1"/>
  <c r="M311" i="1"/>
  <c r="X311" i="1"/>
  <c r="AE311" i="1"/>
  <c r="AI311" i="1"/>
  <c r="AK311" i="1"/>
  <c r="D312" i="1"/>
  <c r="M312" i="1"/>
  <c r="X312" i="1"/>
  <c r="AE312" i="1"/>
  <c r="AK312" i="1"/>
  <c r="D313" i="1"/>
  <c r="M313" i="1"/>
  <c r="X313" i="1"/>
  <c r="AE313" i="1"/>
  <c r="AJ313" i="1"/>
  <c r="AK313" i="1"/>
  <c r="D314" i="1"/>
  <c r="M314" i="1"/>
  <c r="X314" i="1"/>
  <c r="AE314" i="1"/>
  <c r="AK314" i="1"/>
  <c r="D315" i="1"/>
  <c r="M315" i="1"/>
  <c r="X315" i="1"/>
  <c r="AE315" i="1"/>
  <c r="AI315" i="1"/>
  <c r="AK315" i="1"/>
  <c r="D316" i="1"/>
  <c r="M316" i="1"/>
  <c r="X316" i="1"/>
  <c r="AE316" i="1"/>
  <c r="AK316" i="1"/>
  <c r="D317" i="1"/>
  <c r="M317" i="1"/>
  <c r="X317" i="1"/>
  <c r="AE317" i="1"/>
  <c r="AI317" i="1"/>
  <c r="AK317" i="1"/>
  <c r="D318" i="1"/>
  <c r="M318" i="1"/>
  <c r="X318" i="1"/>
  <c r="AE318" i="1"/>
  <c r="AK318" i="1"/>
  <c r="D319" i="1"/>
  <c r="M319" i="1"/>
  <c r="X319" i="1"/>
  <c r="AE319" i="1"/>
  <c r="AI319" i="1"/>
  <c r="AK319" i="1"/>
  <c r="D320" i="1"/>
  <c r="M320" i="1"/>
  <c r="X320" i="1"/>
  <c r="AE320" i="1"/>
  <c r="AK320" i="1"/>
  <c r="D321" i="1"/>
  <c r="M321" i="1"/>
  <c r="X321" i="1"/>
  <c r="AE321" i="1"/>
  <c r="AI321" i="1"/>
  <c r="AK321" i="1"/>
  <c r="D322" i="1"/>
  <c r="M322" i="1"/>
  <c r="X322" i="1"/>
  <c r="AE322" i="1"/>
  <c r="AK322" i="1"/>
  <c r="D323" i="1"/>
  <c r="M323" i="1"/>
  <c r="X323" i="1"/>
  <c r="AE323" i="1"/>
  <c r="AI323" i="1"/>
  <c r="AK323" i="1"/>
  <c r="D324" i="1"/>
  <c r="M324" i="1"/>
  <c r="X324" i="1"/>
  <c r="AE324" i="1"/>
  <c r="AK324" i="1"/>
  <c r="D325" i="1"/>
  <c r="M325" i="1"/>
  <c r="X325" i="1"/>
  <c r="AE325" i="1"/>
  <c r="AI325" i="1"/>
  <c r="AK325" i="1"/>
  <c r="D326" i="1"/>
  <c r="M326" i="1"/>
  <c r="X326" i="1"/>
  <c r="AE326" i="1"/>
  <c r="AK326" i="1"/>
  <c r="D327" i="1"/>
  <c r="M327" i="1"/>
  <c r="X327" i="1"/>
  <c r="AE327" i="1"/>
  <c r="AI327" i="1"/>
  <c r="AK327" i="1"/>
  <c r="D328" i="1"/>
  <c r="M328" i="1"/>
  <c r="X328" i="1"/>
  <c r="AE328" i="1"/>
  <c r="AK328" i="1"/>
  <c r="D329" i="1"/>
  <c r="M329" i="1"/>
  <c r="X329" i="1"/>
  <c r="AE329" i="1"/>
  <c r="AI329" i="1"/>
  <c r="AK329" i="1"/>
  <c r="D330" i="1"/>
  <c r="M330" i="1"/>
  <c r="X330" i="1"/>
  <c r="AE330" i="1"/>
  <c r="AK330" i="1"/>
  <c r="D331" i="1"/>
  <c r="M331" i="1"/>
  <c r="X331" i="1"/>
  <c r="AE331" i="1"/>
  <c r="AI331" i="1"/>
  <c r="AK331" i="1"/>
  <c r="D332" i="1"/>
  <c r="M332" i="1"/>
  <c r="X332" i="1"/>
  <c r="AE332" i="1"/>
  <c r="AK332" i="1"/>
  <c r="D333" i="1"/>
  <c r="M333" i="1"/>
  <c r="X333" i="1"/>
  <c r="AE333" i="1"/>
  <c r="AI333" i="1"/>
  <c r="AK333" i="1"/>
  <c r="D334" i="1"/>
  <c r="M334" i="1"/>
  <c r="X334" i="1"/>
  <c r="AE334" i="1"/>
  <c r="AK334" i="1"/>
  <c r="D335" i="1"/>
  <c r="M335" i="1"/>
  <c r="X335" i="1"/>
  <c r="AE335" i="1"/>
  <c r="AI335" i="1"/>
  <c r="AK335" i="1"/>
  <c r="D336" i="1"/>
  <c r="M336" i="1"/>
  <c r="X336" i="1"/>
  <c r="AE336" i="1"/>
  <c r="AK336" i="1"/>
  <c r="D337" i="1"/>
  <c r="M337" i="1"/>
  <c r="X337" i="1"/>
  <c r="AE337" i="1"/>
  <c r="AI337" i="1"/>
  <c r="AK337" i="1"/>
  <c r="D338" i="1"/>
  <c r="M338" i="1"/>
  <c r="X338" i="1"/>
  <c r="AE338" i="1"/>
  <c r="AK338" i="1"/>
  <c r="D339" i="1"/>
  <c r="M339" i="1"/>
  <c r="X339" i="1"/>
  <c r="AE339" i="1"/>
  <c r="AI339" i="1"/>
  <c r="AK339" i="1"/>
  <c r="D340" i="1"/>
  <c r="M340" i="1"/>
  <c r="X340" i="1"/>
  <c r="AE340" i="1"/>
  <c r="AK340" i="1"/>
  <c r="D341" i="1"/>
  <c r="M341" i="1"/>
  <c r="X341" i="1"/>
  <c r="AE341" i="1"/>
  <c r="AI341" i="1"/>
  <c r="AK341" i="1"/>
  <c r="D342" i="1"/>
  <c r="M342" i="1"/>
  <c r="X342" i="1"/>
  <c r="AE342" i="1"/>
  <c r="AK342" i="1"/>
  <c r="D343" i="1"/>
  <c r="M343" i="1"/>
  <c r="X343" i="1"/>
  <c r="AE343" i="1"/>
  <c r="AI343" i="1"/>
  <c r="AK343" i="1"/>
  <c r="D344" i="1"/>
  <c r="M344" i="1"/>
  <c r="X344" i="1"/>
  <c r="AE344" i="1"/>
  <c r="AK344" i="1"/>
  <c r="D345" i="1"/>
  <c r="M345" i="1"/>
  <c r="X345" i="1"/>
  <c r="AE345" i="1"/>
  <c r="AI345" i="1"/>
  <c r="AK345" i="1"/>
  <c r="D346" i="1"/>
  <c r="M346" i="1"/>
  <c r="X346" i="1"/>
  <c r="AE346" i="1"/>
  <c r="AK346" i="1"/>
  <c r="D347" i="1"/>
  <c r="M347" i="1"/>
  <c r="X347" i="1"/>
  <c r="AE347" i="1"/>
  <c r="AI347" i="1"/>
  <c r="AK347" i="1"/>
  <c r="D348" i="1"/>
  <c r="M348" i="1"/>
  <c r="X348" i="1"/>
  <c r="AE348" i="1"/>
  <c r="AK348" i="1"/>
  <c r="D349" i="1"/>
  <c r="M349" i="1"/>
  <c r="X349" i="1"/>
  <c r="AE349" i="1"/>
  <c r="AI349" i="1"/>
  <c r="AK349" i="1"/>
  <c r="D350" i="1"/>
  <c r="M350" i="1"/>
  <c r="X350" i="1"/>
  <c r="AE350" i="1"/>
  <c r="AK350" i="1"/>
  <c r="D351" i="1"/>
  <c r="M351" i="1"/>
  <c r="X351" i="1"/>
  <c r="AE351" i="1"/>
  <c r="AI351" i="1"/>
  <c r="AK351" i="1"/>
  <c r="D352" i="1"/>
  <c r="M352" i="1"/>
  <c r="X352" i="1"/>
  <c r="AE352" i="1"/>
  <c r="AK352" i="1"/>
  <c r="D353" i="1"/>
  <c r="M353" i="1"/>
  <c r="X353" i="1"/>
  <c r="AE353" i="1"/>
  <c r="AI353" i="1"/>
  <c r="AK353" i="1"/>
  <c r="D354" i="1"/>
  <c r="M354" i="1"/>
  <c r="X354" i="1"/>
  <c r="AE354" i="1"/>
  <c r="AK354" i="1"/>
  <c r="D355" i="1"/>
  <c r="M355" i="1"/>
  <c r="X355" i="1"/>
  <c r="AE355" i="1"/>
  <c r="AI355" i="1"/>
  <c r="AK355" i="1"/>
  <c r="D356" i="1"/>
  <c r="M356" i="1"/>
  <c r="X356" i="1"/>
  <c r="AE356" i="1"/>
  <c r="AJ356" i="1"/>
  <c r="AK356" i="1"/>
  <c r="D357" i="1"/>
  <c r="M357" i="1"/>
  <c r="X357" i="1"/>
  <c r="AE357" i="1"/>
  <c r="AK357" i="1"/>
  <c r="D358" i="1"/>
  <c r="M358" i="1"/>
  <c r="X358" i="1"/>
  <c r="AE358" i="1"/>
  <c r="AK358" i="1"/>
  <c r="D359" i="1"/>
  <c r="M359" i="1"/>
  <c r="X359" i="1"/>
  <c r="AE359" i="1"/>
  <c r="AI359" i="1"/>
  <c r="AK359" i="1"/>
  <c r="D360" i="1"/>
  <c r="M360" i="1"/>
  <c r="X360" i="1"/>
  <c r="AE360" i="1"/>
  <c r="AJ360" i="1"/>
  <c r="AK360" i="1"/>
  <c r="D361" i="1"/>
  <c r="M361" i="1"/>
  <c r="X361" i="1"/>
  <c r="AE361" i="1"/>
  <c r="AK361" i="1"/>
  <c r="D362" i="1"/>
  <c r="M362" i="1"/>
  <c r="X362" i="1"/>
  <c r="AE362" i="1"/>
  <c r="AK362" i="1"/>
  <c r="D363" i="1"/>
  <c r="M363" i="1"/>
  <c r="X363" i="1"/>
  <c r="AE363" i="1"/>
  <c r="AI363" i="1"/>
  <c r="AK363" i="1"/>
  <c r="D364" i="1"/>
  <c r="M364" i="1"/>
  <c r="X364" i="1"/>
  <c r="AE364" i="1"/>
  <c r="AJ364" i="1"/>
  <c r="AK364" i="1"/>
  <c r="D365" i="1"/>
  <c r="M365" i="1"/>
  <c r="X365" i="1"/>
  <c r="AE365" i="1"/>
  <c r="AK365" i="1"/>
  <c r="D366" i="1"/>
  <c r="M366" i="1"/>
  <c r="X366" i="1"/>
  <c r="AE366" i="1"/>
  <c r="AK366" i="1"/>
  <c r="D367" i="1"/>
  <c r="M367" i="1"/>
  <c r="X367" i="1"/>
  <c r="AE367" i="1"/>
  <c r="AI367" i="1"/>
  <c r="AK367" i="1"/>
  <c r="D368" i="1"/>
  <c r="M368" i="1"/>
  <c r="X368" i="1"/>
  <c r="AE368" i="1"/>
  <c r="AJ368" i="1"/>
  <c r="AK368" i="1"/>
  <c r="D369" i="1"/>
  <c r="M369" i="1"/>
  <c r="X369" i="1"/>
  <c r="AE369" i="1"/>
  <c r="AK369" i="1"/>
  <c r="D370" i="1"/>
  <c r="M370" i="1"/>
  <c r="X370" i="1"/>
  <c r="AE370" i="1"/>
  <c r="AK370" i="1"/>
  <c r="D371" i="1"/>
  <c r="M371" i="1"/>
  <c r="X371" i="1"/>
  <c r="AE371" i="1"/>
  <c r="AI371" i="1"/>
  <c r="AK371" i="1"/>
  <c r="D372" i="1"/>
  <c r="M372" i="1"/>
  <c r="X372" i="1"/>
  <c r="AE372" i="1"/>
  <c r="AJ372" i="1"/>
  <c r="AK372" i="1"/>
  <c r="D373" i="1"/>
  <c r="M373" i="1"/>
  <c r="X373" i="1"/>
  <c r="AE373" i="1"/>
  <c r="AK373" i="1"/>
  <c r="D374" i="1"/>
  <c r="M374" i="1"/>
  <c r="X374" i="1"/>
  <c r="AE374" i="1"/>
  <c r="AK374" i="1"/>
  <c r="D375" i="1"/>
  <c r="M375" i="1"/>
  <c r="X375" i="1"/>
  <c r="AE375" i="1"/>
  <c r="AI375" i="1"/>
  <c r="AK375" i="1"/>
  <c r="D376" i="1"/>
  <c r="M376" i="1"/>
  <c r="X376" i="1"/>
  <c r="AE376" i="1"/>
  <c r="AJ376" i="1"/>
  <c r="AK376" i="1"/>
  <c r="D377" i="1"/>
  <c r="M377" i="1"/>
  <c r="X377" i="1"/>
  <c r="AE377" i="1"/>
  <c r="AK377" i="1"/>
  <c r="D378" i="1"/>
  <c r="M378" i="1"/>
  <c r="X378" i="1"/>
  <c r="AE378" i="1"/>
  <c r="AK378" i="1"/>
  <c r="D379" i="1"/>
  <c r="M379" i="1"/>
  <c r="X379" i="1"/>
  <c r="AE379" i="1"/>
  <c r="AI379" i="1"/>
  <c r="AK379" i="1"/>
  <c r="D380" i="1"/>
  <c r="M380" i="1"/>
  <c r="X380" i="1"/>
  <c r="AE380" i="1"/>
  <c r="AJ380" i="1"/>
  <c r="AK380" i="1"/>
  <c r="D381" i="1"/>
  <c r="M381" i="1"/>
  <c r="X381" i="1"/>
  <c r="AE381" i="1"/>
  <c r="AK381" i="1"/>
  <c r="D382" i="1"/>
  <c r="M382" i="1"/>
  <c r="X382" i="1"/>
  <c r="AE382" i="1"/>
  <c r="AK382" i="1"/>
  <c r="D383" i="1"/>
  <c r="M383" i="1"/>
  <c r="X383" i="1"/>
  <c r="AE383" i="1"/>
  <c r="AI383" i="1"/>
  <c r="AK383" i="1"/>
  <c r="D384" i="1"/>
  <c r="M384" i="1"/>
  <c r="X384" i="1"/>
  <c r="AE384" i="1"/>
  <c r="AJ384" i="1"/>
  <c r="AK384" i="1"/>
  <c r="D385" i="1"/>
  <c r="M385" i="1"/>
  <c r="X385" i="1"/>
  <c r="AE385" i="1"/>
  <c r="AK385" i="1"/>
  <c r="D386" i="1"/>
  <c r="M386" i="1"/>
  <c r="X386" i="1"/>
  <c r="AE386" i="1"/>
  <c r="AK386" i="1"/>
  <c r="D387" i="1"/>
  <c r="M387" i="1"/>
  <c r="X387" i="1"/>
  <c r="AE387" i="1"/>
  <c r="AI387" i="1"/>
  <c r="AK387" i="1"/>
  <c r="D388" i="1"/>
  <c r="M388" i="1"/>
  <c r="X388" i="1"/>
  <c r="AE388" i="1"/>
  <c r="AJ388" i="1"/>
  <c r="AK388" i="1"/>
  <c r="D389" i="1"/>
  <c r="M389" i="1"/>
  <c r="X389" i="1"/>
  <c r="AE389" i="1"/>
  <c r="AK389" i="1"/>
  <c r="D390" i="1"/>
  <c r="M390" i="1"/>
  <c r="X390" i="1"/>
  <c r="AE390" i="1"/>
  <c r="AK390" i="1"/>
  <c r="D391" i="1"/>
  <c r="M391" i="1"/>
  <c r="X391" i="1"/>
  <c r="AE391" i="1"/>
  <c r="AI391" i="1"/>
  <c r="AK391" i="1"/>
  <c r="D392" i="1"/>
  <c r="M392" i="1"/>
  <c r="X392" i="1"/>
  <c r="AE392" i="1"/>
  <c r="AJ392" i="1"/>
  <c r="AK392" i="1"/>
  <c r="D393" i="1"/>
  <c r="M393" i="1"/>
  <c r="X393" i="1"/>
  <c r="AE393" i="1"/>
  <c r="AK393" i="1"/>
  <c r="AI393" i="1" l="1"/>
  <c r="AJ390" i="1"/>
  <c r="AI389" i="1"/>
  <c r="AJ386" i="1"/>
  <c r="AI385" i="1"/>
  <c r="AI377" i="1"/>
  <c r="AJ374" i="1"/>
  <c r="AI373" i="1"/>
  <c r="AJ370" i="1"/>
  <c r="AI369" i="1"/>
  <c r="AJ366" i="1"/>
  <c r="AI365" i="1"/>
  <c r="AJ362" i="1"/>
  <c r="AI361" i="1"/>
  <c r="AJ358" i="1"/>
  <c r="AI357" i="1"/>
  <c r="AJ354" i="1"/>
  <c r="AJ350" i="1"/>
  <c r="AJ346" i="1"/>
  <c r="AJ340" i="1"/>
  <c r="AJ336" i="1"/>
  <c r="AJ332" i="1"/>
  <c r="AJ326" i="1"/>
  <c r="AJ322" i="1"/>
  <c r="AJ318" i="1"/>
  <c r="AJ314" i="1"/>
  <c r="AI308" i="1"/>
  <c r="AI304" i="1"/>
  <c r="AJ298" i="1"/>
  <c r="AJ294" i="1"/>
  <c r="AJ290" i="1"/>
  <c r="AJ286" i="1"/>
  <c r="AJ282" i="1"/>
  <c r="AJ278" i="1"/>
  <c r="AI272" i="1"/>
  <c r="AI268" i="1"/>
  <c r="AI264" i="1"/>
  <c r="AI260" i="1"/>
  <c r="AI256" i="1"/>
  <c r="AI252" i="1"/>
  <c r="AI248" i="1"/>
  <c r="AJ242" i="1"/>
  <c r="AJ238" i="1"/>
  <c r="AJ234" i="1"/>
  <c r="AJ230" i="1"/>
  <c r="AI224" i="1"/>
  <c r="AI220" i="1"/>
  <c r="AI216" i="1"/>
  <c r="AI212" i="1"/>
  <c r="AJ206" i="1"/>
  <c r="AJ202" i="1"/>
  <c r="AJ198" i="1"/>
  <c r="AJ186" i="1"/>
  <c r="AJ83" i="1"/>
  <c r="AI47" i="1"/>
  <c r="AI13" i="1"/>
  <c r="AI6" i="1"/>
  <c r="AJ382" i="1"/>
  <c r="AI381" i="1"/>
  <c r="AJ378" i="1"/>
  <c r="AJ352" i="1"/>
  <c r="AJ348" i="1"/>
  <c r="AJ344" i="1"/>
  <c r="AJ342" i="1"/>
  <c r="AJ338" i="1"/>
  <c r="AJ334" i="1"/>
  <c r="AJ330" i="1"/>
  <c r="AJ328" i="1"/>
  <c r="AJ324" i="1"/>
  <c r="AJ320" i="1"/>
  <c r="AJ316" i="1"/>
  <c r="AI312" i="1"/>
  <c r="AJ310" i="1"/>
  <c r="AJ306" i="1"/>
  <c r="AJ302" i="1"/>
  <c r="AI300" i="1"/>
  <c r="AI296" i="1"/>
  <c r="AI292" i="1"/>
  <c r="AI288" i="1"/>
  <c r="AI284" i="1"/>
  <c r="AI280" i="1"/>
  <c r="AI276" i="1"/>
  <c r="AJ274" i="1"/>
  <c r="AJ270" i="1"/>
  <c r="AJ266" i="1"/>
  <c r="AJ262" i="1"/>
  <c r="AJ258" i="1"/>
  <c r="AJ254" i="1"/>
  <c r="AJ250" i="1"/>
  <c r="AJ246" i="1"/>
  <c r="AI244" i="1"/>
  <c r="AI240" i="1"/>
  <c r="AI236" i="1"/>
  <c r="AI232" i="1"/>
  <c r="AI228" i="1"/>
  <c r="AJ226" i="1"/>
  <c r="AJ222" i="1"/>
  <c r="AJ218" i="1"/>
  <c r="AJ214" i="1"/>
  <c r="AJ210" i="1"/>
  <c r="AI208" i="1"/>
  <c r="AI204" i="1"/>
  <c r="AI200" i="1"/>
  <c r="AI196" i="1"/>
  <c r="AJ194" i="1"/>
  <c r="AI188" i="1"/>
  <c r="AI116" i="1"/>
  <c r="AI28" i="1"/>
  <c r="AJ391" i="1"/>
  <c r="AI390" i="1"/>
  <c r="AJ387" i="1"/>
  <c r="AI386" i="1"/>
  <c r="AJ383" i="1"/>
  <c r="AI382" i="1"/>
  <c r="AJ379" i="1"/>
  <c r="AI378" i="1"/>
  <c r="AJ375" i="1"/>
  <c r="AI374" i="1"/>
  <c r="AJ371" i="1"/>
  <c r="AI370" i="1"/>
  <c r="AJ367" i="1"/>
  <c r="AI366" i="1"/>
  <c r="AJ363" i="1"/>
  <c r="AI362" i="1"/>
  <c r="AJ359" i="1"/>
  <c r="AI358" i="1"/>
  <c r="AJ355" i="1"/>
  <c r="AI183" i="1"/>
  <c r="AI181" i="1"/>
  <c r="AJ176" i="1"/>
  <c r="AJ174" i="1"/>
  <c r="AI167" i="1"/>
  <c r="AI165" i="1"/>
  <c r="AJ160" i="1"/>
  <c r="AJ158" i="1"/>
  <c r="AI151" i="1"/>
  <c r="AI149" i="1"/>
  <c r="AJ144" i="1"/>
  <c r="AJ142" i="1"/>
  <c r="AI135" i="1"/>
  <c r="AI133" i="1"/>
  <c r="AI124" i="1"/>
  <c r="AJ107" i="1"/>
  <c r="AJ98" i="1"/>
  <c r="AI93" i="1"/>
  <c r="AJ89" i="1"/>
  <c r="AI86" i="1"/>
  <c r="AJ81" i="1"/>
  <c r="AI78" i="1"/>
  <c r="AJ74" i="1"/>
  <c r="AI69" i="1"/>
  <c r="AI60" i="1"/>
  <c r="AJ55" i="1"/>
  <c r="AI39" i="1"/>
  <c r="AJ35" i="1"/>
  <c r="AI8" i="1"/>
  <c r="AI11" i="1"/>
  <c r="AI19" i="1"/>
  <c r="AI24" i="1"/>
  <c r="AI26" i="1"/>
  <c r="AI33" i="1"/>
  <c r="AI35" i="1"/>
  <c r="AI40" i="1"/>
  <c r="AI42" i="1"/>
  <c r="AI49" i="1"/>
  <c r="AI51" i="1"/>
  <c r="AI56" i="1"/>
  <c r="AI59" i="1"/>
  <c r="AI63" i="1"/>
  <c r="AI67" i="1"/>
  <c r="AI71" i="1"/>
  <c r="AI75" i="1"/>
  <c r="AI79" i="1"/>
  <c r="AI83" i="1"/>
  <c r="AI87" i="1"/>
  <c r="AI91" i="1"/>
  <c r="AI95" i="1"/>
  <c r="AI99" i="1"/>
  <c r="AI103" i="1"/>
  <c r="AI107" i="1"/>
  <c r="AI111" i="1"/>
  <c r="AI115" i="1"/>
  <c r="AI119" i="1"/>
  <c r="AI123" i="1"/>
  <c r="AI127" i="1"/>
  <c r="AI131" i="1"/>
  <c r="AI7" i="1"/>
  <c r="AI12" i="1"/>
  <c r="AI15" i="1"/>
  <c r="AI18" i="1"/>
  <c r="AI20" i="1"/>
  <c r="AI23" i="1"/>
  <c r="AI25" i="1"/>
  <c r="AI30" i="1"/>
  <c r="AI32" i="1"/>
  <c r="AI37" i="1"/>
  <c r="AI44" i="1"/>
  <c r="AI58" i="1"/>
  <c r="AI65" i="1"/>
  <c r="AI72" i="1"/>
  <c r="AI74" i="1"/>
  <c r="AI81" i="1"/>
  <c r="AI88" i="1"/>
  <c r="AI90" i="1"/>
  <c r="AI97" i="1"/>
  <c r="AI104" i="1"/>
  <c r="AI106" i="1"/>
  <c r="AI113" i="1"/>
  <c r="AI120" i="1"/>
  <c r="AI122" i="1"/>
  <c r="AI129" i="1"/>
  <c r="AI134" i="1"/>
  <c r="AI138" i="1"/>
  <c r="AI142" i="1"/>
  <c r="AI146" i="1"/>
  <c r="AI150" i="1"/>
  <c r="AI154" i="1"/>
  <c r="AI158" i="1"/>
  <c r="AI162" i="1"/>
  <c r="AI166" i="1"/>
  <c r="AI170" i="1"/>
  <c r="AI174" i="1"/>
  <c r="AI178" i="1"/>
  <c r="AI182" i="1"/>
  <c r="AI186" i="1"/>
  <c r="AI190" i="1"/>
  <c r="AI194" i="1"/>
  <c r="AI198" i="1"/>
  <c r="AI202" i="1"/>
  <c r="AI206" i="1"/>
  <c r="AI210" i="1"/>
  <c r="AI214" i="1"/>
  <c r="AI218" i="1"/>
  <c r="AI222" i="1"/>
  <c r="AI226" i="1"/>
  <c r="AI230" i="1"/>
  <c r="AI234" i="1"/>
  <c r="AI238" i="1"/>
  <c r="AI242" i="1"/>
  <c r="AI246" i="1"/>
  <c r="AI250" i="1"/>
  <c r="AI254" i="1"/>
  <c r="AI258" i="1"/>
  <c r="AI262" i="1"/>
  <c r="AI266" i="1"/>
  <c r="AI270" i="1"/>
  <c r="AI274" i="1"/>
  <c r="AI278" i="1"/>
  <c r="AI282" i="1"/>
  <c r="AI286" i="1"/>
  <c r="AI290" i="1"/>
  <c r="AI294" i="1"/>
  <c r="AI298" i="1"/>
  <c r="AI302" i="1"/>
  <c r="AI306" i="1"/>
  <c r="AI310" i="1"/>
  <c r="AI314" i="1"/>
  <c r="AI16" i="1"/>
  <c r="AI31" i="1"/>
  <c r="AI38" i="1"/>
  <c r="AI43" i="1"/>
  <c r="AI45" i="1"/>
  <c r="AI50" i="1"/>
  <c r="AI52" i="1"/>
  <c r="AI55" i="1"/>
  <c r="AI57" i="1"/>
  <c r="AI64" i="1"/>
  <c r="AI66" i="1"/>
  <c r="AI73" i="1"/>
  <c r="AI80" i="1"/>
  <c r="AI82" i="1"/>
  <c r="AI89" i="1"/>
  <c r="AI96" i="1"/>
  <c r="AI98" i="1"/>
  <c r="AI105" i="1"/>
  <c r="AI112" i="1"/>
  <c r="AI114" i="1"/>
  <c r="AI121" i="1"/>
  <c r="AI128" i="1"/>
  <c r="AI130" i="1"/>
  <c r="AI136" i="1"/>
  <c r="AI140" i="1"/>
  <c r="AI144" i="1"/>
  <c r="AI148" i="1"/>
  <c r="AI152" i="1"/>
  <c r="AI156" i="1"/>
  <c r="AI160" i="1"/>
  <c r="AI164" i="1"/>
  <c r="AI168" i="1"/>
  <c r="AI172" i="1"/>
  <c r="AI176" i="1"/>
  <c r="AI180" i="1"/>
  <c r="AI184" i="1"/>
  <c r="AI21" i="1"/>
  <c r="AI27" i="1"/>
  <c r="AI34" i="1"/>
  <c r="AI41" i="1"/>
  <c r="AI46" i="1"/>
  <c r="AI54" i="1"/>
  <c r="AI70" i="1"/>
  <c r="AI76" i="1"/>
  <c r="AI85" i="1"/>
  <c r="AI94" i="1"/>
  <c r="AI100" i="1"/>
  <c r="AI109" i="1"/>
  <c r="AI145" i="1"/>
  <c r="AI147" i="1"/>
  <c r="AI161" i="1"/>
  <c r="AI163" i="1"/>
  <c r="AI177" i="1"/>
  <c r="AI179" i="1"/>
  <c r="AI191" i="1"/>
  <c r="AI193" i="1"/>
  <c r="AI201" i="1"/>
  <c r="AI209" i="1"/>
  <c r="AI217" i="1"/>
  <c r="AI225" i="1"/>
  <c r="AI233" i="1"/>
  <c r="AI241" i="1"/>
  <c r="AI249" i="1"/>
  <c r="AI257" i="1"/>
  <c r="AI265" i="1"/>
  <c r="AI273" i="1"/>
  <c r="AI281" i="1"/>
  <c r="AI289" i="1"/>
  <c r="AI297" i="1"/>
  <c r="AI305" i="1"/>
  <c r="AI313" i="1"/>
  <c r="AI316" i="1"/>
  <c r="AI320" i="1"/>
  <c r="AI324" i="1"/>
  <c r="AI328" i="1"/>
  <c r="AI332" i="1"/>
  <c r="AI336" i="1"/>
  <c r="AI340" i="1"/>
  <c r="AI344" i="1"/>
  <c r="AI348" i="1"/>
  <c r="AI352" i="1"/>
  <c r="AI9" i="1"/>
  <c r="AI22" i="1"/>
  <c r="AI62" i="1"/>
  <c r="AI68" i="1"/>
  <c r="AI77" i="1"/>
  <c r="AI102" i="1"/>
  <c r="AI108" i="1"/>
  <c r="AI117" i="1"/>
  <c r="AI126" i="1"/>
  <c r="AI132" i="1"/>
  <c r="AI137" i="1"/>
  <c r="AI139" i="1"/>
  <c r="AI153" i="1"/>
  <c r="AI155" i="1"/>
  <c r="AI169" i="1"/>
  <c r="AI171" i="1"/>
  <c r="AI185" i="1"/>
  <c r="AI192" i="1"/>
  <c r="AI197" i="1"/>
  <c r="AI205" i="1"/>
  <c r="AI213" i="1"/>
  <c r="AI221" i="1"/>
  <c r="AI229" i="1"/>
  <c r="AI237" i="1"/>
  <c r="AI245" i="1"/>
  <c r="AI253" i="1"/>
  <c r="AI261" i="1"/>
  <c r="AI269" i="1"/>
  <c r="AI277" i="1"/>
  <c r="AI285" i="1"/>
  <c r="AI293" i="1"/>
  <c r="AI301" i="1"/>
  <c r="AI309" i="1"/>
  <c r="AI318" i="1"/>
  <c r="AI322" i="1"/>
  <c r="AI326" i="1"/>
  <c r="AI330" i="1"/>
  <c r="AI334" i="1"/>
  <c r="AI338" i="1"/>
  <c r="AI342" i="1"/>
  <c r="AI346" i="1"/>
  <c r="AI350" i="1"/>
  <c r="AI354" i="1"/>
  <c r="AJ31" i="1"/>
  <c r="AJ47" i="1"/>
  <c r="AJ60" i="1"/>
  <c r="AJ64" i="1"/>
  <c r="AJ68" i="1"/>
  <c r="AJ72" i="1"/>
  <c r="AJ76" i="1"/>
  <c r="AJ80" i="1"/>
  <c r="AJ84" i="1"/>
  <c r="AJ88" i="1"/>
  <c r="AJ92" i="1"/>
  <c r="AJ96" i="1"/>
  <c r="AJ100" i="1"/>
  <c r="AJ104" i="1"/>
  <c r="AJ108" i="1"/>
  <c r="AJ112" i="1"/>
  <c r="AJ116" i="1"/>
  <c r="AJ120" i="1"/>
  <c r="AJ124" i="1"/>
  <c r="AJ128" i="1"/>
  <c r="AJ132" i="1"/>
  <c r="AJ27" i="1"/>
  <c r="AJ39" i="1"/>
  <c r="AJ51" i="1"/>
  <c r="AJ61" i="1"/>
  <c r="AJ63" i="1"/>
  <c r="AJ70" i="1"/>
  <c r="AJ77" i="1"/>
  <c r="AJ79" i="1"/>
  <c r="AJ86" i="1"/>
  <c r="AJ93" i="1"/>
  <c r="AJ95" i="1"/>
  <c r="AJ102" i="1"/>
  <c r="AJ109" i="1"/>
  <c r="AJ111" i="1"/>
  <c r="AJ118" i="1"/>
  <c r="AJ125" i="1"/>
  <c r="AJ127" i="1"/>
  <c r="AJ135" i="1"/>
  <c r="AJ139" i="1"/>
  <c r="AJ143" i="1"/>
  <c r="AJ147" i="1"/>
  <c r="AJ151" i="1"/>
  <c r="AJ155" i="1"/>
  <c r="AJ159" i="1"/>
  <c r="AJ163" i="1"/>
  <c r="AJ167" i="1"/>
  <c r="AJ171" i="1"/>
  <c r="AJ175" i="1"/>
  <c r="AJ179" i="1"/>
  <c r="AJ183" i="1"/>
  <c r="AJ187" i="1"/>
  <c r="AJ191" i="1"/>
  <c r="AJ195" i="1"/>
  <c r="AJ199" i="1"/>
  <c r="AJ203" i="1"/>
  <c r="AJ207" i="1"/>
  <c r="AJ211" i="1"/>
  <c r="AJ215" i="1"/>
  <c r="AJ219" i="1"/>
  <c r="AJ223" i="1"/>
  <c r="AJ227" i="1"/>
  <c r="AJ231" i="1"/>
  <c r="AJ235" i="1"/>
  <c r="AJ239" i="1"/>
  <c r="AJ243" i="1"/>
  <c r="AJ247" i="1"/>
  <c r="AJ251" i="1"/>
  <c r="AJ255" i="1"/>
  <c r="AJ259" i="1"/>
  <c r="AJ263" i="1"/>
  <c r="AJ267" i="1"/>
  <c r="AJ271" i="1"/>
  <c r="AJ275" i="1"/>
  <c r="AJ279" i="1"/>
  <c r="AJ283" i="1"/>
  <c r="AJ287" i="1"/>
  <c r="AJ291" i="1"/>
  <c r="AJ295" i="1"/>
  <c r="AJ299" i="1"/>
  <c r="AJ303" i="1"/>
  <c r="AJ307" i="1"/>
  <c r="AJ311" i="1"/>
  <c r="AJ11" i="1"/>
  <c r="AJ19" i="1"/>
  <c r="AJ62" i="1"/>
  <c r="AJ69" i="1"/>
  <c r="AJ71" i="1"/>
  <c r="AJ78" i="1"/>
  <c r="AJ85" i="1"/>
  <c r="AJ87" i="1"/>
  <c r="AJ94" i="1"/>
  <c r="AJ101" i="1"/>
  <c r="AJ103" i="1"/>
  <c r="AJ110" i="1"/>
  <c r="AJ117" i="1"/>
  <c r="AJ119" i="1"/>
  <c r="AJ126" i="1"/>
  <c r="AJ133" i="1"/>
  <c r="AJ137" i="1"/>
  <c r="AJ141" i="1"/>
  <c r="AJ145" i="1"/>
  <c r="AJ149" i="1"/>
  <c r="AJ153" i="1"/>
  <c r="AJ157" i="1"/>
  <c r="AJ161" i="1"/>
  <c r="AJ165" i="1"/>
  <c r="AJ169" i="1"/>
  <c r="AJ173" i="1"/>
  <c r="AJ177" i="1"/>
  <c r="AJ181" i="1"/>
  <c r="AJ7" i="1"/>
  <c r="AJ15" i="1"/>
  <c r="AJ58" i="1"/>
  <c r="AJ67" i="1"/>
  <c r="AJ73" i="1"/>
  <c r="AJ82" i="1"/>
  <c r="AJ91" i="1"/>
  <c r="AJ97" i="1"/>
  <c r="AJ122" i="1"/>
  <c r="AJ131" i="1"/>
  <c r="AJ138" i="1"/>
  <c r="AJ140" i="1"/>
  <c r="AJ154" i="1"/>
  <c r="AJ156" i="1"/>
  <c r="AJ170" i="1"/>
  <c r="AJ172" i="1"/>
  <c r="AJ189" i="1"/>
  <c r="AJ196" i="1"/>
  <c r="AJ204" i="1"/>
  <c r="AJ212" i="1"/>
  <c r="AJ220" i="1"/>
  <c r="AJ228" i="1"/>
  <c r="AJ236" i="1"/>
  <c r="AJ244" i="1"/>
  <c r="AJ252" i="1"/>
  <c r="AJ260" i="1"/>
  <c r="AJ268" i="1"/>
  <c r="AJ276" i="1"/>
  <c r="AJ284" i="1"/>
  <c r="AJ292" i="1"/>
  <c r="AJ300" i="1"/>
  <c r="AJ308" i="1"/>
  <c r="AJ317" i="1"/>
  <c r="AJ321" i="1"/>
  <c r="AJ325" i="1"/>
  <c r="AJ329" i="1"/>
  <c r="AJ333" i="1"/>
  <c r="AJ337" i="1"/>
  <c r="AJ341" i="1"/>
  <c r="AJ345" i="1"/>
  <c r="AJ349" i="1"/>
  <c r="AJ353" i="1"/>
  <c r="AJ43" i="1"/>
  <c r="AJ59" i="1"/>
  <c r="AJ65" i="1"/>
  <c r="AJ90" i="1"/>
  <c r="AJ99" i="1"/>
  <c r="AJ105" i="1"/>
  <c r="AJ114" i="1"/>
  <c r="AJ123" i="1"/>
  <c r="AJ129" i="1"/>
  <c r="AJ146" i="1"/>
  <c r="AJ148" i="1"/>
  <c r="AJ162" i="1"/>
  <c r="AJ164" i="1"/>
  <c r="AJ178" i="1"/>
  <c r="AJ180" i="1"/>
  <c r="AJ188" i="1"/>
  <c r="AJ190" i="1"/>
  <c r="AJ200" i="1"/>
  <c r="AJ208" i="1"/>
  <c r="AJ216" i="1"/>
  <c r="AJ224" i="1"/>
  <c r="AJ232" i="1"/>
  <c r="AJ240" i="1"/>
  <c r="AJ248" i="1"/>
  <c r="AJ256" i="1"/>
  <c r="AJ264" i="1"/>
  <c r="AJ272" i="1"/>
  <c r="AJ280" i="1"/>
  <c r="AJ288" i="1"/>
  <c r="AJ296" i="1"/>
  <c r="AJ304" i="1"/>
  <c r="AJ312" i="1"/>
  <c r="AJ315" i="1"/>
  <c r="AJ319" i="1"/>
  <c r="AJ323" i="1"/>
  <c r="AJ327" i="1"/>
  <c r="AJ331" i="1"/>
  <c r="AJ335" i="1"/>
  <c r="AJ339" i="1"/>
  <c r="AJ343" i="1"/>
  <c r="AJ347" i="1"/>
  <c r="AJ351" i="1"/>
  <c r="AJ393" i="1"/>
  <c r="AI392" i="1"/>
  <c r="AJ389" i="1"/>
  <c r="AI388" i="1"/>
  <c r="AJ385" i="1"/>
  <c r="AI384" i="1"/>
  <c r="AJ381" i="1"/>
  <c r="AI380" i="1"/>
  <c r="AJ377" i="1"/>
  <c r="AI376" i="1"/>
  <c r="AJ373" i="1"/>
  <c r="AI372" i="1"/>
  <c r="AJ369" i="1"/>
  <c r="AI368" i="1"/>
  <c r="AJ365" i="1"/>
  <c r="AI364" i="1"/>
  <c r="AJ361" i="1"/>
  <c r="AI360" i="1"/>
  <c r="AJ357" i="1"/>
  <c r="AI356" i="1"/>
  <c r="AJ192" i="1"/>
  <c r="AI189" i="1"/>
  <c r="AJ184" i="1"/>
  <c r="AJ182" i="1"/>
  <c r="AI175" i="1"/>
  <c r="AI173" i="1"/>
  <c r="AJ168" i="1"/>
  <c r="AJ166" i="1"/>
  <c r="AI159" i="1"/>
  <c r="AI157" i="1"/>
  <c r="AJ152" i="1"/>
  <c r="AJ150" i="1"/>
  <c r="AI143" i="1"/>
  <c r="AI141" i="1"/>
  <c r="AJ136" i="1"/>
  <c r="AJ134" i="1"/>
  <c r="AJ130" i="1"/>
  <c r="AI125" i="1"/>
  <c r="AJ121" i="1"/>
  <c r="AI118" i="1"/>
  <c r="AJ113" i="1"/>
  <c r="AI110" i="1"/>
  <c r="AJ106" i="1"/>
  <c r="AI101" i="1"/>
  <c r="AI92" i="1"/>
  <c r="AJ75" i="1"/>
  <c r="AJ66" i="1"/>
  <c r="AI61" i="1"/>
  <c r="AJ57" i="1"/>
  <c r="AI36" i="1"/>
  <c r="AK8" i="1"/>
  <c r="AK6" i="1"/>
  <c r="AK12" i="1"/>
  <c r="AK14" i="1"/>
  <c r="AK16" i="1"/>
  <c r="AK20" i="1"/>
  <c r="AK22" i="1"/>
  <c r="AK27" i="1"/>
  <c r="AK29" i="1"/>
  <c r="AK36" i="1"/>
  <c r="AK38" i="1"/>
  <c r="AK43" i="1"/>
  <c r="AK45" i="1"/>
  <c r="AK52" i="1"/>
  <c r="AK54" i="1"/>
  <c r="AK57" i="1"/>
  <c r="AK61" i="1"/>
  <c r="AK65" i="1"/>
  <c r="AK69" i="1"/>
  <c r="AK73" i="1"/>
  <c r="AK77" i="1"/>
  <c r="AK81" i="1"/>
  <c r="AK85" i="1"/>
  <c r="AK89" i="1"/>
  <c r="AK93" i="1"/>
  <c r="AK97" i="1"/>
  <c r="AK101" i="1"/>
  <c r="AK105" i="1"/>
  <c r="AK109" i="1"/>
  <c r="AK113" i="1"/>
  <c r="AK117" i="1"/>
  <c r="AK121" i="1"/>
  <c r="AK125" i="1"/>
  <c r="AK129" i="1"/>
  <c r="AK192" i="1"/>
  <c r="AK188" i="1"/>
  <c r="AK184" i="1"/>
  <c r="AK180" i="1"/>
  <c r="AK176" i="1"/>
  <c r="AK172" i="1"/>
  <c r="AK168" i="1"/>
  <c r="AK164" i="1"/>
  <c r="AK160" i="1"/>
  <c r="AK156" i="1"/>
  <c r="AK152" i="1"/>
  <c r="AK148" i="1"/>
  <c r="AK144" i="1"/>
  <c r="AK140" i="1"/>
  <c r="AK136" i="1"/>
  <c r="AK132" i="1"/>
  <c r="AK130" i="1"/>
  <c r="AK123" i="1"/>
  <c r="AK116" i="1"/>
  <c r="AK114" i="1"/>
  <c r="AK107" i="1"/>
  <c r="AK100" i="1"/>
  <c r="AK98" i="1"/>
  <c r="AK91" i="1"/>
  <c r="AK84" i="1"/>
  <c r="AK82" i="1"/>
  <c r="AK75" i="1"/>
  <c r="AK68" i="1"/>
  <c r="AK66" i="1"/>
  <c r="AK59" i="1"/>
  <c r="AK55" i="1"/>
  <c r="AK53" i="1"/>
  <c r="AK48" i="1"/>
  <c r="AK46" i="1"/>
  <c r="AK41" i="1"/>
  <c r="AK34" i="1"/>
  <c r="AK9" i="1"/>
  <c r="AK17" i="1"/>
  <c r="AK15" i="1"/>
  <c r="AK10" i="1"/>
  <c r="O3" i="1"/>
  <c r="AJ54" i="1"/>
  <c r="AJ50" i="1"/>
  <c r="AJ46" i="1"/>
  <c r="AJ42" i="1"/>
  <c r="AJ38" i="1"/>
  <c r="AJ34" i="1"/>
  <c r="AJ30" i="1"/>
  <c r="AJ26" i="1"/>
  <c r="AJ22" i="1"/>
  <c r="AJ18" i="1"/>
  <c r="AJ14" i="1"/>
  <c r="AJ10" i="1"/>
  <c r="AJ6" i="1"/>
  <c r="AJ56" i="1"/>
  <c r="AJ52" i="1"/>
  <c r="AJ48" i="1"/>
  <c r="AJ44" i="1"/>
  <c r="AJ40" i="1"/>
  <c r="AJ36" i="1"/>
  <c r="AJ32" i="1"/>
  <c r="AJ28" i="1"/>
  <c r="AJ24" i="1"/>
  <c r="AJ20" i="1"/>
  <c r="AJ16" i="1"/>
  <c r="AJ12" i="1"/>
  <c r="AJ8" i="1"/>
  <c r="AJ4" i="1"/>
  <c r="AJ53" i="1"/>
  <c r="AJ49" i="1"/>
  <c r="AJ45" i="1"/>
  <c r="AJ41" i="1"/>
  <c r="AJ37" i="1"/>
  <c r="AJ33" i="1"/>
  <c r="AJ29" i="1"/>
  <c r="AJ25" i="1"/>
  <c r="AJ21" i="1"/>
  <c r="AJ17" i="1"/>
  <c r="AJ13" i="1"/>
  <c r="AJ9" i="1"/>
  <c r="BQ23" i="1"/>
  <c r="A23" i="1" s="1"/>
  <c r="BQ24" i="1"/>
  <c r="A24" i="1" s="1"/>
  <c r="BQ25" i="1"/>
  <c r="A25" i="1" s="1"/>
  <c r="BQ26" i="1"/>
  <c r="A26" i="1" s="1"/>
  <c r="BQ27" i="1"/>
  <c r="A27" i="1" s="1"/>
  <c r="BQ28" i="1"/>
  <c r="A28" i="1" s="1"/>
  <c r="BQ29" i="1"/>
  <c r="A29" i="1" s="1"/>
  <c r="BQ30" i="1"/>
  <c r="A30" i="1" s="1"/>
  <c r="BQ31" i="1"/>
  <c r="A31" i="1" s="1"/>
  <c r="BQ32" i="1"/>
  <c r="A32" i="1" s="1"/>
  <c r="BQ33" i="1"/>
  <c r="A33" i="1" s="1"/>
  <c r="BQ34" i="1"/>
  <c r="A34" i="1" s="1"/>
  <c r="BQ35" i="1"/>
  <c r="A35" i="1" s="1"/>
  <c r="BQ36" i="1"/>
  <c r="A36" i="1" s="1"/>
  <c r="BQ37" i="1"/>
  <c r="A37" i="1" s="1"/>
  <c r="BQ38" i="1"/>
  <c r="A38" i="1" s="1"/>
  <c r="BQ39" i="1"/>
  <c r="A39" i="1" s="1"/>
  <c r="BQ40" i="1"/>
  <c r="A40" i="1" s="1"/>
  <c r="BQ41" i="1"/>
  <c r="A41" i="1" s="1"/>
  <c r="BQ42" i="1"/>
  <c r="A42" i="1" s="1"/>
  <c r="BQ43" i="1"/>
  <c r="A43" i="1" s="1"/>
  <c r="BQ44" i="1"/>
  <c r="A44" i="1" s="1"/>
  <c r="BQ45" i="1"/>
  <c r="A45" i="1" s="1"/>
  <c r="BQ46" i="1"/>
  <c r="A46" i="1" s="1"/>
  <c r="BQ47" i="1"/>
  <c r="A47" i="1" s="1"/>
  <c r="BQ48" i="1"/>
  <c r="A48" i="1" s="1"/>
  <c r="BQ49" i="1"/>
  <c r="A49" i="1" s="1"/>
  <c r="BQ50" i="1"/>
  <c r="A50" i="1" s="1"/>
  <c r="BQ51" i="1"/>
  <c r="A51" i="1" s="1"/>
  <c r="BQ52" i="1"/>
  <c r="A52" i="1" s="1"/>
  <c r="BQ53" i="1"/>
  <c r="A53" i="1" s="1"/>
  <c r="BQ54" i="1"/>
  <c r="A54" i="1" s="1"/>
  <c r="BQ55" i="1"/>
  <c r="A55" i="1" s="1"/>
  <c r="BQ56" i="1"/>
  <c r="A56" i="1" s="1"/>
  <c r="BQ57" i="1"/>
  <c r="A57" i="1" s="1"/>
  <c r="BQ58" i="1"/>
  <c r="A58" i="1" s="1"/>
  <c r="BQ59" i="1"/>
  <c r="A59" i="1" s="1"/>
  <c r="BQ60" i="1"/>
  <c r="A60" i="1" s="1"/>
  <c r="BQ61" i="1"/>
  <c r="A61" i="1" s="1"/>
  <c r="BQ62" i="1"/>
  <c r="A62" i="1" s="1"/>
  <c r="BQ63" i="1"/>
  <c r="A63" i="1" s="1"/>
  <c r="BQ64" i="1"/>
  <c r="A64" i="1" s="1"/>
  <c r="BQ65" i="1"/>
  <c r="A65" i="1" s="1"/>
  <c r="BQ66" i="1"/>
  <c r="A66" i="1" s="1"/>
  <c r="BQ67" i="1"/>
  <c r="A67" i="1" s="1"/>
  <c r="BQ68" i="1"/>
  <c r="A68" i="1" s="1"/>
  <c r="BQ69" i="1"/>
  <c r="A69" i="1" s="1"/>
  <c r="BQ70" i="1"/>
  <c r="A70" i="1" s="1"/>
  <c r="BQ71" i="1"/>
  <c r="A71" i="1" s="1"/>
  <c r="BQ72" i="1"/>
  <c r="A72" i="1" s="1"/>
  <c r="BQ73" i="1"/>
  <c r="A73" i="1" s="1"/>
  <c r="BQ74" i="1"/>
  <c r="A74" i="1" s="1"/>
  <c r="BQ75" i="1"/>
  <c r="A75" i="1" s="1"/>
  <c r="BQ76" i="1"/>
  <c r="A76" i="1" s="1"/>
  <c r="BQ77" i="1"/>
  <c r="A77" i="1" s="1"/>
  <c r="BQ78" i="1"/>
  <c r="A78" i="1" s="1"/>
  <c r="BQ79" i="1"/>
  <c r="A79" i="1" s="1"/>
  <c r="BQ80" i="1"/>
  <c r="A80" i="1" s="1"/>
  <c r="BQ81" i="1"/>
  <c r="A81" i="1" s="1"/>
  <c r="BQ82" i="1"/>
  <c r="A82" i="1" s="1"/>
  <c r="BQ83" i="1"/>
  <c r="A83" i="1" s="1"/>
  <c r="BQ84" i="1"/>
  <c r="A84" i="1" s="1"/>
  <c r="BQ85" i="1"/>
  <c r="A85" i="1" s="1"/>
  <c r="BQ86" i="1"/>
  <c r="A86" i="1" s="1"/>
  <c r="BQ87" i="1"/>
  <c r="A87" i="1" s="1"/>
  <c r="BQ88" i="1"/>
  <c r="A88" i="1" s="1"/>
  <c r="BQ89" i="1"/>
  <c r="A89" i="1" s="1"/>
  <c r="BQ90" i="1"/>
  <c r="A90" i="1" s="1"/>
  <c r="BQ91" i="1"/>
  <c r="A91" i="1" s="1"/>
  <c r="BQ92" i="1"/>
  <c r="A92" i="1" s="1"/>
  <c r="BQ93" i="1"/>
  <c r="A93" i="1" s="1"/>
  <c r="BQ94" i="1"/>
  <c r="A94" i="1" s="1"/>
  <c r="BQ95" i="1"/>
  <c r="A95" i="1" s="1"/>
  <c r="BQ96" i="1"/>
  <c r="A96" i="1" s="1"/>
  <c r="BQ97" i="1"/>
  <c r="A97" i="1" s="1"/>
  <c r="BQ98" i="1"/>
  <c r="A98" i="1" s="1"/>
  <c r="BQ99" i="1"/>
  <c r="A99" i="1" s="1"/>
  <c r="BQ100" i="1"/>
  <c r="A100" i="1" s="1"/>
  <c r="BQ101" i="1"/>
  <c r="A101" i="1" s="1"/>
  <c r="BQ102" i="1"/>
  <c r="A102" i="1" s="1"/>
  <c r="BQ103" i="1"/>
  <c r="A103" i="1" s="1"/>
  <c r="BQ104" i="1"/>
  <c r="A104" i="1" s="1"/>
  <c r="BQ105" i="1"/>
  <c r="A105" i="1" s="1"/>
  <c r="BQ106" i="1"/>
  <c r="A106" i="1" s="1"/>
  <c r="BQ107" i="1"/>
  <c r="A107" i="1" s="1"/>
  <c r="BQ108" i="1"/>
  <c r="A108" i="1" s="1"/>
  <c r="BQ109" i="1"/>
  <c r="A109" i="1" s="1"/>
  <c r="BQ110" i="1"/>
  <c r="A110" i="1" s="1"/>
  <c r="BQ111" i="1"/>
  <c r="A111" i="1" s="1"/>
  <c r="BQ112" i="1"/>
  <c r="A112" i="1" s="1"/>
  <c r="BQ113" i="1"/>
  <c r="A113" i="1" s="1"/>
  <c r="BQ114" i="1"/>
  <c r="A114" i="1" s="1"/>
  <c r="BQ115" i="1"/>
  <c r="A115" i="1" s="1"/>
  <c r="BQ116" i="1"/>
  <c r="A116" i="1" s="1"/>
  <c r="BQ117" i="1"/>
  <c r="A117" i="1" s="1"/>
  <c r="BQ118" i="1"/>
  <c r="A118" i="1" s="1"/>
  <c r="BQ119" i="1"/>
  <c r="A119" i="1" s="1"/>
  <c r="BQ120" i="1"/>
  <c r="A120" i="1" s="1"/>
  <c r="BQ121" i="1"/>
  <c r="A121" i="1" s="1"/>
  <c r="BQ122" i="1"/>
  <c r="A122" i="1" s="1"/>
  <c r="BQ123" i="1"/>
  <c r="A123" i="1" s="1"/>
  <c r="BQ124" i="1"/>
  <c r="A124" i="1" s="1"/>
  <c r="BQ125" i="1"/>
  <c r="A125" i="1" s="1"/>
  <c r="BQ126" i="1"/>
  <c r="A126" i="1" s="1"/>
  <c r="BQ127" i="1"/>
  <c r="A127" i="1" s="1"/>
  <c r="BQ128" i="1"/>
  <c r="A128" i="1" s="1"/>
  <c r="BQ129" i="1"/>
  <c r="A129" i="1" s="1"/>
  <c r="BQ130" i="1"/>
  <c r="A130" i="1" s="1"/>
  <c r="BQ131" i="1"/>
  <c r="A131" i="1" s="1"/>
  <c r="BQ132" i="1"/>
  <c r="A132" i="1" s="1"/>
  <c r="BQ133" i="1"/>
  <c r="A133" i="1" s="1"/>
  <c r="BQ134" i="1"/>
  <c r="A134" i="1" s="1"/>
  <c r="BQ135" i="1"/>
  <c r="A135" i="1" s="1"/>
  <c r="BQ136" i="1"/>
  <c r="A136" i="1" s="1"/>
  <c r="BQ137" i="1"/>
  <c r="A137" i="1" s="1"/>
  <c r="BQ138" i="1"/>
  <c r="A138" i="1" s="1"/>
  <c r="BQ139" i="1"/>
  <c r="A139" i="1" s="1"/>
  <c r="BQ140" i="1"/>
  <c r="A140" i="1" s="1"/>
  <c r="BQ141" i="1"/>
  <c r="A141" i="1" s="1"/>
  <c r="BQ142" i="1"/>
  <c r="A142" i="1" s="1"/>
  <c r="BQ143" i="1"/>
  <c r="A143" i="1" s="1"/>
  <c r="BQ144" i="1"/>
  <c r="A144" i="1" s="1"/>
  <c r="BQ145" i="1"/>
  <c r="A145" i="1" s="1"/>
  <c r="BQ146" i="1"/>
  <c r="A146" i="1" s="1"/>
  <c r="BQ147" i="1"/>
  <c r="A147" i="1" s="1"/>
  <c r="BQ148" i="1"/>
  <c r="A148" i="1" s="1"/>
  <c r="BQ149" i="1"/>
  <c r="A149" i="1" s="1"/>
  <c r="BQ150" i="1"/>
  <c r="A150" i="1" s="1"/>
  <c r="BQ151" i="1"/>
  <c r="A151" i="1" s="1"/>
  <c r="BQ152" i="1"/>
  <c r="A152" i="1" s="1"/>
  <c r="BQ153" i="1"/>
  <c r="A153" i="1" s="1"/>
  <c r="BQ154" i="1"/>
  <c r="A154" i="1" s="1"/>
  <c r="BQ155" i="1"/>
  <c r="A155" i="1" s="1"/>
  <c r="BQ156" i="1"/>
  <c r="A156" i="1" s="1"/>
  <c r="BQ157" i="1"/>
  <c r="A157" i="1" s="1"/>
  <c r="BQ158" i="1"/>
  <c r="A158" i="1" s="1"/>
  <c r="BQ159" i="1"/>
  <c r="A159" i="1" s="1"/>
  <c r="BQ160" i="1"/>
  <c r="A160" i="1" s="1"/>
  <c r="BQ161" i="1"/>
  <c r="A161" i="1" s="1"/>
  <c r="BQ162" i="1"/>
  <c r="A162" i="1" s="1"/>
  <c r="BQ163" i="1"/>
  <c r="A163" i="1" s="1"/>
  <c r="BQ164" i="1"/>
  <c r="A164" i="1" s="1"/>
  <c r="BQ165" i="1"/>
  <c r="A165" i="1" s="1"/>
  <c r="BQ166" i="1"/>
  <c r="A166" i="1" s="1"/>
  <c r="BQ167" i="1"/>
  <c r="A167" i="1" s="1"/>
  <c r="BQ168" i="1"/>
  <c r="A168" i="1" s="1"/>
  <c r="BQ169" i="1"/>
  <c r="A169" i="1" s="1"/>
  <c r="BQ170" i="1"/>
  <c r="A170" i="1" s="1"/>
  <c r="BQ171" i="1"/>
  <c r="A171" i="1" s="1"/>
  <c r="BQ172" i="1"/>
  <c r="A172" i="1" s="1"/>
  <c r="BQ173" i="1"/>
  <c r="A173" i="1" s="1"/>
  <c r="BQ174" i="1"/>
  <c r="A174" i="1" s="1"/>
  <c r="BQ175" i="1"/>
  <c r="A175" i="1" s="1"/>
  <c r="BQ176" i="1"/>
  <c r="A176" i="1" s="1"/>
  <c r="BQ177" i="1"/>
  <c r="A177" i="1" s="1"/>
  <c r="BQ178" i="1"/>
  <c r="A178" i="1" s="1"/>
  <c r="BQ179" i="1"/>
  <c r="A179" i="1" s="1"/>
  <c r="BQ180" i="1"/>
  <c r="A180" i="1" s="1"/>
  <c r="BQ181" i="1"/>
  <c r="A181" i="1" s="1"/>
  <c r="BQ182" i="1"/>
  <c r="A182" i="1" s="1"/>
  <c r="BQ183" i="1"/>
  <c r="A183" i="1" s="1"/>
  <c r="BQ184" i="1"/>
  <c r="A184" i="1" s="1"/>
  <c r="BQ185" i="1"/>
  <c r="A185" i="1" s="1"/>
  <c r="BQ186" i="1"/>
  <c r="A186" i="1" s="1"/>
  <c r="BQ187" i="1"/>
  <c r="A187" i="1" s="1"/>
  <c r="BQ188" i="1"/>
  <c r="A188" i="1" s="1"/>
  <c r="BQ189" i="1"/>
  <c r="A189" i="1" s="1"/>
  <c r="BQ190" i="1"/>
  <c r="A190" i="1" s="1"/>
  <c r="BQ191" i="1"/>
  <c r="A191" i="1" s="1"/>
  <c r="BQ192" i="1"/>
  <c r="A192" i="1" s="1"/>
  <c r="BQ193" i="1"/>
  <c r="A193" i="1" s="1"/>
  <c r="BQ194" i="1"/>
  <c r="A194" i="1" s="1"/>
  <c r="BQ195" i="1"/>
  <c r="A195" i="1" s="1"/>
  <c r="BQ196" i="1"/>
  <c r="A196" i="1" s="1"/>
  <c r="BQ197" i="1"/>
  <c r="A197" i="1" s="1"/>
  <c r="BQ198" i="1"/>
  <c r="A198" i="1" s="1"/>
  <c r="BQ199" i="1"/>
  <c r="A199" i="1" s="1"/>
  <c r="BQ200" i="1"/>
  <c r="A200" i="1" s="1"/>
  <c r="BQ201" i="1"/>
  <c r="A201" i="1" s="1"/>
  <c r="BQ202" i="1"/>
  <c r="A202" i="1" s="1"/>
  <c r="BQ203" i="1"/>
  <c r="A203" i="1" s="1"/>
  <c r="BQ204" i="1"/>
  <c r="A204" i="1" s="1"/>
  <c r="BQ205" i="1"/>
  <c r="A205" i="1" s="1"/>
  <c r="BQ206" i="1"/>
  <c r="A206" i="1" s="1"/>
  <c r="BQ207" i="1"/>
  <c r="A207" i="1" s="1"/>
  <c r="BQ208" i="1"/>
  <c r="A208" i="1" s="1"/>
  <c r="BQ209" i="1"/>
  <c r="A209" i="1" s="1"/>
  <c r="BQ210" i="1"/>
  <c r="A210" i="1" s="1"/>
  <c r="BQ211" i="1"/>
  <c r="A211" i="1" s="1"/>
  <c r="BQ212" i="1"/>
  <c r="A212" i="1" s="1"/>
  <c r="BQ213" i="1"/>
  <c r="A213" i="1" s="1"/>
  <c r="BQ214" i="1"/>
  <c r="A214" i="1" s="1"/>
  <c r="BQ215" i="1"/>
  <c r="A215" i="1" s="1"/>
  <c r="BQ216" i="1"/>
  <c r="A216" i="1" s="1"/>
  <c r="BQ217" i="1"/>
  <c r="A217" i="1" s="1"/>
  <c r="BQ218" i="1"/>
  <c r="A218" i="1" s="1"/>
  <c r="BQ219" i="1"/>
  <c r="A219" i="1" s="1"/>
  <c r="BQ220" i="1"/>
  <c r="A220" i="1" s="1"/>
  <c r="BQ221" i="1"/>
  <c r="A221" i="1" s="1"/>
  <c r="BQ222" i="1"/>
  <c r="A222" i="1" s="1"/>
  <c r="BQ223" i="1"/>
  <c r="A223" i="1" s="1"/>
  <c r="BQ224" i="1"/>
  <c r="A224" i="1" s="1"/>
  <c r="BQ225" i="1"/>
  <c r="A225" i="1" s="1"/>
  <c r="BQ226" i="1"/>
  <c r="A226" i="1" s="1"/>
  <c r="BQ227" i="1"/>
  <c r="A227" i="1" s="1"/>
  <c r="BQ228" i="1"/>
  <c r="A228" i="1" s="1"/>
  <c r="BQ229" i="1"/>
  <c r="A229" i="1" s="1"/>
  <c r="BQ230" i="1"/>
  <c r="A230" i="1" s="1"/>
  <c r="BQ231" i="1"/>
  <c r="A231" i="1" s="1"/>
  <c r="BQ232" i="1"/>
  <c r="A232" i="1" s="1"/>
  <c r="BQ233" i="1"/>
  <c r="A233" i="1" s="1"/>
  <c r="BQ234" i="1"/>
  <c r="A234" i="1" s="1"/>
  <c r="BQ235" i="1"/>
  <c r="A235" i="1" s="1"/>
  <c r="BQ236" i="1"/>
  <c r="A236" i="1" s="1"/>
  <c r="BQ237" i="1"/>
  <c r="A237" i="1" s="1"/>
  <c r="BQ238" i="1"/>
  <c r="A238" i="1" s="1"/>
  <c r="BQ239" i="1"/>
  <c r="A239" i="1" s="1"/>
  <c r="BQ240" i="1"/>
  <c r="A240" i="1" s="1"/>
  <c r="BQ241" i="1"/>
  <c r="A241" i="1" s="1"/>
  <c r="BQ242" i="1"/>
  <c r="A242" i="1" s="1"/>
  <c r="BQ243" i="1"/>
  <c r="A243" i="1" s="1"/>
  <c r="BQ244" i="1"/>
  <c r="A244" i="1" s="1"/>
  <c r="BQ245" i="1"/>
  <c r="A245" i="1" s="1"/>
  <c r="BQ246" i="1"/>
  <c r="A246" i="1" s="1"/>
  <c r="BQ247" i="1"/>
  <c r="A247" i="1" s="1"/>
  <c r="BQ248" i="1"/>
  <c r="A248" i="1" s="1"/>
  <c r="BQ249" i="1"/>
  <c r="A249" i="1" s="1"/>
  <c r="BQ250" i="1"/>
  <c r="A250" i="1" s="1"/>
  <c r="BQ251" i="1"/>
  <c r="A251" i="1" s="1"/>
  <c r="BQ252" i="1"/>
  <c r="A252" i="1" s="1"/>
  <c r="BQ253" i="1"/>
  <c r="A253" i="1" s="1"/>
  <c r="BQ254" i="1"/>
  <c r="A254" i="1" s="1"/>
  <c r="BQ255" i="1"/>
  <c r="A255" i="1" s="1"/>
  <c r="BQ256" i="1"/>
  <c r="A256" i="1" s="1"/>
  <c r="BQ257" i="1"/>
  <c r="A257" i="1" s="1"/>
  <c r="BQ258" i="1"/>
  <c r="A258" i="1" s="1"/>
  <c r="BQ259" i="1"/>
  <c r="A259" i="1" s="1"/>
  <c r="BQ260" i="1"/>
  <c r="A260" i="1" s="1"/>
  <c r="BQ261" i="1"/>
  <c r="A261" i="1" s="1"/>
  <c r="BQ262" i="1"/>
  <c r="A262" i="1" s="1"/>
  <c r="BQ263" i="1"/>
  <c r="A263" i="1" s="1"/>
  <c r="BQ264" i="1"/>
  <c r="A264" i="1" s="1"/>
  <c r="BQ265" i="1"/>
  <c r="A265" i="1" s="1"/>
  <c r="BQ266" i="1"/>
  <c r="A266" i="1" s="1"/>
  <c r="BQ267" i="1"/>
  <c r="A267" i="1" s="1"/>
  <c r="BQ268" i="1"/>
  <c r="A268" i="1" s="1"/>
  <c r="BQ269" i="1"/>
  <c r="A269" i="1" s="1"/>
  <c r="BQ270" i="1"/>
  <c r="A270" i="1" s="1"/>
  <c r="BQ271" i="1"/>
  <c r="A271" i="1" s="1"/>
  <c r="BQ272" i="1"/>
  <c r="A272" i="1" s="1"/>
  <c r="BQ273" i="1"/>
  <c r="A273" i="1" s="1"/>
  <c r="BQ274" i="1"/>
  <c r="A274" i="1" s="1"/>
  <c r="BQ275" i="1"/>
  <c r="A275" i="1" s="1"/>
  <c r="BQ276" i="1"/>
  <c r="A276" i="1" s="1"/>
  <c r="BQ277" i="1"/>
  <c r="A277" i="1" s="1"/>
  <c r="BQ278" i="1"/>
  <c r="A278" i="1" s="1"/>
  <c r="BQ279" i="1"/>
  <c r="A279" i="1" s="1"/>
  <c r="BQ280" i="1"/>
  <c r="A280" i="1" s="1"/>
  <c r="BQ281" i="1"/>
  <c r="A281" i="1" s="1"/>
  <c r="BQ282" i="1"/>
  <c r="A282" i="1" s="1"/>
  <c r="BQ283" i="1"/>
  <c r="A283" i="1" s="1"/>
  <c r="BQ284" i="1"/>
  <c r="A284" i="1" s="1"/>
  <c r="BQ285" i="1"/>
  <c r="A285" i="1" s="1"/>
  <c r="BQ286" i="1"/>
  <c r="A286" i="1" s="1"/>
  <c r="BQ287" i="1"/>
  <c r="A287" i="1" s="1"/>
  <c r="BQ288" i="1"/>
  <c r="A288" i="1" s="1"/>
  <c r="BQ289" i="1"/>
  <c r="A289" i="1" s="1"/>
  <c r="BQ290" i="1"/>
  <c r="A290" i="1" s="1"/>
  <c r="BQ291" i="1"/>
  <c r="A291" i="1" s="1"/>
  <c r="BQ292" i="1"/>
  <c r="A292" i="1" s="1"/>
  <c r="BQ293" i="1"/>
  <c r="A293" i="1" s="1"/>
  <c r="BQ294" i="1"/>
  <c r="A294" i="1" s="1"/>
  <c r="BQ295" i="1"/>
  <c r="A295" i="1" s="1"/>
  <c r="BQ296" i="1"/>
  <c r="A296" i="1" s="1"/>
  <c r="BQ297" i="1"/>
  <c r="A297" i="1" s="1"/>
  <c r="BQ298" i="1"/>
  <c r="A298" i="1" s="1"/>
  <c r="BQ299" i="1"/>
  <c r="A299" i="1" s="1"/>
  <c r="BQ300" i="1"/>
  <c r="A300" i="1" s="1"/>
  <c r="BQ301" i="1"/>
  <c r="A301" i="1" s="1"/>
  <c r="BQ302" i="1"/>
  <c r="A302" i="1" s="1"/>
  <c r="BQ303" i="1"/>
  <c r="A303" i="1" s="1"/>
  <c r="BQ304" i="1"/>
  <c r="A304" i="1" s="1"/>
  <c r="BQ305" i="1"/>
  <c r="A305" i="1" s="1"/>
  <c r="BQ306" i="1"/>
  <c r="A306" i="1" s="1"/>
  <c r="BQ307" i="1"/>
  <c r="A307" i="1" s="1"/>
  <c r="BQ308" i="1"/>
  <c r="A308" i="1" s="1"/>
  <c r="BQ309" i="1"/>
  <c r="A309" i="1" s="1"/>
  <c r="BQ310" i="1"/>
  <c r="A310" i="1" s="1"/>
  <c r="BQ311" i="1"/>
  <c r="A311" i="1" s="1"/>
  <c r="BQ312" i="1"/>
  <c r="A312" i="1" s="1"/>
  <c r="BQ313" i="1"/>
  <c r="A313" i="1" s="1"/>
  <c r="BQ314" i="1"/>
  <c r="A314" i="1" s="1"/>
  <c r="BQ315" i="1"/>
  <c r="A315" i="1" s="1"/>
  <c r="BQ316" i="1"/>
  <c r="A316" i="1" s="1"/>
  <c r="BQ317" i="1"/>
  <c r="A317" i="1" s="1"/>
  <c r="BQ318" i="1"/>
  <c r="A318" i="1" s="1"/>
  <c r="BQ319" i="1"/>
  <c r="A319" i="1" s="1"/>
  <c r="BQ320" i="1"/>
  <c r="A320" i="1" s="1"/>
  <c r="BQ321" i="1"/>
  <c r="A321" i="1" s="1"/>
  <c r="BQ322" i="1"/>
  <c r="A322" i="1" s="1"/>
  <c r="BQ323" i="1"/>
  <c r="A323" i="1" s="1"/>
  <c r="BQ324" i="1"/>
  <c r="A324" i="1" s="1"/>
  <c r="BQ325" i="1"/>
  <c r="A325" i="1" s="1"/>
  <c r="BQ326" i="1"/>
  <c r="A326" i="1" s="1"/>
  <c r="BQ327" i="1"/>
  <c r="A327" i="1" s="1"/>
  <c r="BQ328" i="1"/>
  <c r="A328" i="1" s="1"/>
  <c r="BQ329" i="1"/>
  <c r="A329" i="1" s="1"/>
  <c r="BQ330" i="1"/>
  <c r="A330" i="1" s="1"/>
  <c r="BQ331" i="1"/>
  <c r="A331" i="1" s="1"/>
  <c r="BQ332" i="1"/>
  <c r="A332" i="1" s="1"/>
  <c r="BQ333" i="1"/>
  <c r="A333" i="1" s="1"/>
  <c r="BQ334" i="1"/>
  <c r="A334" i="1" s="1"/>
  <c r="BQ335" i="1"/>
  <c r="A335" i="1" s="1"/>
  <c r="BQ336" i="1"/>
  <c r="A336" i="1" s="1"/>
  <c r="BQ337" i="1"/>
  <c r="A337" i="1" s="1"/>
  <c r="BQ338" i="1"/>
  <c r="A338" i="1" s="1"/>
  <c r="BQ339" i="1"/>
  <c r="A339" i="1" s="1"/>
  <c r="BQ340" i="1"/>
  <c r="A340" i="1" s="1"/>
  <c r="BQ341" i="1"/>
  <c r="A341" i="1" s="1"/>
  <c r="BQ342" i="1"/>
  <c r="A342" i="1" s="1"/>
  <c r="BQ343" i="1"/>
  <c r="A343" i="1" s="1"/>
  <c r="BQ344" i="1"/>
  <c r="A344" i="1" s="1"/>
  <c r="BQ345" i="1"/>
  <c r="A345" i="1" s="1"/>
  <c r="BQ346" i="1"/>
  <c r="A346" i="1" s="1"/>
  <c r="BQ347" i="1"/>
  <c r="A347" i="1" s="1"/>
  <c r="BQ348" i="1"/>
  <c r="A348" i="1" s="1"/>
  <c r="BQ349" i="1"/>
  <c r="A349" i="1" s="1"/>
  <c r="BQ350" i="1"/>
  <c r="A350" i="1" s="1"/>
  <c r="BQ351" i="1"/>
  <c r="A351" i="1" s="1"/>
  <c r="BQ352" i="1"/>
  <c r="A352" i="1" s="1"/>
  <c r="BQ353" i="1"/>
  <c r="A353" i="1" s="1"/>
  <c r="BQ354" i="1"/>
  <c r="A354" i="1" s="1"/>
  <c r="BQ355" i="1"/>
  <c r="A355" i="1" s="1"/>
  <c r="BQ356" i="1"/>
  <c r="A356" i="1" s="1"/>
  <c r="BQ357" i="1"/>
  <c r="A357" i="1" s="1"/>
  <c r="BQ358" i="1"/>
  <c r="A358" i="1" s="1"/>
  <c r="BQ359" i="1"/>
  <c r="A359" i="1" s="1"/>
  <c r="BQ360" i="1"/>
  <c r="A360" i="1" s="1"/>
  <c r="BQ361" i="1"/>
  <c r="A361" i="1" s="1"/>
  <c r="BQ362" i="1"/>
  <c r="A362" i="1" s="1"/>
  <c r="BQ363" i="1"/>
  <c r="A363" i="1" s="1"/>
  <c r="BQ364" i="1"/>
  <c r="A364" i="1" s="1"/>
  <c r="BQ365" i="1"/>
  <c r="A365" i="1" s="1"/>
  <c r="BQ366" i="1"/>
  <c r="A366" i="1" s="1"/>
  <c r="BQ367" i="1"/>
  <c r="A367" i="1" s="1"/>
  <c r="BQ368" i="1"/>
  <c r="A368" i="1" s="1"/>
  <c r="BQ369" i="1"/>
  <c r="A369" i="1" s="1"/>
  <c r="BQ370" i="1"/>
  <c r="A370" i="1" s="1"/>
  <c r="BQ371" i="1"/>
  <c r="A371" i="1" s="1"/>
  <c r="BQ372" i="1"/>
  <c r="A372" i="1" s="1"/>
  <c r="BQ373" i="1"/>
  <c r="A373" i="1" s="1"/>
  <c r="BQ374" i="1"/>
  <c r="A374" i="1" s="1"/>
  <c r="BQ375" i="1"/>
  <c r="A375" i="1" s="1"/>
  <c r="BQ376" i="1"/>
  <c r="A376" i="1" s="1"/>
  <c r="BQ377" i="1"/>
  <c r="A377" i="1" s="1"/>
  <c r="BQ378" i="1"/>
  <c r="A378" i="1" s="1"/>
  <c r="BQ379" i="1"/>
  <c r="A379" i="1" s="1"/>
  <c r="BQ380" i="1"/>
  <c r="A380" i="1" s="1"/>
  <c r="BQ381" i="1"/>
  <c r="A381" i="1" s="1"/>
  <c r="BQ382" i="1"/>
  <c r="A382" i="1" s="1"/>
  <c r="BQ383" i="1"/>
  <c r="A383" i="1" s="1"/>
  <c r="BQ384" i="1"/>
  <c r="A384" i="1" s="1"/>
  <c r="BQ385" i="1"/>
  <c r="A385" i="1" s="1"/>
  <c r="BQ386" i="1"/>
  <c r="A386" i="1" s="1"/>
  <c r="BQ387" i="1"/>
  <c r="A387" i="1" s="1"/>
  <c r="BQ388" i="1"/>
  <c r="A388" i="1" s="1"/>
  <c r="BQ389" i="1"/>
  <c r="A389" i="1" s="1"/>
  <c r="BQ390" i="1"/>
  <c r="A390" i="1" s="1"/>
  <c r="BQ391" i="1"/>
  <c r="A391" i="1" s="1"/>
  <c r="BQ392" i="1"/>
  <c r="A392" i="1" s="1"/>
  <c r="BQ393" i="1"/>
  <c r="A393" i="1" s="1"/>
  <c r="BQ394" i="1"/>
  <c r="A394" i="1" s="1"/>
  <c r="BQ395" i="1"/>
  <c r="A395" i="1" s="1"/>
  <c r="BQ396" i="1"/>
  <c r="A396" i="1" s="1"/>
  <c r="BQ397" i="1"/>
  <c r="A397" i="1" s="1"/>
  <c r="BQ398" i="1"/>
  <c r="A398" i="1" s="1"/>
  <c r="BQ399" i="1"/>
  <c r="A399" i="1" s="1"/>
  <c r="BQ400" i="1"/>
  <c r="A400" i="1" s="1"/>
  <c r="BQ401" i="1"/>
  <c r="A401" i="1" s="1"/>
  <c r="BQ402" i="1"/>
  <c r="A402" i="1" s="1"/>
  <c r="BQ403" i="1"/>
  <c r="A403" i="1" s="1"/>
  <c r="BQ404" i="1"/>
  <c r="A404" i="1" s="1"/>
  <c r="BQ405" i="1"/>
  <c r="A405" i="1" s="1"/>
  <c r="BQ406" i="1"/>
  <c r="A406" i="1" s="1"/>
  <c r="BQ407" i="1"/>
  <c r="A407" i="1" s="1"/>
  <c r="BQ408" i="1"/>
  <c r="A408" i="1" s="1"/>
  <c r="BQ409" i="1"/>
  <c r="A409" i="1" s="1"/>
  <c r="BQ410" i="1"/>
  <c r="A410" i="1" s="1"/>
  <c r="BQ411" i="1"/>
  <c r="A411" i="1" s="1"/>
  <c r="BQ412" i="1"/>
  <c r="A412" i="1" s="1"/>
  <c r="BQ413" i="1"/>
  <c r="A413" i="1" s="1"/>
  <c r="BQ414" i="1"/>
  <c r="A414" i="1" s="1"/>
  <c r="BQ415" i="1"/>
  <c r="A415" i="1" s="1"/>
  <c r="BQ416" i="1"/>
  <c r="A416" i="1" s="1"/>
  <c r="BQ417" i="1"/>
  <c r="A417" i="1" s="1"/>
  <c r="BQ418" i="1"/>
  <c r="A418" i="1" s="1"/>
  <c r="BQ419" i="1"/>
  <c r="A419" i="1" s="1"/>
  <c r="BQ420" i="1"/>
  <c r="A420" i="1" s="1"/>
  <c r="BQ421" i="1"/>
  <c r="A421" i="1" s="1"/>
  <c r="BQ422" i="1"/>
  <c r="A422" i="1" s="1"/>
  <c r="BQ423" i="1"/>
  <c r="A423" i="1" s="1"/>
  <c r="BQ424" i="1"/>
  <c r="A424" i="1" s="1"/>
  <c r="BQ425" i="1"/>
  <c r="A425" i="1" s="1"/>
  <c r="BQ426" i="1"/>
  <c r="A426" i="1" s="1"/>
  <c r="BQ427" i="1"/>
  <c r="A427" i="1" s="1"/>
  <c r="BQ428" i="1"/>
  <c r="A428" i="1" s="1"/>
  <c r="BQ429" i="1"/>
  <c r="A429" i="1" s="1"/>
  <c r="BQ430" i="1"/>
  <c r="A430" i="1" s="1"/>
  <c r="BQ431" i="1"/>
  <c r="A431" i="1" s="1"/>
  <c r="BQ432" i="1"/>
  <c r="A432" i="1" s="1"/>
  <c r="BQ433" i="1"/>
  <c r="A433" i="1" s="1"/>
  <c r="BQ434" i="1"/>
  <c r="A434" i="1" s="1"/>
  <c r="BQ435" i="1"/>
  <c r="A435" i="1" s="1"/>
  <c r="BQ436" i="1"/>
  <c r="A436" i="1" s="1"/>
  <c r="BQ437" i="1"/>
  <c r="A437" i="1" s="1"/>
  <c r="BQ438" i="1"/>
  <c r="A438" i="1" s="1"/>
  <c r="BQ439" i="1"/>
  <c r="A439" i="1" s="1"/>
  <c r="BQ440" i="1"/>
  <c r="A440" i="1" s="1"/>
  <c r="BQ441" i="1"/>
  <c r="A441" i="1" s="1"/>
  <c r="BQ442" i="1"/>
  <c r="A442" i="1" s="1"/>
  <c r="BQ443" i="1"/>
  <c r="A443" i="1" s="1"/>
  <c r="BQ444" i="1"/>
  <c r="A444" i="1" s="1"/>
  <c r="BQ445" i="1"/>
  <c r="A445" i="1" s="1"/>
  <c r="BQ446" i="1"/>
  <c r="A446" i="1" s="1"/>
  <c r="BQ447" i="1"/>
  <c r="A447" i="1" s="1"/>
  <c r="BQ448" i="1"/>
  <c r="A448" i="1" s="1"/>
  <c r="BQ449" i="1"/>
  <c r="A449" i="1" s="1"/>
  <c r="BQ450" i="1"/>
  <c r="A450" i="1" s="1"/>
  <c r="BQ451" i="1"/>
  <c r="A451" i="1" s="1"/>
  <c r="BQ452" i="1"/>
  <c r="A452" i="1" s="1"/>
  <c r="BQ453" i="1"/>
  <c r="A453" i="1" s="1"/>
  <c r="BQ454" i="1"/>
  <c r="A454" i="1" s="1"/>
  <c r="BQ455" i="1"/>
  <c r="A455" i="1" s="1"/>
  <c r="BQ456" i="1"/>
  <c r="A456" i="1" s="1"/>
  <c r="BQ457" i="1"/>
  <c r="A457" i="1" s="1"/>
  <c r="BQ458" i="1"/>
  <c r="A458" i="1" s="1"/>
  <c r="BQ459" i="1"/>
  <c r="A459" i="1" s="1"/>
  <c r="BQ460" i="1"/>
  <c r="A460" i="1" s="1"/>
  <c r="BQ461" i="1"/>
  <c r="A461" i="1" s="1"/>
  <c r="BQ462" i="1"/>
  <c r="A462" i="1" s="1"/>
  <c r="BQ463" i="1"/>
  <c r="A463" i="1" s="1"/>
  <c r="BQ464" i="1"/>
  <c r="A464" i="1" s="1"/>
  <c r="BQ465" i="1"/>
  <c r="A465" i="1" s="1"/>
  <c r="BQ466" i="1"/>
  <c r="A466" i="1" s="1"/>
  <c r="BQ467" i="1"/>
  <c r="A467" i="1" s="1"/>
  <c r="BQ468" i="1"/>
  <c r="A468" i="1" s="1"/>
  <c r="BQ469" i="1"/>
  <c r="A469" i="1" s="1"/>
  <c r="BQ470" i="1"/>
  <c r="A470" i="1" s="1"/>
  <c r="BQ471" i="1"/>
  <c r="A471" i="1" s="1"/>
  <c r="BQ472" i="1"/>
  <c r="A472" i="1" s="1"/>
  <c r="BQ473" i="1"/>
  <c r="A473" i="1" s="1"/>
  <c r="BQ474" i="1"/>
  <c r="A474" i="1" s="1"/>
  <c r="BQ475" i="1"/>
  <c r="A475" i="1" s="1"/>
  <c r="BQ476" i="1"/>
  <c r="A476" i="1" s="1"/>
  <c r="BQ477" i="1"/>
  <c r="A477" i="1" s="1"/>
  <c r="BQ478" i="1"/>
  <c r="A478" i="1" s="1"/>
  <c r="BQ479" i="1"/>
  <c r="A479" i="1" s="1"/>
  <c r="BQ480" i="1"/>
  <c r="A480" i="1" s="1"/>
  <c r="BQ481" i="1"/>
  <c r="A481" i="1" s="1"/>
  <c r="BQ482" i="1"/>
  <c r="A482" i="1" s="1"/>
  <c r="BQ483" i="1"/>
  <c r="A483" i="1" s="1"/>
  <c r="BQ484" i="1"/>
  <c r="A484" i="1" s="1"/>
  <c r="BQ485" i="1"/>
  <c r="A485" i="1" s="1"/>
  <c r="BQ486" i="1"/>
  <c r="A486" i="1" s="1"/>
  <c r="BQ487" i="1"/>
  <c r="A487" i="1" s="1"/>
  <c r="BQ488" i="1"/>
  <c r="A488" i="1" s="1"/>
  <c r="BQ489" i="1"/>
  <c r="A489" i="1" s="1"/>
  <c r="BQ490" i="1"/>
  <c r="A490" i="1" s="1"/>
  <c r="BQ491" i="1"/>
  <c r="A491" i="1" s="1"/>
  <c r="BQ492" i="1"/>
  <c r="A492" i="1" s="1"/>
  <c r="BQ493" i="1"/>
  <c r="A493" i="1" s="1"/>
  <c r="BQ494" i="1"/>
  <c r="A494" i="1" s="1"/>
  <c r="BQ495" i="1"/>
  <c r="A495" i="1" s="1"/>
  <c r="BQ496" i="1"/>
  <c r="A496" i="1" s="1"/>
  <c r="BQ497" i="1"/>
  <c r="A497" i="1" s="1"/>
  <c r="BQ498" i="1"/>
  <c r="A498" i="1" s="1"/>
  <c r="BQ499" i="1"/>
  <c r="A499" i="1" s="1"/>
  <c r="BQ500" i="1"/>
  <c r="A500" i="1" s="1"/>
  <c r="BQ501" i="1"/>
  <c r="A501" i="1" s="1"/>
  <c r="BQ502" i="1"/>
  <c r="A502" i="1" s="1"/>
  <c r="BQ503" i="1"/>
  <c r="A503" i="1" s="1"/>
  <c r="BQ504" i="1"/>
  <c r="A504" i="1" s="1"/>
  <c r="BQ505" i="1"/>
  <c r="A505" i="1" s="1"/>
  <c r="BQ506" i="1"/>
  <c r="A506" i="1" s="1"/>
  <c r="BQ507" i="1"/>
  <c r="A507" i="1" s="1"/>
  <c r="BQ508" i="1"/>
  <c r="A508" i="1" s="1"/>
  <c r="BQ509" i="1"/>
  <c r="A509" i="1" s="1"/>
  <c r="BQ510" i="1"/>
  <c r="A510" i="1" s="1"/>
  <c r="BQ511" i="1"/>
  <c r="A511" i="1" s="1"/>
  <c r="BQ512" i="1"/>
  <c r="A512" i="1" s="1"/>
  <c r="BQ513" i="1"/>
  <c r="A513" i="1" s="1"/>
  <c r="BQ514" i="1"/>
  <c r="A514" i="1" s="1"/>
  <c r="BQ515" i="1"/>
  <c r="A515" i="1" s="1"/>
  <c r="BQ516" i="1"/>
  <c r="A516" i="1" s="1"/>
  <c r="BQ517" i="1"/>
  <c r="A517" i="1" s="1"/>
  <c r="BQ518" i="1"/>
  <c r="A518" i="1" s="1"/>
  <c r="BQ519" i="1"/>
  <c r="A519" i="1" s="1"/>
  <c r="BQ520" i="1"/>
  <c r="A520" i="1" s="1"/>
  <c r="BQ521" i="1"/>
  <c r="A521" i="1" s="1"/>
  <c r="BQ522" i="1"/>
  <c r="A522" i="1" s="1"/>
  <c r="BQ523" i="1"/>
  <c r="A523" i="1" s="1"/>
  <c r="BQ524" i="1"/>
  <c r="A524" i="1" s="1"/>
  <c r="BQ525" i="1"/>
  <c r="A525" i="1" s="1"/>
  <c r="BQ526" i="1"/>
  <c r="A526" i="1" s="1"/>
  <c r="BQ527" i="1"/>
  <c r="A527" i="1" s="1"/>
  <c r="BQ528" i="1"/>
  <c r="A528" i="1" s="1"/>
  <c r="BQ529" i="1"/>
  <c r="A529" i="1" s="1"/>
  <c r="BQ530" i="1"/>
  <c r="A530" i="1" s="1"/>
  <c r="BQ531" i="1"/>
  <c r="A531" i="1" s="1"/>
  <c r="BQ532" i="1"/>
  <c r="A532" i="1" s="1"/>
  <c r="BQ533" i="1"/>
  <c r="A533" i="1" s="1"/>
  <c r="BQ534" i="1"/>
  <c r="A534" i="1" s="1"/>
  <c r="BQ535" i="1"/>
  <c r="A535" i="1" s="1"/>
  <c r="BQ536" i="1"/>
  <c r="A536" i="1" s="1"/>
  <c r="BQ537" i="1"/>
  <c r="A537" i="1" s="1"/>
  <c r="BQ538" i="1"/>
  <c r="A538" i="1" s="1"/>
  <c r="BQ539" i="1"/>
  <c r="A539" i="1" s="1"/>
  <c r="BQ540" i="1"/>
  <c r="A540" i="1" s="1"/>
  <c r="BQ541" i="1"/>
  <c r="A541" i="1" s="1"/>
  <c r="BQ542" i="1"/>
  <c r="A542" i="1" s="1"/>
  <c r="BQ543" i="1"/>
  <c r="A543" i="1" s="1"/>
  <c r="BQ544" i="1"/>
  <c r="A544" i="1" s="1"/>
  <c r="BQ545" i="1"/>
  <c r="A545" i="1" s="1"/>
  <c r="BQ546" i="1"/>
  <c r="A546" i="1" s="1"/>
  <c r="BQ547" i="1"/>
  <c r="A547" i="1" s="1"/>
  <c r="BQ548" i="1"/>
  <c r="A548" i="1" s="1"/>
  <c r="BQ549" i="1"/>
  <c r="A549" i="1" s="1"/>
  <c r="BQ550" i="1"/>
  <c r="A550" i="1" s="1"/>
  <c r="BQ551" i="1"/>
  <c r="A551" i="1" s="1"/>
  <c r="BQ552" i="1"/>
  <c r="A552" i="1" s="1"/>
  <c r="BQ553" i="1"/>
  <c r="A553" i="1" s="1"/>
  <c r="BQ554" i="1"/>
  <c r="A554" i="1" s="1"/>
  <c r="BQ555" i="1"/>
  <c r="A555" i="1" s="1"/>
  <c r="BQ556" i="1"/>
  <c r="A556" i="1" s="1"/>
  <c r="BQ557" i="1"/>
  <c r="A557" i="1" s="1"/>
  <c r="BQ558" i="1"/>
  <c r="A558" i="1" s="1"/>
  <c r="BQ559" i="1"/>
  <c r="A559" i="1" s="1"/>
  <c r="BQ560" i="1"/>
  <c r="A560" i="1" s="1"/>
  <c r="BQ561" i="1"/>
  <c r="A561" i="1" s="1"/>
  <c r="BQ562" i="1"/>
  <c r="A562" i="1" s="1"/>
  <c r="BQ563" i="1"/>
  <c r="A563" i="1" s="1"/>
  <c r="BQ564" i="1"/>
  <c r="A564" i="1" s="1"/>
  <c r="BQ565" i="1"/>
  <c r="A565" i="1" s="1"/>
  <c r="BQ566" i="1"/>
  <c r="A566" i="1" s="1"/>
  <c r="BQ567" i="1"/>
  <c r="A567" i="1" s="1"/>
  <c r="BQ568" i="1"/>
  <c r="A568" i="1" s="1"/>
  <c r="BQ569" i="1"/>
  <c r="A569" i="1" s="1"/>
  <c r="BQ570" i="1"/>
  <c r="A570" i="1" s="1"/>
  <c r="BQ571" i="1"/>
  <c r="A571" i="1" s="1"/>
  <c r="BQ572" i="1"/>
  <c r="A572" i="1" s="1"/>
  <c r="BQ573" i="1"/>
  <c r="A573" i="1" s="1"/>
  <c r="BQ574" i="1"/>
  <c r="A574" i="1" s="1"/>
  <c r="BQ575" i="1"/>
  <c r="A575" i="1" s="1"/>
  <c r="BQ576" i="1"/>
  <c r="A576" i="1" s="1"/>
  <c r="BQ577" i="1"/>
  <c r="A577" i="1" s="1"/>
  <c r="BQ578" i="1"/>
  <c r="A578" i="1" s="1"/>
  <c r="BQ579" i="1"/>
  <c r="A579" i="1" s="1"/>
  <c r="BQ580" i="1"/>
  <c r="A580" i="1" s="1"/>
  <c r="BQ581" i="1"/>
  <c r="A581" i="1" s="1"/>
  <c r="BQ582" i="1"/>
  <c r="A582" i="1" s="1"/>
  <c r="BQ583" i="1"/>
  <c r="A583" i="1" s="1"/>
  <c r="BQ584" i="1"/>
  <c r="A584" i="1" s="1"/>
  <c r="BQ585" i="1"/>
  <c r="A585" i="1" s="1"/>
  <c r="BQ586" i="1"/>
  <c r="A586" i="1" s="1"/>
  <c r="BQ587" i="1"/>
  <c r="A587" i="1" s="1"/>
  <c r="BQ588" i="1"/>
  <c r="A588" i="1" s="1"/>
  <c r="BQ589" i="1"/>
  <c r="A589" i="1" s="1"/>
  <c r="BQ590" i="1"/>
  <c r="A590" i="1" s="1"/>
  <c r="BQ591" i="1"/>
  <c r="A591" i="1" s="1"/>
  <c r="BQ592" i="1"/>
  <c r="A592" i="1" s="1"/>
  <c r="BQ593" i="1"/>
  <c r="A593" i="1" s="1"/>
  <c r="BQ594" i="1"/>
  <c r="A594" i="1" s="1"/>
  <c r="BQ595" i="1"/>
  <c r="A595" i="1" s="1"/>
  <c r="BQ596" i="1"/>
  <c r="A596" i="1" s="1"/>
  <c r="BQ597" i="1"/>
  <c r="A597" i="1" s="1"/>
  <c r="BQ598" i="1"/>
  <c r="A598" i="1" s="1"/>
  <c r="BQ599" i="1"/>
  <c r="A599" i="1" s="1"/>
  <c r="BQ600" i="1"/>
  <c r="A600" i="1" s="1"/>
  <c r="BQ601" i="1"/>
  <c r="A601" i="1" s="1"/>
  <c r="BQ602" i="1"/>
  <c r="A602" i="1" s="1"/>
  <c r="BQ603" i="1"/>
  <c r="A603" i="1" s="1"/>
  <c r="BQ604" i="1"/>
  <c r="A604" i="1" s="1"/>
  <c r="BQ605" i="1"/>
  <c r="A605" i="1" s="1"/>
  <c r="BQ606" i="1"/>
  <c r="A606" i="1" s="1"/>
  <c r="BQ607" i="1"/>
  <c r="A607" i="1" s="1"/>
  <c r="BQ608" i="1"/>
  <c r="A608" i="1" s="1"/>
  <c r="BQ609" i="1"/>
  <c r="A609" i="1" s="1"/>
  <c r="BQ610" i="1"/>
  <c r="A610" i="1" s="1"/>
  <c r="BQ611" i="1"/>
  <c r="A611" i="1" s="1"/>
  <c r="BQ612" i="1"/>
  <c r="A612" i="1" s="1"/>
  <c r="BQ613" i="1"/>
  <c r="A613" i="1" s="1"/>
  <c r="BQ614" i="1"/>
  <c r="A614" i="1" s="1"/>
  <c r="BQ615" i="1"/>
  <c r="A615" i="1" s="1"/>
  <c r="BQ616" i="1"/>
  <c r="A616" i="1" s="1"/>
  <c r="BQ617" i="1"/>
  <c r="A617" i="1" s="1"/>
  <c r="BQ618" i="1"/>
  <c r="A618" i="1" s="1"/>
  <c r="BQ619" i="1"/>
  <c r="A619" i="1" s="1"/>
  <c r="BQ620" i="1"/>
  <c r="A620" i="1" s="1"/>
  <c r="BQ621" i="1"/>
  <c r="A621" i="1" s="1"/>
  <c r="BQ622" i="1"/>
  <c r="A622" i="1" s="1"/>
  <c r="BQ623" i="1"/>
  <c r="A623" i="1" s="1"/>
  <c r="BQ624" i="1"/>
  <c r="A624" i="1" s="1"/>
  <c r="BQ625" i="1"/>
  <c r="A625" i="1" s="1"/>
  <c r="BQ626" i="1"/>
  <c r="A626" i="1" s="1"/>
  <c r="BQ627" i="1"/>
  <c r="A627" i="1" s="1"/>
  <c r="BQ628" i="1"/>
  <c r="A628" i="1" s="1"/>
  <c r="BQ629" i="1"/>
  <c r="A629" i="1" s="1"/>
  <c r="BQ630" i="1"/>
  <c r="A630" i="1" s="1"/>
  <c r="BQ631" i="1"/>
  <c r="A631" i="1" s="1"/>
  <c r="BQ632" i="1"/>
  <c r="A632" i="1" s="1"/>
  <c r="BQ633" i="1"/>
  <c r="A633" i="1" s="1"/>
  <c r="BQ634" i="1"/>
  <c r="A634" i="1" s="1"/>
  <c r="BQ635" i="1"/>
  <c r="A635" i="1" s="1"/>
  <c r="BQ636" i="1"/>
  <c r="A636" i="1" s="1"/>
  <c r="BQ637" i="1"/>
  <c r="A637" i="1" s="1"/>
  <c r="BQ638" i="1"/>
  <c r="A638" i="1" s="1"/>
  <c r="BQ639" i="1"/>
  <c r="A639" i="1" s="1"/>
  <c r="BQ640" i="1"/>
  <c r="A640" i="1" s="1"/>
  <c r="BQ641" i="1"/>
  <c r="A641" i="1" s="1"/>
  <c r="BQ642" i="1"/>
  <c r="A642" i="1" s="1"/>
  <c r="BQ643" i="1"/>
  <c r="A643" i="1" s="1"/>
  <c r="BQ644" i="1"/>
  <c r="A644" i="1" s="1"/>
  <c r="BQ645" i="1"/>
  <c r="A645" i="1" s="1"/>
  <c r="BQ646" i="1"/>
  <c r="A646" i="1" s="1"/>
  <c r="BQ647" i="1"/>
  <c r="A647" i="1" s="1"/>
  <c r="BQ648" i="1"/>
  <c r="A648" i="1" s="1"/>
  <c r="BQ649" i="1"/>
  <c r="A649" i="1" s="1"/>
  <c r="BQ650" i="1"/>
  <c r="A650" i="1" s="1"/>
  <c r="BQ651" i="1"/>
  <c r="A651" i="1" s="1"/>
  <c r="BQ652" i="1"/>
  <c r="A652" i="1" s="1"/>
  <c r="BQ653" i="1"/>
  <c r="A653" i="1" s="1"/>
  <c r="BQ654" i="1"/>
  <c r="A654" i="1" s="1"/>
  <c r="BQ655" i="1"/>
  <c r="A655" i="1" s="1"/>
  <c r="BQ656" i="1"/>
  <c r="A656" i="1" s="1"/>
  <c r="BQ657" i="1"/>
  <c r="A657" i="1" s="1"/>
  <c r="BQ658" i="1"/>
  <c r="A658" i="1" s="1"/>
  <c r="BQ659" i="1"/>
  <c r="A659" i="1" s="1"/>
  <c r="BQ660" i="1"/>
  <c r="A660" i="1" s="1"/>
  <c r="BQ661" i="1"/>
  <c r="A661" i="1" s="1"/>
  <c r="BQ662" i="1"/>
  <c r="A662" i="1" s="1"/>
  <c r="BQ663" i="1"/>
  <c r="A663" i="1" s="1"/>
  <c r="BQ664" i="1"/>
  <c r="A664" i="1" s="1"/>
  <c r="BQ665" i="1"/>
  <c r="A665" i="1" s="1"/>
  <c r="BQ666" i="1"/>
  <c r="A666" i="1" s="1"/>
  <c r="BQ667" i="1"/>
  <c r="A667" i="1" s="1"/>
  <c r="BQ668" i="1"/>
  <c r="A668" i="1" s="1"/>
  <c r="BQ669" i="1"/>
  <c r="A669" i="1" s="1"/>
  <c r="BQ670" i="1"/>
  <c r="A670" i="1" s="1"/>
  <c r="BQ671" i="1"/>
  <c r="A671" i="1" s="1"/>
  <c r="BQ672" i="1"/>
  <c r="A672" i="1" s="1"/>
  <c r="BQ673" i="1"/>
  <c r="A673" i="1" s="1"/>
  <c r="BQ674" i="1"/>
  <c r="A674" i="1" s="1"/>
  <c r="BQ675" i="1"/>
  <c r="A675" i="1" s="1"/>
  <c r="BQ676" i="1"/>
  <c r="A676" i="1" s="1"/>
  <c r="BQ677" i="1"/>
  <c r="A677" i="1" s="1"/>
  <c r="BQ678" i="1"/>
  <c r="A678" i="1" s="1"/>
  <c r="BQ679" i="1"/>
  <c r="A679" i="1" s="1"/>
  <c r="BQ680" i="1"/>
  <c r="A680" i="1" s="1"/>
  <c r="BQ681" i="1"/>
  <c r="A681" i="1" s="1"/>
  <c r="BQ682" i="1"/>
  <c r="A682" i="1" s="1"/>
  <c r="BQ683" i="1"/>
  <c r="A683" i="1" s="1"/>
  <c r="BQ684" i="1"/>
  <c r="A684" i="1" s="1"/>
  <c r="BQ685" i="1"/>
  <c r="A685" i="1" s="1"/>
  <c r="BQ686" i="1"/>
  <c r="A686" i="1" s="1"/>
  <c r="BQ687" i="1"/>
  <c r="A687" i="1" s="1"/>
  <c r="BQ688" i="1"/>
  <c r="A688" i="1" s="1"/>
  <c r="BQ689" i="1"/>
  <c r="A689" i="1" s="1"/>
  <c r="BQ690" i="1"/>
  <c r="A690" i="1" s="1"/>
  <c r="BQ691" i="1"/>
  <c r="A691" i="1" s="1"/>
  <c r="BQ692" i="1"/>
  <c r="A692" i="1" s="1"/>
  <c r="BQ693" i="1"/>
  <c r="A693" i="1" s="1"/>
  <c r="BQ694" i="1"/>
  <c r="A694" i="1" s="1"/>
  <c r="BQ695" i="1"/>
  <c r="A695" i="1" s="1"/>
  <c r="BQ696" i="1"/>
  <c r="A696" i="1" s="1"/>
  <c r="BQ697" i="1"/>
  <c r="A697" i="1" s="1"/>
  <c r="BQ698" i="1"/>
  <c r="A698" i="1" s="1"/>
  <c r="BQ699" i="1"/>
  <c r="A699" i="1" s="1"/>
  <c r="BQ700" i="1"/>
  <c r="A700" i="1" s="1"/>
  <c r="BQ701" i="1"/>
  <c r="A701" i="1" s="1"/>
  <c r="BQ702" i="1"/>
  <c r="A702" i="1" s="1"/>
  <c r="BQ703" i="1"/>
  <c r="A703" i="1" s="1"/>
  <c r="BQ704" i="1"/>
  <c r="A704" i="1" s="1"/>
  <c r="BQ705" i="1"/>
  <c r="A705" i="1" s="1"/>
  <c r="BQ706" i="1"/>
  <c r="A706" i="1" s="1"/>
  <c r="BQ707" i="1"/>
  <c r="A707" i="1" s="1"/>
  <c r="BQ708" i="1"/>
  <c r="A708" i="1" s="1"/>
  <c r="BQ709" i="1"/>
  <c r="A709" i="1" s="1"/>
  <c r="BQ710" i="1"/>
  <c r="A710" i="1" s="1"/>
  <c r="BQ711" i="1"/>
  <c r="A711" i="1" s="1"/>
  <c r="BQ712" i="1"/>
  <c r="A712" i="1" s="1"/>
  <c r="BQ713" i="1"/>
  <c r="A713" i="1" s="1"/>
  <c r="BQ714" i="1"/>
  <c r="A714" i="1" s="1"/>
  <c r="BQ715" i="1"/>
  <c r="A715" i="1" s="1"/>
  <c r="BQ716" i="1"/>
  <c r="A716" i="1" s="1"/>
  <c r="BQ717" i="1"/>
  <c r="A717" i="1" s="1"/>
  <c r="BQ718" i="1"/>
  <c r="A718" i="1" s="1"/>
  <c r="BQ719" i="1"/>
  <c r="A719" i="1" s="1"/>
  <c r="BQ720" i="1"/>
  <c r="A720" i="1" s="1"/>
  <c r="BQ721" i="1"/>
  <c r="A721" i="1" s="1"/>
  <c r="BQ722" i="1"/>
  <c r="A722" i="1" s="1"/>
  <c r="BQ723" i="1"/>
  <c r="A723" i="1" s="1"/>
  <c r="BQ724" i="1"/>
  <c r="A724" i="1" s="1"/>
  <c r="BQ725" i="1"/>
  <c r="A725" i="1" s="1"/>
  <c r="BQ726" i="1"/>
  <c r="A726" i="1" s="1"/>
  <c r="BQ727" i="1"/>
  <c r="A727" i="1" s="1"/>
  <c r="BQ728" i="1"/>
  <c r="A728" i="1" s="1"/>
  <c r="BQ729" i="1"/>
  <c r="A729" i="1" s="1"/>
  <c r="BQ730" i="1"/>
  <c r="A730" i="1" s="1"/>
  <c r="BQ731" i="1"/>
  <c r="A731" i="1" s="1"/>
  <c r="BQ732" i="1"/>
  <c r="A732" i="1" s="1"/>
  <c r="BQ733" i="1"/>
  <c r="A733" i="1" s="1"/>
  <c r="BQ734" i="1"/>
  <c r="A734" i="1" s="1"/>
  <c r="BQ735" i="1"/>
  <c r="A735" i="1" s="1"/>
  <c r="BQ736" i="1"/>
  <c r="A736" i="1" s="1"/>
  <c r="BQ737" i="1"/>
  <c r="A737" i="1" s="1"/>
  <c r="BQ738" i="1"/>
  <c r="A738" i="1" s="1"/>
  <c r="BQ739" i="1"/>
  <c r="A739" i="1" s="1"/>
  <c r="BQ740" i="1"/>
  <c r="A740" i="1" s="1"/>
  <c r="BQ741" i="1"/>
  <c r="A741" i="1" s="1"/>
  <c r="BQ742" i="1"/>
  <c r="A742" i="1" s="1"/>
  <c r="BQ743" i="1"/>
  <c r="A743" i="1" s="1"/>
  <c r="BQ744" i="1"/>
  <c r="A744" i="1" s="1"/>
  <c r="BQ745" i="1"/>
  <c r="A745" i="1" s="1"/>
  <c r="BQ746" i="1"/>
  <c r="A746" i="1" s="1"/>
  <c r="BQ747" i="1"/>
  <c r="A747" i="1" s="1"/>
  <c r="BQ748" i="1"/>
  <c r="A748" i="1" s="1"/>
  <c r="BQ749" i="1"/>
  <c r="A749" i="1" s="1"/>
  <c r="BQ750" i="1"/>
  <c r="A750" i="1" s="1"/>
  <c r="BQ751" i="1"/>
  <c r="A751" i="1" s="1"/>
  <c r="BQ752" i="1"/>
  <c r="A752" i="1" s="1"/>
  <c r="BQ753" i="1"/>
  <c r="A753" i="1" s="1"/>
  <c r="BQ754" i="1"/>
  <c r="A754" i="1" s="1"/>
  <c r="BQ755" i="1"/>
  <c r="A755" i="1" s="1"/>
  <c r="BQ756" i="1"/>
  <c r="A756" i="1" s="1"/>
  <c r="BQ757" i="1"/>
  <c r="A757" i="1" s="1"/>
  <c r="BQ758" i="1"/>
  <c r="A758" i="1" s="1"/>
  <c r="BQ759" i="1"/>
  <c r="A759" i="1" s="1"/>
  <c r="BQ760" i="1"/>
  <c r="A760" i="1" s="1"/>
  <c r="BQ761" i="1"/>
  <c r="A761" i="1" s="1"/>
  <c r="BQ762" i="1"/>
  <c r="A762" i="1" s="1"/>
  <c r="BQ763" i="1"/>
  <c r="A763" i="1" s="1"/>
  <c r="BQ764" i="1"/>
  <c r="A764" i="1" s="1"/>
  <c r="BQ765" i="1"/>
  <c r="A765" i="1" s="1"/>
  <c r="BQ766" i="1"/>
  <c r="A766" i="1" s="1"/>
  <c r="BQ767" i="1"/>
  <c r="A767" i="1" s="1"/>
  <c r="BQ768" i="1"/>
  <c r="A768" i="1" s="1"/>
  <c r="BQ769" i="1"/>
  <c r="A769" i="1" s="1"/>
  <c r="BQ770" i="1"/>
  <c r="A770" i="1" s="1"/>
  <c r="BQ771" i="1"/>
  <c r="A771" i="1" s="1"/>
  <c r="BQ772" i="1"/>
  <c r="A772" i="1" s="1"/>
  <c r="BQ773" i="1"/>
  <c r="A773" i="1" s="1"/>
  <c r="BQ774" i="1"/>
  <c r="A774" i="1" s="1"/>
  <c r="BQ775" i="1"/>
  <c r="A775" i="1" s="1"/>
  <c r="BQ776" i="1"/>
  <c r="A776" i="1" s="1"/>
  <c r="BQ777" i="1"/>
  <c r="A777" i="1" s="1"/>
  <c r="BQ778" i="1"/>
  <c r="A778" i="1" s="1"/>
  <c r="BQ779" i="1"/>
  <c r="A779" i="1" s="1"/>
  <c r="BQ780" i="1"/>
  <c r="A780" i="1" s="1"/>
  <c r="BQ781" i="1"/>
  <c r="A781" i="1" s="1"/>
  <c r="BQ782" i="1"/>
  <c r="A782" i="1" s="1"/>
  <c r="BQ783" i="1"/>
  <c r="A783" i="1" s="1"/>
  <c r="BQ784" i="1"/>
  <c r="A784" i="1" s="1"/>
  <c r="BQ785" i="1"/>
  <c r="A785" i="1" s="1"/>
  <c r="BQ786" i="1"/>
  <c r="A786" i="1" s="1"/>
  <c r="BQ787" i="1"/>
  <c r="A787" i="1" s="1"/>
  <c r="BQ788" i="1"/>
  <c r="A788" i="1" s="1"/>
  <c r="BQ789" i="1"/>
  <c r="A789" i="1" s="1"/>
  <c r="BQ790" i="1"/>
  <c r="A790" i="1" s="1"/>
  <c r="BQ791" i="1"/>
  <c r="A791" i="1" s="1"/>
  <c r="BQ792" i="1"/>
  <c r="A792" i="1" s="1"/>
  <c r="BQ793" i="1"/>
  <c r="A793" i="1" s="1"/>
  <c r="BQ794" i="1"/>
  <c r="A794" i="1" s="1"/>
  <c r="BQ795" i="1"/>
  <c r="A795" i="1" s="1"/>
  <c r="BQ796" i="1"/>
  <c r="A796" i="1" s="1"/>
  <c r="BQ797" i="1"/>
  <c r="A797" i="1" s="1"/>
  <c r="BQ798" i="1"/>
  <c r="A798" i="1" s="1"/>
  <c r="BQ799" i="1"/>
  <c r="A799" i="1" s="1"/>
  <c r="BQ800" i="1"/>
  <c r="A800" i="1" s="1"/>
  <c r="BQ801" i="1"/>
  <c r="A801" i="1" s="1"/>
  <c r="BQ802" i="1"/>
  <c r="A802" i="1" s="1"/>
  <c r="BQ803" i="1"/>
  <c r="A803" i="1" s="1"/>
  <c r="BQ804" i="1"/>
  <c r="A804" i="1" s="1"/>
  <c r="BQ805" i="1"/>
  <c r="A805" i="1" s="1"/>
  <c r="BQ806" i="1"/>
  <c r="A806" i="1" s="1"/>
  <c r="BQ807" i="1"/>
  <c r="A807" i="1" s="1"/>
  <c r="BQ808" i="1"/>
  <c r="A808" i="1" s="1"/>
  <c r="BQ809" i="1"/>
  <c r="A809" i="1" s="1"/>
  <c r="BQ810" i="1"/>
  <c r="A810" i="1" s="1"/>
  <c r="BQ811" i="1"/>
  <c r="A811" i="1" s="1"/>
  <c r="BQ812" i="1"/>
  <c r="A812" i="1" s="1"/>
  <c r="BQ813" i="1"/>
  <c r="A813" i="1" s="1"/>
  <c r="BQ814" i="1"/>
  <c r="A814" i="1" s="1"/>
  <c r="BQ815" i="1"/>
  <c r="A815" i="1" s="1"/>
  <c r="BQ816" i="1"/>
  <c r="A816" i="1" s="1"/>
  <c r="BQ817" i="1"/>
  <c r="A817" i="1" s="1"/>
  <c r="BQ818" i="1"/>
  <c r="A818" i="1" s="1"/>
  <c r="BQ819" i="1"/>
  <c r="A819" i="1" s="1"/>
  <c r="BQ820" i="1"/>
  <c r="A820" i="1" s="1"/>
  <c r="BQ821" i="1"/>
  <c r="A821" i="1" s="1"/>
  <c r="BQ822" i="1"/>
  <c r="A822" i="1" s="1"/>
  <c r="BQ823" i="1"/>
  <c r="A823" i="1" s="1"/>
  <c r="BQ824" i="1"/>
  <c r="A824" i="1" s="1"/>
  <c r="BQ825" i="1"/>
  <c r="A825" i="1" s="1"/>
  <c r="BQ826" i="1"/>
  <c r="A826" i="1" s="1"/>
  <c r="BQ827" i="1"/>
  <c r="A827" i="1" s="1"/>
  <c r="BQ828" i="1"/>
  <c r="A828" i="1" s="1"/>
  <c r="BQ829" i="1"/>
  <c r="A829" i="1" s="1"/>
  <c r="BQ830" i="1"/>
  <c r="A830" i="1" s="1"/>
  <c r="BQ831" i="1"/>
  <c r="A831" i="1" s="1"/>
  <c r="BQ832" i="1"/>
  <c r="A832" i="1" s="1"/>
  <c r="BQ833" i="1"/>
  <c r="A833" i="1" s="1"/>
  <c r="BQ834" i="1"/>
  <c r="A834" i="1" s="1"/>
  <c r="BQ835" i="1"/>
  <c r="A835" i="1" s="1"/>
  <c r="BQ836" i="1"/>
  <c r="A836" i="1" s="1"/>
  <c r="BQ837" i="1"/>
  <c r="A837" i="1" s="1"/>
  <c r="BQ838" i="1"/>
  <c r="A838" i="1" s="1"/>
  <c r="BQ839" i="1"/>
  <c r="A839" i="1" s="1"/>
  <c r="BQ840" i="1"/>
  <c r="A840" i="1" s="1"/>
  <c r="BQ841" i="1"/>
  <c r="A841" i="1" s="1"/>
  <c r="BQ842" i="1"/>
  <c r="A842" i="1" s="1"/>
  <c r="BQ843" i="1"/>
  <c r="A843" i="1" s="1"/>
  <c r="BQ844" i="1"/>
  <c r="A844" i="1" s="1"/>
  <c r="BQ845" i="1"/>
  <c r="A845" i="1" s="1"/>
  <c r="BQ846" i="1"/>
  <c r="A846" i="1" s="1"/>
  <c r="BQ847" i="1"/>
  <c r="A847" i="1" s="1"/>
  <c r="BQ848" i="1"/>
  <c r="A848" i="1" s="1"/>
  <c r="BQ849" i="1"/>
  <c r="A849" i="1" s="1"/>
  <c r="BQ850" i="1"/>
  <c r="A850" i="1" s="1"/>
  <c r="BQ851" i="1"/>
  <c r="A851" i="1" s="1"/>
  <c r="BQ852" i="1"/>
  <c r="A852" i="1" s="1"/>
  <c r="BQ853" i="1"/>
  <c r="A853" i="1" s="1"/>
  <c r="BQ854" i="1"/>
  <c r="A854" i="1" s="1"/>
  <c r="BQ855" i="1"/>
  <c r="A855" i="1" s="1"/>
  <c r="BQ856" i="1"/>
  <c r="A856" i="1" s="1"/>
  <c r="BQ857" i="1"/>
  <c r="A857" i="1" s="1"/>
  <c r="BQ858" i="1"/>
  <c r="A858" i="1" s="1"/>
  <c r="BQ859" i="1"/>
  <c r="A859" i="1" s="1"/>
  <c r="BQ860" i="1"/>
  <c r="A860" i="1" s="1"/>
  <c r="BQ861" i="1"/>
  <c r="A861" i="1" s="1"/>
  <c r="BQ862" i="1"/>
  <c r="A862" i="1" s="1"/>
  <c r="BQ863" i="1"/>
  <c r="A863" i="1" s="1"/>
  <c r="BQ864" i="1"/>
  <c r="A864" i="1" s="1"/>
  <c r="BQ865" i="1"/>
  <c r="A865" i="1" s="1"/>
  <c r="BQ866" i="1"/>
  <c r="A866" i="1" s="1"/>
  <c r="BQ867" i="1"/>
  <c r="A867" i="1" s="1"/>
  <c r="BQ868" i="1"/>
  <c r="A868" i="1" s="1"/>
  <c r="BQ869" i="1"/>
  <c r="A869" i="1" s="1"/>
  <c r="BQ870" i="1"/>
  <c r="A870" i="1" s="1"/>
  <c r="BQ871" i="1"/>
  <c r="A871" i="1" s="1"/>
  <c r="BQ872" i="1"/>
  <c r="A872" i="1" s="1"/>
  <c r="BQ873" i="1"/>
  <c r="A873" i="1" s="1"/>
  <c r="BQ874" i="1"/>
  <c r="A874" i="1" s="1"/>
  <c r="BQ875" i="1"/>
  <c r="A875" i="1" s="1"/>
  <c r="BQ876" i="1"/>
  <c r="A876" i="1" s="1"/>
  <c r="BQ877" i="1"/>
  <c r="A877" i="1" s="1"/>
  <c r="BQ878" i="1"/>
  <c r="A878" i="1" s="1"/>
  <c r="BQ879" i="1"/>
  <c r="A879" i="1" s="1"/>
  <c r="BQ880" i="1"/>
  <c r="A880" i="1" s="1"/>
  <c r="BQ881" i="1"/>
  <c r="A881" i="1" s="1"/>
  <c r="BQ882" i="1"/>
  <c r="A882" i="1" s="1"/>
  <c r="BQ883" i="1"/>
  <c r="A883" i="1" s="1"/>
  <c r="BQ884" i="1"/>
  <c r="A884" i="1" s="1"/>
  <c r="BQ885" i="1"/>
  <c r="A885" i="1" s="1"/>
  <c r="BQ886" i="1"/>
  <c r="A886" i="1" s="1"/>
  <c r="BQ887" i="1"/>
  <c r="A887" i="1" s="1"/>
  <c r="BQ888" i="1"/>
  <c r="A888" i="1" s="1"/>
  <c r="BQ889" i="1"/>
  <c r="A889" i="1" s="1"/>
  <c r="BQ890" i="1"/>
  <c r="A890" i="1" s="1"/>
  <c r="BQ891" i="1"/>
  <c r="A891" i="1" s="1"/>
  <c r="BQ892" i="1"/>
  <c r="A892" i="1" s="1"/>
  <c r="BQ893" i="1"/>
  <c r="A893" i="1" s="1"/>
  <c r="BQ894" i="1"/>
  <c r="A894" i="1" s="1"/>
  <c r="BQ895" i="1"/>
  <c r="A895" i="1" s="1"/>
  <c r="BQ896" i="1"/>
  <c r="A896" i="1" s="1"/>
  <c r="BQ897" i="1"/>
  <c r="A897" i="1" s="1"/>
  <c r="BQ898" i="1"/>
  <c r="A898" i="1" s="1"/>
  <c r="BQ899" i="1"/>
  <c r="A899" i="1" s="1"/>
  <c r="BQ900" i="1"/>
  <c r="A900" i="1" s="1"/>
  <c r="BQ901" i="1"/>
  <c r="A901" i="1" s="1"/>
  <c r="BQ902" i="1"/>
  <c r="A902" i="1" s="1"/>
  <c r="BQ903" i="1"/>
  <c r="A903" i="1" s="1"/>
  <c r="BQ904" i="1"/>
  <c r="A904" i="1" s="1"/>
  <c r="BQ905" i="1"/>
  <c r="A905" i="1" s="1"/>
  <c r="BQ906" i="1"/>
  <c r="A906" i="1" s="1"/>
  <c r="BQ907" i="1"/>
  <c r="A907" i="1" s="1"/>
  <c r="BQ908" i="1"/>
  <c r="A908" i="1" s="1"/>
  <c r="BQ909" i="1"/>
  <c r="A909" i="1" s="1"/>
  <c r="BQ910" i="1"/>
  <c r="A910" i="1" s="1"/>
  <c r="BQ911" i="1"/>
  <c r="A911" i="1" s="1"/>
  <c r="BQ912" i="1"/>
  <c r="A912" i="1" s="1"/>
  <c r="BQ913" i="1"/>
  <c r="A913" i="1" s="1"/>
  <c r="BQ914" i="1"/>
  <c r="A914" i="1" s="1"/>
  <c r="BQ915" i="1"/>
  <c r="A915" i="1" s="1"/>
  <c r="BQ916" i="1"/>
  <c r="A916" i="1" s="1"/>
  <c r="BQ917" i="1"/>
  <c r="A917" i="1" s="1"/>
  <c r="BQ918" i="1"/>
  <c r="A918" i="1" s="1"/>
  <c r="BQ919" i="1"/>
  <c r="A919" i="1" s="1"/>
  <c r="BQ920" i="1"/>
  <c r="A920" i="1" s="1"/>
  <c r="BQ921" i="1"/>
  <c r="A921" i="1" s="1"/>
  <c r="BQ922" i="1"/>
  <c r="A922" i="1" s="1"/>
  <c r="BQ923" i="1"/>
  <c r="A923" i="1" s="1"/>
  <c r="BQ924" i="1"/>
  <c r="A924" i="1" s="1"/>
  <c r="BQ925" i="1"/>
  <c r="A925" i="1" s="1"/>
  <c r="BQ926" i="1"/>
  <c r="A926" i="1" s="1"/>
  <c r="BQ927" i="1"/>
  <c r="A927" i="1" s="1"/>
  <c r="BQ928" i="1"/>
  <c r="A928" i="1" s="1"/>
  <c r="BQ929" i="1"/>
  <c r="A929" i="1" s="1"/>
  <c r="BQ930" i="1"/>
  <c r="A930" i="1" s="1"/>
  <c r="BQ931" i="1"/>
  <c r="A931" i="1" s="1"/>
  <c r="BQ932" i="1"/>
  <c r="A932" i="1" s="1"/>
  <c r="BQ933" i="1"/>
  <c r="A933" i="1" s="1"/>
  <c r="BQ934" i="1"/>
  <c r="A934" i="1" s="1"/>
  <c r="BQ935" i="1"/>
  <c r="A935" i="1" s="1"/>
  <c r="BQ936" i="1"/>
  <c r="A936" i="1" s="1"/>
  <c r="BQ937" i="1"/>
  <c r="A937" i="1" s="1"/>
  <c r="BQ938" i="1"/>
  <c r="A938" i="1" s="1"/>
  <c r="BQ939" i="1"/>
  <c r="A939" i="1" s="1"/>
  <c r="BQ940" i="1"/>
  <c r="A940" i="1" s="1"/>
  <c r="BQ941" i="1"/>
  <c r="A941" i="1" s="1"/>
  <c r="BQ942" i="1"/>
  <c r="A942" i="1" s="1"/>
  <c r="BQ943" i="1"/>
  <c r="A943" i="1" s="1"/>
  <c r="BQ944" i="1"/>
  <c r="A944" i="1" s="1"/>
  <c r="BQ945" i="1"/>
  <c r="A945" i="1" s="1"/>
  <c r="BQ946" i="1"/>
  <c r="A946" i="1" s="1"/>
  <c r="BQ947" i="1"/>
  <c r="A947" i="1" s="1"/>
  <c r="BQ948" i="1"/>
  <c r="A948" i="1" s="1"/>
  <c r="BQ949" i="1"/>
  <c r="A949" i="1" s="1"/>
  <c r="BQ950" i="1"/>
  <c r="A950" i="1" s="1"/>
  <c r="BQ951" i="1"/>
  <c r="A951" i="1" s="1"/>
  <c r="BQ952" i="1"/>
  <c r="A952" i="1" s="1"/>
  <c r="BQ953" i="1"/>
  <c r="A953" i="1" s="1"/>
  <c r="BQ954" i="1"/>
  <c r="A954" i="1" s="1"/>
  <c r="BQ955" i="1"/>
  <c r="A955" i="1" s="1"/>
  <c r="BQ956" i="1"/>
  <c r="A956" i="1" s="1"/>
  <c r="BQ957" i="1"/>
  <c r="A957" i="1" s="1"/>
  <c r="BQ958" i="1"/>
  <c r="A958" i="1" s="1"/>
  <c r="BQ959" i="1"/>
  <c r="A959" i="1" s="1"/>
  <c r="BQ960" i="1"/>
  <c r="A960" i="1" s="1"/>
  <c r="BQ961" i="1"/>
  <c r="A961" i="1" s="1"/>
  <c r="BQ962" i="1"/>
  <c r="A962" i="1" s="1"/>
  <c r="BQ963" i="1"/>
  <c r="A963" i="1" s="1"/>
  <c r="BQ964" i="1"/>
  <c r="A964" i="1" s="1"/>
  <c r="BQ965" i="1"/>
  <c r="A965" i="1" s="1"/>
  <c r="BQ966" i="1"/>
  <c r="A966" i="1" s="1"/>
  <c r="BQ967" i="1"/>
  <c r="A967" i="1" s="1"/>
  <c r="BQ968" i="1"/>
  <c r="A968" i="1" s="1"/>
  <c r="BQ969" i="1"/>
  <c r="A969" i="1" s="1"/>
  <c r="BQ970" i="1"/>
  <c r="A970" i="1" s="1"/>
  <c r="BQ971" i="1"/>
  <c r="A971" i="1" s="1"/>
  <c r="BQ972" i="1"/>
  <c r="A972" i="1" s="1"/>
  <c r="BQ973" i="1"/>
  <c r="A973" i="1" s="1"/>
  <c r="BQ974" i="1"/>
  <c r="A974" i="1" s="1"/>
  <c r="BQ975" i="1"/>
  <c r="A975" i="1" s="1"/>
  <c r="BQ976" i="1"/>
  <c r="A976" i="1" s="1"/>
  <c r="BQ977" i="1"/>
  <c r="A977" i="1" s="1"/>
  <c r="BQ978" i="1"/>
  <c r="A978" i="1" s="1"/>
  <c r="BQ979" i="1"/>
  <c r="A979" i="1" s="1"/>
  <c r="BQ980" i="1"/>
  <c r="A980" i="1" s="1"/>
  <c r="BQ981" i="1"/>
  <c r="A981" i="1" s="1"/>
  <c r="BQ982" i="1"/>
  <c r="A982" i="1" s="1"/>
  <c r="BQ983" i="1"/>
  <c r="A983" i="1" s="1"/>
  <c r="BQ984" i="1"/>
  <c r="A984" i="1" s="1"/>
  <c r="BQ985" i="1"/>
  <c r="A985" i="1" s="1"/>
  <c r="BQ986" i="1"/>
  <c r="A986" i="1" s="1"/>
  <c r="BQ987" i="1"/>
  <c r="A987" i="1" s="1"/>
  <c r="BQ988" i="1"/>
  <c r="A988" i="1" s="1"/>
  <c r="BQ989" i="1"/>
  <c r="A989" i="1" s="1"/>
  <c r="BQ990" i="1"/>
  <c r="A990" i="1" s="1"/>
  <c r="BQ991" i="1"/>
  <c r="A991" i="1" s="1"/>
  <c r="BQ992" i="1"/>
  <c r="A992" i="1" s="1"/>
  <c r="BQ993" i="1"/>
  <c r="A993" i="1" s="1"/>
  <c r="BQ994" i="1"/>
  <c r="A994" i="1" s="1"/>
  <c r="BQ995" i="1"/>
  <c r="A995" i="1" s="1"/>
  <c r="BQ996" i="1"/>
  <c r="A996" i="1" s="1"/>
  <c r="BQ997" i="1"/>
  <c r="A997" i="1" s="1"/>
  <c r="BQ998" i="1"/>
  <c r="A998" i="1" s="1"/>
  <c r="BQ999" i="1"/>
  <c r="A999" i="1" s="1"/>
  <c r="BQ1000" i="1"/>
  <c r="A1000" i="1" s="1"/>
  <c r="BQ1001" i="1"/>
  <c r="A1001" i="1" s="1"/>
  <c r="BQ1002" i="1"/>
  <c r="A1002" i="1" s="1"/>
  <c r="BQ1003" i="1"/>
  <c r="A1003" i="1" s="1"/>
  <c r="BQ1004" i="1"/>
  <c r="A1004" i="1" s="1"/>
  <c r="BQ1005" i="1"/>
  <c r="A1005" i="1" s="1"/>
  <c r="BQ1006" i="1"/>
  <c r="A1006" i="1" s="1"/>
  <c r="BQ1007" i="1"/>
  <c r="A1007" i="1" s="1"/>
  <c r="BQ1008" i="1"/>
  <c r="A1008" i="1" s="1"/>
  <c r="BQ1009" i="1"/>
  <c r="A1009" i="1" s="1"/>
  <c r="BQ1010" i="1"/>
  <c r="A1010" i="1" s="1"/>
  <c r="BQ1011" i="1"/>
  <c r="A1011" i="1" s="1"/>
  <c r="BQ1012" i="1"/>
  <c r="A1012" i="1" s="1"/>
  <c r="BQ1013" i="1"/>
  <c r="A1013" i="1" s="1"/>
  <c r="BQ1014" i="1"/>
  <c r="A1014" i="1" s="1"/>
  <c r="BQ1015" i="1"/>
  <c r="A1015" i="1" s="1"/>
  <c r="BQ1016" i="1"/>
  <c r="A1016" i="1" s="1"/>
  <c r="BQ1017" i="1"/>
  <c r="A1017" i="1" s="1"/>
  <c r="BQ1018" i="1"/>
  <c r="A1018" i="1" s="1"/>
  <c r="BQ1019" i="1"/>
  <c r="A1019" i="1" s="1"/>
  <c r="BQ1020" i="1"/>
  <c r="A1020" i="1" s="1"/>
  <c r="BQ1021" i="1"/>
  <c r="A1021" i="1" s="1"/>
  <c r="BQ1022" i="1"/>
  <c r="A1022" i="1" s="1"/>
  <c r="BQ1023" i="1"/>
  <c r="A1023" i="1" s="1"/>
  <c r="BQ1024" i="1"/>
  <c r="A1024" i="1" s="1"/>
  <c r="BQ1025" i="1"/>
  <c r="A1025" i="1" s="1"/>
  <c r="BQ1026" i="1"/>
  <c r="A1026" i="1" s="1"/>
  <c r="BQ1027" i="1"/>
  <c r="A1027" i="1" s="1"/>
  <c r="BQ1028" i="1"/>
  <c r="A1028" i="1" s="1"/>
  <c r="BQ1029" i="1"/>
  <c r="A1029" i="1" s="1"/>
  <c r="BQ1030" i="1"/>
  <c r="A1030" i="1" s="1"/>
  <c r="BQ1031" i="1"/>
  <c r="A1031" i="1" s="1"/>
  <c r="BQ1032" i="1"/>
  <c r="A1032" i="1" s="1"/>
  <c r="BQ1033" i="1"/>
  <c r="A1033" i="1" s="1"/>
  <c r="BQ1034" i="1"/>
  <c r="A1034" i="1" s="1"/>
  <c r="BQ1035" i="1"/>
  <c r="A1035" i="1" s="1"/>
  <c r="BQ1036" i="1"/>
  <c r="A1036" i="1" s="1"/>
  <c r="BQ1037" i="1"/>
  <c r="A1037" i="1" s="1"/>
  <c r="BQ1038" i="1"/>
  <c r="A1038" i="1" s="1"/>
  <c r="BQ1039" i="1"/>
  <c r="A1039" i="1" s="1"/>
  <c r="BQ1040" i="1"/>
  <c r="A1040" i="1" s="1"/>
  <c r="BQ1041" i="1"/>
  <c r="A1041" i="1" s="1"/>
  <c r="BQ1042" i="1"/>
  <c r="A1042" i="1" s="1"/>
  <c r="BQ1043" i="1"/>
  <c r="A1043" i="1" s="1"/>
  <c r="BQ1044" i="1"/>
  <c r="A1044" i="1" s="1"/>
  <c r="BQ1045" i="1"/>
  <c r="A1045" i="1" s="1"/>
  <c r="BQ1046" i="1"/>
  <c r="A1046" i="1" s="1"/>
  <c r="BQ1047" i="1"/>
  <c r="A1047" i="1" s="1"/>
  <c r="BQ1048" i="1"/>
  <c r="A1048" i="1" s="1"/>
  <c r="BQ1049" i="1"/>
  <c r="A1049" i="1" s="1"/>
  <c r="BQ1050" i="1"/>
  <c r="A1050" i="1" s="1"/>
  <c r="BQ1051" i="1"/>
  <c r="A1051" i="1" s="1"/>
  <c r="BQ1052" i="1"/>
  <c r="A1052" i="1" s="1"/>
  <c r="BQ1053" i="1"/>
  <c r="A1053" i="1" s="1"/>
  <c r="BQ1054" i="1"/>
  <c r="A1054" i="1" s="1"/>
  <c r="BQ1055" i="1"/>
  <c r="A1055" i="1" s="1"/>
  <c r="BQ1056" i="1"/>
  <c r="A1056" i="1" s="1"/>
  <c r="BQ1057" i="1"/>
  <c r="A1057" i="1" s="1"/>
  <c r="BQ1058" i="1"/>
  <c r="A1058" i="1" s="1"/>
  <c r="BQ1059" i="1"/>
  <c r="A1059" i="1" s="1"/>
  <c r="BQ1060" i="1"/>
  <c r="A1060" i="1" s="1"/>
  <c r="BQ1061" i="1"/>
  <c r="A1061" i="1" s="1"/>
  <c r="BQ1062" i="1"/>
  <c r="A1062" i="1" s="1"/>
  <c r="BQ1063" i="1"/>
  <c r="A1063" i="1" s="1"/>
  <c r="BQ1064" i="1"/>
  <c r="A1064" i="1" s="1"/>
  <c r="BQ1065" i="1"/>
  <c r="A1065" i="1" s="1"/>
  <c r="BQ1066" i="1"/>
  <c r="A1066" i="1" s="1"/>
  <c r="BQ1067" i="1"/>
  <c r="A1067" i="1" s="1"/>
  <c r="BQ1068" i="1"/>
  <c r="A1068" i="1" s="1"/>
  <c r="BQ1069" i="1"/>
  <c r="A1069" i="1" s="1"/>
  <c r="BQ1070" i="1"/>
  <c r="A1070" i="1" s="1"/>
  <c r="BQ1071" i="1"/>
  <c r="A1071" i="1" s="1"/>
  <c r="BQ1072" i="1"/>
  <c r="A1072" i="1" s="1"/>
  <c r="BQ1073" i="1"/>
  <c r="A1073" i="1" s="1"/>
  <c r="BQ1074" i="1"/>
  <c r="A1074" i="1" s="1"/>
  <c r="BQ1075" i="1"/>
  <c r="A1075" i="1" s="1"/>
  <c r="BQ1076" i="1"/>
  <c r="A1076" i="1" s="1"/>
  <c r="BQ1077" i="1"/>
  <c r="A1077" i="1" s="1"/>
  <c r="BQ1078" i="1"/>
  <c r="A1078" i="1" s="1"/>
  <c r="BQ3" i="1"/>
  <c r="A3" i="1" s="1"/>
  <c r="BQ4" i="1"/>
  <c r="A4" i="1" s="1"/>
  <c r="BQ5" i="1"/>
  <c r="A5" i="1" s="1"/>
  <c r="BQ6" i="1"/>
  <c r="A6" i="1" s="1"/>
  <c r="BQ7" i="1"/>
  <c r="A7" i="1" s="1"/>
  <c r="BQ8" i="1"/>
  <c r="A8" i="1" s="1"/>
  <c r="BQ9" i="1"/>
  <c r="A9" i="1" s="1"/>
  <c r="BQ10" i="1"/>
  <c r="A10" i="1" s="1"/>
  <c r="BQ11" i="1"/>
  <c r="A11" i="1" s="1"/>
  <c r="BQ12" i="1"/>
  <c r="A12" i="1" s="1"/>
  <c r="BQ13" i="1"/>
  <c r="A13" i="1" s="1"/>
  <c r="BQ14" i="1"/>
  <c r="A14" i="1" s="1"/>
  <c r="BQ15" i="1"/>
  <c r="A15" i="1" s="1"/>
  <c r="BQ16" i="1"/>
  <c r="A16" i="1" s="1"/>
  <c r="BQ17" i="1"/>
  <c r="A17" i="1" s="1"/>
  <c r="BQ18" i="1"/>
  <c r="A18" i="1" s="1"/>
  <c r="BQ19" i="1"/>
  <c r="A19" i="1" s="1"/>
  <c r="BQ20" i="1"/>
  <c r="A20" i="1" s="1"/>
  <c r="BQ21" i="1"/>
  <c r="A21" i="1" s="1"/>
  <c r="BQ22" i="1"/>
  <c r="A22" i="1" s="1"/>
  <c r="AE2" i="1" l="1"/>
  <c r="D394" i="1"/>
  <c r="M394" i="1"/>
  <c r="X394" i="1"/>
  <c r="AE394" i="1"/>
  <c r="AI394" i="1"/>
  <c r="AJ394" i="1"/>
  <c r="AK394" i="1"/>
  <c r="D395" i="1"/>
  <c r="M395" i="1"/>
  <c r="X395" i="1"/>
  <c r="AE395" i="1"/>
  <c r="AI395" i="1"/>
  <c r="AJ395" i="1"/>
  <c r="AK395" i="1"/>
  <c r="D396" i="1"/>
  <c r="M396" i="1"/>
  <c r="X396" i="1"/>
  <c r="AE396" i="1"/>
  <c r="AI396" i="1"/>
  <c r="AJ396" i="1"/>
  <c r="AK396" i="1"/>
  <c r="D397" i="1"/>
  <c r="M397" i="1"/>
  <c r="X397" i="1"/>
  <c r="AE397" i="1"/>
  <c r="AI397" i="1"/>
  <c r="AJ397" i="1"/>
  <c r="AK397" i="1"/>
  <c r="D398" i="1"/>
  <c r="M398" i="1"/>
  <c r="X398" i="1"/>
  <c r="AE398" i="1"/>
  <c r="AI398" i="1"/>
  <c r="AJ398" i="1"/>
  <c r="AK398" i="1"/>
  <c r="D399" i="1"/>
  <c r="M399" i="1"/>
  <c r="X399" i="1"/>
  <c r="AE399" i="1"/>
  <c r="AI399" i="1"/>
  <c r="AJ399" i="1"/>
  <c r="AK399" i="1"/>
  <c r="D400" i="1"/>
  <c r="M400" i="1"/>
  <c r="X400" i="1"/>
  <c r="AE400" i="1"/>
  <c r="AI400" i="1"/>
  <c r="AJ400" i="1"/>
  <c r="AK400" i="1"/>
  <c r="D401" i="1"/>
  <c r="M401" i="1"/>
  <c r="X401" i="1"/>
  <c r="AE401" i="1"/>
  <c r="AI401" i="1"/>
  <c r="AJ401" i="1"/>
  <c r="AK401" i="1"/>
  <c r="D402" i="1"/>
  <c r="M402" i="1"/>
  <c r="X402" i="1"/>
  <c r="AE402" i="1"/>
  <c r="AI402" i="1"/>
  <c r="AJ402" i="1"/>
  <c r="AK402" i="1"/>
  <c r="D403" i="1"/>
  <c r="M403" i="1"/>
  <c r="X403" i="1"/>
  <c r="AE403" i="1"/>
  <c r="AI403" i="1"/>
  <c r="AJ403" i="1"/>
  <c r="AK403" i="1"/>
  <c r="D404" i="1"/>
  <c r="M404" i="1"/>
  <c r="X404" i="1"/>
  <c r="AE404" i="1"/>
  <c r="AI404" i="1"/>
  <c r="AJ404" i="1"/>
  <c r="AK404" i="1"/>
  <c r="D405" i="1"/>
  <c r="M405" i="1"/>
  <c r="X405" i="1"/>
  <c r="AE405" i="1"/>
  <c r="AI405" i="1"/>
  <c r="AJ405" i="1"/>
  <c r="AK405" i="1"/>
  <c r="D406" i="1"/>
  <c r="M406" i="1"/>
  <c r="X406" i="1"/>
  <c r="AE406" i="1"/>
  <c r="AI406" i="1"/>
  <c r="AJ406" i="1"/>
  <c r="AK406" i="1"/>
  <c r="D407" i="1"/>
  <c r="M407" i="1"/>
  <c r="X407" i="1"/>
  <c r="AE407" i="1"/>
  <c r="AI407" i="1"/>
  <c r="AJ407" i="1"/>
  <c r="AK407" i="1"/>
  <c r="D408" i="1"/>
  <c r="M408" i="1"/>
  <c r="X408" i="1"/>
  <c r="AE408" i="1"/>
  <c r="AI408" i="1"/>
  <c r="AJ408" i="1"/>
  <c r="AK408" i="1"/>
  <c r="D409" i="1"/>
  <c r="M409" i="1"/>
  <c r="X409" i="1"/>
  <c r="AE409" i="1"/>
  <c r="AI409" i="1"/>
  <c r="AJ409" i="1"/>
  <c r="AK409" i="1"/>
  <c r="D410" i="1"/>
  <c r="M410" i="1"/>
  <c r="X410" i="1"/>
  <c r="AE410" i="1"/>
  <c r="AI410" i="1"/>
  <c r="AJ410" i="1"/>
  <c r="AK410" i="1"/>
  <c r="D411" i="1"/>
  <c r="M411" i="1"/>
  <c r="X411" i="1"/>
  <c r="AE411" i="1"/>
  <c r="AI411" i="1"/>
  <c r="AJ411" i="1"/>
  <c r="AK411" i="1"/>
  <c r="D412" i="1"/>
  <c r="M412" i="1"/>
  <c r="X412" i="1"/>
  <c r="AE412" i="1"/>
  <c r="AI412" i="1"/>
  <c r="AJ412" i="1"/>
  <c r="AK412" i="1"/>
  <c r="D413" i="1"/>
  <c r="M413" i="1"/>
  <c r="X413" i="1"/>
  <c r="AE413" i="1"/>
  <c r="AI413" i="1"/>
  <c r="AJ413" i="1"/>
  <c r="AK413" i="1"/>
  <c r="D414" i="1"/>
  <c r="M414" i="1"/>
  <c r="X414" i="1"/>
  <c r="AE414" i="1"/>
  <c r="AI414" i="1"/>
  <c r="AJ414" i="1"/>
  <c r="AK414" i="1"/>
  <c r="D415" i="1"/>
  <c r="M415" i="1"/>
  <c r="X415" i="1"/>
  <c r="AE415" i="1"/>
  <c r="AI415" i="1"/>
  <c r="AJ415" i="1"/>
  <c r="AK415" i="1"/>
  <c r="D416" i="1"/>
  <c r="M416" i="1"/>
  <c r="X416" i="1"/>
  <c r="AE416" i="1"/>
  <c r="AI416" i="1"/>
  <c r="AJ416" i="1"/>
  <c r="AK416" i="1"/>
  <c r="D417" i="1"/>
  <c r="M417" i="1"/>
  <c r="X417" i="1"/>
  <c r="AE417" i="1"/>
  <c r="AI417" i="1"/>
  <c r="AJ417" i="1"/>
  <c r="AK417" i="1"/>
  <c r="D418" i="1"/>
  <c r="M418" i="1"/>
  <c r="X418" i="1"/>
  <c r="AE418" i="1"/>
  <c r="AI418" i="1"/>
  <c r="AJ418" i="1"/>
  <c r="AK418" i="1"/>
  <c r="D419" i="1"/>
  <c r="M419" i="1"/>
  <c r="X419" i="1"/>
  <c r="AE419" i="1"/>
  <c r="AI419" i="1"/>
  <c r="AJ419" i="1"/>
  <c r="AK419" i="1"/>
  <c r="D420" i="1"/>
  <c r="M420" i="1"/>
  <c r="X420" i="1"/>
  <c r="AE420" i="1"/>
  <c r="AI420" i="1"/>
  <c r="AJ420" i="1"/>
  <c r="AK420" i="1"/>
  <c r="D421" i="1"/>
  <c r="M421" i="1"/>
  <c r="X421" i="1"/>
  <c r="AE421" i="1"/>
  <c r="AI421" i="1"/>
  <c r="AJ421" i="1"/>
  <c r="AK421" i="1"/>
  <c r="D422" i="1"/>
  <c r="M422" i="1"/>
  <c r="X422" i="1"/>
  <c r="AE422" i="1"/>
  <c r="AI422" i="1"/>
  <c r="AJ422" i="1"/>
  <c r="AK422" i="1"/>
  <c r="D423" i="1"/>
  <c r="M423" i="1"/>
  <c r="X423" i="1"/>
  <c r="AE423" i="1"/>
  <c r="AI423" i="1"/>
  <c r="AJ423" i="1"/>
  <c r="AK423" i="1"/>
  <c r="D424" i="1"/>
  <c r="M424" i="1"/>
  <c r="X424" i="1"/>
  <c r="AE424" i="1"/>
  <c r="AI424" i="1"/>
  <c r="AJ424" i="1"/>
  <c r="AK424" i="1"/>
  <c r="D425" i="1"/>
  <c r="M425" i="1"/>
  <c r="X425" i="1"/>
  <c r="AE425" i="1"/>
  <c r="AI425" i="1"/>
  <c r="AJ425" i="1"/>
  <c r="AK425" i="1"/>
  <c r="D426" i="1"/>
  <c r="M426" i="1"/>
  <c r="X426" i="1"/>
  <c r="AE426" i="1"/>
  <c r="AI426" i="1"/>
  <c r="AJ426" i="1"/>
  <c r="AK426" i="1"/>
  <c r="D427" i="1"/>
  <c r="M427" i="1"/>
  <c r="X427" i="1"/>
  <c r="AE427" i="1"/>
  <c r="AI427" i="1"/>
  <c r="AJ427" i="1"/>
  <c r="AK427" i="1"/>
  <c r="D428" i="1"/>
  <c r="M428" i="1"/>
  <c r="X428" i="1"/>
  <c r="AE428" i="1"/>
  <c r="AI428" i="1"/>
  <c r="AJ428" i="1"/>
  <c r="AK428" i="1"/>
  <c r="D429" i="1"/>
  <c r="M429" i="1"/>
  <c r="X429" i="1"/>
  <c r="AE429" i="1"/>
  <c r="AI429" i="1"/>
  <c r="AJ429" i="1"/>
  <c r="AK429" i="1"/>
  <c r="D430" i="1"/>
  <c r="M430" i="1"/>
  <c r="X430" i="1"/>
  <c r="AE430" i="1"/>
  <c r="AI430" i="1"/>
  <c r="AJ430" i="1"/>
  <c r="AK430" i="1"/>
  <c r="D431" i="1"/>
  <c r="M431" i="1"/>
  <c r="X431" i="1"/>
  <c r="AE431" i="1"/>
  <c r="AI431" i="1"/>
  <c r="AJ431" i="1"/>
  <c r="AK431" i="1"/>
  <c r="D432" i="1"/>
  <c r="M432" i="1"/>
  <c r="X432" i="1"/>
  <c r="AE432" i="1"/>
  <c r="AI432" i="1"/>
  <c r="AJ432" i="1"/>
  <c r="AK432" i="1"/>
  <c r="D433" i="1"/>
  <c r="M433" i="1"/>
  <c r="X433" i="1"/>
  <c r="AE433" i="1"/>
  <c r="AI433" i="1"/>
  <c r="AJ433" i="1"/>
  <c r="AK433" i="1"/>
  <c r="D434" i="1"/>
  <c r="M434" i="1"/>
  <c r="X434" i="1"/>
  <c r="AE434" i="1"/>
  <c r="AI434" i="1"/>
  <c r="AJ434" i="1"/>
  <c r="AK434" i="1"/>
  <c r="D435" i="1"/>
  <c r="M435" i="1"/>
  <c r="X435" i="1"/>
  <c r="AE435" i="1"/>
  <c r="AI435" i="1"/>
  <c r="AJ435" i="1"/>
  <c r="AK435" i="1"/>
  <c r="D436" i="1"/>
  <c r="M436" i="1"/>
  <c r="X436" i="1"/>
  <c r="AE436" i="1"/>
  <c r="AI436" i="1"/>
  <c r="AJ436" i="1"/>
  <c r="AK436" i="1"/>
  <c r="D437" i="1"/>
  <c r="M437" i="1"/>
  <c r="X437" i="1"/>
  <c r="AE437" i="1"/>
  <c r="AI437" i="1"/>
  <c r="AJ437" i="1"/>
  <c r="AK437" i="1"/>
  <c r="D438" i="1"/>
  <c r="M438" i="1"/>
  <c r="X438" i="1"/>
  <c r="AE438" i="1"/>
  <c r="AI438" i="1"/>
  <c r="AJ438" i="1"/>
  <c r="AK438" i="1"/>
  <c r="D439" i="1"/>
  <c r="M439" i="1"/>
  <c r="X439" i="1"/>
  <c r="AE439" i="1"/>
  <c r="AI439" i="1"/>
  <c r="AJ439" i="1"/>
  <c r="AK439" i="1"/>
  <c r="D440" i="1"/>
  <c r="M440" i="1"/>
  <c r="X440" i="1"/>
  <c r="AE440" i="1"/>
  <c r="AI440" i="1"/>
  <c r="AJ440" i="1"/>
  <c r="AK440" i="1"/>
  <c r="D441" i="1"/>
  <c r="M441" i="1"/>
  <c r="X441" i="1"/>
  <c r="AE441" i="1"/>
  <c r="AI441" i="1"/>
  <c r="AJ441" i="1"/>
  <c r="AK441" i="1"/>
  <c r="D442" i="1"/>
  <c r="M442" i="1"/>
  <c r="X442" i="1"/>
  <c r="AE442" i="1"/>
  <c r="AI442" i="1"/>
  <c r="AJ442" i="1"/>
  <c r="AK442" i="1"/>
  <c r="D443" i="1"/>
  <c r="M443" i="1"/>
  <c r="X443" i="1"/>
  <c r="AE443" i="1"/>
  <c r="AI443" i="1"/>
  <c r="AJ443" i="1"/>
  <c r="AK443" i="1"/>
  <c r="D444" i="1"/>
  <c r="M444" i="1"/>
  <c r="X444" i="1"/>
  <c r="AE444" i="1"/>
  <c r="AI444" i="1"/>
  <c r="AJ444" i="1"/>
  <c r="AK444" i="1"/>
  <c r="D445" i="1"/>
  <c r="M445" i="1"/>
  <c r="X445" i="1"/>
  <c r="AE445" i="1"/>
  <c r="AI445" i="1"/>
  <c r="AJ445" i="1"/>
  <c r="AK445" i="1"/>
  <c r="D446" i="1"/>
  <c r="M446" i="1"/>
  <c r="X446" i="1"/>
  <c r="AE446" i="1"/>
  <c r="AI446" i="1"/>
  <c r="AJ446" i="1"/>
  <c r="AK446" i="1"/>
  <c r="D447" i="1"/>
  <c r="M447" i="1"/>
  <c r="X447" i="1"/>
  <c r="AE447" i="1"/>
  <c r="AI447" i="1"/>
  <c r="AJ447" i="1"/>
  <c r="AK447" i="1"/>
  <c r="D448" i="1"/>
  <c r="M448" i="1"/>
  <c r="X448" i="1"/>
  <c r="AE448" i="1"/>
  <c r="AI448" i="1"/>
  <c r="AJ448" i="1"/>
  <c r="AK448" i="1"/>
  <c r="D449" i="1"/>
  <c r="M449" i="1"/>
  <c r="X449" i="1"/>
  <c r="AE449" i="1"/>
  <c r="AI449" i="1"/>
  <c r="AJ449" i="1"/>
  <c r="AK449" i="1"/>
  <c r="D450" i="1"/>
  <c r="M450" i="1"/>
  <c r="X450" i="1"/>
  <c r="AE450" i="1"/>
  <c r="AI450" i="1"/>
  <c r="AJ450" i="1"/>
  <c r="AK450" i="1"/>
  <c r="D451" i="1"/>
  <c r="M451" i="1"/>
  <c r="X451" i="1"/>
  <c r="AE451" i="1"/>
  <c r="AI451" i="1"/>
  <c r="AJ451" i="1"/>
  <c r="AK451" i="1"/>
  <c r="D452" i="1"/>
  <c r="M452" i="1"/>
  <c r="X452" i="1"/>
  <c r="AE452" i="1"/>
  <c r="AI452" i="1"/>
  <c r="AJ452" i="1"/>
  <c r="AK452" i="1"/>
  <c r="D453" i="1"/>
  <c r="M453" i="1"/>
  <c r="X453" i="1"/>
  <c r="AE453" i="1"/>
  <c r="AI453" i="1"/>
  <c r="AJ453" i="1"/>
  <c r="AK453" i="1"/>
  <c r="D454" i="1"/>
  <c r="M454" i="1"/>
  <c r="X454" i="1"/>
  <c r="AE454" i="1"/>
  <c r="AI454" i="1"/>
  <c r="AJ454" i="1"/>
  <c r="AK454" i="1"/>
  <c r="D455" i="1"/>
  <c r="M455" i="1"/>
  <c r="X455" i="1"/>
  <c r="AE455" i="1"/>
  <c r="AI455" i="1"/>
  <c r="AJ455" i="1"/>
  <c r="AK455" i="1"/>
  <c r="D456" i="1"/>
  <c r="M456" i="1"/>
  <c r="X456" i="1"/>
  <c r="AE456" i="1"/>
  <c r="AI456" i="1"/>
  <c r="AJ456" i="1"/>
  <c r="AK456" i="1"/>
  <c r="D457" i="1"/>
  <c r="M457" i="1"/>
  <c r="X457" i="1"/>
  <c r="AE457" i="1"/>
  <c r="AI457" i="1"/>
  <c r="AJ457" i="1"/>
  <c r="AK457" i="1"/>
  <c r="D458" i="1"/>
  <c r="M458" i="1"/>
  <c r="X458" i="1"/>
  <c r="AE458" i="1"/>
  <c r="AI458" i="1"/>
  <c r="AJ458" i="1"/>
  <c r="AK458" i="1"/>
  <c r="D459" i="1"/>
  <c r="M459" i="1"/>
  <c r="X459" i="1"/>
  <c r="AE459" i="1"/>
  <c r="AI459" i="1"/>
  <c r="AJ459" i="1"/>
  <c r="AK459" i="1"/>
  <c r="D460" i="1"/>
  <c r="M460" i="1"/>
  <c r="X460" i="1"/>
  <c r="AE460" i="1"/>
  <c r="AI460" i="1"/>
  <c r="AJ460" i="1"/>
  <c r="AK460" i="1"/>
  <c r="D461" i="1"/>
  <c r="M461" i="1"/>
  <c r="X461" i="1"/>
  <c r="AE461" i="1"/>
  <c r="AI461" i="1"/>
  <c r="AJ461" i="1"/>
  <c r="AK461" i="1"/>
  <c r="D462" i="1"/>
  <c r="M462" i="1"/>
  <c r="X462" i="1"/>
  <c r="AE462" i="1"/>
  <c r="AI462" i="1"/>
  <c r="AJ462" i="1"/>
  <c r="AK462" i="1"/>
  <c r="D463" i="1"/>
  <c r="M463" i="1"/>
  <c r="X463" i="1"/>
  <c r="AE463" i="1"/>
  <c r="AI463" i="1"/>
  <c r="AJ463" i="1"/>
  <c r="AK463" i="1"/>
  <c r="D464" i="1"/>
  <c r="M464" i="1"/>
  <c r="X464" i="1"/>
  <c r="AE464" i="1"/>
  <c r="AI464" i="1"/>
  <c r="AJ464" i="1"/>
  <c r="AK464" i="1"/>
  <c r="D465" i="1"/>
  <c r="M465" i="1"/>
  <c r="X465" i="1"/>
  <c r="AE465" i="1"/>
  <c r="AI465" i="1"/>
  <c r="AJ465" i="1"/>
  <c r="AK465" i="1"/>
  <c r="D466" i="1"/>
  <c r="M466" i="1"/>
  <c r="X466" i="1"/>
  <c r="AE466" i="1"/>
  <c r="AI466" i="1"/>
  <c r="AJ466" i="1"/>
  <c r="AK466" i="1"/>
  <c r="D467" i="1"/>
  <c r="M467" i="1"/>
  <c r="X467" i="1"/>
  <c r="AE467" i="1"/>
  <c r="AI467" i="1"/>
  <c r="AJ467" i="1"/>
  <c r="AK467" i="1"/>
  <c r="D468" i="1"/>
  <c r="M468" i="1"/>
  <c r="X468" i="1"/>
  <c r="AE468" i="1"/>
  <c r="AI468" i="1"/>
  <c r="AJ468" i="1"/>
  <c r="AK468" i="1"/>
  <c r="D469" i="1"/>
  <c r="M469" i="1"/>
  <c r="X469" i="1"/>
  <c r="AE469" i="1"/>
  <c r="AI469" i="1"/>
  <c r="AJ469" i="1"/>
  <c r="AK469" i="1"/>
  <c r="D470" i="1"/>
  <c r="M470" i="1"/>
  <c r="X470" i="1"/>
  <c r="AE470" i="1"/>
  <c r="AI470" i="1"/>
  <c r="AJ470" i="1"/>
  <c r="AK470" i="1"/>
  <c r="D471" i="1"/>
  <c r="M471" i="1"/>
  <c r="X471" i="1"/>
  <c r="AE471" i="1"/>
  <c r="AI471" i="1"/>
  <c r="AJ471" i="1"/>
  <c r="AK471" i="1"/>
  <c r="D472" i="1"/>
  <c r="M472" i="1"/>
  <c r="X472" i="1"/>
  <c r="AE472" i="1"/>
  <c r="AI472" i="1"/>
  <c r="AJ472" i="1"/>
  <c r="AK472" i="1"/>
  <c r="D473" i="1"/>
  <c r="M473" i="1"/>
  <c r="X473" i="1"/>
  <c r="AE473" i="1"/>
  <c r="AI473" i="1"/>
  <c r="AJ473" i="1"/>
  <c r="AK473" i="1"/>
  <c r="D474" i="1"/>
  <c r="M474" i="1"/>
  <c r="X474" i="1"/>
  <c r="AE474" i="1"/>
  <c r="AI474" i="1"/>
  <c r="AJ474" i="1"/>
  <c r="AK474" i="1"/>
  <c r="D475" i="1"/>
  <c r="M475" i="1"/>
  <c r="X475" i="1"/>
  <c r="AE475" i="1"/>
  <c r="AI475" i="1"/>
  <c r="AJ475" i="1"/>
  <c r="AK475" i="1"/>
  <c r="D476" i="1"/>
  <c r="M476" i="1"/>
  <c r="X476" i="1"/>
  <c r="AE476" i="1"/>
  <c r="AI476" i="1"/>
  <c r="AJ476" i="1"/>
  <c r="AK476" i="1"/>
  <c r="D477" i="1"/>
  <c r="M477" i="1"/>
  <c r="X477" i="1"/>
  <c r="AE477" i="1"/>
  <c r="AI477" i="1"/>
  <c r="AJ477" i="1"/>
  <c r="AK477" i="1"/>
  <c r="D478" i="1"/>
  <c r="M478" i="1"/>
  <c r="X478" i="1"/>
  <c r="AE478" i="1"/>
  <c r="AI478" i="1"/>
  <c r="AJ478" i="1"/>
  <c r="AK478" i="1"/>
  <c r="D479" i="1"/>
  <c r="M479" i="1"/>
  <c r="X479" i="1"/>
  <c r="AE479" i="1"/>
  <c r="AI479" i="1"/>
  <c r="AJ479" i="1"/>
  <c r="AK479" i="1"/>
  <c r="D480" i="1"/>
  <c r="M480" i="1"/>
  <c r="X480" i="1"/>
  <c r="AE480" i="1"/>
  <c r="AI480" i="1"/>
  <c r="AJ480" i="1"/>
  <c r="AK480" i="1"/>
  <c r="D481" i="1"/>
  <c r="M481" i="1"/>
  <c r="X481" i="1"/>
  <c r="AE481" i="1"/>
  <c r="AI481" i="1"/>
  <c r="AJ481" i="1"/>
  <c r="AK481" i="1"/>
  <c r="D482" i="1"/>
  <c r="M482" i="1"/>
  <c r="X482" i="1"/>
  <c r="AE482" i="1"/>
  <c r="AI482" i="1"/>
  <c r="AJ482" i="1"/>
  <c r="AK482" i="1"/>
  <c r="D483" i="1"/>
  <c r="M483" i="1"/>
  <c r="X483" i="1"/>
  <c r="AE483" i="1"/>
  <c r="AI483" i="1"/>
  <c r="AJ483" i="1"/>
  <c r="AK483" i="1"/>
  <c r="D484" i="1"/>
  <c r="M484" i="1"/>
  <c r="X484" i="1"/>
  <c r="AE484" i="1"/>
  <c r="AI484" i="1"/>
  <c r="AJ484" i="1"/>
  <c r="AK484" i="1"/>
  <c r="D485" i="1"/>
  <c r="M485" i="1"/>
  <c r="X485" i="1"/>
  <c r="AE485" i="1"/>
  <c r="AI485" i="1"/>
  <c r="AJ485" i="1"/>
  <c r="AK485" i="1"/>
  <c r="D486" i="1"/>
  <c r="M486" i="1"/>
  <c r="X486" i="1"/>
  <c r="AE486" i="1"/>
  <c r="AI486" i="1"/>
  <c r="AJ486" i="1"/>
  <c r="AK486" i="1"/>
  <c r="D487" i="1"/>
  <c r="M487" i="1"/>
  <c r="X487" i="1"/>
  <c r="AE487" i="1"/>
  <c r="AI487" i="1"/>
  <c r="AJ487" i="1"/>
  <c r="AK487" i="1"/>
  <c r="D488" i="1"/>
  <c r="M488" i="1"/>
  <c r="X488" i="1"/>
  <c r="AE488" i="1"/>
  <c r="AI488" i="1"/>
  <c r="AJ488" i="1"/>
  <c r="AK488" i="1"/>
  <c r="D489" i="1"/>
  <c r="M489" i="1"/>
  <c r="X489" i="1"/>
  <c r="AE489" i="1"/>
  <c r="AI489" i="1"/>
  <c r="AJ489" i="1"/>
  <c r="AK489" i="1"/>
  <c r="D490" i="1"/>
  <c r="M490" i="1"/>
  <c r="X490" i="1"/>
  <c r="AE490" i="1"/>
  <c r="AI490" i="1"/>
  <c r="AJ490" i="1"/>
  <c r="AK490" i="1"/>
  <c r="D491" i="1"/>
  <c r="M491" i="1"/>
  <c r="X491" i="1"/>
  <c r="AE491" i="1"/>
  <c r="AI491" i="1"/>
  <c r="AJ491" i="1"/>
  <c r="AK491" i="1"/>
  <c r="D492" i="1"/>
  <c r="M492" i="1"/>
  <c r="X492" i="1"/>
  <c r="AE492" i="1"/>
  <c r="AI492" i="1"/>
  <c r="AJ492" i="1"/>
  <c r="AK492" i="1"/>
  <c r="D493" i="1"/>
  <c r="M493" i="1"/>
  <c r="X493" i="1"/>
  <c r="AE493" i="1"/>
  <c r="AI493" i="1"/>
  <c r="AJ493" i="1"/>
  <c r="AK493" i="1"/>
  <c r="D494" i="1"/>
  <c r="M494" i="1"/>
  <c r="X494" i="1"/>
  <c r="AE494" i="1"/>
  <c r="AI494" i="1"/>
  <c r="AJ494" i="1"/>
  <c r="AK494" i="1"/>
  <c r="D495" i="1"/>
  <c r="M495" i="1"/>
  <c r="X495" i="1"/>
  <c r="AE495" i="1"/>
  <c r="AI495" i="1"/>
  <c r="AJ495" i="1"/>
  <c r="AK495" i="1"/>
  <c r="D496" i="1"/>
  <c r="M496" i="1"/>
  <c r="X496" i="1"/>
  <c r="AE496" i="1"/>
  <c r="AI496" i="1"/>
  <c r="AJ496" i="1"/>
  <c r="AK496" i="1"/>
  <c r="D497" i="1"/>
  <c r="M497" i="1"/>
  <c r="X497" i="1"/>
  <c r="AE497" i="1"/>
  <c r="AI497" i="1"/>
  <c r="AJ497" i="1"/>
  <c r="AK497" i="1"/>
  <c r="D498" i="1"/>
  <c r="M498" i="1"/>
  <c r="X498" i="1"/>
  <c r="AE498" i="1"/>
  <c r="AI498" i="1"/>
  <c r="AJ498" i="1"/>
  <c r="AK498" i="1"/>
  <c r="D499" i="1"/>
  <c r="M499" i="1"/>
  <c r="X499" i="1"/>
  <c r="AE499" i="1"/>
  <c r="AI499" i="1"/>
  <c r="AJ499" i="1"/>
  <c r="AK499" i="1"/>
  <c r="D500" i="1"/>
  <c r="M500" i="1"/>
  <c r="X500" i="1"/>
  <c r="AE500" i="1"/>
  <c r="AI500" i="1"/>
  <c r="AJ500" i="1"/>
  <c r="AK500" i="1"/>
  <c r="D501" i="1"/>
  <c r="M501" i="1"/>
  <c r="X501" i="1"/>
  <c r="AE501" i="1"/>
  <c r="AI501" i="1"/>
  <c r="AJ501" i="1"/>
  <c r="AK501" i="1"/>
  <c r="D502" i="1"/>
  <c r="M502" i="1"/>
  <c r="X502" i="1"/>
  <c r="AE502" i="1"/>
  <c r="AI502" i="1"/>
  <c r="AJ502" i="1"/>
  <c r="AK502" i="1"/>
  <c r="D503" i="1"/>
  <c r="M503" i="1"/>
  <c r="X503" i="1"/>
  <c r="AE503" i="1"/>
  <c r="AI503" i="1"/>
  <c r="AJ503" i="1"/>
  <c r="AK503" i="1"/>
  <c r="D504" i="1"/>
  <c r="M504" i="1"/>
  <c r="X504" i="1"/>
  <c r="AE504" i="1"/>
  <c r="AI504" i="1"/>
  <c r="AJ504" i="1"/>
  <c r="AK504" i="1"/>
  <c r="D505" i="1"/>
  <c r="M505" i="1"/>
  <c r="X505" i="1"/>
  <c r="AE505" i="1"/>
  <c r="AI505" i="1"/>
  <c r="AJ505" i="1"/>
  <c r="AK505" i="1"/>
  <c r="D506" i="1"/>
  <c r="M506" i="1"/>
  <c r="X506" i="1"/>
  <c r="AE506" i="1"/>
  <c r="AI506" i="1"/>
  <c r="AJ506" i="1"/>
  <c r="AK506" i="1"/>
  <c r="D507" i="1"/>
  <c r="M507" i="1"/>
  <c r="X507" i="1"/>
  <c r="AE507" i="1"/>
  <c r="AI507" i="1"/>
  <c r="AJ507" i="1"/>
  <c r="AK507" i="1"/>
  <c r="D508" i="1"/>
  <c r="M508" i="1"/>
  <c r="X508" i="1"/>
  <c r="AE508" i="1"/>
  <c r="AI508" i="1"/>
  <c r="AJ508" i="1"/>
  <c r="AK508" i="1"/>
  <c r="D509" i="1"/>
  <c r="M509" i="1"/>
  <c r="X509" i="1"/>
  <c r="AE509" i="1"/>
  <c r="AI509" i="1"/>
  <c r="AJ509" i="1"/>
  <c r="AK509" i="1"/>
  <c r="D510" i="1"/>
  <c r="M510" i="1"/>
  <c r="X510" i="1"/>
  <c r="AE510" i="1"/>
  <c r="AI510" i="1"/>
  <c r="AJ510" i="1"/>
  <c r="AK510" i="1"/>
  <c r="D511" i="1"/>
  <c r="M511" i="1"/>
  <c r="X511" i="1"/>
  <c r="AE511" i="1"/>
  <c r="AI511" i="1"/>
  <c r="AJ511" i="1"/>
  <c r="AK511" i="1"/>
  <c r="D512" i="1"/>
  <c r="M512" i="1"/>
  <c r="X512" i="1"/>
  <c r="AE512" i="1"/>
  <c r="AI512" i="1"/>
  <c r="AJ512" i="1"/>
  <c r="AK512" i="1"/>
  <c r="D513" i="1"/>
  <c r="M513" i="1"/>
  <c r="X513" i="1"/>
  <c r="AE513" i="1"/>
  <c r="AI513" i="1"/>
  <c r="AJ513" i="1"/>
  <c r="AK513" i="1"/>
  <c r="D514" i="1"/>
  <c r="M514" i="1"/>
  <c r="X514" i="1"/>
  <c r="AE514" i="1"/>
  <c r="AI514" i="1"/>
  <c r="AJ514" i="1"/>
  <c r="AK514" i="1"/>
  <c r="D515" i="1"/>
  <c r="M515" i="1"/>
  <c r="X515" i="1"/>
  <c r="AE515" i="1"/>
  <c r="AI515" i="1"/>
  <c r="AJ515" i="1"/>
  <c r="AK515" i="1"/>
  <c r="D516" i="1"/>
  <c r="M516" i="1"/>
  <c r="X516" i="1"/>
  <c r="AE516" i="1"/>
  <c r="AI516" i="1"/>
  <c r="AJ516" i="1"/>
  <c r="AK516" i="1"/>
  <c r="D517" i="1"/>
  <c r="M517" i="1"/>
  <c r="X517" i="1"/>
  <c r="AE517" i="1"/>
  <c r="AI517" i="1"/>
  <c r="AJ517" i="1"/>
  <c r="AK517" i="1"/>
  <c r="D518" i="1"/>
  <c r="M518" i="1"/>
  <c r="X518" i="1"/>
  <c r="AE518" i="1"/>
  <c r="AI518" i="1"/>
  <c r="AJ518" i="1"/>
  <c r="AK518" i="1"/>
  <c r="D519" i="1"/>
  <c r="M519" i="1"/>
  <c r="X519" i="1"/>
  <c r="AE519" i="1"/>
  <c r="AI519" i="1"/>
  <c r="AJ519" i="1"/>
  <c r="AK519" i="1"/>
  <c r="D520" i="1"/>
  <c r="M520" i="1"/>
  <c r="X520" i="1"/>
  <c r="AE520" i="1"/>
  <c r="AI520" i="1"/>
  <c r="AJ520" i="1"/>
  <c r="AK520" i="1"/>
  <c r="D521" i="1"/>
  <c r="M521" i="1"/>
  <c r="X521" i="1"/>
  <c r="AE521" i="1"/>
  <c r="AI521" i="1"/>
  <c r="AJ521" i="1"/>
  <c r="AK521" i="1"/>
  <c r="D522" i="1"/>
  <c r="M522" i="1"/>
  <c r="X522" i="1"/>
  <c r="AE522" i="1"/>
  <c r="AI522" i="1"/>
  <c r="AJ522" i="1"/>
  <c r="AK522" i="1"/>
  <c r="D523" i="1"/>
  <c r="M523" i="1"/>
  <c r="X523" i="1"/>
  <c r="AE523" i="1"/>
  <c r="AI523" i="1"/>
  <c r="AJ523" i="1"/>
  <c r="AK523" i="1"/>
  <c r="D524" i="1"/>
  <c r="M524" i="1"/>
  <c r="X524" i="1"/>
  <c r="AE524" i="1"/>
  <c r="AI524" i="1"/>
  <c r="AJ524" i="1"/>
  <c r="AK524" i="1"/>
  <c r="D525" i="1"/>
  <c r="M525" i="1"/>
  <c r="X525" i="1"/>
  <c r="AE525" i="1"/>
  <c r="AI525" i="1"/>
  <c r="AJ525" i="1"/>
  <c r="AK525" i="1"/>
  <c r="D526" i="1"/>
  <c r="M526" i="1"/>
  <c r="X526" i="1"/>
  <c r="AE526" i="1"/>
  <c r="AI526" i="1"/>
  <c r="AJ526" i="1"/>
  <c r="AK526" i="1"/>
  <c r="D527" i="1"/>
  <c r="M527" i="1"/>
  <c r="X527" i="1"/>
  <c r="AE527" i="1"/>
  <c r="AI527" i="1"/>
  <c r="AJ527" i="1"/>
  <c r="AK527" i="1"/>
  <c r="D528" i="1"/>
  <c r="M528" i="1"/>
  <c r="X528" i="1"/>
  <c r="AE528" i="1"/>
  <c r="AI528" i="1"/>
  <c r="AJ528" i="1"/>
  <c r="AK528" i="1"/>
  <c r="D529" i="1"/>
  <c r="M529" i="1"/>
  <c r="X529" i="1"/>
  <c r="AE529" i="1"/>
  <c r="AI529" i="1"/>
  <c r="AJ529" i="1"/>
  <c r="AK529" i="1"/>
  <c r="D530" i="1"/>
  <c r="M530" i="1"/>
  <c r="X530" i="1"/>
  <c r="AE530" i="1"/>
  <c r="AI530" i="1"/>
  <c r="AJ530" i="1"/>
  <c r="AK530" i="1"/>
  <c r="D531" i="1"/>
  <c r="M531" i="1"/>
  <c r="X531" i="1"/>
  <c r="AE531" i="1"/>
  <c r="AI531" i="1"/>
  <c r="AJ531" i="1"/>
  <c r="AK531" i="1"/>
  <c r="D532" i="1"/>
  <c r="M532" i="1"/>
  <c r="X532" i="1"/>
  <c r="AE532" i="1"/>
  <c r="AI532" i="1"/>
  <c r="AJ532" i="1"/>
  <c r="AK532" i="1"/>
  <c r="D533" i="1"/>
  <c r="M533" i="1"/>
  <c r="X533" i="1"/>
  <c r="AE533" i="1"/>
  <c r="AI533" i="1"/>
  <c r="AJ533" i="1"/>
  <c r="AK533" i="1"/>
  <c r="D534" i="1"/>
  <c r="M534" i="1"/>
  <c r="X534" i="1"/>
  <c r="AE534" i="1"/>
  <c r="AI534" i="1"/>
  <c r="AJ534" i="1"/>
  <c r="AK534" i="1"/>
  <c r="D535" i="1"/>
  <c r="M535" i="1"/>
  <c r="X535" i="1"/>
  <c r="AE535" i="1"/>
  <c r="AI535" i="1"/>
  <c r="AJ535" i="1"/>
  <c r="AK535" i="1"/>
  <c r="D536" i="1"/>
  <c r="M536" i="1"/>
  <c r="X536" i="1"/>
  <c r="AE536" i="1"/>
  <c r="AI536" i="1"/>
  <c r="AJ536" i="1"/>
  <c r="AK536" i="1"/>
  <c r="D537" i="1"/>
  <c r="M537" i="1"/>
  <c r="X537" i="1"/>
  <c r="AE537" i="1"/>
  <c r="AI537" i="1"/>
  <c r="AJ537" i="1"/>
  <c r="AK537" i="1"/>
  <c r="D538" i="1"/>
  <c r="M538" i="1"/>
  <c r="X538" i="1"/>
  <c r="AE538" i="1"/>
  <c r="AI538" i="1"/>
  <c r="AJ538" i="1"/>
  <c r="AK538" i="1"/>
  <c r="D539" i="1"/>
  <c r="M539" i="1"/>
  <c r="X539" i="1"/>
  <c r="AE539" i="1"/>
  <c r="AI539" i="1"/>
  <c r="AJ539" i="1"/>
  <c r="AK539" i="1"/>
  <c r="D540" i="1"/>
  <c r="M540" i="1"/>
  <c r="X540" i="1"/>
  <c r="AE540" i="1"/>
  <c r="AI540" i="1"/>
  <c r="AJ540" i="1"/>
  <c r="AK540" i="1"/>
  <c r="D541" i="1"/>
  <c r="M541" i="1"/>
  <c r="X541" i="1"/>
  <c r="AE541" i="1"/>
  <c r="AI541" i="1"/>
  <c r="AJ541" i="1"/>
  <c r="AK541" i="1"/>
  <c r="D542" i="1"/>
  <c r="M542" i="1"/>
  <c r="X542" i="1"/>
  <c r="AE542" i="1"/>
  <c r="AI542" i="1"/>
  <c r="AJ542" i="1"/>
  <c r="AK542" i="1"/>
  <c r="D543" i="1"/>
  <c r="M543" i="1"/>
  <c r="X543" i="1"/>
  <c r="AE543" i="1"/>
  <c r="AI543" i="1"/>
  <c r="AJ543" i="1"/>
  <c r="AK543" i="1"/>
  <c r="D544" i="1"/>
  <c r="M544" i="1"/>
  <c r="X544" i="1"/>
  <c r="AE544" i="1"/>
  <c r="AI544" i="1"/>
  <c r="AJ544" i="1"/>
  <c r="AK544" i="1"/>
  <c r="D545" i="1"/>
  <c r="M545" i="1"/>
  <c r="X545" i="1"/>
  <c r="AE545" i="1"/>
  <c r="AI545" i="1"/>
  <c r="AJ545" i="1"/>
  <c r="AK545" i="1"/>
  <c r="D546" i="1"/>
  <c r="M546" i="1"/>
  <c r="X546" i="1"/>
  <c r="AE546" i="1"/>
  <c r="AI546" i="1"/>
  <c r="AJ546" i="1"/>
  <c r="AK546" i="1"/>
  <c r="D547" i="1"/>
  <c r="M547" i="1"/>
  <c r="X547" i="1"/>
  <c r="AE547" i="1"/>
  <c r="AI547" i="1"/>
  <c r="AJ547" i="1"/>
  <c r="AK547" i="1"/>
  <c r="D548" i="1"/>
  <c r="M548" i="1"/>
  <c r="X548" i="1"/>
  <c r="AE548" i="1"/>
  <c r="AI548" i="1"/>
  <c r="AJ548" i="1"/>
  <c r="AK548" i="1"/>
  <c r="D549" i="1"/>
  <c r="M549" i="1"/>
  <c r="X549" i="1"/>
  <c r="AE549" i="1"/>
  <c r="AI549" i="1"/>
  <c r="AJ549" i="1"/>
  <c r="AK549" i="1"/>
  <c r="D550" i="1"/>
  <c r="M550" i="1"/>
  <c r="X550" i="1"/>
  <c r="AE550" i="1"/>
  <c r="AI550" i="1"/>
  <c r="AJ550" i="1"/>
  <c r="AK550" i="1"/>
  <c r="D551" i="1"/>
  <c r="M551" i="1"/>
  <c r="X551" i="1"/>
  <c r="AE551" i="1"/>
  <c r="AI551" i="1"/>
  <c r="AJ551" i="1"/>
  <c r="AK551" i="1"/>
  <c r="D552" i="1"/>
  <c r="M552" i="1"/>
  <c r="X552" i="1"/>
  <c r="AE552" i="1"/>
  <c r="AI552" i="1"/>
  <c r="AJ552" i="1"/>
  <c r="AK552" i="1"/>
  <c r="D553" i="1"/>
  <c r="M553" i="1"/>
  <c r="X553" i="1"/>
  <c r="AE553" i="1"/>
  <c r="AI553" i="1"/>
  <c r="AJ553" i="1"/>
  <c r="AK553" i="1"/>
  <c r="D554" i="1"/>
  <c r="M554" i="1"/>
  <c r="X554" i="1"/>
  <c r="AE554" i="1"/>
  <c r="AI554" i="1"/>
  <c r="AJ554" i="1"/>
  <c r="AK554" i="1"/>
  <c r="D555" i="1"/>
  <c r="M555" i="1"/>
  <c r="X555" i="1"/>
  <c r="AE555" i="1"/>
  <c r="AI555" i="1"/>
  <c r="AJ555" i="1"/>
  <c r="AK555" i="1"/>
  <c r="D556" i="1"/>
  <c r="M556" i="1"/>
  <c r="X556" i="1"/>
  <c r="AE556" i="1"/>
  <c r="AI556" i="1"/>
  <c r="AJ556" i="1"/>
  <c r="AK556" i="1"/>
  <c r="D557" i="1"/>
  <c r="M557" i="1"/>
  <c r="X557" i="1"/>
  <c r="AE557" i="1"/>
  <c r="AI557" i="1"/>
  <c r="AJ557" i="1"/>
  <c r="AK557" i="1"/>
  <c r="D558" i="1"/>
  <c r="M558" i="1"/>
  <c r="X558" i="1"/>
  <c r="AE558" i="1"/>
  <c r="AI558" i="1"/>
  <c r="AJ558" i="1"/>
  <c r="AK558" i="1"/>
  <c r="D559" i="1"/>
  <c r="M559" i="1"/>
  <c r="X559" i="1"/>
  <c r="AE559" i="1"/>
  <c r="AI559" i="1"/>
  <c r="AJ559" i="1"/>
  <c r="AK559" i="1"/>
  <c r="D560" i="1"/>
  <c r="M560" i="1"/>
  <c r="X560" i="1"/>
  <c r="AE560" i="1"/>
  <c r="AI560" i="1"/>
  <c r="AJ560" i="1"/>
  <c r="AK560" i="1"/>
  <c r="D561" i="1"/>
  <c r="M561" i="1"/>
  <c r="X561" i="1"/>
  <c r="AE561" i="1"/>
  <c r="AI561" i="1"/>
  <c r="AJ561" i="1"/>
  <c r="AK561" i="1"/>
  <c r="D562" i="1"/>
  <c r="M562" i="1"/>
  <c r="X562" i="1"/>
  <c r="AE562" i="1"/>
  <c r="AI562" i="1"/>
  <c r="AJ562" i="1"/>
  <c r="AK562" i="1"/>
  <c r="D563" i="1"/>
  <c r="M563" i="1"/>
  <c r="X563" i="1"/>
  <c r="AE563" i="1"/>
  <c r="AI563" i="1"/>
  <c r="AJ563" i="1"/>
  <c r="AK563" i="1"/>
  <c r="D564" i="1"/>
  <c r="M564" i="1"/>
  <c r="X564" i="1"/>
  <c r="AE564" i="1"/>
  <c r="AI564" i="1"/>
  <c r="AJ564" i="1"/>
  <c r="AK564" i="1"/>
  <c r="D565" i="1"/>
  <c r="M565" i="1"/>
  <c r="X565" i="1"/>
  <c r="AE565" i="1"/>
  <c r="AI565" i="1"/>
  <c r="AJ565" i="1"/>
  <c r="AK565" i="1"/>
  <c r="D566" i="1"/>
  <c r="M566" i="1"/>
  <c r="X566" i="1"/>
  <c r="AE566" i="1"/>
  <c r="AI566" i="1"/>
  <c r="AJ566" i="1"/>
  <c r="AK566" i="1"/>
  <c r="D567" i="1"/>
  <c r="M567" i="1"/>
  <c r="X567" i="1"/>
  <c r="AE567" i="1"/>
  <c r="AI567" i="1"/>
  <c r="AJ567" i="1"/>
  <c r="AK567" i="1"/>
  <c r="D568" i="1"/>
  <c r="M568" i="1"/>
  <c r="X568" i="1"/>
  <c r="AE568" i="1"/>
  <c r="AI568" i="1"/>
  <c r="AJ568" i="1"/>
  <c r="AK568" i="1"/>
  <c r="D569" i="1"/>
  <c r="M569" i="1"/>
  <c r="X569" i="1"/>
  <c r="AE569" i="1"/>
  <c r="AI569" i="1"/>
  <c r="AJ569" i="1"/>
  <c r="AK569" i="1"/>
  <c r="D570" i="1"/>
  <c r="M570" i="1"/>
  <c r="X570" i="1"/>
  <c r="AE570" i="1"/>
  <c r="AI570" i="1"/>
  <c r="AJ570" i="1"/>
  <c r="AK570" i="1"/>
  <c r="D571" i="1"/>
  <c r="M571" i="1"/>
  <c r="X571" i="1"/>
  <c r="AE571" i="1"/>
  <c r="AI571" i="1"/>
  <c r="AJ571" i="1"/>
  <c r="AK571" i="1"/>
  <c r="D572" i="1"/>
  <c r="M572" i="1"/>
  <c r="X572" i="1"/>
  <c r="AE572" i="1"/>
  <c r="AI572" i="1"/>
  <c r="AJ572" i="1"/>
  <c r="AK572" i="1"/>
  <c r="D573" i="1"/>
  <c r="M573" i="1"/>
  <c r="X573" i="1"/>
  <c r="AE573" i="1"/>
  <c r="AI573" i="1"/>
  <c r="AJ573" i="1"/>
  <c r="AK573" i="1"/>
  <c r="D574" i="1"/>
  <c r="M574" i="1"/>
  <c r="X574" i="1"/>
  <c r="AE574" i="1"/>
  <c r="AI574" i="1"/>
  <c r="AJ574" i="1"/>
  <c r="AK574" i="1"/>
  <c r="D575" i="1"/>
  <c r="M575" i="1"/>
  <c r="X575" i="1"/>
  <c r="AE575" i="1"/>
  <c r="AI575" i="1"/>
  <c r="AJ575" i="1"/>
  <c r="AK575" i="1"/>
  <c r="D576" i="1"/>
  <c r="M576" i="1"/>
  <c r="X576" i="1"/>
  <c r="AE576" i="1"/>
  <c r="AI576" i="1"/>
  <c r="AJ576" i="1"/>
  <c r="AK576" i="1"/>
  <c r="D577" i="1"/>
  <c r="M577" i="1"/>
  <c r="X577" i="1"/>
  <c r="AE577" i="1"/>
  <c r="AI577" i="1"/>
  <c r="AJ577" i="1"/>
  <c r="AK577" i="1"/>
  <c r="D578" i="1"/>
  <c r="M578" i="1"/>
  <c r="X578" i="1"/>
  <c r="AE578" i="1"/>
  <c r="AI578" i="1"/>
  <c r="AJ578" i="1"/>
  <c r="AK578" i="1"/>
  <c r="D579" i="1"/>
  <c r="M579" i="1"/>
  <c r="X579" i="1"/>
  <c r="AE579" i="1"/>
  <c r="AI579" i="1"/>
  <c r="AJ579" i="1"/>
  <c r="AK579" i="1"/>
  <c r="D580" i="1"/>
  <c r="M580" i="1"/>
  <c r="X580" i="1"/>
  <c r="AE580" i="1"/>
  <c r="AI580" i="1"/>
  <c r="AJ580" i="1"/>
  <c r="AK580" i="1"/>
  <c r="D581" i="1"/>
  <c r="M581" i="1"/>
  <c r="X581" i="1"/>
  <c r="AE581" i="1"/>
  <c r="AI581" i="1"/>
  <c r="AJ581" i="1"/>
  <c r="AK581" i="1"/>
  <c r="D582" i="1"/>
  <c r="M582" i="1"/>
  <c r="X582" i="1"/>
  <c r="AE582" i="1"/>
  <c r="AI582" i="1"/>
  <c r="AJ582" i="1"/>
  <c r="AK582" i="1"/>
  <c r="D583" i="1"/>
  <c r="M583" i="1"/>
  <c r="X583" i="1"/>
  <c r="AE583" i="1"/>
  <c r="AI583" i="1"/>
  <c r="AJ583" i="1"/>
  <c r="AK583" i="1"/>
  <c r="D584" i="1"/>
  <c r="M584" i="1"/>
  <c r="X584" i="1"/>
  <c r="AE584" i="1"/>
  <c r="AI584" i="1"/>
  <c r="AJ584" i="1"/>
  <c r="AK584" i="1"/>
  <c r="D585" i="1"/>
  <c r="M585" i="1"/>
  <c r="X585" i="1"/>
  <c r="AE585" i="1"/>
  <c r="AI585" i="1"/>
  <c r="AJ585" i="1"/>
  <c r="AK585" i="1"/>
  <c r="D586" i="1"/>
  <c r="M586" i="1"/>
  <c r="X586" i="1"/>
  <c r="AE586" i="1"/>
  <c r="AI586" i="1"/>
  <c r="AJ586" i="1"/>
  <c r="AK586" i="1"/>
  <c r="D587" i="1"/>
  <c r="M587" i="1"/>
  <c r="X587" i="1"/>
  <c r="AE587" i="1"/>
  <c r="AI587" i="1"/>
  <c r="AJ587" i="1"/>
  <c r="AK587" i="1"/>
  <c r="D588" i="1"/>
  <c r="M588" i="1"/>
  <c r="X588" i="1"/>
  <c r="AE588" i="1"/>
  <c r="AI588" i="1"/>
  <c r="AJ588" i="1"/>
  <c r="AK588" i="1"/>
  <c r="D589" i="1"/>
  <c r="M589" i="1"/>
  <c r="X589" i="1"/>
  <c r="AE589" i="1"/>
  <c r="AI589" i="1"/>
  <c r="AJ589" i="1"/>
  <c r="AK589" i="1"/>
  <c r="D590" i="1"/>
  <c r="M590" i="1"/>
  <c r="X590" i="1"/>
  <c r="AE590" i="1"/>
  <c r="AI590" i="1"/>
  <c r="AJ590" i="1"/>
  <c r="AK590" i="1"/>
  <c r="D591" i="1"/>
  <c r="M591" i="1"/>
  <c r="X591" i="1"/>
  <c r="AE591" i="1"/>
  <c r="AI591" i="1"/>
  <c r="AJ591" i="1"/>
  <c r="AK591" i="1"/>
  <c r="D592" i="1"/>
  <c r="M592" i="1"/>
  <c r="X592" i="1"/>
  <c r="AE592" i="1"/>
  <c r="AI592" i="1"/>
  <c r="AJ592" i="1"/>
  <c r="AK592" i="1"/>
  <c r="D593" i="1"/>
  <c r="M593" i="1"/>
  <c r="X593" i="1"/>
  <c r="AE593" i="1"/>
  <c r="AI593" i="1"/>
  <c r="AJ593" i="1"/>
  <c r="AK593" i="1"/>
  <c r="D594" i="1"/>
  <c r="M594" i="1"/>
  <c r="X594" i="1"/>
  <c r="AE594" i="1"/>
  <c r="AI594" i="1"/>
  <c r="AJ594" i="1"/>
  <c r="AK594" i="1"/>
  <c r="D595" i="1"/>
  <c r="M595" i="1"/>
  <c r="X595" i="1"/>
  <c r="AE595" i="1"/>
  <c r="AI595" i="1"/>
  <c r="AJ595" i="1"/>
  <c r="AK595" i="1"/>
  <c r="D596" i="1"/>
  <c r="M596" i="1"/>
  <c r="X596" i="1"/>
  <c r="AE596" i="1"/>
  <c r="AI596" i="1"/>
  <c r="AJ596" i="1"/>
  <c r="AK596" i="1"/>
  <c r="D597" i="1"/>
  <c r="M597" i="1"/>
  <c r="X597" i="1"/>
  <c r="AE597" i="1"/>
  <c r="AI597" i="1"/>
  <c r="AJ597" i="1"/>
  <c r="AK597" i="1"/>
  <c r="D598" i="1"/>
  <c r="M598" i="1"/>
  <c r="X598" i="1"/>
  <c r="AE598" i="1"/>
  <c r="AI598" i="1"/>
  <c r="AJ598" i="1"/>
  <c r="AK598" i="1"/>
  <c r="D599" i="1"/>
  <c r="M599" i="1"/>
  <c r="X599" i="1"/>
  <c r="AE599" i="1"/>
  <c r="AI599" i="1"/>
  <c r="AJ599" i="1"/>
  <c r="AK599" i="1"/>
  <c r="D600" i="1"/>
  <c r="M600" i="1"/>
  <c r="X600" i="1"/>
  <c r="AE600" i="1"/>
  <c r="AI600" i="1"/>
  <c r="AJ600" i="1"/>
  <c r="AK600" i="1"/>
  <c r="D601" i="1"/>
  <c r="M601" i="1"/>
  <c r="X601" i="1"/>
  <c r="AE601" i="1"/>
  <c r="AI601" i="1"/>
  <c r="AJ601" i="1"/>
  <c r="AK601" i="1"/>
  <c r="D602" i="1"/>
  <c r="M602" i="1"/>
  <c r="X602" i="1"/>
  <c r="AE602" i="1"/>
  <c r="AI602" i="1"/>
  <c r="AJ602" i="1"/>
  <c r="AK602" i="1"/>
  <c r="D603" i="1"/>
  <c r="M603" i="1"/>
  <c r="X603" i="1"/>
  <c r="AE603" i="1"/>
  <c r="AI603" i="1"/>
  <c r="AJ603" i="1"/>
  <c r="AK603" i="1"/>
  <c r="D604" i="1"/>
  <c r="M604" i="1"/>
  <c r="X604" i="1"/>
  <c r="AE604" i="1"/>
  <c r="AI604" i="1"/>
  <c r="AJ604" i="1"/>
  <c r="AK604" i="1"/>
  <c r="D605" i="1"/>
  <c r="M605" i="1"/>
  <c r="X605" i="1"/>
  <c r="AE605" i="1"/>
  <c r="AI605" i="1"/>
  <c r="AJ605" i="1"/>
  <c r="AK605" i="1"/>
  <c r="D606" i="1"/>
  <c r="M606" i="1"/>
  <c r="X606" i="1"/>
  <c r="AE606" i="1"/>
  <c r="AI606" i="1"/>
  <c r="AJ606" i="1"/>
  <c r="AK606" i="1"/>
  <c r="D607" i="1"/>
  <c r="M607" i="1"/>
  <c r="X607" i="1"/>
  <c r="AE607" i="1"/>
  <c r="AI607" i="1"/>
  <c r="AJ607" i="1"/>
  <c r="AK607" i="1"/>
  <c r="D608" i="1"/>
  <c r="M608" i="1"/>
  <c r="X608" i="1"/>
  <c r="AE608" i="1"/>
  <c r="AI608" i="1"/>
  <c r="AJ608" i="1"/>
  <c r="AK608" i="1"/>
  <c r="D609" i="1"/>
  <c r="M609" i="1"/>
  <c r="X609" i="1"/>
  <c r="AE609" i="1"/>
  <c r="AI609" i="1"/>
  <c r="AJ609" i="1"/>
  <c r="AK609" i="1"/>
  <c r="D610" i="1"/>
  <c r="M610" i="1"/>
  <c r="X610" i="1"/>
  <c r="AE610" i="1"/>
  <c r="AI610" i="1"/>
  <c r="AJ610" i="1"/>
  <c r="AK610" i="1"/>
  <c r="D611" i="1"/>
  <c r="M611" i="1"/>
  <c r="X611" i="1"/>
  <c r="AE611" i="1"/>
  <c r="AI611" i="1"/>
  <c r="AJ611" i="1"/>
  <c r="AK611" i="1"/>
  <c r="D612" i="1"/>
  <c r="M612" i="1"/>
  <c r="X612" i="1"/>
  <c r="AE612" i="1"/>
  <c r="AI612" i="1"/>
  <c r="AJ612" i="1"/>
  <c r="AK612" i="1"/>
  <c r="D613" i="1"/>
  <c r="M613" i="1"/>
  <c r="X613" i="1"/>
  <c r="AE613" i="1"/>
  <c r="AI613" i="1"/>
  <c r="AJ613" i="1"/>
  <c r="AK613" i="1"/>
  <c r="D614" i="1"/>
  <c r="M614" i="1"/>
  <c r="X614" i="1"/>
  <c r="AE614" i="1"/>
  <c r="AI614" i="1"/>
  <c r="AJ614" i="1"/>
  <c r="AK614" i="1"/>
  <c r="D615" i="1"/>
  <c r="M615" i="1"/>
  <c r="X615" i="1"/>
  <c r="AE615" i="1"/>
  <c r="AI615" i="1"/>
  <c r="AJ615" i="1"/>
  <c r="AK615" i="1"/>
  <c r="D616" i="1"/>
  <c r="M616" i="1"/>
  <c r="X616" i="1"/>
  <c r="AE616" i="1"/>
  <c r="AI616" i="1"/>
  <c r="AJ616" i="1"/>
  <c r="AK616" i="1"/>
  <c r="D617" i="1"/>
  <c r="M617" i="1"/>
  <c r="X617" i="1"/>
  <c r="AE617" i="1"/>
  <c r="AI617" i="1"/>
  <c r="AJ617" i="1"/>
  <c r="AK617" i="1"/>
  <c r="D618" i="1"/>
  <c r="M618" i="1"/>
  <c r="X618" i="1"/>
  <c r="AE618" i="1"/>
  <c r="AI618" i="1"/>
  <c r="AJ618" i="1"/>
  <c r="AK618" i="1"/>
  <c r="D619" i="1"/>
  <c r="M619" i="1"/>
  <c r="X619" i="1"/>
  <c r="AE619" i="1"/>
  <c r="AI619" i="1"/>
  <c r="AJ619" i="1"/>
  <c r="AK619" i="1"/>
  <c r="D620" i="1"/>
  <c r="M620" i="1"/>
  <c r="X620" i="1"/>
  <c r="AE620" i="1"/>
  <c r="AI620" i="1"/>
  <c r="AJ620" i="1"/>
  <c r="AK620" i="1"/>
  <c r="D621" i="1"/>
  <c r="M621" i="1"/>
  <c r="X621" i="1"/>
  <c r="AE621" i="1"/>
  <c r="AI621" i="1"/>
  <c r="AJ621" i="1"/>
  <c r="AK621" i="1"/>
  <c r="D622" i="1"/>
  <c r="M622" i="1"/>
  <c r="X622" i="1"/>
  <c r="AE622" i="1"/>
  <c r="AI622" i="1"/>
  <c r="AJ622" i="1"/>
  <c r="AK622" i="1"/>
  <c r="D623" i="1"/>
  <c r="M623" i="1"/>
  <c r="X623" i="1"/>
  <c r="AE623" i="1"/>
  <c r="AI623" i="1"/>
  <c r="AJ623" i="1"/>
  <c r="AK623" i="1"/>
  <c r="D624" i="1"/>
  <c r="M624" i="1"/>
  <c r="X624" i="1"/>
  <c r="AE624" i="1"/>
  <c r="AI624" i="1"/>
  <c r="AJ624" i="1"/>
  <c r="AK624" i="1"/>
  <c r="D625" i="1"/>
  <c r="M625" i="1"/>
  <c r="X625" i="1"/>
  <c r="AE625" i="1"/>
  <c r="AI625" i="1"/>
  <c r="AJ625" i="1"/>
  <c r="AK625" i="1"/>
  <c r="D626" i="1"/>
  <c r="M626" i="1"/>
  <c r="X626" i="1"/>
  <c r="AE626" i="1"/>
  <c r="AI626" i="1"/>
  <c r="AJ626" i="1"/>
  <c r="AK626" i="1"/>
  <c r="D627" i="1"/>
  <c r="M627" i="1"/>
  <c r="X627" i="1"/>
  <c r="AE627" i="1"/>
  <c r="AI627" i="1"/>
  <c r="AJ627" i="1"/>
  <c r="AK627" i="1"/>
  <c r="D628" i="1"/>
  <c r="M628" i="1"/>
  <c r="X628" i="1"/>
  <c r="AE628" i="1"/>
  <c r="AI628" i="1"/>
  <c r="AJ628" i="1"/>
  <c r="AK628" i="1"/>
  <c r="D629" i="1"/>
  <c r="M629" i="1"/>
  <c r="X629" i="1"/>
  <c r="AE629" i="1"/>
  <c r="AI629" i="1"/>
  <c r="AJ629" i="1"/>
  <c r="AK629" i="1"/>
  <c r="D630" i="1"/>
  <c r="M630" i="1"/>
  <c r="X630" i="1"/>
  <c r="AE630" i="1"/>
  <c r="AI630" i="1"/>
  <c r="AJ630" i="1"/>
  <c r="AK630" i="1"/>
  <c r="D631" i="1"/>
  <c r="M631" i="1"/>
  <c r="X631" i="1"/>
  <c r="AE631" i="1"/>
  <c r="AI631" i="1"/>
  <c r="AJ631" i="1"/>
  <c r="AK631" i="1"/>
  <c r="D632" i="1"/>
  <c r="M632" i="1"/>
  <c r="X632" i="1"/>
  <c r="AE632" i="1"/>
  <c r="AI632" i="1"/>
  <c r="AJ632" i="1"/>
  <c r="AK632" i="1"/>
  <c r="D633" i="1"/>
  <c r="M633" i="1"/>
  <c r="X633" i="1"/>
  <c r="AE633" i="1"/>
  <c r="AI633" i="1"/>
  <c r="AJ633" i="1"/>
  <c r="AK633" i="1"/>
  <c r="D634" i="1"/>
  <c r="M634" i="1"/>
  <c r="X634" i="1"/>
  <c r="AE634" i="1"/>
  <c r="AI634" i="1"/>
  <c r="AJ634" i="1"/>
  <c r="AK634" i="1"/>
  <c r="D635" i="1"/>
  <c r="M635" i="1"/>
  <c r="X635" i="1"/>
  <c r="AE635" i="1"/>
  <c r="AI635" i="1"/>
  <c r="AJ635" i="1"/>
  <c r="AK635" i="1"/>
  <c r="D636" i="1"/>
  <c r="M636" i="1"/>
  <c r="X636" i="1"/>
  <c r="AE636" i="1"/>
  <c r="AI636" i="1"/>
  <c r="AJ636" i="1"/>
  <c r="AK636" i="1"/>
  <c r="D637" i="1"/>
  <c r="M637" i="1"/>
  <c r="X637" i="1"/>
  <c r="AE637" i="1"/>
  <c r="AI637" i="1"/>
  <c r="AJ637" i="1"/>
  <c r="AK637" i="1"/>
  <c r="D638" i="1"/>
  <c r="M638" i="1"/>
  <c r="X638" i="1"/>
  <c r="AE638" i="1"/>
  <c r="AI638" i="1"/>
  <c r="AJ638" i="1"/>
  <c r="AK638" i="1"/>
  <c r="D639" i="1"/>
  <c r="M639" i="1"/>
  <c r="X639" i="1"/>
  <c r="AE639" i="1"/>
  <c r="AI639" i="1"/>
  <c r="AJ639" i="1"/>
  <c r="AK639" i="1"/>
  <c r="D640" i="1"/>
  <c r="M640" i="1"/>
  <c r="X640" i="1"/>
  <c r="AE640" i="1"/>
  <c r="AI640" i="1"/>
  <c r="AJ640" i="1"/>
  <c r="AK640" i="1"/>
  <c r="D641" i="1"/>
  <c r="M641" i="1"/>
  <c r="X641" i="1"/>
  <c r="AE641" i="1"/>
  <c r="AI641" i="1"/>
  <c r="AJ641" i="1"/>
  <c r="AK641" i="1"/>
  <c r="D642" i="1"/>
  <c r="M642" i="1"/>
  <c r="X642" i="1"/>
  <c r="AE642" i="1"/>
  <c r="AI642" i="1"/>
  <c r="AJ642" i="1"/>
  <c r="AK642" i="1"/>
  <c r="D643" i="1"/>
  <c r="M643" i="1"/>
  <c r="X643" i="1"/>
  <c r="AE643" i="1"/>
  <c r="AI643" i="1"/>
  <c r="AJ643" i="1"/>
  <c r="AK643" i="1"/>
  <c r="D644" i="1"/>
  <c r="M644" i="1"/>
  <c r="X644" i="1"/>
  <c r="AE644" i="1"/>
  <c r="AI644" i="1"/>
  <c r="AJ644" i="1"/>
  <c r="AK644" i="1"/>
  <c r="D645" i="1"/>
  <c r="M645" i="1"/>
  <c r="X645" i="1"/>
  <c r="AE645" i="1"/>
  <c r="AI645" i="1"/>
  <c r="AJ645" i="1"/>
  <c r="AK645" i="1"/>
  <c r="D646" i="1"/>
  <c r="M646" i="1"/>
  <c r="X646" i="1"/>
  <c r="AE646" i="1"/>
  <c r="AI646" i="1"/>
  <c r="AJ646" i="1"/>
  <c r="AK646" i="1"/>
  <c r="D647" i="1"/>
  <c r="M647" i="1"/>
  <c r="X647" i="1"/>
  <c r="AE647" i="1"/>
  <c r="AI647" i="1"/>
  <c r="AJ647" i="1"/>
  <c r="AK647" i="1"/>
  <c r="D648" i="1"/>
  <c r="M648" i="1"/>
  <c r="X648" i="1"/>
  <c r="AE648" i="1"/>
  <c r="AI648" i="1"/>
  <c r="AJ648" i="1"/>
  <c r="AK648" i="1"/>
  <c r="D649" i="1"/>
  <c r="M649" i="1"/>
  <c r="X649" i="1"/>
  <c r="AE649" i="1"/>
  <c r="AI649" i="1"/>
  <c r="AJ649" i="1"/>
  <c r="AK649" i="1"/>
  <c r="D650" i="1"/>
  <c r="M650" i="1"/>
  <c r="X650" i="1"/>
  <c r="AE650" i="1"/>
  <c r="AI650" i="1"/>
  <c r="AJ650" i="1"/>
  <c r="AK650" i="1"/>
  <c r="D651" i="1"/>
  <c r="M651" i="1"/>
  <c r="X651" i="1"/>
  <c r="AE651" i="1"/>
  <c r="AI651" i="1"/>
  <c r="AJ651" i="1"/>
  <c r="AK651" i="1"/>
  <c r="D652" i="1"/>
  <c r="M652" i="1"/>
  <c r="X652" i="1"/>
  <c r="AE652" i="1"/>
  <c r="AI652" i="1"/>
  <c r="AJ652" i="1"/>
  <c r="AK652" i="1"/>
  <c r="D653" i="1"/>
  <c r="M653" i="1"/>
  <c r="X653" i="1"/>
  <c r="AE653" i="1"/>
  <c r="AI653" i="1"/>
  <c r="AJ653" i="1"/>
  <c r="AK653" i="1"/>
  <c r="D654" i="1"/>
  <c r="M654" i="1"/>
  <c r="X654" i="1"/>
  <c r="AE654" i="1"/>
  <c r="AI654" i="1"/>
  <c r="AJ654" i="1"/>
  <c r="AK654" i="1"/>
  <c r="D655" i="1"/>
  <c r="M655" i="1"/>
  <c r="X655" i="1"/>
  <c r="AE655" i="1"/>
  <c r="AI655" i="1"/>
  <c r="AJ655" i="1"/>
  <c r="AK655" i="1"/>
  <c r="D656" i="1"/>
  <c r="M656" i="1"/>
  <c r="X656" i="1"/>
  <c r="AE656" i="1"/>
  <c r="AI656" i="1"/>
  <c r="AJ656" i="1"/>
  <c r="AK656" i="1"/>
  <c r="D657" i="1"/>
  <c r="M657" i="1"/>
  <c r="X657" i="1"/>
  <c r="AE657" i="1"/>
  <c r="AI657" i="1"/>
  <c r="AJ657" i="1"/>
  <c r="AK657" i="1"/>
  <c r="D658" i="1"/>
  <c r="M658" i="1"/>
  <c r="X658" i="1"/>
  <c r="AE658" i="1"/>
  <c r="AI658" i="1"/>
  <c r="AJ658" i="1"/>
  <c r="AK658" i="1"/>
  <c r="D659" i="1"/>
  <c r="M659" i="1"/>
  <c r="X659" i="1"/>
  <c r="AE659" i="1"/>
  <c r="AI659" i="1"/>
  <c r="AJ659" i="1"/>
  <c r="AK659" i="1"/>
  <c r="D660" i="1"/>
  <c r="M660" i="1"/>
  <c r="X660" i="1"/>
  <c r="AE660" i="1"/>
  <c r="AI660" i="1"/>
  <c r="AJ660" i="1"/>
  <c r="AK660" i="1"/>
  <c r="D661" i="1"/>
  <c r="M661" i="1"/>
  <c r="X661" i="1"/>
  <c r="AE661" i="1"/>
  <c r="AI661" i="1"/>
  <c r="AJ661" i="1"/>
  <c r="AK661" i="1"/>
  <c r="D662" i="1"/>
  <c r="M662" i="1"/>
  <c r="X662" i="1"/>
  <c r="AE662" i="1"/>
  <c r="AI662" i="1"/>
  <c r="AJ662" i="1"/>
  <c r="AK662" i="1"/>
  <c r="D663" i="1"/>
  <c r="M663" i="1"/>
  <c r="X663" i="1"/>
  <c r="AE663" i="1"/>
  <c r="AI663" i="1"/>
  <c r="AJ663" i="1"/>
  <c r="AK663" i="1"/>
  <c r="D664" i="1"/>
  <c r="M664" i="1"/>
  <c r="X664" i="1"/>
  <c r="AE664" i="1"/>
  <c r="AI664" i="1"/>
  <c r="AJ664" i="1"/>
  <c r="AK664" i="1"/>
  <c r="D665" i="1"/>
  <c r="M665" i="1"/>
  <c r="X665" i="1"/>
  <c r="AE665" i="1"/>
  <c r="AI665" i="1"/>
  <c r="AJ665" i="1"/>
  <c r="AK665" i="1"/>
  <c r="D666" i="1"/>
  <c r="M666" i="1"/>
  <c r="X666" i="1"/>
  <c r="AE666" i="1"/>
  <c r="AI666" i="1"/>
  <c r="AJ666" i="1"/>
  <c r="AK666" i="1"/>
  <c r="D667" i="1"/>
  <c r="M667" i="1"/>
  <c r="X667" i="1"/>
  <c r="AE667" i="1"/>
  <c r="AI667" i="1"/>
  <c r="AJ667" i="1"/>
  <c r="AK667" i="1"/>
  <c r="D668" i="1"/>
  <c r="M668" i="1"/>
  <c r="X668" i="1"/>
  <c r="AE668" i="1"/>
  <c r="AI668" i="1"/>
  <c r="AJ668" i="1"/>
  <c r="AK668" i="1"/>
  <c r="D669" i="1"/>
  <c r="M669" i="1"/>
  <c r="X669" i="1"/>
  <c r="AE669" i="1"/>
  <c r="AI669" i="1"/>
  <c r="AJ669" i="1"/>
  <c r="AK669" i="1"/>
  <c r="D670" i="1"/>
  <c r="M670" i="1"/>
  <c r="X670" i="1"/>
  <c r="AE670" i="1"/>
  <c r="AI670" i="1"/>
  <c r="AJ670" i="1"/>
  <c r="AK670" i="1"/>
  <c r="D671" i="1"/>
  <c r="M671" i="1"/>
  <c r="X671" i="1"/>
  <c r="AE671" i="1"/>
  <c r="AI671" i="1"/>
  <c r="AJ671" i="1"/>
  <c r="AK671" i="1"/>
  <c r="D672" i="1"/>
  <c r="M672" i="1"/>
  <c r="X672" i="1"/>
  <c r="AE672" i="1"/>
  <c r="AI672" i="1"/>
  <c r="AJ672" i="1"/>
  <c r="AK672" i="1"/>
  <c r="D673" i="1"/>
  <c r="M673" i="1"/>
  <c r="X673" i="1"/>
  <c r="AE673" i="1"/>
  <c r="AI673" i="1"/>
  <c r="AJ673" i="1"/>
  <c r="AK673" i="1"/>
  <c r="D674" i="1"/>
  <c r="M674" i="1"/>
  <c r="X674" i="1"/>
  <c r="AE674" i="1"/>
  <c r="AI674" i="1"/>
  <c r="AJ674" i="1"/>
  <c r="AK674" i="1"/>
  <c r="D675" i="1"/>
  <c r="M675" i="1"/>
  <c r="X675" i="1"/>
  <c r="AE675" i="1"/>
  <c r="AI675" i="1"/>
  <c r="AJ675" i="1"/>
  <c r="AK675" i="1"/>
  <c r="D676" i="1"/>
  <c r="M676" i="1"/>
  <c r="X676" i="1"/>
  <c r="AE676" i="1"/>
  <c r="AI676" i="1"/>
  <c r="AJ676" i="1"/>
  <c r="AK676" i="1"/>
  <c r="D677" i="1"/>
  <c r="M677" i="1"/>
  <c r="X677" i="1"/>
  <c r="AE677" i="1"/>
  <c r="AI677" i="1"/>
  <c r="AJ677" i="1"/>
  <c r="AK677" i="1"/>
  <c r="D678" i="1"/>
  <c r="M678" i="1"/>
  <c r="X678" i="1"/>
  <c r="AE678" i="1"/>
  <c r="AI678" i="1"/>
  <c r="AJ678" i="1"/>
  <c r="AK678" i="1"/>
  <c r="D679" i="1"/>
  <c r="M679" i="1"/>
  <c r="X679" i="1"/>
  <c r="AE679" i="1"/>
  <c r="AI679" i="1"/>
  <c r="AJ679" i="1"/>
  <c r="AK679" i="1"/>
  <c r="D680" i="1"/>
  <c r="M680" i="1"/>
  <c r="X680" i="1"/>
  <c r="AE680" i="1"/>
  <c r="AI680" i="1"/>
  <c r="AJ680" i="1"/>
  <c r="AK680" i="1"/>
  <c r="D681" i="1"/>
  <c r="M681" i="1"/>
  <c r="X681" i="1"/>
  <c r="AE681" i="1"/>
  <c r="AI681" i="1"/>
  <c r="AJ681" i="1"/>
  <c r="AK681" i="1"/>
  <c r="D682" i="1"/>
  <c r="M682" i="1"/>
  <c r="X682" i="1"/>
  <c r="AE682" i="1"/>
  <c r="AI682" i="1"/>
  <c r="AJ682" i="1"/>
  <c r="AK682" i="1"/>
  <c r="D683" i="1"/>
  <c r="M683" i="1"/>
  <c r="X683" i="1"/>
  <c r="AE683" i="1"/>
  <c r="AI683" i="1"/>
  <c r="AJ683" i="1"/>
  <c r="AK683" i="1"/>
  <c r="D684" i="1"/>
  <c r="M684" i="1"/>
  <c r="X684" i="1"/>
  <c r="AE684" i="1"/>
  <c r="AI684" i="1"/>
  <c r="AJ684" i="1"/>
  <c r="AK684" i="1"/>
  <c r="D685" i="1"/>
  <c r="M685" i="1"/>
  <c r="X685" i="1"/>
  <c r="AE685" i="1"/>
  <c r="AI685" i="1"/>
  <c r="AJ685" i="1"/>
  <c r="AK685" i="1"/>
  <c r="D686" i="1"/>
  <c r="M686" i="1"/>
  <c r="X686" i="1"/>
  <c r="AE686" i="1"/>
  <c r="AI686" i="1"/>
  <c r="AJ686" i="1"/>
  <c r="AK686" i="1"/>
  <c r="D687" i="1"/>
  <c r="M687" i="1"/>
  <c r="X687" i="1"/>
  <c r="AE687" i="1"/>
  <c r="AI687" i="1"/>
  <c r="AJ687" i="1"/>
  <c r="AK687" i="1"/>
  <c r="D688" i="1"/>
  <c r="M688" i="1"/>
  <c r="X688" i="1"/>
  <c r="AE688" i="1"/>
  <c r="AI688" i="1"/>
  <c r="AJ688" i="1"/>
  <c r="AK688" i="1"/>
  <c r="D689" i="1"/>
  <c r="M689" i="1"/>
  <c r="X689" i="1"/>
  <c r="AE689" i="1"/>
  <c r="AI689" i="1"/>
  <c r="AJ689" i="1"/>
  <c r="AK689" i="1"/>
  <c r="D690" i="1"/>
  <c r="M690" i="1"/>
  <c r="X690" i="1"/>
  <c r="AE690" i="1"/>
  <c r="AI690" i="1"/>
  <c r="AJ690" i="1"/>
  <c r="AK690" i="1"/>
  <c r="D691" i="1"/>
  <c r="M691" i="1"/>
  <c r="X691" i="1"/>
  <c r="AE691" i="1"/>
  <c r="AI691" i="1"/>
  <c r="AJ691" i="1"/>
  <c r="AK691" i="1"/>
  <c r="D692" i="1"/>
  <c r="M692" i="1"/>
  <c r="X692" i="1"/>
  <c r="AE692" i="1"/>
  <c r="AI692" i="1"/>
  <c r="AJ692" i="1"/>
  <c r="AK692" i="1"/>
  <c r="D693" i="1"/>
  <c r="M693" i="1"/>
  <c r="X693" i="1"/>
  <c r="AE693" i="1"/>
  <c r="AI693" i="1"/>
  <c r="AJ693" i="1"/>
  <c r="AK693" i="1"/>
  <c r="D694" i="1"/>
  <c r="M694" i="1"/>
  <c r="X694" i="1"/>
  <c r="AE694" i="1"/>
  <c r="AI694" i="1"/>
  <c r="AJ694" i="1"/>
  <c r="AK694" i="1"/>
  <c r="D695" i="1"/>
  <c r="M695" i="1"/>
  <c r="X695" i="1"/>
  <c r="AE695" i="1"/>
  <c r="AI695" i="1"/>
  <c r="AJ695" i="1"/>
  <c r="AK695" i="1"/>
  <c r="D696" i="1"/>
  <c r="M696" i="1"/>
  <c r="X696" i="1"/>
  <c r="AE696" i="1"/>
  <c r="AI696" i="1"/>
  <c r="AJ696" i="1"/>
  <c r="AK696" i="1"/>
  <c r="D697" i="1"/>
  <c r="M697" i="1"/>
  <c r="X697" i="1"/>
  <c r="AE697" i="1"/>
  <c r="AI697" i="1"/>
  <c r="AJ697" i="1"/>
  <c r="AK697" i="1"/>
  <c r="D698" i="1"/>
  <c r="M698" i="1"/>
  <c r="X698" i="1"/>
  <c r="AE698" i="1"/>
  <c r="AI698" i="1"/>
  <c r="AJ698" i="1"/>
  <c r="AK698" i="1"/>
  <c r="D699" i="1"/>
  <c r="M699" i="1"/>
  <c r="X699" i="1"/>
  <c r="AE699" i="1"/>
  <c r="AI699" i="1"/>
  <c r="AJ699" i="1"/>
  <c r="AK699" i="1"/>
  <c r="D700" i="1"/>
  <c r="M700" i="1"/>
  <c r="X700" i="1"/>
  <c r="AE700" i="1"/>
  <c r="AI700" i="1"/>
  <c r="AJ700" i="1"/>
  <c r="AK700" i="1"/>
  <c r="D701" i="1"/>
  <c r="M701" i="1"/>
  <c r="X701" i="1"/>
  <c r="AE701" i="1"/>
  <c r="AI701" i="1"/>
  <c r="AJ701" i="1"/>
  <c r="AK701" i="1"/>
  <c r="D702" i="1"/>
  <c r="M702" i="1"/>
  <c r="X702" i="1"/>
  <c r="AE702" i="1"/>
  <c r="AI702" i="1"/>
  <c r="AJ702" i="1"/>
  <c r="AK702" i="1"/>
  <c r="D703" i="1"/>
  <c r="M703" i="1"/>
  <c r="X703" i="1"/>
  <c r="AE703" i="1"/>
  <c r="AI703" i="1"/>
  <c r="AJ703" i="1"/>
  <c r="AK703" i="1"/>
  <c r="D704" i="1"/>
  <c r="M704" i="1"/>
  <c r="X704" i="1"/>
  <c r="AE704" i="1"/>
  <c r="AI704" i="1"/>
  <c r="AJ704" i="1"/>
  <c r="AK704" i="1"/>
  <c r="D705" i="1"/>
  <c r="M705" i="1"/>
  <c r="X705" i="1"/>
  <c r="AE705" i="1"/>
  <c r="AI705" i="1"/>
  <c r="AJ705" i="1"/>
  <c r="AK705" i="1"/>
  <c r="D706" i="1"/>
  <c r="M706" i="1"/>
  <c r="X706" i="1"/>
  <c r="AE706" i="1"/>
  <c r="AI706" i="1"/>
  <c r="AJ706" i="1"/>
  <c r="AK706" i="1"/>
  <c r="D707" i="1"/>
  <c r="M707" i="1"/>
  <c r="X707" i="1"/>
  <c r="AE707" i="1"/>
  <c r="AI707" i="1"/>
  <c r="AJ707" i="1"/>
  <c r="AK707" i="1"/>
  <c r="D708" i="1"/>
  <c r="M708" i="1"/>
  <c r="X708" i="1"/>
  <c r="AE708" i="1"/>
  <c r="AI708" i="1"/>
  <c r="AJ708" i="1"/>
  <c r="AK708" i="1"/>
  <c r="D709" i="1"/>
  <c r="M709" i="1"/>
  <c r="X709" i="1"/>
  <c r="AE709" i="1"/>
  <c r="AI709" i="1"/>
  <c r="AJ709" i="1"/>
  <c r="AK709" i="1"/>
  <c r="D710" i="1"/>
  <c r="M710" i="1"/>
  <c r="X710" i="1"/>
  <c r="AE710" i="1"/>
  <c r="AI710" i="1"/>
  <c r="AJ710" i="1"/>
  <c r="AK710" i="1"/>
  <c r="D711" i="1"/>
  <c r="M711" i="1"/>
  <c r="X711" i="1"/>
  <c r="AE711" i="1"/>
  <c r="AI711" i="1"/>
  <c r="AJ711" i="1"/>
  <c r="AK711" i="1"/>
  <c r="D712" i="1"/>
  <c r="M712" i="1"/>
  <c r="X712" i="1"/>
  <c r="AE712" i="1"/>
  <c r="AI712" i="1"/>
  <c r="AJ712" i="1"/>
  <c r="AK712" i="1"/>
  <c r="D713" i="1"/>
  <c r="M713" i="1"/>
  <c r="X713" i="1"/>
  <c r="AE713" i="1"/>
  <c r="AI713" i="1"/>
  <c r="AJ713" i="1"/>
  <c r="AK713" i="1"/>
  <c r="D714" i="1"/>
  <c r="M714" i="1"/>
  <c r="X714" i="1"/>
  <c r="AE714" i="1"/>
  <c r="AI714" i="1"/>
  <c r="AJ714" i="1"/>
  <c r="AK714" i="1"/>
  <c r="D715" i="1"/>
  <c r="M715" i="1"/>
  <c r="X715" i="1"/>
  <c r="AE715" i="1"/>
  <c r="AI715" i="1"/>
  <c r="AJ715" i="1"/>
  <c r="AK715" i="1"/>
  <c r="D716" i="1"/>
  <c r="M716" i="1"/>
  <c r="X716" i="1"/>
  <c r="AE716" i="1"/>
  <c r="AI716" i="1"/>
  <c r="AJ716" i="1"/>
  <c r="AK716" i="1"/>
  <c r="D717" i="1"/>
  <c r="M717" i="1"/>
  <c r="X717" i="1"/>
  <c r="AE717" i="1"/>
  <c r="AI717" i="1"/>
  <c r="AJ717" i="1"/>
  <c r="AK717" i="1"/>
  <c r="D718" i="1"/>
  <c r="M718" i="1"/>
  <c r="X718" i="1"/>
  <c r="AE718" i="1"/>
  <c r="AI718" i="1"/>
  <c r="AJ718" i="1"/>
  <c r="AK718" i="1"/>
  <c r="D719" i="1"/>
  <c r="M719" i="1"/>
  <c r="X719" i="1"/>
  <c r="AE719" i="1"/>
  <c r="AI719" i="1"/>
  <c r="AJ719" i="1"/>
  <c r="AK719" i="1"/>
  <c r="D720" i="1"/>
  <c r="M720" i="1"/>
  <c r="X720" i="1"/>
  <c r="AE720" i="1"/>
  <c r="AI720" i="1"/>
  <c r="AJ720" i="1"/>
  <c r="AK720" i="1"/>
  <c r="D721" i="1"/>
  <c r="M721" i="1"/>
  <c r="X721" i="1"/>
  <c r="AE721" i="1"/>
  <c r="AI721" i="1"/>
  <c r="AJ721" i="1"/>
  <c r="AK721" i="1"/>
  <c r="D722" i="1"/>
  <c r="M722" i="1"/>
  <c r="X722" i="1"/>
  <c r="AE722" i="1"/>
  <c r="AI722" i="1"/>
  <c r="AJ722" i="1"/>
  <c r="AK722" i="1"/>
  <c r="D723" i="1"/>
  <c r="M723" i="1"/>
  <c r="X723" i="1"/>
  <c r="AE723" i="1"/>
  <c r="AI723" i="1"/>
  <c r="AJ723" i="1"/>
  <c r="AK723" i="1"/>
  <c r="D724" i="1"/>
  <c r="M724" i="1"/>
  <c r="X724" i="1"/>
  <c r="AE724" i="1"/>
  <c r="AI724" i="1"/>
  <c r="AJ724" i="1"/>
  <c r="AK724" i="1"/>
  <c r="D725" i="1"/>
  <c r="M725" i="1"/>
  <c r="X725" i="1"/>
  <c r="AE725" i="1"/>
  <c r="AI725" i="1"/>
  <c r="AJ725" i="1"/>
  <c r="AK725" i="1"/>
  <c r="D726" i="1"/>
  <c r="M726" i="1"/>
  <c r="X726" i="1"/>
  <c r="AE726" i="1"/>
  <c r="AI726" i="1"/>
  <c r="AJ726" i="1"/>
  <c r="AK726" i="1"/>
  <c r="D727" i="1"/>
  <c r="M727" i="1"/>
  <c r="X727" i="1"/>
  <c r="AE727" i="1"/>
  <c r="AI727" i="1"/>
  <c r="AJ727" i="1"/>
  <c r="AK727" i="1"/>
  <c r="D728" i="1"/>
  <c r="M728" i="1"/>
  <c r="X728" i="1"/>
  <c r="AE728" i="1"/>
  <c r="AI728" i="1"/>
  <c r="AJ728" i="1"/>
  <c r="AK728" i="1"/>
  <c r="D729" i="1"/>
  <c r="M729" i="1"/>
  <c r="X729" i="1"/>
  <c r="AE729" i="1"/>
  <c r="AI729" i="1"/>
  <c r="AJ729" i="1"/>
  <c r="AK729" i="1"/>
  <c r="D730" i="1"/>
  <c r="M730" i="1"/>
  <c r="X730" i="1"/>
  <c r="AE730" i="1"/>
  <c r="AI730" i="1"/>
  <c r="AJ730" i="1"/>
  <c r="AK730" i="1"/>
  <c r="D731" i="1"/>
  <c r="M731" i="1"/>
  <c r="X731" i="1"/>
  <c r="AE731" i="1"/>
  <c r="AI731" i="1"/>
  <c r="AJ731" i="1"/>
  <c r="AK731" i="1"/>
  <c r="D732" i="1"/>
  <c r="AE732" i="1"/>
  <c r="AI732" i="1"/>
  <c r="AJ732" i="1"/>
  <c r="AK732" i="1"/>
  <c r="D733" i="1"/>
  <c r="AE733" i="1"/>
  <c r="AI733" i="1"/>
  <c r="AJ733" i="1"/>
  <c r="AK733" i="1"/>
  <c r="D734" i="1"/>
  <c r="AE734" i="1"/>
  <c r="AI734" i="1"/>
  <c r="AJ734" i="1"/>
  <c r="AK734" i="1"/>
  <c r="D735" i="1"/>
  <c r="AE735" i="1"/>
  <c r="AI735" i="1"/>
  <c r="AJ735" i="1"/>
  <c r="AK735" i="1"/>
  <c r="D736" i="1"/>
  <c r="AE736" i="1"/>
  <c r="AI736" i="1"/>
  <c r="AJ736" i="1"/>
  <c r="AK736" i="1"/>
  <c r="D737" i="1"/>
  <c r="AE737" i="1"/>
  <c r="AI737" i="1"/>
  <c r="AJ737" i="1"/>
  <c r="AK737" i="1"/>
  <c r="D738" i="1"/>
  <c r="AE738" i="1"/>
  <c r="AI738" i="1"/>
  <c r="AJ738" i="1"/>
  <c r="AK738" i="1"/>
  <c r="D739" i="1"/>
  <c r="AE739" i="1"/>
  <c r="AI739" i="1"/>
  <c r="AJ739" i="1"/>
  <c r="AK739" i="1"/>
  <c r="D740" i="1"/>
  <c r="AE740" i="1"/>
  <c r="AI740" i="1"/>
  <c r="AJ740" i="1"/>
  <c r="AK740" i="1"/>
  <c r="D741" i="1"/>
  <c r="AE741" i="1"/>
  <c r="AI741" i="1"/>
  <c r="AJ741" i="1"/>
  <c r="AK741" i="1"/>
  <c r="D742" i="1"/>
  <c r="AE742" i="1"/>
  <c r="AI742" i="1"/>
  <c r="AJ742" i="1"/>
  <c r="AK742" i="1"/>
  <c r="D743" i="1"/>
  <c r="AE743" i="1"/>
  <c r="AI743" i="1"/>
  <c r="AJ743" i="1"/>
  <c r="AK743" i="1"/>
  <c r="D744" i="1"/>
  <c r="AI744" i="1"/>
  <c r="AJ744" i="1"/>
  <c r="AK744" i="1"/>
  <c r="D745" i="1"/>
  <c r="AI745" i="1"/>
  <c r="AJ745" i="1"/>
  <c r="AK745" i="1"/>
  <c r="D746" i="1"/>
  <c r="AI746" i="1"/>
  <c r="AJ746" i="1"/>
  <c r="AK746" i="1"/>
  <c r="D747" i="1"/>
  <c r="AI747" i="1"/>
  <c r="AJ747" i="1"/>
  <c r="AK747" i="1"/>
  <c r="D748" i="1"/>
  <c r="AI748" i="1"/>
  <c r="AJ748" i="1"/>
  <c r="AK748" i="1"/>
  <c r="D749" i="1"/>
  <c r="AI749" i="1"/>
  <c r="AJ749" i="1"/>
  <c r="AK749" i="1"/>
  <c r="D750" i="1"/>
  <c r="AI750" i="1"/>
  <c r="AJ750" i="1"/>
  <c r="AK750" i="1"/>
  <c r="D751" i="1"/>
  <c r="AI751" i="1"/>
  <c r="AJ751" i="1"/>
  <c r="AK751" i="1"/>
  <c r="D752" i="1"/>
  <c r="AI752" i="1"/>
  <c r="AJ752" i="1"/>
  <c r="AK752" i="1"/>
  <c r="D753" i="1"/>
  <c r="AI753" i="1"/>
  <c r="AJ753" i="1"/>
  <c r="AK753" i="1"/>
  <c r="D754" i="1"/>
  <c r="AI754" i="1"/>
  <c r="AJ754" i="1"/>
  <c r="AK754" i="1"/>
  <c r="AI755" i="1"/>
  <c r="AJ755" i="1"/>
  <c r="AK755" i="1"/>
  <c r="AI756" i="1"/>
  <c r="AJ756" i="1"/>
  <c r="AK756" i="1"/>
  <c r="AI757" i="1"/>
  <c r="AJ757" i="1"/>
  <c r="AK757" i="1"/>
  <c r="AI758" i="1"/>
  <c r="AJ758" i="1"/>
  <c r="AK758" i="1"/>
  <c r="AI759" i="1"/>
  <c r="AJ759" i="1"/>
  <c r="AK759" i="1"/>
  <c r="AI760" i="1"/>
  <c r="AJ760" i="1"/>
  <c r="AK760" i="1"/>
  <c r="AI761" i="1"/>
  <c r="AJ761" i="1"/>
  <c r="AK761" i="1"/>
  <c r="AI762" i="1"/>
  <c r="AJ762" i="1"/>
  <c r="AK762" i="1"/>
  <c r="AI763" i="1"/>
  <c r="AJ763" i="1"/>
  <c r="AK763" i="1"/>
  <c r="AI764" i="1"/>
  <c r="AJ764" i="1"/>
  <c r="AK764" i="1"/>
  <c r="AI765" i="1"/>
  <c r="AJ765" i="1"/>
  <c r="AK765" i="1"/>
  <c r="AI766" i="1"/>
  <c r="AJ766" i="1"/>
  <c r="AK766" i="1"/>
  <c r="AI767" i="1"/>
  <c r="AJ767" i="1"/>
  <c r="AK767" i="1"/>
  <c r="AI768" i="1"/>
  <c r="AJ768" i="1"/>
  <c r="AK768" i="1"/>
  <c r="AI769" i="1"/>
  <c r="AJ769" i="1"/>
  <c r="AK769" i="1"/>
  <c r="AI770" i="1"/>
  <c r="AJ770" i="1"/>
  <c r="AK770" i="1"/>
  <c r="AI771" i="1"/>
  <c r="AJ771" i="1"/>
  <c r="AK771" i="1"/>
  <c r="AI772" i="1"/>
  <c r="AJ772" i="1"/>
  <c r="AK772" i="1"/>
  <c r="AI773" i="1"/>
  <c r="AJ773" i="1"/>
  <c r="AK773" i="1"/>
  <c r="AI774" i="1"/>
  <c r="AJ774" i="1"/>
  <c r="AK774" i="1"/>
  <c r="AI775" i="1"/>
  <c r="AJ775" i="1"/>
  <c r="AK775" i="1"/>
  <c r="AI776" i="1"/>
  <c r="AJ776" i="1"/>
  <c r="AK776" i="1"/>
  <c r="AI777" i="1"/>
  <c r="AJ777" i="1"/>
  <c r="AK777" i="1"/>
  <c r="AI778" i="1"/>
  <c r="AJ778" i="1"/>
  <c r="AK778" i="1"/>
  <c r="AI779" i="1"/>
  <c r="AJ779" i="1"/>
  <c r="AK779" i="1"/>
  <c r="AI780" i="1"/>
  <c r="AJ780" i="1"/>
  <c r="AK780" i="1"/>
  <c r="AI781" i="1"/>
  <c r="AJ781" i="1"/>
  <c r="AK781" i="1"/>
  <c r="AI782" i="1"/>
  <c r="AJ782" i="1"/>
  <c r="AK782" i="1"/>
  <c r="AI783" i="1"/>
  <c r="AJ783" i="1"/>
  <c r="AK783" i="1"/>
  <c r="AI784" i="1"/>
  <c r="AJ784" i="1"/>
  <c r="AK784" i="1"/>
  <c r="AI785" i="1"/>
  <c r="AJ785" i="1"/>
  <c r="AK785" i="1"/>
  <c r="AI786" i="1"/>
  <c r="AJ786" i="1"/>
  <c r="AK786" i="1"/>
  <c r="AI787" i="1"/>
  <c r="AJ787" i="1"/>
  <c r="AK787" i="1"/>
  <c r="AI788" i="1"/>
  <c r="AJ788" i="1"/>
  <c r="AK788" i="1"/>
  <c r="AI789" i="1"/>
  <c r="AJ789" i="1"/>
  <c r="AK789" i="1"/>
  <c r="AI790" i="1"/>
  <c r="AJ790" i="1"/>
  <c r="AK790" i="1"/>
  <c r="AI791" i="1"/>
  <c r="AJ791" i="1"/>
  <c r="AK791" i="1"/>
  <c r="AI792" i="1"/>
  <c r="AJ792" i="1"/>
  <c r="AK792" i="1"/>
  <c r="AI793" i="1"/>
  <c r="AJ793" i="1"/>
  <c r="AK793" i="1"/>
  <c r="AI794" i="1"/>
  <c r="AJ794" i="1"/>
  <c r="AK794" i="1"/>
  <c r="AI795" i="1"/>
  <c r="AJ795" i="1"/>
  <c r="AK795" i="1"/>
  <c r="AI796" i="1"/>
  <c r="AJ796" i="1"/>
  <c r="AK796" i="1"/>
  <c r="AI797" i="1"/>
  <c r="AJ797" i="1"/>
  <c r="AK797" i="1"/>
  <c r="AI798" i="1"/>
  <c r="AJ798" i="1"/>
  <c r="AK798" i="1"/>
  <c r="AI799" i="1"/>
  <c r="AJ799" i="1"/>
  <c r="AK799" i="1"/>
  <c r="AI800" i="1"/>
  <c r="AJ800" i="1"/>
  <c r="AK800" i="1"/>
  <c r="AI801" i="1"/>
  <c r="AJ801" i="1"/>
  <c r="AK801" i="1"/>
  <c r="AI802" i="1"/>
  <c r="AJ802" i="1"/>
  <c r="AK802" i="1"/>
  <c r="AI803" i="1"/>
  <c r="AJ803" i="1"/>
  <c r="AK803" i="1"/>
  <c r="AI804" i="1"/>
  <c r="AJ804" i="1"/>
  <c r="AK804" i="1"/>
  <c r="AI805" i="1"/>
  <c r="AJ805" i="1"/>
  <c r="AK805" i="1"/>
  <c r="AI806" i="1"/>
  <c r="AJ806" i="1"/>
  <c r="AK806" i="1"/>
  <c r="AI807" i="1"/>
  <c r="AJ807" i="1"/>
  <c r="AK807" i="1"/>
  <c r="AI808" i="1"/>
  <c r="AJ808" i="1"/>
  <c r="AK808" i="1"/>
  <c r="AI809" i="1"/>
  <c r="AJ809" i="1"/>
  <c r="AK809" i="1"/>
  <c r="AI810" i="1"/>
  <c r="AJ810" i="1"/>
  <c r="AK810" i="1"/>
  <c r="AI811" i="1"/>
  <c r="AJ811" i="1"/>
  <c r="AK811" i="1"/>
  <c r="AI812" i="1"/>
  <c r="AJ812" i="1"/>
  <c r="AK812" i="1"/>
  <c r="AI813" i="1"/>
  <c r="AJ813" i="1"/>
  <c r="AK813" i="1"/>
  <c r="AI814" i="1"/>
  <c r="AJ814" i="1"/>
  <c r="AK814" i="1"/>
  <c r="AI815" i="1"/>
  <c r="AJ815" i="1"/>
  <c r="AK815" i="1"/>
  <c r="AI816" i="1"/>
  <c r="AJ816" i="1"/>
  <c r="AK816" i="1"/>
  <c r="AI817" i="1"/>
  <c r="AJ817" i="1"/>
  <c r="AK817" i="1"/>
  <c r="AI818" i="1"/>
  <c r="AJ818" i="1"/>
  <c r="AK818" i="1"/>
  <c r="AI819" i="1"/>
  <c r="AJ819" i="1"/>
  <c r="AK819" i="1"/>
  <c r="AI820" i="1"/>
  <c r="AJ820" i="1"/>
  <c r="AK820" i="1"/>
  <c r="AI821" i="1"/>
  <c r="AJ821" i="1"/>
  <c r="AK821" i="1"/>
  <c r="AI822" i="1"/>
  <c r="AJ822" i="1"/>
  <c r="AK822" i="1"/>
  <c r="AI823" i="1"/>
  <c r="AJ823" i="1"/>
  <c r="AK823" i="1"/>
  <c r="AI824" i="1"/>
  <c r="AJ824" i="1"/>
  <c r="AK824" i="1"/>
  <c r="AI825" i="1"/>
  <c r="AJ825" i="1"/>
  <c r="AK825" i="1"/>
  <c r="AI826" i="1"/>
  <c r="AJ826" i="1"/>
  <c r="AK826" i="1"/>
  <c r="AI827" i="1"/>
  <c r="AJ827" i="1"/>
  <c r="AK827" i="1"/>
  <c r="AI828" i="1"/>
  <c r="AJ828" i="1"/>
  <c r="AK828" i="1"/>
  <c r="AI829" i="1"/>
  <c r="AJ829" i="1"/>
  <c r="AK829" i="1"/>
  <c r="AI830" i="1"/>
  <c r="AJ830" i="1"/>
  <c r="AK830" i="1"/>
  <c r="AI831" i="1"/>
  <c r="AJ831" i="1"/>
  <c r="AK831" i="1"/>
  <c r="AI832" i="1"/>
  <c r="AJ832" i="1"/>
  <c r="AK832" i="1"/>
  <c r="AI833" i="1"/>
  <c r="AJ833" i="1"/>
  <c r="AK833" i="1"/>
  <c r="AI834" i="1"/>
  <c r="AJ834" i="1"/>
  <c r="AK834" i="1"/>
  <c r="AI835" i="1"/>
  <c r="AJ835" i="1"/>
  <c r="AK835" i="1"/>
  <c r="AI836" i="1"/>
  <c r="AJ836" i="1"/>
  <c r="AK836" i="1"/>
  <c r="AI837" i="1"/>
  <c r="AJ837" i="1"/>
  <c r="AK837" i="1"/>
  <c r="AI838" i="1"/>
  <c r="AJ838" i="1"/>
  <c r="AK838" i="1"/>
  <c r="AI839" i="1"/>
  <c r="AJ839" i="1"/>
  <c r="AK839" i="1"/>
  <c r="AI840" i="1"/>
  <c r="AJ840" i="1"/>
  <c r="AK840" i="1"/>
  <c r="AI841" i="1"/>
  <c r="AJ841" i="1"/>
  <c r="AK841" i="1"/>
  <c r="AI842" i="1"/>
  <c r="AJ842" i="1"/>
  <c r="AK842" i="1"/>
  <c r="AI843" i="1"/>
  <c r="AJ843" i="1"/>
  <c r="AK843" i="1"/>
  <c r="AI844" i="1"/>
  <c r="AJ844" i="1"/>
  <c r="AK844" i="1"/>
  <c r="AI845" i="1"/>
  <c r="AJ845" i="1"/>
  <c r="AK845" i="1"/>
  <c r="AI846" i="1"/>
  <c r="AJ846" i="1"/>
  <c r="AK846" i="1"/>
  <c r="AI847" i="1"/>
  <c r="AJ847" i="1"/>
  <c r="AK847" i="1"/>
  <c r="AI848" i="1"/>
  <c r="AJ848" i="1"/>
  <c r="AK848" i="1"/>
  <c r="AI849" i="1"/>
  <c r="AJ849" i="1"/>
  <c r="AK849" i="1"/>
  <c r="AI850" i="1"/>
  <c r="AJ850" i="1"/>
  <c r="AK850" i="1"/>
  <c r="AI851" i="1"/>
  <c r="AJ851" i="1"/>
  <c r="AK851" i="1"/>
  <c r="AI852" i="1"/>
  <c r="AJ852" i="1"/>
  <c r="AK852" i="1"/>
  <c r="AI853" i="1"/>
  <c r="AJ853" i="1"/>
  <c r="AK853" i="1"/>
  <c r="AI854" i="1"/>
  <c r="AJ854" i="1"/>
  <c r="AK854" i="1"/>
  <c r="AI855" i="1"/>
  <c r="AJ855" i="1"/>
  <c r="AK855" i="1"/>
  <c r="AI856" i="1"/>
  <c r="AJ856" i="1"/>
  <c r="AK856" i="1"/>
  <c r="AI857" i="1"/>
  <c r="AJ857" i="1"/>
  <c r="AK857" i="1"/>
  <c r="AI858" i="1"/>
  <c r="AJ858" i="1"/>
  <c r="AK858" i="1"/>
  <c r="AI859" i="1"/>
  <c r="AJ859" i="1"/>
  <c r="AK859" i="1"/>
  <c r="AI860" i="1"/>
  <c r="AJ860" i="1"/>
  <c r="AK860" i="1"/>
  <c r="AI861" i="1"/>
  <c r="AJ861" i="1"/>
  <c r="AK861" i="1"/>
  <c r="AI862" i="1"/>
  <c r="AJ862" i="1"/>
  <c r="AK862" i="1"/>
  <c r="AI863" i="1"/>
  <c r="AJ863" i="1"/>
  <c r="AK863" i="1"/>
  <c r="AI864" i="1"/>
  <c r="AJ864" i="1"/>
  <c r="AK864" i="1"/>
  <c r="AI865" i="1"/>
  <c r="AJ865" i="1"/>
  <c r="AK865" i="1"/>
  <c r="AI866" i="1"/>
  <c r="AJ866" i="1"/>
  <c r="AK866" i="1"/>
  <c r="AI867" i="1"/>
  <c r="AJ867" i="1"/>
  <c r="AK867" i="1"/>
  <c r="AI868" i="1"/>
  <c r="AJ868" i="1"/>
  <c r="AK868" i="1"/>
  <c r="AI869" i="1"/>
  <c r="AJ869" i="1"/>
  <c r="AK869" i="1"/>
  <c r="AI870" i="1"/>
  <c r="AJ870" i="1"/>
  <c r="AK870" i="1"/>
  <c r="AI871" i="1"/>
  <c r="AJ871" i="1"/>
  <c r="AK871" i="1"/>
  <c r="AI872" i="1"/>
  <c r="AJ872" i="1"/>
  <c r="AK872" i="1"/>
  <c r="AI873" i="1"/>
  <c r="AJ873" i="1"/>
  <c r="AK873" i="1"/>
  <c r="AI874" i="1"/>
  <c r="AJ874" i="1"/>
  <c r="AK874" i="1"/>
  <c r="AI875" i="1"/>
  <c r="AJ875" i="1"/>
  <c r="AK875" i="1"/>
  <c r="AI876" i="1"/>
  <c r="AJ876" i="1"/>
  <c r="AK876" i="1"/>
  <c r="AI877" i="1"/>
  <c r="AJ877" i="1"/>
  <c r="AK877" i="1"/>
  <c r="AI878" i="1"/>
  <c r="AJ878" i="1"/>
  <c r="AK878" i="1"/>
  <c r="AI879" i="1"/>
  <c r="AJ879" i="1"/>
  <c r="AK879" i="1"/>
  <c r="AI880" i="1"/>
  <c r="AJ880" i="1"/>
  <c r="AK880" i="1"/>
  <c r="AI881" i="1"/>
  <c r="AJ881" i="1"/>
  <c r="AK881" i="1"/>
  <c r="AI882" i="1"/>
  <c r="AJ882" i="1"/>
  <c r="AK882" i="1"/>
  <c r="AI883" i="1"/>
  <c r="AJ883" i="1"/>
  <c r="AK883" i="1"/>
  <c r="AI884" i="1"/>
  <c r="AJ884" i="1"/>
  <c r="AK884" i="1"/>
  <c r="AI885" i="1"/>
  <c r="AJ885" i="1"/>
  <c r="AK885" i="1"/>
  <c r="AI886" i="1"/>
  <c r="AJ886" i="1"/>
  <c r="AK886" i="1"/>
  <c r="AI887" i="1"/>
  <c r="AJ887" i="1"/>
  <c r="AK887" i="1"/>
  <c r="AI888" i="1"/>
  <c r="AJ888" i="1"/>
  <c r="AK888" i="1"/>
  <c r="AI889" i="1"/>
  <c r="AJ889" i="1"/>
  <c r="AK889" i="1"/>
  <c r="AI890" i="1"/>
  <c r="AJ890" i="1"/>
  <c r="AK890" i="1"/>
  <c r="AI891" i="1"/>
  <c r="AJ891" i="1"/>
  <c r="AK891" i="1"/>
  <c r="AI892" i="1"/>
  <c r="AJ892" i="1"/>
  <c r="AK892" i="1"/>
  <c r="AI893" i="1"/>
  <c r="AJ893" i="1"/>
  <c r="AK893" i="1"/>
  <c r="AI894" i="1"/>
  <c r="AJ894" i="1"/>
  <c r="AK894" i="1"/>
  <c r="AI895" i="1"/>
  <c r="AJ895" i="1"/>
  <c r="AK895" i="1"/>
  <c r="AI896" i="1"/>
  <c r="AJ896" i="1"/>
  <c r="AK896" i="1"/>
  <c r="AI897" i="1"/>
  <c r="AJ897" i="1"/>
  <c r="AK897" i="1"/>
  <c r="AI898" i="1"/>
  <c r="AJ898" i="1"/>
  <c r="AK898" i="1"/>
  <c r="AI899" i="1"/>
  <c r="AJ899" i="1"/>
  <c r="AK899" i="1"/>
  <c r="AI900" i="1"/>
  <c r="AJ900" i="1"/>
  <c r="AK900" i="1"/>
  <c r="AI901" i="1"/>
  <c r="AJ901" i="1"/>
  <c r="AK901" i="1"/>
  <c r="AI902" i="1"/>
  <c r="AJ902" i="1"/>
  <c r="AK902" i="1"/>
  <c r="AI903" i="1"/>
  <c r="AJ903" i="1"/>
  <c r="AK903" i="1"/>
  <c r="AI904" i="1"/>
  <c r="AJ904" i="1"/>
  <c r="AK904" i="1"/>
  <c r="AI905" i="1"/>
  <c r="AJ905" i="1"/>
  <c r="AK905" i="1"/>
  <c r="AI906" i="1"/>
  <c r="AJ906" i="1"/>
  <c r="AK906" i="1"/>
  <c r="AI907" i="1"/>
  <c r="AJ907" i="1"/>
  <c r="AK907" i="1"/>
  <c r="AI908" i="1"/>
  <c r="AJ908" i="1"/>
  <c r="AK908" i="1"/>
  <c r="AI909" i="1"/>
  <c r="AJ909" i="1"/>
  <c r="AK909" i="1"/>
  <c r="AI910" i="1"/>
  <c r="AJ910" i="1"/>
  <c r="AK910" i="1"/>
  <c r="AI911" i="1"/>
  <c r="AJ911" i="1"/>
  <c r="AK911" i="1"/>
  <c r="AI912" i="1"/>
  <c r="AJ912" i="1"/>
  <c r="AK912" i="1"/>
  <c r="AI913" i="1"/>
  <c r="AJ913" i="1"/>
  <c r="AK913" i="1"/>
  <c r="AI914" i="1"/>
  <c r="AJ914" i="1"/>
  <c r="AK914" i="1"/>
  <c r="AI915" i="1"/>
  <c r="AJ915" i="1"/>
  <c r="AK915" i="1"/>
  <c r="AI916" i="1"/>
  <c r="AJ916" i="1"/>
  <c r="AK916" i="1"/>
  <c r="AI917" i="1"/>
  <c r="AJ917" i="1"/>
  <c r="AK917" i="1"/>
  <c r="AI918" i="1"/>
  <c r="AJ918" i="1"/>
  <c r="AK918" i="1"/>
  <c r="AI919" i="1"/>
  <c r="AJ919" i="1"/>
  <c r="AK919" i="1"/>
  <c r="AI920" i="1"/>
  <c r="AJ920" i="1"/>
  <c r="AK920" i="1"/>
  <c r="AI921" i="1"/>
  <c r="AJ921" i="1"/>
  <c r="AK921" i="1"/>
  <c r="AI922" i="1"/>
  <c r="AJ922" i="1"/>
  <c r="AK922" i="1"/>
  <c r="AI923" i="1"/>
  <c r="AJ923" i="1"/>
  <c r="AK923" i="1"/>
  <c r="AI924" i="1"/>
  <c r="AJ924" i="1"/>
  <c r="AK924" i="1"/>
  <c r="AI925" i="1"/>
  <c r="AJ925" i="1"/>
  <c r="AK925" i="1"/>
  <c r="AI926" i="1"/>
  <c r="AJ926" i="1"/>
  <c r="AK926" i="1"/>
  <c r="AI927" i="1"/>
  <c r="AJ927" i="1"/>
  <c r="AK927" i="1"/>
  <c r="AI928" i="1"/>
  <c r="AJ928" i="1"/>
  <c r="AK928" i="1"/>
  <c r="AI929" i="1"/>
  <c r="AJ929" i="1"/>
  <c r="AK929" i="1"/>
  <c r="AI930" i="1"/>
  <c r="AJ930" i="1"/>
  <c r="AK930" i="1"/>
  <c r="AI931" i="1"/>
  <c r="AJ931" i="1"/>
  <c r="AK931" i="1"/>
  <c r="AI932" i="1"/>
  <c r="AJ932" i="1"/>
  <c r="AK932" i="1"/>
  <c r="AI933" i="1"/>
  <c r="AJ933" i="1"/>
  <c r="AK933" i="1"/>
  <c r="AI934" i="1"/>
  <c r="AJ934" i="1"/>
  <c r="AK934" i="1"/>
  <c r="AI935" i="1"/>
  <c r="AJ935" i="1"/>
  <c r="AK935" i="1"/>
  <c r="AI936" i="1"/>
  <c r="AJ936" i="1"/>
  <c r="AK936" i="1"/>
  <c r="AI937" i="1"/>
  <c r="AJ937" i="1"/>
  <c r="AK937" i="1"/>
  <c r="AI938" i="1"/>
  <c r="AJ938" i="1"/>
  <c r="AK938" i="1"/>
  <c r="AI939" i="1"/>
  <c r="AJ939" i="1"/>
  <c r="AK939" i="1"/>
  <c r="AI940" i="1"/>
  <c r="AJ940" i="1"/>
  <c r="AK940" i="1"/>
  <c r="AI941" i="1"/>
  <c r="AJ941" i="1"/>
  <c r="AK941" i="1"/>
  <c r="AI942" i="1"/>
  <c r="AJ942" i="1"/>
  <c r="AK942" i="1"/>
  <c r="AI943" i="1"/>
  <c r="AJ943" i="1"/>
  <c r="AK943" i="1"/>
  <c r="AI944" i="1"/>
  <c r="AJ944" i="1"/>
  <c r="AK944" i="1"/>
  <c r="AI945" i="1"/>
  <c r="AJ945" i="1"/>
  <c r="AK945" i="1"/>
  <c r="AI946" i="1"/>
  <c r="AJ946" i="1"/>
  <c r="AK946" i="1"/>
  <c r="AI947" i="1"/>
  <c r="AJ947" i="1"/>
  <c r="AK947" i="1"/>
  <c r="AI948" i="1"/>
  <c r="AJ948" i="1"/>
  <c r="AK948" i="1"/>
  <c r="AI949" i="1"/>
  <c r="AJ949" i="1"/>
  <c r="AK949" i="1"/>
  <c r="AI950" i="1"/>
  <c r="AJ950" i="1"/>
  <c r="AK950" i="1"/>
  <c r="AI951" i="1"/>
  <c r="AJ951" i="1"/>
  <c r="AK951" i="1"/>
  <c r="AI952" i="1"/>
  <c r="AJ952" i="1"/>
  <c r="AK952" i="1"/>
  <c r="AI953" i="1"/>
  <c r="AJ953" i="1"/>
  <c r="AK953" i="1"/>
  <c r="AI954" i="1"/>
  <c r="AJ954" i="1"/>
  <c r="AK954" i="1"/>
  <c r="AI955" i="1"/>
  <c r="AJ955" i="1"/>
  <c r="AK955" i="1"/>
  <c r="AI956" i="1"/>
  <c r="AJ956" i="1"/>
  <c r="AK956" i="1"/>
  <c r="AI957" i="1"/>
  <c r="AJ957" i="1"/>
  <c r="AK957" i="1"/>
  <c r="AI958" i="1"/>
  <c r="AJ958" i="1"/>
  <c r="AK958" i="1"/>
  <c r="AI959" i="1"/>
  <c r="AJ959" i="1"/>
  <c r="AK959" i="1"/>
  <c r="AI960" i="1"/>
  <c r="AJ960" i="1"/>
  <c r="AK960" i="1"/>
  <c r="AI961" i="1"/>
  <c r="AJ961" i="1"/>
  <c r="AK961" i="1"/>
  <c r="AI962" i="1"/>
  <c r="AJ962" i="1"/>
  <c r="AK962" i="1"/>
  <c r="AI963" i="1"/>
  <c r="AJ963" i="1"/>
  <c r="AK963" i="1"/>
  <c r="AI964" i="1"/>
  <c r="AJ964" i="1"/>
  <c r="AK964" i="1"/>
  <c r="AI965" i="1"/>
  <c r="AJ965" i="1"/>
  <c r="AK965" i="1"/>
  <c r="AI966" i="1"/>
  <c r="AJ966" i="1"/>
  <c r="AK966" i="1"/>
  <c r="AI967" i="1"/>
  <c r="AJ967" i="1"/>
  <c r="AK967" i="1"/>
  <c r="AI968" i="1"/>
  <c r="AJ968" i="1"/>
  <c r="AK968" i="1"/>
  <c r="AI969" i="1"/>
  <c r="AJ969" i="1"/>
  <c r="AK969" i="1"/>
  <c r="AI970" i="1"/>
  <c r="AJ970" i="1"/>
  <c r="AK970" i="1"/>
  <c r="AI971" i="1"/>
  <c r="AJ971" i="1"/>
  <c r="AK971" i="1"/>
  <c r="AI972" i="1"/>
  <c r="AJ972" i="1"/>
  <c r="AK972" i="1"/>
  <c r="AI973" i="1"/>
  <c r="AJ973" i="1"/>
  <c r="AK973" i="1"/>
  <c r="AI974" i="1"/>
  <c r="AJ974" i="1"/>
  <c r="AK974" i="1"/>
  <c r="AI975" i="1"/>
  <c r="AJ975" i="1"/>
  <c r="AK975" i="1"/>
  <c r="AI976" i="1"/>
  <c r="AJ976" i="1"/>
  <c r="AK976" i="1"/>
  <c r="AI977" i="1"/>
  <c r="AJ977" i="1"/>
  <c r="AK977" i="1"/>
  <c r="AI978" i="1"/>
  <c r="AJ978" i="1"/>
  <c r="AK978" i="1"/>
  <c r="AI979" i="1"/>
  <c r="AJ979" i="1"/>
  <c r="AK979" i="1"/>
  <c r="AI980" i="1"/>
  <c r="AJ980" i="1"/>
  <c r="AK980" i="1"/>
  <c r="AI981" i="1"/>
  <c r="AJ981" i="1"/>
  <c r="AK981" i="1"/>
  <c r="AI982" i="1"/>
  <c r="AJ982" i="1"/>
  <c r="AK982" i="1"/>
  <c r="AI983" i="1"/>
  <c r="AJ983" i="1"/>
  <c r="AK983" i="1"/>
  <c r="AI984" i="1"/>
  <c r="AJ984" i="1"/>
  <c r="AK984" i="1"/>
  <c r="AI985" i="1"/>
  <c r="AJ985" i="1"/>
  <c r="AK985" i="1"/>
  <c r="AI986" i="1"/>
  <c r="AJ986" i="1"/>
  <c r="AK986" i="1"/>
  <c r="AI987" i="1"/>
  <c r="AJ987" i="1"/>
  <c r="AK987" i="1"/>
  <c r="AI988" i="1"/>
  <c r="AJ988" i="1"/>
  <c r="AK988" i="1"/>
  <c r="AI989" i="1"/>
  <c r="AJ989" i="1"/>
  <c r="AK989" i="1"/>
  <c r="AI990" i="1"/>
  <c r="AJ990" i="1"/>
  <c r="AK990" i="1"/>
  <c r="AI991" i="1"/>
  <c r="AJ991" i="1"/>
  <c r="AK991" i="1"/>
  <c r="AI992" i="1"/>
  <c r="AJ992" i="1"/>
  <c r="AK992" i="1"/>
  <c r="AI993" i="1"/>
  <c r="AJ993" i="1"/>
  <c r="AK993" i="1"/>
  <c r="AI994" i="1"/>
  <c r="AJ994" i="1"/>
  <c r="AK994" i="1"/>
  <c r="AI995" i="1"/>
  <c r="AJ995" i="1"/>
  <c r="AK995" i="1"/>
  <c r="AI996" i="1"/>
  <c r="AJ996" i="1"/>
  <c r="AK996" i="1"/>
  <c r="AI997" i="1"/>
  <c r="AJ997" i="1"/>
  <c r="AK997" i="1"/>
  <c r="AI998" i="1"/>
  <c r="AJ998" i="1"/>
  <c r="AK998" i="1"/>
  <c r="AI999" i="1"/>
  <c r="AJ999" i="1"/>
  <c r="AK999" i="1"/>
  <c r="AI1000" i="1"/>
  <c r="AJ1000" i="1"/>
  <c r="AK1000" i="1"/>
  <c r="AI1001" i="1"/>
  <c r="AJ1001" i="1"/>
  <c r="AK1001" i="1"/>
  <c r="AI1002" i="1"/>
  <c r="AJ1002" i="1"/>
  <c r="AK1002" i="1"/>
  <c r="AI1003" i="1"/>
  <c r="AJ1003" i="1"/>
  <c r="AK1003" i="1"/>
  <c r="AI1004" i="1"/>
  <c r="AJ1004" i="1"/>
  <c r="AK1004" i="1"/>
  <c r="AI1005" i="1"/>
  <c r="AJ1005" i="1"/>
  <c r="AK1005" i="1"/>
  <c r="AI1006" i="1"/>
  <c r="AJ1006" i="1"/>
  <c r="AK1006" i="1"/>
  <c r="AI1007" i="1"/>
  <c r="AJ1007" i="1"/>
  <c r="AK1007" i="1"/>
  <c r="AI1008" i="1"/>
  <c r="AJ1008" i="1"/>
  <c r="AK1008" i="1"/>
  <c r="AI1009" i="1"/>
  <c r="AJ1009" i="1"/>
  <c r="AK1009" i="1"/>
  <c r="AI1010" i="1"/>
  <c r="AJ1010" i="1"/>
  <c r="AK1010" i="1"/>
  <c r="AI1011" i="1"/>
  <c r="AJ1011" i="1"/>
  <c r="AK1011" i="1"/>
  <c r="AI1012" i="1"/>
  <c r="AJ1012" i="1"/>
  <c r="AK1012" i="1"/>
  <c r="AI1013" i="1"/>
  <c r="AJ1013" i="1"/>
  <c r="AK1013" i="1"/>
  <c r="AI1014" i="1"/>
  <c r="AJ1014" i="1"/>
  <c r="AK1014" i="1"/>
  <c r="AI1015" i="1"/>
  <c r="AJ1015" i="1"/>
  <c r="AK1015" i="1"/>
  <c r="AI1016" i="1"/>
  <c r="AJ1016" i="1"/>
  <c r="AK1016" i="1"/>
  <c r="AI1017" i="1"/>
  <c r="AJ1017" i="1"/>
  <c r="AK1017" i="1"/>
  <c r="AI1018" i="1"/>
  <c r="AJ1018" i="1"/>
  <c r="AK1018" i="1"/>
  <c r="AI1019" i="1"/>
  <c r="AJ1019" i="1"/>
  <c r="AK1019" i="1"/>
  <c r="AI1020" i="1"/>
  <c r="AJ1020" i="1"/>
  <c r="AK1020" i="1"/>
  <c r="AI1021" i="1"/>
  <c r="AJ1021" i="1"/>
  <c r="AK1021" i="1"/>
  <c r="AI1022" i="1"/>
  <c r="AJ1022" i="1"/>
  <c r="AK1022" i="1"/>
  <c r="AI1023" i="1"/>
  <c r="AJ1023" i="1"/>
  <c r="AK1023" i="1"/>
  <c r="AI1024" i="1"/>
  <c r="AJ1024" i="1"/>
  <c r="AK1024" i="1"/>
  <c r="AI1025" i="1"/>
  <c r="AJ1025" i="1"/>
  <c r="AK1025" i="1"/>
  <c r="AI1026" i="1"/>
  <c r="AJ1026" i="1"/>
  <c r="AK1026" i="1"/>
  <c r="AI1027" i="1"/>
  <c r="AJ1027" i="1"/>
  <c r="AK1027" i="1"/>
  <c r="AI1028" i="1"/>
  <c r="AJ1028" i="1"/>
  <c r="AK1028" i="1"/>
  <c r="AI1029" i="1"/>
  <c r="AJ1029" i="1"/>
  <c r="AK1029" i="1"/>
  <c r="AI1030" i="1"/>
  <c r="AJ1030" i="1"/>
  <c r="AK1030" i="1"/>
  <c r="AI1031" i="1"/>
  <c r="AJ1031" i="1"/>
  <c r="AK1031" i="1"/>
  <c r="AI1032" i="1"/>
  <c r="AJ1032" i="1"/>
  <c r="AK1032" i="1"/>
  <c r="AI1033" i="1"/>
  <c r="AJ1033" i="1"/>
  <c r="AK1033" i="1"/>
  <c r="AI1034" i="1"/>
  <c r="AJ1034" i="1"/>
  <c r="AK1034" i="1"/>
  <c r="AI1035" i="1"/>
  <c r="AJ1035" i="1"/>
  <c r="AK1035" i="1"/>
  <c r="AI1036" i="1"/>
  <c r="AJ1036" i="1"/>
  <c r="AK1036" i="1"/>
  <c r="AI1037" i="1"/>
  <c r="AJ1037" i="1"/>
  <c r="AK1037" i="1"/>
  <c r="AI1038" i="1"/>
  <c r="AJ1038" i="1"/>
  <c r="AK1038" i="1"/>
  <c r="AI1039" i="1"/>
  <c r="AJ1039" i="1"/>
  <c r="AK1039" i="1"/>
  <c r="AI1040" i="1"/>
  <c r="AJ1040" i="1"/>
  <c r="AK1040" i="1"/>
  <c r="AI1041" i="1"/>
  <c r="AJ1041" i="1"/>
  <c r="AK1041" i="1"/>
  <c r="AI1042" i="1"/>
  <c r="AJ1042" i="1"/>
  <c r="AK1042" i="1"/>
  <c r="AI1043" i="1"/>
  <c r="AJ1043" i="1"/>
  <c r="AK1043" i="1"/>
  <c r="AI1044" i="1"/>
  <c r="AJ1044" i="1"/>
  <c r="AK1044" i="1"/>
  <c r="AI1045" i="1"/>
  <c r="AJ1045" i="1"/>
  <c r="AK1045" i="1"/>
  <c r="AI1046" i="1"/>
  <c r="AJ1046" i="1"/>
  <c r="AK1046" i="1"/>
  <c r="AI1047" i="1"/>
  <c r="AJ1047" i="1"/>
  <c r="AK1047" i="1"/>
  <c r="AI1048" i="1"/>
  <c r="AJ1048" i="1"/>
  <c r="AK1048" i="1"/>
  <c r="AI1049" i="1"/>
  <c r="AJ1049" i="1"/>
  <c r="AK1049" i="1"/>
  <c r="AI1050" i="1"/>
  <c r="AJ1050" i="1"/>
  <c r="AK1050" i="1"/>
  <c r="AI1051" i="1"/>
  <c r="AJ1051" i="1"/>
  <c r="AK1051" i="1"/>
  <c r="AI1052" i="1"/>
  <c r="AJ1052" i="1"/>
  <c r="AK1052" i="1"/>
  <c r="AI1053" i="1"/>
  <c r="AJ1053" i="1"/>
  <c r="AK1053" i="1"/>
  <c r="AI1054" i="1"/>
  <c r="AJ1054" i="1"/>
  <c r="AK1054" i="1"/>
  <c r="AI1055" i="1"/>
  <c r="AJ1055" i="1"/>
  <c r="AK1055" i="1"/>
  <c r="AI1056" i="1"/>
  <c r="AJ1056" i="1"/>
  <c r="AK1056" i="1"/>
  <c r="AI1057" i="1"/>
  <c r="AJ1057" i="1"/>
  <c r="AK1057" i="1"/>
  <c r="AI1058" i="1"/>
  <c r="AJ1058" i="1"/>
  <c r="AK1058" i="1"/>
  <c r="AI1059" i="1"/>
  <c r="AJ1059" i="1"/>
  <c r="AK1059" i="1"/>
  <c r="AI1060" i="1"/>
  <c r="AJ1060" i="1"/>
  <c r="AK1060" i="1"/>
  <c r="AI1061" i="1"/>
  <c r="AJ1061" i="1"/>
  <c r="AK1061" i="1"/>
  <c r="AI1062" i="1"/>
  <c r="AJ1062" i="1"/>
  <c r="AK1062" i="1"/>
  <c r="AI1063" i="1"/>
  <c r="AJ1063" i="1"/>
  <c r="AK1063" i="1"/>
  <c r="AI1064" i="1"/>
  <c r="AJ1064" i="1"/>
  <c r="AK1064" i="1"/>
  <c r="AI1065" i="1"/>
  <c r="AJ1065" i="1"/>
  <c r="AK1065" i="1"/>
  <c r="AI1066" i="1"/>
  <c r="AJ1066" i="1"/>
  <c r="AK1066" i="1"/>
  <c r="AI1067" i="1"/>
  <c r="AJ1067" i="1"/>
  <c r="AK1067" i="1"/>
  <c r="AI1068" i="1"/>
  <c r="AJ1068" i="1"/>
  <c r="AK1068" i="1"/>
  <c r="AI1069" i="1"/>
  <c r="AJ1069" i="1"/>
  <c r="AK1069" i="1"/>
  <c r="AI1070" i="1"/>
  <c r="AJ1070" i="1"/>
  <c r="AK1070" i="1"/>
  <c r="AI1071" i="1"/>
  <c r="AJ1071" i="1"/>
  <c r="AK1071" i="1"/>
  <c r="AI1072" i="1"/>
  <c r="AJ1072" i="1"/>
  <c r="AK1072" i="1"/>
  <c r="AI1073" i="1"/>
  <c r="AJ1073" i="1"/>
  <c r="AK1073" i="1"/>
  <c r="AI1074" i="1"/>
  <c r="AJ1074" i="1"/>
  <c r="AK1074" i="1"/>
  <c r="AI1075" i="1"/>
  <c r="AJ1075" i="1"/>
  <c r="AK1075" i="1"/>
  <c r="AI1076" i="1"/>
  <c r="AJ1076" i="1"/>
  <c r="AK1076" i="1"/>
  <c r="AI1077" i="1"/>
  <c r="AJ1077" i="1"/>
  <c r="AK1077" i="1"/>
  <c r="AI1078" i="1"/>
  <c r="AJ1078" i="1"/>
  <c r="AK1078" i="1"/>
  <c r="B2" i="3" l="1"/>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CC386" i="1" l="1"/>
  <c r="CM386" i="1"/>
  <c r="CQ386" i="1"/>
  <c r="CR386" i="1" s="1"/>
  <c r="CP386" i="1" s="1"/>
  <c r="CQ387" i="1"/>
  <c r="AR88" i="27" l="1"/>
  <c r="AR89" i="27"/>
  <c r="AR90" i="27" l="1"/>
  <c r="AW45" i="27" l="1"/>
  <c r="BA94" i="27" l="1"/>
  <c r="BA93" i="27"/>
  <c r="BA88" i="27"/>
  <c r="BA90" i="27"/>
  <c r="BA91" i="27"/>
  <c r="BA92" i="27"/>
  <c r="BA95" i="27"/>
  <c r="BA86" i="27"/>
  <c r="BA87" i="27"/>
  <c r="BA89" i="27"/>
  <c r="BJ15" i="27"/>
  <c r="T5" i="27" s="1"/>
  <c r="BQ55" i="27"/>
  <c r="BQ54" i="27"/>
  <c r="BA431" i="27"/>
  <c r="BO8" i="27"/>
  <c r="F8" i="4" l="1"/>
  <c r="C9" i="33" s="1"/>
  <c r="C66" i="33" s="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BA53" i="27"/>
  <c r="BA65" i="27"/>
  <c r="BA69" i="27"/>
  <c r="BA73" i="27"/>
  <c r="BA77" i="27"/>
  <c r="BA133" i="27"/>
  <c r="BA137" i="27"/>
  <c r="BA141" i="27"/>
  <c r="BA145" i="27"/>
  <c r="BA149" i="27"/>
  <c r="BA153" i="27"/>
  <c r="BA157" i="27"/>
  <c r="BA161" i="27"/>
  <c r="BA165" i="27"/>
  <c r="BA169" i="27"/>
  <c r="BA173" i="27"/>
  <c r="BA177" i="27"/>
  <c r="BA181" i="27"/>
  <c r="BA185" i="27"/>
  <c r="BA189" i="27"/>
  <c r="BA193" i="27"/>
  <c r="BA197" i="27"/>
  <c r="BA201" i="27"/>
  <c r="BA205" i="27"/>
  <c r="BA209" i="27"/>
  <c r="BA213" i="27"/>
  <c r="BA217" i="27"/>
  <c r="BA221" i="27"/>
  <c r="BA225" i="27"/>
  <c r="BA229" i="27"/>
  <c r="BA233" i="27"/>
  <c r="BA237" i="27"/>
  <c r="BA241" i="27"/>
  <c r="BA245" i="27"/>
  <c r="BA249" i="27"/>
  <c r="BA253" i="27"/>
  <c r="BA257" i="27"/>
  <c r="BA261" i="27"/>
  <c r="BA265" i="27"/>
  <c r="BA269" i="27"/>
  <c r="BA273" i="27"/>
  <c r="BA277" i="27"/>
  <c r="BA281" i="27"/>
  <c r="BA285" i="27"/>
  <c r="BA289" i="27"/>
  <c r="BA293" i="27"/>
  <c r="BA297" i="27"/>
  <c r="BA301" i="27"/>
  <c r="BA305" i="27"/>
  <c r="AZ305" i="27" s="1"/>
  <c r="BA309" i="27"/>
  <c r="BA313" i="27"/>
  <c r="BA317" i="27"/>
  <c r="BA321" i="27"/>
  <c r="BA325" i="27"/>
  <c r="BA329" i="27"/>
  <c r="BA333" i="27"/>
  <c r="BA337" i="27"/>
  <c r="AZ337" i="27" s="1"/>
  <c r="BA341" i="27"/>
  <c r="BA345" i="27"/>
  <c r="BA349" i="27"/>
  <c r="BA353" i="27"/>
  <c r="BA357" i="27"/>
  <c r="BA361" i="27"/>
  <c r="BA365" i="27"/>
  <c r="BA369" i="27"/>
  <c r="BA373" i="27"/>
  <c r="BA377" i="27"/>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17" i="27" l="1"/>
  <c r="AZ269" i="27"/>
  <c r="AZ51" i="27"/>
  <c r="AZ377" i="27"/>
  <c r="AZ297" i="27"/>
  <c r="AZ265" i="27"/>
  <c r="AZ233" i="27"/>
  <c r="AZ185" i="27"/>
  <c r="AZ309" i="27"/>
  <c r="AZ293" i="27"/>
  <c r="AZ213" i="27"/>
  <c r="AZ354" i="27"/>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M114" i="1"/>
  <c r="AY96" i="27" l="1"/>
  <c r="CM129" i="1"/>
  <c r="CM130" i="1"/>
  <c r="CM131" i="1"/>
  <c r="CM132" i="1"/>
  <c r="CM133" i="1"/>
  <c r="CM134" i="1"/>
  <c r="CM135" i="1"/>
  <c r="CM136" i="1"/>
  <c r="CM137" i="1"/>
  <c r="CM138" i="1"/>
  <c r="CM139" i="1"/>
  <c r="CM140" i="1"/>
  <c r="CM141" i="1"/>
  <c r="CM142" i="1"/>
  <c r="CM143" i="1"/>
  <c r="CM144" i="1"/>
  <c r="CM145" i="1"/>
  <c r="CM146" i="1"/>
  <c r="CM239" i="1"/>
  <c r="CM240" i="1"/>
  <c r="CM241" i="1"/>
  <c r="CM242" i="1"/>
  <c r="CM243" i="1"/>
  <c r="CM244" i="1"/>
  <c r="CM245" i="1"/>
  <c r="CM246" i="1"/>
  <c r="CM247" i="1"/>
  <c r="CM248" i="1"/>
  <c r="CM249" i="1"/>
  <c r="CM250" i="1"/>
  <c r="CM251" i="1"/>
  <c r="CM252" i="1"/>
  <c r="CM253" i="1"/>
  <c r="CM254" i="1"/>
  <c r="CM255" i="1"/>
  <c r="CM256" i="1"/>
  <c r="CM257" i="1"/>
  <c r="CM258" i="1"/>
  <c r="CM259" i="1"/>
  <c r="CM260" i="1"/>
  <c r="CM261" i="1"/>
  <c r="CM262" i="1"/>
  <c r="CM263" i="1"/>
  <c r="CM264" i="1"/>
  <c r="CM265" i="1"/>
  <c r="CM266" i="1"/>
  <c r="CM267" i="1"/>
  <c r="CM268" i="1"/>
  <c r="CM269" i="1"/>
  <c r="CM270" i="1"/>
  <c r="CM271" i="1"/>
  <c r="CM272" i="1"/>
  <c r="CM273" i="1"/>
  <c r="CM274" i="1"/>
  <c r="CM275" i="1"/>
  <c r="CM276" i="1"/>
  <c r="CM277" i="1"/>
  <c r="CM278" i="1"/>
  <c r="CM279" i="1"/>
  <c r="CM280" i="1"/>
  <c r="CM281" i="1"/>
  <c r="CM282" i="1"/>
  <c r="CM283" i="1"/>
  <c r="CM284" i="1"/>
  <c r="CM285" i="1"/>
  <c r="CM286" i="1"/>
  <c r="CM287" i="1"/>
  <c r="CM288" i="1"/>
  <c r="CM289" i="1"/>
  <c r="CM290" i="1"/>
  <c r="CM291" i="1"/>
  <c r="CM292" i="1"/>
  <c r="CM293" i="1"/>
  <c r="CM294" i="1"/>
  <c r="CM295" i="1"/>
  <c r="CM296" i="1"/>
  <c r="CM297" i="1"/>
  <c r="CM298" i="1"/>
  <c r="CM299" i="1"/>
  <c r="CM300" i="1"/>
  <c r="CM301" i="1"/>
  <c r="CM302" i="1"/>
  <c r="CM303" i="1"/>
  <c r="CM304" i="1"/>
  <c r="CM305" i="1"/>
  <c r="CM306" i="1"/>
  <c r="CM307" i="1"/>
  <c r="CM308" i="1"/>
  <c r="CM309" i="1"/>
  <c r="CM310" i="1"/>
  <c r="CM311" i="1"/>
  <c r="CM312" i="1"/>
  <c r="CM313" i="1"/>
  <c r="CM314" i="1"/>
  <c r="CM315" i="1"/>
  <c r="CM316" i="1"/>
  <c r="CM317" i="1"/>
  <c r="CM318" i="1"/>
  <c r="CM319" i="1"/>
  <c r="CM320" i="1"/>
  <c r="CM321" i="1"/>
  <c r="CM322" i="1"/>
  <c r="CM323" i="1"/>
  <c r="CM324" i="1"/>
  <c r="CM325" i="1"/>
  <c r="CM326" i="1"/>
  <c r="CM327" i="1"/>
  <c r="CM328" i="1"/>
  <c r="CM329" i="1"/>
  <c r="CM330" i="1"/>
  <c r="CM331" i="1"/>
  <c r="CM332" i="1"/>
  <c r="CM333" i="1"/>
  <c r="CM334" i="1"/>
  <c r="CM335" i="1"/>
  <c r="CM336" i="1"/>
  <c r="CM337" i="1"/>
  <c r="CM338" i="1"/>
  <c r="CM339" i="1"/>
  <c r="CM340" i="1"/>
  <c r="CM341" i="1"/>
  <c r="CM342" i="1"/>
  <c r="CM343" i="1"/>
  <c r="CM344" i="1"/>
  <c r="CM345" i="1"/>
  <c r="CM346" i="1"/>
  <c r="CM347" i="1"/>
  <c r="CM348" i="1"/>
  <c r="CM349" i="1"/>
  <c r="CM350" i="1"/>
  <c r="CM351" i="1"/>
  <c r="CM352" i="1"/>
  <c r="CM353" i="1"/>
  <c r="CM354" i="1"/>
  <c r="CM355" i="1"/>
  <c r="CM356" i="1"/>
  <c r="CM357" i="1"/>
  <c r="CM358" i="1"/>
  <c r="CM359" i="1"/>
  <c r="CM360" i="1"/>
  <c r="CM361" i="1"/>
  <c r="CM362" i="1"/>
  <c r="CM363" i="1"/>
  <c r="CM364" i="1"/>
  <c r="CM365" i="1"/>
  <c r="CM366" i="1"/>
  <c r="CM367" i="1"/>
  <c r="CM368" i="1"/>
  <c r="CM369" i="1"/>
  <c r="CM370" i="1"/>
  <c r="CM371" i="1"/>
  <c r="CM372" i="1"/>
  <c r="CM373" i="1"/>
  <c r="CM374" i="1"/>
  <c r="CM375" i="1"/>
  <c r="CM376" i="1"/>
  <c r="CM377" i="1"/>
  <c r="CM378" i="1"/>
  <c r="CM379" i="1"/>
  <c r="CM380" i="1"/>
  <c r="CM381" i="1"/>
  <c r="CM382" i="1"/>
  <c r="CM383" i="1"/>
  <c r="CM384" i="1"/>
  <c r="CM385" i="1"/>
  <c r="CM387" i="1"/>
  <c r="CM388" i="1"/>
  <c r="CM389" i="1"/>
  <c r="CM390" i="1"/>
  <c r="CM391" i="1"/>
  <c r="CM392" i="1"/>
  <c r="CM393" i="1"/>
  <c r="CM394" i="1"/>
  <c r="CM395" i="1"/>
  <c r="CM396" i="1"/>
  <c r="CM397" i="1"/>
  <c r="CM398" i="1"/>
  <c r="CM399" i="1"/>
  <c r="CM400" i="1"/>
  <c r="CM401" i="1"/>
  <c r="CM402" i="1"/>
  <c r="CM403" i="1"/>
  <c r="CM404" i="1"/>
  <c r="CM405" i="1"/>
  <c r="CM226" i="1"/>
  <c r="CM222" i="1"/>
  <c r="CM223" i="1"/>
  <c r="CM224" i="1"/>
  <c r="CM201" i="1"/>
  <c r="CM156" i="1"/>
  <c r="CM121" i="1"/>
  <c r="AY97" i="27" l="1"/>
  <c r="CG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S3" i="1" l="1"/>
  <c r="DS4" i="1"/>
  <c r="DS5" i="1"/>
  <c r="DS6" i="1"/>
  <c r="DS7" i="1"/>
  <c r="DS8" i="1"/>
  <c r="DS9" i="1"/>
  <c r="DS10" i="1"/>
  <c r="DS11" i="1"/>
  <c r="DS12" i="1"/>
  <c r="DS13" i="1"/>
  <c r="DS14" i="1"/>
  <c r="DS15" i="1"/>
  <c r="DS16" i="1"/>
  <c r="DS17" i="1"/>
  <c r="DS18" i="1"/>
  <c r="DS19" i="1"/>
  <c r="DS20" i="1"/>
  <c r="DS21" i="1"/>
  <c r="DS22" i="1"/>
  <c r="DS23" i="1"/>
  <c r="DS24" i="1"/>
  <c r="DS25" i="1"/>
  <c r="DS26" i="1"/>
  <c r="DS27" i="1"/>
  <c r="DS28" i="1"/>
  <c r="DS29" i="1"/>
  <c r="DS30" i="1"/>
  <c r="DS31" i="1"/>
  <c r="DS32" i="1"/>
  <c r="DS33" i="1"/>
  <c r="DS2" i="1"/>
  <c r="Q13" i="3" l="1"/>
  <c r="CQ129" i="1"/>
  <c r="CC25" i="1" l="1"/>
  <c r="CG405" i="1" l="1"/>
  <c r="CJ405" i="1" s="1"/>
  <c r="CG406" i="1"/>
  <c r="CJ406" i="1" s="1"/>
  <c r="CG407" i="1"/>
  <c r="CJ407" i="1" s="1"/>
  <c r="CG408" i="1"/>
  <c r="CJ408" i="1" s="1"/>
  <c r="CG409" i="1"/>
  <c r="CJ409" i="1" s="1"/>
  <c r="CG410" i="1"/>
  <c r="CJ410" i="1" s="1"/>
  <c r="CG411" i="1"/>
  <c r="CJ411" i="1" s="1"/>
  <c r="CG412" i="1"/>
  <c r="CJ412" i="1" s="1"/>
  <c r="CG413" i="1"/>
  <c r="CJ413" i="1" s="1"/>
  <c r="CG414" i="1"/>
  <c r="CJ414" i="1" s="1"/>
  <c r="CG415" i="1"/>
  <c r="CJ415" i="1" s="1"/>
  <c r="CG416" i="1"/>
  <c r="CJ416" i="1" s="1"/>
  <c r="CG417" i="1"/>
  <c r="CJ417" i="1" s="1"/>
  <c r="CG418" i="1"/>
  <c r="CJ418" i="1" s="1"/>
  <c r="CG419" i="1"/>
  <c r="CJ419" i="1" s="1"/>
  <c r="CG420" i="1"/>
  <c r="CJ420" i="1" s="1"/>
  <c r="CG421" i="1"/>
  <c r="CJ421" i="1" s="1"/>
  <c r="CG422" i="1"/>
  <c r="CJ422" i="1" s="1"/>
  <c r="CG423" i="1"/>
  <c r="CJ423" i="1" s="1"/>
  <c r="CG424" i="1"/>
  <c r="CJ424" i="1" s="1"/>
  <c r="CG425" i="1"/>
  <c r="CJ425" i="1" s="1"/>
  <c r="CG426" i="1"/>
  <c r="CJ426" i="1" s="1"/>
  <c r="CG427" i="1"/>
  <c r="CJ427" i="1" s="1"/>
  <c r="CG428" i="1"/>
  <c r="CJ428" i="1" s="1"/>
  <c r="CG429" i="1"/>
  <c r="CJ429" i="1" s="1"/>
  <c r="CG430" i="1"/>
  <c r="CJ430" i="1" s="1"/>
  <c r="CG431" i="1"/>
  <c r="CJ431" i="1" s="1"/>
  <c r="CG432" i="1"/>
  <c r="CJ432" i="1" s="1"/>
  <c r="CG433" i="1"/>
  <c r="CJ433" i="1" s="1"/>
  <c r="CG434" i="1"/>
  <c r="CJ434" i="1" s="1"/>
  <c r="CG435" i="1"/>
  <c r="CJ435" i="1" s="1"/>
  <c r="CG436" i="1"/>
  <c r="CJ436" i="1" s="1"/>
  <c r="CG437" i="1"/>
  <c r="CJ437" i="1" s="1"/>
  <c r="CG438" i="1"/>
  <c r="CJ438" i="1" s="1"/>
  <c r="CG439" i="1"/>
  <c r="CJ439" i="1" s="1"/>
  <c r="CG440" i="1"/>
  <c r="CJ440" i="1" s="1"/>
  <c r="CG441" i="1"/>
  <c r="CJ441" i="1" s="1"/>
  <c r="CG442" i="1"/>
  <c r="CJ442" i="1" s="1"/>
  <c r="CG443" i="1"/>
  <c r="CJ443" i="1" s="1"/>
  <c r="CG444" i="1"/>
  <c r="CJ444" i="1" s="1"/>
  <c r="CG445" i="1"/>
  <c r="CJ445" i="1" s="1"/>
  <c r="CG446" i="1"/>
  <c r="CJ446" i="1" s="1"/>
  <c r="CG447" i="1"/>
  <c r="CJ447" i="1" s="1"/>
  <c r="CG448" i="1"/>
  <c r="CJ448" i="1" s="1"/>
  <c r="CG449" i="1"/>
  <c r="CJ449" i="1" s="1"/>
  <c r="CG450" i="1"/>
  <c r="CJ450" i="1" s="1"/>
  <c r="CG451" i="1"/>
  <c r="CJ451" i="1" s="1"/>
  <c r="CG452" i="1"/>
  <c r="CJ452" i="1" s="1"/>
  <c r="CG453" i="1"/>
  <c r="CJ453" i="1" s="1"/>
  <c r="CG454" i="1"/>
  <c r="CJ454" i="1" s="1"/>
  <c r="CG455" i="1"/>
  <c r="CJ455" i="1" s="1"/>
  <c r="CG456" i="1"/>
  <c r="CJ456" i="1" s="1"/>
  <c r="CG457" i="1"/>
  <c r="CJ457" i="1" s="1"/>
  <c r="CG458" i="1"/>
  <c r="CJ458" i="1" s="1"/>
  <c r="CG459" i="1"/>
  <c r="CJ459" i="1" s="1"/>
  <c r="CG460" i="1"/>
  <c r="CJ460" i="1" s="1"/>
  <c r="CG461" i="1"/>
  <c r="CJ461" i="1" s="1"/>
  <c r="CG462" i="1"/>
  <c r="CJ462" i="1" s="1"/>
  <c r="CG463" i="1"/>
  <c r="CJ463" i="1" s="1"/>
  <c r="CG464" i="1"/>
  <c r="CJ464" i="1" s="1"/>
  <c r="CG465" i="1"/>
  <c r="CJ465" i="1" s="1"/>
  <c r="CG466" i="1"/>
  <c r="CJ466" i="1" s="1"/>
  <c r="CG467" i="1"/>
  <c r="CJ467" i="1" s="1"/>
  <c r="CG468" i="1"/>
  <c r="CJ468" i="1" s="1"/>
  <c r="CG469" i="1"/>
  <c r="CJ469" i="1" s="1"/>
  <c r="CG470" i="1"/>
  <c r="CJ470" i="1" s="1"/>
  <c r="CG471" i="1"/>
  <c r="CJ471" i="1" s="1"/>
  <c r="CG472" i="1"/>
  <c r="CJ472" i="1" s="1"/>
  <c r="CG473" i="1"/>
  <c r="CJ473" i="1" s="1"/>
  <c r="CG474" i="1"/>
  <c r="CJ474" i="1" s="1"/>
  <c r="CG475" i="1"/>
  <c r="CJ475" i="1" s="1"/>
  <c r="CG476" i="1"/>
  <c r="CJ476" i="1" s="1"/>
  <c r="CG477" i="1"/>
  <c r="CJ477" i="1" s="1"/>
  <c r="CG478" i="1"/>
  <c r="CJ478" i="1" s="1"/>
  <c r="CG479" i="1"/>
  <c r="CJ479" i="1" s="1"/>
  <c r="CG480" i="1"/>
  <c r="CJ480" i="1" s="1"/>
  <c r="CG481" i="1"/>
  <c r="CJ481" i="1" s="1"/>
  <c r="CG482" i="1"/>
  <c r="CJ482" i="1" s="1"/>
  <c r="CG483" i="1"/>
  <c r="CJ483" i="1" s="1"/>
  <c r="CG484" i="1"/>
  <c r="CJ484" i="1" s="1"/>
  <c r="CG485" i="1"/>
  <c r="CJ485" i="1" s="1"/>
  <c r="CG486" i="1"/>
  <c r="CJ486" i="1" s="1"/>
  <c r="CG487" i="1"/>
  <c r="CJ487" i="1" s="1"/>
  <c r="CG488" i="1"/>
  <c r="CJ488" i="1" s="1"/>
  <c r="CG489" i="1"/>
  <c r="CJ489" i="1" s="1"/>
  <c r="CG490" i="1"/>
  <c r="CJ490" i="1" s="1"/>
  <c r="CG491" i="1"/>
  <c r="CJ491" i="1" s="1"/>
  <c r="CG492" i="1"/>
  <c r="CJ492" i="1" s="1"/>
  <c r="CG493" i="1"/>
  <c r="CJ493" i="1" s="1"/>
  <c r="CG494" i="1"/>
  <c r="CJ494" i="1" s="1"/>
  <c r="CG495" i="1"/>
  <c r="CJ495" i="1" s="1"/>
  <c r="CG496" i="1"/>
  <c r="CJ496" i="1" s="1"/>
  <c r="CG497" i="1"/>
  <c r="CJ497" i="1" s="1"/>
  <c r="CG498" i="1"/>
  <c r="CJ498" i="1" s="1"/>
  <c r="CG499" i="1"/>
  <c r="CJ499" i="1" s="1"/>
  <c r="CG500" i="1"/>
  <c r="CJ500" i="1" s="1"/>
  <c r="CG501" i="1"/>
  <c r="CJ501" i="1" s="1"/>
  <c r="CG502" i="1"/>
  <c r="CJ502" i="1" s="1"/>
  <c r="CG503" i="1"/>
  <c r="CJ503" i="1" s="1"/>
  <c r="CG504" i="1"/>
  <c r="CJ504" i="1" s="1"/>
  <c r="CG505" i="1"/>
  <c r="CJ505" i="1" s="1"/>
  <c r="CG506" i="1"/>
  <c r="CJ506" i="1" s="1"/>
  <c r="CG507" i="1"/>
  <c r="CJ507" i="1" s="1"/>
  <c r="CG508" i="1"/>
  <c r="CJ508" i="1" s="1"/>
  <c r="CG509" i="1"/>
  <c r="CJ509" i="1" s="1"/>
  <c r="CG510" i="1"/>
  <c r="CJ510" i="1" s="1"/>
  <c r="CG511" i="1"/>
  <c r="CJ511" i="1" s="1"/>
  <c r="CG512" i="1"/>
  <c r="CJ512" i="1" s="1"/>
  <c r="CG513" i="1"/>
  <c r="CJ513" i="1" s="1"/>
  <c r="CG514" i="1"/>
  <c r="CJ514" i="1" s="1"/>
  <c r="CG515" i="1"/>
  <c r="CJ515" i="1" s="1"/>
  <c r="CG516" i="1"/>
  <c r="CJ516" i="1" s="1"/>
  <c r="CG517" i="1"/>
  <c r="CJ517" i="1" s="1"/>
  <c r="CG518" i="1"/>
  <c r="CJ518" i="1" s="1"/>
  <c r="CG519" i="1"/>
  <c r="CJ519" i="1" s="1"/>
  <c r="CG520" i="1"/>
  <c r="CJ520" i="1" s="1"/>
  <c r="CG521" i="1"/>
  <c r="CJ521" i="1" s="1"/>
  <c r="CG522" i="1"/>
  <c r="CJ522" i="1" s="1"/>
  <c r="CG523" i="1"/>
  <c r="CJ523" i="1" s="1"/>
  <c r="CG524" i="1"/>
  <c r="CJ524" i="1" s="1"/>
  <c r="CG525" i="1"/>
  <c r="CJ525" i="1" s="1"/>
  <c r="CG526" i="1"/>
  <c r="CJ526" i="1" s="1"/>
  <c r="CG527" i="1"/>
  <c r="CJ527" i="1" s="1"/>
  <c r="CG528" i="1"/>
  <c r="CJ528" i="1" s="1"/>
  <c r="CG529" i="1"/>
  <c r="CJ529" i="1" s="1"/>
  <c r="CG530" i="1"/>
  <c r="CJ530" i="1" s="1"/>
  <c r="CG531" i="1"/>
  <c r="CJ531" i="1" s="1"/>
  <c r="CG532" i="1"/>
  <c r="CJ532" i="1" s="1"/>
  <c r="CG533" i="1"/>
  <c r="CJ533" i="1" s="1"/>
  <c r="CG534" i="1"/>
  <c r="CJ534" i="1" s="1"/>
  <c r="CG535" i="1"/>
  <c r="CJ535" i="1" s="1"/>
  <c r="CG536" i="1"/>
  <c r="CJ536" i="1" s="1"/>
  <c r="CG537" i="1"/>
  <c r="CJ537" i="1" s="1"/>
  <c r="CG538" i="1"/>
  <c r="CJ538" i="1" s="1"/>
  <c r="CG539" i="1"/>
  <c r="CJ539" i="1" s="1"/>
  <c r="CG540" i="1"/>
  <c r="CJ540" i="1" s="1"/>
  <c r="CG541" i="1"/>
  <c r="CJ541" i="1" s="1"/>
  <c r="CG542" i="1"/>
  <c r="CJ542" i="1" s="1"/>
  <c r="CG543" i="1"/>
  <c r="CJ543" i="1" s="1"/>
  <c r="CG544" i="1"/>
  <c r="CJ544" i="1" s="1"/>
  <c r="CG545" i="1"/>
  <c r="CJ545" i="1" s="1"/>
  <c r="CG546" i="1"/>
  <c r="CJ546" i="1" s="1"/>
  <c r="CG547" i="1"/>
  <c r="CJ547" i="1" s="1"/>
  <c r="CG548" i="1"/>
  <c r="CJ548" i="1" s="1"/>
  <c r="CG549" i="1"/>
  <c r="CJ549" i="1" s="1"/>
  <c r="CG550" i="1"/>
  <c r="CJ550" i="1" s="1"/>
  <c r="CG551" i="1"/>
  <c r="CJ551" i="1" s="1"/>
  <c r="CG552" i="1"/>
  <c r="CJ552" i="1" s="1"/>
  <c r="CG553" i="1"/>
  <c r="CJ553" i="1" s="1"/>
  <c r="CG554" i="1"/>
  <c r="CJ554" i="1" s="1"/>
  <c r="CG555" i="1"/>
  <c r="CJ555" i="1" s="1"/>
  <c r="CG556" i="1"/>
  <c r="CJ556" i="1" s="1"/>
  <c r="CG557" i="1"/>
  <c r="CJ557" i="1" s="1"/>
  <c r="CG558" i="1"/>
  <c r="CJ558" i="1" s="1"/>
  <c r="CG559" i="1"/>
  <c r="CJ559" i="1" s="1"/>
  <c r="CG560" i="1"/>
  <c r="CJ560" i="1" s="1"/>
  <c r="CG561" i="1"/>
  <c r="CJ561" i="1" s="1"/>
  <c r="CG562" i="1"/>
  <c r="CJ562" i="1" s="1"/>
  <c r="CG563" i="1"/>
  <c r="CJ563" i="1" s="1"/>
  <c r="CG564" i="1"/>
  <c r="CJ564" i="1" s="1"/>
  <c r="CG565" i="1"/>
  <c r="CJ565" i="1" s="1"/>
  <c r="CG566" i="1"/>
  <c r="CJ566" i="1" s="1"/>
  <c r="CG567" i="1"/>
  <c r="CJ567" i="1" s="1"/>
  <c r="CG568" i="1"/>
  <c r="CJ568" i="1" s="1"/>
  <c r="CG569" i="1"/>
  <c r="CJ569" i="1" s="1"/>
  <c r="CG570" i="1"/>
  <c r="CJ570" i="1" s="1"/>
  <c r="CG571" i="1"/>
  <c r="CJ571" i="1" s="1"/>
  <c r="CG572" i="1"/>
  <c r="CJ572" i="1" s="1"/>
  <c r="CG573" i="1"/>
  <c r="CJ573" i="1" s="1"/>
  <c r="CG574" i="1"/>
  <c r="CJ574" i="1" s="1"/>
  <c r="CG575" i="1"/>
  <c r="CJ575" i="1" s="1"/>
  <c r="CG576" i="1"/>
  <c r="CJ576" i="1" s="1"/>
  <c r="CG577" i="1"/>
  <c r="CJ577" i="1" s="1"/>
  <c r="CG578" i="1"/>
  <c r="CJ578" i="1" s="1"/>
  <c r="CG579" i="1"/>
  <c r="CJ579" i="1" s="1"/>
  <c r="CG580" i="1"/>
  <c r="CJ580" i="1" s="1"/>
  <c r="CG581" i="1"/>
  <c r="CJ581" i="1" s="1"/>
  <c r="CG582" i="1"/>
  <c r="CJ582" i="1" s="1"/>
  <c r="CG583" i="1"/>
  <c r="CJ583" i="1" s="1"/>
  <c r="CG584" i="1"/>
  <c r="CJ584" i="1" s="1"/>
  <c r="CG585" i="1"/>
  <c r="CJ585" i="1" s="1"/>
  <c r="CG586" i="1"/>
  <c r="CJ586" i="1" s="1"/>
  <c r="CG587" i="1"/>
  <c r="CJ587" i="1" s="1"/>
  <c r="CG588" i="1"/>
  <c r="CJ588" i="1" s="1"/>
  <c r="CG589" i="1"/>
  <c r="CJ589" i="1" s="1"/>
  <c r="CG590" i="1"/>
  <c r="CJ590" i="1" s="1"/>
  <c r="CG591" i="1"/>
  <c r="CJ591" i="1" s="1"/>
  <c r="CG592" i="1"/>
  <c r="CJ592" i="1" s="1"/>
  <c r="CG593" i="1"/>
  <c r="CJ593" i="1" s="1"/>
  <c r="CG594" i="1"/>
  <c r="CJ594" i="1" s="1"/>
  <c r="CG595" i="1"/>
  <c r="CJ595" i="1" s="1"/>
  <c r="CG596" i="1"/>
  <c r="CJ596" i="1" s="1"/>
  <c r="CG597" i="1"/>
  <c r="CJ597" i="1" s="1"/>
  <c r="CG598" i="1"/>
  <c r="CJ598" i="1" s="1"/>
  <c r="CG599" i="1"/>
  <c r="CJ599" i="1" s="1"/>
  <c r="CG600" i="1"/>
  <c r="CJ600" i="1" s="1"/>
  <c r="CG601" i="1"/>
  <c r="CJ601" i="1" s="1"/>
  <c r="CG602" i="1"/>
  <c r="CJ602" i="1" s="1"/>
  <c r="CG603" i="1"/>
  <c r="CJ603" i="1" s="1"/>
  <c r="CG604" i="1"/>
  <c r="CJ604" i="1" s="1"/>
  <c r="CG605" i="1"/>
  <c r="CJ605" i="1" s="1"/>
  <c r="CG606" i="1"/>
  <c r="CJ606" i="1" s="1"/>
  <c r="CG607" i="1"/>
  <c r="CJ607" i="1" s="1"/>
  <c r="CG608" i="1"/>
  <c r="CJ608" i="1" s="1"/>
  <c r="CG609" i="1"/>
  <c r="CJ609" i="1" s="1"/>
  <c r="CG610" i="1"/>
  <c r="CJ610" i="1" s="1"/>
  <c r="CG611" i="1"/>
  <c r="CJ611" i="1" s="1"/>
  <c r="CG612" i="1"/>
  <c r="CJ612" i="1" s="1"/>
  <c r="CG613" i="1"/>
  <c r="CJ613" i="1" s="1"/>
  <c r="CG614" i="1"/>
  <c r="CJ614" i="1" s="1"/>
  <c r="CG615" i="1"/>
  <c r="CJ615" i="1" s="1"/>
  <c r="CG616" i="1"/>
  <c r="CJ616" i="1" s="1"/>
  <c r="CG617" i="1"/>
  <c r="CJ617" i="1" s="1"/>
  <c r="CG618" i="1"/>
  <c r="CJ618" i="1" s="1"/>
  <c r="CG619" i="1"/>
  <c r="CJ619" i="1" s="1"/>
  <c r="CG620" i="1"/>
  <c r="CJ620" i="1" s="1"/>
  <c r="CG621" i="1"/>
  <c r="CJ621" i="1" s="1"/>
  <c r="CG622" i="1"/>
  <c r="CJ622" i="1" s="1"/>
  <c r="CG623" i="1"/>
  <c r="CJ623" i="1" s="1"/>
  <c r="CG624" i="1"/>
  <c r="CJ624" i="1" s="1"/>
  <c r="CG625" i="1"/>
  <c r="CJ625" i="1" s="1"/>
  <c r="CG626" i="1"/>
  <c r="CJ626" i="1" s="1"/>
  <c r="CG627" i="1"/>
  <c r="CJ627" i="1" s="1"/>
  <c r="CG628" i="1"/>
  <c r="CJ628" i="1" s="1"/>
  <c r="CG629" i="1"/>
  <c r="CJ629" i="1" s="1"/>
  <c r="CG630" i="1"/>
  <c r="CJ630" i="1" s="1"/>
  <c r="CG631" i="1"/>
  <c r="CJ631" i="1" s="1"/>
  <c r="CG632" i="1"/>
  <c r="CJ632" i="1" s="1"/>
  <c r="CG633" i="1"/>
  <c r="CJ633" i="1" s="1"/>
  <c r="CG634" i="1"/>
  <c r="CJ634" i="1" s="1"/>
  <c r="CG635" i="1"/>
  <c r="CJ635" i="1" s="1"/>
  <c r="CG636" i="1"/>
  <c r="CJ636" i="1" s="1"/>
  <c r="CG637" i="1"/>
  <c r="CJ637" i="1" s="1"/>
  <c r="CG638" i="1"/>
  <c r="CJ638" i="1" s="1"/>
  <c r="CG639" i="1"/>
  <c r="CJ639" i="1" s="1"/>
  <c r="CG640" i="1"/>
  <c r="CJ640" i="1" s="1"/>
  <c r="CG641" i="1"/>
  <c r="CJ641" i="1" s="1"/>
  <c r="CG642" i="1"/>
  <c r="CJ642" i="1" s="1"/>
  <c r="CG643" i="1"/>
  <c r="CJ643" i="1" s="1"/>
  <c r="CG644" i="1"/>
  <c r="CJ644" i="1" s="1"/>
  <c r="CG645" i="1"/>
  <c r="CJ645" i="1" s="1"/>
  <c r="CG646" i="1"/>
  <c r="CJ646" i="1" s="1"/>
  <c r="CG647" i="1"/>
  <c r="CJ647" i="1" s="1"/>
  <c r="CG648" i="1"/>
  <c r="CJ648" i="1" s="1"/>
  <c r="CG649" i="1"/>
  <c r="CJ649" i="1" s="1"/>
  <c r="CG650" i="1"/>
  <c r="CJ650" i="1" s="1"/>
  <c r="CG651" i="1"/>
  <c r="CJ651" i="1" s="1"/>
  <c r="CG652" i="1"/>
  <c r="CJ652" i="1" s="1"/>
  <c r="CG653" i="1"/>
  <c r="CJ653" i="1" s="1"/>
  <c r="CG654" i="1"/>
  <c r="CJ654" i="1" s="1"/>
  <c r="CG655" i="1"/>
  <c r="CJ655" i="1" s="1"/>
  <c r="CG656" i="1"/>
  <c r="CJ656" i="1" s="1"/>
  <c r="CG657" i="1"/>
  <c r="CJ657" i="1" s="1"/>
  <c r="CG658" i="1"/>
  <c r="CJ658" i="1" s="1"/>
  <c r="CG659" i="1"/>
  <c r="CJ659" i="1" s="1"/>
  <c r="CG660" i="1"/>
  <c r="CJ660" i="1" s="1"/>
  <c r="CG661" i="1"/>
  <c r="CJ661" i="1" s="1"/>
  <c r="CG662" i="1"/>
  <c r="CJ662" i="1" s="1"/>
  <c r="CG663" i="1"/>
  <c r="CJ663" i="1" s="1"/>
  <c r="CG664" i="1"/>
  <c r="CJ664" i="1" s="1"/>
  <c r="CG665" i="1"/>
  <c r="CJ665" i="1" s="1"/>
  <c r="CG666" i="1"/>
  <c r="CJ666" i="1" s="1"/>
  <c r="CG667" i="1"/>
  <c r="CJ667" i="1" s="1"/>
  <c r="CG668" i="1"/>
  <c r="CJ668" i="1" s="1"/>
  <c r="CG669" i="1"/>
  <c r="CJ669" i="1" s="1"/>
  <c r="CG670" i="1"/>
  <c r="CJ670" i="1" s="1"/>
  <c r="CG671" i="1"/>
  <c r="CJ671" i="1" s="1"/>
  <c r="CG672" i="1"/>
  <c r="CJ672" i="1" s="1"/>
  <c r="CG673" i="1"/>
  <c r="CJ673" i="1" s="1"/>
  <c r="CG674" i="1"/>
  <c r="CJ674" i="1" s="1"/>
  <c r="CG675" i="1"/>
  <c r="CJ675" i="1" s="1"/>
  <c r="CG676" i="1"/>
  <c r="CJ676" i="1" s="1"/>
  <c r="CG677" i="1"/>
  <c r="CJ677" i="1" s="1"/>
  <c r="CG678" i="1"/>
  <c r="CJ678" i="1" s="1"/>
  <c r="CG679" i="1"/>
  <c r="CJ679" i="1" s="1"/>
  <c r="CG680" i="1"/>
  <c r="CJ680" i="1" s="1"/>
  <c r="CG681" i="1"/>
  <c r="CJ681" i="1" s="1"/>
  <c r="CG682" i="1"/>
  <c r="CJ682" i="1" s="1"/>
  <c r="CG683" i="1"/>
  <c r="CJ683" i="1" s="1"/>
  <c r="CG684" i="1"/>
  <c r="CJ684" i="1" s="1"/>
  <c r="CG685" i="1"/>
  <c r="CJ685" i="1" s="1"/>
  <c r="CG686" i="1"/>
  <c r="CJ686" i="1" s="1"/>
  <c r="CG687" i="1"/>
  <c r="CJ687" i="1" s="1"/>
  <c r="CG688" i="1"/>
  <c r="CJ688" i="1" s="1"/>
  <c r="CG689" i="1"/>
  <c r="CJ689" i="1" s="1"/>
  <c r="CG690" i="1"/>
  <c r="CJ690" i="1" s="1"/>
  <c r="CG691" i="1"/>
  <c r="CJ691" i="1" s="1"/>
  <c r="CG692" i="1"/>
  <c r="CJ692" i="1" s="1"/>
  <c r="CG693" i="1"/>
  <c r="CJ693" i="1" s="1"/>
  <c r="CG694" i="1"/>
  <c r="CJ694" i="1" s="1"/>
  <c r="CG695" i="1"/>
  <c r="CJ695" i="1" s="1"/>
  <c r="CG696" i="1"/>
  <c r="CJ696" i="1" s="1"/>
  <c r="CG697" i="1"/>
  <c r="CJ697" i="1" s="1"/>
  <c r="CG698" i="1"/>
  <c r="CJ698" i="1" s="1"/>
  <c r="CG699" i="1"/>
  <c r="CJ699" i="1" s="1"/>
  <c r="CG700" i="1"/>
  <c r="CJ700" i="1" s="1"/>
  <c r="CG701" i="1"/>
  <c r="CJ701" i="1" s="1"/>
  <c r="CG702" i="1"/>
  <c r="CJ702" i="1" s="1"/>
  <c r="CG703" i="1"/>
  <c r="CJ703" i="1" s="1"/>
  <c r="CG704" i="1"/>
  <c r="CJ704" i="1" s="1"/>
  <c r="CG705" i="1"/>
  <c r="CJ705" i="1" s="1"/>
  <c r="CG706" i="1"/>
  <c r="CJ706" i="1" s="1"/>
  <c r="CG707" i="1"/>
  <c r="CJ707" i="1" s="1"/>
  <c r="CG708" i="1"/>
  <c r="CJ708" i="1" s="1"/>
  <c r="CG709" i="1"/>
  <c r="CJ709" i="1" s="1"/>
  <c r="CG710" i="1"/>
  <c r="CJ710" i="1" s="1"/>
  <c r="CG711" i="1"/>
  <c r="CJ711" i="1" s="1"/>
  <c r="CG712" i="1"/>
  <c r="CJ712" i="1" s="1"/>
  <c r="CG713" i="1"/>
  <c r="CJ713" i="1" s="1"/>
  <c r="CG714" i="1"/>
  <c r="CJ714" i="1" s="1"/>
  <c r="CG715" i="1"/>
  <c r="CJ715" i="1" s="1"/>
  <c r="CG716" i="1"/>
  <c r="CJ716" i="1" s="1"/>
  <c r="CG717" i="1"/>
  <c r="CJ717" i="1" s="1"/>
  <c r="CG718" i="1"/>
  <c r="CJ718" i="1" s="1"/>
  <c r="CG719" i="1"/>
  <c r="CJ719" i="1" s="1"/>
  <c r="CG720" i="1"/>
  <c r="CJ720" i="1" s="1"/>
  <c r="CG721" i="1"/>
  <c r="CJ721" i="1" s="1"/>
  <c r="CG722" i="1"/>
  <c r="CJ722" i="1" s="1"/>
  <c r="CG723" i="1"/>
  <c r="CJ723" i="1" s="1"/>
  <c r="CG724" i="1"/>
  <c r="CJ724" i="1" s="1"/>
  <c r="CG725" i="1"/>
  <c r="CJ725" i="1" s="1"/>
  <c r="CG726" i="1"/>
  <c r="CJ726" i="1" s="1"/>
  <c r="CG727" i="1"/>
  <c r="CJ727" i="1" s="1"/>
  <c r="CG728" i="1"/>
  <c r="CJ728" i="1" s="1"/>
  <c r="CG729" i="1"/>
  <c r="CJ729" i="1" s="1"/>
  <c r="CG730" i="1"/>
  <c r="CJ730" i="1" s="1"/>
  <c r="CG731" i="1"/>
  <c r="CJ731" i="1" s="1"/>
  <c r="CG732" i="1"/>
  <c r="CJ732" i="1" s="1"/>
  <c r="CG733" i="1"/>
  <c r="CJ733" i="1" s="1"/>
  <c r="CG734" i="1"/>
  <c r="CJ734" i="1" s="1"/>
  <c r="CG735" i="1"/>
  <c r="CJ735" i="1" s="1"/>
  <c r="CG736" i="1"/>
  <c r="CJ736" i="1" s="1"/>
  <c r="CG737" i="1"/>
  <c r="CJ737" i="1" s="1"/>
  <c r="CG738" i="1"/>
  <c r="CJ738" i="1" s="1"/>
  <c r="CG739" i="1"/>
  <c r="CJ739" i="1" s="1"/>
  <c r="CG740" i="1"/>
  <c r="CJ740" i="1" s="1"/>
  <c r="CG741" i="1"/>
  <c r="CJ741" i="1" s="1"/>
  <c r="CG742" i="1"/>
  <c r="CJ742" i="1" s="1"/>
  <c r="CG743" i="1"/>
  <c r="CJ743" i="1" s="1"/>
  <c r="CG744" i="1"/>
  <c r="CJ744" i="1" s="1"/>
  <c r="CG745" i="1"/>
  <c r="CJ745" i="1" s="1"/>
  <c r="CG746" i="1"/>
  <c r="CJ746" i="1" s="1"/>
  <c r="CG747" i="1"/>
  <c r="CJ747" i="1" s="1"/>
  <c r="CG748" i="1"/>
  <c r="CJ748" i="1" s="1"/>
  <c r="CG749" i="1"/>
  <c r="CJ749" i="1" s="1"/>
  <c r="CG750" i="1"/>
  <c r="CJ750" i="1" s="1"/>
  <c r="CG751" i="1"/>
  <c r="CJ751" i="1" s="1"/>
  <c r="CG752" i="1"/>
  <c r="CJ752" i="1" s="1"/>
  <c r="CG753" i="1"/>
  <c r="CJ753" i="1" s="1"/>
  <c r="CG754" i="1"/>
  <c r="CJ754" i="1" s="1"/>
  <c r="CG755" i="1"/>
  <c r="CJ755" i="1" s="1"/>
  <c r="CG756" i="1"/>
  <c r="CJ756" i="1" s="1"/>
  <c r="CG757" i="1"/>
  <c r="CJ757" i="1" s="1"/>
  <c r="CG758" i="1"/>
  <c r="CJ758" i="1" s="1"/>
  <c r="CG759" i="1"/>
  <c r="CJ759" i="1" s="1"/>
  <c r="CG760" i="1"/>
  <c r="CJ760" i="1" s="1"/>
  <c r="CJ761" i="1"/>
  <c r="CG762" i="1"/>
  <c r="CJ762" i="1" s="1"/>
  <c r="CG763" i="1"/>
  <c r="CJ763" i="1" s="1"/>
  <c r="CG764" i="1"/>
  <c r="CJ764" i="1" s="1"/>
  <c r="CG765" i="1"/>
  <c r="CJ765" i="1" s="1"/>
  <c r="CG766" i="1"/>
  <c r="CJ766" i="1" s="1"/>
  <c r="CG767" i="1"/>
  <c r="CJ767" i="1" s="1"/>
  <c r="CG768" i="1"/>
  <c r="CJ768" i="1" s="1"/>
  <c r="CG769" i="1"/>
  <c r="CJ769" i="1" s="1"/>
  <c r="CG770" i="1"/>
  <c r="CJ770" i="1" s="1"/>
  <c r="CG771" i="1"/>
  <c r="CJ771" i="1" s="1"/>
  <c r="CG772" i="1"/>
  <c r="CJ772" i="1" s="1"/>
  <c r="CG773" i="1"/>
  <c r="CJ773" i="1" s="1"/>
  <c r="CG774" i="1"/>
  <c r="CJ774" i="1" s="1"/>
  <c r="CG775" i="1"/>
  <c r="CJ775" i="1" s="1"/>
  <c r="CG776" i="1"/>
  <c r="CJ776" i="1" s="1"/>
  <c r="CG777" i="1"/>
  <c r="CJ777" i="1" s="1"/>
  <c r="CG778" i="1"/>
  <c r="CJ778" i="1" s="1"/>
  <c r="CG779" i="1"/>
  <c r="CJ779" i="1" s="1"/>
  <c r="CG780" i="1"/>
  <c r="CJ780" i="1" s="1"/>
  <c r="CG781" i="1"/>
  <c r="CJ781" i="1" s="1"/>
  <c r="CG782" i="1"/>
  <c r="CJ782" i="1" s="1"/>
  <c r="CG783" i="1"/>
  <c r="CJ783" i="1" s="1"/>
  <c r="CG784" i="1"/>
  <c r="CJ784" i="1" s="1"/>
  <c r="CG785" i="1"/>
  <c r="CJ785" i="1" s="1"/>
  <c r="CG786" i="1"/>
  <c r="CJ786" i="1" s="1"/>
  <c r="CG787" i="1"/>
  <c r="CJ787" i="1" s="1"/>
  <c r="CG788" i="1"/>
  <c r="CJ788" i="1" s="1"/>
  <c r="CG789" i="1"/>
  <c r="CJ789" i="1" s="1"/>
  <c r="CG790" i="1"/>
  <c r="CJ790" i="1" s="1"/>
  <c r="CG791" i="1"/>
  <c r="CJ791" i="1" s="1"/>
  <c r="CG792" i="1"/>
  <c r="CJ792" i="1" s="1"/>
  <c r="CG793" i="1"/>
  <c r="CJ793" i="1" s="1"/>
  <c r="CG794" i="1"/>
  <c r="CJ794" i="1" s="1"/>
  <c r="CG795" i="1"/>
  <c r="CJ795" i="1" s="1"/>
  <c r="CG796" i="1"/>
  <c r="CJ796" i="1" s="1"/>
  <c r="CG797" i="1"/>
  <c r="CJ797" i="1" s="1"/>
  <c r="CG798" i="1"/>
  <c r="CJ798" i="1" s="1"/>
  <c r="CG799" i="1"/>
  <c r="CJ799" i="1" s="1"/>
  <c r="CG800" i="1"/>
  <c r="CJ800" i="1" s="1"/>
  <c r="CG801" i="1"/>
  <c r="CJ801" i="1" s="1"/>
  <c r="CG802" i="1"/>
  <c r="CJ802" i="1" s="1"/>
  <c r="CG803" i="1"/>
  <c r="CJ803" i="1" s="1"/>
  <c r="CG804" i="1"/>
  <c r="CJ804" i="1" s="1"/>
  <c r="CG805" i="1"/>
  <c r="CJ805" i="1" s="1"/>
  <c r="CG806" i="1"/>
  <c r="CJ806" i="1" s="1"/>
  <c r="CG807" i="1"/>
  <c r="CJ807" i="1" s="1"/>
  <c r="CG808" i="1"/>
  <c r="CJ808" i="1" s="1"/>
  <c r="CG809" i="1"/>
  <c r="CJ809" i="1" s="1"/>
  <c r="CG810" i="1"/>
  <c r="CJ810" i="1" s="1"/>
  <c r="CG811" i="1"/>
  <c r="CJ811" i="1" s="1"/>
  <c r="CG812" i="1"/>
  <c r="CJ812" i="1" s="1"/>
  <c r="CG813" i="1"/>
  <c r="CJ813" i="1" s="1"/>
  <c r="CG814" i="1"/>
  <c r="CJ814" i="1" s="1"/>
  <c r="CG815" i="1"/>
  <c r="CJ815" i="1" s="1"/>
  <c r="CG816" i="1"/>
  <c r="CJ816" i="1" s="1"/>
  <c r="CG817" i="1"/>
  <c r="CJ817" i="1" s="1"/>
  <c r="CG818" i="1"/>
  <c r="CJ818" i="1" s="1"/>
  <c r="CG819" i="1"/>
  <c r="CJ819" i="1" s="1"/>
  <c r="CG820" i="1"/>
  <c r="CJ820" i="1" s="1"/>
  <c r="CG821" i="1"/>
  <c r="CJ821" i="1" s="1"/>
  <c r="CG822" i="1"/>
  <c r="CJ822" i="1" s="1"/>
  <c r="CG823" i="1"/>
  <c r="CJ823" i="1" s="1"/>
  <c r="CG824" i="1"/>
  <c r="CJ824" i="1" s="1"/>
  <c r="CG825" i="1"/>
  <c r="CJ825" i="1" s="1"/>
  <c r="CG826" i="1"/>
  <c r="CJ826" i="1" s="1"/>
  <c r="CG827" i="1"/>
  <c r="CJ827" i="1" s="1"/>
  <c r="CG828" i="1"/>
  <c r="CJ828" i="1" s="1"/>
  <c r="CG829" i="1"/>
  <c r="CJ829" i="1" s="1"/>
  <c r="CG830" i="1"/>
  <c r="CJ830" i="1" s="1"/>
  <c r="CG831" i="1"/>
  <c r="CJ831" i="1" s="1"/>
  <c r="CG832" i="1"/>
  <c r="CJ832" i="1" s="1"/>
  <c r="CG833" i="1"/>
  <c r="CJ833" i="1" s="1"/>
  <c r="CG834" i="1"/>
  <c r="CJ834" i="1" s="1"/>
  <c r="CG835" i="1"/>
  <c r="CJ835" i="1" s="1"/>
  <c r="CG836" i="1"/>
  <c r="CJ836" i="1" s="1"/>
  <c r="CG837" i="1"/>
  <c r="CJ837" i="1" s="1"/>
  <c r="CG838" i="1"/>
  <c r="CJ838" i="1" s="1"/>
  <c r="CG839" i="1"/>
  <c r="CJ839" i="1" s="1"/>
  <c r="CG840" i="1"/>
  <c r="CJ840" i="1" s="1"/>
  <c r="CG841" i="1"/>
  <c r="CJ841" i="1" s="1"/>
  <c r="CG842" i="1"/>
  <c r="CJ842" i="1" s="1"/>
  <c r="CG843" i="1"/>
  <c r="CJ843" i="1" s="1"/>
  <c r="CG844" i="1"/>
  <c r="CJ844" i="1" s="1"/>
  <c r="CG845" i="1"/>
  <c r="CJ845" i="1" s="1"/>
  <c r="CG846" i="1"/>
  <c r="CJ846" i="1" s="1"/>
  <c r="CG847" i="1"/>
  <c r="CJ847" i="1" s="1"/>
  <c r="CG848" i="1"/>
  <c r="CJ848" i="1" s="1"/>
  <c r="CG849" i="1"/>
  <c r="CJ849" i="1" s="1"/>
  <c r="CG850" i="1"/>
  <c r="CJ850" i="1" s="1"/>
  <c r="CG851" i="1"/>
  <c r="CJ851" i="1" s="1"/>
  <c r="CG852" i="1"/>
  <c r="CJ852" i="1" s="1"/>
  <c r="CG853" i="1"/>
  <c r="CJ853" i="1" s="1"/>
  <c r="CG854" i="1"/>
  <c r="CJ854" i="1" s="1"/>
  <c r="CG855" i="1"/>
  <c r="CJ855" i="1" s="1"/>
  <c r="CG856" i="1"/>
  <c r="CJ856" i="1" s="1"/>
  <c r="CG857" i="1"/>
  <c r="CJ857" i="1" s="1"/>
  <c r="CG858" i="1"/>
  <c r="CJ858" i="1" s="1"/>
  <c r="CG859" i="1"/>
  <c r="CJ859" i="1" s="1"/>
  <c r="CG860" i="1"/>
  <c r="CJ860" i="1" s="1"/>
  <c r="CG861" i="1"/>
  <c r="CJ861" i="1" s="1"/>
  <c r="CG862" i="1"/>
  <c r="CJ862" i="1" s="1"/>
  <c r="CG863" i="1"/>
  <c r="CJ863" i="1" s="1"/>
  <c r="CG864" i="1"/>
  <c r="CJ864" i="1" s="1"/>
  <c r="CG865" i="1"/>
  <c r="CJ865" i="1" s="1"/>
  <c r="CG866" i="1"/>
  <c r="CJ866" i="1" s="1"/>
  <c r="CG867" i="1"/>
  <c r="CJ867" i="1" s="1"/>
  <c r="CG868" i="1"/>
  <c r="CJ868" i="1" s="1"/>
  <c r="CG869" i="1"/>
  <c r="CJ869" i="1" s="1"/>
  <c r="CG870" i="1"/>
  <c r="CJ870" i="1" s="1"/>
  <c r="CG871" i="1"/>
  <c r="CJ871" i="1" s="1"/>
  <c r="CG872" i="1"/>
  <c r="CJ872" i="1" s="1"/>
  <c r="CG873" i="1"/>
  <c r="CJ873" i="1" s="1"/>
  <c r="CG874" i="1"/>
  <c r="CJ874" i="1" s="1"/>
  <c r="CG875" i="1"/>
  <c r="CJ875" i="1" s="1"/>
  <c r="CG876" i="1"/>
  <c r="CJ876" i="1" s="1"/>
  <c r="CG877" i="1"/>
  <c r="CJ877" i="1" s="1"/>
  <c r="CG878" i="1"/>
  <c r="CJ878" i="1" s="1"/>
  <c r="CG879" i="1"/>
  <c r="CJ879" i="1" s="1"/>
  <c r="CG880" i="1"/>
  <c r="CJ880" i="1" s="1"/>
  <c r="CG881" i="1"/>
  <c r="CJ881" i="1" s="1"/>
  <c r="CG882" i="1"/>
  <c r="CJ882" i="1" s="1"/>
  <c r="CG883" i="1"/>
  <c r="CJ883" i="1" s="1"/>
  <c r="CG884" i="1"/>
  <c r="CJ884" i="1" s="1"/>
  <c r="CG885" i="1"/>
  <c r="CJ885" i="1" s="1"/>
  <c r="CG886" i="1"/>
  <c r="CJ886" i="1" s="1"/>
  <c r="CG887" i="1"/>
  <c r="CJ887" i="1" s="1"/>
  <c r="CG888" i="1"/>
  <c r="CJ888" i="1" s="1"/>
  <c r="CG889" i="1"/>
  <c r="CJ889" i="1" s="1"/>
  <c r="CG890" i="1"/>
  <c r="CJ890" i="1" s="1"/>
  <c r="CG891" i="1"/>
  <c r="CJ891" i="1" s="1"/>
  <c r="CG892" i="1"/>
  <c r="CJ892" i="1" s="1"/>
  <c r="CG893" i="1"/>
  <c r="CJ893" i="1" s="1"/>
  <c r="CG894" i="1"/>
  <c r="CJ894" i="1" s="1"/>
  <c r="CG895" i="1"/>
  <c r="CJ895" i="1" s="1"/>
  <c r="CG896" i="1"/>
  <c r="CJ896" i="1" s="1"/>
  <c r="CG897" i="1"/>
  <c r="CJ897" i="1" s="1"/>
  <c r="CG898" i="1"/>
  <c r="CJ898" i="1" s="1"/>
  <c r="CG899" i="1"/>
  <c r="CJ899" i="1" s="1"/>
  <c r="CG900" i="1"/>
  <c r="CJ900" i="1" s="1"/>
  <c r="CG901" i="1"/>
  <c r="CJ901" i="1" s="1"/>
  <c r="CG902" i="1"/>
  <c r="CJ902" i="1" s="1"/>
  <c r="CG903" i="1"/>
  <c r="CJ903" i="1" s="1"/>
  <c r="CG904" i="1"/>
  <c r="CJ904" i="1" s="1"/>
  <c r="CG905" i="1"/>
  <c r="CJ905" i="1" s="1"/>
  <c r="CG906" i="1"/>
  <c r="CJ906" i="1" s="1"/>
  <c r="CG907" i="1"/>
  <c r="CJ907" i="1" s="1"/>
  <c r="CG908" i="1"/>
  <c r="CJ908" i="1" s="1"/>
  <c r="CG909" i="1"/>
  <c r="CJ909" i="1" s="1"/>
  <c r="CG910" i="1"/>
  <c r="CJ910" i="1" s="1"/>
  <c r="CG911" i="1"/>
  <c r="CJ911" i="1" s="1"/>
  <c r="CG912" i="1"/>
  <c r="CJ912" i="1" s="1"/>
  <c r="CG913" i="1"/>
  <c r="CJ913" i="1" s="1"/>
  <c r="CG914" i="1"/>
  <c r="CJ914" i="1" s="1"/>
  <c r="CG915" i="1"/>
  <c r="CJ915" i="1" s="1"/>
  <c r="CG916" i="1"/>
  <c r="CJ916" i="1" s="1"/>
  <c r="CG917" i="1"/>
  <c r="CJ917" i="1" s="1"/>
  <c r="CG918" i="1"/>
  <c r="CJ918" i="1" s="1"/>
  <c r="CG919" i="1"/>
  <c r="CJ919" i="1" s="1"/>
  <c r="CG920" i="1"/>
  <c r="CJ920" i="1" s="1"/>
  <c r="CG921" i="1"/>
  <c r="CJ921" i="1" s="1"/>
  <c r="CG922" i="1"/>
  <c r="CJ922" i="1" s="1"/>
  <c r="CG923" i="1"/>
  <c r="CJ923" i="1" s="1"/>
  <c r="CG924" i="1"/>
  <c r="CJ924" i="1" s="1"/>
  <c r="CG925" i="1"/>
  <c r="CJ925" i="1" s="1"/>
  <c r="CG926" i="1"/>
  <c r="CJ926" i="1" s="1"/>
  <c r="CG927" i="1"/>
  <c r="CJ927" i="1" s="1"/>
  <c r="CG928" i="1"/>
  <c r="CJ928" i="1" s="1"/>
  <c r="CG929" i="1"/>
  <c r="CJ929" i="1" s="1"/>
  <c r="CG930" i="1"/>
  <c r="CJ930" i="1" s="1"/>
  <c r="CG931" i="1"/>
  <c r="CJ931" i="1" s="1"/>
  <c r="CG932" i="1"/>
  <c r="CJ932" i="1" s="1"/>
  <c r="CG933" i="1"/>
  <c r="CJ933" i="1" s="1"/>
  <c r="CG934" i="1"/>
  <c r="CJ934" i="1" s="1"/>
  <c r="CG935" i="1"/>
  <c r="CJ935" i="1" s="1"/>
  <c r="CG936" i="1"/>
  <c r="CJ936" i="1" s="1"/>
  <c r="CG937" i="1"/>
  <c r="CJ937" i="1" s="1"/>
  <c r="CG938" i="1"/>
  <c r="CJ938" i="1" s="1"/>
  <c r="CG939" i="1"/>
  <c r="CJ939" i="1" s="1"/>
  <c r="CG940" i="1"/>
  <c r="CJ940" i="1" s="1"/>
  <c r="CG941" i="1"/>
  <c r="CJ941" i="1" s="1"/>
  <c r="CG942" i="1"/>
  <c r="CJ942" i="1" s="1"/>
  <c r="CG943" i="1"/>
  <c r="CJ943" i="1" s="1"/>
  <c r="CG944" i="1"/>
  <c r="CJ944" i="1" s="1"/>
  <c r="CG945" i="1"/>
  <c r="CJ945" i="1" s="1"/>
  <c r="CG946" i="1"/>
  <c r="CJ946" i="1" s="1"/>
  <c r="CG947" i="1"/>
  <c r="CJ947" i="1" s="1"/>
  <c r="CG948" i="1"/>
  <c r="CJ948" i="1" s="1"/>
  <c r="CG949" i="1"/>
  <c r="CJ949" i="1" s="1"/>
  <c r="CG950" i="1"/>
  <c r="CJ950" i="1" s="1"/>
  <c r="CG951" i="1"/>
  <c r="CJ951" i="1" s="1"/>
  <c r="CG952" i="1"/>
  <c r="CJ952" i="1" s="1"/>
  <c r="CG953" i="1"/>
  <c r="CJ953" i="1" s="1"/>
  <c r="CG954" i="1"/>
  <c r="CJ954" i="1" s="1"/>
  <c r="CG955" i="1"/>
  <c r="CJ955" i="1" s="1"/>
  <c r="CG956" i="1"/>
  <c r="CJ956" i="1" s="1"/>
  <c r="CG957" i="1"/>
  <c r="CJ957" i="1" s="1"/>
  <c r="CG958" i="1"/>
  <c r="CJ958" i="1" s="1"/>
  <c r="CG959" i="1"/>
  <c r="CJ959" i="1" s="1"/>
  <c r="CG960" i="1"/>
  <c r="CJ960" i="1" s="1"/>
  <c r="CG961" i="1"/>
  <c r="CJ961" i="1" s="1"/>
  <c r="CG962" i="1"/>
  <c r="CJ962" i="1" s="1"/>
  <c r="CG963" i="1"/>
  <c r="CJ963" i="1" s="1"/>
  <c r="CG964" i="1"/>
  <c r="CJ964" i="1" s="1"/>
  <c r="CG965" i="1"/>
  <c r="CJ965" i="1" s="1"/>
  <c r="CG966" i="1"/>
  <c r="CJ966" i="1" s="1"/>
  <c r="CG967" i="1"/>
  <c r="CJ967" i="1" s="1"/>
  <c r="CG968" i="1"/>
  <c r="CJ968" i="1" s="1"/>
  <c r="CG969" i="1"/>
  <c r="CJ969" i="1" s="1"/>
  <c r="CG970" i="1"/>
  <c r="CJ970" i="1" s="1"/>
  <c r="CG971" i="1"/>
  <c r="CJ971" i="1" s="1"/>
  <c r="CG972" i="1"/>
  <c r="CJ972" i="1" s="1"/>
  <c r="CG973" i="1"/>
  <c r="CJ973" i="1" s="1"/>
  <c r="CG974" i="1"/>
  <c r="CJ974" i="1" s="1"/>
  <c r="CG975" i="1"/>
  <c r="CJ975" i="1" s="1"/>
  <c r="CG976" i="1"/>
  <c r="CJ976" i="1" s="1"/>
  <c r="CG977" i="1"/>
  <c r="CJ977" i="1" s="1"/>
  <c r="CG978" i="1"/>
  <c r="CJ978" i="1" s="1"/>
  <c r="CG979" i="1"/>
  <c r="CJ979" i="1" s="1"/>
  <c r="CG980" i="1"/>
  <c r="CJ980" i="1" s="1"/>
  <c r="CG981" i="1"/>
  <c r="CJ981" i="1" s="1"/>
  <c r="CG982" i="1"/>
  <c r="CJ982" i="1" s="1"/>
  <c r="CG983" i="1"/>
  <c r="CJ983" i="1" s="1"/>
  <c r="CG984" i="1"/>
  <c r="CJ984" i="1" s="1"/>
  <c r="CG985" i="1"/>
  <c r="CJ985" i="1" s="1"/>
  <c r="CG986" i="1"/>
  <c r="CJ986" i="1" s="1"/>
  <c r="CG987" i="1"/>
  <c r="CJ987" i="1" s="1"/>
  <c r="CG988" i="1"/>
  <c r="CJ988" i="1" s="1"/>
  <c r="CG989" i="1"/>
  <c r="CJ989" i="1" s="1"/>
  <c r="CG990" i="1"/>
  <c r="CJ990" i="1" s="1"/>
  <c r="CG991" i="1"/>
  <c r="CJ991" i="1" s="1"/>
  <c r="CG992" i="1"/>
  <c r="CJ992" i="1" s="1"/>
  <c r="CG993" i="1"/>
  <c r="CJ993" i="1" s="1"/>
  <c r="CG994" i="1"/>
  <c r="CJ994" i="1" s="1"/>
  <c r="CG995" i="1"/>
  <c r="CJ995" i="1" s="1"/>
  <c r="CG996" i="1"/>
  <c r="CJ996" i="1" s="1"/>
  <c r="CG997" i="1"/>
  <c r="CJ997" i="1" s="1"/>
  <c r="CG998" i="1"/>
  <c r="CJ998" i="1" s="1"/>
  <c r="CG999" i="1"/>
  <c r="CJ999" i="1" s="1"/>
  <c r="CG1000" i="1"/>
  <c r="CJ1000" i="1" s="1"/>
  <c r="CG1001" i="1"/>
  <c r="CJ1001" i="1" s="1"/>
  <c r="CG1002" i="1"/>
  <c r="CJ1002" i="1" s="1"/>
  <c r="CG1003" i="1"/>
  <c r="CJ1003" i="1" s="1"/>
  <c r="CG1004" i="1"/>
  <c r="CJ1004" i="1" s="1"/>
  <c r="CG1005" i="1"/>
  <c r="CJ1005" i="1" s="1"/>
  <c r="CG1006" i="1"/>
  <c r="CJ1006" i="1" s="1"/>
  <c r="CG1007" i="1"/>
  <c r="CJ1007" i="1" s="1"/>
  <c r="CG1008" i="1"/>
  <c r="CJ1008" i="1" s="1"/>
  <c r="CG1009" i="1"/>
  <c r="CJ1009" i="1" s="1"/>
  <c r="CG1010" i="1"/>
  <c r="CJ1010" i="1" s="1"/>
  <c r="CG1011" i="1"/>
  <c r="CJ1011" i="1" s="1"/>
  <c r="CG1012" i="1"/>
  <c r="CJ1012" i="1" s="1"/>
  <c r="CG1013" i="1"/>
  <c r="CJ1013" i="1" s="1"/>
  <c r="CG1014" i="1"/>
  <c r="CJ1014" i="1" s="1"/>
  <c r="CG1015" i="1"/>
  <c r="CJ1015" i="1" s="1"/>
  <c r="CG1016" i="1"/>
  <c r="CJ1016" i="1" s="1"/>
  <c r="CG1017" i="1"/>
  <c r="CJ1017" i="1" s="1"/>
  <c r="CG1018" i="1"/>
  <c r="CJ1018" i="1" s="1"/>
  <c r="CG1019" i="1"/>
  <c r="CJ1019" i="1" s="1"/>
  <c r="CG1020" i="1"/>
  <c r="CJ1020" i="1" s="1"/>
  <c r="CG1021" i="1"/>
  <c r="CJ1021" i="1" s="1"/>
  <c r="CG1022" i="1"/>
  <c r="CJ1022" i="1" s="1"/>
  <c r="CG1023" i="1"/>
  <c r="CJ1023" i="1" s="1"/>
  <c r="CG1024" i="1"/>
  <c r="CJ1024" i="1" s="1"/>
  <c r="CG1025" i="1"/>
  <c r="CJ1025" i="1" s="1"/>
  <c r="CG1026" i="1"/>
  <c r="CJ1026" i="1" s="1"/>
  <c r="CG1027" i="1"/>
  <c r="CJ1027" i="1" s="1"/>
  <c r="CG1028" i="1"/>
  <c r="CJ1028" i="1" s="1"/>
  <c r="CG1029" i="1"/>
  <c r="CJ1029" i="1" s="1"/>
  <c r="CG1030" i="1"/>
  <c r="CJ1030" i="1" s="1"/>
  <c r="CG1031" i="1"/>
  <c r="CJ1031" i="1" s="1"/>
  <c r="CG1032" i="1"/>
  <c r="CJ1032" i="1" s="1"/>
  <c r="CG1033" i="1"/>
  <c r="CJ1033" i="1" s="1"/>
  <c r="CG1034" i="1"/>
  <c r="CJ1034" i="1" s="1"/>
  <c r="CG1035" i="1"/>
  <c r="CJ1035" i="1" s="1"/>
  <c r="CG1036" i="1"/>
  <c r="CJ1036" i="1" s="1"/>
  <c r="CG1037" i="1"/>
  <c r="CJ1037" i="1" s="1"/>
  <c r="CG1038" i="1"/>
  <c r="CJ1038" i="1" s="1"/>
  <c r="CG1039" i="1"/>
  <c r="CJ1039" i="1" s="1"/>
  <c r="CG1040" i="1"/>
  <c r="CJ1040" i="1" s="1"/>
  <c r="CG1041" i="1"/>
  <c r="CJ1041" i="1" s="1"/>
  <c r="CG1042" i="1"/>
  <c r="CJ1042" i="1" s="1"/>
  <c r="CG1043" i="1"/>
  <c r="CJ1043" i="1" s="1"/>
  <c r="CG1044" i="1"/>
  <c r="CJ1044" i="1" s="1"/>
  <c r="CG1045" i="1"/>
  <c r="CJ1045" i="1" s="1"/>
  <c r="CG1046" i="1"/>
  <c r="CJ1046" i="1" s="1"/>
  <c r="CG1047" i="1"/>
  <c r="CJ1047" i="1" s="1"/>
  <c r="CG1048" i="1"/>
  <c r="CJ1048" i="1" s="1"/>
  <c r="CG1049" i="1"/>
  <c r="CJ1049" i="1" s="1"/>
  <c r="CG1050" i="1"/>
  <c r="CJ1050" i="1" s="1"/>
  <c r="CG1051" i="1"/>
  <c r="CJ1051" i="1" s="1"/>
  <c r="CG1052" i="1"/>
  <c r="CJ1052" i="1" s="1"/>
  <c r="CG1053" i="1"/>
  <c r="CJ1053" i="1" s="1"/>
  <c r="CG1054" i="1"/>
  <c r="CJ1054" i="1" s="1"/>
  <c r="CG1055" i="1"/>
  <c r="CJ1055" i="1" s="1"/>
  <c r="CG1056" i="1"/>
  <c r="CJ1056" i="1" s="1"/>
  <c r="CG1057" i="1"/>
  <c r="CJ1057" i="1" s="1"/>
  <c r="CG1058" i="1"/>
  <c r="CJ1058" i="1" s="1"/>
  <c r="CG1059" i="1"/>
  <c r="CJ1059" i="1" s="1"/>
  <c r="CG1060" i="1"/>
  <c r="CJ1060" i="1" s="1"/>
  <c r="CG1061" i="1"/>
  <c r="CJ1061" i="1" s="1"/>
  <c r="CG1062" i="1"/>
  <c r="CJ1062" i="1" s="1"/>
  <c r="CG1063" i="1"/>
  <c r="CJ1063" i="1" s="1"/>
  <c r="CG1064" i="1"/>
  <c r="CJ1064" i="1" s="1"/>
  <c r="CG1065" i="1"/>
  <c r="CJ1065" i="1" s="1"/>
  <c r="CG1066" i="1"/>
  <c r="CJ1066" i="1" s="1"/>
  <c r="CG1067" i="1"/>
  <c r="CJ1067" i="1" s="1"/>
  <c r="CG1068" i="1"/>
  <c r="CJ1068" i="1" s="1"/>
  <c r="CG1069" i="1"/>
  <c r="CJ1069" i="1" s="1"/>
  <c r="CG1070" i="1"/>
  <c r="CJ1070" i="1" s="1"/>
  <c r="CG1071" i="1"/>
  <c r="CJ1071" i="1" s="1"/>
  <c r="CG1072" i="1"/>
  <c r="CJ1072" i="1" s="1"/>
  <c r="CG1073" i="1"/>
  <c r="CJ1073" i="1" s="1"/>
  <c r="CG1074" i="1"/>
  <c r="CJ1074" i="1" s="1"/>
  <c r="CG1075" i="1"/>
  <c r="CJ1075" i="1" s="1"/>
  <c r="CG1076" i="1"/>
  <c r="CJ1076" i="1" s="1"/>
  <c r="CG1077" i="1"/>
  <c r="CJ1077" i="1" s="1"/>
  <c r="CG1078" i="1"/>
  <c r="CJ1078" i="1" s="1"/>
  <c r="CJ2104" i="1"/>
  <c r="CJ2105" i="1"/>
  <c r="CJ2106" i="1"/>
  <c r="CJ2107" i="1"/>
  <c r="CJ2108" i="1"/>
  <c r="CJ2109" i="1"/>
  <c r="CJ2110" i="1"/>
  <c r="CJ2111" i="1"/>
  <c r="CJ2112" i="1"/>
  <c r="CJ2113" i="1"/>
  <c r="CJ2114" i="1"/>
  <c r="CJ2115" i="1"/>
  <c r="CJ2116" i="1"/>
  <c r="CJ2117" i="1"/>
  <c r="CI405" i="1" l="1"/>
  <c r="CH405" i="1"/>
  <c r="CI1077" i="1"/>
  <c r="CH1077" i="1"/>
  <c r="CI1073" i="1"/>
  <c r="CH1073" i="1"/>
  <c r="CI1069" i="1"/>
  <c r="CH1069" i="1"/>
  <c r="CI1065" i="1"/>
  <c r="CH1065" i="1"/>
  <c r="CI1061" i="1"/>
  <c r="CH1061" i="1"/>
  <c r="CI1057" i="1"/>
  <c r="CH1057" i="1"/>
  <c r="CI1053" i="1"/>
  <c r="CH1053" i="1"/>
  <c r="CI1049" i="1"/>
  <c r="CH1049" i="1"/>
  <c r="CI1045" i="1"/>
  <c r="CH1045" i="1"/>
  <c r="CI1041" i="1"/>
  <c r="CH1041" i="1"/>
  <c r="CI1037" i="1"/>
  <c r="CH1037" i="1"/>
  <c r="CI1033" i="1"/>
  <c r="CH1033" i="1"/>
  <c r="CI1029" i="1"/>
  <c r="CH1029" i="1"/>
  <c r="CI1025" i="1"/>
  <c r="CH1025" i="1"/>
  <c r="CI1021" i="1"/>
  <c r="CH1021" i="1"/>
  <c r="CI1017" i="1"/>
  <c r="CH1017" i="1"/>
  <c r="CI1013" i="1"/>
  <c r="CH1013" i="1"/>
  <c r="CI1009" i="1"/>
  <c r="CH1009" i="1"/>
  <c r="CI1005" i="1"/>
  <c r="CH1005" i="1"/>
  <c r="CI1001" i="1"/>
  <c r="CH1001" i="1"/>
  <c r="CI997" i="1"/>
  <c r="CH997" i="1"/>
  <c r="CI993" i="1"/>
  <c r="CH993" i="1"/>
  <c r="CI989" i="1"/>
  <c r="CH989" i="1"/>
  <c r="CI985" i="1"/>
  <c r="CH985" i="1"/>
  <c r="CI981" i="1"/>
  <c r="CH981" i="1"/>
  <c r="CI977" i="1"/>
  <c r="CH977" i="1"/>
  <c r="CI973" i="1"/>
  <c r="CH973" i="1"/>
  <c r="CI969" i="1"/>
  <c r="CH969" i="1"/>
  <c r="CI965" i="1"/>
  <c r="CH965" i="1"/>
  <c r="CI961" i="1"/>
  <c r="CH961" i="1"/>
  <c r="CI957" i="1"/>
  <c r="CH957" i="1"/>
  <c r="CI953" i="1"/>
  <c r="CH953" i="1"/>
  <c r="CI949" i="1"/>
  <c r="CH949" i="1"/>
  <c r="CI945" i="1"/>
  <c r="CH945" i="1"/>
  <c r="CI941" i="1"/>
  <c r="CH941" i="1"/>
  <c r="CI937" i="1"/>
  <c r="CH937" i="1"/>
  <c r="CI933" i="1"/>
  <c r="CH933" i="1"/>
  <c r="CI929" i="1"/>
  <c r="CH929" i="1"/>
  <c r="CI925" i="1"/>
  <c r="CH925" i="1"/>
  <c r="CI921" i="1"/>
  <c r="CH921" i="1"/>
  <c r="CI917" i="1"/>
  <c r="CH917" i="1"/>
  <c r="CI913" i="1"/>
  <c r="CH913" i="1"/>
  <c r="CI909" i="1"/>
  <c r="CH909" i="1"/>
  <c r="CI905" i="1"/>
  <c r="CH905" i="1"/>
  <c r="CI901" i="1"/>
  <c r="CH901" i="1"/>
  <c r="CI897" i="1"/>
  <c r="CH897" i="1"/>
  <c r="CI893" i="1"/>
  <c r="CH893" i="1"/>
  <c r="CI889" i="1"/>
  <c r="CH889" i="1"/>
  <c r="CI885" i="1"/>
  <c r="CH885" i="1"/>
  <c r="CI881" i="1"/>
  <c r="CH881" i="1"/>
  <c r="CI877" i="1"/>
  <c r="CH877" i="1"/>
  <c r="CI873" i="1"/>
  <c r="CH873" i="1"/>
  <c r="CI869" i="1"/>
  <c r="CH869" i="1"/>
  <c r="CI865" i="1"/>
  <c r="CH865" i="1"/>
  <c r="CI861" i="1"/>
  <c r="CH861" i="1"/>
  <c r="CI857" i="1"/>
  <c r="CH857" i="1"/>
  <c r="CI853" i="1"/>
  <c r="CH853" i="1"/>
  <c r="CI849" i="1"/>
  <c r="CH849" i="1"/>
  <c r="CI845" i="1"/>
  <c r="CH845" i="1"/>
  <c r="CI841" i="1"/>
  <c r="CH841" i="1"/>
  <c r="CI837" i="1"/>
  <c r="CH837" i="1"/>
  <c r="CI833" i="1"/>
  <c r="CH833" i="1"/>
  <c r="CH829" i="1"/>
  <c r="CI829" i="1"/>
  <c r="CI825" i="1"/>
  <c r="CH825" i="1"/>
  <c r="CI821" i="1"/>
  <c r="CH821" i="1"/>
  <c r="CI817" i="1"/>
  <c r="CH817" i="1"/>
  <c r="CI813" i="1"/>
  <c r="CH813" i="1"/>
  <c r="CI809" i="1"/>
  <c r="CH809" i="1"/>
  <c r="CI805" i="1"/>
  <c r="CH805" i="1"/>
  <c r="CH801" i="1"/>
  <c r="CI801" i="1"/>
  <c r="CI797" i="1"/>
  <c r="CH797" i="1"/>
  <c r="CI793" i="1"/>
  <c r="CH793" i="1"/>
  <c r="CI789" i="1"/>
  <c r="CH789" i="1"/>
  <c r="CI785" i="1"/>
  <c r="CH785" i="1"/>
  <c r="CI781" i="1"/>
  <c r="CH781" i="1"/>
  <c r="CI777" i="1"/>
  <c r="CH777" i="1"/>
  <c r="CI773" i="1"/>
  <c r="CH773" i="1"/>
  <c r="CI769" i="1"/>
  <c r="CH769" i="1"/>
  <c r="CI765" i="1"/>
  <c r="CH765" i="1"/>
  <c r="CI761" i="1"/>
  <c r="CH761" i="1"/>
  <c r="CI757" i="1"/>
  <c r="CH757" i="1"/>
  <c r="CI753" i="1"/>
  <c r="CH753" i="1"/>
  <c r="CI749" i="1"/>
  <c r="CH749" i="1"/>
  <c r="CI745" i="1"/>
  <c r="CH745" i="1"/>
  <c r="CI741" i="1"/>
  <c r="CH741" i="1"/>
  <c r="CI737" i="1"/>
  <c r="CH737" i="1"/>
  <c r="CI733" i="1"/>
  <c r="CH733" i="1"/>
  <c r="CI729" i="1"/>
  <c r="CH729" i="1"/>
  <c r="CI725" i="1"/>
  <c r="CH725" i="1"/>
  <c r="CI721" i="1"/>
  <c r="CH721" i="1"/>
  <c r="CI717" i="1"/>
  <c r="CH717" i="1"/>
  <c r="CI713" i="1"/>
  <c r="CH713" i="1"/>
  <c r="CI709" i="1"/>
  <c r="CH709" i="1"/>
  <c r="CI705" i="1"/>
  <c r="CH705" i="1"/>
  <c r="CI701" i="1"/>
  <c r="CH701" i="1"/>
  <c r="CI697" i="1"/>
  <c r="CH697" i="1"/>
  <c r="CI693" i="1"/>
  <c r="CH693" i="1"/>
  <c r="CI689" i="1"/>
  <c r="CH689" i="1"/>
  <c r="CI685" i="1"/>
  <c r="CH685" i="1"/>
  <c r="CI681" i="1"/>
  <c r="CH681" i="1"/>
  <c r="CI677" i="1"/>
  <c r="CH677" i="1"/>
  <c r="CI673" i="1"/>
  <c r="CH673" i="1"/>
  <c r="CI669" i="1"/>
  <c r="CH669" i="1"/>
  <c r="CI665" i="1"/>
  <c r="CH665" i="1"/>
  <c r="CI661" i="1"/>
  <c r="CH661" i="1"/>
  <c r="CH657" i="1"/>
  <c r="CI657" i="1"/>
  <c r="CI653" i="1"/>
  <c r="CH653" i="1"/>
  <c r="CI649" i="1"/>
  <c r="CH649" i="1"/>
  <c r="CI645" i="1"/>
  <c r="CH645" i="1"/>
  <c r="CI641" i="1"/>
  <c r="CH641" i="1"/>
  <c r="CI637" i="1"/>
  <c r="CH637" i="1"/>
  <c r="CI633" i="1"/>
  <c r="CH633" i="1"/>
  <c r="CI629" i="1"/>
  <c r="CH629" i="1"/>
  <c r="CI625" i="1"/>
  <c r="CH625" i="1"/>
  <c r="CI621" i="1"/>
  <c r="CH621" i="1"/>
  <c r="CI617" i="1"/>
  <c r="CH617" i="1"/>
  <c r="CI613" i="1"/>
  <c r="CH613" i="1"/>
  <c r="CI609" i="1"/>
  <c r="CH609" i="1"/>
  <c r="CI605" i="1"/>
  <c r="CH605" i="1"/>
  <c r="CI601" i="1"/>
  <c r="CH601" i="1"/>
  <c r="CI597" i="1"/>
  <c r="CH597" i="1"/>
  <c r="CI593" i="1"/>
  <c r="CH593" i="1"/>
  <c r="CI589" i="1"/>
  <c r="CH589" i="1"/>
  <c r="CI585" i="1"/>
  <c r="CH585" i="1"/>
  <c r="CI581" i="1"/>
  <c r="CH581" i="1"/>
  <c r="CI577" i="1"/>
  <c r="CH577" i="1"/>
  <c r="CI573" i="1"/>
  <c r="CH573" i="1"/>
  <c r="CI569" i="1"/>
  <c r="CH569" i="1"/>
  <c r="CI565" i="1"/>
  <c r="CH565" i="1"/>
  <c r="CH561" i="1"/>
  <c r="CI561" i="1"/>
  <c r="CI557" i="1"/>
  <c r="CH557" i="1"/>
  <c r="CI553" i="1"/>
  <c r="CH553" i="1"/>
  <c r="CI549" i="1"/>
  <c r="CH549" i="1"/>
  <c r="CI545" i="1"/>
  <c r="CH545" i="1"/>
  <c r="CI541" i="1"/>
  <c r="CH541" i="1"/>
  <c r="CI537" i="1"/>
  <c r="CH537" i="1"/>
  <c r="CI533" i="1"/>
  <c r="CH533" i="1"/>
  <c r="CH529" i="1"/>
  <c r="CI529" i="1"/>
  <c r="CI525" i="1"/>
  <c r="CH525" i="1"/>
  <c r="CI521" i="1"/>
  <c r="CH521" i="1"/>
  <c r="CI517" i="1"/>
  <c r="CH517" i="1"/>
  <c r="CI513" i="1"/>
  <c r="CH513" i="1"/>
  <c r="CI509" i="1"/>
  <c r="CH509" i="1"/>
  <c r="CI505" i="1"/>
  <c r="CH505" i="1"/>
  <c r="CI501" i="1"/>
  <c r="CH501" i="1"/>
  <c r="CI497" i="1"/>
  <c r="CH497" i="1"/>
  <c r="CI493" i="1"/>
  <c r="CH493" i="1"/>
  <c r="CI489" i="1"/>
  <c r="CH489" i="1"/>
  <c r="CI485" i="1"/>
  <c r="CH485" i="1"/>
  <c r="CI481" i="1"/>
  <c r="CH481" i="1"/>
  <c r="CI477" i="1"/>
  <c r="CH477" i="1"/>
  <c r="CI473" i="1"/>
  <c r="CH473" i="1"/>
  <c r="CI469" i="1"/>
  <c r="CH469" i="1"/>
  <c r="CI465" i="1"/>
  <c r="CH465" i="1"/>
  <c r="CI461" i="1"/>
  <c r="CH461" i="1"/>
  <c r="CI457" i="1"/>
  <c r="CH457" i="1"/>
  <c r="CI453" i="1"/>
  <c r="CH453" i="1"/>
  <c r="CI449" i="1"/>
  <c r="CH449" i="1"/>
  <c r="CI445" i="1"/>
  <c r="CH445" i="1"/>
  <c r="CI441" i="1"/>
  <c r="CH441" i="1"/>
  <c r="CI437" i="1"/>
  <c r="CH437" i="1"/>
  <c r="CH433" i="1"/>
  <c r="CI433" i="1"/>
  <c r="CI429" i="1"/>
  <c r="CH429" i="1"/>
  <c r="CI425" i="1"/>
  <c r="CH425" i="1"/>
  <c r="CI421" i="1"/>
  <c r="CH421" i="1"/>
  <c r="CI417" i="1"/>
  <c r="CH417" i="1"/>
  <c r="CI413" i="1"/>
  <c r="CH413" i="1"/>
  <c r="CI409" i="1"/>
  <c r="CH409" i="1"/>
  <c r="CI1076" i="1"/>
  <c r="CH1076" i="1"/>
  <c r="CI1072" i="1"/>
  <c r="CH1072" i="1"/>
  <c r="CI1068" i="1"/>
  <c r="CH1068" i="1"/>
  <c r="CI1064" i="1"/>
  <c r="CH1064" i="1"/>
  <c r="CI1060" i="1"/>
  <c r="CH1060" i="1"/>
  <c r="CI1056" i="1"/>
  <c r="CH1056" i="1"/>
  <c r="CI1052" i="1"/>
  <c r="CH1052" i="1"/>
  <c r="CI1048" i="1"/>
  <c r="CH1048" i="1"/>
  <c r="CI1044" i="1"/>
  <c r="CH1044" i="1"/>
  <c r="CI1040" i="1"/>
  <c r="CH1040" i="1"/>
  <c r="CI1036" i="1"/>
  <c r="CH1036" i="1"/>
  <c r="CI1032" i="1"/>
  <c r="CH1032" i="1"/>
  <c r="CI1028" i="1"/>
  <c r="CH1028" i="1"/>
  <c r="CI1024" i="1"/>
  <c r="CH1024" i="1"/>
  <c r="CI1020" i="1"/>
  <c r="CH1020" i="1"/>
  <c r="CI1016" i="1"/>
  <c r="CH1016" i="1"/>
  <c r="CI1012" i="1"/>
  <c r="CH1012" i="1"/>
  <c r="CI1008" i="1"/>
  <c r="CH1008" i="1"/>
  <c r="CI1004" i="1"/>
  <c r="CH1004" i="1"/>
  <c r="CI1000" i="1"/>
  <c r="CH1000" i="1"/>
  <c r="CI996" i="1"/>
  <c r="CH996" i="1"/>
  <c r="CI992" i="1"/>
  <c r="CH992" i="1"/>
  <c r="CI988" i="1"/>
  <c r="CH988" i="1"/>
  <c r="CI984" i="1"/>
  <c r="CH984" i="1"/>
  <c r="CI980" i="1"/>
  <c r="CH980" i="1"/>
  <c r="CI976" i="1"/>
  <c r="CH976" i="1"/>
  <c r="CI972" i="1"/>
  <c r="CH972" i="1"/>
  <c r="CI968" i="1"/>
  <c r="CH968" i="1"/>
  <c r="CI964" i="1"/>
  <c r="CH964" i="1"/>
  <c r="CI960" i="1"/>
  <c r="CH960" i="1"/>
  <c r="CI956" i="1"/>
  <c r="CH956" i="1"/>
  <c r="CI952" i="1"/>
  <c r="CH952" i="1"/>
  <c r="CI948" i="1"/>
  <c r="CH948" i="1"/>
  <c r="CI944" i="1"/>
  <c r="CH944" i="1"/>
  <c r="CI940" i="1"/>
  <c r="CH940" i="1"/>
  <c r="CI936" i="1"/>
  <c r="CH936" i="1"/>
  <c r="CI932" i="1"/>
  <c r="CH932" i="1"/>
  <c r="CI928" i="1"/>
  <c r="CH928" i="1"/>
  <c r="CI924" i="1"/>
  <c r="CH924" i="1"/>
  <c r="CI920" i="1"/>
  <c r="CH920" i="1"/>
  <c r="CI916" i="1"/>
  <c r="CH916" i="1"/>
  <c r="CI912" i="1"/>
  <c r="CH912" i="1"/>
  <c r="CI908" i="1"/>
  <c r="CH908" i="1"/>
  <c r="CI904" i="1"/>
  <c r="CH904" i="1"/>
  <c r="CI900" i="1"/>
  <c r="CH900" i="1"/>
  <c r="CI896" i="1"/>
  <c r="CH896" i="1"/>
  <c r="CI892" i="1"/>
  <c r="CH892" i="1"/>
  <c r="CI888" i="1"/>
  <c r="CH888" i="1"/>
  <c r="CI884" i="1"/>
  <c r="CH884" i="1"/>
  <c r="CI880" i="1"/>
  <c r="CH880" i="1"/>
  <c r="CI876" i="1"/>
  <c r="CH876" i="1"/>
  <c r="CI872" i="1"/>
  <c r="CH872" i="1"/>
  <c r="CI868" i="1"/>
  <c r="CH868" i="1"/>
  <c r="CI864" i="1"/>
  <c r="CH864" i="1"/>
  <c r="CI860" i="1"/>
  <c r="CH860" i="1"/>
  <c r="CI856" i="1"/>
  <c r="CH856" i="1"/>
  <c r="CI852" i="1"/>
  <c r="CH852" i="1"/>
  <c r="CI848" i="1"/>
  <c r="CH848" i="1"/>
  <c r="CI844" i="1"/>
  <c r="CH844" i="1"/>
  <c r="CI840" i="1"/>
  <c r="CH840" i="1"/>
  <c r="CH836" i="1"/>
  <c r="CI836" i="1"/>
  <c r="CI832" i="1"/>
  <c r="CH832" i="1"/>
  <c r="CI828" i="1"/>
  <c r="CH828" i="1"/>
  <c r="CI824" i="1"/>
  <c r="CH824" i="1"/>
  <c r="CI820" i="1"/>
  <c r="CH820" i="1"/>
  <c r="CI816" i="1"/>
  <c r="CH816" i="1"/>
  <c r="CI812" i="1"/>
  <c r="CH812" i="1"/>
  <c r="CH808" i="1"/>
  <c r="CI808" i="1"/>
  <c r="CI804" i="1"/>
  <c r="CH804" i="1"/>
  <c r="CI800" i="1"/>
  <c r="CH800" i="1"/>
  <c r="CI796" i="1"/>
  <c r="CH796" i="1"/>
  <c r="CI792" i="1"/>
  <c r="CH792" i="1"/>
  <c r="CI788" i="1"/>
  <c r="CH788" i="1"/>
  <c r="CI784" i="1"/>
  <c r="CH784" i="1"/>
  <c r="CH780" i="1"/>
  <c r="CI780" i="1"/>
  <c r="CI776" i="1"/>
  <c r="CH776" i="1"/>
  <c r="CH772" i="1"/>
  <c r="CI772" i="1"/>
  <c r="CI768" i="1"/>
  <c r="CH768" i="1"/>
  <c r="CI764" i="1"/>
  <c r="CH764" i="1"/>
  <c r="CI760" i="1"/>
  <c r="CH760" i="1"/>
  <c r="CI756" i="1"/>
  <c r="CH756" i="1"/>
  <c r="CI752" i="1"/>
  <c r="CH752" i="1"/>
  <c r="CI748" i="1"/>
  <c r="CH748" i="1"/>
  <c r="CI744" i="1"/>
  <c r="CH744" i="1"/>
  <c r="CI740" i="1"/>
  <c r="CH740" i="1"/>
  <c r="CI736" i="1"/>
  <c r="CH736" i="1"/>
  <c r="CI732" i="1"/>
  <c r="CH732" i="1"/>
  <c r="CI728" i="1"/>
  <c r="CH728" i="1"/>
  <c r="CI724" i="1"/>
  <c r="CH724" i="1"/>
  <c r="CI720" i="1"/>
  <c r="CH720" i="1"/>
  <c r="CI716" i="1"/>
  <c r="CH716" i="1"/>
  <c r="CI712" i="1"/>
  <c r="CH712" i="1"/>
  <c r="CI708" i="1"/>
  <c r="CH708" i="1"/>
  <c r="CI704" i="1"/>
  <c r="CH704" i="1"/>
  <c r="CI700" i="1"/>
  <c r="CH700" i="1"/>
  <c r="CI696" i="1"/>
  <c r="CH696" i="1"/>
  <c r="CI692" i="1"/>
  <c r="CH692" i="1"/>
  <c r="CI688" i="1"/>
  <c r="CH688" i="1"/>
  <c r="CI684" i="1"/>
  <c r="CH684" i="1"/>
  <c r="CI680" i="1"/>
  <c r="CH680" i="1"/>
  <c r="CI676" i="1"/>
  <c r="CH676" i="1"/>
  <c r="CI672" i="1"/>
  <c r="CH672" i="1"/>
  <c r="CI668" i="1"/>
  <c r="CH668" i="1"/>
  <c r="CI664" i="1"/>
  <c r="CH664" i="1"/>
  <c r="CI660" i="1"/>
  <c r="CH660" i="1"/>
  <c r="CI656" i="1"/>
  <c r="CH656" i="1"/>
  <c r="CI652" i="1"/>
  <c r="CH652" i="1"/>
  <c r="CI648" i="1"/>
  <c r="CH648" i="1"/>
  <c r="CI644" i="1"/>
  <c r="CH644" i="1"/>
  <c r="CI640" i="1"/>
  <c r="CH640" i="1"/>
  <c r="CI636" i="1"/>
  <c r="CH636" i="1"/>
  <c r="CI632" i="1"/>
  <c r="CH632" i="1"/>
  <c r="CI628" i="1"/>
  <c r="CH628" i="1"/>
  <c r="CI624" i="1"/>
  <c r="CH624" i="1"/>
  <c r="CI620" i="1"/>
  <c r="CH620" i="1"/>
  <c r="CI616" i="1"/>
  <c r="CH616" i="1"/>
  <c r="CI612" i="1"/>
  <c r="CH612" i="1"/>
  <c r="CI608" i="1"/>
  <c r="CH608" i="1"/>
  <c r="CI604" i="1"/>
  <c r="CH604" i="1"/>
  <c r="CI600" i="1"/>
  <c r="CH600" i="1"/>
  <c r="CI596" i="1"/>
  <c r="CH596" i="1"/>
  <c r="CI592" i="1"/>
  <c r="CH592" i="1"/>
  <c r="CI588" i="1"/>
  <c r="CH588" i="1"/>
  <c r="CI584" i="1"/>
  <c r="CH584" i="1"/>
  <c r="CI580" i="1"/>
  <c r="CH580" i="1"/>
  <c r="CI576" i="1"/>
  <c r="CH576" i="1"/>
  <c r="CH572" i="1"/>
  <c r="CI572" i="1"/>
  <c r="CI568" i="1"/>
  <c r="CH568" i="1"/>
  <c r="CI564" i="1"/>
  <c r="CH564" i="1"/>
  <c r="CI560" i="1"/>
  <c r="CH560" i="1"/>
  <c r="CI556" i="1"/>
  <c r="CH556" i="1"/>
  <c r="CI552" i="1"/>
  <c r="CH552" i="1"/>
  <c r="CI548" i="1"/>
  <c r="CH548" i="1"/>
  <c r="CI544" i="1"/>
  <c r="CH544" i="1"/>
  <c r="CI540" i="1"/>
  <c r="CH540" i="1"/>
  <c r="CI536" i="1"/>
  <c r="CH536" i="1"/>
  <c r="CI532" i="1"/>
  <c r="CH532" i="1"/>
  <c r="CI528" i="1"/>
  <c r="CH528" i="1"/>
  <c r="CI524" i="1"/>
  <c r="CH524" i="1"/>
  <c r="CI520" i="1"/>
  <c r="CH520" i="1"/>
  <c r="CI516" i="1"/>
  <c r="CH516" i="1"/>
  <c r="CI512" i="1"/>
  <c r="CH512" i="1"/>
  <c r="CI508" i="1"/>
  <c r="CH508" i="1"/>
  <c r="CI504" i="1"/>
  <c r="CH504" i="1"/>
  <c r="CI500" i="1"/>
  <c r="CH500" i="1"/>
  <c r="CI496" i="1"/>
  <c r="CH496" i="1"/>
  <c r="CI492" i="1"/>
  <c r="CH492" i="1"/>
  <c r="CI488" i="1"/>
  <c r="CH488" i="1"/>
  <c r="CI484" i="1"/>
  <c r="CH484" i="1"/>
  <c r="CI480" i="1"/>
  <c r="CH480" i="1"/>
  <c r="CI476" i="1"/>
  <c r="CH476" i="1"/>
  <c r="CI472" i="1"/>
  <c r="CH472" i="1"/>
  <c r="CI468" i="1"/>
  <c r="CH468" i="1"/>
  <c r="CI464" i="1"/>
  <c r="CH464" i="1"/>
  <c r="CI460" i="1"/>
  <c r="CH460" i="1"/>
  <c r="CI456" i="1"/>
  <c r="CH456" i="1"/>
  <c r="CI452" i="1"/>
  <c r="CH452" i="1"/>
  <c r="CI448" i="1"/>
  <c r="CH448" i="1"/>
  <c r="CH444" i="1"/>
  <c r="CI444" i="1"/>
  <c r="CI440" i="1"/>
  <c r="CH440" i="1"/>
  <c r="CI436" i="1"/>
  <c r="CH436" i="1"/>
  <c r="CI432" i="1"/>
  <c r="CH432" i="1"/>
  <c r="CI428" i="1"/>
  <c r="CH428" i="1"/>
  <c r="CI424" i="1"/>
  <c r="CH424" i="1"/>
  <c r="CI420" i="1"/>
  <c r="CH420" i="1"/>
  <c r="CI416" i="1"/>
  <c r="CH416" i="1"/>
  <c r="CI412" i="1"/>
  <c r="CH412" i="1"/>
  <c r="CI408" i="1"/>
  <c r="CH408" i="1"/>
  <c r="CI1075" i="1"/>
  <c r="CH1075" i="1"/>
  <c r="CH1071" i="1"/>
  <c r="CI1071" i="1"/>
  <c r="CI1067" i="1"/>
  <c r="CH1067" i="1"/>
  <c r="CI1063" i="1"/>
  <c r="CH1063" i="1"/>
  <c r="CI1059" i="1"/>
  <c r="CH1059" i="1"/>
  <c r="CI1055" i="1"/>
  <c r="CH1055" i="1"/>
  <c r="CI1051" i="1"/>
  <c r="CH1051" i="1"/>
  <c r="CI1047" i="1"/>
  <c r="CH1047" i="1"/>
  <c r="CI1043" i="1"/>
  <c r="CH1043" i="1"/>
  <c r="CI1039" i="1"/>
  <c r="CH1039" i="1"/>
  <c r="CI1035" i="1"/>
  <c r="CH1035" i="1"/>
  <c r="CI1031" i="1"/>
  <c r="CH1031" i="1"/>
  <c r="CI1027" i="1"/>
  <c r="CH1027" i="1"/>
  <c r="CI1023" i="1"/>
  <c r="CH1023" i="1"/>
  <c r="CI1019" i="1"/>
  <c r="CH1019" i="1"/>
  <c r="CI1015" i="1"/>
  <c r="CH1015" i="1"/>
  <c r="CI1011" i="1"/>
  <c r="CH1011" i="1"/>
  <c r="CI1007" i="1"/>
  <c r="CH1007" i="1"/>
  <c r="CI1003" i="1"/>
  <c r="CH1003" i="1"/>
  <c r="CI999" i="1"/>
  <c r="CH999" i="1"/>
  <c r="CI995" i="1"/>
  <c r="CH995" i="1"/>
  <c r="CI991" i="1"/>
  <c r="CH991" i="1"/>
  <c r="CI987" i="1"/>
  <c r="CH987" i="1"/>
  <c r="CI983" i="1"/>
  <c r="CH983" i="1"/>
  <c r="CI979" i="1"/>
  <c r="CH979" i="1"/>
  <c r="CI975" i="1"/>
  <c r="CH975" i="1"/>
  <c r="CI971" i="1"/>
  <c r="CH971" i="1"/>
  <c r="CI967" i="1"/>
  <c r="CH967" i="1"/>
  <c r="CI963" i="1"/>
  <c r="CH963" i="1"/>
  <c r="CI959" i="1"/>
  <c r="CH959" i="1"/>
  <c r="CI955" i="1"/>
  <c r="CH955" i="1"/>
  <c r="CI951" i="1"/>
  <c r="CH951" i="1"/>
  <c r="CI947" i="1"/>
  <c r="CH947" i="1"/>
  <c r="CI943" i="1"/>
  <c r="CH943" i="1"/>
  <c r="CI939" i="1"/>
  <c r="CH939" i="1"/>
  <c r="CI935" i="1"/>
  <c r="CH935" i="1"/>
  <c r="CI931" i="1"/>
  <c r="CH931" i="1"/>
  <c r="CI927" i="1"/>
  <c r="CH927" i="1"/>
  <c r="CI923" i="1"/>
  <c r="CH923" i="1"/>
  <c r="CI919" i="1"/>
  <c r="CH919" i="1"/>
  <c r="CI915" i="1"/>
  <c r="CH915" i="1"/>
  <c r="CI911" i="1"/>
  <c r="CH911" i="1"/>
  <c r="CI907" i="1"/>
  <c r="CH907" i="1"/>
  <c r="CI903" i="1"/>
  <c r="CH903" i="1"/>
  <c r="CI899" i="1"/>
  <c r="CH899" i="1"/>
  <c r="CI895" i="1"/>
  <c r="CH895" i="1"/>
  <c r="CI891" i="1"/>
  <c r="CH891" i="1"/>
  <c r="CI887" i="1"/>
  <c r="CH887" i="1"/>
  <c r="CI883" i="1"/>
  <c r="CH883" i="1"/>
  <c r="CI879" i="1"/>
  <c r="CH879" i="1"/>
  <c r="CI875" i="1"/>
  <c r="CH875" i="1"/>
  <c r="CI871" i="1"/>
  <c r="CH871" i="1"/>
  <c r="CI867" i="1"/>
  <c r="CH867" i="1"/>
  <c r="CI863" i="1"/>
  <c r="CH863" i="1"/>
  <c r="CI859" i="1"/>
  <c r="CH859" i="1"/>
  <c r="CI855" i="1"/>
  <c r="CH855" i="1"/>
  <c r="CI851" i="1"/>
  <c r="CH851" i="1"/>
  <c r="CI847" i="1"/>
  <c r="CH847" i="1"/>
  <c r="CI843" i="1"/>
  <c r="CH843" i="1"/>
  <c r="CI839" i="1"/>
  <c r="CH839" i="1"/>
  <c r="CI835" i="1"/>
  <c r="CH835" i="1"/>
  <c r="CI831" i="1"/>
  <c r="CH831" i="1"/>
  <c r="CI827" i="1"/>
  <c r="CH827" i="1"/>
  <c r="CI823" i="1"/>
  <c r="CH823" i="1"/>
  <c r="CI819" i="1"/>
  <c r="CH819" i="1"/>
  <c r="CI815" i="1"/>
  <c r="CH815" i="1"/>
  <c r="CI811" i="1"/>
  <c r="CH811" i="1"/>
  <c r="CI807" i="1"/>
  <c r="CH807" i="1"/>
  <c r="CI803" i="1"/>
  <c r="CH803" i="1"/>
  <c r="CI799" i="1"/>
  <c r="CH799" i="1"/>
  <c r="CI795" i="1"/>
  <c r="CH795" i="1"/>
  <c r="CI791" i="1"/>
  <c r="CH791" i="1"/>
  <c r="CI787" i="1"/>
  <c r="CH787" i="1"/>
  <c r="CI783" i="1"/>
  <c r="CH783" i="1"/>
  <c r="CI779" i="1"/>
  <c r="CH779" i="1"/>
  <c r="CI775" i="1"/>
  <c r="CH775" i="1"/>
  <c r="CI771" i="1"/>
  <c r="CH771" i="1"/>
  <c r="CI767" i="1"/>
  <c r="CH767" i="1"/>
  <c r="CI763" i="1"/>
  <c r="CH763" i="1"/>
  <c r="CI759" i="1"/>
  <c r="CH759" i="1"/>
  <c r="CI755" i="1"/>
  <c r="CH755" i="1"/>
  <c r="CH751" i="1"/>
  <c r="CI751" i="1"/>
  <c r="CI747" i="1"/>
  <c r="CH747" i="1"/>
  <c r="CI743" i="1"/>
  <c r="CH743" i="1"/>
  <c r="CI739" i="1"/>
  <c r="CH739" i="1"/>
  <c r="CI735" i="1"/>
  <c r="CH735" i="1"/>
  <c r="CI731" i="1"/>
  <c r="CH731" i="1"/>
  <c r="CI727" i="1"/>
  <c r="CH727" i="1"/>
  <c r="CH723" i="1"/>
  <c r="CI723" i="1"/>
  <c r="CI719" i="1"/>
  <c r="CH719" i="1"/>
  <c r="CI715" i="1"/>
  <c r="CH715" i="1"/>
  <c r="CI711" i="1"/>
  <c r="CH711" i="1"/>
  <c r="CI707" i="1"/>
  <c r="CH707" i="1"/>
  <c r="CI703" i="1"/>
  <c r="CH703" i="1"/>
  <c r="CI699" i="1"/>
  <c r="CH699" i="1"/>
  <c r="CH695" i="1"/>
  <c r="CI695" i="1"/>
  <c r="CI691" i="1"/>
  <c r="CH691" i="1"/>
  <c r="CI687" i="1"/>
  <c r="CH687" i="1"/>
  <c r="CI683" i="1"/>
  <c r="CH683" i="1"/>
  <c r="CI679" i="1"/>
  <c r="CH679" i="1"/>
  <c r="CI675" i="1"/>
  <c r="CH675" i="1"/>
  <c r="CI671" i="1"/>
  <c r="CH671" i="1"/>
  <c r="CI667" i="1"/>
  <c r="CH667" i="1"/>
  <c r="CI663" i="1"/>
  <c r="CH663" i="1"/>
  <c r="CI659" i="1"/>
  <c r="CH659" i="1"/>
  <c r="CI655" i="1"/>
  <c r="CH655" i="1"/>
  <c r="CI651" i="1"/>
  <c r="CH651" i="1"/>
  <c r="CI647" i="1"/>
  <c r="CH647" i="1"/>
  <c r="CI643" i="1"/>
  <c r="CH643" i="1"/>
  <c r="CI639" i="1"/>
  <c r="CH639" i="1"/>
  <c r="CI635" i="1"/>
  <c r="CH635" i="1"/>
  <c r="CI631" i="1"/>
  <c r="CH631" i="1"/>
  <c r="CI627" i="1"/>
  <c r="CH627" i="1"/>
  <c r="CI623" i="1"/>
  <c r="CH623" i="1"/>
  <c r="CI619" i="1"/>
  <c r="CH619" i="1"/>
  <c r="CH615" i="1"/>
  <c r="CI615" i="1"/>
  <c r="CI611" i="1"/>
  <c r="CH611" i="1"/>
  <c r="CI607" i="1"/>
  <c r="CH607" i="1"/>
  <c r="CI603" i="1"/>
  <c r="CH603" i="1"/>
  <c r="CI599" i="1"/>
  <c r="CH599" i="1"/>
  <c r="CI595" i="1"/>
  <c r="CH595" i="1"/>
  <c r="CI591" i="1"/>
  <c r="CH591" i="1"/>
  <c r="CI587" i="1"/>
  <c r="CH587" i="1"/>
  <c r="CI583" i="1"/>
  <c r="CH583" i="1"/>
  <c r="CI579" i="1"/>
  <c r="CH579" i="1"/>
  <c r="CI575" i="1"/>
  <c r="CH575" i="1"/>
  <c r="CI571" i="1"/>
  <c r="CH571" i="1"/>
  <c r="CI567" i="1"/>
  <c r="CH567" i="1"/>
  <c r="CI563" i="1"/>
  <c r="CH563" i="1"/>
  <c r="CI559" i="1"/>
  <c r="CH559" i="1"/>
  <c r="CI555" i="1"/>
  <c r="CH555" i="1"/>
  <c r="CI551" i="1"/>
  <c r="CH551" i="1"/>
  <c r="CI547" i="1"/>
  <c r="CH547" i="1"/>
  <c r="CI543" i="1"/>
  <c r="CH543" i="1"/>
  <c r="CI539" i="1"/>
  <c r="CH539" i="1"/>
  <c r="CI535" i="1"/>
  <c r="CH535" i="1"/>
  <c r="CI531" i="1"/>
  <c r="CH531" i="1"/>
  <c r="CI527" i="1"/>
  <c r="CH527" i="1"/>
  <c r="CI523" i="1"/>
  <c r="CH523" i="1"/>
  <c r="CI519" i="1"/>
  <c r="CH519" i="1"/>
  <c r="CI515" i="1"/>
  <c r="CH515" i="1"/>
  <c r="CI511" i="1"/>
  <c r="CH511" i="1"/>
  <c r="CI507" i="1"/>
  <c r="CH507" i="1"/>
  <c r="CI503" i="1"/>
  <c r="CH503" i="1"/>
  <c r="CI499" i="1"/>
  <c r="CH499" i="1"/>
  <c r="CI495" i="1"/>
  <c r="CH495" i="1"/>
  <c r="CI491" i="1"/>
  <c r="CH491" i="1"/>
  <c r="CH487" i="1"/>
  <c r="CI487" i="1"/>
  <c r="CI483" i="1"/>
  <c r="CH483" i="1"/>
  <c r="CI479" i="1"/>
  <c r="CH479" i="1"/>
  <c r="CI475" i="1"/>
  <c r="CH475" i="1"/>
  <c r="CI471" i="1"/>
  <c r="CH471" i="1"/>
  <c r="CI467" i="1"/>
  <c r="CH467" i="1"/>
  <c r="CI463" i="1"/>
  <c r="CH463" i="1"/>
  <c r="CI459" i="1"/>
  <c r="CH459" i="1"/>
  <c r="CI455" i="1"/>
  <c r="CH455" i="1"/>
  <c r="CI451" i="1"/>
  <c r="CH451" i="1"/>
  <c r="CI447" i="1"/>
  <c r="CH447" i="1"/>
  <c r="CI443" i="1"/>
  <c r="CH443" i="1"/>
  <c r="CI439" i="1"/>
  <c r="CH439" i="1"/>
  <c r="CI435" i="1"/>
  <c r="CH435" i="1"/>
  <c r="CI431" i="1"/>
  <c r="CH431" i="1"/>
  <c r="CI427" i="1"/>
  <c r="CH427" i="1"/>
  <c r="CI423" i="1"/>
  <c r="CH423" i="1"/>
  <c r="CI419" i="1"/>
  <c r="CH419" i="1"/>
  <c r="CI415" i="1"/>
  <c r="CH415" i="1"/>
  <c r="CI411" i="1"/>
  <c r="CH411" i="1"/>
  <c r="CI407" i="1"/>
  <c r="CH407" i="1"/>
  <c r="CI1078" i="1"/>
  <c r="CH1078" i="1"/>
  <c r="CI1074" i="1"/>
  <c r="CH1074" i="1"/>
  <c r="CI1070" i="1"/>
  <c r="CH1070" i="1"/>
  <c r="CI1066" i="1"/>
  <c r="CH1066" i="1"/>
  <c r="CI1062" i="1"/>
  <c r="CH1062" i="1"/>
  <c r="CI1058" i="1"/>
  <c r="CH1058" i="1"/>
  <c r="CI1054" i="1"/>
  <c r="CH1054" i="1"/>
  <c r="CI1050" i="1"/>
  <c r="CH1050" i="1"/>
  <c r="CI1046" i="1"/>
  <c r="CH1046" i="1"/>
  <c r="CI1042" i="1"/>
  <c r="CH1042" i="1"/>
  <c r="CI1038" i="1"/>
  <c r="CH1038" i="1"/>
  <c r="CI1034" i="1"/>
  <c r="CH1034" i="1"/>
  <c r="CI1030" i="1"/>
  <c r="CH1030" i="1"/>
  <c r="CI1026" i="1"/>
  <c r="CH1026" i="1"/>
  <c r="CI1022" i="1"/>
  <c r="CH1022" i="1"/>
  <c r="CI1018" i="1"/>
  <c r="CH1018" i="1"/>
  <c r="CI1014" i="1"/>
  <c r="CH1014" i="1"/>
  <c r="CI1010" i="1"/>
  <c r="CH1010" i="1"/>
  <c r="CI1006" i="1"/>
  <c r="CH1006" i="1"/>
  <c r="CI1002" i="1"/>
  <c r="CH1002" i="1"/>
  <c r="CI998" i="1"/>
  <c r="CH998" i="1"/>
  <c r="CI994" i="1"/>
  <c r="CH994" i="1"/>
  <c r="CI990" i="1"/>
  <c r="CH990" i="1"/>
  <c r="CI986" i="1"/>
  <c r="CH986" i="1"/>
  <c r="CI982" i="1"/>
  <c r="CH982" i="1"/>
  <c r="CI978" i="1"/>
  <c r="CH978" i="1"/>
  <c r="CI974" i="1"/>
  <c r="CH974" i="1"/>
  <c r="CI970" i="1"/>
  <c r="CH970" i="1"/>
  <c r="CI966" i="1"/>
  <c r="CH966" i="1"/>
  <c r="CI962" i="1"/>
  <c r="CH962" i="1"/>
  <c r="CI958" i="1"/>
  <c r="CH958" i="1"/>
  <c r="CI954" i="1"/>
  <c r="CH954" i="1"/>
  <c r="CI950" i="1"/>
  <c r="CH950" i="1"/>
  <c r="CI946" i="1"/>
  <c r="CH946" i="1"/>
  <c r="CI942" i="1"/>
  <c r="CH942" i="1"/>
  <c r="CI938" i="1"/>
  <c r="CH938" i="1"/>
  <c r="CI934" i="1"/>
  <c r="CH934" i="1"/>
  <c r="CI930" i="1"/>
  <c r="CH930" i="1"/>
  <c r="CI926" i="1"/>
  <c r="CH926" i="1"/>
  <c r="CI922" i="1"/>
  <c r="CH922" i="1"/>
  <c r="CI918" i="1"/>
  <c r="CH918" i="1"/>
  <c r="CI914" i="1"/>
  <c r="CH914" i="1"/>
  <c r="CI910" i="1"/>
  <c r="CH910" i="1"/>
  <c r="CI906" i="1"/>
  <c r="CH906" i="1"/>
  <c r="CI902" i="1"/>
  <c r="CH902" i="1"/>
  <c r="CI898" i="1"/>
  <c r="CH898" i="1"/>
  <c r="CI894" i="1"/>
  <c r="CH894" i="1"/>
  <c r="CI890" i="1"/>
  <c r="CH890" i="1"/>
  <c r="CI886" i="1"/>
  <c r="CH886" i="1"/>
  <c r="CI882" i="1"/>
  <c r="CH882" i="1"/>
  <c r="CI878" i="1"/>
  <c r="CH878" i="1"/>
  <c r="CI874" i="1"/>
  <c r="CH874" i="1"/>
  <c r="CI870" i="1"/>
  <c r="CH870" i="1"/>
  <c r="CI866" i="1"/>
  <c r="CH866" i="1"/>
  <c r="CI862" i="1"/>
  <c r="CH862" i="1"/>
  <c r="CI858" i="1"/>
  <c r="CH858" i="1"/>
  <c r="CI854" i="1"/>
  <c r="CH854" i="1"/>
  <c r="CI850" i="1"/>
  <c r="CH850" i="1"/>
  <c r="CI846" i="1"/>
  <c r="CH846" i="1"/>
  <c r="CI842" i="1"/>
  <c r="CH842" i="1"/>
  <c r="CI838" i="1"/>
  <c r="CH838" i="1"/>
  <c r="CI834" i="1"/>
  <c r="CH834" i="1"/>
  <c r="CI830" i="1"/>
  <c r="CH830" i="1"/>
  <c r="CI826" i="1"/>
  <c r="CH826" i="1"/>
  <c r="CI822" i="1"/>
  <c r="CH822" i="1"/>
  <c r="CI818" i="1"/>
  <c r="CH818" i="1"/>
  <c r="CI814" i="1"/>
  <c r="CH814" i="1"/>
  <c r="CI810" i="1"/>
  <c r="CH810" i="1"/>
  <c r="CI806" i="1"/>
  <c r="CH806" i="1"/>
  <c r="CI802" i="1"/>
  <c r="CH802" i="1"/>
  <c r="CI798" i="1"/>
  <c r="CH798" i="1"/>
  <c r="CI794" i="1"/>
  <c r="CH794" i="1"/>
  <c r="CI790" i="1"/>
  <c r="CH790" i="1"/>
  <c r="CI786" i="1"/>
  <c r="CH786" i="1"/>
  <c r="CI782" i="1"/>
  <c r="CH782" i="1"/>
  <c r="CI778" i="1"/>
  <c r="CH778" i="1"/>
  <c r="CI774" i="1"/>
  <c r="CH774" i="1"/>
  <c r="CI770" i="1"/>
  <c r="CH770" i="1"/>
  <c r="CI766" i="1"/>
  <c r="CH766" i="1"/>
  <c r="CI762" i="1"/>
  <c r="CH762" i="1"/>
  <c r="CI758" i="1"/>
  <c r="CH758" i="1"/>
  <c r="CI754" i="1"/>
  <c r="CH754" i="1"/>
  <c r="CI750" i="1"/>
  <c r="CH750" i="1"/>
  <c r="CI746" i="1"/>
  <c r="CH746" i="1"/>
  <c r="CI742" i="1"/>
  <c r="CH742" i="1"/>
  <c r="CI738" i="1"/>
  <c r="CH738" i="1"/>
  <c r="CI734" i="1"/>
  <c r="CH734" i="1"/>
  <c r="CI730" i="1"/>
  <c r="CH730" i="1"/>
  <c r="CI726" i="1"/>
  <c r="CH726" i="1"/>
  <c r="CI722" i="1"/>
  <c r="CH722" i="1"/>
  <c r="CI718" i="1"/>
  <c r="CH718" i="1"/>
  <c r="CI714" i="1"/>
  <c r="CH714" i="1"/>
  <c r="CI710" i="1"/>
  <c r="CH710" i="1"/>
  <c r="CI706" i="1"/>
  <c r="CH706" i="1"/>
  <c r="CI702" i="1"/>
  <c r="CH702" i="1"/>
  <c r="CI698" i="1"/>
  <c r="CH698" i="1"/>
  <c r="CI694" i="1"/>
  <c r="CH694" i="1"/>
  <c r="CI690" i="1"/>
  <c r="CH690" i="1"/>
  <c r="CI686" i="1"/>
  <c r="CH686" i="1"/>
  <c r="CI682" i="1"/>
  <c r="CH682" i="1"/>
  <c r="CI678" i="1"/>
  <c r="CH678" i="1"/>
  <c r="CI674" i="1"/>
  <c r="CH674" i="1"/>
  <c r="CI670" i="1"/>
  <c r="CH670" i="1"/>
  <c r="CI666" i="1"/>
  <c r="CH666" i="1"/>
  <c r="CI662" i="1"/>
  <c r="CH662" i="1"/>
  <c r="CI658" i="1"/>
  <c r="CH658" i="1"/>
  <c r="CI654" i="1"/>
  <c r="CH654" i="1"/>
  <c r="CI650" i="1"/>
  <c r="CH650" i="1"/>
  <c r="CI646" i="1"/>
  <c r="CH646" i="1"/>
  <c r="CI642" i="1"/>
  <c r="CH642" i="1"/>
  <c r="CI638" i="1"/>
  <c r="CH638" i="1"/>
  <c r="CI634" i="1"/>
  <c r="CH634" i="1"/>
  <c r="CI630" i="1"/>
  <c r="CH630" i="1"/>
  <c r="CI626" i="1"/>
  <c r="CH626" i="1"/>
  <c r="CI622" i="1"/>
  <c r="CH622" i="1"/>
  <c r="CI618" i="1"/>
  <c r="CH618" i="1"/>
  <c r="CI614" i="1"/>
  <c r="CH614" i="1"/>
  <c r="CI610" i="1"/>
  <c r="CH610" i="1"/>
  <c r="CI606" i="1"/>
  <c r="CH606" i="1"/>
  <c r="CI602" i="1"/>
  <c r="CH602" i="1"/>
  <c r="CI598" i="1"/>
  <c r="CH598" i="1"/>
  <c r="CI594" i="1"/>
  <c r="CH594" i="1"/>
  <c r="CI590" i="1"/>
  <c r="CH590" i="1"/>
  <c r="CI586" i="1"/>
  <c r="CH586" i="1"/>
  <c r="CI582" i="1"/>
  <c r="CH582" i="1"/>
  <c r="CI578" i="1"/>
  <c r="CH578" i="1"/>
  <c r="CI574" i="1"/>
  <c r="CH574" i="1"/>
  <c r="CI570" i="1"/>
  <c r="CH570" i="1"/>
  <c r="CI566" i="1"/>
  <c r="CH566" i="1"/>
  <c r="CI562" i="1"/>
  <c r="CH562" i="1"/>
  <c r="CI558" i="1"/>
  <c r="CH558" i="1"/>
  <c r="CI554" i="1"/>
  <c r="CH554" i="1"/>
  <c r="CI550" i="1"/>
  <c r="CH550" i="1"/>
  <c r="CI546" i="1"/>
  <c r="CH546" i="1"/>
  <c r="CI542" i="1"/>
  <c r="CH542" i="1"/>
  <c r="CI538" i="1"/>
  <c r="CH538" i="1"/>
  <c r="CI534" i="1"/>
  <c r="CH534" i="1"/>
  <c r="CI530" i="1"/>
  <c r="CH530" i="1"/>
  <c r="CI526" i="1"/>
  <c r="CH526" i="1"/>
  <c r="CI522" i="1"/>
  <c r="CH522" i="1"/>
  <c r="CI518" i="1"/>
  <c r="CH518" i="1"/>
  <c r="CI514" i="1"/>
  <c r="CH514" i="1"/>
  <c r="CI510" i="1"/>
  <c r="CH510" i="1"/>
  <c r="CI506" i="1"/>
  <c r="CH506" i="1"/>
  <c r="CI502" i="1"/>
  <c r="CH502" i="1"/>
  <c r="CI498" i="1"/>
  <c r="CH498" i="1"/>
  <c r="CI494" i="1"/>
  <c r="CH494" i="1"/>
  <c r="CI490" i="1"/>
  <c r="CH490" i="1"/>
  <c r="CI486" i="1"/>
  <c r="CH486" i="1"/>
  <c r="CI482" i="1"/>
  <c r="CH482" i="1"/>
  <c r="CI478" i="1"/>
  <c r="CH478" i="1"/>
  <c r="CI474" i="1"/>
  <c r="CH474" i="1"/>
  <c r="CI470" i="1"/>
  <c r="CH470" i="1"/>
  <c r="CI466" i="1"/>
  <c r="CH466" i="1"/>
  <c r="CI462" i="1"/>
  <c r="CH462" i="1"/>
  <c r="CI458" i="1"/>
  <c r="CH458" i="1"/>
  <c r="CI454" i="1"/>
  <c r="CH454" i="1"/>
  <c r="CI450" i="1"/>
  <c r="CH450" i="1"/>
  <c r="CI446" i="1"/>
  <c r="CH446" i="1"/>
  <c r="CI442" i="1"/>
  <c r="CH442" i="1"/>
  <c r="CI438" i="1"/>
  <c r="CH438" i="1"/>
  <c r="CI434" i="1"/>
  <c r="CH434" i="1"/>
  <c r="CI430" i="1"/>
  <c r="CH430" i="1"/>
  <c r="CI426" i="1"/>
  <c r="CH426" i="1"/>
  <c r="CI422" i="1"/>
  <c r="CH422" i="1"/>
  <c r="CI418" i="1"/>
  <c r="CH418" i="1"/>
  <c r="CI414" i="1"/>
  <c r="CH414" i="1"/>
  <c r="CI410" i="1"/>
  <c r="CH410" i="1"/>
  <c r="CI406" i="1"/>
  <c r="CH406" i="1"/>
  <c r="CS2" i="1"/>
  <c r="DK1" i="1"/>
  <c r="DL1" i="1" s="1"/>
  <c r="P74" i="4"/>
  <c r="CQ29" i="1"/>
  <c r="CQ30" i="1"/>
  <c r="CQ31" i="1"/>
  <c r="CQ32" i="1"/>
  <c r="CQ33" i="1"/>
  <c r="CQ34" i="1"/>
  <c r="CQ35" i="1"/>
  <c r="CQ36" i="1"/>
  <c r="CQ37" i="1"/>
  <c r="CQ38" i="1"/>
  <c r="CQ39" i="1"/>
  <c r="CQ40" i="1"/>
  <c r="CQ41" i="1"/>
  <c r="CQ42" i="1"/>
  <c r="CQ43" i="1"/>
  <c r="CQ44" i="1"/>
  <c r="CQ45" i="1"/>
  <c r="CQ46" i="1"/>
  <c r="CQ47" i="1"/>
  <c r="CQ48" i="1"/>
  <c r="CQ49" i="1"/>
  <c r="CQ50" i="1"/>
  <c r="CQ51" i="1"/>
  <c r="CQ52" i="1"/>
  <c r="CQ53" i="1"/>
  <c r="CQ54" i="1"/>
  <c r="CQ55" i="1"/>
  <c r="CQ56" i="1"/>
  <c r="CQ57" i="1"/>
  <c r="CQ58" i="1"/>
  <c r="CQ59" i="1"/>
  <c r="CQ60" i="1"/>
  <c r="CQ61" i="1"/>
  <c r="CQ62" i="1"/>
  <c r="CQ63" i="1"/>
  <c r="CQ64" i="1"/>
  <c r="CQ65" i="1"/>
  <c r="CQ66" i="1"/>
  <c r="CQ67" i="1"/>
  <c r="CQ68" i="1"/>
  <c r="CQ69" i="1"/>
  <c r="CQ70" i="1"/>
  <c r="CQ71" i="1"/>
  <c r="CQ72" i="1"/>
  <c r="CQ73" i="1"/>
  <c r="CQ74" i="1"/>
  <c r="CQ75" i="1"/>
  <c r="CQ76" i="1"/>
  <c r="CQ77" i="1"/>
  <c r="CQ78" i="1"/>
  <c r="CQ79" i="1"/>
  <c r="CQ80" i="1"/>
  <c r="CQ81" i="1"/>
  <c r="CQ82" i="1"/>
  <c r="CQ83" i="1"/>
  <c r="CQ84" i="1"/>
  <c r="CQ85" i="1"/>
  <c r="CQ86" i="1"/>
  <c r="CQ87" i="1"/>
  <c r="CQ88" i="1"/>
  <c r="CQ89" i="1"/>
  <c r="CQ90" i="1"/>
  <c r="CQ91" i="1"/>
  <c r="CQ92" i="1"/>
  <c r="CQ93" i="1"/>
  <c r="CQ94" i="1"/>
  <c r="CQ95" i="1"/>
  <c r="CQ96" i="1"/>
  <c r="CQ97" i="1"/>
  <c r="CQ98" i="1"/>
  <c r="CQ99" i="1"/>
  <c r="CQ100" i="1"/>
  <c r="CQ101" i="1"/>
  <c r="CQ102" i="1"/>
  <c r="CQ103" i="1"/>
  <c r="CQ104" i="1"/>
  <c r="CQ105" i="1"/>
  <c r="CQ106" i="1"/>
  <c r="CQ107" i="1"/>
  <c r="CQ108" i="1"/>
  <c r="CQ109" i="1"/>
  <c r="CQ110" i="1"/>
  <c r="CQ111" i="1"/>
  <c r="CQ112" i="1"/>
  <c r="CQ113" i="1"/>
  <c r="CQ114" i="1"/>
  <c r="CQ115" i="1"/>
  <c r="CQ116" i="1"/>
  <c r="CQ117" i="1"/>
  <c r="CQ118" i="1"/>
  <c r="CQ119" i="1"/>
  <c r="CQ120" i="1"/>
  <c r="CQ121" i="1"/>
  <c r="CQ122" i="1"/>
  <c r="CQ123" i="1"/>
  <c r="CQ124" i="1"/>
  <c r="CQ125" i="1"/>
  <c r="CQ126" i="1"/>
  <c r="CQ127" i="1"/>
  <c r="CQ128" i="1"/>
  <c r="CQ130" i="1"/>
  <c r="CQ131" i="1"/>
  <c r="CQ132" i="1"/>
  <c r="CQ133" i="1"/>
  <c r="CQ134" i="1"/>
  <c r="CQ135" i="1"/>
  <c r="CQ136" i="1"/>
  <c r="CQ137" i="1"/>
  <c r="CQ138" i="1"/>
  <c r="CQ139" i="1"/>
  <c r="CQ140" i="1"/>
  <c r="CQ141" i="1"/>
  <c r="CQ142" i="1"/>
  <c r="CQ143" i="1"/>
  <c r="CQ144" i="1"/>
  <c r="CQ145" i="1"/>
  <c r="CQ146" i="1"/>
  <c r="CQ147" i="1"/>
  <c r="CQ148" i="1"/>
  <c r="CQ149" i="1"/>
  <c r="CQ150" i="1"/>
  <c r="CQ151" i="1"/>
  <c r="CQ152" i="1"/>
  <c r="CQ153" i="1"/>
  <c r="CQ154" i="1"/>
  <c r="CQ155" i="1"/>
  <c r="CQ156" i="1"/>
  <c r="CQ157" i="1"/>
  <c r="CQ158" i="1"/>
  <c r="CQ159" i="1"/>
  <c r="CQ160" i="1"/>
  <c r="CQ161" i="1"/>
  <c r="CQ162" i="1"/>
  <c r="CQ163" i="1"/>
  <c r="CR163" i="1" s="1"/>
  <c r="CQ164" i="1"/>
  <c r="CQ165" i="1"/>
  <c r="CQ166" i="1"/>
  <c r="CQ167" i="1"/>
  <c r="CQ168" i="1"/>
  <c r="CQ169" i="1"/>
  <c r="CQ170" i="1"/>
  <c r="CQ171" i="1"/>
  <c r="CQ172" i="1"/>
  <c r="CQ173" i="1"/>
  <c r="CQ174" i="1"/>
  <c r="CQ175" i="1"/>
  <c r="CQ176" i="1"/>
  <c r="CQ177" i="1"/>
  <c r="CQ178" i="1"/>
  <c r="CQ179" i="1"/>
  <c r="CQ180" i="1"/>
  <c r="CQ181" i="1"/>
  <c r="CQ182" i="1"/>
  <c r="CQ183" i="1"/>
  <c r="CQ184" i="1"/>
  <c r="CQ185" i="1"/>
  <c r="CQ186" i="1"/>
  <c r="CQ187" i="1"/>
  <c r="CQ188" i="1"/>
  <c r="CQ189" i="1"/>
  <c r="CQ190" i="1"/>
  <c r="CQ191" i="1"/>
  <c r="CQ192" i="1"/>
  <c r="CQ193" i="1"/>
  <c r="CQ194" i="1"/>
  <c r="CQ195" i="1"/>
  <c r="CQ196" i="1"/>
  <c r="CQ197" i="1"/>
  <c r="CQ198" i="1"/>
  <c r="CQ199" i="1"/>
  <c r="CQ200" i="1"/>
  <c r="CQ201" i="1"/>
  <c r="CQ202" i="1"/>
  <c r="CQ203" i="1"/>
  <c r="CQ204" i="1"/>
  <c r="CQ205" i="1"/>
  <c r="CQ206" i="1"/>
  <c r="CQ207" i="1"/>
  <c r="CQ208" i="1"/>
  <c r="CQ209" i="1"/>
  <c r="CQ210" i="1"/>
  <c r="CQ211" i="1"/>
  <c r="CQ212" i="1"/>
  <c r="CQ213" i="1"/>
  <c r="CQ214" i="1"/>
  <c r="CQ215" i="1"/>
  <c r="CQ216" i="1"/>
  <c r="CQ217" i="1"/>
  <c r="CQ218" i="1"/>
  <c r="CQ219" i="1"/>
  <c r="CQ220" i="1"/>
  <c r="CQ221" i="1"/>
  <c r="CQ222" i="1"/>
  <c r="CQ223" i="1"/>
  <c r="CQ224" i="1"/>
  <c r="CQ225" i="1"/>
  <c r="CQ226" i="1"/>
  <c r="CQ227" i="1"/>
  <c r="CQ228" i="1"/>
  <c r="CQ229" i="1"/>
  <c r="CQ230" i="1"/>
  <c r="CQ231" i="1"/>
  <c r="CQ232" i="1"/>
  <c r="CQ233" i="1"/>
  <c r="CQ234" i="1"/>
  <c r="CQ235" i="1"/>
  <c r="CQ236" i="1"/>
  <c r="CQ237" i="1"/>
  <c r="CQ238" i="1"/>
  <c r="CQ239" i="1"/>
  <c r="CQ240" i="1"/>
  <c r="CQ241" i="1"/>
  <c r="CR241" i="1" s="1"/>
  <c r="CQ242" i="1"/>
  <c r="CQ243" i="1"/>
  <c r="CQ244" i="1"/>
  <c r="CQ245" i="1"/>
  <c r="CQ246" i="1"/>
  <c r="CQ247" i="1"/>
  <c r="CQ248" i="1"/>
  <c r="CQ249" i="1"/>
  <c r="CQ250" i="1"/>
  <c r="CQ251" i="1"/>
  <c r="CQ252" i="1"/>
  <c r="CQ253" i="1"/>
  <c r="CQ254" i="1"/>
  <c r="CQ255" i="1"/>
  <c r="CQ256" i="1"/>
  <c r="CQ257" i="1"/>
  <c r="CQ258" i="1"/>
  <c r="CQ259" i="1"/>
  <c r="CQ260" i="1"/>
  <c r="CQ261" i="1"/>
  <c r="CQ262" i="1"/>
  <c r="CQ263" i="1"/>
  <c r="CQ264" i="1"/>
  <c r="CQ265" i="1"/>
  <c r="CQ266" i="1"/>
  <c r="CQ267" i="1"/>
  <c r="CQ268" i="1"/>
  <c r="CQ269" i="1"/>
  <c r="CQ270" i="1"/>
  <c r="CQ271" i="1"/>
  <c r="CQ272" i="1"/>
  <c r="CQ273" i="1"/>
  <c r="CQ274" i="1"/>
  <c r="CQ275" i="1"/>
  <c r="CQ276" i="1"/>
  <c r="CQ277" i="1"/>
  <c r="CQ278" i="1"/>
  <c r="CQ279" i="1"/>
  <c r="CR279" i="1" s="1"/>
  <c r="CQ280" i="1"/>
  <c r="CQ281" i="1"/>
  <c r="CQ282" i="1"/>
  <c r="CQ283" i="1"/>
  <c r="CQ284" i="1"/>
  <c r="CQ285" i="1"/>
  <c r="CQ286" i="1"/>
  <c r="CQ287" i="1"/>
  <c r="CQ288" i="1"/>
  <c r="CQ289" i="1"/>
  <c r="CQ290" i="1"/>
  <c r="CQ291" i="1"/>
  <c r="CQ292" i="1"/>
  <c r="CQ293" i="1"/>
  <c r="CQ294" i="1"/>
  <c r="CQ295" i="1"/>
  <c r="CQ296" i="1"/>
  <c r="CQ297" i="1"/>
  <c r="CQ298" i="1"/>
  <c r="CQ299" i="1"/>
  <c r="CQ300" i="1"/>
  <c r="CQ301" i="1"/>
  <c r="CQ302" i="1"/>
  <c r="CQ303" i="1"/>
  <c r="CQ304" i="1"/>
  <c r="CQ305" i="1"/>
  <c r="CQ306" i="1"/>
  <c r="CQ307" i="1"/>
  <c r="CQ308" i="1"/>
  <c r="CQ309" i="1"/>
  <c r="CQ310" i="1"/>
  <c r="CQ311" i="1"/>
  <c r="CQ312" i="1"/>
  <c r="CQ313" i="1"/>
  <c r="CQ314" i="1"/>
  <c r="CQ315" i="1"/>
  <c r="CQ316" i="1"/>
  <c r="CQ317" i="1"/>
  <c r="CQ318" i="1"/>
  <c r="CQ319" i="1"/>
  <c r="CQ320" i="1"/>
  <c r="CQ321" i="1"/>
  <c r="CQ322" i="1"/>
  <c r="CQ323" i="1"/>
  <c r="CQ324" i="1"/>
  <c r="CQ325" i="1"/>
  <c r="CQ326" i="1"/>
  <c r="CQ327" i="1"/>
  <c r="CQ328" i="1"/>
  <c r="CQ329" i="1"/>
  <c r="CQ330" i="1"/>
  <c r="CQ331" i="1"/>
  <c r="CQ332" i="1"/>
  <c r="CQ333" i="1"/>
  <c r="CQ334" i="1"/>
  <c r="CQ335" i="1"/>
  <c r="CQ336" i="1"/>
  <c r="CQ337" i="1"/>
  <c r="CQ338" i="1"/>
  <c r="CQ339" i="1"/>
  <c r="CQ340" i="1"/>
  <c r="CQ341" i="1"/>
  <c r="CQ342" i="1"/>
  <c r="CQ343" i="1"/>
  <c r="CQ344" i="1"/>
  <c r="CQ345" i="1"/>
  <c r="CQ346" i="1"/>
  <c r="CQ347" i="1"/>
  <c r="CQ348" i="1"/>
  <c r="CQ349" i="1"/>
  <c r="CQ350" i="1"/>
  <c r="CQ351" i="1"/>
  <c r="CQ352" i="1"/>
  <c r="CQ353" i="1"/>
  <c r="CQ354" i="1"/>
  <c r="CQ355" i="1"/>
  <c r="CQ356" i="1"/>
  <c r="CQ357" i="1"/>
  <c r="CQ358" i="1"/>
  <c r="CQ359" i="1"/>
  <c r="CQ360" i="1"/>
  <c r="CQ361" i="1"/>
  <c r="CQ362" i="1"/>
  <c r="CQ363" i="1"/>
  <c r="CR363" i="1" s="1"/>
  <c r="CQ364" i="1"/>
  <c r="CQ365" i="1"/>
  <c r="CQ366" i="1"/>
  <c r="CQ367" i="1"/>
  <c r="CQ368" i="1"/>
  <c r="CQ369" i="1"/>
  <c r="CQ370" i="1"/>
  <c r="CQ371" i="1"/>
  <c r="CQ372" i="1"/>
  <c r="CQ373" i="1"/>
  <c r="CQ374" i="1"/>
  <c r="CQ375" i="1"/>
  <c r="CQ376" i="1"/>
  <c r="CQ377" i="1"/>
  <c r="CQ378" i="1"/>
  <c r="CQ379" i="1"/>
  <c r="CQ380" i="1"/>
  <c r="CQ381" i="1"/>
  <c r="CQ382" i="1"/>
  <c r="CQ383" i="1"/>
  <c r="CQ384" i="1"/>
  <c r="CQ385" i="1"/>
  <c r="CQ388" i="1"/>
  <c r="CQ389" i="1"/>
  <c r="CQ390" i="1"/>
  <c r="CQ391" i="1"/>
  <c r="CQ392" i="1"/>
  <c r="CQ393" i="1"/>
  <c r="CR393" i="1" s="1"/>
  <c r="CQ394" i="1"/>
  <c r="CR394" i="1" s="1"/>
  <c r="CQ395" i="1"/>
  <c r="CQ396" i="1"/>
  <c r="CQ397" i="1"/>
  <c r="CR397" i="1" s="1"/>
  <c r="CQ398" i="1"/>
  <c r="CQ399" i="1"/>
  <c r="CR399" i="1" s="1"/>
  <c r="CQ400" i="1"/>
  <c r="CR400" i="1" s="1"/>
  <c r="CQ401" i="1"/>
  <c r="CR401" i="1" s="1"/>
  <c r="CQ402" i="1"/>
  <c r="CR402" i="1" s="1"/>
  <c r="CQ403" i="1"/>
  <c r="CR403" i="1" s="1"/>
  <c r="CQ404" i="1"/>
  <c r="CR404" i="1" s="1"/>
  <c r="CQ405" i="1"/>
  <c r="CR405" i="1" s="1"/>
  <c r="CQ406" i="1"/>
  <c r="CQ407" i="1"/>
  <c r="CR407" i="1" s="1"/>
  <c r="CQ408" i="1"/>
  <c r="CR408" i="1" s="1"/>
  <c r="CQ409" i="1"/>
  <c r="CR409" i="1" s="1"/>
  <c r="CQ410" i="1"/>
  <c r="CR410" i="1" s="1"/>
  <c r="CQ411" i="1"/>
  <c r="CR411" i="1" s="1"/>
  <c r="CQ412" i="1"/>
  <c r="CR412" i="1" s="1"/>
  <c r="CQ413" i="1"/>
  <c r="CR413" i="1" s="1"/>
  <c r="CQ414" i="1"/>
  <c r="CR414" i="1" s="1"/>
  <c r="CQ415" i="1"/>
  <c r="CR415" i="1" s="1"/>
  <c r="CQ416" i="1"/>
  <c r="CR416" i="1" s="1"/>
  <c r="CQ417" i="1"/>
  <c r="CR417" i="1" s="1"/>
  <c r="CQ418" i="1"/>
  <c r="CR418" i="1" s="1"/>
  <c r="CQ419" i="1"/>
  <c r="CR419" i="1" s="1"/>
  <c r="CQ420" i="1"/>
  <c r="CR420" i="1" s="1"/>
  <c r="CQ421" i="1"/>
  <c r="CR421" i="1" s="1"/>
  <c r="CQ422" i="1"/>
  <c r="CR422" i="1" s="1"/>
  <c r="CQ423" i="1"/>
  <c r="CR423" i="1" s="1"/>
  <c r="CQ424" i="1"/>
  <c r="CR424" i="1" s="1"/>
  <c r="CQ425" i="1"/>
  <c r="CR425" i="1" s="1"/>
  <c r="CQ426" i="1"/>
  <c r="CR426" i="1" s="1"/>
  <c r="CQ427" i="1"/>
  <c r="CR427" i="1" s="1"/>
  <c r="CQ428" i="1"/>
  <c r="CR428" i="1" s="1"/>
  <c r="CQ429" i="1"/>
  <c r="CR429" i="1" s="1"/>
  <c r="CQ430" i="1"/>
  <c r="CR430" i="1" s="1"/>
  <c r="CQ431" i="1"/>
  <c r="CR431" i="1" s="1"/>
  <c r="CQ432" i="1"/>
  <c r="CR432" i="1" s="1"/>
  <c r="CQ433" i="1"/>
  <c r="CR433" i="1" s="1"/>
  <c r="CQ434" i="1"/>
  <c r="CR434" i="1" s="1"/>
  <c r="CQ435" i="1"/>
  <c r="CR435" i="1" s="1"/>
  <c r="CQ436" i="1"/>
  <c r="CR436" i="1" s="1"/>
  <c r="CQ437" i="1"/>
  <c r="CR437" i="1" s="1"/>
  <c r="CQ438" i="1"/>
  <c r="CR438" i="1" s="1"/>
  <c r="CQ439" i="1"/>
  <c r="CR439" i="1" s="1"/>
  <c r="CQ440" i="1"/>
  <c r="CR440" i="1" s="1"/>
  <c r="CQ441" i="1"/>
  <c r="CR441" i="1" s="1"/>
  <c r="CQ442" i="1"/>
  <c r="CR442" i="1" s="1"/>
  <c r="CQ443" i="1"/>
  <c r="CR443" i="1" s="1"/>
  <c r="CQ444" i="1"/>
  <c r="CR444" i="1" s="1"/>
  <c r="CQ445" i="1"/>
  <c r="CR445" i="1" s="1"/>
  <c r="CQ446" i="1"/>
  <c r="CR446" i="1" s="1"/>
  <c r="CQ447" i="1"/>
  <c r="CR447" i="1" s="1"/>
  <c r="CQ448" i="1"/>
  <c r="CR448" i="1" s="1"/>
  <c r="CQ449" i="1"/>
  <c r="CR449" i="1" s="1"/>
  <c r="CQ450" i="1"/>
  <c r="CR450" i="1" s="1"/>
  <c r="CQ451" i="1"/>
  <c r="CR451" i="1" s="1"/>
  <c r="CQ452" i="1"/>
  <c r="CR452" i="1" s="1"/>
  <c r="CQ453" i="1"/>
  <c r="CR453" i="1" s="1"/>
  <c r="CQ454" i="1"/>
  <c r="CR454" i="1" s="1"/>
  <c r="CQ455" i="1"/>
  <c r="CR455" i="1" s="1"/>
  <c r="CQ456" i="1"/>
  <c r="CR456" i="1" s="1"/>
  <c r="CQ457" i="1"/>
  <c r="CR457" i="1" s="1"/>
  <c r="CQ458" i="1"/>
  <c r="CR458" i="1" s="1"/>
  <c r="CQ459" i="1"/>
  <c r="CR459" i="1" s="1"/>
  <c r="CQ460" i="1"/>
  <c r="CR460" i="1" s="1"/>
  <c r="CQ461" i="1"/>
  <c r="CR461" i="1" s="1"/>
  <c r="CQ462" i="1"/>
  <c r="CR462" i="1" s="1"/>
  <c r="CQ463" i="1"/>
  <c r="CR463" i="1" s="1"/>
  <c r="CQ464" i="1"/>
  <c r="CR464" i="1" s="1"/>
  <c r="CQ465" i="1"/>
  <c r="CR465" i="1" s="1"/>
  <c r="CQ466" i="1"/>
  <c r="CR466" i="1" s="1"/>
  <c r="CQ467" i="1"/>
  <c r="CR467" i="1" s="1"/>
  <c r="CQ468" i="1"/>
  <c r="CR468" i="1" s="1"/>
  <c r="CQ469" i="1"/>
  <c r="CR469" i="1" s="1"/>
  <c r="CQ470" i="1"/>
  <c r="CR470" i="1" s="1"/>
  <c r="CQ471" i="1"/>
  <c r="CR471" i="1" s="1"/>
  <c r="CQ472" i="1"/>
  <c r="CR472" i="1" s="1"/>
  <c r="CQ473" i="1"/>
  <c r="CR473" i="1" s="1"/>
  <c r="CQ474" i="1"/>
  <c r="CR474" i="1" s="1"/>
  <c r="CQ475" i="1"/>
  <c r="CR475" i="1" s="1"/>
  <c r="CQ476" i="1"/>
  <c r="CR476" i="1" s="1"/>
  <c r="CQ477" i="1"/>
  <c r="CR477" i="1" s="1"/>
  <c r="CQ478" i="1"/>
  <c r="CR478" i="1" s="1"/>
  <c r="CQ479" i="1"/>
  <c r="CR479" i="1" s="1"/>
  <c r="CQ480" i="1"/>
  <c r="CR480" i="1" s="1"/>
  <c r="CQ481" i="1"/>
  <c r="CR481" i="1" s="1"/>
  <c r="CQ482" i="1"/>
  <c r="CR482" i="1" s="1"/>
  <c r="CQ483" i="1"/>
  <c r="CR483" i="1" s="1"/>
  <c r="CQ484" i="1"/>
  <c r="CR484" i="1" s="1"/>
  <c r="CQ485" i="1"/>
  <c r="CR485" i="1" s="1"/>
  <c r="CQ486" i="1"/>
  <c r="CR486" i="1" s="1"/>
  <c r="CQ487" i="1"/>
  <c r="CR487" i="1" s="1"/>
  <c r="CQ488" i="1"/>
  <c r="CR488" i="1" s="1"/>
  <c r="CQ489" i="1"/>
  <c r="CR489" i="1" s="1"/>
  <c r="CQ490" i="1"/>
  <c r="CR490" i="1" s="1"/>
  <c r="CQ491" i="1"/>
  <c r="CR491" i="1" s="1"/>
  <c r="CQ492" i="1"/>
  <c r="CR492" i="1" s="1"/>
  <c r="CQ493" i="1"/>
  <c r="CR493" i="1" s="1"/>
  <c r="CQ494" i="1"/>
  <c r="CR494" i="1" s="1"/>
  <c r="CQ495" i="1"/>
  <c r="CR495" i="1" s="1"/>
  <c r="CQ496" i="1"/>
  <c r="CR496" i="1" s="1"/>
  <c r="CQ497" i="1"/>
  <c r="CR497" i="1" s="1"/>
  <c r="CQ498" i="1"/>
  <c r="CQ499" i="1"/>
  <c r="CR499" i="1" s="1"/>
  <c r="CQ500" i="1"/>
  <c r="CR500" i="1" s="1"/>
  <c r="CQ501" i="1"/>
  <c r="CR501" i="1" s="1"/>
  <c r="CQ502" i="1"/>
  <c r="CR502" i="1" s="1"/>
  <c r="CQ503" i="1"/>
  <c r="CR503" i="1" s="1"/>
  <c r="CQ504" i="1"/>
  <c r="CR504" i="1" s="1"/>
  <c r="CQ505" i="1"/>
  <c r="CR505" i="1" s="1"/>
  <c r="CQ506" i="1"/>
  <c r="CR506" i="1" s="1"/>
  <c r="CQ507" i="1"/>
  <c r="CR507" i="1" s="1"/>
  <c r="CQ508" i="1"/>
  <c r="CR508" i="1" s="1"/>
  <c r="CQ509" i="1"/>
  <c r="CR509" i="1" s="1"/>
  <c r="CQ510" i="1"/>
  <c r="CR510" i="1" s="1"/>
  <c r="CQ511" i="1"/>
  <c r="CR511" i="1" s="1"/>
  <c r="CQ512" i="1"/>
  <c r="CR512" i="1" s="1"/>
  <c r="CQ513" i="1"/>
  <c r="CR513" i="1" s="1"/>
  <c r="CQ514" i="1"/>
  <c r="CR514" i="1" s="1"/>
  <c r="CQ515" i="1"/>
  <c r="CR515" i="1" s="1"/>
  <c r="CQ516" i="1"/>
  <c r="CR516" i="1" s="1"/>
  <c r="CQ517" i="1"/>
  <c r="CR517" i="1" s="1"/>
  <c r="CQ518" i="1"/>
  <c r="CR518" i="1" s="1"/>
  <c r="CQ519" i="1"/>
  <c r="CR519" i="1" s="1"/>
  <c r="CQ520" i="1"/>
  <c r="CR520" i="1" s="1"/>
  <c r="CQ521" i="1"/>
  <c r="CR521" i="1" s="1"/>
  <c r="CQ522" i="1"/>
  <c r="CR522" i="1" s="1"/>
  <c r="CQ523" i="1"/>
  <c r="CR523" i="1" s="1"/>
  <c r="CQ524" i="1"/>
  <c r="CR524" i="1" s="1"/>
  <c r="CQ525" i="1"/>
  <c r="CR525" i="1" s="1"/>
  <c r="CQ526" i="1"/>
  <c r="CR526" i="1" s="1"/>
  <c r="CQ527" i="1"/>
  <c r="CR527" i="1" s="1"/>
  <c r="CQ528" i="1"/>
  <c r="CR528" i="1" s="1"/>
  <c r="CQ529" i="1"/>
  <c r="CR529" i="1" s="1"/>
  <c r="CQ530" i="1"/>
  <c r="CR530" i="1" s="1"/>
  <c r="CQ531" i="1"/>
  <c r="CR531" i="1" s="1"/>
  <c r="CQ532" i="1"/>
  <c r="CR532" i="1" s="1"/>
  <c r="CQ533" i="1"/>
  <c r="CR533" i="1" s="1"/>
  <c r="CQ534" i="1"/>
  <c r="CR534" i="1" s="1"/>
  <c r="CQ535" i="1"/>
  <c r="CR535" i="1" s="1"/>
  <c r="CQ536" i="1"/>
  <c r="CR536" i="1" s="1"/>
  <c r="CQ537" i="1"/>
  <c r="CR537" i="1" s="1"/>
  <c r="CQ538" i="1"/>
  <c r="CR538" i="1" s="1"/>
  <c r="CQ539" i="1"/>
  <c r="CR539" i="1" s="1"/>
  <c r="CQ540" i="1"/>
  <c r="CR540" i="1" s="1"/>
  <c r="CQ541" i="1"/>
  <c r="CR541" i="1" s="1"/>
  <c r="CQ542" i="1"/>
  <c r="CR542" i="1" s="1"/>
  <c r="CQ543" i="1"/>
  <c r="CR543" i="1" s="1"/>
  <c r="CQ544" i="1"/>
  <c r="CR544" i="1" s="1"/>
  <c r="CQ545" i="1"/>
  <c r="CR545" i="1" s="1"/>
  <c r="CQ546" i="1"/>
  <c r="CR546" i="1" s="1"/>
  <c r="CQ547" i="1"/>
  <c r="CR547" i="1" s="1"/>
  <c r="CQ548" i="1"/>
  <c r="CR548" i="1" s="1"/>
  <c r="CQ549" i="1"/>
  <c r="CR549" i="1" s="1"/>
  <c r="CQ550" i="1"/>
  <c r="CR550" i="1" s="1"/>
  <c r="CQ551" i="1"/>
  <c r="CR551" i="1" s="1"/>
  <c r="CQ552" i="1"/>
  <c r="CR552" i="1" s="1"/>
  <c r="CQ553" i="1"/>
  <c r="CR553" i="1" s="1"/>
  <c r="CQ554" i="1"/>
  <c r="CR554" i="1" s="1"/>
  <c r="CQ555" i="1"/>
  <c r="CR555" i="1" s="1"/>
  <c r="CQ556" i="1"/>
  <c r="CR556" i="1" s="1"/>
  <c r="CQ557" i="1"/>
  <c r="CR557" i="1" s="1"/>
  <c r="CQ558" i="1"/>
  <c r="CR558" i="1" s="1"/>
  <c r="CQ559" i="1"/>
  <c r="CR559" i="1" s="1"/>
  <c r="CQ560" i="1"/>
  <c r="CR560" i="1" s="1"/>
  <c r="CQ561" i="1"/>
  <c r="CR561" i="1" s="1"/>
  <c r="CQ562" i="1"/>
  <c r="CR562" i="1" s="1"/>
  <c r="CQ563" i="1"/>
  <c r="CR563" i="1" s="1"/>
  <c r="CQ564" i="1"/>
  <c r="CR564" i="1" s="1"/>
  <c r="CQ565" i="1"/>
  <c r="CR565" i="1" s="1"/>
  <c r="CQ566" i="1"/>
  <c r="CR566" i="1" s="1"/>
  <c r="CQ567" i="1"/>
  <c r="CR567" i="1" s="1"/>
  <c r="CQ568" i="1"/>
  <c r="CR568" i="1" s="1"/>
  <c r="CQ569" i="1"/>
  <c r="CR569" i="1" s="1"/>
  <c r="CQ570" i="1"/>
  <c r="CR570" i="1" s="1"/>
  <c r="CQ571" i="1"/>
  <c r="CR571" i="1" s="1"/>
  <c r="CQ572" i="1"/>
  <c r="CR572" i="1" s="1"/>
  <c r="CQ573" i="1"/>
  <c r="CR573" i="1" s="1"/>
  <c r="CQ574" i="1"/>
  <c r="CR574" i="1" s="1"/>
  <c r="CQ575" i="1"/>
  <c r="CR575" i="1" s="1"/>
  <c r="CQ576" i="1"/>
  <c r="CR576" i="1" s="1"/>
  <c r="CQ577" i="1"/>
  <c r="CR577" i="1" s="1"/>
  <c r="CQ578" i="1"/>
  <c r="CR578" i="1" s="1"/>
  <c r="CQ579" i="1"/>
  <c r="CR579" i="1" s="1"/>
  <c r="CQ580" i="1"/>
  <c r="CR580" i="1" s="1"/>
  <c r="CQ581" i="1"/>
  <c r="CR581" i="1" s="1"/>
  <c r="CQ582" i="1"/>
  <c r="CQ583" i="1"/>
  <c r="CR583" i="1" s="1"/>
  <c r="CQ584" i="1"/>
  <c r="CR584" i="1" s="1"/>
  <c r="CQ585" i="1"/>
  <c r="CR585" i="1" s="1"/>
  <c r="CQ586" i="1"/>
  <c r="CR586" i="1" s="1"/>
  <c r="CQ587" i="1"/>
  <c r="CR587" i="1" s="1"/>
  <c r="CQ588" i="1"/>
  <c r="CR588" i="1" s="1"/>
  <c r="CQ589" i="1"/>
  <c r="CR589" i="1" s="1"/>
  <c r="CQ590" i="1"/>
  <c r="CR590" i="1" s="1"/>
  <c r="CQ591" i="1"/>
  <c r="CR591" i="1" s="1"/>
  <c r="CQ592" i="1"/>
  <c r="CR592" i="1" s="1"/>
  <c r="CQ593" i="1"/>
  <c r="CR593" i="1" s="1"/>
  <c r="CQ594" i="1"/>
  <c r="CR594" i="1" s="1"/>
  <c r="CQ595" i="1"/>
  <c r="CR595" i="1" s="1"/>
  <c r="CQ596" i="1"/>
  <c r="CR596" i="1" s="1"/>
  <c r="CQ597" i="1"/>
  <c r="CR597" i="1" s="1"/>
  <c r="CQ598" i="1"/>
  <c r="CR598" i="1" s="1"/>
  <c r="CQ599" i="1"/>
  <c r="CR599" i="1" s="1"/>
  <c r="CQ600" i="1"/>
  <c r="CR600" i="1" s="1"/>
  <c r="CQ601" i="1"/>
  <c r="CR601" i="1" s="1"/>
  <c r="CQ602" i="1"/>
  <c r="CR602" i="1" s="1"/>
  <c r="CQ603" i="1"/>
  <c r="CR603" i="1" s="1"/>
  <c r="CQ604" i="1"/>
  <c r="CR604" i="1" s="1"/>
  <c r="CQ605" i="1"/>
  <c r="CR605" i="1" s="1"/>
  <c r="CQ606" i="1"/>
  <c r="CR606" i="1" s="1"/>
  <c r="CQ607" i="1"/>
  <c r="CR607" i="1" s="1"/>
  <c r="CQ608" i="1"/>
  <c r="CR608" i="1" s="1"/>
  <c r="CQ609" i="1"/>
  <c r="CR609" i="1" s="1"/>
  <c r="CQ610" i="1"/>
  <c r="CR610" i="1" s="1"/>
  <c r="CQ611" i="1"/>
  <c r="CR611" i="1" s="1"/>
  <c r="CQ612" i="1"/>
  <c r="CR612" i="1" s="1"/>
  <c r="CQ613" i="1"/>
  <c r="CR613" i="1" s="1"/>
  <c r="CQ614" i="1"/>
  <c r="CR614" i="1" s="1"/>
  <c r="CQ615" i="1"/>
  <c r="CR615" i="1" s="1"/>
  <c r="CQ616" i="1"/>
  <c r="CR616" i="1" s="1"/>
  <c r="CQ617" i="1"/>
  <c r="CR617" i="1" s="1"/>
  <c r="CQ618" i="1"/>
  <c r="CR618" i="1" s="1"/>
  <c r="CQ619" i="1"/>
  <c r="CR619" i="1" s="1"/>
  <c r="CQ620" i="1"/>
  <c r="CR620" i="1" s="1"/>
  <c r="CQ621" i="1"/>
  <c r="CR621" i="1" s="1"/>
  <c r="CQ622" i="1"/>
  <c r="CR622" i="1" s="1"/>
  <c r="CQ623" i="1"/>
  <c r="CR623" i="1" s="1"/>
  <c r="CQ624" i="1"/>
  <c r="CR624" i="1" s="1"/>
  <c r="CQ625" i="1"/>
  <c r="CR625" i="1" s="1"/>
  <c r="CQ626" i="1"/>
  <c r="CR626" i="1" s="1"/>
  <c r="CQ627" i="1"/>
  <c r="CR627" i="1" s="1"/>
  <c r="CQ628" i="1"/>
  <c r="CR628" i="1" s="1"/>
  <c r="CQ629" i="1"/>
  <c r="CR629" i="1" s="1"/>
  <c r="CQ630" i="1"/>
  <c r="CR630" i="1" s="1"/>
  <c r="CQ631" i="1"/>
  <c r="CR631" i="1" s="1"/>
  <c r="CQ632" i="1"/>
  <c r="CR632" i="1" s="1"/>
  <c r="CQ633" i="1"/>
  <c r="CR633" i="1" s="1"/>
  <c r="CQ634" i="1"/>
  <c r="CR634" i="1" s="1"/>
  <c r="CQ635" i="1"/>
  <c r="CR635" i="1" s="1"/>
  <c r="CQ636" i="1"/>
  <c r="CR636" i="1" s="1"/>
  <c r="CQ637" i="1"/>
  <c r="CR637" i="1" s="1"/>
  <c r="CQ638" i="1"/>
  <c r="CR638" i="1" s="1"/>
  <c r="CQ639" i="1"/>
  <c r="CR639" i="1" s="1"/>
  <c r="CQ640" i="1"/>
  <c r="CR640" i="1" s="1"/>
  <c r="CQ641" i="1"/>
  <c r="CR641" i="1" s="1"/>
  <c r="CQ642" i="1"/>
  <c r="CR642" i="1" s="1"/>
  <c r="CQ643" i="1"/>
  <c r="CR643" i="1" s="1"/>
  <c r="CQ644" i="1"/>
  <c r="CR644" i="1" s="1"/>
  <c r="CQ645" i="1"/>
  <c r="CR645" i="1" s="1"/>
  <c r="CQ646" i="1"/>
  <c r="CR646" i="1" s="1"/>
  <c r="CQ647" i="1"/>
  <c r="CR647" i="1" s="1"/>
  <c r="CQ648" i="1"/>
  <c r="CR648" i="1" s="1"/>
  <c r="CQ649" i="1"/>
  <c r="CR649" i="1" s="1"/>
  <c r="CQ650" i="1"/>
  <c r="CR650" i="1" s="1"/>
  <c r="CQ651" i="1"/>
  <c r="CR651" i="1" s="1"/>
  <c r="CQ652" i="1"/>
  <c r="CR652" i="1" s="1"/>
  <c r="CQ653" i="1"/>
  <c r="CR653" i="1" s="1"/>
  <c r="CQ654" i="1"/>
  <c r="CR654" i="1" s="1"/>
  <c r="CQ655" i="1"/>
  <c r="CR655" i="1" s="1"/>
  <c r="CQ656" i="1"/>
  <c r="CR656" i="1" s="1"/>
  <c r="CQ657" i="1"/>
  <c r="CR657" i="1" s="1"/>
  <c r="CQ658" i="1"/>
  <c r="CR658" i="1" s="1"/>
  <c r="CQ659" i="1"/>
  <c r="CR659" i="1" s="1"/>
  <c r="CQ660" i="1"/>
  <c r="CR660" i="1" s="1"/>
  <c r="CQ661" i="1"/>
  <c r="CR661" i="1" s="1"/>
  <c r="CQ662" i="1"/>
  <c r="CR662" i="1" s="1"/>
  <c r="CQ663" i="1"/>
  <c r="CR663" i="1" s="1"/>
  <c r="CQ664" i="1"/>
  <c r="CR664" i="1" s="1"/>
  <c r="CQ665" i="1"/>
  <c r="CR665" i="1" s="1"/>
  <c r="CQ666" i="1"/>
  <c r="CR666" i="1" s="1"/>
  <c r="CQ667" i="1"/>
  <c r="CR667" i="1" s="1"/>
  <c r="CQ668" i="1"/>
  <c r="CR668" i="1" s="1"/>
  <c r="CQ669" i="1"/>
  <c r="CR669" i="1" s="1"/>
  <c r="CQ670" i="1"/>
  <c r="CR670" i="1" s="1"/>
  <c r="CQ671" i="1"/>
  <c r="CR671" i="1" s="1"/>
  <c r="CQ672" i="1"/>
  <c r="CR672" i="1" s="1"/>
  <c r="CQ673" i="1"/>
  <c r="CR673" i="1" s="1"/>
  <c r="CQ674" i="1"/>
  <c r="CR674" i="1" s="1"/>
  <c r="CQ675" i="1"/>
  <c r="CR675" i="1" s="1"/>
  <c r="CQ676" i="1"/>
  <c r="CR676" i="1" s="1"/>
  <c r="CQ677" i="1"/>
  <c r="CR677" i="1" s="1"/>
  <c r="CQ678" i="1"/>
  <c r="CR678" i="1" s="1"/>
  <c r="CQ679" i="1"/>
  <c r="CR679" i="1" s="1"/>
  <c r="CQ680" i="1"/>
  <c r="CR680" i="1" s="1"/>
  <c r="CQ681" i="1"/>
  <c r="CR681" i="1" s="1"/>
  <c r="CQ682" i="1"/>
  <c r="CR682" i="1" s="1"/>
  <c r="CQ683" i="1"/>
  <c r="CR683" i="1" s="1"/>
  <c r="CQ684" i="1"/>
  <c r="CR684" i="1" s="1"/>
  <c r="CQ685" i="1"/>
  <c r="CR685" i="1" s="1"/>
  <c r="CQ686" i="1"/>
  <c r="CR686" i="1" s="1"/>
  <c r="CQ687" i="1"/>
  <c r="CR687" i="1" s="1"/>
  <c r="CQ688" i="1"/>
  <c r="CR688" i="1" s="1"/>
  <c r="CQ689" i="1"/>
  <c r="CR689" i="1" s="1"/>
  <c r="CQ690" i="1"/>
  <c r="CR690" i="1" s="1"/>
  <c r="CQ691" i="1"/>
  <c r="CR691" i="1" s="1"/>
  <c r="CQ692" i="1"/>
  <c r="CR692" i="1" s="1"/>
  <c r="CQ693" i="1"/>
  <c r="CR693" i="1" s="1"/>
  <c r="CQ694" i="1"/>
  <c r="CR694" i="1" s="1"/>
  <c r="CQ695" i="1"/>
  <c r="CR695" i="1" s="1"/>
  <c r="CQ696" i="1"/>
  <c r="CR696" i="1" s="1"/>
  <c r="CQ697" i="1"/>
  <c r="CR697" i="1" s="1"/>
  <c r="CQ698" i="1"/>
  <c r="CR698" i="1" s="1"/>
  <c r="CQ699" i="1"/>
  <c r="CR699" i="1" s="1"/>
  <c r="CQ700" i="1"/>
  <c r="CR700" i="1" s="1"/>
  <c r="CQ701" i="1"/>
  <c r="CR701" i="1" s="1"/>
  <c r="CQ702" i="1"/>
  <c r="CR702" i="1" s="1"/>
  <c r="CQ703" i="1"/>
  <c r="CR703" i="1" s="1"/>
  <c r="CQ704" i="1"/>
  <c r="CR704" i="1" s="1"/>
  <c r="CQ705" i="1"/>
  <c r="CR705" i="1" s="1"/>
  <c r="CQ706" i="1"/>
  <c r="CR706" i="1" s="1"/>
  <c r="CQ707" i="1"/>
  <c r="CR707" i="1" s="1"/>
  <c r="CQ708" i="1"/>
  <c r="CR708" i="1" s="1"/>
  <c r="CQ709" i="1"/>
  <c r="CR709" i="1" s="1"/>
  <c r="CQ710" i="1"/>
  <c r="CR710" i="1" s="1"/>
  <c r="CQ711" i="1"/>
  <c r="CR711" i="1" s="1"/>
  <c r="CQ712" i="1"/>
  <c r="CR712" i="1" s="1"/>
  <c r="CQ713" i="1"/>
  <c r="CR713" i="1" s="1"/>
  <c r="CQ714" i="1"/>
  <c r="CR714" i="1" s="1"/>
  <c r="CQ715" i="1"/>
  <c r="CR715" i="1" s="1"/>
  <c r="CQ716" i="1"/>
  <c r="CR716" i="1" s="1"/>
  <c r="CQ717" i="1"/>
  <c r="CR717" i="1" s="1"/>
  <c r="CQ718" i="1"/>
  <c r="CR718" i="1" s="1"/>
  <c r="CQ719" i="1"/>
  <c r="CR719" i="1" s="1"/>
  <c r="CQ720" i="1"/>
  <c r="CR720" i="1" s="1"/>
  <c r="CQ721" i="1"/>
  <c r="CR721" i="1" s="1"/>
  <c r="CQ722" i="1"/>
  <c r="CR722" i="1" s="1"/>
  <c r="CQ723" i="1"/>
  <c r="CR723" i="1" s="1"/>
  <c r="CQ724" i="1"/>
  <c r="CR724" i="1" s="1"/>
  <c r="CQ725" i="1"/>
  <c r="CR725" i="1" s="1"/>
  <c r="CQ726" i="1"/>
  <c r="CR726" i="1" s="1"/>
  <c r="CQ727" i="1"/>
  <c r="CR727" i="1" s="1"/>
  <c r="CQ728" i="1"/>
  <c r="CR728" i="1" s="1"/>
  <c r="CQ729" i="1"/>
  <c r="CR729" i="1" s="1"/>
  <c r="CQ730" i="1"/>
  <c r="CR730" i="1" s="1"/>
  <c r="CQ731" i="1"/>
  <c r="CR731" i="1" s="1"/>
  <c r="CQ732" i="1"/>
  <c r="CR732" i="1" s="1"/>
  <c r="CQ733" i="1"/>
  <c r="CR733" i="1" s="1"/>
  <c r="CQ734" i="1"/>
  <c r="CR734" i="1" s="1"/>
  <c r="CQ735" i="1"/>
  <c r="CR735" i="1" s="1"/>
  <c r="CQ736" i="1"/>
  <c r="CR736" i="1" s="1"/>
  <c r="CQ737" i="1"/>
  <c r="CR737" i="1" s="1"/>
  <c r="CQ738" i="1"/>
  <c r="CR738" i="1" s="1"/>
  <c r="CQ739" i="1"/>
  <c r="CR739" i="1" s="1"/>
  <c r="CQ740" i="1"/>
  <c r="CR740" i="1" s="1"/>
  <c r="CQ741" i="1"/>
  <c r="CR741" i="1" s="1"/>
  <c r="CQ742" i="1"/>
  <c r="CR742" i="1" s="1"/>
  <c r="CQ743" i="1"/>
  <c r="CR743" i="1" s="1"/>
  <c r="CQ744" i="1"/>
  <c r="CR744" i="1" s="1"/>
  <c r="CQ745" i="1"/>
  <c r="CR745" i="1" s="1"/>
  <c r="CQ746" i="1"/>
  <c r="CR746" i="1" s="1"/>
  <c r="CQ747" i="1"/>
  <c r="CR747" i="1" s="1"/>
  <c r="CQ748" i="1"/>
  <c r="CR748" i="1" s="1"/>
  <c r="CQ749" i="1"/>
  <c r="CR749" i="1" s="1"/>
  <c r="CQ750" i="1"/>
  <c r="CR750" i="1" s="1"/>
  <c r="CQ751" i="1"/>
  <c r="CR751" i="1" s="1"/>
  <c r="CQ752" i="1"/>
  <c r="CR752" i="1" s="1"/>
  <c r="CQ753" i="1"/>
  <c r="CR753" i="1" s="1"/>
  <c r="CQ754" i="1"/>
  <c r="CR754" i="1" s="1"/>
  <c r="CQ755" i="1"/>
  <c r="CR755" i="1" s="1"/>
  <c r="CQ756" i="1"/>
  <c r="CR756" i="1" s="1"/>
  <c r="CQ757" i="1"/>
  <c r="CR757" i="1" s="1"/>
  <c r="CQ758" i="1"/>
  <c r="CR758" i="1" s="1"/>
  <c r="CQ759" i="1"/>
  <c r="CR759" i="1" s="1"/>
  <c r="CQ760" i="1"/>
  <c r="CR760" i="1" s="1"/>
  <c r="CQ761" i="1"/>
  <c r="CR761" i="1" s="1"/>
  <c r="CQ762" i="1"/>
  <c r="CR762" i="1" s="1"/>
  <c r="CQ763" i="1"/>
  <c r="CR763" i="1" s="1"/>
  <c r="CQ764" i="1"/>
  <c r="CR764" i="1" s="1"/>
  <c r="CQ765" i="1"/>
  <c r="CR765" i="1" s="1"/>
  <c r="CQ766" i="1"/>
  <c r="CR766" i="1" s="1"/>
  <c r="CQ767" i="1"/>
  <c r="CR767" i="1" s="1"/>
  <c r="CQ768" i="1"/>
  <c r="CR768" i="1" s="1"/>
  <c r="CQ769" i="1"/>
  <c r="CR769" i="1" s="1"/>
  <c r="CQ770" i="1"/>
  <c r="CR770" i="1" s="1"/>
  <c r="CQ771" i="1"/>
  <c r="CR771" i="1" s="1"/>
  <c r="CQ772" i="1"/>
  <c r="CR772" i="1" s="1"/>
  <c r="CQ773" i="1"/>
  <c r="CR773" i="1" s="1"/>
  <c r="CQ774" i="1"/>
  <c r="CR774" i="1" s="1"/>
  <c r="CQ775" i="1"/>
  <c r="CR775" i="1" s="1"/>
  <c r="CQ776" i="1"/>
  <c r="CR776" i="1" s="1"/>
  <c r="CQ777" i="1"/>
  <c r="CR777" i="1" s="1"/>
  <c r="CQ778" i="1"/>
  <c r="CR778" i="1" s="1"/>
  <c r="CQ779" i="1"/>
  <c r="CR779" i="1" s="1"/>
  <c r="CQ780" i="1"/>
  <c r="CR780" i="1" s="1"/>
  <c r="CQ781" i="1"/>
  <c r="CR781" i="1" s="1"/>
  <c r="CQ782" i="1"/>
  <c r="CR782" i="1" s="1"/>
  <c r="CQ783" i="1"/>
  <c r="CR783" i="1" s="1"/>
  <c r="CQ784" i="1"/>
  <c r="CR784" i="1" s="1"/>
  <c r="CQ785" i="1"/>
  <c r="CR785" i="1" s="1"/>
  <c r="CQ786" i="1"/>
  <c r="CR786" i="1" s="1"/>
  <c r="CQ787" i="1"/>
  <c r="CR787" i="1" s="1"/>
  <c r="CQ788" i="1"/>
  <c r="CR788" i="1" s="1"/>
  <c r="CQ789" i="1"/>
  <c r="CR789" i="1" s="1"/>
  <c r="CQ790" i="1"/>
  <c r="CR790" i="1" s="1"/>
  <c r="CQ791" i="1"/>
  <c r="CR791" i="1" s="1"/>
  <c r="CQ792" i="1"/>
  <c r="CR792" i="1" s="1"/>
  <c r="CQ793" i="1"/>
  <c r="CR793" i="1" s="1"/>
  <c r="CQ794" i="1"/>
  <c r="CR794" i="1" s="1"/>
  <c r="CQ795" i="1"/>
  <c r="CR795" i="1" s="1"/>
  <c r="CQ796" i="1"/>
  <c r="CR796" i="1" s="1"/>
  <c r="CQ797" i="1"/>
  <c r="CR797" i="1" s="1"/>
  <c r="CQ798" i="1"/>
  <c r="CR798" i="1" s="1"/>
  <c r="CQ799" i="1"/>
  <c r="CR799" i="1" s="1"/>
  <c r="CQ800" i="1"/>
  <c r="CR800" i="1" s="1"/>
  <c r="CQ801" i="1"/>
  <c r="CR801" i="1" s="1"/>
  <c r="CQ802" i="1"/>
  <c r="CR802" i="1" s="1"/>
  <c r="CQ803" i="1"/>
  <c r="CR803" i="1" s="1"/>
  <c r="CQ804" i="1"/>
  <c r="CR804" i="1" s="1"/>
  <c r="CQ805" i="1"/>
  <c r="CR805" i="1" s="1"/>
  <c r="CQ806" i="1"/>
  <c r="CR806" i="1" s="1"/>
  <c r="CQ807" i="1"/>
  <c r="CR807" i="1" s="1"/>
  <c r="CQ808" i="1"/>
  <c r="CR808" i="1" s="1"/>
  <c r="CQ809" i="1"/>
  <c r="CR809" i="1" s="1"/>
  <c r="CQ810" i="1"/>
  <c r="CR810" i="1" s="1"/>
  <c r="CQ811" i="1"/>
  <c r="CR811" i="1" s="1"/>
  <c r="CQ812" i="1"/>
  <c r="CR812" i="1" s="1"/>
  <c r="CQ813" i="1"/>
  <c r="CR813" i="1" s="1"/>
  <c r="CQ814" i="1"/>
  <c r="CR814" i="1" s="1"/>
  <c r="CQ815" i="1"/>
  <c r="CR815" i="1" s="1"/>
  <c r="CQ816" i="1"/>
  <c r="CR816" i="1" s="1"/>
  <c r="CQ817" i="1"/>
  <c r="CR817" i="1" s="1"/>
  <c r="CQ818" i="1"/>
  <c r="CR818" i="1" s="1"/>
  <c r="CQ819" i="1"/>
  <c r="CR819" i="1" s="1"/>
  <c r="CQ820" i="1"/>
  <c r="CR820" i="1" s="1"/>
  <c r="CQ821" i="1"/>
  <c r="CR821" i="1" s="1"/>
  <c r="CQ822" i="1"/>
  <c r="CR822" i="1" s="1"/>
  <c r="CQ823" i="1"/>
  <c r="CR823" i="1" s="1"/>
  <c r="CQ824" i="1"/>
  <c r="CR824" i="1" s="1"/>
  <c r="CQ825" i="1"/>
  <c r="CR825" i="1" s="1"/>
  <c r="CQ826" i="1"/>
  <c r="CR826" i="1" s="1"/>
  <c r="CQ827" i="1"/>
  <c r="CR827" i="1" s="1"/>
  <c r="CQ828" i="1"/>
  <c r="CR828" i="1" s="1"/>
  <c r="CQ829" i="1"/>
  <c r="CR829" i="1" s="1"/>
  <c r="CQ830" i="1"/>
  <c r="CR830" i="1" s="1"/>
  <c r="CQ831" i="1"/>
  <c r="CR831" i="1" s="1"/>
  <c r="CQ832" i="1"/>
  <c r="CR832" i="1" s="1"/>
  <c r="CQ833" i="1"/>
  <c r="CR833" i="1" s="1"/>
  <c r="CQ834" i="1"/>
  <c r="CR834" i="1" s="1"/>
  <c r="CQ835" i="1"/>
  <c r="CR835" i="1" s="1"/>
  <c r="CQ836" i="1"/>
  <c r="CR836" i="1" s="1"/>
  <c r="CQ837" i="1"/>
  <c r="CR837" i="1" s="1"/>
  <c r="CQ838" i="1"/>
  <c r="CR838" i="1" s="1"/>
  <c r="CQ839" i="1"/>
  <c r="CR839" i="1" s="1"/>
  <c r="CQ840" i="1"/>
  <c r="CR840" i="1" s="1"/>
  <c r="CQ841" i="1"/>
  <c r="CR841" i="1" s="1"/>
  <c r="CQ842" i="1"/>
  <c r="CR842" i="1" s="1"/>
  <c r="CQ843" i="1"/>
  <c r="CR843" i="1" s="1"/>
  <c r="CQ844" i="1"/>
  <c r="CR844" i="1" s="1"/>
  <c r="CQ845" i="1"/>
  <c r="CR845" i="1" s="1"/>
  <c r="CQ846" i="1"/>
  <c r="CR846" i="1" s="1"/>
  <c r="CQ847" i="1"/>
  <c r="CR847" i="1" s="1"/>
  <c r="CQ848" i="1"/>
  <c r="CR848" i="1" s="1"/>
  <c r="CQ849" i="1"/>
  <c r="CR849" i="1" s="1"/>
  <c r="CQ850" i="1"/>
  <c r="CR850" i="1" s="1"/>
  <c r="CQ851" i="1"/>
  <c r="CR851" i="1" s="1"/>
  <c r="CQ852" i="1"/>
  <c r="CR852" i="1" s="1"/>
  <c r="CQ853" i="1"/>
  <c r="CR853" i="1" s="1"/>
  <c r="CQ854" i="1"/>
  <c r="CR854" i="1" s="1"/>
  <c r="CQ855" i="1"/>
  <c r="CR855" i="1" s="1"/>
  <c r="CQ856" i="1"/>
  <c r="CR856" i="1" s="1"/>
  <c r="CQ857" i="1"/>
  <c r="CR857" i="1" s="1"/>
  <c r="CQ858" i="1"/>
  <c r="CR858" i="1" s="1"/>
  <c r="CQ859" i="1"/>
  <c r="CR859" i="1" s="1"/>
  <c r="CQ860" i="1"/>
  <c r="CR860" i="1" s="1"/>
  <c r="CQ861" i="1"/>
  <c r="CR861" i="1" s="1"/>
  <c r="CQ862" i="1"/>
  <c r="CR862" i="1" s="1"/>
  <c r="CQ863" i="1"/>
  <c r="CR863" i="1" s="1"/>
  <c r="CQ864" i="1"/>
  <c r="CR864" i="1" s="1"/>
  <c r="CQ865" i="1"/>
  <c r="CR865" i="1" s="1"/>
  <c r="CQ866" i="1"/>
  <c r="CR866" i="1" s="1"/>
  <c r="CQ867" i="1"/>
  <c r="CR867" i="1" s="1"/>
  <c r="CQ868" i="1"/>
  <c r="CR868" i="1" s="1"/>
  <c r="CQ869" i="1"/>
  <c r="CR869" i="1" s="1"/>
  <c r="CQ870" i="1"/>
  <c r="CR870" i="1" s="1"/>
  <c r="CQ871" i="1"/>
  <c r="CR871" i="1" s="1"/>
  <c r="CQ872" i="1"/>
  <c r="CR872" i="1" s="1"/>
  <c r="CQ873" i="1"/>
  <c r="CR873" i="1" s="1"/>
  <c r="CQ874" i="1"/>
  <c r="CR874" i="1" s="1"/>
  <c r="CQ875" i="1"/>
  <c r="CR875" i="1" s="1"/>
  <c r="CQ876" i="1"/>
  <c r="CR876" i="1" s="1"/>
  <c r="CQ877" i="1"/>
  <c r="CR877" i="1" s="1"/>
  <c r="CQ878" i="1"/>
  <c r="CR878" i="1" s="1"/>
  <c r="CQ879" i="1"/>
  <c r="CR879" i="1" s="1"/>
  <c r="CQ880" i="1"/>
  <c r="CR880" i="1" s="1"/>
  <c r="CQ881" i="1"/>
  <c r="CR881" i="1" s="1"/>
  <c r="CQ882" i="1"/>
  <c r="CR882" i="1" s="1"/>
  <c r="CQ883" i="1"/>
  <c r="CR883" i="1" s="1"/>
  <c r="CQ884" i="1"/>
  <c r="CR884" i="1" s="1"/>
  <c r="CQ885" i="1"/>
  <c r="CR885" i="1" s="1"/>
  <c r="CQ886" i="1"/>
  <c r="CR886" i="1" s="1"/>
  <c r="CQ887" i="1"/>
  <c r="CR887" i="1" s="1"/>
  <c r="CQ888" i="1"/>
  <c r="CR888" i="1" s="1"/>
  <c r="CQ889" i="1"/>
  <c r="CR889" i="1" s="1"/>
  <c r="CQ890" i="1"/>
  <c r="CR890" i="1" s="1"/>
  <c r="CQ891" i="1"/>
  <c r="CR891" i="1" s="1"/>
  <c r="CQ892" i="1"/>
  <c r="CR892" i="1" s="1"/>
  <c r="CQ893" i="1"/>
  <c r="CR893" i="1" s="1"/>
  <c r="CQ894" i="1"/>
  <c r="CR894" i="1" s="1"/>
  <c r="CQ895" i="1"/>
  <c r="CR895" i="1" s="1"/>
  <c r="CQ896" i="1"/>
  <c r="CR896" i="1" s="1"/>
  <c r="CQ897" i="1"/>
  <c r="CR897" i="1" s="1"/>
  <c r="CQ898" i="1"/>
  <c r="CR898" i="1" s="1"/>
  <c r="CQ899" i="1"/>
  <c r="CR899" i="1" s="1"/>
  <c r="CQ900" i="1"/>
  <c r="CR900" i="1" s="1"/>
  <c r="CQ901" i="1"/>
  <c r="CR901" i="1" s="1"/>
  <c r="CQ902" i="1"/>
  <c r="CR902" i="1" s="1"/>
  <c r="CQ903" i="1"/>
  <c r="CR903" i="1" s="1"/>
  <c r="CQ904" i="1"/>
  <c r="CR904" i="1" s="1"/>
  <c r="CQ905" i="1"/>
  <c r="CR905" i="1" s="1"/>
  <c r="CQ906" i="1"/>
  <c r="CR906" i="1" s="1"/>
  <c r="CQ907" i="1"/>
  <c r="CR907" i="1" s="1"/>
  <c r="CQ908" i="1"/>
  <c r="CR908" i="1" s="1"/>
  <c r="CQ909" i="1"/>
  <c r="CR909" i="1" s="1"/>
  <c r="CQ910" i="1"/>
  <c r="CR910" i="1" s="1"/>
  <c r="CQ911" i="1"/>
  <c r="CR911" i="1" s="1"/>
  <c r="CQ912" i="1"/>
  <c r="CR912" i="1" s="1"/>
  <c r="CQ913" i="1"/>
  <c r="CR913" i="1" s="1"/>
  <c r="CQ914" i="1"/>
  <c r="CR914" i="1" s="1"/>
  <c r="CQ915" i="1"/>
  <c r="CR915" i="1" s="1"/>
  <c r="CQ916" i="1"/>
  <c r="CR916" i="1" s="1"/>
  <c r="CQ917" i="1"/>
  <c r="CR917" i="1" s="1"/>
  <c r="CQ918" i="1"/>
  <c r="CR918" i="1" s="1"/>
  <c r="CQ919" i="1"/>
  <c r="CR919" i="1" s="1"/>
  <c r="CQ920" i="1"/>
  <c r="CR920" i="1" s="1"/>
  <c r="CQ921" i="1"/>
  <c r="CR921" i="1" s="1"/>
  <c r="CQ922" i="1"/>
  <c r="CR922" i="1" s="1"/>
  <c r="CQ923" i="1"/>
  <c r="CR923" i="1" s="1"/>
  <c r="CQ924" i="1"/>
  <c r="CR924" i="1" s="1"/>
  <c r="CQ925" i="1"/>
  <c r="CR925" i="1" s="1"/>
  <c r="CQ926" i="1"/>
  <c r="CR926" i="1" s="1"/>
  <c r="CQ927" i="1"/>
  <c r="CR927" i="1" s="1"/>
  <c r="CQ928" i="1"/>
  <c r="CR928" i="1" s="1"/>
  <c r="CQ929" i="1"/>
  <c r="CR929" i="1" s="1"/>
  <c r="CQ930" i="1"/>
  <c r="CR930" i="1" s="1"/>
  <c r="CQ931" i="1"/>
  <c r="CR931" i="1" s="1"/>
  <c r="CQ932" i="1"/>
  <c r="CR932" i="1" s="1"/>
  <c r="CQ933" i="1"/>
  <c r="CR933" i="1" s="1"/>
  <c r="CQ934" i="1"/>
  <c r="CR934" i="1" s="1"/>
  <c r="CQ935" i="1"/>
  <c r="CR935" i="1" s="1"/>
  <c r="CQ936" i="1"/>
  <c r="CR936" i="1" s="1"/>
  <c r="CQ937" i="1"/>
  <c r="CR937" i="1" s="1"/>
  <c r="CQ938" i="1"/>
  <c r="CR938" i="1" s="1"/>
  <c r="CQ939" i="1"/>
  <c r="CR939" i="1" s="1"/>
  <c r="CQ940" i="1"/>
  <c r="CR940" i="1" s="1"/>
  <c r="CQ941" i="1"/>
  <c r="CR941" i="1" s="1"/>
  <c r="CQ942" i="1"/>
  <c r="CR942" i="1" s="1"/>
  <c r="CQ943" i="1"/>
  <c r="CR943" i="1" s="1"/>
  <c r="CQ944" i="1"/>
  <c r="CR944" i="1" s="1"/>
  <c r="CQ945" i="1"/>
  <c r="CR945" i="1" s="1"/>
  <c r="CQ946" i="1"/>
  <c r="CR946" i="1" s="1"/>
  <c r="CQ947" i="1"/>
  <c r="CR947" i="1" s="1"/>
  <c r="CQ948" i="1"/>
  <c r="CR948" i="1" s="1"/>
  <c r="CQ949" i="1"/>
  <c r="CR949" i="1" s="1"/>
  <c r="CQ950" i="1"/>
  <c r="CR950" i="1" s="1"/>
  <c r="CQ951" i="1"/>
  <c r="CR951" i="1" s="1"/>
  <c r="CQ952" i="1"/>
  <c r="CR952" i="1" s="1"/>
  <c r="CQ953" i="1"/>
  <c r="CR953" i="1" s="1"/>
  <c r="CQ954" i="1"/>
  <c r="CR954" i="1" s="1"/>
  <c r="CQ955" i="1"/>
  <c r="CR955" i="1" s="1"/>
  <c r="CQ956" i="1"/>
  <c r="CR956" i="1" s="1"/>
  <c r="CQ957" i="1"/>
  <c r="CR957" i="1" s="1"/>
  <c r="CQ958" i="1"/>
  <c r="CR958" i="1" s="1"/>
  <c r="CQ959" i="1"/>
  <c r="CR959" i="1" s="1"/>
  <c r="CQ960" i="1"/>
  <c r="CR960" i="1" s="1"/>
  <c r="CQ961" i="1"/>
  <c r="CR961" i="1" s="1"/>
  <c r="CQ962" i="1"/>
  <c r="CR962" i="1" s="1"/>
  <c r="CQ963" i="1"/>
  <c r="CR963" i="1" s="1"/>
  <c r="CQ964" i="1"/>
  <c r="CR964" i="1" s="1"/>
  <c r="CQ965" i="1"/>
  <c r="CR965" i="1" s="1"/>
  <c r="CQ966" i="1"/>
  <c r="CR966" i="1" s="1"/>
  <c r="CQ967" i="1"/>
  <c r="CR967" i="1" s="1"/>
  <c r="CQ968" i="1"/>
  <c r="CR968" i="1" s="1"/>
  <c r="CQ969" i="1"/>
  <c r="CR969" i="1" s="1"/>
  <c r="CQ970" i="1"/>
  <c r="CR970" i="1" s="1"/>
  <c r="CQ971" i="1"/>
  <c r="CR971" i="1" s="1"/>
  <c r="CQ972" i="1"/>
  <c r="CR972" i="1" s="1"/>
  <c r="CQ973" i="1"/>
  <c r="CR973" i="1" s="1"/>
  <c r="CQ974" i="1"/>
  <c r="CR974" i="1" s="1"/>
  <c r="CQ975" i="1"/>
  <c r="CR975" i="1" s="1"/>
  <c r="CQ976" i="1"/>
  <c r="CR976" i="1" s="1"/>
  <c r="CQ977" i="1"/>
  <c r="CR977" i="1" s="1"/>
  <c r="CQ978" i="1"/>
  <c r="CR978" i="1" s="1"/>
  <c r="CQ979" i="1"/>
  <c r="CR979" i="1" s="1"/>
  <c r="CQ980" i="1"/>
  <c r="CR980" i="1" s="1"/>
  <c r="CQ981" i="1"/>
  <c r="CR981" i="1" s="1"/>
  <c r="CQ982" i="1"/>
  <c r="CR982" i="1" s="1"/>
  <c r="CQ983" i="1"/>
  <c r="CR983" i="1" s="1"/>
  <c r="CQ984" i="1"/>
  <c r="CR984" i="1" s="1"/>
  <c r="CQ985" i="1"/>
  <c r="CR985" i="1" s="1"/>
  <c r="CQ986" i="1"/>
  <c r="CR986" i="1" s="1"/>
  <c r="CQ987" i="1"/>
  <c r="CR987" i="1" s="1"/>
  <c r="CQ988" i="1"/>
  <c r="CR988" i="1" s="1"/>
  <c r="CQ989" i="1"/>
  <c r="CR989" i="1" s="1"/>
  <c r="CQ990" i="1"/>
  <c r="CR990" i="1" s="1"/>
  <c r="CQ991" i="1"/>
  <c r="CR991" i="1" s="1"/>
  <c r="CQ992" i="1"/>
  <c r="CR992" i="1" s="1"/>
  <c r="CQ993" i="1"/>
  <c r="CR993" i="1" s="1"/>
  <c r="CQ994" i="1"/>
  <c r="CR994" i="1" s="1"/>
  <c r="CQ995" i="1"/>
  <c r="CR995" i="1" s="1"/>
  <c r="CQ996" i="1"/>
  <c r="CR996" i="1" s="1"/>
  <c r="CQ997" i="1"/>
  <c r="CR997" i="1" s="1"/>
  <c r="CQ998" i="1"/>
  <c r="CR998" i="1" s="1"/>
  <c r="CQ999" i="1"/>
  <c r="CR999" i="1" s="1"/>
  <c r="CQ1000" i="1"/>
  <c r="CR1000" i="1" s="1"/>
  <c r="CQ1001" i="1"/>
  <c r="CR1001" i="1" s="1"/>
  <c r="CQ1002" i="1"/>
  <c r="CR1002" i="1" s="1"/>
  <c r="CQ1003" i="1"/>
  <c r="CR1003" i="1" s="1"/>
  <c r="CQ1004" i="1"/>
  <c r="CR1004" i="1" s="1"/>
  <c r="CQ1005" i="1"/>
  <c r="CR1005" i="1" s="1"/>
  <c r="CQ1006" i="1"/>
  <c r="CR1006" i="1" s="1"/>
  <c r="CQ1007" i="1"/>
  <c r="CR1007" i="1" s="1"/>
  <c r="CQ1008" i="1"/>
  <c r="CR1008" i="1" s="1"/>
  <c r="CQ1009" i="1"/>
  <c r="CR1009" i="1" s="1"/>
  <c r="CQ1010" i="1"/>
  <c r="CR1010" i="1" s="1"/>
  <c r="CQ1011" i="1"/>
  <c r="CR1011" i="1" s="1"/>
  <c r="CQ1012" i="1"/>
  <c r="CR1012" i="1" s="1"/>
  <c r="CQ1013" i="1"/>
  <c r="CR1013" i="1" s="1"/>
  <c r="CQ1014" i="1"/>
  <c r="CR1014" i="1" s="1"/>
  <c r="CQ1015" i="1"/>
  <c r="CR1015" i="1" s="1"/>
  <c r="CQ1016" i="1"/>
  <c r="CR1016" i="1" s="1"/>
  <c r="CQ1017" i="1"/>
  <c r="CR1017" i="1" s="1"/>
  <c r="CQ1018" i="1"/>
  <c r="CR1018" i="1" s="1"/>
  <c r="CQ1019" i="1"/>
  <c r="CR1019" i="1" s="1"/>
  <c r="CQ1020" i="1"/>
  <c r="CR1020" i="1" s="1"/>
  <c r="CQ1021" i="1"/>
  <c r="CR1021" i="1" s="1"/>
  <c r="CQ1022" i="1"/>
  <c r="CR1022" i="1" s="1"/>
  <c r="CQ1023" i="1"/>
  <c r="CR1023" i="1" s="1"/>
  <c r="CQ1024" i="1"/>
  <c r="CR1024" i="1" s="1"/>
  <c r="CQ1025" i="1"/>
  <c r="CR1025" i="1" s="1"/>
  <c r="CQ1026" i="1"/>
  <c r="CR1026" i="1" s="1"/>
  <c r="CQ1027" i="1"/>
  <c r="CR1027" i="1" s="1"/>
  <c r="CQ1028" i="1"/>
  <c r="CR1028" i="1" s="1"/>
  <c r="CQ1029" i="1"/>
  <c r="CR1029" i="1" s="1"/>
  <c r="CQ1030" i="1"/>
  <c r="CR1030" i="1" s="1"/>
  <c r="CQ1031" i="1"/>
  <c r="CR1031" i="1" s="1"/>
  <c r="CQ1032" i="1"/>
  <c r="CR1032" i="1" s="1"/>
  <c r="CQ1033" i="1"/>
  <c r="CR1033" i="1" s="1"/>
  <c r="CQ1034" i="1"/>
  <c r="CR1034" i="1" s="1"/>
  <c r="CQ1035" i="1"/>
  <c r="CR1035" i="1" s="1"/>
  <c r="CQ1036" i="1"/>
  <c r="CR1036" i="1" s="1"/>
  <c r="CQ1037" i="1"/>
  <c r="CR1037" i="1" s="1"/>
  <c r="CQ1038" i="1"/>
  <c r="CR1038" i="1" s="1"/>
  <c r="CQ1039" i="1"/>
  <c r="CR1039" i="1" s="1"/>
  <c r="CQ1040" i="1"/>
  <c r="CR1040" i="1" s="1"/>
  <c r="CQ1041" i="1"/>
  <c r="CR1041" i="1" s="1"/>
  <c r="CQ1042" i="1"/>
  <c r="CR1042" i="1" s="1"/>
  <c r="CQ1043" i="1"/>
  <c r="CR1043" i="1" s="1"/>
  <c r="CQ1044" i="1"/>
  <c r="CR1044" i="1" s="1"/>
  <c r="CQ1045" i="1"/>
  <c r="CR1045" i="1" s="1"/>
  <c r="CQ1046" i="1"/>
  <c r="CR1046" i="1" s="1"/>
  <c r="CQ1047" i="1"/>
  <c r="CR1047" i="1" s="1"/>
  <c r="CQ1048" i="1"/>
  <c r="CR1048" i="1" s="1"/>
  <c r="CQ1049" i="1"/>
  <c r="CR1049" i="1" s="1"/>
  <c r="CQ1050" i="1"/>
  <c r="CR1050" i="1" s="1"/>
  <c r="CQ1051" i="1"/>
  <c r="CR1051" i="1" s="1"/>
  <c r="CQ1052" i="1"/>
  <c r="CR1052" i="1" s="1"/>
  <c r="CQ1053" i="1"/>
  <c r="CR1053" i="1" s="1"/>
  <c r="CQ1054" i="1"/>
  <c r="CR1054" i="1" s="1"/>
  <c r="CQ1055" i="1"/>
  <c r="CR1055" i="1" s="1"/>
  <c r="CQ1056" i="1"/>
  <c r="CR1056" i="1" s="1"/>
  <c r="CQ1057" i="1"/>
  <c r="CR1057" i="1" s="1"/>
  <c r="CQ1058" i="1"/>
  <c r="CR1058" i="1" s="1"/>
  <c r="CQ1059" i="1"/>
  <c r="CR1059" i="1" s="1"/>
  <c r="CQ1060" i="1"/>
  <c r="CR1060" i="1" s="1"/>
  <c r="CQ1061" i="1"/>
  <c r="CR1061" i="1" s="1"/>
  <c r="CQ1062" i="1"/>
  <c r="CR1062" i="1" s="1"/>
  <c r="CQ1063" i="1"/>
  <c r="CR1063" i="1" s="1"/>
  <c r="CQ1064" i="1"/>
  <c r="CR1064" i="1" s="1"/>
  <c r="CQ1065" i="1"/>
  <c r="CR1065" i="1" s="1"/>
  <c r="CQ1066" i="1"/>
  <c r="CR1066" i="1" s="1"/>
  <c r="CQ1067" i="1"/>
  <c r="CR1067" i="1" s="1"/>
  <c r="CQ1068" i="1"/>
  <c r="CR1068" i="1" s="1"/>
  <c r="CQ1069" i="1"/>
  <c r="CR1069" i="1" s="1"/>
  <c r="CQ1070" i="1"/>
  <c r="CR1070" i="1" s="1"/>
  <c r="CQ1071" i="1"/>
  <c r="CR1071" i="1" s="1"/>
  <c r="CQ1072" i="1"/>
  <c r="CR1072" i="1" s="1"/>
  <c r="CQ1073" i="1"/>
  <c r="CR1073" i="1" s="1"/>
  <c r="CQ1074" i="1"/>
  <c r="CR1074" i="1" s="1"/>
  <c r="CQ1075" i="1"/>
  <c r="CR1075" i="1" s="1"/>
  <c r="CQ1076" i="1"/>
  <c r="CR1076" i="1" s="1"/>
  <c r="CQ1077" i="1"/>
  <c r="CR1077" i="1" s="1"/>
  <c r="CP1077" i="1" s="1"/>
  <c r="CQ1078" i="1"/>
  <c r="CR1078" i="1" s="1"/>
  <c r="CP1078" i="1" s="1"/>
  <c r="CQ25" i="1"/>
  <c r="CR25" i="1" s="1"/>
  <c r="CQ26" i="1"/>
  <c r="CQ27" i="1"/>
  <c r="CQ28" i="1"/>
  <c r="CQ21" i="1"/>
  <c r="CQ22" i="1"/>
  <c r="CQ23" i="1"/>
  <c r="CQ24" i="1"/>
  <c r="CQ4" i="1"/>
  <c r="CQ5" i="1"/>
  <c r="CQ6" i="1"/>
  <c r="CQ7" i="1"/>
  <c r="CQ8" i="1"/>
  <c r="CR8" i="1" s="1"/>
  <c r="CQ9" i="1"/>
  <c r="CQ10" i="1"/>
  <c r="CQ12" i="1"/>
  <c r="CQ13" i="1"/>
  <c r="CQ14" i="1"/>
  <c r="CQ15" i="1"/>
  <c r="CQ16" i="1"/>
  <c r="CQ17" i="1"/>
  <c r="CQ18" i="1"/>
  <c r="CQ19" i="1"/>
  <c r="CQ20" i="1"/>
  <c r="CQ3" i="1"/>
  <c r="CQ2" i="1"/>
  <c r="DK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L3" i="1"/>
  <c r="DL5" i="1"/>
  <c r="DL7" i="1"/>
  <c r="DL9" i="1"/>
  <c r="DL11" i="1"/>
  <c r="DL13" i="1"/>
  <c r="DL15" i="1"/>
  <c r="DL17" i="1"/>
  <c r="DL19" i="1"/>
  <c r="DL21" i="1"/>
  <c r="DL23" i="1"/>
  <c r="DL25" i="1"/>
  <c r="DL27" i="1"/>
  <c r="DL2" i="1"/>
  <c r="DL4" i="1"/>
  <c r="DL6" i="1"/>
  <c r="DL8" i="1"/>
  <c r="DL10" i="1"/>
  <c r="DL12" i="1"/>
  <c r="DL14" i="1"/>
  <c r="DL16" i="1"/>
  <c r="DL18" i="1"/>
  <c r="DL20" i="1"/>
  <c r="DL22" i="1"/>
  <c r="DL24" i="1"/>
  <c r="DL26" i="1"/>
  <c r="DL28" i="1"/>
  <c r="DM1" i="1"/>
  <c r="CR498" i="1"/>
  <c r="CP498" i="1" s="1"/>
  <c r="CR582" i="1"/>
  <c r="CP582" i="1" s="1"/>
  <c r="CR406" i="1"/>
  <c r="CP406" i="1" s="1"/>
  <c r="CP1037" i="1"/>
  <c r="CP1013" i="1"/>
  <c r="CP949" i="1"/>
  <c r="CP909" i="1"/>
  <c r="CP829" i="1"/>
  <c r="CP813" i="1"/>
  <c r="CP749" i="1"/>
  <c r="CP693" i="1"/>
  <c r="CP677" i="1"/>
  <c r="CP645" i="1"/>
  <c r="CP637" i="1"/>
  <c r="CP1053" i="1"/>
  <c r="CP965" i="1"/>
  <c r="CP941" i="1"/>
  <c r="CP933" i="1"/>
  <c r="CP805" i="1"/>
  <c r="CP765" i="1"/>
  <c r="CP709" i="1"/>
  <c r="CP701" i="1"/>
  <c r="CP685" i="1"/>
  <c r="CP669" i="1"/>
  <c r="CP614" i="1"/>
  <c r="CP610" i="1"/>
  <c r="CP598" i="1"/>
  <c r="CP594" i="1"/>
  <c r="CP578" i="1"/>
  <c r="CP566" i="1"/>
  <c r="CP562" i="1"/>
  <c r="CP550" i="1"/>
  <c r="CP546" i="1"/>
  <c r="CP534" i="1"/>
  <c r="CP530" i="1"/>
  <c r="CP518" i="1"/>
  <c r="CP514" i="1"/>
  <c r="CP502" i="1"/>
  <c r="CP486" i="1"/>
  <c r="CP482" i="1"/>
  <c r="CP470" i="1"/>
  <c r="CP466" i="1"/>
  <c r="CP454" i="1"/>
  <c r="CP450" i="1"/>
  <c r="CP438" i="1"/>
  <c r="CP434" i="1"/>
  <c r="CP422" i="1"/>
  <c r="CP418" i="1"/>
  <c r="CP402" i="1"/>
  <c r="CP1064" i="1"/>
  <c r="CP1060" i="1"/>
  <c r="CP1056" i="1"/>
  <c r="CP1052" i="1"/>
  <c r="CP1048" i="1"/>
  <c r="CP1044" i="1"/>
  <c r="CP1040" i="1"/>
  <c r="CP1036" i="1"/>
  <c r="CP1032" i="1"/>
  <c r="CP1020" i="1"/>
  <c r="CP1016" i="1"/>
  <c r="CP1012" i="1"/>
  <c r="CP1008" i="1"/>
  <c r="CP1004" i="1"/>
  <c r="CP1000" i="1"/>
  <c r="CP996" i="1"/>
  <c r="CP992" i="1"/>
  <c r="CP988" i="1"/>
  <c r="CP984" i="1"/>
  <c r="CP980" i="1"/>
  <c r="CP976" i="1"/>
  <c r="CP972" i="1"/>
  <c r="CP968" i="1"/>
  <c r="CP960" i="1"/>
  <c r="CP956" i="1"/>
  <c r="CP952" i="1"/>
  <c r="CP948" i="1"/>
  <c r="CP944" i="1"/>
  <c r="CP940" i="1"/>
  <c r="CP936" i="1"/>
  <c r="CP932" i="1"/>
  <c r="CP928" i="1"/>
  <c r="CP924" i="1"/>
  <c r="CP576" i="1"/>
  <c r="CP920" i="1"/>
  <c r="CP916" i="1"/>
  <c r="CP912" i="1"/>
  <c r="CP908" i="1"/>
  <c r="CP904" i="1"/>
  <c r="CP900" i="1"/>
  <c r="CP896" i="1"/>
  <c r="CP892" i="1"/>
  <c r="CP888" i="1"/>
  <c r="CP884" i="1"/>
  <c r="CP880" i="1"/>
  <c r="CP876" i="1"/>
  <c r="CP872" i="1"/>
  <c r="CP868" i="1"/>
  <c r="CP864" i="1"/>
  <c r="CP860" i="1"/>
  <c r="CP856" i="1"/>
  <c r="CP852" i="1"/>
  <c r="CP848" i="1"/>
  <c r="CP844" i="1"/>
  <c r="CP836" i="1"/>
  <c r="CP832" i="1"/>
  <c r="CP828" i="1"/>
  <c r="CP824" i="1"/>
  <c r="CP820" i="1"/>
  <c r="CP816" i="1"/>
  <c r="CP812" i="1"/>
  <c r="CP808" i="1"/>
  <c r="CP804" i="1"/>
  <c r="CP800" i="1"/>
  <c r="CP796" i="1"/>
  <c r="CP792" i="1"/>
  <c r="CP788" i="1"/>
  <c r="CP784" i="1"/>
  <c r="CP780" i="1"/>
  <c r="CP776" i="1"/>
  <c r="CP772" i="1"/>
  <c r="CP768" i="1"/>
  <c r="CP764" i="1"/>
  <c r="CP760" i="1"/>
  <c r="CP756" i="1"/>
  <c r="CP752" i="1"/>
  <c r="CP748" i="1"/>
  <c r="CP744" i="1"/>
  <c r="CP740" i="1"/>
  <c r="CP736" i="1"/>
  <c r="CP732" i="1"/>
  <c r="CP728" i="1"/>
  <c r="CP724" i="1"/>
  <c r="CP720" i="1"/>
  <c r="CP716" i="1"/>
  <c r="CP712" i="1"/>
  <c r="CP708" i="1"/>
  <c r="CP704" i="1"/>
  <c r="CP700" i="1"/>
  <c r="CP696" i="1"/>
  <c r="CP692" i="1"/>
  <c r="CP688" i="1"/>
  <c r="CP684" i="1"/>
  <c r="CP680" i="1"/>
  <c r="CP676" i="1"/>
  <c r="CP672" i="1"/>
  <c r="CP668" i="1"/>
  <c r="CP664" i="1"/>
  <c r="CP660" i="1"/>
  <c r="CP656" i="1"/>
  <c r="CP652" i="1"/>
  <c r="CP648" i="1"/>
  <c r="CP644" i="1"/>
  <c r="CP640" i="1"/>
  <c r="CP636" i="1"/>
  <c r="CP632" i="1"/>
  <c r="CP628" i="1"/>
  <c r="CP624" i="1"/>
  <c r="CP620" i="1"/>
  <c r="CP616" i="1"/>
  <c r="CP612" i="1"/>
  <c r="CP608" i="1"/>
  <c r="CP604" i="1"/>
  <c r="CP600" i="1"/>
  <c r="CP596" i="1"/>
  <c r="CP592" i="1"/>
  <c r="CP588" i="1"/>
  <c r="CP584" i="1"/>
  <c r="CP580" i="1"/>
  <c r="CP572" i="1"/>
  <c r="CP568" i="1"/>
  <c r="CP560" i="1"/>
  <c r="CP556" i="1"/>
  <c r="CP552" i="1"/>
  <c r="CP548" i="1"/>
  <c r="CP544" i="1"/>
  <c r="CP540" i="1"/>
  <c r="CP536" i="1"/>
  <c r="CP532" i="1"/>
  <c r="CP528" i="1"/>
  <c r="CP524" i="1"/>
  <c r="CP520" i="1"/>
  <c r="CP512" i="1"/>
  <c r="CP508" i="1"/>
  <c r="CP504" i="1"/>
  <c r="CP500" i="1"/>
  <c r="CP496" i="1"/>
  <c r="CP492" i="1"/>
  <c r="CP488" i="1"/>
  <c r="CP484" i="1"/>
  <c r="CP480" i="1"/>
  <c r="CP476" i="1"/>
  <c r="CP472" i="1"/>
  <c r="CP468" i="1"/>
  <c r="CP464" i="1"/>
  <c r="CP460" i="1"/>
  <c r="CP456" i="1"/>
  <c r="CP452" i="1"/>
  <c r="CP448" i="1"/>
  <c r="CP444" i="1"/>
  <c r="CP440" i="1"/>
  <c r="CP436" i="1"/>
  <c r="CP432" i="1"/>
  <c r="CP428" i="1"/>
  <c r="CP424" i="1"/>
  <c r="CP420" i="1"/>
  <c r="CP416" i="1"/>
  <c r="CP412" i="1"/>
  <c r="CP408" i="1"/>
  <c r="CP404" i="1"/>
  <c r="CP400" i="1"/>
  <c r="CP840" i="1"/>
  <c r="CP1028" i="1"/>
  <c r="CP1024" i="1"/>
  <c r="CP964" i="1"/>
  <c r="CP516" i="1"/>
  <c r="CP564" i="1"/>
  <c r="CP1061" i="1"/>
  <c r="CP1045" i="1"/>
  <c r="CP1029" i="1"/>
  <c r="CP1021" i="1"/>
  <c r="CP1005" i="1"/>
  <c r="CP997" i="1"/>
  <c r="CP989" i="1"/>
  <c r="CP981" i="1"/>
  <c r="CP973" i="1"/>
  <c r="CP957" i="1"/>
  <c r="CP925" i="1"/>
  <c r="CP917" i="1"/>
  <c r="CP901" i="1"/>
  <c r="CP893" i="1"/>
  <c r="CP885" i="1"/>
  <c r="CP877" i="1"/>
  <c r="CP869" i="1"/>
  <c r="CP861" i="1"/>
  <c r="CP853" i="1"/>
  <c r="CP845" i="1"/>
  <c r="CP837" i="1"/>
  <c r="CP821" i="1"/>
  <c r="CP797" i="1"/>
  <c r="CP789" i="1"/>
  <c r="CP781" i="1"/>
  <c r="CP773" i="1"/>
  <c r="CP757" i="1"/>
  <c r="CP741" i="1"/>
  <c r="CP733" i="1"/>
  <c r="CP725" i="1"/>
  <c r="CP717" i="1"/>
  <c r="CP661" i="1"/>
  <c r="CP653" i="1"/>
  <c r="CP629" i="1"/>
  <c r="CP1059" i="1"/>
  <c r="CP1051" i="1"/>
  <c r="CP1043" i="1"/>
  <c r="CP1035" i="1"/>
  <c r="CP1027" i="1"/>
  <c r="CP1015" i="1"/>
  <c r="CP1011" i="1"/>
  <c r="CP1003" i="1"/>
  <c r="CP991" i="1"/>
  <c r="CP983" i="1"/>
  <c r="CP979" i="1"/>
  <c r="CP971" i="1"/>
  <c r="CP959" i="1"/>
  <c r="CP951" i="1"/>
  <c r="CP943" i="1"/>
  <c r="CP935" i="1"/>
  <c r="CP927" i="1"/>
  <c r="CP919" i="1"/>
  <c r="CP907" i="1"/>
  <c r="CP899" i="1"/>
  <c r="CP891" i="1"/>
  <c r="CP883" i="1"/>
  <c r="CP875" i="1"/>
  <c r="CP867" i="1"/>
  <c r="CP859" i="1"/>
  <c r="CP851" i="1"/>
  <c r="CP843" i="1"/>
  <c r="CP839" i="1"/>
  <c r="CP827" i="1"/>
  <c r="CP819" i="1"/>
  <c r="CP811" i="1"/>
  <c r="CP799" i="1"/>
  <c r="CP791" i="1"/>
  <c r="CP783" i="1"/>
  <c r="CP775" i="1"/>
  <c r="CP767" i="1"/>
  <c r="CP763" i="1"/>
  <c r="CP755" i="1"/>
  <c r="CP747" i="1"/>
  <c r="CP739" i="1"/>
  <c r="CP731" i="1"/>
  <c r="CP723" i="1"/>
  <c r="CP715" i="1"/>
  <c r="CP711" i="1"/>
  <c r="CP703" i="1"/>
  <c r="CP695" i="1"/>
  <c r="CP687" i="1"/>
  <c r="CP683" i="1"/>
  <c r="CP675" i="1"/>
  <c r="CP671" i="1"/>
  <c r="CP663" i="1"/>
  <c r="CP655" i="1"/>
  <c r="CP643" i="1"/>
  <c r="CP635" i="1"/>
  <c r="CP623" i="1"/>
  <c r="CP615" i="1"/>
  <c r="CP607" i="1"/>
  <c r="CP599" i="1"/>
  <c r="CP587" i="1"/>
  <c r="CP579" i="1"/>
  <c r="CP571" i="1"/>
  <c r="CP559" i="1"/>
  <c r="CP551" i="1"/>
  <c r="CP547" i="1"/>
  <c r="CP539" i="1"/>
  <c r="CP531" i="1"/>
  <c r="CP523" i="1"/>
  <c r="CP519" i="1"/>
  <c r="CP511" i="1"/>
  <c r="CP503" i="1"/>
  <c r="CP495" i="1"/>
  <c r="CP487" i="1"/>
  <c r="CP479" i="1"/>
  <c r="CP471" i="1"/>
  <c r="CP463" i="1"/>
  <c r="CP455" i="1"/>
  <c r="CP447" i="1"/>
  <c r="CP439" i="1"/>
  <c r="CP427" i="1"/>
  <c r="CP415" i="1"/>
  <c r="CP411" i="1"/>
  <c r="CP403" i="1"/>
  <c r="CP399" i="1"/>
  <c r="CP1067" i="1"/>
  <c r="CP1063" i="1"/>
  <c r="CP1055" i="1"/>
  <c r="CP1047" i="1"/>
  <c r="CP1039" i="1"/>
  <c r="CP1031" i="1"/>
  <c r="CP1023" i="1"/>
  <c r="CP1019" i="1"/>
  <c r="CP1007" i="1"/>
  <c r="CP999" i="1"/>
  <c r="CP995" i="1"/>
  <c r="CP987" i="1"/>
  <c r="CP975" i="1"/>
  <c r="CP967" i="1"/>
  <c r="CP963" i="1"/>
  <c r="CP955" i="1"/>
  <c r="CP947" i="1"/>
  <c r="CP939" i="1"/>
  <c r="CP931" i="1"/>
  <c r="CP923" i="1"/>
  <c r="CP915" i="1"/>
  <c r="CP911" i="1"/>
  <c r="CP903" i="1"/>
  <c r="CP895" i="1"/>
  <c r="CP887" i="1"/>
  <c r="CP879" i="1"/>
  <c r="CP871" i="1"/>
  <c r="CP863" i="1"/>
  <c r="CP855" i="1"/>
  <c r="CP847" i="1"/>
  <c r="CP835" i="1"/>
  <c r="CP831" i="1"/>
  <c r="CP823" i="1"/>
  <c r="CP815" i="1"/>
  <c r="CP807" i="1"/>
  <c r="CP803" i="1"/>
  <c r="CP795" i="1"/>
  <c r="CP787" i="1"/>
  <c r="CP779" i="1"/>
  <c r="CP771" i="1"/>
  <c r="CP759" i="1"/>
  <c r="CP751" i="1"/>
  <c r="CP743" i="1"/>
  <c r="CP735" i="1"/>
  <c r="CP727" i="1"/>
  <c r="CP719" i="1"/>
  <c r="CP707" i="1"/>
  <c r="CP699" i="1"/>
  <c r="CP691" i="1"/>
  <c r="CP679" i="1"/>
  <c r="CP667" i="1"/>
  <c r="CP659" i="1"/>
  <c r="CP651" i="1"/>
  <c r="CP647" i="1"/>
  <c r="CP639" i="1"/>
  <c r="CP631" i="1"/>
  <c r="CP627" i="1"/>
  <c r="CP619" i="1"/>
  <c r="CP611" i="1"/>
  <c r="CP603" i="1"/>
  <c r="CP595" i="1"/>
  <c r="CP591" i="1"/>
  <c r="CP583" i="1"/>
  <c r="CP575" i="1"/>
  <c r="CP567" i="1"/>
  <c r="CP563" i="1"/>
  <c r="CP555" i="1"/>
  <c r="CP543" i="1"/>
  <c r="CP535" i="1"/>
  <c r="CP527" i="1"/>
  <c r="CP515" i="1"/>
  <c r="CP507" i="1"/>
  <c r="CP499" i="1"/>
  <c r="CP491" i="1"/>
  <c r="CP483" i="1"/>
  <c r="CP475" i="1"/>
  <c r="CP467" i="1"/>
  <c r="CP459" i="1"/>
  <c r="CP451" i="1"/>
  <c r="CP443" i="1"/>
  <c r="CP435" i="1"/>
  <c r="CP431" i="1"/>
  <c r="CP423" i="1"/>
  <c r="CP419" i="1"/>
  <c r="CP407" i="1"/>
  <c r="CP1062" i="1"/>
  <c r="CP1050" i="1"/>
  <c r="CP1042" i="1"/>
  <c r="CP1030" i="1"/>
  <c r="CP1022" i="1"/>
  <c r="CP1014" i="1"/>
  <c r="CP1006" i="1"/>
  <c r="CP994" i="1"/>
  <c r="CP982" i="1"/>
  <c r="CP970" i="1"/>
  <c r="CP962" i="1"/>
  <c r="CP954" i="1"/>
  <c r="CP942" i="1"/>
  <c r="CP1066" i="1"/>
  <c r="CP1058" i="1"/>
  <c r="CP1054" i="1"/>
  <c r="CP1046" i="1"/>
  <c r="CP1038" i="1"/>
  <c r="CP1034" i="1"/>
  <c r="CP1026" i="1"/>
  <c r="CP1018" i="1"/>
  <c r="CP1010" i="1"/>
  <c r="CP1002" i="1"/>
  <c r="CP998" i="1"/>
  <c r="CP990" i="1"/>
  <c r="CP974" i="1"/>
  <c r="CP966" i="1"/>
  <c r="CP958" i="1"/>
  <c r="CP950" i="1"/>
  <c r="CP946" i="1"/>
  <c r="CP1065" i="1"/>
  <c r="CP1057" i="1"/>
  <c r="CP1049" i="1"/>
  <c r="CP1041" i="1"/>
  <c r="CP1033" i="1"/>
  <c r="CP986" i="1"/>
  <c r="CP978" i="1"/>
  <c r="CP1025" i="1"/>
  <c r="CP1017" i="1"/>
  <c r="CP1009" i="1"/>
  <c r="CP1001" i="1"/>
  <c r="CP993" i="1"/>
  <c r="CP985" i="1"/>
  <c r="CP977" i="1"/>
  <c r="CP969" i="1"/>
  <c r="CP961" i="1"/>
  <c r="CP953" i="1"/>
  <c r="CP945" i="1"/>
  <c r="CP937" i="1"/>
  <c r="CP929" i="1"/>
  <c r="CP921" i="1"/>
  <c r="CP913" i="1"/>
  <c r="CP905" i="1"/>
  <c r="CP897" i="1"/>
  <c r="CP889" i="1"/>
  <c r="CP881" i="1"/>
  <c r="CP873" i="1"/>
  <c r="CP865" i="1"/>
  <c r="CP857" i="1"/>
  <c r="CP849" i="1"/>
  <c r="CP841" i="1"/>
  <c r="CP833" i="1"/>
  <c r="CP825" i="1"/>
  <c r="CP817" i="1"/>
  <c r="CP809" i="1"/>
  <c r="CP801" i="1"/>
  <c r="CP793" i="1"/>
  <c r="CP785" i="1"/>
  <c r="CP777" i="1"/>
  <c r="CP769" i="1"/>
  <c r="CP761" i="1"/>
  <c r="CP753" i="1"/>
  <c r="CP745" i="1"/>
  <c r="CP737" i="1"/>
  <c r="CP729" i="1"/>
  <c r="CP721" i="1"/>
  <c r="CP713" i="1"/>
  <c r="CP705" i="1"/>
  <c r="CP697" i="1"/>
  <c r="CP689" i="1"/>
  <c r="CP681" i="1"/>
  <c r="CP673" i="1"/>
  <c r="CP665" i="1"/>
  <c r="CP657" i="1"/>
  <c r="CP649" i="1"/>
  <c r="CP641" i="1"/>
  <c r="CP633" i="1"/>
  <c r="CP625" i="1"/>
  <c r="CP621" i="1"/>
  <c r="CP617" i="1"/>
  <c r="CP613" i="1"/>
  <c r="CP609" i="1"/>
  <c r="CP605" i="1"/>
  <c r="CP601" i="1"/>
  <c r="CP597" i="1"/>
  <c r="CP593" i="1"/>
  <c r="CP589" i="1"/>
  <c r="CP585" i="1"/>
  <c r="CP581" i="1"/>
  <c r="CP577" i="1"/>
  <c r="CP573" i="1"/>
  <c r="CP569" i="1"/>
  <c r="CP565" i="1"/>
  <c r="CP561" i="1"/>
  <c r="CP557" i="1"/>
  <c r="CP553" i="1"/>
  <c r="CP549" i="1"/>
  <c r="CP545" i="1"/>
  <c r="CP541" i="1"/>
  <c r="CP537" i="1"/>
  <c r="CP533" i="1"/>
  <c r="CP529" i="1"/>
  <c r="CP525" i="1"/>
  <c r="CP521" i="1"/>
  <c r="CP517" i="1"/>
  <c r="CP513" i="1"/>
  <c r="CP509" i="1"/>
  <c r="CP505" i="1"/>
  <c r="CP501" i="1"/>
  <c r="CP497" i="1"/>
  <c r="CP493" i="1"/>
  <c r="CP489" i="1"/>
  <c r="CP485" i="1"/>
  <c r="CP481" i="1"/>
  <c r="CP477" i="1"/>
  <c r="CP473" i="1"/>
  <c r="CP469" i="1"/>
  <c r="CP465" i="1"/>
  <c r="CP461" i="1"/>
  <c r="CP457" i="1"/>
  <c r="CP453" i="1"/>
  <c r="CP449" i="1"/>
  <c r="CP445" i="1"/>
  <c r="CP441" i="1"/>
  <c r="CP437" i="1"/>
  <c r="CP433" i="1"/>
  <c r="CP429" i="1"/>
  <c r="CP425" i="1"/>
  <c r="CP421" i="1"/>
  <c r="CP417" i="1"/>
  <c r="CP413" i="1"/>
  <c r="CP409" i="1"/>
  <c r="CP405" i="1"/>
  <c r="CP401" i="1"/>
  <c r="CP397" i="1"/>
  <c r="CP938" i="1"/>
  <c r="CP934" i="1"/>
  <c r="CP930" i="1"/>
  <c r="CP926" i="1"/>
  <c r="CP922" i="1"/>
  <c r="CP918" i="1"/>
  <c r="CP914" i="1"/>
  <c r="CP910" i="1"/>
  <c r="CP906" i="1"/>
  <c r="CP902" i="1"/>
  <c r="CP898" i="1"/>
  <c r="CP894" i="1"/>
  <c r="CP890" i="1"/>
  <c r="CP886" i="1"/>
  <c r="CP882" i="1"/>
  <c r="CP878" i="1"/>
  <c r="CP874" i="1"/>
  <c r="CP870" i="1"/>
  <c r="CP866" i="1"/>
  <c r="CP862" i="1"/>
  <c r="CP858" i="1"/>
  <c r="CP854" i="1"/>
  <c r="CP850" i="1"/>
  <c r="CP846" i="1"/>
  <c r="CP842" i="1"/>
  <c r="CP838" i="1"/>
  <c r="CP834" i="1"/>
  <c r="CP830" i="1"/>
  <c r="CP826" i="1"/>
  <c r="CP822" i="1"/>
  <c r="CP818" i="1"/>
  <c r="CP814" i="1"/>
  <c r="CP810" i="1"/>
  <c r="CP806" i="1"/>
  <c r="CP802" i="1"/>
  <c r="CP798" i="1"/>
  <c r="CP794" i="1"/>
  <c r="CP790" i="1"/>
  <c r="CP786" i="1"/>
  <c r="CP782" i="1"/>
  <c r="CP778" i="1"/>
  <c r="CP774" i="1"/>
  <c r="CP770" i="1"/>
  <c r="CP766" i="1"/>
  <c r="CP762" i="1"/>
  <c r="CP758" i="1"/>
  <c r="CP754" i="1"/>
  <c r="CP750" i="1"/>
  <c r="CP746" i="1"/>
  <c r="CP742" i="1"/>
  <c r="CP738" i="1"/>
  <c r="CP734" i="1"/>
  <c r="CP730" i="1"/>
  <c r="CP726" i="1"/>
  <c r="CP722" i="1"/>
  <c r="CP718" i="1"/>
  <c r="CP714" i="1"/>
  <c r="CP710" i="1"/>
  <c r="CP706" i="1"/>
  <c r="CP702" i="1"/>
  <c r="CP698" i="1"/>
  <c r="CP694" i="1"/>
  <c r="CP690" i="1"/>
  <c r="CP686" i="1"/>
  <c r="CP682" i="1"/>
  <c r="CP678" i="1"/>
  <c r="CP674" i="1"/>
  <c r="CP670" i="1"/>
  <c r="CP666" i="1"/>
  <c r="CP662" i="1"/>
  <c r="CP658" i="1"/>
  <c r="CP654" i="1"/>
  <c r="CP650" i="1"/>
  <c r="CP646" i="1"/>
  <c r="CP642" i="1"/>
  <c r="CP638" i="1"/>
  <c r="CP634" i="1"/>
  <c r="CP630" i="1"/>
  <c r="CP626" i="1"/>
  <c r="CP622" i="1"/>
  <c r="CP618" i="1"/>
  <c r="CP606" i="1"/>
  <c r="CP602" i="1"/>
  <c r="CP590" i="1"/>
  <c r="CP586" i="1"/>
  <c r="CP574" i="1"/>
  <c r="CP570" i="1"/>
  <c r="CP558" i="1"/>
  <c r="CP554" i="1"/>
  <c r="CP542" i="1"/>
  <c r="CP538" i="1"/>
  <c r="CP526" i="1"/>
  <c r="CP522" i="1"/>
  <c r="CP510" i="1"/>
  <c r="CP506" i="1"/>
  <c r="CP494" i="1"/>
  <c r="CP490" i="1"/>
  <c r="CP478" i="1"/>
  <c r="CP474" i="1"/>
  <c r="CP462" i="1"/>
  <c r="CP458" i="1"/>
  <c r="CP446" i="1"/>
  <c r="CP442" i="1"/>
  <c r="CP430" i="1"/>
  <c r="CP426" i="1"/>
  <c r="CP414" i="1"/>
  <c r="CP410" i="1"/>
  <c r="CP394" i="1"/>
  <c r="DK21" i="1"/>
  <c r="DK3" i="1"/>
  <c r="DK7" i="1"/>
  <c r="DK11" i="1"/>
  <c r="DK15" i="1"/>
  <c r="DK19" i="1"/>
  <c r="DK23" i="1"/>
  <c r="DK27" i="1"/>
  <c r="DK4" i="1"/>
  <c r="DK8" i="1"/>
  <c r="DK12" i="1"/>
  <c r="DK16" i="1"/>
  <c r="DK20" i="1"/>
  <c r="DK24" i="1"/>
  <c r="DK28" i="1"/>
  <c r="DK13" i="1"/>
  <c r="DK26" i="1"/>
  <c r="DK18" i="1"/>
  <c r="DK10" i="1"/>
  <c r="DK25" i="1"/>
  <c r="DK17" i="1"/>
  <c r="DK9" i="1"/>
  <c r="DK2" i="1"/>
  <c r="DK22" i="1"/>
  <c r="DK14" i="1"/>
  <c r="DK6" i="1"/>
  <c r="CR6" i="1" l="1"/>
  <c r="CR281" i="1"/>
  <c r="DM2" i="1"/>
  <c r="DM3" i="1"/>
  <c r="DM5" i="1"/>
  <c r="DM7" i="1"/>
  <c r="DM9" i="1"/>
  <c r="DM11" i="1"/>
  <c r="DM13" i="1"/>
  <c r="CR10" i="1" s="1"/>
  <c r="DM15" i="1"/>
  <c r="CR280" i="1" s="1"/>
  <c r="DM17" i="1"/>
  <c r="CR26" i="1" s="1"/>
  <c r="DM19" i="1"/>
  <c r="DM21" i="1"/>
  <c r="DM23" i="1"/>
  <c r="CR358" i="1" s="1"/>
  <c r="DM25" i="1"/>
  <c r="DM27" i="1"/>
  <c r="DM8" i="1"/>
  <c r="CR35" i="1" s="1"/>
  <c r="DM16" i="1"/>
  <c r="CR219" i="1" s="1"/>
  <c r="DM24" i="1"/>
  <c r="DM6" i="1"/>
  <c r="DM14" i="1"/>
  <c r="CR4" i="1" s="1"/>
  <c r="DM22" i="1"/>
  <c r="DM10" i="1"/>
  <c r="CR24" i="1" s="1"/>
  <c r="DM18" i="1"/>
  <c r="CR34" i="1" s="1"/>
  <c r="DM26" i="1"/>
  <c r="DM4" i="1"/>
  <c r="DM12" i="1"/>
  <c r="DM20" i="1"/>
  <c r="CR249" i="1" s="1"/>
  <c r="DM28" i="1"/>
  <c r="T3410" i="4"/>
  <c r="T3413" i="4"/>
  <c r="T3407" i="4"/>
  <c r="T3411" i="4"/>
  <c r="T3408" i="4"/>
  <c r="T3412" i="4"/>
  <c r="T3409" i="4"/>
  <c r="T3414" i="4"/>
  <c r="R1" i="3"/>
  <c r="CR5" i="1" l="1"/>
  <c r="CR387" i="1"/>
  <c r="CR23" i="1"/>
  <c r="CR82" i="1"/>
  <c r="CR28" i="1"/>
  <c r="CR14" i="1"/>
  <c r="CR296" i="1"/>
  <c r="CR178" i="1"/>
  <c r="CR2" i="1"/>
  <c r="CR86" i="1"/>
  <c r="CR61" i="1"/>
  <c r="CR225" i="1"/>
  <c r="CR30" i="1"/>
  <c r="CR195" i="1"/>
  <c r="CR22" i="1"/>
  <c r="CR27" i="1"/>
  <c r="CR45" i="1"/>
  <c r="CR33" i="1"/>
  <c r="CR12" i="1"/>
  <c r="CR31" i="1"/>
  <c r="CR58" i="1"/>
  <c r="CR19" i="1"/>
  <c r="CR36" i="1"/>
  <c r="CR17" i="1"/>
  <c r="CR37" i="1"/>
  <c r="CR7" i="1"/>
  <c r="CR32" i="1"/>
  <c r="CR63" i="1"/>
  <c r="CR238" i="1"/>
  <c r="CR220" i="1"/>
  <c r="CR81" i="1"/>
  <c r="CR18" i="1"/>
  <c r="CR108" i="1"/>
  <c r="CR165" i="1"/>
  <c r="CR29" i="1"/>
  <c r="CR364" i="1"/>
  <c r="CR239" i="1"/>
  <c r="CR226" i="1"/>
  <c r="CR176" i="1"/>
  <c r="CR64" i="1"/>
  <c r="CR124" i="1"/>
  <c r="CR392" i="1"/>
  <c r="CR70" i="1"/>
  <c r="CR216" i="1"/>
  <c r="CR133" i="1"/>
  <c r="CR291" i="1"/>
  <c r="CR391" i="1"/>
  <c r="CR56" i="1"/>
  <c r="CR269" i="1"/>
  <c r="CR278" i="1"/>
  <c r="CR40" i="1"/>
  <c r="CR398" i="1"/>
  <c r="CR159" i="1"/>
  <c r="CR84" i="1"/>
  <c r="CR156" i="1"/>
  <c r="CR145" i="1"/>
  <c r="CR277" i="1"/>
  <c r="CR114" i="1"/>
  <c r="CR50" i="1"/>
  <c r="CR41" i="1"/>
  <c r="CR55" i="1"/>
  <c r="CR46" i="1"/>
  <c r="CR158" i="1"/>
  <c r="CR107" i="1"/>
  <c r="CR59" i="1"/>
  <c r="CR123" i="1"/>
  <c r="CR111" i="1"/>
  <c r="CR173" i="1"/>
  <c r="CR83" i="1"/>
  <c r="CR203" i="1"/>
  <c r="CR199" i="1"/>
  <c r="CR162" i="1"/>
  <c r="CR191" i="1"/>
  <c r="CR372" i="1"/>
  <c r="AH2" i="4"/>
  <c r="CR248" i="1"/>
  <c r="CR396" i="1"/>
  <c r="CR13" i="1"/>
  <c r="CR342" i="1"/>
  <c r="CR183" i="1"/>
  <c r="CR232" i="1"/>
  <c r="CR362" i="1"/>
  <c r="CR360" i="1"/>
  <c r="CR222" i="1"/>
  <c r="CR293" i="1"/>
  <c r="CR390" i="1"/>
  <c r="CR186" i="1"/>
  <c r="CR235" i="1"/>
  <c r="CR276" i="1"/>
  <c r="CR382" i="1"/>
  <c r="CR290" i="1"/>
  <c r="CR237" i="1"/>
  <c r="CR354" i="1"/>
  <c r="CR311" i="1"/>
  <c r="CR326" i="1"/>
  <c r="CR202" i="1"/>
  <c r="CR109" i="1"/>
  <c r="CR184" i="1"/>
  <c r="CR287" i="1"/>
  <c r="CR207" i="1"/>
  <c r="CR300" i="1"/>
  <c r="CR137" i="1"/>
  <c r="CR223" i="1"/>
  <c r="CR221" i="1"/>
  <c r="CR313" i="1"/>
  <c r="CR312" i="1"/>
  <c r="CR72" i="1"/>
  <c r="CR77" i="1"/>
  <c r="CR213" i="1"/>
  <c r="CR318" i="1"/>
  <c r="CR103" i="1"/>
  <c r="CR215" i="1"/>
  <c r="CR381" i="1"/>
  <c r="CR175" i="1"/>
  <c r="CR389" i="1"/>
  <c r="CR308" i="1"/>
  <c r="CR331" i="1"/>
  <c r="CR274" i="1"/>
  <c r="CR353" i="1"/>
  <c r="CR200" i="1"/>
  <c r="CR365" i="1"/>
  <c r="CR266" i="1"/>
  <c r="CR254" i="1"/>
  <c r="CR370" i="1"/>
  <c r="CR99" i="1"/>
  <c r="CR306" i="1"/>
  <c r="CR166" i="1"/>
  <c r="CR374" i="1"/>
  <c r="CR170" i="1"/>
  <c r="CR149" i="1"/>
  <c r="CR236" i="1"/>
  <c r="CR383" i="1"/>
  <c r="CR378" i="1"/>
  <c r="CR357" i="1"/>
  <c r="CR93" i="1"/>
  <c r="CR369" i="1"/>
  <c r="CR259" i="1"/>
  <c r="CR234" i="1"/>
  <c r="CR245" i="1"/>
  <c r="CR380" i="1"/>
  <c r="CR160" i="1"/>
  <c r="CR375" i="1"/>
  <c r="CR135" i="1"/>
  <c r="CR190" i="1"/>
  <c r="CR229" i="1"/>
  <c r="CR324" i="1"/>
  <c r="CR112" i="1"/>
  <c r="CR104" i="1"/>
  <c r="CR95" i="1"/>
  <c r="CR385" i="1"/>
  <c r="CR260" i="1"/>
  <c r="CR267" i="1"/>
  <c r="CR258" i="1"/>
  <c r="CR139" i="1"/>
  <c r="CR88" i="1"/>
  <c r="CR345" i="1"/>
  <c r="CR227" i="1"/>
  <c r="CR361" i="1"/>
  <c r="CR388" i="1"/>
  <c r="CR192" i="1"/>
  <c r="CR367" i="1"/>
  <c r="CR265" i="1"/>
  <c r="CR384" i="1"/>
  <c r="CR180" i="1"/>
  <c r="CR379" i="1"/>
  <c r="CR155" i="1"/>
  <c r="CR130" i="1"/>
  <c r="CR185" i="1"/>
  <c r="CR352" i="1"/>
  <c r="CR116" i="1"/>
  <c r="CR355" i="1"/>
  <c r="CR91" i="1"/>
  <c r="CR122" i="1"/>
  <c r="CR169" i="1"/>
  <c r="CR288" i="1"/>
  <c r="CR246" i="1"/>
  <c r="CR343" i="1"/>
  <c r="CR78" i="1"/>
  <c r="CR376" i="1"/>
  <c r="CR338" i="1"/>
  <c r="CR273" i="1"/>
  <c r="CR368" i="1"/>
  <c r="CR144" i="1"/>
  <c r="CR275" i="1"/>
  <c r="CR142" i="1"/>
  <c r="CR209" i="1"/>
  <c r="CR356" i="1"/>
  <c r="CR120" i="1"/>
  <c r="CR359" i="1"/>
  <c r="CR366" i="1"/>
  <c r="CR377" i="1"/>
  <c r="CR129" i="1"/>
  <c r="CR292" i="1"/>
  <c r="CR68" i="1"/>
  <c r="CR323" i="1"/>
  <c r="CR350" i="1"/>
  <c r="CR373" i="1"/>
  <c r="CR121" i="1"/>
  <c r="CR196" i="1"/>
  <c r="CR395" i="1"/>
  <c r="CR351" i="1"/>
  <c r="CR371" i="1"/>
  <c r="CR105" i="1"/>
  <c r="CR349" i="1"/>
  <c r="CR344" i="1"/>
  <c r="CR346" i="1"/>
  <c r="CR341" i="1"/>
  <c r="CR347" i="1"/>
  <c r="CR348" i="1"/>
  <c r="CR302" i="1"/>
  <c r="CR336" i="1"/>
  <c r="CR150" i="1"/>
  <c r="CR79" i="1"/>
  <c r="CR57" i="1"/>
  <c r="CR182" i="1"/>
  <c r="CR340" i="1"/>
  <c r="CR118" i="1"/>
  <c r="CR106" i="1"/>
  <c r="CR21" i="1"/>
  <c r="CR315" i="1"/>
  <c r="CR321" i="1"/>
  <c r="CR66" i="1"/>
  <c r="CR330" i="1"/>
  <c r="CR320" i="1"/>
  <c r="CR285" i="1"/>
  <c r="CR297" i="1"/>
  <c r="CR339" i="1"/>
  <c r="CR314" i="1"/>
  <c r="CR328" i="1"/>
  <c r="CR286" i="1"/>
  <c r="CR282" i="1"/>
  <c r="CR301" i="1"/>
  <c r="CR316" i="1"/>
  <c r="CR337" i="1"/>
  <c r="CR332" i="1"/>
  <c r="CR299" i="1"/>
  <c r="CR333" i="1"/>
  <c r="CR134" i="1"/>
  <c r="CR151" i="1"/>
  <c r="CR15" i="1"/>
  <c r="CR206" i="1"/>
  <c r="CR228" i="1"/>
  <c r="CR51" i="1"/>
  <c r="CR100" i="1"/>
  <c r="CR309" i="1"/>
  <c r="CR325" i="1"/>
  <c r="CR284" i="1"/>
  <c r="CR327" i="1"/>
  <c r="CR283" i="1"/>
  <c r="CR298" i="1"/>
  <c r="CR295" i="1"/>
  <c r="CR307" i="1"/>
  <c r="CR76" i="1"/>
  <c r="CR310" i="1"/>
  <c r="CR53" i="1"/>
  <c r="CR38" i="1"/>
  <c r="CR39" i="1"/>
  <c r="CR214" i="1"/>
  <c r="CR110" i="1"/>
  <c r="CR60" i="1"/>
  <c r="CR90" i="1"/>
  <c r="CR44" i="1"/>
  <c r="CR317" i="1"/>
  <c r="CR289" i="1"/>
  <c r="CR319" i="1"/>
  <c r="CR305" i="1"/>
  <c r="CR322" i="1"/>
  <c r="CR334" i="1"/>
  <c r="CR294" i="1"/>
  <c r="CR303" i="1"/>
  <c r="CR329" i="1"/>
  <c r="CR304" i="1"/>
  <c r="CR335" i="1"/>
  <c r="CR147" i="1"/>
  <c r="CR80" i="1"/>
  <c r="CR198" i="1"/>
  <c r="CR65" i="1"/>
  <c r="CR172" i="1"/>
  <c r="CR141" i="1"/>
  <c r="CR251" i="1"/>
  <c r="CR268" i="1"/>
  <c r="CR270" i="1"/>
  <c r="CR161" i="1"/>
  <c r="CR212" i="1"/>
  <c r="CR131" i="1"/>
  <c r="CR113" i="1"/>
  <c r="CR127" i="1"/>
  <c r="CR102" i="1"/>
  <c r="CR119" i="1"/>
  <c r="CR230" i="1"/>
  <c r="CR271" i="1"/>
  <c r="CR272" i="1"/>
  <c r="CR205" i="1"/>
  <c r="CR218" i="1"/>
  <c r="CR157" i="1"/>
  <c r="CR101" i="1"/>
  <c r="CR98" i="1"/>
  <c r="CR89" i="1"/>
  <c r="S164" i="4"/>
  <c r="S259" i="4"/>
  <c r="S206" i="4"/>
  <c r="CR177" i="1"/>
  <c r="CR264" i="1"/>
  <c r="CR188" i="1"/>
  <c r="CR136" i="1"/>
  <c r="CR20" i="1"/>
  <c r="CR231" i="1"/>
  <c r="CR115" i="1"/>
  <c r="CR242" i="1"/>
  <c r="CR125" i="1"/>
  <c r="CR126" i="1"/>
  <c r="CR255" i="1"/>
  <c r="CR243" i="1"/>
  <c r="CR174" i="1"/>
  <c r="CR189" i="1"/>
  <c r="CR224" i="1"/>
  <c r="CR9" i="1"/>
  <c r="CR143" i="1"/>
  <c r="CR197" i="1"/>
  <c r="CR152" i="1"/>
  <c r="CR87" i="1"/>
  <c r="CR262" i="1"/>
  <c r="CR148" i="1"/>
  <c r="CR73" i="1"/>
  <c r="CR96" i="1"/>
  <c r="CR167" i="1"/>
  <c r="CR43" i="1"/>
  <c r="CR3" i="1"/>
  <c r="CR94" i="1"/>
  <c r="CR181" i="1"/>
  <c r="CR164" i="1"/>
  <c r="CR48" i="1"/>
  <c r="CR69" i="1"/>
  <c r="CR193" i="1"/>
  <c r="CR97" i="1"/>
  <c r="CR204" i="1"/>
  <c r="CR263" i="1"/>
  <c r="CR256" i="1"/>
  <c r="CR117" i="1"/>
  <c r="CR132" i="1"/>
  <c r="CR187" i="1"/>
  <c r="CR67" i="1"/>
  <c r="CR261" i="1"/>
  <c r="CR257" i="1"/>
  <c r="CR247" i="1"/>
  <c r="CR42" i="1"/>
  <c r="CR62" i="1"/>
  <c r="CR250" i="1"/>
  <c r="CR54" i="1"/>
  <c r="CR49" i="1"/>
  <c r="CR168" i="1"/>
  <c r="CR52" i="1"/>
  <c r="CR211" i="1"/>
  <c r="CR75" i="1"/>
  <c r="CR74" i="1"/>
  <c r="CR217" i="1"/>
  <c r="CR138" i="1"/>
  <c r="CR16" i="1"/>
  <c r="CR11" i="1"/>
  <c r="CR240" i="1"/>
  <c r="CR92" i="1"/>
  <c r="CR153" i="1"/>
  <c r="CR146" i="1"/>
  <c r="CR201" i="1"/>
  <c r="CR208" i="1"/>
  <c r="CR179" i="1"/>
  <c r="CR244" i="1"/>
  <c r="CR71" i="1"/>
  <c r="CR210" i="1"/>
  <c r="CR253" i="1"/>
  <c r="CR233" i="1"/>
  <c r="CR252" i="1"/>
  <c r="CR140" i="1"/>
  <c r="CR85" i="1"/>
  <c r="CR171" i="1"/>
  <c r="CR47" i="1"/>
  <c r="CR154" i="1"/>
  <c r="CR194" i="1"/>
  <c r="CR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M3" i="1"/>
  <c r="CM4" i="1"/>
  <c r="CM5" i="1"/>
  <c r="CM6" i="1"/>
  <c r="CM7" i="1"/>
  <c r="CM8" i="1"/>
  <c r="CM9" i="1"/>
  <c r="CM10" i="1"/>
  <c r="CM11" i="1"/>
  <c r="CM12" i="1"/>
  <c r="CM13" i="1"/>
  <c r="CM14" i="1"/>
  <c r="CM15" i="1"/>
  <c r="CM16" i="1"/>
  <c r="CM17" i="1"/>
  <c r="CM18" i="1"/>
  <c r="CM19" i="1"/>
  <c r="CM20" i="1"/>
  <c r="CM21" i="1"/>
  <c r="CM22" i="1"/>
  <c r="CM23" i="1"/>
  <c r="CM24" i="1"/>
  <c r="CM25" i="1"/>
  <c r="CM26" i="1"/>
  <c r="CM27" i="1"/>
  <c r="CM28" i="1"/>
  <c r="CM29" i="1"/>
  <c r="CM30" i="1"/>
  <c r="CM31" i="1"/>
  <c r="CM32" i="1"/>
  <c r="CM33" i="1"/>
  <c r="CM34" i="1"/>
  <c r="CM35" i="1"/>
  <c r="CM36" i="1"/>
  <c r="CM37" i="1"/>
  <c r="CM38" i="1"/>
  <c r="CM39" i="1"/>
  <c r="CM40" i="1"/>
  <c r="CM41" i="1"/>
  <c r="CM42" i="1"/>
  <c r="CM43" i="1"/>
  <c r="CM44" i="1"/>
  <c r="CM45" i="1"/>
  <c r="CM46" i="1"/>
  <c r="CM47" i="1"/>
  <c r="CM48" i="1"/>
  <c r="CM49" i="1"/>
  <c r="CM50" i="1"/>
  <c r="CM51" i="1"/>
  <c r="CM52" i="1"/>
  <c r="CM53" i="1"/>
  <c r="CM54" i="1"/>
  <c r="CM55" i="1"/>
  <c r="CM56" i="1"/>
  <c r="CM57" i="1"/>
  <c r="CM58" i="1"/>
  <c r="CM59" i="1"/>
  <c r="CM60" i="1"/>
  <c r="CM61" i="1"/>
  <c r="CM62" i="1"/>
  <c r="CM63" i="1"/>
  <c r="CM64" i="1"/>
  <c r="CM65" i="1"/>
  <c r="CM66" i="1"/>
  <c r="CM67" i="1"/>
  <c r="CM68" i="1"/>
  <c r="CM69" i="1"/>
  <c r="CM70" i="1"/>
  <c r="CM71" i="1"/>
  <c r="CM72" i="1"/>
  <c r="CM73" i="1"/>
  <c r="CM74" i="1"/>
  <c r="CM75" i="1"/>
  <c r="CM76" i="1"/>
  <c r="CM77" i="1"/>
  <c r="CM78" i="1"/>
  <c r="CM79" i="1"/>
  <c r="CM80" i="1"/>
  <c r="CM81" i="1"/>
  <c r="CM82" i="1"/>
  <c r="CM83" i="1"/>
  <c r="CM84" i="1"/>
  <c r="CM85" i="1"/>
  <c r="CM86" i="1"/>
  <c r="CM87" i="1"/>
  <c r="CM88" i="1"/>
  <c r="CM89" i="1"/>
  <c r="CM90" i="1"/>
  <c r="CM91" i="1"/>
  <c r="CM92" i="1"/>
  <c r="CM93" i="1"/>
  <c r="CM94" i="1"/>
  <c r="CM95" i="1"/>
  <c r="CM96" i="1"/>
  <c r="CM97" i="1"/>
  <c r="CM98" i="1"/>
  <c r="CM99" i="1"/>
  <c r="CM100" i="1"/>
  <c r="CM101" i="1"/>
  <c r="CM102" i="1"/>
  <c r="CM103" i="1"/>
  <c r="CM104" i="1"/>
  <c r="CM105" i="1"/>
  <c r="CM106" i="1"/>
  <c r="CM107" i="1"/>
  <c r="CM108" i="1"/>
  <c r="CM109" i="1"/>
  <c r="CM110" i="1"/>
  <c r="CM111" i="1"/>
  <c r="CM112" i="1"/>
  <c r="CM113" i="1"/>
  <c r="CM115" i="1"/>
  <c r="CM116" i="1"/>
  <c r="CM117" i="1"/>
  <c r="CM118" i="1"/>
  <c r="CM119" i="1"/>
  <c r="CM120" i="1"/>
  <c r="CM122" i="1"/>
  <c r="CM123" i="1"/>
  <c r="CM124" i="1"/>
  <c r="CM125" i="1"/>
  <c r="CM126" i="1"/>
  <c r="CM127" i="1"/>
  <c r="CM128" i="1"/>
  <c r="CM147" i="1"/>
  <c r="CM148" i="1"/>
  <c r="CM149" i="1"/>
  <c r="CM150" i="1"/>
  <c r="CM151" i="1"/>
  <c r="CM152" i="1"/>
  <c r="CM153" i="1"/>
  <c r="CM154" i="1"/>
  <c r="CM155" i="1"/>
  <c r="CM157" i="1"/>
  <c r="CM158" i="1"/>
  <c r="CM159" i="1"/>
  <c r="CM160" i="1"/>
  <c r="CM161" i="1"/>
  <c r="CM162" i="1"/>
  <c r="CM163" i="1"/>
  <c r="CM164" i="1"/>
  <c r="CM165" i="1"/>
  <c r="CM166" i="1"/>
  <c r="CM167" i="1"/>
  <c r="CM168" i="1"/>
  <c r="CM169" i="1"/>
  <c r="CM170" i="1"/>
  <c r="CM171" i="1"/>
  <c r="CM172" i="1"/>
  <c r="CM173" i="1"/>
  <c r="CM174" i="1"/>
  <c r="CM175" i="1"/>
  <c r="CM176" i="1"/>
  <c r="CM177" i="1"/>
  <c r="CM178" i="1"/>
  <c r="CM179" i="1"/>
  <c r="CM180" i="1"/>
  <c r="CM181" i="1"/>
  <c r="CM182" i="1"/>
  <c r="CM183" i="1"/>
  <c r="CM184" i="1"/>
  <c r="CM185" i="1"/>
  <c r="CM186" i="1"/>
  <c r="CM187" i="1"/>
  <c r="CM188" i="1"/>
  <c r="CM189" i="1"/>
  <c r="CM190" i="1"/>
  <c r="CM191" i="1"/>
  <c r="CM192" i="1"/>
  <c r="CM193" i="1"/>
  <c r="CM194" i="1"/>
  <c r="CM195" i="1"/>
  <c r="CM196" i="1"/>
  <c r="CM197" i="1"/>
  <c r="CM198" i="1"/>
  <c r="CM199" i="1"/>
  <c r="CM200" i="1"/>
  <c r="CM202" i="1"/>
  <c r="CM203" i="1"/>
  <c r="CM204" i="1"/>
  <c r="CM205" i="1"/>
  <c r="CM206" i="1"/>
  <c r="CM207" i="1"/>
  <c r="CM208" i="1"/>
  <c r="CM209" i="1"/>
  <c r="CM210" i="1"/>
  <c r="CM211" i="1"/>
  <c r="CM212" i="1"/>
  <c r="CM213" i="1"/>
  <c r="CM214" i="1"/>
  <c r="CM215" i="1"/>
  <c r="CM216" i="1"/>
  <c r="CM217" i="1"/>
  <c r="CM218" i="1"/>
  <c r="CM219" i="1"/>
  <c r="CM220" i="1"/>
  <c r="CM221" i="1"/>
  <c r="CM225" i="1"/>
  <c r="CM227" i="1"/>
  <c r="CM228" i="1"/>
  <c r="CM229" i="1"/>
  <c r="CM230" i="1"/>
  <c r="CM231" i="1"/>
  <c r="CM232" i="1"/>
  <c r="CM233" i="1"/>
  <c r="CM234" i="1"/>
  <c r="CM235" i="1"/>
  <c r="CM236" i="1"/>
  <c r="CM237" i="1"/>
  <c r="CM238" i="1"/>
  <c r="CM406" i="1"/>
  <c r="CM407" i="1"/>
  <c r="CM408" i="1"/>
  <c r="CM409" i="1"/>
  <c r="CM410" i="1"/>
  <c r="CM411" i="1"/>
  <c r="CM412" i="1"/>
  <c r="CM413" i="1"/>
  <c r="CM414" i="1"/>
  <c r="CM415" i="1"/>
  <c r="CM416" i="1"/>
  <c r="CM417" i="1"/>
  <c r="CM418" i="1"/>
  <c r="CM419" i="1"/>
  <c r="CM420" i="1"/>
  <c r="CM421" i="1"/>
  <c r="CM422" i="1"/>
  <c r="CM423" i="1"/>
  <c r="CM424" i="1"/>
  <c r="CM425" i="1"/>
  <c r="CM426" i="1"/>
  <c r="CM427" i="1"/>
  <c r="CM428" i="1"/>
  <c r="CM429" i="1"/>
  <c r="CM430" i="1"/>
  <c r="CM431" i="1"/>
  <c r="CM432" i="1"/>
  <c r="CM433" i="1"/>
  <c r="CM434" i="1"/>
  <c r="CM435" i="1"/>
  <c r="CM436" i="1"/>
  <c r="CM437" i="1"/>
  <c r="CM438" i="1"/>
  <c r="CM439" i="1"/>
  <c r="CM440" i="1"/>
  <c r="CM441" i="1"/>
  <c r="CM442" i="1"/>
  <c r="CM443" i="1"/>
  <c r="CM444" i="1"/>
  <c r="CM445" i="1"/>
  <c r="CM446" i="1"/>
  <c r="CM447" i="1"/>
  <c r="CM448" i="1"/>
  <c r="CM449" i="1"/>
  <c r="CM450" i="1"/>
  <c r="CM451" i="1"/>
  <c r="CM452" i="1"/>
  <c r="CM453" i="1"/>
  <c r="CM454" i="1"/>
  <c r="CM455" i="1"/>
  <c r="CM456" i="1"/>
  <c r="CM457" i="1"/>
  <c r="CM458" i="1"/>
  <c r="CM459" i="1"/>
  <c r="CM460" i="1"/>
  <c r="CM461" i="1"/>
  <c r="CM462" i="1"/>
  <c r="CM463" i="1"/>
  <c r="CM464" i="1"/>
  <c r="CM465" i="1"/>
  <c r="CM466" i="1"/>
  <c r="CM467" i="1"/>
  <c r="CM468" i="1"/>
  <c r="CM469" i="1"/>
  <c r="CM470" i="1"/>
  <c r="CM471" i="1"/>
  <c r="CM472" i="1"/>
  <c r="CM473" i="1"/>
  <c r="CM474" i="1"/>
  <c r="CM475" i="1"/>
  <c r="CM476" i="1"/>
  <c r="CM477" i="1"/>
  <c r="CM478" i="1"/>
  <c r="CM479" i="1"/>
  <c r="CM480" i="1"/>
  <c r="CM481" i="1"/>
  <c r="CM482" i="1"/>
  <c r="CM483" i="1"/>
  <c r="CM484" i="1"/>
  <c r="CM485" i="1"/>
  <c r="CM486" i="1"/>
  <c r="CM487" i="1"/>
  <c r="CM488" i="1"/>
  <c r="CM489" i="1"/>
  <c r="CM490" i="1"/>
  <c r="CM491" i="1"/>
  <c r="CM492" i="1"/>
  <c r="CM493" i="1"/>
  <c r="CM494" i="1"/>
  <c r="CM495" i="1"/>
  <c r="CM496" i="1"/>
  <c r="CM497" i="1"/>
  <c r="CM498" i="1"/>
  <c r="CM499" i="1"/>
  <c r="CM500" i="1"/>
  <c r="CM501" i="1"/>
  <c r="CM502" i="1"/>
  <c r="CM503" i="1"/>
  <c r="CM504" i="1"/>
  <c r="CM505" i="1"/>
  <c r="CM506" i="1"/>
  <c r="CM507" i="1"/>
  <c r="CM508" i="1"/>
  <c r="CM509" i="1"/>
  <c r="CM510" i="1"/>
  <c r="CM511" i="1"/>
  <c r="CM512" i="1"/>
  <c r="CM513" i="1"/>
  <c r="CM514" i="1"/>
  <c r="CM515" i="1"/>
  <c r="CM516" i="1"/>
  <c r="CM517" i="1"/>
  <c r="CM518" i="1"/>
  <c r="CM519" i="1"/>
  <c r="CM520" i="1"/>
  <c r="CM521" i="1"/>
  <c r="CM522" i="1"/>
  <c r="CM523" i="1"/>
  <c r="CM524" i="1"/>
  <c r="CM525" i="1"/>
  <c r="CM526" i="1"/>
  <c r="CM527" i="1"/>
  <c r="CM528" i="1"/>
  <c r="CM529" i="1"/>
  <c r="CM530" i="1"/>
  <c r="CM531" i="1"/>
  <c r="CM532" i="1"/>
  <c r="CM533" i="1"/>
  <c r="CM534" i="1"/>
  <c r="CM535" i="1"/>
  <c r="CM536" i="1"/>
  <c r="CM537" i="1"/>
  <c r="CM538" i="1"/>
  <c r="CM539" i="1"/>
  <c r="CM540" i="1"/>
  <c r="CM541" i="1"/>
  <c r="CM542" i="1"/>
  <c r="CM543" i="1"/>
  <c r="CM544" i="1"/>
  <c r="CM545" i="1"/>
  <c r="CM546" i="1"/>
  <c r="CM547" i="1"/>
  <c r="CM548" i="1"/>
  <c r="CM549" i="1"/>
  <c r="CM550" i="1"/>
  <c r="CM551" i="1"/>
  <c r="CM552" i="1"/>
  <c r="CM553" i="1"/>
  <c r="CM554" i="1"/>
  <c r="CM555" i="1"/>
  <c r="CM556" i="1"/>
  <c r="CM557" i="1"/>
  <c r="CM558" i="1"/>
  <c r="CM559" i="1"/>
  <c r="CM560" i="1"/>
  <c r="CM561" i="1"/>
  <c r="CM562" i="1"/>
  <c r="CM563" i="1"/>
  <c r="CM564" i="1"/>
  <c r="CM565" i="1"/>
  <c r="CM566" i="1"/>
  <c r="CM567" i="1"/>
  <c r="CM568" i="1"/>
  <c r="CM569" i="1"/>
  <c r="CM570" i="1"/>
  <c r="CM571" i="1"/>
  <c r="CM572" i="1"/>
  <c r="CM573" i="1"/>
  <c r="CM574" i="1"/>
  <c r="CM575" i="1"/>
  <c r="CM576" i="1"/>
  <c r="CM577" i="1"/>
  <c r="CM578" i="1"/>
  <c r="CM579" i="1"/>
  <c r="CM580" i="1"/>
  <c r="CM581" i="1"/>
  <c r="CM582" i="1"/>
  <c r="CM583" i="1"/>
  <c r="CM584" i="1"/>
  <c r="CM585" i="1"/>
  <c r="CM586" i="1"/>
  <c r="CM587" i="1"/>
  <c r="CM588" i="1"/>
  <c r="CM589" i="1"/>
  <c r="CM590" i="1"/>
  <c r="CM591" i="1"/>
  <c r="CM592" i="1"/>
  <c r="CM593" i="1"/>
  <c r="CM594" i="1"/>
  <c r="CM595" i="1"/>
  <c r="CM596" i="1"/>
  <c r="CM597" i="1"/>
  <c r="CM598" i="1"/>
  <c r="CM599" i="1"/>
  <c r="CM600" i="1"/>
  <c r="CM601" i="1"/>
  <c r="CM602" i="1"/>
  <c r="CM603" i="1"/>
  <c r="CM604" i="1"/>
  <c r="CM605" i="1"/>
  <c r="CM606" i="1"/>
  <c r="CM607" i="1"/>
  <c r="CM608" i="1"/>
  <c r="CM609" i="1"/>
  <c r="CM610" i="1"/>
  <c r="CM611" i="1"/>
  <c r="CM612" i="1"/>
  <c r="CM613" i="1"/>
  <c r="CM614" i="1"/>
  <c r="CM615" i="1"/>
  <c r="CM616" i="1"/>
  <c r="CM617" i="1"/>
  <c r="CM618" i="1"/>
  <c r="CM619" i="1"/>
  <c r="CM620" i="1"/>
  <c r="CM621" i="1"/>
  <c r="CM622" i="1"/>
  <c r="CM623" i="1"/>
  <c r="CM624" i="1"/>
  <c r="CM625" i="1"/>
  <c r="CM626" i="1"/>
  <c r="CM627" i="1"/>
  <c r="CM628" i="1"/>
  <c r="CM629" i="1"/>
  <c r="CM630" i="1"/>
  <c r="CM631" i="1"/>
  <c r="CM632" i="1"/>
  <c r="CM633" i="1"/>
  <c r="CM634" i="1"/>
  <c r="CM635" i="1"/>
  <c r="CM636" i="1"/>
  <c r="CM637" i="1"/>
  <c r="CM638" i="1"/>
  <c r="CM639" i="1"/>
  <c r="CM640" i="1"/>
  <c r="CM641" i="1"/>
  <c r="CM642" i="1"/>
  <c r="CM643" i="1"/>
  <c r="CM644" i="1"/>
  <c r="CM645" i="1"/>
  <c r="CM646" i="1"/>
  <c r="CM647" i="1"/>
  <c r="CM648" i="1"/>
  <c r="CM649" i="1"/>
  <c r="CM650" i="1"/>
  <c r="CM651" i="1"/>
  <c r="CM652" i="1"/>
  <c r="CM653" i="1"/>
  <c r="CM654" i="1"/>
  <c r="CM655" i="1"/>
  <c r="CM656" i="1"/>
  <c r="CM657" i="1"/>
  <c r="CM658" i="1"/>
  <c r="CM659" i="1"/>
  <c r="CM660" i="1"/>
  <c r="CM661" i="1"/>
  <c r="CM662" i="1"/>
  <c r="CM663" i="1"/>
  <c r="CM664" i="1"/>
  <c r="CM665" i="1"/>
  <c r="CM666" i="1"/>
  <c r="CM667" i="1"/>
  <c r="CM668" i="1"/>
  <c r="CM669" i="1"/>
  <c r="CM670" i="1"/>
  <c r="CM671" i="1"/>
  <c r="CM672" i="1"/>
  <c r="CM673" i="1"/>
  <c r="CM674" i="1"/>
  <c r="CM675" i="1"/>
  <c r="CM676" i="1"/>
  <c r="CM677" i="1"/>
  <c r="CM678" i="1"/>
  <c r="CM679" i="1"/>
  <c r="CM680" i="1"/>
  <c r="CM681" i="1"/>
  <c r="CM682" i="1"/>
  <c r="CM683" i="1"/>
  <c r="CM684" i="1"/>
  <c r="CM685" i="1"/>
  <c r="CM686" i="1"/>
  <c r="CM687" i="1"/>
  <c r="CM688" i="1"/>
  <c r="CM689" i="1"/>
  <c r="CM690" i="1"/>
  <c r="CM691" i="1"/>
  <c r="CM692" i="1"/>
  <c r="CM693" i="1"/>
  <c r="CM694" i="1"/>
  <c r="CM695" i="1"/>
  <c r="CM696" i="1"/>
  <c r="CM697" i="1"/>
  <c r="CM698" i="1"/>
  <c r="CM699" i="1"/>
  <c r="CM700" i="1"/>
  <c r="CM701" i="1"/>
  <c r="CM702" i="1"/>
  <c r="CM703" i="1"/>
  <c r="CM704" i="1"/>
  <c r="CM705" i="1"/>
  <c r="CM706" i="1"/>
  <c r="CM707" i="1"/>
  <c r="CM708" i="1"/>
  <c r="CM709" i="1"/>
  <c r="CM710" i="1"/>
  <c r="CM711" i="1"/>
  <c r="CM712" i="1"/>
  <c r="CM713" i="1"/>
  <c r="CM714" i="1"/>
  <c r="CM715" i="1"/>
  <c r="CM716" i="1"/>
  <c r="CM717" i="1"/>
  <c r="CM718" i="1"/>
  <c r="CM719" i="1"/>
  <c r="CM720" i="1"/>
  <c r="CM721" i="1"/>
  <c r="CM722" i="1"/>
  <c r="CM723" i="1"/>
  <c r="CM724" i="1"/>
  <c r="CM725" i="1"/>
  <c r="CM726" i="1"/>
  <c r="CM727" i="1"/>
  <c r="CM728" i="1"/>
  <c r="CM729" i="1"/>
  <c r="CM730" i="1"/>
  <c r="CM731" i="1"/>
  <c r="CM732" i="1"/>
  <c r="CM733" i="1"/>
  <c r="CM734" i="1"/>
  <c r="CM735" i="1"/>
  <c r="CM736" i="1"/>
  <c r="CM737" i="1"/>
  <c r="CM738" i="1"/>
  <c r="CM739" i="1"/>
  <c r="CM740" i="1"/>
  <c r="CM741" i="1"/>
  <c r="CM742" i="1"/>
  <c r="CM743" i="1"/>
  <c r="CM744" i="1"/>
  <c r="CM745" i="1"/>
  <c r="CM746" i="1"/>
  <c r="CM747" i="1"/>
  <c r="CM748" i="1"/>
  <c r="CM749" i="1"/>
  <c r="CM750" i="1"/>
  <c r="CM751" i="1"/>
  <c r="CM752" i="1"/>
  <c r="CM753" i="1"/>
  <c r="CM754" i="1"/>
  <c r="CM755" i="1"/>
  <c r="CM756" i="1"/>
  <c r="CM757" i="1"/>
  <c r="CM758" i="1"/>
  <c r="CM759" i="1"/>
  <c r="CM760" i="1"/>
  <c r="CM761" i="1"/>
  <c r="CM762" i="1"/>
  <c r="CM763" i="1"/>
  <c r="CM764" i="1"/>
  <c r="CM765" i="1"/>
  <c r="CM766" i="1"/>
  <c r="CM767" i="1"/>
  <c r="CM768" i="1"/>
  <c r="CM769" i="1"/>
  <c r="CM770" i="1"/>
  <c r="CM771" i="1"/>
  <c r="CM772" i="1"/>
  <c r="CM773" i="1"/>
  <c r="CM774" i="1"/>
  <c r="CM775" i="1"/>
  <c r="CM776" i="1"/>
  <c r="CM777" i="1"/>
  <c r="CM778" i="1"/>
  <c r="CM779" i="1"/>
  <c r="CM780" i="1"/>
  <c r="CM781" i="1"/>
  <c r="CM782" i="1"/>
  <c r="CM783" i="1"/>
  <c r="CM784" i="1"/>
  <c r="CM785" i="1"/>
  <c r="CM786" i="1"/>
  <c r="CM787" i="1"/>
  <c r="CM788" i="1"/>
  <c r="CM789" i="1"/>
  <c r="CM790" i="1"/>
  <c r="CM791" i="1"/>
  <c r="CM792" i="1"/>
  <c r="CM793" i="1"/>
  <c r="CM794" i="1"/>
  <c r="CM795" i="1"/>
  <c r="CM796" i="1"/>
  <c r="CM797" i="1"/>
  <c r="CM798" i="1"/>
  <c r="CM799" i="1"/>
  <c r="CM800" i="1"/>
  <c r="CM801" i="1"/>
  <c r="CM802" i="1"/>
  <c r="CM803" i="1"/>
  <c r="CM804" i="1"/>
  <c r="CM805" i="1"/>
  <c r="CM806" i="1"/>
  <c r="CM807" i="1"/>
  <c r="CM808" i="1"/>
  <c r="CM809" i="1"/>
  <c r="CM810" i="1"/>
  <c r="CM811" i="1"/>
  <c r="CM812" i="1"/>
  <c r="CM813" i="1"/>
  <c r="CM814" i="1"/>
  <c r="CM815" i="1"/>
  <c r="CM816" i="1"/>
  <c r="CM817" i="1"/>
  <c r="CM818" i="1"/>
  <c r="CM819" i="1"/>
  <c r="CM820" i="1"/>
  <c r="CM821" i="1"/>
  <c r="CM822" i="1"/>
  <c r="CM823" i="1"/>
  <c r="CM824" i="1"/>
  <c r="CM825" i="1"/>
  <c r="CM826" i="1"/>
  <c r="CM827" i="1"/>
  <c r="CM828" i="1"/>
  <c r="CM829" i="1"/>
  <c r="CM830" i="1"/>
  <c r="CM831" i="1"/>
  <c r="CM832" i="1"/>
  <c r="CM833" i="1"/>
  <c r="CM834" i="1"/>
  <c r="CM835" i="1"/>
  <c r="CM836" i="1"/>
  <c r="CM837" i="1"/>
  <c r="CM838" i="1"/>
  <c r="CM839" i="1"/>
  <c r="CM840" i="1"/>
  <c r="CM841" i="1"/>
  <c r="CM842" i="1"/>
  <c r="CM843" i="1"/>
  <c r="CM844" i="1"/>
  <c r="CM845" i="1"/>
  <c r="CM846" i="1"/>
  <c r="CM847" i="1"/>
  <c r="CM848" i="1"/>
  <c r="CM849" i="1"/>
  <c r="CM850" i="1"/>
  <c r="CM851" i="1"/>
  <c r="CM852" i="1"/>
  <c r="CM853" i="1"/>
  <c r="CM854" i="1"/>
  <c r="CM855" i="1"/>
  <c r="CM856" i="1"/>
  <c r="CM857" i="1"/>
  <c r="CM858" i="1"/>
  <c r="CM859" i="1"/>
  <c r="CM860" i="1"/>
  <c r="CM861" i="1"/>
  <c r="CM862" i="1"/>
  <c r="CM863" i="1"/>
  <c r="CM864" i="1"/>
  <c r="CM865" i="1"/>
  <c r="CM866" i="1"/>
  <c r="CM867" i="1"/>
  <c r="CM868" i="1"/>
  <c r="CM869" i="1"/>
  <c r="CM870" i="1"/>
  <c r="CM871" i="1"/>
  <c r="CM872" i="1"/>
  <c r="CM873" i="1"/>
  <c r="CM874" i="1"/>
  <c r="CM875" i="1"/>
  <c r="CM876" i="1"/>
  <c r="CM877" i="1"/>
  <c r="CM878" i="1"/>
  <c r="CM879" i="1"/>
  <c r="CM880" i="1"/>
  <c r="CM881" i="1"/>
  <c r="CM882" i="1"/>
  <c r="CM883" i="1"/>
  <c r="CM884" i="1"/>
  <c r="CM885" i="1"/>
  <c r="CM886" i="1"/>
  <c r="CM887" i="1"/>
  <c r="CM888" i="1"/>
  <c r="CM889" i="1"/>
  <c r="CM890" i="1"/>
  <c r="CM891" i="1"/>
  <c r="CM892" i="1"/>
  <c r="CM893" i="1"/>
  <c r="CM894" i="1"/>
  <c r="CM895" i="1"/>
  <c r="CM896" i="1"/>
  <c r="CM897" i="1"/>
  <c r="CM898" i="1"/>
  <c r="CM899" i="1"/>
  <c r="CM900" i="1"/>
  <c r="CM901" i="1"/>
  <c r="CM902" i="1"/>
  <c r="CM903" i="1"/>
  <c r="CM904" i="1"/>
  <c r="CM905" i="1"/>
  <c r="CM906" i="1"/>
  <c r="CM907" i="1"/>
  <c r="CM908" i="1"/>
  <c r="CM909" i="1"/>
  <c r="CM910" i="1"/>
  <c r="CM911" i="1"/>
  <c r="CM912" i="1"/>
  <c r="CM913" i="1"/>
  <c r="CM914" i="1"/>
  <c r="CM915" i="1"/>
  <c r="CM916" i="1"/>
  <c r="CM917" i="1"/>
  <c r="CM918" i="1"/>
  <c r="CM919" i="1"/>
  <c r="CM920" i="1"/>
  <c r="CM921" i="1"/>
  <c r="CM922" i="1"/>
  <c r="CM923" i="1"/>
  <c r="CM924" i="1"/>
  <c r="CM925" i="1"/>
  <c r="CM926" i="1"/>
  <c r="CM927" i="1"/>
  <c r="CM928" i="1"/>
  <c r="CM929" i="1"/>
  <c r="CM930" i="1"/>
  <c r="CM931" i="1"/>
  <c r="CM932" i="1"/>
  <c r="CM933" i="1"/>
  <c r="CM934" i="1"/>
  <c r="CM935" i="1"/>
  <c r="CM936" i="1"/>
  <c r="CM937" i="1"/>
  <c r="CM938" i="1"/>
  <c r="CM939" i="1"/>
  <c r="CM940" i="1"/>
  <c r="CM941" i="1"/>
  <c r="CM942" i="1"/>
  <c r="CM943" i="1"/>
  <c r="CM944" i="1"/>
  <c r="CM945" i="1"/>
  <c r="CM946" i="1"/>
  <c r="CM947" i="1"/>
  <c r="CM948" i="1"/>
  <c r="CM949" i="1"/>
  <c r="CM950" i="1"/>
  <c r="CM951" i="1"/>
  <c r="CM952" i="1"/>
  <c r="CM953" i="1"/>
  <c r="CM954" i="1"/>
  <c r="CM955" i="1"/>
  <c r="CM956" i="1"/>
  <c r="CM957" i="1"/>
  <c r="CM958" i="1"/>
  <c r="CM959" i="1"/>
  <c r="CM960" i="1"/>
  <c r="CM961" i="1"/>
  <c r="CM962" i="1"/>
  <c r="CM963" i="1"/>
  <c r="CM964" i="1"/>
  <c r="CM965" i="1"/>
  <c r="CM966" i="1"/>
  <c r="CM967" i="1"/>
  <c r="CM968" i="1"/>
  <c r="CM969" i="1"/>
  <c r="CM970" i="1"/>
  <c r="CM971" i="1"/>
  <c r="CM972" i="1"/>
  <c r="CM973" i="1"/>
  <c r="CM974" i="1"/>
  <c r="CM975" i="1"/>
  <c r="CM976" i="1"/>
  <c r="CM977" i="1"/>
  <c r="CM978" i="1"/>
  <c r="CM979" i="1"/>
  <c r="CM980" i="1"/>
  <c r="CM981" i="1"/>
  <c r="CM982" i="1"/>
  <c r="CM983" i="1"/>
  <c r="CM984" i="1"/>
  <c r="CM985" i="1"/>
  <c r="CM986" i="1"/>
  <c r="CM987" i="1"/>
  <c r="CM988" i="1"/>
  <c r="CM989" i="1"/>
  <c r="CM990" i="1"/>
  <c r="CM991" i="1"/>
  <c r="CM992" i="1"/>
  <c r="CM993" i="1"/>
  <c r="CM994" i="1"/>
  <c r="CM995" i="1"/>
  <c r="CM996" i="1"/>
  <c r="CM997" i="1"/>
  <c r="CM998" i="1"/>
  <c r="CM999" i="1"/>
  <c r="CM1000" i="1"/>
  <c r="CM1001" i="1"/>
  <c r="CM1002" i="1"/>
  <c r="CM1003" i="1"/>
  <c r="CM1004" i="1"/>
  <c r="CM1005" i="1"/>
  <c r="CM1006" i="1"/>
  <c r="CM1007" i="1"/>
  <c r="CM1008" i="1"/>
  <c r="CM1009" i="1"/>
  <c r="CM1010" i="1"/>
  <c r="CM1011" i="1"/>
  <c r="CM1012" i="1"/>
  <c r="CM1013" i="1"/>
  <c r="CM1014" i="1"/>
  <c r="CM1015" i="1"/>
  <c r="CM1016" i="1"/>
  <c r="CM1017" i="1"/>
  <c r="CM1018" i="1"/>
  <c r="CM1019" i="1"/>
  <c r="CM1020" i="1"/>
  <c r="CM1021" i="1"/>
  <c r="CM1022" i="1"/>
  <c r="CM1023" i="1"/>
  <c r="CM1024" i="1"/>
  <c r="CM1025" i="1"/>
  <c r="CM1026" i="1"/>
  <c r="CM1027" i="1"/>
  <c r="CM1028" i="1"/>
  <c r="CM1029" i="1"/>
  <c r="CM1030" i="1"/>
  <c r="CM1031" i="1"/>
  <c r="CM1032" i="1"/>
  <c r="CM1033" i="1"/>
  <c r="CM1034" i="1"/>
  <c r="CM1035" i="1"/>
  <c r="CM1036" i="1"/>
  <c r="CM1037" i="1"/>
  <c r="CM1038" i="1"/>
  <c r="CM1039" i="1"/>
  <c r="CM1040" i="1"/>
  <c r="CM1041" i="1"/>
  <c r="CM1042" i="1"/>
  <c r="CM1043" i="1"/>
  <c r="CM1044" i="1"/>
  <c r="CM1045" i="1"/>
  <c r="CM1046" i="1"/>
  <c r="CM1047" i="1"/>
  <c r="CM1048" i="1"/>
  <c r="CM1049" i="1"/>
  <c r="CM1050" i="1"/>
  <c r="CM1051" i="1"/>
  <c r="CM1052" i="1"/>
  <c r="CM1053" i="1"/>
  <c r="CM1054" i="1"/>
  <c r="CM1055" i="1"/>
  <c r="CM1056" i="1"/>
  <c r="CM1057" i="1"/>
  <c r="CM1058" i="1"/>
  <c r="CM1059" i="1"/>
  <c r="CM1060" i="1"/>
  <c r="CM1061" i="1"/>
  <c r="CM1062" i="1"/>
  <c r="CM1063" i="1"/>
  <c r="CM1064" i="1"/>
  <c r="CM1065" i="1"/>
  <c r="CM1066" i="1"/>
  <c r="CM1067" i="1"/>
  <c r="CM1068" i="1"/>
  <c r="CM2" i="1"/>
  <c r="R74" i="4" l="1"/>
  <c r="R76" i="4" s="1"/>
  <c r="CP387" i="1"/>
  <c r="CP8" i="1"/>
  <c r="CP6" i="1"/>
  <c r="CP25" i="1"/>
  <c r="CP26" i="1"/>
  <c r="CP296" i="1"/>
  <c r="CP281" i="1"/>
  <c r="CP61" i="1"/>
  <c r="CP5" i="1"/>
  <c r="CP63" i="1"/>
  <c r="CP29" i="1"/>
  <c r="CP58" i="1"/>
  <c r="CP28" i="1"/>
  <c r="CP17" i="1"/>
  <c r="CP37" i="1"/>
  <c r="CP124" i="1"/>
  <c r="CP159" i="1"/>
  <c r="CP398" i="1"/>
  <c r="CP158" i="1"/>
  <c r="CP392" i="1"/>
  <c r="CP277" i="1"/>
  <c r="CP364" i="1"/>
  <c r="CP391" i="1"/>
  <c r="CP291" i="1"/>
  <c r="CP111" i="1"/>
  <c r="CP56" i="1"/>
  <c r="CP239" i="1"/>
  <c r="CP114" i="1"/>
  <c r="CP46" i="1"/>
  <c r="CP278" i="1"/>
  <c r="CP311" i="1"/>
  <c r="CP237" i="1"/>
  <c r="CP396" i="1"/>
  <c r="CP276" i="1"/>
  <c r="CP358" i="1"/>
  <c r="CP342" i="1"/>
  <c r="CP290" i="1"/>
  <c r="CP45" i="1"/>
  <c r="CP293" i="1"/>
  <c r="CP107" i="1"/>
  <c r="CP24" i="1"/>
  <c r="CP33" i="1"/>
  <c r="CP12" i="1"/>
  <c r="CP10" i="1"/>
  <c r="CP279" i="1"/>
  <c r="CP30" i="1"/>
  <c r="CP183" i="1"/>
  <c r="CP31" i="1"/>
  <c r="CP19" i="1"/>
  <c r="CP34" i="1"/>
  <c r="CP35" i="1"/>
  <c r="CP382" i="1"/>
  <c r="CP393" i="1"/>
  <c r="CP4" i="1"/>
  <c r="CP354" i="1"/>
  <c r="CP32" i="1"/>
  <c r="CP22" i="1"/>
  <c r="CP108" i="1"/>
  <c r="CP362" i="1"/>
  <c r="CP203" i="1"/>
  <c r="CP173" i="1"/>
  <c r="CP41" i="1"/>
  <c r="CP36" i="1"/>
  <c r="CP326" i="1"/>
  <c r="CP133" i="1"/>
  <c r="CP162" i="1"/>
  <c r="CP40" i="1"/>
  <c r="CP360" i="1"/>
  <c r="CP165" i="1"/>
  <c r="CP363" i="1"/>
  <c r="CP372" i="1"/>
  <c r="CP163" i="1"/>
  <c r="CP395" i="1"/>
  <c r="CP390" i="1"/>
  <c r="CP379" i="1"/>
  <c r="CP376" i="1"/>
  <c r="CP371" i="1"/>
  <c r="CP389" i="1"/>
  <c r="CP385" i="1"/>
  <c r="CP380" i="1"/>
  <c r="CP375" i="1"/>
  <c r="CP370" i="1"/>
  <c r="CP388" i="1"/>
  <c r="CP383" i="1"/>
  <c r="CP378" i="1"/>
  <c r="CP374" i="1"/>
  <c r="CP384" i="1"/>
  <c r="CP381" i="1"/>
  <c r="CP377" i="1"/>
  <c r="CP373" i="1"/>
  <c r="CP369" i="1"/>
  <c r="CP368" i="1"/>
  <c r="CP367" i="1"/>
  <c r="CP175" i="1"/>
  <c r="CP355" i="1"/>
  <c r="CP258" i="1"/>
  <c r="CP350" i="1"/>
  <c r="CP361" i="1"/>
  <c r="CP99" i="1"/>
  <c r="CP308" i="1"/>
  <c r="CP137" i="1"/>
  <c r="CP359" i="1"/>
  <c r="CP288" i="1"/>
  <c r="CP200" i="1"/>
  <c r="CP149" i="1"/>
  <c r="CP331" i="1"/>
  <c r="CP236" i="1"/>
  <c r="CP265" i="1"/>
  <c r="CP156" i="1"/>
  <c r="CP129" i="1"/>
  <c r="CP323" i="1"/>
  <c r="CP366" i="1"/>
  <c r="CP313" i="1"/>
  <c r="CP169" i="1"/>
  <c r="CP324" i="1"/>
  <c r="CP68" i="1"/>
  <c r="CP274" i="1"/>
  <c r="CP95" i="1"/>
  <c r="CP78" i="1"/>
  <c r="CP104" i="1"/>
  <c r="CP357" i="1"/>
  <c r="CP275" i="1"/>
  <c r="CP191" i="1"/>
  <c r="CP112" i="1"/>
  <c r="CP121" i="1"/>
  <c r="CP155" i="1"/>
  <c r="CP120" i="1"/>
  <c r="CP266" i="1"/>
  <c r="CP287" i="1"/>
  <c r="CP190" i="1"/>
  <c r="CP273" i="1"/>
  <c r="CP103" i="1"/>
  <c r="CP122" i="1"/>
  <c r="CP292" i="1"/>
  <c r="CP185" i="1"/>
  <c r="CP246" i="1"/>
  <c r="CP356" i="1"/>
  <c r="CP343" i="1"/>
  <c r="CP312" i="1"/>
  <c r="CP365" i="1"/>
  <c r="CP338" i="1"/>
  <c r="CP353" i="1"/>
  <c r="CP318" i="1"/>
  <c r="CP351" i="1"/>
  <c r="CP352" i="1"/>
  <c r="CP345" i="1"/>
  <c r="CP348" i="1"/>
  <c r="CP344" i="1"/>
  <c r="CP347" i="1"/>
  <c r="CP349" i="1"/>
  <c r="CP346" i="1"/>
  <c r="CP341" i="1"/>
  <c r="CP340" i="1"/>
  <c r="CP330" i="1"/>
  <c r="CP280" i="1"/>
  <c r="CP305" i="1"/>
  <c r="CP298" i="1"/>
  <c r="CP337" i="1"/>
  <c r="CP297" i="1"/>
  <c r="CP335" i="1"/>
  <c r="CP294" i="1"/>
  <c r="CP319" i="1"/>
  <c r="CP283" i="1"/>
  <c r="CP309" i="1"/>
  <c r="CP333" i="1"/>
  <c r="CP316" i="1"/>
  <c r="CP328" i="1"/>
  <c r="CP285" i="1"/>
  <c r="CP336" i="1"/>
  <c r="CP320" i="1"/>
  <c r="CP302" i="1"/>
  <c r="CP304" i="1"/>
  <c r="CP334" i="1"/>
  <c r="CP289" i="1"/>
  <c r="CP307" i="1"/>
  <c r="CP327" i="1"/>
  <c r="CP299" i="1"/>
  <c r="CP301" i="1"/>
  <c r="CP314" i="1"/>
  <c r="CP306" i="1"/>
  <c r="CP300" i="1"/>
  <c r="CP303" i="1"/>
  <c r="CP310" i="1"/>
  <c r="CP325" i="1"/>
  <c r="CP286" i="1"/>
  <c r="CP329" i="1"/>
  <c r="CP322" i="1"/>
  <c r="CP317" i="1"/>
  <c r="CP295" i="1"/>
  <c r="CP284" i="1"/>
  <c r="CP332" i="1"/>
  <c r="CP282" i="1"/>
  <c r="CP339" i="1"/>
  <c r="CP315" i="1"/>
  <c r="CP321" i="1"/>
  <c r="CP268" i="1"/>
  <c r="CP267" i="1"/>
  <c r="CP270" i="1"/>
  <c r="CP271" i="1"/>
  <c r="CP272" i="1"/>
  <c r="CP269" i="1"/>
  <c r="CP264" i="1"/>
  <c r="CC2" i="1"/>
  <c r="CC8" i="1"/>
  <c r="CC9" i="1"/>
  <c r="CC10" i="1"/>
  <c r="CC11" i="1"/>
  <c r="CC12" i="1"/>
  <c r="CC13" i="1"/>
  <c r="CC14" i="1"/>
  <c r="CC15" i="1"/>
  <c r="CC16" i="1"/>
  <c r="CC17" i="1"/>
  <c r="CC18" i="1"/>
  <c r="CC19" i="1"/>
  <c r="CC20" i="1"/>
  <c r="CC22" i="1"/>
  <c r="CC23" i="1"/>
  <c r="CC24" i="1"/>
  <c r="CC27" i="1"/>
  <c r="CC29" i="1"/>
  <c r="CC32" i="1"/>
  <c r="CC33" i="1"/>
  <c r="CC36" i="1"/>
  <c r="CC37" i="1"/>
  <c r="CC38" i="1"/>
  <c r="CC40" i="1"/>
  <c r="CC41" i="1"/>
  <c r="CC42" i="1"/>
  <c r="CC43" i="1"/>
  <c r="CC44" i="1"/>
  <c r="CC45" i="1"/>
  <c r="CC46" i="1"/>
  <c r="CC47" i="1"/>
  <c r="CC48" i="1"/>
  <c r="CC49" i="1"/>
  <c r="CC50" i="1"/>
  <c r="CC51" i="1"/>
  <c r="CC52" i="1"/>
  <c r="CC53" i="1"/>
  <c r="CC54" i="1"/>
  <c r="CC55" i="1"/>
  <c r="CC56" i="1"/>
  <c r="CC57" i="1"/>
  <c r="CC58" i="1"/>
  <c r="CC59" i="1"/>
  <c r="CC60" i="1"/>
  <c r="CC61" i="1"/>
  <c r="CC62" i="1"/>
  <c r="CC63" i="1"/>
  <c r="CC64" i="1"/>
  <c r="CC65" i="1"/>
  <c r="CC66" i="1"/>
  <c r="CC67" i="1"/>
  <c r="CC68" i="1"/>
  <c r="CC69" i="1"/>
  <c r="CC70" i="1"/>
  <c r="CC71" i="1"/>
  <c r="CC72" i="1"/>
  <c r="CC73" i="1"/>
  <c r="CC74" i="1"/>
  <c r="CC75" i="1"/>
  <c r="CC76" i="1"/>
  <c r="CC78" i="1"/>
  <c r="CC79" i="1"/>
  <c r="CC80" i="1"/>
  <c r="CC81" i="1"/>
  <c r="CC82" i="1"/>
  <c r="CC83" i="1"/>
  <c r="CC84" i="1"/>
  <c r="CC85" i="1"/>
  <c r="CC86" i="1"/>
  <c r="CC87" i="1"/>
  <c r="CC89" i="1"/>
  <c r="CC90" i="1"/>
  <c r="CC91" i="1"/>
  <c r="CC92" i="1"/>
  <c r="CC93" i="1"/>
  <c r="CC94" i="1"/>
  <c r="CC95" i="1"/>
  <c r="CC96" i="1"/>
  <c r="CC97" i="1"/>
  <c r="CC98" i="1"/>
  <c r="CC99" i="1"/>
  <c r="CC100" i="1"/>
  <c r="CC101" i="1"/>
  <c r="CC102" i="1"/>
  <c r="CC103" i="1"/>
  <c r="CC104" i="1"/>
  <c r="CC105" i="1"/>
  <c r="CC106" i="1"/>
  <c r="CC107" i="1"/>
  <c r="CC108" i="1"/>
  <c r="CC109" i="1"/>
  <c r="CC110" i="1"/>
  <c r="CC111" i="1"/>
  <c r="CC112" i="1"/>
  <c r="CC113" i="1"/>
  <c r="CC114" i="1"/>
  <c r="CC115" i="1"/>
  <c r="CC116" i="1"/>
  <c r="CC117" i="1"/>
  <c r="CC118" i="1"/>
  <c r="CC119" i="1"/>
  <c r="CC120" i="1"/>
  <c r="CC121" i="1"/>
  <c r="CC122" i="1"/>
  <c r="CC123" i="1"/>
  <c r="CC124" i="1"/>
  <c r="CC125" i="1"/>
  <c r="CC126" i="1"/>
  <c r="CC127" i="1"/>
  <c r="CC128" i="1"/>
  <c r="CC129" i="1"/>
  <c r="CC130" i="1"/>
  <c r="CC131" i="1"/>
  <c r="CC132" i="1"/>
  <c r="CC133" i="1"/>
  <c r="CC134" i="1"/>
  <c r="CC135" i="1"/>
  <c r="CC136" i="1"/>
  <c r="CC137" i="1"/>
  <c r="CC138" i="1"/>
  <c r="CC139" i="1"/>
  <c r="CC140" i="1"/>
  <c r="CC141" i="1"/>
  <c r="CC142" i="1"/>
  <c r="CC143" i="1"/>
  <c r="CC144" i="1"/>
  <c r="CC145" i="1"/>
  <c r="CC149" i="1"/>
  <c r="CC150" i="1"/>
  <c r="CC151" i="1"/>
  <c r="CC152" i="1"/>
  <c r="CC153" i="1"/>
  <c r="CC154" i="1"/>
  <c r="CC155" i="1"/>
  <c r="CC156" i="1"/>
  <c r="CC157" i="1"/>
  <c r="CC158" i="1"/>
  <c r="CC159" i="1"/>
  <c r="CC160" i="1"/>
  <c r="CC161" i="1"/>
  <c r="CC162" i="1"/>
  <c r="CC163" i="1"/>
  <c r="CC164" i="1"/>
  <c r="CC165" i="1"/>
  <c r="CC166" i="1"/>
  <c r="CC167" i="1"/>
  <c r="CC168" i="1"/>
  <c r="CC169" i="1"/>
  <c r="CC170" i="1"/>
  <c r="CC171" i="1"/>
  <c r="CC173" i="1"/>
  <c r="CC174" i="1"/>
  <c r="CC175" i="1"/>
  <c r="CC176" i="1"/>
  <c r="CC177" i="1"/>
  <c r="CC178" i="1"/>
  <c r="CC179" i="1"/>
  <c r="CC180" i="1"/>
  <c r="CC182" i="1"/>
  <c r="CC183" i="1"/>
  <c r="CC184" i="1"/>
  <c r="CC185" i="1"/>
  <c r="CC186" i="1"/>
  <c r="CC187" i="1"/>
  <c r="CC188" i="1"/>
  <c r="CC189" i="1"/>
  <c r="CC190" i="1"/>
  <c r="CC191" i="1"/>
  <c r="CC192" i="1"/>
  <c r="CC193" i="1"/>
  <c r="CC194" i="1"/>
  <c r="CC195" i="1"/>
  <c r="CC196" i="1"/>
  <c r="CC197" i="1"/>
  <c r="CC199" i="1"/>
  <c r="CC200" i="1"/>
  <c r="CC201" i="1"/>
  <c r="CC202" i="1"/>
  <c r="CC203" i="1"/>
  <c r="CC204" i="1"/>
  <c r="CC206" i="1"/>
  <c r="CC207" i="1"/>
  <c r="CC208" i="1"/>
  <c r="CC209" i="1"/>
  <c r="CC210" i="1"/>
  <c r="CC211" i="1"/>
  <c r="CC212" i="1"/>
  <c r="CC213" i="1"/>
  <c r="CC214" i="1"/>
  <c r="CC215" i="1"/>
  <c r="CC216" i="1"/>
  <c r="CC217" i="1"/>
  <c r="CC218" i="1"/>
  <c r="CC219" i="1"/>
  <c r="CC220" i="1"/>
  <c r="CC221" i="1"/>
  <c r="CC222" i="1"/>
  <c r="CC223" i="1"/>
  <c r="CC224" i="1"/>
  <c r="CC225" i="1"/>
  <c r="CC226" i="1"/>
  <c r="CC227" i="1"/>
  <c r="CC228" i="1"/>
  <c r="CC229" i="1"/>
  <c r="CC230" i="1"/>
  <c r="CC231" i="1"/>
  <c r="CC232" i="1"/>
  <c r="CC233" i="1"/>
  <c r="CC234" i="1"/>
  <c r="CC236" i="1"/>
  <c r="CC237" i="1"/>
  <c r="CC238" i="1"/>
  <c r="CC239" i="1"/>
  <c r="CC240" i="1"/>
  <c r="CC241" i="1"/>
  <c r="CC242" i="1"/>
  <c r="CC243" i="1"/>
  <c r="CC244" i="1"/>
  <c r="CC245" i="1"/>
  <c r="CC246" i="1"/>
  <c r="CC248" i="1"/>
  <c r="CC249" i="1"/>
  <c r="CC250" i="1"/>
  <c r="CC251" i="1"/>
  <c r="CC252" i="1"/>
  <c r="CC253" i="1"/>
  <c r="CC254" i="1"/>
  <c r="CC255" i="1"/>
  <c r="CC256" i="1"/>
  <c r="CC257" i="1"/>
  <c r="CC258" i="1"/>
  <c r="CC259" i="1"/>
  <c r="CC260" i="1"/>
  <c r="CC261" i="1"/>
  <c r="CC262" i="1"/>
  <c r="CC263" i="1"/>
  <c r="CC264" i="1"/>
  <c r="CC265" i="1"/>
  <c r="CC266" i="1"/>
  <c r="CC267" i="1"/>
  <c r="CC268" i="1"/>
  <c r="CC269" i="1"/>
  <c r="CC270" i="1"/>
  <c r="CC271" i="1"/>
  <c r="CC272" i="1"/>
  <c r="CC273" i="1"/>
  <c r="CC274" i="1"/>
  <c r="CC275" i="1"/>
  <c r="CC276" i="1"/>
  <c r="CC277" i="1"/>
  <c r="CC278" i="1"/>
  <c r="CC279" i="1"/>
  <c r="CC280" i="1"/>
  <c r="CC281" i="1"/>
  <c r="CC282" i="1"/>
  <c r="CC283" i="1"/>
  <c r="CC284" i="1"/>
  <c r="CC285" i="1"/>
  <c r="CC286" i="1"/>
  <c r="CC287" i="1"/>
  <c r="CC288" i="1"/>
  <c r="CC289" i="1"/>
  <c r="CC290" i="1"/>
  <c r="CC291" i="1"/>
  <c r="CC292" i="1"/>
  <c r="CC293" i="1"/>
  <c r="CC294" i="1"/>
  <c r="CC295" i="1"/>
  <c r="CC296" i="1"/>
  <c r="CC297" i="1"/>
  <c r="CC298" i="1"/>
  <c r="CC299" i="1"/>
  <c r="CC300" i="1"/>
  <c r="CC301" i="1"/>
  <c r="CC302" i="1"/>
  <c r="CC303" i="1"/>
  <c r="CC304" i="1"/>
  <c r="CC305" i="1"/>
  <c r="CC306" i="1"/>
  <c r="CC307" i="1"/>
  <c r="CC308" i="1"/>
  <c r="CC309" i="1"/>
  <c r="CC310" i="1"/>
  <c r="CC311" i="1"/>
  <c r="CC312" i="1"/>
  <c r="CC313" i="1"/>
  <c r="CC314" i="1"/>
  <c r="CC315" i="1"/>
  <c r="CC316" i="1"/>
  <c r="CC317" i="1"/>
  <c r="CC318" i="1"/>
  <c r="CC319" i="1"/>
  <c r="CC320" i="1"/>
  <c r="CC321" i="1"/>
  <c r="CC322" i="1"/>
  <c r="CC323" i="1"/>
  <c r="CC324" i="1"/>
  <c r="CC325" i="1"/>
  <c r="CC326" i="1"/>
  <c r="CC327" i="1"/>
  <c r="CC328" i="1"/>
  <c r="CC329" i="1"/>
  <c r="CC330" i="1"/>
  <c r="CC331" i="1"/>
  <c r="CC332" i="1"/>
  <c r="CC333" i="1"/>
  <c r="CC334" i="1"/>
  <c r="CC335" i="1"/>
  <c r="CC336" i="1"/>
  <c r="CC337" i="1"/>
  <c r="CC338" i="1"/>
  <c r="CC339" i="1"/>
  <c r="CC340" i="1"/>
  <c r="CC341" i="1"/>
  <c r="CC342" i="1"/>
  <c r="CC343" i="1"/>
  <c r="CC344" i="1"/>
  <c r="CC345" i="1"/>
  <c r="CC346" i="1"/>
  <c r="CC347" i="1"/>
  <c r="CC348" i="1"/>
  <c r="CC349" i="1"/>
  <c r="CC350" i="1"/>
  <c r="CC351" i="1"/>
  <c r="CC352" i="1"/>
  <c r="CC353" i="1"/>
  <c r="CC354" i="1"/>
  <c r="CC355" i="1"/>
  <c r="CC356" i="1"/>
  <c r="CC357" i="1"/>
  <c r="CC358" i="1"/>
  <c r="CC359" i="1"/>
  <c r="CC360" i="1"/>
  <c r="CC361" i="1"/>
  <c r="CC362" i="1"/>
  <c r="CC363" i="1"/>
  <c r="CC364" i="1"/>
  <c r="CC365" i="1"/>
  <c r="CC366" i="1"/>
  <c r="CC367" i="1"/>
  <c r="CC368" i="1"/>
  <c r="CC369" i="1"/>
  <c r="CC370" i="1"/>
  <c r="CC371" i="1"/>
  <c r="CC372" i="1"/>
  <c r="CC373" i="1"/>
  <c r="CC374" i="1"/>
  <c r="CC375" i="1"/>
  <c r="CC376" i="1"/>
  <c r="CC377" i="1"/>
  <c r="CC378" i="1"/>
  <c r="CC379" i="1"/>
  <c r="CC380" i="1"/>
  <c r="CC381" i="1"/>
  <c r="CC382" i="1"/>
  <c r="CC383" i="1"/>
  <c r="CC384" i="1"/>
  <c r="CC385" i="1"/>
  <c r="CC387" i="1"/>
  <c r="CC388" i="1"/>
  <c r="CC389" i="1"/>
  <c r="CC390" i="1"/>
  <c r="CC391" i="1"/>
  <c r="CC392" i="1"/>
  <c r="CC393" i="1"/>
  <c r="CC394" i="1"/>
  <c r="CC395" i="1"/>
  <c r="CC396" i="1"/>
  <c r="CC397" i="1"/>
  <c r="CC398" i="1"/>
  <c r="CC399" i="1"/>
  <c r="CC400" i="1"/>
  <c r="CC401" i="1"/>
  <c r="CC402" i="1"/>
  <c r="CC403" i="1"/>
  <c r="CC404" i="1"/>
  <c r="CC405" i="1"/>
  <c r="CC406" i="1"/>
  <c r="CC407" i="1"/>
  <c r="CC408" i="1"/>
  <c r="CC409" i="1"/>
  <c r="CC410" i="1"/>
  <c r="CC411" i="1"/>
  <c r="CC412" i="1"/>
  <c r="CC413" i="1"/>
  <c r="CC414" i="1"/>
  <c r="CC415" i="1"/>
  <c r="CC416" i="1"/>
  <c r="CC417" i="1"/>
  <c r="CC418" i="1"/>
  <c r="CC419" i="1"/>
  <c r="CC420" i="1"/>
  <c r="CC421" i="1"/>
  <c r="CC422" i="1"/>
  <c r="CC423" i="1"/>
  <c r="CC424" i="1"/>
  <c r="CC425" i="1"/>
  <c r="CC426" i="1"/>
  <c r="CC427" i="1"/>
  <c r="CC428" i="1"/>
  <c r="CC429" i="1"/>
  <c r="CC430" i="1"/>
  <c r="CC431" i="1"/>
  <c r="CC432" i="1"/>
  <c r="CC433" i="1"/>
  <c r="CC434" i="1"/>
  <c r="CC435" i="1"/>
  <c r="CC436" i="1"/>
  <c r="CC437" i="1"/>
  <c r="CC438" i="1"/>
  <c r="CC439" i="1"/>
  <c r="CC440" i="1"/>
  <c r="CC441" i="1"/>
  <c r="CC442" i="1"/>
  <c r="CC443" i="1"/>
  <c r="CC444" i="1"/>
  <c r="CC445" i="1"/>
  <c r="CC446" i="1"/>
  <c r="CC447" i="1"/>
  <c r="CC448" i="1"/>
  <c r="CC449" i="1"/>
  <c r="CC450" i="1"/>
  <c r="CC451" i="1"/>
  <c r="CC452" i="1"/>
  <c r="CC453" i="1"/>
  <c r="CC454" i="1"/>
  <c r="CC455" i="1"/>
  <c r="CC456" i="1"/>
  <c r="CC457" i="1"/>
  <c r="CC458" i="1"/>
  <c r="CC459" i="1"/>
  <c r="CC460" i="1"/>
  <c r="CC461" i="1"/>
  <c r="CC462" i="1"/>
  <c r="CC463" i="1"/>
  <c r="CC464" i="1"/>
  <c r="CC465" i="1"/>
  <c r="CC466" i="1"/>
  <c r="CC467" i="1"/>
  <c r="CC468" i="1"/>
  <c r="CC469" i="1"/>
  <c r="CC470" i="1"/>
  <c r="CC471" i="1"/>
  <c r="CC472" i="1"/>
  <c r="CC473" i="1"/>
  <c r="CC474" i="1"/>
  <c r="CC475" i="1"/>
  <c r="CC476" i="1"/>
  <c r="CC477" i="1"/>
  <c r="CC478" i="1"/>
  <c r="CC479" i="1"/>
  <c r="CC480" i="1"/>
  <c r="CC481" i="1"/>
  <c r="CC482" i="1"/>
  <c r="CC483" i="1"/>
  <c r="CC484" i="1"/>
  <c r="CC485" i="1"/>
  <c r="CC486" i="1"/>
  <c r="CC487" i="1"/>
  <c r="CC488" i="1"/>
  <c r="CC489" i="1"/>
  <c r="CC490" i="1"/>
  <c r="CC491" i="1"/>
  <c r="CC492" i="1"/>
  <c r="CC493" i="1"/>
  <c r="CC494" i="1"/>
  <c r="CC495" i="1"/>
  <c r="CC496" i="1"/>
  <c r="CC497" i="1"/>
  <c r="CC498" i="1"/>
  <c r="CC499" i="1"/>
  <c r="CC500" i="1"/>
  <c r="CC501" i="1"/>
  <c r="CC502" i="1"/>
  <c r="CC503" i="1"/>
  <c r="CC504" i="1"/>
  <c r="CC505" i="1"/>
  <c r="CC506" i="1"/>
  <c r="CC507" i="1"/>
  <c r="CC508" i="1"/>
  <c r="CC509" i="1"/>
  <c r="CC510" i="1"/>
  <c r="CC511" i="1"/>
  <c r="CC512" i="1"/>
  <c r="CC513" i="1"/>
  <c r="CC514" i="1"/>
  <c r="CC515" i="1"/>
  <c r="CC516" i="1"/>
  <c r="CC517" i="1"/>
  <c r="CC518" i="1"/>
  <c r="CC519" i="1"/>
  <c r="CC520" i="1"/>
  <c r="CC521" i="1"/>
  <c r="CC522" i="1"/>
  <c r="CC523" i="1"/>
  <c r="CC524" i="1"/>
  <c r="CC525" i="1"/>
  <c r="CC526" i="1"/>
  <c r="CC527" i="1"/>
  <c r="CC528" i="1"/>
  <c r="CC529" i="1"/>
  <c r="CC530" i="1"/>
  <c r="CC531" i="1"/>
  <c r="CC532" i="1"/>
  <c r="CC533" i="1"/>
  <c r="CC534" i="1"/>
  <c r="CC535" i="1"/>
  <c r="CC536" i="1"/>
  <c r="CC537" i="1"/>
  <c r="CC538" i="1"/>
  <c r="CC539" i="1"/>
  <c r="CC540" i="1"/>
  <c r="CC541" i="1"/>
  <c r="CC542" i="1"/>
  <c r="CC543" i="1"/>
  <c r="CC544" i="1"/>
  <c r="CC545" i="1"/>
  <c r="CC546" i="1"/>
  <c r="CC547" i="1"/>
  <c r="CC548" i="1"/>
  <c r="CC549" i="1"/>
  <c r="CC550" i="1"/>
  <c r="CC551" i="1"/>
  <c r="CC552" i="1"/>
  <c r="CC553" i="1"/>
  <c r="CC554" i="1"/>
  <c r="CC555" i="1"/>
  <c r="CC556" i="1"/>
  <c r="CC557" i="1"/>
  <c r="CC558" i="1"/>
  <c r="CC559" i="1"/>
  <c r="CC560" i="1"/>
  <c r="CC561" i="1"/>
  <c r="CC562" i="1"/>
  <c r="CC563" i="1"/>
  <c r="CC564" i="1"/>
  <c r="CC565" i="1"/>
  <c r="CC566" i="1"/>
  <c r="CC567" i="1"/>
  <c r="CC568" i="1"/>
  <c r="CC569" i="1"/>
  <c r="CC570" i="1"/>
  <c r="CC571" i="1"/>
  <c r="CC572" i="1"/>
  <c r="CC573" i="1"/>
  <c r="CC574" i="1"/>
  <c r="CC575" i="1"/>
  <c r="CC576" i="1"/>
  <c r="CC577" i="1"/>
  <c r="CC578" i="1"/>
  <c r="CC579" i="1"/>
  <c r="CC580" i="1"/>
  <c r="CC581" i="1"/>
  <c r="CC582" i="1"/>
  <c r="CC583" i="1"/>
  <c r="CC584" i="1"/>
  <c r="CC585" i="1"/>
  <c r="CC586" i="1"/>
  <c r="CC587" i="1"/>
  <c r="CC588" i="1"/>
  <c r="CC589" i="1"/>
  <c r="CC590" i="1"/>
  <c r="CC591" i="1"/>
  <c r="CC592" i="1"/>
  <c r="CC593" i="1"/>
  <c r="CC594" i="1"/>
  <c r="CC595" i="1"/>
  <c r="CC596" i="1"/>
  <c r="CC597" i="1"/>
  <c r="CC598" i="1"/>
  <c r="CC599" i="1"/>
  <c r="CC600" i="1"/>
  <c r="CC601" i="1"/>
  <c r="CC602" i="1"/>
  <c r="CC603" i="1"/>
  <c r="CC604" i="1"/>
  <c r="CC605" i="1"/>
  <c r="CC606" i="1"/>
  <c r="CC607" i="1"/>
  <c r="CC608" i="1"/>
  <c r="CC609" i="1"/>
  <c r="CC610" i="1"/>
  <c r="CC611" i="1"/>
  <c r="CC612" i="1"/>
  <c r="CC613" i="1"/>
  <c r="CC614" i="1"/>
  <c r="CC615" i="1"/>
  <c r="CC616" i="1"/>
  <c r="CC617" i="1"/>
  <c r="CC618" i="1"/>
  <c r="CC619" i="1"/>
  <c r="CC620" i="1"/>
  <c r="CC621" i="1"/>
  <c r="CC622" i="1"/>
  <c r="CC623" i="1"/>
  <c r="CC624" i="1"/>
  <c r="CC625" i="1"/>
  <c r="CC626" i="1"/>
  <c r="CC627" i="1"/>
  <c r="CC628" i="1"/>
  <c r="CC629" i="1"/>
  <c r="CC630" i="1"/>
  <c r="CC631" i="1"/>
  <c r="CC632" i="1"/>
  <c r="CC633" i="1"/>
  <c r="CC634" i="1"/>
  <c r="CC635" i="1"/>
  <c r="CC636" i="1"/>
  <c r="CC637" i="1"/>
  <c r="CC638" i="1"/>
  <c r="CC639" i="1"/>
  <c r="CC640" i="1"/>
  <c r="CC641" i="1"/>
  <c r="CC642" i="1"/>
  <c r="CC643" i="1"/>
  <c r="CC644" i="1"/>
  <c r="CC645" i="1"/>
  <c r="CC646" i="1"/>
  <c r="CC647" i="1"/>
  <c r="CC648" i="1"/>
  <c r="CC649" i="1"/>
  <c r="CC650" i="1"/>
  <c r="CC651" i="1"/>
  <c r="CC652" i="1"/>
  <c r="CC653" i="1"/>
  <c r="CC654" i="1"/>
  <c r="CC655" i="1"/>
  <c r="CC656" i="1"/>
  <c r="CC657" i="1"/>
  <c r="CC658" i="1"/>
  <c r="CC659" i="1"/>
  <c r="CC660" i="1"/>
  <c r="CC661" i="1"/>
  <c r="CC662" i="1"/>
  <c r="CC663" i="1"/>
  <c r="CC664" i="1"/>
  <c r="CC665" i="1"/>
  <c r="CC666" i="1"/>
  <c r="CC667" i="1"/>
  <c r="CC668" i="1"/>
  <c r="CC669" i="1"/>
  <c r="CC670" i="1"/>
  <c r="CC671" i="1"/>
  <c r="CC672" i="1"/>
  <c r="CC673" i="1"/>
  <c r="CC674" i="1"/>
  <c r="CC675" i="1"/>
  <c r="CC676" i="1"/>
  <c r="CC677" i="1"/>
  <c r="CC678" i="1"/>
  <c r="CC679" i="1"/>
  <c r="CC680" i="1"/>
  <c r="CC681" i="1"/>
  <c r="CC682" i="1"/>
  <c r="CC683" i="1"/>
  <c r="CC684" i="1"/>
  <c r="CC685" i="1"/>
  <c r="CC686" i="1"/>
  <c r="CC687" i="1"/>
  <c r="CC688" i="1"/>
  <c r="CC689" i="1"/>
  <c r="CC690" i="1"/>
  <c r="CC691" i="1"/>
  <c r="CC692" i="1"/>
  <c r="CC693" i="1"/>
  <c r="CC694" i="1"/>
  <c r="CC695" i="1"/>
  <c r="CC696" i="1"/>
  <c r="CC697" i="1"/>
  <c r="CC698" i="1"/>
  <c r="CC699" i="1"/>
  <c r="CC700" i="1"/>
  <c r="CC701" i="1"/>
  <c r="CC702" i="1"/>
  <c r="CC703" i="1"/>
  <c r="CC704" i="1"/>
  <c r="CC705" i="1"/>
  <c r="CC706" i="1"/>
  <c r="CC707" i="1"/>
  <c r="CC708" i="1"/>
  <c r="CC709" i="1"/>
  <c r="CC710" i="1"/>
  <c r="CC711" i="1"/>
  <c r="CC712" i="1"/>
  <c r="CC713" i="1"/>
  <c r="CC714" i="1"/>
  <c r="CC715" i="1"/>
  <c r="CC716" i="1"/>
  <c r="CC717" i="1"/>
  <c r="CC718" i="1"/>
  <c r="CC719" i="1"/>
  <c r="CC720" i="1"/>
  <c r="CC721" i="1"/>
  <c r="CC722" i="1"/>
  <c r="CC723" i="1"/>
  <c r="CC724" i="1"/>
  <c r="CC725" i="1"/>
  <c r="CC726" i="1"/>
  <c r="CC727" i="1"/>
  <c r="CC728" i="1"/>
  <c r="CC729" i="1"/>
  <c r="CC730" i="1"/>
  <c r="CC731" i="1"/>
  <c r="CC732" i="1"/>
  <c r="CC733" i="1"/>
  <c r="CC734" i="1"/>
  <c r="CC735" i="1"/>
  <c r="CC736" i="1"/>
  <c r="CC737" i="1"/>
  <c r="CC4" i="1"/>
  <c r="CC6" i="1"/>
  <c r="CC7" i="1"/>
  <c r="P13" i="3"/>
  <c r="CG2" i="1" l="1"/>
  <c r="CP128" i="1"/>
  <c r="CP100" i="1"/>
  <c r="CP166" i="1"/>
  <c r="CP97" i="1"/>
  <c r="CP43" i="1"/>
  <c r="CP59" i="1"/>
  <c r="CP187" i="1"/>
  <c r="CP147" i="1"/>
  <c r="CP72" i="1"/>
  <c r="CP62" i="1"/>
  <c r="CP70" i="1"/>
  <c r="CP215" i="1"/>
  <c r="CP9" i="1"/>
  <c r="CP119" i="1"/>
  <c r="CP256" i="1"/>
  <c r="CP39" i="1"/>
  <c r="CP42" i="1"/>
  <c r="CP27" i="1"/>
  <c r="CP92" i="1"/>
  <c r="CP184" i="1"/>
  <c r="CP193" i="1"/>
  <c r="CP52" i="1"/>
  <c r="CP208" i="1"/>
  <c r="CP223" i="1"/>
  <c r="CP234" i="1"/>
  <c r="CP88" i="1"/>
  <c r="CP242" i="1"/>
  <c r="CP144" i="1"/>
  <c r="CP257" i="1"/>
  <c r="CP225" i="1"/>
  <c r="CP196" i="1"/>
  <c r="CP252" i="1"/>
  <c r="CP198" i="1"/>
  <c r="CP212" i="1"/>
  <c r="CP146" i="1"/>
  <c r="CP20" i="1"/>
  <c r="CP113" i="1"/>
  <c r="CP126" i="1"/>
  <c r="CP93" i="1"/>
  <c r="CP213" i="1"/>
  <c r="CP209" i="1"/>
  <c r="CP188" i="1"/>
  <c r="CP74" i="1"/>
  <c r="CP176" i="1"/>
  <c r="CP123" i="1"/>
  <c r="CP65" i="1"/>
  <c r="CP207" i="1"/>
  <c r="CP127" i="1"/>
  <c r="CP3" i="1"/>
  <c r="CP170" i="1"/>
  <c r="CP11" i="1"/>
  <c r="CP79" i="1"/>
  <c r="CP102" i="1"/>
  <c r="CP145" i="1"/>
  <c r="CP259" i="1"/>
  <c r="CP206" i="1"/>
  <c r="CP164" i="1"/>
  <c r="CP182" i="1"/>
  <c r="CP138" i="1"/>
  <c r="CP216" i="1"/>
  <c r="CP115" i="1"/>
  <c r="CP57" i="1"/>
  <c r="CP218" i="1"/>
  <c r="CP141" i="1"/>
  <c r="CP143" i="1"/>
  <c r="CP118" i="1"/>
  <c r="CP60" i="1"/>
  <c r="CP253" i="1"/>
  <c r="CP177" i="1"/>
  <c r="CP240" i="1"/>
  <c r="CP83" i="1"/>
  <c r="CP153" i="1"/>
  <c r="CP117" i="1"/>
  <c r="CP249" i="1"/>
  <c r="CP13" i="1"/>
  <c r="CP226" i="1"/>
  <c r="CP85" i="1"/>
  <c r="CP172" i="1"/>
  <c r="CP161" i="1"/>
  <c r="CP241" i="1"/>
  <c r="CP150" i="1"/>
  <c r="CP235" i="1"/>
  <c r="CP247" i="1"/>
  <c r="CP148" i="1"/>
  <c r="CP186" i="1"/>
  <c r="CP125" i="1"/>
  <c r="CP66" i="1"/>
  <c r="CP251" i="1"/>
  <c r="CP180" i="1"/>
  <c r="CP71" i="1"/>
  <c r="CP49" i="1"/>
  <c r="CP228" i="1"/>
  <c r="CP76" i="1"/>
  <c r="CP171" i="1"/>
  <c r="CP174" i="1"/>
  <c r="CP84" i="1"/>
  <c r="CP168" i="1"/>
  <c r="CP254" i="1"/>
  <c r="CP16" i="1"/>
  <c r="CP136" i="1"/>
  <c r="CP67" i="1"/>
  <c r="CP130" i="1"/>
  <c r="CP154" i="1"/>
  <c r="CP219" i="1"/>
  <c r="CP64" i="1"/>
  <c r="CP90" i="1"/>
  <c r="CP69" i="1"/>
  <c r="CP134" i="1"/>
  <c r="CP229" i="1"/>
  <c r="CP109" i="1"/>
  <c r="CP81" i="1"/>
  <c r="CP105" i="1"/>
  <c r="CP47" i="1"/>
  <c r="CP205" i="1"/>
  <c r="CP135" i="1"/>
  <c r="CP160" i="1"/>
  <c r="CP54" i="1"/>
  <c r="CP116" i="1"/>
  <c r="CP230" i="1"/>
  <c r="CP197" i="1"/>
  <c r="CP50" i="1"/>
  <c r="CP232" i="1"/>
  <c r="CP101" i="1"/>
  <c r="CP77" i="1"/>
  <c r="CP106" i="1"/>
  <c r="CP224" i="1"/>
  <c r="CP23" i="1"/>
  <c r="CP179" i="1"/>
  <c r="CP110" i="1"/>
  <c r="CP44" i="1"/>
  <c r="CP262" i="1"/>
  <c r="CP151" i="1"/>
  <c r="CP260" i="1"/>
  <c r="CP178" i="1"/>
  <c r="CP238" i="1"/>
  <c r="CP1071" i="1"/>
  <c r="CP1075" i="1"/>
  <c r="CP1072" i="1"/>
  <c r="CP1068" i="1"/>
  <c r="CP1073" i="1"/>
  <c r="CP1069" i="1"/>
  <c r="CP2" i="1"/>
  <c r="CP1070" i="1"/>
  <c r="CP1074" i="1"/>
  <c r="CP1076" i="1"/>
  <c r="CP181" i="1"/>
  <c r="CP263" i="1"/>
  <c r="CP227" i="1"/>
  <c r="CP152" i="1"/>
  <c r="CP131" i="1"/>
  <c r="CP201" i="1"/>
  <c r="CP231" i="1"/>
  <c r="CP21" i="1"/>
  <c r="CP189" i="1"/>
  <c r="CP202" i="1"/>
  <c r="CP250" i="1"/>
  <c r="CP139" i="1"/>
  <c r="CP157" i="1"/>
  <c r="CP80" i="1"/>
  <c r="CP140" i="1"/>
  <c r="CP75" i="1"/>
  <c r="CP244" i="1"/>
  <c r="CP18" i="1"/>
  <c r="CP15" i="1"/>
  <c r="CP132" i="1"/>
  <c r="CP98" i="1"/>
  <c r="CP14" i="1"/>
  <c r="CP167" i="1"/>
  <c r="CP38" i="1"/>
  <c r="CP82" i="1"/>
  <c r="CP51" i="1"/>
  <c r="CP199" i="1"/>
  <c r="CP195" i="1"/>
  <c r="CP233" i="1"/>
  <c r="CP192" i="1"/>
  <c r="CP248" i="1"/>
  <c r="CP142" i="1"/>
  <c r="CP255" i="1"/>
  <c r="CP91" i="1"/>
  <c r="CP243" i="1"/>
  <c r="CP48" i="1"/>
  <c r="CP94" i="1"/>
  <c r="CP220" i="1"/>
  <c r="CP55" i="1"/>
  <c r="CP73" i="1"/>
  <c r="CP53" i="1"/>
  <c r="CP96" i="1"/>
  <c r="CP221" i="1"/>
  <c r="CP194" i="1"/>
  <c r="CP89" i="1"/>
  <c r="CP204" i="1"/>
  <c r="CP211" i="1"/>
  <c r="CP87" i="1"/>
  <c r="CP7" i="1"/>
  <c r="CP86" i="1"/>
  <c r="CP245" i="1"/>
  <c r="CP261" i="1"/>
  <c r="CP210" i="1"/>
  <c r="CP214" i="1"/>
  <c r="CP222" i="1"/>
  <c r="CP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U386" i="1" l="1"/>
  <c r="CU7" i="1"/>
  <c r="CU11" i="1"/>
  <c r="CU15" i="1"/>
  <c r="CU19" i="1"/>
  <c r="CU23" i="1"/>
  <c r="CU27" i="1"/>
  <c r="CU31" i="1"/>
  <c r="CU35" i="1"/>
  <c r="CU39" i="1"/>
  <c r="CU43" i="1"/>
  <c r="CU47" i="1"/>
  <c r="CU51" i="1"/>
  <c r="CU55" i="1"/>
  <c r="CU59" i="1"/>
  <c r="CU63" i="1"/>
  <c r="CU67" i="1"/>
  <c r="CU71" i="1"/>
  <c r="CU75" i="1"/>
  <c r="CU79" i="1"/>
  <c r="CU83" i="1"/>
  <c r="CU87" i="1"/>
  <c r="CU9" i="1"/>
  <c r="CU13" i="1"/>
  <c r="CU17" i="1"/>
  <c r="CU21" i="1"/>
  <c r="CU25" i="1"/>
  <c r="CU29" i="1"/>
  <c r="CU33" i="1"/>
  <c r="CU37" i="1"/>
  <c r="CU41" i="1"/>
  <c r="CU45" i="1"/>
  <c r="CU49" i="1"/>
  <c r="CU53" i="1"/>
  <c r="CU57" i="1"/>
  <c r="CU61" i="1"/>
  <c r="CU65" i="1"/>
  <c r="CU69" i="1"/>
  <c r="CU73" i="1"/>
  <c r="CU77" i="1"/>
  <c r="CU81" i="1"/>
  <c r="CU85" i="1"/>
  <c r="CU89" i="1"/>
  <c r="CU93" i="1"/>
  <c r="CU97" i="1"/>
  <c r="CU101" i="1"/>
  <c r="CU105" i="1"/>
  <c r="CU109" i="1"/>
  <c r="CU113" i="1"/>
  <c r="CU117" i="1"/>
  <c r="CU121" i="1"/>
  <c r="CU125" i="1"/>
  <c r="CU129" i="1"/>
  <c r="CU133" i="1"/>
  <c r="CU137" i="1"/>
  <c r="CU141" i="1"/>
  <c r="CU145" i="1"/>
  <c r="CU149" i="1"/>
  <c r="CU153" i="1"/>
  <c r="CU157" i="1"/>
  <c r="CU161" i="1"/>
  <c r="CU165" i="1"/>
  <c r="CU169" i="1"/>
  <c r="CU173" i="1"/>
  <c r="CU177" i="1"/>
  <c r="CU181" i="1"/>
  <c r="CU185" i="1"/>
  <c r="CU189" i="1"/>
  <c r="CU193" i="1"/>
  <c r="CU197" i="1"/>
  <c r="CU201" i="1"/>
  <c r="CU205" i="1"/>
  <c r="CU209" i="1"/>
  <c r="CU213" i="1"/>
  <c r="CU217" i="1"/>
  <c r="CU221" i="1"/>
  <c r="CU225" i="1"/>
  <c r="CU229" i="1"/>
  <c r="CU233" i="1"/>
  <c r="CU237" i="1"/>
  <c r="CU241" i="1"/>
  <c r="CU245" i="1"/>
  <c r="CU249" i="1"/>
  <c r="CU253" i="1"/>
  <c r="CU257" i="1"/>
  <c r="CU10" i="1"/>
  <c r="CU14" i="1"/>
  <c r="CU18" i="1"/>
  <c r="CU22" i="1"/>
  <c r="CU26" i="1"/>
  <c r="CU30" i="1"/>
  <c r="CU34" i="1"/>
  <c r="CU38" i="1"/>
  <c r="CU42" i="1"/>
  <c r="CU46" i="1"/>
  <c r="CU50" i="1"/>
  <c r="CU54" i="1"/>
  <c r="CU58" i="1"/>
  <c r="CU62" i="1"/>
  <c r="CU66" i="1"/>
  <c r="CU70" i="1"/>
  <c r="CU74" i="1"/>
  <c r="CU78" i="1"/>
  <c r="CU82" i="1"/>
  <c r="CU86" i="1"/>
  <c r="CU90" i="1"/>
  <c r="CU231" i="1"/>
  <c r="CU52" i="1"/>
  <c r="CU94" i="1"/>
  <c r="CU104" i="1"/>
  <c r="CU120" i="1"/>
  <c r="CU131" i="1"/>
  <c r="CU142" i="1"/>
  <c r="CU152" i="1"/>
  <c r="CU163" i="1"/>
  <c r="CU174" i="1"/>
  <c r="CU184" i="1"/>
  <c r="CU195" i="1"/>
  <c r="CU206" i="1"/>
  <c r="CU216" i="1"/>
  <c r="CU227" i="1"/>
  <c r="CU238" i="1"/>
  <c r="CU248" i="1"/>
  <c r="CU8" i="1"/>
  <c r="CU24" i="1"/>
  <c r="CU40" i="1"/>
  <c r="CU56" i="1"/>
  <c r="CU72" i="1"/>
  <c r="CU88" i="1"/>
  <c r="CU95" i="1"/>
  <c r="CU100" i="1"/>
  <c r="CU106" i="1"/>
  <c r="CU111" i="1"/>
  <c r="CU116" i="1"/>
  <c r="CU122" i="1"/>
  <c r="CU127" i="1"/>
  <c r="CU132" i="1"/>
  <c r="CU138" i="1"/>
  <c r="CU143" i="1"/>
  <c r="CU148" i="1"/>
  <c r="CU154" i="1"/>
  <c r="CU159" i="1"/>
  <c r="CU164" i="1"/>
  <c r="CU170" i="1"/>
  <c r="CU175" i="1"/>
  <c r="CU180" i="1"/>
  <c r="CU186" i="1"/>
  <c r="CU191" i="1"/>
  <c r="CU196" i="1"/>
  <c r="CU202" i="1"/>
  <c r="CU207" i="1"/>
  <c r="CU212" i="1"/>
  <c r="CU218" i="1"/>
  <c r="CU223" i="1"/>
  <c r="CU228" i="1"/>
  <c r="CU234" i="1"/>
  <c r="CU239" i="1"/>
  <c r="CU244" i="1"/>
  <c r="CU250" i="1"/>
  <c r="CU255" i="1"/>
  <c r="CU12" i="1"/>
  <c r="CU28" i="1"/>
  <c r="CU44" i="1"/>
  <c r="CU60" i="1"/>
  <c r="CU76" i="1"/>
  <c r="CU91" i="1"/>
  <c r="CU96" i="1"/>
  <c r="CU102" i="1"/>
  <c r="CU107" i="1"/>
  <c r="CU112" i="1"/>
  <c r="CU118" i="1"/>
  <c r="CU123" i="1"/>
  <c r="CU128" i="1"/>
  <c r="CU134" i="1"/>
  <c r="CU139" i="1"/>
  <c r="CU144" i="1"/>
  <c r="CU150" i="1"/>
  <c r="CU155" i="1"/>
  <c r="CU160" i="1"/>
  <c r="CU166" i="1"/>
  <c r="CU171" i="1"/>
  <c r="CU176" i="1"/>
  <c r="CU182" i="1"/>
  <c r="CU187" i="1"/>
  <c r="CU192" i="1"/>
  <c r="CU198" i="1"/>
  <c r="CU203" i="1"/>
  <c r="CU208" i="1"/>
  <c r="CU214" i="1"/>
  <c r="CU219" i="1"/>
  <c r="CU224" i="1"/>
  <c r="CU230" i="1"/>
  <c r="CU235" i="1"/>
  <c r="CU240" i="1"/>
  <c r="CU246" i="1"/>
  <c r="CU251" i="1"/>
  <c r="CU256" i="1"/>
  <c r="CU16" i="1"/>
  <c r="CU32" i="1"/>
  <c r="CU48" i="1"/>
  <c r="CU64" i="1"/>
  <c r="CU80" i="1"/>
  <c r="CU92" i="1"/>
  <c r="CU98" i="1"/>
  <c r="CU103" i="1"/>
  <c r="CU108" i="1"/>
  <c r="CU114" i="1"/>
  <c r="CU119" i="1"/>
  <c r="CU124" i="1"/>
  <c r="CU130" i="1"/>
  <c r="CU135" i="1"/>
  <c r="CU140" i="1"/>
  <c r="CU146" i="1"/>
  <c r="CU151" i="1"/>
  <c r="CU156" i="1"/>
  <c r="CU162" i="1"/>
  <c r="CU167" i="1"/>
  <c r="CU172" i="1"/>
  <c r="CU178" i="1"/>
  <c r="CU183" i="1"/>
  <c r="CU188" i="1"/>
  <c r="CU194" i="1"/>
  <c r="CU199" i="1"/>
  <c r="CU204" i="1"/>
  <c r="CU210" i="1"/>
  <c r="CU215" i="1"/>
  <c r="CU220" i="1"/>
  <c r="CU226" i="1"/>
  <c r="CU236" i="1"/>
  <c r="CU242" i="1"/>
  <c r="CU247" i="1"/>
  <c r="CU252" i="1"/>
  <c r="CU258" i="1"/>
  <c r="CU20" i="1"/>
  <c r="CU36" i="1"/>
  <c r="CU68" i="1"/>
  <c r="CU84" i="1"/>
  <c r="CU99" i="1"/>
  <c r="CU110" i="1"/>
  <c r="CU115" i="1"/>
  <c r="CU126" i="1"/>
  <c r="CU136" i="1"/>
  <c r="CU147" i="1"/>
  <c r="CU158" i="1"/>
  <c r="CU168" i="1"/>
  <c r="CU179" i="1"/>
  <c r="CU190" i="1"/>
  <c r="CU200" i="1"/>
  <c r="CU211" i="1"/>
  <c r="CU222" i="1"/>
  <c r="CU232" i="1"/>
  <c r="CU243" i="1"/>
  <c r="CU254" i="1"/>
  <c r="CJ2" i="1"/>
  <c r="CI2" i="1"/>
  <c r="CH2" i="1"/>
  <c r="CU3" i="1"/>
  <c r="CU259" i="1"/>
  <c r="CU263" i="1"/>
  <c r="CU267" i="1"/>
  <c r="CU271" i="1"/>
  <c r="CU275" i="1"/>
  <c r="CU279" i="1"/>
  <c r="CU283" i="1"/>
  <c r="CU287" i="1"/>
  <c r="CU291" i="1"/>
  <c r="CU295" i="1"/>
  <c r="CU4" i="1"/>
  <c r="CU260" i="1"/>
  <c r="CU264" i="1"/>
  <c r="CU268" i="1"/>
  <c r="CU272" i="1"/>
  <c r="CU276" i="1"/>
  <c r="CU280" i="1"/>
  <c r="CU284" i="1"/>
  <c r="CU288" i="1"/>
  <c r="CU292" i="1"/>
  <c r="CU296" i="1"/>
  <c r="CU300" i="1"/>
  <c r="CU304" i="1"/>
  <c r="CU308" i="1"/>
  <c r="CU312" i="1"/>
  <c r="CU316" i="1"/>
  <c r="CU320" i="1"/>
  <c r="CU324" i="1"/>
  <c r="CU328" i="1"/>
  <c r="CU332" i="1"/>
  <c r="CU336" i="1"/>
  <c r="CU340" i="1"/>
  <c r="CU5" i="1"/>
  <c r="CU261" i="1"/>
  <c r="CU269" i="1"/>
  <c r="CU277" i="1"/>
  <c r="CU285" i="1"/>
  <c r="CU293" i="1"/>
  <c r="CU299" i="1"/>
  <c r="CU305" i="1"/>
  <c r="CU310" i="1"/>
  <c r="CU315" i="1"/>
  <c r="CU321" i="1"/>
  <c r="CU326" i="1"/>
  <c r="CU331" i="1"/>
  <c r="CU337" i="1"/>
  <c r="CU342" i="1"/>
  <c r="CU346" i="1"/>
  <c r="CU350" i="1"/>
  <c r="CU354" i="1"/>
  <c r="CU358" i="1"/>
  <c r="CU362" i="1"/>
  <c r="CU366" i="1"/>
  <c r="CU370" i="1"/>
  <c r="CU374" i="1"/>
  <c r="CU378" i="1"/>
  <c r="CU382" i="1"/>
  <c r="CU390" i="1"/>
  <c r="CU394" i="1"/>
  <c r="CU398" i="1"/>
  <c r="CU402" i="1"/>
  <c r="CU406" i="1"/>
  <c r="CU410" i="1"/>
  <c r="CU414" i="1"/>
  <c r="CU418" i="1"/>
  <c r="CU422" i="1"/>
  <c r="CU426" i="1"/>
  <c r="CU430" i="1"/>
  <c r="CU434" i="1"/>
  <c r="CU438" i="1"/>
  <c r="CU442" i="1"/>
  <c r="CU446" i="1"/>
  <c r="CU450" i="1"/>
  <c r="CU454" i="1"/>
  <c r="CU458" i="1"/>
  <c r="CU462" i="1"/>
  <c r="CU466" i="1"/>
  <c r="CU470" i="1"/>
  <c r="CU474" i="1"/>
  <c r="CU478" i="1"/>
  <c r="CU482" i="1"/>
  <c r="CU486" i="1"/>
  <c r="CU490" i="1"/>
  <c r="CU494" i="1"/>
  <c r="CU498" i="1"/>
  <c r="CU6" i="1"/>
  <c r="CU262" i="1"/>
  <c r="CU270" i="1"/>
  <c r="CU278" i="1"/>
  <c r="CU286" i="1"/>
  <c r="CU294" i="1"/>
  <c r="CU301" i="1"/>
  <c r="CU306" i="1"/>
  <c r="CU311" i="1"/>
  <c r="CU317" i="1"/>
  <c r="CU322" i="1"/>
  <c r="CU327" i="1"/>
  <c r="CU333" i="1"/>
  <c r="CU338" i="1"/>
  <c r="CU343" i="1"/>
  <c r="CU347" i="1"/>
  <c r="CU351" i="1"/>
  <c r="CU355" i="1"/>
  <c r="CU359" i="1"/>
  <c r="CU363" i="1"/>
  <c r="CU367" i="1"/>
  <c r="CU371" i="1"/>
  <c r="CU375" i="1"/>
  <c r="CU379" i="1"/>
  <c r="CU383" i="1"/>
  <c r="CU387" i="1"/>
  <c r="CU391" i="1"/>
  <c r="CU395" i="1"/>
  <c r="CU399" i="1"/>
  <c r="CU403" i="1"/>
  <c r="CU407" i="1"/>
  <c r="CU411" i="1"/>
  <c r="CU415" i="1"/>
  <c r="CU419" i="1"/>
  <c r="CU423" i="1"/>
  <c r="CU427" i="1"/>
  <c r="CU431" i="1"/>
  <c r="CU435" i="1"/>
  <c r="CU439" i="1"/>
  <c r="CU443" i="1"/>
  <c r="CU447" i="1"/>
  <c r="CU451" i="1"/>
  <c r="CU455" i="1"/>
  <c r="CU459" i="1"/>
  <c r="CU463" i="1"/>
  <c r="CU467" i="1"/>
  <c r="CU471" i="1"/>
  <c r="CU475" i="1"/>
  <c r="CU479" i="1"/>
  <c r="CU483" i="1"/>
  <c r="CU487" i="1"/>
  <c r="CU491" i="1"/>
  <c r="CU495" i="1"/>
  <c r="CU499" i="1"/>
  <c r="CU503" i="1"/>
  <c r="CU507" i="1"/>
  <c r="CU511" i="1"/>
  <c r="CU515" i="1"/>
  <c r="CU519" i="1"/>
  <c r="CU523" i="1"/>
  <c r="CU527" i="1"/>
  <c r="CU531" i="1"/>
  <c r="CU535" i="1"/>
  <c r="CU539" i="1"/>
  <c r="CU543" i="1"/>
  <c r="CU547" i="1"/>
  <c r="CU551" i="1"/>
  <c r="CU555" i="1"/>
  <c r="CU559" i="1"/>
  <c r="CU563" i="1"/>
  <c r="CU567" i="1"/>
  <c r="CU571" i="1"/>
  <c r="CU575" i="1"/>
  <c r="CU579" i="1"/>
  <c r="CU583" i="1"/>
  <c r="CU587" i="1"/>
  <c r="CU591" i="1"/>
  <c r="CU595" i="1"/>
  <c r="CU599" i="1"/>
  <c r="CU603" i="1"/>
  <c r="CU607" i="1"/>
  <c r="CU611" i="1"/>
  <c r="CU615" i="1"/>
  <c r="CU619" i="1"/>
  <c r="CU623" i="1"/>
  <c r="CU627" i="1"/>
  <c r="CU631" i="1"/>
  <c r="CU635" i="1"/>
  <c r="CU639" i="1"/>
  <c r="CU643" i="1"/>
  <c r="CU647" i="1"/>
  <c r="CU651" i="1"/>
  <c r="CU265" i="1"/>
  <c r="CU281" i="1"/>
  <c r="CU297" i="1"/>
  <c r="CU307" i="1"/>
  <c r="CU318" i="1"/>
  <c r="CU329" i="1"/>
  <c r="CU339" i="1"/>
  <c r="CU348" i="1"/>
  <c r="CU356" i="1"/>
  <c r="CU364" i="1"/>
  <c r="CU372" i="1"/>
  <c r="CU380" i="1"/>
  <c r="CU388" i="1"/>
  <c r="CU396" i="1"/>
  <c r="CU404" i="1"/>
  <c r="CU412" i="1"/>
  <c r="CU420" i="1"/>
  <c r="CU428" i="1"/>
  <c r="CU436" i="1"/>
  <c r="CU444" i="1"/>
  <c r="CU452" i="1"/>
  <c r="CU460" i="1"/>
  <c r="CU468" i="1"/>
  <c r="CU476" i="1"/>
  <c r="CU484" i="1"/>
  <c r="CU492" i="1"/>
  <c r="CU500" i="1"/>
  <c r="CU505" i="1"/>
  <c r="CU510" i="1"/>
  <c r="CU516" i="1"/>
  <c r="CU521" i="1"/>
  <c r="CU526" i="1"/>
  <c r="CU532" i="1"/>
  <c r="CU537" i="1"/>
  <c r="CU542" i="1"/>
  <c r="CU548" i="1"/>
  <c r="CU553" i="1"/>
  <c r="CU558" i="1"/>
  <c r="CU564" i="1"/>
  <c r="CU569" i="1"/>
  <c r="CU574" i="1"/>
  <c r="CU580" i="1"/>
  <c r="CU585" i="1"/>
  <c r="CU590" i="1"/>
  <c r="CU596" i="1"/>
  <c r="CU601" i="1"/>
  <c r="CU606" i="1"/>
  <c r="CU612" i="1"/>
  <c r="CU617" i="1"/>
  <c r="CU622" i="1"/>
  <c r="CU628" i="1"/>
  <c r="CU633" i="1"/>
  <c r="CU638" i="1"/>
  <c r="CU644" i="1"/>
  <c r="CU649" i="1"/>
  <c r="CU654" i="1"/>
  <c r="CU658" i="1"/>
  <c r="CU662" i="1"/>
  <c r="CU666" i="1"/>
  <c r="CU670" i="1"/>
  <c r="CU674" i="1"/>
  <c r="CU678" i="1"/>
  <c r="CU682" i="1"/>
  <c r="CU686" i="1"/>
  <c r="CU690" i="1"/>
  <c r="CU694" i="1"/>
  <c r="CU698" i="1"/>
  <c r="CU702" i="1"/>
  <c r="CU706" i="1"/>
  <c r="CU710" i="1"/>
  <c r="CU714" i="1"/>
  <c r="CU718" i="1"/>
  <c r="CU722" i="1"/>
  <c r="CU726" i="1"/>
  <c r="CU730" i="1"/>
  <c r="CU734" i="1"/>
  <c r="CU738" i="1"/>
  <c r="CU742" i="1"/>
  <c r="CU746" i="1"/>
  <c r="CU750" i="1"/>
  <c r="CU754" i="1"/>
  <c r="CU758" i="1"/>
  <c r="CU762" i="1"/>
  <c r="CU766" i="1"/>
  <c r="CU770" i="1"/>
  <c r="CU774" i="1"/>
  <c r="CU778" i="1"/>
  <c r="CU782" i="1"/>
  <c r="CU786" i="1"/>
  <c r="CU790" i="1"/>
  <c r="CU794" i="1"/>
  <c r="CU798" i="1"/>
  <c r="CU802" i="1"/>
  <c r="CU806" i="1"/>
  <c r="CU810" i="1"/>
  <c r="CU814" i="1"/>
  <c r="CU818" i="1"/>
  <c r="CU822" i="1"/>
  <c r="CU826" i="1"/>
  <c r="CU830" i="1"/>
  <c r="CU834" i="1"/>
  <c r="CU838" i="1"/>
  <c r="CU842" i="1"/>
  <c r="CU846" i="1"/>
  <c r="CU850" i="1"/>
  <c r="CU854" i="1"/>
  <c r="CU858" i="1"/>
  <c r="CU862" i="1"/>
  <c r="CU866" i="1"/>
  <c r="CU870" i="1"/>
  <c r="CU874" i="1"/>
  <c r="CU878" i="1"/>
  <c r="CU266" i="1"/>
  <c r="CU282" i="1"/>
  <c r="CU298" i="1"/>
  <c r="CU309" i="1"/>
  <c r="CU319" i="1"/>
  <c r="CU330" i="1"/>
  <c r="CU341" i="1"/>
  <c r="CU349" i="1"/>
  <c r="CU357" i="1"/>
  <c r="CU365" i="1"/>
  <c r="CU373" i="1"/>
  <c r="CU381" i="1"/>
  <c r="CU389" i="1"/>
  <c r="CU397" i="1"/>
  <c r="CU405" i="1"/>
  <c r="CU413" i="1"/>
  <c r="CU421" i="1"/>
  <c r="CU429" i="1"/>
  <c r="CU437" i="1"/>
  <c r="CU445" i="1"/>
  <c r="CU453" i="1"/>
  <c r="CU461" i="1"/>
  <c r="CU469" i="1"/>
  <c r="CU477" i="1"/>
  <c r="CU485" i="1"/>
  <c r="CU493" i="1"/>
  <c r="CU501" i="1"/>
  <c r="CU506" i="1"/>
  <c r="CU512" i="1"/>
  <c r="CU517" i="1"/>
  <c r="CU522" i="1"/>
  <c r="CU528" i="1"/>
  <c r="CU533" i="1"/>
  <c r="CU538" i="1"/>
  <c r="CU544" i="1"/>
  <c r="CU549" i="1"/>
  <c r="CU554" i="1"/>
  <c r="CU560" i="1"/>
  <c r="CU565" i="1"/>
  <c r="CU570" i="1"/>
  <c r="CU576" i="1"/>
  <c r="CU581" i="1"/>
  <c r="CU586" i="1"/>
  <c r="CU592" i="1"/>
  <c r="CU597" i="1"/>
  <c r="CU602" i="1"/>
  <c r="CU608" i="1"/>
  <c r="CU613" i="1"/>
  <c r="CU618" i="1"/>
  <c r="CU624" i="1"/>
  <c r="CU629" i="1"/>
  <c r="CU634" i="1"/>
  <c r="CU640" i="1"/>
  <c r="CU645" i="1"/>
  <c r="CU650" i="1"/>
  <c r="CU655" i="1"/>
  <c r="CU659" i="1"/>
  <c r="CU663" i="1"/>
  <c r="CU667" i="1"/>
  <c r="CU671" i="1"/>
  <c r="CU675" i="1"/>
  <c r="CU679" i="1"/>
  <c r="CU683" i="1"/>
  <c r="CU687" i="1"/>
  <c r="CU691" i="1"/>
  <c r="CU695" i="1"/>
  <c r="CU699" i="1"/>
  <c r="CU703" i="1"/>
  <c r="CU707" i="1"/>
  <c r="CU711" i="1"/>
  <c r="CU715" i="1"/>
  <c r="CU719" i="1"/>
  <c r="CU723" i="1"/>
  <c r="CU727" i="1"/>
  <c r="CU731" i="1"/>
  <c r="CU735" i="1"/>
  <c r="CU739" i="1"/>
  <c r="CU743" i="1"/>
  <c r="CU747" i="1"/>
  <c r="CU751" i="1"/>
  <c r="CU755" i="1"/>
  <c r="CU759" i="1"/>
  <c r="CU763" i="1"/>
  <c r="CU767" i="1"/>
  <c r="CU771" i="1"/>
  <c r="CU775" i="1"/>
  <c r="CU779" i="1"/>
  <c r="CU783" i="1"/>
  <c r="CU787" i="1"/>
  <c r="CU791" i="1"/>
  <c r="CU795" i="1"/>
  <c r="CU799" i="1"/>
  <c r="CU803" i="1"/>
  <c r="CU807" i="1"/>
  <c r="CU811" i="1"/>
  <c r="CU815" i="1"/>
  <c r="CU819" i="1"/>
  <c r="CU823" i="1"/>
  <c r="CU827" i="1"/>
  <c r="CU831" i="1"/>
  <c r="CU835" i="1"/>
  <c r="CU839" i="1"/>
  <c r="CU843" i="1"/>
  <c r="CU847" i="1"/>
  <c r="CU851" i="1"/>
  <c r="CU855" i="1"/>
  <c r="CU859" i="1"/>
  <c r="CU863" i="1"/>
  <c r="CU867" i="1"/>
  <c r="CU871" i="1"/>
  <c r="CU875" i="1"/>
  <c r="CU879" i="1"/>
  <c r="CU883" i="1"/>
  <c r="CU887" i="1"/>
  <c r="CU891" i="1"/>
  <c r="CU895" i="1"/>
  <c r="CU899" i="1"/>
  <c r="CU903" i="1"/>
  <c r="CU907" i="1"/>
  <c r="CU911" i="1"/>
  <c r="CU915" i="1"/>
  <c r="CU919" i="1"/>
  <c r="CU923" i="1"/>
  <c r="CU927" i="1"/>
  <c r="CU931" i="1"/>
  <c r="CU935" i="1"/>
  <c r="CU939" i="1"/>
  <c r="CU943" i="1"/>
  <c r="CU947" i="1"/>
  <c r="CU951" i="1"/>
  <c r="CU955" i="1"/>
  <c r="CU959" i="1"/>
  <c r="CU963" i="1"/>
  <c r="CU967" i="1"/>
  <c r="CU971" i="1"/>
  <c r="CU975" i="1"/>
  <c r="CU979" i="1"/>
  <c r="CU983" i="1"/>
  <c r="CU987" i="1"/>
  <c r="CU991" i="1"/>
  <c r="CU995" i="1"/>
  <c r="CU999" i="1"/>
  <c r="CU1003" i="1"/>
  <c r="CU1007" i="1"/>
  <c r="CU1011" i="1"/>
  <c r="CU1015" i="1"/>
  <c r="CU1019" i="1"/>
  <c r="CU1023" i="1"/>
  <c r="CU1027" i="1"/>
  <c r="CU1031" i="1"/>
  <c r="CU1035" i="1"/>
  <c r="CU1039" i="1"/>
  <c r="CU1043" i="1"/>
  <c r="CU1047" i="1"/>
  <c r="CU273" i="1"/>
  <c r="CU302" i="1"/>
  <c r="CU323" i="1"/>
  <c r="CU344" i="1"/>
  <c r="CU360" i="1"/>
  <c r="CU376" i="1"/>
  <c r="CU392" i="1"/>
  <c r="CU408" i="1"/>
  <c r="CU424" i="1"/>
  <c r="CU440" i="1"/>
  <c r="CU456" i="1"/>
  <c r="CU472" i="1"/>
  <c r="CU488" i="1"/>
  <c r="CU502" i="1"/>
  <c r="CU513" i="1"/>
  <c r="CU524" i="1"/>
  <c r="CU534" i="1"/>
  <c r="CU545" i="1"/>
  <c r="CU556" i="1"/>
  <c r="CU566" i="1"/>
  <c r="CU577" i="1"/>
  <c r="CU588" i="1"/>
  <c r="CU598" i="1"/>
  <c r="CU609" i="1"/>
  <c r="CU620" i="1"/>
  <c r="CU630" i="1"/>
  <c r="CU641" i="1"/>
  <c r="CU652" i="1"/>
  <c r="CU660" i="1"/>
  <c r="CU668" i="1"/>
  <c r="CU676" i="1"/>
  <c r="CU684" i="1"/>
  <c r="CU692" i="1"/>
  <c r="CU700" i="1"/>
  <c r="CU708" i="1"/>
  <c r="CU716" i="1"/>
  <c r="CU724" i="1"/>
  <c r="CU732" i="1"/>
  <c r="CU740" i="1"/>
  <c r="CU748" i="1"/>
  <c r="CU756" i="1"/>
  <c r="CU764" i="1"/>
  <c r="CU772" i="1"/>
  <c r="CU780" i="1"/>
  <c r="CU788" i="1"/>
  <c r="CU796" i="1"/>
  <c r="CU804" i="1"/>
  <c r="CU812" i="1"/>
  <c r="CU820" i="1"/>
  <c r="CU828" i="1"/>
  <c r="CU836" i="1"/>
  <c r="CU844" i="1"/>
  <c r="CU852" i="1"/>
  <c r="CU860" i="1"/>
  <c r="CU868" i="1"/>
  <c r="CU876" i="1"/>
  <c r="CU882" i="1"/>
  <c r="CU888" i="1"/>
  <c r="CU893" i="1"/>
  <c r="CU898" i="1"/>
  <c r="CU904" i="1"/>
  <c r="CU909" i="1"/>
  <c r="CU914" i="1"/>
  <c r="CU920" i="1"/>
  <c r="CU925" i="1"/>
  <c r="CU930" i="1"/>
  <c r="CU936" i="1"/>
  <c r="CU941" i="1"/>
  <c r="CU946" i="1"/>
  <c r="CU952" i="1"/>
  <c r="CU957" i="1"/>
  <c r="CU962" i="1"/>
  <c r="CU968" i="1"/>
  <c r="CU973" i="1"/>
  <c r="CU978" i="1"/>
  <c r="CU984" i="1"/>
  <c r="CU989" i="1"/>
  <c r="CU994" i="1"/>
  <c r="CU1000" i="1"/>
  <c r="CU1005" i="1"/>
  <c r="CU1010" i="1"/>
  <c r="CU1016" i="1"/>
  <c r="CU1021" i="1"/>
  <c r="CU1026" i="1"/>
  <c r="CU1032" i="1"/>
  <c r="CU1037" i="1"/>
  <c r="CU1042" i="1"/>
  <c r="CU1048" i="1"/>
  <c r="CU1052" i="1"/>
  <c r="CU1056" i="1"/>
  <c r="CU1060" i="1"/>
  <c r="CU1064" i="1"/>
  <c r="CU1068" i="1"/>
  <c r="CU1072" i="1"/>
  <c r="CU1076" i="1"/>
  <c r="CU274" i="1"/>
  <c r="CU303" i="1"/>
  <c r="CU325" i="1"/>
  <c r="CU345" i="1"/>
  <c r="CU361" i="1"/>
  <c r="CU377" i="1"/>
  <c r="CU393" i="1"/>
  <c r="CU409" i="1"/>
  <c r="CU425" i="1"/>
  <c r="CU441" i="1"/>
  <c r="CU457" i="1"/>
  <c r="CU473" i="1"/>
  <c r="CU489" i="1"/>
  <c r="CU504" i="1"/>
  <c r="CU514" i="1"/>
  <c r="CU525" i="1"/>
  <c r="CU536" i="1"/>
  <c r="CU546" i="1"/>
  <c r="CU557" i="1"/>
  <c r="CU568" i="1"/>
  <c r="CU578" i="1"/>
  <c r="CU589" i="1"/>
  <c r="CU600" i="1"/>
  <c r="CU610" i="1"/>
  <c r="CU621" i="1"/>
  <c r="CU632" i="1"/>
  <c r="CU642" i="1"/>
  <c r="CU653" i="1"/>
  <c r="CU661" i="1"/>
  <c r="CU669" i="1"/>
  <c r="CU677" i="1"/>
  <c r="CU685" i="1"/>
  <c r="CU693" i="1"/>
  <c r="CU701" i="1"/>
  <c r="CU709" i="1"/>
  <c r="CU717" i="1"/>
  <c r="CU725" i="1"/>
  <c r="CU733" i="1"/>
  <c r="CU741" i="1"/>
  <c r="CU749" i="1"/>
  <c r="CU757" i="1"/>
  <c r="CU765" i="1"/>
  <c r="CU773" i="1"/>
  <c r="CU781" i="1"/>
  <c r="CU789" i="1"/>
  <c r="CU797" i="1"/>
  <c r="CU805" i="1"/>
  <c r="CU813" i="1"/>
  <c r="CU821" i="1"/>
  <c r="CU829" i="1"/>
  <c r="CU837" i="1"/>
  <c r="CU845" i="1"/>
  <c r="CU853" i="1"/>
  <c r="CU861" i="1"/>
  <c r="CU869" i="1"/>
  <c r="CU877" i="1"/>
  <c r="CU884" i="1"/>
  <c r="CU889" i="1"/>
  <c r="CU894" i="1"/>
  <c r="CU900" i="1"/>
  <c r="CU905" i="1"/>
  <c r="CU910" i="1"/>
  <c r="CU916" i="1"/>
  <c r="CU921" i="1"/>
  <c r="CU926" i="1"/>
  <c r="CU932" i="1"/>
  <c r="CU937" i="1"/>
  <c r="CU942" i="1"/>
  <c r="CU948" i="1"/>
  <c r="CU953" i="1"/>
  <c r="CU958" i="1"/>
  <c r="CU964" i="1"/>
  <c r="CU969" i="1"/>
  <c r="CU974" i="1"/>
  <c r="CU980" i="1"/>
  <c r="CU985" i="1"/>
  <c r="CU990" i="1"/>
  <c r="CU996" i="1"/>
  <c r="CU1001" i="1"/>
  <c r="CU1006" i="1"/>
  <c r="CU1012" i="1"/>
  <c r="CU1017" i="1"/>
  <c r="CU1022" i="1"/>
  <c r="CU1028" i="1"/>
  <c r="CU1033" i="1"/>
  <c r="CU1038" i="1"/>
  <c r="CU1044" i="1"/>
  <c r="CU1049" i="1"/>
  <c r="CU1053" i="1"/>
  <c r="CU1057" i="1"/>
  <c r="CU1061" i="1"/>
  <c r="CU1065" i="1"/>
  <c r="CU1069" i="1"/>
  <c r="CU1073" i="1"/>
  <c r="CU1077" i="1"/>
  <c r="CU289" i="1"/>
  <c r="CU334" i="1"/>
  <c r="CU368" i="1"/>
  <c r="CU400" i="1"/>
  <c r="CU432" i="1"/>
  <c r="CU464" i="1"/>
  <c r="CU496" i="1"/>
  <c r="CU518" i="1"/>
  <c r="CU540" i="1"/>
  <c r="CU561" i="1"/>
  <c r="CU582" i="1"/>
  <c r="CU604" i="1"/>
  <c r="CU625" i="1"/>
  <c r="CU646" i="1"/>
  <c r="CU664" i="1"/>
  <c r="CU680" i="1"/>
  <c r="CU696" i="1"/>
  <c r="CU712" i="1"/>
  <c r="CU728" i="1"/>
  <c r="CU744" i="1"/>
  <c r="CU760" i="1"/>
  <c r="CU776" i="1"/>
  <c r="CU792" i="1"/>
  <c r="CU808" i="1"/>
  <c r="CU824" i="1"/>
  <c r="CU840" i="1"/>
  <c r="CU856" i="1"/>
  <c r="CU872" i="1"/>
  <c r="CU885" i="1"/>
  <c r="CU896" i="1"/>
  <c r="CU906" i="1"/>
  <c r="CU917" i="1"/>
  <c r="CU928" i="1"/>
  <c r="CU938" i="1"/>
  <c r="CU949" i="1"/>
  <c r="CU960" i="1"/>
  <c r="CU970" i="1"/>
  <c r="CU981" i="1"/>
  <c r="CU992" i="1"/>
  <c r="CU1002" i="1"/>
  <c r="CU1013" i="1"/>
  <c r="CU1024" i="1"/>
  <c r="CU1034" i="1"/>
  <c r="CU1045" i="1"/>
  <c r="CU1054" i="1"/>
  <c r="CU1062" i="1"/>
  <c r="CU1070" i="1"/>
  <c r="CU1078" i="1"/>
  <c r="CU290" i="1"/>
  <c r="CU335" i="1"/>
  <c r="CU369" i="1"/>
  <c r="CU401" i="1"/>
  <c r="CU433" i="1"/>
  <c r="CU465" i="1"/>
  <c r="CU497" i="1"/>
  <c r="CU520" i="1"/>
  <c r="CU541" i="1"/>
  <c r="CU562" i="1"/>
  <c r="CU584" i="1"/>
  <c r="CU605" i="1"/>
  <c r="CU626" i="1"/>
  <c r="CU648" i="1"/>
  <c r="CU665" i="1"/>
  <c r="CU681" i="1"/>
  <c r="CU697" i="1"/>
  <c r="CU713" i="1"/>
  <c r="CU729" i="1"/>
  <c r="CU745" i="1"/>
  <c r="CU761" i="1"/>
  <c r="CU777" i="1"/>
  <c r="CU793" i="1"/>
  <c r="CU809" i="1"/>
  <c r="CU825" i="1"/>
  <c r="CU841" i="1"/>
  <c r="CU857" i="1"/>
  <c r="CU873" i="1"/>
  <c r="CU886" i="1"/>
  <c r="CU897" i="1"/>
  <c r="CU908" i="1"/>
  <c r="CU918" i="1"/>
  <c r="CU929" i="1"/>
  <c r="CU940" i="1"/>
  <c r="CU950" i="1"/>
  <c r="CU961" i="1"/>
  <c r="CU972" i="1"/>
  <c r="CU982" i="1"/>
  <c r="CU993" i="1"/>
  <c r="CU1004" i="1"/>
  <c r="CU1014" i="1"/>
  <c r="CU1025" i="1"/>
  <c r="CU1036" i="1"/>
  <c r="CU1046" i="1"/>
  <c r="CU1055" i="1"/>
  <c r="CU1063" i="1"/>
  <c r="CU1071" i="1"/>
  <c r="CU2" i="1"/>
  <c r="CU313" i="1"/>
  <c r="CU352" i="1"/>
  <c r="CU384" i="1"/>
  <c r="CU416" i="1"/>
  <c r="CU448" i="1"/>
  <c r="CU480" i="1"/>
  <c r="CU508" i="1"/>
  <c r="CU529" i="1"/>
  <c r="CU550" i="1"/>
  <c r="CU572" i="1"/>
  <c r="CU593" i="1"/>
  <c r="CU614" i="1"/>
  <c r="CU636" i="1"/>
  <c r="CU656" i="1"/>
  <c r="CU672" i="1"/>
  <c r="CU688" i="1"/>
  <c r="CU704" i="1"/>
  <c r="CU720" i="1"/>
  <c r="CU736" i="1"/>
  <c r="CU752" i="1"/>
  <c r="CU768" i="1"/>
  <c r="CU784" i="1"/>
  <c r="CU800" i="1"/>
  <c r="CU816" i="1"/>
  <c r="CU832" i="1"/>
  <c r="CU848" i="1"/>
  <c r="CU864" i="1"/>
  <c r="CU880" i="1"/>
  <c r="CU890" i="1"/>
  <c r="CU901" i="1"/>
  <c r="CU912" i="1"/>
  <c r="CU922" i="1"/>
  <c r="CU933" i="1"/>
  <c r="CU944" i="1"/>
  <c r="CU954" i="1"/>
  <c r="CU965" i="1"/>
  <c r="CU976" i="1"/>
  <c r="CU986" i="1"/>
  <c r="CU997" i="1"/>
  <c r="CU1008" i="1"/>
  <c r="CU1018" i="1"/>
  <c r="CU1029" i="1"/>
  <c r="CU1040" i="1"/>
  <c r="CU1050" i="1"/>
  <c r="CU1058" i="1"/>
  <c r="CU1066" i="1"/>
  <c r="CU1074" i="1"/>
  <c r="CU314" i="1"/>
  <c r="CU449" i="1"/>
  <c r="CU552" i="1"/>
  <c r="CU637" i="1"/>
  <c r="CU705" i="1"/>
  <c r="CU769" i="1"/>
  <c r="CU833" i="1"/>
  <c r="CU892" i="1"/>
  <c r="CU934" i="1"/>
  <c r="CU977" i="1"/>
  <c r="CU1020" i="1"/>
  <c r="CU1059" i="1"/>
  <c r="CU385" i="1"/>
  <c r="CU1041" i="1"/>
  <c r="CU530" i="1"/>
  <c r="CU616" i="1"/>
  <c r="CU689" i="1"/>
  <c r="CU817" i="1"/>
  <c r="CU924" i="1"/>
  <c r="CU1009" i="1"/>
  <c r="CU1051" i="1"/>
  <c r="CU353" i="1"/>
  <c r="CU481" i="1"/>
  <c r="CU573" i="1"/>
  <c r="CU657" i="1"/>
  <c r="CU721" i="1"/>
  <c r="CU785" i="1"/>
  <c r="CU849" i="1"/>
  <c r="CU902" i="1"/>
  <c r="CU945" i="1"/>
  <c r="CU988" i="1"/>
  <c r="CU1030" i="1"/>
  <c r="CU1067" i="1"/>
  <c r="CU509" i="1"/>
  <c r="CU594" i="1"/>
  <c r="CU673" i="1"/>
  <c r="CU737" i="1"/>
  <c r="CU801" i="1"/>
  <c r="CU865" i="1"/>
  <c r="CU913" i="1"/>
  <c r="CU956" i="1"/>
  <c r="CU998" i="1"/>
  <c r="CU1075" i="1"/>
  <c r="CU417" i="1"/>
  <c r="CU753" i="1"/>
  <c r="CU881" i="1"/>
  <c r="CU966" i="1"/>
  <c r="AO20" i="4" l="1"/>
  <c r="CC28" i="1"/>
  <c r="CC88" i="1"/>
  <c r="CC148" i="1"/>
  <c r="CC172" i="1"/>
  <c r="CC5" i="1"/>
  <c r="CC235" i="1"/>
  <c r="CC247" i="1"/>
  <c r="CC3" i="1"/>
  <c r="CC21" i="1"/>
  <c r="CC77" i="1"/>
  <c r="CC181" i="1"/>
  <c r="CC205" i="1"/>
  <c r="CC198" i="1"/>
  <c r="CC26" i="1"/>
  <c r="CC30" i="1"/>
  <c r="CC34" i="1"/>
  <c r="CC146" i="1"/>
  <c r="CC31" i="1"/>
  <c r="CC35" i="1"/>
  <c r="CC39" i="1"/>
  <c r="CC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C21" i="33" s="1"/>
  <c r="P18" i="27"/>
  <c r="L21" i="33" s="1"/>
  <c r="L18" i="27"/>
  <c r="H21" i="33" s="1"/>
  <c r="H18" i="27"/>
  <c r="D21" i="33" s="1"/>
  <c r="O18" i="27"/>
  <c r="K21" i="33" s="1"/>
  <c r="K18" i="27"/>
  <c r="G21" i="33" s="1"/>
  <c r="N18" i="27"/>
  <c r="J21" i="33" s="1"/>
  <c r="M18" i="27"/>
  <c r="I21" i="33" s="1"/>
  <c r="AU13" i="27"/>
  <c r="BK50" i="27" s="1"/>
  <c r="R18" i="27"/>
  <c r="N21" i="33" s="1"/>
  <c r="J18" i="27"/>
  <c r="F21" i="33" s="1"/>
  <c r="I18" i="27"/>
  <c r="E21" i="33" s="1"/>
  <c r="Q18" i="27"/>
  <c r="M21" i="33" s="1"/>
  <c r="DO262" i="1"/>
  <c r="N19" i="4"/>
  <c r="BJ51" i="27" l="1"/>
  <c r="AT32" i="27" s="1"/>
  <c r="AI26" i="27" s="1"/>
  <c r="CV8" i="27"/>
  <c r="BJ49" i="27"/>
  <c r="BJ40" i="27"/>
  <c r="BJ44" i="27"/>
  <c r="AT30" i="27" s="1"/>
  <c r="T28" i="27" s="1"/>
  <c r="BI40" i="27"/>
  <c r="D33" i="27" s="1"/>
  <c r="A22" i="32" s="1"/>
  <c r="BJ55" i="27"/>
  <c r="AN24" i="27" s="1"/>
  <c r="BJ50" i="27"/>
  <c r="AE28" i="27" s="1"/>
  <c r="BJ47" i="27"/>
  <c r="AI30" i="27" s="1"/>
  <c r="BL46" i="27"/>
  <c r="BJ48" i="27"/>
  <c r="AN30" i="27" s="1"/>
  <c r="AT34" i="27"/>
  <c r="AU34" i="27" s="1"/>
  <c r="BI42" i="27"/>
  <c r="D43" i="27" s="1"/>
  <c r="AS59" i="27" s="1"/>
  <c r="BJ39" i="27"/>
  <c r="AE20" i="27" s="1"/>
  <c r="BJ54" i="27"/>
  <c r="V24" i="27" s="1"/>
  <c r="BJ43" i="27"/>
  <c r="AT31" i="27" s="1"/>
  <c r="H28" i="27" s="1"/>
  <c r="BJ41" i="27"/>
  <c r="AT22" i="27" s="1"/>
  <c r="A18" i="32"/>
  <c r="BJ56" i="27"/>
  <c r="AK28" i="27" s="1"/>
  <c r="BJ42" i="27"/>
  <c r="AT28" i="27" s="1"/>
  <c r="BJ38" i="27"/>
  <c r="AT33" i="27" s="1"/>
  <c r="A21" i="32"/>
  <c r="A20" i="32"/>
  <c r="BI41" i="27"/>
  <c r="BJ52" i="27"/>
  <c r="AT26" i="27" s="1"/>
  <c r="K26" i="27" s="1"/>
  <c r="BJ37" i="27"/>
  <c r="R16" i="27" s="1"/>
  <c r="L19" i="33" s="1"/>
  <c r="BQ56" i="27"/>
  <c r="BJ36" i="27"/>
  <c r="BI43" i="27"/>
  <c r="X43" i="27" s="1"/>
  <c r="AT59" i="27" s="1"/>
  <c r="BK46" i="27"/>
  <c r="BJ45" i="27" s="1"/>
  <c r="K30" i="27" s="1"/>
  <c r="A19" i="32" s="1"/>
  <c r="BJ35" i="27"/>
  <c r="G20" i="27" s="1"/>
  <c r="BJ58" i="27"/>
  <c r="D46" i="27" s="1"/>
  <c r="BJ53" i="27"/>
  <c r="AL18" i="27" s="1"/>
  <c r="BK53" i="27"/>
  <c r="AP18" i="27" s="1"/>
  <c r="BJ57" i="27"/>
  <c r="AA46" i="27" s="1"/>
  <c r="B22" i="4"/>
  <c r="Q5" i="4"/>
  <c r="B21" i="4"/>
  <c r="M24" i="27" l="1"/>
  <c r="AJ24" i="27"/>
  <c r="AM24" i="27"/>
  <c r="AD24" i="27"/>
  <c r="AH24" i="27"/>
  <c r="AE24" i="27"/>
  <c r="J38" i="27"/>
  <c r="AC38" i="27" s="1"/>
  <c r="AG24" i="27"/>
  <c r="AI24" i="27"/>
  <c r="AO24" i="27"/>
  <c r="D16" i="27"/>
  <c r="H23" i="33"/>
  <c r="Z23" i="33"/>
  <c r="O23" i="33"/>
  <c r="AA23" i="33"/>
  <c r="V23" i="33"/>
  <c r="R23" i="33"/>
  <c r="M23" i="33"/>
  <c r="I23" i="33"/>
  <c r="D23" i="33"/>
  <c r="Y23" i="33"/>
  <c r="U23" i="33"/>
  <c r="Q23" i="33"/>
  <c r="L23" i="33"/>
  <c r="G23" i="33"/>
  <c r="C23" i="33"/>
  <c r="AC23" i="33"/>
  <c r="X23" i="33"/>
  <c r="T23" i="33"/>
  <c r="P23" i="33"/>
  <c r="K23" i="33"/>
  <c r="F23" i="33"/>
  <c r="AB23" i="33"/>
  <c r="W23" i="33"/>
  <c r="S23" i="33"/>
  <c r="N23" i="33"/>
  <c r="J23" i="33"/>
  <c r="E23" i="33"/>
  <c r="AL24" i="27"/>
  <c r="AF24" i="27"/>
  <c r="AK24" i="27"/>
  <c r="S24" i="27"/>
  <c r="P24" i="27"/>
  <c r="S16" i="27"/>
  <c r="M19" i="33" s="1"/>
  <c r="AB16" i="27"/>
  <c r="V19" i="33" s="1"/>
  <c r="Q16" i="27"/>
  <c r="K19" i="33" s="1"/>
  <c r="W24" i="27"/>
  <c r="T24" i="27"/>
  <c r="R24" i="27"/>
  <c r="L16" i="27"/>
  <c r="F19" i="33" s="1"/>
  <c r="Z16" i="27"/>
  <c r="T19" i="33" s="1"/>
  <c r="O24" i="27"/>
  <c r="L24" i="27"/>
  <c r="I24" i="27"/>
  <c r="J24" i="27"/>
  <c r="N24" i="27"/>
  <c r="G24" i="27"/>
  <c r="Q24" i="27"/>
  <c r="AO26" i="27" s="1"/>
  <c r="J16" i="27"/>
  <c r="D19" i="33" s="1"/>
  <c r="K24" i="27"/>
  <c r="H24" i="27"/>
  <c r="X24" i="27"/>
  <c r="U24" i="27"/>
  <c r="BJ46" i="27"/>
  <c r="AB30" i="27" s="1"/>
  <c r="P16" i="27"/>
  <c r="J19" i="33" s="1"/>
  <c r="AF16" i="27"/>
  <c r="Z19" i="33" s="1"/>
  <c r="U16" i="27"/>
  <c r="O19" i="33" s="1"/>
  <c r="N16" i="27"/>
  <c r="H19" i="33" s="1"/>
  <c r="AD16" i="27"/>
  <c r="X19" i="33" s="1"/>
  <c r="W16" i="27"/>
  <c r="Q19" i="33" s="1"/>
  <c r="T16" i="27"/>
  <c r="N19" i="33" s="1"/>
  <c r="I16" i="27"/>
  <c r="Y16" i="27"/>
  <c r="S19" i="33" s="1"/>
  <c r="K16" i="27"/>
  <c r="E19" i="33" s="1"/>
  <c r="AA16" i="27"/>
  <c r="U19" i="33" s="1"/>
  <c r="X16" i="27"/>
  <c r="R19" i="33" s="1"/>
  <c r="M16" i="27"/>
  <c r="G19" i="33" s="1"/>
  <c r="AC16" i="27"/>
  <c r="W19" i="33" s="1"/>
  <c r="V16" i="27"/>
  <c r="P19" i="33" s="1"/>
  <c r="O16" i="27"/>
  <c r="I19" i="33" s="1"/>
  <c r="AE16" i="27"/>
  <c r="Y19" i="33" s="1"/>
  <c r="BK38" i="27"/>
  <c r="AP24" i="27"/>
  <c r="DO293" i="1"/>
  <c r="AM26" i="27" l="1"/>
  <c r="A17" i="32"/>
  <c r="C19" i="33"/>
  <c r="I15" i="33" s="1"/>
  <c r="DO254" i="1"/>
  <c r="O15" i="33" l="1"/>
  <c r="O68" i="33" s="1"/>
  <c r="I68" i="33"/>
  <c r="DO312" i="1"/>
  <c r="DO304" i="1" l="1"/>
  <c r="DO310" i="1" l="1"/>
  <c r="DO303" i="1"/>
  <c r="DO295" i="1" l="1"/>
  <c r="DO289" i="1"/>
  <c r="DO190" i="1"/>
  <c r="DO191" i="1" l="1"/>
  <c r="DO186" i="1"/>
  <c r="DO185" i="1" s="1"/>
  <c r="DO91" i="1" l="1"/>
  <c r="DO267" i="1" l="1"/>
  <c r="DO270" i="1"/>
  <c r="DO266" i="1"/>
  <c r="DO211" i="1"/>
  <c r="DO119" i="1" l="1"/>
  <c r="DO240" i="1" l="1"/>
  <c r="DO227" i="1" l="1"/>
  <c r="DO146" i="1"/>
  <c r="DO144" i="1"/>
  <c r="DO104" i="1" l="1"/>
  <c r="DO120" i="1"/>
  <c r="DO103" i="1" l="1"/>
  <c r="DO102" i="1" l="1"/>
  <c r="DO142" i="1" l="1"/>
  <c r="DO143" i="1"/>
  <c r="CG393" i="1" l="1"/>
  <c r="CJ393" i="1" s="1"/>
  <c r="CI393" i="1" l="1"/>
  <c r="CH393" i="1"/>
  <c r="CG394" i="1"/>
  <c r="CJ394" i="1" s="1"/>
  <c r="DO92" i="1" l="1"/>
  <c r="CG395" i="1"/>
  <c r="CJ395" i="1" s="1"/>
  <c r="CI394" i="1"/>
  <c r="CH394" i="1"/>
  <c r="CG396" i="1" l="1"/>
  <c r="CJ396" i="1" s="1"/>
  <c r="CI395" i="1"/>
  <c r="CH395" i="1"/>
  <c r="DO101" i="1" l="1"/>
  <c r="CG397" i="1"/>
  <c r="CJ397" i="1" s="1"/>
  <c r="CI396" i="1"/>
  <c r="CH396" i="1"/>
  <c r="CI397" i="1" l="1"/>
  <c r="CH397" i="1"/>
  <c r="CG398" i="1"/>
  <c r="CJ398" i="1" s="1"/>
  <c r="DO70" i="1" l="1"/>
  <c r="CI398" i="1"/>
  <c r="CH398" i="1"/>
  <c r="CG399" i="1"/>
  <c r="CJ399" i="1" s="1"/>
  <c r="CI399" i="1" l="1"/>
  <c r="CH399" i="1"/>
  <c r="CG400" i="1"/>
  <c r="CJ400" i="1" s="1"/>
  <c r="CG401" i="1" l="1"/>
  <c r="CI400" i="1"/>
  <c r="CH400" i="1"/>
  <c r="CJ401" i="1" l="1"/>
  <c r="CG402" i="1"/>
  <c r="CI401" i="1"/>
  <c r="CH401" i="1"/>
  <c r="CJ402" i="1" l="1"/>
  <c r="CI402" i="1"/>
  <c r="CH402" i="1"/>
  <c r="CG403" i="1"/>
  <c r="CG404" i="1" s="1"/>
  <c r="CJ404" i="1" l="1"/>
  <c r="CH404" i="1"/>
  <c r="CI404" i="1"/>
  <c r="CJ403" i="1"/>
  <c r="CI403" i="1"/>
  <c r="CH403" i="1"/>
  <c r="CG3" i="1"/>
  <c r="CJ3" i="1" l="1"/>
  <c r="CI3" i="1"/>
  <c r="CH3" i="1"/>
  <c r="CG4" i="1"/>
  <c r="CI4" i="1" l="1"/>
  <c r="CH4" i="1"/>
  <c r="CG5" i="1"/>
  <c r="CJ4" i="1"/>
  <c r="CH5" i="1" l="1"/>
  <c r="CJ5" i="1"/>
  <c r="CI5" i="1"/>
  <c r="CG6" i="1"/>
  <c r="CG7" i="1" l="1"/>
  <c r="CI6" i="1"/>
  <c r="CJ6" i="1"/>
  <c r="CH6" i="1"/>
  <c r="CG8" i="1" l="1"/>
  <c r="CI7" i="1"/>
  <c r="CJ7" i="1"/>
  <c r="CH7" i="1"/>
  <c r="CG9" i="1" l="1"/>
  <c r="CH8" i="1"/>
  <c r="CI8" i="1"/>
  <c r="CJ8" i="1"/>
  <c r="CJ9" i="1" l="1"/>
  <c r="CH9" i="1"/>
  <c r="CG10" i="1"/>
  <c r="CI9" i="1"/>
  <c r="CJ10" i="1" l="1"/>
  <c r="CI10" i="1"/>
  <c r="CH10" i="1"/>
  <c r="CG11" i="1"/>
  <c r="CH11" i="1" s="1"/>
  <c r="CG12" i="1" l="1"/>
  <c r="CI11" i="1"/>
  <c r="CJ11" i="1"/>
  <c r="CJ12" i="1" l="1"/>
  <c r="CG13" i="1"/>
  <c r="CH12" i="1"/>
  <c r="CI12" i="1"/>
  <c r="CH13" i="1" l="1"/>
  <c r="CI13" i="1"/>
  <c r="CJ13" i="1"/>
  <c r="CG14" i="1"/>
  <c r="CJ14" i="1" l="1"/>
  <c r="CI14" i="1"/>
  <c r="CG15" i="1"/>
  <c r="CH14" i="1"/>
  <c r="CG16" i="1" l="1"/>
  <c r="CI16" i="1" s="1"/>
  <c r="CJ15" i="1"/>
  <c r="CI15" i="1"/>
  <c r="CH15" i="1"/>
  <c r="CG17" i="1" l="1"/>
  <c r="CH17" i="1" s="1"/>
  <c r="CJ16" i="1"/>
  <c r="CH16" i="1"/>
  <c r="CG18" i="1"/>
  <c r="CI17" i="1" l="1"/>
  <c r="CJ17" i="1"/>
  <c r="CG19" i="1"/>
  <c r="CJ18" i="1"/>
  <c r="CH18" i="1"/>
  <c r="CI18" i="1"/>
  <c r="CJ19" i="1" l="1"/>
  <c r="CI19" i="1"/>
  <c r="CG20" i="1"/>
  <c r="CH19" i="1"/>
  <c r="CG21" i="1" l="1"/>
  <c r="CJ21" i="1" s="1"/>
  <c r="CH20" i="1"/>
  <c r="CI20" i="1"/>
  <c r="CJ20" i="1"/>
  <c r="CI21" i="1" l="1"/>
  <c r="CG22" i="1"/>
  <c r="CG23" i="1" s="1"/>
  <c r="CH21" i="1"/>
  <c r="CJ22" i="1" l="1"/>
  <c r="CI22" i="1"/>
  <c r="CH22" i="1"/>
  <c r="CJ23" i="1"/>
  <c r="CI23" i="1"/>
  <c r="CG24" i="1"/>
  <c r="CH23" i="1"/>
  <c r="CG25" i="1" l="1"/>
  <c r="CI25" i="1" s="1"/>
  <c r="CJ24" i="1"/>
  <c r="CI24" i="1"/>
  <c r="CH24" i="1"/>
  <c r="CH25" i="1" l="1"/>
  <c r="CG26" i="1"/>
  <c r="CI26" i="1" s="1"/>
  <c r="CJ25" i="1"/>
  <c r="CG27" i="1"/>
  <c r="CJ27" i="1" s="1"/>
  <c r="CJ26" i="1" l="1"/>
  <c r="CH26" i="1"/>
  <c r="CG28" i="1"/>
  <c r="CI27" i="1"/>
  <c r="CH27" i="1"/>
  <c r="CJ28" i="1" l="1"/>
  <c r="CG29" i="1"/>
  <c r="CJ29" i="1" s="1"/>
  <c r="CI28" i="1"/>
  <c r="CH28" i="1"/>
  <c r="CI29" i="1" l="1"/>
  <c r="CG30" i="1"/>
  <c r="CH30" i="1" s="1"/>
  <c r="CH29" i="1"/>
  <c r="CG31" i="1" l="1"/>
  <c r="CH31" i="1" s="1"/>
  <c r="CJ30" i="1"/>
  <c r="CI30" i="1"/>
  <c r="CI31" i="1" l="1"/>
  <c r="CJ31" i="1"/>
  <c r="CG32" i="1"/>
  <c r="CH32" i="1" s="1"/>
  <c r="CI32" i="1" l="1"/>
  <c r="CJ32" i="1"/>
  <c r="CG33" i="1"/>
  <c r="CJ33" i="1" l="1"/>
  <c r="CI33" i="1"/>
  <c r="CH33" i="1"/>
  <c r="CG34" i="1"/>
  <c r="CJ34" i="1" l="1"/>
  <c r="CH34" i="1"/>
  <c r="CI34" i="1"/>
  <c r="CG35" i="1"/>
  <c r="CJ35" i="1" l="1"/>
  <c r="CH35" i="1"/>
  <c r="CI35" i="1"/>
  <c r="CG36" i="1"/>
  <c r="CJ36" i="1" l="1"/>
  <c r="CI36" i="1"/>
  <c r="CH36" i="1"/>
  <c r="CG37" i="1"/>
  <c r="CH37" i="1" l="1"/>
  <c r="CJ37" i="1"/>
  <c r="CI37" i="1"/>
  <c r="CG38" i="1" l="1"/>
  <c r="CG39" i="1" l="1"/>
  <c r="CG40" i="1" s="1"/>
  <c r="CG41" i="1" s="1"/>
  <c r="CI38" i="1"/>
  <c r="CJ38" i="1"/>
  <c r="CH38" i="1"/>
  <c r="CI41" i="1" l="1"/>
  <c r="CJ41" i="1"/>
  <c r="CH41" i="1"/>
  <c r="CI40" i="1"/>
  <c r="CJ40" i="1"/>
  <c r="CH40" i="1"/>
  <c r="CI39" i="1"/>
  <c r="CH39" i="1"/>
  <c r="CJ39" i="1"/>
  <c r="CG42" i="1"/>
  <c r="CJ42" i="1" l="1"/>
  <c r="CH42" i="1"/>
  <c r="CI42" i="1"/>
  <c r="CG43" i="1"/>
  <c r="CI43" i="1" l="1"/>
  <c r="CH43" i="1"/>
  <c r="CJ43" i="1"/>
  <c r="CG44" i="1"/>
  <c r="CH44" i="1" l="1"/>
  <c r="CI44" i="1"/>
  <c r="CJ44" i="1"/>
  <c r="CG45" i="1"/>
  <c r="CJ45" i="1" l="1"/>
  <c r="CH45" i="1"/>
  <c r="CI45" i="1"/>
  <c r="CG46" i="1"/>
  <c r="CJ46" i="1" l="1"/>
  <c r="CH46" i="1"/>
  <c r="CI46" i="1"/>
  <c r="CG47" i="1"/>
  <c r="CJ47" i="1" l="1"/>
  <c r="CI47" i="1"/>
  <c r="CH47" i="1"/>
  <c r="CG48" i="1"/>
  <c r="CJ48" i="1" l="1"/>
  <c r="CH48" i="1"/>
  <c r="CI48" i="1"/>
  <c r="CG49" i="1"/>
  <c r="CJ49" i="1" l="1"/>
  <c r="CI49" i="1"/>
  <c r="CH49" i="1"/>
  <c r="CG50" i="1"/>
  <c r="CH50" i="1" l="1"/>
  <c r="CI50" i="1"/>
  <c r="CJ50" i="1"/>
  <c r="CG51" i="1"/>
  <c r="CI51" i="1" l="1"/>
  <c r="CJ51" i="1"/>
  <c r="CH51" i="1"/>
  <c r="CG52" i="1"/>
  <c r="CI52" i="1" l="1"/>
  <c r="CJ52" i="1"/>
  <c r="CH52" i="1"/>
  <c r="CG53" i="1"/>
  <c r="CJ53" i="1" l="1"/>
  <c r="CH53" i="1"/>
  <c r="CI53" i="1"/>
  <c r="CG54" i="1"/>
  <c r="CG55" i="1" l="1"/>
  <c r="CI54" i="1"/>
  <c r="CJ54" i="1"/>
  <c r="CH54" i="1"/>
  <c r="CJ55" i="1" l="1"/>
  <c r="CH55" i="1"/>
  <c r="CI55" i="1"/>
  <c r="CG56" i="1"/>
  <c r="CJ56" i="1" l="1"/>
  <c r="CI56" i="1"/>
  <c r="CH56" i="1"/>
  <c r="CG57" i="1"/>
  <c r="CH57" i="1" l="1"/>
  <c r="CI57" i="1"/>
  <c r="CJ57" i="1"/>
  <c r="CG58" i="1"/>
  <c r="CH58" i="1" l="1"/>
  <c r="CI58" i="1"/>
  <c r="CJ58" i="1"/>
  <c r="CG59" i="1"/>
  <c r="CH59" i="1" l="1"/>
  <c r="CI59" i="1"/>
  <c r="CJ59" i="1"/>
  <c r="CG60" i="1"/>
  <c r="CH60" i="1" l="1"/>
  <c r="CI60" i="1"/>
  <c r="CJ60" i="1"/>
  <c r="CG61" i="1"/>
  <c r="CJ61" i="1" l="1"/>
  <c r="CI61" i="1"/>
  <c r="CH61" i="1"/>
  <c r="CG62" i="1"/>
  <c r="CH62" i="1" l="1"/>
  <c r="CJ62" i="1"/>
  <c r="CI62" i="1"/>
  <c r="CG63" i="1"/>
  <c r="CI63" i="1" l="1"/>
  <c r="CJ63" i="1"/>
  <c r="CH63" i="1"/>
  <c r="CG64" i="1" l="1"/>
  <c r="CG65" i="1" l="1"/>
  <c r="CI64" i="1"/>
  <c r="CJ64" i="1"/>
  <c r="CH64" i="1"/>
  <c r="CJ65" i="1" l="1"/>
  <c r="CI65" i="1"/>
  <c r="CH65" i="1"/>
  <c r="CG66" i="1"/>
  <c r="CH66" i="1" l="1"/>
  <c r="CJ66" i="1"/>
  <c r="CI66" i="1"/>
  <c r="CG67" i="1"/>
  <c r="CI67" i="1" l="1"/>
  <c r="CJ67" i="1"/>
  <c r="CH67" i="1"/>
  <c r="CG68" i="1"/>
  <c r="CI68" i="1" l="1"/>
  <c r="CJ68" i="1"/>
  <c r="CH68" i="1"/>
  <c r="CG69" i="1"/>
  <c r="CH69" i="1" l="1"/>
  <c r="CI69" i="1"/>
  <c r="CJ69" i="1"/>
  <c r="CG70" i="1"/>
  <c r="CH70" i="1" l="1"/>
  <c r="CI70" i="1"/>
  <c r="CJ70" i="1"/>
  <c r="CG71" i="1"/>
  <c r="CJ71" i="1" l="1"/>
  <c r="CI71" i="1"/>
  <c r="CH71" i="1"/>
  <c r="CG72" i="1"/>
  <c r="CI72" i="1" l="1"/>
  <c r="CH72" i="1"/>
  <c r="CJ72" i="1"/>
  <c r="CG73" i="1"/>
  <c r="CI73" i="1" l="1"/>
  <c r="CH73" i="1"/>
  <c r="CJ73" i="1"/>
  <c r="CG74" i="1"/>
  <c r="CJ74" i="1" l="1"/>
  <c r="CH74" i="1"/>
  <c r="CI74" i="1"/>
  <c r="CG75" i="1"/>
  <c r="CJ75" i="1" l="1"/>
  <c r="CI75" i="1"/>
  <c r="CH75" i="1"/>
  <c r="CG76" i="1"/>
  <c r="CH76" i="1" l="1"/>
  <c r="CJ76" i="1"/>
  <c r="CI76" i="1"/>
  <c r="CG77" i="1"/>
  <c r="CJ77" i="1" l="1"/>
  <c r="CI77" i="1"/>
  <c r="CH77" i="1"/>
  <c r="CG78" i="1"/>
  <c r="CH78" i="1" l="1"/>
  <c r="CI78" i="1"/>
  <c r="CJ78" i="1"/>
  <c r="CG79" i="1" l="1"/>
  <c r="CG80" i="1" l="1"/>
  <c r="CI79" i="1"/>
  <c r="CH79" i="1"/>
  <c r="CJ79" i="1"/>
  <c r="CG81" i="1" l="1"/>
  <c r="CI80" i="1"/>
  <c r="CH80" i="1"/>
  <c r="CJ80" i="1"/>
  <c r="CJ81" i="1" l="1"/>
  <c r="CG82" i="1"/>
  <c r="CG83" i="1" s="1"/>
  <c r="CI81" i="1"/>
  <c r="CH81" i="1"/>
  <c r="CH82" i="1" l="1"/>
  <c r="CJ82" i="1"/>
  <c r="CI82" i="1"/>
  <c r="CH83" i="1"/>
  <c r="CJ83" i="1"/>
  <c r="CI83" i="1"/>
  <c r="CG84" i="1"/>
  <c r="CG85" i="1" l="1"/>
  <c r="CH84" i="1"/>
  <c r="CJ84" i="1"/>
  <c r="CI84" i="1"/>
  <c r="CH85" i="1" l="1"/>
  <c r="CI85" i="1"/>
  <c r="CJ85" i="1"/>
  <c r="CG86" i="1"/>
  <c r="CJ86" i="1" l="1"/>
  <c r="CH86" i="1"/>
  <c r="CI86" i="1"/>
  <c r="CG87" i="1"/>
  <c r="CG88" i="1" l="1"/>
  <c r="CJ87" i="1"/>
  <c r="CH87" i="1"/>
  <c r="CI87" i="1"/>
  <c r="CH88" i="1" l="1"/>
  <c r="CI88" i="1"/>
  <c r="CJ88" i="1"/>
  <c r="CG89" i="1"/>
  <c r="CJ89" i="1" l="1"/>
  <c r="CI89" i="1"/>
  <c r="CH89" i="1"/>
  <c r="CG90" i="1"/>
  <c r="CH90" i="1" l="1"/>
  <c r="CJ90" i="1"/>
  <c r="CI90" i="1"/>
  <c r="CG91" i="1"/>
  <c r="CH91" i="1" l="1"/>
  <c r="CJ91" i="1"/>
  <c r="CI91" i="1"/>
  <c r="CG92" i="1"/>
  <c r="CJ92" i="1" l="1"/>
  <c r="CI92" i="1"/>
  <c r="CH92" i="1"/>
  <c r="CG93" i="1"/>
  <c r="CJ93" i="1" l="1"/>
  <c r="CH93" i="1"/>
  <c r="CI93" i="1"/>
  <c r="CG94" i="1"/>
  <c r="CI94" i="1" l="1"/>
  <c r="CJ94" i="1"/>
  <c r="CH94" i="1"/>
  <c r="CG95" i="1"/>
  <c r="CI95" i="1" l="1"/>
  <c r="CH95" i="1"/>
  <c r="CJ95" i="1"/>
  <c r="CG96" i="1"/>
  <c r="CI96" i="1" l="1"/>
  <c r="CH96" i="1"/>
  <c r="CJ96" i="1"/>
  <c r="CG97" i="1"/>
  <c r="CI97" i="1" l="1"/>
  <c r="CJ97" i="1"/>
  <c r="CH97" i="1"/>
  <c r="CG98" i="1"/>
  <c r="CI98" i="1" l="1"/>
  <c r="CJ98" i="1"/>
  <c r="CH98" i="1"/>
  <c r="CG99" i="1"/>
  <c r="CJ99" i="1" l="1"/>
  <c r="CI99" i="1"/>
  <c r="CH99" i="1"/>
  <c r="CG100" i="1"/>
  <c r="CI100" i="1" l="1"/>
  <c r="CH100" i="1"/>
  <c r="CJ100" i="1"/>
  <c r="CG101" i="1"/>
  <c r="CI101" i="1" l="1"/>
  <c r="CH101" i="1"/>
  <c r="CJ101" i="1"/>
  <c r="CG102" i="1"/>
  <c r="CI102" i="1" l="1"/>
  <c r="CJ102" i="1"/>
  <c r="CH102" i="1"/>
  <c r="CG103" i="1"/>
  <c r="CI103" i="1" l="1"/>
  <c r="CJ103" i="1"/>
  <c r="CH103" i="1"/>
  <c r="CG104" i="1"/>
  <c r="CJ104" i="1" l="1"/>
  <c r="CH104" i="1"/>
  <c r="CI104" i="1"/>
  <c r="CG105" i="1"/>
  <c r="CI105" i="1" l="1"/>
  <c r="CJ105" i="1"/>
  <c r="CH105" i="1"/>
  <c r="CG106" i="1"/>
  <c r="CI106" i="1" l="1"/>
  <c r="CH106" i="1"/>
  <c r="CJ106" i="1"/>
  <c r="CG107" i="1"/>
  <c r="CJ107" i="1" l="1"/>
  <c r="CI107" i="1"/>
  <c r="CH107" i="1"/>
  <c r="CG108" i="1"/>
  <c r="CI108" i="1" l="1"/>
  <c r="CH108" i="1"/>
  <c r="CJ108" i="1"/>
  <c r="CG109" i="1"/>
  <c r="CH109" i="1" l="1"/>
  <c r="CJ109" i="1"/>
  <c r="CI109" i="1"/>
  <c r="CG110" i="1"/>
  <c r="CH110" i="1" l="1"/>
  <c r="CJ110" i="1"/>
  <c r="CI110" i="1"/>
  <c r="CG111" i="1"/>
  <c r="CI111" i="1" l="1"/>
  <c r="CH111" i="1"/>
  <c r="CJ111" i="1"/>
  <c r="CG112" i="1"/>
  <c r="CJ112" i="1" l="1"/>
  <c r="CI112" i="1"/>
  <c r="CH112" i="1"/>
  <c r="CG113" i="1"/>
  <c r="CH113" i="1" l="1"/>
  <c r="CI113" i="1"/>
  <c r="CJ113" i="1"/>
  <c r="CG114" i="1"/>
  <c r="CI114" i="1" l="1"/>
  <c r="CH114" i="1"/>
  <c r="CJ114" i="1"/>
  <c r="CG115" i="1"/>
  <c r="CJ115" i="1" l="1"/>
  <c r="CI115" i="1"/>
  <c r="CH115" i="1"/>
  <c r="CG116" i="1"/>
  <c r="CH116" i="1" l="1"/>
  <c r="CI116" i="1"/>
  <c r="CJ116" i="1"/>
  <c r="CG117" i="1"/>
  <c r="CH117" i="1" l="1"/>
  <c r="CI117" i="1"/>
  <c r="CJ117" i="1"/>
  <c r="CG118" i="1"/>
  <c r="CG119" i="1" l="1"/>
  <c r="CH118" i="1"/>
  <c r="CJ118" i="1"/>
  <c r="CI118" i="1"/>
  <c r="CJ119" i="1" l="1"/>
  <c r="CI119" i="1"/>
  <c r="CH119" i="1"/>
  <c r="CG120" i="1"/>
  <c r="CH120" i="1" l="1"/>
  <c r="CJ120" i="1"/>
  <c r="CI120" i="1"/>
  <c r="CG121" i="1"/>
  <c r="CH121" i="1" l="1"/>
  <c r="CI121" i="1"/>
  <c r="CJ121" i="1"/>
  <c r="CG122" i="1"/>
  <c r="CH122" i="1" l="1"/>
  <c r="CI122" i="1"/>
  <c r="CJ122" i="1"/>
  <c r="CG123" i="1"/>
  <c r="CH123" i="1" l="1"/>
  <c r="CJ123" i="1"/>
  <c r="CI123" i="1"/>
  <c r="CG124" i="1"/>
  <c r="CJ124" i="1" l="1"/>
  <c r="CI124" i="1"/>
  <c r="CH124" i="1"/>
  <c r="CG125" i="1"/>
  <c r="CI125" i="1" l="1"/>
  <c r="CH125" i="1"/>
  <c r="CJ125" i="1"/>
  <c r="CG126" i="1"/>
  <c r="CG127" i="1" l="1"/>
  <c r="CH126" i="1"/>
  <c r="CJ126" i="1"/>
  <c r="CI126" i="1"/>
  <c r="CH127" i="1" l="1"/>
  <c r="CJ127" i="1"/>
  <c r="CI127" i="1"/>
  <c r="CG128" i="1"/>
  <c r="CJ128" i="1" l="1"/>
  <c r="CH128" i="1"/>
  <c r="CI128" i="1"/>
  <c r="CG129" i="1"/>
  <c r="CJ129" i="1" l="1"/>
  <c r="CH129" i="1"/>
  <c r="CI129" i="1"/>
  <c r="CG130" i="1"/>
  <c r="CI130" i="1" l="1"/>
  <c r="CJ130" i="1"/>
  <c r="CH130" i="1"/>
  <c r="CG131" i="1"/>
  <c r="CH131" i="1" l="1"/>
  <c r="CJ131" i="1"/>
  <c r="CI131" i="1"/>
  <c r="CG132" i="1"/>
  <c r="CH132" i="1" l="1"/>
  <c r="CI132" i="1"/>
  <c r="CJ132" i="1"/>
  <c r="CG133" i="1"/>
  <c r="CI133" i="1" l="1"/>
  <c r="CJ133" i="1"/>
  <c r="CH133" i="1"/>
  <c r="CG134" i="1" l="1"/>
  <c r="CG135" i="1" l="1"/>
  <c r="CJ134" i="1"/>
  <c r="CI134" i="1"/>
  <c r="CH134" i="1"/>
  <c r="CI135" i="1" l="1"/>
  <c r="CJ135" i="1"/>
  <c r="CH135" i="1"/>
  <c r="CG136" i="1"/>
  <c r="CI136" i="1" l="1"/>
  <c r="CJ136" i="1"/>
  <c r="CH136" i="1"/>
  <c r="CG137" i="1"/>
  <c r="CJ137" i="1" l="1"/>
  <c r="CI137" i="1"/>
  <c r="CH137" i="1"/>
  <c r="CG138" i="1"/>
  <c r="CH138" i="1" l="1"/>
  <c r="CI138" i="1"/>
  <c r="CJ138" i="1"/>
  <c r="CG139" i="1"/>
  <c r="CI139" i="1" l="1"/>
  <c r="CH139" i="1"/>
  <c r="CJ139" i="1"/>
  <c r="CG140" i="1"/>
  <c r="CI140" i="1" l="1"/>
  <c r="CH140" i="1"/>
  <c r="CJ140" i="1"/>
  <c r="CG141" i="1"/>
  <c r="CH141" i="1" l="1"/>
  <c r="CI141" i="1"/>
  <c r="CJ141" i="1"/>
  <c r="CG142" i="1"/>
  <c r="CJ142" i="1" l="1"/>
  <c r="CH142" i="1"/>
  <c r="CI142" i="1"/>
  <c r="CG143" i="1"/>
  <c r="CI143" i="1" l="1"/>
  <c r="CJ143" i="1"/>
  <c r="CH143" i="1"/>
  <c r="CG144" i="1"/>
  <c r="CJ144" i="1" l="1"/>
  <c r="CH144" i="1"/>
  <c r="CI144" i="1"/>
  <c r="CG145" i="1"/>
  <c r="CJ145" i="1" l="1"/>
  <c r="CH145" i="1"/>
  <c r="CI145" i="1"/>
  <c r="CG146" i="1"/>
  <c r="CI146" i="1" l="1"/>
  <c r="CH146" i="1"/>
  <c r="CJ146" i="1"/>
  <c r="CG147" i="1"/>
  <c r="CJ147" i="1" l="1"/>
  <c r="CH147" i="1"/>
  <c r="CI147" i="1"/>
  <c r="CG148" i="1"/>
  <c r="CJ148" i="1" l="1"/>
  <c r="CI148" i="1"/>
  <c r="CH148" i="1"/>
  <c r="CG149" i="1"/>
  <c r="CH149" i="1" l="1"/>
  <c r="CJ149" i="1"/>
  <c r="CI149" i="1"/>
  <c r="CG150" i="1"/>
  <c r="CH150" i="1" l="1"/>
  <c r="CI150" i="1"/>
  <c r="CJ150" i="1"/>
  <c r="CG151" i="1"/>
  <c r="CJ151" i="1" l="1"/>
  <c r="CH151" i="1"/>
  <c r="CI151" i="1"/>
  <c r="CG152" i="1"/>
  <c r="CH152" i="1" l="1"/>
  <c r="CJ152" i="1"/>
  <c r="CI152" i="1"/>
  <c r="CG153" i="1"/>
  <c r="CJ153" i="1" l="1"/>
  <c r="CI153" i="1"/>
  <c r="CH153" i="1"/>
  <c r="CG154" i="1"/>
  <c r="CI154" i="1" l="1"/>
  <c r="CH154" i="1"/>
  <c r="CJ154" i="1"/>
  <c r="CG155" i="1"/>
  <c r="CH155" i="1" l="1"/>
  <c r="CI155" i="1"/>
  <c r="CJ155" i="1"/>
  <c r="CG156" i="1"/>
  <c r="CH156" i="1" l="1"/>
  <c r="CJ156" i="1"/>
  <c r="CI156" i="1"/>
  <c r="CG157" i="1"/>
  <c r="CG158" i="1" l="1"/>
  <c r="CH157" i="1"/>
  <c r="CJ157" i="1"/>
  <c r="CI157" i="1"/>
  <c r="CJ158" i="1" l="1"/>
  <c r="CI158" i="1"/>
  <c r="CH158" i="1"/>
  <c r="CG159" i="1"/>
  <c r="CH159" i="1" l="1"/>
  <c r="CI159" i="1"/>
  <c r="CJ159" i="1"/>
  <c r="CG160" i="1"/>
  <c r="CI160" i="1" l="1"/>
  <c r="CJ160" i="1"/>
  <c r="CH160" i="1"/>
  <c r="CG161" i="1"/>
  <c r="CH161" i="1" l="1"/>
  <c r="CJ161" i="1"/>
  <c r="CI161" i="1"/>
  <c r="CG162" i="1"/>
  <c r="CI162" i="1" l="1"/>
  <c r="CJ162" i="1"/>
  <c r="CH162" i="1"/>
  <c r="CG163" i="1"/>
  <c r="CJ163" i="1" l="1"/>
  <c r="CI163" i="1"/>
  <c r="CH163" i="1"/>
  <c r="CG164" i="1"/>
  <c r="CH164" i="1" l="1"/>
  <c r="CJ164" i="1"/>
  <c r="CI164" i="1"/>
  <c r="CG165" i="1"/>
  <c r="CI165" i="1" l="1"/>
  <c r="CJ165" i="1"/>
  <c r="CH165" i="1"/>
  <c r="CG166" i="1"/>
  <c r="CJ166" i="1" l="1"/>
  <c r="CH166" i="1"/>
  <c r="CI166" i="1"/>
  <c r="CG167" i="1"/>
  <c r="CI167" i="1" l="1"/>
  <c r="CJ167" i="1"/>
  <c r="CH167" i="1"/>
  <c r="CG168" i="1"/>
  <c r="CH168" i="1" l="1"/>
  <c r="CJ168" i="1"/>
  <c r="CI168" i="1"/>
  <c r="CG169" i="1"/>
  <c r="CJ169" i="1" l="1"/>
  <c r="CI169" i="1"/>
  <c r="CH169" i="1"/>
  <c r="CG170" i="1"/>
  <c r="CH170" i="1" l="1"/>
  <c r="CI170" i="1"/>
  <c r="CJ170" i="1"/>
  <c r="CG171" i="1"/>
  <c r="CI171" i="1" l="1"/>
  <c r="CJ171" i="1"/>
  <c r="CH171" i="1"/>
  <c r="CG172" i="1"/>
  <c r="CJ172" i="1" l="1"/>
  <c r="CH172" i="1"/>
  <c r="CI172" i="1"/>
  <c r="CG173" i="1"/>
  <c r="CI173" i="1" l="1"/>
  <c r="CH173" i="1"/>
  <c r="CJ173" i="1"/>
  <c r="CG174" i="1"/>
  <c r="CH174" i="1" l="1"/>
  <c r="CI174" i="1"/>
  <c r="CJ174" i="1"/>
  <c r="CG175" i="1"/>
  <c r="CH175" i="1" l="1"/>
  <c r="CI175" i="1"/>
  <c r="CJ175" i="1"/>
  <c r="CG176" i="1"/>
  <c r="CJ176" i="1" l="1"/>
  <c r="CH176" i="1"/>
  <c r="CI176" i="1"/>
  <c r="CG177" i="1"/>
  <c r="CJ177" i="1" l="1"/>
  <c r="CI177" i="1"/>
  <c r="CH177" i="1"/>
  <c r="CG178" i="1"/>
  <c r="CI178" i="1" l="1"/>
  <c r="CH178" i="1"/>
  <c r="CJ178" i="1"/>
  <c r="CG179" i="1"/>
  <c r="CI179" i="1" l="1"/>
  <c r="CJ179" i="1"/>
  <c r="CH179" i="1"/>
  <c r="CG180" i="1"/>
  <c r="CJ180" i="1" l="1"/>
  <c r="CH180" i="1"/>
  <c r="CI180" i="1"/>
  <c r="CG181" i="1"/>
  <c r="CG182" i="1" l="1"/>
  <c r="CJ181" i="1"/>
  <c r="CI181" i="1"/>
  <c r="CH181" i="1"/>
  <c r="CH182" i="1" l="1"/>
  <c r="CJ182" i="1"/>
  <c r="CI182" i="1"/>
  <c r="CG183" i="1"/>
  <c r="CI183" i="1" l="1"/>
  <c r="CH183" i="1"/>
  <c r="CJ183" i="1"/>
  <c r="CG184" i="1"/>
  <c r="CI184" i="1" l="1"/>
  <c r="CH184" i="1"/>
  <c r="CJ184" i="1"/>
  <c r="CG185" i="1"/>
  <c r="CH185" i="1" l="1"/>
  <c r="CJ185" i="1"/>
  <c r="CI185" i="1"/>
  <c r="CG186" i="1"/>
  <c r="CI186" i="1" l="1"/>
  <c r="CJ186" i="1"/>
  <c r="CH186" i="1"/>
  <c r="CG187" i="1"/>
  <c r="CH187" i="1" l="1"/>
  <c r="CI187" i="1"/>
  <c r="CJ187" i="1"/>
  <c r="CG188" i="1"/>
  <c r="CH188" i="1" l="1"/>
  <c r="CI188" i="1"/>
  <c r="CJ188" i="1"/>
  <c r="CG189" i="1"/>
  <c r="CJ189" i="1" l="1"/>
  <c r="CI189" i="1"/>
  <c r="CH189" i="1"/>
  <c r="CG190" i="1"/>
  <c r="DO1997" i="1"/>
  <c r="DO2105" i="1"/>
  <c r="DO2028" i="1"/>
  <c r="DO2110" i="1"/>
  <c r="DO2054" i="1"/>
  <c r="DO2084" i="1"/>
  <c r="DO2096" i="1"/>
  <c r="DO2072" i="1"/>
  <c r="DO2057" i="1"/>
  <c r="DO2016" i="1"/>
  <c r="DO2108" i="1"/>
  <c r="DO2017" i="1"/>
  <c r="DO2082" i="1"/>
  <c r="DO2088" i="1"/>
  <c r="DO2063" i="1"/>
  <c r="DO2035" i="1"/>
  <c r="DO2075" i="1"/>
  <c r="DO2114" i="1"/>
  <c r="DO2038" i="1"/>
  <c r="DO2012" i="1"/>
  <c r="DO2083" i="1"/>
  <c r="DO2004" i="1"/>
  <c r="DO2051" i="1"/>
  <c r="DO2037" i="1"/>
  <c r="DO2103" i="1"/>
  <c r="DO2053" i="1"/>
  <c r="DO2047" i="1"/>
  <c r="DO2049" i="1"/>
  <c r="DO2021" i="1"/>
  <c r="DO2090" i="1"/>
  <c r="DO2092" i="1"/>
  <c r="DO2091" i="1"/>
  <c r="DO2068" i="1"/>
  <c r="DO2081" i="1"/>
  <c r="DO2093" i="1"/>
  <c r="DO2062" i="1"/>
  <c r="DO2029" i="1"/>
  <c r="DO2052" i="1"/>
  <c r="DO2040" i="1"/>
  <c r="DO2019" i="1"/>
  <c r="DO2025" i="1"/>
  <c r="DO1994" i="1"/>
  <c r="DO2064" i="1"/>
  <c r="DO1998" i="1"/>
  <c r="DO2078" i="1"/>
  <c r="DO2039" i="1"/>
  <c r="DO2101" i="1"/>
  <c r="DO2069" i="1"/>
  <c r="DO2065" i="1"/>
  <c r="DO2046" i="1"/>
  <c r="DO2014" i="1"/>
  <c r="DO2020" i="1"/>
  <c r="DO2045" i="1"/>
  <c r="DO2098" i="1"/>
  <c r="DO2000" i="1"/>
  <c r="DO1996" i="1"/>
  <c r="DO2058" i="1"/>
  <c r="DO2066" i="1"/>
  <c r="DO2006" i="1"/>
  <c r="DO2107" i="1"/>
  <c r="DO2089" i="1"/>
  <c r="DO2059" i="1"/>
  <c r="DO2080" i="1"/>
  <c r="DO2050" i="1"/>
  <c r="DO2024" i="1"/>
  <c r="DO2015" i="1"/>
  <c r="DO2013" i="1"/>
  <c r="DO2097" i="1"/>
  <c r="DO2001" i="1"/>
  <c r="DO1995" i="1"/>
  <c r="DO1999" i="1"/>
  <c r="DO2073" i="1"/>
  <c r="DO2076" i="1"/>
  <c r="DO2099" i="1"/>
  <c r="DO2113" i="1"/>
  <c r="DO2010" i="1"/>
  <c r="DO2056" i="1"/>
  <c r="DO2031" i="1"/>
  <c r="DO2086" i="1"/>
  <c r="DO2077" i="1"/>
  <c r="DO2011" i="1"/>
  <c r="DO2030" i="1"/>
  <c r="DO2102" i="1"/>
  <c r="DO2087" i="1"/>
  <c r="DO2074" i="1"/>
  <c r="DO2112" i="1"/>
  <c r="DO2002" i="1"/>
  <c r="DO2043" i="1"/>
  <c r="DO2048" i="1"/>
  <c r="DO2032" i="1"/>
  <c r="DO2061" i="1"/>
  <c r="DO2079" i="1"/>
  <c r="DO2042" i="1"/>
  <c r="DO2109" i="1"/>
  <c r="DO2100" i="1"/>
  <c r="DO2027" i="1"/>
  <c r="DO2060" i="1"/>
  <c r="DO2036" i="1"/>
  <c r="DO2070" i="1"/>
  <c r="DO2095" i="1"/>
  <c r="DO2026" i="1"/>
  <c r="DO2022" i="1"/>
  <c r="DO2111" i="1"/>
  <c r="DO2094" i="1"/>
  <c r="DO2007" i="1"/>
  <c r="DO2044" i="1"/>
  <c r="DO2085" i="1"/>
  <c r="DO2003" i="1"/>
  <c r="DO2067" i="1"/>
  <c r="DO2009" i="1"/>
  <c r="DO2023" i="1"/>
  <c r="DO2008" i="1"/>
  <c r="DO2034" i="1"/>
  <c r="DO2041" i="1"/>
  <c r="DO2005" i="1"/>
  <c r="DO2033" i="1"/>
  <c r="DO2104" i="1"/>
  <c r="DO2106" i="1"/>
  <c r="DO2071" i="1"/>
  <c r="DO2055" i="1"/>
  <c r="DO2018" i="1"/>
  <c r="DO392" i="1"/>
  <c r="DO1993" i="1"/>
  <c r="DO1992" i="1"/>
  <c r="DO1991" i="1"/>
  <c r="DO1990" i="1"/>
  <c r="DO1989" i="1"/>
  <c r="DO1988" i="1"/>
  <c r="DO1987" i="1"/>
  <c r="DO1986" i="1"/>
  <c r="DO1985" i="1"/>
  <c r="DO1984" i="1"/>
  <c r="DO1983" i="1"/>
  <c r="DO1982" i="1"/>
  <c r="DO1981" i="1"/>
  <c r="DO1980" i="1"/>
  <c r="DO1979" i="1"/>
  <c r="DO1978" i="1"/>
  <c r="DO1977" i="1"/>
  <c r="DO1976" i="1"/>
  <c r="DO1975" i="1"/>
  <c r="DO1974" i="1"/>
  <c r="DO1973" i="1"/>
  <c r="DO1972" i="1"/>
  <c r="DO1971" i="1"/>
  <c r="DO1970" i="1"/>
  <c r="DO1969" i="1"/>
  <c r="DO1968" i="1"/>
  <c r="DO1967" i="1"/>
  <c r="DO1966" i="1"/>
  <c r="DO1965" i="1"/>
  <c r="DO1964" i="1"/>
  <c r="DO1963" i="1"/>
  <c r="DO1962" i="1"/>
  <c r="DO1961" i="1"/>
  <c r="DO1960" i="1"/>
  <c r="DO1959" i="1"/>
  <c r="DO1958" i="1"/>
  <c r="DO1957" i="1"/>
  <c r="DO1956" i="1"/>
  <c r="DO1955" i="1"/>
  <c r="DO1954" i="1"/>
  <c r="DO1953" i="1"/>
  <c r="DO1952" i="1"/>
  <c r="DO1951" i="1"/>
  <c r="DO1950" i="1"/>
  <c r="DO1949" i="1"/>
  <c r="DO1948" i="1"/>
  <c r="DO1947" i="1"/>
  <c r="DO1946" i="1"/>
  <c r="DO1945" i="1"/>
  <c r="DO1944" i="1"/>
  <c r="DO1943" i="1"/>
  <c r="DO1942" i="1"/>
  <c r="DO1941" i="1"/>
  <c r="DO1940" i="1"/>
  <c r="DO1939" i="1"/>
  <c r="DO1938" i="1"/>
  <c r="DO1937" i="1"/>
  <c r="DO1936" i="1"/>
  <c r="DO1935" i="1"/>
  <c r="DO1934" i="1"/>
  <c r="DO1933" i="1"/>
  <c r="DO1932" i="1"/>
  <c r="DO1931" i="1"/>
  <c r="DO1930" i="1"/>
  <c r="DO1929" i="1"/>
  <c r="DO1928" i="1"/>
  <c r="DO1927" i="1"/>
  <c r="DO1926" i="1"/>
  <c r="DO1925" i="1"/>
  <c r="DO1924" i="1"/>
  <c r="DO1923" i="1"/>
  <c r="DO1922" i="1"/>
  <c r="DO1921" i="1"/>
  <c r="DO1920" i="1"/>
  <c r="DO1919" i="1"/>
  <c r="DO1918" i="1"/>
  <c r="DO1917" i="1"/>
  <c r="DO1916" i="1"/>
  <c r="DO1915" i="1"/>
  <c r="DO1914" i="1"/>
  <c r="DO1913" i="1"/>
  <c r="DO1912" i="1"/>
  <c r="DO1911" i="1"/>
  <c r="DO1910" i="1"/>
  <c r="DO1909" i="1"/>
  <c r="DO1908" i="1"/>
  <c r="DO1907" i="1"/>
  <c r="DO1906" i="1"/>
  <c r="DO1905" i="1"/>
  <c r="DO1904" i="1"/>
  <c r="DO1903" i="1"/>
  <c r="DO1902" i="1"/>
  <c r="DO1901" i="1"/>
  <c r="DO1900" i="1"/>
  <c r="DO1899" i="1"/>
  <c r="DO1898" i="1"/>
  <c r="DO1897" i="1"/>
  <c r="DO1896" i="1"/>
  <c r="DO1895" i="1"/>
  <c r="DO1894" i="1"/>
  <c r="DO1893" i="1"/>
  <c r="DO1892" i="1"/>
  <c r="DO1891" i="1"/>
  <c r="DO1890" i="1"/>
  <c r="DO1889" i="1"/>
  <c r="DO1888" i="1"/>
  <c r="DO1887" i="1"/>
  <c r="DO1886" i="1"/>
  <c r="DO1885" i="1"/>
  <c r="DO1884" i="1"/>
  <c r="DO1883" i="1"/>
  <c r="DO1882" i="1"/>
  <c r="DO1881" i="1"/>
  <c r="DO1880" i="1"/>
  <c r="DO1879" i="1"/>
  <c r="DO1878" i="1"/>
  <c r="DO1877" i="1"/>
  <c r="DO1876" i="1"/>
  <c r="DO1875" i="1"/>
  <c r="DO1874" i="1"/>
  <c r="DO1873" i="1"/>
  <c r="DO1872" i="1"/>
  <c r="DO1871" i="1"/>
  <c r="DO1870" i="1"/>
  <c r="DO1869" i="1"/>
  <c r="DO1868" i="1"/>
  <c r="DO1867" i="1"/>
  <c r="DO1866" i="1"/>
  <c r="DO1865" i="1"/>
  <c r="DO1864" i="1"/>
  <c r="DO1863" i="1"/>
  <c r="DO1862" i="1"/>
  <c r="DO1861" i="1"/>
  <c r="DO1860" i="1"/>
  <c r="DO1859" i="1"/>
  <c r="DO1858" i="1"/>
  <c r="DO1857" i="1"/>
  <c r="DO1856" i="1"/>
  <c r="DO1855" i="1"/>
  <c r="DO1854" i="1"/>
  <c r="DO1853" i="1"/>
  <c r="DO1852" i="1"/>
  <c r="DO1851" i="1"/>
  <c r="DO1850" i="1"/>
  <c r="DO1849" i="1"/>
  <c r="DO1848" i="1"/>
  <c r="DO1847" i="1"/>
  <c r="DO1846" i="1"/>
  <c r="DO1845" i="1"/>
  <c r="DO1844" i="1"/>
  <c r="DO1843" i="1"/>
  <c r="DO1842" i="1"/>
  <c r="DO1841" i="1"/>
  <c r="DO1840" i="1"/>
  <c r="DO1839" i="1"/>
  <c r="DO1838" i="1"/>
  <c r="DO1837" i="1"/>
  <c r="DO1836" i="1"/>
  <c r="DO1835" i="1"/>
  <c r="DO1834" i="1"/>
  <c r="DO1833" i="1"/>
  <c r="DO1832" i="1"/>
  <c r="DO1831" i="1"/>
  <c r="DO1830" i="1"/>
  <c r="DO1829" i="1"/>
  <c r="DO1828" i="1"/>
  <c r="DO1827" i="1"/>
  <c r="DO1826" i="1"/>
  <c r="DO1825" i="1"/>
  <c r="DO1824" i="1"/>
  <c r="DO1823" i="1"/>
  <c r="DO1822" i="1"/>
  <c r="DO1821" i="1"/>
  <c r="DO1820" i="1"/>
  <c r="DO1819" i="1"/>
  <c r="DO1818" i="1"/>
  <c r="DO1817" i="1"/>
  <c r="DO1816" i="1"/>
  <c r="DO1815" i="1"/>
  <c r="DO1814" i="1"/>
  <c r="DO1813" i="1"/>
  <c r="DO1812" i="1"/>
  <c r="DO1811" i="1"/>
  <c r="DO1810" i="1"/>
  <c r="DO1809" i="1"/>
  <c r="DO1808" i="1"/>
  <c r="DO1807" i="1"/>
  <c r="DO1806" i="1"/>
  <c r="DO1805" i="1"/>
  <c r="DO1804" i="1"/>
  <c r="DO1803" i="1"/>
  <c r="DO1802" i="1"/>
  <c r="DO1801" i="1"/>
  <c r="DO1800" i="1"/>
  <c r="DO1799" i="1"/>
  <c r="DO1798" i="1"/>
  <c r="DO1797" i="1"/>
  <c r="DO1796" i="1"/>
  <c r="DO1795" i="1"/>
  <c r="DO1794" i="1"/>
  <c r="DO1793" i="1"/>
  <c r="DO1792" i="1"/>
  <c r="DO1791" i="1"/>
  <c r="DO1790" i="1"/>
  <c r="DO1789" i="1"/>
  <c r="DO1788" i="1"/>
  <c r="DO1787" i="1"/>
  <c r="DO1786" i="1"/>
  <c r="DO1785" i="1"/>
  <c r="DO1784" i="1"/>
  <c r="DO1783" i="1"/>
  <c r="DO1782" i="1"/>
  <c r="DO1781" i="1"/>
  <c r="DO1780" i="1"/>
  <c r="DO1779" i="1"/>
  <c r="DO1778" i="1"/>
  <c r="DO1777" i="1"/>
  <c r="DO1776" i="1"/>
  <c r="DO1775" i="1"/>
  <c r="DO1774" i="1"/>
  <c r="DO1773" i="1"/>
  <c r="DO1772" i="1"/>
  <c r="DO1771" i="1"/>
  <c r="DO1770" i="1"/>
  <c r="DO1769" i="1"/>
  <c r="DO1768" i="1"/>
  <c r="DO1767" i="1"/>
  <c r="DO1766" i="1"/>
  <c r="DO1765" i="1"/>
  <c r="DO1764" i="1"/>
  <c r="DO1763" i="1"/>
  <c r="DO1762" i="1"/>
  <c r="DO1761" i="1"/>
  <c r="DO1760" i="1"/>
  <c r="DO1759" i="1"/>
  <c r="DO1758" i="1"/>
  <c r="DO1757" i="1"/>
  <c r="DO1756" i="1"/>
  <c r="DO1755" i="1"/>
  <c r="DO1754" i="1"/>
  <c r="DO1753" i="1"/>
  <c r="DO1752" i="1"/>
  <c r="DO1751" i="1"/>
  <c r="DO1750" i="1"/>
  <c r="DO1749" i="1"/>
  <c r="DO1748" i="1"/>
  <c r="DO1747" i="1"/>
  <c r="DO1746" i="1"/>
  <c r="DO1745" i="1"/>
  <c r="DO1744" i="1"/>
  <c r="DO1743" i="1"/>
  <c r="DO1742" i="1"/>
  <c r="DO1741" i="1"/>
  <c r="DO1740" i="1"/>
  <c r="DO1739" i="1"/>
  <c r="DO1738" i="1"/>
  <c r="DO1737" i="1"/>
  <c r="DO1736" i="1"/>
  <c r="DO1735" i="1"/>
  <c r="DO1734" i="1"/>
  <c r="DO1733" i="1"/>
  <c r="DO1732" i="1"/>
  <c r="DO1731" i="1"/>
  <c r="DO1730" i="1"/>
  <c r="DO1729" i="1"/>
  <c r="DO1728" i="1"/>
  <c r="DO1727" i="1"/>
  <c r="DO1726" i="1"/>
  <c r="DO1725" i="1"/>
  <c r="DO1724" i="1"/>
  <c r="DO1723" i="1"/>
  <c r="DO1722" i="1"/>
  <c r="DO1721" i="1"/>
  <c r="DO1720" i="1"/>
  <c r="DO1719" i="1"/>
  <c r="DO1718" i="1"/>
  <c r="DO1717" i="1"/>
  <c r="DO1716" i="1"/>
  <c r="DO1715" i="1"/>
  <c r="DO1714" i="1"/>
  <c r="DO1713" i="1"/>
  <c r="DO1712" i="1"/>
  <c r="DO1711" i="1"/>
  <c r="DO1710" i="1"/>
  <c r="DO1709" i="1"/>
  <c r="DO1708" i="1"/>
  <c r="DO1707" i="1"/>
  <c r="DO1706" i="1"/>
  <c r="DO1705" i="1"/>
  <c r="DO1704" i="1"/>
  <c r="DO1703" i="1"/>
  <c r="DO1702" i="1"/>
  <c r="DO1701" i="1"/>
  <c r="DO1700" i="1"/>
  <c r="DO1699" i="1"/>
  <c r="DO1698" i="1"/>
  <c r="DO1697" i="1"/>
  <c r="DO1696" i="1"/>
  <c r="DO1695" i="1"/>
  <c r="DO1694" i="1"/>
  <c r="DO1693" i="1"/>
  <c r="DO1692" i="1"/>
  <c r="DO1691" i="1"/>
  <c r="DO1690" i="1"/>
  <c r="DO1689" i="1"/>
  <c r="DO1688" i="1"/>
  <c r="DO1687" i="1"/>
  <c r="DO1686" i="1"/>
  <c r="DO1685" i="1"/>
  <c r="DO1684" i="1"/>
  <c r="DO1683" i="1"/>
  <c r="DO1682" i="1"/>
  <c r="DO1681" i="1"/>
  <c r="DO1680" i="1"/>
  <c r="DO1679" i="1"/>
  <c r="DO1678" i="1"/>
  <c r="DO1677" i="1"/>
  <c r="DO1676" i="1"/>
  <c r="DO1675" i="1"/>
  <c r="DO1674" i="1"/>
  <c r="DO1673" i="1"/>
  <c r="DO1672" i="1"/>
  <c r="DO1671" i="1"/>
  <c r="DO1670" i="1"/>
  <c r="DO1669" i="1"/>
  <c r="DO1668" i="1"/>
  <c r="DO1667" i="1"/>
  <c r="DO1666" i="1"/>
  <c r="DO1665" i="1"/>
  <c r="DO1664" i="1"/>
  <c r="DO1663" i="1"/>
  <c r="DO1662" i="1"/>
  <c r="DO1661" i="1"/>
  <c r="DO1660" i="1"/>
  <c r="DO1659" i="1"/>
  <c r="DO1658" i="1"/>
  <c r="DO1657" i="1"/>
  <c r="DO1656" i="1"/>
  <c r="DO1655" i="1"/>
  <c r="DO1654" i="1"/>
  <c r="DO1653" i="1"/>
  <c r="DO1652" i="1"/>
  <c r="DO1651" i="1"/>
  <c r="DO1650" i="1"/>
  <c r="DO1649" i="1"/>
  <c r="DO1648" i="1"/>
  <c r="DO1647" i="1"/>
  <c r="DO1646" i="1"/>
  <c r="DO1645" i="1"/>
  <c r="DO1644" i="1"/>
  <c r="DO1643" i="1"/>
  <c r="DO1642" i="1"/>
  <c r="DO1641" i="1"/>
  <c r="DO1640" i="1"/>
  <c r="DO1639" i="1"/>
  <c r="DO1638" i="1"/>
  <c r="DO1637" i="1"/>
  <c r="DO1636" i="1"/>
  <c r="DO1635" i="1"/>
  <c r="DO1634" i="1"/>
  <c r="DO1633" i="1"/>
  <c r="DO1632" i="1"/>
  <c r="DO1631" i="1"/>
  <c r="DO1630" i="1"/>
  <c r="DO1629" i="1"/>
  <c r="DO1628" i="1"/>
  <c r="DO1627" i="1"/>
  <c r="DO1626" i="1"/>
  <c r="DO1625" i="1"/>
  <c r="DO1624" i="1"/>
  <c r="DO1623" i="1"/>
  <c r="DO1622" i="1"/>
  <c r="DO1621" i="1"/>
  <c r="DO1620" i="1"/>
  <c r="DO1619" i="1"/>
  <c r="DO1618" i="1"/>
  <c r="DO1617" i="1"/>
  <c r="DO1616" i="1"/>
  <c r="DO1615" i="1"/>
  <c r="DO1614" i="1"/>
  <c r="DO1613" i="1"/>
  <c r="DO1612" i="1"/>
  <c r="DO1611" i="1"/>
  <c r="DO1610" i="1"/>
  <c r="DO1609" i="1"/>
  <c r="DO1608" i="1"/>
  <c r="DO1607" i="1"/>
  <c r="DO1606" i="1"/>
  <c r="DO1605" i="1"/>
  <c r="DO1604" i="1"/>
  <c r="DO1603" i="1"/>
  <c r="DO1602" i="1"/>
  <c r="DO1601" i="1"/>
  <c r="DO1600" i="1"/>
  <c r="DO1599" i="1"/>
  <c r="DO1598" i="1"/>
  <c r="DO1597" i="1"/>
  <c r="DO1596" i="1"/>
  <c r="DO1595" i="1"/>
  <c r="DO1594" i="1"/>
  <c r="DO1593" i="1"/>
  <c r="DO1592" i="1"/>
  <c r="DO1591" i="1"/>
  <c r="DO1590" i="1"/>
  <c r="DO1589" i="1"/>
  <c r="DO1588" i="1"/>
  <c r="DO1587" i="1"/>
  <c r="DO1586" i="1"/>
  <c r="DO1585" i="1"/>
  <c r="DO1584" i="1"/>
  <c r="DO1583" i="1"/>
  <c r="DO1582" i="1"/>
  <c r="DO1581" i="1"/>
  <c r="DO1580" i="1"/>
  <c r="DO1579" i="1"/>
  <c r="DO1578" i="1"/>
  <c r="DO1577" i="1"/>
  <c r="DO1576" i="1"/>
  <c r="DO1575" i="1"/>
  <c r="DO1574" i="1"/>
  <c r="DO1573" i="1"/>
  <c r="DO1572" i="1"/>
  <c r="DO1571" i="1"/>
  <c r="DO1570" i="1"/>
  <c r="DO1569" i="1"/>
  <c r="DO1568" i="1"/>
  <c r="DO1567" i="1"/>
  <c r="DO1566" i="1"/>
  <c r="DO1565" i="1"/>
  <c r="DO1564" i="1"/>
  <c r="DO1563" i="1"/>
  <c r="DO1562" i="1"/>
  <c r="DO1561" i="1"/>
  <c r="DO1560" i="1"/>
  <c r="DO1559" i="1"/>
  <c r="DO1558" i="1"/>
  <c r="DO1557" i="1"/>
  <c r="DO1556" i="1"/>
  <c r="DO1555" i="1"/>
  <c r="DO1554" i="1"/>
  <c r="DO1553" i="1"/>
  <c r="DO1552" i="1"/>
  <c r="DO1551" i="1"/>
  <c r="DO1550" i="1"/>
  <c r="DO1549" i="1"/>
  <c r="DO1548" i="1"/>
  <c r="DO1547" i="1"/>
  <c r="DO1546" i="1"/>
  <c r="DO1545" i="1"/>
  <c r="DO1544" i="1"/>
  <c r="DO1543" i="1"/>
  <c r="DO1542" i="1"/>
  <c r="DO1541" i="1"/>
  <c r="DO1540" i="1"/>
  <c r="DO1539" i="1"/>
  <c r="DO1538" i="1"/>
  <c r="DO1537" i="1"/>
  <c r="DO1536" i="1"/>
  <c r="DO1535" i="1"/>
  <c r="DO1534" i="1"/>
  <c r="DO1533" i="1"/>
  <c r="DO1532" i="1"/>
  <c r="DO1531" i="1"/>
  <c r="DO1530" i="1"/>
  <c r="DO1529" i="1"/>
  <c r="DO1528" i="1"/>
  <c r="DO1527" i="1"/>
  <c r="DO1526" i="1"/>
  <c r="DO1525" i="1"/>
  <c r="DO1524" i="1"/>
  <c r="DO1523" i="1"/>
  <c r="DO1522" i="1"/>
  <c r="DO1521" i="1"/>
  <c r="DO1520" i="1"/>
  <c r="DO1519" i="1"/>
  <c r="DO1518" i="1"/>
  <c r="DO1517" i="1"/>
  <c r="DO1516" i="1"/>
  <c r="DO1515" i="1"/>
  <c r="DO1514" i="1"/>
  <c r="DO1513" i="1"/>
  <c r="DO1512" i="1"/>
  <c r="DO1511" i="1"/>
  <c r="DO1510" i="1"/>
  <c r="DO1509" i="1"/>
  <c r="DO1508" i="1"/>
  <c r="DO1507" i="1"/>
  <c r="DO1506" i="1"/>
  <c r="DO1505" i="1"/>
  <c r="DO1504" i="1"/>
  <c r="DO1503" i="1"/>
  <c r="DO1502" i="1"/>
  <c r="DO1501" i="1"/>
  <c r="DO1500" i="1"/>
  <c r="DO1499" i="1"/>
  <c r="DO1498" i="1"/>
  <c r="DO1497" i="1"/>
  <c r="DO1496" i="1"/>
  <c r="DO1495" i="1"/>
  <c r="DO1494" i="1"/>
  <c r="DO1493" i="1"/>
  <c r="DO1492" i="1"/>
  <c r="DO1491" i="1"/>
  <c r="DO1490" i="1"/>
  <c r="DO1489" i="1"/>
  <c r="DO1488" i="1"/>
  <c r="DO1487" i="1"/>
  <c r="DO1486" i="1"/>
  <c r="DO1485" i="1"/>
  <c r="DO1484" i="1"/>
  <c r="DO1483" i="1"/>
  <c r="DO1482" i="1"/>
  <c r="DO1481" i="1"/>
  <c r="DO1480" i="1"/>
  <c r="DO1479" i="1"/>
  <c r="DO1478" i="1"/>
  <c r="DO1477" i="1"/>
  <c r="DO1476" i="1"/>
  <c r="DO1475" i="1"/>
  <c r="DO1474" i="1"/>
  <c r="DO1473" i="1"/>
  <c r="DO1472" i="1"/>
  <c r="DO1471" i="1"/>
  <c r="DO1470" i="1"/>
  <c r="DO1469" i="1"/>
  <c r="DO1468" i="1"/>
  <c r="DO1467" i="1"/>
  <c r="DO1466" i="1"/>
  <c r="DO1465" i="1"/>
  <c r="DO1464" i="1"/>
  <c r="DO1463" i="1"/>
  <c r="DO1462" i="1"/>
  <c r="DO1461" i="1"/>
  <c r="DO1460" i="1"/>
  <c r="DO1459" i="1"/>
  <c r="DO1458" i="1"/>
  <c r="DO1457" i="1"/>
  <c r="DO1456" i="1"/>
  <c r="DO1455" i="1"/>
  <c r="DO1454" i="1"/>
  <c r="DO1453" i="1"/>
  <c r="DO1452" i="1"/>
  <c r="DO1451" i="1"/>
  <c r="DO1450" i="1"/>
  <c r="DO1449" i="1"/>
  <c r="DO1448" i="1"/>
  <c r="DO1447" i="1"/>
  <c r="DO1446" i="1"/>
  <c r="DO1445" i="1"/>
  <c r="DO1444" i="1"/>
  <c r="DO1443" i="1"/>
  <c r="DO1442" i="1"/>
  <c r="DO1441" i="1"/>
  <c r="DO1440" i="1"/>
  <c r="DO1439" i="1"/>
  <c r="DO1438" i="1"/>
  <c r="DO1437" i="1"/>
  <c r="DO1436" i="1"/>
  <c r="DO1435" i="1"/>
  <c r="DO1434" i="1"/>
  <c r="DO1433" i="1"/>
  <c r="DO1432" i="1"/>
  <c r="DO1431" i="1"/>
  <c r="DO1430" i="1"/>
  <c r="DO1429" i="1"/>
  <c r="DO1428" i="1"/>
  <c r="DO1427" i="1"/>
  <c r="DO1426" i="1"/>
  <c r="DO1425" i="1"/>
  <c r="DO1424" i="1"/>
  <c r="DO1423" i="1"/>
  <c r="DO1422" i="1"/>
  <c r="DO1421" i="1"/>
  <c r="DO1420" i="1"/>
  <c r="DO1419" i="1"/>
  <c r="DO1418" i="1"/>
  <c r="DO1417" i="1"/>
  <c r="DO1416" i="1"/>
  <c r="DO1415" i="1"/>
  <c r="DO1414" i="1"/>
  <c r="DO1413" i="1"/>
  <c r="DO1412" i="1"/>
  <c r="DO1411" i="1"/>
  <c r="DO1410" i="1"/>
  <c r="DO1409" i="1"/>
  <c r="DO1408" i="1"/>
  <c r="DO1407" i="1"/>
  <c r="DO1406" i="1"/>
  <c r="DO1405" i="1"/>
  <c r="DO1404" i="1"/>
  <c r="DO1403" i="1"/>
  <c r="DO1402" i="1"/>
  <c r="DO1401" i="1"/>
  <c r="DO1400" i="1"/>
  <c r="DO1399" i="1"/>
  <c r="DO1398" i="1"/>
  <c r="DO1397" i="1"/>
  <c r="DO1396" i="1"/>
  <c r="DO1395" i="1"/>
  <c r="DO1394" i="1"/>
  <c r="DO1393" i="1"/>
  <c r="DO1392" i="1"/>
  <c r="DO1391" i="1"/>
  <c r="DO1390" i="1"/>
  <c r="DO1389" i="1"/>
  <c r="DO1388" i="1"/>
  <c r="DO1387" i="1"/>
  <c r="DO1386" i="1"/>
  <c r="DO1385" i="1"/>
  <c r="DO1384" i="1"/>
  <c r="DO1383" i="1"/>
  <c r="DO1382" i="1"/>
  <c r="DO1381" i="1"/>
  <c r="DO1380" i="1"/>
  <c r="DO1379" i="1"/>
  <c r="DO1378" i="1"/>
  <c r="DO1377" i="1"/>
  <c r="DO1376" i="1"/>
  <c r="DO1375" i="1"/>
  <c r="DO1374" i="1"/>
  <c r="DO1373" i="1"/>
  <c r="DO1372" i="1"/>
  <c r="DO1371" i="1"/>
  <c r="DO1370" i="1"/>
  <c r="DO1369" i="1"/>
  <c r="DO1368" i="1"/>
  <c r="DO1367" i="1"/>
  <c r="DO1366" i="1"/>
  <c r="DO1365" i="1"/>
  <c r="DO1364" i="1"/>
  <c r="DO1363" i="1"/>
  <c r="DO1362" i="1"/>
  <c r="DO1361" i="1"/>
  <c r="DO1360" i="1"/>
  <c r="DO1359" i="1"/>
  <c r="DO1358" i="1"/>
  <c r="DO1357" i="1"/>
  <c r="DO1356" i="1"/>
  <c r="DO1355" i="1"/>
  <c r="DO1354" i="1"/>
  <c r="DO1353" i="1"/>
  <c r="DO1352" i="1"/>
  <c r="DO1351" i="1"/>
  <c r="DO1350" i="1"/>
  <c r="DO1349" i="1"/>
  <c r="DO1348" i="1"/>
  <c r="DO1347" i="1"/>
  <c r="DO1346" i="1"/>
  <c r="DO1345" i="1"/>
  <c r="DO1344" i="1"/>
  <c r="DO1343" i="1"/>
  <c r="DO1342" i="1"/>
  <c r="DO1341" i="1"/>
  <c r="DO1340" i="1"/>
  <c r="DO1339" i="1"/>
  <c r="DO1338" i="1"/>
  <c r="DO1337" i="1"/>
  <c r="DO1336" i="1"/>
  <c r="DO1335" i="1"/>
  <c r="DO1334" i="1"/>
  <c r="DO1333" i="1"/>
  <c r="DO1332" i="1"/>
  <c r="DO1331" i="1"/>
  <c r="DO1330" i="1"/>
  <c r="DO1329" i="1"/>
  <c r="DO1328" i="1"/>
  <c r="DO1327" i="1"/>
  <c r="DO1326" i="1"/>
  <c r="DO1325" i="1"/>
  <c r="DO1324" i="1"/>
  <c r="DO1323" i="1"/>
  <c r="DO1322" i="1"/>
  <c r="DO1321" i="1"/>
  <c r="DO1320" i="1"/>
  <c r="DO1319" i="1"/>
  <c r="DO1318" i="1"/>
  <c r="DO1317" i="1"/>
  <c r="DO1316" i="1"/>
  <c r="DO1315" i="1"/>
  <c r="DO1314" i="1"/>
  <c r="DO1313" i="1"/>
  <c r="DO1312" i="1"/>
  <c r="DO1311" i="1"/>
  <c r="DO1310" i="1"/>
  <c r="DO1309" i="1"/>
  <c r="DO1308" i="1"/>
  <c r="DO1307" i="1"/>
  <c r="DO1306" i="1"/>
  <c r="DO1305" i="1"/>
  <c r="DO1304" i="1"/>
  <c r="DO1303" i="1"/>
  <c r="DO1302" i="1"/>
  <c r="DO1301" i="1"/>
  <c r="DO1300" i="1"/>
  <c r="DO1299" i="1"/>
  <c r="DO1298" i="1"/>
  <c r="DO1297" i="1"/>
  <c r="DO1296" i="1"/>
  <c r="DO1295" i="1"/>
  <c r="DO1294" i="1"/>
  <c r="DO1293" i="1"/>
  <c r="DO1292" i="1"/>
  <c r="DO1291" i="1"/>
  <c r="DO1290" i="1"/>
  <c r="DO1289" i="1"/>
  <c r="DO1288" i="1"/>
  <c r="DO1287" i="1"/>
  <c r="DO1286" i="1"/>
  <c r="DO1285" i="1"/>
  <c r="DO1284" i="1"/>
  <c r="DO1283" i="1"/>
  <c r="DO1282" i="1"/>
  <c r="DO1281" i="1"/>
  <c r="DO1280" i="1"/>
  <c r="DO1279" i="1"/>
  <c r="DO1278" i="1"/>
  <c r="DO1277" i="1"/>
  <c r="DO1276" i="1"/>
  <c r="DO1275" i="1"/>
  <c r="DO1274" i="1"/>
  <c r="DO1273" i="1"/>
  <c r="DO1272" i="1"/>
  <c r="DO1271" i="1"/>
  <c r="DO1270" i="1"/>
  <c r="DO1269" i="1"/>
  <c r="DO1268" i="1"/>
  <c r="DO1267" i="1"/>
  <c r="DO1266" i="1"/>
  <c r="DO1265" i="1"/>
  <c r="DO1264" i="1"/>
  <c r="DO1263" i="1"/>
  <c r="DO1262" i="1"/>
  <c r="DO1261" i="1"/>
  <c r="DO1260" i="1"/>
  <c r="DO1259" i="1"/>
  <c r="DO1258" i="1"/>
  <c r="DO1257" i="1"/>
  <c r="DO1256" i="1"/>
  <c r="DO1255" i="1"/>
  <c r="DO1254" i="1"/>
  <c r="DO1253" i="1"/>
  <c r="DO1252" i="1"/>
  <c r="DO1251" i="1"/>
  <c r="DO1250" i="1"/>
  <c r="DO1249" i="1"/>
  <c r="DO1248" i="1"/>
  <c r="DO1247" i="1"/>
  <c r="DO1246" i="1"/>
  <c r="DO1245" i="1"/>
  <c r="DO1244" i="1"/>
  <c r="DO1243" i="1"/>
  <c r="DO1242" i="1"/>
  <c r="DO1241" i="1"/>
  <c r="DO1240" i="1"/>
  <c r="DO1239" i="1"/>
  <c r="DO1238" i="1"/>
  <c r="DO1237" i="1"/>
  <c r="DO1236" i="1"/>
  <c r="DO1235" i="1"/>
  <c r="DO1234" i="1"/>
  <c r="DO1233" i="1"/>
  <c r="DO1232" i="1"/>
  <c r="DO1231" i="1"/>
  <c r="DO1230" i="1"/>
  <c r="DO1229" i="1"/>
  <c r="DO1228" i="1"/>
  <c r="DO1227" i="1"/>
  <c r="DO1226" i="1"/>
  <c r="DO1225" i="1"/>
  <c r="DO1224" i="1"/>
  <c r="DO1223" i="1"/>
  <c r="DO1222" i="1"/>
  <c r="DO1221" i="1"/>
  <c r="DO1220" i="1"/>
  <c r="DO1219" i="1"/>
  <c r="DO1218" i="1"/>
  <c r="DO1217" i="1"/>
  <c r="DO1216" i="1"/>
  <c r="DO1215" i="1"/>
  <c r="DO1214" i="1"/>
  <c r="DO1213" i="1"/>
  <c r="DO1212" i="1"/>
  <c r="DO1211" i="1"/>
  <c r="DO1210" i="1"/>
  <c r="DO1209" i="1"/>
  <c r="DO1208" i="1"/>
  <c r="DO1207" i="1"/>
  <c r="DO1206" i="1"/>
  <c r="DO1205" i="1"/>
  <c r="DO1204" i="1"/>
  <c r="DO1203" i="1"/>
  <c r="DO1202" i="1"/>
  <c r="DO1201" i="1"/>
  <c r="DO1200" i="1"/>
  <c r="DO1199" i="1"/>
  <c r="DO1198" i="1"/>
  <c r="DO1197" i="1"/>
  <c r="DO1196" i="1"/>
  <c r="DO1195" i="1"/>
  <c r="DO1194" i="1"/>
  <c r="DO1193" i="1"/>
  <c r="DO1192" i="1"/>
  <c r="DO1191" i="1"/>
  <c r="DO1190" i="1"/>
  <c r="DO1189" i="1"/>
  <c r="DO1188" i="1"/>
  <c r="DO1187" i="1"/>
  <c r="DO1186" i="1"/>
  <c r="DO1185" i="1"/>
  <c r="DO1184" i="1"/>
  <c r="DO1183" i="1"/>
  <c r="DO1182" i="1"/>
  <c r="DO1181" i="1"/>
  <c r="DO1180" i="1"/>
  <c r="DO1179" i="1"/>
  <c r="DO1178" i="1"/>
  <c r="DO1177" i="1"/>
  <c r="DO1176" i="1"/>
  <c r="DO1175" i="1"/>
  <c r="DO1174" i="1"/>
  <c r="DO1173" i="1"/>
  <c r="DO1172" i="1"/>
  <c r="DO1171" i="1"/>
  <c r="DO1170" i="1"/>
  <c r="DO1169" i="1"/>
  <c r="DO1168" i="1"/>
  <c r="DO1167" i="1"/>
  <c r="DO1166" i="1"/>
  <c r="DO1165" i="1"/>
  <c r="DO1164" i="1"/>
  <c r="DO1163" i="1"/>
  <c r="DO1162" i="1"/>
  <c r="DO1161" i="1"/>
  <c r="DO1160" i="1"/>
  <c r="DO1159" i="1"/>
  <c r="DO1158" i="1"/>
  <c r="DO1157" i="1"/>
  <c r="DO1156" i="1"/>
  <c r="DO1155" i="1"/>
  <c r="DO1154" i="1"/>
  <c r="DO1153" i="1"/>
  <c r="DO1152" i="1"/>
  <c r="DO1151" i="1"/>
  <c r="DO1150" i="1"/>
  <c r="DO1149" i="1"/>
  <c r="DO1148" i="1"/>
  <c r="DO1147" i="1"/>
  <c r="DO1146" i="1"/>
  <c r="DO1145" i="1"/>
  <c r="DO1144" i="1"/>
  <c r="DO1143" i="1"/>
  <c r="DO1142" i="1"/>
  <c r="DO1141" i="1"/>
  <c r="DO1140" i="1"/>
  <c r="DO1139" i="1"/>
  <c r="DO1138" i="1"/>
  <c r="DO1137" i="1"/>
  <c r="DO1136" i="1"/>
  <c r="DO1135" i="1"/>
  <c r="DO1134" i="1"/>
  <c r="DO1133" i="1"/>
  <c r="DO1132" i="1"/>
  <c r="DO1131" i="1"/>
  <c r="DO1130" i="1"/>
  <c r="DO1129" i="1"/>
  <c r="DO1128" i="1"/>
  <c r="DO1127" i="1"/>
  <c r="DO1126" i="1"/>
  <c r="DO1125" i="1"/>
  <c r="DO1124" i="1"/>
  <c r="DO1123" i="1"/>
  <c r="DO1122" i="1"/>
  <c r="DO1121" i="1"/>
  <c r="DO1120" i="1"/>
  <c r="DO1119" i="1"/>
  <c r="DO1118" i="1"/>
  <c r="DO1117" i="1"/>
  <c r="DO1116" i="1"/>
  <c r="DO1115" i="1"/>
  <c r="DO1114" i="1"/>
  <c r="DO1113" i="1"/>
  <c r="DO1112" i="1"/>
  <c r="DO1111" i="1"/>
  <c r="DO1110" i="1"/>
  <c r="DO1109" i="1"/>
  <c r="DO1108" i="1"/>
  <c r="DO1107" i="1"/>
  <c r="DO1106" i="1"/>
  <c r="DO1105" i="1"/>
  <c r="DO1104" i="1"/>
  <c r="DO1103" i="1"/>
  <c r="DO1102" i="1"/>
  <c r="DO1101" i="1"/>
  <c r="DO1100" i="1"/>
  <c r="DO1099" i="1"/>
  <c r="DO1098" i="1"/>
  <c r="DO1097" i="1"/>
  <c r="DO1096" i="1"/>
  <c r="DO1095" i="1"/>
  <c r="DO1094" i="1"/>
  <c r="DO1093" i="1"/>
  <c r="DO1092" i="1"/>
  <c r="DO1091" i="1"/>
  <c r="DO1090" i="1"/>
  <c r="DO1089" i="1"/>
  <c r="DO1088" i="1"/>
  <c r="DO1087" i="1"/>
  <c r="DO1086" i="1"/>
  <c r="DO1085" i="1"/>
  <c r="DO1084" i="1"/>
  <c r="DO1083" i="1"/>
  <c r="DO1082" i="1"/>
  <c r="DO1081" i="1"/>
  <c r="DO1080" i="1"/>
  <c r="DO1079" i="1"/>
  <c r="DO1078" i="1"/>
  <c r="DO1077" i="1"/>
  <c r="DO1076" i="1"/>
  <c r="DO1075" i="1"/>
  <c r="DO1074" i="1"/>
  <c r="DO1073" i="1"/>
  <c r="DO1072" i="1"/>
  <c r="DO1071" i="1"/>
  <c r="DO1070" i="1"/>
  <c r="DO1069" i="1"/>
  <c r="DO1068" i="1"/>
  <c r="DO1067" i="1"/>
  <c r="DO1066" i="1"/>
  <c r="DO1065" i="1"/>
  <c r="DO1064" i="1"/>
  <c r="DO1063" i="1"/>
  <c r="DO1062" i="1"/>
  <c r="DO1061" i="1"/>
  <c r="DO1060" i="1"/>
  <c r="DO1059" i="1"/>
  <c r="DO1058" i="1"/>
  <c r="DO1057" i="1"/>
  <c r="DO1056" i="1"/>
  <c r="DO1055" i="1"/>
  <c r="DO1054" i="1"/>
  <c r="DO1053" i="1"/>
  <c r="DO1052" i="1"/>
  <c r="DO1051" i="1"/>
  <c r="DO1050" i="1"/>
  <c r="DO1049" i="1"/>
  <c r="DO1048" i="1"/>
  <c r="DO1047" i="1"/>
  <c r="DO1046" i="1"/>
  <c r="DO1045" i="1"/>
  <c r="DO1044" i="1"/>
  <c r="DO1043" i="1"/>
  <c r="DO1042" i="1"/>
  <c r="DO1041" i="1"/>
  <c r="DO1040" i="1"/>
  <c r="DO1039" i="1"/>
  <c r="DO1038" i="1"/>
  <c r="DO1037" i="1"/>
  <c r="DO1036" i="1"/>
  <c r="DO1035" i="1"/>
  <c r="DO1034" i="1"/>
  <c r="DO1033" i="1"/>
  <c r="DO1032" i="1"/>
  <c r="DO1031" i="1"/>
  <c r="DO1030" i="1"/>
  <c r="DO1029" i="1"/>
  <c r="DO1028" i="1"/>
  <c r="DO1027" i="1"/>
  <c r="DO1026" i="1"/>
  <c r="DO1025" i="1"/>
  <c r="DO1024" i="1"/>
  <c r="DO1023" i="1"/>
  <c r="DO1022" i="1"/>
  <c r="DO1021" i="1"/>
  <c r="DO1020" i="1"/>
  <c r="DO1019" i="1"/>
  <c r="DO1018" i="1"/>
  <c r="DO1017" i="1"/>
  <c r="DO1016" i="1"/>
  <c r="DO1015" i="1"/>
  <c r="DO1014" i="1"/>
  <c r="DO1013" i="1"/>
  <c r="DO1012" i="1"/>
  <c r="DO1011" i="1"/>
  <c r="DO1010" i="1"/>
  <c r="DO1009" i="1"/>
  <c r="DO1008" i="1"/>
  <c r="DO1007" i="1"/>
  <c r="DO1006" i="1"/>
  <c r="DO1005" i="1"/>
  <c r="DO1004" i="1"/>
  <c r="DO1003" i="1"/>
  <c r="DO1002" i="1"/>
  <c r="DO1001" i="1"/>
  <c r="DO1000" i="1"/>
  <c r="DO999" i="1"/>
  <c r="DO998" i="1"/>
  <c r="DO997" i="1"/>
  <c r="DO996" i="1"/>
  <c r="DO995" i="1"/>
  <c r="DO994" i="1"/>
  <c r="DO993" i="1"/>
  <c r="DO992" i="1"/>
  <c r="DO991" i="1"/>
  <c r="DO990" i="1"/>
  <c r="DO989" i="1"/>
  <c r="DO988" i="1"/>
  <c r="DO987" i="1"/>
  <c r="DO986" i="1"/>
  <c r="DO985" i="1"/>
  <c r="DO984" i="1"/>
  <c r="DO983" i="1"/>
  <c r="DO982" i="1"/>
  <c r="DO981" i="1"/>
  <c r="DO980" i="1"/>
  <c r="DO979" i="1"/>
  <c r="DO978" i="1"/>
  <c r="DO977" i="1"/>
  <c r="DO976" i="1"/>
  <c r="DO975" i="1"/>
  <c r="DO974" i="1"/>
  <c r="DO973" i="1"/>
  <c r="DO972" i="1"/>
  <c r="DO971" i="1"/>
  <c r="DO970" i="1"/>
  <c r="DO969" i="1"/>
  <c r="DO968" i="1"/>
  <c r="DO967" i="1"/>
  <c r="DO966" i="1"/>
  <c r="DO965" i="1"/>
  <c r="DO964" i="1"/>
  <c r="DO963" i="1"/>
  <c r="DO962" i="1"/>
  <c r="DO961" i="1"/>
  <c r="DO960" i="1"/>
  <c r="DO959" i="1"/>
  <c r="DO958" i="1"/>
  <c r="DO957" i="1"/>
  <c r="DO956" i="1"/>
  <c r="DO955" i="1"/>
  <c r="DO954" i="1"/>
  <c r="DO953" i="1"/>
  <c r="DO952" i="1"/>
  <c r="DO951" i="1"/>
  <c r="DO950" i="1"/>
  <c r="DO949" i="1"/>
  <c r="DO948" i="1"/>
  <c r="DO947" i="1"/>
  <c r="DO946" i="1"/>
  <c r="DO945" i="1"/>
  <c r="DO944" i="1"/>
  <c r="DO943" i="1"/>
  <c r="DO942" i="1"/>
  <c r="DO941" i="1"/>
  <c r="DO940" i="1"/>
  <c r="DO939" i="1"/>
  <c r="DO938" i="1"/>
  <c r="DO937" i="1"/>
  <c r="DO936" i="1"/>
  <c r="DO935" i="1"/>
  <c r="DO934" i="1"/>
  <c r="DO933" i="1"/>
  <c r="DO932" i="1"/>
  <c r="DO931" i="1"/>
  <c r="DO930" i="1"/>
  <c r="DO929" i="1"/>
  <c r="DO928" i="1"/>
  <c r="DO927" i="1"/>
  <c r="DO926" i="1"/>
  <c r="DO925" i="1"/>
  <c r="DO924" i="1"/>
  <c r="DO923" i="1"/>
  <c r="DO922" i="1"/>
  <c r="DO921" i="1"/>
  <c r="DO920" i="1"/>
  <c r="DO919" i="1"/>
  <c r="DO918" i="1"/>
  <c r="DO917" i="1"/>
  <c r="DO916" i="1"/>
  <c r="DO915" i="1"/>
  <c r="DO914" i="1"/>
  <c r="DO913" i="1"/>
  <c r="DO912" i="1"/>
  <c r="DO911" i="1"/>
  <c r="DO910" i="1"/>
  <c r="DO909" i="1"/>
  <c r="DO908" i="1"/>
  <c r="DO907" i="1"/>
  <c r="DO906" i="1"/>
  <c r="DO905" i="1"/>
  <c r="DO904" i="1"/>
  <c r="DO903" i="1"/>
  <c r="DO902" i="1"/>
  <c r="DO901" i="1"/>
  <c r="DO900" i="1"/>
  <c r="DO899" i="1"/>
  <c r="DO898" i="1"/>
  <c r="DO897" i="1"/>
  <c r="DO896" i="1"/>
  <c r="DO895" i="1"/>
  <c r="DO894" i="1"/>
  <c r="DO893" i="1"/>
  <c r="DO892" i="1"/>
  <c r="DO891" i="1"/>
  <c r="DO890" i="1"/>
  <c r="DO889" i="1"/>
  <c r="DO888" i="1"/>
  <c r="DO887" i="1"/>
  <c r="DO886" i="1"/>
  <c r="DO885" i="1"/>
  <c r="DO884" i="1"/>
  <c r="DO883" i="1"/>
  <c r="DO882" i="1"/>
  <c r="DO881" i="1"/>
  <c r="DO880" i="1"/>
  <c r="DO879" i="1"/>
  <c r="DO878" i="1"/>
  <c r="DO877" i="1"/>
  <c r="DO876" i="1"/>
  <c r="DO875" i="1"/>
  <c r="DO874" i="1"/>
  <c r="DO873" i="1"/>
  <c r="DO872" i="1"/>
  <c r="DO871" i="1"/>
  <c r="DO870" i="1"/>
  <c r="DO869" i="1"/>
  <c r="DO868" i="1"/>
  <c r="DO867" i="1"/>
  <c r="DO866" i="1"/>
  <c r="DO865" i="1"/>
  <c r="DO864" i="1"/>
  <c r="DO863" i="1"/>
  <c r="DO862" i="1"/>
  <c r="DO861" i="1"/>
  <c r="DO860" i="1"/>
  <c r="DO859" i="1"/>
  <c r="DO858" i="1"/>
  <c r="DO857" i="1"/>
  <c r="DO856" i="1"/>
  <c r="DO855" i="1"/>
  <c r="DO854" i="1"/>
  <c r="DO853" i="1"/>
  <c r="DO852" i="1"/>
  <c r="DO851" i="1"/>
  <c r="DO850" i="1"/>
  <c r="DO849" i="1"/>
  <c r="DO848" i="1"/>
  <c r="DO847" i="1"/>
  <c r="DO846" i="1"/>
  <c r="DO845" i="1"/>
  <c r="DO844" i="1"/>
  <c r="DO843" i="1"/>
  <c r="DO842" i="1"/>
  <c r="DO841" i="1"/>
  <c r="DO840" i="1"/>
  <c r="DO839" i="1"/>
  <c r="DO838" i="1"/>
  <c r="DO837" i="1"/>
  <c r="DO836" i="1"/>
  <c r="DO835" i="1"/>
  <c r="DO834" i="1"/>
  <c r="DO833" i="1"/>
  <c r="DO832" i="1"/>
  <c r="DO831" i="1"/>
  <c r="DO830" i="1"/>
  <c r="DO829" i="1"/>
  <c r="DO828" i="1"/>
  <c r="DO827" i="1"/>
  <c r="DO826" i="1"/>
  <c r="DO825" i="1"/>
  <c r="DO824" i="1"/>
  <c r="DO823" i="1"/>
  <c r="DO822" i="1"/>
  <c r="DO821" i="1"/>
  <c r="DO820" i="1"/>
  <c r="DO819" i="1"/>
  <c r="DO818" i="1"/>
  <c r="DO817" i="1"/>
  <c r="DO816" i="1"/>
  <c r="DO815" i="1"/>
  <c r="DO814" i="1"/>
  <c r="DO813" i="1"/>
  <c r="DO812" i="1"/>
  <c r="DO811" i="1"/>
  <c r="DO810" i="1"/>
  <c r="DO809" i="1"/>
  <c r="DO808" i="1"/>
  <c r="DO807" i="1"/>
  <c r="DO806" i="1"/>
  <c r="DO805" i="1"/>
  <c r="DO804" i="1"/>
  <c r="DO803" i="1"/>
  <c r="DO802" i="1"/>
  <c r="DO801" i="1"/>
  <c r="DO800" i="1"/>
  <c r="DO799" i="1"/>
  <c r="DO798" i="1"/>
  <c r="DO797" i="1"/>
  <c r="DO796" i="1"/>
  <c r="DO795" i="1"/>
  <c r="DO794" i="1"/>
  <c r="DO793" i="1"/>
  <c r="DO792" i="1"/>
  <c r="DO791" i="1"/>
  <c r="DO790" i="1"/>
  <c r="DO789" i="1"/>
  <c r="DO788" i="1"/>
  <c r="DO787" i="1"/>
  <c r="DO786" i="1"/>
  <c r="DO785" i="1"/>
  <c r="DO784" i="1"/>
  <c r="DO783" i="1"/>
  <c r="DO782" i="1"/>
  <c r="DO781" i="1"/>
  <c r="DO780" i="1"/>
  <c r="DO779" i="1"/>
  <c r="DO778" i="1"/>
  <c r="DO777" i="1"/>
  <c r="DO776" i="1"/>
  <c r="DO775" i="1"/>
  <c r="DO774" i="1"/>
  <c r="DO773" i="1"/>
  <c r="DO772" i="1"/>
  <c r="DO771" i="1"/>
  <c r="DO770" i="1"/>
  <c r="DO769" i="1"/>
  <c r="DO768" i="1"/>
  <c r="DO767" i="1"/>
  <c r="DO766" i="1"/>
  <c r="DO765" i="1"/>
  <c r="DO764" i="1"/>
  <c r="DO763" i="1"/>
  <c r="DO762" i="1"/>
  <c r="DO761" i="1"/>
  <c r="DO760" i="1"/>
  <c r="DO759" i="1"/>
  <c r="DO758" i="1"/>
  <c r="DO757" i="1"/>
  <c r="DO756" i="1"/>
  <c r="DO755" i="1"/>
  <c r="DO754" i="1"/>
  <c r="DO753" i="1"/>
  <c r="DO752" i="1"/>
  <c r="DO751" i="1"/>
  <c r="DO750" i="1"/>
  <c r="DO749" i="1"/>
  <c r="DO748" i="1"/>
  <c r="DO747" i="1"/>
  <c r="DO746" i="1"/>
  <c r="DO745" i="1"/>
  <c r="DO744" i="1"/>
  <c r="DO743" i="1"/>
  <c r="DO742" i="1"/>
  <c r="DO741" i="1"/>
  <c r="DO740" i="1"/>
  <c r="DO739" i="1"/>
  <c r="DO738" i="1"/>
  <c r="DO737" i="1"/>
  <c r="DO736" i="1"/>
  <c r="DO735" i="1"/>
  <c r="DO734" i="1"/>
  <c r="DO733" i="1"/>
  <c r="DO732" i="1"/>
  <c r="DO731" i="1"/>
  <c r="DO730" i="1"/>
  <c r="DO729" i="1"/>
  <c r="DO728" i="1"/>
  <c r="DO727" i="1"/>
  <c r="DO726" i="1"/>
  <c r="DO725" i="1"/>
  <c r="DO724" i="1"/>
  <c r="DO723" i="1"/>
  <c r="DO722" i="1"/>
  <c r="DO721" i="1"/>
  <c r="DO720" i="1"/>
  <c r="DO719" i="1"/>
  <c r="DO718" i="1"/>
  <c r="DO717" i="1"/>
  <c r="DO716" i="1"/>
  <c r="DO715" i="1"/>
  <c r="DO714" i="1"/>
  <c r="DO713" i="1"/>
  <c r="DO712" i="1"/>
  <c r="DO711" i="1"/>
  <c r="DO710" i="1"/>
  <c r="DO709" i="1"/>
  <c r="DO708" i="1"/>
  <c r="DO707" i="1"/>
  <c r="DO706" i="1"/>
  <c r="DO705" i="1"/>
  <c r="DO704" i="1"/>
  <c r="DO703" i="1"/>
  <c r="DO702" i="1"/>
  <c r="DO701" i="1"/>
  <c r="DO700" i="1"/>
  <c r="DO699" i="1"/>
  <c r="DO698" i="1"/>
  <c r="DO697" i="1"/>
  <c r="DO696" i="1"/>
  <c r="DO695" i="1"/>
  <c r="DO694" i="1"/>
  <c r="DO693" i="1"/>
  <c r="DO692" i="1"/>
  <c r="DO691" i="1"/>
  <c r="DO690" i="1"/>
  <c r="DO689" i="1"/>
  <c r="DO688" i="1"/>
  <c r="DO687" i="1"/>
  <c r="DO686" i="1"/>
  <c r="DO685" i="1"/>
  <c r="DO684" i="1"/>
  <c r="DO683" i="1"/>
  <c r="DO682" i="1"/>
  <c r="DO681" i="1"/>
  <c r="DO680" i="1"/>
  <c r="DO679" i="1"/>
  <c r="DO678" i="1"/>
  <c r="DO677" i="1"/>
  <c r="DO676" i="1"/>
  <c r="DO675" i="1"/>
  <c r="DO674" i="1"/>
  <c r="DO673" i="1"/>
  <c r="DO672" i="1"/>
  <c r="DO671" i="1"/>
  <c r="DO670" i="1"/>
  <c r="DO669" i="1"/>
  <c r="DO668" i="1"/>
  <c r="DO667" i="1"/>
  <c r="DO666" i="1"/>
  <c r="DO665" i="1"/>
  <c r="DO664" i="1"/>
  <c r="DO663" i="1"/>
  <c r="DO662" i="1"/>
  <c r="DO661" i="1"/>
  <c r="DO660" i="1"/>
  <c r="DO659" i="1"/>
  <c r="DO658" i="1"/>
  <c r="DO657" i="1"/>
  <c r="DO656" i="1"/>
  <c r="DO655" i="1"/>
  <c r="DO654" i="1"/>
  <c r="DO653" i="1"/>
  <c r="DO652" i="1"/>
  <c r="DO651" i="1"/>
  <c r="DO650" i="1"/>
  <c r="DO649" i="1"/>
  <c r="DO648" i="1"/>
  <c r="DO647" i="1"/>
  <c r="DO646" i="1"/>
  <c r="DO645" i="1"/>
  <c r="DO644" i="1"/>
  <c r="DO643" i="1"/>
  <c r="DO642" i="1"/>
  <c r="DO641" i="1"/>
  <c r="DO640" i="1"/>
  <c r="DO639" i="1"/>
  <c r="DO638" i="1"/>
  <c r="DO637" i="1"/>
  <c r="DO636" i="1"/>
  <c r="DO635" i="1"/>
  <c r="DO634" i="1"/>
  <c r="DO633" i="1"/>
  <c r="DO632" i="1"/>
  <c r="DO631" i="1"/>
  <c r="DO630" i="1"/>
  <c r="DO629" i="1"/>
  <c r="DO628" i="1"/>
  <c r="DO627" i="1"/>
  <c r="DO626" i="1"/>
  <c r="DO625" i="1"/>
  <c r="DO624" i="1"/>
  <c r="DO623" i="1"/>
  <c r="DO622" i="1"/>
  <c r="DO621" i="1"/>
  <c r="DO620" i="1"/>
  <c r="DO619" i="1"/>
  <c r="DO618" i="1"/>
  <c r="DO617" i="1"/>
  <c r="DO616" i="1"/>
  <c r="DO615" i="1"/>
  <c r="DO614" i="1"/>
  <c r="DO613" i="1"/>
  <c r="DO612" i="1"/>
  <c r="DO611" i="1"/>
  <c r="DO610" i="1"/>
  <c r="DO609" i="1"/>
  <c r="DO608" i="1"/>
  <c r="DO607" i="1"/>
  <c r="DO606" i="1"/>
  <c r="DO605" i="1"/>
  <c r="DO604" i="1"/>
  <c r="DO603" i="1"/>
  <c r="DO602" i="1"/>
  <c r="DO601" i="1"/>
  <c r="DO600" i="1"/>
  <c r="DO599" i="1"/>
  <c r="DO598" i="1"/>
  <c r="DO597" i="1"/>
  <c r="DO596" i="1"/>
  <c r="DO595" i="1"/>
  <c r="DO594" i="1"/>
  <c r="DO593" i="1"/>
  <c r="DO592" i="1"/>
  <c r="DO591" i="1"/>
  <c r="DO590" i="1"/>
  <c r="DO589" i="1"/>
  <c r="DO588" i="1"/>
  <c r="DO587" i="1"/>
  <c r="DO586" i="1"/>
  <c r="DO585" i="1"/>
  <c r="DO584" i="1"/>
  <c r="DO583" i="1"/>
  <c r="DO582" i="1"/>
  <c r="DO581" i="1"/>
  <c r="DO580" i="1"/>
  <c r="DO579" i="1"/>
  <c r="DO578" i="1"/>
  <c r="DO577" i="1"/>
  <c r="DO576" i="1"/>
  <c r="DO575" i="1"/>
  <c r="DO574" i="1"/>
  <c r="DO573" i="1"/>
  <c r="DO572" i="1"/>
  <c r="DO571" i="1"/>
  <c r="DO570" i="1"/>
  <c r="DO569" i="1"/>
  <c r="DO568" i="1"/>
  <c r="DO567" i="1"/>
  <c r="DO566" i="1"/>
  <c r="DO565" i="1"/>
  <c r="DO564" i="1"/>
  <c r="DO563" i="1"/>
  <c r="DO562" i="1"/>
  <c r="DO561" i="1"/>
  <c r="DO560" i="1"/>
  <c r="DO559" i="1"/>
  <c r="DO558" i="1"/>
  <c r="DO557" i="1"/>
  <c r="DO556" i="1"/>
  <c r="DO555" i="1"/>
  <c r="DO554" i="1"/>
  <c r="DO553" i="1"/>
  <c r="DO552" i="1"/>
  <c r="DO551" i="1"/>
  <c r="DO550" i="1"/>
  <c r="DO549" i="1"/>
  <c r="DO548" i="1"/>
  <c r="DO547" i="1"/>
  <c r="DO546" i="1"/>
  <c r="DO545" i="1"/>
  <c r="DO544" i="1"/>
  <c r="DO543" i="1"/>
  <c r="DO542" i="1"/>
  <c r="DO541" i="1"/>
  <c r="DO540" i="1"/>
  <c r="DO539" i="1"/>
  <c r="DO538" i="1"/>
  <c r="DO537" i="1"/>
  <c r="DO536" i="1"/>
  <c r="DO535" i="1"/>
  <c r="DO534" i="1"/>
  <c r="DO533" i="1"/>
  <c r="DO532" i="1"/>
  <c r="DO531" i="1"/>
  <c r="DO530" i="1"/>
  <c r="DO529" i="1"/>
  <c r="DO528" i="1"/>
  <c r="DO527" i="1"/>
  <c r="DO526" i="1"/>
  <c r="DO525" i="1"/>
  <c r="DO524" i="1"/>
  <c r="DO523" i="1"/>
  <c r="DO522" i="1"/>
  <c r="DO521" i="1"/>
  <c r="DO520" i="1"/>
  <c r="DO519" i="1"/>
  <c r="DO518" i="1"/>
  <c r="DO517" i="1"/>
  <c r="DO516" i="1"/>
  <c r="DO515" i="1"/>
  <c r="DO514" i="1"/>
  <c r="DO513" i="1"/>
  <c r="DO512" i="1"/>
  <c r="DO511" i="1"/>
  <c r="DO510" i="1"/>
  <c r="DO509" i="1"/>
  <c r="DO508" i="1"/>
  <c r="DO507" i="1"/>
  <c r="DO506" i="1"/>
  <c r="DO505" i="1"/>
  <c r="DO504" i="1"/>
  <c r="DO503" i="1"/>
  <c r="DO502" i="1"/>
  <c r="DO501" i="1"/>
  <c r="DO500" i="1"/>
  <c r="DO499" i="1"/>
  <c r="DO498" i="1"/>
  <c r="DO497" i="1"/>
  <c r="DO496" i="1"/>
  <c r="DO495" i="1"/>
  <c r="DO494" i="1"/>
  <c r="DO493" i="1"/>
  <c r="DO492" i="1"/>
  <c r="DO491" i="1"/>
  <c r="DO490" i="1"/>
  <c r="DO489" i="1"/>
  <c r="DO488" i="1"/>
  <c r="DO487" i="1"/>
  <c r="DO486" i="1"/>
  <c r="DO485" i="1"/>
  <c r="DO484" i="1"/>
  <c r="DO483" i="1"/>
  <c r="DO482" i="1"/>
  <c r="DO481" i="1"/>
  <c r="DO480" i="1"/>
  <c r="DO479" i="1"/>
  <c r="DO478" i="1"/>
  <c r="DO477" i="1"/>
  <c r="DO476" i="1"/>
  <c r="DO475" i="1"/>
  <c r="DO474" i="1"/>
  <c r="DO473" i="1"/>
  <c r="DO472" i="1"/>
  <c r="DO471" i="1"/>
  <c r="DO470" i="1"/>
  <c r="DO469" i="1"/>
  <c r="DO468" i="1"/>
  <c r="DO467" i="1"/>
  <c r="DO466" i="1"/>
  <c r="DO465" i="1"/>
  <c r="DO464" i="1"/>
  <c r="DO463" i="1"/>
  <c r="DO462" i="1"/>
  <c r="DO461" i="1"/>
  <c r="DO460" i="1"/>
  <c r="DO459" i="1"/>
  <c r="DO458" i="1"/>
  <c r="DO457" i="1"/>
  <c r="DO456" i="1"/>
  <c r="DO455" i="1"/>
  <c r="DO454" i="1"/>
  <c r="DO453" i="1"/>
  <c r="DO452" i="1"/>
  <c r="DO451" i="1"/>
  <c r="DO450" i="1"/>
  <c r="DO449" i="1"/>
  <c r="DO448" i="1"/>
  <c r="DO447" i="1"/>
  <c r="DO446" i="1"/>
  <c r="DO445" i="1"/>
  <c r="DO444" i="1"/>
  <c r="DO443" i="1"/>
  <c r="DO442" i="1"/>
  <c r="DO441" i="1"/>
  <c r="DO440" i="1"/>
  <c r="DO439" i="1"/>
  <c r="DO438" i="1"/>
  <c r="DO437" i="1"/>
  <c r="DO436" i="1"/>
  <c r="DO435" i="1"/>
  <c r="DO434" i="1"/>
  <c r="DO433" i="1"/>
  <c r="DO432" i="1"/>
  <c r="DO431" i="1"/>
  <c r="DO430" i="1"/>
  <c r="DO429" i="1"/>
  <c r="DO428" i="1"/>
  <c r="DO427" i="1"/>
  <c r="DO426" i="1"/>
  <c r="DO425" i="1"/>
  <c r="DO424" i="1"/>
  <c r="DO423" i="1"/>
  <c r="DO422" i="1"/>
  <c r="DO421" i="1"/>
  <c r="DO420" i="1"/>
  <c r="DO419" i="1"/>
  <c r="DO418" i="1"/>
  <c r="DO417" i="1"/>
  <c r="DO416" i="1"/>
  <c r="DO415" i="1"/>
  <c r="DO414" i="1"/>
  <c r="DO413" i="1"/>
  <c r="DO412" i="1"/>
  <c r="DO411" i="1"/>
  <c r="DO410" i="1"/>
  <c r="DO409" i="1"/>
  <c r="DO408" i="1"/>
  <c r="DO407" i="1"/>
  <c r="DO406" i="1"/>
  <c r="DO405" i="1"/>
  <c r="DO404" i="1"/>
  <c r="DO403" i="1"/>
  <c r="DO402" i="1"/>
  <c r="DO401" i="1"/>
  <c r="DO400" i="1"/>
  <c r="DO399" i="1"/>
  <c r="DO398" i="1"/>
  <c r="DO397" i="1"/>
  <c r="DO396" i="1"/>
  <c r="DO395" i="1"/>
  <c r="DO394" i="1"/>
  <c r="DO393" i="1"/>
  <c r="DO391" i="1" l="1"/>
  <c r="DO390" i="1" s="1"/>
  <c r="CJ190" i="1"/>
  <c r="CH190" i="1"/>
  <c r="CI190" i="1"/>
  <c r="CG191" i="1"/>
  <c r="DO389" i="1"/>
  <c r="DP2018" i="1"/>
  <c r="DP464" i="1"/>
  <c r="DP548" i="1"/>
  <c r="DP632" i="1"/>
  <c r="DP716" i="1"/>
  <c r="DP800" i="1"/>
  <c r="DP884" i="1"/>
  <c r="DP968" i="1"/>
  <c r="DP1052" i="1"/>
  <c r="DP1136" i="1"/>
  <c r="DP1220" i="1"/>
  <c r="DP1304" i="1"/>
  <c r="DP1388" i="1"/>
  <c r="DP1472" i="1"/>
  <c r="DP1556" i="1"/>
  <c r="DP1640" i="1"/>
  <c r="DP1724" i="1"/>
  <c r="DP1808" i="1"/>
  <c r="DP1892" i="1"/>
  <c r="DP1976" i="1"/>
  <c r="DP422" i="1"/>
  <c r="DP506" i="1"/>
  <c r="DP590" i="1"/>
  <c r="DP674" i="1"/>
  <c r="DP758" i="1"/>
  <c r="DP842" i="1"/>
  <c r="DP926" i="1"/>
  <c r="DP1010" i="1"/>
  <c r="DP1094" i="1"/>
  <c r="DP1178" i="1"/>
  <c r="DP1262" i="1"/>
  <c r="DP1346" i="1"/>
  <c r="DP1430" i="1"/>
  <c r="DP1514" i="1"/>
  <c r="DP1598" i="1"/>
  <c r="DP1682" i="1"/>
  <c r="DP1766" i="1"/>
  <c r="DP1850" i="1"/>
  <c r="DP1934" i="1"/>
  <c r="DO388" i="1" l="1"/>
  <c r="DO387" i="1" s="1"/>
  <c r="CJ191" i="1"/>
  <c r="CI191" i="1"/>
  <c r="CH191" i="1"/>
  <c r="CG192" i="1"/>
  <c r="DO386" i="1" l="1"/>
  <c r="DO385" i="1" s="1"/>
  <c r="CJ192" i="1"/>
  <c r="CH192" i="1"/>
  <c r="CI192" i="1"/>
  <c r="CG193" i="1"/>
  <c r="DO384" i="1"/>
  <c r="DO383" i="1" s="1"/>
  <c r="DO381" i="1" l="1"/>
  <c r="DO380" i="1" s="1"/>
  <c r="DO382" i="1"/>
  <c r="CJ193" i="1"/>
  <c r="CI193" i="1"/>
  <c r="CH193" i="1"/>
  <c r="CG194" i="1"/>
  <c r="DO379" i="1"/>
  <c r="DO378" i="1" s="1"/>
  <c r="DP380" i="1" l="1"/>
  <c r="CG195" i="1"/>
  <c r="CI194" i="1"/>
  <c r="CJ194" i="1"/>
  <c r="CH194" i="1"/>
  <c r="DO377" i="1"/>
  <c r="DO376" i="1" s="1"/>
  <c r="CH195" i="1" l="1"/>
  <c r="CI195" i="1"/>
  <c r="CJ195" i="1"/>
  <c r="CG196" i="1"/>
  <c r="DO375" i="1"/>
  <c r="DO374" i="1" s="1"/>
  <c r="DO373" i="1" s="1"/>
  <c r="DO372" i="1" s="1"/>
  <c r="DO336" i="1"/>
  <c r="DO335" i="1" s="1"/>
  <c r="CJ196" i="1" l="1"/>
  <c r="CH196" i="1"/>
  <c r="CI196" i="1"/>
  <c r="CG197" i="1"/>
  <c r="DO371" i="1"/>
  <c r="DO370" i="1" s="1"/>
  <c r="DO369" i="1" s="1"/>
  <c r="DO368" i="1" s="1"/>
  <c r="DO345" i="1"/>
  <c r="DO367" i="1" l="1"/>
  <c r="DO366" i="1" s="1"/>
  <c r="DO365" i="1" s="1"/>
  <c r="DO364" i="1" s="1"/>
  <c r="DO363" i="1" s="1"/>
  <c r="DO362" i="1" s="1"/>
  <c r="DO361" i="1" s="1"/>
  <c r="DO360" i="1" s="1"/>
  <c r="DO359" i="1" s="1"/>
  <c r="CH197" i="1"/>
  <c r="CI197" i="1"/>
  <c r="CJ197" i="1"/>
  <c r="CG198" i="1"/>
  <c r="DO358" i="1"/>
  <c r="DO357" i="1" s="1"/>
  <c r="DO314" i="1"/>
  <c r="DO223" i="1"/>
  <c r="DO355" i="1" l="1"/>
  <c r="DO356" i="1"/>
  <c r="CI198" i="1"/>
  <c r="CJ198" i="1"/>
  <c r="CH198" i="1"/>
  <c r="CG199" i="1"/>
  <c r="DO346" i="1"/>
  <c r="DO297" i="1"/>
  <c r="DO196" i="1"/>
  <c r="DO354" i="1" l="1"/>
  <c r="DO353" i="1"/>
  <c r="DO352" i="1" s="1"/>
  <c r="DO351" i="1" s="1"/>
  <c r="CJ199" i="1"/>
  <c r="CH199" i="1"/>
  <c r="CI199" i="1"/>
  <c r="CG200" i="1"/>
  <c r="DO294" i="1"/>
  <c r="DO324" i="1"/>
  <c r="DO323" i="1"/>
  <c r="DO177" i="1"/>
  <c r="DO349" i="1" l="1"/>
  <c r="DO348" i="1" s="1"/>
  <c r="DO350" i="1"/>
  <c r="DO347" i="1" s="1"/>
  <c r="DO344" i="1" s="1"/>
  <c r="DO343" i="1"/>
  <c r="DO332" i="1"/>
  <c r="CI200" i="1"/>
  <c r="CJ200" i="1"/>
  <c r="CH200" i="1"/>
  <c r="CG201" i="1"/>
  <c r="DO342" i="1" l="1"/>
  <c r="DO341" i="1" s="1"/>
  <c r="DO334" i="1"/>
  <c r="DO329" i="1"/>
  <c r="CJ201" i="1"/>
  <c r="CI201" i="1"/>
  <c r="CH201" i="1"/>
  <c r="CG202" i="1"/>
  <c r="DO340" i="1" l="1"/>
  <c r="DO339" i="1" s="1"/>
  <c r="DO333" i="1"/>
  <c r="CI202" i="1"/>
  <c r="CH202" i="1"/>
  <c r="CJ202" i="1"/>
  <c r="CG203" i="1"/>
  <c r="DO338" i="1" l="1"/>
  <c r="DO311" i="1"/>
  <c r="DO309" i="1" s="1"/>
  <c r="DO308" i="1" s="1"/>
  <c r="DO320" i="1"/>
  <c r="CJ203" i="1"/>
  <c r="CI203" i="1"/>
  <c r="CH203" i="1"/>
  <c r="CG204" i="1"/>
  <c r="DO306" i="1" l="1"/>
  <c r="DO305" i="1" s="1"/>
  <c r="DP338" i="1"/>
  <c r="DO337" i="1"/>
  <c r="DO299" i="1"/>
  <c r="CH204" i="1"/>
  <c r="CI204" i="1"/>
  <c r="CJ204" i="1"/>
  <c r="CG205" i="1"/>
  <c r="DO280" i="1"/>
  <c r="DO253" i="1"/>
  <c r="DO331" i="1" l="1"/>
  <c r="DO330" i="1" s="1"/>
  <c r="DO328" i="1" s="1"/>
  <c r="DO327" i="1" s="1"/>
  <c r="DO292" i="1"/>
  <c r="DO291" i="1"/>
  <c r="CI205" i="1"/>
  <c r="CH205" i="1"/>
  <c r="CJ205" i="1"/>
  <c r="CG206" i="1"/>
  <c r="DO326" i="1" l="1"/>
  <c r="DO325" i="1"/>
  <c r="DO322" i="1" s="1"/>
  <c r="DO321" i="1" s="1"/>
  <c r="DO319" i="1" s="1"/>
  <c r="DO282" i="1"/>
  <c r="DO281" i="1" s="1"/>
  <c r="DO277" i="1"/>
  <c r="DO273" i="1"/>
  <c r="CI206" i="1"/>
  <c r="CH206" i="1"/>
  <c r="CJ206" i="1"/>
  <c r="CG207" i="1"/>
  <c r="DO317" i="1" l="1"/>
  <c r="DO316" i="1" s="1"/>
  <c r="DO315" i="1" s="1"/>
  <c r="DO318" i="1"/>
  <c r="DO302" i="1"/>
  <c r="DO301" i="1" s="1"/>
  <c r="DO276" i="1"/>
  <c r="DO275" i="1" s="1"/>
  <c r="DO272" i="1"/>
  <c r="DO271" i="1" s="1"/>
  <c r="CI207" i="1"/>
  <c r="CJ207" i="1"/>
  <c r="CH207" i="1"/>
  <c r="CG208" i="1"/>
  <c r="DO313" i="1" l="1"/>
  <c r="DO307" i="1"/>
  <c r="DO298" i="1" s="1"/>
  <c r="CH208" i="1"/>
  <c r="CJ208" i="1"/>
  <c r="CI208" i="1"/>
  <c r="CG209" i="1"/>
  <c r="DO251" i="1"/>
  <c r="DO300" i="1" l="1"/>
  <c r="DO296" i="1"/>
  <c r="DO290" i="1" s="1"/>
  <c r="CG210" i="1"/>
  <c r="CI209" i="1"/>
  <c r="CH209" i="1"/>
  <c r="CJ209" i="1"/>
  <c r="DO148" i="1"/>
  <c r="DP296" i="1" l="1"/>
  <c r="DO288" i="1"/>
  <c r="DO248" i="1"/>
  <c r="DO247" i="1" s="1"/>
  <c r="DO246" i="1" s="1"/>
  <c r="DO245" i="1" s="1"/>
  <c r="DO244" i="1" s="1"/>
  <c r="DO239" i="1"/>
  <c r="DO238" i="1"/>
  <c r="CH210" i="1"/>
  <c r="CI210" i="1"/>
  <c r="CJ210" i="1"/>
  <c r="CG211" i="1"/>
  <c r="DO287" i="1" l="1"/>
  <c r="DO279" i="1"/>
  <c r="DO278" i="1" s="1"/>
  <c r="DO268" i="1"/>
  <c r="DO274" i="1"/>
  <c r="DO261" i="1"/>
  <c r="DO260" i="1" s="1"/>
  <c r="DO259" i="1"/>
  <c r="DO258" i="1" s="1"/>
  <c r="DO237" i="1"/>
  <c r="DO235" i="1"/>
  <c r="CI211" i="1"/>
  <c r="CH211" i="1"/>
  <c r="CJ211" i="1"/>
  <c r="CG212" i="1"/>
  <c r="DO285" i="1" l="1"/>
  <c r="DO284" i="1" s="1"/>
  <c r="DO283" i="1" s="1"/>
  <c r="DO286" i="1"/>
  <c r="DO264" i="1"/>
  <c r="DO263" i="1" s="1"/>
  <c r="DO257" i="1" s="1"/>
  <c r="DO269" i="1"/>
  <c r="DO265" i="1" s="1"/>
  <c r="DO256" i="1"/>
  <c r="DO255" i="1" s="1"/>
  <c r="CI212" i="1"/>
  <c r="CJ212" i="1"/>
  <c r="CH212" i="1"/>
  <c r="CG213" i="1"/>
  <c r="DP254" i="1" l="1"/>
  <c r="DO252" i="1"/>
  <c r="DO250" i="1" s="1"/>
  <c r="DO249" i="1" s="1"/>
  <c r="DO233" i="1"/>
  <c r="DO224" i="1"/>
  <c r="DO228" i="1"/>
  <c r="DO215" i="1"/>
  <c r="DO214" i="1" s="1"/>
  <c r="CI213" i="1"/>
  <c r="CH213" i="1"/>
  <c r="CJ213" i="1"/>
  <c r="CG214" i="1"/>
  <c r="DO243" i="1" l="1"/>
  <c r="DO242" i="1" s="1"/>
  <c r="DO241" i="1" s="1"/>
  <c r="DO230" i="1"/>
  <c r="DO219" i="1"/>
  <c r="DO220" i="1"/>
  <c r="CI214" i="1"/>
  <c r="CJ214" i="1"/>
  <c r="CH214" i="1"/>
  <c r="CG215" i="1"/>
  <c r="DO236" i="1" l="1"/>
  <c r="DO234" i="1" s="1"/>
  <c r="DO208" i="1"/>
  <c r="DO197" i="1"/>
  <c r="CI215" i="1"/>
  <c r="CJ215" i="1"/>
  <c r="CH215" i="1"/>
  <c r="CG216" i="1"/>
  <c r="DO222" i="1" l="1"/>
  <c r="DO221" i="1" s="1"/>
  <c r="DO218" i="1" s="1"/>
  <c r="DO217" i="1" s="1"/>
  <c r="DO216" i="1" s="1"/>
  <c r="DO232" i="1"/>
  <c r="DO231" i="1" s="1"/>
  <c r="DO229" i="1" s="1"/>
  <c r="DO226" i="1"/>
  <c r="DO225" i="1"/>
  <c r="DO213" i="1"/>
  <c r="DO212" i="1" s="1"/>
  <c r="DO210" i="1"/>
  <c r="DO209" i="1" s="1"/>
  <c r="DO204" i="1"/>
  <c r="DO193" i="1"/>
  <c r="CH216" i="1"/>
  <c r="CI216" i="1"/>
  <c r="CJ216" i="1"/>
  <c r="CG217" i="1"/>
  <c r="DP212" i="1" l="1"/>
  <c r="DO207" i="1"/>
  <c r="DO206" i="1" s="1"/>
  <c r="DO205" i="1" s="1"/>
  <c r="DO203" i="1" s="1"/>
  <c r="DO202" i="1" s="1"/>
  <c r="DO201" i="1" s="1"/>
  <c r="DO183" i="1"/>
  <c r="CI217" i="1"/>
  <c r="CJ217" i="1"/>
  <c r="CH217" i="1"/>
  <c r="CG218" i="1"/>
  <c r="DO200" i="1" l="1"/>
  <c r="DO199" i="1" s="1"/>
  <c r="DO198" i="1" s="1"/>
  <c r="CJ218" i="1"/>
  <c r="CI218" i="1"/>
  <c r="CH218" i="1"/>
  <c r="CG219" i="1"/>
  <c r="DO195" i="1" l="1"/>
  <c r="DO194" i="1" s="1"/>
  <c r="DO192" i="1" s="1"/>
  <c r="DO189" i="1" s="1"/>
  <c r="DO188" i="1" s="1"/>
  <c r="DO187" i="1" s="1"/>
  <c r="DO184" i="1" s="1"/>
  <c r="DO168" i="1"/>
  <c r="DO171" i="1"/>
  <c r="DO167" i="1"/>
  <c r="CI219" i="1"/>
  <c r="CH219" i="1"/>
  <c r="CJ219" i="1"/>
  <c r="CG220" i="1"/>
  <c r="DO182" i="1" l="1"/>
  <c r="DO181" i="1" s="1"/>
  <c r="DO172" i="1"/>
  <c r="DO169" i="1"/>
  <c r="DO166" i="1"/>
  <c r="DO162" i="1"/>
  <c r="CH220" i="1"/>
  <c r="CJ220" i="1"/>
  <c r="CI220" i="1"/>
  <c r="CG221" i="1"/>
  <c r="DO180" i="1" l="1"/>
  <c r="DO179" i="1"/>
  <c r="DO178" i="1" s="1"/>
  <c r="DO176" i="1" s="1"/>
  <c r="DO175" i="1" s="1"/>
  <c r="DO165" i="1"/>
  <c r="DO164" i="1" s="1"/>
  <c r="DO161" i="1"/>
  <c r="DO156" i="1"/>
  <c r="DO131" i="1"/>
  <c r="CI221" i="1"/>
  <c r="CJ221" i="1"/>
  <c r="CH221" i="1"/>
  <c r="CG222" i="1"/>
  <c r="DO174" i="1" l="1"/>
  <c r="DO173" i="1" s="1"/>
  <c r="DO170" i="1" s="1"/>
  <c r="DO163" i="1"/>
  <c r="DO160" i="1"/>
  <c r="DO159" i="1" s="1"/>
  <c r="CG223" i="1"/>
  <c r="CI222" i="1"/>
  <c r="CH222" i="1"/>
  <c r="CJ222" i="1"/>
  <c r="DP170" i="1" l="1"/>
  <c r="DO158" i="1"/>
  <c r="DO157" i="1" s="1"/>
  <c r="DO155" i="1" s="1"/>
  <c r="DO154" i="1" s="1"/>
  <c r="DO153" i="1" s="1"/>
  <c r="CJ223" i="1"/>
  <c r="CI223" i="1"/>
  <c r="CH223" i="1"/>
  <c r="CG224" i="1"/>
  <c r="DO152" i="1" l="1"/>
  <c r="DO151" i="1" s="1"/>
  <c r="DO150" i="1"/>
  <c r="DO147" i="1"/>
  <c r="CH224" i="1"/>
  <c r="CJ224" i="1"/>
  <c r="CI224" i="1"/>
  <c r="CG225" i="1"/>
  <c r="DO149" i="1" l="1"/>
  <c r="DO145" i="1" s="1"/>
  <c r="DO141" i="1" s="1"/>
  <c r="DO140" i="1" s="1"/>
  <c r="CH225" i="1"/>
  <c r="CJ225" i="1"/>
  <c r="CI225" i="1"/>
  <c r="CG226" i="1"/>
  <c r="DO139" i="1" l="1"/>
  <c r="DO138" i="1" s="1"/>
  <c r="DO137" i="1" s="1"/>
  <c r="DO136" i="1" s="1"/>
  <c r="DO135" i="1" s="1"/>
  <c r="DO134" i="1" s="1"/>
  <c r="DO133" i="1"/>
  <c r="DO132" i="1" s="1"/>
  <c r="CI226" i="1"/>
  <c r="CJ226" i="1"/>
  <c r="CH226" i="1"/>
  <c r="CG227" i="1"/>
  <c r="DO130" i="1" l="1"/>
  <c r="DO90" i="1"/>
  <c r="DO129" i="1"/>
  <c r="DO124" i="1"/>
  <c r="DO105" i="1"/>
  <c r="DO88" i="1"/>
  <c r="DO89" i="1"/>
  <c r="DO81" i="1"/>
  <c r="CJ227" i="1"/>
  <c r="CI227" i="1"/>
  <c r="CH227" i="1"/>
  <c r="CG228" i="1"/>
  <c r="DO128" i="1" l="1"/>
  <c r="DP128" i="1" s="1"/>
  <c r="DO127" i="1"/>
  <c r="DO126" i="1" s="1"/>
  <c r="DO69" i="1"/>
  <c r="DO68" i="1"/>
  <c r="CH228" i="1"/>
  <c r="CI228" i="1"/>
  <c r="CJ228" i="1"/>
  <c r="CG229" i="1"/>
  <c r="DO12" i="1"/>
  <c r="DO123" i="1" l="1"/>
  <c r="DO122" i="1" s="1"/>
  <c r="DO125" i="1"/>
  <c r="DO116" i="1"/>
  <c r="DO99" i="1"/>
  <c r="DO97" i="1"/>
  <c r="DO96" i="1" s="1"/>
  <c r="DO95" i="1" s="1"/>
  <c r="DO58" i="1"/>
  <c r="DO45" i="1"/>
  <c r="CJ229" i="1"/>
  <c r="CH229" i="1"/>
  <c r="CI229" i="1"/>
  <c r="CG230" i="1"/>
  <c r="DO118" i="1" l="1"/>
  <c r="DO117" i="1" s="1"/>
  <c r="DO115" i="1" s="1"/>
  <c r="DO114" i="1" s="1"/>
  <c r="DO121" i="1"/>
  <c r="DO113" i="1"/>
  <c r="DO107" i="1"/>
  <c r="DO94" i="1"/>
  <c r="DO37" i="1"/>
  <c r="CI230" i="1"/>
  <c r="CH230" i="1"/>
  <c r="CJ230" i="1"/>
  <c r="CG231" i="1"/>
  <c r="DO112" i="1" l="1"/>
  <c r="DO111" i="1" s="1"/>
  <c r="DO108" i="1"/>
  <c r="DO110" i="1"/>
  <c r="DO93" i="1"/>
  <c r="DO87" i="1" s="1"/>
  <c r="DO35" i="1"/>
  <c r="DO9" i="1"/>
  <c r="CJ231" i="1"/>
  <c r="CI231" i="1"/>
  <c r="CH231" i="1"/>
  <c r="CG232" i="1"/>
  <c r="DO109" i="1" l="1"/>
  <c r="DO106" i="1" s="1"/>
  <c r="DO100" i="1" s="1"/>
  <c r="DO98" i="1" s="1"/>
  <c r="DO33" i="1"/>
  <c r="DO86" i="1"/>
  <c r="DO80" i="1"/>
  <c r="DO40" i="1"/>
  <c r="DO39" i="1"/>
  <c r="CG233" i="1"/>
  <c r="CJ232" i="1"/>
  <c r="CH232" i="1"/>
  <c r="CI232" i="1"/>
  <c r="DP86" i="1" l="1"/>
  <c r="DO85" i="1"/>
  <c r="DO84" i="1" s="1"/>
  <c r="CH233" i="1"/>
  <c r="CJ233" i="1"/>
  <c r="CI233" i="1"/>
  <c r="CG234" i="1"/>
  <c r="DO77" i="1" l="1"/>
  <c r="DO83" i="1"/>
  <c r="DO82" i="1" s="1"/>
  <c r="DO79" i="1"/>
  <c r="DO65" i="1"/>
  <c r="CH234" i="1"/>
  <c r="CI234" i="1"/>
  <c r="CJ234" i="1"/>
  <c r="CG235" i="1"/>
  <c r="DO78" i="1" l="1"/>
  <c r="DO76" i="1"/>
  <c r="DO75" i="1" s="1"/>
  <c r="DO48" i="1"/>
  <c r="CJ235" i="1"/>
  <c r="CI235" i="1"/>
  <c r="CH235" i="1"/>
  <c r="CG236" i="1"/>
  <c r="DO73" i="1" l="1"/>
  <c r="DO72" i="1" s="1"/>
  <c r="DO74" i="1"/>
  <c r="DO61" i="1"/>
  <c r="DO47" i="1"/>
  <c r="DO46" i="1" s="1"/>
  <c r="CJ236" i="1"/>
  <c r="CH236" i="1"/>
  <c r="CI236" i="1"/>
  <c r="CG237" i="1"/>
  <c r="DO67" i="1" l="1"/>
  <c r="DO71" i="1"/>
  <c r="DO66" i="1"/>
  <c r="DO64" i="1" s="1"/>
  <c r="DO63" i="1" s="1"/>
  <c r="DO62" i="1" s="1"/>
  <c r="DO60" i="1" s="1"/>
  <c r="DO55" i="1"/>
  <c r="DO30" i="1"/>
  <c r="DO29" i="1" s="1"/>
  <c r="CI237" i="1"/>
  <c r="CH237" i="1"/>
  <c r="CJ237" i="1"/>
  <c r="CG238" i="1"/>
  <c r="DO57" i="1" l="1"/>
  <c r="DO59" i="1"/>
  <c r="DO56" i="1"/>
  <c r="DO54" i="1"/>
  <c r="DO24" i="1"/>
  <c r="DO25" i="1"/>
  <c r="CJ238" i="1"/>
  <c r="CH238" i="1"/>
  <c r="CI238" i="1"/>
  <c r="CG239" i="1"/>
  <c r="DO53" i="1" l="1"/>
  <c r="DO51" i="1" s="1"/>
  <c r="CI239" i="1"/>
  <c r="CJ239" i="1"/>
  <c r="CH239" i="1"/>
  <c r="CG240" i="1"/>
  <c r="DO52" i="1" l="1"/>
  <c r="CJ240" i="1"/>
  <c r="CI240" i="1"/>
  <c r="CH240" i="1"/>
  <c r="CG241" i="1"/>
  <c r="DO50" i="1" l="1"/>
  <c r="DO49" i="1" s="1"/>
  <c r="DO43" i="1"/>
  <c r="DO44" i="1"/>
  <c r="DO42" i="1"/>
  <c r="DO41" i="1" s="1"/>
  <c r="CH241" i="1"/>
  <c r="CJ241" i="1"/>
  <c r="CI241" i="1"/>
  <c r="CG242" i="1"/>
  <c r="DP44" i="1" l="1"/>
  <c r="DO38" i="1"/>
  <c r="CI242" i="1"/>
  <c r="CJ242" i="1"/>
  <c r="CH242" i="1"/>
  <c r="CG243" i="1"/>
  <c r="DO22" i="1" l="1"/>
  <c r="DO36" i="1"/>
  <c r="CI243" i="1"/>
  <c r="CH243" i="1"/>
  <c r="CJ243" i="1"/>
  <c r="CG244" i="1"/>
  <c r="DO32" i="1" l="1"/>
  <c r="DO34" i="1"/>
  <c r="DO28" i="1"/>
  <c r="DO31" i="1"/>
  <c r="DO23" i="1" s="1"/>
  <c r="DO4" i="1"/>
  <c r="CI244" i="1"/>
  <c r="CH244" i="1"/>
  <c r="CJ244" i="1"/>
  <c r="CG245" i="1"/>
  <c r="DO27" i="1" l="1"/>
  <c r="DO26" i="1"/>
  <c r="DO21" i="1" s="1"/>
  <c r="DO20" i="1" s="1"/>
  <c r="DO19" i="1"/>
  <c r="DO6" i="1"/>
  <c r="CJ245" i="1"/>
  <c r="CI245" i="1"/>
  <c r="CH245" i="1"/>
  <c r="CG246" i="1"/>
  <c r="DO18" i="1" l="1"/>
  <c r="DO17" i="1"/>
  <c r="DO16" i="1" s="1"/>
  <c r="DO15" i="1" s="1"/>
  <c r="CH246" i="1"/>
  <c r="CJ246" i="1"/>
  <c r="CI246" i="1"/>
  <c r="CG247" i="1"/>
  <c r="DO14" i="1" l="1"/>
  <c r="DO11" i="1" s="1"/>
  <c r="CI247" i="1"/>
  <c r="CH247" i="1"/>
  <c r="CJ247" i="1"/>
  <c r="CG248" i="1"/>
  <c r="DO13" i="1" l="1"/>
  <c r="CH248" i="1"/>
  <c r="CJ248" i="1"/>
  <c r="CI248" i="1"/>
  <c r="CG249" i="1"/>
  <c r="DO10" i="1" l="1"/>
  <c r="DO8" i="1" s="1"/>
  <c r="CJ249" i="1"/>
  <c r="CI249" i="1"/>
  <c r="CH249" i="1"/>
  <c r="CG250" i="1"/>
  <c r="DO7" i="1" l="1"/>
  <c r="DO5" i="1" s="1"/>
  <c r="DO3" i="1"/>
  <c r="CG251" i="1"/>
  <c r="CI250" i="1"/>
  <c r="CH250" i="1"/>
  <c r="CJ250" i="1"/>
  <c r="DO2" i="1" l="1"/>
  <c r="DP2" i="1" s="1"/>
  <c r="DQ2" i="1" s="1"/>
  <c r="J24" i="4" s="1"/>
  <c r="CH251" i="1"/>
  <c r="CJ251" i="1"/>
  <c r="CI251" i="1"/>
  <c r="CG252" i="1"/>
  <c r="AG23" i="33" l="1"/>
  <c r="B18" i="4"/>
  <c r="J74" i="4"/>
  <c r="AQ7" i="4"/>
  <c r="AN7" i="4" s="1"/>
  <c r="AN13" i="4" s="1"/>
  <c r="AN1" i="4" s="1"/>
  <c r="CH252" i="1"/>
  <c r="CI252" i="1"/>
  <c r="CJ252" i="1"/>
  <c r="CG253" i="1"/>
  <c r="B41" i="4" l="1"/>
  <c r="D41" i="4" s="1"/>
  <c r="C50" i="33" s="1"/>
  <c r="B24" i="4"/>
  <c r="CJ253" i="1"/>
  <c r="CI253" i="1"/>
  <c r="CH253" i="1"/>
  <c r="CG254" i="1"/>
  <c r="Q50" i="33" l="1"/>
  <c r="U50" i="33"/>
  <c r="CI254" i="1"/>
  <c r="CH254" i="1"/>
  <c r="CJ254" i="1"/>
  <c r="CG255" i="1"/>
  <c r="CI255" i="1" l="1"/>
  <c r="CH255" i="1"/>
  <c r="CJ255" i="1"/>
  <c r="CG256" i="1"/>
  <c r="CJ256" i="1" l="1"/>
  <c r="CI256" i="1"/>
  <c r="CH256" i="1"/>
  <c r="CG257" i="1"/>
  <c r="CH257" i="1" l="1"/>
  <c r="CI257" i="1"/>
  <c r="CJ257" i="1"/>
  <c r="CG258" i="1"/>
  <c r="CH258" i="1" l="1"/>
  <c r="CJ258" i="1"/>
  <c r="CI258" i="1"/>
  <c r="CG259" i="1"/>
  <c r="CH259" i="1" l="1"/>
  <c r="CJ259" i="1"/>
  <c r="CI259" i="1"/>
  <c r="CG260" i="1"/>
  <c r="CH260" i="1" l="1"/>
  <c r="CI260" i="1"/>
  <c r="CJ260" i="1"/>
  <c r="CG261" i="1"/>
  <c r="CH261" i="1" l="1"/>
  <c r="CI261" i="1"/>
  <c r="CJ261" i="1"/>
  <c r="CG262" i="1"/>
  <c r="CI262" i="1" l="1"/>
  <c r="CH262" i="1"/>
  <c r="CJ262" i="1"/>
  <c r="CG263" i="1"/>
  <c r="CH263" i="1" l="1"/>
  <c r="CJ263" i="1"/>
  <c r="CI263" i="1"/>
  <c r="CG264" i="1"/>
  <c r="CH264" i="1" l="1"/>
  <c r="CJ264" i="1"/>
  <c r="CI264" i="1"/>
  <c r="CG265" i="1"/>
  <c r="CI265" i="1" l="1"/>
  <c r="CJ265" i="1"/>
  <c r="CH265" i="1"/>
  <c r="CG266" i="1"/>
  <c r="CJ266" i="1" l="1"/>
  <c r="CH266" i="1"/>
  <c r="CI266" i="1"/>
  <c r="CG267" i="1"/>
  <c r="CJ267" i="1" l="1"/>
  <c r="CI267" i="1"/>
  <c r="CH267" i="1"/>
  <c r="CG268" i="1"/>
  <c r="CG269" i="1" l="1"/>
  <c r="CH268" i="1"/>
  <c r="CI268" i="1"/>
  <c r="CJ268" i="1"/>
  <c r="CH269" i="1" l="1"/>
  <c r="CI269" i="1"/>
  <c r="CJ269" i="1"/>
  <c r="CG270" i="1"/>
  <c r="CJ270" i="1" l="1"/>
  <c r="CI270" i="1"/>
  <c r="CH270" i="1"/>
  <c r="CG271" i="1"/>
  <c r="CI271" i="1" l="1"/>
  <c r="CH271" i="1"/>
  <c r="CJ271" i="1"/>
  <c r="CG272" i="1"/>
  <c r="CJ272" i="1" l="1"/>
  <c r="CI272" i="1"/>
  <c r="CH272" i="1"/>
  <c r="CG273" i="1"/>
  <c r="CJ273" i="1" l="1"/>
  <c r="CI273" i="1"/>
  <c r="CH273" i="1"/>
  <c r="CG274" i="1"/>
  <c r="CH274" i="1" l="1"/>
  <c r="CI274" i="1"/>
  <c r="CJ274" i="1"/>
  <c r="CG275" i="1"/>
  <c r="CJ275" i="1" l="1"/>
  <c r="CI275" i="1"/>
  <c r="CH275" i="1"/>
  <c r="CG276" i="1"/>
  <c r="CH276" i="1" l="1"/>
  <c r="CI276" i="1"/>
  <c r="CJ276" i="1"/>
  <c r="CG277" i="1"/>
  <c r="CJ277" i="1" l="1"/>
  <c r="CI277" i="1"/>
  <c r="CH277" i="1"/>
  <c r="CG278" i="1"/>
  <c r="CI278" i="1" l="1"/>
  <c r="CJ278" i="1"/>
  <c r="CH278" i="1"/>
  <c r="CG279" i="1"/>
  <c r="CJ279" i="1" l="1"/>
  <c r="CI279" i="1"/>
  <c r="CH279" i="1"/>
  <c r="CG280" i="1"/>
  <c r="CI280" i="1" l="1"/>
  <c r="CJ280" i="1"/>
  <c r="CH280" i="1"/>
  <c r="CG281" i="1"/>
  <c r="CH281" i="1" l="1"/>
  <c r="CI281" i="1"/>
  <c r="CJ281" i="1"/>
  <c r="CG282" i="1"/>
  <c r="CI282" i="1" l="1"/>
  <c r="CH282" i="1"/>
  <c r="CJ282" i="1"/>
  <c r="CG283" i="1"/>
  <c r="CH283" i="1" l="1"/>
  <c r="CI283" i="1"/>
  <c r="CJ283" i="1"/>
  <c r="CG284" i="1"/>
  <c r="CI284" i="1" l="1"/>
  <c r="CH284" i="1"/>
  <c r="CJ284" i="1"/>
  <c r="CG285" i="1"/>
  <c r="CJ285" i="1" l="1"/>
  <c r="CH285" i="1"/>
  <c r="CI285" i="1"/>
  <c r="CG286" i="1"/>
  <c r="CJ286" i="1" l="1"/>
  <c r="CI286" i="1"/>
  <c r="CH286" i="1"/>
  <c r="CG287" i="1"/>
  <c r="CI287" i="1" l="1"/>
  <c r="CH287" i="1"/>
  <c r="CJ287" i="1"/>
  <c r="CG288" i="1"/>
  <c r="CI288" i="1" l="1"/>
  <c r="CJ288" i="1"/>
  <c r="CH288" i="1"/>
  <c r="CG289" i="1"/>
  <c r="CH289" i="1" l="1"/>
  <c r="CJ289" i="1"/>
  <c r="CI289" i="1"/>
  <c r="CG290" i="1"/>
  <c r="CI290" i="1" l="1"/>
  <c r="CH290" i="1"/>
  <c r="CJ290" i="1"/>
  <c r="CG291" i="1"/>
  <c r="CI291" i="1" l="1"/>
  <c r="CJ291" i="1"/>
  <c r="CH291" i="1"/>
  <c r="CG292" i="1"/>
  <c r="CJ292" i="1" l="1"/>
  <c r="CI292" i="1"/>
  <c r="CH292" i="1"/>
  <c r="CG293" i="1"/>
  <c r="CI293" i="1" l="1"/>
  <c r="CJ293" i="1"/>
  <c r="CH293" i="1"/>
  <c r="CG294" i="1"/>
  <c r="CH294" i="1" l="1"/>
  <c r="CI294" i="1"/>
  <c r="CJ294" i="1"/>
  <c r="CG295" i="1"/>
  <c r="CH295" i="1" l="1"/>
  <c r="CJ295" i="1"/>
  <c r="CI295" i="1"/>
  <c r="CG296" i="1"/>
  <c r="CH296" i="1" l="1"/>
  <c r="CI296" i="1"/>
  <c r="CJ296" i="1"/>
  <c r="CG297" i="1"/>
  <c r="CJ297" i="1" l="1"/>
  <c r="CI297" i="1"/>
  <c r="CH297" i="1"/>
  <c r="CG298" i="1"/>
  <c r="CH298" i="1" l="1"/>
  <c r="CJ298" i="1"/>
  <c r="CI298" i="1"/>
  <c r="CG299" i="1"/>
  <c r="CI299" i="1" l="1"/>
  <c r="CH299" i="1"/>
  <c r="CJ299" i="1"/>
  <c r="CG300" i="1"/>
  <c r="CH300" i="1" l="1"/>
  <c r="CJ300" i="1"/>
  <c r="CI300" i="1"/>
  <c r="CG301" i="1"/>
  <c r="CJ301" i="1" l="1"/>
  <c r="CH301" i="1"/>
  <c r="CI301" i="1"/>
  <c r="CG302" i="1"/>
  <c r="CI302" i="1" l="1"/>
  <c r="CJ302" i="1"/>
  <c r="CH302" i="1"/>
  <c r="CG303" i="1"/>
  <c r="CI303" i="1" l="1"/>
  <c r="CH303" i="1"/>
  <c r="CJ303" i="1"/>
  <c r="CG304" i="1"/>
  <c r="CH304" i="1" l="1"/>
  <c r="CI304" i="1"/>
  <c r="CJ304" i="1"/>
  <c r="CG305" i="1"/>
  <c r="CI305" i="1" l="1"/>
  <c r="CH305" i="1"/>
  <c r="CJ305" i="1"/>
  <c r="CG306" i="1"/>
  <c r="CH306" i="1" l="1"/>
  <c r="CJ306" i="1"/>
  <c r="CI306" i="1"/>
  <c r="CG307" i="1"/>
  <c r="CH307" i="1" l="1"/>
  <c r="CJ307" i="1"/>
  <c r="CI307" i="1"/>
  <c r="CG308" i="1"/>
  <c r="CJ308" i="1" l="1"/>
  <c r="CI308" i="1"/>
  <c r="CH308" i="1"/>
  <c r="CG309" i="1"/>
  <c r="CJ309" i="1" l="1"/>
  <c r="CI309" i="1"/>
  <c r="CH309" i="1"/>
  <c r="CG310" i="1"/>
  <c r="CJ310" i="1" l="1"/>
  <c r="CI310" i="1"/>
  <c r="CH310" i="1"/>
  <c r="CG311" i="1"/>
  <c r="CI311" i="1" l="1"/>
  <c r="CJ311" i="1"/>
  <c r="CH311" i="1"/>
  <c r="CG312" i="1"/>
  <c r="CI312" i="1" l="1"/>
  <c r="CJ312" i="1"/>
  <c r="CH312" i="1"/>
  <c r="CG313" i="1"/>
  <c r="CH313" i="1" l="1"/>
  <c r="CJ313" i="1"/>
  <c r="CI313" i="1"/>
  <c r="CG314" i="1"/>
  <c r="CI314" i="1" l="1"/>
  <c r="CJ314" i="1"/>
  <c r="CH314" i="1"/>
  <c r="CG315" i="1"/>
  <c r="CJ315" i="1" l="1"/>
  <c r="CI315" i="1"/>
  <c r="CH315" i="1"/>
  <c r="CG316" i="1"/>
  <c r="CH316" i="1" l="1"/>
  <c r="CI316" i="1"/>
  <c r="CJ316" i="1"/>
  <c r="CG317" i="1"/>
  <c r="CI317" i="1" l="1"/>
  <c r="CH317" i="1"/>
  <c r="CJ317" i="1"/>
  <c r="CG318" i="1"/>
  <c r="CI318" i="1" l="1"/>
  <c r="CJ318" i="1"/>
  <c r="CH318" i="1"/>
  <c r="CG319" i="1"/>
  <c r="CJ319" i="1" l="1"/>
  <c r="CH319" i="1"/>
  <c r="CI319" i="1"/>
  <c r="CG320" i="1"/>
  <c r="CH320" i="1" l="1"/>
  <c r="CI320" i="1"/>
  <c r="CJ320" i="1"/>
  <c r="CG321" i="1"/>
  <c r="CI321" i="1" l="1"/>
  <c r="CH321" i="1"/>
  <c r="CJ321" i="1"/>
  <c r="CG322" i="1"/>
  <c r="CI322" i="1" l="1"/>
  <c r="CH322" i="1"/>
  <c r="CJ322" i="1"/>
  <c r="CG323" i="1"/>
  <c r="CI323" i="1" l="1"/>
  <c r="CH323" i="1"/>
  <c r="CJ323" i="1"/>
  <c r="CG324" i="1"/>
  <c r="CI324" i="1" l="1"/>
  <c r="CH324" i="1"/>
  <c r="CJ324" i="1"/>
  <c r="CG325" i="1"/>
  <c r="CJ325" i="1" l="1"/>
  <c r="CH325" i="1"/>
  <c r="CI325" i="1"/>
  <c r="CG326" i="1"/>
  <c r="CH326" i="1" l="1"/>
  <c r="CI326" i="1"/>
  <c r="CJ326" i="1"/>
  <c r="CG327" i="1"/>
  <c r="CH327" i="1" l="1"/>
  <c r="CI327" i="1"/>
  <c r="CJ327" i="1"/>
  <c r="CG328" i="1"/>
  <c r="CI328" i="1" l="1"/>
  <c r="CJ328" i="1"/>
  <c r="CH328" i="1"/>
  <c r="CG329" i="1"/>
  <c r="CJ329" i="1" l="1"/>
  <c r="CH329" i="1"/>
  <c r="CI329" i="1"/>
  <c r="CG330" i="1"/>
  <c r="CI330" i="1" l="1"/>
  <c r="CJ330" i="1"/>
  <c r="CH330" i="1"/>
  <c r="CG331" i="1"/>
  <c r="CH331" i="1" l="1"/>
  <c r="CI331" i="1"/>
  <c r="CJ331" i="1"/>
  <c r="CG332" i="1"/>
  <c r="CH332" i="1" l="1"/>
  <c r="CJ332" i="1"/>
  <c r="CI332" i="1"/>
  <c r="CG333" i="1"/>
  <c r="CH333" i="1" l="1"/>
  <c r="CI333" i="1"/>
  <c r="CJ333" i="1"/>
  <c r="CG334" i="1"/>
  <c r="CH334" i="1" l="1"/>
  <c r="CI334" i="1"/>
  <c r="CJ334" i="1"/>
  <c r="CG335" i="1"/>
  <c r="CI335" i="1" l="1"/>
  <c r="CH335" i="1"/>
  <c r="CJ335" i="1"/>
  <c r="CG336" i="1"/>
  <c r="CI336" i="1" l="1"/>
  <c r="CJ336" i="1"/>
  <c r="CH336" i="1"/>
  <c r="CG337" i="1"/>
  <c r="CI337" i="1" l="1"/>
  <c r="CH337" i="1"/>
  <c r="CJ337" i="1"/>
  <c r="CG338" i="1"/>
  <c r="CH338" i="1" l="1"/>
  <c r="CJ338" i="1"/>
  <c r="CI338" i="1"/>
  <c r="CG339" i="1"/>
  <c r="CH339" i="1" l="1"/>
  <c r="CJ339" i="1"/>
  <c r="CI339" i="1"/>
  <c r="CG340" i="1"/>
  <c r="CJ340" i="1" l="1"/>
  <c r="CH340" i="1"/>
  <c r="CI340" i="1"/>
  <c r="CG341" i="1"/>
  <c r="CI341" i="1" l="1"/>
  <c r="CH341" i="1"/>
  <c r="CJ341" i="1"/>
  <c r="CG342" i="1"/>
  <c r="CI342" i="1" l="1"/>
  <c r="CJ342" i="1"/>
  <c r="CH342" i="1"/>
  <c r="CG343" i="1"/>
  <c r="CH343" i="1" l="1"/>
  <c r="CI343" i="1"/>
  <c r="CJ343" i="1"/>
  <c r="CG344" i="1"/>
  <c r="CH344" i="1" l="1"/>
  <c r="CI344" i="1"/>
  <c r="CJ344" i="1"/>
  <c r="CG345" i="1"/>
  <c r="CI345" i="1" l="1"/>
  <c r="CJ345" i="1"/>
  <c r="CH345" i="1"/>
  <c r="CG346" i="1"/>
  <c r="CI346" i="1" l="1"/>
  <c r="CJ346" i="1"/>
  <c r="CH346" i="1"/>
  <c r="CG347" i="1"/>
  <c r="CJ347" i="1" l="1"/>
  <c r="CI347" i="1"/>
  <c r="CH347" i="1"/>
  <c r="CG348" i="1"/>
  <c r="CJ348" i="1" l="1"/>
  <c r="CI348" i="1"/>
  <c r="CH348" i="1"/>
  <c r="CG349" i="1"/>
  <c r="CH349" i="1" l="1"/>
  <c r="CI349" i="1"/>
  <c r="CJ349" i="1"/>
  <c r="CG350" i="1"/>
  <c r="CH350" i="1" l="1"/>
  <c r="CI350" i="1"/>
  <c r="CJ350" i="1"/>
  <c r="CG351" i="1"/>
  <c r="CJ351" i="1" l="1"/>
  <c r="CH351" i="1"/>
  <c r="CI351" i="1"/>
  <c r="CG352" i="1"/>
  <c r="CJ352" i="1" l="1"/>
  <c r="CI352" i="1"/>
  <c r="CH352" i="1"/>
  <c r="CG353" i="1"/>
  <c r="CJ353" i="1" l="1"/>
  <c r="CI353" i="1"/>
  <c r="CH353" i="1"/>
  <c r="CG354" i="1"/>
  <c r="CJ354" i="1" l="1"/>
  <c r="CH354" i="1"/>
  <c r="CI354" i="1"/>
  <c r="CG355" i="1"/>
  <c r="CI355" i="1" l="1"/>
  <c r="CJ355" i="1"/>
  <c r="CH355" i="1"/>
  <c r="CG356" i="1"/>
  <c r="CJ356" i="1" l="1"/>
  <c r="CI356" i="1"/>
  <c r="CH356" i="1"/>
  <c r="CG357" i="1"/>
  <c r="CJ357" i="1" l="1"/>
  <c r="CH357" i="1"/>
  <c r="CI357" i="1"/>
  <c r="CG358" i="1"/>
  <c r="CJ358" i="1" l="1"/>
  <c r="CI358" i="1"/>
  <c r="CH358" i="1"/>
  <c r="CG359" i="1"/>
  <c r="CJ359" i="1" l="1"/>
  <c r="CI359" i="1"/>
  <c r="CH359" i="1"/>
  <c r="CG360" i="1"/>
  <c r="CH360" i="1" l="1"/>
  <c r="CJ360" i="1"/>
  <c r="CI360" i="1"/>
  <c r="CG361" i="1"/>
  <c r="CI361" i="1" l="1"/>
  <c r="CJ361" i="1"/>
  <c r="CH361" i="1"/>
  <c r="CG362" i="1"/>
  <c r="CJ362" i="1" l="1"/>
  <c r="CH362" i="1"/>
  <c r="CI362" i="1"/>
  <c r="CG363" i="1"/>
  <c r="CJ363" i="1" l="1"/>
  <c r="CH363" i="1"/>
  <c r="CI363" i="1"/>
  <c r="CG364" i="1"/>
  <c r="CI364" i="1" l="1"/>
  <c r="CJ364" i="1"/>
  <c r="CH364" i="1"/>
  <c r="CG365" i="1"/>
  <c r="CH365" i="1" l="1"/>
  <c r="CJ365" i="1"/>
  <c r="CI365" i="1"/>
  <c r="CG366" i="1"/>
  <c r="CH366" i="1" l="1"/>
  <c r="CI366" i="1"/>
  <c r="CJ366" i="1"/>
  <c r="CG367" i="1"/>
  <c r="CH367" i="1" l="1"/>
  <c r="CI367" i="1"/>
  <c r="CJ367" i="1"/>
  <c r="CG368" i="1"/>
  <c r="CI368" i="1" l="1"/>
  <c r="CJ368" i="1"/>
  <c r="CH368" i="1"/>
  <c r="CG369" i="1"/>
  <c r="CI369" i="1" l="1"/>
  <c r="CJ369" i="1"/>
  <c r="CH369" i="1"/>
  <c r="CG370" i="1"/>
  <c r="CH370" i="1" l="1"/>
  <c r="CJ370" i="1"/>
  <c r="CI370" i="1"/>
  <c r="CG371" i="1"/>
  <c r="CI371" i="1" l="1"/>
  <c r="CH371" i="1"/>
  <c r="CJ371" i="1"/>
  <c r="CG372" i="1"/>
  <c r="CH372" i="1" l="1"/>
  <c r="CI372" i="1"/>
  <c r="CJ372" i="1"/>
  <c r="CG373" i="1"/>
  <c r="CJ373" i="1" l="1"/>
  <c r="CI373" i="1"/>
  <c r="CH373" i="1"/>
  <c r="CG374" i="1"/>
  <c r="CH374" i="1" l="1"/>
  <c r="CI374" i="1"/>
  <c r="CJ374" i="1"/>
  <c r="CG375" i="1"/>
  <c r="CJ375" i="1" l="1"/>
  <c r="CH375" i="1"/>
  <c r="CI375" i="1"/>
  <c r="CG376" i="1"/>
  <c r="CI376" i="1" l="1"/>
  <c r="CJ376" i="1"/>
  <c r="CH376" i="1"/>
  <c r="CG377" i="1"/>
  <c r="CJ377" i="1" l="1"/>
  <c r="CH377" i="1"/>
  <c r="CI377" i="1"/>
  <c r="CG378" i="1"/>
  <c r="CH378" i="1" l="1"/>
  <c r="CJ378" i="1"/>
  <c r="CI378" i="1"/>
  <c r="CG379" i="1"/>
  <c r="CJ379" i="1" l="1"/>
  <c r="CI379" i="1"/>
  <c r="CH379" i="1"/>
  <c r="CG380" i="1"/>
  <c r="CJ380" i="1" l="1"/>
  <c r="CH380" i="1"/>
  <c r="CI380" i="1"/>
  <c r="CG381" i="1"/>
  <c r="CJ381" i="1" l="1"/>
  <c r="CH381" i="1"/>
  <c r="CI381" i="1"/>
  <c r="CG382" i="1"/>
  <c r="CJ382" i="1" l="1"/>
  <c r="CI382" i="1"/>
  <c r="CH382" i="1"/>
  <c r="CG383" i="1"/>
  <c r="CH383" i="1" l="1"/>
  <c r="CI383" i="1"/>
  <c r="CJ383" i="1"/>
  <c r="CG384" i="1"/>
  <c r="CI384" i="1" l="1"/>
  <c r="CH384" i="1"/>
  <c r="CJ384" i="1"/>
  <c r="CG385" i="1"/>
  <c r="CJ385" i="1" l="1"/>
  <c r="CH385" i="1"/>
  <c r="CI385" i="1"/>
  <c r="CG386" i="1"/>
  <c r="CJ386" i="1" l="1"/>
  <c r="CI386" i="1"/>
  <c r="CH386" i="1"/>
  <c r="CG387" i="1"/>
  <c r="CH387" i="1" l="1"/>
  <c r="CI387" i="1"/>
  <c r="CJ387" i="1"/>
  <c r="CG388" i="1"/>
  <c r="CH388" i="1" l="1"/>
  <c r="CJ388" i="1"/>
  <c r="CI388" i="1"/>
  <c r="CG389" i="1"/>
  <c r="CG390" i="1" s="1"/>
  <c r="CG391" i="1" l="1"/>
  <c r="CG392" i="1" s="1"/>
  <c r="CJ390" i="1"/>
  <c r="CI390" i="1"/>
  <c r="CH390" i="1"/>
  <c r="CI389" i="1"/>
  <c r="CH389" i="1"/>
  <c r="CJ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U166" i="3" s="1"/>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V897" i="3" s="1"/>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U197" i="3" s="1"/>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V606" i="3" s="1"/>
  <c r="E256" i="3"/>
  <c r="D256" i="3" s="1"/>
  <c r="E1055" i="3"/>
  <c r="D1055" i="3" s="1"/>
  <c r="C105" i="3"/>
  <c r="C541" i="3"/>
  <c r="U541" i="3" s="1"/>
  <c r="C459" i="3"/>
  <c r="U459" i="3" s="1"/>
  <c r="C193" i="3"/>
  <c r="B269" i="3"/>
  <c r="C42" i="3"/>
  <c r="U42" i="3" s="1"/>
  <c r="E324" i="3"/>
  <c r="D324" i="3" s="1"/>
  <c r="E508" i="3"/>
  <c r="D508" i="3" s="1"/>
  <c r="E819" i="3"/>
  <c r="D819" i="3" s="1"/>
  <c r="C158" i="3"/>
  <c r="U158" i="3" s="1"/>
  <c r="C479" i="3"/>
  <c r="U479" i="3" s="1"/>
  <c r="E871" i="3"/>
  <c r="D871" i="3" s="1"/>
  <c r="B1032" i="3"/>
  <c r="E55" i="3"/>
  <c r="D55" i="3" s="1"/>
  <c r="B647" i="3"/>
  <c r="E1011" i="3"/>
  <c r="D1011" i="3" s="1"/>
  <c r="B342" i="3"/>
  <c r="E598" i="3"/>
  <c r="D598" i="3" s="1"/>
  <c r="C154" i="3"/>
  <c r="B704" i="3"/>
  <c r="B655" i="3"/>
  <c r="V655" i="3" s="1"/>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V498" i="3" s="1"/>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U140" i="3" s="1"/>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U177" i="3" s="1"/>
  <c r="B445" i="3"/>
  <c r="V445" i="3" s="1"/>
  <c r="E845" i="3"/>
  <c r="D845" i="3" s="1"/>
  <c r="B394" i="3"/>
  <c r="C183" i="3"/>
  <c r="U183" i="3" s="1"/>
  <c r="B978" i="3"/>
  <c r="V978" i="3" s="1"/>
  <c r="B673" i="3"/>
  <c r="V673" i="3" s="1"/>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R369" i="3" s="1"/>
  <c r="S369" i="3" s="1"/>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V931" i="3" s="1"/>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R249" i="3" s="1"/>
  <c r="S249" i="3" s="1"/>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R901" i="3" s="1"/>
  <c r="S901" i="3" s="1"/>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V432" i="3" s="1"/>
  <c r="E114" i="3"/>
  <c r="D114" i="3" s="1"/>
  <c r="E898" i="3"/>
  <c r="D898" i="3" s="1"/>
  <c r="CJ392" i="1"/>
  <c r="CH392" i="1"/>
  <c r="CI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5" i="3"/>
  <c r="U141" i="3"/>
  <c r="U185" i="3"/>
  <c r="U154" i="3"/>
  <c r="U157" i="3"/>
  <c r="U136" i="3"/>
  <c r="U165" i="3"/>
  <c r="U129" i="3"/>
  <c r="U192" i="3"/>
  <c r="U169" i="3"/>
  <c r="U190" i="3"/>
  <c r="U134" i="3"/>
  <c r="U109" i="3"/>
  <c r="U137" i="3"/>
  <c r="U133" i="3"/>
  <c r="U174" i="3"/>
  <c r="U186" i="3"/>
  <c r="U118" i="3"/>
  <c r="U111" i="3"/>
  <c r="U179" i="3"/>
  <c r="U144" i="3"/>
  <c r="U143" i="3"/>
  <c r="U182" i="3"/>
  <c r="U189"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14" i="3"/>
  <c r="U146" i="3"/>
  <c r="U112" i="3"/>
  <c r="U125" i="3"/>
  <c r="U175" i="3"/>
  <c r="U130" i="3"/>
  <c r="U151" i="3"/>
  <c r="U156" i="3"/>
  <c r="U131" i="3"/>
  <c r="U193" i="3"/>
  <c r="U194"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CJ391" i="1"/>
  <c r="CI391" i="1"/>
  <c r="CH391" i="1"/>
  <c r="V496" i="3"/>
  <c r="V544" i="3"/>
  <c r="V416" i="3"/>
  <c r="V582" i="3"/>
  <c r="V552" i="3"/>
  <c r="V684" i="3"/>
  <c r="V3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861" i="3"/>
  <c r="S861" i="3" s="1"/>
  <c r="V861" i="3"/>
  <c r="R971" i="3"/>
  <c r="S971" i="3" s="1"/>
  <c r="V971" i="3"/>
  <c r="V539" i="3"/>
  <c r="R539" i="3"/>
  <c r="S539" i="3" s="1"/>
  <c r="V796" i="3"/>
  <c r="V852"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665" i="3"/>
  <c r="R761" i="3"/>
  <c r="S761" i="3" s="1"/>
  <c r="V761" i="3"/>
  <c r="V589" i="3"/>
  <c r="R589" i="3"/>
  <c r="S589" i="3" s="1"/>
  <c r="V567" i="3"/>
  <c r="R567" i="3"/>
  <c r="S567" i="3" s="1"/>
  <c r="V369" i="3"/>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R897" i="3"/>
  <c r="S897" i="3" s="1"/>
  <c r="V497" i="3"/>
  <c r="R497" i="3"/>
  <c r="S497" i="3" s="1"/>
  <c r="V400" i="3"/>
  <c r="V948" i="3"/>
  <c r="V546" i="3"/>
  <c r="V694" i="3"/>
  <c r="V578" i="3"/>
  <c r="V682" i="3"/>
  <c r="V880" i="3"/>
  <c r="R643" i="3"/>
  <c r="S643" i="3" s="1"/>
  <c r="V643" i="3"/>
  <c r="V560" i="3"/>
  <c r="V640" i="3"/>
  <c r="V594" i="3"/>
  <c r="V955" i="3"/>
  <c r="R955" i="3"/>
  <c r="S955" i="3" s="1"/>
  <c r="V818" i="3"/>
  <c r="V407" i="3"/>
  <c r="R407" i="3"/>
  <c r="S407" i="3" s="1"/>
  <c r="V596" i="3"/>
  <c r="V595" i="3"/>
  <c r="R491" i="3"/>
  <c r="S491" i="3" s="1"/>
  <c r="V491" i="3"/>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V246" i="3"/>
  <c r="V242" i="3"/>
  <c r="R217" i="3"/>
  <c r="S217" i="3" s="1"/>
  <c r="V217" i="3"/>
  <c r="V232" i="3"/>
  <c r="V209" i="3"/>
  <c r="R209" i="3"/>
  <c r="S209" i="3" s="1"/>
  <c r="R219" i="3"/>
  <c r="S219" i="3" s="1"/>
  <c r="V219" i="3"/>
  <c r="V220" i="3"/>
  <c r="V224" i="3"/>
  <c r="R239" i="3"/>
  <c r="S239" i="3" s="1"/>
  <c r="V239" i="3"/>
  <c r="V233" i="3"/>
  <c r="R233" i="3"/>
  <c r="S233" i="3" s="1"/>
  <c r="R931" i="3" l="1"/>
  <c r="S931" i="3" s="1"/>
  <c r="R785" i="3"/>
  <c r="S785" i="3" s="1"/>
  <c r="V477" i="3"/>
  <c r="R913" i="3"/>
  <c r="S913" i="3" s="1"/>
  <c r="D14" i="3"/>
  <c r="V901" i="3"/>
  <c r="V849" i="3"/>
  <c r="V249" i="3"/>
  <c r="R365" i="3"/>
  <c r="S365" i="3" s="1"/>
  <c r="V905" i="3"/>
  <c r="R673" i="3"/>
  <c r="S673" i="3" s="1"/>
  <c r="R205" i="3"/>
  <c r="S205" i="3" s="1"/>
  <c r="V585" i="3"/>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J22" i="4" s="1"/>
  <c r="AG17" i="33" s="1"/>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J68" i="4" s="1"/>
  <c r="B35" i="4" s="1"/>
  <c r="L14" i="3"/>
  <c r="J71" i="4" s="1"/>
  <c r="B38" i="4" s="1"/>
  <c r="J14" i="3"/>
  <c r="G68" i="4" s="1"/>
  <c r="B34" i="4" s="1"/>
  <c r="P14" i="3"/>
  <c r="B74" i="4" s="1"/>
  <c r="M14" i="3"/>
  <c r="B68" i="4" s="1"/>
  <c r="B33" i="4" s="1"/>
  <c r="Q14" i="3"/>
  <c r="G74" i="4" s="1"/>
  <c r="H14" i="3"/>
  <c r="B71" i="4" s="1"/>
  <c r="B36" i="4" s="1"/>
  <c r="O14" i="3"/>
  <c r="G65" i="4" s="1"/>
  <c r="B31" i="4" s="1"/>
  <c r="I14" i="3"/>
  <c r="G71" i="4" s="1"/>
  <c r="B37" i="4" s="1"/>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B40" i="4" l="1"/>
  <c r="C74" i="4"/>
  <c r="J23" i="4"/>
  <c r="J21" i="4"/>
  <c r="X17" i="33" s="1"/>
  <c r="J20" i="4"/>
  <c r="AC19" i="33" s="1"/>
  <c r="F24" i="4"/>
  <c r="K30" i="4"/>
  <c r="W28" i="33" s="1"/>
  <c r="G72" i="33" s="1"/>
  <c r="J76" i="4"/>
  <c r="O51" i="4" s="1"/>
  <c r="C65" i="4"/>
  <c r="C68" i="4"/>
  <c r="N1" i="4"/>
  <c r="L15" i="4" s="1"/>
  <c r="B62" i="4" s="1"/>
  <c r="C23" i="4"/>
  <c r="H74" i="4"/>
  <c r="B92" i="4"/>
  <c r="B39" i="4" l="1"/>
  <c r="D39" i="4" s="1"/>
  <c r="AH15" i="33"/>
  <c r="AD15" i="33"/>
  <c r="W58" i="33"/>
  <c r="A40" i="32"/>
  <c r="D54" i="27"/>
  <c r="D40" i="4"/>
  <c r="C46" i="33" s="1"/>
  <c r="K68" i="4"/>
  <c r="H68" i="4"/>
  <c r="H71" i="4"/>
  <c r="K71" i="4"/>
  <c r="C71" i="4"/>
  <c r="K65" i="4"/>
  <c r="H65" i="4"/>
  <c r="AG1" i="4"/>
  <c r="O30" i="33" l="1"/>
  <c r="Q30" i="33" s="1"/>
  <c r="O44" i="33"/>
  <c r="Q44" i="33" s="1"/>
  <c r="O36" i="33"/>
  <c r="Q36" i="33" s="1"/>
  <c r="O42" i="33"/>
  <c r="Q42" i="33" s="1"/>
  <c r="O34" i="33"/>
  <c r="Q34" i="33" s="1"/>
  <c r="O50" i="33"/>
  <c r="O40" i="33"/>
  <c r="Q40" i="33" s="1"/>
  <c r="O32" i="33"/>
  <c r="Q32" i="33" s="1"/>
  <c r="O46" i="33"/>
  <c r="Q46" i="33" s="1"/>
  <c r="O38" i="33"/>
  <c r="Q38" i="33" s="1"/>
  <c r="O28" i="33"/>
  <c r="Q28" i="33" s="1"/>
  <c r="AD68" i="33"/>
  <c r="S48" i="33"/>
  <c r="U48" i="33" s="1"/>
  <c r="S40" i="33"/>
  <c r="S32" i="33"/>
  <c r="U32" i="33" s="1"/>
  <c r="S46" i="33"/>
  <c r="U46" i="33" s="1"/>
  <c r="S38" i="33"/>
  <c r="U38" i="33" s="1"/>
  <c r="S28" i="33"/>
  <c r="U28" i="33"/>
  <c r="S30" i="33"/>
  <c r="U30" i="33" s="1"/>
  <c r="S44" i="33"/>
  <c r="U44" i="33" s="1"/>
  <c r="S36" i="33"/>
  <c r="U36" i="33" s="1"/>
  <c r="AH68" i="33"/>
  <c r="S50" i="33"/>
  <c r="S42" i="33"/>
  <c r="U42" i="33" s="1"/>
  <c r="S34" i="33"/>
  <c r="U34" i="33" s="1"/>
  <c r="U40" i="33"/>
</calcChain>
</file>

<file path=xl/sharedStrings.xml><?xml version="1.0" encoding="utf-8"?>
<sst xmlns="http://schemas.openxmlformats.org/spreadsheetml/2006/main" count="20820" uniqueCount="10645">
  <si>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</si>
  <si>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</si>
  <si>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</si>
  <si>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</si>
  <si>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</si>
  <si>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</si>
  <si>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</si>
  <si>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</si>
  <si>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</si>
  <si>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</si>
  <si>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</si>
  <si>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</si>
  <si>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</si>
  <si>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</si>
  <si>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</si>
  <si>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</si>
  <si>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</si>
  <si>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</si>
  <si>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</si>
  <si>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</si>
  <si>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</si>
  <si>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</si>
  <si>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</si>
  <si>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</si>
  <si>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</si>
  <si>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</si>
  <si>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</si>
  <si>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</si>
  <si>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</si>
  <si>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</si>
  <si>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</si>
  <si>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</si>
  <si>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</si>
  <si>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</si>
  <si>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</si>
  <si>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</si>
  <si>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</si>
  <si>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</si>
  <si>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</si>
  <si>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</si>
  <si>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</si>
  <si>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</si>
  <si>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</si>
  <si>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</si>
  <si>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</si>
  <si>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</si>
  <si>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</si>
  <si>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</si>
  <si>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</si>
  <si>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</si>
  <si>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</si>
  <si>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</si>
  <si>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</si>
  <si>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</si>
  <si>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</si>
  <si>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</si>
  <si>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</si>
  <si>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</si>
  <si>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</si>
  <si>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</si>
  <si>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</si>
  <si>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</si>
  <si>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</si>
  <si>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</si>
  <si>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</si>
  <si>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</si>
  <si>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</si>
  <si>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</si>
  <si>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</si>
  <si>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</si>
  <si>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</si>
  <si>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</si>
  <si>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</si>
  <si>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</si>
  <si>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</si>
  <si>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</si>
  <si>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</si>
  <si>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</si>
  <si>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</si>
  <si>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</si>
  <si>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</si>
  <si>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</si>
  <si>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</si>
  <si>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</si>
  <si>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</si>
  <si>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</si>
  <si>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</si>
  <si>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</si>
  <si>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</si>
  <si>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</si>
  <si>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</si>
  <si>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</si>
  <si>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</si>
  <si>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</si>
  <si>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</si>
  <si>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</si>
  <si>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</si>
  <si>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</si>
  <si>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</si>
  <si>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</si>
  <si>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</si>
  <si>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</si>
  <si>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</si>
  <si>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</si>
  <si>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</si>
  <si>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</si>
  <si>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</si>
  <si>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</si>
  <si>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</si>
  <si>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</si>
  <si>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</si>
  <si>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</si>
  <si>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</si>
  <si>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</si>
  <si>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</si>
  <si>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</si>
  <si>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</si>
  <si>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</si>
  <si>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</si>
  <si>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</si>
  <si>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</si>
  <si>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</si>
  <si>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</si>
  <si>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</si>
  <si>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</si>
  <si>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</si>
  <si>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</si>
  <si>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</si>
  <si>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</si>
  <si>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</si>
  <si>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</si>
  <si>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</si>
  <si>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</si>
  <si>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</si>
  <si>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</si>
  <si>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</si>
  <si>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</si>
  <si>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</si>
  <si>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</si>
  <si>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</si>
  <si>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</si>
  <si>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</si>
  <si>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</si>
  <si>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</si>
  <si>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</si>
  <si>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</si>
  <si>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</si>
  <si>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</si>
  <si>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</si>
  <si>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</si>
  <si>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</si>
  <si>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</si>
  <si>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</si>
  <si>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</si>
  <si>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</si>
  <si>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</si>
  <si>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</si>
  <si>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</si>
  <si>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</si>
  <si>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</si>
  <si>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</si>
  <si>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</si>
  <si>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</si>
  <si>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</si>
  <si>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</si>
  <si>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</si>
  <si>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</si>
  <si>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</si>
  <si>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</si>
  <si>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</si>
  <si>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</si>
  <si>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</si>
  <si>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</si>
  <si>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</si>
  <si>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</si>
  <si>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</si>
  <si>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</si>
  <si>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</si>
  <si>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</si>
  <si>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</si>
  <si>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</si>
  <si>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</si>
  <si>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</si>
  <si>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</si>
  <si>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</si>
  <si>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</si>
  <si>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</si>
  <si>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</si>
  <si>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</si>
  <si>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</si>
  <si>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</si>
  <si>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</si>
  <si>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</si>
  <si>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</si>
  <si>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</si>
  <si>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</si>
  <si>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</si>
  <si>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</si>
  <si>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</si>
  <si>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</si>
  <si>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</si>
  <si>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</si>
  <si>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</si>
  <si>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</si>
  <si>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</si>
  <si>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</si>
  <si>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</si>
  <si>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</si>
  <si>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</si>
  <si>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</si>
  <si>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</si>
  <si>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</si>
  <si>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</si>
  <si>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</si>
  <si>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</si>
  <si>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</si>
  <si>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</si>
  <si>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</si>
  <si>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</si>
  <si>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</si>
  <si>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</si>
  <si>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</si>
  <si>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</si>
  <si>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</si>
  <si>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</si>
  <si>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</si>
  <si>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</si>
  <si>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</si>
  <si>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</si>
  <si>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</si>
  <si>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</si>
  <si>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</si>
  <si>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</si>
  <si>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</si>
  <si>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</si>
  <si>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</si>
  <si>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</si>
  <si>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</si>
  <si>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</si>
  <si>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</si>
  <si>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</si>
  <si>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</si>
  <si>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</si>
  <si>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</si>
  <si>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</si>
  <si>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</si>
  <si>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</si>
  <si>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</si>
  <si>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</si>
  <si>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</si>
  <si>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</si>
  <si>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</si>
  <si>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</si>
  <si>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</si>
  <si>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</si>
  <si>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</si>
  <si>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</si>
  <si>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</si>
  <si>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</si>
  <si>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</si>
  <si>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</si>
  <si>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</si>
  <si>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</si>
  <si>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</si>
  <si>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</si>
  <si>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</si>
  <si>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</si>
  <si>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</si>
  <si>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</si>
  <si>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</si>
  <si>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</si>
  <si>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</si>
  <si>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</si>
  <si>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</si>
  <si>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</si>
  <si>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</si>
  <si>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</si>
  <si>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</si>
  <si>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</si>
  <si>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</si>
  <si>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</si>
  <si>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</si>
  <si>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</si>
  <si>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</si>
  <si>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</si>
  <si>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</si>
  <si>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</si>
  <si>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</si>
  <si>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</si>
  <si>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</si>
  <si>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</si>
  <si>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</si>
  <si>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</si>
  <si>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</si>
  <si>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</si>
  <si>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</si>
  <si>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</si>
  <si>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</si>
  <si>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</si>
  <si>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</si>
  <si>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</si>
  <si>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</si>
  <si>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</si>
  <si>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</si>
  <si>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</si>
  <si>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</si>
  <si>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</si>
  <si>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</si>
  <si>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</si>
  <si>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</si>
  <si>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</si>
  <si>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</si>
  <si>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</si>
  <si>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</si>
  <si>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</si>
  <si>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</si>
  <si>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</si>
  <si>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</si>
  <si>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</si>
  <si>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</si>
  <si>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</si>
  <si>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</si>
  <si>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</si>
  <si>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</si>
  <si>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</si>
  <si>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</si>
  <si>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</si>
  <si>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</si>
  <si>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</si>
  <si>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</si>
  <si>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</si>
  <si>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</si>
  <si>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</si>
  <si>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</si>
  <si>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</si>
  <si>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</si>
  <si>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</si>
  <si>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</si>
  <si>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</si>
  <si>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</si>
  <si>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</si>
  <si>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</si>
  <si>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</si>
  <si>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</si>
  <si>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</si>
  <si>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</si>
  <si>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</si>
  <si>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</si>
  <si>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</si>
  <si>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</si>
  <si>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</si>
  <si>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</si>
  <si>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</si>
  <si>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</si>
  <si>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</si>
  <si>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</si>
  <si>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</si>
  <si>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</si>
  <si>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</si>
  <si>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</si>
  <si>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</si>
  <si>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</si>
  <si>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</si>
  <si>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</si>
  <si>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</si>
  <si>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</si>
  <si>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</si>
  <si>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</si>
  <si>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</si>
  <si>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</si>
  <si>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</si>
  <si>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</si>
  <si>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</si>
  <si>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</si>
  <si>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</si>
  <si>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</si>
  <si>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</si>
  <si>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</si>
  <si>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</si>
  <si>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</si>
  <si>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</si>
  <si>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</si>
  <si>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</si>
  <si>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</si>
  <si>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</si>
  <si>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</si>
  <si>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</si>
  <si>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</si>
  <si>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</si>
  <si>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</si>
  <si>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</si>
  <si>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</si>
  <si>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</si>
  <si>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</si>
  <si>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</si>
  <si>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</si>
  <si>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</si>
  <si>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</si>
  <si>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</si>
  <si>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</si>
  <si>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</si>
  <si>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</si>
  <si>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</si>
  <si>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</si>
  <si>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</si>
  <si>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</si>
  <si>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</si>
  <si>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</si>
  <si>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</si>
  <si>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</si>
  <si>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</si>
  <si>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</si>
  <si>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</si>
  <si>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</si>
  <si>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</si>
  <si>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</si>
  <si>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</si>
  <si>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</si>
  <si>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</si>
  <si>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</si>
  <si>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</si>
  <si>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</si>
  <si>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</si>
  <si>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</si>
  <si>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</si>
  <si>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</si>
  <si>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</si>
  <si>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</si>
  <si>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</si>
  <si>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</si>
  <si>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</si>
  <si>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</si>
  <si>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</si>
  <si>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</si>
  <si>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</si>
  <si>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</si>
  <si>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</si>
  <si>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</si>
  <si>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</si>
  <si>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</si>
  <si>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</si>
  <si>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</si>
  <si>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</si>
  <si>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</si>
  <si>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</si>
  <si>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</si>
  <si>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</si>
  <si>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</si>
  <si>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</si>
  <si>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</si>
  <si>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</si>
  <si>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</si>
  <si>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</si>
  <si>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</si>
  <si>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</si>
  <si>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</si>
  <si>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</si>
  <si>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</si>
  <si>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</si>
  <si>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</si>
  <si>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</si>
  <si>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</si>
  <si>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</si>
  <si>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</si>
  <si>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</si>
  <si>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</si>
  <si>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</si>
  <si>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</si>
  <si>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</si>
  <si>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</si>
  <si>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</si>
  <si>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</si>
  <si>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</si>
  <si>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</si>
  <si>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</si>
  <si>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</si>
  <si>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</si>
  <si>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</si>
  <si>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</si>
  <si>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</si>
  <si>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</si>
  <si>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</si>
  <si>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</si>
  <si>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</si>
  <si>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</si>
  <si>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</si>
  <si>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</si>
  <si>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</si>
  <si>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</si>
  <si>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</si>
  <si>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</si>
  <si>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</si>
  <si>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</si>
  <si>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</si>
  <si>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</si>
  <si>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</si>
  <si>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</si>
  <si>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</si>
  <si>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</si>
  <si>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</si>
  <si>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</si>
  <si>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</si>
  <si>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</si>
  <si>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</si>
  <si>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</si>
  <si>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</si>
  <si>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</si>
  <si>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</si>
  <si>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</si>
  <si>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</si>
  <si>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</si>
  <si>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</si>
  <si>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</si>
  <si>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</si>
  <si>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</si>
  <si>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</si>
  <si>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</si>
  <si>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</si>
  <si>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</si>
  <si>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</si>
  <si>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</si>
  <si>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</si>
  <si>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</si>
  <si>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</si>
  <si>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</si>
  <si>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</si>
  <si>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</si>
  <si>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</si>
  <si>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</si>
  <si>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</si>
  <si>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</si>
  <si>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</si>
  <si>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</si>
  <si>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</si>
  <si>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</si>
  <si>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</si>
  <si>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</si>
  <si>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</si>
  <si>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</si>
  <si>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</si>
  <si>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</si>
  <si>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</si>
  <si>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</si>
  <si>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</si>
  <si>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</si>
  <si>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</si>
  <si>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</si>
  <si>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</si>
  <si>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</si>
  <si>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</si>
  <si>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</si>
  <si>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</si>
  <si>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</si>
  <si>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</si>
  <si>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</si>
  <si>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</si>
  <si>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</si>
  <si>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</si>
  <si>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</si>
  <si>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</si>
  <si>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</si>
  <si>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</si>
  <si>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</si>
  <si>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</si>
  <si>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</si>
  <si>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</si>
  <si>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</si>
  <si>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</si>
  <si>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</si>
  <si>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</si>
  <si>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</si>
  <si>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</si>
  <si>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</si>
  <si>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</si>
  <si>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</si>
  <si>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</si>
  <si>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</si>
  <si>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</si>
  <si>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</si>
  <si>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</si>
  <si>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</si>
  <si>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</si>
  <si>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</si>
  <si>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</si>
  <si>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</si>
  <si>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</si>
  <si>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</si>
  <si>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</si>
  <si>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</si>
  <si>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</si>
  <si>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</si>
  <si>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</si>
  <si>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</si>
  <si>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</si>
  <si>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</si>
  <si>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</si>
  <si>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</si>
  <si>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</si>
  <si>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</si>
  <si>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</si>
  <si>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</si>
  <si>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</si>
  <si>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</si>
  <si>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</si>
  <si>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</si>
  <si>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</si>
  <si>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</si>
  <si>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</si>
  <si>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</si>
  <si>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</si>
  <si>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</si>
  <si>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</si>
  <si>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</si>
  <si>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</si>
  <si>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</si>
  <si>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</si>
  <si>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</si>
  <si>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</si>
  <si>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</si>
  <si>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</si>
  <si>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</si>
  <si>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</si>
  <si>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</si>
  <si>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</si>
  <si>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</si>
  <si>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</si>
  <si>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</si>
  <si>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</si>
  <si>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</si>
  <si>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</si>
  <si>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</si>
  <si>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</si>
  <si>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</si>
  <si>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</si>
  <si>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</si>
  <si>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</si>
  <si>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</si>
  <si>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</si>
  <si>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</si>
  <si>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</si>
  <si>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</si>
  <si>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</si>
  <si>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</si>
  <si>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</si>
  <si>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</si>
  <si>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</si>
  <si>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</si>
  <si>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</si>
  <si>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</si>
  <si>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</si>
  <si>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</si>
  <si>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</si>
  <si>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</si>
  <si>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</si>
  <si>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</si>
  <si>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</si>
  <si>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</si>
  <si>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</si>
  <si>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</si>
  <si>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</si>
  <si>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</si>
  <si>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</si>
  <si>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</si>
  <si>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</si>
  <si>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</si>
  <si>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</si>
  <si>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</si>
  <si>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</si>
  <si>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</si>
  <si>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</si>
  <si>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</si>
  <si>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</si>
  <si>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</si>
  <si>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</si>
  <si>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</si>
  <si>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</si>
  <si>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</si>
  <si>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</si>
  <si>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</si>
  <si>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</si>
  <si>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</si>
  <si>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</si>
  <si>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</si>
  <si>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</si>
  <si>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</si>
  <si>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</si>
  <si>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</si>
  <si>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</si>
  <si>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</si>
  <si>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</si>
  <si>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</si>
  <si>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</si>
  <si>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</si>
  <si>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</si>
  <si>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</si>
  <si>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</si>
  <si>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</si>
  <si>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</si>
  <si>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</si>
  <si>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</si>
  <si>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</si>
  <si>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</si>
  <si>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</si>
  <si>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</si>
  <si>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</si>
  <si>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</si>
  <si>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</si>
  <si>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</si>
  <si>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</si>
  <si>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</si>
  <si>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</si>
  <si>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</si>
  <si>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</si>
  <si>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</si>
  <si>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</si>
  <si>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</si>
  <si>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</si>
  <si>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</si>
  <si>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</si>
  <si>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</si>
  <si>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</si>
  <si>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</si>
  <si>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</si>
  <si>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</si>
  <si>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</si>
  <si>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</si>
  <si>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</si>
  <si>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</si>
  <si>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</si>
  <si>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</si>
  <si>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</si>
  <si>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</si>
  <si>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</si>
  <si>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</si>
  <si>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</si>
  <si>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</si>
  <si>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</si>
  <si>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</si>
  <si>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</si>
  <si>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</si>
  <si>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</si>
  <si>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</si>
  <si>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</si>
  <si>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</si>
  <si>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</si>
  <si>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</si>
  <si>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</si>
  <si>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</si>
  <si>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</si>
  <si>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</si>
  <si>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</si>
  <si>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</si>
  <si>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</si>
  <si>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</si>
  <si>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</si>
  <si>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</si>
  <si>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</si>
  <si>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</si>
  <si>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</si>
  <si>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</si>
  <si>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</si>
  <si>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</si>
  <si>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</si>
  <si>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</si>
  <si>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</si>
  <si>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</si>
  <si>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</si>
  <si>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</si>
  <si>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</si>
  <si>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</si>
  <si>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</si>
  <si>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</si>
  <si>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</si>
  <si>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</si>
  <si>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</si>
  <si>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</si>
  <si>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</si>
  <si>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</si>
  <si>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</si>
  <si>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</si>
  <si>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</si>
  <si>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</si>
  <si>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</si>
  <si>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</si>
  <si>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</si>
  <si>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</si>
  <si>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</si>
  <si>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</si>
  <si>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</si>
  <si>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</si>
  <si>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</si>
  <si>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</si>
  <si>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</si>
  <si>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</si>
  <si>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</si>
  <si>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</si>
  <si>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</si>
  <si>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</si>
  <si>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</si>
  <si>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</si>
  <si>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</si>
  <si>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</si>
  <si>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</si>
  <si>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</si>
  <si>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</si>
  <si>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</si>
  <si>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</si>
  <si>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</si>
  <si>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</si>
  <si>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</si>
  <si>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</si>
  <si>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</si>
  <si>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</si>
  <si>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</si>
  <si>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</si>
  <si>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</si>
  <si>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</si>
  <si>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</si>
  <si>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</si>
  <si>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</si>
  <si>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</si>
  <si>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</si>
  <si>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</si>
  <si>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</si>
  <si>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</si>
  <si>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</si>
  <si>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</si>
  <si>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</si>
  <si>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</si>
  <si>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</si>
  <si>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</si>
  <si>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</si>
  <si>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</si>
  <si>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</si>
  <si>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</si>
  <si>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</si>
  <si>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</si>
  <si>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</si>
  <si>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</si>
  <si>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</si>
  <si>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</si>
  <si>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</si>
  <si>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</si>
  <si>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</si>
  <si>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</si>
  <si>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</si>
  <si>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</si>
  <si>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</si>
  <si>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</si>
  <si>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</si>
  <si>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</si>
  <si>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</si>
  <si>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</si>
  <si>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</si>
  <si>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</si>
  <si>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</si>
  <si>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</si>
  <si>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</si>
  <si>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</si>
  <si>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</si>
  <si>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</si>
  <si>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</si>
  <si>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</si>
  <si>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</si>
  <si>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</si>
  <si>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</si>
  <si>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</si>
  <si>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</si>
  <si>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</si>
  <si>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</si>
  <si>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</si>
  <si>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</si>
  <si>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</si>
  <si>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</si>
  <si>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</si>
  <si>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</si>
  <si>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</si>
  <si>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</si>
  <si>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</si>
  <si>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</si>
  <si>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</si>
  <si>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</si>
  <si>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</si>
  <si>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</si>
  <si>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</si>
  <si>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</si>
  <si>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</si>
  <si>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</si>
  <si>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</si>
  <si>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</si>
  <si>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</si>
  <si>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</si>
  <si>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</si>
  <si>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</si>
  <si>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</si>
  <si>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</si>
  <si>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</si>
  <si>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</si>
  <si>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</si>
  <si>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</si>
  <si>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</si>
  <si>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</si>
  <si>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</si>
  <si>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</si>
  <si>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</si>
  <si>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</si>
  <si>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</si>
  <si>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</si>
  <si>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</si>
  <si>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</si>
  <si>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</si>
  <si>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</si>
  <si>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</si>
  <si>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</si>
  <si>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</si>
  <si>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</si>
  <si>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</si>
  <si>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</si>
  <si>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</si>
  <si>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</si>
  <si>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</si>
  <si>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</si>
  <si>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</si>
  <si>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</si>
  <si>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</si>
  <si>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</si>
  <si>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</si>
  <si>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</si>
  <si>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</si>
  <si>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</si>
  <si>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</si>
  <si>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</si>
  <si>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</si>
  <si>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</si>
  <si>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</si>
  <si>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</si>
  <si>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</si>
  <si>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</si>
  <si>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</si>
  <si>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</si>
  <si>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</si>
  <si>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</si>
  <si>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</si>
  <si>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</si>
  <si>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</si>
  <si>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</si>
  <si>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</si>
  <si>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</si>
  <si>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</si>
  <si>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</si>
  <si>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</si>
  <si>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</si>
  <si>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</si>
  <si>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</si>
  <si>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</si>
  <si>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</si>
  <si>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</si>
  <si>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</si>
  <si>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</si>
  <si>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</si>
  <si>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</si>
  <si>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</si>
  <si>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</si>
  <si>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</si>
  <si>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</si>
  <si>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</si>
  <si>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</si>
  <si>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</si>
  <si>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</si>
  <si>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</si>
  <si>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</si>
  <si>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</si>
  <si>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</si>
  <si>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</si>
  <si>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</si>
  <si>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</si>
  <si>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</si>
  <si>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</si>
  <si>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</si>
  <si>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</si>
  <si>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</si>
  <si>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</si>
  <si>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</si>
  <si>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</si>
  <si>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</si>
  <si>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</si>
  <si>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</si>
  <si>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</si>
  <si>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</si>
  <si>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</si>
  <si>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</si>
  <si>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</si>
  <si>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</si>
  <si>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</si>
  <si>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</si>
  <si>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</si>
  <si>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</si>
  <si>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</si>
  <si>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</si>
  <si>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</si>
  <si>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</si>
  <si>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</si>
  <si>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</si>
  <si>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</si>
  <si>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</si>
  <si>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</si>
  <si>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</si>
  <si>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</si>
  <si>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</si>
  <si>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</si>
  <si>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</si>
  <si>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</si>
  <si>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</si>
  <si>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</si>
  <si>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</si>
  <si>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</si>
  <si>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</si>
  <si>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</si>
  <si>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</si>
  <si>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</si>
  <si>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</si>
  <si>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</si>
  <si>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</si>
  <si>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</si>
  <si>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</si>
  <si>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</si>
  <si>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</si>
  <si>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</si>
  <si>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</si>
  <si>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</si>
  <si>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</si>
  <si>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</si>
  <si>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</si>
  <si>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</si>
  <si>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</si>
  <si>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</si>
  <si>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</si>
  <si>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</si>
  <si>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</si>
  <si>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</si>
  <si>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</si>
  <si>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</si>
  <si>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</si>
  <si>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</si>
  <si>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</si>
  <si>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</si>
  <si>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</si>
  <si>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</si>
  <si>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</si>
  <si>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</si>
  <si>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</si>
  <si>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</si>
  <si>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</si>
  <si>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</si>
  <si>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</si>
  <si>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</si>
  <si>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</si>
  <si>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</si>
  <si>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</si>
  <si>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</si>
  <si>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</si>
  <si>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</si>
  <si>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</si>
  <si>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</si>
  <si>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</si>
  <si>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</si>
  <si>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</si>
  <si>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</si>
  <si>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</si>
  <si>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</si>
  <si>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</si>
  <si>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</si>
  <si>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</si>
  <si>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</si>
  <si>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</si>
  <si>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</si>
  <si>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</si>
  <si>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</si>
  <si>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</si>
  <si>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</si>
  <si>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</si>
  <si>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</si>
  <si>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</si>
  <si>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</si>
  <si>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</si>
  <si>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</si>
  <si>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</si>
  <si>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</si>
  <si>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</si>
  <si>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</si>
  <si>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</si>
  <si>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</si>
  <si>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</si>
  <si>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</si>
  <si>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</si>
  <si>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</si>
  <si>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</si>
  <si>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</si>
  <si>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</si>
  <si>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</si>
  <si>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</si>
  <si>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</si>
  <si>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</si>
  <si>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</si>
  <si>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</si>
  <si>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</si>
  <si>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</si>
  <si>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</si>
  <si>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</si>
  <si>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</si>
  <si>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</si>
  <si>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</si>
  <si>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</si>
  <si>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</si>
  <si>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</si>
  <si>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</si>
  <si>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</si>
  <si>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</si>
  <si>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</si>
  <si>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</si>
  <si>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</si>
  <si>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</si>
  <si>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</si>
  <si>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</si>
  <si>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</si>
  <si>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</si>
  <si>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</si>
  <si>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</si>
  <si>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</si>
  <si>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</si>
  <si>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</si>
  <si>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</si>
  <si>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</si>
  <si>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</si>
  <si>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</si>
  <si>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</si>
  <si>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</si>
  <si>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</si>
  <si>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</si>
  <si>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</si>
  <si>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</si>
  <si>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</si>
  <si>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</si>
  <si>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</si>
  <si>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</si>
  <si>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</si>
  <si>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</si>
  <si>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</si>
  <si>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</si>
  <si>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</si>
  <si>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</si>
  <si>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</si>
  <si>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</si>
  <si>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</si>
  <si>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</si>
  <si>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</si>
  <si>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</si>
  <si>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</si>
  <si>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</si>
  <si>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</si>
  <si>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</si>
  <si>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</si>
  <si>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</si>
  <si>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</si>
  <si>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</si>
  <si>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</si>
  <si>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</si>
  <si>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</si>
  <si>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</si>
  <si>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</si>
  <si>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</si>
  <si>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</si>
  <si>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</si>
  <si>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</si>
  <si>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</si>
  <si>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</si>
  <si>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</si>
  <si>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</si>
  <si>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</si>
  <si>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</si>
  <si>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</si>
  <si>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</si>
  <si>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</si>
  <si>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</si>
  <si>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</si>
  <si>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</si>
  <si>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</si>
  <si>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</si>
  <si>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</si>
  <si>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</si>
  <si>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</si>
  <si>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</si>
  <si>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</si>
  <si>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</si>
  <si>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</si>
  <si>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</si>
  <si>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</si>
  <si>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</si>
  <si>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</si>
  <si>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</si>
  <si>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</si>
  <si>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</si>
  <si>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</si>
  <si>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</si>
  <si>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</si>
  <si>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</si>
  <si>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</si>
  <si>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</si>
  <si>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</si>
  <si>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</si>
  <si>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</si>
  <si>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</si>
  <si>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</si>
  <si>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</si>
  <si>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</si>
  <si>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</si>
  <si>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</si>
  <si>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</si>
  <si>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</si>
  <si>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</si>
  <si>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</si>
  <si>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</si>
  <si>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</si>
  <si>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</si>
  <si>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</si>
  <si>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</si>
  <si>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</si>
  <si>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</si>
  <si>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</si>
  <si>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</si>
  <si>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</si>
  <si>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</si>
  <si>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</si>
  <si>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</si>
  <si>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</si>
  <si>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</si>
  <si>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</si>
  <si>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</si>
  <si>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</si>
  <si>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</si>
  <si>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</si>
  <si>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</si>
  <si>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</si>
  <si>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</si>
  <si>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</si>
  <si>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</si>
  <si>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</si>
  <si>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</si>
  <si>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</si>
  <si>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</si>
  <si>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</si>
  <si>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</si>
  <si>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</si>
  <si>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</si>
  <si>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</si>
  <si>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</si>
  <si>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</si>
  <si>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</si>
  <si>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</si>
  <si>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</si>
  <si>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</si>
  <si>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</si>
  <si>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</si>
  <si>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</si>
  <si>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</si>
  <si>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</si>
  <si>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</si>
  <si>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</si>
  <si>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</si>
  <si>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</si>
  <si>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</si>
  <si>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</si>
  <si>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</si>
  <si>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</si>
  <si>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</si>
  <si>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</si>
  <si>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</si>
  <si>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</si>
  <si>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</si>
  <si>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</si>
  <si>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</si>
  <si>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</si>
  <si>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</si>
  <si>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</si>
  <si>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</si>
  <si>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</si>
  <si>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</si>
  <si>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</si>
  <si>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</si>
  <si>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</si>
  <si>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</si>
  <si>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</si>
  <si>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</si>
  <si>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</si>
  <si>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</si>
  <si>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</si>
  <si>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</si>
  <si>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</si>
  <si>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</si>
  <si>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</si>
  <si>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</si>
  <si>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</si>
  <si>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</si>
  <si>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</si>
  <si>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</si>
  <si>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</si>
  <si>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</si>
  <si>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</si>
  <si>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</si>
  <si>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</si>
  <si>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</si>
  <si>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</si>
  <si>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</si>
  <si>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</si>
  <si>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</si>
  <si>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</si>
  <si>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</si>
  <si>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</si>
  <si>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</si>
  <si>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</si>
  <si>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</si>
  <si>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</si>
  <si>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</si>
  <si>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</si>
  <si>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</si>
  <si>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</si>
  <si>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</si>
  <si>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</si>
  <si>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</si>
  <si>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</si>
  <si>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</si>
  <si>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</si>
  <si>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</si>
  <si>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</si>
  <si>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</si>
  <si>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</si>
  <si>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</si>
  <si>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</si>
  <si>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</si>
  <si>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</si>
  <si>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</si>
  <si>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</si>
  <si>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</si>
  <si>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</si>
  <si>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</si>
  <si>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</si>
  <si>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</si>
  <si>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</si>
  <si>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</si>
  <si>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</si>
  <si>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</si>
  <si>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</si>
  <si>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</si>
  <si>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</si>
  <si>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</si>
  <si>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</si>
  <si>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</si>
  <si>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</si>
  <si>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</si>
  <si>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</si>
  <si>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</si>
  <si>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</si>
  <si>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</si>
  <si>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</si>
  <si>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</si>
  <si>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</si>
  <si>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</si>
  <si>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</si>
  <si>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</si>
  <si>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</si>
  <si>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</si>
  <si>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</si>
  <si>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</si>
  <si>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</si>
  <si>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</si>
  <si>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</si>
  <si>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</si>
  <si>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</si>
  <si>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</si>
  <si>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</si>
  <si>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</si>
  <si>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</si>
  <si>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</si>
  <si>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</si>
  <si>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</si>
  <si>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</si>
  <si>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</si>
  <si>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</si>
  <si>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</si>
  <si>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</si>
  <si>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</si>
  <si>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</si>
  <si>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</si>
  <si>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</si>
  <si>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</si>
  <si>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</si>
  <si>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</si>
  <si>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</si>
  <si>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</si>
  <si>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</si>
  <si>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</si>
  <si>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</si>
  <si>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</si>
  <si>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</si>
  <si>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</si>
  <si>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</si>
  <si>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</si>
  <si>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</si>
  <si>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</si>
  <si>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</si>
  <si>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</si>
  <si>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</si>
  <si>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</si>
  <si>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</si>
  <si>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</si>
  <si>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</si>
  <si>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</si>
  <si>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</si>
  <si>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</si>
  <si>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</si>
  <si>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</si>
  <si>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</si>
  <si>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</si>
  <si>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</si>
  <si>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</si>
  <si>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</si>
  <si>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</si>
  <si>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</si>
  <si>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</si>
  <si>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</si>
  <si>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</si>
  <si>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</si>
  <si>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</si>
  <si>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</si>
  <si>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</si>
  <si>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</si>
  <si>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</si>
  <si>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</si>
  <si>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</si>
  <si>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</si>
  <si>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</si>
  <si>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</si>
  <si>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</si>
  <si>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</si>
  <si>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</si>
  <si>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</si>
  <si>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</si>
  <si>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</si>
  <si>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</si>
  <si>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</si>
  <si>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</si>
  <si>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</si>
  <si>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</si>
  <si>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</si>
  <si>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</si>
  <si>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</si>
  <si>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</si>
  <si>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</si>
  <si>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</si>
  <si>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</si>
  <si>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</si>
  <si>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</si>
  <si>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</si>
  <si>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</si>
  <si>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</si>
  <si>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</si>
  <si>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</si>
  <si>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</si>
  <si>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</si>
  <si>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</si>
  <si>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</si>
  <si>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</si>
  <si>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</si>
  <si>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</si>
  <si>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</si>
  <si>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</si>
  <si>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</si>
  <si>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</si>
  <si>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</si>
  <si>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</si>
  <si>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</si>
  <si>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</si>
  <si>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</si>
  <si>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</si>
  <si>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</si>
  <si>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</si>
  <si>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</si>
  <si>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</si>
  <si>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</si>
  <si>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</si>
  <si>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</si>
  <si>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</si>
  <si>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</si>
  <si>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</si>
  <si>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</si>
  <si>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</si>
  <si>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</si>
  <si>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</si>
  <si>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</si>
  <si>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</si>
  <si>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</si>
  <si>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</si>
  <si>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</si>
  <si>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</si>
  <si>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</si>
  <si>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</si>
  <si>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</si>
  <si>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</si>
  <si>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</si>
  <si>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</si>
  <si>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</si>
  <si>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</si>
  <si>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</si>
  <si>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</si>
  <si>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</si>
  <si>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</si>
  <si>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</si>
  <si>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</si>
  <si>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</si>
  <si>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</si>
  <si>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</si>
  <si>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</si>
  <si>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</si>
  <si>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</si>
  <si>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</si>
  <si>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</si>
  <si>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</si>
  <si>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</si>
  <si>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</si>
  <si>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</si>
  <si>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</si>
  <si>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</si>
  <si>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</si>
  <si>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</si>
  <si>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</si>
  <si>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</si>
  <si>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</si>
  <si>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</si>
  <si>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</si>
  <si>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</si>
  <si>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</si>
  <si>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</si>
  <si>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</si>
  <si>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</si>
  <si>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</si>
  <si>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</si>
  <si>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</si>
  <si>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</si>
  <si>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</si>
  <si>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</si>
  <si>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</si>
  <si>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</si>
  <si>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</si>
  <si>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</si>
  <si>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</si>
  <si>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</si>
  <si>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</si>
  <si>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</si>
  <si>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</si>
  <si>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</si>
  <si>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</si>
  <si>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</si>
  <si>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</si>
  <si>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</si>
  <si>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</si>
  <si>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</si>
  <si>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</si>
  <si>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</si>
  <si>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</si>
  <si>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</si>
  <si>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</si>
  <si>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</si>
  <si>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</si>
  <si>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</si>
  <si>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</si>
  <si>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</si>
  <si>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</si>
  <si>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</si>
  <si>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</si>
  <si>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</si>
  <si>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</si>
  <si>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</si>
  <si>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</si>
  <si>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</si>
  <si>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</si>
  <si>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</si>
  <si>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</si>
  <si>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</si>
  <si>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</si>
  <si>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</si>
  <si>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</si>
  <si>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</si>
  <si>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</si>
  <si>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</si>
  <si>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</si>
  <si>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</si>
  <si>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</si>
  <si>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</si>
  <si>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</si>
  <si>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</si>
  <si>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</si>
  <si>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</si>
  <si>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</si>
  <si>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</si>
  <si>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</si>
  <si>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</si>
  <si>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</si>
  <si>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</si>
  <si>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</si>
  <si>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</si>
  <si>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</si>
  <si>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</si>
  <si>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</si>
  <si>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</si>
  <si>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</si>
  <si>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</si>
  <si>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</si>
  <si>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</si>
  <si>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</si>
  <si>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</si>
  <si>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</si>
  <si>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</si>
  <si>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</si>
  <si>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</si>
  <si>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</si>
  <si>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</si>
  <si>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</si>
  <si>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</si>
  <si>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</si>
  <si>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</si>
  <si>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</si>
  <si>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</si>
  <si>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</si>
  <si>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</si>
  <si>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</si>
  <si>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</si>
  <si>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</si>
  <si>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</si>
  <si>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</si>
  <si>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</si>
  <si>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</si>
  <si>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</si>
  <si>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</si>
  <si>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</si>
  <si>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</si>
  <si>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</si>
  <si>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</si>
  <si>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</si>
  <si>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</si>
  <si>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</si>
  <si>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</si>
  <si>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</si>
  <si>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</si>
  <si>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</si>
  <si>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</si>
  <si>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</si>
  <si>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</si>
  <si>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</si>
  <si>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</si>
  <si>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</si>
  <si>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</si>
  <si>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</si>
  <si>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</si>
  <si>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</si>
  <si>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</si>
  <si>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</si>
  <si>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</si>
  <si>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</si>
  <si>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</si>
  <si>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</si>
  <si>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</si>
  <si>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</si>
  <si>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</si>
  <si>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</si>
  <si>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</si>
  <si>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</si>
  <si>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</si>
  <si>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</si>
  <si>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</si>
  <si>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</si>
  <si>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</si>
  <si>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</si>
  <si>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</si>
  <si>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</si>
  <si>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</si>
  <si>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</si>
  <si>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</si>
  <si>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</si>
  <si>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</si>
  <si>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</si>
  <si>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</si>
  <si>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</si>
  <si>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</si>
  <si>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</si>
  <si>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</si>
  <si>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</si>
  <si>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</si>
  <si>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</si>
  <si>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</si>
  <si>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</si>
  <si>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</si>
  <si>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</si>
  <si>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</si>
  <si>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</si>
  <si>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</si>
  <si>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</si>
  <si>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</si>
  <si>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</si>
  <si>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</si>
  <si>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</si>
  <si>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</si>
  <si>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</si>
  <si>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</si>
  <si>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</si>
  <si>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</si>
  <si>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</si>
  <si>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</si>
  <si>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</si>
  <si>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</si>
  <si>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</si>
  <si>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</si>
  <si>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</si>
  <si>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</si>
  <si>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</si>
  <si>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</si>
  <si>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</si>
  <si>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</si>
  <si>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</si>
  <si>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</si>
  <si>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</si>
  <si>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</si>
  <si>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</si>
  <si>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</si>
  <si>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</si>
  <si>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</si>
  <si>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</si>
  <si>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</si>
  <si>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</si>
  <si>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</si>
  <si>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</si>
  <si>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</si>
  <si>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</si>
  <si>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</si>
  <si>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</si>
  <si>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</si>
  <si>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</si>
  <si>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</si>
  <si>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</si>
  <si>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</si>
  <si>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</si>
  <si>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</si>
  <si>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</si>
  <si>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</si>
  <si>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</si>
  <si>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</si>
  <si>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</si>
  <si>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</si>
  <si>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</si>
  <si>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</si>
  <si>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</si>
  <si>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</si>
  <si>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</si>
  <si>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</si>
  <si>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</si>
  <si>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</si>
  <si>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</si>
  <si>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</si>
  <si>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</si>
  <si>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</si>
  <si>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</si>
  <si>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</si>
  <si>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</si>
  <si>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</si>
  <si>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</si>
  <si>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</si>
  <si>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</si>
  <si>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</si>
  <si>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</si>
  <si>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</si>
  <si>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</si>
  <si>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</si>
  <si>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</si>
  <si>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</si>
  <si>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</si>
  <si>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</si>
  <si>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</si>
  <si>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</si>
  <si>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</si>
  <si>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</si>
  <si>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</si>
  <si>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</si>
  <si>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</si>
  <si>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</si>
  <si>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</si>
  <si>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</si>
  <si>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</si>
  <si>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</si>
  <si>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</si>
  <si>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</si>
  <si>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</si>
  <si>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</si>
  <si>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</si>
  <si>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</si>
  <si>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</si>
  <si>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</si>
  <si>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</si>
  <si>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</si>
  <si>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</si>
  <si>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</si>
  <si>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</si>
  <si>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</si>
  <si>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</si>
  <si>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</si>
  <si>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</si>
  <si>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</si>
  <si>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</si>
  <si>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</si>
  <si>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</si>
  <si>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</si>
  <si>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</si>
  <si>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</si>
  <si>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</si>
  <si>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</si>
  <si>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</si>
  <si>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</si>
  <si>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</si>
  <si>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</si>
  <si>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</si>
  <si>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</si>
  <si>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</si>
  <si>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</si>
  <si>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</si>
  <si>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</si>
  <si>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</si>
  <si>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</si>
  <si>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</si>
  <si>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</si>
  <si>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</si>
  <si>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</si>
  <si>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</si>
  <si>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</si>
  <si>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</si>
  <si>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</si>
  <si>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</si>
  <si>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</si>
  <si>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</si>
  <si>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</si>
  <si>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</si>
  <si>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</si>
  <si>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</si>
  <si>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</si>
  <si>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</si>
  <si>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</si>
  <si>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</si>
  <si>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</si>
  <si>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</si>
  <si>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</si>
  <si>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</si>
  <si>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</si>
  <si>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</si>
  <si>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</si>
  <si>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</si>
  <si>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</si>
  <si>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</si>
  <si>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</si>
  <si>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</si>
  <si>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</si>
  <si>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</si>
  <si>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</si>
  <si>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</si>
  <si>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</si>
  <si>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</si>
  <si>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</si>
  <si>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</si>
  <si>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</si>
  <si>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</si>
  <si>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</si>
  <si>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</si>
  <si>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</si>
  <si>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</si>
  <si>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</si>
  <si>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</si>
  <si>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</si>
  <si>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</si>
  <si>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</si>
  <si>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</si>
  <si>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</si>
  <si>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</si>
  <si>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</si>
  <si>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</si>
  <si>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</si>
  <si>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</si>
  <si>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</si>
  <si>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</si>
  <si>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</si>
  <si>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</si>
  <si>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</si>
  <si>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</si>
  <si>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</si>
  <si>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</si>
  <si>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</si>
  <si>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</si>
  <si>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</si>
  <si>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</si>
  <si>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</si>
  <si>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</si>
  <si>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</si>
  <si>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</si>
  <si>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</si>
  <si>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</si>
  <si>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</si>
  <si>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</si>
  <si>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</si>
  <si>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</si>
  <si>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</si>
  <si>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</si>
  <si>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</si>
  <si>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</si>
  <si>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</si>
  <si>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</si>
  <si>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</si>
  <si>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</si>
  <si>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</si>
  <si>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</si>
  <si>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</si>
  <si>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</si>
  <si>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</si>
  <si>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</si>
  <si>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</si>
  <si>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</si>
  <si>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</si>
  <si>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</si>
  <si>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</si>
  <si>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</si>
  <si>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</si>
  <si>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</si>
  <si>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</si>
  <si>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</si>
  <si>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</si>
  <si>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</si>
  <si>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</si>
  <si>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</si>
  <si>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</si>
  <si>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</si>
  <si>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</si>
  <si>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</si>
  <si>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</si>
  <si>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</si>
  <si>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</si>
  <si>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</si>
  <si>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</si>
  <si>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</si>
  <si>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</si>
  <si>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</si>
  <si>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</si>
  <si>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</si>
  <si>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</si>
  <si>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</si>
  <si>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</si>
  <si>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</si>
  <si>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</si>
  <si>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</si>
  <si>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</si>
  <si>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</si>
  <si>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</si>
  <si>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</si>
  <si>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</si>
  <si>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</si>
  <si>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</si>
  <si>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</si>
  <si>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</si>
  <si>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</si>
  <si>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</si>
  <si>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</si>
  <si>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</si>
  <si>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</si>
  <si>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</si>
  <si>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</si>
  <si>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</si>
  <si>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</si>
  <si>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</si>
  <si>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</si>
  <si>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</si>
  <si>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</si>
  <si>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</si>
  <si>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</si>
  <si>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</si>
  <si>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</si>
  <si>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</si>
  <si>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</si>
  <si>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</si>
  <si>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</si>
  <si>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</si>
  <si>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</si>
  <si>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</si>
  <si>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</si>
  <si>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</si>
  <si>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</si>
  <si>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</si>
  <si>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</si>
  <si>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</si>
  <si>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</si>
  <si>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</si>
  <si>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</si>
  <si>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</si>
  <si>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</si>
  <si>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</si>
  <si>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</si>
  <si>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</si>
  <si>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</si>
  <si>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</si>
  <si>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</si>
  <si>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</si>
  <si>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</si>
  <si>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</si>
  <si>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</si>
  <si>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</si>
  <si>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</si>
  <si>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</si>
  <si>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</si>
  <si>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</si>
  <si>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</si>
  <si>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</si>
  <si>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</si>
  <si>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</si>
  <si>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</si>
  <si>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</si>
  <si>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</si>
  <si>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</si>
  <si>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</si>
  <si>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</si>
  <si>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</si>
  <si>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</si>
  <si>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</si>
  <si>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</si>
  <si>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</si>
  <si>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</si>
  <si>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</si>
  <si>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</si>
  <si>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</si>
  <si>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</si>
  <si>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</si>
  <si>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</si>
  <si>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</si>
  <si>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</si>
  <si>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</si>
  <si>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</si>
  <si>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</si>
  <si>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</si>
  <si>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</si>
  <si>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</si>
  <si>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</si>
  <si>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</si>
  <si>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</si>
  <si>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</si>
  <si>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</si>
  <si>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</si>
  <si>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</si>
  <si>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</si>
  <si>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</si>
  <si>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</si>
  <si>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</si>
  <si>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</si>
  <si>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</si>
  <si>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</si>
  <si>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</si>
  <si>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</si>
  <si>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</si>
  <si>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</si>
  <si>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</si>
  <si>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</si>
  <si>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</si>
  <si>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</si>
  <si>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</si>
  <si>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</si>
  <si>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</si>
  <si>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</si>
  <si>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</si>
  <si>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</si>
  <si>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</si>
  <si>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</si>
  <si>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</si>
  <si>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</si>
  <si>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</si>
  <si>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</si>
  <si>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</si>
  <si>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</si>
  <si>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</si>
  <si>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</si>
  <si>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</si>
  <si>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</si>
  <si>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</si>
  <si>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</si>
  <si>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</si>
  <si>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</si>
  <si>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</si>
  <si>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</si>
  <si>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</si>
  <si>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</si>
  <si>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</si>
  <si>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</si>
  <si>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</si>
  <si>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</si>
  <si>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</si>
  <si>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</si>
  <si>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</si>
  <si>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</si>
  <si>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</si>
  <si>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</si>
  <si>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</si>
  <si>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</si>
  <si>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</si>
  <si>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</si>
  <si>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</si>
  <si>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</si>
  <si>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</si>
  <si>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</si>
  <si>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</si>
  <si>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</si>
  <si>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</si>
  <si>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</si>
  <si>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</si>
  <si>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</si>
  <si>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</si>
  <si>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</si>
  <si>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</si>
  <si>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</si>
  <si>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</si>
  <si>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</si>
  <si>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</si>
  <si>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</si>
  <si>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</si>
  <si>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</si>
  <si>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</si>
  <si>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</si>
  <si>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</si>
  <si>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</si>
  <si>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</si>
  <si>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</si>
  <si>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</si>
  <si>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</si>
  <si>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</si>
  <si>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</si>
  <si>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</si>
  <si>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</si>
  <si>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</si>
  <si>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</si>
  <si>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</si>
  <si>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</si>
  <si>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</si>
  <si>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</si>
  <si>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</si>
  <si>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</si>
  <si>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</si>
  <si>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</si>
  <si>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</si>
  <si>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</si>
  <si>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</si>
  <si>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</si>
  <si>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</si>
  <si>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</si>
  <si>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</si>
  <si>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</si>
  <si>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</si>
  <si>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</si>
  <si>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</si>
  <si>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</si>
  <si>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</si>
  <si>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</si>
  <si>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</si>
  <si>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</si>
  <si>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</si>
  <si>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</si>
  <si>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</si>
  <si>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</si>
  <si>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</si>
  <si>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</si>
  <si>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</si>
  <si>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</si>
  <si>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</si>
  <si>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</si>
  <si>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</si>
  <si>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</si>
  <si>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</si>
  <si>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</si>
  <si>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</si>
  <si>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</si>
  <si>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</si>
  <si>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</si>
  <si>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</si>
  <si>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</si>
  <si>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</si>
  <si>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</si>
  <si>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</si>
  <si>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</si>
  <si>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</si>
  <si>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</si>
  <si>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</si>
  <si>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</si>
  <si>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</si>
  <si>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</si>
  <si>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</si>
  <si>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</si>
  <si>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</si>
  <si>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</si>
  <si>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</si>
  <si>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</si>
  <si>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</si>
  <si>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</si>
  <si>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</si>
  <si>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</si>
  <si>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</si>
  <si>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</si>
  <si>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</si>
  <si>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</si>
  <si>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</si>
  <si>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</si>
  <si>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</si>
  <si>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</si>
  <si>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</si>
  <si>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</si>
  <si>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</si>
  <si>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</si>
  <si>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</si>
  <si>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</si>
  <si>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</si>
  <si>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</si>
  <si>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</si>
  <si>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</si>
  <si>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</si>
  <si>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</si>
  <si>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</si>
  <si>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</si>
  <si>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</si>
  <si>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</si>
  <si>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</si>
  <si>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</si>
  <si>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</si>
  <si>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</si>
  <si>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</si>
  <si>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</si>
  <si>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</si>
  <si>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</si>
  <si>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</si>
  <si>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</si>
  <si>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</si>
  <si>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</si>
  <si>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</si>
  <si>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</si>
  <si>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</si>
  <si>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</si>
  <si>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</si>
  <si>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</si>
  <si>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</si>
  <si>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</si>
  <si>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</si>
  <si>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</si>
  <si>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</si>
  <si>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</si>
  <si>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</si>
  <si>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</si>
  <si>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</si>
  <si>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</si>
  <si>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</si>
  <si>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</si>
  <si>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</si>
  <si>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</si>
  <si>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</si>
  <si>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</si>
  <si>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</si>
  <si>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</si>
  <si>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</si>
  <si>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</si>
  <si>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</si>
  <si>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</si>
  <si>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</si>
  <si>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</si>
  <si>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</si>
  <si>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</si>
  <si>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</si>
  <si>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</si>
  <si>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</si>
  <si>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</si>
  <si>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</si>
  <si>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</si>
  <si>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</si>
  <si>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</si>
  <si>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</si>
  <si>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</si>
  <si>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</si>
  <si>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</si>
  <si>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</si>
  <si>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</si>
  <si>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</si>
  <si>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</si>
  <si>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</si>
  <si>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</si>
  <si>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</si>
  <si>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</si>
  <si>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</si>
  <si>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</si>
  <si>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</si>
  <si>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</si>
  <si>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</si>
  <si>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</si>
  <si>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</si>
  <si>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</si>
  <si>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</si>
  <si>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</si>
  <si>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</si>
  <si>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</si>
  <si>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</si>
  <si>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</si>
  <si>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</si>
  <si>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</si>
  <si>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</si>
  <si>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</si>
  <si>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</si>
  <si>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</si>
  <si>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</si>
  <si>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</si>
  <si>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</si>
  <si>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</si>
  <si>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</si>
  <si>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</si>
  <si>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</si>
  <si>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</si>
  <si>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</si>
  <si>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</si>
  <si>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</si>
  <si>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</si>
  <si>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</si>
  <si>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</si>
  <si>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</si>
  <si>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</si>
  <si>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</si>
  <si>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</si>
  <si>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</si>
  <si>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</si>
  <si>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</si>
  <si>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</si>
  <si>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</si>
  <si>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</si>
  <si>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</si>
  <si>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</si>
  <si>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</si>
  <si>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</si>
  <si>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</si>
  <si>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</si>
  <si>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</si>
  <si>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</si>
  <si>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</si>
  <si>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</si>
  <si>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</si>
  <si>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</si>
  <si>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</si>
  <si>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</si>
  <si>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</si>
  <si>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</si>
  <si>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</si>
  <si>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</si>
  <si>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</si>
  <si>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</si>
  <si>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</si>
  <si>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</si>
  <si>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</si>
  <si>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</si>
  <si>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</si>
  <si>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</si>
  <si>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</si>
  <si>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</si>
  <si>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</si>
  <si>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</si>
  <si>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</si>
  <si>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</si>
  <si>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</si>
  <si>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</si>
  <si>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</si>
  <si>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</si>
  <si>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</si>
  <si>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</si>
  <si>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</si>
  <si>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</si>
  <si>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</si>
  <si>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</si>
  <si>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</si>
  <si>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</si>
  <si>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</si>
  <si>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</si>
  <si>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</si>
  <si>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</si>
  <si>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</si>
  <si>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</si>
  <si>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</si>
  <si>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</si>
  <si>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</si>
  <si>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</si>
  <si>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</si>
  <si>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</si>
  <si>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</si>
  <si>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</si>
  <si>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</si>
  <si>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</si>
  <si>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</si>
  <si>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</si>
  <si>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</si>
  <si>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</si>
  <si>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</si>
  <si>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</si>
  <si>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</si>
  <si>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</si>
  <si>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</si>
  <si>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</si>
  <si>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</si>
  <si>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</si>
  <si>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</si>
  <si>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</si>
  <si>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</si>
  <si>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</si>
  <si>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</si>
  <si>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</si>
  <si>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</si>
  <si>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</si>
  <si>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</si>
  <si>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</si>
  <si>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</si>
  <si>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</si>
  <si>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</si>
  <si>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</si>
  <si>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</si>
  <si>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</si>
  <si>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</si>
  <si>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</si>
  <si>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</si>
  <si>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</si>
  <si>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</si>
  <si>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</si>
  <si>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</si>
  <si>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</si>
  <si>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</si>
  <si>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</si>
  <si>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</si>
  <si>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</si>
  <si>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</si>
  <si>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</si>
  <si>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</si>
  <si>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</si>
  <si>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</si>
  <si>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</si>
  <si>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</si>
  <si>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</si>
  <si>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</si>
  <si>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</si>
  <si>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</si>
  <si>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</si>
  <si>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</si>
  <si>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</si>
  <si>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</si>
  <si>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</si>
  <si>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</si>
  <si>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</si>
  <si>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</si>
  <si>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</si>
  <si>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</si>
  <si>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</si>
  <si>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</si>
  <si>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</si>
  <si>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</si>
  <si>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</si>
  <si>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</si>
  <si>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</si>
  <si>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</si>
  <si>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</si>
  <si>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</si>
  <si>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</si>
  <si>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</si>
  <si>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</si>
  <si>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</si>
  <si>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</si>
  <si>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</si>
  <si>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</si>
  <si>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</si>
  <si>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</si>
  <si>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</si>
  <si>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</si>
  <si>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</si>
  <si>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</si>
  <si>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</si>
  <si>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</si>
  <si>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</si>
  <si>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</si>
  <si>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</si>
  <si>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</si>
  <si>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</si>
  <si>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</si>
  <si>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</si>
  <si>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</si>
  <si>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</si>
  <si>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</si>
  <si>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</si>
  <si>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</si>
  <si>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</si>
  <si>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</si>
  <si>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</si>
  <si>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</si>
  <si>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</si>
  <si>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</si>
  <si>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</si>
  <si>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</si>
  <si>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</si>
  <si>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</si>
  <si>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</si>
  <si>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</si>
  <si>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</si>
  <si>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</si>
  <si>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</si>
  <si>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</si>
  <si>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</si>
  <si>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</si>
  <si>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</si>
  <si>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</si>
  <si>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</si>
  <si>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</si>
  <si>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</si>
  <si>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</si>
  <si>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</si>
  <si>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</si>
  <si>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</si>
  <si>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</si>
  <si>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</si>
  <si>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</si>
  <si>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</si>
  <si>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</si>
  <si>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</si>
  <si>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</si>
  <si>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</si>
  <si>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</si>
  <si>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</si>
  <si>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</si>
  <si>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</si>
  <si>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</si>
  <si>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</si>
  <si>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</si>
  <si>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</si>
  <si>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</si>
  <si>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</si>
  <si>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</si>
  <si>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</si>
  <si>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</si>
  <si>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</si>
  <si>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</si>
  <si>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</si>
  <si>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</si>
  <si>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</si>
  <si>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</si>
  <si>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</si>
  <si>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</si>
  <si>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</si>
  <si>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</si>
  <si>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</si>
  <si>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</si>
  <si>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</si>
  <si>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</si>
  <si>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</si>
  <si>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</si>
  <si>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</si>
  <si>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</si>
  <si>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</si>
  <si>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</si>
  <si>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</si>
  <si>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</si>
  <si>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</si>
  <si>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</si>
  <si>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</si>
  <si>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</si>
  <si>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</si>
  <si>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</si>
  <si>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</si>
  <si>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</si>
  <si>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</si>
  <si>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</si>
  <si>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</si>
  <si>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</si>
  <si>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</si>
  <si>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</si>
  <si>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</si>
  <si>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</si>
  <si>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</si>
  <si>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</si>
  <si>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</si>
  <si>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</si>
  <si>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</si>
  <si>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</si>
  <si>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</si>
  <si>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</si>
  <si>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</si>
  <si>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</si>
  <si>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</si>
  <si>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</si>
  <si>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</si>
  <si>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</si>
  <si>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</si>
  <si>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</si>
  <si>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</si>
  <si>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</si>
  <si>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</si>
  <si>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</si>
  <si>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</si>
  <si>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</si>
  <si>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</si>
  <si>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</si>
  <si>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</si>
  <si>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</si>
  <si>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</si>
  <si>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</si>
  <si>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</si>
  <si>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</si>
  <si>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</si>
  <si>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</si>
  <si>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</si>
  <si>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</si>
  <si>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</si>
  <si>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</si>
  <si>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</si>
  <si>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</si>
  <si>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</si>
  <si>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</si>
  <si>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</si>
  <si>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</si>
  <si>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</si>
  <si>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</si>
  <si>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</si>
  <si>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</si>
  <si>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</si>
  <si>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</si>
  <si>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</si>
  <si>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</si>
  <si>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</si>
  <si>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</si>
  <si>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</si>
  <si>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</si>
  <si>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</si>
  <si>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</si>
  <si>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</si>
  <si>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</si>
  <si>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</si>
  <si>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</si>
  <si>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</si>
  <si>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</si>
  <si>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</si>
  <si>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</si>
  <si>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</si>
  <si>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</si>
  <si>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</si>
  <si>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</si>
  <si>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</si>
  <si>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</si>
  <si>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</si>
  <si>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</si>
  <si>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</si>
  <si>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</si>
  <si>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</si>
  <si>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</si>
  <si>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</si>
  <si>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</si>
  <si>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</si>
  <si>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</si>
  <si>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</si>
  <si>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</si>
  <si>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</si>
  <si>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</si>
  <si>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</si>
  <si>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</si>
  <si>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</si>
  <si>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</si>
  <si>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</si>
  <si>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</si>
  <si>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</si>
  <si>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</si>
  <si>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</si>
  <si>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</si>
  <si>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</si>
  <si>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</si>
  <si>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</si>
  <si>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</si>
  <si>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</si>
  <si>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</si>
  <si>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</si>
  <si>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</si>
  <si>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</si>
  <si>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</si>
  <si>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</si>
  <si>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</si>
  <si>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</si>
  <si>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</si>
  <si>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</si>
  <si>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</si>
  <si>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</si>
  <si>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</si>
  <si>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</si>
  <si>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</si>
  <si>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</si>
  <si>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</si>
  <si>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</si>
  <si>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</si>
  <si>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</si>
  <si>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</si>
  <si>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</si>
  <si>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</si>
  <si>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</si>
  <si>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</si>
  <si>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</si>
  <si>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</si>
  <si>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</si>
  <si>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</si>
  <si>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</si>
  <si>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</si>
  <si>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</si>
  <si>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</si>
  <si>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</si>
  <si>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</si>
  <si>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</si>
  <si>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</si>
  <si>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</si>
  <si>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</si>
  <si>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</si>
  <si>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</si>
  <si>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</si>
  <si>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</si>
  <si>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</si>
  <si>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</si>
  <si>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</si>
  <si>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</si>
  <si>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</si>
  <si>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</si>
  <si>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</si>
  <si>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</si>
  <si>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</si>
  <si>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</si>
  <si>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</si>
  <si>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</si>
  <si>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</si>
  <si>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</si>
  <si>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</si>
  <si>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</si>
  <si>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</si>
  <si>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</si>
  <si>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</si>
  <si>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</si>
  <si>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</si>
  <si>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</si>
  <si>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</si>
  <si>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</si>
  <si>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</si>
  <si>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</si>
  <si>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</si>
  <si>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</si>
  <si>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</si>
  <si>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</si>
  <si>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</si>
  <si>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</si>
  <si>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</si>
  <si>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</si>
  <si>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</si>
  <si>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</si>
  <si>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</si>
  <si>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</si>
  <si>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</si>
  <si>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</si>
  <si>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</si>
  <si>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</si>
  <si>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</si>
  <si>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</si>
  <si>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</si>
  <si>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</si>
  <si>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</si>
  <si>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</si>
  <si>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</si>
  <si>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</si>
  <si>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</si>
  <si>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</si>
  <si>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</si>
  <si>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</si>
  <si>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</si>
  <si>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</si>
  <si>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</si>
  <si>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</si>
  <si>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</si>
  <si>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</si>
  <si>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</si>
  <si>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</si>
  <si>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</si>
  <si>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</si>
  <si>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</si>
  <si>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</si>
  <si>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</si>
  <si>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</si>
  <si>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</si>
  <si>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</si>
  <si>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</si>
  <si>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</si>
  <si>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</si>
  <si>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</si>
  <si>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</si>
  <si>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</si>
  <si>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</si>
  <si>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</si>
  <si>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</si>
  <si>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</si>
  <si>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</si>
  <si>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</si>
  <si>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</si>
  <si>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</si>
  <si>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</si>
  <si>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</si>
  <si>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</si>
  <si>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</si>
  <si>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</si>
  <si>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</si>
  <si>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</si>
  <si>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</si>
  <si>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</si>
  <si>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</si>
  <si>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</si>
  <si>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</si>
  <si>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</si>
  <si>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</si>
  <si>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</si>
  <si>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</si>
  <si>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</si>
  <si>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</si>
  <si>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</si>
  <si>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</si>
  <si>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</si>
  <si>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</si>
  <si>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</si>
  <si>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</si>
  <si>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</si>
  <si>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</si>
  <si>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</si>
  <si>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</si>
  <si>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</si>
  <si>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</si>
  <si>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</si>
  <si>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</si>
  <si>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</si>
  <si>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</si>
  <si>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</si>
  <si>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</si>
  <si>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</si>
  <si>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</si>
  <si>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</si>
  <si>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</si>
  <si>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</si>
  <si>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</si>
  <si>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</si>
  <si>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</si>
  <si>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</si>
  <si>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</si>
  <si>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</si>
  <si>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</si>
  <si>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</si>
  <si>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</si>
  <si>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</si>
  <si>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</si>
  <si>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</si>
  <si>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</si>
  <si>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</si>
  <si>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</si>
  <si>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</si>
  <si>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</si>
  <si>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</si>
  <si>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</si>
  <si>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</si>
  <si>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</si>
  <si>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</si>
  <si>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</si>
  <si>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</si>
  <si>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</si>
  <si>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</si>
  <si>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</si>
  <si>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</si>
  <si>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</si>
  <si>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</si>
  <si>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</si>
  <si>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</si>
  <si>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</si>
  <si>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</si>
  <si>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</si>
  <si>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</si>
  <si>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</si>
  <si>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</si>
  <si>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</si>
  <si>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</si>
  <si>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</si>
  <si>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</si>
  <si>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</si>
  <si>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</si>
  <si>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</si>
  <si>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</si>
  <si>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</si>
  <si>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</si>
  <si>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</si>
  <si>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</si>
  <si>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</si>
  <si>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</si>
  <si>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</si>
  <si>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</si>
  <si>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</si>
  <si>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</si>
  <si>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</si>
  <si>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</si>
  <si>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</si>
  <si>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</si>
  <si>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</si>
  <si>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</si>
  <si>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</si>
  <si>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</si>
  <si>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</si>
  <si>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</si>
  <si>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</si>
  <si>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</si>
  <si>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</si>
  <si>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</si>
  <si>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</si>
  <si>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</si>
  <si>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</si>
  <si>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</si>
  <si>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</si>
  <si>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</si>
  <si>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</si>
  <si>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</si>
  <si>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</si>
  <si>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</si>
  <si>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</si>
  <si>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</si>
  <si>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</si>
  <si>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</si>
  <si>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</si>
  <si>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</si>
  <si>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</si>
  <si>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</si>
  <si>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</si>
  <si>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</si>
  <si>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</si>
  <si>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</si>
  <si>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</si>
  <si>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</si>
  <si>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</si>
  <si>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</si>
  <si>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</si>
  <si>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</si>
  <si>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</si>
  <si>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</si>
  <si>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</si>
  <si>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</si>
  <si>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</si>
  <si>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</si>
  <si>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</si>
  <si>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</si>
  <si>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</si>
  <si>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</si>
  <si>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</si>
  <si>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</si>
  <si>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</si>
  <si>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</si>
  <si>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</si>
  <si>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</si>
  <si>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</si>
  <si>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</si>
  <si>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</si>
  <si>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</si>
  <si>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</si>
  <si>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</si>
  <si>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</si>
  <si>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</si>
  <si>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</si>
  <si>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</si>
  <si>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</si>
  <si>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</si>
  <si>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</si>
  <si>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</si>
  <si>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</si>
  <si>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</si>
  <si>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</si>
  <si>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</si>
  <si>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</si>
  <si>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</si>
  <si>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</si>
  <si>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</si>
  <si>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</si>
  <si>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</si>
  <si>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</si>
  <si>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</si>
  <si>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</si>
  <si>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</si>
  <si>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</si>
  <si>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</si>
  <si>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</si>
  <si>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</si>
  <si>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</si>
  <si>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</si>
  <si>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</si>
  <si>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</si>
  <si>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</si>
  <si>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</si>
  <si>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</si>
  <si>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</si>
  <si>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</si>
  <si>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</si>
  <si>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</si>
  <si>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</si>
  <si>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</si>
  <si>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</si>
  <si>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</si>
  <si>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</si>
  <si>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</si>
  <si>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</si>
  <si>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</si>
  <si>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</si>
  <si>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</si>
  <si>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</si>
  <si>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</si>
  <si>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</si>
  <si>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</si>
  <si>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</si>
  <si>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</si>
  <si>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</si>
  <si>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</si>
  <si>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</si>
  <si>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</si>
  <si>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</si>
  <si>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</si>
  <si>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</si>
  <si>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</si>
  <si>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</si>
  <si>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</si>
  <si>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</si>
  <si>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</si>
  <si>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</si>
  <si>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</si>
  <si>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</si>
  <si>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</si>
  <si>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</si>
  <si>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</si>
  <si>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</si>
  <si>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</si>
  <si>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</si>
  <si>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</si>
  <si>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</si>
  <si>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</si>
  <si>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</si>
  <si>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</si>
  <si>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</si>
  <si>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</si>
  <si>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</si>
  <si>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</si>
  <si>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</si>
  <si>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</si>
  <si>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</si>
  <si>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</si>
  <si>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</si>
  <si>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</si>
  <si>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</si>
  <si>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</si>
  <si>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</si>
  <si>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</si>
  <si>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</si>
  <si>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</si>
  <si>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</si>
  <si>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</si>
  <si>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</si>
  <si>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</si>
  <si>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</si>
  <si>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</si>
  <si>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</si>
  <si>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</si>
  <si>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</si>
  <si>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</si>
  <si>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</si>
  <si>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</si>
  <si>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</si>
  <si>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</si>
  <si>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</si>
  <si>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</si>
  <si>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</si>
  <si>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</si>
  <si>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</si>
  <si>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</si>
  <si>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</si>
  <si>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</si>
  <si>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</si>
  <si>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</si>
  <si>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</si>
  <si>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</si>
  <si>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</si>
  <si>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</si>
  <si>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</si>
  <si>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</si>
  <si>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</si>
  <si>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</si>
  <si>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</si>
  <si>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</si>
  <si>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</si>
  <si>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</si>
  <si>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</si>
  <si>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</si>
  <si>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</si>
  <si>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</si>
  <si>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</si>
  <si>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</si>
  <si>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</si>
  <si>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</si>
  <si>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</si>
  <si>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</si>
  <si>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</si>
  <si>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</si>
  <si>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</si>
  <si>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</si>
  <si>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</si>
  <si>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</si>
  <si>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</si>
  <si>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</si>
  <si>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</si>
  <si>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</si>
  <si>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</si>
  <si>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</si>
  <si>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</si>
  <si>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</si>
  <si>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</si>
  <si>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</si>
  <si>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</si>
  <si>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</si>
  <si>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</si>
  <si>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</si>
  <si>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</si>
  <si>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</si>
  <si>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</si>
  <si>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</si>
  <si>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</si>
  <si>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</si>
  <si>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</si>
  <si>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</si>
  <si>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</si>
  <si>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</si>
  <si>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</si>
  <si>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</si>
  <si>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</si>
  <si>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</si>
  <si>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</si>
  <si>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</si>
  <si>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</si>
  <si>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</si>
  <si>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</si>
  <si>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</si>
  <si>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</si>
  <si>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</si>
  <si>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</si>
  <si>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</si>
  <si>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</si>
  <si>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</si>
  <si>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</si>
  <si>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</si>
  <si>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</si>
  <si>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</si>
  <si>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</si>
  <si>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</si>
  <si>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</si>
  <si>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</si>
  <si>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</si>
  <si>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</si>
  <si>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</si>
  <si>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</si>
  <si>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</si>
  <si>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</si>
  <si>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</si>
  <si>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</si>
  <si>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</si>
  <si>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</si>
  <si>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</si>
  <si>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</si>
  <si>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</si>
  <si>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</si>
  <si>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</si>
  <si>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</si>
  <si>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</si>
  <si>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</si>
  <si>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</si>
  <si>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</si>
  <si>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</si>
  <si>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</si>
  <si>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</si>
  <si>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</si>
  <si>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</si>
  <si>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</si>
  <si>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</si>
  <si>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</si>
  <si>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</si>
  <si>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</si>
  <si>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</si>
  <si>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</si>
  <si>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</si>
  <si>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</si>
  <si>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</si>
  <si>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</si>
  <si>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</si>
  <si>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</si>
  <si>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</si>
  <si>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</si>
  <si>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</si>
  <si>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</si>
  <si>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</si>
  <si>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</si>
  <si>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</si>
  <si>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</si>
  <si>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</si>
  <si>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</si>
  <si>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</si>
  <si>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</si>
  <si>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</si>
  <si>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</si>
  <si>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</si>
  <si>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</si>
  <si>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</si>
  <si>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</si>
  <si>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</si>
  <si>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</si>
  <si>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</si>
  <si>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</si>
  <si>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</si>
  <si>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</si>
  <si>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</si>
  <si>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</si>
  <si>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</si>
  <si>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</si>
  <si>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</si>
  <si>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</si>
  <si>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</si>
  <si>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</si>
  <si>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</si>
  <si>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</si>
  <si>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</si>
  <si>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</si>
  <si>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</si>
  <si>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</si>
  <si>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</si>
  <si>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</si>
  <si>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</si>
  <si>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</si>
  <si>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</si>
  <si>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</si>
  <si>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</si>
  <si>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</si>
  <si>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</si>
  <si>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</si>
  <si>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</si>
  <si>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</si>
  <si>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</si>
  <si>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</si>
  <si>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</si>
  <si>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</si>
  <si>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</si>
  <si>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</si>
  <si>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</si>
  <si>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</si>
  <si>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</si>
  <si>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</si>
  <si>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</si>
  <si>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</si>
  <si>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</si>
  <si>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</si>
  <si>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</si>
  <si>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</si>
  <si>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</si>
  <si>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</si>
  <si>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</si>
  <si>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</si>
  <si>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</si>
  <si>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</si>
  <si>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</si>
  <si>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</si>
  <si>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</si>
  <si>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</si>
  <si>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</si>
  <si>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</si>
  <si>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</si>
  <si>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</si>
  <si>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</si>
  <si>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</si>
  <si>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</si>
  <si>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</si>
  <si>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</si>
  <si>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</si>
  <si>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</si>
  <si>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</si>
  <si>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</si>
  <si>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</si>
  <si>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</si>
  <si>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</si>
  <si>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</si>
  <si>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</si>
  <si>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</si>
  <si>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</si>
  <si>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</si>
  <si>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</si>
  <si>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</si>
  <si>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</si>
  <si>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</si>
  <si>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</si>
  <si>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</si>
  <si>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</si>
  <si>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</si>
  <si>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</si>
  <si>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</si>
  <si>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</si>
  <si>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</si>
  <si>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</si>
  <si>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</si>
  <si>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</si>
  <si>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</si>
  <si>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</si>
  <si>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</si>
  <si>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</si>
  <si>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</si>
  <si>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</si>
  <si>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</si>
  <si>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</si>
  <si>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</si>
  <si>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</si>
  <si>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</si>
  <si>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</si>
  <si>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</si>
  <si>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</si>
  <si>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</si>
  <si>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</si>
  <si>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</si>
  <si>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</si>
  <si>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</si>
  <si>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</si>
  <si>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</si>
  <si>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</si>
  <si>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</si>
  <si>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</si>
  <si>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</si>
  <si>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</si>
  <si>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</si>
  <si>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</si>
  <si>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</si>
  <si>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</si>
  <si>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</si>
  <si>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</si>
  <si>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</si>
  <si>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</si>
  <si>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</si>
  <si>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</si>
  <si>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</si>
  <si>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</si>
  <si>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</si>
  <si>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</si>
  <si>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</si>
  <si>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</si>
  <si>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</si>
  <si>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</si>
  <si>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</si>
  <si>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</si>
  <si>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</si>
  <si>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</si>
  <si>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</si>
  <si>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</si>
  <si>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</si>
  <si>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</si>
  <si>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</si>
  <si>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</si>
  <si>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</si>
  <si>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</si>
  <si>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</si>
  <si>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</si>
  <si>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</si>
  <si>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</si>
  <si>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</si>
  <si>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</si>
  <si>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</si>
  <si>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</si>
  <si>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</si>
  <si>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</si>
  <si>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</si>
  <si>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</si>
  <si>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</si>
  <si>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</si>
  <si>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</si>
  <si>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</si>
  <si>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</si>
  <si>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</si>
  <si>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</si>
  <si>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</si>
  <si>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</si>
  <si>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</si>
  <si>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</si>
  <si>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</si>
  <si>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</si>
  <si>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</si>
  <si>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</si>
  <si>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</si>
  <si>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</si>
  <si>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</si>
  <si>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</si>
  <si>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</si>
  <si>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</si>
  <si>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</si>
  <si>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</si>
  <si>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</si>
  <si>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</si>
  <si>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</si>
  <si>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</si>
  <si>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</si>
  <si>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</si>
  <si>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</si>
  <si>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</si>
  <si>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</si>
  <si>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</si>
  <si>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</si>
  <si>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</si>
  <si>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</si>
  <si>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</si>
  <si>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</si>
  <si>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</si>
  <si>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</si>
  <si>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</si>
  <si>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</si>
  <si>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</si>
  <si>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</si>
  <si>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</si>
  <si>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</si>
  <si>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</si>
  <si>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</si>
  <si>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</si>
  <si>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</si>
  <si>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</si>
  <si>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</si>
  <si>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</si>
  <si>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</si>
  <si>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</si>
  <si>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</si>
  <si>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</si>
  <si>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</si>
  <si>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</si>
  <si>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</si>
  <si>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</si>
  <si>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</si>
  <si>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</si>
  <si>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</si>
  <si>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</si>
  <si>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</si>
  <si>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</si>
  <si>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</si>
  <si>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</si>
  <si>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</si>
  <si>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</si>
  <si>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</si>
  <si>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</si>
  <si>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</si>
  <si>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</si>
  <si>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</si>
  <si>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</si>
  <si>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</si>
  <si>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</si>
  <si>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</si>
  <si>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</si>
  <si>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</si>
  <si>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</si>
  <si>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</si>
  <si>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</si>
  <si>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</si>
  <si>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</si>
  <si>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</si>
  <si>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</si>
  <si>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</si>
  <si>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</si>
  <si>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</si>
  <si>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</si>
  <si>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</si>
  <si>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</si>
  <si>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</si>
  <si>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</si>
  <si>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</si>
  <si>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</si>
  <si>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</si>
  <si>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</si>
  <si>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</si>
  <si>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</si>
  <si>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</si>
  <si>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</si>
  <si>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</si>
  <si>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</si>
  <si>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</si>
  <si>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</si>
  <si>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</si>
  <si>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</si>
  <si>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</si>
  <si>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</si>
  <si>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</si>
  <si>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</si>
  <si>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</si>
  <si>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</si>
  <si>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</si>
  <si>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</si>
  <si>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</si>
  <si>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</si>
  <si>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</si>
  <si>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</si>
  <si>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</si>
  <si>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</si>
  <si>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</si>
  <si>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</si>
  <si>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</si>
  <si>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</si>
  <si>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</si>
  <si>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</si>
  <si>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</si>
  <si>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</si>
  <si>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</si>
  <si>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</si>
  <si>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</si>
  <si>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</si>
  <si>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</si>
  <si>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</si>
  <si>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</si>
  <si>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</si>
  <si>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</si>
  <si>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</si>
  <si>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</si>
  <si>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</si>
  <si>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</si>
  <si>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</si>
  <si>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</si>
  <si>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</si>
  <si>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</si>
  <si>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</si>
  <si>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</si>
  <si>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</si>
  <si>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</si>
  <si>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</si>
  <si>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</si>
  <si>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</si>
  <si>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</si>
  <si>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</si>
  <si>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</si>
  <si>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</si>
  <si>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</si>
  <si>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</si>
  <si>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</si>
  <si>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</si>
  <si>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</si>
  <si>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</si>
  <si>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</si>
  <si>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</si>
  <si>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</si>
  <si>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</si>
  <si>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</si>
  <si>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</si>
  <si>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</si>
  <si>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</si>
  <si>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</si>
  <si>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</si>
  <si>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</si>
  <si>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</si>
  <si>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</si>
  <si>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</si>
  <si>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</si>
  <si>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</si>
  <si>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</si>
  <si>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</si>
  <si>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</si>
  <si>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</si>
  <si>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</si>
  <si>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</si>
  <si>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</si>
  <si>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</si>
  <si>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</si>
  <si>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</si>
  <si>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</si>
  <si>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</si>
  <si>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</si>
  <si>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</si>
  <si>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</si>
  <si>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</si>
  <si>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</si>
  <si>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</si>
  <si>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</si>
  <si>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</si>
  <si>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</si>
  <si>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</si>
  <si>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</si>
  <si>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</si>
  <si>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</si>
  <si>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</si>
  <si>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</si>
  <si>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</si>
  <si>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</si>
  <si>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</si>
  <si>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</si>
  <si>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</si>
  <si>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</si>
  <si>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</si>
  <si>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</si>
  <si>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</si>
  <si>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</si>
  <si>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</si>
  <si>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</si>
  <si>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</si>
  <si>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</si>
  <si>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</si>
  <si>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</si>
  <si>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</si>
  <si>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</si>
  <si>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</si>
  <si>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</si>
  <si>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</si>
  <si>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</si>
  <si>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</si>
  <si>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</si>
  <si>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</si>
  <si>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</si>
  <si>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</si>
  <si>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</si>
  <si>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</si>
  <si>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</si>
  <si>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</si>
  <si>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</si>
  <si>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</si>
  <si>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</si>
  <si>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</si>
  <si>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</si>
  <si>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</si>
  <si>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</si>
  <si>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</si>
  <si>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</si>
  <si>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</si>
  <si>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</si>
  <si>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</si>
  <si>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</si>
  <si>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</si>
  <si>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</si>
  <si>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</si>
  <si>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</si>
  <si>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</si>
  <si>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</si>
  <si>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</si>
  <si>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</si>
  <si>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</si>
  <si>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</si>
  <si>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</si>
  <si>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</si>
  <si>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</si>
  <si>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</si>
  <si>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</si>
  <si>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</si>
  <si>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</si>
  <si>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</si>
  <si>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</si>
  <si>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</si>
  <si>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</si>
  <si>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</si>
  <si>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</si>
  <si>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</si>
  <si>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</si>
  <si>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</si>
  <si>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</si>
  <si>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</si>
  <si>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</si>
  <si>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</si>
  <si>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</si>
  <si>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</si>
  <si>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</si>
  <si>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</si>
  <si>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</si>
  <si>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</si>
  <si>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</si>
  <si>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</si>
  <si>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</si>
  <si>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</si>
  <si>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</si>
  <si>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</si>
  <si>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</si>
  <si>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</si>
  <si>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</si>
  <si>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</si>
  <si>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</si>
  <si>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</si>
  <si>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</si>
  <si>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</si>
  <si>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</si>
  <si>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</si>
  <si>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</si>
  <si>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</si>
  <si>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</si>
  <si>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</si>
  <si>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</si>
  <si>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</si>
  <si>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</si>
  <si>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</si>
  <si>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</si>
  <si>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</si>
  <si>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</si>
  <si>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</si>
  <si>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</si>
  <si>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</si>
  <si>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</si>
  <si>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</si>
  <si>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</si>
  <si>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</si>
  <si>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</si>
  <si>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</si>
  <si>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</si>
  <si>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</si>
  <si>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</si>
  <si>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</si>
  <si>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</si>
  <si>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</si>
  <si>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</si>
  <si>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</si>
  <si>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</si>
  <si>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</si>
  <si>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</si>
  <si>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</si>
  <si>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</si>
  <si>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</si>
  <si>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</si>
  <si>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</si>
  <si>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</si>
  <si>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</si>
  <si>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</si>
  <si>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</si>
  <si>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</si>
  <si>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</si>
  <si>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</si>
  <si>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</si>
  <si>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</si>
  <si>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</si>
  <si>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</si>
  <si>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</si>
  <si>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</si>
  <si>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</si>
  <si>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</si>
  <si>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</si>
  <si>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</si>
  <si>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</si>
  <si>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</si>
  <si>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</si>
  <si>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</si>
  <si>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</si>
  <si>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</si>
  <si>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</si>
  <si>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</si>
  <si>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</si>
  <si>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</si>
  <si>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</si>
  <si>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</si>
  <si>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</si>
  <si>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</si>
  <si>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</si>
  <si>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</si>
  <si>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</si>
  <si>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</si>
  <si>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</si>
  <si>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</si>
  <si>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</si>
  <si>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</si>
  <si>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</si>
  <si>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</si>
  <si>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</si>
  <si>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</si>
  <si>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</si>
  <si>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</si>
  <si>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</si>
  <si>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</si>
  <si>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</si>
  <si>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</si>
  <si>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</si>
  <si>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</si>
  <si>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</si>
  <si>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</si>
  <si>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</si>
  <si>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</si>
  <si>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</si>
  <si>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</si>
  <si>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</si>
  <si>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</si>
  <si>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</si>
  <si>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</si>
  <si>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</si>
  <si>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</si>
  <si>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</si>
  <si>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</si>
  <si>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</si>
  <si>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</si>
  <si>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</si>
  <si>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</si>
  <si>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</si>
  <si>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</si>
  <si>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</si>
  <si>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</si>
  <si>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</si>
  <si>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</si>
  <si>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</si>
  <si>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</si>
  <si>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</si>
  <si>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</si>
  <si>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</si>
  <si>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</si>
  <si>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</si>
  <si>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</si>
  <si>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</si>
  <si>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</si>
  <si>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</si>
  <si>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</si>
  <si>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</si>
  <si>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</si>
  <si>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</si>
  <si>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</si>
  <si>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</si>
  <si>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</si>
  <si>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</si>
  <si>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</si>
  <si>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</si>
  <si>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</si>
  <si>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</si>
  <si>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</si>
  <si>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</si>
  <si>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</si>
  <si>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</si>
  <si>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</si>
  <si>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</si>
  <si>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</si>
  <si>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</si>
  <si>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</si>
  <si>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</si>
  <si>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</si>
  <si>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</si>
  <si>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</si>
  <si>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</si>
  <si>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</si>
  <si>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</si>
  <si>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</si>
  <si>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</si>
  <si>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</si>
  <si>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</si>
  <si>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</si>
  <si>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</si>
  <si>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</si>
  <si>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</si>
  <si>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</si>
  <si>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</si>
  <si>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</si>
  <si>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</si>
  <si>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</si>
  <si>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</si>
  <si>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</si>
  <si>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</si>
  <si>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</si>
  <si>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</si>
  <si>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</si>
  <si>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</si>
  <si>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</si>
  <si>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</si>
  <si>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</si>
  <si>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</si>
  <si>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</si>
  <si>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</si>
  <si>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</si>
  <si>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</si>
  <si>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</si>
  <si>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</si>
  <si>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</si>
  <si>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</si>
  <si>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</si>
  <si>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</si>
  <si>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</si>
  <si>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</si>
  <si>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</si>
  <si>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</si>
  <si>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</si>
  <si>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</si>
  <si>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</si>
  <si>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</si>
  <si>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</si>
  <si>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</si>
  <si>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</si>
  <si>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</si>
  <si>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</si>
  <si>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</si>
  <si>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</si>
  <si>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</si>
  <si>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</si>
  <si>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</si>
  <si>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</si>
  <si>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</si>
  <si>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</si>
  <si>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</si>
  <si>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</si>
  <si>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</si>
  <si>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</si>
  <si>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</si>
  <si>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</si>
  <si>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</si>
  <si>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</si>
  <si>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</si>
  <si>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</si>
  <si>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</si>
  <si>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</si>
  <si>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</si>
  <si>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</si>
  <si>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</si>
  <si>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</si>
  <si>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</si>
  <si>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</si>
  <si>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</si>
  <si>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</si>
  <si>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</si>
  <si>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</si>
  <si>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</si>
  <si>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</si>
  <si>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</si>
  <si>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</si>
  <si>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</si>
  <si>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</si>
  <si>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</si>
  <si>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</si>
  <si>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</si>
  <si>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</si>
  <si>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</si>
  <si>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</si>
  <si>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</si>
  <si>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</si>
  <si>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</si>
  <si>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</si>
  <si>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</si>
  <si>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</si>
  <si>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</si>
  <si>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</si>
  <si>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</si>
  <si>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</si>
  <si>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</si>
  <si>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</si>
  <si>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</si>
  <si>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</si>
  <si>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</si>
  <si>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</si>
  <si>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</si>
  <si>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</si>
  <si>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</si>
  <si>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</si>
  <si>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</si>
  <si>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</si>
  <si>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</si>
  <si>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</si>
  <si>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</si>
  <si>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</si>
  <si>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</si>
  <si>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</si>
  <si>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</si>
  <si>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</si>
  <si>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</si>
  <si>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</si>
  <si>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</si>
  <si>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</si>
  <si>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</si>
  <si>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</si>
  <si>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</si>
  <si>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</si>
  <si>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</si>
  <si>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</si>
  <si>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</si>
  <si>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</si>
  <si>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</si>
  <si>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</si>
  <si>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</si>
  <si>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</si>
  <si>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</si>
  <si>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</si>
  <si>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</si>
  <si>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</si>
  <si>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</si>
  <si>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</si>
  <si>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</si>
  <si>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</si>
  <si>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</si>
  <si>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</si>
  <si>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</si>
  <si>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</si>
  <si>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</si>
  <si>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</si>
  <si>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</si>
  <si>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</si>
  <si>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</si>
  <si>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</si>
  <si>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</si>
  <si>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</si>
  <si>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</si>
  <si>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</si>
  <si>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</si>
  <si>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</si>
  <si>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</si>
  <si>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</si>
  <si>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</si>
  <si>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</si>
  <si>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</si>
  <si>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</si>
  <si>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</si>
  <si>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</si>
  <si>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</si>
  <si>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</si>
  <si>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</si>
  <si>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</si>
  <si>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</si>
  <si>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</si>
  <si>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</si>
  <si>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</si>
  <si>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</si>
  <si>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</si>
  <si>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</si>
  <si>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</si>
  <si>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</si>
  <si>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</si>
  <si>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</si>
  <si>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</si>
  <si>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</si>
  <si>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</si>
  <si>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</si>
  <si>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</si>
  <si>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</si>
  <si>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</si>
  <si>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</si>
  <si>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</si>
  <si>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</si>
  <si>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</si>
  <si>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</si>
  <si>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</si>
  <si>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</si>
  <si>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</si>
  <si>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</si>
  <si>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</si>
  <si>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</si>
  <si>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</si>
  <si>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</si>
  <si>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</si>
  <si>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</si>
  <si>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</si>
  <si>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</si>
  <si>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</si>
  <si>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</si>
  <si>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</si>
  <si>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</si>
  <si>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</si>
  <si>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</si>
  <si>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</si>
  <si>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</si>
  <si>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</si>
  <si>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</si>
  <si>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</si>
  <si>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</si>
  <si>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</si>
  <si>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</si>
  <si>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</si>
  <si>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</si>
  <si>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</si>
  <si>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</si>
  <si>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</si>
  <si>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</si>
  <si>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</si>
  <si>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</si>
  <si>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</si>
  <si>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</si>
  <si>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</si>
  <si>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</si>
  <si>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</si>
  <si>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</si>
  <si>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</si>
  <si>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</si>
  <si>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</si>
  <si>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</si>
  <si>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</si>
  <si>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</si>
  <si>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</si>
  <si>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</si>
  <si>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</si>
  <si>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</si>
  <si>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</si>
  <si>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</si>
  <si>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</si>
  <si>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</si>
  <si>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</si>
  <si>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</si>
  <si>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</si>
  <si>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</si>
  <si>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</si>
  <si>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</si>
  <si>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</si>
  <si>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</si>
  <si>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</si>
  <si>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</si>
  <si>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</si>
  <si>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</si>
  <si>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</si>
  <si>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</si>
  <si>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</si>
  <si>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</si>
  <si>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</si>
  <si>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</si>
  <si>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</si>
  <si>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</si>
  <si>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</si>
  <si>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</si>
  <si>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</si>
  <si>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</si>
  <si>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</si>
  <si>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</si>
  <si>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</si>
  <si>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</si>
  <si>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</si>
  <si>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</si>
  <si>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</si>
  <si>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</si>
  <si>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</si>
  <si>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</si>
  <si>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</si>
  <si>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</si>
  <si>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</si>
  <si>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</si>
  <si>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</si>
  <si>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</si>
  <si>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</si>
  <si>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</si>
  <si>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</si>
  <si>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</si>
  <si>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</si>
  <si>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</si>
  <si>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</si>
  <si>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</si>
  <si>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</si>
  <si>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</si>
  <si>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</si>
  <si>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</si>
  <si>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</si>
  <si>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</si>
  <si>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</si>
  <si>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</si>
  <si>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</si>
  <si>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</si>
  <si>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</si>
  <si>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</si>
  <si>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</si>
  <si>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</si>
  <si>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</si>
  <si>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</si>
  <si>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</si>
  <si>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</si>
  <si>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</si>
  <si>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</si>
  <si>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</si>
  <si>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</si>
  <si>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</si>
  <si>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</si>
  <si>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</si>
  <si>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</si>
  <si>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</si>
  <si>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</si>
  <si>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</si>
  <si>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</si>
  <si>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</si>
  <si>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</si>
  <si>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</si>
  <si>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</si>
  <si>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</si>
  <si>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</si>
  <si>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</si>
  <si>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</si>
  <si>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</si>
  <si>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</si>
  <si>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</si>
  <si>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</si>
  <si>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</si>
  <si>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</si>
  <si>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</si>
  <si>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</si>
  <si>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</si>
  <si>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</si>
  <si>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</si>
  <si>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</si>
  <si>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</si>
  <si>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</si>
  <si>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</si>
  <si>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</si>
  <si>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</si>
  <si>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</si>
  <si>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</si>
  <si>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</si>
  <si>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</si>
  <si>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</si>
  <si>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</si>
  <si>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</si>
  <si>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</si>
  <si>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</si>
  <si>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</si>
  <si>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</si>
  <si>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</si>
  <si>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</si>
  <si>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</si>
  <si>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</si>
  <si>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</si>
  <si>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</si>
  <si>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</si>
  <si>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</si>
  <si>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</si>
  <si>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</si>
  <si>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</si>
  <si>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</si>
  <si>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</si>
  <si>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</si>
  <si>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</si>
  <si>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</si>
  <si>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</si>
  <si>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</si>
  <si>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</si>
  <si>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</si>
  <si>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</si>
  <si>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</si>
  <si>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</si>
  <si>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</si>
  <si>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</si>
  <si>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</si>
  <si>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</si>
  <si>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</si>
  <si>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</si>
  <si>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</si>
  <si>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</si>
  <si>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</si>
  <si>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</si>
  <si>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</si>
  <si>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</si>
  <si>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</si>
  <si>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</si>
  <si>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</si>
  <si>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</si>
  <si>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</si>
  <si>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</si>
  <si>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</si>
  <si>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</si>
  <si>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</si>
  <si>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</si>
  <si>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</si>
  <si>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</si>
  <si>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</si>
  <si>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</si>
  <si>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</si>
  <si>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</si>
  <si>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</si>
  <si>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</si>
  <si>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</si>
  <si>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</si>
  <si>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</si>
  <si>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</si>
  <si>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</si>
  <si>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</si>
  <si>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</si>
  <si>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</si>
  <si>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</si>
  <si>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</si>
  <si>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</si>
  <si>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</si>
  <si>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</si>
  <si>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</si>
  <si>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</si>
  <si>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</si>
  <si>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</si>
  <si>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</si>
  <si>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</si>
  <si>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</si>
  <si>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</si>
  <si>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</si>
  <si>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</si>
  <si>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</si>
  <si>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</si>
  <si>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</si>
  <si>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</si>
  <si>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</si>
  <si>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</si>
  <si>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</si>
  <si>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</si>
  <si>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</si>
  <si>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</si>
  <si>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</si>
  <si>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</si>
  <si>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</si>
  <si>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</si>
  <si>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</si>
  <si>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</si>
  <si>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</si>
  <si>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</si>
  <si>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</si>
  <si>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</si>
  <si>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</si>
  <si>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</si>
  <si>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</si>
  <si>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</si>
  <si>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</si>
  <si>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</si>
  <si>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</si>
  <si>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</si>
  <si>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</si>
  <si>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</si>
  <si>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</si>
  <si>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</si>
  <si>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</si>
  <si>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</si>
  <si>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</si>
  <si>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</si>
  <si>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</si>
  <si>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</si>
  <si>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</si>
  <si>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</si>
  <si>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</si>
  <si>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</si>
  <si>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</si>
  <si>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</si>
  <si>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</si>
  <si>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</si>
  <si>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</si>
  <si>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</si>
  <si>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</si>
  <si>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</si>
  <si>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</si>
  <si>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</si>
  <si>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</si>
  <si>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</si>
  <si>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</si>
  <si>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</si>
  <si>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</si>
  <si>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</si>
  <si>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</si>
  <si>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</si>
  <si>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</si>
  <si>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</si>
  <si>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</si>
  <si>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</si>
  <si>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</si>
  <si>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</si>
  <si>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</si>
  <si>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</si>
  <si>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</si>
  <si>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</si>
  <si>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</si>
  <si>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</si>
  <si>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</si>
  <si>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</si>
  <si>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</si>
  <si>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</si>
  <si>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</si>
  <si>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</si>
  <si>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</si>
  <si>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</si>
  <si>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</si>
  <si>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</si>
  <si>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</si>
  <si>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</si>
  <si>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</si>
  <si>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</si>
  <si>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</si>
  <si>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</si>
  <si>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</si>
  <si>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</si>
  <si>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</si>
  <si>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</si>
  <si>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</si>
  <si>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</si>
  <si>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</si>
  <si>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</si>
  <si>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</si>
  <si>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</si>
  <si>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</si>
  <si>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</si>
  <si>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</si>
  <si>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</si>
  <si>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</si>
  <si>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</si>
  <si>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</si>
  <si>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</si>
  <si>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</si>
  <si>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</si>
  <si>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</si>
  <si>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</si>
  <si>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</si>
  <si>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</si>
  <si>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</si>
  <si>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</si>
  <si>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</si>
  <si>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</si>
  <si>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</si>
  <si>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</si>
  <si>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</si>
  <si>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</si>
  <si>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</si>
  <si>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</si>
  <si>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</si>
  <si>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</si>
  <si>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</si>
  <si>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</si>
  <si>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</si>
  <si>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</si>
  <si>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</si>
  <si>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</si>
  <si>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</si>
  <si>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</si>
  <si>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</si>
  <si>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</si>
  <si>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</si>
  <si>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</si>
  <si>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</si>
  <si>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</si>
  <si>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</si>
  <si>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</si>
  <si>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</si>
  <si>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</si>
  <si>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</si>
  <si>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</si>
  <si>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</si>
  <si>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</si>
  <si>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</si>
  <si>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</si>
  <si>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</si>
  <si>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</si>
  <si>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</si>
  <si>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</si>
  <si>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</si>
  <si>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</si>
  <si>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</si>
  <si>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</si>
  <si>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</si>
  <si>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</si>
  <si>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</si>
  <si>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</si>
  <si>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</si>
  <si>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</si>
  <si>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</si>
  <si>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</si>
  <si>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</si>
  <si>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</si>
  <si>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</si>
  <si>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</si>
  <si>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</si>
  <si>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</si>
  <si>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</si>
  <si>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</si>
  <si>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</si>
  <si>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</si>
  <si>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</si>
  <si>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</si>
  <si>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</si>
  <si>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</si>
  <si>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</si>
  <si>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</si>
  <si>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</si>
  <si>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</si>
  <si>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</si>
  <si>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</si>
  <si>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</si>
  <si>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</si>
  <si>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</si>
  <si>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</si>
  <si>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</si>
  <si>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</si>
  <si>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</si>
  <si>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</si>
  <si>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</si>
  <si>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</si>
  <si>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</si>
  <si>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</si>
  <si>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</si>
  <si>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</si>
  <si>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</si>
  <si>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</si>
  <si>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</si>
  <si>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</si>
  <si>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</si>
  <si>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</si>
  <si>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</si>
  <si>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</si>
  <si>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</si>
  <si>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</si>
  <si>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</si>
  <si>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</si>
  <si>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</si>
  <si>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</si>
  <si>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</si>
  <si>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</si>
  <si>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</si>
  <si>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</si>
  <si>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</si>
  <si>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</si>
  <si>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</si>
  <si>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</si>
  <si>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</si>
  <si>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</si>
  <si>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</si>
  <si>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</si>
  <si>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</si>
  <si>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</si>
  <si>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</si>
  <si>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</si>
  <si>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</si>
  <si>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</si>
  <si>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</si>
  <si>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</si>
  <si>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</si>
  <si>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</si>
  <si>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</si>
  <si>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</si>
  <si>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</si>
  <si>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</si>
  <si>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</si>
  <si>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</si>
  <si>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</si>
  <si>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</si>
  <si>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</si>
  <si>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</si>
  <si>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</si>
  <si>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</si>
  <si>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</si>
  <si>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</si>
  <si>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</si>
  <si>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</si>
  <si>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</si>
  <si>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</si>
  <si>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</si>
  <si>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</si>
  <si>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</si>
  <si>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</si>
  <si>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</si>
  <si>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</si>
  <si>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</si>
  <si>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</si>
  <si>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</si>
  <si>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</si>
  <si>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</si>
  <si>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</si>
  <si>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</si>
  <si>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</si>
  <si>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</si>
  <si>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</si>
  <si>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</si>
  <si>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</si>
  <si>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</si>
  <si>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</si>
  <si>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</si>
  <si>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</si>
  <si>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</si>
  <si>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</si>
  <si>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</si>
  <si>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</si>
  <si>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</si>
  <si>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</si>
  <si>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</si>
  <si>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</si>
  <si>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</si>
  <si>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</si>
  <si>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</si>
  <si>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</si>
  <si>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</si>
  <si>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</si>
  <si>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</si>
  <si>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</si>
  <si>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</si>
  <si>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</si>
  <si>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</si>
  <si>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</si>
  <si>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</si>
  <si>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</si>
  <si>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</si>
  <si>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</si>
  <si>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</si>
  <si>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</si>
  <si>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</si>
  <si>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</si>
  <si>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</si>
  <si>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</si>
  <si>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</si>
  <si>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</si>
  <si>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</si>
  <si>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</si>
  <si>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</si>
  <si>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</si>
  <si>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</si>
  <si>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</si>
  <si>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</si>
  <si>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</si>
  <si>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</si>
  <si>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</si>
  <si>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</si>
  <si>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</si>
  <si>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</si>
  <si>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</si>
  <si>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</si>
  <si>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</si>
  <si>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</si>
  <si>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</si>
  <si>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</si>
  <si>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</si>
  <si>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</si>
  <si>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</si>
  <si>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</si>
  <si>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</si>
  <si>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</si>
  <si>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</si>
  <si>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</si>
  <si>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</si>
  <si>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</si>
  <si>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</si>
  <si>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</si>
  <si>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</si>
  <si>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</si>
  <si>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</si>
  <si>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</si>
  <si>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</si>
  <si>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</si>
  <si>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</si>
  <si>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</si>
  <si>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</si>
  <si>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</si>
  <si>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</si>
  <si>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</si>
  <si>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</si>
  <si>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</si>
  <si>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</si>
  <si>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</si>
  <si>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</si>
  <si>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</si>
  <si>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</si>
  <si>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</si>
  <si>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</si>
  <si>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</si>
  <si>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</si>
  <si>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</si>
  <si>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</si>
  <si>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</si>
  <si>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</si>
  <si>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</si>
  <si>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</si>
  <si>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</si>
  <si>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</si>
  <si>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</si>
  <si>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</si>
  <si>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</si>
  <si>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</si>
  <si>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</si>
  <si>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</si>
  <si>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</si>
  <si>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</si>
  <si>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</si>
  <si>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</si>
  <si>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</si>
  <si>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</si>
  <si>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</si>
  <si>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</si>
  <si>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</si>
  <si>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</si>
  <si>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</si>
  <si>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</si>
  <si>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</si>
  <si>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</si>
  <si>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</si>
  <si>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</si>
  <si>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</si>
  <si>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</si>
  <si>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</si>
  <si>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</si>
  <si>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</si>
  <si>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</si>
  <si>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</si>
  <si>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</si>
  <si>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</si>
  <si>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</si>
  <si>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</si>
  <si>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</si>
  <si>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</si>
  <si>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</si>
  <si>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</si>
  <si>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</si>
  <si>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</si>
  <si>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</si>
  <si>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</si>
  <si>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</si>
  <si>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</si>
  <si>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</si>
  <si>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</si>
  <si>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</si>
  <si>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</si>
  <si>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</si>
  <si>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</si>
  <si>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</si>
  <si>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</si>
  <si>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</si>
  <si>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</si>
  <si>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</si>
  <si>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</si>
  <si>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</si>
  <si>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</si>
  <si>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</si>
  <si>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</si>
  <si>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</si>
  <si>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</si>
  <si>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</si>
  <si>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</si>
  <si>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</si>
  <si>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</si>
  <si>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</si>
  <si>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</si>
  <si>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</si>
  <si>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</si>
  <si>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</si>
  <si>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</si>
  <si>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</si>
  <si>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</si>
  <si>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</si>
  <si>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</si>
  <si>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</si>
  <si>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</si>
  <si>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</si>
  <si>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</si>
  <si>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</si>
  <si>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</si>
  <si>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</si>
  <si>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</si>
  <si>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</si>
  <si>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</si>
  <si>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</si>
  <si>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</si>
  <si>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</si>
  <si>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</si>
  <si>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</si>
  <si>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</si>
  <si>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</si>
  <si>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</si>
  <si>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</si>
  <si>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</si>
  <si>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</si>
  <si>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</si>
  <si>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</si>
  <si>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</si>
  <si>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</si>
  <si>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</si>
  <si>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</si>
  <si>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</si>
  <si>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</si>
  <si>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</si>
  <si>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</si>
  <si>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</si>
  <si>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</si>
  <si>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</si>
  <si>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</si>
  <si>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</si>
  <si>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</si>
  <si>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</si>
  <si>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</si>
  <si>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</si>
  <si>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</si>
  <si>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</si>
  <si>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</si>
  <si>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</si>
  <si>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</si>
  <si>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</si>
  <si>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</si>
  <si>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</si>
  <si>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</si>
  <si>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</si>
  <si>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</si>
  <si>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</si>
  <si>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</si>
  <si>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</si>
  <si>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</si>
  <si>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</si>
  <si>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</si>
  <si>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</si>
  <si>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</si>
  <si>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</si>
  <si>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</si>
  <si>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</si>
  <si>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</si>
  <si>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</si>
  <si>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</si>
  <si>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</si>
  <si>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</si>
  <si>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</si>
  <si>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</si>
  <si>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</si>
  <si>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</si>
  <si>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</si>
  <si>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</si>
  <si>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</si>
  <si>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</si>
  <si>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</si>
  <si>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</si>
  <si>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</si>
  <si>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</si>
  <si>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</si>
  <si>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</si>
  <si>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</si>
  <si>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</si>
  <si>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</si>
  <si>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</si>
  <si>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</si>
  <si>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</si>
  <si>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</si>
  <si>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</si>
  <si>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</si>
  <si>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</si>
  <si>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</si>
  <si>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</si>
  <si>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</si>
  <si>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</si>
  <si>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</si>
  <si>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</si>
  <si>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</si>
  <si>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</si>
  <si>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</si>
  <si>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</si>
  <si>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</si>
  <si>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</si>
  <si>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</si>
  <si>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</si>
  <si>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</si>
  <si>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</si>
  <si>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</si>
  <si>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</si>
  <si>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</si>
  <si>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</si>
  <si>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</si>
  <si>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</si>
  <si>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</si>
  <si>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</si>
  <si>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</si>
  <si>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</si>
  <si>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</si>
  <si>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</si>
  <si>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</si>
  <si>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</si>
  <si>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</si>
  <si>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</si>
  <si>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</si>
  <si>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</si>
  <si>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</si>
  <si>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</si>
  <si>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</si>
  <si>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</si>
  <si>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</si>
  <si>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</si>
  <si>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</si>
  <si>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</si>
  <si>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</si>
  <si>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</si>
  <si>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</si>
  <si>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</si>
  <si>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</si>
  <si>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</si>
  <si>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</si>
  <si>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</si>
  <si>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</si>
  <si>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</si>
  <si>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</si>
  <si>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</si>
  <si>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</si>
  <si>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</si>
  <si>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</si>
  <si>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</si>
  <si>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</si>
  <si>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</si>
  <si>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</si>
  <si>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</si>
  <si>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</si>
  <si>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</si>
  <si>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</si>
  <si>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</si>
  <si>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</si>
  <si>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</si>
  <si>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</si>
  <si>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</si>
  <si>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</si>
  <si>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</si>
  <si>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</si>
  <si>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</si>
  <si>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</si>
  <si>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</si>
  <si>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</si>
  <si>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</si>
  <si>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</si>
  <si>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</si>
  <si>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</si>
  <si>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</si>
  <si>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</si>
  <si>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</si>
  <si>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</si>
  <si>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</si>
  <si>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</si>
  <si>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</si>
  <si>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</si>
  <si>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</si>
  <si>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</si>
  <si>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</si>
  <si>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</si>
  <si>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</si>
  <si>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</si>
  <si>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</si>
  <si>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</si>
  <si>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</si>
  <si>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</si>
  <si>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</si>
  <si>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</si>
  <si>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</si>
  <si>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</si>
  <si>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</si>
  <si>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</si>
  <si>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</si>
  <si>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</si>
  <si>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</si>
  <si>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</si>
  <si>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</si>
  <si>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</si>
  <si>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</si>
  <si>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</si>
  <si>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</si>
  <si>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</si>
  <si>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</si>
  <si>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</si>
  <si>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</si>
  <si>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</si>
  <si>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</si>
  <si>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</si>
  <si>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</si>
  <si>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</si>
  <si>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</si>
  <si>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</si>
  <si>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</si>
  <si>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</si>
  <si>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</si>
  <si>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</si>
  <si>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</si>
  <si>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</si>
  <si>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</si>
  <si>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</si>
  <si>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</si>
  <si>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</si>
  <si>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</si>
  <si>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</si>
  <si>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</si>
  <si>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</si>
  <si>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</si>
  <si>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</si>
  <si>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</si>
  <si>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</si>
  <si>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</si>
  <si>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</si>
  <si>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</si>
  <si>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</si>
  <si>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</si>
  <si>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</si>
  <si>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</si>
  <si>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</si>
  <si>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</si>
  <si>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</si>
  <si>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</si>
  <si>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</si>
  <si>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</si>
  <si>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</si>
  <si>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</si>
  <si>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</si>
  <si>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</si>
  <si>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</si>
  <si>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</si>
  <si>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</si>
  <si>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</si>
  <si>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</si>
  <si>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</si>
  <si>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</si>
  <si>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</si>
  <si>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</si>
  <si>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</si>
  <si>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</si>
  <si>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</si>
  <si>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</si>
  <si>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</si>
  <si>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</si>
  <si>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</si>
  <si>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</si>
  <si>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</si>
  <si>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</si>
  <si>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</si>
  <si>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</si>
  <si>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</si>
  <si>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</si>
  <si>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</si>
  <si>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</si>
  <si>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</si>
  <si>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</si>
  <si>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</si>
  <si>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</si>
  <si>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</si>
  <si>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</si>
  <si>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</si>
  <si>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</si>
  <si>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</si>
  <si>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</si>
  <si>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</si>
  <si>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</si>
  <si>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</si>
  <si>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</si>
  <si>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</si>
  <si>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</si>
  <si>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</si>
  <si>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</si>
  <si>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</si>
  <si>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</si>
  <si>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</si>
  <si>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</si>
  <si>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</si>
  <si>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</si>
  <si>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</si>
  <si>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</si>
  <si>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</si>
  <si>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</si>
  <si>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</si>
  <si>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</si>
  <si>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</si>
  <si>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</si>
  <si>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</si>
  <si>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</si>
  <si>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</si>
  <si>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</si>
  <si>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</si>
  <si>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</si>
  <si>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</si>
  <si>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</si>
  <si>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</si>
  <si>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</si>
  <si>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</si>
  <si>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</si>
  <si>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</si>
  <si>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</si>
  <si>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</si>
  <si>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</si>
  <si>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</si>
  <si>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</si>
  <si>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</si>
  <si>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</si>
  <si>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</si>
  <si>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</si>
  <si>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</si>
  <si>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</si>
  <si>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</si>
  <si>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</si>
  <si>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</si>
  <si>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</si>
  <si>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</si>
  <si>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</si>
  <si>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</si>
  <si>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</si>
  <si>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</si>
  <si>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</si>
  <si>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</si>
  <si>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</si>
  <si>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</si>
  <si>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</si>
  <si>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</si>
  <si>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</si>
  <si>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</si>
  <si>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</si>
  <si>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</si>
  <si>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</si>
  <si>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</si>
  <si>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</si>
  <si>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</si>
  <si>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</si>
  <si>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</si>
  <si>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</si>
  <si>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</si>
  <si>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</si>
  <si>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</si>
  <si>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</si>
  <si>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</si>
  <si>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</si>
  <si>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</si>
  <si>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</si>
  <si>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</si>
  <si>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</si>
  <si>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</si>
  <si>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</si>
  <si>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</si>
  <si>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</si>
  <si>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</si>
  <si>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</si>
  <si>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</si>
  <si>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</si>
  <si>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</si>
  <si>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</si>
  <si>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</si>
  <si>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</si>
  <si>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</si>
  <si>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</si>
  <si>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</si>
  <si>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</si>
  <si>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</si>
  <si>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</si>
  <si>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</si>
  <si>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</si>
  <si>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</si>
  <si>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</si>
  <si>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</si>
  <si>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</si>
  <si>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</si>
  <si>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</si>
  <si>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</si>
  <si>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</si>
  <si>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</si>
  <si>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</si>
  <si>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</si>
  <si>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</si>
  <si>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</si>
  <si>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</si>
  <si>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</si>
  <si>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</si>
  <si>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</si>
  <si>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</si>
  <si>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</si>
  <si>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</si>
  <si>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</si>
  <si>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</si>
  <si>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</si>
  <si>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</si>
  <si>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</si>
  <si>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</si>
  <si>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</si>
  <si>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</si>
  <si>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</si>
  <si>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</si>
  <si>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</si>
  <si>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</si>
  <si>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</si>
  <si>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</si>
  <si>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</si>
  <si>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</si>
  <si>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</si>
  <si>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</si>
  <si>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</si>
  <si>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</si>
  <si>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</si>
  <si>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</si>
  <si>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</si>
  <si>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</si>
  <si>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</si>
  <si>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</si>
  <si>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</si>
  <si>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</si>
  <si>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</si>
  <si>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</si>
  <si>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</si>
  <si>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</si>
  <si>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</si>
  <si>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</si>
  <si>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</si>
  <si>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</si>
  <si>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</si>
  <si>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</si>
  <si>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</si>
  <si>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</si>
  <si>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</si>
  <si>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</si>
  <si>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</si>
  <si>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</si>
  <si>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</si>
  <si>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</si>
  <si>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</si>
  <si>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</si>
  <si>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</si>
  <si>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</si>
  <si>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</si>
  <si>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</si>
  <si>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</si>
  <si>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</si>
  <si>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</si>
  <si>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</si>
  <si>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</si>
  <si>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</si>
  <si>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</si>
  <si>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</si>
  <si>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</si>
  <si>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</si>
  <si>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</si>
  <si>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</si>
  <si>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</si>
  <si>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</si>
  <si>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</si>
  <si>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</si>
  <si>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</si>
  <si>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</si>
  <si>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</si>
  <si>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</si>
  <si>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</si>
  <si>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</si>
  <si>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</si>
  <si>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</si>
  <si>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</si>
  <si>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</si>
  <si>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</si>
  <si>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</si>
  <si>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</si>
  <si>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</si>
  <si>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</si>
  <si>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</si>
  <si>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</si>
  <si>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</si>
  <si>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</si>
  <si>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</si>
  <si>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</si>
  <si>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</si>
  <si>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</si>
  <si>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</si>
  <si>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</si>
  <si>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</si>
  <si>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</si>
  <si>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</si>
  <si>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</si>
  <si>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</si>
  <si>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</si>
  <si>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</si>
  <si>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</si>
  <si>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</si>
  <si>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</si>
  <si>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</si>
  <si>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</si>
  <si>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</si>
  <si>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</si>
  <si>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</si>
  <si>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</si>
  <si>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</si>
  <si>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</si>
  <si>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</si>
  <si>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</si>
  <si>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</si>
  <si>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</si>
  <si>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</si>
  <si>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</si>
  <si>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</si>
  <si>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</si>
  <si>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</si>
  <si>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</si>
  <si>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</si>
  <si>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</si>
  <si>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</si>
  <si>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</si>
  <si>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</si>
  <si>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</si>
  <si>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</si>
  <si>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</si>
  <si>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</si>
  <si>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</si>
  <si>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</si>
  <si>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</si>
  <si>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</si>
  <si>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</si>
  <si>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</si>
  <si>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</si>
  <si>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</si>
  <si>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</si>
  <si>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</si>
  <si>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</si>
  <si>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</si>
  <si>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</si>
  <si>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</si>
  <si>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</si>
  <si>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</si>
  <si>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</si>
  <si>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</si>
  <si>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</si>
  <si>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</si>
  <si>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</si>
  <si>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</si>
  <si>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</si>
  <si>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</si>
  <si>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</si>
  <si>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</si>
  <si>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</si>
  <si>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</si>
  <si>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</si>
  <si>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</si>
  <si>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</si>
  <si>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</si>
  <si>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</si>
  <si>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</si>
  <si>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</si>
  <si>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</si>
  <si>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</si>
  <si>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</si>
  <si>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</si>
  <si>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</si>
  <si>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</si>
  <si>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</si>
  <si>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</si>
  <si>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</si>
  <si>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</si>
  <si>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</si>
  <si>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</si>
  <si>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</si>
  <si>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</si>
  <si>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</si>
  <si>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</si>
  <si>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</si>
  <si>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</si>
  <si>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</si>
  <si>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</si>
  <si>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</si>
  <si>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</si>
  <si>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</si>
  <si>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</si>
  <si>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</si>
  <si>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</si>
  <si>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</si>
  <si>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</si>
  <si>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</si>
  <si>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</si>
  <si>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</si>
  <si>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</si>
  <si>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</si>
  <si>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</si>
  <si>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</si>
  <si>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</si>
  <si>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</si>
  <si>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</si>
  <si>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</si>
  <si>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</si>
  <si>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</si>
  <si>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</si>
  <si>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</si>
  <si>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</si>
  <si>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</si>
  <si>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</si>
  <si>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</si>
  <si>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</si>
  <si>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</si>
  <si>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</si>
  <si>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</si>
  <si>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</si>
  <si>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</si>
  <si>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</si>
  <si>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</si>
  <si>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</si>
  <si>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</si>
  <si>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</si>
  <si>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</si>
  <si>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</si>
  <si>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</si>
  <si>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</si>
  <si>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</si>
  <si>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</si>
  <si>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</si>
  <si>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</si>
  <si>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</si>
  <si>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</si>
  <si>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</si>
  <si>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</si>
  <si>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</si>
  <si>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</si>
  <si>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</si>
  <si>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</si>
  <si>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</si>
  <si>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</si>
  <si>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</si>
  <si>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</si>
  <si>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</si>
  <si>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</si>
  <si>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</si>
  <si>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</si>
  <si>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</si>
  <si>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</si>
  <si>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</si>
  <si>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</si>
  <si>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</si>
  <si>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</si>
  <si>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</si>
  <si>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</si>
  <si>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</si>
  <si>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</si>
  <si>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</si>
  <si>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</si>
  <si>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</si>
  <si>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</si>
  <si>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</si>
  <si>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</si>
  <si>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</si>
  <si>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</si>
  <si>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</si>
  <si>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</si>
  <si>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</si>
  <si>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</si>
  <si>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</si>
  <si>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</si>
  <si>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</si>
  <si>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</si>
  <si>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</si>
  <si>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</si>
  <si>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</si>
  <si>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</si>
  <si>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</si>
  <si>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</si>
  <si>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</si>
  <si>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</si>
  <si>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</si>
  <si>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</si>
  <si>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</si>
  <si>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</si>
  <si>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</si>
  <si>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</si>
  <si>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</si>
  <si>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</si>
  <si>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</si>
  <si>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</si>
  <si>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</si>
  <si>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</si>
  <si>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</si>
  <si>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</si>
  <si>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</si>
  <si>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</si>
  <si>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</si>
  <si>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</si>
  <si>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</si>
  <si>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</si>
  <si>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</si>
  <si>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</si>
  <si>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</si>
  <si>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</si>
  <si>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</si>
  <si>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</si>
  <si>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</si>
  <si>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</si>
  <si>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</si>
  <si>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</si>
  <si>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</si>
  <si>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</si>
  <si>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</si>
  <si>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</si>
  <si>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</si>
  <si>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</si>
  <si>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</si>
  <si>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</si>
  <si>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</si>
  <si>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</si>
  <si>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</si>
  <si>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</si>
  <si>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</si>
  <si>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</si>
  <si>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</si>
  <si>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</si>
  <si>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</si>
  <si>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</si>
  <si>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</si>
  <si>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</si>
  <si>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</si>
  <si>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</si>
  <si>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</si>
  <si>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</si>
  <si>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</si>
  <si>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</si>
  <si>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</si>
  <si>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</si>
  <si>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</si>
  <si>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</si>
  <si>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</si>
  <si>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</si>
  <si>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</si>
  <si>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</si>
  <si>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</si>
  <si>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</si>
  <si>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</si>
  <si>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</si>
  <si>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</si>
  <si>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</si>
  <si>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</si>
  <si>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</si>
  <si>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</si>
  <si>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</si>
  <si>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</si>
  <si>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</si>
  <si>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</si>
  <si>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</si>
  <si>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</si>
  <si>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</si>
  <si>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</si>
  <si>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</si>
  <si>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</si>
  <si>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</si>
  <si>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</si>
  <si>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</si>
  <si>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</si>
  <si>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</si>
  <si>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</si>
  <si>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</si>
  <si>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</si>
  <si>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</si>
  <si>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</si>
  <si>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</si>
  <si>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</si>
  <si>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</si>
  <si>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</si>
  <si>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</si>
  <si>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</si>
  <si>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</si>
  <si>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</si>
  <si>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</si>
  <si>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</si>
  <si>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</si>
  <si>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</si>
  <si>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</si>
  <si>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</si>
  <si>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</si>
  <si>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</si>
  <si>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</si>
  <si>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</si>
  <si>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</si>
  <si>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</si>
  <si>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</si>
  <si>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</si>
  <si>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</si>
  <si>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</si>
  <si>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</si>
  <si>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</si>
  <si>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</si>
  <si>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</si>
  <si>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</si>
  <si>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</si>
  <si>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</si>
  <si>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</si>
  <si>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</si>
  <si>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</si>
  <si>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</si>
  <si>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</si>
  <si>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</si>
  <si>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</si>
  <si>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</si>
  <si>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</si>
  <si>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</si>
  <si>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</si>
  <si>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</si>
  <si>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</si>
  <si>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</si>
  <si>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</si>
  <si>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</si>
  <si>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</si>
  <si>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</si>
  <si>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</si>
  <si>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</si>
  <si>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</si>
  <si>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</si>
  <si>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</si>
  <si>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</si>
  <si>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</si>
  <si>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</si>
  <si>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</si>
  <si>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</si>
  <si>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</si>
  <si>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</si>
  <si>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</si>
  <si>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</si>
  <si>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</si>
  <si>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</si>
  <si>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</si>
  <si>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</si>
  <si>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</si>
  <si>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</si>
  <si>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</si>
  <si>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</si>
  <si>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</si>
  <si>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</si>
  <si>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</si>
  <si>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</si>
  <si>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</si>
  <si>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</si>
  <si>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</si>
  <si>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</si>
  <si>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</si>
  <si>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</si>
  <si>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</si>
  <si>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</si>
  <si>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</si>
  <si>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</si>
  <si>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</si>
  <si>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</si>
  <si>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</si>
  <si>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</si>
  <si>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</si>
  <si>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</si>
  <si>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</si>
  <si>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</si>
  <si>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</si>
  <si>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</si>
  <si>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</si>
  <si>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</si>
  <si>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</si>
  <si>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</si>
  <si>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</si>
  <si>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</si>
  <si>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</si>
  <si>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</si>
  <si>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</si>
  <si>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</si>
  <si>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</si>
  <si>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</si>
  <si>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</si>
  <si>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</si>
  <si>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</si>
  <si>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</si>
  <si>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</si>
  <si>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</si>
  <si>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</si>
  <si>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</si>
  <si>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</si>
  <si>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</si>
  <si>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</si>
  <si>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</si>
  <si>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</si>
  <si>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</si>
  <si>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</si>
  <si>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</si>
  <si>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</si>
  <si>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</si>
  <si>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</si>
  <si>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</si>
  <si>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</si>
  <si>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</si>
  <si>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</si>
  <si>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</si>
  <si>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</si>
  <si>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</si>
  <si>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</si>
  <si>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</si>
  <si>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</si>
  <si>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</si>
  <si>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</si>
  <si>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</si>
  <si>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</si>
  <si>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</si>
  <si>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</si>
  <si>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</si>
  <si>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</si>
  <si>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</si>
  <si>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</si>
  <si>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</si>
  <si>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</si>
  <si>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</si>
  <si>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</si>
  <si>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</si>
  <si>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</si>
  <si>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</si>
  <si>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</si>
  <si>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</si>
  <si>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</si>
  <si>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</si>
  <si>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</si>
  <si>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</si>
  <si>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</si>
  <si>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</si>
  <si>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</si>
  <si>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</si>
  <si>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</si>
  <si>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</si>
  <si>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</si>
  <si>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</si>
  <si>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</si>
  <si>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</si>
  <si>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</si>
  <si>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</si>
  <si>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</si>
  <si>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</si>
  <si>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</si>
  <si>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</si>
  <si>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</si>
  <si>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</si>
  <si>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</si>
  <si>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</si>
  <si>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</si>
  <si>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</si>
  <si>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</si>
  <si>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</si>
  <si>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</si>
  <si>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</si>
  <si>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</si>
  <si>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</si>
  <si>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</si>
  <si>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</si>
  <si>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</si>
  <si>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</si>
  <si>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</si>
  <si>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</si>
  <si>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</si>
  <si>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</si>
  <si>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</si>
  <si>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</si>
  <si>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</si>
  <si>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</si>
  <si>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</si>
  <si>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</si>
  <si>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</si>
  <si>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</si>
  <si>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</si>
  <si>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</si>
  <si>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</si>
  <si>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</si>
  <si>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</si>
  <si>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</si>
  <si>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</si>
  <si>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</si>
  <si>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</si>
  <si>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</si>
  <si>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</si>
  <si>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</si>
  <si>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</si>
  <si>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</si>
  <si>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</si>
  <si>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</si>
  <si>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</si>
  <si>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</si>
  <si>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</si>
  <si>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</si>
  <si>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</si>
  <si>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</si>
  <si>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</si>
  <si>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</si>
  <si>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</si>
  <si>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</si>
  <si>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</si>
  <si>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</si>
  <si>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</si>
  <si>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</si>
  <si>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</si>
  <si>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</si>
  <si>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</si>
  <si>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</si>
  <si>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</si>
  <si>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</si>
  <si>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</si>
  <si>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</si>
  <si>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</si>
  <si>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</si>
  <si>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</si>
  <si>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</si>
  <si>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</si>
  <si>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</si>
  <si>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</si>
  <si>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</si>
  <si>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</si>
  <si>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</si>
  <si>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</si>
  <si>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</si>
  <si>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</si>
  <si>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</si>
  <si>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</si>
  <si>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</si>
  <si>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</si>
  <si>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</si>
  <si>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</si>
  <si>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</si>
  <si>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</si>
  <si>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</si>
  <si>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</si>
  <si>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</si>
  <si>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</si>
  <si>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</si>
  <si>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</si>
  <si>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</si>
  <si>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</si>
  <si>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</si>
  <si>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</si>
  <si>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</si>
  <si>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</si>
  <si>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</si>
  <si>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</si>
  <si>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</si>
  <si>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</si>
  <si>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</si>
  <si>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</si>
  <si>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</si>
  <si>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</si>
  <si>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</si>
  <si>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</si>
  <si>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</si>
  <si>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</si>
  <si>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</si>
  <si>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</si>
  <si>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</si>
  <si>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</si>
  <si>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</si>
  <si>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</si>
  <si>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</si>
  <si>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</si>
  <si>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</si>
  <si>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</si>
  <si>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</si>
  <si>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</si>
  <si>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</si>
  <si>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</si>
  <si>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</si>
  <si>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</si>
  <si>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</si>
  <si>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</si>
  <si>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</si>
  <si>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</si>
  <si>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</si>
  <si>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</si>
  <si>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</si>
  <si>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</si>
  <si>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</si>
  <si>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</si>
  <si>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</si>
  <si>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</si>
  <si>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</si>
  <si>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</si>
  <si>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</si>
  <si>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</si>
  <si>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</si>
  <si>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</si>
  <si>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</si>
  <si>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</si>
  <si>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</si>
  <si>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</si>
  <si>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</si>
  <si>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</si>
  <si>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</si>
  <si>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</si>
  <si>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</si>
  <si>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</si>
  <si>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</si>
  <si>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</si>
  <si>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</si>
  <si>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</si>
  <si>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</si>
  <si>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</si>
  <si>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</si>
  <si>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</si>
  <si>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</si>
  <si>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</si>
  <si>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</si>
  <si>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</si>
  <si>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</si>
  <si>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</si>
  <si>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</si>
  <si>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</si>
  <si>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</si>
  <si>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</si>
  <si>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</si>
  <si>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</si>
  <si>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</si>
  <si>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</si>
  <si>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</si>
  <si>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</si>
  <si>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</si>
  <si>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</si>
  <si>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</si>
  <si>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</si>
  <si>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</si>
  <si>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</si>
  <si>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</si>
  <si>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</si>
  <si>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</si>
  <si>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</si>
  <si>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</si>
  <si>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</si>
  <si>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</si>
  <si>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</si>
  <si>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</si>
  <si>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</si>
  <si>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</si>
  <si>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</si>
  <si>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</si>
  <si>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</si>
  <si>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</si>
  <si>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</si>
  <si>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</si>
  <si>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</si>
  <si>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</si>
  <si>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</si>
  <si>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</si>
  <si>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</si>
  <si>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</si>
  <si>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</si>
  <si>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</si>
  <si>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</si>
  <si>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</si>
  <si>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</si>
  <si>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</si>
  <si>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</si>
  <si>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</si>
  <si>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</si>
  <si>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</si>
  <si>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</si>
  <si>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</si>
  <si>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</si>
  <si>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</si>
  <si>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</si>
  <si>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</si>
  <si>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</si>
  <si>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</si>
  <si>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</si>
  <si>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</si>
  <si>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</si>
  <si>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</si>
  <si>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</si>
  <si>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</si>
  <si>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</si>
  <si>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</si>
  <si>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</si>
  <si>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</si>
  <si>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</si>
  <si>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</si>
  <si>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</si>
  <si>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</si>
  <si>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</si>
  <si>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</si>
  <si>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</si>
  <si>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</si>
  <si>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</si>
  <si>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</si>
  <si>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</si>
  <si>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</si>
  <si>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</si>
  <si>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</si>
  <si>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</si>
  <si>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</si>
  <si>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</si>
  <si>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</si>
  <si>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</si>
  <si>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</si>
  <si>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</si>
  <si>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</si>
  <si>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</si>
  <si>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</si>
  <si>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</si>
  <si>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</si>
  <si>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</si>
  <si>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</si>
  <si>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</si>
  <si>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</si>
  <si>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</si>
  <si>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</si>
  <si>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</si>
  <si>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</si>
  <si>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</si>
  <si>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</si>
  <si>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</si>
  <si>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</si>
  <si>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</si>
  <si>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</si>
  <si>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</si>
  <si>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</si>
  <si>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</si>
  <si>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</si>
  <si>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</si>
  <si>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</si>
  <si>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</si>
  <si>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</si>
  <si>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</si>
  <si>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</si>
  <si>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</si>
  <si>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</si>
  <si>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</si>
  <si>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</si>
  <si>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</si>
  <si>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</si>
  <si>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</si>
  <si>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</si>
  <si>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</si>
  <si>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</si>
  <si>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</si>
  <si>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</si>
  <si>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</si>
  <si>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</si>
  <si>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</si>
  <si>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</si>
  <si>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</si>
  <si>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</si>
  <si>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</si>
  <si>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</si>
  <si>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</si>
  <si>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</si>
  <si>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</si>
  <si>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</si>
  <si>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</si>
  <si>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</si>
  <si>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</si>
  <si>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</si>
  <si>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</si>
  <si>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</si>
  <si>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</si>
  <si>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</si>
  <si>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</si>
  <si>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</si>
  <si>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</si>
  <si>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</si>
  <si>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</si>
  <si>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</si>
  <si>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</si>
  <si>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</si>
  <si>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</si>
  <si>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</si>
  <si>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</si>
  <si>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</si>
  <si>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</si>
  <si>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</si>
  <si>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</si>
  <si>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</si>
  <si>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</si>
  <si>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</si>
  <si>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</si>
  <si>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</si>
  <si>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</si>
  <si>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</si>
  <si>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</si>
  <si>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</si>
  <si>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</si>
  <si>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</si>
  <si>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</si>
  <si>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</si>
  <si>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</si>
  <si>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</si>
  <si>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</si>
  <si>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</si>
  <si>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</si>
  <si>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</si>
  <si>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</si>
  <si>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</si>
  <si>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</si>
  <si>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</si>
  <si>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</si>
  <si>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</si>
  <si>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</si>
  <si>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</si>
  <si>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</si>
  <si>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</si>
  <si>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</si>
  <si>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</si>
  <si>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</si>
  <si>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</si>
  <si>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</si>
  <si>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</si>
  <si>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</si>
  <si>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</si>
  <si>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</si>
  <si>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</si>
  <si>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</si>
  <si>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</si>
  <si>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</si>
  <si>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</si>
  <si>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</si>
  <si>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</si>
  <si>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</si>
  <si>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</si>
  <si>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</si>
  <si>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</si>
  <si>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</si>
  <si>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</si>
  <si>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</si>
  <si>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</si>
  <si>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</si>
  <si>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</si>
  <si>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</si>
  <si>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</si>
  <si>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</si>
  <si>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</si>
  <si>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</si>
  <si>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</si>
  <si>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</si>
  <si>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</si>
  <si>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</si>
  <si>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</si>
  <si>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</si>
  <si>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</si>
  <si>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</si>
  <si>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</si>
  <si>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</si>
  <si>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</si>
  <si>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</si>
  <si>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</si>
  <si>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</si>
  <si>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</si>
  <si>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</si>
  <si>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</si>
  <si>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</si>
  <si>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</si>
  <si>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</si>
  <si>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</si>
  <si>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</si>
  <si>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</si>
  <si>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</si>
  <si>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</si>
  <si>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</si>
  <si>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</si>
  <si>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</si>
  <si>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</si>
  <si>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</si>
  <si>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</si>
  <si>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</si>
  <si>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</si>
  <si>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</si>
  <si>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</si>
  <si>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</si>
  <si>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</si>
  <si>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</si>
  <si>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</si>
  <si>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</si>
  <si>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</si>
  <si>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</si>
  <si>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</si>
  <si>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</si>
  <si>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</si>
  <si>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</si>
  <si>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</si>
  <si>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</si>
  <si>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</si>
  <si>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</si>
  <si>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</si>
  <si>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</si>
  <si>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</si>
  <si>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</si>
  <si>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</si>
  <si>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</si>
  <si>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</si>
  <si>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</si>
  <si>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</si>
  <si>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</si>
  <si>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</si>
  <si>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</si>
  <si>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</si>
  <si>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</si>
  <si>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</si>
  <si>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</si>
  <si>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</si>
  <si>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</si>
  <si>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</si>
  <si>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</si>
  <si>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</si>
  <si>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</si>
  <si>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</si>
  <si>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</si>
  <si>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</si>
  <si>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</si>
  <si>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</si>
  <si>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</si>
  <si>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</si>
  <si>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</si>
  <si>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</si>
  <si>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</si>
  <si>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</si>
  <si>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</si>
  <si>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</si>
  <si>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</si>
  <si>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</si>
  <si>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</si>
  <si>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</si>
  <si>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</si>
  <si>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</si>
  <si>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</si>
  <si>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</si>
  <si>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</si>
  <si>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</si>
  <si>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</si>
  <si>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</si>
  <si>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</si>
  <si>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</si>
  <si>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</si>
  <si>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</si>
  <si>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</si>
  <si>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</si>
  <si>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</si>
  <si>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</si>
  <si>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</si>
  <si>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</si>
  <si>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</si>
  <si>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</si>
  <si>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</si>
  <si>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</si>
  <si>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</si>
  <si>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</si>
  <si>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</si>
  <si>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</si>
  <si>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</si>
  <si>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</si>
  <si>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</si>
  <si>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</si>
  <si>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</si>
  <si>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</si>
  <si>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</si>
  <si>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</si>
  <si>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</si>
  <si>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</si>
  <si>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</si>
  <si>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</si>
  <si>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</si>
  <si>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</si>
  <si>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</si>
  <si>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</si>
  <si>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</si>
  <si>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</si>
  <si>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</si>
  <si>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</si>
  <si>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</si>
  <si>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</si>
  <si>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</si>
  <si>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</si>
  <si>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</si>
  <si>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</si>
  <si>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</si>
  <si>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</si>
  <si>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</si>
  <si>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</si>
  <si>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</si>
  <si>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</si>
  <si>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</si>
  <si>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</si>
  <si>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</si>
  <si>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</si>
  <si>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</si>
  <si>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</si>
  <si>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</si>
  <si>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</si>
  <si>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</si>
  <si>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</si>
  <si>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</si>
  <si>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</si>
  <si>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</si>
  <si>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</si>
  <si>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</si>
  <si>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</si>
  <si>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</si>
  <si>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</si>
  <si>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</si>
  <si>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</si>
  <si>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</si>
  <si>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</si>
  <si>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</si>
  <si>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</si>
  <si>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</si>
  <si>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</si>
  <si>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</si>
  <si>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</si>
  <si>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</si>
  <si>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</si>
  <si>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</si>
  <si>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</si>
  <si>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</si>
  <si>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</si>
  <si>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</si>
  <si>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</si>
  <si>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</si>
  <si>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</si>
  <si>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</si>
  <si>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</si>
  <si>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</si>
  <si>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</si>
  <si>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</si>
  <si>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</si>
  <si>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</si>
  <si>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</si>
  <si>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</si>
  <si>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</si>
  <si>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</si>
  <si>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</si>
  <si>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</si>
  <si>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</si>
  <si>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</si>
  <si>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</si>
  <si>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</si>
  <si>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</si>
  <si>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</si>
  <si>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</si>
  <si>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</si>
  <si>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</si>
  <si>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</si>
  <si>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</si>
  <si>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</si>
  <si>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</si>
  <si>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</si>
  <si>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</si>
  <si>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</si>
  <si>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</si>
  <si>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</si>
  <si>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</si>
  <si>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</si>
  <si>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</si>
  <si>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</si>
  <si>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</si>
  <si>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</si>
  <si>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</si>
  <si>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</si>
  <si>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</si>
  <si>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</si>
  <si>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</si>
  <si>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</si>
  <si>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</si>
  <si>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</si>
  <si>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</si>
  <si>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</si>
  <si>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</si>
  <si>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</si>
  <si>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</si>
  <si>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</si>
  <si>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</si>
  <si>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</si>
  <si>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</si>
  <si>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</si>
  <si>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</si>
  <si>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</si>
  <si>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</si>
  <si>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</si>
  <si>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</si>
  <si>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</si>
  <si>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</si>
  <si>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</si>
  <si>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</si>
  <si>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</si>
  <si>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</si>
  <si>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</si>
  <si>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</si>
  <si>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</si>
  <si>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</si>
  <si>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</si>
  <si>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</si>
  <si>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</si>
  <si>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</si>
  <si>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</si>
  <si>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</si>
  <si>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</si>
  <si>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</si>
  <si>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</si>
  <si>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</si>
  <si>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</si>
  <si>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</si>
  <si>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</si>
  <si>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</si>
  <si>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</si>
  <si>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</si>
  <si>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</si>
  <si>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</si>
  <si>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</si>
  <si>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</si>
  <si>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</si>
  <si>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</si>
  <si>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</si>
  <si>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</si>
  <si>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</si>
  <si>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</si>
  <si>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</si>
  <si>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</si>
  <si>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</si>
  <si>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</si>
  <si>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</si>
  <si>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</si>
  <si>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</si>
  <si>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</si>
  <si>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</si>
  <si>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</si>
  <si>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</si>
  <si>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</si>
  <si>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</si>
  <si>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</si>
  <si>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</si>
  <si>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</si>
  <si>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</si>
  <si>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</si>
  <si>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</si>
  <si>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</si>
  <si>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</si>
  <si>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</si>
  <si>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</si>
  <si>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</si>
  <si>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</si>
  <si>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</si>
  <si>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</si>
  <si>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</si>
  <si>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</si>
  <si>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</si>
  <si>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</si>
  <si>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</si>
  <si>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</si>
  <si>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</si>
  <si>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</si>
  <si>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</si>
  <si>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</si>
  <si>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</si>
  <si>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</si>
  <si>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</si>
  <si>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</si>
  <si>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</si>
  <si>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</si>
  <si>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</si>
  <si>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</si>
  <si>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</si>
  <si>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</si>
  <si>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</si>
  <si>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</si>
  <si>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</si>
  <si>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</si>
  <si>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</si>
  <si>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</si>
  <si>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</si>
  <si>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</si>
  <si>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</si>
  <si>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</si>
  <si>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</si>
  <si>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</si>
  <si>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</si>
  <si>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</si>
  <si>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</si>
  <si>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</si>
  <si>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</si>
  <si>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</si>
  <si>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</si>
  <si>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</si>
  <si>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</si>
  <si>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</si>
  <si>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</si>
  <si>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</si>
  <si>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</si>
  <si>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</si>
  <si>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</si>
  <si>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</si>
  <si>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</si>
  <si>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</si>
  <si>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</si>
  <si>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</si>
  <si>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</si>
  <si>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</si>
  <si>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</si>
  <si>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</si>
  <si>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</si>
  <si>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</si>
  <si>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</si>
  <si>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</si>
  <si>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</si>
  <si>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</si>
  <si>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</si>
  <si>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</si>
  <si>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</si>
  <si>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</si>
  <si>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</si>
  <si>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</si>
  <si>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</si>
  <si>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</si>
  <si>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</si>
  <si>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</si>
  <si>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</si>
  <si>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</si>
  <si>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</si>
  <si>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</si>
  <si>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</si>
  <si>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</si>
  <si>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</si>
  <si>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</si>
  <si>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</si>
  <si>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</si>
  <si>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</si>
  <si>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</si>
  <si>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</si>
  <si>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</si>
  <si>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</si>
  <si>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</si>
  <si>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</si>
  <si>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</si>
  <si>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</si>
  <si>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</si>
  <si>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</si>
  <si>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</si>
  <si>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</si>
  <si>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</si>
  <si>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</si>
  <si>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</si>
  <si>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</si>
  <si>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</si>
  <si>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</si>
  <si>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</si>
  <si>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</si>
  <si>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</si>
  <si>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</si>
  <si>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</si>
  <si>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</si>
  <si>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</si>
  <si>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</si>
  <si>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</si>
  <si>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</si>
  <si>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</si>
  <si>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</si>
  <si>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</si>
  <si>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</si>
  <si>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</si>
  <si>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</si>
  <si>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</si>
  <si>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</si>
  <si>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</si>
  <si>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</si>
  <si>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</si>
  <si>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</si>
  <si>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</si>
  <si>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</si>
  <si>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</si>
  <si>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</si>
  <si>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</si>
  <si>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</si>
  <si>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</si>
  <si>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</si>
  <si>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</si>
  <si>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</si>
  <si>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</si>
  <si>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</si>
  <si>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</si>
  <si>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</si>
  <si>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</si>
  <si>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</si>
  <si>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</si>
  <si>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</si>
  <si>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</si>
  <si>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</si>
  <si>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</si>
  <si>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</si>
  <si>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</si>
  <si>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</si>
  <si>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</si>
  <si>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</si>
  <si>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</si>
  <si>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</si>
  <si>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</si>
  <si>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</si>
  <si>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</si>
  <si>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</si>
  <si>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</si>
  <si>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</si>
  <si>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</si>
  <si>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</si>
  <si>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</si>
  <si>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</si>
  <si>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</si>
  <si>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</si>
  <si>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</si>
  <si>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</si>
  <si>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</si>
  <si>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</si>
  <si>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</si>
  <si>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</si>
  <si>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</si>
  <si>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</si>
  <si>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</si>
  <si>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</si>
  <si>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</si>
  <si>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</si>
  <si>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</si>
  <si>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</si>
  <si>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</si>
  <si>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</si>
  <si>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</si>
  <si>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</si>
  <si>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</si>
  <si>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</si>
  <si>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</si>
  <si>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</si>
  <si>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</si>
  <si>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</si>
  <si>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</si>
  <si>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</si>
  <si>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</si>
  <si>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</si>
  <si>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</si>
  <si>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</si>
  <si>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</si>
  <si>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</si>
  <si>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</si>
  <si>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</si>
  <si>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</si>
  <si>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</si>
  <si>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</si>
  <si>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</si>
  <si>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</si>
  <si>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</si>
  <si>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</si>
  <si>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</si>
  <si>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</si>
  <si>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</si>
  <si>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</si>
  <si>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</si>
  <si>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</si>
  <si>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</si>
  <si>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</si>
  <si>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</si>
  <si>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</si>
  <si>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</si>
  <si>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</si>
  <si>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</si>
  <si>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</si>
  <si>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</si>
  <si>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</si>
  <si>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</si>
  <si>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</si>
  <si>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</si>
  <si>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</si>
  <si>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</si>
  <si>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</si>
  <si>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</si>
  <si>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</si>
  <si>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</si>
  <si>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</si>
  <si>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</si>
  <si>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</si>
  <si>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</si>
  <si>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</si>
  <si>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</si>
  <si>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</si>
  <si>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</si>
  <si>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</si>
  <si>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</si>
  <si>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</si>
  <si>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</si>
  <si>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</si>
  <si>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</si>
  <si>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</si>
  <si>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</si>
  <si>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</si>
  <si>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</si>
  <si>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</si>
  <si>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</si>
  <si>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</si>
  <si>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</si>
  <si>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</si>
  <si>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</si>
  <si>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</si>
  <si>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</si>
  <si>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</si>
  <si>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</si>
  <si>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</si>
  <si>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</si>
  <si>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</si>
  <si>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</si>
  <si>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</si>
  <si>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</si>
  <si>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</si>
  <si>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</si>
  <si>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</si>
  <si>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</si>
  <si>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</si>
  <si>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</si>
  <si>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</si>
  <si>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</si>
  <si>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</si>
  <si>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</si>
  <si>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</si>
  <si>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</si>
  <si>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</si>
  <si>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</si>
  <si>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</si>
  <si>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</si>
  <si>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</si>
  <si>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</si>
  <si>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</si>
  <si>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</si>
  <si>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</si>
  <si>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</si>
  <si>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</si>
  <si>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</si>
  <si>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</si>
  <si>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</si>
  <si>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</si>
  <si>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</si>
  <si>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</si>
  <si>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</si>
  <si>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</si>
  <si>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</si>
  <si>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</si>
  <si>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</si>
  <si>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</si>
  <si>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</si>
  <si>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</si>
  <si>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</si>
  <si>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</si>
  <si>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</si>
  <si>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</si>
  <si>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</si>
  <si>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</si>
  <si>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</si>
  <si>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</si>
  <si>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</si>
  <si>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</si>
  <si>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</si>
  <si>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</si>
  <si>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</si>
  <si>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</si>
  <si>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</si>
  <si>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</si>
  <si>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</si>
  <si>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</si>
  <si>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</si>
  <si>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</si>
  <si>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</si>
  <si>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</si>
  <si>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</si>
  <si>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</si>
  <si>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</si>
  <si>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</si>
  <si>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</si>
  <si>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</si>
  <si>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</si>
  <si>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</si>
  <si>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</si>
  <si>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</si>
  <si>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</si>
  <si>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</si>
  <si>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</si>
  <si>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</si>
  <si>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</si>
  <si>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</si>
  <si>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</si>
  <si>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</si>
  <si>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</si>
  <si>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</si>
  <si>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</si>
  <si>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</si>
  <si>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</si>
  <si>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</si>
  <si>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</si>
  <si>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</si>
  <si>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</si>
  <si>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</si>
  <si>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</si>
  <si>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</si>
  <si>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</si>
  <si>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</si>
  <si>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</si>
  <si>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</si>
  <si>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</si>
  <si>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</si>
  <si>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</si>
  <si>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</si>
  <si>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</si>
  <si>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</si>
  <si>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</si>
  <si>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</si>
  <si>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</si>
  <si>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</si>
  <si>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</si>
  <si>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</si>
  <si>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</si>
  <si>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</si>
  <si>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</si>
  <si>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</si>
  <si>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</si>
  <si>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</si>
  <si>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</si>
  <si>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</si>
  <si>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</si>
  <si>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</si>
  <si>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</si>
  <si>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</si>
  <si>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</si>
  <si>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</si>
  <si>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</si>
  <si>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</si>
  <si>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</si>
  <si>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</si>
  <si>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</si>
  <si>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</si>
  <si>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</si>
  <si>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</si>
  <si>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</si>
  <si>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</si>
  <si>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</si>
  <si>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</si>
  <si>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</si>
  <si>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</si>
  <si>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</si>
  <si>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</si>
  <si>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</si>
  <si>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</si>
  <si>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</si>
  <si>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</si>
  <si>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</si>
  <si>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</si>
  <si>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</si>
  <si>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</si>
  <si>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</si>
  <si>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</si>
  <si>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</si>
  <si>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</si>
  <si>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</si>
  <si>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</si>
  <si>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</si>
  <si>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</si>
  <si>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</si>
  <si>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</si>
  <si>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</si>
  <si>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</si>
  <si>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</si>
  <si>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</si>
  <si>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</si>
  <si>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</si>
  <si>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</si>
  <si>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</si>
  <si>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</si>
  <si>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</si>
  <si>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</si>
  <si>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</si>
  <si>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</si>
  <si>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</si>
  <si>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</si>
  <si>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</si>
  <si>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</si>
  <si>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</si>
  <si>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</si>
  <si>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</si>
  <si>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</si>
  <si>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</si>
  <si>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</si>
  <si>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</si>
  <si>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</si>
  <si>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</si>
  <si>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</si>
  <si>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</si>
  <si>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</si>
  <si>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</si>
  <si>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</si>
  <si>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</si>
  <si>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</si>
  <si>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</si>
  <si>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</si>
  <si>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</si>
  <si>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</si>
  <si>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</si>
  <si>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</si>
  <si>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</si>
  <si>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</si>
  <si>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</si>
  <si>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</si>
  <si>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</si>
  <si>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</si>
  <si>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</si>
  <si>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</si>
  <si>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</si>
  <si>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</si>
  <si>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</si>
  <si>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</si>
  <si>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</si>
  <si>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</si>
  <si>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</si>
  <si>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</si>
  <si>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</si>
  <si>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</si>
  <si>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</si>
  <si>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</si>
  <si>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</si>
  <si>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</si>
  <si>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</si>
  <si>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</si>
  <si>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</si>
  <si>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</si>
  <si>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</si>
  <si>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</si>
  <si>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</si>
  <si>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</si>
  <si>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</si>
  <si>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</si>
  <si>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</si>
  <si>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</si>
  <si>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</si>
  <si>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</si>
  <si>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</si>
  <si>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</si>
  <si>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</si>
  <si>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</si>
  <si>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</si>
  <si>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</si>
  <si>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</si>
  <si>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</si>
  <si>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</si>
  <si>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</si>
  <si>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</si>
  <si>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</si>
  <si>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</si>
  <si>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</si>
  <si>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</si>
  <si>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</si>
  <si>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</si>
  <si>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</si>
  <si>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</si>
  <si>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</si>
  <si>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</si>
  <si>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</si>
  <si>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</si>
  <si>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</si>
  <si>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</si>
  <si>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</si>
  <si>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</si>
  <si>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</si>
  <si>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</si>
  <si>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</si>
  <si>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</si>
  <si>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</si>
  <si>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</si>
  <si>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</si>
  <si>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</si>
  <si>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</si>
  <si>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</si>
  <si>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</si>
  <si>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</si>
  <si>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</si>
  <si>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</si>
  <si>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</si>
  <si>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</si>
  <si>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</si>
  <si>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</si>
  <si>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</si>
  <si>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</si>
  <si>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</si>
  <si>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</si>
  <si>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</si>
  <si>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</si>
  <si>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</si>
  <si>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</si>
  <si>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</si>
  <si>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</si>
  <si>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</si>
  <si>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</si>
  <si>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</si>
  <si>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</si>
  <si>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</si>
  <si>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</si>
  <si>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</si>
  <si>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</si>
  <si>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</si>
  <si>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</si>
  <si>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</si>
  <si>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</si>
  <si>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</si>
  <si>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</si>
  <si>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</si>
  <si>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</si>
  <si>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</si>
  <si>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</si>
  <si>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</si>
  <si>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</si>
  <si>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</si>
  <si>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</si>
  <si>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</si>
  <si>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</si>
  <si>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</si>
  <si>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</si>
  <si>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</si>
  <si>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</si>
  <si>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</si>
  <si>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</si>
  <si>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</si>
  <si>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</si>
  <si>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</si>
  <si>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</si>
  <si>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</si>
  <si>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</si>
  <si>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</si>
  <si>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</si>
  <si>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</si>
  <si>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</si>
  <si>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</si>
  <si>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</si>
  <si>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</si>
  <si>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</si>
  <si>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</si>
  <si>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</si>
  <si>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</si>
  <si>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</si>
  <si>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</si>
  <si>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</si>
  <si>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</si>
  <si>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</si>
  <si>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</si>
  <si>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</si>
  <si>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</si>
  <si>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</si>
  <si>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</si>
  <si>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</si>
  <si>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</si>
  <si>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</si>
  <si>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</si>
  <si>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</si>
  <si>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</si>
  <si>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</si>
  <si>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</si>
  <si>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</si>
  <si>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</si>
  <si>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</si>
  <si>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</si>
  <si>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</si>
  <si>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</si>
  <si>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</si>
  <si>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</si>
  <si>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</si>
  <si>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</si>
  <si>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</si>
  <si>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</si>
  <si>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</si>
  <si>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</si>
  <si>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</si>
  <si>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</si>
  <si>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</si>
  <si>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</si>
  <si>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</si>
  <si>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</si>
  <si>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</si>
  <si>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</si>
  <si>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</si>
  <si>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</si>
  <si>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</si>
  <si>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</si>
  <si>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</si>
  <si>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</si>
  <si>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</si>
  <si>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</si>
  <si>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</si>
  <si>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</si>
  <si>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</si>
  <si>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</si>
  <si>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</si>
  <si>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</si>
  <si>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</si>
  <si>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</si>
  <si>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</si>
  <si>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</si>
  <si>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</si>
  <si>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</si>
  <si>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</si>
  <si>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</si>
  <si>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</si>
  <si>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</si>
  <si>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</si>
  <si>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</si>
  <si>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</si>
  <si>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</si>
  <si>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</si>
  <si>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</si>
  <si>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</si>
  <si>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</si>
  <si>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</si>
  <si>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</si>
  <si>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</si>
  <si>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</si>
  <si>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</si>
  <si>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</si>
  <si>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</si>
  <si>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</si>
  <si>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</si>
  <si>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</si>
  <si>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</si>
  <si>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</si>
  <si>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</si>
  <si>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</si>
  <si>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</si>
  <si>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</si>
  <si>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</si>
  <si>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</si>
  <si>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</si>
  <si>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</si>
  <si>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</si>
  <si>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</si>
  <si>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</si>
  <si>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</si>
  <si>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</si>
  <si>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</si>
  <si>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</si>
  <si>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</si>
  <si>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</si>
  <si>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</si>
  <si>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</si>
  <si>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</si>
  <si>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</si>
  <si>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</si>
  <si>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</si>
  <si>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</si>
  <si>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</si>
  <si>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</si>
  <si>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</si>
  <si>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</si>
  <si>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</si>
  <si>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</si>
  <si>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</si>
  <si>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</si>
  <si>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</si>
  <si>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</si>
  <si>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</si>
  <si>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</si>
  <si>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</si>
  <si>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</si>
  <si>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</si>
  <si>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</si>
  <si>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</si>
  <si>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</si>
  <si>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</si>
  <si>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</si>
  <si>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</si>
  <si>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</si>
  <si>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</si>
  <si>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</si>
  <si>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</si>
  <si>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</si>
  <si>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</si>
  <si>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</si>
  <si>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</si>
  <si>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</si>
  <si>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</si>
  <si>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</si>
  <si>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</si>
  <si>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</si>
  <si>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</si>
  <si>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</si>
  <si>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</si>
  <si>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</si>
  <si>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</si>
  <si>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</si>
  <si>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</si>
  <si>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</si>
  <si>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</si>
  <si>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</si>
  <si>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</si>
  <si>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</si>
  <si>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</si>
  <si>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</si>
  <si>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</si>
  <si>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</si>
  <si>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</si>
  <si>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</si>
  <si>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</si>
  <si>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</si>
  <si>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</si>
  <si>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</si>
  <si>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</si>
  <si>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</si>
  <si>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</si>
  <si>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</si>
  <si>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</si>
  <si>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</si>
  <si>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</si>
  <si>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</si>
  <si>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</si>
  <si>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</si>
  <si>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</si>
  <si>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</si>
  <si>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</si>
  <si>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</si>
  <si>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</si>
  <si>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</si>
  <si>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</si>
  <si>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</si>
  <si>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</si>
  <si>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</si>
  <si>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</si>
  <si>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</si>
  <si>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</si>
  <si>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</si>
  <si>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</si>
  <si>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</si>
  <si>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</si>
  <si>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</si>
  <si>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</si>
  <si>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</si>
  <si>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</si>
  <si>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</si>
  <si>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</si>
  <si>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</si>
  <si>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</si>
  <si>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</si>
  <si>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</si>
  <si>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</si>
  <si>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</si>
  <si>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</si>
  <si>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</si>
  <si>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</si>
  <si>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</si>
  <si>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</si>
  <si>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</si>
  <si>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</si>
  <si>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</si>
  <si>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</si>
  <si>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</si>
  <si>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</si>
  <si>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</si>
  <si>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</si>
  <si>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</si>
  <si>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</si>
  <si>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</si>
  <si>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</si>
  <si>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</si>
  <si>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</si>
  <si>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</si>
  <si>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</si>
  <si>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</si>
  <si>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</si>
  <si>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</si>
  <si>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</si>
  <si>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</si>
  <si>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</si>
  <si>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</si>
  <si>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</si>
  <si>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</si>
  <si>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</si>
  <si>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</si>
  <si>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</si>
  <si>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</si>
  <si>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</si>
  <si>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</si>
  <si>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</si>
  <si>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</si>
  <si>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</si>
  <si>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</si>
  <si>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</si>
  <si>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</si>
  <si>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</si>
  <si>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</si>
  <si>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</si>
  <si>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</si>
  <si>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</si>
  <si>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</si>
  <si>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</si>
  <si>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</si>
  <si>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</si>
  <si>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</si>
  <si>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</si>
  <si>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</si>
  <si>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</si>
  <si>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</si>
  <si>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</si>
  <si>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</si>
  <si>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</si>
  <si>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</si>
  <si>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</si>
  <si>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</si>
  <si>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</si>
  <si>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</si>
  <si>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</si>
  <si>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</si>
  <si>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</si>
  <si>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</si>
  <si>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</si>
  <si>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</si>
  <si>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</si>
  <si>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</si>
  <si>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</si>
  <si>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</si>
  <si>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</si>
  <si>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</si>
  <si>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</si>
  <si>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</si>
  <si>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</si>
  <si>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</si>
  <si>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</si>
  <si>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</si>
  <si>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</si>
  <si>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</si>
  <si>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</si>
  <si>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</si>
  <si>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</si>
  <si>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</si>
  <si>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</si>
  <si>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</si>
  <si>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</si>
  <si>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</si>
  <si>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</si>
  <si>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</si>
  <si>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</si>
  <si>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</si>
  <si>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</si>
  <si>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</si>
  <si>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</si>
  <si>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</si>
  <si>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</si>
  <si>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</si>
  <si>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</si>
  <si>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</si>
  <si>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</si>
  <si>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</si>
  <si>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</si>
  <si>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</si>
  <si>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</si>
  <si>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</si>
  <si>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</si>
  <si>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</si>
  <si>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</si>
  <si>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</si>
  <si>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</si>
  <si>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</si>
  <si>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</si>
  <si>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</si>
  <si>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</si>
  <si>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</si>
  <si>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</si>
  <si>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</si>
  <si>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</si>
  <si>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</si>
  <si>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</si>
  <si>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</si>
  <si>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</si>
  <si>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</si>
  <si>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</si>
  <si>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</si>
  <si>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</si>
  <si>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</si>
  <si>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</si>
  <si>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</si>
  <si>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</si>
  <si>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</si>
  <si>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</si>
  <si>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</si>
  <si>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</si>
  <si>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</si>
  <si>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</si>
  <si>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</si>
  <si>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</si>
  <si>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</si>
  <si>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</si>
  <si>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</si>
  <si>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</si>
  <si>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</si>
  <si>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</si>
  <si>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</si>
  <si>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</si>
  <si>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</si>
  <si>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</si>
  <si>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</si>
  <si>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</si>
  <si>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</si>
  <si>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</si>
  <si>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</si>
  <si>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</si>
  <si>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</si>
  <si>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</si>
  <si>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</si>
  <si>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</si>
  <si>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</si>
  <si>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</si>
  <si>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</si>
  <si>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</si>
  <si>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</si>
  <si>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</si>
  <si>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</si>
  <si>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</si>
  <si>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</si>
  <si>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</si>
  <si>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</si>
  <si>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</si>
  <si>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</si>
  <si>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</si>
  <si>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</si>
  <si>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</si>
  <si>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</si>
  <si>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</si>
  <si>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</si>
  <si>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</si>
  <si>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</si>
  <si>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</si>
  <si>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</si>
  <si>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</si>
  <si>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</si>
  <si>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</si>
  <si>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</si>
  <si>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</si>
  <si>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</si>
  <si>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</si>
  <si>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</si>
  <si>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</si>
  <si>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</si>
  <si>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</si>
  <si>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</si>
  <si>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</si>
  <si>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</si>
  <si>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</si>
  <si>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</si>
  <si>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</si>
  <si>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</si>
  <si>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</si>
  <si>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</si>
  <si>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</si>
  <si>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</si>
  <si>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</si>
  <si>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</si>
  <si>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</si>
  <si>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</si>
  <si>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</si>
  <si>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</si>
  <si>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</si>
  <si>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</si>
  <si>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</si>
  <si>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</si>
  <si>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</si>
  <si>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</si>
  <si>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</si>
  <si>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</si>
  <si>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</si>
  <si>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</si>
  <si>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</si>
  <si>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</si>
  <si>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</si>
  <si>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</si>
  <si>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</si>
  <si>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</si>
  <si>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</si>
  <si>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</si>
  <si>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</si>
  <si>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</si>
  <si>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</si>
  <si>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</si>
  <si>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</si>
  <si>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</si>
  <si>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</si>
  <si>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</si>
  <si>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</si>
  <si>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</si>
  <si>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</si>
  <si>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</si>
  <si>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</si>
  <si>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</si>
  <si>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</si>
  <si>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</si>
  <si>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</si>
  <si>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</si>
  <si>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</si>
  <si>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</si>
  <si>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</si>
  <si>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</si>
  <si>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</si>
  <si>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</si>
  <si>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</si>
  <si>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</si>
  <si>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</si>
  <si>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</si>
  <si>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</si>
  <si>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</si>
  <si>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</si>
  <si>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</si>
  <si>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</si>
  <si>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</si>
  <si>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</si>
  <si>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</si>
  <si>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</si>
  <si>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</si>
  <si>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</si>
  <si>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</si>
  <si>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</si>
  <si>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</si>
  <si>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</si>
  <si>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</si>
  <si>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</si>
  <si>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</si>
  <si>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</si>
  <si>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</si>
  <si>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</si>
  <si>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</si>
  <si>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</si>
  <si>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</si>
  <si>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</si>
  <si>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</si>
  <si>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</si>
  <si>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</si>
  <si>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</si>
  <si>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</si>
  <si>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</si>
  <si>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</si>
  <si>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</si>
  <si>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</si>
  <si>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</si>
  <si>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</si>
  <si>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</si>
  <si>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</si>
  <si>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</si>
  <si>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</si>
  <si>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</si>
  <si>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</si>
  <si>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</si>
  <si>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</si>
  <si>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</si>
  <si>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</si>
  <si>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</si>
  <si>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</si>
  <si>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</si>
  <si>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</si>
  <si>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</si>
  <si>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</si>
  <si>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</si>
  <si>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</si>
  <si>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</si>
  <si>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</si>
  <si>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</si>
  <si>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</si>
  <si>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</si>
  <si>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</si>
  <si>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</si>
  <si>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</si>
  <si>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</si>
  <si>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</si>
  <si>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</si>
  <si>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</si>
  <si>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</si>
  <si>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</si>
  <si>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</si>
  <si>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</si>
  <si>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</si>
  <si>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</si>
  <si>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</si>
  <si>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</si>
  <si>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</si>
  <si>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</si>
  <si>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</si>
  <si>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</si>
  <si>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</si>
  <si>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</si>
  <si>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</si>
  <si>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</si>
  <si>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</si>
  <si>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</si>
  <si>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</si>
  <si>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</si>
  <si>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</si>
  <si>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</si>
  <si>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</si>
  <si>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</si>
  <si>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</si>
  <si>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</si>
  <si>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</si>
  <si>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</si>
  <si>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</si>
  <si>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</si>
  <si>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</si>
  <si>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</si>
  <si>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</si>
  <si>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</si>
  <si>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</si>
  <si>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</si>
  <si>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</si>
  <si>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</si>
  <si>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</si>
  <si>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</si>
  <si>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</si>
  <si>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</si>
  <si>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</si>
  <si>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</si>
  <si>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</si>
  <si>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</si>
  <si>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</si>
  <si>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</si>
  <si>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</si>
  <si>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</si>
  <si>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</si>
  <si>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</si>
  <si>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</si>
  <si>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</si>
  <si>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</si>
  <si>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</si>
  <si>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</si>
  <si>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</si>
  <si>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</si>
  <si>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</si>
  <si>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</si>
  <si>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</si>
  <si>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</si>
  <si>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</si>
  <si>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</si>
  <si>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</si>
  <si>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</si>
  <si>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</si>
  <si>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</si>
  <si>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</si>
  <si>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</si>
  <si>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</si>
  <si>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</si>
  <si>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</si>
  <si>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</si>
  <si>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</si>
  <si>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</si>
  <si>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</si>
  <si>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</si>
  <si>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</si>
  <si>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</si>
  <si>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</si>
  <si>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</si>
  <si>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</si>
  <si>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</si>
  <si>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</si>
  <si>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</si>
  <si>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</si>
  <si>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</si>
  <si>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</si>
  <si>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</si>
  <si>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</si>
  <si>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</si>
  <si>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</si>
  <si>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</si>
  <si>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</si>
  <si>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</si>
  <si>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</si>
  <si>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</si>
  <si>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</si>
  <si>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</si>
  <si>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</si>
  <si>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</si>
  <si>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</si>
  <si>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</si>
  <si>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</si>
  <si>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</si>
  <si>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</si>
  <si>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</si>
  <si>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</si>
  <si>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</si>
  <si>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</si>
  <si>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</si>
  <si>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</si>
  <si>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</si>
  <si>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</si>
  <si>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</si>
  <si>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</si>
  <si>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</si>
  <si>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</si>
  <si>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</si>
  <si>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</si>
  <si>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</si>
  <si>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</si>
  <si>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</si>
  <si>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</si>
  <si>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</si>
  <si>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</si>
  <si>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</si>
  <si>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</si>
  <si>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</si>
  <si>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</si>
  <si>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</si>
  <si>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</si>
  <si>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</si>
  <si>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</si>
  <si>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</si>
  <si>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</si>
  <si>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</si>
  <si>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</si>
  <si>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</si>
  <si>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</si>
  <si>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</si>
  <si>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</si>
  <si>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</si>
  <si>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</si>
  <si>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</si>
  <si>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</si>
  <si>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</si>
  <si>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</si>
  <si>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</si>
  <si>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</si>
  <si>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</si>
  <si>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</si>
  <si>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</si>
  <si>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</si>
  <si>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</si>
  <si>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</si>
  <si>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</si>
  <si>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</si>
  <si>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</si>
  <si>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</si>
  <si>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</si>
  <si>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</si>
  <si>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</si>
  <si>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</si>
  <si>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</si>
  <si>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</si>
  <si>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</si>
  <si>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</si>
  <si>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</si>
  <si>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</si>
  <si>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</si>
  <si>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</si>
  <si>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</si>
  <si>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</si>
  <si>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</si>
  <si>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</si>
  <si>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</si>
  <si>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</si>
  <si>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</si>
  <si>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</si>
  <si>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</si>
  <si>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</si>
  <si>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</si>
  <si>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</si>
  <si>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</si>
  <si>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</si>
  <si>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</si>
  <si>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</si>
  <si>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</si>
  <si>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</si>
  <si>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</si>
  <si>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</si>
  <si>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</si>
  <si>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</si>
  <si>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</si>
  <si>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</si>
  <si>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</si>
  <si>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</si>
  <si>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</si>
  <si>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</si>
  <si>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</si>
  <si>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</si>
  <si>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</si>
  <si>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</si>
  <si>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</si>
  <si>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</si>
  <si>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</si>
  <si>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</si>
  <si>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</si>
  <si>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</si>
  <si>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</si>
  <si>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</si>
  <si>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</si>
  <si>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</si>
  <si>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</si>
  <si>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</si>
  <si>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</si>
  <si>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</si>
  <si>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</si>
  <si>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</si>
  <si>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</si>
  <si>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</si>
  <si>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</si>
  <si>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</si>
  <si>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</si>
  <si>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</si>
  <si>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</si>
  <si>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</si>
  <si>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</si>
  <si>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</si>
  <si>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</si>
  <si>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</si>
  <si>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</si>
  <si>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</si>
  <si>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</si>
  <si>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</si>
  <si>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</si>
  <si>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</si>
  <si>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</si>
  <si>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</si>
  <si>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</si>
  <si>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</si>
  <si>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</si>
  <si>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</si>
  <si>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</si>
  <si>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</si>
  <si>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</si>
  <si>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</si>
  <si>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</si>
  <si>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</si>
  <si>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</si>
  <si>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</si>
  <si>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</si>
  <si>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</si>
  <si>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</si>
  <si>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</si>
  <si>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</si>
  <si>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</si>
  <si>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</si>
  <si>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</si>
  <si>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</si>
  <si>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</si>
  <si>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</si>
  <si>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</si>
  <si>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</si>
  <si>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</si>
  <si>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</si>
  <si>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</si>
  <si>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</si>
  <si>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</si>
  <si>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</si>
  <si>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</si>
  <si>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</si>
  <si>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</si>
  <si>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</si>
  <si>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</si>
  <si>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</si>
  <si>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</si>
  <si>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</si>
  <si>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</si>
  <si>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</si>
  <si>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</si>
  <si>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</si>
  <si>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</si>
  <si>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</si>
  <si>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</si>
  <si>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</si>
  <si>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</si>
  <si>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</si>
  <si>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</si>
  <si>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</si>
  <si>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</si>
  <si>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</si>
  <si>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</si>
  <si>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</si>
  <si>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</si>
  <si>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</si>
  <si>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</si>
  <si>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</si>
  <si>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</si>
  <si>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</si>
  <si>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</si>
  <si>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</si>
  <si>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</si>
  <si>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</si>
  <si>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</si>
  <si>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</si>
  <si>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</si>
  <si>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</si>
  <si>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</si>
  <si>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</si>
  <si>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</si>
  <si>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</si>
  <si>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</si>
  <si>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</si>
  <si>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</si>
  <si>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</si>
  <si>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</si>
  <si>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</si>
  <si>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</si>
  <si>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</si>
  <si>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</si>
  <si>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</si>
  <si>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</si>
  <si>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</si>
  <si>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</si>
  <si>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</si>
  <si>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</si>
  <si>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</si>
  <si>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</si>
  <si>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</si>
  <si>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</si>
  <si>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</si>
  <si>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</si>
  <si>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</si>
  <si>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</si>
  <si>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</si>
  <si>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</si>
  <si>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</si>
  <si>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</si>
  <si>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</si>
  <si>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</si>
  <si>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</si>
  <si>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</si>
  <si>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</si>
  <si>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</si>
  <si>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</si>
  <si>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</si>
  <si>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</si>
  <si>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</si>
  <si>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</si>
  <si>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</si>
  <si>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</si>
  <si>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</si>
  <si>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</si>
  <si>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</si>
  <si>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</si>
  <si>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</si>
  <si>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</si>
  <si>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</si>
  <si>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</si>
  <si>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</si>
  <si>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</si>
  <si>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</si>
  <si>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</si>
  <si>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</si>
  <si>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</si>
  <si>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</si>
  <si>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</si>
  <si>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</si>
  <si>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</si>
  <si>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</si>
  <si>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</si>
  <si>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</si>
  <si>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</si>
  <si>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</si>
  <si>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</si>
  <si>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</si>
  <si>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</si>
  <si>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</si>
  <si>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</si>
  <si>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</si>
  <si>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</si>
  <si>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</si>
  <si>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</si>
  <si>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</si>
  <si>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</si>
  <si>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</si>
  <si>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</si>
  <si>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</si>
  <si>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</si>
  <si>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</si>
  <si>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</si>
  <si>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</si>
  <si>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</si>
  <si>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</si>
  <si>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</si>
  <si>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</si>
  <si>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</si>
  <si>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</si>
  <si>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</si>
  <si>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</si>
  <si>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</si>
  <si>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</si>
  <si>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</si>
  <si>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</si>
  <si>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</si>
  <si>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</si>
  <si>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</si>
  <si>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</si>
  <si>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</si>
  <si>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</si>
  <si>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</si>
  <si>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</si>
  <si>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</si>
  <si>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</si>
  <si>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</si>
  <si>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</si>
  <si>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</si>
  <si>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</si>
  <si>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</si>
  <si>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</si>
  <si>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</si>
  <si>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</si>
  <si>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</si>
  <si>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</si>
  <si>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</si>
  <si>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</si>
  <si>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</si>
  <si>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</si>
  <si>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</si>
  <si>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</si>
  <si>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</si>
  <si>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</si>
  <si>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</si>
  <si>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</si>
  <si>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</si>
  <si>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</si>
  <si>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</si>
  <si>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</si>
  <si>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</si>
  <si>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</si>
  <si>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</si>
  <si>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</si>
  <si>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</si>
  <si>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</si>
  <si>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</si>
  <si>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</si>
  <si>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</si>
  <si>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</si>
  <si>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</si>
  <si>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</si>
  <si>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</si>
  <si>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</si>
  <si>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</si>
  <si>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</si>
  <si>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</si>
  <si>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</si>
  <si>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</si>
  <si>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</si>
  <si>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</si>
  <si>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</si>
  <si>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</si>
  <si>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</si>
  <si>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</si>
  <si>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</si>
  <si>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</si>
  <si>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</si>
  <si>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</si>
  <si>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</si>
  <si>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</si>
  <si>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</si>
  <si>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</si>
  <si>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</si>
  <si>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</si>
  <si>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</si>
  <si>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</si>
  <si>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</si>
  <si>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</si>
  <si>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</si>
  <si>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</si>
  <si>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</si>
  <si>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</si>
  <si>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</si>
  <si>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</si>
  <si>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</si>
  <si>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</si>
  <si>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</si>
  <si>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</si>
  <si>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</si>
  <si>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</si>
  <si>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</si>
  <si>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</si>
  <si>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</si>
  <si>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</si>
  <si>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</si>
  <si>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</si>
  <si>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</si>
  <si>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</si>
  <si>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</si>
  <si>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</si>
  <si>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</si>
  <si>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</si>
  <si>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</si>
  <si>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</si>
  <si>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</si>
  <si>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</si>
  <si>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</si>
  <si>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</si>
  <si>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</si>
  <si>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</si>
  <si>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</si>
  <si>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</si>
  <si>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</si>
  <si>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</si>
  <si>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</si>
  <si>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</si>
  <si>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</si>
  <si>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</si>
  <si>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</si>
  <si>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</si>
  <si>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</si>
  <si>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</si>
  <si>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</si>
  <si>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</si>
  <si>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</si>
  <si>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</si>
  <si>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</si>
  <si>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</si>
  <si>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</si>
  <si>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</si>
  <si>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</si>
  <si>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</si>
  <si>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</si>
  <si>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</si>
  <si>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</si>
  <si>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</si>
  <si>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</si>
  <si>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</si>
  <si>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</si>
  <si>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</si>
  <si>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</si>
  <si>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</si>
  <si>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</si>
  <si>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</si>
  <si>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</si>
  <si>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</si>
  <si>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</si>
  <si>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</si>
  <si>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</si>
  <si>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</si>
  <si>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</si>
  <si>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</si>
  <si>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</si>
  <si>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</si>
  <si>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</si>
  <si>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</si>
  <si>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</si>
  <si>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</si>
  <si>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</si>
  <si>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</si>
  <si>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</si>
  <si>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</si>
  <si>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</si>
  <si>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</si>
  <si>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</si>
  <si>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</si>
  <si>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</si>
  <si>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</si>
  <si>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</si>
  <si>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</si>
  <si>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</si>
  <si>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</si>
  <si>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</si>
  <si>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</si>
  <si>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</si>
  <si>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</si>
  <si>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</si>
  <si>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</si>
  <si>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</si>
  <si>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</si>
  <si>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</si>
  <si>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</si>
  <si>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</si>
  <si>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</si>
  <si>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</si>
  <si>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</si>
  <si>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</si>
  <si>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</si>
  <si>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</si>
  <si>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</si>
  <si>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</si>
  <si>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</si>
  <si>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</si>
  <si>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</si>
  <si>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</si>
  <si>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</si>
  <si>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</si>
  <si>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</si>
  <si>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</si>
  <si>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</si>
  <si>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</si>
  <si>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</si>
  <si>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</si>
  <si>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</si>
  <si>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</si>
  <si>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</si>
  <si>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</si>
  <si>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</si>
  <si>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</si>
  <si>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</si>
  <si>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</si>
  <si>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</si>
  <si>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</si>
  <si>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</si>
  <si>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</si>
  <si>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</si>
  <si>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</si>
  <si>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</si>
  <si>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</si>
  <si>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</si>
  <si>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</si>
  <si>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</si>
  <si>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</si>
  <si>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</si>
  <si>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</si>
  <si>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</si>
  <si>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</si>
  <si>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</si>
  <si>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</si>
  <si>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</si>
  <si>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</si>
  <si>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</si>
  <si>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</si>
  <si>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</si>
  <si>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</si>
  <si>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</si>
  <si>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</si>
  <si>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</si>
  <si>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</si>
  <si>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</si>
  <si>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</si>
  <si>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</si>
  <si>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</si>
  <si>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</si>
  <si>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</si>
  <si>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</si>
  <si>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</si>
  <si>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</si>
  <si>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</si>
  <si>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</si>
  <si>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</si>
  <si>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</si>
  <si>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</si>
  <si>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</si>
  <si>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</si>
  <si>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</si>
  <si>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</si>
  <si>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</si>
  <si>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</si>
  <si>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</si>
  <si>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</si>
  <si>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</si>
  <si>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</si>
  <si>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</si>
  <si>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</si>
  <si>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</si>
  <si>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</si>
  <si>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</si>
  <si>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</si>
  <si>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</si>
  <si>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</si>
  <si>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</si>
  <si>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</si>
  <si>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</si>
  <si>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</si>
  <si>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</si>
  <si>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</si>
  <si>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</si>
  <si>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</si>
  <si>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</si>
  <si>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</si>
  <si>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</si>
  <si>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</si>
  <si>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</si>
  <si>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</si>
  <si>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</si>
  <si>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</si>
  <si>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</si>
  <si>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</si>
  <si>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</si>
  <si>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</si>
  <si>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</si>
  <si>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</si>
  <si>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</si>
  <si>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</si>
  <si>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</si>
  <si>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</si>
  <si>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</si>
  <si>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</si>
  <si>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</si>
  <si>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</si>
  <si>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</si>
  <si>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</si>
  <si>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</si>
  <si>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</si>
  <si>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</si>
  <si>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</si>
  <si>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</si>
  <si>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</si>
  <si>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</si>
  <si>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</si>
  <si>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</si>
  <si>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</si>
  <si>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</si>
  <si>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</si>
  <si>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</si>
  <si>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</si>
  <si>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</si>
  <si>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</si>
  <si>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</si>
  <si>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</si>
  <si>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</si>
  <si>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</si>
  <si>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</si>
  <si>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</si>
  <si>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</si>
  <si>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</si>
  <si>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</si>
  <si>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</si>
  <si>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</si>
  <si>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</si>
  <si>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</si>
  <si>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</si>
  <si>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</si>
  <si>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</si>
  <si>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</si>
  <si>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</si>
  <si>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</si>
  <si>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</si>
  <si>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</si>
  <si>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</si>
  <si>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</si>
  <si>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</si>
  <si>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</si>
  <si>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</si>
  <si>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</si>
  <si>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</si>
  <si>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</si>
  <si>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</si>
  <si>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</si>
  <si>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</si>
  <si>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</si>
  <si>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</si>
  <si>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</si>
  <si>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</si>
  <si>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</si>
  <si>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</si>
  <si>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</si>
  <si>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</si>
  <si>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</si>
  <si>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</si>
  <si>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</si>
  <si>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</si>
  <si>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</si>
  <si>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</si>
  <si>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</si>
  <si>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</si>
  <si>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</si>
  <si>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</si>
  <si>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</si>
  <si>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</si>
  <si>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</si>
  <si>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</si>
  <si>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</si>
  <si>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</si>
  <si>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</si>
  <si>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</si>
  <si>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</si>
  <si>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</si>
  <si>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</si>
  <si>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</si>
  <si>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</si>
  <si>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</si>
  <si>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</si>
  <si>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</si>
  <si>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</si>
  <si>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</si>
  <si>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</si>
  <si>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</si>
  <si>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</si>
  <si>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</si>
  <si>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</si>
  <si>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</si>
  <si>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</si>
  <si>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</si>
  <si>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</si>
  <si>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</si>
  <si>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</si>
  <si>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</si>
  <si>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</si>
  <si>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</si>
  <si>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</si>
  <si>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</si>
  <si>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</si>
  <si>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</si>
  <si>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</si>
  <si>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</si>
  <si>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</si>
  <si>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</si>
  <si>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</si>
  <si>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</si>
  <si>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</si>
  <si>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</si>
  <si>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</si>
  <si>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</si>
  <si>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</si>
  <si>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</si>
  <si>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</si>
  <si>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</si>
  <si>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</si>
  <si>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</si>
  <si>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</si>
  <si>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</si>
  <si>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</si>
  <si>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</si>
  <si>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</si>
  <si>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</si>
  <si>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</si>
  <si>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</si>
  <si>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</si>
  <si>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</si>
  <si>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</si>
  <si>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</si>
  <si>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</si>
  <si>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</si>
  <si>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</si>
  <si>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</si>
  <si>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</si>
  <si>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</si>
  <si>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</si>
  <si>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</si>
  <si>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</si>
  <si>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</si>
  <si>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</si>
  <si>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</si>
  <si>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</si>
  <si>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</si>
  <si>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</si>
  <si>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</si>
  <si>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</si>
  <si>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</si>
  <si>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</si>
  <si>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</si>
  <si>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</si>
  <si>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</si>
  <si>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</si>
  <si>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</si>
  <si>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</si>
  <si>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</si>
  <si>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</si>
  <si>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</si>
  <si>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</si>
  <si>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</si>
  <si>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</si>
  <si>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</si>
  <si>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</si>
  <si>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</si>
  <si>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</si>
  <si>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</si>
  <si>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</si>
  <si>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</si>
  <si>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</si>
  <si>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</si>
  <si>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</si>
  <si>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</si>
  <si>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</si>
  <si>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</si>
  <si>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</si>
  <si>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</si>
  <si>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</si>
  <si>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</si>
  <si>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</si>
  <si>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</si>
  <si>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</si>
  <si>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</si>
  <si>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</si>
  <si>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</si>
  <si>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</si>
  <si>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</si>
  <si>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</si>
  <si>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</si>
  <si>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</si>
  <si>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</si>
  <si>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</si>
  <si>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</si>
  <si>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</si>
  <si>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</si>
  <si>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</si>
  <si>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</si>
  <si>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</si>
  <si>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</si>
  <si>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</si>
  <si>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</si>
  <si>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</si>
  <si>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</si>
  <si>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</si>
  <si>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</si>
  <si>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</si>
  <si>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</si>
  <si>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</si>
  <si>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</si>
  <si>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</si>
  <si>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</si>
  <si>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</si>
  <si>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</si>
  <si>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</si>
  <si>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</si>
  <si>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</si>
  <si>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</si>
  <si>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</si>
  <si>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</si>
  <si>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</si>
  <si>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</si>
  <si>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</si>
  <si>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</si>
  <si>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</si>
  <si>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</si>
  <si>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</si>
  <si>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</si>
  <si>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</si>
  <si>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</si>
  <si>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</si>
  <si>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</si>
  <si>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</si>
  <si>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</si>
  <si>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</si>
  <si>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</si>
  <si>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</si>
  <si>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</si>
  <si>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</si>
  <si>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</si>
  <si>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</si>
  <si>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</si>
  <si>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</si>
  <si>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</si>
  <si>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</si>
  <si>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</si>
  <si>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</si>
  <si>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</si>
  <si>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</si>
  <si>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</si>
  <si>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</si>
  <si>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</si>
  <si>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</si>
  <si>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</si>
  <si>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</si>
  <si>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</si>
  <si>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</si>
  <si>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</si>
  <si>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</si>
  <si>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</si>
  <si>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</si>
  <si>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</si>
  <si>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</si>
  <si>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</si>
  <si>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</si>
  <si>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</si>
  <si>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</si>
  <si>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</si>
  <si>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</si>
  <si>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</si>
  <si>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</si>
  <si>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</si>
  <si>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</si>
  <si>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</si>
  <si>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</si>
  <si>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</si>
  <si>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</si>
  <si>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</si>
  <si>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</si>
  <si>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</si>
  <si>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</si>
  <si>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</si>
  <si>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</si>
  <si>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</si>
  <si>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</si>
  <si>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</si>
  <si>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</si>
  <si>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</si>
  <si>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</si>
  <si>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</si>
  <si>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</si>
  <si>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</si>
  <si>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</si>
  <si>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</si>
  <si>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</si>
  <si>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</si>
  <si>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</si>
  <si>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</si>
  <si>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</si>
  <si>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</si>
  <si>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</si>
  <si>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</si>
  <si>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</si>
  <si>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</si>
  <si>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</si>
  <si>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</si>
  <si>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</si>
  <si>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</si>
  <si>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</si>
  <si>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</si>
  <si>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</si>
  <si>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</si>
  <si>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</si>
  <si>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</si>
  <si>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</si>
  <si>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</si>
  <si>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</si>
  <si>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</si>
  <si>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</si>
  <si>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</si>
  <si>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</si>
  <si>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</si>
  <si>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</si>
  <si>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</si>
  <si>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</si>
  <si>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</si>
  <si>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</si>
  <si>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</si>
  <si>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</si>
  <si>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</si>
  <si>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</si>
  <si>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</si>
  <si>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</si>
  <si>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</si>
  <si>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</si>
  <si>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</si>
  <si>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</si>
  <si>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</si>
  <si>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</si>
  <si>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</si>
  <si>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</si>
  <si>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</si>
  <si>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</si>
  <si>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</si>
  <si>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</si>
  <si>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</si>
  <si>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</si>
  <si>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</si>
  <si>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</si>
  <si>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</si>
  <si>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</si>
  <si>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</si>
  <si>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</si>
  <si>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</si>
  <si>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</si>
  <si>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</si>
  <si>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</si>
  <si>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</si>
  <si>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</si>
  <si>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</si>
  <si>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</si>
  <si>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</si>
  <si>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</si>
  <si>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</si>
  <si>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</si>
  <si>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</si>
  <si>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</si>
  <si>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</si>
  <si>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</si>
  <si>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</si>
  <si>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</si>
  <si>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</si>
  <si>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</si>
  <si>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</si>
  <si>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</si>
  <si>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</si>
  <si>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</si>
  <si>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</si>
  <si>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</si>
  <si>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</si>
  <si>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</si>
  <si>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</si>
  <si>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</si>
  <si>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</si>
  <si>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</si>
  <si>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</si>
  <si>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</si>
  <si>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</si>
  <si>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</si>
  <si>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</si>
  <si>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</si>
  <si>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</si>
  <si>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</si>
  <si>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</si>
  <si>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</si>
  <si>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</si>
  <si>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</si>
  <si>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</si>
  <si>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</si>
  <si>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</si>
  <si>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</si>
  <si>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</si>
  <si>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</si>
  <si>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</si>
  <si>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</si>
  <si>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</si>
  <si>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</si>
  <si>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</si>
  <si>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</si>
  <si>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</si>
  <si>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</si>
  <si>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</si>
  <si>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</si>
  <si>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</si>
  <si>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</si>
  <si>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</si>
  <si>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</si>
  <si>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</si>
  <si>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</si>
  <si>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</si>
  <si>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</si>
  <si>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</si>
  <si>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</si>
  <si>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</si>
  <si>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</si>
  <si>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</si>
  <si>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</si>
  <si>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</si>
  <si>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</si>
  <si>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</si>
  <si>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</si>
  <si>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</si>
  <si>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</si>
  <si>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</si>
  <si>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</si>
  <si>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</si>
  <si>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</si>
  <si>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</si>
  <si>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</si>
  <si>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</si>
  <si>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</si>
  <si>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</si>
  <si>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</si>
  <si>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</si>
  <si>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</si>
  <si>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</si>
  <si>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</si>
  <si>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</si>
  <si>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</si>
  <si>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</si>
  <si>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</si>
  <si>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</si>
  <si>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</si>
  <si>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</si>
  <si>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</si>
  <si>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</si>
  <si>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</si>
  <si>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</si>
  <si>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</si>
  <si>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</si>
  <si>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</si>
  <si>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</si>
  <si>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</si>
  <si>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</si>
  <si>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</si>
  <si>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</si>
  <si>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</si>
  <si>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</si>
  <si>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</si>
  <si>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</si>
  <si>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</si>
  <si>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</si>
  <si>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</si>
  <si>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</si>
  <si>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</si>
  <si>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</si>
  <si>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</si>
  <si>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</si>
  <si>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</si>
  <si>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</si>
  <si>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</si>
  <si>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</si>
  <si>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</si>
  <si>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</si>
  <si>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</si>
  <si>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</si>
  <si>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</si>
  <si>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</si>
  <si>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</si>
  <si>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</si>
  <si>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</si>
  <si>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</si>
  <si>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</si>
  <si>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</si>
  <si>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</si>
  <si>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</si>
  <si>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</si>
  <si>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</si>
  <si>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</si>
  <si>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</si>
  <si>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</si>
  <si>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</si>
  <si>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</si>
  <si>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</si>
  <si>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</si>
  <si>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</si>
  <si>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</si>
  <si>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</si>
  <si>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</si>
  <si>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</si>
  <si>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</si>
  <si>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</si>
  <si>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</si>
  <si>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</si>
  <si>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</si>
  <si>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</si>
  <si>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</si>
  <si>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</si>
  <si>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</si>
  <si>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</si>
  <si>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</si>
  <si>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</si>
  <si>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</si>
  <si>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</si>
  <si>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</si>
  <si>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</si>
  <si>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</si>
  <si>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</si>
  <si>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</si>
  <si>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</si>
  <si>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</si>
  <si>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</si>
  <si>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</si>
  <si>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</si>
  <si>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</si>
  <si>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</si>
  <si>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</si>
  <si>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</si>
  <si>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</si>
  <si>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</si>
  <si>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</si>
  <si>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</si>
  <si>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</si>
  <si>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</si>
  <si>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</si>
  <si>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</si>
  <si>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</si>
  <si>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</si>
  <si>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</si>
  <si>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</si>
  <si>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</si>
  <si>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</si>
  <si>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</si>
  <si>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</si>
  <si>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</si>
  <si>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</si>
  <si>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</si>
  <si>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</si>
  <si>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</si>
  <si>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</si>
  <si>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</si>
  <si>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</si>
  <si>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</si>
  <si>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</si>
  <si>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</si>
  <si>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</si>
  <si>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</si>
  <si>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</si>
  <si>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</si>
  <si>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</si>
  <si>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</si>
  <si>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</si>
  <si>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</si>
  <si>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</si>
  <si>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</si>
  <si>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</si>
  <si>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</si>
  <si>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</si>
  <si>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</si>
  <si>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</si>
  <si>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</si>
  <si>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</si>
  <si>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</si>
  <si>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</si>
  <si>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</si>
  <si>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</si>
  <si>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</si>
  <si>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</si>
  <si>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</si>
  <si>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</si>
  <si>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</si>
  <si>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</si>
  <si>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</si>
  <si>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</si>
  <si>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</si>
  <si>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</si>
  <si>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</si>
  <si>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</si>
  <si>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</si>
  <si>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</si>
  <si>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</si>
  <si>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</si>
  <si>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</si>
  <si>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</si>
  <si>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</si>
  <si>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</si>
  <si>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</si>
  <si>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</si>
  <si>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</si>
  <si>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</si>
  <si>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</si>
  <si>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</si>
  <si>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</si>
  <si>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</si>
  <si>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</si>
  <si>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</si>
  <si>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</si>
  <si>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</si>
  <si>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</si>
  <si>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</si>
  <si>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</si>
  <si>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</si>
  <si>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</si>
  <si>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</si>
  <si>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</si>
  <si>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</si>
  <si>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</si>
  <si>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</si>
  <si>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</si>
  <si>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</si>
  <si>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</si>
  <si>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</si>
  <si>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</si>
  <si>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</si>
  <si>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</si>
  <si>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</si>
  <si>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</si>
  <si>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</si>
  <si>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</si>
  <si>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</si>
  <si>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</si>
  <si>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</si>
  <si>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</si>
  <si>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</si>
  <si>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</si>
  <si>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</si>
  <si>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</si>
  <si>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</si>
  <si>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</si>
  <si>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</si>
  <si>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</si>
  <si>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</si>
  <si>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</si>
  <si>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</si>
  <si>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</si>
  <si>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</si>
  <si>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</si>
  <si>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</si>
  <si>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</si>
  <si>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</si>
  <si>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</si>
  <si>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</si>
  <si>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</si>
  <si>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</si>
  <si>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</si>
  <si>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</si>
  <si>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</si>
  <si>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</si>
  <si>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</si>
  <si>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</si>
  <si>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</si>
  <si>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</si>
  <si>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</si>
  <si>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</si>
  <si>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</si>
  <si>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</si>
  <si>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</si>
  <si>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</si>
  <si>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</si>
  <si>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</si>
  <si>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</si>
  <si>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</si>
  <si>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</si>
  <si>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</si>
  <si>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</si>
  <si>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</si>
  <si>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</si>
  <si>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</si>
  <si>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</si>
  <si>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</si>
  <si>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</si>
  <si>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</si>
  <si>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</si>
  <si>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</si>
  <si>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</si>
  <si>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</si>
  <si>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</si>
  <si>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</si>
  <si>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</si>
  <si>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</si>
  <si>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</si>
  <si>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</si>
  <si>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</si>
  <si>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</si>
  <si>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</si>
  <si>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</si>
  <si>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</si>
  <si>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</si>
  <si>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</si>
  <si>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</si>
  <si>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</si>
  <si>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</si>
  <si>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</si>
  <si>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</si>
  <si>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</si>
  <si>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</si>
  <si>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</si>
  <si>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</si>
  <si>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</si>
  <si>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</si>
  <si>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</si>
  <si>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</si>
  <si>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</si>
  <si>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</si>
  <si>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</si>
  <si>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</si>
  <si>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</si>
  <si>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</si>
  <si>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</si>
  <si>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</si>
  <si>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</si>
  <si>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</si>
  <si>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</si>
  <si>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</si>
  <si>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</si>
  <si>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</si>
  <si>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</si>
  <si>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</si>
  <si>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</si>
  <si>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</si>
  <si>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</si>
  <si>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</si>
  <si>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</si>
  <si>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</si>
  <si>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</si>
  <si>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</si>
  <si>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</si>
  <si>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</si>
  <si>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</si>
  <si>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</si>
  <si>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</si>
  <si>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</si>
  <si>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</si>
  <si>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</si>
  <si>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</si>
  <si>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</si>
  <si>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</si>
  <si>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</si>
  <si>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</si>
  <si>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</si>
  <si>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</si>
  <si>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</si>
  <si>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</si>
  <si>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</si>
  <si>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</si>
  <si>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</si>
  <si>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</si>
  <si>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</si>
  <si>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</si>
  <si>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</si>
  <si>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</si>
  <si>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</si>
  <si>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</si>
  <si>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</si>
  <si>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</si>
  <si>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</si>
  <si>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</si>
  <si>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</si>
  <si>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</si>
  <si>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</si>
  <si>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</si>
  <si>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</si>
  <si>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</si>
  <si>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</si>
  <si>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</si>
  <si>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</si>
  <si>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</si>
  <si>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</si>
  <si>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</si>
  <si>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</si>
  <si>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</si>
  <si>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</si>
  <si>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</si>
  <si>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</si>
  <si>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</si>
  <si>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</si>
  <si>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</si>
  <si>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</si>
  <si>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</si>
  <si>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</si>
  <si>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</si>
  <si>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</si>
  <si>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</si>
  <si>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</si>
  <si>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</si>
  <si>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</si>
  <si>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</si>
  <si>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</si>
  <si>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</si>
  <si>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</si>
  <si>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</si>
  <si>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</si>
  <si>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</si>
  <si>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</si>
  <si>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</si>
  <si>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</si>
  <si>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</si>
  <si>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</si>
  <si>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</si>
  <si>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</si>
  <si>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</si>
  <si>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</si>
  <si>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</si>
  <si>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</si>
  <si>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</si>
  <si>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</si>
  <si>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</si>
  <si>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</si>
  <si>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</si>
  <si>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</si>
  <si>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</si>
  <si>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</si>
  <si>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</si>
  <si>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</si>
  <si>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</si>
  <si>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</si>
  <si>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</si>
  <si>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</si>
  <si>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</si>
  <si>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</si>
  <si>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</si>
  <si>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</si>
  <si>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</si>
  <si>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</si>
  <si>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</si>
  <si>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</si>
  <si>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</si>
  <si>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</si>
  <si>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</si>
  <si>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</si>
  <si>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</si>
  <si>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</si>
  <si>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</si>
  <si>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</si>
  <si>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</si>
  <si>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</si>
  <si>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</si>
  <si>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</si>
  <si>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</si>
  <si>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</si>
  <si>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</si>
  <si>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</si>
  <si>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</si>
  <si>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</si>
  <si>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</si>
  <si>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</si>
  <si>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</si>
  <si>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</si>
  <si>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</si>
  <si>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</si>
  <si>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</si>
  <si>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</si>
  <si>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</si>
  <si>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</si>
  <si>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</si>
  <si>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</si>
  <si>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</si>
  <si>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</si>
  <si>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</si>
  <si>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</si>
  <si>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</si>
  <si>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</si>
  <si>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</si>
  <si>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</si>
  <si>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</si>
  <si>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</si>
  <si>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</si>
  <si>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</si>
  <si>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</si>
  <si>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</si>
  <si>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</si>
  <si>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</si>
  <si>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</si>
  <si>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</si>
  <si>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</si>
  <si>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</si>
  <si>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</si>
  <si>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</si>
  <si>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</si>
  <si>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</si>
  <si>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</si>
  <si>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</si>
  <si>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</si>
  <si>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</si>
  <si>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</si>
  <si>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</si>
  <si>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</si>
  <si>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</si>
  <si>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</si>
  <si>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</si>
  <si>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</si>
  <si>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</si>
  <si>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</si>
  <si>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</si>
  <si>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</si>
  <si>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</si>
  <si>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</si>
  <si>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</si>
  <si>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</si>
  <si>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</si>
  <si>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</si>
  <si>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</si>
  <si>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</si>
  <si>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</si>
  <si>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</si>
  <si>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</si>
  <si>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</si>
  <si>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</si>
  <si>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</si>
  <si>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</si>
  <si>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</si>
  <si>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</si>
  <si>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</si>
  <si>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</si>
  <si>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</si>
  <si>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</si>
  <si>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</si>
  <si>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</si>
  <si>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</si>
  <si>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</si>
  <si>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</si>
  <si>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</si>
  <si>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</si>
  <si>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</si>
  <si>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</si>
  <si>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</si>
  <si>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</si>
  <si>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</si>
  <si>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</si>
  <si>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</si>
  <si>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</si>
  <si>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</si>
  <si>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</si>
  <si>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</si>
  <si>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</si>
  <si>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</si>
  <si>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</si>
  <si>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</si>
  <si>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</si>
  <si>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</si>
  <si>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</si>
  <si>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</si>
  <si>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</si>
  <si>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</si>
  <si>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</si>
  <si>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</si>
  <si>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</si>
  <si>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</si>
  <si>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</si>
  <si>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</si>
  <si>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</si>
  <si>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</si>
  <si>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</si>
  <si>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</si>
  <si>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</si>
  <si>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</si>
  <si>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</si>
  <si>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</si>
  <si>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</si>
  <si>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</si>
  <si>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</si>
  <si>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</si>
  <si>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</si>
  <si>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</si>
  <si>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</si>
  <si>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</si>
  <si>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</si>
  <si>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</si>
  <si>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</si>
  <si>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</si>
  <si>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</si>
  <si>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</si>
  <si>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</si>
  <si>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</si>
  <si>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</si>
  <si>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</si>
  <si>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</si>
  <si>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</si>
  <si>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</si>
  <si>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</si>
  <si>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</si>
  <si>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</si>
  <si>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</si>
  <si>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</si>
  <si>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</si>
  <si>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</si>
  <si>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</si>
  <si>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</si>
  <si>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</si>
  <si>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</si>
  <si>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</si>
  <si>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</si>
  <si>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</si>
  <si>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</si>
  <si>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</si>
  <si>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</si>
  <si>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</si>
  <si>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</si>
  <si>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</si>
  <si>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</si>
  <si>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</si>
  <si>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</si>
  <si>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</si>
  <si>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</si>
  <si>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</si>
  <si>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</si>
  <si>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</si>
  <si>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</si>
  <si>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</si>
  <si>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</si>
  <si>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</si>
  <si>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</si>
  <si>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</si>
  <si>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</si>
  <si>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</si>
  <si>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</si>
  <si>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</si>
  <si>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</si>
  <si>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</si>
  <si>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</si>
  <si>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</si>
  <si>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</si>
  <si>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</si>
  <si>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</si>
  <si>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</si>
  <si>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</si>
  <si>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</si>
  <si>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</si>
  <si>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</si>
  <si>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</si>
  <si>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</si>
  <si>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</si>
  <si>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</si>
  <si>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</si>
  <si>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</si>
  <si>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</si>
  <si>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</si>
  <si>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</si>
  <si>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</si>
  <si>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</si>
  <si>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</si>
  <si>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</si>
  <si>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</si>
  <si>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</si>
  <si>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</si>
  <si>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</si>
  <si>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</si>
  <si>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</si>
  <si>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</si>
  <si>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</si>
  <si>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</si>
  <si>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</si>
  <si>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</si>
  <si>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</si>
  <si>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</si>
  <si>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</si>
  <si>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</si>
  <si>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</si>
  <si>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</si>
  <si>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</si>
  <si>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</si>
  <si>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</si>
  <si>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</si>
  <si>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</si>
  <si>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</si>
  <si>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</si>
  <si>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</si>
  <si>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</si>
  <si>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</si>
  <si>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</si>
  <si>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</si>
  <si>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</si>
  <si>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</si>
  <si>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</si>
  <si>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</si>
  <si>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</si>
  <si>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</si>
  <si>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</si>
  <si>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</si>
  <si>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</si>
  <si>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</si>
  <si>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</si>
  <si>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</si>
  <si>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</si>
  <si>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</si>
  <si>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</si>
  <si>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</si>
  <si>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</si>
  <si>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</si>
  <si>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</si>
  <si>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</si>
  <si>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</si>
  <si>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</si>
  <si>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</si>
  <si>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</si>
  <si>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</si>
  <si>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</si>
  <si>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</si>
  <si>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</si>
  <si>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</si>
  <si>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</si>
  <si>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</si>
  <si>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</si>
  <si>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</si>
  <si>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</si>
  <si>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</si>
  <si>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</si>
  <si>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</si>
  <si>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</si>
  <si>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</si>
  <si>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</si>
  <si>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</si>
  <si>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</si>
  <si>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</si>
  <si>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</si>
  <si>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</si>
  <si>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</si>
  <si>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</si>
  <si>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</si>
  <si>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</si>
  <si>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</si>
  <si>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</si>
  <si>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</si>
  <si>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</si>
  <si>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</si>
  <si>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</si>
  <si>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</si>
  <si>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</si>
  <si>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</si>
  <si>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</si>
  <si>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</si>
  <si>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</si>
  <si>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</si>
  <si>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</si>
  <si>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</si>
  <si>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</si>
  <si>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</si>
  <si>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</si>
  <si>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</si>
  <si>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</si>
  <si>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</si>
  <si>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</si>
  <si>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</si>
  <si>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</si>
  <si>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</si>
  <si>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</si>
  <si>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</si>
  <si>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</si>
  <si>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</si>
  <si>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</si>
  <si>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</si>
  <si>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</si>
  <si>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</si>
  <si>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</si>
  <si>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</si>
  <si>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</si>
  <si>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</si>
  <si>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</si>
  <si>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</si>
  <si>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</si>
  <si>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</si>
  <si>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</si>
  <si>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</si>
  <si>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</si>
  <si>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</si>
  <si>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</si>
  <si>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</si>
  <si>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</si>
  <si>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</si>
  <si>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</si>
  <si>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</si>
  <si>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</si>
  <si>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</si>
  <si>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</si>
  <si>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</si>
  <si>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</si>
  <si>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</si>
  <si>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</si>
  <si>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</si>
  <si>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</si>
  <si>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</si>
  <si>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</si>
  <si>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</si>
  <si>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</si>
  <si>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</si>
  <si>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</si>
  <si>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</si>
  <si>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</si>
  <si>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</si>
  <si>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</si>
  <si>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</si>
  <si>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</si>
  <si>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</si>
  <si>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</si>
  <si>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</si>
  <si>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</si>
  <si>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</si>
  <si>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</si>
  <si>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</si>
  <si>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</si>
  <si>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</si>
  <si>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</si>
  <si>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</si>
  <si>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</si>
  <si>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</si>
  <si>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</si>
  <si>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</si>
  <si>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</si>
  <si>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</si>
  <si>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</si>
  <si>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</si>
  <si>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</si>
  <si>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</si>
  <si>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</si>
  <si>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</si>
  <si>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</si>
  <si>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</si>
  <si>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</si>
  <si>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</si>
  <si>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</si>
  <si>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</si>
  <si>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</si>
  <si>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</si>
  <si>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</si>
  <si>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</si>
  <si>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</si>
  <si>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</si>
  <si>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</si>
  <si>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</si>
  <si>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</si>
  <si>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</si>
  <si>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</si>
  <si>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</si>
  <si>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</si>
  <si>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</si>
  <si>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</si>
  <si>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</si>
  <si>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</si>
  <si>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</si>
  <si>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</si>
  <si>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</si>
  <si>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</si>
  <si>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</si>
  <si>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</si>
  <si>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</si>
  <si>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</si>
  <si>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</si>
  <si>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</si>
  <si>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</si>
  <si>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</si>
  <si>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</si>
  <si>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</si>
  <si>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</si>
  <si>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</si>
  <si>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</si>
  <si>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</si>
  <si>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</si>
  <si>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</si>
  <si>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</si>
  <si>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</si>
  <si>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</si>
  <si>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</si>
  <si>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</si>
  <si>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</si>
  <si>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</si>
  <si>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</si>
  <si>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</si>
  <si>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</si>
  <si>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</si>
  <si>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</si>
  <si>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</si>
  <si>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</si>
  <si>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</si>
  <si>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</si>
  <si>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</si>
  <si>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</si>
  <si>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</si>
  <si>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</si>
  <si>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</si>
  <si>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</si>
  <si>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</si>
  <si>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</si>
  <si>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</si>
  <si>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</si>
  <si>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</si>
  <si>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</si>
  <si>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</si>
  <si>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</si>
  <si>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</si>
  <si>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</si>
  <si>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</si>
  <si>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</si>
  <si>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</si>
  <si>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</si>
  <si>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</si>
  <si>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</si>
  <si>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</si>
  <si>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</si>
  <si>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</si>
  <si>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</si>
  <si>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</si>
  <si>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</si>
  <si>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</si>
  <si>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</si>
  <si>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</si>
  <si>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</si>
  <si>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</si>
  <si>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</si>
  <si>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</si>
  <si>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</si>
  <si>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</si>
  <si>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</si>
  <si>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</si>
  <si>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</si>
  <si>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</si>
  <si>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</si>
  <si>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</si>
  <si>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</si>
  <si>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</si>
  <si>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</si>
  <si>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</si>
  <si>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</si>
  <si>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</si>
  <si>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</si>
  <si>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</si>
  <si>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</si>
  <si>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</si>
  <si>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</si>
  <si>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</si>
  <si>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</si>
  <si>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</si>
  <si>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</si>
  <si>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</si>
  <si>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</si>
  <si>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</si>
  <si>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</si>
  <si>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</si>
  <si>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</si>
  <si>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</si>
  <si>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</si>
  <si>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</si>
  <si>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</si>
  <si>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</si>
  <si>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</si>
  <si>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</si>
  <si>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</si>
  <si>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</si>
  <si>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</si>
  <si>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</si>
  <si>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</si>
  <si>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</si>
  <si>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</si>
  <si>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</si>
  <si>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</si>
  <si>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</si>
  <si>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</si>
  <si>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</si>
  <si>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</si>
  <si>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</si>
  <si>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</si>
  <si>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</si>
  <si>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</si>
  <si>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</si>
  <si>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</si>
  <si>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</si>
  <si>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</si>
  <si>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</si>
  <si>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</si>
  <si>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</si>
  <si>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</si>
  <si>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</si>
  <si>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</si>
  <si>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</si>
  <si>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</si>
  <si>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</si>
  <si>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</si>
  <si>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</si>
  <si>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</si>
  <si>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</si>
  <si>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</si>
  <si>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</si>
  <si>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</si>
  <si>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</si>
  <si>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</si>
  <si>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</si>
  <si>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</si>
  <si>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</si>
  <si>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</si>
  <si>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</si>
  <si>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</si>
  <si>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</si>
  <si>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</si>
  <si>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</si>
  <si>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</si>
  <si>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</si>
  <si>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</si>
  <si>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</si>
  <si>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</si>
  <si>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</si>
  <si>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</si>
  <si>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</si>
  <si>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</si>
  <si>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</si>
  <si>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</si>
  <si>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</si>
  <si>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</si>
  <si>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</si>
  <si>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</si>
  <si>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</si>
  <si>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</si>
  <si>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</si>
  <si>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</si>
  <si>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</si>
  <si>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</si>
  <si>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</si>
  <si>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</si>
  <si>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</si>
  <si>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</si>
  <si>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</si>
  <si>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</si>
  <si>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</si>
  <si>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</si>
  <si>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</si>
  <si>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</si>
  <si>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</si>
  <si>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</si>
  <si>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</si>
  <si>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</si>
  <si>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</si>
  <si>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</si>
  <si>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</si>
  <si>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</si>
  <si>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</si>
  <si>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</si>
  <si>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</si>
  <si>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</si>
  <si>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</si>
  <si>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</si>
  <si>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</si>
  <si>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</si>
  <si>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</si>
  <si>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</si>
  <si>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</si>
  <si>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</si>
  <si>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</si>
  <si>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</si>
  <si>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</si>
  <si>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</si>
  <si>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</si>
  <si>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</si>
  <si>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</si>
  <si>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</si>
  <si>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</si>
  <si>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</si>
  <si>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</si>
  <si>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</si>
  <si>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</si>
  <si>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</si>
  <si>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</si>
  <si>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</si>
  <si>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</si>
  <si>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</si>
  <si>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</si>
  <si>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</si>
  <si>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</si>
  <si>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</si>
  <si>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</si>
  <si>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</si>
  <si>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</si>
  <si>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</si>
  <si>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</si>
  <si>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</si>
  <si>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</si>
  <si>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</si>
  <si>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</si>
  <si>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</si>
  <si>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</si>
  <si>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</si>
  <si>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</si>
  <si>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</si>
  <si>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</si>
  <si>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</si>
  <si>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</si>
  <si>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</si>
  <si>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</si>
  <si>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</si>
  <si>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</si>
  <si>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</si>
  <si>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</si>
  <si>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</si>
  <si>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</si>
  <si>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</si>
  <si>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</si>
  <si>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</si>
  <si>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</si>
  <si>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</si>
  <si>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</si>
  <si>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</si>
  <si>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</si>
  <si>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</si>
  <si>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</si>
  <si>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</si>
  <si>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</si>
  <si>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</si>
  <si>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</si>
  <si>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</si>
  <si>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</si>
  <si>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</si>
  <si>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</si>
  <si>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</si>
  <si>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</si>
  <si>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</si>
  <si>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</si>
  <si>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</si>
  <si>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</si>
  <si>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</si>
  <si>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</si>
  <si>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</si>
  <si>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</si>
  <si>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</si>
  <si>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</si>
  <si>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</si>
  <si>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</si>
  <si>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</si>
  <si>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</si>
  <si>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</si>
  <si>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</si>
  <si>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</si>
  <si>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</si>
  <si>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</si>
  <si>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</si>
  <si>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</si>
  <si>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</si>
  <si>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</si>
  <si>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</si>
  <si>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</si>
  <si>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</si>
  <si>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</si>
  <si>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</si>
  <si>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</si>
  <si>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</si>
  <si>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</si>
  <si>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</si>
  <si>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</si>
  <si>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</si>
  <si>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</si>
  <si>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</si>
  <si>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</si>
  <si>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</si>
  <si>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</si>
  <si>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</si>
  <si>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</si>
  <si>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</si>
  <si>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</si>
  <si>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</si>
  <si>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</si>
  <si>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</si>
  <si>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</si>
  <si>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</si>
  <si>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</si>
  <si>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</si>
  <si>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</si>
  <si>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</si>
  <si>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</si>
  <si>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</si>
  <si>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</si>
  <si>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</si>
  <si>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</si>
  <si>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</si>
  <si>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</si>
  <si>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</si>
  <si>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</si>
  <si>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</si>
  <si>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</si>
  <si>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</si>
  <si>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</si>
  <si>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</si>
  <si>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</si>
  <si>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</si>
  <si>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</si>
  <si>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</si>
  <si>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</si>
  <si>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</si>
  <si>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</si>
  <si>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</si>
  <si>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</si>
  <si>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</si>
  <si>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</si>
  <si>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</si>
  <si>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</si>
  <si>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</si>
  <si>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</si>
  <si>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</si>
  <si>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</si>
  <si>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</si>
  <si>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</si>
  <si>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</si>
  <si>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</si>
  <si>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</si>
  <si>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</si>
  <si>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</si>
  <si>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</si>
  <si>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</si>
  <si>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</si>
  <si>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</si>
  <si>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</si>
  <si>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</si>
  <si>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</si>
  <si>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</si>
  <si>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</si>
  <si>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</si>
  <si>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</si>
  <si>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</si>
  <si>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</si>
  <si>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</si>
  <si>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</si>
  <si>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</si>
  <si>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</si>
  <si>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</si>
  <si>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</si>
  <si>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</si>
  <si>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</si>
  <si>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</si>
  <si>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</si>
  <si>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</si>
  <si>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</si>
  <si>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</si>
  <si>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</si>
  <si>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</si>
  <si>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</si>
  <si>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</si>
  <si>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</si>
  <si>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</si>
  <si>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</si>
  <si>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</si>
  <si>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</si>
  <si>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</si>
  <si>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</si>
  <si>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</si>
  <si>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</si>
  <si>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</si>
  <si>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</si>
  <si>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</si>
  <si>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</si>
  <si>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</si>
  <si>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</si>
  <si>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</si>
  <si>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</si>
  <si>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</si>
  <si>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</si>
  <si>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</si>
  <si>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</si>
  <si>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</si>
  <si>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</si>
  <si>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</si>
  <si>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</si>
  <si>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</si>
  <si>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</si>
  <si>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</si>
  <si>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</si>
  <si>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</si>
  <si>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</si>
  <si>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</si>
  <si>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</si>
  <si>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</si>
  <si>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</si>
  <si>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</si>
  <si>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</si>
  <si>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</si>
  <si>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</si>
  <si>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</si>
  <si>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</si>
  <si>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</si>
  <si>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</si>
  <si>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</si>
  <si>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</si>
  <si>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</si>
  <si>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</si>
  <si>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</si>
  <si>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</si>
  <si>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</si>
  <si>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</si>
  <si>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</si>
  <si>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</si>
  <si>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</si>
  <si>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</si>
  <si>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</si>
  <si>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</si>
  <si>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</si>
  <si>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</si>
  <si>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</si>
  <si>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</si>
  <si>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</si>
  <si>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</si>
  <si>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</si>
  <si>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</si>
  <si>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</si>
  <si>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</si>
  <si>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</si>
  <si>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</si>
  <si>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</si>
  <si>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</si>
  <si>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</si>
  <si>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</si>
  <si>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</si>
  <si>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</si>
  <si>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</si>
  <si>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</si>
  <si>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</si>
  <si>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</si>
  <si>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</si>
  <si>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</si>
  <si>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</si>
  <si>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</si>
  <si>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</si>
  <si>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</si>
  <si>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</si>
  <si>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</si>
  <si>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</si>
  <si>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</si>
  <si>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</si>
  <si>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</si>
  <si>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</si>
  <si>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</si>
  <si>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</si>
  <si>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</si>
  <si>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</si>
  <si>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</si>
  <si>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</si>
  <si>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</si>
  <si>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</si>
  <si>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</si>
  <si>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</si>
  <si>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</si>
  <si>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</si>
  <si>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</si>
  <si>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</si>
  <si>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</si>
  <si>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</si>
  <si>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</si>
  <si>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</si>
  <si>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</si>
  <si>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</si>
  <si>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</si>
  <si>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</si>
  <si>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</si>
  <si>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</si>
  <si>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</si>
  <si>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</si>
  <si>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</si>
  <si>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</si>
  <si>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</si>
  <si>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</si>
  <si>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</si>
  <si>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</si>
  <si>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</si>
  <si>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</si>
  <si>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</si>
  <si>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</si>
  <si>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</si>
  <si>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</si>
  <si>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</si>
  <si>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</si>
  <si>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</si>
  <si>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</si>
  <si>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</si>
  <si>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</si>
  <si>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</si>
  <si>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</si>
  <si>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</si>
  <si>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</si>
  <si>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</si>
  <si>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</si>
  <si>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</si>
  <si>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</si>
  <si>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</si>
  <si>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</si>
  <si>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</si>
  <si>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</si>
  <si>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</si>
  <si>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</si>
  <si>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</si>
  <si>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</si>
  <si>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</si>
  <si>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</si>
  <si>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</si>
  <si>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</si>
  <si>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</si>
  <si>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</si>
  <si>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</si>
  <si>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</si>
  <si>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</si>
  <si>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</si>
  <si>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</si>
  <si>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</si>
  <si>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</si>
  <si>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</si>
  <si>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</si>
  <si>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</si>
  <si>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</si>
  <si>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</si>
  <si>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</si>
  <si>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</si>
  <si>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</si>
  <si>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</si>
  <si>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</si>
  <si>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</si>
  <si>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</si>
  <si>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</si>
  <si>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</si>
  <si>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</si>
  <si>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</si>
  <si>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</si>
  <si>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</si>
  <si>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</si>
  <si>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</si>
  <si>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</si>
  <si>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</si>
  <si>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</si>
  <si>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</si>
  <si>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</si>
  <si>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</si>
  <si>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</si>
  <si>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</si>
  <si>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</si>
  <si>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</si>
  <si>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</si>
  <si>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</si>
  <si>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</si>
  <si>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</si>
  <si>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</si>
  <si>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</si>
  <si>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</si>
  <si>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</si>
  <si>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</si>
  <si>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</si>
  <si>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</si>
  <si>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</si>
  <si>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</si>
  <si>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</si>
  <si>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</si>
  <si>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</si>
  <si>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</si>
  <si>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</si>
  <si>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</si>
  <si>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</si>
  <si>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</si>
  <si>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</si>
  <si>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</si>
  <si>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</si>
  <si>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</si>
  <si>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</si>
  <si>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</si>
  <si>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</si>
  <si>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</si>
  <si>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</si>
  <si>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</si>
  <si>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</si>
  <si>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</si>
  <si>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</si>
  <si>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</si>
  <si>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</si>
  <si>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</si>
  <si>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</si>
  <si>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</si>
  <si>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</si>
  <si>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</si>
  <si>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</si>
  <si>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</si>
  <si>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</si>
  <si>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</si>
  <si>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</si>
  <si>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</si>
  <si>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</si>
  <si>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</si>
  <si>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</si>
  <si>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</si>
  <si>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</si>
  <si>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</si>
  <si>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</si>
  <si>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</si>
  <si>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</si>
  <si>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</si>
  <si>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</si>
  <si>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</si>
  <si>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</si>
  <si>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</si>
  <si>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</si>
  <si>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</si>
  <si>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</si>
  <si>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</si>
  <si>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</si>
  <si>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</si>
  <si>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</si>
  <si>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</si>
  <si>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</si>
  <si>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</si>
  <si>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</si>
  <si>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</si>
  <si>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</si>
  <si>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</si>
  <si>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</si>
  <si>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</si>
  <si>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</si>
  <si>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</si>
  <si>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</si>
  <si>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</si>
  <si>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</si>
  <si>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</si>
  <si>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</si>
  <si>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</si>
  <si>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</si>
  <si>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</si>
  <si>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</si>
  <si>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</si>
  <si>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</si>
  <si>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</si>
  <si>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</si>
  <si>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</si>
  <si>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</si>
  <si>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</si>
  <si>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</si>
  <si>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</si>
  <si>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</si>
  <si>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</si>
  <si>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</si>
  <si>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</si>
  <si>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</si>
  <si>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</si>
  <si>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</si>
  <si>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</si>
  <si>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</si>
  <si>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</si>
  <si>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</si>
  <si>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</si>
  <si>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</si>
  <si>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</si>
  <si>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</si>
  <si>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</si>
  <si>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</si>
  <si>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</si>
  <si>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</si>
  <si>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</si>
  <si>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</si>
  <si>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</si>
  <si>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</si>
  <si>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</si>
  <si>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</si>
  <si>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</si>
  <si>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</si>
  <si>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</si>
  <si>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</si>
  <si>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</si>
  <si>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</si>
  <si>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</si>
  <si>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</si>
  <si>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</si>
  <si>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</si>
  <si>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</si>
  <si>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</si>
  <si>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</si>
  <si>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</si>
  <si>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</si>
  <si>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</si>
  <si>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</si>
  <si>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</si>
  <si>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</si>
  <si>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</si>
  <si>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</si>
  <si>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</si>
  <si>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</si>
  <si>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</si>
  <si>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</si>
  <si>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</si>
  <si>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</si>
  <si>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</si>
  <si>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</si>
  <si>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</si>
  <si>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</si>
  <si>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</si>
  <si>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</si>
  <si>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</si>
  <si>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</si>
  <si>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</si>
  <si>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</si>
  <si>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</si>
  <si>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</si>
  <si>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</si>
  <si>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</si>
  <si>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</si>
  <si>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</si>
  <si>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</si>
  <si>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</si>
  <si>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</si>
  <si>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</si>
  <si>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</si>
  <si>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</si>
  <si>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</si>
  <si>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</si>
  <si>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</si>
  <si>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</si>
  <si>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</si>
  <si>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</si>
  <si>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</si>
  <si>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</si>
  <si>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</si>
  <si>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</si>
  <si>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</si>
  <si>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</si>
  <si>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</si>
  <si>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</si>
  <si>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</si>
  <si>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</si>
  <si>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</si>
  <si>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</si>
  <si>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</si>
  <si>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</si>
  <si>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</si>
  <si>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</si>
  <si>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</si>
  <si>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</si>
  <si>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</si>
  <si>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</si>
  <si>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</si>
  <si>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</si>
  <si>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</si>
  <si>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</si>
  <si>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</si>
  <si>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</si>
  <si>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</si>
  <si>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</si>
  <si>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</si>
  <si>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</si>
  <si>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</si>
  <si>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</si>
  <si>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</si>
  <si>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</si>
  <si>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</si>
  <si>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</si>
  <si>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</si>
  <si>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</si>
  <si>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</si>
  <si>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</si>
  <si>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</si>
  <si>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</si>
  <si>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</si>
  <si>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</si>
  <si>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</si>
  <si>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</si>
  <si>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</si>
  <si>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</si>
  <si>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</si>
  <si>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</si>
  <si>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</si>
  <si>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</si>
  <si>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</si>
  <si>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</si>
  <si>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</si>
  <si>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</si>
  <si>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</si>
  <si>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</si>
  <si>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</si>
  <si>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</si>
  <si>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</si>
  <si>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</si>
  <si>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</si>
  <si>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</si>
  <si>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</si>
  <si>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</si>
  <si>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</si>
  <si>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</si>
  <si>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</si>
  <si>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</si>
  <si>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</si>
  <si>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</si>
  <si>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</si>
  <si>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</si>
  <si>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</si>
  <si>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</si>
  <si>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</si>
  <si>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</si>
  <si>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</si>
  <si>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</si>
  <si>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</si>
  <si>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</si>
  <si>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</si>
  <si>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</si>
  <si>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</si>
  <si>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</si>
  <si>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</si>
  <si>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</si>
  <si>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</si>
  <si>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</si>
  <si>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</si>
  <si>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</si>
  <si>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</si>
  <si>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</si>
  <si>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</si>
  <si>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</si>
  <si>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</si>
  <si>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</si>
  <si>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</si>
  <si>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</si>
  <si>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</si>
  <si>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</si>
  <si>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</si>
  <si>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</si>
  <si>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</si>
  <si>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</si>
  <si>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</si>
  <si>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</si>
  <si>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</si>
  <si>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</si>
  <si>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</si>
  <si>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</si>
  <si>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</si>
  <si>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</si>
  <si>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</si>
  <si>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</si>
  <si>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</si>
  <si>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</si>
  <si>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</si>
  <si>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</si>
  <si>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</si>
  <si>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</si>
  <si>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</si>
  <si>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</si>
  <si>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</si>
  <si>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</si>
  <si>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</si>
  <si>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</si>
  <si>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</si>
  <si>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</si>
  <si>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</si>
  <si>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</si>
  <si>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</si>
  <si>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</si>
  <si>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</si>
  <si>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</si>
  <si>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</si>
  <si>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</si>
  <si>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</si>
  <si>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</si>
  <si>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</si>
  <si>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</si>
  <si>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</si>
  <si>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</si>
  <si>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</si>
  <si>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</si>
  <si>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</si>
  <si>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</si>
  <si>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</si>
  <si>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</si>
  <si>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</si>
  <si>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</si>
  <si>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</si>
  <si>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</si>
  <si>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</si>
  <si>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</si>
  <si>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</si>
  <si>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</si>
  <si>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</si>
  <si>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</si>
  <si>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</si>
  <si>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</si>
  <si>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</si>
  <si>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</si>
  <si>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</si>
  <si>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</si>
  <si>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</si>
  <si>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</si>
  <si>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</si>
  <si>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</si>
  <si>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</si>
  <si>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</si>
  <si>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</si>
  <si>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</si>
  <si>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</si>
  <si>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</si>
  <si>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</si>
  <si>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</si>
  <si>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</si>
  <si>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</si>
  <si>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</si>
  <si>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</si>
  <si>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</si>
  <si>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</si>
  <si>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</si>
  <si>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</si>
  <si>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</si>
  <si>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</si>
  <si>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</si>
  <si>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</si>
  <si>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</si>
  <si>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</si>
  <si>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</si>
  <si>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</si>
  <si>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</si>
  <si>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</si>
  <si>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</si>
  <si>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</si>
  <si>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</si>
  <si>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</si>
  <si>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</si>
  <si>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</si>
  <si>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</si>
  <si>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</si>
  <si>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</si>
  <si>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</si>
  <si>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</si>
  <si>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</si>
  <si>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</si>
  <si>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</si>
  <si>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</si>
  <si>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</si>
  <si>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</si>
  <si>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</si>
  <si>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</si>
  <si>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</si>
  <si>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</si>
  <si>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</si>
  <si>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</si>
  <si>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</si>
  <si>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</si>
  <si>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</si>
  <si>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</si>
  <si>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</si>
  <si>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</si>
  <si>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</si>
  <si>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</si>
  <si>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</si>
  <si>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</si>
  <si>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</si>
  <si>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</si>
  <si>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</si>
  <si>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</si>
  <si>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</si>
  <si>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</si>
  <si>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</si>
  <si>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</si>
  <si>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</si>
  <si>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</si>
  <si>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</si>
  <si>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</si>
  <si>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</si>
  <si>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</si>
  <si>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DURANGO</t>
  </si>
  <si>
    <t>GUANAJUATO</t>
  </si>
  <si>
    <t>GUERRERO</t>
  </si>
  <si>
    <t>HIDALGO</t>
  </si>
  <si>
    <t>JALISCO</t>
  </si>
  <si>
    <t>MORELOS</t>
  </si>
  <si>
    <t>NAYARIT</t>
  </si>
  <si>
    <t>OAXACA</t>
  </si>
  <si>
    <t>PUEBLA</t>
  </si>
  <si>
    <t>QUINTANA ROO</t>
  </si>
  <si>
    <t>SINALOA</t>
  </si>
  <si>
    <t>SONORA</t>
  </si>
  <si>
    <t>TABASCO</t>
  </si>
  <si>
    <t>TAMAULIPAS</t>
  </si>
  <si>
    <t>TLAXCALA</t>
  </si>
  <si>
    <t>VERACRUZ</t>
  </si>
  <si>
    <t>ZACATECAS</t>
  </si>
  <si>
    <t>DISTRITO</t>
  </si>
  <si>
    <t>CADER</t>
  </si>
  <si>
    <t>CLAVE_DISTRITO</t>
  </si>
  <si>
    <t>CLAVE_CADER</t>
  </si>
  <si>
    <t>ENCARGADO_DEL_DISTRITO</t>
  </si>
  <si>
    <t>TITULO</t>
  </si>
  <si>
    <t>ENCARGADO_DE_LA_VENTANILLA</t>
  </si>
  <si>
    <t>TRABAJADOR</t>
  </si>
  <si>
    <t>ESTADO DEL PERMISO</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</si>
  <si>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</si>
  <si>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</si>
  <si>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</si>
  <si>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</si>
  <si>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</si>
  <si>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</si>
  <si>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</si>
  <si>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</si>
  <si>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</si>
  <si>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</si>
  <si>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</si>
  <si>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</si>
  <si>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</si>
  <si>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</si>
  <si>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</si>
  <si>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TB_code</t>
  </si>
  <si>
    <t>TB_coordenadas1</t>
  </si>
  <si>
    <t>TB_coordenadas2</t>
  </si>
  <si>
    <t>Procedimiento de Operación para la Reinscripción de Beneficiarios al PEUA 2025</t>
  </si>
  <si>
    <t>Capacidad Total:</t>
  </si>
  <si>
    <t>SISTEMA DE RIEGO</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</si>
  <si>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</si>
  <si>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</si>
  <si>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</si>
  <si>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</si>
  <si>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</si>
  <si>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</si>
  <si>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</si>
  <si>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</si>
  <si>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</si>
  <si>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</si>
  <si>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</si>
  <si>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</si>
  <si>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</si>
  <si>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</si>
  <si>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</si>
  <si>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</si>
  <si>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</si>
  <si>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</si>
  <si>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</si>
  <si>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</si>
  <si>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</si>
  <si>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</si>
  <si>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</si>
  <si>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</si>
  <si>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</si>
  <si>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</si>
  <si>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</si>
  <si>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</si>
  <si>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</si>
  <si>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</si>
  <si>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</si>
  <si>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</si>
  <si>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</si>
  <si>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</si>
  <si>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</si>
  <si>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</si>
  <si>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</si>
  <si>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</si>
  <si>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</si>
  <si>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</si>
  <si>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</si>
  <si>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</si>
  <si>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</si>
  <si>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</si>
  <si>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</si>
  <si>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</si>
  <si>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</si>
  <si>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</si>
  <si>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</si>
  <si>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</si>
  <si>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</si>
  <si>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</si>
  <si>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</si>
  <si>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</si>
  <si>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</si>
  <si>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</si>
  <si>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</si>
  <si>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</si>
  <si>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</si>
  <si>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</si>
  <si>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</si>
  <si>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</si>
  <si>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</si>
  <si>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</si>
  <si>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</si>
  <si>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</si>
  <si>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</si>
  <si>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</si>
  <si>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</si>
  <si>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t>TM_nombres</t>
  </si>
  <si>
    <t>TM_CURPs</t>
  </si>
  <si>
    <t>TM_superficie</t>
  </si>
  <si>
    <t>FECHA DE ACTUALIZACION</t>
  </si>
  <si>
    <t>15/10/2025</t>
  </si>
  <si>
    <t>31/12/2025</t>
  </si>
  <si>
    <t>SUP BENEFICIADA</t>
  </si>
  <si>
    <t>SUPERFICIE DE RIEGO:</t>
  </si>
  <si>
    <t>ESTATUS</t>
  </si>
  <si>
    <t>Este programa es público, ajeno a cualquier partido político. Queda prohibido el uso para fines distintos a los establecidos</t>
  </si>
  <si>
    <t xml:space="preserve">   ESTADO</t>
  </si>
  <si>
    <t xml:space="preserve">   DDR</t>
  </si>
  <si>
    <t xml:space="preserve">   CADER</t>
  </si>
  <si>
    <t>ACTUALIZACIÓN DE EXPEDIENTE</t>
  </si>
  <si>
    <t>PERSONA</t>
  </si>
  <si>
    <t>FÍSICA</t>
  </si>
  <si>
    <t>MORAL</t>
  </si>
  <si>
    <t>RAZÓN SOCIAL</t>
  </si>
  <si>
    <t>NOMBRE DEL BENEFICIARIO</t>
  </si>
  <si>
    <t>ACUSE DE LISTA DE VERIFICACIÓN</t>
  </si>
  <si>
    <t>INTEGRACIÓN O ACTUALIZACIÓN DE EXPEDIENTE</t>
  </si>
  <si>
    <t>HECTÁREAS</t>
  </si>
  <si>
    <t>UBICACIÓN</t>
  </si>
  <si>
    <t>CARPETA LOCAL</t>
  </si>
  <si>
    <t>CLAVE DE REGISTRO (FOLIO PEUA)</t>
  </si>
  <si>
    <t>REGISTRO PERMANENTE DE USUARIOS (RPU)</t>
  </si>
  <si>
    <t>REGISTRO MÓVIL DE USUARIOS (RMU)</t>
  </si>
  <si>
    <t>NO APLICA</t>
  </si>
  <si>
    <t>PERSONA                                                    FISICA</t>
  </si>
  <si>
    <t>PERSONA                               MORAL</t>
  </si>
  <si>
    <t>IDENTIFICACIÓN OFICIAL VIGENTE                                                     (AMBOS LADOS)</t>
  </si>
  <si>
    <t>FACTURA O DOCUMENTO DE POSESIÓN DE EQUIPO DE BOMBEO</t>
  </si>
  <si>
    <t>DOCUMENTO QUE ACREDITE EL USO Y APROVECHAMIENTO DE AGUA PARA RIEGO AGRÍCOLA</t>
  </si>
  <si>
    <t>COMPROBANTE DE LA LEGAL POSESIÓN DEL PREDIO</t>
  </si>
  <si>
    <t>ACTA CONSTITUTIVA DOCUMENTO QUE ACREDITE AL REPRESENTANTE LEGAL</t>
  </si>
  <si>
    <t>l.pdf</t>
  </si>
  <si>
    <t>APELLIDO PATERNO</t>
  </si>
  <si>
    <t>APELLIDO MATERNO</t>
  </si>
  <si>
    <t>NOMBRE (S)</t>
  </si>
  <si>
    <t>CLAVE MUNICIPIO</t>
  </si>
  <si>
    <t>CLAVE LOCALIDAD</t>
  </si>
  <si>
    <t>HOMBRES</t>
  </si>
  <si>
    <t>MUJERES</t>
  </si>
  <si>
    <t>VIGENCIA INE</t>
  </si>
  <si>
    <t xml:space="preserve">  </t>
  </si>
  <si>
    <t>RENDIMIENTO (TON/HA)</t>
  </si>
  <si>
    <t>MICHOACAN</t>
  </si>
  <si>
    <t>YUCATAN</t>
  </si>
  <si>
    <t>CIUDAD DE MEXICO</t>
  </si>
  <si>
    <t>MEXICO</t>
  </si>
  <si>
    <t>QUERETARO</t>
  </si>
  <si>
    <t>SAN LUIS POTOSI</t>
  </si>
  <si>
    <t>NUEVO LEON</t>
  </si>
  <si>
    <t>COL1</t>
  </si>
  <si>
    <t>COL2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</si>
</sst>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80A]d&quot; de &quot;mmmm&quot; de &quot;yyyy;@"/>
    <numFmt numFmtId="165" formatCode="0.0"/>
  </numFmts>
  <fonts count="93"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b/>
      <sz val="11"/>
      <color theme="1"/>
      <name val="MS Sans Serif"/>
      <family val="2"/>
    </font>
    <font>
      <sz val="8"/>
      <color theme="0" tint="-0.499984740745262"/>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
      <b/>
      <sz val="10"/>
      <name val="Arial Unicode MS"/>
      <family val="2"/>
    </font>
    <font>
      <sz val="8"/>
      <color theme="0" tint="-0.249977111117893"/>
      <name val="Arial Unicode MS"/>
      <family val="2"/>
    </font>
    <font>
      <sz val="7.5"/>
      <name val="Arial Unicode MS"/>
      <family val="2"/>
    </font>
    <font>
      <sz val="8"/>
      <color theme="1"/>
      <name val="Arial Black"/>
      <family val="2"/>
    </font>
    <font>
      <sz val="10"/>
      <color theme="1"/>
      <name val="Calibri"/>
      <family val="2"/>
      <scheme val="minor"/>
    </font>
    <font>
      <sz val="8"/>
      <color theme="1"/>
      <name val="Calibri"/>
      <family val="2"/>
      <scheme val="minor"/>
    </font>
    <font>
      <b/>
      <sz val="10"/>
      <color theme="1"/>
      <name val="Calibri"/>
      <family val="2"/>
      <scheme val="minor"/>
    </font>
    <font>
      <sz val="10"/>
      <color theme="1"/>
      <name val="Arial Black"/>
      <family val="2"/>
    </font>
    <font>
      <b/>
      <sz val="9"/>
      <color theme="0" tint="-4.9989318521683403E-2"/>
      <name val="Calibri"/>
      <family val="2"/>
      <scheme val="minor"/>
    </font>
  </fonts>
  <fills count="50">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1" tint="0.14999847407452621"/>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
      <left/>
      <right/>
      <top/>
      <bottom style="dashDotDot">
        <color auto="1"/>
      </bottom>
      <diagonal/>
    </border>
    <border>
      <left/>
      <right/>
      <top style="thin">
        <color indexed="64"/>
      </top>
      <bottom style="thin">
        <color indexed="64"/>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442">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3" fillId="0" borderId="0" xfId="0" applyFont="1"/>
    <xf numFmtId="0" fontId="33" fillId="0" borderId="0" xfId="0" applyFont="1" applyAlignment="1">
      <alignment horizontal="right" vertical="center"/>
    </xf>
    <xf numFmtId="0" fontId="33" fillId="0" borderId="0" xfId="0" applyFont="1" applyAlignment="1">
      <alignment vertical="center"/>
    </xf>
    <xf numFmtId="0" fontId="33" fillId="39" borderId="0" xfId="42" applyFont="1" applyFill="1"/>
    <xf numFmtId="0" fontId="33" fillId="0" borderId="0" xfId="42" applyFont="1"/>
    <xf numFmtId="0" fontId="33" fillId="0" borderId="0" xfId="0" applyFont="1" applyAlignment="1">
      <alignment horizontal="center"/>
    </xf>
    <xf numFmtId="0" fontId="33" fillId="0" borderId="0" xfId="0" applyFont="1" applyAlignment="1">
      <alignment vertical="top"/>
    </xf>
    <xf numFmtId="0" fontId="33" fillId="0" borderId="0" xfId="42" applyFont="1" applyAlignment="1">
      <alignment horizontal="right"/>
    </xf>
    <xf numFmtId="0" fontId="33" fillId="0" borderId="0" xfId="42" applyFont="1" applyProtection="1">
      <protection locked="0"/>
    </xf>
    <xf numFmtId="0" fontId="33" fillId="0" borderId="0" xfId="42" applyFont="1" applyAlignment="1" applyProtection="1">
      <alignment horizontal="left"/>
      <protection locked="0"/>
    </xf>
    <xf numFmtId="0" fontId="33" fillId="0" borderId="0" xfId="0" applyFont="1" applyAlignment="1">
      <alignment wrapText="1"/>
    </xf>
    <xf numFmtId="49" fontId="33" fillId="0" borderId="0" xfId="0" applyNumberFormat="1" applyFont="1"/>
    <xf numFmtId="1" fontId="33" fillId="0" borderId="0" xfId="0" applyNumberFormat="1" applyFont="1"/>
    <xf numFmtId="1" fontId="33" fillId="0" borderId="0" xfId="42" applyNumberFormat="1" applyFont="1"/>
    <xf numFmtId="0" fontId="34" fillId="0" borderId="0" xfId="44" applyFont="1"/>
    <xf numFmtId="0" fontId="33" fillId="0" borderId="0" xfId="0" applyFont="1" applyProtection="1">
      <protection locked="0"/>
    </xf>
    <xf numFmtId="0" fontId="33" fillId="0" borderId="0" xfId="42" applyFont="1" applyFill="1" applyAlignment="1">
      <alignment horizontal="right"/>
    </xf>
    <xf numFmtId="0" fontId="35" fillId="0" borderId="0" xfId="0" applyFont="1"/>
    <xf numFmtId="0" fontId="33" fillId="5" borderId="0" xfId="0" applyFont="1" applyFill="1"/>
    <xf numFmtId="0" fontId="36" fillId="0" borderId="0" xfId="0" applyFont="1"/>
    <xf numFmtId="0" fontId="36" fillId="0" borderId="0" xfId="0" applyFont="1" applyAlignment="1">
      <alignment horizontal="right" vertical="center"/>
    </xf>
    <xf numFmtId="0" fontId="36" fillId="0" borderId="0" xfId="0" applyFont="1" applyAlignment="1">
      <alignment horizontal="center"/>
    </xf>
    <xf numFmtId="0" fontId="36" fillId="0" borderId="0" xfId="0" applyFont="1" applyAlignment="1">
      <alignment horizontal="right"/>
    </xf>
    <xf numFmtId="0" fontId="37" fillId="0" borderId="0" xfId="0" applyFont="1" applyAlignment="1">
      <alignment horizontal="center"/>
    </xf>
    <xf numFmtId="0" fontId="37" fillId="0" borderId="0" xfId="0" applyFont="1"/>
    <xf numFmtId="0" fontId="37" fillId="0" borderId="0" xfId="0" applyFont="1" applyAlignment="1">
      <alignment horizontal="right" vertical="center"/>
    </xf>
    <xf numFmtId="0" fontId="38" fillId="0" borderId="0" xfId="0" applyFont="1"/>
    <xf numFmtId="0" fontId="39" fillId="0" borderId="0" xfId="0" applyFont="1"/>
    <xf numFmtId="1" fontId="37" fillId="0" borderId="0" xfId="0" applyNumberFormat="1" applyFont="1"/>
    <xf numFmtId="0" fontId="37" fillId="0" borderId="0" xfId="0" applyFont="1" applyAlignment="1">
      <alignment horizontal="right"/>
    </xf>
    <xf numFmtId="0" fontId="41" fillId="0" borderId="0" xfId="0" applyFont="1" applyAlignment="1">
      <alignment horizontal="right"/>
    </xf>
    <xf numFmtId="0" fontId="37" fillId="0" borderId="0" xfId="0" applyFont="1" applyAlignment="1">
      <alignment horizontal="justify" wrapText="1"/>
    </xf>
    <xf numFmtId="0" fontId="37" fillId="0" borderId="0" xfId="0" applyFont="1" applyAlignment="1">
      <alignment horizontal="left" vertical="center"/>
    </xf>
    <xf numFmtId="0" fontId="40" fillId="0" borderId="0" xfId="0" applyFont="1"/>
    <xf numFmtId="0" fontId="40" fillId="0" borderId="0" xfId="0" applyFont="1" applyAlignment="1">
      <alignment horizontal="right"/>
    </xf>
    <xf numFmtId="0" fontId="40" fillId="0" borderId="0" xfId="0" applyFont="1" applyProtection="1">
      <protection locked="0"/>
    </xf>
    <xf numFmtId="1" fontId="40" fillId="0" borderId="0" xfId="0" applyNumberFormat="1" applyFont="1"/>
    <xf numFmtId="0" fontId="40" fillId="0" borderId="0" xfId="0" applyFont="1" applyAlignment="1">
      <alignment horizontal="center"/>
    </xf>
    <xf numFmtId="0" fontId="45" fillId="0" borderId="0" xfId="0" applyFont="1"/>
    <xf numFmtId="0" fontId="45" fillId="0" borderId="0" xfId="0" applyFont="1" applyAlignment="1">
      <alignment horizontal="left"/>
    </xf>
    <xf numFmtId="0" fontId="40" fillId="0" borderId="0" xfId="0" applyFont="1" applyFill="1" applyAlignment="1">
      <alignment horizontal="right"/>
    </xf>
    <xf numFmtId="0" fontId="40" fillId="0" borderId="0" xfId="0" applyFont="1" applyFill="1" applyAlignment="1">
      <alignment horizontal="center"/>
    </xf>
    <xf numFmtId="0" fontId="40" fillId="0" borderId="0" xfId="0" applyFont="1" applyFill="1"/>
    <xf numFmtId="0" fontId="45" fillId="0" borderId="0" xfId="0" applyFont="1" applyFill="1" applyAlignment="1">
      <alignment horizontal="right"/>
    </xf>
    <xf numFmtId="0" fontId="45" fillId="0" borderId="0" xfId="0" applyFont="1" applyFill="1" applyAlignment="1">
      <alignment horizontal="left"/>
    </xf>
    <xf numFmtId="0" fontId="47" fillId="0" borderId="22" xfId="0" applyFont="1" applyBorder="1" applyAlignment="1">
      <alignment horizontal="left"/>
    </xf>
    <xf numFmtId="0" fontId="49" fillId="0" borderId="0" xfId="0" applyFont="1" applyFill="1" applyAlignment="1">
      <alignment horizontal="right"/>
    </xf>
    <xf numFmtId="0" fontId="46" fillId="0" borderId="0" xfId="0" applyFont="1" applyFill="1" applyAlignment="1"/>
    <xf numFmtId="0" fontId="40" fillId="48" borderId="0" xfId="0" applyFont="1" applyFill="1" applyBorder="1" applyAlignment="1"/>
    <xf numFmtId="0" fontId="40" fillId="0" borderId="0" xfId="0" applyFont="1" applyFill="1" applyBorder="1" applyAlignment="1"/>
    <xf numFmtId="0" fontId="45" fillId="0" borderId="4" xfId="0" applyFont="1" applyFill="1" applyBorder="1" applyAlignment="1">
      <alignment horizontal="left"/>
    </xf>
    <xf numFmtId="0" fontId="40" fillId="0" borderId="4" xfId="0" applyFont="1" applyFill="1" applyBorder="1" applyAlignment="1">
      <alignment horizontal="center"/>
    </xf>
    <xf numFmtId="0" fontId="40" fillId="0" borderId="4" xfId="0" applyFont="1" applyFill="1" applyBorder="1"/>
    <xf numFmtId="0" fontId="45" fillId="0" borderId="4" xfId="0" applyFont="1" applyBorder="1"/>
    <xf numFmtId="0" fontId="40" fillId="0" borderId="4" xfId="0" applyFont="1" applyBorder="1"/>
    <xf numFmtId="1" fontId="40" fillId="0" borderId="4" xfId="0" applyNumberFormat="1" applyFont="1" applyBorder="1"/>
    <xf numFmtId="0" fontId="53" fillId="0" borderId="0" xfId="0" applyFont="1"/>
    <xf numFmtId="1" fontId="53" fillId="0" borderId="0" xfId="0" applyNumberFormat="1" applyFont="1"/>
    <xf numFmtId="0" fontId="53" fillId="0" borderId="0" xfId="0" applyFont="1" applyAlignment="1">
      <alignment horizontal="center"/>
    </xf>
    <xf numFmtId="0" fontId="54" fillId="0" borderId="0" xfId="0" applyFont="1" applyAlignment="1">
      <alignment wrapText="1"/>
    </xf>
    <xf numFmtId="0" fontId="53" fillId="0" borderId="0" xfId="0" applyFont="1" applyAlignment="1">
      <alignment vertical="center"/>
    </xf>
    <xf numFmtId="0" fontId="54" fillId="0" borderId="0" xfId="0" applyFont="1"/>
    <xf numFmtId="0" fontId="53" fillId="0" borderId="0" xfId="0" applyFont="1" applyAlignment="1">
      <alignment vertical="top"/>
    </xf>
    <xf numFmtId="0" fontId="54" fillId="0" borderId="0" xfId="0" applyFont="1" applyAlignment="1">
      <alignment vertical="top"/>
    </xf>
    <xf numFmtId="0" fontId="54" fillId="0" borderId="0" xfId="0" applyFont="1" applyAlignment="1">
      <alignment vertical="center"/>
    </xf>
    <xf numFmtId="0" fontId="54" fillId="0" borderId="0" xfId="0" applyFont="1" applyAlignment="1">
      <alignment horizontal="center"/>
    </xf>
    <xf numFmtId="0" fontId="51" fillId="0" borderId="0" xfId="0" applyFont="1"/>
    <xf numFmtId="164" fontId="51" fillId="0" borderId="0" xfId="0" applyNumberFormat="1" applyFont="1"/>
    <xf numFmtId="0" fontId="51" fillId="0" borderId="0" xfId="0" applyFont="1" applyAlignment="1">
      <alignment horizontal="center"/>
    </xf>
    <xf numFmtId="1" fontId="51" fillId="0" borderId="0" xfId="0" applyNumberFormat="1" applyFont="1"/>
    <xf numFmtId="0" fontId="55" fillId="0" borderId="0" xfId="0" applyFont="1"/>
    <xf numFmtId="0" fontId="53" fillId="0" borderId="0" xfId="0" applyFont="1" applyAlignment="1">
      <alignment horizontal="left"/>
    </xf>
    <xf numFmtId="0" fontId="53" fillId="0" borderId="0" xfId="0" applyFont="1" applyProtection="1">
      <protection locked="0"/>
    </xf>
    <xf numFmtId="14" fontId="51" fillId="0" borderId="0" xfId="0" applyNumberFormat="1" applyFont="1"/>
    <xf numFmtId="0" fontId="51" fillId="0" borderId="0" xfId="0" applyFont="1" applyAlignment="1">
      <alignment horizontal="left"/>
    </xf>
    <xf numFmtId="0" fontId="51" fillId="0" borderId="0" xfId="0" applyFont="1" applyAlignment="1">
      <alignment horizontal="right"/>
    </xf>
    <xf numFmtId="0" fontId="0" fillId="0" borderId="0" xfId="0" applyAlignment="1"/>
    <xf numFmtId="0" fontId="57" fillId="47" borderId="24" xfId="0" applyFont="1" applyFill="1" applyBorder="1" applyAlignment="1" applyProtection="1">
      <alignment horizontal="right"/>
      <protection locked="0"/>
    </xf>
    <xf numFmtId="1" fontId="57" fillId="47" borderId="25" xfId="0" applyNumberFormat="1" applyFont="1" applyFill="1" applyBorder="1" applyAlignment="1">
      <alignment horizontal="right"/>
    </xf>
    <xf numFmtId="0" fontId="57" fillId="47" borderId="25" xfId="0" applyFont="1" applyFill="1" applyBorder="1" applyAlignment="1">
      <alignment horizontal="right"/>
    </xf>
    <xf numFmtId="0" fontId="57" fillId="47" borderId="26" xfId="0" applyFont="1" applyFill="1" applyBorder="1" applyAlignment="1">
      <alignment horizontal="right"/>
    </xf>
    <xf numFmtId="0" fontId="57" fillId="47" borderId="24" xfId="0" applyFont="1" applyFill="1" applyBorder="1" applyAlignment="1">
      <alignment horizontal="right"/>
    </xf>
    <xf numFmtId="0" fontId="6" fillId="0" borderId="0" xfId="0" applyFont="1" applyAlignment="1">
      <alignment horizontal="right"/>
    </xf>
    <xf numFmtId="164" fontId="58" fillId="0" borderId="0" xfId="0" applyNumberFormat="1" applyFont="1" applyAlignment="1">
      <alignment horizontal="right"/>
    </xf>
    <xf numFmtId="0" fontId="58" fillId="0" borderId="0" xfId="0" applyFont="1"/>
    <xf numFmtId="0" fontId="59" fillId="0" borderId="0" xfId="0" applyFont="1"/>
    <xf numFmtId="0" fontId="58" fillId="0" borderId="0" xfId="0" applyFont="1" applyAlignment="1">
      <alignment horizontal="justify" wrapText="1"/>
    </xf>
    <xf numFmtId="0" fontId="59" fillId="0" borderId="0" xfId="0" applyFont="1" applyAlignment="1">
      <alignment horizontal="left"/>
    </xf>
    <xf numFmtId="0" fontId="58" fillId="0" borderId="4" xfId="0" applyFont="1" applyBorder="1"/>
    <xf numFmtId="0" fontId="58" fillId="0" borderId="4" xfId="0" applyFont="1" applyBorder="1" applyAlignment="1">
      <alignment vertical="center"/>
    </xf>
    <xf numFmtId="0" fontId="59" fillId="0" borderId="15" xfId="0" applyFont="1" applyBorder="1"/>
    <xf numFmtId="0" fontId="40" fillId="0" borderId="23" xfId="0" applyFont="1" applyFill="1" applyBorder="1" applyAlignment="1">
      <alignment horizontal="right"/>
    </xf>
    <xf numFmtId="0" fontId="40" fillId="0" borderId="21" xfId="0" applyFont="1" applyFill="1" applyBorder="1" applyAlignment="1"/>
    <xf numFmtId="0" fontId="40" fillId="0" borderId="22" xfId="0" applyFont="1" applyFill="1" applyBorder="1" applyAlignment="1"/>
    <xf numFmtId="0" fontId="62" fillId="0" borderId="0" xfId="0" applyFont="1" applyAlignment="1">
      <alignment horizontal="center"/>
    </xf>
    <xf numFmtId="0" fontId="62" fillId="0" borderId="0" xfId="0" applyFont="1"/>
    <xf numFmtId="0" fontId="63" fillId="0" borderId="0" xfId="0" applyFont="1"/>
    <xf numFmtId="0" fontId="64" fillId="0" borderId="0" xfId="0" applyFont="1"/>
    <xf numFmtId="0" fontId="63" fillId="0" borderId="0" xfId="0" applyFont="1" applyAlignment="1">
      <alignment horizontal="left"/>
    </xf>
    <xf numFmtId="0" fontId="62" fillId="0" borderId="0" xfId="0" applyFont="1" applyAlignment="1">
      <alignment vertical="center"/>
    </xf>
    <xf numFmtId="0" fontId="62"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60" fillId="0" borderId="0" xfId="0" applyFont="1" applyAlignment="1"/>
    <xf numFmtId="0" fontId="65" fillId="0" borderId="0" xfId="0" applyFont="1" applyAlignment="1">
      <alignment vertical="top" wrapText="1"/>
    </xf>
    <xf numFmtId="0" fontId="67" fillId="0" borderId="0" xfId="0" applyFont="1" applyAlignment="1">
      <alignment vertical="top" wrapText="1"/>
    </xf>
    <xf numFmtId="0" fontId="24" fillId="0" borderId="0" xfId="0" applyFont="1"/>
    <xf numFmtId="0" fontId="67" fillId="0" borderId="0" xfId="0" applyFont="1"/>
    <xf numFmtId="0" fontId="67" fillId="0" borderId="0" xfId="0" applyFont="1" applyAlignment="1">
      <alignment horizontal="center"/>
    </xf>
    <xf numFmtId="0" fontId="53" fillId="0" borderId="4" xfId="0" applyFont="1" applyBorder="1"/>
    <xf numFmtId="1" fontId="24" fillId="0" borderId="0" xfId="0" applyNumberFormat="1" applyFont="1"/>
    <xf numFmtId="0" fontId="70" fillId="0" borderId="0" xfId="0" applyFont="1"/>
    <xf numFmtId="0" fontId="69" fillId="0" borderId="0" xfId="0" applyFont="1" applyAlignment="1">
      <alignment vertical="center"/>
    </xf>
    <xf numFmtId="0" fontId="69" fillId="0" borderId="0" xfId="0" applyFont="1"/>
    <xf numFmtId="0" fontId="69" fillId="0" borderId="0" xfId="0" applyFont="1" applyAlignment="1">
      <alignment horizontal="center"/>
    </xf>
    <xf numFmtId="1" fontId="69" fillId="0" borderId="0" xfId="0" applyNumberFormat="1" applyFont="1"/>
    <xf numFmtId="0" fontId="24" fillId="0" borderId="0" xfId="0" applyFont="1" applyAlignment="1">
      <alignment horizontal="center"/>
    </xf>
    <xf numFmtId="0" fontId="69" fillId="0" borderId="0" xfId="44" applyFont="1" applyFill="1" applyAlignment="1" applyProtection="1"/>
    <xf numFmtId="1" fontId="69"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1" fillId="0" borderId="0" xfId="0" applyFont="1" applyBorder="1"/>
    <xf numFmtId="0" fontId="24" fillId="0" borderId="0" xfId="0" applyFont="1" applyBorder="1"/>
    <xf numFmtId="0" fontId="69" fillId="0" borderId="0" xfId="44" applyFont="1" applyFill="1" applyBorder="1" applyAlignment="1" applyProtection="1"/>
    <xf numFmtId="0" fontId="69" fillId="0" borderId="0" xfId="44" applyFont="1" applyAlignment="1" applyProtection="1"/>
    <xf numFmtId="0" fontId="69" fillId="0" borderId="0" xfId="44" applyFont="1" applyAlignment="1" applyProtection="1">
      <alignment horizontal="left"/>
    </xf>
    <xf numFmtId="1" fontId="69" fillId="0" borderId="0" xfId="0" applyNumberFormat="1" applyFont="1" applyBorder="1" applyAlignment="1">
      <alignment horizontal="center"/>
    </xf>
    <xf numFmtId="1" fontId="69" fillId="0" borderId="0" xfId="0" applyNumberFormat="1" applyFont="1" applyBorder="1" applyAlignment="1">
      <alignment horizontal="left"/>
    </xf>
    <xf numFmtId="0" fontId="69" fillId="0" borderId="0" xfId="0" applyFont="1" applyBorder="1" applyAlignment="1"/>
    <xf numFmtId="0" fontId="74" fillId="0" borderId="0" xfId="0" applyFont="1"/>
    <xf numFmtId="0" fontId="24" fillId="0" borderId="0" xfId="0" applyFont="1" applyAlignment="1">
      <alignment horizontal="center" vertical="center"/>
    </xf>
    <xf numFmtId="0" fontId="69" fillId="0" borderId="0" xfId="44" applyFont="1" applyAlignment="1"/>
    <xf numFmtId="0" fontId="69" fillId="0" borderId="0" xfId="44" applyFont="1" applyBorder="1" applyAlignment="1"/>
    <xf numFmtId="0" fontId="24" fillId="0" borderId="15" xfId="0" applyFont="1" applyBorder="1"/>
    <xf numFmtId="0" fontId="67" fillId="0" borderId="0" xfId="0" applyFont="1" applyBorder="1" applyAlignment="1">
      <alignment horizontal="center"/>
    </xf>
    <xf numFmtId="0" fontId="67" fillId="0" borderId="0" xfId="0" applyFont="1" applyBorder="1" applyAlignment="1">
      <alignment horizontal="right"/>
    </xf>
    <xf numFmtId="0" fontId="67" fillId="0" borderId="0" xfId="0" applyFont="1" applyAlignment="1">
      <alignment horizontal="left"/>
    </xf>
    <xf numFmtId="0" fontId="67" fillId="0" borderId="0" xfId="0" applyFont="1" applyBorder="1"/>
    <xf numFmtId="0" fontId="67" fillId="0" borderId="4" xfId="0" applyFont="1" applyBorder="1" applyAlignment="1">
      <alignment horizontal="center"/>
    </xf>
    <xf numFmtId="0" fontId="67" fillId="0" borderId="4" xfId="0" applyFont="1" applyBorder="1"/>
    <xf numFmtId="0" fontId="69" fillId="0" borderId="0" xfId="44" applyFont="1" applyBorder="1" applyAlignment="1" applyProtection="1">
      <alignment horizontal="left"/>
    </xf>
    <xf numFmtId="1" fontId="69" fillId="0" borderId="0" xfId="0" applyNumberFormat="1" applyFont="1" applyBorder="1" applyAlignment="1">
      <alignment horizontal="right"/>
    </xf>
    <xf numFmtId="0" fontId="24" fillId="0" borderId="0" xfId="0" applyFont="1" applyBorder="1" applyAlignment="1">
      <alignment horizontal="center"/>
    </xf>
    <xf numFmtId="0" fontId="69" fillId="0" borderId="0" xfId="44" applyFont="1" applyBorder="1" applyAlignment="1" applyProtection="1"/>
    <xf numFmtId="0" fontId="75" fillId="0" borderId="0" xfId="0" applyFont="1"/>
    <xf numFmtId="0" fontId="73" fillId="0" borderId="0" xfId="0" applyFont="1"/>
    <xf numFmtId="0" fontId="73" fillId="0" borderId="0" xfId="0" applyFont="1" applyAlignment="1">
      <alignment horizontal="right"/>
    </xf>
    <xf numFmtId="0" fontId="73" fillId="0" borderId="0" xfId="0" applyFont="1" applyAlignment="1">
      <alignment horizontal="center"/>
    </xf>
    <xf numFmtId="1" fontId="73" fillId="0" borderId="0" xfId="0" applyNumberFormat="1" applyFont="1" applyBorder="1" applyAlignment="1"/>
    <xf numFmtId="0" fontId="68" fillId="0" borderId="0" xfId="0" applyFont="1" applyBorder="1" applyAlignment="1"/>
    <xf numFmtId="0" fontId="67" fillId="0" borderId="31" xfId="0" applyFont="1" applyBorder="1" applyAlignment="1">
      <alignment horizontal="center" vertical="center"/>
    </xf>
    <xf numFmtId="1" fontId="69" fillId="0" borderId="1" xfId="0" applyNumberFormat="1" applyFont="1" applyBorder="1" applyAlignment="1">
      <alignment horizontal="center" vertical="center"/>
    </xf>
    <xf numFmtId="0" fontId="53"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2" fillId="0" borderId="0" xfId="0" applyNumberFormat="1" applyFont="1" applyAlignment="1"/>
    <xf numFmtId="0" fontId="65" fillId="0" borderId="0" xfId="0" applyFont="1"/>
    <xf numFmtId="0" fontId="76" fillId="0" borderId="0" xfId="0" applyFont="1"/>
    <xf numFmtId="1" fontId="69" fillId="0" borderId="0" xfId="0" applyNumberFormat="1" applyFont="1" applyBorder="1" applyAlignment="1">
      <alignment horizontal="center" vertical="center"/>
    </xf>
    <xf numFmtId="0" fontId="53" fillId="0" borderId="0" xfId="0" applyFont="1" applyBorder="1" applyAlignment="1">
      <alignment horizontal="center"/>
    </xf>
    <xf numFmtId="0" fontId="77" fillId="0" borderId="0" xfId="0" applyFont="1" applyBorder="1" applyAlignment="1"/>
    <xf numFmtId="0" fontId="78" fillId="0" borderId="0" xfId="0" applyFont="1" applyBorder="1"/>
    <xf numFmtId="0" fontId="79" fillId="0" borderId="0" xfId="0" applyFont="1" applyBorder="1"/>
    <xf numFmtId="0" fontId="80" fillId="0" borderId="0" xfId="0" applyFont="1" applyBorder="1" applyAlignment="1"/>
    <xf numFmtId="0" fontId="78" fillId="0" borderId="37" xfId="0" applyFont="1" applyBorder="1"/>
    <xf numFmtId="0" fontId="78" fillId="0" borderId="38" xfId="0" applyFont="1" applyBorder="1"/>
    <xf numFmtId="0" fontId="79" fillId="0" borderId="37" xfId="0" applyFont="1" applyBorder="1"/>
    <xf numFmtId="0" fontId="80" fillId="0" borderId="37" xfId="0" applyFont="1" applyBorder="1" applyAlignment="1"/>
    <xf numFmtId="0" fontId="81" fillId="0" borderId="39" xfId="0" applyFont="1" applyBorder="1" applyAlignment="1">
      <alignment horizontal="center"/>
    </xf>
    <xf numFmtId="0" fontId="81" fillId="0" borderId="40" xfId="0" applyFont="1" applyBorder="1"/>
    <xf numFmtId="0" fontId="81" fillId="0" borderId="40" xfId="0" applyFont="1" applyBorder="1" applyAlignment="1">
      <alignment horizontal="center"/>
    </xf>
    <xf numFmtId="0" fontId="81" fillId="0" borderId="41" xfId="0" applyFont="1" applyBorder="1"/>
    <xf numFmtId="0" fontId="53" fillId="0" borderId="0" xfId="0" applyFont="1" applyAlignment="1">
      <alignment horizontal="center" vertical="center"/>
    </xf>
    <xf numFmtId="0" fontId="40" fillId="0" borderId="15" xfId="0" applyFont="1" applyFill="1" applyBorder="1" applyAlignment="1"/>
    <xf numFmtId="0" fontId="40" fillId="48" borderId="4" xfId="0" applyFont="1" applyFill="1" applyBorder="1" applyAlignment="1"/>
    <xf numFmtId="0" fontId="52" fillId="0" borderId="27" xfId="0" applyFont="1" applyBorder="1" applyAlignment="1">
      <alignment horizontal="left"/>
    </xf>
    <xf numFmtId="0" fontId="40" fillId="0" borderId="28" xfId="0" applyFont="1" applyFill="1" applyBorder="1" applyAlignment="1"/>
    <xf numFmtId="0" fontId="52" fillId="48" borderId="42" xfId="0" applyFont="1" applyFill="1" applyBorder="1" applyAlignment="1">
      <alignment horizontal="left"/>
    </xf>
    <xf numFmtId="0" fontId="40" fillId="48" borderId="14" xfId="0" applyFont="1" applyFill="1" applyBorder="1" applyAlignment="1"/>
    <xf numFmtId="0" fontId="52" fillId="0" borderId="42" xfId="0" applyFont="1" applyBorder="1" applyAlignment="1">
      <alignment horizontal="left"/>
    </xf>
    <xf numFmtId="0" fontId="40" fillId="0" borderId="14" xfId="0" applyFont="1" applyFill="1" applyBorder="1" applyAlignment="1"/>
    <xf numFmtId="0" fontId="52" fillId="48" borderId="29" xfId="0" applyFont="1" applyFill="1" applyBorder="1" applyAlignment="1">
      <alignment horizontal="left"/>
    </xf>
    <xf numFmtId="0" fontId="40" fillId="48" borderId="30" xfId="0" applyFont="1" applyFill="1" applyBorder="1" applyAlignment="1"/>
    <xf numFmtId="0" fontId="37" fillId="0" borderId="0" xfId="0" applyFont="1" applyAlignment="1">
      <alignment horizontal="left"/>
    </xf>
    <xf numFmtId="1" fontId="86" fillId="0" borderId="0" xfId="0" applyNumberFormat="1" applyFont="1" applyBorder="1" applyAlignment="1">
      <alignment vertical="top" wrapText="1"/>
    </xf>
    <xf numFmtId="0" fontId="0" fillId="46" borderId="1" xfId="0" applyFill="1" applyBorder="1" applyAlignment="1">
      <alignment horizontal="center" wrapText="1"/>
    </xf>
    <xf numFmtId="14" fontId="33" fillId="0" borderId="0" xfId="0" applyNumberFormat="1" applyFont="1"/>
    <xf numFmtId="164" fontId="33" fillId="0" borderId="0" xfId="0" applyNumberFormat="1" applyFont="1"/>
    <xf numFmtId="0" fontId="0" fillId="0" borderId="0" xfId="0" applyBorder="1"/>
    <xf numFmtId="0" fontId="0" fillId="0" borderId="43" xfId="0" applyBorder="1"/>
    <xf numFmtId="0" fontId="89" fillId="0" borderId="0" xfId="0" applyFont="1"/>
    <xf numFmtId="0" fontId="88" fillId="0" borderId="0" xfId="0" applyFont="1"/>
    <xf numFmtId="0" fontId="88" fillId="0" borderId="0" xfId="0" applyFont="1" applyAlignment="1">
      <alignment vertical="center"/>
    </xf>
    <xf numFmtId="0" fontId="90" fillId="0" borderId="0" xfId="0" applyFont="1"/>
    <xf numFmtId="0" fontId="88" fillId="0" borderId="0" xfId="0" applyFont="1" applyAlignment="1">
      <alignment horizontal="center" vertical="center"/>
    </xf>
    <xf numFmtId="0" fontId="0" fillId="49" borderId="0" xfId="0" applyFill="1"/>
    <xf numFmtId="0" fontId="88" fillId="0" borderId="0" xfId="0" applyFont="1" applyAlignment="1">
      <alignment horizontal="center" vertical="center"/>
    </xf>
    <xf numFmtId="1" fontId="88" fillId="0" borderId="0" xfId="0" applyNumberFormat="1" applyFont="1" applyAlignment="1">
      <alignment horizontal="center" vertical="center"/>
    </xf>
    <xf numFmtId="0" fontId="1" fillId="45" borderId="1" xfId="0" applyFont="1" applyFill="1" applyBorder="1" applyAlignment="1">
      <alignment horizontal="center" vertical="center" wrapText="1"/>
    </xf>
    <xf numFmtId="0" fontId="0" fillId="44" borderId="0" xfId="0" applyFill="1" applyBorder="1" applyAlignment="1">
      <alignment horizontal="center" vertical="center" wrapText="1"/>
    </xf>
    <xf numFmtId="49" fontId="0" fillId="46" borderId="1" xfId="0" applyNumberFormat="1" applyFill="1" applyBorder="1" applyAlignment="1">
      <alignment horizontal="center" wrapText="1"/>
    </xf>
    <xf numFmtId="49" fontId="0" fillId="0" borderId="0" xfId="0" applyNumberFormat="1" applyAlignment="1">
      <alignment horizontal="center"/>
    </xf>
    <xf numFmtId="0" fontId="0" fillId="0" borderId="0" xfId="0" applyNumberFormat="1" applyAlignment="1">
      <alignment horizontal="center" vertical="center"/>
    </xf>
    <xf numFmtId="2" fontId="0" fillId="46" borderId="1" xfId="0" applyNumberFormat="1" applyFill="1" applyBorder="1" applyAlignment="1">
      <alignment horizontal="center" wrapText="1"/>
    </xf>
    <xf numFmtId="0" fontId="0" fillId="44" borderId="1" xfId="0" applyFill="1" applyBorder="1" applyAlignment="1">
      <alignment horizontal="left" vertical="center" wrapText="1"/>
    </xf>
    <xf numFmtId="0" fontId="28" fillId="43" borderId="3" xfId="0" applyFont="1" applyFill="1" applyBorder="1" applyAlignment="1">
      <alignment horizontal="left" vertical="center" wrapText="1"/>
    </xf>
    <xf numFmtId="0" fontId="36" fillId="0" borderId="0" xfId="0" applyFont="1" applyAlignment="1">
      <alignment horizontal="right" vertical="center"/>
    </xf>
    <xf numFmtId="1" fontId="33" fillId="0" borderId="0" xfId="0" applyNumberFormat="1" applyFont="1" applyAlignment="1">
      <alignment horizontal="center"/>
    </xf>
    <xf numFmtId="0" fontId="40" fillId="0" borderId="0" xfId="0" applyFont="1" applyBorder="1" applyAlignment="1">
      <alignment horizontal="right"/>
    </xf>
    <xf numFmtId="0" fontId="40" fillId="0" borderId="20" xfId="0" applyFont="1" applyBorder="1" applyAlignment="1">
      <alignment horizontal="right"/>
    </xf>
    <xf numFmtId="0" fontId="42" fillId="0" borderId="0" xfId="0" applyFont="1" applyAlignment="1">
      <alignment horizontal="center"/>
    </xf>
    <xf numFmtId="1" fontId="40" fillId="0" borderId="0" xfId="0" applyNumberFormat="1" applyFont="1" applyFill="1" applyBorder="1" applyAlignment="1" applyProtection="1">
      <alignment horizontal="right"/>
      <protection locked="0"/>
    </xf>
    <xf numFmtId="1" fontId="40" fillId="0" borderId="20" xfId="0" applyNumberFormat="1" applyFont="1" applyFill="1" applyBorder="1" applyAlignment="1" applyProtection="1">
      <alignment horizontal="right"/>
      <protection locked="0"/>
    </xf>
    <xf numFmtId="0" fontId="37" fillId="0" borderId="0" xfId="0" applyFont="1" applyAlignment="1">
      <alignment horizontal="center"/>
    </xf>
    <xf numFmtId="0" fontId="37" fillId="0" borderId="0" xfId="0" applyFont="1" applyAlignment="1">
      <alignment horizontal="justify" vertical="center" wrapText="1"/>
    </xf>
    <xf numFmtId="0" fontId="45" fillId="0" borderId="0" xfId="0" applyFont="1" applyFill="1" applyAlignment="1">
      <alignment horizontal="right"/>
    </xf>
    <xf numFmtId="0" fontId="38" fillId="0" borderId="0" xfId="0" applyFont="1" applyAlignment="1">
      <alignment horizontal="left"/>
    </xf>
    <xf numFmtId="0" fontId="43" fillId="0" borderId="0" xfId="0" applyFont="1" applyAlignment="1">
      <alignment horizontal="center"/>
    </xf>
    <xf numFmtId="0" fontId="36" fillId="0" borderId="0" xfId="0" applyFont="1" applyAlignment="1">
      <alignment horizontal="right"/>
    </xf>
    <xf numFmtId="0" fontId="40" fillId="0" borderId="17" xfId="0" applyFont="1" applyFill="1" applyBorder="1" applyAlignment="1" applyProtection="1">
      <alignment horizontal="right"/>
      <protection locked="0"/>
    </xf>
    <xf numFmtId="0" fontId="40" fillId="0" borderId="18" xfId="0" applyFont="1" applyFill="1" applyBorder="1" applyAlignment="1" applyProtection="1">
      <alignment horizontal="right"/>
      <protection locked="0"/>
    </xf>
    <xf numFmtId="0" fontId="40" fillId="0" borderId="17" xfId="44" applyFont="1" applyFill="1" applyBorder="1" applyAlignment="1" applyProtection="1">
      <alignment horizontal="right"/>
    </xf>
    <xf numFmtId="0" fontId="40" fillId="0" borderId="17" xfId="0" applyFont="1" applyBorder="1" applyAlignment="1">
      <alignment horizontal="right"/>
    </xf>
    <xf numFmtId="0" fontId="40" fillId="0" borderId="18" xfId="0" applyFont="1" applyBorder="1" applyAlignment="1">
      <alignment horizontal="right"/>
    </xf>
    <xf numFmtId="1" fontId="40" fillId="0" borderId="0" xfId="0" applyNumberFormat="1" applyFont="1" applyFill="1" applyBorder="1" applyAlignment="1">
      <alignment horizontal="right"/>
    </xf>
    <xf numFmtId="1" fontId="40" fillId="0" borderId="20" xfId="0" applyNumberFormat="1" applyFont="1" applyFill="1" applyBorder="1" applyAlignment="1">
      <alignment horizontal="right"/>
    </xf>
    <xf numFmtId="0" fontId="83" fillId="0" borderId="0" xfId="0" applyFont="1" applyAlignment="1">
      <alignment horizontal="center"/>
    </xf>
    <xf numFmtId="0" fontId="82" fillId="0" borderId="0" xfId="0" applyFont="1" applyAlignment="1">
      <alignment horizontal="center"/>
    </xf>
    <xf numFmtId="0" fontId="37" fillId="0" borderId="0" xfId="0" applyFont="1" applyAlignment="1">
      <alignment horizontal="justify" wrapText="1"/>
    </xf>
    <xf numFmtId="0" fontId="40" fillId="0" borderId="22" xfId="0" applyFont="1" applyBorder="1" applyAlignment="1">
      <alignment horizontal="right"/>
    </xf>
    <xf numFmtId="0" fontId="40" fillId="0" borderId="23" xfId="0" applyFont="1" applyBorder="1" applyAlignment="1">
      <alignment horizontal="right"/>
    </xf>
    <xf numFmtId="0" fontId="40" fillId="0" borderId="0" xfId="0" applyFont="1" applyFill="1" applyBorder="1" applyAlignment="1">
      <alignment horizontal="right"/>
    </xf>
    <xf numFmtId="0" fontId="40" fillId="0" borderId="20" xfId="0" applyFont="1" applyFill="1" applyBorder="1" applyAlignment="1">
      <alignment horizontal="right"/>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8" fillId="47" borderId="16" xfId="0" applyFont="1" applyFill="1" applyBorder="1" applyAlignment="1">
      <alignment horizontal="center" vertical="center"/>
    </xf>
    <xf numFmtId="0" fontId="48" fillId="47" borderId="18" xfId="0" applyFont="1" applyFill="1" applyBorder="1" applyAlignment="1">
      <alignment horizontal="center" vertical="center"/>
    </xf>
    <xf numFmtId="0" fontId="48" fillId="47" borderId="19" xfId="0" applyFont="1" applyFill="1" applyBorder="1" applyAlignment="1">
      <alignment horizontal="center" vertical="center"/>
    </xf>
    <xf numFmtId="0" fontId="48" fillId="47" borderId="20" xfId="0" applyFont="1" applyFill="1" applyBorder="1" applyAlignment="1">
      <alignment horizontal="center" vertical="center"/>
    </xf>
    <xf numFmtId="0" fontId="48" fillId="47" borderId="17" xfId="0" applyFont="1" applyFill="1" applyBorder="1" applyAlignment="1">
      <alignment horizontal="center" vertical="center"/>
    </xf>
    <xf numFmtId="0" fontId="48" fillId="47" borderId="0" xfId="0" applyFont="1" applyFill="1" applyBorder="1" applyAlignment="1">
      <alignment horizontal="center" vertical="center"/>
    </xf>
    <xf numFmtId="0" fontId="45" fillId="48" borderId="29" xfId="0" applyFont="1" applyFill="1" applyBorder="1" applyAlignment="1">
      <alignment horizontal="center"/>
    </xf>
    <xf numFmtId="0" fontId="45" fillId="48" borderId="4" xfId="0" applyFont="1" applyFill="1" applyBorder="1" applyAlignment="1">
      <alignment horizontal="center"/>
    </xf>
    <xf numFmtId="0" fontId="56" fillId="48" borderId="15" xfId="0" applyFont="1" applyFill="1" applyBorder="1" applyAlignment="1">
      <alignment horizontal="center" vertical="center" wrapText="1"/>
    </xf>
    <xf numFmtId="0" fontId="56" fillId="48" borderId="28" xfId="0" applyFont="1" applyFill="1" applyBorder="1" applyAlignment="1">
      <alignment horizontal="center" vertical="center" wrapText="1"/>
    </xf>
    <xf numFmtId="0" fontId="56" fillId="48" borderId="0" xfId="0" applyFont="1" applyFill="1" applyBorder="1" applyAlignment="1">
      <alignment horizontal="center" vertical="center" wrapText="1"/>
    </xf>
    <xf numFmtId="0" fontId="56" fillId="48" borderId="14" xfId="0" applyFont="1" applyFill="1" applyBorder="1" applyAlignment="1">
      <alignment horizontal="center" vertical="center" wrapText="1"/>
    </xf>
    <xf numFmtId="0" fontId="56" fillId="48" borderId="4" xfId="0" applyFont="1" applyFill="1" applyBorder="1" applyAlignment="1">
      <alignment horizontal="center" vertical="center" wrapText="1"/>
    </xf>
    <xf numFmtId="0" fontId="56" fillId="48" borderId="30" xfId="0" applyFont="1" applyFill="1" applyBorder="1" applyAlignment="1">
      <alignment horizontal="center" vertical="center" wrapText="1"/>
    </xf>
    <xf numFmtId="0" fontId="45" fillId="0" borderId="42" xfId="0" applyFont="1" applyFill="1" applyBorder="1" applyAlignment="1">
      <alignment horizontal="center"/>
    </xf>
    <xf numFmtId="0" fontId="45" fillId="0" borderId="0" xfId="0" applyFont="1" applyFill="1" applyBorder="1" applyAlignment="1">
      <alignment horizontal="center"/>
    </xf>
    <xf numFmtId="0" fontId="45" fillId="48" borderId="42" xfId="0" applyFont="1" applyFill="1" applyBorder="1" applyAlignment="1">
      <alignment horizontal="center"/>
    </xf>
    <xf numFmtId="0" fontId="45" fillId="48" borderId="0" xfId="0" applyFont="1" applyFill="1" applyBorder="1" applyAlignment="1">
      <alignment horizontal="center"/>
    </xf>
    <xf numFmtId="0" fontId="45" fillId="0" borderId="27" xfId="0" applyFont="1" applyFill="1" applyBorder="1" applyAlignment="1">
      <alignment horizontal="center"/>
    </xf>
    <xf numFmtId="0" fontId="45" fillId="0" borderId="15" xfId="0" applyFont="1" applyFill="1" applyBorder="1" applyAlignment="1">
      <alignment horizontal="center"/>
    </xf>
    <xf numFmtId="0" fontId="40" fillId="0" borderId="0" xfId="0" applyFont="1" applyFill="1" applyAlignment="1">
      <alignment horizontal="justify" wrapText="1"/>
    </xf>
    <xf numFmtId="0" fontId="40" fillId="0" borderId="0" xfId="0" applyFont="1" applyFill="1" applyAlignment="1">
      <alignment horizontal="left"/>
    </xf>
    <xf numFmtId="0" fontId="40" fillId="0" borderId="0" xfId="0" applyFont="1" applyAlignment="1">
      <alignment horizontal="right"/>
    </xf>
    <xf numFmtId="0" fontId="40" fillId="0" borderId="15" xfId="0" applyFont="1" applyBorder="1" applyAlignment="1">
      <alignment horizontal="right"/>
    </xf>
    <xf numFmtId="0" fontId="69" fillId="0" borderId="0" xfId="44" applyFont="1" applyFill="1" applyAlignment="1" applyProtection="1">
      <alignment horizontal="left"/>
    </xf>
    <xf numFmtId="0" fontId="69" fillId="0" borderId="14" xfId="44" applyFont="1" applyFill="1" applyBorder="1" applyAlignment="1" applyProtection="1">
      <alignment horizontal="left"/>
    </xf>
    <xf numFmtId="0" fontId="69" fillId="0" borderId="0" xfId="44" applyFont="1" applyAlignment="1" applyProtection="1">
      <alignment horizontal="left"/>
    </xf>
    <xf numFmtId="0" fontId="66" fillId="0" borderId="0" xfId="0" applyFont="1" applyAlignment="1">
      <alignment horizontal="right" vertical="center"/>
    </xf>
    <xf numFmtId="0" fontId="85" fillId="0" borderId="34" xfId="0" applyFont="1" applyBorder="1" applyAlignment="1">
      <alignment horizontal="center"/>
    </xf>
    <xf numFmtId="0" fontId="85" fillId="0" borderId="35" xfId="0" applyFont="1" applyBorder="1" applyAlignment="1">
      <alignment horizontal="center"/>
    </xf>
    <xf numFmtId="0" fontId="85" fillId="0" borderId="36" xfId="0" applyFont="1" applyBorder="1" applyAlignment="1">
      <alignment horizontal="center"/>
    </xf>
    <xf numFmtId="0" fontId="69" fillId="0" borderId="0" xfId="44" applyFont="1" applyBorder="1" applyAlignment="1" applyProtection="1">
      <alignment horizontal="right"/>
    </xf>
    <xf numFmtId="0" fontId="53" fillId="0" borderId="4" xfId="0" applyFont="1" applyBorder="1" applyAlignment="1">
      <alignment horizontal="left"/>
    </xf>
    <xf numFmtId="1" fontId="53" fillId="0" borderId="4" xfId="0" applyNumberFormat="1" applyFont="1" applyBorder="1" applyAlignment="1">
      <alignment horizontal="left"/>
    </xf>
    <xf numFmtId="0" fontId="68" fillId="0" borderId="15" xfId="0" applyFont="1" applyBorder="1" applyAlignment="1">
      <alignment horizontal="left"/>
    </xf>
    <xf numFmtId="0" fontId="68" fillId="0" borderId="0" xfId="0" applyFont="1" applyAlignment="1">
      <alignment horizontal="left"/>
    </xf>
    <xf numFmtId="0" fontId="67" fillId="0" borderId="0" xfId="0" applyFont="1" applyAlignment="1">
      <alignment horizontal="right"/>
    </xf>
    <xf numFmtId="0" fontId="69" fillId="0" borderId="0" xfId="0" applyFont="1" applyBorder="1" applyAlignment="1">
      <alignment horizontal="right"/>
    </xf>
    <xf numFmtId="0" fontId="69" fillId="0" borderId="4" xfId="0" applyFont="1" applyBorder="1" applyAlignment="1">
      <alignment horizontal="right"/>
    </xf>
    <xf numFmtId="1" fontId="69" fillId="0" borderId="0" xfId="0" applyNumberFormat="1" applyFont="1" applyBorder="1" applyAlignment="1">
      <alignment horizontal="right"/>
    </xf>
    <xf numFmtId="1" fontId="69" fillId="0" borderId="4" xfId="0" applyNumberFormat="1" applyFont="1" applyBorder="1" applyAlignment="1">
      <alignment horizontal="left"/>
    </xf>
    <xf numFmtId="0" fontId="72" fillId="0" borderId="0" xfId="0" applyFont="1" applyAlignment="1">
      <alignment horizontal="left"/>
    </xf>
    <xf numFmtId="1" fontId="86" fillId="0" borderId="0" xfId="0" applyNumberFormat="1" applyFont="1" applyBorder="1" applyAlignment="1">
      <alignment horizontal="right" vertical="top" wrapText="1"/>
    </xf>
    <xf numFmtId="0" fontId="51" fillId="0" borderId="0" xfId="0" applyFont="1" applyAlignment="1">
      <alignment horizontal="center"/>
    </xf>
    <xf numFmtId="0" fontId="51" fillId="0" borderId="0" xfId="0" applyFont="1" applyAlignment="1">
      <alignment horizontal="left"/>
    </xf>
    <xf numFmtId="0" fontId="53" fillId="0" borderId="0" xfId="0" applyFont="1" applyAlignment="1" applyProtection="1">
      <alignment horizontal="right"/>
      <protection locked="0"/>
    </xf>
    <xf numFmtId="0" fontId="69" fillId="0" borderId="0" xfId="0" applyFont="1" applyAlignment="1">
      <alignment horizontal="left"/>
    </xf>
    <xf numFmtId="0" fontId="67" fillId="0" borderId="29" xfId="0" applyFont="1" applyBorder="1" applyAlignment="1">
      <alignment horizontal="right"/>
    </xf>
    <xf numFmtId="0" fontId="67" fillId="0" borderId="4" xfId="0" applyFont="1" applyBorder="1" applyAlignment="1">
      <alignment horizontal="right"/>
    </xf>
    <xf numFmtId="0" fontId="67" fillId="0" borderId="30" xfId="0" applyFont="1" applyBorder="1" applyAlignment="1">
      <alignment horizontal="right"/>
    </xf>
    <xf numFmtId="0" fontId="69" fillId="0" borderId="27" xfId="44" applyFont="1" applyBorder="1" applyAlignment="1">
      <alignment horizontal="left"/>
    </xf>
    <xf numFmtId="0" fontId="69" fillId="0" borderId="15" xfId="44" applyFont="1" applyBorder="1" applyAlignment="1">
      <alignment horizontal="left"/>
    </xf>
    <xf numFmtId="0" fontId="69" fillId="0" borderId="28" xfId="44" applyFont="1" applyBorder="1" applyAlignment="1">
      <alignment horizontal="left"/>
    </xf>
    <xf numFmtId="0" fontId="84" fillId="0" borderId="0" xfId="0" applyFont="1" applyAlignment="1">
      <alignment horizontal="left"/>
    </xf>
    <xf numFmtId="0" fontId="62" fillId="0" borderId="0" xfId="0" applyFont="1" applyBorder="1" applyAlignment="1">
      <alignment horizontal="right"/>
    </xf>
    <xf numFmtId="0" fontId="24" fillId="0" borderId="0" xfId="0" applyFont="1" applyAlignment="1">
      <alignment horizontal="left"/>
    </xf>
    <xf numFmtId="0" fontId="67" fillId="0" borderId="0" xfId="0" applyFont="1" applyBorder="1" applyAlignment="1">
      <alignment horizontal="right"/>
    </xf>
    <xf numFmtId="0" fontId="67" fillId="0" borderId="0" xfId="0" applyFont="1" applyAlignment="1">
      <alignment horizontal="left" vertical="top" wrapText="1"/>
    </xf>
    <xf numFmtId="0" fontId="73" fillId="0" borderId="0" xfId="44" applyFont="1" applyAlignment="1">
      <alignment horizontal="left"/>
    </xf>
    <xf numFmtId="0" fontId="73" fillId="0" borderId="4" xfId="44" applyFont="1" applyBorder="1" applyAlignment="1">
      <alignment horizontal="center"/>
    </xf>
    <xf numFmtId="165" fontId="73" fillId="0" borderId="4" xfId="0" applyNumberFormat="1" applyFont="1" applyBorder="1" applyAlignment="1">
      <alignment horizontal="center"/>
    </xf>
    <xf numFmtId="0" fontId="65" fillId="0" borderId="0" xfId="0" applyFont="1" applyAlignment="1">
      <alignment horizontal="center"/>
    </xf>
    <xf numFmtId="1" fontId="53" fillId="0" borderId="0" xfId="0" applyNumberFormat="1" applyFont="1" applyAlignment="1">
      <alignment horizontal="center"/>
    </xf>
    <xf numFmtId="0" fontId="62" fillId="0" borderId="0" xfId="0" applyFont="1" applyAlignment="1">
      <alignment horizontal="right"/>
    </xf>
    <xf numFmtId="0" fontId="67" fillId="0" borderId="0" xfId="0" applyFont="1" applyAlignment="1">
      <alignment horizontal="center"/>
    </xf>
    <xf numFmtId="0" fontId="67" fillId="0" borderId="32" xfId="0" applyFont="1" applyBorder="1" applyAlignment="1">
      <alignment horizontal="center"/>
    </xf>
    <xf numFmtId="0" fontId="67" fillId="0" borderId="33" xfId="0" applyFont="1" applyBorder="1" applyAlignment="1">
      <alignment horizontal="center"/>
    </xf>
    <xf numFmtId="0" fontId="69" fillId="0" borderId="4" xfId="0" applyFont="1" applyBorder="1" applyAlignment="1">
      <alignment horizontal="left"/>
    </xf>
    <xf numFmtId="1" fontId="69" fillId="0" borderId="4" xfId="0" applyNumberFormat="1" applyFont="1" applyBorder="1" applyAlignment="1">
      <alignment horizontal="center"/>
    </xf>
    <xf numFmtId="0" fontId="69" fillId="0" borderId="4" xfId="0" applyFont="1" applyBorder="1" applyAlignment="1">
      <alignment horizontal="center" vertical="top"/>
    </xf>
    <xf numFmtId="0" fontId="69" fillId="0" borderId="0" xfId="44" applyFont="1" applyAlignment="1" applyProtection="1">
      <alignment horizontal="right"/>
    </xf>
    <xf numFmtId="14" fontId="69" fillId="0" borderId="4" xfId="0" applyNumberFormat="1" applyFont="1" applyBorder="1" applyAlignment="1">
      <alignment horizontal="center"/>
    </xf>
    <xf numFmtId="0" fontId="73" fillId="0" borderId="0" xfId="0" applyFont="1" applyAlignment="1">
      <alignment horizontal="left"/>
    </xf>
    <xf numFmtId="0" fontId="69" fillId="0" borderId="0" xfId="44" applyFont="1" applyBorder="1" applyAlignment="1" applyProtection="1">
      <alignment horizontal="left"/>
    </xf>
    <xf numFmtId="0" fontId="67" fillId="0" borderId="0" xfId="0" applyFont="1" applyAlignment="1">
      <alignment horizontal="justify" vertical="top" wrapText="1"/>
    </xf>
    <xf numFmtId="0" fontId="47" fillId="0" borderId="0" xfId="0" applyFont="1" applyAlignment="1">
      <alignment horizontal="center"/>
    </xf>
    <xf numFmtId="164" fontId="58" fillId="0" borderId="0" xfId="0" applyNumberFormat="1" applyFont="1" applyAlignment="1">
      <alignment horizontal="right"/>
    </xf>
    <xf numFmtId="0" fontId="59" fillId="0" borderId="0" xfId="0" applyFont="1" applyAlignment="1">
      <alignment horizontal="left"/>
    </xf>
    <xf numFmtId="0" fontId="58" fillId="0" borderId="0" xfId="0" applyFont="1" applyAlignment="1">
      <alignment horizontal="justify" wrapText="1"/>
    </xf>
    <xf numFmtId="0" fontId="58" fillId="0" borderId="0" xfId="0" applyFont="1" applyAlignment="1">
      <alignment horizontal="left" vertical="top" wrapText="1"/>
    </xf>
    <xf numFmtId="0" fontId="58" fillId="0" borderId="0" xfId="0" applyFont="1" applyAlignment="1">
      <alignment horizontal="right" wrapText="1"/>
    </xf>
    <xf numFmtId="0" fontId="59"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88" fillId="0" borderId="44" xfId="0" applyFont="1" applyBorder="1" applyAlignment="1">
      <alignment horizontal="left"/>
    </xf>
    <xf numFmtId="0" fontId="88" fillId="0" borderId="4" xfId="0" applyFont="1" applyBorder="1" applyAlignment="1">
      <alignment horizontal="center"/>
    </xf>
    <xf numFmtId="0" fontId="88" fillId="0" borderId="0" xfId="0" applyFont="1" applyAlignment="1">
      <alignment horizontal="center" vertical="center"/>
    </xf>
    <xf numFmtId="0" fontId="87" fillId="0" borderId="0" xfId="0" applyFont="1" applyAlignment="1">
      <alignment horizontal="center"/>
    </xf>
    <xf numFmtId="0" fontId="83" fillId="0" borderId="0" xfId="0" applyFont="1" applyAlignment="1">
      <alignment horizontal="center" vertical="center"/>
    </xf>
    <xf numFmtId="0" fontId="88" fillId="0" borderId="0" xfId="0" applyFont="1" applyAlignment="1">
      <alignment horizontal="right"/>
    </xf>
    <xf numFmtId="0" fontId="88" fillId="0" borderId="0" xfId="0" applyFont="1" applyAlignment="1">
      <alignment horizontal="justify"/>
    </xf>
    <xf numFmtId="0" fontId="88" fillId="0" borderId="0" xfId="0" applyFont="1" applyAlignment="1">
      <alignment horizontal="left"/>
    </xf>
    <xf numFmtId="0" fontId="91" fillId="0" borderId="0" xfId="0" applyFont="1" applyAlignment="1">
      <alignment horizontal="center"/>
    </xf>
    <xf numFmtId="0" fontId="92" fillId="49" borderId="45" xfId="0" applyFont="1" applyFill="1" applyBorder="1" applyAlignment="1">
      <alignment horizontal="center" vertical="center" wrapText="1"/>
    </xf>
    <xf numFmtId="0" fontId="92" fillId="49" borderId="45" xfId="0" applyFont="1" applyFill="1" applyBorder="1" applyAlignment="1">
      <alignment horizontal="center"/>
    </xf>
    <xf numFmtId="0" fontId="92" fillId="49" borderId="15" xfId="0" applyFont="1" applyFill="1" applyBorder="1" applyAlignment="1">
      <alignment horizontal="center" vertical="center"/>
    </xf>
    <xf numFmtId="0" fontId="92" fillId="49" borderId="28" xfId="0" applyFont="1" applyFill="1" applyBorder="1" applyAlignment="1">
      <alignment horizontal="center" vertical="center"/>
    </xf>
    <xf numFmtId="0" fontId="92" fillId="49" borderId="0" xfId="0" applyFont="1" applyFill="1" applyBorder="1" applyAlignment="1">
      <alignment horizontal="center" vertical="center"/>
    </xf>
    <xf numFmtId="0" fontId="92" fillId="49" borderId="14" xfId="0" applyFont="1" applyFill="1" applyBorder="1" applyAlignment="1">
      <alignment horizontal="center" vertical="center"/>
    </xf>
    <xf numFmtId="0" fontId="92" fillId="49" borderId="4" xfId="0" applyFont="1" applyFill="1" applyBorder="1" applyAlignment="1">
      <alignment horizontal="center" vertical="center"/>
    </xf>
    <xf numFmtId="0" fontId="92" fillId="49" borderId="30" xfId="0" applyFont="1" applyFill="1" applyBorder="1" applyAlignment="1">
      <alignment horizontal="center" vertical="center"/>
    </xf>
    <xf numFmtId="0" fontId="89" fillId="0" borderId="1" xfId="0" applyFont="1" applyBorder="1" applyAlignment="1">
      <alignment horizontal="left" vertical="center" wrapText="1"/>
    </xf>
    <xf numFmtId="0" fontId="89" fillId="0" borderId="47" xfId="0" applyFont="1" applyBorder="1" applyAlignment="1">
      <alignment horizontal="center" vertical="center"/>
    </xf>
    <xf numFmtId="0" fontId="89" fillId="0" borderId="1" xfId="0" applyFont="1" applyBorder="1" applyAlignment="1">
      <alignment horizontal="center" vertical="center"/>
    </xf>
    <xf numFmtId="0" fontId="88" fillId="0" borderId="27"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28" xfId="0" applyFont="1" applyBorder="1" applyAlignment="1">
      <alignment horizontal="center" vertical="center" wrapText="1"/>
    </xf>
    <xf numFmtId="0" fontId="88" fillId="0" borderId="42" xfId="0" applyFont="1" applyBorder="1" applyAlignment="1">
      <alignment horizontal="center" vertical="center" wrapText="1"/>
    </xf>
    <xf numFmtId="0" fontId="88" fillId="0" borderId="0"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29" xfId="0" applyFont="1" applyBorder="1" applyAlignment="1">
      <alignment horizontal="center" vertical="center" wrapText="1"/>
    </xf>
    <xf numFmtId="0" fontId="88" fillId="0" borderId="4" xfId="0" applyFont="1" applyBorder="1" applyAlignment="1">
      <alignment horizontal="center" vertical="center" wrapText="1"/>
    </xf>
    <xf numFmtId="0" fontId="88" fillId="0" borderId="30" xfId="0" applyFont="1" applyBorder="1" applyAlignment="1">
      <alignment horizontal="center" vertical="center" wrapText="1"/>
    </xf>
    <xf numFmtId="0" fontId="92" fillId="49" borderId="1" xfId="0" applyFont="1" applyFill="1" applyBorder="1" applyAlignment="1">
      <alignment horizontal="center" vertical="center"/>
    </xf>
    <xf numFmtId="0" fontId="92" fillId="49" borderId="46" xfId="0" applyFont="1" applyFill="1" applyBorder="1" applyAlignment="1">
      <alignment horizontal="center" vertical="center"/>
    </xf>
    <xf numFmtId="0" fontId="88" fillId="0" borderId="0" xfId="0" applyFont="1" applyAlignment="1">
      <alignment horizontal="right" vertical="center"/>
    </xf>
    <xf numFmtId="0" fontId="88" fillId="0" borderId="0" xfId="0" applyFont="1" applyAlignment="1">
      <alignment horizontal="left" vertical="center"/>
    </xf>
    <xf numFmtId="0" fontId="89" fillId="49" borderId="1" xfId="0" applyFont="1" applyFill="1" applyBorder="1" applyAlignment="1">
      <alignment horizontal="center" vertical="center"/>
    </xf>
    <xf numFmtId="0" fontId="89" fillId="49" borderId="47" xfId="0" applyFont="1" applyFill="1" applyBorder="1" applyAlignment="1">
      <alignment horizontal="center" vertical="center"/>
    </xf>
    <xf numFmtId="0" fontId="89" fillId="0" borderId="15" xfId="0" applyFont="1" applyBorder="1" applyAlignment="1">
      <alignment horizontal="center"/>
    </xf>
    <xf numFmtId="0" fontId="89" fillId="0" borderId="0" xfId="0" applyFont="1" applyBorder="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485775</xdr:colOff>
          <xdr:row>27</xdr:row>
          <xdr:rowOff>114300</xdr:rowOff>
        </xdr:from>
        <xdr:to>
          <xdr:col>84</xdr:col>
          <xdr:colOff>523875</xdr:colOff>
          <xdr:row>29</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25</xdr:row>
          <xdr:rowOff>95250</xdr:rowOff>
        </xdr:from>
        <xdr:to>
          <xdr:col>84</xdr:col>
          <xdr:colOff>504825</xdr:colOff>
          <xdr:row>26</xdr:row>
          <xdr:rowOff>152400</xdr:rowOff>
        </xdr:to>
        <xdr:sp macro="" textlink="">
          <xdr:nvSpPr>
            <xdr:cNvPr id="2066" name="Button 18" hidden="1">
              <a:extLst>
                <a:ext uri="{63B3BB69-23CF-44E3-9099-C40C66FF867C}">
                  <a14:compatExt spid="_x0000_s20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Anexo4</a:t>
              </a:r>
            </a:p>
            <a:p>
              <a:pPr algn="ctr" rtl="0">
                <a:defRPr sz="1000"/>
              </a:pPr>
              <a:endParaRPr lang="es-MX"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55</xdr:row>
      <xdr:rowOff>38099</xdr:rowOff>
    </xdr:from>
    <xdr:to>
      <xdr:col>12</xdr:col>
      <xdr:colOff>46504</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12</xdr:col>
      <xdr:colOff>12886</xdr:colOff>
      <xdr:row>57</xdr:row>
      <xdr:rowOff>104775</xdr:rowOff>
    </xdr:from>
    <xdr:to>
      <xdr:col>41</xdr:col>
      <xdr:colOff>183356</xdr:colOff>
      <xdr:row>59</xdr:row>
      <xdr:rowOff>57149</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61004" y="11209804"/>
          <a:ext cx="6027084" cy="310963"/>
        </a:xfrm>
        <a:prstGeom prst="rect">
          <a:avLst/>
        </a:prstGeom>
      </xdr:spPr>
    </xdr:pic>
    <xdr:clientData/>
  </xdr:twoCellAnchor>
  <xdr:twoCellAnchor editAs="oneCell">
    <xdr:from>
      <xdr:col>0</xdr:col>
      <xdr:colOff>0</xdr:colOff>
      <xdr:row>1</xdr:row>
      <xdr:rowOff>152400</xdr:rowOff>
    </xdr:from>
    <xdr:to>
      <xdr:col>16</xdr:col>
      <xdr:colOff>176151</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40063</xdr:colOff>
      <xdr:row>1</xdr:row>
      <xdr:rowOff>121444</xdr:rowOff>
    </xdr:from>
    <xdr:to>
      <xdr:col>41</xdr:col>
      <xdr:colOff>107859</xdr:colOff>
      <xdr:row>3</xdr:row>
      <xdr:rowOff>92869</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932" b="86146"/>
        <a:stretch/>
      </xdr:blipFill>
      <xdr:spPr>
        <a:xfrm>
          <a:off x="5243094" y="121444"/>
          <a:ext cx="2496671" cy="10310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117230</xdr:colOff>
      <xdr:row>1</xdr:row>
      <xdr:rowOff>181707</xdr:rowOff>
    </xdr:from>
    <xdr:to>
      <xdr:col>15</xdr:col>
      <xdr:colOff>83956</xdr:colOff>
      <xdr:row>4</xdr:row>
      <xdr:rowOff>86457</xdr:rowOff>
    </xdr:to>
    <xdr:pic>
      <xdr:nvPicPr>
        <xdr:cNvPr id="2" name="1 Imagen"/>
        <xdr:cNvPicPr>
          <a:picLocks noChangeAspect="1"/>
        </xdr:cNvPicPr>
      </xdr:nvPicPr>
      <xdr:blipFill rotWithShape="1">
        <a:blip xmlns:r="http://schemas.openxmlformats.org/officeDocument/2006/relationships" r:embed="rId1"/>
        <a:srcRect l="2228" t="13434" r="665" b="11940"/>
        <a:stretch/>
      </xdr:blipFill>
      <xdr:spPr>
        <a:xfrm>
          <a:off x="337038" y="372207"/>
          <a:ext cx="2941456" cy="476250"/>
        </a:xfrm>
        <a:prstGeom prst="rect">
          <a:avLst/>
        </a:prstGeom>
      </xdr:spPr>
    </xdr:pic>
    <xdr:clientData/>
  </xdr:twoCellAnchor>
  <xdr:twoCellAnchor editAs="oneCell">
    <xdr:from>
      <xdr:col>1</xdr:col>
      <xdr:colOff>115765</xdr:colOff>
      <xdr:row>59</xdr:row>
      <xdr:rowOff>92320</xdr:rowOff>
    </xdr:from>
    <xdr:to>
      <xdr:col>15</xdr:col>
      <xdr:colOff>82491</xdr:colOff>
      <xdr:row>61</xdr:row>
      <xdr:rowOff>187570</xdr:rowOff>
    </xdr:to>
    <xdr:pic>
      <xdr:nvPicPr>
        <xdr:cNvPr id="3" name="2 Imagen"/>
        <xdr:cNvPicPr>
          <a:picLocks noChangeAspect="1"/>
        </xdr:cNvPicPr>
      </xdr:nvPicPr>
      <xdr:blipFill rotWithShape="1">
        <a:blip xmlns:r="http://schemas.openxmlformats.org/officeDocument/2006/relationships" r:embed="rId1"/>
        <a:srcRect l="2228" t="13434" r="665" b="11940"/>
        <a:stretch/>
      </xdr:blipFill>
      <xdr:spPr>
        <a:xfrm>
          <a:off x="335573" y="10635762"/>
          <a:ext cx="2941456" cy="476250"/>
        </a:xfrm>
        <a:prstGeom prst="rect">
          <a:avLst/>
        </a:prstGeom>
      </xdr:spPr>
    </xdr:pic>
    <xdr:clientData/>
  </xdr:twoCellAnchor>
  <xdr:twoCellAnchor>
    <xdr:from>
      <xdr:col>25</xdr:col>
      <xdr:colOff>7327</xdr:colOff>
      <xdr:row>2</xdr:row>
      <xdr:rowOff>6569</xdr:rowOff>
    </xdr:from>
    <xdr:to>
      <xdr:col>36</xdr:col>
      <xdr:colOff>216775</xdr:colOff>
      <xdr:row>4</xdr:row>
      <xdr:rowOff>5013</xdr:rowOff>
    </xdr:to>
    <xdr:sp macro="" textlink="">
      <xdr:nvSpPr>
        <xdr:cNvPr id="4" name="3 Rectángulo redondeado"/>
        <xdr:cNvSpPr/>
      </xdr:nvSpPr>
      <xdr:spPr>
        <a:xfrm>
          <a:off x="5321620" y="387569"/>
          <a:ext cx="2593983"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2</xdr:row>
      <xdr:rowOff>46661</xdr:rowOff>
    </xdr:from>
    <xdr:to>
      <xdr:col>29</xdr:col>
      <xdr:colOff>0</xdr:colOff>
      <xdr:row>3</xdr:row>
      <xdr:rowOff>140368</xdr:rowOff>
    </xdr:to>
    <xdr:cxnSp macro="">
      <xdr:nvCxnSpPr>
        <xdr:cNvPr id="6" name="5 Conector recto"/>
        <xdr:cNvCxnSpPr/>
      </xdr:nvCxnSpPr>
      <xdr:spPr>
        <a:xfrm>
          <a:off x="6291513"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2</xdr:row>
      <xdr:rowOff>50136</xdr:rowOff>
    </xdr:from>
    <xdr:to>
      <xdr:col>33</xdr:col>
      <xdr:colOff>5006</xdr:colOff>
      <xdr:row>3</xdr:row>
      <xdr:rowOff>143843</xdr:rowOff>
    </xdr:to>
    <xdr:cxnSp macro="">
      <xdr:nvCxnSpPr>
        <xdr:cNvPr id="8" name="7 Conector recto"/>
        <xdr:cNvCxnSpPr/>
      </xdr:nvCxnSpPr>
      <xdr:spPr>
        <a:xfrm>
          <a:off x="7178835"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26091</xdr:colOff>
      <xdr:row>14</xdr:row>
      <xdr:rowOff>0</xdr:rowOff>
    </xdr:from>
    <xdr:to>
      <xdr:col>14</xdr:col>
      <xdr:colOff>216590</xdr:colOff>
      <xdr:row>15</xdr:row>
      <xdr:rowOff>1</xdr:rowOff>
    </xdr:to>
    <xdr:sp macro="" textlink="">
      <xdr:nvSpPr>
        <xdr:cNvPr id="10" name="9 Elipse"/>
        <xdr:cNvSpPr/>
      </xdr:nvSpPr>
      <xdr:spPr>
        <a:xfrm>
          <a:off x="2988366"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14</xdr:row>
      <xdr:rowOff>3313</xdr:rowOff>
    </xdr:from>
    <xdr:to>
      <xdr:col>8</xdr:col>
      <xdr:colOff>212576</xdr:colOff>
      <xdr:row>15</xdr:row>
      <xdr:rowOff>3314</xdr:rowOff>
    </xdr:to>
    <xdr:sp macro="" textlink="">
      <xdr:nvSpPr>
        <xdr:cNvPr id="11" name="10 Elipse"/>
        <xdr:cNvSpPr/>
      </xdr:nvSpPr>
      <xdr:spPr>
        <a:xfrm>
          <a:off x="1669902" y="23369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14</xdr:row>
      <xdr:rowOff>0</xdr:rowOff>
    </xdr:from>
    <xdr:to>
      <xdr:col>29</xdr:col>
      <xdr:colOff>216600</xdr:colOff>
      <xdr:row>15</xdr:row>
      <xdr:rowOff>1</xdr:rowOff>
    </xdr:to>
    <xdr:sp macro="" textlink="">
      <xdr:nvSpPr>
        <xdr:cNvPr id="12" name="11 Elipse"/>
        <xdr:cNvSpPr/>
      </xdr:nvSpPr>
      <xdr:spPr>
        <a:xfrm>
          <a:off x="6274501"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26121</xdr:colOff>
      <xdr:row>13</xdr:row>
      <xdr:rowOff>66225</xdr:rowOff>
    </xdr:from>
    <xdr:to>
      <xdr:col>33</xdr:col>
      <xdr:colOff>216620</xdr:colOff>
      <xdr:row>14</xdr:row>
      <xdr:rowOff>190465</xdr:rowOff>
    </xdr:to>
    <xdr:sp macro="" textlink="">
      <xdr:nvSpPr>
        <xdr:cNvPr id="13" name="12 Elipse"/>
        <xdr:cNvSpPr/>
      </xdr:nvSpPr>
      <xdr:spPr>
        <a:xfrm>
          <a:off x="7150821" y="2333175"/>
          <a:ext cx="190499" cy="190915"/>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26091</xdr:colOff>
      <xdr:row>67</xdr:row>
      <xdr:rowOff>0</xdr:rowOff>
    </xdr:from>
    <xdr:to>
      <xdr:col>14</xdr:col>
      <xdr:colOff>216590</xdr:colOff>
      <xdr:row>68</xdr:row>
      <xdr:rowOff>1</xdr:rowOff>
    </xdr:to>
    <xdr:sp macro="" textlink="">
      <xdr:nvSpPr>
        <xdr:cNvPr id="14" name="13 Elipse"/>
        <xdr:cNvSpPr/>
      </xdr:nvSpPr>
      <xdr:spPr>
        <a:xfrm>
          <a:off x="2988366" y="111347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67</xdr:row>
      <xdr:rowOff>3313</xdr:rowOff>
    </xdr:from>
    <xdr:to>
      <xdr:col>8</xdr:col>
      <xdr:colOff>212576</xdr:colOff>
      <xdr:row>68</xdr:row>
      <xdr:rowOff>3314</xdr:rowOff>
    </xdr:to>
    <xdr:sp macro="" textlink="">
      <xdr:nvSpPr>
        <xdr:cNvPr id="15" name="14 Elipse"/>
        <xdr:cNvSpPr/>
      </xdr:nvSpPr>
      <xdr:spPr>
        <a:xfrm>
          <a:off x="1669902" y="111380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67</xdr:row>
      <xdr:rowOff>1</xdr:rowOff>
    </xdr:from>
    <xdr:to>
      <xdr:col>29</xdr:col>
      <xdr:colOff>216600</xdr:colOff>
      <xdr:row>68</xdr:row>
      <xdr:rowOff>2</xdr:rowOff>
    </xdr:to>
    <xdr:sp macro="" textlink="">
      <xdr:nvSpPr>
        <xdr:cNvPr id="16" name="15 Elipse"/>
        <xdr:cNvSpPr/>
      </xdr:nvSpPr>
      <xdr:spPr>
        <a:xfrm>
          <a:off x="6274501" y="11134726"/>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26091</xdr:colOff>
      <xdr:row>66</xdr:row>
      <xdr:rowOff>66674</xdr:rowOff>
    </xdr:from>
    <xdr:to>
      <xdr:col>33</xdr:col>
      <xdr:colOff>216590</xdr:colOff>
      <xdr:row>68</xdr:row>
      <xdr:rowOff>0</xdr:rowOff>
    </xdr:to>
    <xdr:sp macro="" textlink="">
      <xdr:nvSpPr>
        <xdr:cNvPr id="20" name="19 Elipse"/>
        <xdr:cNvSpPr/>
      </xdr:nvSpPr>
      <xdr:spPr>
        <a:xfrm>
          <a:off x="7150791" y="11134724"/>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60</xdr:row>
      <xdr:rowOff>6569</xdr:rowOff>
    </xdr:from>
    <xdr:to>
      <xdr:col>36</xdr:col>
      <xdr:colOff>216775</xdr:colOff>
      <xdr:row>62</xdr:row>
      <xdr:rowOff>5013</xdr:rowOff>
    </xdr:to>
    <xdr:sp macro="" textlink="">
      <xdr:nvSpPr>
        <xdr:cNvPr id="21" name="20 Rectángulo redondeado"/>
        <xdr:cNvSpPr/>
      </xdr:nvSpPr>
      <xdr:spPr>
        <a:xfrm>
          <a:off x="5457744" y="387569"/>
          <a:ext cx="2654198"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60</xdr:row>
      <xdr:rowOff>46661</xdr:rowOff>
    </xdr:from>
    <xdr:to>
      <xdr:col>29</xdr:col>
      <xdr:colOff>0</xdr:colOff>
      <xdr:row>61</xdr:row>
      <xdr:rowOff>140368</xdr:rowOff>
    </xdr:to>
    <xdr:cxnSp macro="">
      <xdr:nvCxnSpPr>
        <xdr:cNvPr id="22" name="21 Conector recto"/>
        <xdr:cNvCxnSpPr/>
      </xdr:nvCxnSpPr>
      <xdr:spPr>
        <a:xfrm>
          <a:off x="6339417"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60</xdr:row>
      <xdr:rowOff>50136</xdr:rowOff>
    </xdr:from>
    <xdr:to>
      <xdr:col>33</xdr:col>
      <xdr:colOff>5006</xdr:colOff>
      <xdr:row>61</xdr:row>
      <xdr:rowOff>143843</xdr:rowOff>
    </xdr:to>
    <xdr:cxnSp macro="">
      <xdr:nvCxnSpPr>
        <xdr:cNvPr id="23" name="22 Conector recto"/>
        <xdr:cNvCxnSpPr/>
      </xdr:nvCxnSpPr>
      <xdr:spPr>
        <a:xfrm>
          <a:off x="7233423"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116413</xdr:colOff>
      <xdr:row>69</xdr:row>
      <xdr:rowOff>6569</xdr:rowOff>
    </xdr:from>
    <xdr:to>
      <xdr:col>37</xdr:col>
      <xdr:colOff>7326</xdr:colOff>
      <xdr:row>70</xdr:row>
      <xdr:rowOff>7327</xdr:rowOff>
    </xdr:to>
    <xdr:sp macro="" textlink="">
      <xdr:nvSpPr>
        <xdr:cNvPr id="18" name="17 Rectángulo redondeado"/>
        <xdr:cNvSpPr/>
      </xdr:nvSpPr>
      <xdr:spPr>
        <a:xfrm>
          <a:off x="336221" y="11553800"/>
          <a:ext cx="7701413" cy="191258"/>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s-MX" sz="1100"/>
        </a:p>
      </xdr:txBody>
    </xdr:sp>
    <xdr:clientData/>
  </xdr:twoCellAnchor>
  <xdr:twoCellAnchor>
    <xdr:from>
      <xdr:col>2</xdr:col>
      <xdr:colOff>9525</xdr:colOff>
      <xdr:row>16</xdr:row>
      <xdr:rowOff>9525</xdr:rowOff>
    </xdr:from>
    <xdr:to>
      <xdr:col>22</xdr:col>
      <xdr:colOff>9525</xdr:colOff>
      <xdr:row>17</xdr:row>
      <xdr:rowOff>0</xdr:rowOff>
    </xdr:to>
    <xdr:sp macro="" textlink="">
      <xdr:nvSpPr>
        <xdr:cNvPr id="19" name="18 Rectángulo redondeado"/>
        <xdr:cNvSpPr/>
      </xdr:nvSpPr>
      <xdr:spPr>
        <a:xfrm>
          <a:off x="342900" y="2724150"/>
          <a:ext cx="4381500"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216775</xdr:colOff>
      <xdr:row>16</xdr:row>
      <xdr:rowOff>9524</xdr:rowOff>
    </xdr:from>
    <xdr:to>
      <xdr:col>31</xdr:col>
      <xdr:colOff>0</xdr:colOff>
      <xdr:row>16</xdr:row>
      <xdr:rowOff>190499</xdr:rowOff>
    </xdr:to>
    <xdr:sp macro="" textlink="">
      <xdr:nvSpPr>
        <xdr:cNvPr id="24" name="23 Rectángulo redondeado"/>
        <xdr:cNvSpPr/>
      </xdr:nvSpPr>
      <xdr:spPr>
        <a:xfrm>
          <a:off x="4880741" y="2722507"/>
          <a:ext cx="1734207"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16</xdr:row>
      <xdr:rowOff>9524</xdr:rowOff>
    </xdr:from>
    <xdr:to>
      <xdr:col>36</xdr:col>
      <xdr:colOff>216775</xdr:colOff>
      <xdr:row>17</xdr:row>
      <xdr:rowOff>6569</xdr:rowOff>
    </xdr:to>
    <xdr:sp macro="" textlink="">
      <xdr:nvSpPr>
        <xdr:cNvPr id="25" name="24 Rectángulo redondeado"/>
        <xdr:cNvSpPr/>
      </xdr:nvSpPr>
      <xdr:spPr>
        <a:xfrm>
          <a:off x="6831724" y="2722507"/>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14452</xdr:colOff>
      <xdr:row>18</xdr:row>
      <xdr:rowOff>4269</xdr:rowOff>
    </xdr:from>
    <xdr:to>
      <xdr:col>37</xdr:col>
      <xdr:colOff>6569</xdr:colOff>
      <xdr:row>19</xdr:row>
      <xdr:rowOff>1314</xdr:rowOff>
    </xdr:to>
    <xdr:sp macro="" textlink="">
      <xdr:nvSpPr>
        <xdr:cNvPr id="26" name="25 Rectángulo redondeado"/>
        <xdr:cNvSpPr/>
      </xdr:nvSpPr>
      <xdr:spPr>
        <a:xfrm>
          <a:off x="5979073" y="3098252"/>
          <a:ext cx="194309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22</xdr:row>
      <xdr:rowOff>6569</xdr:rowOff>
    </xdr:from>
    <xdr:to>
      <xdr:col>36</xdr:col>
      <xdr:colOff>216775</xdr:colOff>
      <xdr:row>23</xdr:row>
      <xdr:rowOff>3614</xdr:rowOff>
    </xdr:to>
    <xdr:sp macro="" textlink="">
      <xdr:nvSpPr>
        <xdr:cNvPr id="27" name="26 Rectángulo redondeado"/>
        <xdr:cNvSpPr/>
      </xdr:nvSpPr>
      <xdr:spPr>
        <a:xfrm>
          <a:off x="6831724" y="3862552"/>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18</xdr:row>
      <xdr:rowOff>7327</xdr:rowOff>
    </xdr:from>
    <xdr:to>
      <xdr:col>3</xdr:col>
      <xdr:colOff>0</xdr:colOff>
      <xdr:row>19</xdr:row>
      <xdr:rowOff>4372</xdr:rowOff>
    </xdr:to>
    <xdr:sp macro="" textlink="">
      <xdr:nvSpPr>
        <xdr:cNvPr id="28" name="2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18</xdr:row>
      <xdr:rowOff>7327</xdr:rowOff>
    </xdr:from>
    <xdr:to>
      <xdr:col>4</xdr:col>
      <xdr:colOff>0</xdr:colOff>
      <xdr:row>19</xdr:row>
      <xdr:rowOff>4372</xdr:rowOff>
    </xdr:to>
    <xdr:sp macro="" textlink="">
      <xdr:nvSpPr>
        <xdr:cNvPr id="29" name="2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18</xdr:row>
      <xdr:rowOff>7327</xdr:rowOff>
    </xdr:from>
    <xdr:to>
      <xdr:col>5</xdr:col>
      <xdr:colOff>0</xdr:colOff>
      <xdr:row>19</xdr:row>
      <xdr:rowOff>4372</xdr:rowOff>
    </xdr:to>
    <xdr:sp macro="" textlink="">
      <xdr:nvSpPr>
        <xdr:cNvPr id="30" name="2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18</xdr:row>
      <xdr:rowOff>7327</xdr:rowOff>
    </xdr:from>
    <xdr:to>
      <xdr:col>6</xdr:col>
      <xdr:colOff>0</xdr:colOff>
      <xdr:row>19</xdr:row>
      <xdr:rowOff>4372</xdr:rowOff>
    </xdr:to>
    <xdr:sp macro="" textlink="">
      <xdr:nvSpPr>
        <xdr:cNvPr id="31" name="3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18</xdr:row>
      <xdr:rowOff>7327</xdr:rowOff>
    </xdr:from>
    <xdr:to>
      <xdr:col>7</xdr:col>
      <xdr:colOff>0</xdr:colOff>
      <xdr:row>19</xdr:row>
      <xdr:rowOff>4372</xdr:rowOff>
    </xdr:to>
    <xdr:sp macro="" textlink="">
      <xdr:nvSpPr>
        <xdr:cNvPr id="32" name="3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18</xdr:row>
      <xdr:rowOff>7327</xdr:rowOff>
    </xdr:from>
    <xdr:to>
      <xdr:col>8</xdr:col>
      <xdr:colOff>0</xdr:colOff>
      <xdr:row>19</xdr:row>
      <xdr:rowOff>4372</xdr:rowOff>
    </xdr:to>
    <xdr:sp macro="" textlink="">
      <xdr:nvSpPr>
        <xdr:cNvPr id="33" name="3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18</xdr:row>
      <xdr:rowOff>7327</xdr:rowOff>
    </xdr:from>
    <xdr:to>
      <xdr:col>9</xdr:col>
      <xdr:colOff>0</xdr:colOff>
      <xdr:row>19</xdr:row>
      <xdr:rowOff>4372</xdr:rowOff>
    </xdr:to>
    <xdr:sp macro="" textlink="">
      <xdr:nvSpPr>
        <xdr:cNvPr id="34" name="3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18</xdr:row>
      <xdr:rowOff>7327</xdr:rowOff>
    </xdr:from>
    <xdr:to>
      <xdr:col>10</xdr:col>
      <xdr:colOff>0</xdr:colOff>
      <xdr:row>19</xdr:row>
      <xdr:rowOff>4372</xdr:rowOff>
    </xdr:to>
    <xdr:sp macro="" textlink="">
      <xdr:nvSpPr>
        <xdr:cNvPr id="35" name="3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18</xdr:row>
      <xdr:rowOff>7327</xdr:rowOff>
    </xdr:from>
    <xdr:to>
      <xdr:col>11</xdr:col>
      <xdr:colOff>0</xdr:colOff>
      <xdr:row>19</xdr:row>
      <xdr:rowOff>4372</xdr:rowOff>
    </xdr:to>
    <xdr:sp macro="" textlink="">
      <xdr:nvSpPr>
        <xdr:cNvPr id="36" name="3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18</xdr:row>
      <xdr:rowOff>7327</xdr:rowOff>
    </xdr:from>
    <xdr:to>
      <xdr:col>12</xdr:col>
      <xdr:colOff>0</xdr:colOff>
      <xdr:row>19</xdr:row>
      <xdr:rowOff>4372</xdr:rowOff>
    </xdr:to>
    <xdr:sp macro="" textlink="">
      <xdr:nvSpPr>
        <xdr:cNvPr id="37" name="3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18</xdr:row>
      <xdr:rowOff>7327</xdr:rowOff>
    </xdr:from>
    <xdr:to>
      <xdr:col>13</xdr:col>
      <xdr:colOff>0</xdr:colOff>
      <xdr:row>19</xdr:row>
      <xdr:rowOff>4372</xdr:rowOff>
    </xdr:to>
    <xdr:sp macro="" textlink="">
      <xdr:nvSpPr>
        <xdr:cNvPr id="38" name="3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18</xdr:row>
      <xdr:rowOff>7327</xdr:rowOff>
    </xdr:from>
    <xdr:to>
      <xdr:col>14</xdr:col>
      <xdr:colOff>0</xdr:colOff>
      <xdr:row>19</xdr:row>
      <xdr:rowOff>4372</xdr:rowOff>
    </xdr:to>
    <xdr:sp macro="" textlink="">
      <xdr:nvSpPr>
        <xdr:cNvPr id="39" name="3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18</xdr:row>
      <xdr:rowOff>7327</xdr:rowOff>
    </xdr:from>
    <xdr:to>
      <xdr:col>15</xdr:col>
      <xdr:colOff>0</xdr:colOff>
      <xdr:row>19</xdr:row>
      <xdr:rowOff>4372</xdr:rowOff>
    </xdr:to>
    <xdr:sp macro="" textlink="">
      <xdr:nvSpPr>
        <xdr:cNvPr id="40" name="3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18</xdr:row>
      <xdr:rowOff>7327</xdr:rowOff>
    </xdr:from>
    <xdr:to>
      <xdr:col>16</xdr:col>
      <xdr:colOff>0</xdr:colOff>
      <xdr:row>19</xdr:row>
      <xdr:rowOff>4372</xdr:rowOff>
    </xdr:to>
    <xdr:sp macro="" textlink="">
      <xdr:nvSpPr>
        <xdr:cNvPr id="41" name="4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18</xdr:row>
      <xdr:rowOff>7327</xdr:rowOff>
    </xdr:from>
    <xdr:to>
      <xdr:col>17</xdr:col>
      <xdr:colOff>0</xdr:colOff>
      <xdr:row>19</xdr:row>
      <xdr:rowOff>4372</xdr:rowOff>
    </xdr:to>
    <xdr:sp macro="" textlink="">
      <xdr:nvSpPr>
        <xdr:cNvPr id="42" name="4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18</xdr:row>
      <xdr:rowOff>7327</xdr:rowOff>
    </xdr:from>
    <xdr:to>
      <xdr:col>18</xdr:col>
      <xdr:colOff>0</xdr:colOff>
      <xdr:row>19</xdr:row>
      <xdr:rowOff>4372</xdr:rowOff>
    </xdr:to>
    <xdr:sp macro="" textlink="">
      <xdr:nvSpPr>
        <xdr:cNvPr id="43" name="4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18</xdr:row>
      <xdr:rowOff>7327</xdr:rowOff>
    </xdr:from>
    <xdr:to>
      <xdr:col>19</xdr:col>
      <xdr:colOff>0</xdr:colOff>
      <xdr:row>19</xdr:row>
      <xdr:rowOff>4372</xdr:rowOff>
    </xdr:to>
    <xdr:sp macro="" textlink="">
      <xdr:nvSpPr>
        <xdr:cNvPr id="44" name="4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18</xdr:row>
      <xdr:rowOff>7327</xdr:rowOff>
    </xdr:from>
    <xdr:to>
      <xdr:col>20</xdr:col>
      <xdr:colOff>0</xdr:colOff>
      <xdr:row>19</xdr:row>
      <xdr:rowOff>4372</xdr:rowOff>
    </xdr:to>
    <xdr:sp macro="" textlink="">
      <xdr:nvSpPr>
        <xdr:cNvPr id="45" name="4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18</xdr:row>
      <xdr:rowOff>7327</xdr:rowOff>
    </xdr:from>
    <xdr:to>
      <xdr:col>21</xdr:col>
      <xdr:colOff>0</xdr:colOff>
      <xdr:row>19</xdr:row>
      <xdr:rowOff>4372</xdr:rowOff>
    </xdr:to>
    <xdr:sp macro="" textlink="">
      <xdr:nvSpPr>
        <xdr:cNvPr id="46" name="4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18</xdr:row>
      <xdr:rowOff>7327</xdr:rowOff>
    </xdr:from>
    <xdr:to>
      <xdr:col>22</xdr:col>
      <xdr:colOff>0</xdr:colOff>
      <xdr:row>19</xdr:row>
      <xdr:rowOff>4372</xdr:rowOff>
    </xdr:to>
    <xdr:sp macro="" textlink="">
      <xdr:nvSpPr>
        <xdr:cNvPr id="47" name="4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18</xdr:row>
      <xdr:rowOff>7327</xdr:rowOff>
    </xdr:from>
    <xdr:to>
      <xdr:col>23</xdr:col>
      <xdr:colOff>0</xdr:colOff>
      <xdr:row>19</xdr:row>
      <xdr:rowOff>4372</xdr:rowOff>
    </xdr:to>
    <xdr:sp macro="" textlink="">
      <xdr:nvSpPr>
        <xdr:cNvPr id="48" name="4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18</xdr:row>
      <xdr:rowOff>7327</xdr:rowOff>
    </xdr:from>
    <xdr:to>
      <xdr:col>24</xdr:col>
      <xdr:colOff>0</xdr:colOff>
      <xdr:row>19</xdr:row>
      <xdr:rowOff>4372</xdr:rowOff>
    </xdr:to>
    <xdr:sp macro="" textlink="">
      <xdr:nvSpPr>
        <xdr:cNvPr id="49" name="4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18</xdr:row>
      <xdr:rowOff>7327</xdr:rowOff>
    </xdr:from>
    <xdr:to>
      <xdr:col>25</xdr:col>
      <xdr:colOff>0</xdr:colOff>
      <xdr:row>19</xdr:row>
      <xdr:rowOff>4372</xdr:rowOff>
    </xdr:to>
    <xdr:sp macro="" textlink="">
      <xdr:nvSpPr>
        <xdr:cNvPr id="50" name="4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18</xdr:row>
      <xdr:rowOff>7327</xdr:rowOff>
    </xdr:from>
    <xdr:to>
      <xdr:col>26</xdr:col>
      <xdr:colOff>0</xdr:colOff>
      <xdr:row>19</xdr:row>
      <xdr:rowOff>4372</xdr:rowOff>
    </xdr:to>
    <xdr:sp macro="" textlink="">
      <xdr:nvSpPr>
        <xdr:cNvPr id="51" name="5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20</xdr:row>
      <xdr:rowOff>7327</xdr:rowOff>
    </xdr:from>
    <xdr:to>
      <xdr:col>3</xdr:col>
      <xdr:colOff>0</xdr:colOff>
      <xdr:row>21</xdr:row>
      <xdr:rowOff>4372</xdr:rowOff>
    </xdr:to>
    <xdr:sp macro="" textlink="">
      <xdr:nvSpPr>
        <xdr:cNvPr id="52" name="5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20</xdr:row>
      <xdr:rowOff>7327</xdr:rowOff>
    </xdr:from>
    <xdr:to>
      <xdr:col>4</xdr:col>
      <xdr:colOff>0</xdr:colOff>
      <xdr:row>21</xdr:row>
      <xdr:rowOff>4372</xdr:rowOff>
    </xdr:to>
    <xdr:sp macro="" textlink="">
      <xdr:nvSpPr>
        <xdr:cNvPr id="95" name="9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20</xdr:row>
      <xdr:rowOff>7327</xdr:rowOff>
    </xdr:from>
    <xdr:to>
      <xdr:col>5</xdr:col>
      <xdr:colOff>0</xdr:colOff>
      <xdr:row>21</xdr:row>
      <xdr:rowOff>4372</xdr:rowOff>
    </xdr:to>
    <xdr:sp macro="" textlink="">
      <xdr:nvSpPr>
        <xdr:cNvPr id="96" name="95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20</xdr:row>
      <xdr:rowOff>7327</xdr:rowOff>
    </xdr:from>
    <xdr:to>
      <xdr:col>6</xdr:col>
      <xdr:colOff>0</xdr:colOff>
      <xdr:row>21</xdr:row>
      <xdr:rowOff>4372</xdr:rowOff>
    </xdr:to>
    <xdr:sp macro="" textlink="">
      <xdr:nvSpPr>
        <xdr:cNvPr id="97" name="96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20</xdr:row>
      <xdr:rowOff>7327</xdr:rowOff>
    </xdr:from>
    <xdr:to>
      <xdr:col>7</xdr:col>
      <xdr:colOff>0</xdr:colOff>
      <xdr:row>21</xdr:row>
      <xdr:rowOff>4372</xdr:rowOff>
    </xdr:to>
    <xdr:sp macro="" textlink="">
      <xdr:nvSpPr>
        <xdr:cNvPr id="98" name="97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20</xdr:row>
      <xdr:rowOff>7327</xdr:rowOff>
    </xdr:from>
    <xdr:to>
      <xdr:col>8</xdr:col>
      <xdr:colOff>0</xdr:colOff>
      <xdr:row>21</xdr:row>
      <xdr:rowOff>4372</xdr:rowOff>
    </xdr:to>
    <xdr:sp macro="" textlink="">
      <xdr:nvSpPr>
        <xdr:cNvPr id="99" name="98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20</xdr:row>
      <xdr:rowOff>7327</xdr:rowOff>
    </xdr:from>
    <xdr:to>
      <xdr:col>9</xdr:col>
      <xdr:colOff>0</xdr:colOff>
      <xdr:row>21</xdr:row>
      <xdr:rowOff>4372</xdr:rowOff>
    </xdr:to>
    <xdr:sp macro="" textlink="">
      <xdr:nvSpPr>
        <xdr:cNvPr id="100" name="99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20</xdr:row>
      <xdr:rowOff>7327</xdr:rowOff>
    </xdr:from>
    <xdr:to>
      <xdr:col>10</xdr:col>
      <xdr:colOff>0</xdr:colOff>
      <xdr:row>21</xdr:row>
      <xdr:rowOff>4372</xdr:rowOff>
    </xdr:to>
    <xdr:sp macro="" textlink="">
      <xdr:nvSpPr>
        <xdr:cNvPr id="101" name="100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20</xdr:row>
      <xdr:rowOff>7327</xdr:rowOff>
    </xdr:from>
    <xdr:to>
      <xdr:col>11</xdr:col>
      <xdr:colOff>0</xdr:colOff>
      <xdr:row>21</xdr:row>
      <xdr:rowOff>4372</xdr:rowOff>
    </xdr:to>
    <xdr:sp macro="" textlink="">
      <xdr:nvSpPr>
        <xdr:cNvPr id="102" name="10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20</xdr:row>
      <xdr:rowOff>7327</xdr:rowOff>
    </xdr:from>
    <xdr:to>
      <xdr:col>12</xdr:col>
      <xdr:colOff>0</xdr:colOff>
      <xdr:row>21</xdr:row>
      <xdr:rowOff>4372</xdr:rowOff>
    </xdr:to>
    <xdr:sp macro="" textlink="">
      <xdr:nvSpPr>
        <xdr:cNvPr id="103" name="102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20</xdr:row>
      <xdr:rowOff>7327</xdr:rowOff>
    </xdr:from>
    <xdr:to>
      <xdr:col>13</xdr:col>
      <xdr:colOff>0</xdr:colOff>
      <xdr:row>21</xdr:row>
      <xdr:rowOff>4372</xdr:rowOff>
    </xdr:to>
    <xdr:sp macro="" textlink="">
      <xdr:nvSpPr>
        <xdr:cNvPr id="104" name="103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20</xdr:row>
      <xdr:rowOff>7327</xdr:rowOff>
    </xdr:from>
    <xdr:to>
      <xdr:col>14</xdr:col>
      <xdr:colOff>0</xdr:colOff>
      <xdr:row>21</xdr:row>
      <xdr:rowOff>4372</xdr:rowOff>
    </xdr:to>
    <xdr:sp macro="" textlink="">
      <xdr:nvSpPr>
        <xdr:cNvPr id="105" name="10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22</xdr:row>
      <xdr:rowOff>7327</xdr:rowOff>
    </xdr:from>
    <xdr:to>
      <xdr:col>3</xdr:col>
      <xdr:colOff>0</xdr:colOff>
      <xdr:row>23</xdr:row>
      <xdr:rowOff>4372</xdr:rowOff>
    </xdr:to>
    <xdr:sp macro="" textlink="">
      <xdr:nvSpPr>
        <xdr:cNvPr id="106" name="10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22</xdr:row>
      <xdr:rowOff>7327</xdr:rowOff>
    </xdr:from>
    <xdr:to>
      <xdr:col>4</xdr:col>
      <xdr:colOff>0</xdr:colOff>
      <xdr:row>23</xdr:row>
      <xdr:rowOff>4372</xdr:rowOff>
    </xdr:to>
    <xdr:sp macro="" textlink="">
      <xdr:nvSpPr>
        <xdr:cNvPr id="162" name="16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22</xdr:row>
      <xdr:rowOff>7327</xdr:rowOff>
    </xdr:from>
    <xdr:to>
      <xdr:col>5</xdr:col>
      <xdr:colOff>0</xdr:colOff>
      <xdr:row>23</xdr:row>
      <xdr:rowOff>4372</xdr:rowOff>
    </xdr:to>
    <xdr:sp macro="" textlink="">
      <xdr:nvSpPr>
        <xdr:cNvPr id="163" name="16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22</xdr:row>
      <xdr:rowOff>7327</xdr:rowOff>
    </xdr:from>
    <xdr:to>
      <xdr:col>6</xdr:col>
      <xdr:colOff>0</xdr:colOff>
      <xdr:row>23</xdr:row>
      <xdr:rowOff>4372</xdr:rowOff>
    </xdr:to>
    <xdr:sp macro="" textlink="">
      <xdr:nvSpPr>
        <xdr:cNvPr id="164" name="16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22</xdr:row>
      <xdr:rowOff>7327</xdr:rowOff>
    </xdr:from>
    <xdr:to>
      <xdr:col>7</xdr:col>
      <xdr:colOff>0</xdr:colOff>
      <xdr:row>23</xdr:row>
      <xdr:rowOff>4372</xdr:rowOff>
    </xdr:to>
    <xdr:sp macro="" textlink="">
      <xdr:nvSpPr>
        <xdr:cNvPr id="165" name="16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22</xdr:row>
      <xdr:rowOff>7327</xdr:rowOff>
    </xdr:from>
    <xdr:to>
      <xdr:col>8</xdr:col>
      <xdr:colOff>0</xdr:colOff>
      <xdr:row>23</xdr:row>
      <xdr:rowOff>4372</xdr:rowOff>
    </xdr:to>
    <xdr:sp macro="" textlink="">
      <xdr:nvSpPr>
        <xdr:cNvPr id="166" name="16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22</xdr:row>
      <xdr:rowOff>7327</xdr:rowOff>
    </xdr:from>
    <xdr:to>
      <xdr:col>9</xdr:col>
      <xdr:colOff>0</xdr:colOff>
      <xdr:row>23</xdr:row>
      <xdr:rowOff>4372</xdr:rowOff>
    </xdr:to>
    <xdr:sp macro="" textlink="">
      <xdr:nvSpPr>
        <xdr:cNvPr id="167" name="16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22</xdr:row>
      <xdr:rowOff>7327</xdr:rowOff>
    </xdr:from>
    <xdr:to>
      <xdr:col>10</xdr:col>
      <xdr:colOff>0</xdr:colOff>
      <xdr:row>23</xdr:row>
      <xdr:rowOff>4372</xdr:rowOff>
    </xdr:to>
    <xdr:sp macro="" textlink="">
      <xdr:nvSpPr>
        <xdr:cNvPr id="168" name="16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22</xdr:row>
      <xdr:rowOff>7327</xdr:rowOff>
    </xdr:from>
    <xdr:to>
      <xdr:col>11</xdr:col>
      <xdr:colOff>0</xdr:colOff>
      <xdr:row>23</xdr:row>
      <xdr:rowOff>4372</xdr:rowOff>
    </xdr:to>
    <xdr:sp macro="" textlink="">
      <xdr:nvSpPr>
        <xdr:cNvPr id="169" name="16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22</xdr:row>
      <xdr:rowOff>7327</xdr:rowOff>
    </xdr:from>
    <xdr:to>
      <xdr:col>12</xdr:col>
      <xdr:colOff>0</xdr:colOff>
      <xdr:row>23</xdr:row>
      <xdr:rowOff>4372</xdr:rowOff>
    </xdr:to>
    <xdr:sp macro="" textlink="">
      <xdr:nvSpPr>
        <xdr:cNvPr id="170" name="16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22</xdr:row>
      <xdr:rowOff>7327</xdr:rowOff>
    </xdr:from>
    <xdr:to>
      <xdr:col>13</xdr:col>
      <xdr:colOff>0</xdr:colOff>
      <xdr:row>23</xdr:row>
      <xdr:rowOff>4372</xdr:rowOff>
    </xdr:to>
    <xdr:sp macro="" textlink="">
      <xdr:nvSpPr>
        <xdr:cNvPr id="171" name="17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22</xdr:row>
      <xdr:rowOff>7327</xdr:rowOff>
    </xdr:from>
    <xdr:to>
      <xdr:col>14</xdr:col>
      <xdr:colOff>0</xdr:colOff>
      <xdr:row>23</xdr:row>
      <xdr:rowOff>4372</xdr:rowOff>
    </xdr:to>
    <xdr:sp macro="" textlink="">
      <xdr:nvSpPr>
        <xdr:cNvPr id="172" name="17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22</xdr:row>
      <xdr:rowOff>7327</xdr:rowOff>
    </xdr:from>
    <xdr:to>
      <xdr:col>15</xdr:col>
      <xdr:colOff>0</xdr:colOff>
      <xdr:row>23</xdr:row>
      <xdr:rowOff>4372</xdr:rowOff>
    </xdr:to>
    <xdr:sp macro="" textlink="">
      <xdr:nvSpPr>
        <xdr:cNvPr id="173" name="17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22</xdr:row>
      <xdr:rowOff>7327</xdr:rowOff>
    </xdr:from>
    <xdr:to>
      <xdr:col>16</xdr:col>
      <xdr:colOff>0</xdr:colOff>
      <xdr:row>23</xdr:row>
      <xdr:rowOff>4372</xdr:rowOff>
    </xdr:to>
    <xdr:sp macro="" textlink="">
      <xdr:nvSpPr>
        <xdr:cNvPr id="174" name="17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22</xdr:row>
      <xdr:rowOff>7327</xdr:rowOff>
    </xdr:from>
    <xdr:to>
      <xdr:col>17</xdr:col>
      <xdr:colOff>0</xdr:colOff>
      <xdr:row>23</xdr:row>
      <xdr:rowOff>4372</xdr:rowOff>
    </xdr:to>
    <xdr:sp macro="" textlink="">
      <xdr:nvSpPr>
        <xdr:cNvPr id="175" name="17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22</xdr:row>
      <xdr:rowOff>7327</xdr:rowOff>
    </xdr:from>
    <xdr:to>
      <xdr:col>18</xdr:col>
      <xdr:colOff>0</xdr:colOff>
      <xdr:row>23</xdr:row>
      <xdr:rowOff>4372</xdr:rowOff>
    </xdr:to>
    <xdr:sp macro="" textlink="">
      <xdr:nvSpPr>
        <xdr:cNvPr id="176" name="17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22</xdr:row>
      <xdr:rowOff>7327</xdr:rowOff>
    </xdr:from>
    <xdr:to>
      <xdr:col>19</xdr:col>
      <xdr:colOff>0</xdr:colOff>
      <xdr:row>23</xdr:row>
      <xdr:rowOff>4372</xdr:rowOff>
    </xdr:to>
    <xdr:sp macro="" textlink="">
      <xdr:nvSpPr>
        <xdr:cNvPr id="177" name="17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22</xdr:row>
      <xdr:rowOff>7327</xdr:rowOff>
    </xdr:from>
    <xdr:to>
      <xdr:col>20</xdr:col>
      <xdr:colOff>0</xdr:colOff>
      <xdr:row>23</xdr:row>
      <xdr:rowOff>4372</xdr:rowOff>
    </xdr:to>
    <xdr:sp macro="" textlink="">
      <xdr:nvSpPr>
        <xdr:cNvPr id="178" name="17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22</xdr:row>
      <xdr:rowOff>7327</xdr:rowOff>
    </xdr:from>
    <xdr:to>
      <xdr:col>21</xdr:col>
      <xdr:colOff>0</xdr:colOff>
      <xdr:row>23</xdr:row>
      <xdr:rowOff>4372</xdr:rowOff>
    </xdr:to>
    <xdr:sp macro="" textlink="">
      <xdr:nvSpPr>
        <xdr:cNvPr id="179" name="17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22</xdr:row>
      <xdr:rowOff>7327</xdr:rowOff>
    </xdr:from>
    <xdr:to>
      <xdr:col>22</xdr:col>
      <xdr:colOff>0</xdr:colOff>
      <xdr:row>23</xdr:row>
      <xdr:rowOff>4372</xdr:rowOff>
    </xdr:to>
    <xdr:sp macro="" textlink="">
      <xdr:nvSpPr>
        <xdr:cNvPr id="180" name="17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22</xdr:row>
      <xdr:rowOff>7327</xdr:rowOff>
    </xdr:from>
    <xdr:to>
      <xdr:col>23</xdr:col>
      <xdr:colOff>0</xdr:colOff>
      <xdr:row>23</xdr:row>
      <xdr:rowOff>4372</xdr:rowOff>
    </xdr:to>
    <xdr:sp macro="" textlink="">
      <xdr:nvSpPr>
        <xdr:cNvPr id="181" name="18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22</xdr:row>
      <xdr:rowOff>7327</xdr:rowOff>
    </xdr:from>
    <xdr:to>
      <xdr:col>24</xdr:col>
      <xdr:colOff>0</xdr:colOff>
      <xdr:row>23</xdr:row>
      <xdr:rowOff>4372</xdr:rowOff>
    </xdr:to>
    <xdr:sp macro="" textlink="">
      <xdr:nvSpPr>
        <xdr:cNvPr id="182" name="18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22</xdr:row>
      <xdr:rowOff>7327</xdr:rowOff>
    </xdr:from>
    <xdr:to>
      <xdr:col>25</xdr:col>
      <xdr:colOff>0</xdr:colOff>
      <xdr:row>23</xdr:row>
      <xdr:rowOff>4372</xdr:rowOff>
    </xdr:to>
    <xdr:sp macro="" textlink="">
      <xdr:nvSpPr>
        <xdr:cNvPr id="183" name="18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22</xdr:row>
      <xdr:rowOff>7327</xdr:rowOff>
    </xdr:from>
    <xdr:to>
      <xdr:col>26</xdr:col>
      <xdr:colOff>0</xdr:colOff>
      <xdr:row>23</xdr:row>
      <xdr:rowOff>4372</xdr:rowOff>
    </xdr:to>
    <xdr:sp macro="" textlink="">
      <xdr:nvSpPr>
        <xdr:cNvPr id="184" name="18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26</xdr:col>
      <xdr:colOff>7327</xdr:colOff>
      <xdr:row>22</xdr:row>
      <xdr:rowOff>7327</xdr:rowOff>
    </xdr:from>
    <xdr:to>
      <xdr:col>27</xdr:col>
      <xdr:colOff>0</xdr:colOff>
      <xdr:row>23</xdr:row>
      <xdr:rowOff>4372</xdr:rowOff>
    </xdr:to>
    <xdr:sp macro="" textlink="">
      <xdr:nvSpPr>
        <xdr:cNvPr id="185" name="18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7327</xdr:colOff>
      <xdr:row>22</xdr:row>
      <xdr:rowOff>7327</xdr:rowOff>
    </xdr:from>
    <xdr:to>
      <xdr:col>28</xdr:col>
      <xdr:colOff>0</xdr:colOff>
      <xdr:row>23</xdr:row>
      <xdr:rowOff>4372</xdr:rowOff>
    </xdr:to>
    <xdr:sp macro="" textlink="">
      <xdr:nvSpPr>
        <xdr:cNvPr id="186" name="18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7327</xdr:colOff>
      <xdr:row>22</xdr:row>
      <xdr:rowOff>7327</xdr:rowOff>
    </xdr:from>
    <xdr:to>
      <xdr:col>29</xdr:col>
      <xdr:colOff>0</xdr:colOff>
      <xdr:row>23</xdr:row>
      <xdr:rowOff>4372</xdr:rowOff>
    </xdr:to>
    <xdr:sp macro="" textlink="">
      <xdr:nvSpPr>
        <xdr:cNvPr id="187" name="18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EA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AC2" sqref="AC2"/>
    </sheetView>
  </sheetViews>
  <sheetFormatPr baseColWidth="10" defaultRowHeight="15" x14ac:dyDescent="0.25"/>
  <cols>
    <col min="1" max="1" width="12.570312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13.7109375" style="2" customWidth="1"/>
    <col min="10" max="10" width="28.42578125" style="31" customWidth="1"/>
    <col min="11" max="11" width="26.5703125" style="31" customWidth="1"/>
    <col min="12" max="12" width="24.42578125" style="31" customWidth="1"/>
    <col min="13" max="13" width="35.28515625" style="2" hidden="1" customWidth="1"/>
    <col min="14" max="14" width="23.140625" style="31" customWidth="1"/>
    <col min="15" max="15" width="17.140625" style="31" customWidth="1"/>
    <col min="16" max="16" width="12.140625" style="2" customWidth="1"/>
    <col min="17" max="17" width="48" style="2" customWidth="1"/>
    <col min="18" max="18" width="10" style="31" hidden="1" customWidth="1"/>
    <col min="19" max="19" width="10" hidden="1" customWidth="1"/>
    <col min="20" max="20" width="17.5703125" style="31" customWidth="1"/>
    <col min="21" max="21" width="12.7109375" customWidth="1"/>
    <col min="22" max="22" width="24.42578125" style="31" customWidth="1"/>
    <col min="23" max="23" width="12.7109375" style="79" customWidth="1"/>
    <col min="24" max="24" width="35.7109375" style="2" hidden="1" customWidth="1"/>
    <col min="25" max="25" width="14.5703125" style="2" customWidth="1"/>
    <col min="26" max="26" width="12.28515625" style="2" customWidth="1"/>
    <col min="27" max="27" width="21.42578125" style="2" customWidth="1"/>
    <col min="28" max="28" width="18.140625" style="79" bestFit="1" customWidth="1"/>
    <col min="29" max="29" width="12.7109375" style="2" customWidth="1"/>
    <col min="30" max="30" width="14.5703125" style="2" customWidth="1"/>
    <col min="31" max="31" width="23" style="2" customWidth="1"/>
    <col min="32" max="32" width="16.85546875" style="2" customWidth="1"/>
    <col min="33" max="33" width="15" style="79" customWidth="1"/>
    <col min="34" max="34" width="15" style="2" customWidth="1"/>
    <col min="35" max="35" width="25.28515625" style="2" customWidth="1"/>
    <col min="36" max="36" width="18" style="2" customWidth="1"/>
    <col min="37" max="37" width="47.28515625" style="2" customWidth="1"/>
    <col min="38" max="38" width="24.42578125" style="31" customWidth="1"/>
    <col min="39" max="39" width="27.140625" style="31" customWidth="1"/>
    <col min="40" max="40" width="15.140625" style="2" customWidth="1"/>
    <col min="41" max="41" width="17.42578125" style="2" customWidth="1"/>
    <col min="42" max="42" width="16.42578125" style="2" customWidth="1"/>
    <col min="43" max="43" width="13.28515625" style="2" customWidth="1"/>
    <col min="44" max="44" width="15.140625" style="2" customWidth="1"/>
    <col min="45" max="47" width="11.42578125" style="2" customWidth="1"/>
    <col min="48" max="48" width="15.5703125" style="2" customWidth="1"/>
    <col min="49" max="49" width="15.28515625" style="2" customWidth="1"/>
    <col min="50" max="50" width="47.140625" customWidth="1"/>
    <col min="51" max="51" width="19.28515625" style="2" customWidth="1"/>
    <col min="52" max="52" width="15.7109375" style="31" hidden="1" customWidth="1"/>
    <col min="53" max="53" width="24.85546875" style="31" hidden="1" customWidth="1"/>
    <col min="54" max="54" width="13.7109375" style="31" hidden="1" customWidth="1"/>
    <col min="55" max="55" width="18.5703125" style="31" hidden="1" customWidth="1"/>
    <col min="56" max="56" width="16.85546875" style="31" hidden="1" customWidth="1"/>
    <col min="57" max="58" width="21.140625" style="31" hidden="1" customWidth="1"/>
    <col min="59" max="59" width="13" style="2" hidden="1" customWidth="1"/>
    <col min="60" max="60" width="30" style="70" hidden="1" customWidth="1"/>
    <col min="61" max="61" width="46.5703125" style="2" hidden="1" customWidth="1"/>
    <col min="62" max="62" width="38.28515625" style="2" hidden="1" customWidth="1"/>
    <col min="63" max="63" width="38.5703125" style="2" hidden="1" customWidth="1"/>
    <col min="64" max="64" width="12.85546875" style="2" hidden="1" customWidth="1"/>
    <col min="65" max="65" width="14.7109375" style="2" hidden="1" customWidth="1"/>
    <col min="66" max="66" width="17.140625" style="79" hidden="1" customWidth="1"/>
    <col min="67" max="67" width="14.85546875" style="285" hidden="1" customWidth="1"/>
    <col min="68" max="68" width="18.140625" style="60" hidden="1" customWidth="1"/>
    <col min="69" max="69" width="24.7109375" style="2" hidden="1" customWidth="1"/>
    <col min="70" max="70" width="21.28515625" style="76" hidden="1" customWidth="1"/>
    <col min="71" max="71" width="13.140625" style="76" hidden="1" customWidth="1"/>
    <col min="72" max="72" width="13.42578125" hidden="1" customWidth="1"/>
    <col min="73" max="73" width="18.5703125" style="2" hidden="1" customWidth="1"/>
    <col min="74" max="74" width="14.28515625" style="79" hidden="1" customWidth="1"/>
    <col min="75" max="75" width="13.42578125" style="79" hidden="1" customWidth="1"/>
    <col min="76" max="76" width="19.28515625" hidden="1" customWidth="1"/>
    <col min="77" max="77" width="12.85546875" hidden="1" customWidth="1"/>
    <col min="78" max="78" width="2" hidden="1" customWidth="1"/>
    <col min="79" max="79" width="3" hidden="1" customWidth="1"/>
    <col min="80" max="80" width="34" hidden="1" customWidth="1"/>
    <col min="81" max="81" width="9.140625" style="2" hidden="1" customWidth="1"/>
    <col min="82" max="84" width="34" hidden="1" customWidth="1"/>
    <col min="85" max="85" width="8.42578125" hidden="1" customWidth="1"/>
    <col min="86" max="86" width="20.85546875" hidden="1" customWidth="1"/>
    <col min="87" max="87" width="8" hidden="1" customWidth="1"/>
    <col min="88" max="88" width="6.28515625" hidden="1" customWidth="1"/>
    <col min="89" max="89" width="34" style="24" hidden="1" customWidth="1"/>
    <col min="90" max="90" width="34" hidden="1" customWidth="1"/>
    <col min="91" max="91" width="15.5703125" hidden="1" customWidth="1"/>
    <col min="92" max="93" width="34" hidden="1" customWidth="1"/>
    <col min="94" max="94" width="9.28515625" hidden="1" customWidth="1"/>
    <col min="95" max="95" width="13.7109375" hidden="1" customWidth="1"/>
    <col min="96" max="96" width="20.5703125" hidden="1" customWidth="1"/>
    <col min="97" max="97" width="6" hidden="1" customWidth="1"/>
    <col min="98" max="98" width="5" hidden="1" customWidth="1"/>
    <col min="99" max="99" width="31" hidden="1" customWidth="1"/>
    <col min="100" max="112" width="34" hidden="1" customWidth="1"/>
    <col min="113" max="113" width="2.85546875" hidden="1" customWidth="1"/>
    <col min="114" max="114" width="3" hidden="1" customWidth="1"/>
    <col min="115" max="117" width="12" hidden="1" customWidth="1"/>
    <col min="118" max="118" width="34" hidden="1" customWidth="1"/>
    <col min="119" max="119" width="15.42578125" hidden="1" customWidth="1"/>
    <col min="120" max="121" width="9.42578125" hidden="1" customWidth="1"/>
    <col min="122" max="124" width="34" hidden="1" customWidth="1"/>
    <col min="125" max="125" width="17.28515625" hidden="1" customWidth="1"/>
    <col min="126" max="131" width="34" hidden="1" customWidth="1"/>
    <col min="132" max="138" width="34" customWidth="1"/>
    <col min="139" max="142" width="11.42578125" customWidth="1"/>
    <col min="143" max="143" width="11.85546875" customWidth="1"/>
    <col min="144" max="148" width="11.42578125" customWidth="1"/>
  </cols>
  <sheetData>
    <row r="1" spans="1:125" ht="35.25" customHeight="1" x14ac:dyDescent="0.25">
      <c r="A1" s="61" t="s">
        <v>10453</v>
      </c>
      <c r="B1" s="62" t="s">
        <v>20</v>
      </c>
      <c r="C1" s="62" t="s">
        <v>7</v>
      </c>
      <c r="D1" s="62" t="s">
        <v>10508</v>
      </c>
      <c r="E1" s="62" t="s">
        <v>10435</v>
      </c>
      <c r="F1" s="62" t="s">
        <v>23</v>
      </c>
      <c r="G1" s="62" t="s">
        <v>0</v>
      </c>
      <c r="H1" s="62" t="s">
        <v>3</v>
      </c>
      <c r="I1" s="52" t="s">
        <v>6</v>
      </c>
      <c r="J1" s="288" t="s">
        <v>10628</v>
      </c>
      <c r="K1" s="288" t="s">
        <v>10626</v>
      </c>
      <c r="L1" s="288" t="s">
        <v>10627</v>
      </c>
      <c r="M1" s="53" t="s">
        <v>10440</v>
      </c>
      <c r="N1" s="288" t="s">
        <v>4</v>
      </c>
      <c r="O1" s="288" t="s">
        <v>5</v>
      </c>
      <c r="P1" s="52" t="s">
        <v>10633</v>
      </c>
      <c r="Q1" s="53" t="s">
        <v>10441</v>
      </c>
      <c r="R1" s="48" t="s">
        <v>10643</v>
      </c>
      <c r="S1" s="48" t="s">
        <v>10644</v>
      </c>
      <c r="T1" s="48" t="s">
        <v>2</v>
      </c>
      <c r="U1" s="48" t="s">
        <v>10629</v>
      </c>
      <c r="V1" s="48" t="s">
        <v>14</v>
      </c>
      <c r="W1" s="49" t="s">
        <v>10630</v>
      </c>
      <c r="X1" s="49" t="s">
        <v>10439</v>
      </c>
      <c r="Y1" s="48" t="s">
        <v>16</v>
      </c>
      <c r="Z1" s="48" t="s">
        <v>10446</v>
      </c>
      <c r="AA1" s="48" t="s">
        <v>10436</v>
      </c>
      <c r="AB1" s="48" t="s">
        <v>10635</v>
      </c>
      <c r="AC1" s="54" t="s">
        <v>10442</v>
      </c>
      <c r="AD1" s="54" t="s">
        <v>10</v>
      </c>
      <c r="AE1" s="64" t="s">
        <v>12</v>
      </c>
      <c r="AF1" s="63" t="s">
        <v>10526</v>
      </c>
      <c r="AG1" s="63" t="s">
        <v>10527</v>
      </c>
      <c r="AH1" s="63" t="s">
        <v>10520</v>
      </c>
      <c r="AI1" s="51" t="s">
        <v>177</v>
      </c>
      <c r="AJ1" s="51" t="s">
        <v>10463</v>
      </c>
      <c r="AK1" s="51" t="s">
        <v>10438</v>
      </c>
      <c r="AL1" s="289" t="s">
        <v>10443</v>
      </c>
      <c r="AM1" s="289" t="s">
        <v>10444</v>
      </c>
      <c r="AN1" s="34" t="s">
        <v>84</v>
      </c>
      <c r="AO1" s="33" t="s">
        <v>10500</v>
      </c>
      <c r="AP1" s="33" t="s">
        <v>93</v>
      </c>
      <c r="AQ1" s="33" t="s">
        <v>94</v>
      </c>
      <c r="AR1" s="33" t="s">
        <v>90</v>
      </c>
      <c r="AS1" s="33" t="s">
        <v>39</v>
      </c>
      <c r="AT1" s="34" t="s">
        <v>10501</v>
      </c>
      <c r="AU1" s="34" t="s">
        <v>180</v>
      </c>
      <c r="AV1" s="34" t="s">
        <v>10425</v>
      </c>
      <c r="AW1" s="34" t="s">
        <v>10502</v>
      </c>
      <c r="AX1" s="34" t="s">
        <v>95</v>
      </c>
      <c r="AY1" s="44" t="s">
        <v>10593</v>
      </c>
      <c r="AZ1" s="71" t="s">
        <v>10509</v>
      </c>
      <c r="BA1" s="65" t="s">
        <v>10511</v>
      </c>
      <c r="BB1" s="65" t="s">
        <v>10510</v>
      </c>
      <c r="BC1" s="65" t="s">
        <v>10512</v>
      </c>
      <c r="BD1" s="65" t="s">
        <v>10513</v>
      </c>
      <c r="BE1" s="65" t="s">
        <v>10516</v>
      </c>
      <c r="BF1" s="65" t="s">
        <v>10517</v>
      </c>
      <c r="BG1" s="65" t="s">
        <v>10515</v>
      </c>
      <c r="BH1" s="68" t="s">
        <v>10514</v>
      </c>
      <c r="BI1" s="50" t="s">
        <v>8</v>
      </c>
      <c r="BJ1" s="50" t="s">
        <v>9</v>
      </c>
      <c r="BK1" s="50" t="s">
        <v>10424</v>
      </c>
      <c r="BL1" s="62" t="s">
        <v>178</v>
      </c>
      <c r="BM1" s="62" t="s">
        <v>179</v>
      </c>
      <c r="BN1" s="269" t="s">
        <v>10590</v>
      </c>
      <c r="BO1" s="284" t="s">
        <v>10591</v>
      </c>
      <c r="BP1" s="287" t="s">
        <v>10592</v>
      </c>
      <c r="BQ1" s="50" t="s">
        <v>10499</v>
      </c>
      <c r="BR1" s="74" t="s">
        <v>10596</v>
      </c>
      <c r="BS1" s="74" t="s">
        <v>10598</v>
      </c>
      <c r="BT1" s="282" t="s">
        <v>11</v>
      </c>
      <c r="BU1" s="53" t="s">
        <v>10445</v>
      </c>
      <c r="BV1" s="283" t="s">
        <v>10631</v>
      </c>
      <c r="BW1" s="283" t="s">
        <v>10632</v>
      </c>
      <c r="BX1" s="28"/>
      <c r="BY1" s="28"/>
      <c r="BZ1" s="28"/>
      <c r="CA1" s="28"/>
      <c r="CB1" s="28"/>
      <c r="CC1" s="30" t="s">
        <v>7</v>
      </c>
      <c r="CD1" s="28"/>
      <c r="CE1" s="55"/>
      <c r="CF1" s="55"/>
      <c r="CG1" s="28" t="s">
        <v>96</v>
      </c>
      <c r="CH1" s="28" t="s">
        <v>173</v>
      </c>
      <c r="CI1" s="28" t="s">
        <v>174</v>
      </c>
      <c r="CJ1" s="28" t="s">
        <v>175</v>
      </c>
      <c r="CK1" s="56"/>
      <c r="CL1" s="28"/>
      <c r="CM1" s="28" t="s">
        <v>100</v>
      </c>
      <c r="CN1" s="28"/>
      <c r="CO1" s="28"/>
      <c r="CP1" s="28" t="s">
        <v>134</v>
      </c>
      <c r="CQ1" s="28" t="s">
        <v>107</v>
      </c>
      <c r="CR1" s="28" t="s">
        <v>108</v>
      </c>
      <c r="CS1" s="28"/>
      <c r="CT1" s="28"/>
      <c r="CU1" s="28"/>
      <c r="DK1" s="5">
        <f>100/27</f>
        <v>3.7037037037037037</v>
      </c>
      <c r="DL1" s="5">
        <f>DK1/27</f>
        <v>0.13717421124828533</v>
      </c>
      <c r="DM1" s="5">
        <f>DL1/27</f>
        <v>5.080526342529086E-3</v>
      </c>
      <c r="DO1" s="23" t="s">
        <v>135</v>
      </c>
      <c r="DS1" s="23"/>
      <c r="DT1" s="23"/>
    </row>
    <row r="2" spans="1:125" s="5" customFormat="1" ht="15" customHeight="1" x14ac:dyDescent="0.25">
      <c r="A2" s="4" t="str">
        <f t="shared" ref="A2:A65" ca="1" si="0">IF(OR(BS2="",BQ2="",BQ2="VENCIDO"),IF(B2="","",IF(LEN(B2)=1,"000"&amp;B2,IF(LEN(B2)=2,"00"&amp;B2,IF(LEN(B2)=3,"0"&amp;B2,B2)))),C2)</f>
        <v>0001</v>
      </c>
      <c r="B2" s="6">
        <v>1</v>
      </c>
      <c r="C2" s="8"/>
      <c r="D2" s="1"/>
      <c r="E2" s="1"/>
      <c r="F2" s="7"/>
      <c r="G2" s="9"/>
      <c r="I2" s="4"/>
      <c r="J2" s="66"/>
      <c r="K2" s="66"/>
      <c r="L2" s="66"/>
      <c r="M2" s="2" t="str">
        <f>IFERROR(INDEX('padron cfe'!C:C,MATCH(DATOS!C2,'padron cfe'!A:A,0),1),"")</f>
        <v/>
      </c>
      <c r="N2" s="66"/>
      <c r="O2" s="66"/>
      <c r="P2" s="4"/>
      <c r="Q2" s="2"/>
      <c r="R2" s="66"/>
      <c r="T2" s="66"/>
      <c r="V2" s="66"/>
      <c r="X2" s="2" t="str">
        <f>IFERROR(INDEX('padron cfe'!D:D,MATCH(DATOS!C2,'padron cfe'!A:A,0),1),"")</f>
        <v/>
      </c>
      <c r="Y2" s="4"/>
      <c r="Z2" s="4"/>
      <c r="AA2" s="4"/>
      <c r="AB2" s="4"/>
      <c r="AC2" s="6"/>
      <c r="AD2" s="4"/>
      <c r="AE2" s="4" t="str">
        <f t="shared" ref="AE2:AE65" si="1">IF(AD2="","",(AD2*0.746*365*24)*0.75+438)</f>
        <v/>
      </c>
      <c r="AF2" s="4"/>
      <c r="AG2" s="4"/>
      <c r="AH2" s="4"/>
      <c r="AI2" s="2"/>
      <c r="AJ2" s="2"/>
      <c r="AK2" s="2"/>
      <c r="AL2" s="31"/>
      <c r="AM2" s="31"/>
      <c r="AN2" s="2"/>
      <c r="AO2" s="4"/>
      <c r="AP2" s="4"/>
      <c r="AQ2" s="4"/>
      <c r="AR2" s="4"/>
      <c r="AS2" s="4"/>
      <c r="AT2" s="4"/>
      <c r="AU2" s="4"/>
      <c r="AV2" s="4"/>
      <c r="AW2" s="4"/>
      <c r="AY2" s="7"/>
      <c r="AZ2" s="47"/>
      <c r="BA2" s="66"/>
      <c r="BB2" s="73"/>
      <c r="BC2" s="67"/>
      <c r="BD2" s="78"/>
      <c r="BE2" s="66"/>
      <c r="BF2" s="66"/>
      <c r="BG2" s="4"/>
      <c r="BH2" s="69"/>
      <c r="BI2" s="4"/>
      <c r="BJ2" s="4"/>
      <c r="BK2" s="9"/>
      <c r="BL2" s="7"/>
      <c r="BM2" s="7"/>
      <c r="BN2" s="7"/>
      <c r="BO2" s="286"/>
      <c r="BP2" s="22"/>
      <c r="BQ2" s="7" t="str">
        <f t="shared" ref="BQ2:BQ65" ca="1" si="2">IFERROR(IF(BK2="","",IF(BG2=5,"",IF(BK2-TODAY()&gt;0,"VIGENTE","VENCIDO"))),"")</f>
        <v/>
      </c>
      <c r="BR2" s="75" t="str">
        <f t="shared" ref="BR2:BR65" si="3">IFERROR(IF(BH2=0,"",BH2/6000),"")</f>
        <v/>
      </c>
      <c r="BS2" s="75" t="str">
        <f t="shared" ref="BS2:BS65" si="4">IFERROR(IF(VALUE(AY2)&gt;VALUE(APERTURA_VENTANILLA),"OK",""),"")</f>
        <v/>
      </c>
      <c r="BT2" s="5" t="str">
        <f t="shared" ref="BT2:BT65" si="5">J2&amp;IF(K2="",""," ")&amp;K2&amp;IF(L2="",""," ")&amp;L2</f>
        <v/>
      </c>
      <c r="BU2" s="2" t="str">
        <f t="shared" ref="BU2:BU65" si="6">IF(I2="","",IF(I2="F",SUM(BV2:BW2),""))</f>
        <v/>
      </c>
      <c r="BV2" s="79" t="str">
        <f t="shared" ref="BV2:BV65" si="7">IF(OR(I2="M",I2=""),"",IF(MID(N2,11,1)="H",1,0))</f>
        <v/>
      </c>
      <c r="BW2" s="79" t="str">
        <f t="shared" ref="BW2:BW65" si="8">IF(OR(I2="M",I2=""),"",IF(MID(N2,11,1)="M",1,0))</f>
        <v/>
      </c>
      <c r="BX2" s="5" t="s">
        <v>87</v>
      </c>
      <c r="BY2" s="5" t="s">
        <v>98</v>
      </c>
      <c r="BZ2"/>
      <c r="CA2"/>
      <c r="CC2" s="4" t="str">
        <f>IF(IFERROR(VLOOKUP(C2,C3:C$1993,1,0),"")="","",COUNTIF(C:C,C2))</f>
        <v/>
      </c>
      <c r="CG2" s="5">
        <f>IF(B2="","",IF(CC2="",1,""))</f>
        <v>1</v>
      </c>
      <c r="CH2" s="5" t="str">
        <f t="shared" ref="CH2:CH65" si="9">IF(CG2="","",AE2)</f>
        <v/>
      </c>
      <c r="CI2" s="5">
        <f t="shared" ref="CI2:CI65" si="10">IF(CG2="","",H2)</f>
        <v>0</v>
      </c>
      <c r="CJ2" s="14">
        <f t="shared" ref="CJ2:CJ65" si="11">IF(CG2="","",C2)</f>
        <v>0</v>
      </c>
      <c r="CK2" s="25"/>
      <c r="CL2" s="15"/>
      <c r="CM2" s="5" t="str">
        <f t="shared" ref="CM2:CM33" si="12">CONCATENATE(AO2,AP2,AQ2,AR2,AS2)</f>
        <v/>
      </c>
      <c r="CP2" s="5" t="str">
        <f>IFERROR(RANK(CR2,CR$2:CR$1493,1),"")</f>
        <v/>
      </c>
      <c r="CQ2" s="5" t="str">
        <f>BT2</f>
        <v/>
      </c>
      <c r="CR2" s="22" t="str">
        <f>IF(CQ2="","",(IFERROR(VLOOKUP(MID(CQ2,1,1),$DI$2:DM$28,3,0),0)+IFERROR(VLOOKUP(MID(CQ2,2,1),DI$2:DM$28,4,0),0)+IFERROR(VLOOKUP(MID(CQ2,3,1),DI$2:DM$28,5,0),0)+(ROW(CQ2)/1000000000000)))</f>
        <v/>
      </c>
      <c r="CS2" s="5">
        <f>ROW(CQ2)/1000000000000</f>
        <v>2E-12</v>
      </c>
      <c r="CT2" s="5">
        <v>1</v>
      </c>
      <c r="CU2" s="5" t="str">
        <f>IFERROR(VLOOKUP(CT2,CP$2:CQ1078,2,0),"")</f>
        <v/>
      </c>
      <c r="DI2" s="5" t="s">
        <v>109</v>
      </c>
      <c r="DJ2" s="5">
        <v>1</v>
      </c>
      <c r="DK2" s="5">
        <f>DK$1*$DJ$2</f>
        <v>3.7037037037037037</v>
      </c>
      <c r="DL2" s="5">
        <f>(DL$1*$DJ2)</f>
        <v>0.13717421124828533</v>
      </c>
      <c r="DM2" s="5">
        <f>(DM$1*$DJ2)</f>
        <v>5.080526342529086E-3</v>
      </c>
      <c r="DO2" s="5" t="e">
        <f>IF(REPORTE!AH$2="si",IF(C2=VALUE(REPORTE!C$22),IF(SUM(DO3:DO$1993),CONCATENATE(INT(B2),", "),INT(B2)),""),IF(C2=VALUE(REPORTE!C$21),IF(SUM(DO3:DO$1993),CONCATENATE(INT(B2),", "),INT(B2)),""))</f>
        <v>#VALUE!</v>
      </c>
      <c r="DP2" s="5" t="e">
        <f>CONCATENATE(DO2,DO3,DO4,DO5,DO6,DO7,DO8,DO9,DO10,DO11,DO12,DO13,DO14,DO15,DO16,DO17,DO18,DO19,DO20,DO21,DO22,DO23,DO24,DO25,DO26,DO27,DO28,DO29,DO30,DO31,DO32,DO33,DO34,DO35,DO36,DO37,DO38,DO39,DO40,DO41,DO42,DO43)</f>
        <v>#VALUE!</v>
      </c>
      <c r="DQ2" s="5" t="e">
        <f>CONCATENATE(DP2,DP44,DP86,DP128,DP170,DP212,DP254,DP296,DP338,DP380,DP422,DP464,DP506,DP548,DP590,DP632,DP674,DP716,DP758,DP800,DP842,DP884,DP926,DP968,DP1010,DP1052,DP1094,DP1136,DP1178,DP1220,DP1262,DP1304,DP1346,DP1388,DP1430,DP1472,DP1514,DP1556,DP1598,DP1640,DP1682,DP1724,DP1766,DP1808,DP1850,DP1892,DP1934,DP1976,DP2018)</f>
        <v>#VALUE!</v>
      </c>
      <c r="DS2" s="5" t="str">
        <f t="shared" ref="DS2:DS33" si="13">IF(AI2="","",1)</f>
        <v/>
      </c>
    </row>
    <row r="3" spans="1:125" s="5" customFormat="1" ht="15" customHeight="1" x14ac:dyDescent="0.25">
      <c r="A3" s="4" t="str">
        <f t="shared" ca="1" si="0"/>
        <v>0002</v>
      </c>
      <c r="B3" s="6">
        <v>2</v>
      </c>
      <c r="C3" s="8"/>
      <c r="D3" s="1" t="str">
        <f>IFERROR(INDEX('padron cfe'!B:B,MATCH(DATOS!C3,'padron cfe'!A:A,0),1),"")</f>
        <v/>
      </c>
      <c r="E3" s="1"/>
      <c r="F3" s="7"/>
      <c r="G3" s="9" t="s">
        <v>157</v>
      </c>
      <c r="H3" s="5" t="str">
        <f>IF(F3="","",IFERROR(CONCATENATE("PEUA",VLOOKUP(ESTADO,REPORTE!AV$2:AW$33,2,0),DIDTRITO_FORM,CADER_FORM,IFERROR(INDEX(CA:CA,MATCH(DAY(F3),BZ:BZ,0),1),DAY(F3)),IFERROR(INDEX(CA:CA,MATCH(MONTH(F3),BZ:BZ,0),1),MONTH(F3)),YEAR(F3),G3),""))</f>
        <v/>
      </c>
      <c r="I3" s="4"/>
      <c r="J3" s="66"/>
      <c r="K3" s="66"/>
      <c r="L3" s="66"/>
      <c r="M3" s="2" t="str">
        <f>IFERROR(INDEX('padron cfe'!C:C,MATCH(DATOS!C3,'padron cfe'!A:A,0),1),"")</f>
        <v/>
      </c>
      <c r="N3" s="66"/>
      <c r="O3" s="66" t="str">
        <f>IFERROR(IF(VLOOKUP(BT3,M$2:O2,4,0)=0,"",VLOOKUP(BT3,M$2:O2,4,0)),"")</f>
        <v/>
      </c>
      <c r="P3" s="4"/>
      <c r="Q3" s="2"/>
      <c r="R3" s="66"/>
      <c r="T3" s="66"/>
      <c r="V3" s="66"/>
      <c r="X3" s="2" t="str">
        <f>IFERROR(INDEX('padron cfe'!D:D,MATCH(DATOS!C3,'padron cfe'!A:A,0),1),"")</f>
        <v/>
      </c>
      <c r="Y3" s="4"/>
      <c r="Z3" s="4"/>
      <c r="AA3" s="4"/>
      <c r="AB3" s="4"/>
      <c r="AC3" s="6"/>
      <c r="AD3" s="4"/>
      <c r="AE3" s="4" t="str">
        <f t="shared" ref="AE3:AE4" si="14">IF(AD3="","",(AD3*0.746*365*24)*0.75+438)</f>
        <v/>
      </c>
      <c r="AF3" s="4"/>
      <c r="AG3" s="4"/>
      <c r="AH3" s="4"/>
      <c r="AI3" s="2" t="str">
        <f>IFERROR(IF(INDEX(AI$1:AI2,MATCH(BT3,BT$1:BT2,0),1)=0,"",INDEX(AI$1:AI2,MATCH(BT3,BT$1:BT2,0),1)),"")</f>
        <v/>
      </c>
      <c r="AJ3" s="2" t="str">
        <f>IFERROR(IF(INDEX(AJ$1:AJ2,MATCH(BT3,BT$1:BT2,0),1)=0,"",INDEX(AJ$1:AJ2,MATCH(BT3,BT$1:BT2,0),1)),"")</f>
        <v/>
      </c>
      <c r="AK3" s="2" t="str">
        <f>IFERROR(IF(INDEX(AK$1:AK2,MATCH(BT3,BT$1:BT2,0),1)=0,"",INDEX(AK$1:AK2,MATCH(BT3,BT$1:BT2,0),1)),"")</f>
        <v/>
      </c>
      <c r="AL3" s="31"/>
      <c r="AM3" s="31"/>
      <c r="AN3" s="2"/>
      <c r="AO3" s="4"/>
      <c r="AP3" s="4"/>
      <c r="AQ3" s="4"/>
      <c r="AR3" s="4"/>
      <c r="AS3" s="4"/>
      <c r="AT3" s="4"/>
      <c r="AU3" s="4"/>
      <c r="AV3" s="4"/>
      <c r="AW3" s="4"/>
      <c r="AY3" s="7"/>
      <c r="AZ3" s="47"/>
      <c r="BA3" s="66"/>
      <c r="BB3" s="66"/>
      <c r="BC3" s="66"/>
      <c r="BD3" s="78"/>
      <c r="BE3" s="66"/>
      <c r="BF3" s="66"/>
      <c r="BG3" s="4"/>
      <c r="BH3" s="69"/>
      <c r="BI3" s="4"/>
      <c r="BJ3" s="4"/>
      <c r="BK3" s="9"/>
      <c r="BL3" s="7"/>
      <c r="BM3" s="7"/>
      <c r="BN3" s="7"/>
      <c r="BO3" s="286"/>
      <c r="BP3" s="22"/>
      <c r="BQ3" s="7" t="str">
        <f t="shared" ca="1" si="2"/>
        <v/>
      </c>
      <c r="BR3" s="75" t="str">
        <f t="shared" si="3"/>
        <v/>
      </c>
      <c r="BS3" s="75" t="str">
        <f t="shared" si="4"/>
        <v/>
      </c>
      <c r="BT3" s="5" t="str">
        <f t="shared" si="5"/>
        <v/>
      </c>
      <c r="BU3" s="79" t="str">
        <f t="shared" si="6"/>
        <v/>
      </c>
      <c r="BV3" s="79" t="str">
        <f t="shared" si="7"/>
        <v/>
      </c>
      <c r="BW3" s="79" t="str">
        <f t="shared" si="8"/>
        <v/>
      </c>
      <c r="BX3" t="s">
        <v>39</v>
      </c>
      <c r="BZ3">
        <v>1</v>
      </c>
      <c r="CA3" s="10" t="s">
        <v>27</v>
      </c>
      <c r="CC3" s="4" t="str">
        <f>IF(IFERROR(VLOOKUP(C3,C4:C$1993,1,0),"")="","",COUNTIF(C:C,C3))</f>
        <v/>
      </c>
      <c r="CG3" s="5">
        <f>IF(B3="","",IF(CC3="",1+(MAX(CG$2:CG2)),""))</f>
        <v>2</v>
      </c>
      <c r="CH3" s="5" t="str">
        <f t="shared" si="9"/>
        <v/>
      </c>
      <c r="CI3" s="5" t="str">
        <f t="shared" si="10"/>
        <v/>
      </c>
      <c r="CJ3" s="14">
        <f t="shared" si="11"/>
        <v>0</v>
      </c>
      <c r="CK3" s="25"/>
      <c r="CL3" s="15"/>
      <c r="CM3" s="5" t="str">
        <f t="shared" si="12"/>
        <v/>
      </c>
      <c r="CP3" s="5" t="str">
        <f>IFERROR(RANK(CR3,CR$2:CR$1493,1),"")</f>
        <v/>
      </c>
      <c r="CQ3" s="5" t="str">
        <f>IF(BT3="","",IFERROR(IF(VLOOKUP(BT3,BT$2:BT2,1,0)=0,"",""),BT3))</f>
        <v/>
      </c>
      <c r="CR3" s="22" t="str">
        <f>IF(CQ3="","",(IFERROR(VLOOKUP(MID(CQ3,1,1),$DI$2:DM$28,3,0),0)+IFERROR(VLOOKUP(MID(CQ3,2,1),DI$2:DM$28,4,0),0)+IFERROR(VLOOKUP(MID(CQ3,3,1),DI$2:DM$28,5,0),0)+(ROW(CQ3)/1000000000000)))</f>
        <v/>
      </c>
      <c r="CT3" s="5">
        <v>2</v>
      </c>
      <c r="CU3" s="5" t="str">
        <f>IFERROR(VLOOKUP(CT3,CP$2:CQ1079,2,0),"")</f>
        <v/>
      </c>
      <c r="DI3" s="5" t="s">
        <v>110</v>
      </c>
      <c r="DJ3" s="5">
        <v>2</v>
      </c>
      <c r="DK3" s="5">
        <f t="shared" ref="DK3:DK28" si="15">DK$1*DJ3</f>
        <v>7.4074074074074074</v>
      </c>
      <c r="DL3" s="5">
        <f t="shared" ref="DL3:DM28" si="16">(DL$1*$DJ3)</f>
        <v>0.27434842249657065</v>
      </c>
      <c r="DM3" s="5">
        <f t="shared" si="16"/>
        <v>1.0161052685058172E-2</v>
      </c>
      <c r="DO3" s="5" t="e">
        <f>IF(REPORTE!AH$2="si",IF(C3=VALUE(REPORTE!C$22),IF(SUM(DO4:DO$1993),CONCATENATE(INT(B3),", "),INT(B3)),""),IF(C3=VALUE(REPORTE!C$21),IF(SUM(DO4:DO$1993),CONCATENATE(INT(B3),", "),INT(B3)),""))</f>
        <v>#VALUE!</v>
      </c>
      <c r="DS3" s="5" t="str">
        <f t="shared" si="13"/>
        <v/>
      </c>
    </row>
    <row r="4" spans="1:125" s="5" customFormat="1" ht="15" customHeight="1" x14ac:dyDescent="0.25">
      <c r="A4" s="4" t="str">
        <f t="shared" ca="1" si="0"/>
        <v>0003</v>
      </c>
      <c r="B4" s="6">
        <v>3</v>
      </c>
      <c r="C4" s="8"/>
      <c r="D4" s="1" t="str">
        <f>IFERROR(INDEX('padron cfe'!B:B,MATCH(DATOS!C4,'padron cfe'!A:A,0),1),"")</f>
        <v/>
      </c>
      <c r="E4" s="1"/>
      <c r="F4" s="7"/>
      <c r="G4" s="9" t="s">
        <v>157</v>
      </c>
      <c r="H4" s="5" t="str">
        <f>IF(F4="","",IFERROR(CONCATENATE("PEUA",VLOOKUP(ESTADO,REPORTE!AV$2:AW$33,2,0),DIDTRITO_FORM,CADER_FORM,IFERROR(INDEX(CA:CA,MATCH(DAY(F4),BZ:BZ,0),1),DAY(F4)),IFERROR(INDEX(CA:CA,MATCH(MONTH(F4),BZ:BZ,0),1),MONTH(F4)),YEAR(F4),G4),""))</f>
        <v/>
      </c>
      <c r="I4" s="4"/>
      <c r="J4" s="66"/>
      <c r="K4" s="66"/>
      <c r="L4" s="66"/>
      <c r="M4" s="2" t="str">
        <f>IFERROR(INDEX('padron cfe'!C:C,MATCH(DATOS!C4,'padron cfe'!A:A,0),1),"")</f>
        <v/>
      </c>
      <c r="N4" s="66" t="str">
        <f>IFERROR(IF(BT4="","",IF(INDEX(N$1:N3,MATCH(BT4,BT$1:BT3,0),1)=0,"",INDEX(N$1:N3,MATCH(BT4,BT$1:BT3,0),1))),"")</f>
        <v/>
      </c>
      <c r="O4" s="66" t="str">
        <f>IFERROR(IF(BT4="","",IF(INDEX(O$1:O3,MATCH(BT4,BT$1:BT3,0),1)=0,"",INDEX(O$1:O3,MATCH(BT4,BT$1:BT3,0),1))),"")</f>
        <v/>
      </c>
      <c r="P4" s="4"/>
      <c r="Q4" s="2"/>
      <c r="R4" s="66"/>
      <c r="T4" s="66"/>
      <c r="U4" s="5" t="str">
        <f>IFERROR(IF(INDEX(U$1:U3,MATCH(T4,T$1:T3,0),1)=0,"",INDEX(U$1:U3,MATCH(T4,T$1:T3,0),1)),"")</f>
        <v/>
      </c>
      <c r="V4" s="66"/>
      <c r="W4" s="5" t="str">
        <f>IFERROR(IF(INDEX(W$1:W3,MATCH(V4,V$1:V3,0),1)=0,"",INDEX(W$1:W3,MATCH(V4,V$1:V3,0),1)),"")</f>
        <v/>
      </c>
      <c r="X4" s="2" t="str">
        <f>IFERROR(INDEX('padron cfe'!D:D,MATCH(DATOS!C4,'padron cfe'!A:A,0),1),"")</f>
        <v/>
      </c>
      <c r="Y4" s="4"/>
      <c r="Z4" s="4"/>
      <c r="AA4" s="4"/>
      <c r="AB4" s="4"/>
      <c r="AC4" s="6"/>
      <c r="AD4" s="4"/>
      <c r="AE4" s="4" t="str">
        <f t="shared" si="14"/>
        <v/>
      </c>
      <c r="AF4" s="4"/>
      <c r="AG4" s="4"/>
      <c r="AH4" s="4"/>
      <c r="AI4" s="2" t="str">
        <f>IFERROR(IF(INDEX(AI$1:AI3,MATCH(BT4,BT$1:BT3,0),1)=0,"",INDEX(AI$1:AI3,MATCH(BT4,BT$1:BT3,0),1)),"")</f>
        <v/>
      </c>
      <c r="AJ4" s="2" t="str">
        <f>IFERROR(IF(INDEX(AJ$1:AJ3,MATCH(BT4,BT$1:BT3,0),1)=0,"",INDEX(AJ$1:AJ3,MATCH(BT4,BT$1:BT3,0),1)),"")</f>
        <v/>
      </c>
      <c r="AK4" s="2" t="str">
        <f>IFERROR(IF(INDEX(AK$1:AK3,MATCH(BT4,BT$1:BT3,0),1)=0,"",INDEX(AK$1:AK3,MATCH(BT4,BT$1:BT3,0),1)),"")</f>
        <v/>
      </c>
      <c r="AL4" s="31"/>
      <c r="AM4" s="31"/>
      <c r="AN4" s="2"/>
      <c r="AO4" s="4"/>
      <c r="AP4" s="4"/>
      <c r="AQ4" s="4"/>
      <c r="AR4" s="4"/>
      <c r="AS4" s="4"/>
      <c r="AT4" s="4"/>
      <c r="AU4" s="4"/>
      <c r="AV4" s="4"/>
      <c r="AW4" s="4"/>
      <c r="AY4" s="7"/>
      <c r="AZ4" s="47"/>
      <c r="BA4" s="66"/>
      <c r="BB4" s="66"/>
      <c r="BC4" s="66"/>
      <c r="BD4" s="78"/>
      <c r="BE4" s="66"/>
      <c r="BF4" s="66"/>
      <c r="BG4" s="4"/>
      <c r="BH4" s="69"/>
      <c r="BI4" s="4"/>
      <c r="BJ4" s="4"/>
      <c r="BK4" s="9"/>
      <c r="BL4" s="7"/>
      <c r="BM4" s="7"/>
      <c r="BN4" s="7"/>
      <c r="BO4" s="286"/>
      <c r="BP4" s="22"/>
      <c r="BQ4" s="7" t="str">
        <f t="shared" ca="1" si="2"/>
        <v/>
      </c>
      <c r="BR4" s="75" t="str">
        <f t="shared" si="3"/>
        <v/>
      </c>
      <c r="BS4" s="75" t="str">
        <f t="shared" si="4"/>
        <v/>
      </c>
      <c r="BT4" s="5" t="str">
        <f t="shared" si="5"/>
        <v/>
      </c>
      <c r="BU4" s="79" t="str">
        <f t="shared" si="6"/>
        <v/>
      </c>
      <c r="BV4" s="79" t="str">
        <f t="shared" si="7"/>
        <v/>
      </c>
      <c r="BW4" s="79" t="str">
        <f t="shared" si="8"/>
        <v/>
      </c>
      <c r="BX4" t="s">
        <v>90</v>
      </c>
      <c r="BZ4">
        <v>2</v>
      </c>
      <c r="CA4" s="10" t="s">
        <v>28</v>
      </c>
      <c r="CC4" s="4" t="str">
        <f>IF(IFERROR(VLOOKUP(C4,C5:C$1993,1,0),"")="","",COUNTIF(C:C,C4))</f>
        <v/>
      </c>
      <c r="CG4" s="5">
        <f>IF(B4="","",IF(CC4="",1+(MAX(CG$2:CG3)),""))</f>
        <v>3</v>
      </c>
      <c r="CH4" s="5" t="str">
        <f t="shared" si="9"/>
        <v/>
      </c>
      <c r="CI4" s="5" t="str">
        <f t="shared" si="10"/>
        <v/>
      </c>
      <c r="CJ4" s="14">
        <f t="shared" si="11"/>
        <v>0</v>
      </c>
      <c r="CK4" s="25"/>
      <c r="CL4" s="15"/>
      <c r="CM4" s="5" t="str">
        <f t="shared" si="12"/>
        <v/>
      </c>
      <c r="CP4" s="5" t="str">
        <f>IFERROR(RANK(CR4,CR$2:CR$1493,1),"")</f>
        <v/>
      </c>
      <c r="CQ4" s="5" t="str">
        <f>IF(BT4="","",IFERROR(IF(VLOOKUP(BT4,BT$2:BT3,1,0)=0,"",""),BT4))</f>
        <v/>
      </c>
      <c r="CR4" s="22" t="str">
        <f>IF(CQ4="","",(IFERROR(VLOOKUP(MID(CQ4,1,1),$DI$2:DM$28,3,0),0)+IFERROR(VLOOKUP(MID(CQ4,2,1),DI$2:DM$28,4,0),0)+IFERROR(VLOOKUP(MID(CQ4,3,1),DI$2:DM$28,5,0),0)+(ROW(CQ4)/1000000000000)))</f>
        <v/>
      </c>
      <c r="CT4" s="5">
        <v>3</v>
      </c>
      <c r="CU4" s="5" t="str">
        <f>IFERROR(VLOOKUP(CT4,CP$2:CQ1080,2,0),"")</f>
        <v/>
      </c>
      <c r="DI4" s="5" t="s">
        <v>111</v>
      </c>
      <c r="DJ4" s="5">
        <v>3</v>
      </c>
      <c r="DK4" s="5">
        <f t="shared" si="15"/>
        <v>11.111111111111111</v>
      </c>
      <c r="DL4" s="5">
        <f t="shared" si="16"/>
        <v>0.41152263374485598</v>
      </c>
      <c r="DM4" s="5">
        <f t="shared" si="16"/>
        <v>1.5241579027587257E-2</v>
      </c>
      <c r="DO4" s="5" t="e">
        <f>IF(REPORTE!AH$2="si",IF(C4=VALUE(REPORTE!C$22),IF(SUM(DO5:DO$1993),CONCATENATE(INT(B4),", "),INT(B4)),""),IF(C4=VALUE(REPORTE!C$21),IF(SUM(DO5:DO$1993),CONCATENATE(INT(B4),", "),INT(B4)),""))</f>
        <v>#VALUE!</v>
      </c>
      <c r="DS4" s="5" t="str">
        <f t="shared" si="13"/>
        <v/>
      </c>
    </row>
    <row r="5" spans="1:125" s="5" customFormat="1" ht="12.75" customHeight="1" x14ac:dyDescent="0.25">
      <c r="A5" s="4" t="str">
        <f t="shared" ca="1" si="0"/>
        <v/>
      </c>
      <c r="B5" s="6"/>
      <c r="C5" s="8"/>
      <c r="D5" s="1" t="str">
        <f>IFERROR(INDEX('padron cfe'!B:B,MATCH(DATOS!C5,'padron cfe'!A:A,0),1),"")</f>
        <v/>
      </c>
      <c r="E5" s="1"/>
      <c r="F5" s="7"/>
      <c r="G5" s="9" t="s">
        <v>157</v>
      </c>
      <c r="H5" s="5" t="str">
        <f>IF(F5="","",IFERROR(CONCATENATE("PEUA",VLOOKUP(ESTADO,REPORTE!AV$2:AW$33,2,0),DIDTRITO_FORM,CADER_FORM,IFERROR(INDEX(CA:CA,MATCH(DAY(F5),BZ:BZ,0),1),DAY(F5)),IFERROR(INDEX(CA:CA,MATCH(MONTH(F5),BZ:BZ,0),1),MONTH(F5)),YEAR(F5),G5),""))</f>
        <v/>
      </c>
      <c r="I5" s="4"/>
      <c r="J5" s="66"/>
      <c r="K5" s="66"/>
      <c r="L5" s="66"/>
      <c r="M5" s="2" t="str">
        <f>IFERROR(INDEX('padron cfe'!C:C,MATCH(DATOS!C5,'padron cfe'!A:A,0),1),"")</f>
        <v/>
      </c>
      <c r="N5" s="66" t="str">
        <f>IFERROR(IF(BT5="","",IF(INDEX(N$1:N4,MATCH(BT5,BT$1:BT4,0),1)=0,"",INDEX(N$1:N4,MATCH(BT5,BT$1:BT4,0),1))),"")</f>
        <v/>
      </c>
      <c r="O5" s="66" t="str">
        <f>IFERROR(IF(BT5="","",IF(INDEX(O$1:O4,MATCH(BT5,BT$1:BT4,0),1)=0,"",INDEX(O$1:O4,MATCH(BT5,BT$1:BT4,0),1))),"")</f>
        <v/>
      </c>
      <c r="P5" s="4"/>
      <c r="Q5" s="2"/>
      <c r="R5" s="66"/>
      <c r="T5" s="66"/>
      <c r="U5" s="5" t="str">
        <f>IFERROR(IF(INDEX(U$1:U4,MATCH(T5,T$1:T4,0),1)=0,"",INDEX(U$1:U4,MATCH(T5,T$1:T4,0),1)),"")</f>
        <v/>
      </c>
      <c r="V5" s="66"/>
      <c r="W5" s="5" t="str">
        <f>IFERROR(IF(INDEX(W$1:W4,MATCH(V5,V$1:V4,0),1)=0,"",INDEX(W$1:W4,MATCH(V5,V$1:V4,0),1)),"")</f>
        <v/>
      </c>
      <c r="X5" s="2" t="str">
        <f>IFERROR(INDEX('padron cfe'!D:D,MATCH(DATOS!C5,'padron cfe'!A:A,0),1),"")</f>
        <v/>
      </c>
      <c r="Y5" s="4"/>
      <c r="Z5" s="4"/>
      <c r="AA5" s="4"/>
      <c r="AB5" s="4"/>
      <c r="AC5" s="6" t="s">
        <v>157</v>
      </c>
      <c r="AD5" s="4"/>
      <c r="AE5" s="4" t="str">
        <f t="shared" si="1"/>
        <v/>
      </c>
      <c r="AF5" s="4"/>
      <c r="AG5" s="4"/>
      <c r="AH5" s="4"/>
      <c r="AI5" s="2" t="str">
        <f>IFERROR(IF(INDEX(AI$1:AI4,MATCH(BT5,BT$1:BT4,0),1)=0,"",INDEX(AI$1:AI4,MATCH(BT5,BT$1:BT4,0),1)),"")</f>
        <v/>
      </c>
      <c r="AJ5" s="2" t="str">
        <f>IFERROR(IF(INDEX(AJ$1:AJ4,MATCH(BT5,BT$1:BT4,0),1)=0,"",INDEX(AJ$1:AJ4,MATCH(BT5,BT$1:BT4,0),1)),"")</f>
        <v/>
      </c>
      <c r="AK5" s="2" t="str">
        <f>IFERROR(IF(INDEX(AK$1:AK4,MATCH(BT5,BT$1:BT4,0),1)=0,"",INDEX(AK$1:AK4,MATCH(BT5,BT$1:BT4,0),1)),"")</f>
        <v/>
      </c>
      <c r="AL5" s="31"/>
      <c r="AM5" s="31"/>
      <c r="AN5" s="2"/>
      <c r="AO5" s="4"/>
      <c r="AP5" s="4"/>
      <c r="AQ5" s="4"/>
      <c r="AR5" s="4"/>
      <c r="AS5" s="4"/>
      <c r="AT5" s="4"/>
      <c r="AU5" s="4"/>
      <c r="AV5" s="4"/>
      <c r="AW5" s="4"/>
      <c r="AY5" s="7"/>
      <c r="AZ5" s="47"/>
      <c r="BA5" s="66"/>
      <c r="BB5" s="66"/>
      <c r="BC5" s="66"/>
      <c r="BD5" s="78"/>
      <c r="BE5" s="66"/>
      <c r="BF5" s="66"/>
      <c r="BG5" s="4"/>
      <c r="BH5" s="69"/>
      <c r="BI5" s="4"/>
      <c r="BJ5" s="4"/>
      <c r="BK5" s="9"/>
      <c r="BL5" s="7"/>
      <c r="BM5" s="7"/>
      <c r="BN5" s="7"/>
      <c r="BO5" s="286"/>
      <c r="BP5" s="22"/>
      <c r="BQ5" s="7" t="str">
        <f t="shared" ca="1" si="2"/>
        <v/>
      </c>
      <c r="BR5" s="75" t="str">
        <f t="shared" si="3"/>
        <v/>
      </c>
      <c r="BS5" s="75" t="str">
        <f t="shared" si="4"/>
        <v/>
      </c>
      <c r="BT5" s="5" t="str">
        <f t="shared" si="5"/>
        <v/>
      </c>
      <c r="BU5" s="79" t="str">
        <f t="shared" si="6"/>
        <v/>
      </c>
      <c r="BV5" s="79" t="str">
        <f t="shared" si="7"/>
        <v/>
      </c>
      <c r="BW5" s="79" t="str">
        <f t="shared" si="8"/>
        <v/>
      </c>
      <c r="BX5" t="s">
        <v>94</v>
      </c>
      <c r="BZ5">
        <v>3</v>
      </c>
      <c r="CA5" s="10" t="s">
        <v>29</v>
      </c>
      <c r="CC5" s="4" t="str">
        <f>IF(IFERROR(VLOOKUP(C5,C6:C$1993,1,0),"")="","",COUNTIF(C:C,C5))</f>
        <v/>
      </c>
      <c r="CG5" s="5" t="str">
        <f>IF(B5="","",IF(CC5="",1+(MAX(CG$2:CG4)),""))</f>
        <v/>
      </c>
      <c r="CH5" s="5" t="str">
        <f t="shared" si="9"/>
        <v/>
      </c>
      <c r="CI5" s="5" t="str">
        <f t="shared" si="10"/>
        <v/>
      </c>
      <c r="CJ5" s="14" t="str">
        <f t="shared" si="11"/>
        <v/>
      </c>
      <c r="CK5" s="25"/>
      <c r="CL5" s="15"/>
      <c r="CM5" s="5" t="str">
        <f t="shared" si="12"/>
        <v/>
      </c>
      <c r="CP5" s="5" t="str">
        <f t="shared" ref="CP5:CP10" si="17">IFERROR(RANK(CR5,CR$2:CR$1493,1),"")</f>
        <v/>
      </c>
      <c r="CQ5" s="5" t="str">
        <f>IF(BT5="","",IFERROR(IF(VLOOKUP(BT5,BT$2:BT4,1,0)=0,"",""),BT5))</f>
        <v/>
      </c>
      <c r="CR5" s="22" t="str">
        <f>IF(CQ5="","",(IFERROR(VLOOKUP(MID(CQ5,1,1),$DI$2:DM$28,3,0),0)+IFERROR(VLOOKUP(MID(CQ5,2,1),DI$2:DM$28,4,0),0)+IFERROR(VLOOKUP(MID(CQ5,3,1),DI$2:DM$28,5,0),0)+(ROW(CQ5)/1000000000000)))</f>
        <v/>
      </c>
      <c r="CT5" s="5">
        <v>4</v>
      </c>
      <c r="CU5" s="5" t="str">
        <f>IFERROR(VLOOKUP(CT5,CP$2:CQ1081,2,0),"")</f>
        <v/>
      </c>
      <c r="DI5" s="5" t="s">
        <v>112</v>
      </c>
      <c r="DJ5" s="5">
        <v>4</v>
      </c>
      <c r="DK5" s="5">
        <f t="shared" si="15"/>
        <v>14.814814814814815</v>
      </c>
      <c r="DL5" s="5">
        <f t="shared" si="16"/>
        <v>0.54869684499314131</v>
      </c>
      <c r="DM5" s="5">
        <f t="shared" si="16"/>
        <v>2.0322105370116344E-2</v>
      </c>
      <c r="DO5" s="5" t="e">
        <f>IF(REPORTE!AH$2="si",IF(C5=VALUE(REPORTE!C$22),IF(SUM(DO6:DO$1993),CONCATENATE(INT(B5),", "),INT(B5)),""),IF(C5=VALUE(REPORTE!C$21),IF(SUM(DO6:DO$1993),CONCATENATE(INT(B5),", "),INT(B5)),""))</f>
        <v>#VALUE!</v>
      </c>
      <c r="DS5" s="5" t="str">
        <f t="shared" si="13"/>
        <v/>
      </c>
    </row>
    <row r="6" spans="1:125" s="5" customFormat="1" ht="15" customHeight="1" x14ac:dyDescent="0.25">
      <c r="A6" s="4" t="str">
        <f t="shared" ca="1" si="0"/>
        <v/>
      </c>
      <c r="B6" s="6"/>
      <c r="C6" s="8"/>
      <c r="D6" s="1" t="str">
        <f>IFERROR(INDEX('padron cfe'!B:B,MATCH(DATOS!C6,'padron cfe'!A:A,0),1),"")</f>
        <v/>
      </c>
      <c r="E6" s="1"/>
      <c r="F6" s="7"/>
      <c r="G6" s="9" t="s">
        <v>157</v>
      </c>
      <c r="H6" s="5" t="str">
        <f>IF(F6="","",IFERROR(CONCATENATE("PEUA",VLOOKUP(ESTADO,REPORTE!AV$2:AW$33,2,0),DIDTRITO_FORM,CADER_FORM,IFERROR(INDEX(CA:CA,MATCH(DAY(F6),BZ:BZ,0),1),DAY(F6)),IFERROR(INDEX(CA:CA,MATCH(MONTH(F6),BZ:BZ,0),1),MONTH(F6)),YEAR(F6),G6),""))</f>
        <v/>
      </c>
      <c r="I6" s="4"/>
      <c r="J6" s="66"/>
      <c r="K6" s="66"/>
      <c r="L6" s="66"/>
      <c r="M6" s="2" t="str">
        <f>IFERROR(INDEX('padron cfe'!C:C,MATCH(DATOS!C6,'padron cfe'!A:A,0),1),"")</f>
        <v/>
      </c>
      <c r="N6" s="66" t="str">
        <f>IFERROR(IF(BT6="","",IF(INDEX(N$1:N5,MATCH(BT6,BT$1:BT5,0),1)=0,"",INDEX(N$1:N5,MATCH(BT6,BT$1:BT5,0),1))),"")</f>
        <v/>
      </c>
      <c r="O6" s="66" t="str">
        <f>IFERROR(IF(BT6="","",IF(INDEX(O$1:O5,MATCH(BT6,BT$1:BT5,0),1)=0,"",INDEX(O$1:O5,MATCH(BT6,BT$1:BT5,0),1))),"")</f>
        <v/>
      </c>
      <c r="P6" s="4"/>
      <c r="Q6" s="2"/>
      <c r="R6" s="66"/>
      <c r="T6" s="66"/>
      <c r="U6" s="5" t="str">
        <f>IFERROR(IF(INDEX(U$1:U5,MATCH(T6,T$1:T5,0),1)=0,"",INDEX(U$1:U5,MATCH(T6,T$1:T5,0),1)),"")</f>
        <v/>
      </c>
      <c r="V6" s="66"/>
      <c r="W6" s="5" t="str">
        <f>IFERROR(IF(INDEX(W$1:W5,MATCH(V6,V$1:V5,0),1)=0,"",INDEX(W$1:W5,MATCH(V6,V$1:V5,0),1)),"")</f>
        <v/>
      </c>
      <c r="X6" s="2" t="str">
        <f>IFERROR(INDEX('padron cfe'!D:D,MATCH(DATOS!C6,'padron cfe'!A:A,0),1),"")</f>
        <v/>
      </c>
      <c r="Y6" s="4"/>
      <c r="Z6" s="4"/>
      <c r="AA6" s="4"/>
      <c r="AB6" s="4"/>
      <c r="AC6" s="6" t="s">
        <v>157</v>
      </c>
      <c r="AD6" s="4"/>
      <c r="AE6" s="4" t="str">
        <f t="shared" si="1"/>
        <v/>
      </c>
      <c r="AF6" s="4"/>
      <c r="AG6" s="4"/>
      <c r="AH6" s="4"/>
      <c r="AI6" s="2" t="str">
        <f>IFERROR(IF(INDEX(AI$1:AI5,MATCH(BT6,BT$1:BT5,0),1)=0,"",INDEX(AI$1:AI5,MATCH(BT6,BT$1:BT5,0),1)),"")</f>
        <v/>
      </c>
      <c r="AJ6" s="2" t="str">
        <f>IFERROR(IF(INDEX(AJ$1:AJ5,MATCH(BT6,BT$1:BT5,0),1)=0,"",INDEX(AJ$1:AJ5,MATCH(BT6,BT$1:BT5,0),1)),"")</f>
        <v/>
      </c>
      <c r="AK6" s="2" t="str">
        <f>IFERROR(IF(INDEX(AK$1:AK5,MATCH(BT6,BT$1:BT5,0),1)=0,"",INDEX(AK$1:AK5,MATCH(BT6,BT$1:BT5,0),1)),"")</f>
        <v/>
      </c>
      <c r="AL6" s="31"/>
      <c r="AM6" s="31"/>
      <c r="AN6" s="2"/>
      <c r="AO6" s="4"/>
      <c r="AP6" s="4"/>
      <c r="AQ6" s="4"/>
      <c r="AR6" s="4"/>
      <c r="AS6" s="4"/>
      <c r="AT6" s="4"/>
      <c r="AU6" s="4"/>
      <c r="AV6" s="4"/>
      <c r="AW6" s="4"/>
      <c r="AY6" s="7"/>
      <c r="AZ6" s="47"/>
      <c r="BA6" s="66"/>
      <c r="BB6" s="66"/>
      <c r="BC6" s="66"/>
      <c r="BD6" s="78"/>
      <c r="BE6" s="66"/>
      <c r="BF6" s="66"/>
      <c r="BG6" s="4"/>
      <c r="BH6" s="69"/>
      <c r="BI6" s="4"/>
      <c r="BJ6" s="4"/>
      <c r="BK6" s="9" t="s">
        <v>157</v>
      </c>
      <c r="BL6" s="7"/>
      <c r="BM6" s="7"/>
      <c r="BN6" s="7"/>
      <c r="BO6" s="286"/>
      <c r="BP6" s="22"/>
      <c r="BQ6" s="7" t="str">
        <f t="shared" ca="1" si="2"/>
        <v/>
      </c>
      <c r="BR6" s="75" t="str">
        <f t="shared" si="3"/>
        <v/>
      </c>
      <c r="BS6" s="75" t="str">
        <f t="shared" si="4"/>
        <v/>
      </c>
      <c r="BT6" s="5" t="str">
        <f t="shared" si="5"/>
        <v/>
      </c>
      <c r="BU6" s="79" t="str">
        <f t="shared" si="6"/>
        <v/>
      </c>
      <c r="BV6" s="79" t="str">
        <f t="shared" si="7"/>
        <v/>
      </c>
      <c r="BW6" s="79" t="str">
        <f t="shared" si="8"/>
        <v/>
      </c>
      <c r="BX6" t="s">
        <v>36</v>
      </c>
      <c r="BY6" s="5" t="s">
        <v>98</v>
      </c>
      <c r="BZ6">
        <v>4</v>
      </c>
      <c r="CA6" s="10" t="s">
        <v>30</v>
      </c>
      <c r="CC6" s="4" t="str">
        <f>IF(IFERROR(VLOOKUP(C6,C7:C$1993,1,0),"")="","",COUNTIF(C:C,C6))</f>
        <v/>
      </c>
      <c r="CG6" s="5" t="str">
        <f>IF(B6="","",IF(CC6="",1+(MAX(CG$2:CG5)),""))</f>
        <v/>
      </c>
      <c r="CH6" s="5" t="str">
        <f t="shared" si="9"/>
        <v/>
      </c>
      <c r="CI6" s="5" t="str">
        <f t="shared" si="10"/>
        <v/>
      </c>
      <c r="CJ6" s="14" t="str">
        <f t="shared" si="11"/>
        <v/>
      </c>
      <c r="CK6" s="25"/>
      <c r="CL6" s="15"/>
      <c r="CM6" s="5" t="str">
        <f t="shared" si="12"/>
        <v/>
      </c>
      <c r="CP6" s="5" t="str">
        <f t="shared" si="17"/>
        <v/>
      </c>
      <c r="CQ6" s="5" t="str">
        <f>IF(BT6="","",IFERROR(IF(VLOOKUP(BT6,BT$2:BT5,1,0)=0,"",""),BT6))</f>
        <v/>
      </c>
      <c r="CR6" s="22" t="str">
        <f>IF(CQ6="","",(IFERROR(VLOOKUP(MID(CQ6,1,1),$DI$2:DM$28,3,0),0)+IFERROR(VLOOKUP(MID(CQ6,2,1),DI$2:DM$28,4,0),0)+IFERROR(VLOOKUP(MID(CQ6,3,1),DI$2:DM$28,5,0),0)+(ROW(CQ6)/1000000000000)))</f>
        <v/>
      </c>
      <c r="CT6" s="5">
        <v>5</v>
      </c>
      <c r="CU6" s="5" t="str">
        <f>IFERROR(VLOOKUP(CT6,CP$2:CQ1082,2,0),"")</f>
        <v/>
      </c>
      <c r="DI6" s="5" t="s">
        <v>113</v>
      </c>
      <c r="DJ6" s="5">
        <v>5</v>
      </c>
      <c r="DK6" s="5">
        <f t="shared" si="15"/>
        <v>18.518518518518519</v>
      </c>
      <c r="DL6" s="5">
        <f t="shared" si="16"/>
        <v>0.68587105624142664</v>
      </c>
      <c r="DM6" s="5">
        <f t="shared" si="16"/>
        <v>2.5402631712645431E-2</v>
      </c>
      <c r="DO6" s="5" t="e">
        <f>IF(REPORTE!AH$2="si",IF(C6=VALUE(REPORTE!C$22),IF(SUM(DO7:DO$1993),CONCATENATE(INT(B6),", "),INT(B6)),""),IF(C6=VALUE(REPORTE!C$21),IF(SUM(DO7:DO$1993),CONCATENATE(INT(B6),", "),INT(B6)),""))</f>
        <v>#VALUE!</v>
      </c>
      <c r="DS6" s="5" t="str">
        <f t="shared" si="13"/>
        <v/>
      </c>
    </row>
    <row r="7" spans="1:125" s="5" customFormat="1" ht="15" customHeight="1" x14ac:dyDescent="0.25">
      <c r="A7" s="4" t="str">
        <f t="shared" ca="1" si="0"/>
        <v/>
      </c>
      <c r="B7" s="6"/>
      <c r="C7" s="8"/>
      <c r="D7" s="1" t="str">
        <f>IFERROR(INDEX('padron cfe'!B:B,MATCH(DATOS!C7,'padron cfe'!A:A,0),1),"")</f>
        <v/>
      </c>
      <c r="E7" s="1"/>
      <c r="F7" s="7"/>
      <c r="G7" s="9" t="s">
        <v>157</v>
      </c>
      <c r="H7" s="5" t="str">
        <f>IF(F7="","",IFERROR(CONCATENATE("PEUA",VLOOKUP(ESTADO,REPORTE!AV$2:AW$33,2,0),DIDTRITO_FORM,CADER_FORM,IFERROR(INDEX(CA:CA,MATCH(DAY(F7),BZ:BZ,0),1),DAY(F7)),IFERROR(INDEX(CA:CA,MATCH(MONTH(F7),BZ:BZ,0),1),MONTH(F7)),YEAR(F7),G7),""))</f>
        <v/>
      </c>
      <c r="I7" s="4"/>
      <c r="J7" s="66"/>
      <c r="K7" s="66"/>
      <c r="L7" s="66"/>
      <c r="M7" s="2" t="str">
        <f>IFERROR(INDEX('padron cfe'!C:C,MATCH(DATOS!C7,'padron cfe'!A:A,0),1),"")</f>
        <v/>
      </c>
      <c r="N7" s="66" t="str">
        <f>IFERROR(IF(BT7="","",IF(INDEX(N$1:N6,MATCH(BT7,BT$1:BT6,0),1)=0,"",INDEX(N$1:N6,MATCH(BT7,BT$1:BT6,0),1))),"")</f>
        <v/>
      </c>
      <c r="O7" s="66" t="str">
        <f>IFERROR(IF(BT7="","",IF(INDEX(O$1:O6,MATCH(BT7,BT$1:BT6,0),1)=0,"",INDEX(O$1:O6,MATCH(BT7,BT$1:BT6,0),1))),"")</f>
        <v/>
      </c>
      <c r="P7" s="4"/>
      <c r="Q7" s="2"/>
      <c r="R7" s="66"/>
      <c r="T7" s="66"/>
      <c r="U7" s="5" t="str">
        <f>IFERROR(IF(INDEX(U$1:U6,MATCH(T7,T$1:T6,0),1)=0,"",INDEX(U$1:U6,MATCH(T7,T$1:T6,0),1)),"")</f>
        <v/>
      </c>
      <c r="V7" s="66"/>
      <c r="W7" s="5" t="str">
        <f>IFERROR(IF(INDEX(W$1:W6,MATCH(V7,V$1:V6,0),1)=0,"",INDEX(W$1:W6,MATCH(V7,V$1:V6,0),1)),"")</f>
        <v/>
      </c>
      <c r="X7" s="2" t="str">
        <f>IFERROR(INDEX('padron cfe'!D:D,MATCH(DATOS!C7,'padron cfe'!A:A,0),1),"")</f>
        <v/>
      </c>
      <c r="Y7" s="4"/>
      <c r="Z7" s="4"/>
      <c r="AA7" s="4"/>
      <c r="AB7" s="4"/>
      <c r="AC7" s="6" t="s">
        <v>157</v>
      </c>
      <c r="AD7" s="4"/>
      <c r="AE7" s="4" t="str">
        <f t="shared" si="1"/>
        <v/>
      </c>
      <c r="AF7" s="4"/>
      <c r="AG7" s="4"/>
      <c r="AH7" s="4"/>
      <c r="AI7" s="2" t="str">
        <f>IFERROR(IF(INDEX(AI$1:AI6,MATCH(BT7,BT$1:BT6,0),1)=0,"",INDEX(AI$1:AI6,MATCH(BT7,BT$1:BT6,0),1)),"")</f>
        <v/>
      </c>
      <c r="AJ7" s="2" t="str">
        <f>IFERROR(IF(INDEX(AJ$1:AJ6,MATCH(BT7,BT$1:BT6,0),1)=0,"",INDEX(AJ$1:AJ6,MATCH(BT7,BT$1:BT6,0),1)),"")</f>
        <v/>
      </c>
      <c r="AK7" s="2" t="str">
        <f>IFERROR(IF(INDEX(AK$1:AK6,MATCH(BT7,BT$1:BT6,0),1)=0,"",INDEX(AK$1:AK6,MATCH(BT7,BT$1:BT6,0),1)),"")</f>
        <v/>
      </c>
      <c r="AL7" s="31"/>
      <c r="AM7" s="31"/>
      <c r="AN7" s="2"/>
      <c r="AO7" s="4"/>
      <c r="AP7" s="4"/>
      <c r="AQ7" s="4"/>
      <c r="AR7" s="4"/>
      <c r="AS7" s="4"/>
      <c r="AT7" s="4"/>
      <c r="AU7" s="4"/>
      <c r="AV7" s="4"/>
      <c r="AW7" s="4"/>
      <c r="AY7" s="7"/>
      <c r="AZ7" s="47"/>
      <c r="BA7" s="66"/>
      <c r="BB7" s="66"/>
      <c r="BC7" s="66"/>
      <c r="BD7" s="78"/>
      <c r="BE7" s="66"/>
      <c r="BF7" s="66"/>
      <c r="BG7" s="4"/>
      <c r="BH7" s="69"/>
      <c r="BI7" s="4"/>
      <c r="BJ7" s="4"/>
      <c r="BK7" s="9"/>
      <c r="BL7" s="7"/>
      <c r="BM7" s="7"/>
      <c r="BN7" s="7"/>
      <c r="BO7" s="286"/>
      <c r="BP7" s="22"/>
      <c r="BQ7" s="7" t="str">
        <f t="shared" ca="1" si="2"/>
        <v/>
      </c>
      <c r="BR7" s="75" t="str">
        <f t="shared" si="3"/>
        <v/>
      </c>
      <c r="BS7" s="75" t="str">
        <f t="shared" si="4"/>
        <v/>
      </c>
      <c r="BT7" s="5" t="str">
        <f t="shared" si="5"/>
        <v/>
      </c>
      <c r="BU7" s="79" t="str">
        <f t="shared" si="6"/>
        <v/>
      </c>
      <c r="BV7" s="79" t="str">
        <f t="shared" si="7"/>
        <v/>
      </c>
      <c r="BW7" s="79" t="str">
        <f t="shared" si="8"/>
        <v/>
      </c>
      <c r="BX7" s="5" t="s">
        <v>42</v>
      </c>
      <c r="BY7" s="5" t="s">
        <v>98</v>
      </c>
      <c r="BZ7">
        <v>5</v>
      </c>
      <c r="CA7" s="10" t="s">
        <v>31</v>
      </c>
      <c r="CC7" s="4" t="str">
        <f>IF(IFERROR(VLOOKUP(C7,C8:C$1993,1,0),"")="","",COUNTIF(C:C,C7))</f>
        <v/>
      </c>
      <c r="CG7" s="5" t="str">
        <f>IF(B7="","",IF(CC7="",1+(MAX(CG$2:CG6)),""))</f>
        <v/>
      </c>
      <c r="CH7" s="5" t="str">
        <f t="shared" si="9"/>
        <v/>
      </c>
      <c r="CI7" s="5" t="str">
        <f t="shared" si="10"/>
        <v/>
      </c>
      <c r="CJ7" s="14" t="str">
        <f t="shared" si="11"/>
        <v/>
      </c>
      <c r="CK7" s="25"/>
      <c r="CL7" s="15"/>
      <c r="CM7" s="5" t="str">
        <f t="shared" si="12"/>
        <v/>
      </c>
      <c r="CP7" s="5" t="str">
        <f t="shared" si="17"/>
        <v/>
      </c>
      <c r="CQ7" s="5" t="str">
        <f>IF(BT7="","",IFERROR(IF(VLOOKUP(BT7,BT$2:BT6,1,0)=0,"",""),BT7))</f>
        <v/>
      </c>
      <c r="CR7" s="22" t="str">
        <f>IF(CQ7="","",(IFERROR(VLOOKUP(MID(CQ7,1,1),$DI$2:DM$28,3,0),0)+IFERROR(VLOOKUP(MID(CQ7,2,1),DI$2:DM$28,4,0),0)+IFERROR(VLOOKUP(MID(CQ7,3,1),DI$2:DM$28,5,0),0)+(ROW(CQ7)/1000000000000)))</f>
        <v/>
      </c>
      <c r="CT7" s="5">
        <v>6</v>
      </c>
      <c r="CU7" s="5" t="str">
        <f>IFERROR(VLOOKUP(CT7,CP$2:CQ1083,2,0),"")</f>
        <v/>
      </c>
      <c r="DI7" s="5" t="s">
        <v>13</v>
      </c>
      <c r="DJ7" s="5">
        <v>6</v>
      </c>
      <c r="DK7" s="5">
        <f t="shared" si="15"/>
        <v>22.222222222222221</v>
      </c>
      <c r="DL7" s="5">
        <f t="shared" si="16"/>
        <v>0.82304526748971196</v>
      </c>
      <c r="DM7" s="5">
        <f t="shared" si="16"/>
        <v>3.0483158055174514E-2</v>
      </c>
      <c r="DO7" s="5" t="e">
        <f>IF(REPORTE!AH$2="si",IF(C7=VALUE(REPORTE!C$22),IF(SUM(DO8:DO$1993),CONCATENATE(INT(B7),", "),INT(B7)),""),IF(C7=VALUE(REPORTE!C$21),IF(SUM(DO8:DO$1993),CONCATENATE(INT(B7),", "),INT(B7)),""))</f>
        <v>#VALUE!</v>
      </c>
      <c r="DS7" s="5" t="str">
        <f t="shared" si="13"/>
        <v/>
      </c>
    </row>
    <row r="8" spans="1:125" s="5" customFormat="1" ht="15" customHeight="1" x14ac:dyDescent="0.25">
      <c r="A8" s="4" t="str">
        <f t="shared" ca="1" si="0"/>
        <v/>
      </c>
      <c r="B8" s="6"/>
      <c r="C8" s="8"/>
      <c r="D8" s="1" t="str">
        <f>IFERROR(INDEX('padron cfe'!B:B,MATCH(DATOS!C8,'padron cfe'!A:A,0),1),"")</f>
        <v/>
      </c>
      <c r="E8" s="1"/>
      <c r="F8" s="7"/>
      <c r="G8" s="9" t="s">
        <v>157</v>
      </c>
      <c r="H8" s="5" t="str">
        <f>IF(F8="","",IFERROR(CONCATENATE("PEUA",VLOOKUP(ESTADO,REPORTE!AV$2:AW$33,2,0),DIDTRITO_FORM,CADER_FORM,IFERROR(INDEX(CA:CA,MATCH(DAY(F8),BZ:BZ,0),1),DAY(F8)),IFERROR(INDEX(CA:CA,MATCH(MONTH(F8),BZ:BZ,0),1),MONTH(F8)),YEAR(F8),G8),""))</f>
        <v/>
      </c>
      <c r="I8" s="4"/>
      <c r="J8" s="66"/>
      <c r="K8" s="66"/>
      <c r="L8" s="66"/>
      <c r="M8" s="2" t="str">
        <f>IFERROR(INDEX('padron cfe'!C:C,MATCH(DATOS!C8,'padron cfe'!A:A,0),1),"")</f>
        <v/>
      </c>
      <c r="N8" s="66" t="str">
        <f>IFERROR(IF(BT8="","",IF(INDEX(N$1:N7,MATCH(BT8,BT$1:BT7,0),1)=0,"",INDEX(N$1:N7,MATCH(BT8,BT$1:BT7,0),1))),"")</f>
        <v/>
      </c>
      <c r="O8" s="66" t="str">
        <f>IFERROR(IF(BT8="","",IF(INDEX(O$1:O7,MATCH(BT8,BT$1:BT7,0),1)=0,"",INDEX(O$1:O7,MATCH(BT8,BT$1:BT7,0),1))),"")</f>
        <v/>
      </c>
      <c r="P8" s="4"/>
      <c r="Q8" s="2"/>
      <c r="R8" s="66"/>
      <c r="T8" s="66"/>
      <c r="U8" s="5" t="str">
        <f>IFERROR(IF(INDEX(U$1:U7,MATCH(T8,T$1:T7,0),1)=0,"",INDEX(U$1:U7,MATCH(T8,T$1:T7,0),1)),"")</f>
        <v/>
      </c>
      <c r="V8" s="66"/>
      <c r="W8" s="5" t="str">
        <f>IFERROR(IF(INDEX(W$1:W7,MATCH(V8,V$1:V7,0),1)=0,"",INDEX(W$1:W7,MATCH(V8,V$1:V7,0),1)),"")</f>
        <v/>
      </c>
      <c r="X8" s="2" t="str">
        <f>IFERROR(INDEX('padron cfe'!D:D,MATCH(DATOS!C8,'padron cfe'!A:A,0),1),"")</f>
        <v/>
      </c>
      <c r="Y8" s="4"/>
      <c r="Z8" s="4"/>
      <c r="AA8" s="4"/>
      <c r="AB8" s="4"/>
      <c r="AC8" s="6" t="s">
        <v>157</v>
      </c>
      <c r="AD8" s="4"/>
      <c r="AE8" s="4" t="str">
        <f t="shared" si="1"/>
        <v/>
      </c>
      <c r="AF8" s="4"/>
      <c r="AG8" s="4"/>
      <c r="AH8" s="4"/>
      <c r="AI8" s="2" t="str">
        <f>IFERROR(IF(INDEX(AI$1:AI7,MATCH(BT8,BT$1:BT7,0),1)=0,"",INDEX(AI$1:AI7,MATCH(BT8,BT$1:BT7,0),1)),"")</f>
        <v/>
      </c>
      <c r="AJ8" s="2" t="str">
        <f>IFERROR(IF(INDEX(AJ$1:AJ7,MATCH(BT8,BT$1:BT7,0),1)=0,"",INDEX(AJ$1:AJ7,MATCH(BT8,BT$1:BT7,0),1)),"")</f>
        <v/>
      </c>
      <c r="AK8" s="2" t="str">
        <f>IFERROR(IF(INDEX(AK$1:AK7,MATCH(BT8,BT$1:BT7,0),1)=0,"",INDEX(AK$1:AK7,MATCH(BT8,BT$1:BT7,0),1)),"")</f>
        <v/>
      </c>
      <c r="AL8" s="31"/>
      <c r="AM8" s="31"/>
      <c r="AN8" s="2"/>
      <c r="AO8" s="4"/>
      <c r="AP8" s="4"/>
      <c r="AQ8" s="4"/>
      <c r="AR8" s="4"/>
      <c r="AS8" s="4"/>
      <c r="AT8" s="4"/>
      <c r="AU8" s="4"/>
      <c r="AV8" s="4"/>
      <c r="AW8" s="4"/>
      <c r="AY8" s="7"/>
      <c r="AZ8" s="47"/>
      <c r="BA8" s="66"/>
      <c r="BB8" s="66"/>
      <c r="BC8" s="66"/>
      <c r="BD8" s="78"/>
      <c r="BE8" s="66"/>
      <c r="BF8" s="66"/>
      <c r="BG8" s="4"/>
      <c r="BH8" s="69"/>
      <c r="BI8" s="4"/>
      <c r="BJ8" s="4"/>
      <c r="BK8" s="9" t="s">
        <v>157</v>
      </c>
      <c r="BL8" s="7"/>
      <c r="BM8" s="7"/>
      <c r="BN8" s="7"/>
      <c r="BO8" s="286"/>
      <c r="BP8" s="22"/>
      <c r="BQ8" s="7" t="str">
        <f t="shared" ca="1" si="2"/>
        <v/>
      </c>
      <c r="BR8" s="75" t="str">
        <f t="shared" si="3"/>
        <v/>
      </c>
      <c r="BS8" s="75" t="str">
        <f t="shared" si="4"/>
        <v/>
      </c>
      <c r="BT8" s="5" t="str">
        <f t="shared" si="5"/>
        <v/>
      </c>
      <c r="BU8" s="79" t="str">
        <f t="shared" si="6"/>
        <v/>
      </c>
      <c r="BV8" s="79" t="str">
        <f t="shared" si="7"/>
        <v/>
      </c>
      <c r="BW8" s="79" t="str">
        <f t="shared" si="8"/>
        <v/>
      </c>
      <c r="BX8" t="s">
        <v>130</v>
      </c>
      <c r="BZ8">
        <v>6</v>
      </c>
      <c r="CA8" s="10" t="s">
        <v>32</v>
      </c>
      <c r="CC8" s="4" t="str">
        <f>IF(IFERROR(VLOOKUP(C8,C9:C$1993,1,0),"")="","",COUNTIF(C:C,C8))</f>
        <v/>
      </c>
      <c r="CG8" s="5" t="str">
        <f>IF(B8="","",IF(CC8="",1+(MAX(CG$2:CG7)),""))</f>
        <v/>
      </c>
      <c r="CH8" s="5" t="str">
        <f t="shared" si="9"/>
        <v/>
      </c>
      <c r="CI8" s="5" t="str">
        <f t="shared" si="10"/>
        <v/>
      </c>
      <c r="CJ8" s="14" t="str">
        <f t="shared" si="11"/>
        <v/>
      </c>
      <c r="CK8" s="25"/>
      <c r="CL8" s="15"/>
      <c r="CM8" s="5" t="str">
        <f t="shared" si="12"/>
        <v/>
      </c>
      <c r="CP8" s="5" t="str">
        <f t="shared" si="17"/>
        <v/>
      </c>
      <c r="CQ8" s="5" t="str">
        <f>IF(BT8="","",IFERROR(IF(VLOOKUP(BT8,BT$2:BT7,1,0)=0,"",""),BT8))</f>
        <v/>
      </c>
      <c r="CR8" s="22" t="str">
        <f>IF(CQ8="","",(IFERROR(VLOOKUP(MID(CQ8,1,1),$DI$2:DM$28,3,0),0)+IFERROR(VLOOKUP(MID(CQ8,2,1),DI$2:DM$28,4,0),0)+IFERROR(VLOOKUP(MID(CQ8,3,1),DI$2:DM$28,5,0),0)+(ROW(CQ8)/1000000000000)))</f>
        <v/>
      </c>
      <c r="CT8" s="5">
        <v>7</v>
      </c>
      <c r="CU8" s="5" t="str">
        <f>IFERROR(VLOOKUP(CT8,CP$2:CQ1084,2,0),"")</f>
        <v/>
      </c>
      <c r="DI8" s="5" t="s">
        <v>114</v>
      </c>
      <c r="DJ8" s="5">
        <v>7</v>
      </c>
      <c r="DK8" s="5">
        <f t="shared" si="15"/>
        <v>25.925925925925927</v>
      </c>
      <c r="DL8" s="5">
        <f t="shared" si="16"/>
        <v>0.96021947873799729</v>
      </c>
      <c r="DM8" s="5">
        <f t="shared" si="16"/>
        <v>3.5563684397703604E-2</v>
      </c>
      <c r="DO8" s="5" t="e">
        <f>IF(REPORTE!AH$2="si",IF(C8=VALUE(REPORTE!C$22),IF(SUM(DO9:DO$1993),CONCATENATE(INT(B8),", "),INT(B8)),""),IF(C8=VALUE(REPORTE!C$21),IF(SUM(DO9:DO$1993),CONCATENATE(INT(B8),", "),INT(B8)),""))</f>
        <v>#VALUE!</v>
      </c>
      <c r="DS8" s="5" t="str">
        <f t="shared" si="13"/>
        <v/>
      </c>
    </row>
    <row r="9" spans="1:125" s="5" customFormat="1" ht="15" customHeight="1" x14ac:dyDescent="0.25">
      <c r="A9" s="4" t="str">
        <f t="shared" ca="1" si="0"/>
        <v/>
      </c>
      <c r="B9" s="6"/>
      <c r="C9" s="8"/>
      <c r="D9" s="1" t="str">
        <f>IFERROR(INDEX('padron cfe'!B:B,MATCH(DATOS!C9,'padron cfe'!A:A,0),1),"")</f>
        <v/>
      </c>
      <c r="E9" s="1"/>
      <c r="F9" s="7"/>
      <c r="G9" s="9" t="s">
        <v>157</v>
      </c>
      <c r="H9" s="5" t="str">
        <f>IF(F9="","",IFERROR(CONCATENATE("PEUA",VLOOKUP(ESTADO,REPORTE!AV$2:AW$33,2,0),DIDTRITO_FORM,CADER_FORM,IFERROR(INDEX(CA:CA,MATCH(DAY(F9),BZ:BZ,0),1),DAY(F9)),IFERROR(INDEX(CA:CA,MATCH(MONTH(F9),BZ:BZ,0),1),MONTH(F9)),YEAR(F9),G9),""))</f>
        <v/>
      </c>
      <c r="I9" s="4"/>
      <c r="J9" s="66"/>
      <c r="K9" s="66"/>
      <c r="L9" s="66"/>
      <c r="M9" s="2" t="str">
        <f>IFERROR(INDEX('padron cfe'!C:C,MATCH(DATOS!C9,'padron cfe'!A:A,0),1),"")</f>
        <v/>
      </c>
      <c r="N9" s="66" t="str">
        <f>IFERROR(IF(BT9="","",IF(INDEX(N$1:N8,MATCH(BT9,BT$1:BT8,0),1)=0,"",INDEX(N$1:N8,MATCH(BT9,BT$1:BT8,0),1))),"")</f>
        <v/>
      </c>
      <c r="O9" s="66" t="str">
        <f>IFERROR(IF(BT9="","",IF(INDEX(O$1:O8,MATCH(BT9,BT$1:BT8,0),1)=0,"",INDEX(O$1:O8,MATCH(BT9,BT$1:BT8,0),1))),"")</f>
        <v/>
      </c>
      <c r="P9" s="4"/>
      <c r="Q9" s="2"/>
      <c r="R9" s="66"/>
      <c r="T9" s="66"/>
      <c r="U9" s="5" t="str">
        <f>IFERROR(IF(INDEX(U$1:U8,MATCH(T9,T$1:T8,0),1)=0,"",INDEX(U$1:U8,MATCH(T9,T$1:T8,0),1)),"")</f>
        <v/>
      </c>
      <c r="V9" s="66"/>
      <c r="W9" s="5" t="str">
        <f>IFERROR(IF(INDEX(W$1:W8,MATCH(V9,V$1:V8,0),1)=0,"",INDEX(W$1:W8,MATCH(V9,V$1:V8,0),1)),"")</f>
        <v/>
      </c>
      <c r="X9" s="2" t="str">
        <f>IFERROR(INDEX('padron cfe'!D:D,MATCH(DATOS!C9,'padron cfe'!A:A,0),1),"")</f>
        <v/>
      </c>
      <c r="Y9" s="4"/>
      <c r="Z9" s="4"/>
      <c r="AA9" s="4"/>
      <c r="AB9" s="4"/>
      <c r="AC9" s="6" t="s">
        <v>157</v>
      </c>
      <c r="AD9" s="4"/>
      <c r="AE9" s="4" t="str">
        <f t="shared" si="1"/>
        <v/>
      </c>
      <c r="AF9" s="4"/>
      <c r="AG9" s="4"/>
      <c r="AH9" s="4"/>
      <c r="AI9" s="2" t="str">
        <f>IFERROR(IF(INDEX(AI$1:AI8,MATCH(BT9,BT$1:BT8,0),1)=0,"",INDEX(AI$1:AI8,MATCH(BT9,BT$1:BT8,0),1)),"")</f>
        <v/>
      </c>
      <c r="AJ9" s="2" t="str">
        <f>IFERROR(IF(INDEX(AJ$1:AJ8,MATCH(BT9,BT$1:BT8,0),1)=0,"",INDEX(AJ$1:AJ8,MATCH(BT9,BT$1:BT8,0),1)),"")</f>
        <v/>
      </c>
      <c r="AK9" s="2" t="str">
        <f>IFERROR(IF(INDEX(AK$1:AK8,MATCH(BT9,BT$1:BT8,0),1)=0,"",INDEX(AK$1:AK8,MATCH(BT9,BT$1:BT8,0),1)),"")</f>
        <v/>
      </c>
      <c r="AL9" s="31"/>
      <c r="AM9" s="31"/>
      <c r="AN9" s="2"/>
      <c r="AO9" s="4"/>
      <c r="AP9" s="4"/>
      <c r="AQ9" s="4"/>
      <c r="AR9" s="4"/>
      <c r="AS9" s="4"/>
      <c r="AT9" s="4"/>
      <c r="AU9" s="4"/>
      <c r="AV9" s="4"/>
      <c r="AW9" s="4"/>
      <c r="AY9" s="7"/>
      <c r="AZ9" s="47"/>
      <c r="BA9" s="66"/>
      <c r="BB9" s="66"/>
      <c r="BC9" s="66"/>
      <c r="BD9" s="78"/>
      <c r="BE9" s="66"/>
      <c r="BF9" s="66"/>
      <c r="BG9" s="4"/>
      <c r="BH9" s="69"/>
      <c r="BI9" s="4"/>
      <c r="BJ9" s="4"/>
      <c r="BK9" s="9"/>
      <c r="BL9" s="7"/>
      <c r="BM9" s="7"/>
      <c r="BN9" s="7"/>
      <c r="BO9" s="286"/>
      <c r="BP9" s="22"/>
      <c r="BQ9" s="7" t="str">
        <f t="shared" ca="1" si="2"/>
        <v/>
      </c>
      <c r="BR9" s="75" t="str">
        <f t="shared" si="3"/>
        <v/>
      </c>
      <c r="BS9" s="75" t="str">
        <f t="shared" si="4"/>
        <v/>
      </c>
      <c r="BT9" s="5" t="str">
        <f t="shared" si="5"/>
        <v/>
      </c>
      <c r="BU9" s="79" t="str">
        <f t="shared" si="6"/>
        <v/>
      </c>
      <c r="BV9" s="79" t="str">
        <f t="shared" si="7"/>
        <v/>
      </c>
      <c r="BW9" s="79" t="str">
        <f t="shared" si="8"/>
        <v/>
      </c>
      <c r="BX9" t="s">
        <v>93</v>
      </c>
      <c r="BZ9" s="28">
        <v>7</v>
      </c>
      <c r="CA9" s="29" t="s">
        <v>33</v>
      </c>
      <c r="CC9" s="4" t="str">
        <f>IF(IFERROR(VLOOKUP(C9,C10:C$1993,1,0),"")="","",COUNTIF(C:C,C9))</f>
        <v/>
      </c>
      <c r="CG9" s="5" t="str">
        <f>IF(B9="","",IF(CC9="",1+(MAX(CG$2:CG8)),""))</f>
        <v/>
      </c>
      <c r="CH9" s="5" t="str">
        <f t="shared" si="9"/>
        <v/>
      </c>
      <c r="CI9" s="5" t="str">
        <f t="shared" si="10"/>
        <v/>
      </c>
      <c r="CJ9" s="14" t="str">
        <f t="shared" si="11"/>
        <v/>
      </c>
      <c r="CK9" s="25"/>
      <c r="CL9" s="15"/>
      <c r="CM9" s="5" t="str">
        <f t="shared" si="12"/>
        <v/>
      </c>
      <c r="CP9" s="5" t="str">
        <f t="shared" si="17"/>
        <v/>
      </c>
      <c r="CQ9" s="5" t="str">
        <f>IF(BT9="","",IFERROR(IF(VLOOKUP(BT9,BT$2:BT8,1,0)=0,"",""),BT9))</f>
        <v/>
      </c>
      <c r="CR9" s="22" t="str">
        <f>IF(CQ9="","",(IFERROR(VLOOKUP(MID(CQ9,1,1),$DI$2:DM$28,3,0),0)+IFERROR(VLOOKUP(MID(CQ9,2,1),DI$2:DM$28,4,0),0)+IFERROR(VLOOKUP(MID(CQ9,3,1),DI$2:DM$28,5,0),0)+(ROW(CQ9)/1000000000000)))</f>
        <v/>
      </c>
      <c r="CT9" s="5">
        <v>8</v>
      </c>
      <c r="CU9" s="5" t="str">
        <f>IFERROR(VLOOKUP(CT9,CP$2:CQ1085,2,0),"")</f>
        <v/>
      </c>
      <c r="DI9" s="5" t="s">
        <v>115</v>
      </c>
      <c r="DJ9" s="5">
        <v>8</v>
      </c>
      <c r="DK9" s="5">
        <f t="shared" si="15"/>
        <v>29.62962962962963</v>
      </c>
      <c r="DL9" s="5">
        <f t="shared" si="16"/>
        <v>1.0973936899862826</v>
      </c>
      <c r="DM9" s="5">
        <f t="shared" si="16"/>
        <v>4.0644210740232688E-2</v>
      </c>
      <c r="DO9" s="5" t="e">
        <f>IF(REPORTE!AH$2="si",IF(C9=VALUE(REPORTE!C$22),IF(SUM(DO10:DO$1993),CONCATENATE(INT(B9),", "),INT(B9)),""),IF(C9=VALUE(REPORTE!C$21),IF(SUM(DO10:DO$1993),CONCATENATE(INT(B9),", "),INT(B9)),""))</f>
        <v>#VALUE!</v>
      </c>
      <c r="DS9" s="5" t="str">
        <f t="shared" si="13"/>
        <v/>
      </c>
    </row>
    <row r="10" spans="1:125" s="5" customFormat="1" ht="15" customHeight="1" x14ac:dyDescent="0.25">
      <c r="A10" s="4" t="str">
        <f t="shared" ca="1" si="0"/>
        <v/>
      </c>
      <c r="B10" s="6"/>
      <c r="C10" s="8"/>
      <c r="D10" s="1" t="str">
        <f>IFERROR(INDEX('padron cfe'!B:B,MATCH(DATOS!C10,'padron cfe'!A:A,0),1),"")</f>
        <v/>
      </c>
      <c r="E10" s="1"/>
      <c r="F10" s="7"/>
      <c r="G10" s="9" t="s">
        <v>157</v>
      </c>
      <c r="H10" s="5" t="str">
        <f>IF(F10="","",IFERROR(CONCATENATE("PEUA",VLOOKUP(ESTADO,REPORTE!AV$2:AW$33,2,0),DIDTRITO_FORM,CADER_FORM,IFERROR(INDEX(CA:CA,MATCH(DAY(F10),BZ:BZ,0),1),DAY(F10)),IFERROR(INDEX(CA:CA,MATCH(MONTH(F10),BZ:BZ,0),1),MONTH(F10)),YEAR(F10),G10),""))</f>
        <v/>
      </c>
      <c r="I10" s="4"/>
      <c r="J10" s="66"/>
      <c r="K10" s="66"/>
      <c r="L10" s="66"/>
      <c r="M10" s="2" t="str">
        <f>IFERROR(INDEX('padron cfe'!C:C,MATCH(DATOS!C10,'padron cfe'!A:A,0),1),"")</f>
        <v/>
      </c>
      <c r="N10" s="66" t="str">
        <f>IFERROR(IF(BT10="","",IF(INDEX(N$1:N9,MATCH(BT10,BT$1:BT9,0),1)=0,"",INDEX(N$1:N9,MATCH(BT10,BT$1:BT9,0),1))),"")</f>
        <v/>
      </c>
      <c r="O10" s="66" t="str">
        <f>IFERROR(IF(BT10="","",IF(INDEX(O$1:O9,MATCH(BT10,BT$1:BT9,0),1)=0,"",INDEX(O$1:O9,MATCH(BT10,BT$1:BT9,0),1))),"")</f>
        <v/>
      </c>
      <c r="P10" s="4"/>
      <c r="Q10" s="2"/>
      <c r="R10" s="66"/>
      <c r="T10" s="66"/>
      <c r="U10" s="5" t="str">
        <f>IFERROR(IF(INDEX(U$1:U9,MATCH(T10,T$1:T9,0),1)=0,"",INDEX(U$1:U9,MATCH(T10,T$1:T9,0),1)),"")</f>
        <v/>
      </c>
      <c r="V10" s="66"/>
      <c r="W10" s="5" t="str">
        <f>IFERROR(IF(INDEX(W$1:W9,MATCH(V10,V$1:V9,0),1)=0,"",INDEX(W$1:W9,MATCH(V10,V$1:V9,0),1)),"")</f>
        <v/>
      </c>
      <c r="X10" s="2" t="str">
        <f>IFERROR(INDEX('padron cfe'!D:D,MATCH(DATOS!C10,'padron cfe'!A:A,0),1),"")</f>
        <v/>
      </c>
      <c r="Y10" s="4"/>
      <c r="Z10" s="4"/>
      <c r="AA10" s="4"/>
      <c r="AB10" s="4"/>
      <c r="AC10" s="6" t="s">
        <v>157</v>
      </c>
      <c r="AD10" s="4"/>
      <c r="AE10" s="4" t="str">
        <f t="shared" si="1"/>
        <v/>
      </c>
      <c r="AF10" s="4"/>
      <c r="AG10" s="4"/>
      <c r="AH10" s="4"/>
      <c r="AI10" s="2" t="str">
        <f>IFERROR(IF(INDEX(AI$1:AI9,MATCH(BT10,BT$1:BT9,0),1)=0,"",INDEX(AI$1:AI9,MATCH(BT10,BT$1:BT9,0),1)),"")</f>
        <v/>
      </c>
      <c r="AJ10" s="2" t="str">
        <f>IFERROR(IF(INDEX(AJ$1:AJ9,MATCH(BT10,BT$1:BT9,0),1)=0,"",INDEX(AJ$1:AJ9,MATCH(BT10,BT$1:BT9,0),1)),"")</f>
        <v/>
      </c>
      <c r="AK10" s="2" t="str">
        <f>IFERROR(IF(INDEX(AK$1:AK9,MATCH(BT10,BT$1:BT9,0),1)=0,"",INDEX(AK$1:AK9,MATCH(BT10,BT$1:BT9,0),1)),"")</f>
        <v/>
      </c>
      <c r="AL10" s="31"/>
      <c r="AM10" s="31"/>
      <c r="AN10" s="2"/>
      <c r="AO10" s="4"/>
      <c r="AP10" s="4"/>
      <c r="AQ10" s="4"/>
      <c r="AR10" s="4"/>
      <c r="AS10" s="4"/>
      <c r="AT10" s="4"/>
      <c r="AU10" s="4"/>
      <c r="AV10" s="4"/>
      <c r="AW10" s="4"/>
      <c r="AY10" s="7"/>
      <c r="AZ10" s="47"/>
      <c r="BA10" s="66"/>
      <c r="BB10" s="66"/>
      <c r="BC10" s="66"/>
      <c r="BD10" s="78"/>
      <c r="BE10" s="66"/>
      <c r="BF10" s="66"/>
      <c r="BG10" s="4"/>
      <c r="BH10" s="69"/>
      <c r="BI10" s="4"/>
      <c r="BJ10" s="4"/>
      <c r="BK10" s="9" t="s">
        <v>157</v>
      </c>
      <c r="BL10" s="7"/>
      <c r="BM10" s="7"/>
      <c r="BN10" s="7"/>
      <c r="BO10" s="286"/>
      <c r="BP10" s="22"/>
      <c r="BQ10" s="7" t="str">
        <f t="shared" ca="1" si="2"/>
        <v/>
      </c>
      <c r="BR10" s="75" t="str">
        <f t="shared" si="3"/>
        <v/>
      </c>
      <c r="BS10" s="75" t="str">
        <f t="shared" si="4"/>
        <v/>
      </c>
      <c r="BT10" s="5" t="str">
        <f t="shared" si="5"/>
        <v/>
      </c>
      <c r="BU10" s="79" t="str">
        <f t="shared" si="6"/>
        <v/>
      </c>
      <c r="BV10" s="79" t="str">
        <f t="shared" si="7"/>
        <v/>
      </c>
      <c r="BW10" s="79" t="str">
        <f t="shared" si="8"/>
        <v/>
      </c>
      <c r="BX10" t="s">
        <v>44</v>
      </c>
      <c r="BY10" s="5" t="s">
        <v>99</v>
      </c>
      <c r="BZ10" s="5">
        <v>8</v>
      </c>
      <c r="CA10" s="11" t="s">
        <v>34</v>
      </c>
      <c r="CC10" s="4" t="str">
        <f>IF(IFERROR(VLOOKUP(C10,C11:C$1993,1,0),"")="","",COUNTIF(C:C,C10))</f>
        <v/>
      </c>
      <c r="CG10" s="5" t="str">
        <f>IF(B10="","",IF(CC10="",1+(MAX(CG$2:CG9)),""))</f>
        <v/>
      </c>
      <c r="CH10" s="5" t="str">
        <f t="shared" si="9"/>
        <v/>
      </c>
      <c r="CI10" s="5" t="str">
        <f t="shared" si="10"/>
        <v/>
      </c>
      <c r="CJ10" s="14" t="str">
        <f t="shared" si="11"/>
        <v/>
      </c>
      <c r="CK10" s="25"/>
      <c r="CL10" s="15"/>
      <c r="CM10" s="5" t="str">
        <f t="shared" si="12"/>
        <v/>
      </c>
      <c r="CP10" s="5" t="str">
        <f t="shared" si="17"/>
        <v/>
      </c>
      <c r="CQ10" s="5" t="str">
        <f>IF(BT10="","",IFERROR(IF(VLOOKUP(BT10,BT$2:BT9,1,0)=0,"",""),BT10))</f>
        <v/>
      </c>
      <c r="CR10" s="22" t="str">
        <f>IF(CQ10="","",(IFERROR(VLOOKUP(MID(CQ10,1,1),$DI$2:DM$28,3,0),0)+IFERROR(VLOOKUP(MID(CQ10,2,1),DI$2:DM$28,4,0),0)+IFERROR(VLOOKUP(MID(CQ10,3,1),DI$2:DM$28,5,0),0)+(ROW(CQ10)/1000000000000)))</f>
        <v/>
      </c>
      <c r="CT10" s="5">
        <v>9</v>
      </c>
      <c r="CU10" s="5" t="str">
        <f>IFERROR(VLOOKUP(CT10,CP$2:CQ1086,2,0),"")</f>
        <v/>
      </c>
      <c r="DI10" s="5" t="s">
        <v>116</v>
      </c>
      <c r="DJ10" s="5">
        <v>9</v>
      </c>
      <c r="DK10" s="5">
        <f t="shared" si="15"/>
        <v>33.333333333333336</v>
      </c>
      <c r="DL10" s="5">
        <f t="shared" si="16"/>
        <v>1.2345679012345681</v>
      </c>
      <c r="DM10" s="5">
        <f t="shared" si="16"/>
        <v>4.5724737082761771E-2</v>
      </c>
      <c r="DO10" s="5" t="e">
        <f>IF(REPORTE!AH$2="si",IF(C10=VALUE(REPORTE!C$22),IF(SUM(DO11:DO$1993),CONCATENATE(INT(B10),", "),INT(B10)),""),IF(C10=VALUE(REPORTE!C$21),IF(SUM(DO11:DO$1993),CONCATENATE(INT(B10),", "),INT(B10)),""))</f>
        <v>#VALUE!</v>
      </c>
      <c r="DS10" s="5" t="str">
        <f t="shared" si="13"/>
        <v/>
      </c>
    </row>
    <row r="11" spans="1:125" s="5" customFormat="1" ht="15" customHeight="1" x14ac:dyDescent="0.25">
      <c r="A11" s="4" t="str">
        <f t="shared" ca="1" si="0"/>
        <v/>
      </c>
      <c r="B11" s="6"/>
      <c r="C11" s="8"/>
      <c r="D11" s="1" t="str">
        <f>IFERROR(INDEX('padron cfe'!B:B,MATCH(DATOS!C11,'padron cfe'!A:A,0),1),"")</f>
        <v/>
      </c>
      <c r="E11" s="1"/>
      <c r="F11" s="7"/>
      <c r="G11" s="9" t="s">
        <v>157</v>
      </c>
      <c r="H11" s="5" t="str">
        <f>IF(F11="","",IFERROR(CONCATENATE("PEUA",VLOOKUP(ESTADO,REPORTE!AV$2:AW$33,2,0),DIDTRITO_FORM,CADER_FORM,IFERROR(INDEX(CA:CA,MATCH(DAY(F11),BZ:BZ,0),1),DAY(F11)),IFERROR(INDEX(CA:CA,MATCH(MONTH(F11),BZ:BZ,0),1),MONTH(F11)),YEAR(F11),G11),""))</f>
        <v/>
      </c>
      <c r="I11" s="4"/>
      <c r="J11" s="66"/>
      <c r="K11" s="66"/>
      <c r="L11" s="66"/>
      <c r="M11" s="2" t="str">
        <f>IFERROR(INDEX('padron cfe'!C:C,MATCH(DATOS!C11,'padron cfe'!A:A,0),1),"")</f>
        <v/>
      </c>
      <c r="N11" s="66" t="str">
        <f>IFERROR(IF(BT11="","",IF(INDEX(N$1:N10,MATCH(BT11,BT$1:BT10,0),1)=0,"",INDEX(N$1:N10,MATCH(BT11,BT$1:BT10,0),1))),"")</f>
        <v/>
      </c>
      <c r="O11" s="66" t="str">
        <f>IFERROR(IF(BT11="","",IF(INDEX(O$1:O10,MATCH(BT11,BT$1:BT10,0),1)=0,"",INDEX(O$1:O10,MATCH(BT11,BT$1:BT10,0),1))),"")</f>
        <v/>
      </c>
      <c r="P11" s="4"/>
      <c r="Q11" s="2"/>
      <c r="R11" s="66"/>
      <c r="T11" s="66"/>
      <c r="U11" s="5" t="str">
        <f>IFERROR(IF(INDEX(U$1:U10,MATCH(T11,T$1:T10,0),1)=0,"",INDEX(U$1:U10,MATCH(T11,T$1:T10,0),1)),"")</f>
        <v/>
      </c>
      <c r="V11" s="66"/>
      <c r="W11" s="5" t="str">
        <f>IFERROR(IF(INDEX(W$1:W10,MATCH(V11,V$1:V10,0),1)=0,"",INDEX(W$1:W10,MATCH(V11,V$1:V10,0),1)),"")</f>
        <v/>
      </c>
      <c r="X11" s="2" t="str">
        <f>IFERROR(INDEX('padron cfe'!D:D,MATCH(DATOS!C11,'padron cfe'!A:A,0),1),"")</f>
        <v/>
      </c>
      <c r="Y11" s="4"/>
      <c r="Z11" s="4"/>
      <c r="AA11" s="4"/>
      <c r="AB11" s="4"/>
      <c r="AC11" s="6" t="s">
        <v>157</v>
      </c>
      <c r="AD11" s="4"/>
      <c r="AE11" s="4" t="str">
        <f t="shared" si="1"/>
        <v/>
      </c>
      <c r="AF11" s="4"/>
      <c r="AG11" s="4"/>
      <c r="AH11" s="4"/>
      <c r="AI11" s="2" t="str">
        <f>IFERROR(IF(INDEX(AI$1:AI10,MATCH(BT11,BT$1:BT10,0),1)=0,"",INDEX(AI$1:AI10,MATCH(BT11,BT$1:BT10,0),1)),"")</f>
        <v/>
      </c>
      <c r="AJ11" s="2" t="str">
        <f>IFERROR(IF(INDEX(AJ$1:AJ10,MATCH(BT11,BT$1:BT10,0),1)=0,"",INDEX(AJ$1:AJ10,MATCH(BT11,BT$1:BT10,0),1)),"")</f>
        <v/>
      </c>
      <c r="AK11" s="2" t="str">
        <f>IFERROR(IF(INDEX(AK$1:AK10,MATCH(BT11,BT$1:BT10,0),1)=0,"",INDEX(AK$1:AK10,MATCH(BT11,BT$1:BT10,0),1)),"")</f>
        <v/>
      </c>
      <c r="AL11" s="31"/>
      <c r="AM11" s="31"/>
      <c r="AN11" s="2"/>
      <c r="AO11" s="4"/>
      <c r="AP11" s="4"/>
      <c r="AQ11" s="4"/>
      <c r="AR11" s="4"/>
      <c r="AS11" s="4"/>
      <c r="AT11" s="4"/>
      <c r="AU11" s="4"/>
      <c r="AV11" s="4"/>
      <c r="AW11" s="4"/>
      <c r="AY11" s="7"/>
      <c r="AZ11" s="47"/>
      <c r="BA11" s="66"/>
      <c r="BB11" s="66"/>
      <c r="BC11" s="66"/>
      <c r="BD11" s="78"/>
      <c r="BE11" s="66"/>
      <c r="BF11" s="66"/>
      <c r="BG11" s="4"/>
      <c r="BH11" s="69"/>
      <c r="BI11" s="4"/>
      <c r="BJ11" s="4"/>
      <c r="BK11" s="9"/>
      <c r="BL11" s="7"/>
      <c r="BM11" s="7"/>
      <c r="BN11" s="7"/>
      <c r="BO11" s="286"/>
      <c r="BP11" s="22"/>
      <c r="BQ11" s="7" t="str">
        <f t="shared" ca="1" si="2"/>
        <v/>
      </c>
      <c r="BR11" s="75" t="str">
        <f t="shared" si="3"/>
        <v/>
      </c>
      <c r="BS11" s="75" t="str">
        <f t="shared" si="4"/>
        <v/>
      </c>
      <c r="BT11" s="5" t="str">
        <f t="shared" si="5"/>
        <v/>
      </c>
      <c r="BU11" s="79" t="str">
        <f t="shared" si="6"/>
        <v/>
      </c>
      <c r="BV11" s="79" t="str">
        <f t="shared" si="7"/>
        <v/>
      </c>
      <c r="BW11" s="79" t="str">
        <f t="shared" si="8"/>
        <v/>
      </c>
      <c r="BX11" s="5" t="s">
        <v>84</v>
      </c>
      <c r="BZ11" s="5">
        <v>9</v>
      </c>
      <c r="CA11" s="11" t="s">
        <v>35</v>
      </c>
      <c r="CC11" s="4" t="str">
        <f>IF(IFERROR(VLOOKUP(C11,C12:C$1993,1,0),"")="","",COUNTIF(C:C,C11))</f>
        <v/>
      </c>
      <c r="CG11" s="5" t="str">
        <f>IF(B11="","",IF(CC11="",1+(MAX(CG$2:CG10)),""))</f>
        <v/>
      </c>
      <c r="CH11" s="5" t="str">
        <f t="shared" si="9"/>
        <v/>
      </c>
      <c r="CI11" s="5" t="str">
        <f t="shared" si="10"/>
        <v/>
      </c>
      <c r="CJ11" s="14" t="str">
        <f t="shared" si="11"/>
        <v/>
      </c>
      <c r="CK11" s="25"/>
      <c r="CL11" s="15"/>
      <c r="CM11" s="5" t="str">
        <f t="shared" si="12"/>
        <v/>
      </c>
      <c r="CP11" s="5" t="str">
        <f t="shared" ref="CP11:CP74" si="18">IFERROR(RANK(CR11,CR$2:CR$1493,1),"")</f>
        <v/>
      </c>
      <c r="CQ11" s="5" t="str">
        <f>IF(BT11="","",IFERROR(IF(VLOOKUP(BT11,BT$2:BT10,1,0)=0,"",""),BT11))</f>
        <v/>
      </c>
      <c r="CR11" s="22" t="str">
        <f>IF(CQ11="","",(IFERROR(VLOOKUP(MID(CQ11,1,1),$DI$2:DM$28,3,0),0)+IFERROR(VLOOKUP(MID(CQ11,2,1),DI$2:DM$28,4,0),0)+IFERROR(VLOOKUP(MID(CQ11,3,1),DI$2:DM$28,5,0),0)+(ROW(CQ11)/1000000000000)))</f>
        <v/>
      </c>
      <c r="CT11" s="5">
        <v>10</v>
      </c>
      <c r="CU11" s="5" t="str">
        <f>IFERROR(VLOOKUP(CT11,CP$2:CQ1087,2,0),"")</f>
        <v/>
      </c>
      <c r="DI11" s="5" t="s">
        <v>117</v>
      </c>
      <c r="DJ11" s="5">
        <v>10</v>
      </c>
      <c r="DK11" s="5">
        <f t="shared" si="15"/>
        <v>37.037037037037038</v>
      </c>
      <c r="DL11" s="5">
        <f t="shared" si="16"/>
        <v>1.3717421124828533</v>
      </c>
      <c r="DM11" s="5">
        <f t="shared" si="16"/>
        <v>5.0805263425290861E-2</v>
      </c>
      <c r="DO11" s="5" t="e">
        <f>IF(REPORTE!AH$2="si",IF(C11=VALUE(REPORTE!C$22),IF(SUM(DO12:DO$1993),CONCATENATE(INT(B11),", "),INT(B11)),""),IF(C11=VALUE(REPORTE!C$21),IF(SUM(DO12:DO$1993),CONCATENATE(INT(B11),", "),INT(B11)),""))</f>
        <v>#VALUE!</v>
      </c>
      <c r="DS11" s="5" t="str">
        <f t="shared" si="13"/>
        <v/>
      </c>
      <c r="DU11" s="5" t="s">
        <v>198</v>
      </c>
    </row>
    <row r="12" spans="1:125" s="5" customFormat="1" ht="15" customHeight="1" x14ac:dyDescent="0.25">
      <c r="A12" s="4" t="str">
        <f t="shared" ca="1" si="0"/>
        <v/>
      </c>
      <c r="B12" s="6"/>
      <c r="C12" s="8"/>
      <c r="D12" s="1" t="str">
        <f>IFERROR(INDEX('padron cfe'!B:B,MATCH(DATOS!C12,'padron cfe'!A:A,0),1),"")</f>
        <v/>
      </c>
      <c r="E12" s="1"/>
      <c r="F12" s="7"/>
      <c r="G12" s="9" t="s">
        <v>157</v>
      </c>
      <c r="H12" s="5" t="str">
        <f>IF(F12="","",IFERROR(CONCATENATE("PEUA",VLOOKUP(ESTADO,REPORTE!AV$2:AW$33,2,0),DIDTRITO_FORM,CADER_FORM,IFERROR(INDEX(CA:CA,MATCH(DAY(F12),BZ:BZ,0),1),DAY(F12)),IFERROR(INDEX(CA:CA,MATCH(MONTH(F12),BZ:BZ,0),1),MONTH(F12)),YEAR(F12),G12),""))</f>
        <v/>
      </c>
      <c r="I12" s="4"/>
      <c r="J12" s="66"/>
      <c r="K12" s="66"/>
      <c r="L12" s="66"/>
      <c r="M12" s="2" t="str">
        <f>IFERROR(INDEX('padron cfe'!C:C,MATCH(DATOS!C12,'padron cfe'!A:A,0),1),"")</f>
        <v/>
      </c>
      <c r="N12" s="66" t="str">
        <f>IFERROR(IF(BT12="","",IF(INDEX(N$1:N11,MATCH(BT12,BT$1:BT11,0),1)=0,"",INDEX(N$1:N11,MATCH(BT12,BT$1:BT11,0),1))),"")</f>
        <v/>
      </c>
      <c r="O12" s="66" t="str">
        <f>IFERROR(IF(BT12="","",IF(INDEX(O$1:O11,MATCH(BT12,BT$1:BT11,0),1)=0,"",INDEX(O$1:O11,MATCH(BT12,BT$1:BT11,0),1))),"")</f>
        <v/>
      </c>
      <c r="P12" s="4"/>
      <c r="Q12" s="2"/>
      <c r="R12" s="66"/>
      <c r="T12" s="66"/>
      <c r="U12" s="5" t="str">
        <f>IFERROR(IF(INDEX(U$1:U11,MATCH(T12,T$1:T11,0),1)=0,"",INDEX(U$1:U11,MATCH(T12,T$1:T11,0),1)),"")</f>
        <v/>
      </c>
      <c r="V12" s="66"/>
      <c r="W12" s="5" t="str">
        <f>IFERROR(IF(INDEX(W$1:W11,MATCH(V12,V$1:V11,0),1)=0,"",INDEX(W$1:W11,MATCH(V12,V$1:V11,0),1)),"")</f>
        <v/>
      </c>
      <c r="X12" s="2" t="str">
        <f>IFERROR(INDEX('padron cfe'!D:D,MATCH(DATOS!C12,'padron cfe'!A:A,0),1),"")</f>
        <v/>
      </c>
      <c r="Y12" s="4"/>
      <c r="Z12" s="4"/>
      <c r="AA12" s="4"/>
      <c r="AB12" s="4"/>
      <c r="AC12" s="6" t="s">
        <v>157</v>
      </c>
      <c r="AD12" s="4"/>
      <c r="AE12" s="4" t="str">
        <f t="shared" si="1"/>
        <v/>
      </c>
      <c r="AF12" s="4"/>
      <c r="AG12" s="4"/>
      <c r="AH12" s="4"/>
      <c r="AI12" s="2" t="str">
        <f>IFERROR(IF(INDEX(AI$1:AI11,MATCH(BT12,BT$1:BT11,0),1)=0,"",INDEX(AI$1:AI11,MATCH(BT12,BT$1:BT11,0),1)),"")</f>
        <v/>
      </c>
      <c r="AJ12" s="2" t="str">
        <f>IFERROR(IF(INDEX(AJ$1:AJ11,MATCH(BT12,BT$1:BT11,0),1)=0,"",INDEX(AJ$1:AJ11,MATCH(BT12,BT$1:BT11,0),1)),"")</f>
        <v/>
      </c>
      <c r="AK12" s="2" t="str">
        <f>IFERROR(IF(INDEX(AK$1:AK11,MATCH(BT12,BT$1:BT11,0),1)=0,"",INDEX(AK$1:AK11,MATCH(BT12,BT$1:BT11,0),1)),"")</f>
        <v/>
      </c>
      <c r="AL12" s="31"/>
      <c r="AM12" s="31"/>
      <c r="AN12" s="2"/>
      <c r="AO12" s="4"/>
      <c r="AP12" s="4"/>
      <c r="AQ12" s="4"/>
      <c r="AR12" s="4"/>
      <c r="AS12" s="4"/>
      <c r="AT12" s="4"/>
      <c r="AU12" s="4"/>
      <c r="AV12" s="4"/>
      <c r="AW12" s="4"/>
      <c r="AY12" s="7"/>
      <c r="AZ12" s="47"/>
      <c r="BA12" s="66"/>
      <c r="BB12" s="66"/>
      <c r="BC12" s="66"/>
      <c r="BD12" s="78"/>
      <c r="BE12" s="66"/>
      <c r="BF12" s="66"/>
      <c r="BG12" s="4"/>
      <c r="BH12" s="69"/>
      <c r="BI12" s="4"/>
      <c r="BJ12" s="4"/>
      <c r="BK12" s="9" t="s">
        <v>157</v>
      </c>
      <c r="BL12" s="7"/>
      <c r="BM12" s="7"/>
      <c r="BN12" s="7"/>
      <c r="BO12" s="286"/>
      <c r="BP12" s="22"/>
      <c r="BQ12" s="7" t="str">
        <f t="shared" ca="1" si="2"/>
        <v/>
      </c>
      <c r="BR12" s="75" t="str">
        <f t="shared" si="3"/>
        <v/>
      </c>
      <c r="BS12" s="75" t="str">
        <f t="shared" si="4"/>
        <v/>
      </c>
      <c r="BT12" s="5" t="str">
        <f t="shared" si="5"/>
        <v/>
      </c>
      <c r="BU12" s="79" t="str">
        <f t="shared" si="6"/>
        <v/>
      </c>
      <c r="BV12" s="79" t="str">
        <f t="shared" si="7"/>
        <v/>
      </c>
      <c r="BW12" s="79" t="str">
        <f t="shared" si="8"/>
        <v/>
      </c>
      <c r="BX12" s="5" t="s">
        <v>4</v>
      </c>
      <c r="CC12" s="4" t="str">
        <f>IF(IFERROR(VLOOKUP(C12,C13:C$1993,1,0),"")="","",COUNTIF(C:C,C12))</f>
        <v/>
      </c>
      <c r="CG12" s="5" t="str">
        <f>IF(B12="","",IF(CC12="",1+(MAX(CG$2:CG11)),""))</f>
        <v/>
      </c>
      <c r="CH12" s="5" t="str">
        <f t="shared" si="9"/>
        <v/>
      </c>
      <c r="CI12" s="5" t="str">
        <f t="shared" si="10"/>
        <v/>
      </c>
      <c r="CJ12" s="14" t="str">
        <f t="shared" si="11"/>
        <v/>
      </c>
      <c r="CK12" s="25"/>
      <c r="CL12" s="15"/>
      <c r="CM12" s="5" t="str">
        <f t="shared" si="12"/>
        <v/>
      </c>
      <c r="CP12" s="5" t="str">
        <f t="shared" si="18"/>
        <v/>
      </c>
      <c r="CQ12" s="5" t="str">
        <f>IF(BT12="","",IFERROR(IF(VLOOKUP(BT12,BT$2:BT11,1,0)=0,"",""),BT12))</f>
        <v/>
      </c>
      <c r="CR12" s="22" t="str">
        <f>IF(CQ12="","",(IFERROR(VLOOKUP(MID(CQ12,1,1),$DI$2:DM$28,3,0),0)+IFERROR(VLOOKUP(MID(CQ12,2,1),DI$2:DM$28,4,0),0)+IFERROR(VLOOKUP(MID(CQ12,3,1),DI$2:DM$28,5,0),0)+(ROW(CQ12)/1000000000000)))</f>
        <v/>
      </c>
      <c r="CT12" s="5">
        <v>11</v>
      </c>
      <c r="CU12" s="5" t="str">
        <f>IFERROR(VLOOKUP(CT12,CP$2:CQ1088,2,0),"")</f>
        <v/>
      </c>
      <c r="DI12" s="5" t="s">
        <v>118</v>
      </c>
      <c r="DJ12" s="5">
        <v>11</v>
      </c>
      <c r="DK12" s="5">
        <f t="shared" si="15"/>
        <v>40.74074074074074</v>
      </c>
      <c r="DL12" s="5">
        <f t="shared" si="16"/>
        <v>1.5089163237311385</v>
      </c>
      <c r="DM12" s="5">
        <f t="shared" si="16"/>
        <v>5.5885789767819945E-2</v>
      </c>
      <c r="DO12" s="5" t="e">
        <f>IF(REPORTE!AH$2="si",IF(C12=VALUE(REPORTE!C$22),IF(SUM(DO13:DO$1993),CONCATENATE(INT(B12),", "),INT(B12)),""),IF(C12=VALUE(REPORTE!C$21),IF(SUM(DO13:DO$1993),CONCATENATE(INT(B12),", "),INT(B12)),""))</f>
        <v>#VALUE!</v>
      </c>
      <c r="DS12" s="5" t="str">
        <f t="shared" si="13"/>
        <v/>
      </c>
    </row>
    <row r="13" spans="1:125" s="5" customFormat="1" ht="15" customHeight="1" x14ac:dyDescent="0.25">
      <c r="A13" s="4" t="str">
        <f t="shared" ca="1" si="0"/>
        <v/>
      </c>
      <c r="B13" s="6"/>
      <c r="C13" s="8"/>
      <c r="D13" s="1" t="str">
        <f>IFERROR(INDEX('padron cfe'!B:B,MATCH(DATOS!C13,'padron cfe'!A:A,0),1),"")</f>
        <v/>
      </c>
      <c r="E13" s="1"/>
      <c r="F13" s="7"/>
      <c r="G13" s="9" t="s">
        <v>157</v>
      </c>
      <c r="H13" s="5" t="str">
        <f>IF(F13="","",IFERROR(CONCATENATE("PEUA",VLOOKUP(ESTADO,REPORTE!AV$2:AW$33,2,0),DIDTRITO_FORM,CADER_FORM,IFERROR(INDEX(CA:CA,MATCH(DAY(F13),BZ:BZ,0),1),DAY(F13)),IFERROR(INDEX(CA:CA,MATCH(MONTH(F13),BZ:BZ,0),1),MONTH(F13)),YEAR(F13),G13),""))</f>
        <v/>
      </c>
      <c r="I13" s="4"/>
      <c r="J13" s="66"/>
      <c r="K13" s="66"/>
      <c r="L13" s="66"/>
      <c r="M13" s="2" t="str">
        <f>IFERROR(INDEX('padron cfe'!C:C,MATCH(DATOS!C13,'padron cfe'!A:A,0),1),"")</f>
        <v/>
      </c>
      <c r="N13" s="66" t="str">
        <f>IFERROR(IF(BT13="","",IF(INDEX(N$1:N12,MATCH(BT13,BT$1:BT12,0),1)=0,"",INDEX(N$1:N12,MATCH(BT13,BT$1:BT12,0),1))),"")</f>
        <v/>
      </c>
      <c r="O13" s="66" t="str">
        <f>IFERROR(IF(BT13="","",IF(INDEX(O$1:O12,MATCH(BT13,BT$1:BT12,0),1)=0,"",INDEX(O$1:O12,MATCH(BT13,BT$1:BT12,0),1))),"")</f>
        <v/>
      </c>
      <c r="P13" s="4"/>
      <c r="Q13" s="2"/>
      <c r="R13" s="66"/>
      <c r="T13" s="66"/>
      <c r="U13" s="5" t="str">
        <f>IFERROR(IF(INDEX(U$1:U12,MATCH(T13,T$1:T12,0),1)=0,"",INDEX(U$1:U12,MATCH(T13,T$1:T12,0),1)),"")</f>
        <v/>
      </c>
      <c r="V13" s="66"/>
      <c r="W13" s="5" t="str">
        <f>IFERROR(IF(INDEX(W$1:W12,MATCH(V13,V$1:V12,0),1)=0,"",INDEX(W$1:W12,MATCH(V13,V$1:V12,0),1)),"")</f>
        <v/>
      </c>
      <c r="X13" s="2" t="str">
        <f>IFERROR(INDEX('padron cfe'!D:D,MATCH(DATOS!C13,'padron cfe'!A:A,0),1),"")</f>
        <v/>
      </c>
      <c r="Y13" s="4"/>
      <c r="Z13" s="4"/>
      <c r="AA13" s="4"/>
      <c r="AB13" s="4"/>
      <c r="AC13" s="6" t="s">
        <v>157</v>
      </c>
      <c r="AD13" s="4"/>
      <c r="AE13" s="4" t="str">
        <f t="shared" si="1"/>
        <v/>
      </c>
      <c r="AF13" s="4"/>
      <c r="AG13" s="4"/>
      <c r="AH13" s="4"/>
      <c r="AI13" s="2" t="str">
        <f>IFERROR(IF(INDEX(AI$1:AI12,MATCH(BT13,BT$1:BT12,0),1)=0,"",INDEX(AI$1:AI12,MATCH(BT13,BT$1:BT12,0),1)),"")</f>
        <v/>
      </c>
      <c r="AJ13" s="2" t="str">
        <f>IFERROR(IF(INDEX(AJ$1:AJ12,MATCH(BT13,BT$1:BT12,0),1)=0,"",INDEX(AJ$1:AJ12,MATCH(BT13,BT$1:BT12,0),1)),"")</f>
        <v/>
      </c>
      <c r="AK13" s="2" t="str">
        <f>IFERROR(IF(INDEX(AK$1:AK12,MATCH(BT13,BT$1:BT12,0),1)=0,"",INDEX(AK$1:AK12,MATCH(BT13,BT$1:BT12,0),1)),"")</f>
        <v/>
      </c>
      <c r="AL13" s="31"/>
      <c r="AM13" s="31"/>
      <c r="AN13" s="2"/>
      <c r="AO13" s="4"/>
      <c r="AP13" s="4"/>
      <c r="AQ13" s="4"/>
      <c r="AR13" s="4"/>
      <c r="AS13" s="4"/>
      <c r="AT13" s="4"/>
      <c r="AU13" s="4"/>
      <c r="AV13" s="4"/>
      <c r="AW13" s="4"/>
      <c r="AY13" s="7"/>
      <c r="AZ13" s="47"/>
      <c r="BA13" s="66"/>
      <c r="BB13" s="66"/>
      <c r="BC13" s="66"/>
      <c r="BD13" s="78"/>
      <c r="BE13" s="66"/>
      <c r="BF13" s="66"/>
      <c r="BG13" s="4"/>
      <c r="BH13" s="69"/>
      <c r="BI13" s="4"/>
      <c r="BJ13" s="4"/>
      <c r="BK13" s="9"/>
      <c r="BL13" s="7"/>
      <c r="BM13" s="7"/>
      <c r="BN13" s="7"/>
      <c r="BO13" s="286"/>
      <c r="BP13" s="22"/>
      <c r="BQ13" s="7" t="str">
        <f t="shared" ca="1" si="2"/>
        <v/>
      </c>
      <c r="BR13" s="75" t="str">
        <f t="shared" si="3"/>
        <v/>
      </c>
      <c r="BS13" s="75" t="str">
        <f t="shared" si="4"/>
        <v/>
      </c>
      <c r="BT13" s="5" t="str">
        <f t="shared" si="5"/>
        <v/>
      </c>
      <c r="BU13" s="79" t="str">
        <f t="shared" si="6"/>
        <v/>
      </c>
      <c r="BV13" s="79" t="str">
        <f t="shared" si="7"/>
        <v/>
      </c>
      <c r="BW13" s="79" t="str">
        <f t="shared" si="8"/>
        <v/>
      </c>
      <c r="BX13" s="5" t="s">
        <v>137</v>
      </c>
      <c r="CC13" s="4" t="str">
        <f>IF(IFERROR(VLOOKUP(C13,C14:C$1993,1,0),"")="","",COUNTIF(C:C,C13))</f>
        <v/>
      </c>
      <c r="CG13" s="5" t="str">
        <f>IF(B13="","",IF(CC13="",1+(MAX(CG$2:CG12)),""))</f>
        <v/>
      </c>
      <c r="CH13" s="5" t="str">
        <f t="shared" si="9"/>
        <v/>
      </c>
      <c r="CI13" s="5" t="str">
        <f t="shared" si="10"/>
        <v/>
      </c>
      <c r="CJ13" s="14" t="str">
        <f t="shared" si="11"/>
        <v/>
      </c>
      <c r="CK13" s="25"/>
      <c r="CL13" s="15"/>
      <c r="CM13" s="5" t="str">
        <f t="shared" si="12"/>
        <v/>
      </c>
      <c r="CP13" s="5" t="str">
        <f t="shared" si="18"/>
        <v/>
      </c>
      <c r="CQ13" s="5" t="str">
        <f>IF(BT13="","",IFERROR(IF(VLOOKUP(BT13,BT$2:BT12,1,0)=0,"",""),BT13))</f>
        <v/>
      </c>
      <c r="CR13" s="22" t="str">
        <f>IF(CQ13="","",(IFERROR(VLOOKUP(MID(CQ13,1,1),$DI$2:DM$28,3,0),0)+IFERROR(VLOOKUP(MID(CQ13,2,1),DI$2:DM$28,4,0),0)+IFERROR(VLOOKUP(MID(CQ13,3,1),DI$2:DM$28,5,0),0)+(ROW(CQ13)/1000000000000)))</f>
        <v/>
      </c>
      <c r="CT13" s="5">
        <v>12</v>
      </c>
      <c r="CU13" s="5" t="str">
        <f>IFERROR(VLOOKUP(CT13,CP$2:CQ1089,2,0),"")</f>
        <v/>
      </c>
      <c r="DI13" s="5" t="s">
        <v>119</v>
      </c>
      <c r="DJ13" s="5">
        <v>12</v>
      </c>
      <c r="DK13" s="5">
        <f t="shared" si="15"/>
        <v>44.444444444444443</v>
      </c>
      <c r="DL13" s="5">
        <f t="shared" si="16"/>
        <v>1.6460905349794239</v>
      </c>
      <c r="DM13" s="5">
        <f t="shared" si="16"/>
        <v>6.0966316110349028E-2</v>
      </c>
      <c r="DO13" s="5" t="e">
        <f>IF(REPORTE!AH$2="si",IF(C13=VALUE(REPORTE!C$22),IF(SUM(DO14:DO$1993),CONCATENATE(INT(B13),", "),INT(B13)),""),IF(C13=VALUE(REPORTE!C$21),IF(SUM(DO14:DO$1993),CONCATENATE(INT(B13),", "),INT(B13)),""))</f>
        <v>#VALUE!</v>
      </c>
      <c r="DS13" s="5" t="str">
        <f t="shared" si="13"/>
        <v/>
      </c>
    </row>
    <row r="14" spans="1:125" s="5" customFormat="1" ht="15" customHeight="1" x14ac:dyDescent="0.25">
      <c r="A14" s="4" t="str">
        <f t="shared" ca="1" si="0"/>
        <v/>
      </c>
      <c r="B14" s="6"/>
      <c r="C14" s="8"/>
      <c r="D14" s="1" t="str">
        <f>IFERROR(INDEX('padron cfe'!B:B,MATCH(DATOS!C14,'padron cfe'!A:A,0),1),"")</f>
        <v/>
      </c>
      <c r="E14" s="1"/>
      <c r="F14" s="7"/>
      <c r="G14" s="9" t="s">
        <v>157</v>
      </c>
      <c r="H14" s="5" t="str">
        <f>IF(F14="","",IFERROR(CONCATENATE("PEUA",VLOOKUP(ESTADO,REPORTE!AV$2:AW$33,2,0),DIDTRITO_FORM,CADER_FORM,IFERROR(INDEX(CA:CA,MATCH(DAY(F14),BZ:BZ,0),1),DAY(F14)),IFERROR(INDEX(CA:CA,MATCH(MONTH(F14),BZ:BZ,0),1),MONTH(F14)),YEAR(F14),G14),""))</f>
        <v/>
      </c>
      <c r="I14" s="4"/>
      <c r="J14" s="66"/>
      <c r="K14" s="66"/>
      <c r="L14" s="66"/>
      <c r="M14" s="2" t="str">
        <f>IFERROR(INDEX('padron cfe'!C:C,MATCH(DATOS!C14,'padron cfe'!A:A,0),1),"")</f>
        <v/>
      </c>
      <c r="N14" s="66" t="str">
        <f>IFERROR(IF(BT14="","",IF(INDEX(N$1:N13,MATCH(BT14,BT$1:BT13,0),1)=0,"",INDEX(N$1:N13,MATCH(BT14,BT$1:BT13,0),1))),"")</f>
        <v/>
      </c>
      <c r="O14" s="66" t="str">
        <f>IFERROR(IF(BT14="","",IF(INDEX(O$1:O13,MATCH(BT14,BT$1:BT13,0),1)=0,"",INDEX(O$1:O13,MATCH(BT14,BT$1:BT13,0),1))),"")</f>
        <v/>
      </c>
      <c r="P14" s="4"/>
      <c r="Q14" s="2"/>
      <c r="R14" s="66"/>
      <c r="T14" s="66"/>
      <c r="U14" s="5" t="str">
        <f>IFERROR(IF(INDEX(U$1:U13,MATCH(T14,T$1:T13,0),1)=0,"",INDEX(U$1:U13,MATCH(T14,T$1:T13,0),1)),"")</f>
        <v/>
      </c>
      <c r="V14" s="66"/>
      <c r="W14" s="5" t="str">
        <f>IFERROR(IF(INDEX(W$1:W13,MATCH(V14,V$1:V13,0),1)=0,"",INDEX(W$1:W13,MATCH(V14,V$1:V13,0),1)),"")</f>
        <v/>
      </c>
      <c r="X14" s="2" t="str">
        <f>IFERROR(INDEX('padron cfe'!D:D,MATCH(DATOS!C14,'padron cfe'!A:A,0),1),"")</f>
        <v/>
      </c>
      <c r="Y14" s="4"/>
      <c r="Z14" s="4"/>
      <c r="AA14" s="4"/>
      <c r="AB14" s="4"/>
      <c r="AC14" s="6" t="s">
        <v>157</v>
      </c>
      <c r="AD14" s="4"/>
      <c r="AE14" s="4" t="str">
        <f t="shared" si="1"/>
        <v/>
      </c>
      <c r="AF14" s="4"/>
      <c r="AG14" s="4"/>
      <c r="AH14" s="4"/>
      <c r="AI14" s="2" t="str">
        <f>IFERROR(IF(INDEX(AI$1:AI13,MATCH(BT14,BT$1:BT13,0),1)=0,"",INDEX(AI$1:AI13,MATCH(BT14,BT$1:BT13,0),1)),"")</f>
        <v/>
      </c>
      <c r="AJ14" s="2" t="str">
        <f>IFERROR(IF(INDEX(AJ$1:AJ13,MATCH(BT14,BT$1:BT13,0),1)=0,"",INDEX(AJ$1:AJ13,MATCH(BT14,BT$1:BT13,0),1)),"")</f>
        <v/>
      </c>
      <c r="AK14" s="2" t="str">
        <f>IFERROR(IF(INDEX(AK$1:AK13,MATCH(BT14,BT$1:BT13,0),1)=0,"",INDEX(AK$1:AK13,MATCH(BT14,BT$1:BT13,0),1)),"")</f>
        <v/>
      </c>
      <c r="AL14" s="31"/>
      <c r="AM14" s="31"/>
      <c r="AN14" s="2"/>
      <c r="AO14" s="4"/>
      <c r="AP14" s="4"/>
      <c r="AQ14" s="4"/>
      <c r="AR14" s="4"/>
      <c r="AS14" s="4"/>
      <c r="AT14" s="4"/>
      <c r="AU14" s="4"/>
      <c r="AV14" s="4"/>
      <c r="AW14" s="4"/>
      <c r="AY14" s="7"/>
      <c r="AZ14" s="47"/>
      <c r="BA14" s="66"/>
      <c r="BB14" s="66"/>
      <c r="BC14" s="66"/>
      <c r="BD14" s="78"/>
      <c r="BE14" s="66"/>
      <c r="BF14" s="66"/>
      <c r="BG14" s="4"/>
      <c r="BH14" s="69"/>
      <c r="BI14" s="4"/>
      <c r="BJ14" s="4"/>
      <c r="BK14" s="9" t="s">
        <v>157</v>
      </c>
      <c r="BL14" s="7"/>
      <c r="BM14" s="7"/>
      <c r="BN14" s="7"/>
      <c r="BO14" s="286"/>
      <c r="BP14" s="22"/>
      <c r="BQ14" s="7" t="str">
        <f t="shared" ca="1" si="2"/>
        <v/>
      </c>
      <c r="BR14" s="75" t="str">
        <f t="shared" si="3"/>
        <v/>
      </c>
      <c r="BS14" s="75" t="str">
        <f t="shared" si="4"/>
        <v/>
      </c>
      <c r="BT14" s="5" t="str">
        <f t="shared" si="5"/>
        <v/>
      </c>
      <c r="BU14" s="79" t="str">
        <f t="shared" si="6"/>
        <v/>
      </c>
      <c r="BV14" s="79" t="str">
        <f t="shared" si="7"/>
        <v/>
      </c>
      <c r="BW14" s="79" t="str">
        <f t="shared" si="8"/>
        <v/>
      </c>
      <c r="BX14" s="5" t="s">
        <v>5</v>
      </c>
      <c r="CC14" s="4" t="str">
        <f>IF(IFERROR(VLOOKUP(C14,C15:C$1993,1,0),"")="","",COUNTIF(C:C,C14))</f>
        <v/>
      </c>
      <c r="CG14" s="5" t="str">
        <f>IF(B14="","",IF(CC14="",1+(MAX(CG$2:CG13)),""))</f>
        <v/>
      </c>
      <c r="CH14" s="5" t="str">
        <f t="shared" si="9"/>
        <v/>
      </c>
      <c r="CI14" s="5" t="str">
        <f t="shared" si="10"/>
        <v/>
      </c>
      <c r="CJ14" s="14" t="str">
        <f t="shared" si="11"/>
        <v/>
      </c>
      <c r="CK14" s="25"/>
      <c r="CL14" s="15"/>
      <c r="CM14" s="5" t="str">
        <f t="shared" si="12"/>
        <v/>
      </c>
      <c r="CP14" s="5" t="str">
        <f t="shared" si="18"/>
        <v/>
      </c>
      <c r="CQ14" s="5" t="str">
        <f>IF(BT14="","",IFERROR(IF(VLOOKUP(BT14,BT$2:BT13,1,0)=0,"",""),BT14))</f>
        <v/>
      </c>
      <c r="CR14" s="22" t="str">
        <f>IF(CQ14="","",(IFERROR(VLOOKUP(MID(CQ14,1,1),$DI$2:DM$28,3,0),0)+IFERROR(VLOOKUP(MID(CQ14,2,1),DI$2:DM$28,4,0),0)+IFERROR(VLOOKUP(MID(CQ14,3,1),DI$2:DM$28,5,0),0)+(ROW(CQ14)/1000000000000)))</f>
        <v/>
      </c>
      <c r="CT14" s="5">
        <v>13</v>
      </c>
      <c r="CU14" s="5" t="str">
        <f>IFERROR(VLOOKUP(CT14,CP$2:CQ1090,2,0),"")</f>
        <v/>
      </c>
      <c r="DI14" s="5" t="s">
        <v>43</v>
      </c>
      <c r="DJ14" s="5">
        <v>13</v>
      </c>
      <c r="DK14" s="5">
        <f t="shared" si="15"/>
        <v>48.148148148148145</v>
      </c>
      <c r="DL14" s="5">
        <f t="shared" si="16"/>
        <v>1.7832647462277094</v>
      </c>
      <c r="DM14" s="5">
        <f t="shared" si="16"/>
        <v>6.6046842452878118E-2</v>
      </c>
      <c r="DO14" s="5" t="e">
        <f>IF(REPORTE!AH$2="si",IF(C14=VALUE(REPORTE!C$22),IF(SUM(DO15:DO$1993),CONCATENATE(INT(B14),", "),INT(B14)),""),IF(C14=VALUE(REPORTE!C$21),IF(SUM(DO15:DO$1993),CONCATENATE(INT(B14),", "),INT(B14)),""))</f>
        <v>#VALUE!</v>
      </c>
      <c r="DS14" s="5" t="str">
        <f t="shared" si="13"/>
        <v/>
      </c>
    </row>
    <row r="15" spans="1:125" s="5" customFormat="1" ht="15" customHeight="1" x14ac:dyDescent="0.25">
      <c r="A15" s="4" t="str">
        <f t="shared" ca="1" si="0"/>
        <v/>
      </c>
      <c r="B15" s="6"/>
      <c r="C15" s="8"/>
      <c r="D15" s="1" t="str">
        <f>IFERROR(INDEX('padron cfe'!B:B,MATCH(DATOS!C15,'padron cfe'!A:A,0),1),"")</f>
        <v/>
      </c>
      <c r="E15" s="1"/>
      <c r="F15" s="7"/>
      <c r="G15" s="9" t="s">
        <v>157</v>
      </c>
      <c r="H15" s="5" t="str">
        <f>IF(F15="","",IFERROR(CONCATENATE("PEUA",VLOOKUP(ESTADO,REPORTE!AV$2:AW$33,2,0),DIDTRITO_FORM,CADER_FORM,IFERROR(INDEX(CA:CA,MATCH(DAY(F15),BZ:BZ,0),1),DAY(F15)),IFERROR(INDEX(CA:CA,MATCH(MONTH(F15),BZ:BZ,0),1),MONTH(F15)),YEAR(F15),G15),""))</f>
        <v/>
      </c>
      <c r="I15" s="4"/>
      <c r="J15" s="66"/>
      <c r="K15" s="66"/>
      <c r="L15" s="66"/>
      <c r="M15" s="2" t="str">
        <f>IFERROR(INDEX('padron cfe'!C:C,MATCH(DATOS!C15,'padron cfe'!A:A,0),1),"")</f>
        <v/>
      </c>
      <c r="N15" s="66" t="str">
        <f>IFERROR(IF(BT15="","",IF(INDEX(N$1:N14,MATCH(BT15,BT$1:BT14,0),1)=0,"",INDEX(N$1:N14,MATCH(BT15,BT$1:BT14,0),1))),"")</f>
        <v/>
      </c>
      <c r="O15" s="66" t="str">
        <f>IFERROR(IF(BT15="","",IF(INDEX(O$1:O14,MATCH(BT15,BT$1:BT14,0),1)=0,"",INDEX(O$1:O14,MATCH(BT15,BT$1:BT14,0),1))),"")</f>
        <v/>
      </c>
      <c r="P15" s="4"/>
      <c r="Q15" s="2"/>
      <c r="R15" s="66"/>
      <c r="T15" s="66"/>
      <c r="U15" s="5" t="str">
        <f>IFERROR(IF(INDEX(U$1:U14,MATCH(T15,T$1:T14,0),1)=0,"",INDEX(U$1:U14,MATCH(T15,T$1:T14,0),1)),"")</f>
        <v/>
      </c>
      <c r="V15" s="66"/>
      <c r="W15" s="5" t="str">
        <f>IFERROR(IF(INDEX(W$1:W14,MATCH(V15,V$1:V14,0),1)=0,"",INDEX(W$1:W14,MATCH(V15,V$1:V14,0),1)),"")</f>
        <v/>
      </c>
      <c r="X15" s="2" t="str">
        <f>IFERROR(INDEX('padron cfe'!D:D,MATCH(DATOS!C15,'padron cfe'!A:A,0),1),"")</f>
        <v/>
      </c>
      <c r="Y15" s="4"/>
      <c r="Z15" s="4"/>
      <c r="AA15" s="4"/>
      <c r="AB15" s="4"/>
      <c r="AC15" s="6" t="s">
        <v>157</v>
      </c>
      <c r="AD15" s="4"/>
      <c r="AE15" s="4" t="str">
        <f t="shared" si="1"/>
        <v/>
      </c>
      <c r="AF15" s="4"/>
      <c r="AG15" s="4"/>
      <c r="AH15" s="4"/>
      <c r="AI15" s="2" t="str">
        <f>IFERROR(IF(INDEX(AI$1:AI14,MATCH(BT15,BT$1:BT14,0),1)=0,"",INDEX(AI$1:AI14,MATCH(BT15,BT$1:BT14,0),1)),"")</f>
        <v/>
      </c>
      <c r="AJ15" s="2" t="str">
        <f>IFERROR(IF(INDEX(AJ$1:AJ14,MATCH(BT15,BT$1:BT14,0),1)=0,"",INDEX(AJ$1:AJ14,MATCH(BT15,BT$1:BT14,0),1)),"")</f>
        <v/>
      </c>
      <c r="AK15" s="2" t="str">
        <f>IFERROR(IF(INDEX(AK$1:AK14,MATCH(BT15,BT$1:BT14,0),1)=0,"",INDEX(AK$1:AK14,MATCH(BT15,BT$1:BT14,0),1)),"")</f>
        <v/>
      </c>
      <c r="AL15" s="31"/>
      <c r="AM15" s="31"/>
      <c r="AN15" s="2"/>
      <c r="AO15" s="4"/>
      <c r="AP15" s="4"/>
      <c r="AQ15" s="4"/>
      <c r="AR15" s="4"/>
      <c r="AS15" s="4"/>
      <c r="AT15" s="4"/>
      <c r="AU15" s="4"/>
      <c r="AV15" s="4"/>
      <c r="AW15" s="4"/>
      <c r="AY15" s="7"/>
      <c r="AZ15" s="47"/>
      <c r="BA15" s="66"/>
      <c r="BB15" s="66"/>
      <c r="BC15" s="66"/>
      <c r="BD15" s="78"/>
      <c r="BE15" s="66"/>
      <c r="BF15" s="66"/>
      <c r="BG15" s="4"/>
      <c r="BH15" s="69"/>
      <c r="BI15" s="4"/>
      <c r="BJ15" s="4"/>
      <c r="BK15" s="9"/>
      <c r="BL15" s="7"/>
      <c r="BM15" s="7"/>
      <c r="BN15" s="7"/>
      <c r="BO15" s="286"/>
      <c r="BP15" s="22"/>
      <c r="BQ15" s="7" t="str">
        <f t="shared" ca="1" si="2"/>
        <v/>
      </c>
      <c r="BR15" s="75" t="str">
        <f t="shared" si="3"/>
        <v/>
      </c>
      <c r="BS15" s="75" t="str">
        <f t="shared" si="4"/>
        <v/>
      </c>
      <c r="BT15" s="5" t="str">
        <f t="shared" si="5"/>
        <v/>
      </c>
      <c r="BU15" s="79" t="str">
        <f t="shared" si="6"/>
        <v/>
      </c>
      <c r="BV15" s="79" t="str">
        <f t="shared" si="7"/>
        <v/>
      </c>
      <c r="BW15" s="79" t="str">
        <f t="shared" si="8"/>
        <v/>
      </c>
      <c r="BX15" s="5" t="s">
        <v>169</v>
      </c>
      <c r="CC15" s="4" t="str">
        <f>IF(IFERROR(VLOOKUP(C15,C16:C$1993,1,0),"")="","",COUNTIF(C:C,C15))</f>
        <v/>
      </c>
      <c r="CG15" s="5" t="str">
        <f>IF(B15="","",IF(CC15="",1+(MAX(CG$2:CG14)),""))</f>
        <v/>
      </c>
      <c r="CH15" s="5" t="str">
        <f t="shared" si="9"/>
        <v/>
      </c>
      <c r="CI15" s="5" t="str">
        <f t="shared" si="10"/>
        <v/>
      </c>
      <c r="CJ15" s="14" t="str">
        <f t="shared" si="11"/>
        <v/>
      </c>
      <c r="CK15" s="25"/>
      <c r="CL15" s="15"/>
      <c r="CM15" s="5" t="str">
        <f t="shared" si="12"/>
        <v/>
      </c>
      <c r="CP15" s="5" t="str">
        <f t="shared" si="18"/>
        <v/>
      </c>
      <c r="CQ15" s="5" t="str">
        <f>IF(BT15="","",IFERROR(IF(VLOOKUP(BT15,BT$2:BT14,1,0)=0,"",""),BT15))</f>
        <v/>
      </c>
      <c r="CR15" s="22" t="str">
        <f>IF(CQ15="","",(IFERROR(VLOOKUP(MID(CQ15,1,1),$DI$2:DM$28,3,0),0)+IFERROR(VLOOKUP(MID(CQ15,2,1),DI$2:DM$28,4,0),0)+IFERROR(VLOOKUP(MID(CQ15,3,1),DI$2:DM$28,5,0),0)+(ROW(CQ15)/1000000000000)))</f>
        <v/>
      </c>
      <c r="CT15" s="5">
        <v>14</v>
      </c>
      <c r="CU15" s="5" t="str">
        <f>IFERROR(VLOOKUP(CT15,CP$2:CQ1091,2,0),"")</f>
        <v/>
      </c>
      <c r="DI15" s="5" t="s">
        <v>120</v>
      </c>
      <c r="DJ15" s="5">
        <v>14</v>
      </c>
      <c r="DK15" s="5">
        <f t="shared" si="15"/>
        <v>51.851851851851855</v>
      </c>
      <c r="DL15" s="5">
        <f t="shared" si="16"/>
        <v>1.9204389574759946</v>
      </c>
      <c r="DM15" s="5">
        <f t="shared" si="16"/>
        <v>7.1127368795407209E-2</v>
      </c>
      <c r="DO15" s="5" t="e">
        <f>IF(REPORTE!AH$2="si",IF(C15=VALUE(REPORTE!C$22),IF(SUM(DO16:DO$1993),CONCATENATE(INT(B15),", "),INT(B15)),""),IF(C15=VALUE(REPORTE!C$21),IF(SUM(DO16:DO$1993),CONCATENATE(INT(B15),", "),INT(B15)),""))</f>
        <v>#VALUE!</v>
      </c>
      <c r="DS15" s="5" t="str">
        <f t="shared" si="13"/>
        <v/>
      </c>
    </row>
    <row r="16" spans="1:125" s="5" customFormat="1" ht="15" customHeight="1" x14ac:dyDescent="0.25">
      <c r="A16" s="4" t="str">
        <f t="shared" ca="1" si="0"/>
        <v/>
      </c>
      <c r="B16" s="6"/>
      <c r="C16" s="8"/>
      <c r="D16" s="1" t="str">
        <f>IFERROR(INDEX('padron cfe'!B:B,MATCH(DATOS!C16,'padron cfe'!A:A,0),1),"")</f>
        <v/>
      </c>
      <c r="E16" s="1"/>
      <c r="F16" s="7"/>
      <c r="G16" s="9" t="s">
        <v>157</v>
      </c>
      <c r="H16" s="5" t="str">
        <f>IF(F16="","",IFERROR(CONCATENATE("PEUA",VLOOKUP(ESTADO,REPORTE!AV$2:AW$33,2,0),DIDTRITO_FORM,CADER_FORM,IFERROR(INDEX(CA:CA,MATCH(DAY(F16),BZ:BZ,0),1),DAY(F16)),IFERROR(INDEX(CA:CA,MATCH(MONTH(F16),BZ:BZ,0),1),MONTH(F16)),YEAR(F16),G16),""))</f>
        <v/>
      </c>
      <c r="I16" s="4"/>
      <c r="J16" s="66"/>
      <c r="K16" s="66"/>
      <c r="L16" s="66"/>
      <c r="M16" s="2" t="str">
        <f>IFERROR(INDEX('padron cfe'!C:C,MATCH(DATOS!C16,'padron cfe'!A:A,0),1),"")</f>
        <v/>
      </c>
      <c r="N16" s="66" t="str">
        <f>IFERROR(IF(BT16="","",IF(INDEX(N$1:N15,MATCH(BT16,BT$1:BT15,0),1)=0,"",INDEX(N$1:N15,MATCH(BT16,BT$1:BT15,0),1))),"")</f>
        <v/>
      </c>
      <c r="O16" s="66" t="str">
        <f>IFERROR(IF(BT16="","",IF(INDEX(O$1:O15,MATCH(BT16,BT$1:BT15,0),1)=0,"",INDEX(O$1:O15,MATCH(BT16,BT$1:BT15,0),1))),"")</f>
        <v/>
      </c>
      <c r="P16" s="4"/>
      <c r="Q16" s="2"/>
      <c r="R16" s="66"/>
      <c r="T16" s="66"/>
      <c r="U16" s="5" t="str">
        <f>IFERROR(IF(INDEX(U$1:U15,MATCH(T16,T$1:T15,0),1)=0,"",INDEX(U$1:U15,MATCH(T16,T$1:T15,0),1)),"")</f>
        <v/>
      </c>
      <c r="V16" s="66"/>
      <c r="W16" s="5" t="str">
        <f>IFERROR(IF(INDEX(W$1:W15,MATCH(V16,V$1:V15,0),1)=0,"",INDEX(W$1:W15,MATCH(V16,V$1:V15,0),1)),"")</f>
        <v/>
      </c>
      <c r="X16" s="2" t="str">
        <f>IFERROR(INDEX('padron cfe'!D:D,MATCH(DATOS!C16,'padron cfe'!A:A,0),1),"")</f>
        <v/>
      </c>
      <c r="Y16" s="4"/>
      <c r="Z16" s="4"/>
      <c r="AA16" s="4"/>
      <c r="AB16" s="4"/>
      <c r="AC16" s="6" t="s">
        <v>157</v>
      </c>
      <c r="AD16" s="4"/>
      <c r="AE16" s="4" t="str">
        <f t="shared" si="1"/>
        <v/>
      </c>
      <c r="AF16" s="4"/>
      <c r="AG16" s="4"/>
      <c r="AH16" s="4"/>
      <c r="AI16" s="2" t="str">
        <f>IFERROR(IF(INDEX(AI$1:AI15,MATCH(BT16,BT$1:BT15,0),1)=0,"",INDEX(AI$1:AI15,MATCH(BT16,BT$1:BT15,0),1)),"")</f>
        <v/>
      </c>
      <c r="AJ16" s="2" t="str">
        <f>IFERROR(IF(INDEX(AJ$1:AJ15,MATCH(BT16,BT$1:BT15,0),1)=0,"",INDEX(AJ$1:AJ15,MATCH(BT16,BT$1:BT15,0),1)),"")</f>
        <v/>
      </c>
      <c r="AK16" s="2" t="str">
        <f>IFERROR(IF(INDEX(AK$1:AK15,MATCH(BT16,BT$1:BT15,0),1)=0,"",INDEX(AK$1:AK15,MATCH(BT16,BT$1:BT15,0),1)),"")</f>
        <v/>
      </c>
      <c r="AL16" s="31"/>
      <c r="AM16" s="31"/>
      <c r="AN16" s="2"/>
      <c r="AO16" s="4"/>
      <c r="AP16" s="4"/>
      <c r="AQ16" s="4"/>
      <c r="AR16" s="4"/>
      <c r="AS16" s="4"/>
      <c r="AT16" s="4"/>
      <c r="AU16" s="4"/>
      <c r="AV16" s="4"/>
      <c r="AW16" s="4"/>
      <c r="AY16" s="7"/>
      <c r="AZ16" s="47"/>
      <c r="BA16" s="66"/>
      <c r="BB16" s="66"/>
      <c r="BC16" s="66"/>
      <c r="BD16" s="78"/>
      <c r="BE16" s="66"/>
      <c r="BF16" s="66"/>
      <c r="BG16" s="4"/>
      <c r="BH16" s="69"/>
      <c r="BI16" s="4"/>
      <c r="BJ16" s="4"/>
      <c r="BK16" s="9" t="s">
        <v>157</v>
      </c>
      <c r="BL16" s="7"/>
      <c r="BM16" s="7"/>
      <c r="BN16" s="7"/>
      <c r="BO16" s="286"/>
      <c r="BP16" s="22"/>
      <c r="BQ16" s="7" t="str">
        <f t="shared" ca="1" si="2"/>
        <v/>
      </c>
      <c r="BR16" s="75" t="str">
        <f t="shared" si="3"/>
        <v/>
      </c>
      <c r="BS16" s="75" t="str">
        <f t="shared" si="4"/>
        <v/>
      </c>
      <c r="BT16" s="5" t="str">
        <f t="shared" si="5"/>
        <v/>
      </c>
      <c r="BU16" s="79" t="str">
        <f t="shared" si="6"/>
        <v/>
      </c>
      <c r="BV16" s="79" t="str">
        <f t="shared" si="7"/>
        <v/>
      </c>
      <c r="BW16" s="79" t="str">
        <f t="shared" si="8"/>
        <v/>
      </c>
      <c r="CC16" s="4" t="str">
        <f>IF(IFERROR(VLOOKUP(C16,C17:C$1993,1,0),"")="","",COUNTIF(C:C,C16))</f>
        <v/>
      </c>
      <c r="CG16" s="5" t="str">
        <f>IF(B16="","",IF(CC16="",1+(MAX(CG$2:CG15)),""))</f>
        <v/>
      </c>
      <c r="CH16" s="5" t="str">
        <f t="shared" si="9"/>
        <v/>
      </c>
      <c r="CI16" s="5" t="str">
        <f t="shared" si="10"/>
        <v/>
      </c>
      <c r="CJ16" s="14" t="str">
        <f t="shared" si="11"/>
        <v/>
      </c>
      <c r="CK16" s="25"/>
      <c r="CL16" s="15"/>
      <c r="CM16" s="5" t="str">
        <f t="shared" si="12"/>
        <v/>
      </c>
      <c r="CP16" s="5" t="str">
        <f t="shared" si="18"/>
        <v/>
      </c>
      <c r="CQ16" s="5" t="str">
        <f>IF(BT16="","",IFERROR(IF(VLOOKUP(BT16,BT$2:BT15,1,0)=0,"",""),BT16))</f>
        <v/>
      </c>
      <c r="CR16" s="22" t="str">
        <f>IF(CQ16="","",(IFERROR(VLOOKUP(MID(CQ16,1,1),$DI$2:DM$28,3,0),0)+IFERROR(VLOOKUP(MID(CQ16,2,1),DI$2:DM$28,4,0),0)+IFERROR(VLOOKUP(MID(CQ16,3,1),DI$2:DM$28,5,0),0)+(ROW(CQ16)/1000000000000)))</f>
        <v/>
      </c>
      <c r="CT16" s="5">
        <v>15</v>
      </c>
      <c r="CU16" s="5" t="str">
        <f>IFERROR(VLOOKUP(CT16,CP$2:CQ1092,2,0),"")</f>
        <v/>
      </c>
      <c r="DI16" s="5" t="s">
        <v>133</v>
      </c>
      <c r="DJ16" s="5">
        <v>15</v>
      </c>
      <c r="DK16" s="5">
        <f t="shared" si="15"/>
        <v>55.555555555555557</v>
      </c>
      <c r="DL16" s="5">
        <f t="shared" si="16"/>
        <v>2.0576131687242798</v>
      </c>
      <c r="DM16" s="5">
        <f t="shared" si="16"/>
        <v>7.6207895137936285E-2</v>
      </c>
      <c r="DO16" s="5" t="e">
        <f>IF(REPORTE!AH$2="si",IF(C16=VALUE(REPORTE!C$22),IF(SUM(DO17:DO$1993),CONCATENATE(INT(B16),", "),INT(B16)),""),IF(C16=VALUE(REPORTE!C$21),IF(SUM(DO17:DO$1993),CONCATENATE(INT(B16),", "),INT(B16)),""))</f>
        <v>#VALUE!</v>
      </c>
      <c r="DS16" s="5" t="str">
        <f t="shared" si="13"/>
        <v/>
      </c>
      <c r="DU16" s="5" t="s">
        <v>197</v>
      </c>
    </row>
    <row r="17" spans="1:123" s="5" customFormat="1" ht="15" customHeight="1" x14ac:dyDescent="0.25">
      <c r="A17" s="4" t="str">
        <f t="shared" ca="1" si="0"/>
        <v/>
      </c>
      <c r="B17" s="6"/>
      <c r="C17" s="8"/>
      <c r="D17" s="1" t="str">
        <f>IFERROR(INDEX('padron cfe'!B:B,MATCH(DATOS!C17,'padron cfe'!A:A,0),1),"")</f>
        <v/>
      </c>
      <c r="E17" s="1"/>
      <c r="F17" s="7"/>
      <c r="G17" s="9" t="s">
        <v>157</v>
      </c>
      <c r="H17" s="5" t="str">
        <f>IF(F17="","",IFERROR(CONCATENATE("PEUA",VLOOKUP(ESTADO,REPORTE!AV$2:AW$33,2,0),DIDTRITO_FORM,CADER_FORM,IFERROR(INDEX(CA:CA,MATCH(DAY(F17),BZ:BZ,0),1),DAY(F17)),IFERROR(INDEX(CA:CA,MATCH(MONTH(F17),BZ:BZ,0),1),MONTH(F17)),YEAR(F17),G17),""))</f>
        <v/>
      </c>
      <c r="I17" s="4"/>
      <c r="J17" s="66"/>
      <c r="K17" s="66"/>
      <c r="L17" s="66"/>
      <c r="M17" s="2" t="str">
        <f>IFERROR(INDEX('padron cfe'!C:C,MATCH(DATOS!C17,'padron cfe'!A:A,0),1),"")</f>
        <v/>
      </c>
      <c r="N17" s="66" t="str">
        <f>IFERROR(IF(BT17="","",IF(INDEX(N$1:N16,MATCH(BT17,BT$1:BT16,0),1)=0,"",INDEX(N$1:N16,MATCH(BT17,BT$1:BT16,0),1))),"")</f>
        <v/>
      </c>
      <c r="O17" s="66" t="str">
        <f>IFERROR(IF(BT17="","",IF(INDEX(O$1:O16,MATCH(BT17,BT$1:BT16,0),1)=0,"",INDEX(O$1:O16,MATCH(BT17,BT$1:BT16,0),1))),"")</f>
        <v/>
      </c>
      <c r="P17" s="4"/>
      <c r="Q17" s="2"/>
      <c r="R17" s="66"/>
      <c r="T17" s="66"/>
      <c r="U17" s="5" t="str">
        <f>IFERROR(IF(INDEX(U$1:U16,MATCH(T17,T$1:T16,0),1)=0,"",INDEX(U$1:U16,MATCH(T17,T$1:T16,0),1)),"")</f>
        <v/>
      </c>
      <c r="V17" s="66"/>
      <c r="W17" s="5" t="str">
        <f>IFERROR(IF(INDEX(W$1:W16,MATCH(V17,V$1:V16,0),1)=0,"",INDEX(W$1:W16,MATCH(V17,V$1:V16,0),1)),"")</f>
        <v/>
      </c>
      <c r="X17" s="2" t="str">
        <f>IFERROR(INDEX('padron cfe'!D:D,MATCH(DATOS!C17,'padron cfe'!A:A,0),1),"")</f>
        <v/>
      </c>
      <c r="Y17" s="4"/>
      <c r="Z17" s="4"/>
      <c r="AA17" s="4"/>
      <c r="AB17" s="4"/>
      <c r="AC17" s="6" t="s">
        <v>157</v>
      </c>
      <c r="AD17" s="4"/>
      <c r="AE17" s="4" t="str">
        <f t="shared" si="1"/>
        <v/>
      </c>
      <c r="AF17" s="4"/>
      <c r="AG17" s="4"/>
      <c r="AH17" s="4"/>
      <c r="AI17" s="2" t="str">
        <f>IFERROR(IF(INDEX(AI$1:AI16,MATCH(BT17,BT$1:BT16,0),1)=0,"",INDEX(AI$1:AI16,MATCH(BT17,BT$1:BT16,0),1)),"")</f>
        <v/>
      </c>
      <c r="AJ17" s="2" t="str">
        <f>IFERROR(IF(INDEX(AJ$1:AJ16,MATCH(BT17,BT$1:BT16,0),1)=0,"",INDEX(AJ$1:AJ16,MATCH(BT17,BT$1:BT16,0),1)),"")</f>
        <v/>
      </c>
      <c r="AK17" s="2" t="str">
        <f>IFERROR(IF(INDEX(AK$1:AK16,MATCH(BT17,BT$1:BT16,0),1)=0,"",INDEX(AK$1:AK16,MATCH(BT17,BT$1:BT16,0),1)),"")</f>
        <v/>
      </c>
      <c r="AL17" s="31"/>
      <c r="AM17" s="31"/>
      <c r="AN17" s="2"/>
      <c r="AO17" s="4"/>
      <c r="AP17" s="4"/>
      <c r="AQ17" s="4"/>
      <c r="AR17" s="4"/>
      <c r="AS17" s="4"/>
      <c r="AT17" s="4"/>
      <c r="AU17" s="4"/>
      <c r="AV17" s="4"/>
      <c r="AW17" s="4"/>
      <c r="AY17" s="7"/>
      <c r="AZ17" s="47"/>
      <c r="BA17" s="66"/>
      <c r="BB17" s="66"/>
      <c r="BC17" s="66"/>
      <c r="BD17" s="78"/>
      <c r="BE17" s="66"/>
      <c r="BF17" s="66"/>
      <c r="BG17" s="4"/>
      <c r="BH17" s="69"/>
      <c r="BI17" s="4"/>
      <c r="BJ17" s="4"/>
      <c r="BK17" s="9"/>
      <c r="BL17" s="7"/>
      <c r="BM17" s="7"/>
      <c r="BN17" s="7"/>
      <c r="BO17" s="286"/>
      <c r="BP17" s="22"/>
      <c r="BQ17" s="7" t="str">
        <f t="shared" ca="1" si="2"/>
        <v/>
      </c>
      <c r="BR17" s="75" t="str">
        <f t="shared" si="3"/>
        <v/>
      </c>
      <c r="BS17" s="75" t="str">
        <f t="shared" si="4"/>
        <v/>
      </c>
      <c r="BT17" s="5" t="str">
        <f t="shared" si="5"/>
        <v/>
      </c>
      <c r="BU17" s="79" t="str">
        <f t="shared" si="6"/>
        <v/>
      </c>
      <c r="BV17" s="79" t="str">
        <f t="shared" si="7"/>
        <v/>
      </c>
      <c r="BW17" s="79" t="str">
        <f t="shared" si="8"/>
        <v/>
      </c>
      <c r="CC17" s="4" t="str">
        <f>IF(IFERROR(VLOOKUP(C17,C18:C$1993,1,0),"")="","",COUNTIF(C:C,C17))</f>
        <v/>
      </c>
      <c r="CG17" s="5" t="str">
        <f>IF(B17="","",IF(CC17="",1+(MAX(CG$2:CG16)),""))</f>
        <v/>
      </c>
      <c r="CH17" s="5" t="str">
        <f t="shared" si="9"/>
        <v/>
      </c>
      <c r="CI17" s="5" t="str">
        <f t="shared" si="10"/>
        <v/>
      </c>
      <c r="CJ17" s="14" t="str">
        <f t="shared" si="11"/>
        <v/>
      </c>
      <c r="CK17" s="25"/>
      <c r="CL17" s="15"/>
      <c r="CM17" s="5" t="str">
        <f t="shared" si="12"/>
        <v/>
      </c>
      <c r="CP17" s="5" t="str">
        <f t="shared" si="18"/>
        <v/>
      </c>
      <c r="CQ17" s="5" t="str">
        <f>IF(BT17="","",IFERROR(IF(VLOOKUP(BT17,BT$2:BT16,1,0)=0,"",""),BT17))</f>
        <v/>
      </c>
      <c r="CR17" s="22" t="str">
        <f>IF(CQ17="","",(IFERROR(VLOOKUP(MID(CQ17,1,1),$DI$2:DM$28,3,0),0)+IFERROR(VLOOKUP(MID(CQ17,2,1),DI$2:DM$28,4,0),0)+IFERROR(VLOOKUP(MID(CQ17,3,1),DI$2:DM$28,5,0),0)+(ROW(CQ17)/1000000000000)))</f>
        <v/>
      </c>
      <c r="CT17" s="5">
        <v>16</v>
      </c>
      <c r="CU17" s="5" t="str">
        <f>IFERROR(VLOOKUP(CT17,CP$2:CQ1093,2,0),"")</f>
        <v/>
      </c>
      <c r="DI17" s="5" t="s">
        <v>121</v>
      </c>
      <c r="DJ17" s="5">
        <v>16</v>
      </c>
      <c r="DK17" s="5">
        <f t="shared" si="15"/>
        <v>59.25925925925926</v>
      </c>
      <c r="DL17" s="5">
        <f t="shared" si="16"/>
        <v>2.1947873799725652</v>
      </c>
      <c r="DM17" s="5">
        <f t="shared" si="16"/>
        <v>8.1288421480465375E-2</v>
      </c>
      <c r="DO17" s="5" t="e">
        <f>IF(REPORTE!AH$2="si",IF(C17=VALUE(REPORTE!C$22),IF(SUM(DO18:DO$1993),CONCATENATE(INT(B17),", "),INT(B17)),""),IF(C17=VALUE(REPORTE!C$21),IF(SUM(DO18:DO$1993),CONCATENATE(INT(B17),", "),INT(B17)),""))</f>
        <v>#VALUE!</v>
      </c>
      <c r="DS17" s="5" t="str">
        <f t="shared" si="13"/>
        <v/>
      </c>
    </row>
    <row r="18" spans="1:123" s="5" customFormat="1" ht="15" customHeight="1" x14ac:dyDescent="0.25">
      <c r="A18" s="4" t="str">
        <f t="shared" ca="1" si="0"/>
        <v/>
      </c>
      <c r="B18" s="6"/>
      <c r="C18" s="8"/>
      <c r="D18" s="1" t="str">
        <f>IFERROR(INDEX('padron cfe'!B:B,MATCH(DATOS!C18,'padron cfe'!A:A,0),1),"")</f>
        <v/>
      </c>
      <c r="E18" s="1"/>
      <c r="F18" s="7"/>
      <c r="G18" s="9" t="s">
        <v>157</v>
      </c>
      <c r="H18" s="5" t="str">
        <f>IF(F18="","",IFERROR(CONCATENATE("PEUA",VLOOKUP(ESTADO,REPORTE!AV$2:AW$33,2,0),DIDTRITO_FORM,CADER_FORM,IFERROR(INDEX(CA:CA,MATCH(DAY(F18),BZ:BZ,0),1),DAY(F18)),IFERROR(INDEX(CA:CA,MATCH(MONTH(F18),BZ:BZ,0),1),MONTH(F18)),YEAR(F18),G18),""))</f>
        <v/>
      </c>
      <c r="I18" s="4"/>
      <c r="J18" s="66"/>
      <c r="K18" s="66"/>
      <c r="L18" s="66"/>
      <c r="M18" s="2" t="str">
        <f>IFERROR(INDEX('padron cfe'!C:C,MATCH(DATOS!C18,'padron cfe'!A:A,0),1),"")</f>
        <v/>
      </c>
      <c r="N18" s="66" t="str">
        <f>IFERROR(IF(BT18="","",IF(INDEX(N$1:N17,MATCH(BT18,BT$1:BT17,0),1)=0,"",INDEX(N$1:N17,MATCH(BT18,BT$1:BT17,0),1))),"")</f>
        <v/>
      </c>
      <c r="O18" s="66" t="str">
        <f>IFERROR(IF(BT18="","",IF(INDEX(O$1:O17,MATCH(BT18,BT$1:BT17,0),1)=0,"",INDEX(O$1:O17,MATCH(BT18,BT$1:BT17,0),1))),"")</f>
        <v/>
      </c>
      <c r="P18" s="4"/>
      <c r="Q18" s="2"/>
      <c r="R18" s="66"/>
      <c r="T18" s="66"/>
      <c r="U18" s="5" t="str">
        <f>IFERROR(IF(INDEX(U$1:U17,MATCH(T18,T$1:T17,0),1)=0,"",INDEX(U$1:U17,MATCH(T18,T$1:T17,0),1)),"")</f>
        <v/>
      </c>
      <c r="V18" s="66"/>
      <c r="W18" s="5" t="str">
        <f>IFERROR(IF(INDEX(W$1:W17,MATCH(V18,V$1:V17,0),1)=0,"",INDEX(W$1:W17,MATCH(V18,V$1:V17,0),1)),"")</f>
        <v/>
      </c>
      <c r="X18" s="2" t="str">
        <f>IFERROR(INDEX('padron cfe'!D:D,MATCH(DATOS!C18,'padron cfe'!A:A,0),1),"")</f>
        <v/>
      </c>
      <c r="Y18" s="4"/>
      <c r="Z18" s="4"/>
      <c r="AA18" s="4"/>
      <c r="AB18" s="4"/>
      <c r="AC18" s="6" t="s">
        <v>157</v>
      </c>
      <c r="AD18" s="4"/>
      <c r="AE18" s="4" t="str">
        <f t="shared" si="1"/>
        <v/>
      </c>
      <c r="AF18" s="4"/>
      <c r="AG18" s="4"/>
      <c r="AH18" s="4"/>
      <c r="AI18" s="2" t="str">
        <f>IFERROR(IF(INDEX(AI$1:AI17,MATCH(BT18,BT$1:BT17,0),1)=0,"",INDEX(AI$1:AI17,MATCH(BT18,BT$1:BT17,0),1)),"")</f>
        <v/>
      </c>
      <c r="AJ18" s="2" t="str">
        <f>IFERROR(IF(INDEX(AJ$1:AJ17,MATCH(BT18,BT$1:BT17,0),1)=0,"",INDEX(AJ$1:AJ17,MATCH(BT18,BT$1:BT17,0),1)),"")</f>
        <v/>
      </c>
      <c r="AK18" s="2" t="str">
        <f>IFERROR(IF(INDEX(AK$1:AK17,MATCH(BT18,BT$1:BT17,0),1)=0,"",INDEX(AK$1:AK17,MATCH(BT18,BT$1:BT17,0),1)),"")</f>
        <v/>
      </c>
      <c r="AL18" s="31"/>
      <c r="AM18" s="31"/>
      <c r="AN18" s="2"/>
      <c r="AO18" s="4"/>
      <c r="AP18" s="4"/>
      <c r="AQ18" s="4"/>
      <c r="AR18" s="4"/>
      <c r="AS18" s="4"/>
      <c r="AT18" s="4"/>
      <c r="AU18" s="4"/>
      <c r="AV18" s="4"/>
      <c r="AW18" s="4"/>
      <c r="AY18" s="7"/>
      <c r="AZ18" s="47"/>
      <c r="BA18" s="66"/>
      <c r="BB18" s="66"/>
      <c r="BC18" s="66"/>
      <c r="BD18" s="78"/>
      <c r="BE18" s="66"/>
      <c r="BF18" s="66"/>
      <c r="BG18" s="4"/>
      <c r="BH18" s="69"/>
      <c r="BI18" s="4"/>
      <c r="BJ18" s="4"/>
      <c r="BK18" s="9" t="s">
        <v>157</v>
      </c>
      <c r="BL18" s="7"/>
      <c r="BM18" s="7"/>
      <c r="BN18" s="7"/>
      <c r="BO18" s="286"/>
      <c r="BP18" s="22"/>
      <c r="BQ18" s="7" t="str">
        <f t="shared" ca="1" si="2"/>
        <v/>
      </c>
      <c r="BR18" s="75" t="str">
        <f t="shared" si="3"/>
        <v/>
      </c>
      <c r="BS18" s="75" t="str">
        <f t="shared" si="4"/>
        <v/>
      </c>
      <c r="BT18" s="5" t="str">
        <f t="shared" si="5"/>
        <v/>
      </c>
      <c r="BU18" s="79" t="str">
        <f t="shared" si="6"/>
        <v/>
      </c>
      <c r="BV18" s="79" t="str">
        <f t="shared" si="7"/>
        <v/>
      </c>
      <c r="BW18" s="79" t="str">
        <f t="shared" si="8"/>
        <v/>
      </c>
      <c r="CC18" s="4" t="str">
        <f>IF(IFERROR(VLOOKUP(C18,C19:C$1993,1,0),"")="","",COUNTIF(C:C,C18))</f>
        <v/>
      </c>
      <c r="CG18" s="5" t="str">
        <f>IF(B18="","",IF(CC18="",1+(MAX(CG$2:CG17)),""))</f>
        <v/>
      </c>
      <c r="CH18" s="5" t="str">
        <f t="shared" si="9"/>
        <v/>
      </c>
      <c r="CI18" s="5" t="str">
        <f t="shared" si="10"/>
        <v/>
      </c>
      <c r="CJ18" s="14" t="str">
        <f t="shared" si="11"/>
        <v/>
      </c>
      <c r="CK18" s="25"/>
      <c r="CL18" s="15"/>
      <c r="CM18" s="5" t="str">
        <f t="shared" si="12"/>
        <v/>
      </c>
      <c r="CP18" s="5" t="str">
        <f t="shared" si="18"/>
        <v/>
      </c>
      <c r="CQ18" s="5" t="str">
        <f>IF(BT18="","",IFERROR(IF(VLOOKUP(BT18,BT$2:BT17,1,0)=0,"",""),BT18))</f>
        <v/>
      </c>
      <c r="CR18" s="22" t="str">
        <f>IF(CQ18="","",(IFERROR(VLOOKUP(MID(CQ18,1,1),$DI$2:DM$28,3,0),0)+IFERROR(VLOOKUP(MID(CQ18,2,1),DI$2:DM$28,4,0),0)+IFERROR(VLOOKUP(MID(CQ18,3,1),DI$2:DM$28,5,0),0)+(ROW(CQ18)/1000000000000)))</f>
        <v/>
      </c>
      <c r="CT18" s="5">
        <v>17</v>
      </c>
      <c r="CU18" s="5" t="str">
        <f>IFERROR(VLOOKUP(CT18,CP$2:CQ1094,2,0),"")</f>
        <v/>
      </c>
      <c r="DI18" s="5" t="s">
        <v>122</v>
      </c>
      <c r="DJ18" s="5">
        <v>17</v>
      </c>
      <c r="DK18" s="5">
        <f t="shared" si="15"/>
        <v>62.962962962962962</v>
      </c>
      <c r="DL18" s="5">
        <f t="shared" si="16"/>
        <v>2.3319615912208507</v>
      </c>
      <c r="DM18" s="5">
        <f t="shared" si="16"/>
        <v>8.6368947822994466E-2</v>
      </c>
      <c r="DO18" s="5" t="e">
        <f>IF(REPORTE!AH$2="si",IF(C18=VALUE(REPORTE!C$22),IF(SUM(DO19:DO$1993),CONCATENATE(INT(B18),", "),INT(B18)),""),IF(C18=VALUE(REPORTE!C$21),IF(SUM(DO19:DO$1993),CONCATENATE(INT(B18),", "),INT(B18)),""))</f>
        <v>#VALUE!</v>
      </c>
      <c r="DS18" s="5" t="str">
        <f t="shared" si="13"/>
        <v/>
      </c>
    </row>
    <row r="19" spans="1:123" s="5" customFormat="1" ht="15" customHeight="1" x14ac:dyDescent="0.25">
      <c r="A19" s="4" t="str">
        <f t="shared" ca="1" si="0"/>
        <v/>
      </c>
      <c r="B19" s="6"/>
      <c r="C19" s="8"/>
      <c r="D19" s="1" t="str">
        <f>IFERROR(INDEX('padron cfe'!B:B,MATCH(DATOS!C19,'padron cfe'!A:A,0),1),"")</f>
        <v/>
      </c>
      <c r="E19" s="1"/>
      <c r="F19" s="7"/>
      <c r="G19" s="9" t="s">
        <v>157</v>
      </c>
      <c r="H19" s="5" t="str">
        <f>IF(F19="","",IFERROR(CONCATENATE("PEUA",VLOOKUP(ESTADO,REPORTE!AV$2:AW$33,2,0),DIDTRITO_FORM,CADER_FORM,IFERROR(INDEX(CA:CA,MATCH(DAY(F19),BZ:BZ,0),1),DAY(F19)),IFERROR(INDEX(CA:CA,MATCH(MONTH(F19),BZ:BZ,0),1),MONTH(F19)),YEAR(F19),G19),""))</f>
        <v/>
      </c>
      <c r="I19" s="4"/>
      <c r="J19" s="66"/>
      <c r="K19" s="66"/>
      <c r="L19" s="66"/>
      <c r="M19" s="2" t="str">
        <f>IFERROR(INDEX('padron cfe'!C:C,MATCH(DATOS!C19,'padron cfe'!A:A,0),1),"")</f>
        <v/>
      </c>
      <c r="N19" s="66" t="str">
        <f>IFERROR(IF(BT19="","",IF(INDEX(N$1:N18,MATCH(BT19,BT$1:BT18,0),1)=0,"",INDEX(N$1:N18,MATCH(BT19,BT$1:BT18,0),1))),"")</f>
        <v/>
      </c>
      <c r="O19" s="66" t="str">
        <f>IFERROR(IF(BT19="","",IF(INDEX(O$1:O18,MATCH(BT19,BT$1:BT18,0),1)=0,"",INDEX(O$1:O18,MATCH(BT19,BT$1:BT18,0),1))),"")</f>
        <v/>
      </c>
      <c r="P19" s="4"/>
      <c r="Q19" s="2"/>
      <c r="R19" s="66"/>
      <c r="T19" s="66"/>
      <c r="U19" s="5" t="str">
        <f>IFERROR(IF(INDEX(U$1:U18,MATCH(T19,T$1:T18,0),1)=0,"",INDEX(U$1:U18,MATCH(T19,T$1:T18,0),1)),"")</f>
        <v/>
      </c>
      <c r="V19" s="66"/>
      <c r="W19" s="5" t="str">
        <f>IFERROR(IF(INDEX(W$1:W18,MATCH(V19,V$1:V18,0),1)=0,"",INDEX(W$1:W18,MATCH(V19,V$1:V18,0),1)),"")</f>
        <v/>
      </c>
      <c r="X19" s="2" t="str">
        <f>IFERROR(INDEX('padron cfe'!D:D,MATCH(DATOS!C19,'padron cfe'!A:A,0),1),"")</f>
        <v/>
      </c>
      <c r="Y19" s="4"/>
      <c r="Z19" s="4"/>
      <c r="AA19" s="4"/>
      <c r="AB19" s="4"/>
      <c r="AC19" s="6" t="s">
        <v>157</v>
      </c>
      <c r="AD19" s="4"/>
      <c r="AE19" s="4" t="str">
        <f t="shared" si="1"/>
        <v/>
      </c>
      <c r="AF19" s="4"/>
      <c r="AG19" s="4"/>
      <c r="AH19" s="4"/>
      <c r="AI19" s="2" t="str">
        <f>IFERROR(IF(INDEX(AI$1:AI18,MATCH(BT19,BT$1:BT18,0),1)=0,"",INDEX(AI$1:AI18,MATCH(BT19,BT$1:BT18,0),1)),"")</f>
        <v/>
      </c>
      <c r="AJ19" s="2" t="str">
        <f>IFERROR(IF(INDEX(AJ$1:AJ18,MATCH(BT19,BT$1:BT18,0),1)=0,"",INDEX(AJ$1:AJ18,MATCH(BT19,BT$1:BT18,0),1)),"")</f>
        <v/>
      </c>
      <c r="AK19" s="2" t="str">
        <f>IFERROR(IF(INDEX(AK$1:AK18,MATCH(BT19,BT$1:BT18,0),1)=0,"",INDEX(AK$1:AK18,MATCH(BT19,BT$1:BT18,0),1)),"")</f>
        <v/>
      </c>
      <c r="AL19" s="31"/>
      <c r="AM19" s="31"/>
      <c r="AN19" s="2"/>
      <c r="AO19" s="4"/>
      <c r="AP19" s="4"/>
      <c r="AQ19" s="4"/>
      <c r="AR19" s="4"/>
      <c r="AS19" s="4"/>
      <c r="AT19" s="4"/>
      <c r="AU19" s="4"/>
      <c r="AV19" s="4"/>
      <c r="AW19" s="4"/>
      <c r="AY19" s="7"/>
      <c r="AZ19" s="47"/>
      <c r="BA19" s="66"/>
      <c r="BB19" s="66"/>
      <c r="BC19" s="66"/>
      <c r="BD19" s="78"/>
      <c r="BE19" s="66"/>
      <c r="BF19" s="66"/>
      <c r="BG19" s="4"/>
      <c r="BH19" s="69"/>
      <c r="BI19" s="4"/>
      <c r="BJ19" s="4"/>
      <c r="BK19" s="9"/>
      <c r="BL19" s="7"/>
      <c r="BM19" s="7"/>
      <c r="BN19" s="7"/>
      <c r="BO19" s="286"/>
      <c r="BP19" s="22"/>
      <c r="BQ19" s="7" t="str">
        <f t="shared" ca="1" si="2"/>
        <v/>
      </c>
      <c r="BR19" s="75" t="str">
        <f t="shared" si="3"/>
        <v/>
      </c>
      <c r="BS19" s="75" t="str">
        <f t="shared" si="4"/>
        <v/>
      </c>
      <c r="BT19" s="5" t="str">
        <f t="shared" si="5"/>
        <v/>
      </c>
      <c r="BU19" s="79" t="str">
        <f t="shared" si="6"/>
        <v/>
      </c>
      <c r="BV19" s="79" t="str">
        <f t="shared" si="7"/>
        <v/>
      </c>
      <c r="BW19" s="79" t="str">
        <f t="shared" si="8"/>
        <v/>
      </c>
      <c r="CC19" s="4" t="str">
        <f>IF(IFERROR(VLOOKUP(C19,C20:C$1993,1,0),"")="","",COUNTIF(C:C,C19))</f>
        <v/>
      </c>
      <c r="CG19" s="5" t="str">
        <f>IF(B19="","",IF(CC19="",1+(MAX(CG$2:CG18)),""))</f>
        <v/>
      </c>
      <c r="CH19" s="5" t="str">
        <f t="shared" si="9"/>
        <v/>
      </c>
      <c r="CI19" s="5" t="str">
        <f t="shared" si="10"/>
        <v/>
      </c>
      <c r="CJ19" s="14" t="str">
        <f t="shared" si="11"/>
        <v/>
      </c>
      <c r="CK19" s="25"/>
      <c r="CL19" s="15"/>
      <c r="CM19" s="5" t="str">
        <f t="shared" si="12"/>
        <v/>
      </c>
      <c r="CP19" s="5" t="str">
        <f t="shared" si="18"/>
        <v/>
      </c>
      <c r="CQ19" s="5" t="str">
        <f>IF(BT19="","",IFERROR(IF(VLOOKUP(BT19,BT$2:BT18,1,0)=0,"",""),BT19))</f>
        <v/>
      </c>
      <c r="CR19" s="22" t="str">
        <f>IF(CQ19="","",(IFERROR(VLOOKUP(MID(CQ19,1,1),$DI$2:DM$28,3,0),0)+IFERROR(VLOOKUP(MID(CQ19,2,1),DI$2:DM$28,4,0),0)+IFERROR(VLOOKUP(MID(CQ19,3,1),DI$2:DM$28,5,0),0)+(ROW(CQ19)/1000000000000)))</f>
        <v/>
      </c>
      <c r="CT19" s="5">
        <v>18</v>
      </c>
      <c r="CU19" s="5" t="str">
        <f>IFERROR(VLOOKUP(CT19,CP$2:CQ1095,2,0),"")</f>
        <v/>
      </c>
      <c r="DI19" s="5" t="s">
        <v>123</v>
      </c>
      <c r="DJ19" s="5">
        <v>18</v>
      </c>
      <c r="DK19" s="5">
        <f t="shared" si="15"/>
        <v>66.666666666666671</v>
      </c>
      <c r="DL19" s="5">
        <f t="shared" si="16"/>
        <v>2.4691358024691361</v>
      </c>
      <c r="DM19" s="5">
        <f t="shared" si="16"/>
        <v>9.1449474165523542E-2</v>
      </c>
      <c r="DO19" s="5" t="e">
        <f>IF(REPORTE!AH$2="si",IF(C19=VALUE(REPORTE!C$22),IF(SUM(DO20:DO$1993),CONCATENATE(INT(B19),", "),INT(B19)),""),IF(C19=VALUE(REPORTE!C$21),IF(SUM(DO20:DO$1993),CONCATENATE(INT(B19),", "),INT(B19)),""))</f>
        <v>#VALUE!</v>
      </c>
      <c r="DS19" s="5" t="str">
        <f t="shared" si="13"/>
        <v/>
      </c>
    </row>
    <row r="20" spans="1:123" s="5" customFormat="1" ht="15" customHeight="1" x14ac:dyDescent="0.25">
      <c r="A20" s="4" t="str">
        <f t="shared" ca="1" si="0"/>
        <v/>
      </c>
      <c r="B20" s="6"/>
      <c r="C20" s="8"/>
      <c r="D20" s="1" t="str">
        <f>IFERROR(INDEX('padron cfe'!B:B,MATCH(DATOS!C20,'padron cfe'!A:A,0),1),"")</f>
        <v/>
      </c>
      <c r="E20" s="1"/>
      <c r="F20" s="7"/>
      <c r="G20" s="9" t="s">
        <v>157</v>
      </c>
      <c r="H20" s="5" t="str">
        <f>IF(F20="","",IFERROR(CONCATENATE("PEUA",VLOOKUP(ESTADO,REPORTE!AV$2:AW$33,2,0),DIDTRITO_FORM,CADER_FORM,IFERROR(INDEX(CA:CA,MATCH(DAY(F20),BZ:BZ,0),1),DAY(F20)),IFERROR(INDEX(CA:CA,MATCH(MONTH(F20),BZ:BZ,0),1),MONTH(F20)),YEAR(F20),G20),""))</f>
        <v/>
      </c>
      <c r="I20" s="4"/>
      <c r="J20" s="66"/>
      <c r="K20" s="66"/>
      <c r="L20" s="66"/>
      <c r="M20" s="2" t="str">
        <f>IFERROR(INDEX('padron cfe'!C:C,MATCH(DATOS!C20,'padron cfe'!A:A,0),1),"")</f>
        <v/>
      </c>
      <c r="N20" s="66" t="str">
        <f>IFERROR(IF(BT20="","",IF(INDEX(N$1:N19,MATCH(BT20,BT$1:BT19,0),1)=0,"",INDEX(N$1:N19,MATCH(BT20,BT$1:BT19,0),1))),"")</f>
        <v/>
      </c>
      <c r="O20" s="66" t="str">
        <f>IFERROR(IF(BT20="","",IF(INDEX(O$1:O19,MATCH(BT20,BT$1:BT19,0),1)=0,"",INDEX(O$1:O19,MATCH(BT20,BT$1:BT19,0),1))),"")</f>
        <v/>
      </c>
      <c r="P20" s="4"/>
      <c r="Q20" s="2"/>
      <c r="R20" s="66"/>
      <c r="T20" s="66"/>
      <c r="U20" s="5" t="str">
        <f>IFERROR(IF(INDEX(U$1:U19,MATCH(T20,T$1:T19,0),1)=0,"",INDEX(U$1:U19,MATCH(T20,T$1:T19,0),1)),"")</f>
        <v/>
      </c>
      <c r="V20" s="66"/>
      <c r="W20" s="5" t="str">
        <f>IFERROR(IF(INDEX(W$1:W19,MATCH(V20,V$1:V19,0),1)=0,"",INDEX(W$1:W19,MATCH(V20,V$1:V19,0),1)),"")</f>
        <v/>
      </c>
      <c r="X20" s="2" t="str">
        <f>IFERROR(INDEX('padron cfe'!D:D,MATCH(DATOS!C20,'padron cfe'!A:A,0),1),"")</f>
        <v/>
      </c>
      <c r="Y20" s="4"/>
      <c r="Z20" s="4"/>
      <c r="AA20" s="4"/>
      <c r="AB20" s="4"/>
      <c r="AC20" s="6" t="s">
        <v>157</v>
      </c>
      <c r="AD20" s="4"/>
      <c r="AE20" s="4" t="str">
        <f t="shared" si="1"/>
        <v/>
      </c>
      <c r="AF20" s="4"/>
      <c r="AG20" s="4"/>
      <c r="AH20" s="4"/>
      <c r="AI20" s="2" t="str">
        <f>IFERROR(IF(INDEX(AI$1:AI19,MATCH(BT20,BT$1:BT19,0),1)=0,"",INDEX(AI$1:AI19,MATCH(BT20,BT$1:BT19,0),1)),"")</f>
        <v/>
      </c>
      <c r="AJ20" s="2" t="str">
        <f>IFERROR(IF(INDEX(AJ$1:AJ19,MATCH(BT20,BT$1:BT19,0),1)=0,"",INDEX(AJ$1:AJ19,MATCH(BT20,BT$1:BT19,0),1)),"")</f>
        <v/>
      </c>
      <c r="AK20" s="2" t="str">
        <f>IFERROR(IF(INDEX(AK$1:AK19,MATCH(BT20,BT$1:BT19,0),1)=0,"",INDEX(AK$1:AK19,MATCH(BT20,BT$1:BT19,0),1)),"")</f>
        <v/>
      </c>
      <c r="AL20" s="31"/>
      <c r="AM20" s="31"/>
      <c r="AN20" s="2"/>
      <c r="AO20" s="4"/>
      <c r="AP20" s="4"/>
      <c r="AQ20" s="4"/>
      <c r="AR20" s="4"/>
      <c r="AS20" s="4"/>
      <c r="AT20" s="4"/>
      <c r="AU20" s="4"/>
      <c r="AV20" s="4"/>
      <c r="AW20" s="4"/>
      <c r="AY20" s="7"/>
      <c r="AZ20" s="47"/>
      <c r="BA20" s="66"/>
      <c r="BB20" s="66"/>
      <c r="BC20" s="66"/>
      <c r="BD20" s="78"/>
      <c r="BE20" s="66"/>
      <c r="BF20" s="66"/>
      <c r="BG20" s="4"/>
      <c r="BH20" s="69"/>
      <c r="BI20" s="4"/>
      <c r="BJ20" s="4"/>
      <c r="BK20" s="9" t="s">
        <v>157</v>
      </c>
      <c r="BL20" s="7"/>
      <c r="BM20" s="7"/>
      <c r="BN20" s="7"/>
      <c r="BO20" s="286"/>
      <c r="BP20" s="22"/>
      <c r="BQ20" s="7" t="str">
        <f t="shared" ca="1" si="2"/>
        <v/>
      </c>
      <c r="BR20" s="75" t="str">
        <f t="shared" si="3"/>
        <v/>
      </c>
      <c r="BS20" s="75" t="str">
        <f t="shared" si="4"/>
        <v/>
      </c>
      <c r="BT20" s="5" t="str">
        <f t="shared" si="5"/>
        <v/>
      </c>
      <c r="BU20" s="79" t="str">
        <f t="shared" si="6"/>
        <v/>
      </c>
      <c r="BV20" s="79" t="str">
        <f t="shared" si="7"/>
        <v/>
      </c>
      <c r="BW20" s="79" t="str">
        <f t="shared" si="8"/>
        <v/>
      </c>
      <c r="CC20" s="4" t="str">
        <f>IF(IFERROR(VLOOKUP(C20,C21:C$1993,1,0),"")="","",COUNTIF(C:C,C20))</f>
        <v/>
      </c>
      <c r="CG20" s="5" t="str">
        <f>IF(B20="","",IF(CC20="",1+(MAX(CG$2:CG19)),""))</f>
        <v/>
      </c>
      <c r="CH20" s="5" t="str">
        <f t="shared" si="9"/>
        <v/>
      </c>
      <c r="CI20" s="5" t="str">
        <f t="shared" si="10"/>
        <v/>
      </c>
      <c r="CJ20" s="14" t="str">
        <f t="shared" si="11"/>
        <v/>
      </c>
      <c r="CK20" s="25"/>
      <c r="CL20" s="15"/>
      <c r="CM20" s="5" t="str">
        <f t="shared" si="12"/>
        <v/>
      </c>
      <c r="CP20" s="5" t="str">
        <f t="shared" si="18"/>
        <v/>
      </c>
      <c r="CQ20" s="5" t="str">
        <f>IF(BT20="","",IFERROR(IF(VLOOKUP(BT20,BT$2:BT19,1,0)=0,"",""),BT20))</f>
        <v/>
      </c>
      <c r="CR20" s="22" t="str">
        <f>IF(CQ20="","",(IFERROR(VLOOKUP(MID(CQ20,1,1),$DI$2:DM$28,3,0),0)+IFERROR(VLOOKUP(MID(CQ20,2,1),DI$2:DM$28,4,0),0)+IFERROR(VLOOKUP(MID(CQ20,3,1),DI$2:DM$28,5,0),0)+(ROW(CQ20)/1000000000000)))</f>
        <v/>
      </c>
      <c r="CT20" s="5">
        <v>19</v>
      </c>
      <c r="CU20" s="5" t="str">
        <f>IFERROR(VLOOKUP(CT20,CP$2:CQ1096,2,0),"")</f>
        <v/>
      </c>
      <c r="DI20" s="5" t="s">
        <v>124</v>
      </c>
      <c r="DJ20" s="5">
        <v>19</v>
      </c>
      <c r="DK20" s="5">
        <f t="shared" si="15"/>
        <v>70.370370370370367</v>
      </c>
      <c r="DL20" s="5">
        <f t="shared" si="16"/>
        <v>2.6063100137174211</v>
      </c>
      <c r="DM20" s="5">
        <f t="shared" si="16"/>
        <v>9.6530000508052632E-2</v>
      </c>
      <c r="DO20" s="5" t="e">
        <f>IF(REPORTE!AH$2="si",IF(C20=VALUE(REPORTE!C$22),IF(SUM(DO21:DO$1993),CONCATENATE(INT(B20),", "),INT(B20)),""),IF(C20=VALUE(REPORTE!C$21),IF(SUM(DO21:DO$1993),CONCATENATE(INT(B20),", "),INT(B20)),""))</f>
        <v>#VALUE!</v>
      </c>
      <c r="DS20" s="5" t="str">
        <f t="shared" si="13"/>
        <v/>
      </c>
    </row>
    <row r="21" spans="1:123" s="5" customFormat="1" ht="15" customHeight="1" x14ac:dyDescent="0.25">
      <c r="A21" s="4" t="str">
        <f t="shared" ca="1" si="0"/>
        <v/>
      </c>
      <c r="B21" s="6"/>
      <c r="C21" s="8"/>
      <c r="D21" s="1" t="str">
        <f>IFERROR(INDEX('padron cfe'!B:B,MATCH(DATOS!C21,'padron cfe'!A:A,0),1),"")</f>
        <v/>
      </c>
      <c r="E21" s="1"/>
      <c r="F21" s="7"/>
      <c r="G21" s="9" t="s">
        <v>157</v>
      </c>
      <c r="H21" s="5" t="str">
        <f>IF(F21="","",IFERROR(CONCATENATE("PEUA",VLOOKUP(ESTADO,REPORTE!AV$2:AW$33,2,0),DIDTRITO_FORM,CADER_FORM,IFERROR(INDEX(CA:CA,MATCH(DAY(F21),BZ:BZ,0),1),DAY(F21)),IFERROR(INDEX(CA:CA,MATCH(MONTH(F21),BZ:BZ,0),1),MONTH(F21)),YEAR(F21),G21),""))</f>
        <v/>
      </c>
      <c r="I21" s="4"/>
      <c r="J21" s="66"/>
      <c r="K21" s="66"/>
      <c r="L21" s="66"/>
      <c r="M21" s="2" t="str">
        <f>IFERROR(INDEX('padron cfe'!C:C,MATCH(DATOS!C21,'padron cfe'!A:A,0),1),"")</f>
        <v/>
      </c>
      <c r="N21" s="66" t="str">
        <f>IFERROR(IF(BT21="","",IF(INDEX(N$1:N20,MATCH(BT21,BT$1:BT20,0),1)=0,"",INDEX(N$1:N20,MATCH(BT21,BT$1:BT20,0),1))),"")</f>
        <v/>
      </c>
      <c r="O21" s="66" t="str">
        <f>IFERROR(IF(BT21="","",IF(INDEX(O$1:O20,MATCH(BT21,BT$1:BT20,0),1)=0,"",INDEX(O$1:O20,MATCH(BT21,BT$1:BT20,0),1))),"")</f>
        <v/>
      </c>
      <c r="P21" s="4"/>
      <c r="Q21" s="2"/>
      <c r="R21" s="66"/>
      <c r="T21" s="66"/>
      <c r="U21" s="5" t="str">
        <f>IFERROR(IF(INDEX(U$1:U20,MATCH(T21,T$1:T20,0),1)=0,"",INDEX(U$1:U20,MATCH(T21,T$1:T20,0),1)),"")</f>
        <v/>
      </c>
      <c r="V21" s="66"/>
      <c r="W21" s="5" t="str">
        <f>IFERROR(IF(INDEX(W$1:W20,MATCH(V21,V$1:V20,0),1)=0,"",INDEX(W$1:W20,MATCH(V21,V$1:V20,0),1)),"")</f>
        <v/>
      </c>
      <c r="X21" s="2" t="str">
        <f>IFERROR(INDEX('padron cfe'!D:D,MATCH(DATOS!C21,'padron cfe'!A:A,0),1),"")</f>
        <v/>
      </c>
      <c r="Y21" s="4"/>
      <c r="Z21" s="4"/>
      <c r="AA21" s="4"/>
      <c r="AB21" s="4"/>
      <c r="AC21" s="6" t="s">
        <v>157</v>
      </c>
      <c r="AD21" s="4"/>
      <c r="AE21" s="4" t="str">
        <f t="shared" si="1"/>
        <v/>
      </c>
      <c r="AF21" s="4"/>
      <c r="AG21" s="4"/>
      <c r="AH21" s="4"/>
      <c r="AI21" s="2" t="str">
        <f>IFERROR(IF(INDEX(AI$1:AI20,MATCH(BT21,BT$1:BT20,0),1)=0,"",INDEX(AI$1:AI20,MATCH(BT21,BT$1:BT20,0),1)),"")</f>
        <v/>
      </c>
      <c r="AJ21" s="2" t="str">
        <f>IFERROR(IF(INDEX(AJ$1:AJ20,MATCH(BT21,BT$1:BT20,0),1)=0,"",INDEX(AJ$1:AJ20,MATCH(BT21,BT$1:BT20,0),1)),"")</f>
        <v/>
      </c>
      <c r="AK21" s="2" t="str">
        <f>IFERROR(IF(INDEX(AK$1:AK20,MATCH(BT21,BT$1:BT20,0),1)=0,"",INDEX(AK$1:AK20,MATCH(BT21,BT$1:BT20,0),1)),"")</f>
        <v/>
      </c>
      <c r="AL21" s="31"/>
      <c r="AM21" s="31"/>
      <c r="AN21" s="2"/>
      <c r="AO21" s="4"/>
      <c r="AP21" s="4"/>
      <c r="AQ21" s="4"/>
      <c r="AR21" s="4"/>
      <c r="AS21" s="4"/>
      <c r="AT21" s="4"/>
      <c r="AU21" s="4"/>
      <c r="AV21" s="4"/>
      <c r="AW21" s="4"/>
      <c r="AY21" s="7"/>
      <c r="AZ21" s="47"/>
      <c r="BA21" s="66"/>
      <c r="BB21" s="66"/>
      <c r="BC21" s="66"/>
      <c r="BD21" s="78"/>
      <c r="BE21" s="66"/>
      <c r="BF21" s="66"/>
      <c r="BG21" s="4"/>
      <c r="BH21" s="69"/>
      <c r="BI21" s="4"/>
      <c r="BJ21" s="4"/>
      <c r="BK21" s="9"/>
      <c r="BL21" s="7"/>
      <c r="BM21" s="7"/>
      <c r="BN21" s="7"/>
      <c r="BO21" s="286"/>
      <c r="BP21" s="22"/>
      <c r="BQ21" s="7" t="str">
        <f t="shared" ca="1" si="2"/>
        <v/>
      </c>
      <c r="BR21" s="75" t="str">
        <f t="shared" si="3"/>
        <v/>
      </c>
      <c r="BS21" s="75" t="str">
        <f t="shared" si="4"/>
        <v/>
      </c>
      <c r="BT21" s="5" t="str">
        <f t="shared" si="5"/>
        <v/>
      </c>
      <c r="BU21" s="79" t="str">
        <f t="shared" si="6"/>
        <v/>
      </c>
      <c r="BV21" s="79" t="str">
        <f t="shared" si="7"/>
        <v/>
      </c>
      <c r="BW21" s="79" t="str">
        <f t="shared" si="8"/>
        <v/>
      </c>
      <c r="CC21" s="4" t="str">
        <f>IF(IFERROR(VLOOKUP(C21,C22:C$1993,1,0),"")="","",COUNTIF(C:C,C21))</f>
        <v/>
      </c>
      <c r="CG21" s="5" t="str">
        <f>IF(B21="","",IF(CC21="",1+(MAX(CG$2:CG20)),""))</f>
        <v/>
      </c>
      <c r="CH21" s="5" t="str">
        <f t="shared" si="9"/>
        <v/>
      </c>
      <c r="CI21" s="5" t="str">
        <f t="shared" si="10"/>
        <v/>
      </c>
      <c r="CJ21" s="14" t="str">
        <f t="shared" si="11"/>
        <v/>
      </c>
      <c r="CK21" s="25"/>
      <c r="CL21" s="15"/>
      <c r="CM21" s="5" t="str">
        <f t="shared" si="12"/>
        <v/>
      </c>
      <c r="CP21" s="5" t="str">
        <f t="shared" si="18"/>
        <v/>
      </c>
      <c r="CQ21" s="5" t="str">
        <f>IF(BT21="","",IFERROR(IF(VLOOKUP(BT21,BT$2:BT20,1,0)=0,"",""),BT21))</f>
        <v/>
      </c>
      <c r="CR21" s="22" t="str">
        <f>IF(CQ21="","",(IFERROR(VLOOKUP(MID(CQ21,1,1),$DI$2:DM$28,3,0),0)+IFERROR(VLOOKUP(MID(CQ21,2,1),DI$2:DM$28,4,0),0)+IFERROR(VLOOKUP(MID(CQ21,3,1),DI$2:DM$28,5,0),0)+(ROW(CQ21)/1000000000000)))</f>
        <v/>
      </c>
      <c r="CT21" s="5">
        <v>20</v>
      </c>
      <c r="CU21" s="5" t="str">
        <f>IFERROR(VLOOKUP(CT21,CP$2:CQ1097,2,0),"")</f>
        <v/>
      </c>
      <c r="DI21" s="5" t="s">
        <v>125</v>
      </c>
      <c r="DJ21" s="5">
        <v>20</v>
      </c>
      <c r="DK21" s="5">
        <f t="shared" si="15"/>
        <v>74.074074074074076</v>
      </c>
      <c r="DL21" s="5">
        <f t="shared" si="16"/>
        <v>2.7434842249657065</v>
      </c>
      <c r="DM21" s="5">
        <f t="shared" si="16"/>
        <v>0.10161052685058172</v>
      </c>
      <c r="DO21" s="5" t="e">
        <f>IF(REPORTE!AH$2="si",IF(C21=VALUE(REPORTE!C$22),IF(SUM(DO22:DO$1993),CONCATENATE(INT(B21),", "),INT(B21)),""),IF(C21=VALUE(REPORTE!C$21),IF(SUM(DO22:DO$1993),CONCATENATE(INT(B21),", "),INT(B21)),""))</f>
        <v>#VALUE!</v>
      </c>
      <c r="DS21" s="5" t="str">
        <f t="shared" si="13"/>
        <v/>
      </c>
    </row>
    <row r="22" spans="1:123" s="5" customFormat="1" ht="15" customHeight="1" x14ac:dyDescent="0.25">
      <c r="A22" s="4" t="str">
        <f t="shared" ca="1" si="0"/>
        <v/>
      </c>
      <c r="B22" s="6"/>
      <c r="C22" s="8"/>
      <c r="D22" s="1" t="str">
        <f>IFERROR(INDEX('padron cfe'!B:B,MATCH(DATOS!C22,'padron cfe'!A:A,0),1),"")</f>
        <v/>
      </c>
      <c r="E22" s="1"/>
      <c r="F22" s="7"/>
      <c r="G22" s="9" t="s">
        <v>157</v>
      </c>
      <c r="H22" s="5" t="str">
        <f>IF(F22="","",IFERROR(CONCATENATE("PEUA",VLOOKUP(ESTADO,REPORTE!AV$2:AW$33,2,0),DIDTRITO_FORM,CADER_FORM,IFERROR(INDEX(CA:CA,MATCH(DAY(F22),BZ:BZ,0),1),DAY(F22)),IFERROR(INDEX(CA:CA,MATCH(MONTH(F22),BZ:BZ,0),1),MONTH(F22)),YEAR(F22),G22),""))</f>
        <v/>
      </c>
      <c r="I22" s="4"/>
      <c r="J22" s="66"/>
      <c r="K22" s="66"/>
      <c r="L22" s="66"/>
      <c r="M22" s="2" t="str">
        <f>IFERROR(INDEX('padron cfe'!C:C,MATCH(DATOS!C22,'padron cfe'!A:A,0),1),"")</f>
        <v/>
      </c>
      <c r="N22" s="66" t="str">
        <f>IFERROR(IF(BT22="","",IF(INDEX(N$1:N21,MATCH(BT22,BT$1:BT21,0),1)=0,"",INDEX(N$1:N21,MATCH(BT22,BT$1:BT21,0),1))),"")</f>
        <v/>
      </c>
      <c r="O22" s="66" t="str">
        <f>IFERROR(IF(BT22="","",IF(INDEX(O$1:O21,MATCH(BT22,BT$1:BT21,0),1)=0,"",INDEX(O$1:O21,MATCH(BT22,BT$1:BT21,0),1))),"")</f>
        <v/>
      </c>
      <c r="P22" s="4"/>
      <c r="Q22" s="2"/>
      <c r="R22" s="66"/>
      <c r="T22" s="66"/>
      <c r="U22" s="5" t="str">
        <f>IFERROR(IF(INDEX(U$1:U21,MATCH(T22,T$1:T21,0),1)=0,"",INDEX(U$1:U21,MATCH(T22,T$1:T21,0),1)),"")</f>
        <v/>
      </c>
      <c r="V22" s="66"/>
      <c r="W22" s="5" t="str">
        <f>IFERROR(IF(INDEX(W$1:W21,MATCH(V22,V$1:V21,0),1)=0,"",INDEX(W$1:W21,MATCH(V22,V$1:V21,0),1)),"")</f>
        <v/>
      </c>
      <c r="X22" s="2" t="str">
        <f>IFERROR(INDEX('padron cfe'!D:D,MATCH(DATOS!C22,'padron cfe'!A:A,0),1),"")</f>
        <v/>
      </c>
      <c r="Y22" s="4"/>
      <c r="Z22" s="4"/>
      <c r="AA22" s="4"/>
      <c r="AB22" s="4"/>
      <c r="AC22" s="6" t="s">
        <v>157</v>
      </c>
      <c r="AD22" s="4"/>
      <c r="AE22" s="4" t="str">
        <f t="shared" si="1"/>
        <v/>
      </c>
      <c r="AF22" s="4"/>
      <c r="AG22" s="4"/>
      <c r="AH22" s="4"/>
      <c r="AI22" s="2" t="str">
        <f>IFERROR(IF(INDEX(AI$1:AI21,MATCH(BT22,BT$1:BT21,0),1)=0,"",INDEX(AI$1:AI21,MATCH(BT22,BT$1:BT21,0),1)),"")</f>
        <v/>
      </c>
      <c r="AJ22" s="2" t="str">
        <f>IFERROR(IF(INDEX(AJ$1:AJ21,MATCH(BT22,BT$1:BT21,0),1)=0,"",INDEX(AJ$1:AJ21,MATCH(BT22,BT$1:BT21,0),1)),"")</f>
        <v/>
      </c>
      <c r="AK22" s="2" t="str">
        <f>IFERROR(IF(INDEX(AK$1:AK21,MATCH(BT22,BT$1:BT21,0),1)=0,"",INDEX(AK$1:AK21,MATCH(BT22,BT$1:BT21,0),1)),"")</f>
        <v/>
      </c>
      <c r="AL22" s="31"/>
      <c r="AM22" s="31"/>
      <c r="AN22" s="2"/>
      <c r="AO22" s="4"/>
      <c r="AP22" s="4"/>
      <c r="AQ22" s="4"/>
      <c r="AR22" s="4"/>
      <c r="AS22" s="4"/>
      <c r="AT22" s="4"/>
      <c r="AU22" s="4"/>
      <c r="AV22" s="4"/>
      <c r="AW22" s="4"/>
      <c r="AY22" s="7"/>
      <c r="AZ22" s="47"/>
      <c r="BA22" s="66"/>
      <c r="BB22" s="66"/>
      <c r="BC22" s="66"/>
      <c r="BD22" s="78"/>
      <c r="BE22" s="66"/>
      <c r="BF22" s="66"/>
      <c r="BG22" s="4"/>
      <c r="BH22" s="69"/>
      <c r="BI22" s="4"/>
      <c r="BJ22" s="4"/>
      <c r="BK22" s="9" t="s">
        <v>157</v>
      </c>
      <c r="BL22" s="7"/>
      <c r="BM22" s="7"/>
      <c r="BN22" s="7"/>
      <c r="BO22" s="286"/>
      <c r="BP22" s="22"/>
      <c r="BQ22" s="7" t="str">
        <f t="shared" ca="1" si="2"/>
        <v/>
      </c>
      <c r="BR22" s="75" t="str">
        <f t="shared" si="3"/>
        <v/>
      </c>
      <c r="BS22" s="75" t="str">
        <f t="shared" si="4"/>
        <v/>
      </c>
      <c r="BT22" s="5" t="str">
        <f t="shared" si="5"/>
        <v/>
      </c>
      <c r="BU22" s="79" t="str">
        <f t="shared" si="6"/>
        <v/>
      </c>
      <c r="BV22" s="79" t="str">
        <f t="shared" si="7"/>
        <v/>
      </c>
      <c r="BW22" s="79" t="str">
        <f t="shared" si="8"/>
        <v/>
      </c>
      <c r="CC22" s="4" t="str">
        <f>IF(IFERROR(VLOOKUP(C22,C23:C$1993,1,0),"")="","",COUNTIF(C:C,C22))</f>
        <v/>
      </c>
      <c r="CG22" s="5" t="str">
        <f>IF(B22="","",IF(CC22="",1+(MAX(CG$2:CG21)),""))</f>
        <v/>
      </c>
      <c r="CH22" s="5" t="str">
        <f t="shared" si="9"/>
        <v/>
      </c>
      <c r="CI22" s="5" t="str">
        <f t="shared" si="10"/>
        <v/>
      </c>
      <c r="CJ22" s="14" t="str">
        <f t="shared" si="11"/>
        <v/>
      </c>
      <c r="CK22" s="25"/>
      <c r="CL22" s="15"/>
      <c r="CM22" s="5" t="str">
        <f t="shared" si="12"/>
        <v/>
      </c>
      <c r="CP22" s="5" t="str">
        <f t="shared" si="18"/>
        <v/>
      </c>
      <c r="CQ22" s="5" t="str">
        <f>IF(BT22="","",IFERROR(IF(VLOOKUP(BT22,BT$2:BT21,1,0)=0,"",""),BT22))</f>
        <v/>
      </c>
      <c r="CR22" s="22" t="str">
        <f>IF(CQ22="","",(IFERROR(VLOOKUP(MID(CQ22,1,1),$DI$2:DM$28,3,0),0)+IFERROR(VLOOKUP(MID(CQ22,2,1),DI$2:DM$28,4,0),0)+IFERROR(VLOOKUP(MID(CQ22,3,1),DI$2:DM$28,5,0),0)+(ROW(CQ22)/1000000000000)))</f>
        <v/>
      </c>
      <c r="CT22" s="5">
        <v>21</v>
      </c>
      <c r="CU22" s="5" t="str">
        <f>IFERROR(VLOOKUP(CT22,CP$2:CQ1098,2,0),"")</f>
        <v/>
      </c>
      <c r="DI22" s="5" t="s">
        <v>126</v>
      </c>
      <c r="DJ22" s="5">
        <v>21</v>
      </c>
      <c r="DK22" s="5">
        <f t="shared" si="15"/>
        <v>77.777777777777771</v>
      </c>
      <c r="DL22" s="5">
        <f t="shared" si="16"/>
        <v>2.880658436213992</v>
      </c>
      <c r="DM22" s="5">
        <f t="shared" si="16"/>
        <v>0.1066910531931108</v>
      </c>
      <c r="DO22" s="5" t="e">
        <f>IF(REPORTE!AH$2="si",IF(C22=VALUE(REPORTE!C$22),IF(SUM(DO23:DO$1993),CONCATENATE(INT(B22),", "),INT(B22)),""),IF(C22=VALUE(REPORTE!C$21),IF(SUM(DO23:DO$1993),CONCATENATE(INT(B22),", "),INT(B22)),""))</f>
        <v>#VALUE!</v>
      </c>
      <c r="DS22" s="5" t="str">
        <f t="shared" si="13"/>
        <v/>
      </c>
    </row>
    <row r="23" spans="1:123" s="5" customFormat="1" ht="15" customHeight="1" x14ac:dyDescent="0.25">
      <c r="A23" s="4" t="str">
        <f t="shared" ca="1" si="0"/>
        <v/>
      </c>
      <c r="B23" s="6"/>
      <c r="C23" s="8"/>
      <c r="D23" s="1" t="str">
        <f>IFERROR(INDEX('padron cfe'!B:B,MATCH(DATOS!C23,'padron cfe'!A:A,0),1),"")</f>
        <v/>
      </c>
      <c r="E23" s="1"/>
      <c r="F23" s="7"/>
      <c r="G23" s="9" t="s">
        <v>157</v>
      </c>
      <c r="H23" s="5" t="str">
        <f>IF(F23="","",IFERROR(CONCATENATE("PEUA",VLOOKUP(ESTADO,REPORTE!AV$2:AW$33,2,0),DIDTRITO_FORM,CADER_FORM,IFERROR(INDEX(CA:CA,MATCH(DAY(F23),BZ:BZ,0),1),DAY(F23)),IFERROR(INDEX(CA:CA,MATCH(MONTH(F23),BZ:BZ,0),1),MONTH(F23)),YEAR(F23),G23),""))</f>
        <v/>
      </c>
      <c r="I23" s="4"/>
      <c r="J23" s="66"/>
      <c r="K23" s="66"/>
      <c r="L23" s="66"/>
      <c r="M23" s="2" t="str">
        <f>IFERROR(INDEX('padron cfe'!C:C,MATCH(DATOS!C23,'padron cfe'!A:A,0),1),"")</f>
        <v/>
      </c>
      <c r="N23" s="66" t="str">
        <f>IFERROR(IF(BT23="","",IF(INDEX(N$1:N22,MATCH(BT23,BT$1:BT22,0),1)=0,"",INDEX(N$1:N22,MATCH(BT23,BT$1:BT22,0),1))),"")</f>
        <v/>
      </c>
      <c r="O23" s="66" t="str">
        <f>IFERROR(IF(BT23="","",IF(INDEX(O$1:O22,MATCH(BT23,BT$1:BT22,0),1)=0,"",INDEX(O$1:O22,MATCH(BT23,BT$1:BT22,0),1))),"")</f>
        <v/>
      </c>
      <c r="P23" s="4"/>
      <c r="Q23" s="2"/>
      <c r="R23" s="66"/>
      <c r="T23" s="66"/>
      <c r="U23" s="5" t="str">
        <f>IFERROR(IF(INDEX(U$1:U22,MATCH(T23,T$1:T22,0),1)=0,"",INDEX(U$1:U22,MATCH(T23,T$1:T22,0),1)),"")</f>
        <v/>
      </c>
      <c r="V23" s="66"/>
      <c r="W23" s="5" t="str">
        <f>IFERROR(IF(INDEX(W$1:W22,MATCH(V23,V$1:V22,0),1)=0,"",INDEX(W$1:W22,MATCH(V23,V$1:V22,0),1)),"")</f>
        <v/>
      </c>
      <c r="X23" s="2" t="str">
        <f>IFERROR(INDEX('padron cfe'!D:D,MATCH(DATOS!C23,'padron cfe'!A:A,0),1),"")</f>
        <v/>
      </c>
      <c r="Y23" s="4"/>
      <c r="Z23" s="4"/>
      <c r="AA23" s="4"/>
      <c r="AB23" s="4"/>
      <c r="AC23" s="6" t="s">
        <v>157</v>
      </c>
      <c r="AD23" s="4"/>
      <c r="AE23" s="4" t="str">
        <f t="shared" si="1"/>
        <v/>
      </c>
      <c r="AF23" s="4"/>
      <c r="AG23" s="4"/>
      <c r="AH23" s="4"/>
      <c r="AI23" s="2" t="str">
        <f>IFERROR(IF(INDEX(AI$1:AI22,MATCH(BT23,BT$1:BT22,0),1)=0,"",INDEX(AI$1:AI22,MATCH(BT23,BT$1:BT22,0),1)),"")</f>
        <v/>
      </c>
      <c r="AJ23" s="2" t="str">
        <f>IFERROR(IF(INDEX(AJ$1:AJ22,MATCH(BT23,BT$1:BT22,0),1)=0,"",INDEX(AJ$1:AJ22,MATCH(BT23,BT$1:BT22,0),1)),"")</f>
        <v/>
      </c>
      <c r="AK23" s="2" t="str">
        <f>IFERROR(IF(INDEX(AK$1:AK22,MATCH(BT23,BT$1:BT22,0),1)=0,"",INDEX(AK$1:AK22,MATCH(BT23,BT$1:BT22,0),1)),"")</f>
        <v/>
      </c>
      <c r="AL23" s="31"/>
      <c r="AM23" s="31"/>
      <c r="AN23" s="2"/>
      <c r="AO23" s="4"/>
      <c r="AP23" s="4"/>
      <c r="AQ23" s="4"/>
      <c r="AR23" s="4"/>
      <c r="AS23" s="4"/>
      <c r="AT23" s="4"/>
      <c r="AU23" s="4"/>
      <c r="AV23" s="4"/>
      <c r="AW23" s="4"/>
      <c r="AY23" s="7"/>
      <c r="AZ23" s="47"/>
      <c r="BA23" s="66"/>
      <c r="BB23" s="66"/>
      <c r="BC23" s="66"/>
      <c r="BD23" s="78"/>
      <c r="BE23" s="66"/>
      <c r="BF23" s="66"/>
      <c r="BG23" s="4"/>
      <c r="BH23" s="69"/>
      <c r="BI23" s="4"/>
      <c r="BJ23" s="4"/>
      <c r="BK23" s="9"/>
      <c r="BL23" s="7"/>
      <c r="BM23" s="7"/>
      <c r="BN23" s="7"/>
      <c r="BO23" s="286"/>
      <c r="BP23" s="22"/>
      <c r="BQ23" s="7" t="str">
        <f t="shared" ca="1" si="2"/>
        <v/>
      </c>
      <c r="BR23" s="75" t="str">
        <f t="shared" si="3"/>
        <v/>
      </c>
      <c r="BS23" s="75" t="str">
        <f t="shared" si="4"/>
        <v/>
      </c>
      <c r="BT23" s="5" t="str">
        <f t="shared" si="5"/>
        <v/>
      </c>
      <c r="BU23" s="79" t="str">
        <f t="shared" si="6"/>
        <v/>
      </c>
      <c r="BV23" s="79" t="str">
        <f t="shared" si="7"/>
        <v/>
      </c>
      <c r="BW23" s="79" t="str">
        <f t="shared" si="8"/>
        <v/>
      </c>
      <c r="CC23" s="4" t="str">
        <f>IF(IFERROR(VLOOKUP(C23,C24:C$1993,1,0),"")="","",COUNTIF(C:C,C23))</f>
        <v/>
      </c>
      <c r="CG23" s="5" t="str">
        <f>IF(B23="","",IF(CC23="",1+(MAX(CG$2:CG22)),""))</f>
        <v/>
      </c>
      <c r="CH23" s="5" t="str">
        <f t="shared" si="9"/>
        <v/>
      </c>
      <c r="CI23" s="5" t="str">
        <f t="shared" si="10"/>
        <v/>
      </c>
      <c r="CJ23" s="14" t="str">
        <f t="shared" si="11"/>
        <v/>
      </c>
      <c r="CK23" s="25"/>
      <c r="CL23" s="15"/>
      <c r="CM23" s="5" t="str">
        <f t="shared" si="12"/>
        <v/>
      </c>
      <c r="CP23" s="5" t="str">
        <f t="shared" si="18"/>
        <v/>
      </c>
      <c r="CQ23" s="5" t="str">
        <f>IF(BT23="","",IFERROR(IF(VLOOKUP(BT23,BT$2:BT22,1,0)=0,"",""),BT23))</f>
        <v/>
      </c>
      <c r="CR23" s="22" t="str">
        <f>IF(CQ23="","",(IFERROR(VLOOKUP(MID(CQ23,1,1),$DI$2:DM$28,3,0),0)+IFERROR(VLOOKUP(MID(CQ23,2,1),DI$2:DM$28,4,0),0)+IFERROR(VLOOKUP(MID(CQ23,3,1),DI$2:DM$28,5,0),0)+(ROW(CQ23)/1000000000000)))</f>
        <v/>
      </c>
      <c r="CT23" s="5">
        <v>22</v>
      </c>
      <c r="CU23" s="5" t="str">
        <f>IFERROR(VLOOKUP(CT23,CP$2:CQ1099,2,0),"")</f>
        <v/>
      </c>
      <c r="DI23" s="5" t="s">
        <v>127</v>
      </c>
      <c r="DJ23" s="5">
        <v>22</v>
      </c>
      <c r="DK23" s="5">
        <f t="shared" si="15"/>
        <v>81.481481481481481</v>
      </c>
      <c r="DL23" s="5">
        <f t="shared" si="16"/>
        <v>3.017832647462277</v>
      </c>
      <c r="DM23" s="5">
        <f t="shared" si="16"/>
        <v>0.11177157953563989</v>
      </c>
      <c r="DO23" s="5" t="e">
        <f>IF(REPORTE!AH$2="si",IF(C23=VALUE(REPORTE!C$22),IF(SUM(DO24:DO$1993),CONCATENATE(INT(B23),", "),INT(B23)),""),IF(C23=VALUE(REPORTE!C$21),IF(SUM(DO24:DO$1993),CONCATENATE(INT(B23),", "),INT(B23)),""))</f>
        <v>#VALUE!</v>
      </c>
      <c r="DS23" s="5" t="str">
        <f t="shared" si="13"/>
        <v/>
      </c>
    </row>
    <row r="24" spans="1:123" s="5" customFormat="1" ht="15" customHeight="1" x14ac:dyDescent="0.25">
      <c r="A24" s="4" t="str">
        <f t="shared" ca="1" si="0"/>
        <v/>
      </c>
      <c r="B24" s="6"/>
      <c r="C24" s="8"/>
      <c r="D24" s="1" t="str">
        <f>IFERROR(INDEX('padron cfe'!B:B,MATCH(DATOS!C24,'padron cfe'!A:A,0),1),"")</f>
        <v/>
      </c>
      <c r="E24" s="1"/>
      <c r="F24" s="7"/>
      <c r="G24" s="9" t="s">
        <v>157</v>
      </c>
      <c r="H24" s="5" t="str">
        <f>IF(F24="","",IFERROR(CONCATENATE("PEUA",VLOOKUP(ESTADO,REPORTE!AV$2:AW$33,2,0),DIDTRITO_FORM,CADER_FORM,IFERROR(INDEX(CA:CA,MATCH(DAY(F24),BZ:BZ,0),1),DAY(F24)),IFERROR(INDEX(CA:CA,MATCH(MONTH(F24),BZ:BZ,0),1),MONTH(F24)),YEAR(F24),G24),""))</f>
        <v/>
      </c>
      <c r="I24" s="4"/>
      <c r="J24" s="66"/>
      <c r="K24" s="66"/>
      <c r="L24" s="66"/>
      <c r="M24" s="2" t="str">
        <f>IFERROR(INDEX('padron cfe'!C:C,MATCH(DATOS!C24,'padron cfe'!A:A,0),1),"")</f>
        <v/>
      </c>
      <c r="N24" s="66" t="str">
        <f>IFERROR(IF(BT24="","",IF(INDEX(N$1:N23,MATCH(BT24,BT$1:BT23,0),1)=0,"",INDEX(N$1:N23,MATCH(BT24,BT$1:BT23,0),1))),"")</f>
        <v/>
      </c>
      <c r="O24" s="66" t="str">
        <f>IFERROR(IF(BT24="","",IF(INDEX(O$1:O23,MATCH(BT24,BT$1:BT23,0),1)=0,"",INDEX(O$1:O23,MATCH(BT24,BT$1:BT23,0),1))),"")</f>
        <v/>
      </c>
      <c r="P24" s="4"/>
      <c r="Q24" s="2"/>
      <c r="R24" s="66"/>
      <c r="T24" s="66"/>
      <c r="U24" s="5" t="str">
        <f>IFERROR(IF(INDEX(U$1:U23,MATCH(T24,T$1:T23,0),1)=0,"",INDEX(U$1:U23,MATCH(T24,T$1:T23,0),1)),"")</f>
        <v/>
      </c>
      <c r="V24" s="66"/>
      <c r="W24" s="5" t="str">
        <f>IFERROR(IF(INDEX(W$1:W23,MATCH(V24,V$1:V23,0),1)=0,"",INDEX(W$1:W23,MATCH(V24,V$1:V23,0),1)),"")</f>
        <v/>
      </c>
      <c r="X24" s="2" t="str">
        <f>IFERROR(INDEX('padron cfe'!D:D,MATCH(DATOS!C24,'padron cfe'!A:A,0),1),"")</f>
        <v/>
      </c>
      <c r="Y24" s="4"/>
      <c r="Z24" s="4"/>
      <c r="AA24" s="4"/>
      <c r="AB24" s="4"/>
      <c r="AC24" s="6" t="s">
        <v>157</v>
      </c>
      <c r="AD24" s="4"/>
      <c r="AE24" s="4" t="str">
        <f t="shared" si="1"/>
        <v/>
      </c>
      <c r="AF24" s="4"/>
      <c r="AG24" s="4"/>
      <c r="AH24" s="4"/>
      <c r="AI24" s="2" t="str">
        <f>IFERROR(IF(INDEX(AI$1:AI23,MATCH(BT24,BT$1:BT23,0),1)=0,"",INDEX(AI$1:AI23,MATCH(BT24,BT$1:BT23,0),1)),"")</f>
        <v/>
      </c>
      <c r="AJ24" s="2" t="str">
        <f>IFERROR(IF(INDEX(AJ$1:AJ23,MATCH(BT24,BT$1:BT23,0),1)=0,"",INDEX(AJ$1:AJ23,MATCH(BT24,BT$1:BT23,0),1)),"")</f>
        <v/>
      </c>
      <c r="AK24" s="2" t="str">
        <f>IFERROR(IF(INDEX(AK$1:AK23,MATCH(BT24,BT$1:BT23,0),1)=0,"",INDEX(AK$1:AK23,MATCH(BT24,BT$1:BT23,0),1)),"")</f>
        <v/>
      </c>
      <c r="AL24" s="31"/>
      <c r="AM24" s="31"/>
      <c r="AN24" s="2"/>
      <c r="AO24" s="4"/>
      <c r="AP24" s="4"/>
      <c r="AQ24" s="4"/>
      <c r="AR24" s="4"/>
      <c r="AS24" s="4"/>
      <c r="AT24" s="4"/>
      <c r="AU24" s="4"/>
      <c r="AV24" s="4"/>
      <c r="AW24" s="4"/>
      <c r="AY24" s="7"/>
      <c r="AZ24" s="47"/>
      <c r="BA24" s="66"/>
      <c r="BB24" s="66"/>
      <c r="BC24" s="66"/>
      <c r="BD24" s="78"/>
      <c r="BE24" s="66"/>
      <c r="BF24" s="66"/>
      <c r="BG24" s="4"/>
      <c r="BH24" s="69"/>
      <c r="BI24" s="4"/>
      <c r="BJ24" s="4"/>
      <c r="BK24" s="9" t="s">
        <v>157</v>
      </c>
      <c r="BL24" s="7"/>
      <c r="BM24" s="7"/>
      <c r="BN24" s="7"/>
      <c r="BO24" s="286"/>
      <c r="BP24" s="22"/>
      <c r="BQ24" s="7" t="str">
        <f t="shared" ca="1" si="2"/>
        <v/>
      </c>
      <c r="BR24" s="75" t="str">
        <f t="shared" si="3"/>
        <v/>
      </c>
      <c r="BS24" s="75" t="str">
        <f t="shared" si="4"/>
        <v/>
      </c>
      <c r="BT24" s="5" t="str">
        <f t="shared" si="5"/>
        <v/>
      </c>
      <c r="BU24" s="79" t="str">
        <f t="shared" si="6"/>
        <v/>
      </c>
      <c r="BV24" s="79" t="str">
        <f t="shared" si="7"/>
        <v/>
      </c>
      <c r="BW24" s="79" t="str">
        <f t="shared" si="8"/>
        <v/>
      </c>
      <c r="CC24" s="4" t="str">
        <f>IF(IFERROR(VLOOKUP(C24,C25:C$1993,1,0),"")="","",COUNTIF(C:C,C24))</f>
        <v/>
      </c>
      <c r="CG24" s="5" t="str">
        <f>IF(B24="","",IF(CC24="",1+(MAX(CG$2:CG23)),""))</f>
        <v/>
      </c>
      <c r="CH24" s="5" t="str">
        <f t="shared" si="9"/>
        <v/>
      </c>
      <c r="CI24" s="5" t="str">
        <f t="shared" si="10"/>
        <v/>
      </c>
      <c r="CJ24" s="14" t="str">
        <f t="shared" si="11"/>
        <v/>
      </c>
      <c r="CK24" s="25"/>
      <c r="CL24" s="15"/>
      <c r="CM24" s="5" t="str">
        <f t="shared" si="12"/>
        <v/>
      </c>
      <c r="CP24" s="5" t="str">
        <f t="shared" si="18"/>
        <v/>
      </c>
      <c r="CQ24" s="5" t="str">
        <f>IF(BT24="","",IFERROR(IF(VLOOKUP(BT24,BT$2:BT23,1,0)=0,"",""),BT24))</f>
        <v/>
      </c>
      <c r="CR24" s="22" t="str">
        <f>IF(CQ24="","",(IFERROR(VLOOKUP(MID(CQ24,1,1),$DI$2:DM$28,3,0),0)+IFERROR(VLOOKUP(MID(CQ24,2,1),DI$2:DM$28,4,0),0)+IFERROR(VLOOKUP(MID(CQ24,3,1),DI$2:DM$28,5,0),0)+(ROW(CQ24)/1000000000000)))</f>
        <v/>
      </c>
      <c r="CT24" s="5">
        <v>23</v>
      </c>
      <c r="CU24" s="5" t="str">
        <f>IFERROR(VLOOKUP(CT24,CP$2:CQ1100,2,0),"")</f>
        <v/>
      </c>
      <c r="DI24" s="5" t="s">
        <v>128</v>
      </c>
      <c r="DJ24" s="5">
        <v>23</v>
      </c>
      <c r="DK24" s="5">
        <f t="shared" si="15"/>
        <v>85.18518518518519</v>
      </c>
      <c r="DL24" s="5">
        <f t="shared" si="16"/>
        <v>3.1550068587105624</v>
      </c>
      <c r="DM24" s="5">
        <f t="shared" si="16"/>
        <v>0.11685210587816898</v>
      </c>
      <c r="DO24" s="5" t="e">
        <f>IF(REPORTE!AH$2="si",IF(C24=VALUE(REPORTE!C$22),IF(SUM(DO25:DO$1993),CONCATENATE(INT(B24),", "),INT(B24)),""),IF(C24=VALUE(REPORTE!C$21),IF(SUM(DO25:DO$1993),CONCATENATE(INT(B24),", "),INT(B24)),""))</f>
        <v>#VALUE!</v>
      </c>
      <c r="DS24" s="5" t="str">
        <f t="shared" si="13"/>
        <v/>
      </c>
    </row>
    <row r="25" spans="1:123" s="5" customFormat="1" ht="15" customHeight="1" x14ac:dyDescent="0.25">
      <c r="A25" s="4" t="str">
        <f t="shared" ca="1" si="0"/>
        <v/>
      </c>
      <c r="B25" s="6"/>
      <c r="C25" s="8"/>
      <c r="D25" s="1" t="str">
        <f>IFERROR(INDEX('padron cfe'!B:B,MATCH(DATOS!C25,'padron cfe'!A:A,0),1),"")</f>
        <v/>
      </c>
      <c r="E25" s="1"/>
      <c r="F25" s="7"/>
      <c r="G25" s="9" t="s">
        <v>157</v>
      </c>
      <c r="H25" s="5" t="str">
        <f>IF(F25="","",IFERROR(CONCATENATE("PEUA",VLOOKUP(ESTADO,REPORTE!AV$2:AW$33,2,0),DIDTRITO_FORM,CADER_FORM,IFERROR(INDEX(CA:CA,MATCH(DAY(F25),BZ:BZ,0),1),DAY(F25)),IFERROR(INDEX(CA:CA,MATCH(MONTH(F25),BZ:BZ,0),1),MONTH(F25)),YEAR(F25),G25),""))</f>
        <v/>
      </c>
      <c r="I25" s="4"/>
      <c r="J25" s="66"/>
      <c r="K25" s="66"/>
      <c r="L25" s="66"/>
      <c r="M25" s="2" t="str">
        <f>IFERROR(INDEX('padron cfe'!C:C,MATCH(DATOS!C25,'padron cfe'!A:A,0),1),"")</f>
        <v/>
      </c>
      <c r="N25" s="66" t="str">
        <f>IFERROR(IF(BT25="","",IF(INDEX(N$1:N24,MATCH(BT25,BT$1:BT24,0),1)=0,"",INDEX(N$1:N24,MATCH(BT25,BT$1:BT24,0),1))),"")</f>
        <v/>
      </c>
      <c r="O25" s="66" t="str">
        <f>IFERROR(IF(BT25="","",IF(INDEX(O$1:O24,MATCH(BT25,BT$1:BT24,0),1)=0,"",INDEX(O$1:O24,MATCH(BT25,BT$1:BT24,0),1))),"")</f>
        <v/>
      </c>
      <c r="P25" s="4"/>
      <c r="Q25" s="2"/>
      <c r="R25" s="66"/>
      <c r="T25" s="66"/>
      <c r="U25" s="5" t="str">
        <f>IFERROR(IF(INDEX(U$1:U24,MATCH(T25,T$1:T24,0),1)=0,"",INDEX(U$1:U24,MATCH(T25,T$1:T24,0),1)),"")</f>
        <v/>
      </c>
      <c r="V25" s="66"/>
      <c r="W25" s="5" t="str">
        <f>IFERROR(IF(INDEX(W$1:W24,MATCH(V25,V$1:V24,0),1)=0,"",INDEX(W$1:W24,MATCH(V25,V$1:V24,0),1)),"")</f>
        <v/>
      </c>
      <c r="X25" s="2" t="str">
        <f>IFERROR(INDEX('padron cfe'!D:D,MATCH(DATOS!C25,'padron cfe'!A:A,0),1),"")</f>
        <v/>
      </c>
      <c r="Y25" s="4"/>
      <c r="Z25" s="4"/>
      <c r="AA25" s="4"/>
      <c r="AB25" s="4"/>
      <c r="AC25" s="6" t="s">
        <v>157</v>
      </c>
      <c r="AD25" s="4"/>
      <c r="AE25" s="4" t="str">
        <f t="shared" si="1"/>
        <v/>
      </c>
      <c r="AF25" s="4"/>
      <c r="AG25" s="4"/>
      <c r="AH25" s="4"/>
      <c r="AI25" s="2" t="str">
        <f>IFERROR(IF(INDEX(AI$1:AI24,MATCH(BT25,BT$1:BT24,0),1)=0,"",INDEX(AI$1:AI24,MATCH(BT25,BT$1:BT24,0),1)),"")</f>
        <v/>
      </c>
      <c r="AJ25" s="2" t="str">
        <f>IFERROR(IF(INDEX(AJ$1:AJ24,MATCH(BT25,BT$1:BT24,0),1)=0,"",INDEX(AJ$1:AJ24,MATCH(BT25,BT$1:BT24,0),1)),"")</f>
        <v/>
      </c>
      <c r="AK25" s="2" t="str">
        <f>IFERROR(IF(INDEX(AK$1:AK24,MATCH(BT25,BT$1:BT24,0),1)=0,"",INDEX(AK$1:AK24,MATCH(BT25,BT$1:BT24,0),1)),"")</f>
        <v/>
      </c>
      <c r="AL25" s="31"/>
      <c r="AM25" s="31"/>
      <c r="AN25" s="2"/>
      <c r="AO25" s="4"/>
      <c r="AP25" s="4"/>
      <c r="AQ25" s="4"/>
      <c r="AR25" s="4"/>
      <c r="AS25" s="4"/>
      <c r="AT25" s="4"/>
      <c r="AU25" s="4"/>
      <c r="AV25" s="4"/>
      <c r="AW25" s="4"/>
      <c r="AY25" s="7"/>
      <c r="AZ25" s="47"/>
      <c r="BA25" s="66"/>
      <c r="BB25" s="66"/>
      <c r="BC25" s="66"/>
      <c r="BD25" s="78"/>
      <c r="BE25" s="66"/>
      <c r="BF25" s="66"/>
      <c r="BG25" s="4"/>
      <c r="BH25" s="69"/>
      <c r="BI25" s="4"/>
      <c r="BJ25" s="4"/>
      <c r="BK25" s="9"/>
      <c r="BL25" s="7"/>
      <c r="BM25" s="7"/>
      <c r="BN25" s="7"/>
      <c r="BO25" s="286"/>
      <c r="BP25" s="22"/>
      <c r="BQ25" s="7" t="str">
        <f t="shared" ca="1" si="2"/>
        <v/>
      </c>
      <c r="BR25" s="75" t="str">
        <f t="shared" si="3"/>
        <v/>
      </c>
      <c r="BS25" s="75" t="str">
        <f t="shared" si="4"/>
        <v/>
      </c>
      <c r="BT25" s="5" t="str">
        <f t="shared" si="5"/>
        <v/>
      </c>
      <c r="BU25" s="79" t="str">
        <f t="shared" si="6"/>
        <v/>
      </c>
      <c r="BV25" s="79" t="str">
        <f t="shared" si="7"/>
        <v/>
      </c>
      <c r="BW25" s="79" t="str">
        <f t="shared" si="8"/>
        <v/>
      </c>
      <c r="CC25" s="4" t="str">
        <f>IF(IFERROR(VLOOKUP(C25,C26:C$1993,1,0),"")="","",COUNTIF(C:C,C25))</f>
        <v/>
      </c>
      <c r="CG25" s="5" t="str">
        <f>IF(B25="","",IF(CC25="",1+(MAX(CG$2:CG24)),""))</f>
        <v/>
      </c>
      <c r="CH25" s="5" t="str">
        <f t="shared" si="9"/>
        <v/>
      </c>
      <c r="CI25" s="5" t="str">
        <f t="shared" si="10"/>
        <v/>
      </c>
      <c r="CJ25" s="14" t="str">
        <f t="shared" si="11"/>
        <v/>
      </c>
      <c r="CK25" s="25"/>
      <c r="CL25" s="15"/>
      <c r="CM25" s="5" t="str">
        <f t="shared" si="12"/>
        <v/>
      </c>
      <c r="CP25" s="5" t="str">
        <f t="shared" si="18"/>
        <v/>
      </c>
      <c r="CQ25" s="5" t="str">
        <f>IF(BT25="","",IFERROR(IF(VLOOKUP(BT25,BT$2:BT24,1,0)=0,"",""),BT25))</f>
        <v/>
      </c>
      <c r="CR25" s="22" t="str">
        <f>IF(CQ25="","",(IFERROR(VLOOKUP(MID(CQ25,1,1),$DI$2:DM$28,3,0),0)+IFERROR(VLOOKUP(MID(CQ25,2,1),DI$2:DM$28,4,0),0)+IFERROR(VLOOKUP(MID(CQ25,3,1),DI$2:DM$28,5,0),0)+(ROW(CQ25)/1000000000000)))</f>
        <v/>
      </c>
      <c r="CT25" s="5">
        <v>24</v>
      </c>
      <c r="CU25" s="5" t="str">
        <f>IFERROR(VLOOKUP(CT25,CP$2:CQ1101,2,0),"")</f>
        <v/>
      </c>
      <c r="DI25" s="5" t="s">
        <v>129</v>
      </c>
      <c r="DJ25" s="5">
        <v>24</v>
      </c>
      <c r="DK25" s="5">
        <f t="shared" si="15"/>
        <v>88.888888888888886</v>
      </c>
      <c r="DL25" s="5">
        <f t="shared" si="16"/>
        <v>3.2921810699588478</v>
      </c>
      <c r="DM25" s="5">
        <f t="shared" si="16"/>
        <v>0.12193263222069806</v>
      </c>
      <c r="DO25" s="5" t="e">
        <f>IF(REPORTE!AH$2="si",IF(C25=VALUE(REPORTE!C$22),IF(SUM(DO26:DO$1993),CONCATENATE(INT(B25),", "),INT(B25)),""),IF(C25=VALUE(REPORTE!C$21),IF(SUM(DO26:DO$1993),CONCATENATE(INT(B25),", "),INT(B25)),""))</f>
        <v>#VALUE!</v>
      </c>
      <c r="DS25" s="5" t="str">
        <f t="shared" si="13"/>
        <v/>
      </c>
    </row>
    <row r="26" spans="1:123" s="5" customFormat="1" ht="15" customHeight="1" x14ac:dyDescent="0.25">
      <c r="A26" s="4" t="str">
        <f t="shared" ca="1" si="0"/>
        <v/>
      </c>
      <c r="B26" s="6"/>
      <c r="C26" s="8"/>
      <c r="D26" s="1" t="str">
        <f>IFERROR(INDEX('padron cfe'!B:B,MATCH(DATOS!C26,'padron cfe'!A:A,0),1),"")</f>
        <v/>
      </c>
      <c r="E26" s="1"/>
      <c r="F26" s="7"/>
      <c r="G26" s="9" t="s">
        <v>157</v>
      </c>
      <c r="H26" s="5" t="str">
        <f>IF(F26="","",IFERROR(CONCATENATE("PEUA",VLOOKUP(ESTADO,REPORTE!AV$2:AW$33,2,0),DIDTRITO_FORM,CADER_FORM,IFERROR(INDEX(CA:CA,MATCH(DAY(F26),BZ:BZ,0),1),DAY(F26)),IFERROR(INDEX(CA:CA,MATCH(MONTH(F26),BZ:BZ,0),1),MONTH(F26)),YEAR(F26),G26),""))</f>
        <v/>
      </c>
      <c r="I26" s="4"/>
      <c r="J26" s="66"/>
      <c r="K26" s="66"/>
      <c r="L26" s="66"/>
      <c r="M26" s="2" t="str">
        <f>IFERROR(INDEX('padron cfe'!C:C,MATCH(DATOS!C26,'padron cfe'!A:A,0),1),"")</f>
        <v/>
      </c>
      <c r="N26" s="66" t="str">
        <f>IFERROR(IF(BT26="","",IF(INDEX(N$1:N25,MATCH(BT26,BT$1:BT25,0),1)=0,"",INDEX(N$1:N25,MATCH(BT26,BT$1:BT25,0),1))),"")</f>
        <v/>
      </c>
      <c r="O26" s="66" t="str">
        <f>IFERROR(IF(BT26="","",IF(INDEX(O$1:O25,MATCH(BT26,BT$1:BT25,0),1)=0,"",INDEX(O$1:O25,MATCH(BT26,BT$1:BT25,0),1))),"")</f>
        <v/>
      </c>
      <c r="P26" s="4"/>
      <c r="Q26" s="2"/>
      <c r="R26" s="66"/>
      <c r="T26" s="66"/>
      <c r="U26" s="5" t="str">
        <f>IFERROR(IF(INDEX(U$1:U25,MATCH(T26,T$1:T25,0),1)=0,"",INDEX(U$1:U25,MATCH(T26,T$1:T25,0),1)),"")</f>
        <v/>
      </c>
      <c r="V26" s="66"/>
      <c r="W26" s="5" t="str">
        <f>IFERROR(IF(INDEX(W$1:W25,MATCH(V26,V$1:V25,0),1)=0,"",INDEX(W$1:W25,MATCH(V26,V$1:V25,0),1)),"")</f>
        <v/>
      </c>
      <c r="X26" s="2" t="str">
        <f>IFERROR(INDEX('padron cfe'!D:D,MATCH(DATOS!C26,'padron cfe'!A:A,0),1),"")</f>
        <v/>
      </c>
      <c r="Y26" s="4"/>
      <c r="Z26" s="4"/>
      <c r="AA26" s="4"/>
      <c r="AB26" s="4"/>
      <c r="AC26" s="6" t="s">
        <v>157</v>
      </c>
      <c r="AD26" s="4"/>
      <c r="AE26" s="4" t="str">
        <f t="shared" si="1"/>
        <v/>
      </c>
      <c r="AF26" s="4"/>
      <c r="AG26" s="4"/>
      <c r="AH26" s="4"/>
      <c r="AI26" s="2" t="str">
        <f>IFERROR(IF(INDEX(AI$1:AI25,MATCH(BT26,BT$1:BT25,0),1)=0,"",INDEX(AI$1:AI25,MATCH(BT26,BT$1:BT25,0),1)),"")</f>
        <v/>
      </c>
      <c r="AJ26" s="2" t="str">
        <f>IFERROR(IF(INDEX(AJ$1:AJ25,MATCH(BT26,BT$1:BT25,0),1)=0,"",INDEX(AJ$1:AJ25,MATCH(BT26,BT$1:BT25,0),1)),"")</f>
        <v/>
      </c>
      <c r="AK26" s="2" t="str">
        <f>IFERROR(IF(INDEX(AK$1:AK25,MATCH(BT26,BT$1:BT25,0),1)=0,"",INDEX(AK$1:AK25,MATCH(BT26,BT$1:BT25,0),1)),"")</f>
        <v/>
      </c>
      <c r="AL26" s="31"/>
      <c r="AM26" s="31"/>
      <c r="AN26" s="2"/>
      <c r="AO26" s="4"/>
      <c r="AP26" s="4"/>
      <c r="AQ26" s="4"/>
      <c r="AR26" s="4"/>
      <c r="AS26" s="4"/>
      <c r="AT26" s="4"/>
      <c r="AU26" s="4"/>
      <c r="AV26" s="4"/>
      <c r="AW26" s="4"/>
      <c r="AY26" s="7"/>
      <c r="AZ26" s="47"/>
      <c r="BA26" s="66"/>
      <c r="BB26" s="66"/>
      <c r="BC26" s="66"/>
      <c r="BD26" s="78"/>
      <c r="BE26" s="66"/>
      <c r="BF26" s="66"/>
      <c r="BG26" s="4"/>
      <c r="BH26" s="69"/>
      <c r="BI26" s="4"/>
      <c r="BJ26" s="4"/>
      <c r="BK26" s="9" t="s">
        <v>157</v>
      </c>
      <c r="BL26" s="7"/>
      <c r="BM26" s="7"/>
      <c r="BN26" s="7"/>
      <c r="BO26" s="286"/>
      <c r="BP26" s="22"/>
      <c r="BQ26" s="7" t="str">
        <f t="shared" ca="1" si="2"/>
        <v/>
      </c>
      <c r="BR26" s="75" t="str">
        <f t="shared" si="3"/>
        <v/>
      </c>
      <c r="BS26" s="75" t="str">
        <f t="shared" si="4"/>
        <v/>
      </c>
      <c r="BT26" s="5" t="str">
        <f t="shared" si="5"/>
        <v/>
      </c>
      <c r="BU26" s="79" t="str">
        <f t="shared" si="6"/>
        <v/>
      </c>
      <c r="BV26" s="79" t="str">
        <f t="shared" si="7"/>
        <v/>
      </c>
      <c r="BW26" s="79" t="str">
        <f t="shared" si="8"/>
        <v/>
      </c>
      <c r="CC26" s="4" t="str">
        <f>IF(IFERROR(VLOOKUP(C26,C27:C$1993,1,0),"")="","",COUNTIF(C:C,C26))</f>
        <v/>
      </c>
      <c r="CG26" s="5" t="str">
        <f>IF(B26="","",IF(CC26="",1+(MAX(CG$2:CG25)),""))</f>
        <v/>
      </c>
      <c r="CH26" s="5" t="str">
        <f t="shared" si="9"/>
        <v/>
      </c>
      <c r="CI26" s="5" t="str">
        <f t="shared" si="10"/>
        <v/>
      </c>
      <c r="CJ26" s="14" t="str">
        <f t="shared" si="11"/>
        <v/>
      </c>
      <c r="CK26" s="25"/>
      <c r="CL26" s="15"/>
      <c r="CM26" s="5" t="str">
        <f t="shared" si="12"/>
        <v/>
      </c>
      <c r="CP26" s="5" t="str">
        <f t="shared" si="18"/>
        <v/>
      </c>
      <c r="CQ26" s="5" t="str">
        <f>IF(BT26="","",IFERROR(IF(VLOOKUP(BT26,BT$2:BT25,1,0)=0,"",""),BT26))</f>
        <v/>
      </c>
      <c r="CR26" s="22" t="str">
        <f>IF(CQ26="","",(IFERROR(VLOOKUP(MID(CQ26,1,1),$DI$2:DM$28,3,0),0)+IFERROR(VLOOKUP(MID(CQ26,2,1),DI$2:DM$28,4,0),0)+IFERROR(VLOOKUP(MID(CQ26,3,1),DI$2:DM$28,5,0),0)+(ROW(CQ26)/1000000000000)))</f>
        <v/>
      </c>
      <c r="CT26" s="5">
        <v>25</v>
      </c>
      <c r="CU26" s="5" t="str">
        <f>IFERROR(VLOOKUP(CT26,CP$2:CQ1102,2,0),"")</f>
        <v/>
      </c>
      <c r="DI26" s="5" t="s">
        <v>130</v>
      </c>
      <c r="DJ26" s="5">
        <v>25</v>
      </c>
      <c r="DK26" s="5">
        <f t="shared" si="15"/>
        <v>92.592592592592595</v>
      </c>
      <c r="DL26" s="5">
        <f t="shared" si="16"/>
        <v>3.4293552812071333</v>
      </c>
      <c r="DM26" s="5">
        <f t="shared" si="16"/>
        <v>0.12701315856322715</v>
      </c>
      <c r="DO26" s="5" t="e">
        <f>IF(REPORTE!AH$2="si",IF(C26=VALUE(REPORTE!C$22),IF(SUM(DO27:DO$1993),CONCATENATE(INT(B26),", "),INT(B26)),""),IF(C26=VALUE(REPORTE!C$21),IF(SUM(DO27:DO$1993),CONCATENATE(INT(B26),", "),INT(B26)),""))</f>
        <v>#VALUE!</v>
      </c>
      <c r="DS26" s="5" t="str">
        <f t="shared" si="13"/>
        <v/>
      </c>
    </row>
    <row r="27" spans="1:123" s="5" customFormat="1" ht="15" customHeight="1" x14ac:dyDescent="0.25">
      <c r="A27" s="4" t="str">
        <f t="shared" ca="1" si="0"/>
        <v/>
      </c>
      <c r="B27" s="6"/>
      <c r="C27" s="8"/>
      <c r="D27" s="1" t="str">
        <f>IFERROR(INDEX('padron cfe'!B:B,MATCH(DATOS!C27,'padron cfe'!A:A,0),1),"")</f>
        <v/>
      </c>
      <c r="E27" s="1"/>
      <c r="F27" s="7"/>
      <c r="G27" s="9" t="s">
        <v>157</v>
      </c>
      <c r="H27" s="5" t="str">
        <f>IF(F27="","",IFERROR(CONCATENATE("PEUA",VLOOKUP(ESTADO,REPORTE!AV$2:AW$33,2,0),DIDTRITO_FORM,CADER_FORM,IFERROR(INDEX(CA:CA,MATCH(DAY(F27),BZ:BZ,0),1),DAY(F27)),IFERROR(INDEX(CA:CA,MATCH(MONTH(F27),BZ:BZ,0),1),MONTH(F27)),YEAR(F27),G27),""))</f>
        <v/>
      </c>
      <c r="I27" s="4"/>
      <c r="J27" s="66"/>
      <c r="K27" s="66"/>
      <c r="L27" s="66"/>
      <c r="M27" s="2" t="str">
        <f>IFERROR(INDEX('padron cfe'!C:C,MATCH(DATOS!C27,'padron cfe'!A:A,0),1),"")</f>
        <v/>
      </c>
      <c r="N27" s="66" t="str">
        <f>IFERROR(IF(BT27="","",IF(INDEX(N$1:N26,MATCH(BT27,BT$1:BT26,0),1)=0,"",INDEX(N$1:N26,MATCH(BT27,BT$1:BT26,0),1))),"")</f>
        <v/>
      </c>
      <c r="O27" s="66" t="str">
        <f>IFERROR(IF(BT27="","",IF(INDEX(O$1:O26,MATCH(BT27,BT$1:BT26,0),1)=0,"",INDEX(O$1:O26,MATCH(BT27,BT$1:BT26,0),1))),"")</f>
        <v/>
      </c>
      <c r="P27" s="4"/>
      <c r="Q27" s="2"/>
      <c r="R27" s="66"/>
      <c r="T27" s="66"/>
      <c r="U27" s="5" t="str">
        <f>IFERROR(IF(INDEX(U$1:U26,MATCH(T27,T$1:T26,0),1)=0,"",INDEX(U$1:U26,MATCH(T27,T$1:T26,0),1)),"")</f>
        <v/>
      </c>
      <c r="V27" s="66"/>
      <c r="W27" s="5" t="str">
        <f>IFERROR(IF(INDEX(W$1:W26,MATCH(V27,V$1:V26,0),1)=0,"",INDEX(W$1:W26,MATCH(V27,V$1:V26,0),1)),"")</f>
        <v/>
      </c>
      <c r="X27" s="2" t="str">
        <f>IFERROR(INDEX('padron cfe'!D:D,MATCH(DATOS!C27,'padron cfe'!A:A,0),1),"")</f>
        <v/>
      </c>
      <c r="Y27" s="4"/>
      <c r="Z27" s="4"/>
      <c r="AA27" s="4"/>
      <c r="AB27" s="4"/>
      <c r="AC27" s="6" t="s">
        <v>157</v>
      </c>
      <c r="AD27" s="4"/>
      <c r="AE27" s="4" t="str">
        <f t="shared" si="1"/>
        <v/>
      </c>
      <c r="AF27" s="4"/>
      <c r="AG27" s="4"/>
      <c r="AH27" s="4"/>
      <c r="AI27" s="2" t="str">
        <f>IFERROR(IF(INDEX(AI$1:AI26,MATCH(BT27,BT$1:BT26,0),1)=0,"",INDEX(AI$1:AI26,MATCH(BT27,BT$1:BT26,0),1)),"")</f>
        <v/>
      </c>
      <c r="AJ27" s="2" t="str">
        <f>IFERROR(IF(INDEX(AJ$1:AJ26,MATCH(BT27,BT$1:BT26,0),1)=0,"",INDEX(AJ$1:AJ26,MATCH(BT27,BT$1:BT26,0),1)),"")</f>
        <v/>
      </c>
      <c r="AK27" s="2" t="str">
        <f>IFERROR(IF(INDEX(AK$1:AK26,MATCH(BT27,BT$1:BT26,0),1)=0,"",INDEX(AK$1:AK26,MATCH(BT27,BT$1:BT26,0),1)),"")</f>
        <v/>
      </c>
      <c r="AL27" s="31"/>
      <c r="AM27" s="31"/>
      <c r="AN27" s="2"/>
      <c r="AO27" s="4"/>
      <c r="AP27" s="4"/>
      <c r="AQ27" s="4"/>
      <c r="AR27" s="4"/>
      <c r="AS27" s="4"/>
      <c r="AT27" s="4"/>
      <c r="AU27" s="4"/>
      <c r="AV27" s="4"/>
      <c r="AW27" s="4"/>
      <c r="AY27" s="7"/>
      <c r="AZ27" s="47"/>
      <c r="BA27" s="66"/>
      <c r="BB27" s="66"/>
      <c r="BC27" s="66"/>
      <c r="BD27" s="78"/>
      <c r="BE27" s="66"/>
      <c r="BF27" s="66"/>
      <c r="BG27" s="4"/>
      <c r="BH27" s="69"/>
      <c r="BI27" s="4"/>
      <c r="BJ27" s="4"/>
      <c r="BK27" s="9"/>
      <c r="BL27" s="7"/>
      <c r="BM27" s="7"/>
      <c r="BN27" s="7"/>
      <c r="BO27" s="286"/>
      <c r="BP27" s="22"/>
      <c r="BQ27" s="7" t="str">
        <f t="shared" ca="1" si="2"/>
        <v/>
      </c>
      <c r="BR27" s="75" t="str">
        <f t="shared" si="3"/>
        <v/>
      </c>
      <c r="BS27" s="75" t="str">
        <f t="shared" si="4"/>
        <v/>
      </c>
      <c r="BT27" s="5" t="str">
        <f t="shared" si="5"/>
        <v/>
      </c>
      <c r="BU27" s="79" t="str">
        <f t="shared" si="6"/>
        <v/>
      </c>
      <c r="BV27" s="79" t="str">
        <f t="shared" si="7"/>
        <v/>
      </c>
      <c r="BW27" s="79" t="str">
        <f t="shared" si="8"/>
        <v/>
      </c>
      <c r="CC27" s="4" t="str">
        <f>IF(IFERROR(VLOOKUP(C27,C28:C$1993,1,0),"")="","",COUNTIF(C:C,C27))</f>
        <v/>
      </c>
      <c r="CG27" s="5" t="str">
        <f>IF(B27="","",IF(CC27="",1+(MAX(CG$2:CG26)),""))</f>
        <v/>
      </c>
      <c r="CH27" s="5" t="str">
        <f t="shared" si="9"/>
        <v/>
      </c>
      <c r="CI27" s="5" t="str">
        <f t="shared" si="10"/>
        <v/>
      </c>
      <c r="CJ27" s="14" t="str">
        <f t="shared" si="11"/>
        <v/>
      </c>
      <c r="CK27" s="25"/>
      <c r="CL27" s="15"/>
      <c r="CM27" s="5" t="str">
        <f t="shared" si="12"/>
        <v/>
      </c>
      <c r="CP27" s="5" t="str">
        <f t="shared" si="18"/>
        <v/>
      </c>
      <c r="CQ27" s="5" t="str">
        <f>IF(BT27="","",IFERROR(IF(VLOOKUP(BT27,BT$2:BT26,1,0)=0,"",""),BT27))</f>
        <v/>
      </c>
      <c r="CR27" s="22" t="str">
        <f>IF(CQ27="","",(IFERROR(VLOOKUP(MID(CQ27,1,1),$DI$2:DM$28,3,0),0)+IFERROR(VLOOKUP(MID(CQ27,2,1),DI$2:DM$28,4,0),0)+IFERROR(VLOOKUP(MID(CQ27,3,1),DI$2:DM$28,5,0),0)+(ROW(CQ27)/1000000000000)))</f>
        <v/>
      </c>
      <c r="CT27" s="5">
        <v>26</v>
      </c>
      <c r="CU27" s="5" t="str">
        <f>IFERROR(VLOOKUP(CT27,CP$2:CQ1103,2,0),"")</f>
        <v/>
      </c>
      <c r="DI27" s="5" t="s">
        <v>131</v>
      </c>
      <c r="DJ27" s="5">
        <v>26</v>
      </c>
      <c r="DK27" s="5">
        <f t="shared" si="15"/>
        <v>96.296296296296291</v>
      </c>
      <c r="DL27" s="5">
        <f t="shared" si="16"/>
        <v>3.5665294924554187</v>
      </c>
      <c r="DM27" s="5">
        <f t="shared" si="16"/>
        <v>0.13209368490575624</v>
      </c>
      <c r="DO27" s="5" t="e">
        <f>IF(REPORTE!AH$2="si",IF(C27=VALUE(REPORTE!C$22),IF(SUM(DO28:DO$1993),CONCATENATE(INT(B27),", "),INT(B27)),""),IF(C27=VALUE(REPORTE!C$21),IF(SUM(DO28:DO$1993),CONCATENATE(INT(B27),", "),INT(B27)),""))</f>
        <v>#VALUE!</v>
      </c>
      <c r="DS27" s="5" t="str">
        <f t="shared" si="13"/>
        <v/>
      </c>
    </row>
    <row r="28" spans="1:123" s="5" customFormat="1" ht="15" customHeight="1" x14ac:dyDescent="0.25">
      <c r="A28" s="4" t="str">
        <f t="shared" ca="1" si="0"/>
        <v/>
      </c>
      <c r="B28" s="6"/>
      <c r="C28" s="8"/>
      <c r="D28" s="1" t="str">
        <f>IFERROR(INDEX('padron cfe'!B:B,MATCH(DATOS!C28,'padron cfe'!A:A,0),1),"")</f>
        <v/>
      </c>
      <c r="E28" s="1"/>
      <c r="F28" s="7"/>
      <c r="G28" s="9" t="s">
        <v>157</v>
      </c>
      <c r="H28" s="5" t="str">
        <f>IF(F28="","",IFERROR(CONCATENATE("PEUA",VLOOKUP(ESTADO,REPORTE!AV$2:AW$33,2,0),DIDTRITO_FORM,CADER_FORM,IFERROR(INDEX(CA:CA,MATCH(DAY(F28),BZ:BZ,0),1),DAY(F28)),IFERROR(INDEX(CA:CA,MATCH(MONTH(F28),BZ:BZ,0),1),MONTH(F28)),YEAR(F28),G28),""))</f>
        <v/>
      </c>
      <c r="I28" s="4"/>
      <c r="J28" s="66"/>
      <c r="K28" s="66"/>
      <c r="L28" s="66"/>
      <c r="M28" s="2" t="str">
        <f>IFERROR(INDEX('padron cfe'!C:C,MATCH(DATOS!C28,'padron cfe'!A:A,0),1),"")</f>
        <v/>
      </c>
      <c r="N28" s="66" t="str">
        <f>IFERROR(IF(BT28="","",IF(INDEX(N$1:N27,MATCH(BT28,BT$1:BT27,0),1)=0,"",INDEX(N$1:N27,MATCH(BT28,BT$1:BT27,0),1))),"")</f>
        <v/>
      </c>
      <c r="O28" s="66" t="str">
        <f>IFERROR(IF(BT28="","",IF(INDEX(O$1:O27,MATCH(BT28,BT$1:BT27,0),1)=0,"",INDEX(O$1:O27,MATCH(BT28,BT$1:BT27,0),1))),"")</f>
        <v/>
      </c>
      <c r="P28" s="4"/>
      <c r="Q28" s="2"/>
      <c r="R28" s="66"/>
      <c r="T28" s="66"/>
      <c r="U28" s="5" t="str">
        <f>IFERROR(IF(INDEX(U$1:U27,MATCH(T28,T$1:T27,0),1)=0,"",INDEX(U$1:U27,MATCH(T28,T$1:T27,0),1)),"")</f>
        <v/>
      </c>
      <c r="V28" s="66"/>
      <c r="W28" s="5" t="str">
        <f>IFERROR(IF(INDEX(W$1:W27,MATCH(V28,V$1:V27,0),1)=0,"",INDEX(W$1:W27,MATCH(V28,V$1:V27,0),1)),"")</f>
        <v/>
      </c>
      <c r="X28" s="2" t="str">
        <f>IFERROR(INDEX('padron cfe'!D:D,MATCH(DATOS!C28,'padron cfe'!A:A,0),1),"")</f>
        <v/>
      </c>
      <c r="Y28" s="4"/>
      <c r="Z28" s="4"/>
      <c r="AA28" s="4"/>
      <c r="AB28" s="4"/>
      <c r="AC28" s="6" t="s">
        <v>157</v>
      </c>
      <c r="AD28" s="4"/>
      <c r="AE28" s="4" t="str">
        <f t="shared" si="1"/>
        <v/>
      </c>
      <c r="AF28" s="4"/>
      <c r="AG28" s="4"/>
      <c r="AH28" s="4"/>
      <c r="AI28" s="2" t="str">
        <f>IFERROR(IF(INDEX(AI$1:AI27,MATCH(BT28,BT$1:BT27,0),1)=0,"",INDEX(AI$1:AI27,MATCH(BT28,BT$1:BT27,0),1)),"")</f>
        <v/>
      </c>
      <c r="AJ28" s="2" t="str">
        <f>IFERROR(IF(INDEX(AJ$1:AJ27,MATCH(BT28,BT$1:BT27,0),1)=0,"",INDEX(AJ$1:AJ27,MATCH(BT28,BT$1:BT27,0),1)),"")</f>
        <v/>
      </c>
      <c r="AK28" s="2" t="str">
        <f>IFERROR(IF(INDEX(AK$1:AK27,MATCH(BT28,BT$1:BT27,0),1)=0,"",INDEX(AK$1:AK27,MATCH(BT28,BT$1:BT27,0),1)),"")</f>
        <v/>
      </c>
      <c r="AL28" s="31"/>
      <c r="AM28" s="31"/>
      <c r="AN28" s="2"/>
      <c r="AO28" s="4"/>
      <c r="AP28" s="4"/>
      <c r="AQ28" s="4"/>
      <c r="AR28" s="4"/>
      <c r="AS28" s="4"/>
      <c r="AT28" s="4"/>
      <c r="AU28" s="4"/>
      <c r="AV28" s="4"/>
      <c r="AW28" s="4"/>
      <c r="AY28" s="7"/>
      <c r="AZ28" s="47"/>
      <c r="BA28" s="66"/>
      <c r="BB28" s="66"/>
      <c r="BC28" s="66"/>
      <c r="BD28" s="78"/>
      <c r="BE28" s="66"/>
      <c r="BF28" s="66"/>
      <c r="BG28" s="4"/>
      <c r="BH28" s="69"/>
      <c r="BI28" s="4"/>
      <c r="BJ28" s="4"/>
      <c r="BK28" s="9" t="s">
        <v>157</v>
      </c>
      <c r="BL28" s="7"/>
      <c r="BM28" s="7"/>
      <c r="BN28" s="7"/>
      <c r="BO28" s="286"/>
      <c r="BP28" s="22"/>
      <c r="BQ28" s="7" t="str">
        <f t="shared" ca="1" si="2"/>
        <v/>
      </c>
      <c r="BR28" s="75" t="str">
        <f t="shared" si="3"/>
        <v/>
      </c>
      <c r="BS28" s="75" t="str">
        <f t="shared" si="4"/>
        <v/>
      </c>
      <c r="BT28" s="5" t="str">
        <f t="shared" si="5"/>
        <v/>
      </c>
      <c r="BU28" s="79" t="str">
        <f t="shared" si="6"/>
        <v/>
      </c>
      <c r="BV28" s="79" t="str">
        <f t="shared" si="7"/>
        <v/>
      </c>
      <c r="BW28" s="79" t="str">
        <f t="shared" si="8"/>
        <v/>
      </c>
      <c r="CC28" s="4" t="str">
        <f>IF(IFERROR(VLOOKUP(C28,C29:C$1993,1,0),"")="","",COUNTIF(C:C,C28))</f>
        <v/>
      </c>
      <c r="CG28" s="5" t="str">
        <f>IF(B28="","",IF(CC28="",1+(MAX(CG$2:CG27)),""))</f>
        <v/>
      </c>
      <c r="CH28" s="5" t="str">
        <f t="shared" si="9"/>
        <v/>
      </c>
      <c r="CI28" s="5" t="str">
        <f t="shared" si="10"/>
        <v/>
      </c>
      <c r="CJ28" s="14" t="str">
        <f t="shared" si="11"/>
        <v/>
      </c>
      <c r="CK28" s="25"/>
      <c r="CL28" s="15"/>
      <c r="CM28" s="5" t="str">
        <f t="shared" si="12"/>
        <v/>
      </c>
      <c r="CP28" s="5" t="str">
        <f t="shared" si="18"/>
        <v/>
      </c>
      <c r="CQ28" s="5" t="str">
        <f>IF(BT28="","",IFERROR(IF(VLOOKUP(BT28,BT$2:BT27,1,0)=0,"",""),BT28))</f>
        <v/>
      </c>
      <c r="CR28" s="22" t="str">
        <f>IF(CQ28="","",(IFERROR(VLOOKUP(MID(CQ28,1,1),$DI$2:DM$28,3,0),0)+IFERROR(VLOOKUP(MID(CQ28,2,1),DI$2:DM$28,4,0),0)+IFERROR(VLOOKUP(MID(CQ28,3,1),DI$2:DM$28,5,0),0)+(ROW(CQ28)/1000000000000)))</f>
        <v/>
      </c>
      <c r="CT28" s="5">
        <v>27</v>
      </c>
      <c r="CU28" s="5" t="str">
        <f>IFERROR(VLOOKUP(CT28,CP$2:CQ1104,2,0),"")</f>
        <v/>
      </c>
      <c r="DI28" s="5" t="s">
        <v>132</v>
      </c>
      <c r="DJ28" s="5">
        <v>27</v>
      </c>
      <c r="DK28" s="5">
        <f t="shared" si="15"/>
        <v>100</v>
      </c>
      <c r="DL28" s="5">
        <f t="shared" si="16"/>
        <v>3.7037037037037037</v>
      </c>
      <c r="DM28" s="5">
        <f t="shared" si="16"/>
        <v>0.13717421124828533</v>
      </c>
      <c r="DO28" s="5" t="e">
        <f>IF(REPORTE!AH$2="si",IF(C28=VALUE(REPORTE!C$22),IF(SUM(DO29:DO$1993),CONCATENATE(INT(B28),", "),INT(B28)),""),IF(C28=VALUE(REPORTE!C$21),IF(SUM(DO29:DO$1993),CONCATENATE(INT(B28),", "),INT(B28)),""))</f>
        <v>#VALUE!</v>
      </c>
      <c r="DS28" s="5" t="str">
        <f t="shared" si="13"/>
        <v/>
      </c>
    </row>
    <row r="29" spans="1:123" s="5" customFormat="1" ht="15" customHeight="1" x14ac:dyDescent="0.25">
      <c r="A29" s="4" t="str">
        <f t="shared" ca="1" si="0"/>
        <v/>
      </c>
      <c r="B29" s="6"/>
      <c r="C29" s="8"/>
      <c r="D29" s="1" t="str">
        <f>IFERROR(INDEX('padron cfe'!B:B,MATCH(DATOS!C29,'padron cfe'!A:A,0),1),"")</f>
        <v/>
      </c>
      <c r="E29" s="1"/>
      <c r="F29" s="7"/>
      <c r="G29" s="9" t="s">
        <v>157</v>
      </c>
      <c r="H29" s="5" t="str">
        <f>IF(F29="","",IFERROR(CONCATENATE("PEUA",VLOOKUP(ESTADO,REPORTE!AV$2:AW$33,2,0),DIDTRITO_FORM,CADER_FORM,IFERROR(INDEX(CA:CA,MATCH(DAY(F29),BZ:BZ,0),1),DAY(F29)),IFERROR(INDEX(CA:CA,MATCH(MONTH(F29),BZ:BZ,0),1),MONTH(F29)),YEAR(F29),G29),""))</f>
        <v/>
      </c>
      <c r="I29" s="4"/>
      <c r="J29" s="66"/>
      <c r="K29" s="66"/>
      <c r="L29" s="66"/>
      <c r="M29" s="2" t="str">
        <f>IFERROR(INDEX('padron cfe'!C:C,MATCH(DATOS!C29,'padron cfe'!A:A,0),1),"")</f>
        <v/>
      </c>
      <c r="N29" s="66" t="str">
        <f>IFERROR(IF(BT29="","",IF(INDEX(N$1:N28,MATCH(BT29,BT$1:BT28,0),1)=0,"",INDEX(N$1:N28,MATCH(BT29,BT$1:BT28,0),1))),"")</f>
        <v/>
      </c>
      <c r="O29" s="66" t="str">
        <f>IFERROR(IF(BT29="","",IF(INDEX(O$1:O28,MATCH(BT29,BT$1:BT28,0),1)=0,"",INDEX(O$1:O28,MATCH(BT29,BT$1:BT28,0),1))),"")</f>
        <v/>
      </c>
      <c r="P29" s="4"/>
      <c r="Q29" s="2"/>
      <c r="R29" s="66"/>
      <c r="T29" s="66"/>
      <c r="U29" s="5" t="str">
        <f>IFERROR(IF(INDEX(U$1:U28,MATCH(T29,T$1:T28,0),1)=0,"",INDEX(U$1:U28,MATCH(T29,T$1:T28,0),1)),"")</f>
        <v/>
      </c>
      <c r="V29" s="66"/>
      <c r="W29" s="5" t="str">
        <f>IFERROR(IF(INDEX(W$1:W28,MATCH(V29,V$1:V28,0),1)=0,"",INDEX(W$1:W28,MATCH(V29,V$1:V28,0),1)),"")</f>
        <v/>
      </c>
      <c r="X29" s="2" t="str">
        <f>IFERROR(INDEX('padron cfe'!D:D,MATCH(DATOS!C29,'padron cfe'!A:A,0),1),"")</f>
        <v/>
      </c>
      <c r="Y29" s="4"/>
      <c r="Z29" s="4"/>
      <c r="AA29" s="4"/>
      <c r="AB29" s="4"/>
      <c r="AC29" s="6" t="s">
        <v>157</v>
      </c>
      <c r="AD29" s="4"/>
      <c r="AE29" s="4" t="str">
        <f t="shared" si="1"/>
        <v/>
      </c>
      <c r="AF29" s="4"/>
      <c r="AG29" s="4"/>
      <c r="AH29" s="4"/>
      <c r="AI29" s="2" t="str">
        <f>IFERROR(IF(INDEX(AI$1:AI28,MATCH(BT29,BT$1:BT28,0),1)=0,"",INDEX(AI$1:AI28,MATCH(BT29,BT$1:BT28,0),1)),"")</f>
        <v/>
      </c>
      <c r="AJ29" s="2" t="str">
        <f>IFERROR(IF(INDEX(AJ$1:AJ28,MATCH(BT29,BT$1:BT28,0),1)=0,"",INDEX(AJ$1:AJ28,MATCH(BT29,BT$1:BT28,0),1)),"")</f>
        <v/>
      </c>
      <c r="AK29" s="2" t="str">
        <f>IFERROR(IF(INDEX(AK$1:AK28,MATCH(BT29,BT$1:BT28,0),1)=0,"",INDEX(AK$1:AK28,MATCH(BT29,BT$1:BT28,0),1)),"")</f>
        <v/>
      </c>
      <c r="AL29" s="31"/>
      <c r="AM29" s="31"/>
      <c r="AN29" s="2"/>
      <c r="AO29" s="4"/>
      <c r="AP29" s="4"/>
      <c r="AQ29" s="4"/>
      <c r="AR29" s="4"/>
      <c r="AS29" s="4"/>
      <c r="AT29" s="4"/>
      <c r="AU29" s="4"/>
      <c r="AV29" s="4"/>
      <c r="AW29" s="4"/>
      <c r="AY29" s="7"/>
      <c r="AZ29" s="47"/>
      <c r="BA29" s="66"/>
      <c r="BB29" s="66"/>
      <c r="BC29" s="66"/>
      <c r="BD29" s="78"/>
      <c r="BE29" s="66"/>
      <c r="BF29" s="66"/>
      <c r="BG29" s="4"/>
      <c r="BH29" s="69"/>
      <c r="BI29" s="4"/>
      <c r="BJ29" s="4"/>
      <c r="BK29" s="9"/>
      <c r="BL29" s="7"/>
      <c r="BM29" s="7"/>
      <c r="BN29" s="7"/>
      <c r="BO29" s="286"/>
      <c r="BP29" s="22"/>
      <c r="BQ29" s="7" t="str">
        <f t="shared" ca="1" si="2"/>
        <v/>
      </c>
      <c r="BR29" s="75" t="str">
        <f t="shared" si="3"/>
        <v/>
      </c>
      <c r="BS29" s="75" t="str">
        <f t="shared" si="4"/>
        <v/>
      </c>
      <c r="BT29" s="5" t="str">
        <f t="shared" si="5"/>
        <v/>
      </c>
      <c r="BU29" s="79" t="str">
        <f t="shared" si="6"/>
        <v/>
      </c>
      <c r="BV29" s="79" t="str">
        <f t="shared" si="7"/>
        <v/>
      </c>
      <c r="BW29" s="79" t="str">
        <f t="shared" si="8"/>
        <v/>
      </c>
      <c r="CC29" s="4" t="str">
        <f>IF(IFERROR(VLOOKUP(C29,C30:C$1993,1,0),"")="","",COUNTIF(C:C,C29))</f>
        <v/>
      </c>
      <c r="CG29" s="5" t="str">
        <f>IF(B29="","",IF(CC29="",1+(MAX(CG$2:CG28)),""))</f>
        <v/>
      </c>
      <c r="CH29" s="5" t="str">
        <f t="shared" si="9"/>
        <v/>
      </c>
      <c r="CI29" s="5" t="str">
        <f t="shared" si="10"/>
        <v/>
      </c>
      <c r="CJ29" s="14" t="str">
        <f t="shared" si="11"/>
        <v/>
      </c>
      <c r="CK29" s="25"/>
      <c r="CL29" s="15"/>
      <c r="CM29" s="5" t="str">
        <f t="shared" si="12"/>
        <v/>
      </c>
      <c r="CP29" s="5" t="str">
        <f t="shared" si="18"/>
        <v/>
      </c>
      <c r="CQ29" s="5" t="str">
        <f>IF(BT29="","",IFERROR(IF(VLOOKUP(BT29,BT$2:BT28,1,0)=0,"",""),BT29))</f>
        <v/>
      </c>
      <c r="CR29" s="22" t="str">
        <f>IF(CQ29="","",(IFERROR(VLOOKUP(MID(CQ29,1,1),$DI$2:DM$28,3,0),0)+IFERROR(VLOOKUP(MID(CQ29,2,1),DI$2:DM$28,4,0),0)+IFERROR(VLOOKUP(MID(CQ29,3,1),DI$2:DM$28,5,0),0)+(ROW(CQ29)/1000000000000)))</f>
        <v/>
      </c>
      <c r="CT29" s="5">
        <v>28</v>
      </c>
      <c r="CU29" s="5" t="str">
        <f>IFERROR(VLOOKUP(CT29,CP$2:CQ1105,2,0),"")</f>
        <v/>
      </c>
      <c r="DO29" s="5" t="e">
        <f>IF(REPORTE!AH$2="si",IF(C29=VALUE(REPORTE!C$22),IF(SUM(DO30:DO$1993),CONCATENATE(INT(B29),", "),INT(B29)),""),IF(C29=VALUE(REPORTE!C$21),IF(SUM(DO30:DO$1993),CONCATENATE(INT(B29),", "),INT(B29)),""))</f>
        <v>#VALUE!</v>
      </c>
      <c r="DS29" s="5" t="str">
        <f t="shared" si="13"/>
        <v/>
      </c>
    </row>
    <row r="30" spans="1:123" s="5" customFormat="1" ht="15" customHeight="1" x14ac:dyDescent="0.25">
      <c r="A30" s="4" t="str">
        <f t="shared" ca="1" si="0"/>
        <v/>
      </c>
      <c r="B30" s="6"/>
      <c r="C30" s="8"/>
      <c r="D30" s="1" t="str">
        <f>IFERROR(INDEX('padron cfe'!B:B,MATCH(DATOS!C30,'padron cfe'!A:A,0),1),"")</f>
        <v/>
      </c>
      <c r="E30" s="1"/>
      <c r="F30" s="7"/>
      <c r="G30" s="9" t="s">
        <v>157</v>
      </c>
      <c r="H30" s="5" t="str">
        <f>IF(F30="","",IFERROR(CONCATENATE("PEUA",VLOOKUP(ESTADO,REPORTE!AV$2:AW$33,2,0),DIDTRITO_FORM,CADER_FORM,IFERROR(INDEX(CA:CA,MATCH(DAY(F30),BZ:BZ,0),1),DAY(F30)),IFERROR(INDEX(CA:CA,MATCH(MONTH(F30),BZ:BZ,0),1),MONTH(F30)),YEAR(F30),G30),""))</f>
        <v/>
      </c>
      <c r="I30" s="4"/>
      <c r="J30" s="66"/>
      <c r="K30" s="66"/>
      <c r="L30" s="66"/>
      <c r="M30" s="2" t="str">
        <f>IFERROR(INDEX('padron cfe'!C:C,MATCH(DATOS!C30,'padron cfe'!A:A,0),1),"")</f>
        <v/>
      </c>
      <c r="N30" s="66" t="str">
        <f>IFERROR(IF(BT30="","",IF(INDEX(N$1:N29,MATCH(BT30,BT$1:BT29,0),1)=0,"",INDEX(N$1:N29,MATCH(BT30,BT$1:BT29,0),1))),"")</f>
        <v/>
      </c>
      <c r="O30" s="66" t="str">
        <f>IFERROR(IF(BT30="","",IF(INDEX(O$1:O29,MATCH(BT30,BT$1:BT29,0),1)=0,"",INDEX(O$1:O29,MATCH(BT30,BT$1:BT29,0),1))),"")</f>
        <v/>
      </c>
      <c r="P30" s="4"/>
      <c r="Q30" s="2"/>
      <c r="R30" s="66"/>
      <c r="T30" s="66"/>
      <c r="U30" s="5" t="str">
        <f>IFERROR(IF(INDEX(U$1:U29,MATCH(T30,T$1:T29,0),1)=0,"",INDEX(U$1:U29,MATCH(T30,T$1:T29,0),1)),"")</f>
        <v/>
      </c>
      <c r="V30" s="66"/>
      <c r="W30" s="5" t="str">
        <f>IFERROR(IF(INDEX(W$1:W29,MATCH(V30,V$1:V29,0),1)=0,"",INDEX(W$1:W29,MATCH(V30,V$1:V29,0),1)),"")</f>
        <v/>
      </c>
      <c r="X30" s="2" t="str">
        <f>IFERROR(INDEX('padron cfe'!D:D,MATCH(DATOS!C30,'padron cfe'!A:A,0),1),"")</f>
        <v/>
      </c>
      <c r="Y30" s="4"/>
      <c r="Z30" s="4"/>
      <c r="AA30" s="4"/>
      <c r="AB30" s="4"/>
      <c r="AC30" s="6" t="s">
        <v>157</v>
      </c>
      <c r="AD30" s="4"/>
      <c r="AE30" s="4" t="str">
        <f t="shared" si="1"/>
        <v/>
      </c>
      <c r="AF30" s="4"/>
      <c r="AG30" s="4"/>
      <c r="AH30" s="4"/>
      <c r="AI30" s="2" t="str">
        <f>IFERROR(IF(INDEX(AI$1:AI29,MATCH(BT30,BT$1:BT29,0),1)=0,"",INDEX(AI$1:AI29,MATCH(BT30,BT$1:BT29,0),1)),"")</f>
        <v/>
      </c>
      <c r="AJ30" s="2" t="str">
        <f>IFERROR(IF(INDEX(AJ$1:AJ29,MATCH(BT30,BT$1:BT29,0),1)=0,"",INDEX(AJ$1:AJ29,MATCH(BT30,BT$1:BT29,0),1)),"")</f>
        <v/>
      </c>
      <c r="AK30" s="2" t="str">
        <f>IFERROR(IF(INDEX(AK$1:AK29,MATCH(BT30,BT$1:BT29,0),1)=0,"",INDEX(AK$1:AK29,MATCH(BT30,BT$1:BT29,0),1)),"")</f>
        <v/>
      </c>
      <c r="AL30" s="31"/>
      <c r="AM30" s="31"/>
      <c r="AN30" s="2"/>
      <c r="AO30" s="4"/>
      <c r="AP30" s="4"/>
      <c r="AQ30" s="4"/>
      <c r="AR30" s="4"/>
      <c r="AS30" s="4"/>
      <c r="AT30" s="4"/>
      <c r="AU30" s="4"/>
      <c r="AV30" s="4"/>
      <c r="AW30" s="4"/>
      <c r="AY30" s="7"/>
      <c r="AZ30" s="47"/>
      <c r="BA30" s="66"/>
      <c r="BB30" s="66"/>
      <c r="BC30" s="66"/>
      <c r="BD30" s="78"/>
      <c r="BE30" s="66"/>
      <c r="BF30" s="66"/>
      <c r="BG30" s="4"/>
      <c r="BH30" s="69"/>
      <c r="BI30" s="4"/>
      <c r="BJ30" s="4"/>
      <c r="BK30" s="9" t="s">
        <v>157</v>
      </c>
      <c r="BL30" s="7"/>
      <c r="BM30" s="7"/>
      <c r="BN30" s="7"/>
      <c r="BO30" s="286"/>
      <c r="BP30" s="22"/>
      <c r="BQ30" s="7" t="str">
        <f t="shared" ca="1" si="2"/>
        <v/>
      </c>
      <c r="BR30" s="75" t="str">
        <f t="shared" si="3"/>
        <v/>
      </c>
      <c r="BS30" s="75" t="str">
        <f t="shared" si="4"/>
        <v/>
      </c>
      <c r="BT30" s="5" t="str">
        <f t="shared" si="5"/>
        <v/>
      </c>
      <c r="BU30" s="79" t="str">
        <f t="shared" si="6"/>
        <v/>
      </c>
      <c r="BV30" s="79" t="str">
        <f t="shared" si="7"/>
        <v/>
      </c>
      <c r="BW30" s="79" t="str">
        <f t="shared" si="8"/>
        <v/>
      </c>
      <c r="CC30" s="4" t="str">
        <f>IF(IFERROR(VLOOKUP(C30,C31:C$1993,1,0),"")="","",COUNTIF(C:C,C30))</f>
        <v/>
      </c>
      <c r="CG30" s="5" t="str">
        <f>IF(B30="","",IF(CC30="",1+(MAX(CG$2:CG29)),""))</f>
        <v/>
      </c>
      <c r="CH30" s="5" t="str">
        <f t="shared" si="9"/>
        <v/>
      </c>
      <c r="CI30" s="5" t="str">
        <f t="shared" si="10"/>
        <v/>
      </c>
      <c r="CJ30" s="14" t="str">
        <f t="shared" si="11"/>
        <v/>
      </c>
      <c r="CK30" s="25"/>
      <c r="CL30" s="15"/>
      <c r="CM30" s="5" t="str">
        <f t="shared" si="12"/>
        <v/>
      </c>
      <c r="CP30" s="5" t="str">
        <f t="shared" si="18"/>
        <v/>
      </c>
      <c r="CQ30" s="5" t="str">
        <f>IF(BT30="","",IFERROR(IF(VLOOKUP(BT30,BT$2:BT29,1,0)=0,"",""),BT30))</f>
        <v/>
      </c>
      <c r="CR30" s="22" t="str">
        <f>IF(CQ30="","",(IFERROR(VLOOKUP(MID(CQ30,1,1),$DI$2:DM$28,3,0),0)+IFERROR(VLOOKUP(MID(CQ30,2,1),DI$2:DM$28,4,0),0)+IFERROR(VLOOKUP(MID(CQ30,3,1),DI$2:DM$28,5,0),0)+(ROW(CQ30)/1000000000000)))</f>
        <v/>
      </c>
      <c r="CT30" s="5">
        <v>29</v>
      </c>
      <c r="CU30" s="5" t="str">
        <f>IFERROR(VLOOKUP(CT30,CP$2:CQ1106,2,0),"")</f>
        <v/>
      </c>
      <c r="DO30" s="5" t="e">
        <f>IF(REPORTE!AH$2="si",IF(C30=VALUE(REPORTE!C$22),IF(SUM(DO31:DO$1993),CONCATENATE(INT(B30),", "),INT(B30)),""),IF(C30=VALUE(REPORTE!C$21),IF(SUM(DO31:DO$1993),CONCATENATE(INT(B30),", "),INT(B30)),""))</f>
        <v>#VALUE!</v>
      </c>
      <c r="DS30" s="5" t="str">
        <f t="shared" si="13"/>
        <v/>
      </c>
    </row>
    <row r="31" spans="1:123" s="5" customFormat="1" ht="15" customHeight="1" x14ac:dyDescent="0.25">
      <c r="A31" s="4" t="str">
        <f t="shared" ca="1" si="0"/>
        <v/>
      </c>
      <c r="B31" s="6"/>
      <c r="C31" s="8"/>
      <c r="D31" s="1" t="str">
        <f>IFERROR(INDEX('padron cfe'!B:B,MATCH(DATOS!C31,'padron cfe'!A:A,0),1),"")</f>
        <v/>
      </c>
      <c r="E31" s="1"/>
      <c r="F31" s="7"/>
      <c r="G31" s="9" t="s">
        <v>157</v>
      </c>
      <c r="H31" s="5" t="str">
        <f>IF(F31="","",IFERROR(CONCATENATE("PEUA",VLOOKUP(ESTADO,REPORTE!AV$2:AW$33,2,0),DIDTRITO_FORM,CADER_FORM,IFERROR(INDEX(CA:CA,MATCH(DAY(F31),BZ:BZ,0),1),DAY(F31)),IFERROR(INDEX(CA:CA,MATCH(MONTH(F31),BZ:BZ,0),1),MONTH(F31)),YEAR(F31),G31),""))</f>
        <v/>
      </c>
      <c r="I31" s="4"/>
      <c r="J31" s="66"/>
      <c r="K31" s="66"/>
      <c r="L31" s="66"/>
      <c r="M31" s="2" t="str">
        <f>IFERROR(INDEX('padron cfe'!C:C,MATCH(DATOS!C31,'padron cfe'!A:A,0),1),"")</f>
        <v/>
      </c>
      <c r="N31" s="66" t="str">
        <f>IFERROR(IF(BT31="","",IF(INDEX(N$1:N30,MATCH(BT31,BT$1:BT30,0),1)=0,"",INDEX(N$1:N30,MATCH(BT31,BT$1:BT30,0),1))),"")</f>
        <v/>
      </c>
      <c r="O31" s="66" t="str">
        <f>IFERROR(IF(BT31="","",IF(INDEX(O$1:O30,MATCH(BT31,BT$1:BT30,0),1)=0,"",INDEX(O$1:O30,MATCH(BT31,BT$1:BT30,0),1))),"")</f>
        <v/>
      </c>
      <c r="P31" s="4"/>
      <c r="Q31" s="2"/>
      <c r="R31" s="66"/>
      <c r="T31" s="66"/>
      <c r="U31" s="5" t="str">
        <f>IFERROR(IF(INDEX(U$1:U30,MATCH(T31,T$1:T30,0),1)=0,"",INDEX(U$1:U30,MATCH(T31,T$1:T30,0),1)),"")</f>
        <v/>
      </c>
      <c r="V31" s="66"/>
      <c r="W31" s="5" t="str">
        <f>IFERROR(IF(INDEX(W$1:W30,MATCH(V31,V$1:V30,0),1)=0,"",INDEX(W$1:W30,MATCH(V31,V$1:V30,0),1)),"")</f>
        <v/>
      </c>
      <c r="X31" s="2" t="str">
        <f>IFERROR(INDEX('padron cfe'!D:D,MATCH(DATOS!C31,'padron cfe'!A:A,0),1),"")</f>
        <v/>
      </c>
      <c r="Y31" s="4"/>
      <c r="Z31" s="4"/>
      <c r="AA31" s="4"/>
      <c r="AB31" s="4"/>
      <c r="AC31" s="6" t="s">
        <v>157</v>
      </c>
      <c r="AD31" s="4"/>
      <c r="AE31" s="4" t="str">
        <f t="shared" si="1"/>
        <v/>
      </c>
      <c r="AF31" s="4"/>
      <c r="AG31" s="4"/>
      <c r="AH31" s="4"/>
      <c r="AI31" s="2" t="str">
        <f>IFERROR(IF(INDEX(AI$1:AI30,MATCH(BT31,BT$1:BT30,0),1)=0,"",INDEX(AI$1:AI30,MATCH(BT31,BT$1:BT30,0),1)),"")</f>
        <v/>
      </c>
      <c r="AJ31" s="2" t="str">
        <f>IFERROR(IF(INDEX(AJ$1:AJ30,MATCH(BT31,BT$1:BT30,0),1)=0,"",INDEX(AJ$1:AJ30,MATCH(BT31,BT$1:BT30,0),1)),"")</f>
        <v/>
      </c>
      <c r="AK31" s="2" t="str">
        <f>IFERROR(IF(INDEX(AK$1:AK30,MATCH(BT31,BT$1:BT30,0),1)=0,"",INDEX(AK$1:AK30,MATCH(BT31,BT$1:BT30,0),1)),"")</f>
        <v/>
      </c>
      <c r="AL31" s="31"/>
      <c r="AM31" s="31"/>
      <c r="AN31" s="2"/>
      <c r="AO31" s="4"/>
      <c r="AP31" s="4"/>
      <c r="AQ31" s="4"/>
      <c r="AR31" s="4"/>
      <c r="AS31" s="4"/>
      <c r="AT31" s="4"/>
      <c r="AU31" s="4"/>
      <c r="AV31" s="4"/>
      <c r="AW31" s="4"/>
      <c r="AY31" s="7"/>
      <c r="AZ31" s="47"/>
      <c r="BA31" s="66"/>
      <c r="BB31" s="66"/>
      <c r="BC31" s="66"/>
      <c r="BD31" s="78"/>
      <c r="BE31" s="66"/>
      <c r="BF31" s="66"/>
      <c r="BG31" s="4"/>
      <c r="BH31" s="69"/>
      <c r="BI31" s="4"/>
      <c r="BJ31" s="4"/>
      <c r="BK31" s="9"/>
      <c r="BL31" s="7"/>
      <c r="BM31" s="7"/>
      <c r="BN31" s="7"/>
      <c r="BO31" s="286"/>
      <c r="BP31" s="22"/>
      <c r="BQ31" s="7" t="str">
        <f t="shared" ca="1" si="2"/>
        <v/>
      </c>
      <c r="BR31" s="75" t="str">
        <f t="shared" si="3"/>
        <v/>
      </c>
      <c r="BS31" s="75" t="str">
        <f t="shared" si="4"/>
        <v/>
      </c>
      <c r="BT31" s="5" t="str">
        <f t="shared" si="5"/>
        <v/>
      </c>
      <c r="BU31" s="79" t="str">
        <f t="shared" si="6"/>
        <v/>
      </c>
      <c r="BV31" s="79" t="str">
        <f t="shared" si="7"/>
        <v/>
      </c>
      <c r="BW31" s="79" t="str">
        <f t="shared" si="8"/>
        <v/>
      </c>
      <c r="CC31" s="4" t="str">
        <f>IF(IFERROR(VLOOKUP(C31,C32:C$1993,1,0),"")="","",COUNTIF(C:C,C31))</f>
        <v/>
      </c>
      <c r="CG31" s="5" t="str">
        <f>IF(B31="","",IF(CC31="",1+(MAX(CG$2:CG30)),""))</f>
        <v/>
      </c>
      <c r="CH31" s="5" t="str">
        <f t="shared" si="9"/>
        <v/>
      </c>
      <c r="CI31" s="5" t="str">
        <f t="shared" si="10"/>
        <v/>
      </c>
      <c r="CJ31" s="14" t="str">
        <f t="shared" si="11"/>
        <v/>
      </c>
      <c r="CK31" s="25"/>
      <c r="CL31" s="15"/>
      <c r="CM31" s="5" t="str">
        <f t="shared" si="12"/>
        <v/>
      </c>
      <c r="CP31" s="5" t="str">
        <f t="shared" si="18"/>
        <v/>
      </c>
      <c r="CQ31" s="5" t="str">
        <f>IF(BT31="","",IFERROR(IF(VLOOKUP(BT31,BT$2:BT30,1,0)=0,"",""),BT31))</f>
        <v/>
      </c>
      <c r="CR31" s="22" t="str">
        <f>IF(CQ31="","",(IFERROR(VLOOKUP(MID(CQ31,1,1),$DI$2:DM$28,3,0),0)+IFERROR(VLOOKUP(MID(CQ31,2,1),DI$2:DM$28,4,0),0)+IFERROR(VLOOKUP(MID(CQ31,3,1),DI$2:DM$28,5,0),0)+(ROW(CQ31)/1000000000000)))</f>
        <v/>
      </c>
      <c r="CT31" s="5">
        <v>30</v>
      </c>
      <c r="CU31" s="5" t="str">
        <f>IFERROR(VLOOKUP(CT31,CP$2:CQ1107,2,0),"")</f>
        <v/>
      </c>
      <c r="DO31" s="5" t="e">
        <f>IF(REPORTE!AH$2="si",IF(C31=VALUE(REPORTE!C$22),IF(SUM(DO32:DO$1993),CONCATENATE(INT(B31),", "),INT(B31)),""),IF(C31=VALUE(REPORTE!C$21),IF(SUM(DO32:DO$1993),CONCATENATE(INT(B31),", "),INT(B31)),""))</f>
        <v>#VALUE!</v>
      </c>
      <c r="DS31" s="5" t="str">
        <f t="shared" si="13"/>
        <v/>
      </c>
    </row>
    <row r="32" spans="1:123" s="5" customFormat="1" ht="15" customHeight="1" x14ac:dyDescent="0.25">
      <c r="A32" s="4" t="str">
        <f t="shared" ca="1" si="0"/>
        <v/>
      </c>
      <c r="B32" s="6"/>
      <c r="C32" s="8"/>
      <c r="D32" s="1" t="str">
        <f>IFERROR(INDEX('padron cfe'!B:B,MATCH(DATOS!C32,'padron cfe'!A:A,0),1),"")</f>
        <v/>
      </c>
      <c r="E32" s="1"/>
      <c r="F32" s="7"/>
      <c r="G32" s="9" t="s">
        <v>157</v>
      </c>
      <c r="H32" s="5" t="str">
        <f>IF(F32="","",IFERROR(CONCATENATE("PEUA",VLOOKUP(ESTADO,REPORTE!AV$2:AW$33,2,0),DIDTRITO_FORM,CADER_FORM,IFERROR(INDEX(CA:CA,MATCH(DAY(F32),BZ:BZ,0),1),DAY(F32)),IFERROR(INDEX(CA:CA,MATCH(MONTH(F32),BZ:BZ,0),1),MONTH(F32)),YEAR(F32),G32),""))</f>
        <v/>
      </c>
      <c r="I32" s="4"/>
      <c r="J32" s="66"/>
      <c r="K32" s="66"/>
      <c r="L32" s="66"/>
      <c r="M32" s="2" t="str">
        <f>IFERROR(INDEX('padron cfe'!C:C,MATCH(DATOS!C32,'padron cfe'!A:A,0),1),"")</f>
        <v/>
      </c>
      <c r="N32" s="66" t="str">
        <f>IFERROR(IF(BT32="","",IF(INDEX(N$1:N31,MATCH(BT32,BT$1:BT31,0),1)=0,"",INDEX(N$1:N31,MATCH(BT32,BT$1:BT31,0),1))),"")</f>
        <v/>
      </c>
      <c r="O32" s="66" t="str">
        <f>IFERROR(IF(BT32="","",IF(INDEX(O$1:O31,MATCH(BT32,BT$1:BT31,0),1)=0,"",INDEX(O$1:O31,MATCH(BT32,BT$1:BT31,0),1))),"")</f>
        <v/>
      </c>
      <c r="P32" s="4"/>
      <c r="Q32" s="2"/>
      <c r="R32" s="66"/>
      <c r="T32" s="66"/>
      <c r="U32" s="5" t="str">
        <f>IFERROR(IF(INDEX(U$1:U31,MATCH(T32,T$1:T31,0),1)=0,"",INDEX(U$1:U31,MATCH(T32,T$1:T31,0),1)),"")</f>
        <v/>
      </c>
      <c r="V32" s="66"/>
      <c r="W32" s="5" t="str">
        <f>IFERROR(IF(INDEX(W$1:W31,MATCH(V32,V$1:V31,0),1)=0,"",INDEX(W$1:W31,MATCH(V32,V$1:V31,0),1)),"")</f>
        <v/>
      </c>
      <c r="X32" s="2" t="str">
        <f>IFERROR(INDEX('padron cfe'!D:D,MATCH(DATOS!C32,'padron cfe'!A:A,0),1),"")</f>
        <v/>
      </c>
      <c r="Y32" s="4"/>
      <c r="Z32" s="4"/>
      <c r="AA32" s="4"/>
      <c r="AB32" s="4"/>
      <c r="AC32" s="6" t="s">
        <v>157</v>
      </c>
      <c r="AD32" s="4"/>
      <c r="AE32" s="4" t="str">
        <f t="shared" si="1"/>
        <v/>
      </c>
      <c r="AF32" s="4"/>
      <c r="AG32" s="4"/>
      <c r="AH32" s="4"/>
      <c r="AI32" s="2" t="str">
        <f>IFERROR(IF(INDEX(AI$1:AI31,MATCH(BT32,BT$1:BT31,0),1)=0,"",INDEX(AI$1:AI31,MATCH(BT32,BT$1:BT31,0),1)),"")</f>
        <v/>
      </c>
      <c r="AJ32" s="2" t="str">
        <f>IFERROR(IF(INDEX(AJ$1:AJ31,MATCH(BT32,BT$1:BT31,0),1)=0,"",INDEX(AJ$1:AJ31,MATCH(BT32,BT$1:BT31,0),1)),"")</f>
        <v/>
      </c>
      <c r="AK32" s="2" t="str">
        <f>IFERROR(IF(INDEX(AK$1:AK31,MATCH(BT32,BT$1:BT31,0),1)=0,"",INDEX(AK$1:AK31,MATCH(BT32,BT$1:BT31,0),1)),"")</f>
        <v/>
      </c>
      <c r="AL32" s="31"/>
      <c r="AM32" s="31"/>
      <c r="AN32" s="2"/>
      <c r="AO32" s="4"/>
      <c r="AP32" s="4"/>
      <c r="AQ32" s="4"/>
      <c r="AR32" s="4"/>
      <c r="AS32" s="4"/>
      <c r="AT32" s="4"/>
      <c r="AU32" s="4"/>
      <c r="AV32" s="4"/>
      <c r="AW32" s="4"/>
      <c r="AY32" s="7"/>
      <c r="AZ32" s="47"/>
      <c r="BA32" s="66"/>
      <c r="BB32" s="66"/>
      <c r="BC32" s="66"/>
      <c r="BD32" s="78"/>
      <c r="BE32" s="66"/>
      <c r="BF32" s="66"/>
      <c r="BG32" s="4"/>
      <c r="BH32" s="69"/>
      <c r="BI32" s="4"/>
      <c r="BJ32" s="4"/>
      <c r="BK32" s="9" t="s">
        <v>157</v>
      </c>
      <c r="BL32" s="7"/>
      <c r="BM32" s="7"/>
      <c r="BN32" s="7"/>
      <c r="BO32" s="286"/>
      <c r="BP32" s="22"/>
      <c r="BQ32" s="7" t="str">
        <f t="shared" ca="1" si="2"/>
        <v/>
      </c>
      <c r="BR32" s="75" t="str">
        <f t="shared" si="3"/>
        <v/>
      </c>
      <c r="BS32" s="75" t="str">
        <f t="shared" si="4"/>
        <v/>
      </c>
      <c r="BT32" s="5" t="str">
        <f t="shared" si="5"/>
        <v/>
      </c>
      <c r="BU32" s="79" t="str">
        <f t="shared" si="6"/>
        <v/>
      </c>
      <c r="BV32" s="79" t="str">
        <f t="shared" si="7"/>
        <v/>
      </c>
      <c r="BW32" s="79" t="str">
        <f t="shared" si="8"/>
        <v/>
      </c>
      <c r="CC32" s="4" t="str">
        <f>IF(IFERROR(VLOOKUP(C32,C33:C$1993,1,0),"")="","",COUNTIF(C:C,C32))</f>
        <v/>
      </c>
      <c r="CG32" s="5" t="str">
        <f>IF(B32="","",IF(CC32="",1+(MAX(CG$2:CG31)),""))</f>
        <v/>
      </c>
      <c r="CH32" s="5" t="str">
        <f t="shared" si="9"/>
        <v/>
      </c>
      <c r="CI32" s="5" t="str">
        <f t="shared" si="10"/>
        <v/>
      </c>
      <c r="CJ32" s="14" t="str">
        <f t="shared" si="11"/>
        <v/>
      </c>
      <c r="CK32" s="25"/>
      <c r="CL32" s="15"/>
      <c r="CM32" s="5" t="str">
        <f t="shared" si="12"/>
        <v/>
      </c>
      <c r="CP32" s="5" t="str">
        <f t="shared" si="18"/>
        <v/>
      </c>
      <c r="CQ32" s="5" t="str">
        <f>IF(BT32="","",IFERROR(IF(VLOOKUP(BT32,BT$2:BT31,1,0)=0,"",""),BT32))</f>
        <v/>
      </c>
      <c r="CR32" s="22" t="str">
        <f>IF(CQ32="","",(IFERROR(VLOOKUP(MID(CQ32,1,1),$DI$2:DM$28,3,0),0)+IFERROR(VLOOKUP(MID(CQ32,2,1),DI$2:DM$28,4,0),0)+IFERROR(VLOOKUP(MID(CQ32,3,1),DI$2:DM$28,5,0),0)+(ROW(CQ32)/1000000000000)))</f>
        <v/>
      </c>
      <c r="CT32" s="5">
        <v>31</v>
      </c>
      <c r="CU32" s="5" t="str">
        <f>IFERROR(VLOOKUP(CT32,CP$2:CQ1108,2,0),"")</f>
        <v/>
      </c>
      <c r="DO32" s="5" t="e">
        <f>IF(REPORTE!AH$2="si",IF(C32=VALUE(REPORTE!C$22),IF(SUM(DO33:DO$1993),CONCATENATE(INT(B32),", "),INT(B32)),""),IF(C32=VALUE(REPORTE!C$21),IF(SUM(DO33:DO$1993),CONCATENATE(INT(B32),", "),INT(B32)),""))</f>
        <v>#VALUE!</v>
      </c>
      <c r="DS32" s="5" t="str">
        <f t="shared" si="13"/>
        <v/>
      </c>
    </row>
    <row r="33" spans="1:123" s="5" customFormat="1" ht="15" customHeight="1" x14ac:dyDescent="0.25">
      <c r="A33" s="4" t="str">
        <f t="shared" ca="1" si="0"/>
        <v/>
      </c>
      <c r="B33" s="6"/>
      <c r="C33" s="8"/>
      <c r="D33" s="1" t="str">
        <f>IFERROR(INDEX('padron cfe'!B:B,MATCH(DATOS!C33,'padron cfe'!A:A,0),1),"")</f>
        <v/>
      </c>
      <c r="E33" s="1"/>
      <c r="F33" s="7"/>
      <c r="G33" s="9" t="s">
        <v>157</v>
      </c>
      <c r="H33" s="5" t="str">
        <f>IF(F33="","",IFERROR(CONCATENATE("PEUA",VLOOKUP(ESTADO,REPORTE!AV$2:AW$33,2,0),DIDTRITO_FORM,CADER_FORM,IFERROR(INDEX(CA:CA,MATCH(DAY(F33),BZ:BZ,0),1),DAY(F33)),IFERROR(INDEX(CA:CA,MATCH(MONTH(F33),BZ:BZ,0),1),MONTH(F33)),YEAR(F33),G33),""))</f>
        <v/>
      </c>
      <c r="I33" s="4"/>
      <c r="J33" s="66"/>
      <c r="K33" s="66"/>
      <c r="L33" s="66"/>
      <c r="M33" s="2" t="str">
        <f>IFERROR(INDEX('padron cfe'!C:C,MATCH(DATOS!C33,'padron cfe'!A:A,0),1),"")</f>
        <v/>
      </c>
      <c r="N33" s="66" t="str">
        <f>IFERROR(IF(BT33="","",IF(INDEX(N$1:N32,MATCH(BT33,BT$1:BT32,0),1)=0,"",INDEX(N$1:N32,MATCH(BT33,BT$1:BT32,0),1))),"")</f>
        <v/>
      </c>
      <c r="O33" s="66" t="str">
        <f>IFERROR(IF(BT33="","",IF(INDEX(O$1:O32,MATCH(BT33,BT$1:BT32,0),1)=0,"",INDEX(O$1:O32,MATCH(BT33,BT$1:BT32,0),1))),"")</f>
        <v/>
      </c>
      <c r="P33" s="4"/>
      <c r="Q33" s="2"/>
      <c r="R33" s="66"/>
      <c r="T33" s="66"/>
      <c r="U33" s="5" t="str">
        <f>IFERROR(IF(INDEX(U$1:U32,MATCH(T33,T$1:T32,0),1)=0,"",INDEX(U$1:U32,MATCH(T33,T$1:T32,0),1)),"")</f>
        <v/>
      </c>
      <c r="V33" s="66"/>
      <c r="W33" s="5" t="str">
        <f>IFERROR(IF(INDEX(W$1:W32,MATCH(V33,V$1:V32,0),1)=0,"",INDEX(W$1:W32,MATCH(V33,V$1:V32,0),1)),"")</f>
        <v/>
      </c>
      <c r="X33" s="2" t="str">
        <f>IFERROR(INDEX('padron cfe'!D:D,MATCH(DATOS!C33,'padron cfe'!A:A,0),1),"")</f>
        <v/>
      </c>
      <c r="Y33" s="4"/>
      <c r="Z33" s="4"/>
      <c r="AA33" s="4"/>
      <c r="AB33" s="4"/>
      <c r="AC33" s="6" t="s">
        <v>157</v>
      </c>
      <c r="AD33" s="4"/>
      <c r="AE33" s="4" t="str">
        <f t="shared" si="1"/>
        <v/>
      </c>
      <c r="AF33" s="4"/>
      <c r="AG33" s="4"/>
      <c r="AH33" s="4"/>
      <c r="AI33" s="2" t="str">
        <f>IFERROR(IF(INDEX(AI$1:AI32,MATCH(BT33,BT$1:BT32,0),1)=0,"",INDEX(AI$1:AI32,MATCH(BT33,BT$1:BT32,0),1)),"")</f>
        <v/>
      </c>
      <c r="AJ33" s="2" t="str">
        <f>IFERROR(IF(INDEX(AJ$1:AJ32,MATCH(BT33,BT$1:BT32,0),1)=0,"",INDEX(AJ$1:AJ32,MATCH(BT33,BT$1:BT32,0),1)),"")</f>
        <v/>
      </c>
      <c r="AK33" s="2" t="str">
        <f>IFERROR(IF(INDEX(AK$1:AK32,MATCH(BT33,BT$1:BT32,0),1)=0,"",INDEX(AK$1:AK32,MATCH(BT33,BT$1:BT32,0),1)),"")</f>
        <v/>
      </c>
      <c r="AL33" s="31"/>
      <c r="AM33" s="31"/>
      <c r="AN33" s="2"/>
      <c r="AO33" s="4"/>
      <c r="AP33" s="4"/>
      <c r="AQ33" s="4"/>
      <c r="AR33" s="4"/>
      <c r="AS33" s="4"/>
      <c r="AT33" s="4"/>
      <c r="AU33" s="4"/>
      <c r="AV33" s="4"/>
      <c r="AW33" s="4"/>
      <c r="AY33" s="7"/>
      <c r="AZ33" s="47"/>
      <c r="BA33" s="66"/>
      <c r="BB33" s="66"/>
      <c r="BC33" s="66"/>
      <c r="BD33" s="78"/>
      <c r="BE33" s="66"/>
      <c r="BF33" s="66"/>
      <c r="BG33" s="4"/>
      <c r="BH33" s="69"/>
      <c r="BI33" s="4"/>
      <c r="BJ33" s="4"/>
      <c r="BK33" s="9"/>
      <c r="BL33" s="7"/>
      <c r="BM33" s="7"/>
      <c r="BN33" s="7"/>
      <c r="BO33" s="286"/>
      <c r="BP33" s="22"/>
      <c r="BQ33" s="7" t="str">
        <f t="shared" ca="1" si="2"/>
        <v/>
      </c>
      <c r="BR33" s="75" t="str">
        <f t="shared" si="3"/>
        <v/>
      </c>
      <c r="BS33" s="75" t="str">
        <f t="shared" si="4"/>
        <v/>
      </c>
      <c r="BT33" s="5" t="str">
        <f t="shared" si="5"/>
        <v/>
      </c>
      <c r="BU33" s="79" t="str">
        <f t="shared" si="6"/>
        <v/>
      </c>
      <c r="BV33" s="79" t="str">
        <f t="shared" si="7"/>
        <v/>
      </c>
      <c r="BW33" s="79" t="str">
        <f t="shared" si="8"/>
        <v/>
      </c>
      <c r="CC33" s="4" t="str">
        <f>IF(IFERROR(VLOOKUP(C33,C34:C$1993,1,0),"")="","",COUNTIF(C:C,C33))</f>
        <v/>
      </c>
      <c r="CG33" s="5" t="str">
        <f>IF(B33="","",IF(CC33="",1+(MAX(CG$2:CG32)),""))</f>
        <v/>
      </c>
      <c r="CH33" s="5" t="str">
        <f t="shared" si="9"/>
        <v/>
      </c>
      <c r="CI33" s="5" t="str">
        <f t="shared" si="10"/>
        <v/>
      </c>
      <c r="CJ33" s="14" t="str">
        <f t="shared" si="11"/>
        <v/>
      </c>
      <c r="CK33" s="25"/>
      <c r="CL33" s="15"/>
      <c r="CM33" s="5" t="str">
        <f t="shared" si="12"/>
        <v/>
      </c>
      <c r="CP33" s="5" t="str">
        <f t="shared" si="18"/>
        <v/>
      </c>
      <c r="CQ33" s="5" t="str">
        <f>IF(BT33="","",IFERROR(IF(VLOOKUP(BT33,BT$2:BT32,1,0)=0,"",""),BT33))</f>
        <v/>
      </c>
      <c r="CR33" s="22" t="str">
        <f>IF(CQ33="","",(IFERROR(VLOOKUP(MID(CQ33,1,1),$DI$2:DM$28,3,0),0)+IFERROR(VLOOKUP(MID(CQ33,2,1),DI$2:DM$28,4,0),0)+IFERROR(VLOOKUP(MID(CQ33,3,1),DI$2:DM$28,5,0),0)+(ROW(CQ33)/1000000000000)))</f>
        <v/>
      </c>
      <c r="CT33" s="5">
        <v>32</v>
      </c>
      <c r="CU33" s="5" t="str">
        <f>IFERROR(VLOOKUP(CT33,CP$2:CQ1109,2,0),"")</f>
        <v/>
      </c>
      <c r="DO33" s="5" t="e">
        <f>IF(REPORTE!AH$2="si",IF(C33=VALUE(REPORTE!C$22),IF(SUM(DO34:DO$1993),CONCATENATE(INT(B33),", "),INT(B33)),""),IF(C33=VALUE(REPORTE!C$21),IF(SUM(DO34:DO$1993),CONCATENATE(INT(B33),", "),INT(B33)),""))</f>
        <v>#VALUE!</v>
      </c>
      <c r="DS33" s="5" t="str">
        <f t="shared" si="13"/>
        <v/>
      </c>
    </row>
    <row r="34" spans="1:123" s="5" customFormat="1" ht="15" customHeight="1" x14ac:dyDescent="0.25">
      <c r="A34" s="4" t="str">
        <f t="shared" ca="1" si="0"/>
        <v/>
      </c>
      <c r="B34" s="6"/>
      <c r="C34" s="8"/>
      <c r="D34" s="1" t="str">
        <f>IFERROR(INDEX('padron cfe'!B:B,MATCH(DATOS!C34,'padron cfe'!A:A,0),1),"")</f>
        <v/>
      </c>
      <c r="E34" s="1"/>
      <c r="F34" s="7"/>
      <c r="G34" s="9" t="s">
        <v>157</v>
      </c>
      <c r="H34" s="5" t="str">
        <f>IF(F34="","",IFERROR(CONCATENATE("PEUA",VLOOKUP(ESTADO,REPORTE!AV$2:AW$33,2,0),DIDTRITO_FORM,CADER_FORM,IFERROR(INDEX(CA:CA,MATCH(DAY(F34),BZ:BZ,0),1),DAY(F34)),IFERROR(INDEX(CA:CA,MATCH(MONTH(F34),BZ:BZ,0),1),MONTH(F34)),YEAR(F34),G34),""))</f>
        <v/>
      </c>
      <c r="I34" s="4"/>
      <c r="J34" s="66"/>
      <c r="K34" s="66"/>
      <c r="L34" s="66"/>
      <c r="M34" s="2" t="str">
        <f>IFERROR(INDEX('padron cfe'!C:C,MATCH(DATOS!C34,'padron cfe'!A:A,0),1),"")</f>
        <v/>
      </c>
      <c r="N34" s="66" t="str">
        <f>IFERROR(IF(BT34="","",IF(INDEX(N$1:N33,MATCH(BT34,BT$1:BT33,0),1)=0,"",INDEX(N$1:N33,MATCH(BT34,BT$1:BT33,0),1))),"")</f>
        <v/>
      </c>
      <c r="O34" s="66" t="str">
        <f>IFERROR(IF(BT34="","",IF(INDEX(O$1:O33,MATCH(BT34,BT$1:BT33,0),1)=0,"",INDEX(O$1:O33,MATCH(BT34,BT$1:BT33,0),1))),"")</f>
        <v/>
      </c>
      <c r="P34" s="4"/>
      <c r="Q34" s="2"/>
      <c r="R34" s="66"/>
      <c r="T34" s="66"/>
      <c r="U34" s="5" t="str">
        <f>IFERROR(IF(INDEX(U$1:U33,MATCH(T34,T$1:T33,0),1)=0,"",INDEX(U$1:U33,MATCH(T34,T$1:T33,0),1)),"")</f>
        <v/>
      </c>
      <c r="V34" s="66"/>
      <c r="W34" s="5" t="str">
        <f>IFERROR(IF(INDEX(W$1:W33,MATCH(V34,V$1:V33,0),1)=0,"",INDEX(W$1:W33,MATCH(V34,V$1:V33,0),1)),"")</f>
        <v/>
      </c>
      <c r="X34" s="2" t="str">
        <f>IFERROR(INDEX('padron cfe'!D:D,MATCH(DATOS!C34,'padron cfe'!A:A,0),1),"")</f>
        <v/>
      </c>
      <c r="Y34" s="4"/>
      <c r="Z34" s="4"/>
      <c r="AA34" s="4"/>
      <c r="AB34" s="4"/>
      <c r="AC34" s="6" t="s">
        <v>157</v>
      </c>
      <c r="AD34" s="4"/>
      <c r="AE34" s="4" t="str">
        <f t="shared" si="1"/>
        <v/>
      </c>
      <c r="AF34" s="4"/>
      <c r="AG34" s="4"/>
      <c r="AH34" s="4"/>
      <c r="AI34" s="2" t="str">
        <f>IFERROR(IF(INDEX(AI$1:AI33,MATCH(BT34,BT$1:BT33,0),1)=0,"",INDEX(AI$1:AI33,MATCH(BT34,BT$1:BT33,0),1)),"")</f>
        <v/>
      </c>
      <c r="AJ34" s="2" t="str">
        <f>IFERROR(IF(INDEX(AJ$1:AJ33,MATCH(BT34,BT$1:BT33,0),1)=0,"",INDEX(AJ$1:AJ33,MATCH(BT34,BT$1:BT33,0),1)),"")</f>
        <v/>
      </c>
      <c r="AK34" s="2" t="str">
        <f>IFERROR(IF(INDEX(AK$1:AK33,MATCH(BT34,BT$1:BT33,0),1)=0,"",INDEX(AK$1:AK33,MATCH(BT34,BT$1:BT33,0),1)),"")</f>
        <v/>
      </c>
      <c r="AL34" s="31"/>
      <c r="AM34" s="31"/>
      <c r="AN34" s="2"/>
      <c r="AO34" s="4"/>
      <c r="AP34" s="4"/>
      <c r="AQ34" s="4"/>
      <c r="AR34" s="4"/>
      <c r="AS34" s="4"/>
      <c r="AT34" s="4"/>
      <c r="AU34" s="4"/>
      <c r="AV34" s="4"/>
      <c r="AW34" s="4"/>
      <c r="AY34" s="7"/>
      <c r="AZ34" s="47"/>
      <c r="BA34" s="66"/>
      <c r="BB34" s="66"/>
      <c r="BC34" s="66"/>
      <c r="BD34" s="78"/>
      <c r="BE34" s="66"/>
      <c r="BF34" s="66"/>
      <c r="BG34" s="4"/>
      <c r="BH34" s="69"/>
      <c r="BI34" s="4"/>
      <c r="BJ34" s="4"/>
      <c r="BK34" s="9" t="s">
        <v>157</v>
      </c>
      <c r="BL34" s="7"/>
      <c r="BM34" s="7"/>
      <c r="BN34" s="7"/>
      <c r="BO34" s="286"/>
      <c r="BP34" s="22"/>
      <c r="BQ34" s="7" t="str">
        <f t="shared" ca="1" si="2"/>
        <v/>
      </c>
      <c r="BR34" s="75" t="str">
        <f t="shared" si="3"/>
        <v/>
      </c>
      <c r="BS34" s="75" t="str">
        <f t="shared" si="4"/>
        <v/>
      </c>
      <c r="BT34" s="5" t="str">
        <f t="shared" si="5"/>
        <v/>
      </c>
      <c r="BU34" s="79" t="str">
        <f t="shared" si="6"/>
        <v/>
      </c>
      <c r="BV34" s="79" t="str">
        <f t="shared" si="7"/>
        <v/>
      </c>
      <c r="BW34" s="79" t="str">
        <f t="shared" si="8"/>
        <v/>
      </c>
      <c r="CC34" s="4" t="str">
        <f>IF(IFERROR(VLOOKUP(C34,C35:C$1993,1,0),"")="","",COUNTIF(C:C,C34))</f>
        <v/>
      </c>
      <c r="CG34" s="5" t="str">
        <f>IF(B34="","",IF(CC34="",1+(MAX(CG$2:CG33)),""))</f>
        <v/>
      </c>
      <c r="CH34" s="5" t="str">
        <f t="shared" si="9"/>
        <v/>
      </c>
      <c r="CI34" s="5" t="str">
        <f t="shared" si="10"/>
        <v/>
      </c>
      <c r="CJ34" s="14" t="str">
        <f t="shared" si="11"/>
        <v/>
      </c>
      <c r="CK34" s="25"/>
      <c r="CL34" s="15"/>
      <c r="CM34" s="5" t="str">
        <f t="shared" ref="CM34:CM65" si="19">CONCATENATE(AO34,AP34,AQ34,AR34,AS34)</f>
        <v/>
      </c>
      <c r="CP34" s="5" t="str">
        <f t="shared" si="18"/>
        <v/>
      </c>
      <c r="CQ34" s="5" t="str">
        <f>IF(BT34="","",IFERROR(IF(VLOOKUP(BT34,BT$2:BT33,1,0)=0,"",""),BT34))</f>
        <v/>
      </c>
      <c r="CR34" s="22" t="str">
        <f>IF(CQ34="","",(IFERROR(VLOOKUP(MID(CQ34,1,1),$DI$2:DM$28,3,0),0)+IFERROR(VLOOKUP(MID(CQ34,2,1),DI$2:DM$28,4,0),0)+IFERROR(VLOOKUP(MID(CQ34,3,1),DI$2:DM$28,5,0),0)+(ROW(CQ34)/1000000000000)))</f>
        <v/>
      </c>
      <c r="CT34" s="5">
        <v>33</v>
      </c>
      <c r="CU34" s="5" t="str">
        <f>IFERROR(VLOOKUP(CT34,CP$2:CQ1110,2,0),"")</f>
        <v/>
      </c>
      <c r="DO34" s="5" t="e">
        <f>IF(REPORTE!AH$2="si",IF(C34=VALUE(REPORTE!C$22),IF(SUM(DO35:DO$1993),CONCATENATE(INT(B34),", "),INT(B34)),""),IF(C34=VALUE(REPORTE!C$21),IF(SUM(DO35:DO$1993),CONCATENATE(INT(B34),", "),INT(B34)),""))</f>
        <v>#VALUE!</v>
      </c>
    </row>
    <row r="35" spans="1:123" s="5" customFormat="1" ht="15" customHeight="1" x14ac:dyDescent="0.25">
      <c r="A35" s="4" t="str">
        <f t="shared" ca="1" si="0"/>
        <v/>
      </c>
      <c r="B35" s="6"/>
      <c r="C35" s="8"/>
      <c r="D35" s="1" t="str">
        <f>IFERROR(INDEX('padron cfe'!B:B,MATCH(DATOS!C35,'padron cfe'!A:A,0),1),"")</f>
        <v/>
      </c>
      <c r="E35" s="1"/>
      <c r="F35" s="7"/>
      <c r="G35" s="9" t="s">
        <v>157</v>
      </c>
      <c r="H35" s="5" t="str">
        <f>IF(F35="","",IFERROR(CONCATENATE("PEUA",VLOOKUP(ESTADO,REPORTE!AV$2:AW$33,2,0),DIDTRITO_FORM,CADER_FORM,IFERROR(INDEX(CA:CA,MATCH(DAY(F35),BZ:BZ,0),1),DAY(F35)),IFERROR(INDEX(CA:CA,MATCH(MONTH(F35),BZ:BZ,0),1),MONTH(F35)),YEAR(F35),G35),""))</f>
        <v/>
      </c>
      <c r="I35" s="4"/>
      <c r="J35" s="66"/>
      <c r="K35" s="66"/>
      <c r="L35" s="66"/>
      <c r="M35" s="2" t="str">
        <f>IFERROR(INDEX('padron cfe'!C:C,MATCH(DATOS!C35,'padron cfe'!A:A,0),1),"")</f>
        <v/>
      </c>
      <c r="N35" s="66" t="str">
        <f>IFERROR(IF(BT35="","",IF(INDEX(N$1:N34,MATCH(BT35,BT$1:BT34,0),1)=0,"",INDEX(N$1:N34,MATCH(BT35,BT$1:BT34,0),1))),"")</f>
        <v/>
      </c>
      <c r="O35" s="66" t="str">
        <f>IFERROR(IF(BT35="","",IF(INDEX(O$1:O34,MATCH(BT35,BT$1:BT34,0),1)=0,"",INDEX(O$1:O34,MATCH(BT35,BT$1:BT34,0),1))),"")</f>
        <v/>
      </c>
      <c r="P35" s="4"/>
      <c r="Q35" s="2"/>
      <c r="R35" s="66"/>
      <c r="T35" s="66"/>
      <c r="U35" s="5" t="str">
        <f>IFERROR(IF(INDEX(U$1:U34,MATCH(T35,T$1:T34,0),1)=0,"",INDEX(U$1:U34,MATCH(T35,T$1:T34,0),1)),"")</f>
        <v/>
      </c>
      <c r="V35" s="66"/>
      <c r="W35" s="5" t="str">
        <f>IFERROR(IF(INDEX(W$1:W34,MATCH(V35,V$1:V34,0),1)=0,"",INDEX(W$1:W34,MATCH(V35,V$1:V34,0),1)),"")</f>
        <v/>
      </c>
      <c r="X35" s="2" t="str">
        <f>IFERROR(INDEX('padron cfe'!D:D,MATCH(DATOS!C35,'padron cfe'!A:A,0),1),"")</f>
        <v/>
      </c>
      <c r="Y35" s="4"/>
      <c r="Z35" s="4"/>
      <c r="AA35" s="4"/>
      <c r="AB35" s="4"/>
      <c r="AC35" s="6" t="s">
        <v>157</v>
      </c>
      <c r="AD35" s="4"/>
      <c r="AE35" s="4" t="str">
        <f t="shared" si="1"/>
        <v/>
      </c>
      <c r="AF35" s="4"/>
      <c r="AG35" s="4"/>
      <c r="AH35" s="4"/>
      <c r="AI35" s="2" t="str">
        <f>IFERROR(IF(INDEX(AI$1:AI34,MATCH(BT35,BT$1:BT34,0),1)=0,"",INDEX(AI$1:AI34,MATCH(BT35,BT$1:BT34,0),1)),"")</f>
        <v/>
      </c>
      <c r="AJ35" s="2" t="str">
        <f>IFERROR(IF(INDEX(AJ$1:AJ34,MATCH(BT35,BT$1:BT34,0),1)=0,"",INDEX(AJ$1:AJ34,MATCH(BT35,BT$1:BT34,0),1)),"")</f>
        <v/>
      </c>
      <c r="AK35" s="2" t="str">
        <f>IFERROR(IF(INDEX(AK$1:AK34,MATCH(BT35,BT$1:BT34,0),1)=0,"",INDEX(AK$1:AK34,MATCH(BT35,BT$1:BT34,0),1)),"")</f>
        <v/>
      </c>
      <c r="AL35" s="31"/>
      <c r="AM35" s="31"/>
      <c r="AN35" s="2"/>
      <c r="AO35" s="4"/>
      <c r="AP35" s="4"/>
      <c r="AQ35" s="4"/>
      <c r="AR35" s="4"/>
      <c r="AS35" s="4"/>
      <c r="AT35" s="4"/>
      <c r="AU35" s="4"/>
      <c r="AV35" s="4"/>
      <c r="AW35" s="4"/>
      <c r="AY35" s="7"/>
      <c r="AZ35" s="47"/>
      <c r="BA35" s="66"/>
      <c r="BB35" s="66"/>
      <c r="BC35" s="66"/>
      <c r="BD35" s="78"/>
      <c r="BE35" s="66"/>
      <c r="BF35" s="66"/>
      <c r="BG35" s="4"/>
      <c r="BH35" s="69"/>
      <c r="BI35" s="4"/>
      <c r="BJ35" s="4"/>
      <c r="BK35" s="9"/>
      <c r="BL35" s="7"/>
      <c r="BM35" s="7"/>
      <c r="BN35" s="7"/>
      <c r="BO35" s="286"/>
      <c r="BP35" s="22"/>
      <c r="BQ35" s="7" t="str">
        <f t="shared" ca="1" si="2"/>
        <v/>
      </c>
      <c r="BR35" s="75" t="str">
        <f t="shared" si="3"/>
        <v/>
      </c>
      <c r="BS35" s="75" t="str">
        <f t="shared" si="4"/>
        <v/>
      </c>
      <c r="BT35" s="5" t="str">
        <f t="shared" si="5"/>
        <v/>
      </c>
      <c r="BU35" s="79" t="str">
        <f t="shared" si="6"/>
        <v/>
      </c>
      <c r="BV35" s="79" t="str">
        <f t="shared" si="7"/>
        <v/>
      </c>
      <c r="BW35" s="79" t="str">
        <f t="shared" si="8"/>
        <v/>
      </c>
      <c r="CC35" s="4" t="str">
        <f>IF(IFERROR(VLOOKUP(C35,C36:C$1993,1,0),"")="","",COUNTIF(C:C,C35))</f>
        <v/>
      </c>
      <c r="CG35" s="5" t="str">
        <f>IF(B35="","",IF(CC35="",1+(MAX(CG$2:CG34)),""))</f>
        <v/>
      </c>
      <c r="CH35" s="5" t="str">
        <f t="shared" si="9"/>
        <v/>
      </c>
      <c r="CI35" s="5" t="str">
        <f t="shared" si="10"/>
        <v/>
      </c>
      <c r="CJ35" s="14" t="str">
        <f t="shared" si="11"/>
        <v/>
      </c>
      <c r="CK35" s="25"/>
      <c r="CL35" s="15"/>
      <c r="CM35" s="5" t="str">
        <f t="shared" si="19"/>
        <v/>
      </c>
      <c r="CP35" s="5" t="str">
        <f t="shared" si="18"/>
        <v/>
      </c>
      <c r="CQ35" s="5" t="str">
        <f>IF(BT35="","",IFERROR(IF(VLOOKUP(BT35,BT$2:BT34,1,0)=0,"",""),BT35))</f>
        <v/>
      </c>
      <c r="CR35" s="22" t="str">
        <f>IF(CQ35="","",(IFERROR(VLOOKUP(MID(CQ35,1,1),$DI$2:DM$28,3,0),0)+IFERROR(VLOOKUP(MID(CQ35,2,1),DI$2:DM$28,4,0),0)+IFERROR(VLOOKUP(MID(CQ35,3,1),DI$2:DM$28,5,0),0)+(ROW(CQ35)/1000000000000)))</f>
        <v/>
      </c>
      <c r="CT35" s="5">
        <v>34</v>
      </c>
      <c r="CU35" s="5" t="str">
        <f>IFERROR(VLOOKUP(CT35,CP$2:CQ1111,2,0),"")</f>
        <v/>
      </c>
      <c r="DO35" s="5" t="e">
        <f>IF(REPORTE!AH$2="si",IF(C35=VALUE(REPORTE!C$22),IF(SUM(DO36:DO$1993),CONCATENATE(INT(B35),", "),INT(B35)),""),IF(C35=VALUE(REPORTE!C$21),IF(SUM(DO36:DO$1993),CONCATENATE(INT(B35),", "),INT(B35)),""))</f>
        <v>#VALUE!</v>
      </c>
    </row>
    <row r="36" spans="1:123" s="5" customFormat="1" ht="15" customHeight="1" x14ac:dyDescent="0.25">
      <c r="A36" s="4" t="str">
        <f t="shared" ca="1" si="0"/>
        <v/>
      </c>
      <c r="B36" s="6"/>
      <c r="C36" s="8"/>
      <c r="D36" s="1" t="str">
        <f>IFERROR(INDEX('padron cfe'!B:B,MATCH(DATOS!C36,'padron cfe'!A:A,0),1),"")</f>
        <v/>
      </c>
      <c r="E36" s="1"/>
      <c r="F36" s="7"/>
      <c r="G36" s="9" t="s">
        <v>157</v>
      </c>
      <c r="H36" s="5" t="str">
        <f>IF(F36="","",IFERROR(CONCATENATE("PEUA",VLOOKUP(ESTADO,REPORTE!AV$2:AW$33,2,0),DIDTRITO_FORM,CADER_FORM,IFERROR(INDEX(CA:CA,MATCH(DAY(F36),BZ:BZ,0),1),DAY(F36)),IFERROR(INDEX(CA:CA,MATCH(MONTH(F36),BZ:BZ,0),1),MONTH(F36)),YEAR(F36),G36),""))</f>
        <v/>
      </c>
      <c r="I36" s="4"/>
      <c r="J36" s="66"/>
      <c r="K36" s="66"/>
      <c r="L36" s="66"/>
      <c r="M36" s="2" t="str">
        <f>IFERROR(INDEX('padron cfe'!C:C,MATCH(DATOS!C36,'padron cfe'!A:A,0),1),"")</f>
        <v/>
      </c>
      <c r="N36" s="66" t="str">
        <f>IFERROR(IF(BT36="","",IF(INDEX(N$1:N35,MATCH(BT36,BT$1:BT35,0),1)=0,"",INDEX(N$1:N35,MATCH(BT36,BT$1:BT35,0),1))),"")</f>
        <v/>
      </c>
      <c r="O36" s="66" t="str">
        <f>IFERROR(IF(BT36="","",IF(INDEX(O$1:O35,MATCH(BT36,BT$1:BT35,0),1)=0,"",INDEX(O$1:O35,MATCH(BT36,BT$1:BT35,0),1))),"")</f>
        <v/>
      </c>
      <c r="P36" s="4"/>
      <c r="Q36" s="2"/>
      <c r="R36" s="66"/>
      <c r="T36" s="66"/>
      <c r="U36" s="5" t="str">
        <f>IFERROR(IF(INDEX(U$1:U35,MATCH(T36,T$1:T35,0),1)=0,"",INDEX(U$1:U35,MATCH(T36,T$1:T35,0),1)),"")</f>
        <v/>
      </c>
      <c r="V36" s="66"/>
      <c r="W36" s="5" t="str">
        <f>IFERROR(IF(INDEX(W$1:W35,MATCH(V36,V$1:V35,0),1)=0,"",INDEX(W$1:W35,MATCH(V36,V$1:V35,0),1)),"")</f>
        <v/>
      </c>
      <c r="X36" s="2" t="str">
        <f>IFERROR(INDEX('padron cfe'!D:D,MATCH(DATOS!C36,'padron cfe'!A:A,0),1),"")</f>
        <v/>
      </c>
      <c r="Y36" s="4"/>
      <c r="Z36" s="4"/>
      <c r="AA36" s="4"/>
      <c r="AB36" s="4"/>
      <c r="AC36" s="6" t="s">
        <v>157</v>
      </c>
      <c r="AD36" s="4"/>
      <c r="AE36" s="4" t="str">
        <f t="shared" si="1"/>
        <v/>
      </c>
      <c r="AF36" s="4"/>
      <c r="AG36" s="4"/>
      <c r="AH36" s="4"/>
      <c r="AI36" s="2" t="str">
        <f>IFERROR(IF(INDEX(AI$1:AI35,MATCH(BT36,BT$1:BT35,0),1)=0,"",INDEX(AI$1:AI35,MATCH(BT36,BT$1:BT35,0),1)),"")</f>
        <v/>
      </c>
      <c r="AJ36" s="2" t="str">
        <f>IFERROR(IF(INDEX(AJ$1:AJ35,MATCH(BT36,BT$1:BT35,0),1)=0,"",INDEX(AJ$1:AJ35,MATCH(BT36,BT$1:BT35,0),1)),"")</f>
        <v/>
      </c>
      <c r="AK36" s="2" t="str">
        <f>IFERROR(IF(INDEX(AK$1:AK35,MATCH(BT36,BT$1:BT35,0),1)=0,"",INDEX(AK$1:AK35,MATCH(BT36,BT$1:BT35,0),1)),"")</f>
        <v/>
      </c>
      <c r="AL36" s="31"/>
      <c r="AM36" s="31"/>
      <c r="AN36" s="2"/>
      <c r="AO36" s="4"/>
      <c r="AP36" s="4"/>
      <c r="AQ36" s="4"/>
      <c r="AR36" s="4"/>
      <c r="AS36" s="4"/>
      <c r="AT36" s="4"/>
      <c r="AU36" s="4"/>
      <c r="AV36" s="4"/>
      <c r="AW36" s="4"/>
      <c r="AY36" s="7"/>
      <c r="AZ36" s="47"/>
      <c r="BA36" s="66"/>
      <c r="BB36" s="66"/>
      <c r="BC36" s="66"/>
      <c r="BD36" s="78"/>
      <c r="BE36" s="66"/>
      <c r="BF36" s="66"/>
      <c r="BG36" s="4"/>
      <c r="BH36" s="69"/>
      <c r="BI36" s="4"/>
      <c r="BJ36" s="4"/>
      <c r="BK36" s="9" t="s">
        <v>157</v>
      </c>
      <c r="BL36" s="7"/>
      <c r="BM36" s="7"/>
      <c r="BN36" s="7"/>
      <c r="BO36" s="286"/>
      <c r="BP36" s="22"/>
      <c r="BQ36" s="7" t="str">
        <f t="shared" ca="1" si="2"/>
        <v/>
      </c>
      <c r="BR36" s="75" t="str">
        <f t="shared" si="3"/>
        <v/>
      </c>
      <c r="BS36" s="75" t="str">
        <f t="shared" si="4"/>
        <v/>
      </c>
      <c r="BT36" s="5" t="str">
        <f t="shared" si="5"/>
        <v/>
      </c>
      <c r="BU36" s="79" t="str">
        <f t="shared" si="6"/>
        <v/>
      </c>
      <c r="BV36" s="79" t="str">
        <f t="shared" si="7"/>
        <v/>
      </c>
      <c r="BW36" s="79" t="str">
        <f t="shared" si="8"/>
        <v/>
      </c>
      <c r="CC36" s="4" t="str">
        <f>IF(IFERROR(VLOOKUP(C36,C37:C$1993,1,0),"")="","",COUNTIF(C:C,C36))</f>
        <v/>
      </c>
      <c r="CG36" s="5" t="str">
        <f>IF(B36="","",IF(CC36="",1+(MAX(CG$2:CG35)),""))</f>
        <v/>
      </c>
      <c r="CH36" s="5" t="str">
        <f t="shared" si="9"/>
        <v/>
      </c>
      <c r="CI36" s="5" t="str">
        <f t="shared" si="10"/>
        <v/>
      </c>
      <c r="CJ36" s="14" t="str">
        <f t="shared" si="11"/>
        <v/>
      </c>
      <c r="CK36" s="25"/>
      <c r="CL36" s="15"/>
      <c r="CM36" s="5" t="str">
        <f t="shared" si="19"/>
        <v/>
      </c>
      <c r="CP36" s="5" t="str">
        <f t="shared" si="18"/>
        <v/>
      </c>
      <c r="CQ36" s="5" t="str">
        <f>IF(BT36="","",IFERROR(IF(VLOOKUP(BT36,BT$2:BT35,1,0)=0,"",""),BT36))</f>
        <v/>
      </c>
      <c r="CR36" s="22" t="str">
        <f>IF(CQ36="","",(IFERROR(VLOOKUP(MID(CQ36,1,1),$DI$2:DM$28,3,0),0)+IFERROR(VLOOKUP(MID(CQ36,2,1),DI$2:DM$28,4,0),0)+IFERROR(VLOOKUP(MID(CQ36,3,1),DI$2:DM$28,5,0),0)+(ROW(CQ36)/1000000000000)))</f>
        <v/>
      </c>
      <c r="CT36" s="5">
        <v>35</v>
      </c>
      <c r="CU36" s="5" t="str">
        <f>IFERROR(VLOOKUP(CT36,CP$2:CQ1112,2,0),"")</f>
        <v/>
      </c>
      <c r="DO36" s="5" t="e">
        <f>IF(REPORTE!AH$2="si",IF(C36=VALUE(REPORTE!C$22),IF(SUM(DO37:DO$1993),CONCATENATE(INT(B36),", "),INT(B36)),""),IF(C36=VALUE(REPORTE!C$21),IF(SUM(DO37:DO$1993),CONCATENATE(INT(B36),", "),INT(B36)),""))</f>
        <v>#VALUE!</v>
      </c>
    </row>
    <row r="37" spans="1:123" s="5" customFormat="1" ht="15" customHeight="1" x14ac:dyDescent="0.25">
      <c r="A37" s="4" t="str">
        <f t="shared" ca="1" si="0"/>
        <v/>
      </c>
      <c r="B37" s="6"/>
      <c r="C37" s="8"/>
      <c r="D37" s="1" t="str">
        <f>IFERROR(INDEX('padron cfe'!B:B,MATCH(DATOS!C37,'padron cfe'!A:A,0),1),"")</f>
        <v/>
      </c>
      <c r="E37" s="1"/>
      <c r="F37" s="7"/>
      <c r="G37" s="9" t="s">
        <v>157</v>
      </c>
      <c r="H37" s="5" t="str">
        <f>IF(F37="","",IFERROR(CONCATENATE("PEUA",VLOOKUP(ESTADO,REPORTE!AV$2:AW$33,2,0),DIDTRITO_FORM,CADER_FORM,IFERROR(INDEX(CA:CA,MATCH(DAY(F37),BZ:BZ,0),1),DAY(F37)),IFERROR(INDEX(CA:CA,MATCH(MONTH(F37),BZ:BZ,0),1),MONTH(F37)),YEAR(F37),G37),""))</f>
        <v/>
      </c>
      <c r="I37" s="4"/>
      <c r="J37" s="66"/>
      <c r="K37" s="66"/>
      <c r="L37" s="66"/>
      <c r="M37" s="2" t="str">
        <f>IFERROR(INDEX('padron cfe'!C:C,MATCH(DATOS!C37,'padron cfe'!A:A,0),1),"")</f>
        <v/>
      </c>
      <c r="N37" s="66" t="str">
        <f>IFERROR(IF(BT37="","",IF(INDEX(N$1:N36,MATCH(BT37,BT$1:BT36,0),1)=0,"",INDEX(N$1:N36,MATCH(BT37,BT$1:BT36,0),1))),"")</f>
        <v/>
      </c>
      <c r="O37" s="66" t="str">
        <f>IFERROR(IF(BT37="","",IF(INDEX(O$1:O36,MATCH(BT37,BT$1:BT36,0),1)=0,"",INDEX(O$1:O36,MATCH(BT37,BT$1:BT36,0),1))),"")</f>
        <v/>
      </c>
      <c r="P37" s="4"/>
      <c r="Q37" s="2"/>
      <c r="R37" s="66"/>
      <c r="T37" s="66"/>
      <c r="U37" s="5" t="str">
        <f>IFERROR(IF(INDEX(U$1:U36,MATCH(T37,T$1:T36,0),1)=0,"",INDEX(U$1:U36,MATCH(T37,T$1:T36,0),1)),"")</f>
        <v/>
      </c>
      <c r="V37" s="66"/>
      <c r="W37" s="5" t="str">
        <f>IFERROR(IF(INDEX(W$1:W36,MATCH(V37,V$1:V36,0),1)=0,"",INDEX(W$1:W36,MATCH(V37,V$1:V36,0),1)),"")</f>
        <v/>
      </c>
      <c r="X37" s="2" t="str">
        <f>IFERROR(INDEX('padron cfe'!D:D,MATCH(DATOS!C37,'padron cfe'!A:A,0),1),"")</f>
        <v/>
      </c>
      <c r="Y37" s="4"/>
      <c r="Z37" s="4"/>
      <c r="AA37" s="4"/>
      <c r="AB37" s="4"/>
      <c r="AC37" s="6" t="s">
        <v>157</v>
      </c>
      <c r="AD37" s="4"/>
      <c r="AE37" s="4" t="str">
        <f t="shared" si="1"/>
        <v/>
      </c>
      <c r="AF37" s="4"/>
      <c r="AG37" s="4"/>
      <c r="AH37" s="4"/>
      <c r="AI37" s="2" t="str">
        <f>IFERROR(IF(INDEX(AI$1:AI36,MATCH(BT37,BT$1:BT36,0),1)=0,"",INDEX(AI$1:AI36,MATCH(BT37,BT$1:BT36,0),1)),"")</f>
        <v/>
      </c>
      <c r="AJ37" s="2" t="str">
        <f>IFERROR(IF(INDEX(AJ$1:AJ36,MATCH(BT37,BT$1:BT36,0),1)=0,"",INDEX(AJ$1:AJ36,MATCH(BT37,BT$1:BT36,0),1)),"")</f>
        <v/>
      </c>
      <c r="AK37" s="2" t="str">
        <f>IFERROR(IF(INDEX(AK$1:AK36,MATCH(BT37,BT$1:BT36,0),1)=0,"",INDEX(AK$1:AK36,MATCH(BT37,BT$1:BT36,0),1)),"")</f>
        <v/>
      </c>
      <c r="AL37" s="31"/>
      <c r="AM37" s="31"/>
      <c r="AN37" s="2"/>
      <c r="AO37" s="4"/>
      <c r="AP37" s="4"/>
      <c r="AQ37" s="4"/>
      <c r="AR37" s="4"/>
      <c r="AS37" s="4"/>
      <c r="AT37" s="4"/>
      <c r="AU37" s="4"/>
      <c r="AV37" s="4"/>
      <c r="AW37" s="4"/>
      <c r="AY37" s="7"/>
      <c r="AZ37" s="47"/>
      <c r="BA37" s="66"/>
      <c r="BB37" s="66"/>
      <c r="BC37" s="66"/>
      <c r="BD37" s="78"/>
      <c r="BE37" s="66"/>
      <c r="BF37" s="66"/>
      <c r="BG37" s="4"/>
      <c r="BH37" s="69"/>
      <c r="BI37" s="4"/>
      <c r="BJ37" s="4"/>
      <c r="BK37" s="9"/>
      <c r="BL37" s="7"/>
      <c r="BM37" s="7"/>
      <c r="BN37" s="7"/>
      <c r="BO37" s="286"/>
      <c r="BP37" s="22"/>
      <c r="BQ37" s="7" t="str">
        <f t="shared" ca="1" si="2"/>
        <v/>
      </c>
      <c r="BR37" s="75" t="str">
        <f t="shared" si="3"/>
        <v/>
      </c>
      <c r="BS37" s="75" t="str">
        <f t="shared" si="4"/>
        <v/>
      </c>
      <c r="BT37" s="5" t="str">
        <f t="shared" si="5"/>
        <v/>
      </c>
      <c r="BU37" s="79" t="str">
        <f t="shared" si="6"/>
        <v/>
      </c>
      <c r="BV37" s="79" t="str">
        <f t="shared" si="7"/>
        <v/>
      </c>
      <c r="BW37" s="79" t="str">
        <f t="shared" si="8"/>
        <v/>
      </c>
      <c r="CC37" s="4" t="str">
        <f>IF(IFERROR(VLOOKUP(C37,C38:C$1993,1,0),"")="","",COUNTIF(C:C,C37))</f>
        <v/>
      </c>
      <c r="CG37" s="5" t="str">
        <f>IF(B37="","",IF(CC37="",1+(MAX(CG$2:CG36)),""))</f>
        <v/>
      </c>
      <c r="CH37" s="5" t="str">
        <f t="shared" si="9"/>
        <v/>
      </c>
      <c r="CI37" s="5" t="str">
        <f t="shared" si="10"/>
        <v/>
      </c>
      <c r="CJ37" s="14" t="str">
        <f t="shared" si="11"/>
        <v/>
      </c>
      <c r="CK37" s="25"/>
      <c r="CL37" s="15"/>
      <c r="CM37" s="5" t="str">
        <f t="shared" si="19"/>
        <v/>
      </c>
      <c r="CP37" s="5" t="str">
        <f t="shared" si="18"/>
        <v/>
      </c>
      <c r="CQ37" s="5" t="str">
        <f>IF(BT37="","",IFERROR(IF(VLOOKUP(BT37,BT$2:BT36,1,0)=0,"",""),BT37))</f>
        <v/>
      </c>
      <c r="CR37" s="22" t="str">
        <f>IF(CQ37="","",(IFERROR(VLOOKUP(MID(CQ37,1,1),$DI$2:DM$28,3,0),0)+IFERROR(VLOOKUP(MID(CQ37,2,1),DI$2:DM$28,4,0),0)+IFERROR(VLOOKUP(MID(CQ37,3,1),DI$2:DM$28,5,0),0)+(ROW(CQ37)/1000000000000)))</f>
        <v/>
      </c>
      <c r="CT37" s="5">
        <v>36</v>
      </c>
      <c r="CU37" s="5" t="str">
        <f>IFERROR(VLOOKUP(CT37,CP$2:CQ1113,2,0),"")</f>
        <v/>
      </c>
      <c r="DO37" s="5" t="e">
        <f>IF(REPORTE!AH$2="si",IF(C37=VALUE(REPORTE!C$22),IF(SUM(DO38:DO$1993),CONCATENATE(INT(B37),", "),INT(B37)),""),IF(C37=VALUE(REPORTE!C$21),IF(SUM(DO38:DO$1993),CONCATENATE(INT(B37),", "),INT(B37)),""))</f>
        <v>#VALUE!</v>
      </c>
    </row>
    <row r="38" spans="1:123" s="5" customFormat="1" ht="15" customHeight="1" x14ac:dyDescent="0.25">
      <c r="A38" s="4" t="str">
        <f t="shared" ca="1" si="0"/>
        <v/>
      </c>
      <c r="B38" s="6"/>
      <c r="C38" s="8"/>
      <c r="D38" s="1" t="str">
        <f>IFERROR(INDEX('padron cfe'!B:B,MATCH(DATOS!C38,'padron cfe'!A:A,0),1),"")</f>
        <v/>
      </c>
      <c r="E38" s="1"/>
      <c r="F38" s="7"/>
      <c r="G38" s="9" t="s">
        <v>157</v>
      </c>
      <c r="H38" s="5" t="str">
        <f>IF(F38="","",IFERROR(CONCATENATE("PEUA",VLOOKUP(ESTADO,REPORTE!AV$2:AW$33,2,0),DIDTRITO_FORM,CADER_FORM,IFERROR(INDEX(CA:CA,MATCH(DAY(F38),BZ:BZ,0),1),DAY(F38)),IFERROR(INDEX(CA:CA,MATCH(MONTH(F38),BZ:BZ,0),1),MONTH(F38)),YEAR(F38),G38),""))</f>
        <v/>
      </c>
      <c r="I38" s="4"/>
      <c r="J38" s="66"/>
      <c r="K38" s="66"/>
      <c r="L38" s="66"/>
      <c r="M38" s="2" t="str">
        <f>IFERROR(INDEX('padron cfe'!C:C,MATCH(DATOS!C38,'padron cfe'!A:A,0),1),"")</f>
        <v/>
      </c>
      <c r="N38" s="66" t="str">
        <f>IFERROR(IF(BT38="","",IF(INDEX(N$1:N37,MATCH(BT38,BT$1:BT37,0),1)=0,"",INDEX(N$1:N37,MATCH(BT38,BT$1:BT37,0),1))),"")</f>
        <v/>
      </c>
      <c r="O38" s="66" t="str">
        <f>IFERROR(IF(BT38="","",IF(INDEX(O$1:O37,MATCH(BT38,BT$1:BT37,0),1)=0,"",INDEX(O$1:O37,MATCH(BT38,BT$1:BT37,0),1))),"")</f>
        <v/>
      </c>
      <c r="P38" s="4"/>
      <c r="Q38" s="2"/>
      <c r="R38" s="66"/>
      <c r="T38" s="66"/>
      <c r="U38" s="5" t="str">
        <f>IFERROR(IF(INDEX(U$1:U37,MATCH(T38,T$1:T37,0),1)=0,"",INDEX(U$1:U37,MATCH(T38,T$1:T37,0),1)),"")</f>
        <v/>
      </c>
      <c r="V38" s="66"/>
      <c r="W38" s="5" t="str">
        <f>IFERROR(IF(INDEX(W$1:W37,MATCH(V38,V$1:V37,0),1)=0,"",INDEX(W$1:W37,MATCH(V38,V$1:V37,0),1)),"")</f>
        <v/>
      </c>
      <c r="X38" s="2" t="str">
        <f>IFERROR(INDEX('padron cfe'!D:D,MATCH(DATOS!C38,'padron cfe'!A:A,0),1),"")</f>
        <v/>
      </c>
      <c r="Y38" s="4"/>
      <c r="Z38" s="4"/>
      <c r="AA38" s="4"/>
      <c r="AB38" s="4"/>
      <c r="AC38" s="6" t="s">
        <v>157</v>
      </c>
      <c r="AD38" s="4"/>
      <c r="AE38" s="4" t="str">
        <f t="shared" si="1"/>
        <v/>
      </c>
      <c r="AF38" s="4"/>
      <c r="AG38" s="4"/>
      <c r="AH38" s="4"/>
      <c r="AI38" s="2" t="str">
        <f>IFERROR(IF(INDEX(AI$1:AI37,MATCH(BT38,BT$1:BT37,0),1)=0,"",INDEX(AI$1:AI37,MATCH(BT38,BT$1:BT37,0),1)),"")</f>
        <v/>
      </c>
      <c r="AJ38" s="2" t="str">
        <f>IFERROR(IF(INDEX(AJ$1:AJ37,MATCH(BT38,BT$1:BT37,0),1)=0,"",INDEX(AJ$1:AJ37,MATCH(BT38,BT$1:BT37,0),1)),"")</f>
        <v/>
      </c>
      <c r="AK38" s="2" t="str">
        <f>IFERROR(IF(INDEX(AK$1:AK37,MATCH(BT38,BT$1:BT37,0),1)=0,"",INDEX(AK$1:AK37,MATCH(BT38,BT$1:BT37,0),1)),"")</f>
        <v/>
      </c>
      <c r="AL38" s="31"/>
      <c r="AM38" s="31"/>
      <c r="AN38" s="2"/>
      <c r="AO38" s="4"/>
      <c r="AP38" s="4"/>
      <c r="AQ38" s="4"/>
      <c r="AR38" s="4"/>
      <c r="AS38" s="4"/>
      <c r="AT38" s="4"/>
      <c r="AU38" s="4"/>
      <c r="AV38" s="4"/>
      <c r="AW38" s="4"/>
      <c r="AY38" s="7"/>
      <c r="AZ38" s="47"/>
      <c r="BA38" s="66"/>
      <c r="BB38" s="66"/>
      <c r="BC38" s="66"/>
      <c r="BD38" s="78"/>
      <c r="BE38" s="66"/>
      <c r="BF38" s="66"/>
      <c r="BG38" s="4"/>
      <c r="BH38" s="69"/>
      <c r="BI38" s="4"/>
      <c r="BJ38" s="4"/>
      <c r="BK38" s="9" t="s">
        <v>157</v>
      </c>
      <c r="BL38" s="7"/>
      <c r="BM38" s="7"/>
      <c r="BN38" s="7"/>
      <c r="BO38" s="286"/>
      <c r="BP38" s="22"/>
      <c r="BQ38" s="7" t="str">
        <f t="shared" ca="1" si="2"/>
        <v/>
      </c>
      <c r="BR38" s="75" t="str">
        <f t="shared" si="3"/>
        <v/>
      </c>
      <c r="BS38" s="75" t="str">
        <f t="shared" si="4"/>
        <v/>
      </c>
      <c r="BT38" s="5" t="str">
        <f t="shared" si="5"/>
        <v/>
      </c>
      <c r="BU38" s="79" t="str">
        <f t="shared" si="6"/>
        <v/>
      </c>
      <c r="BV38" s="79" t="str">
        <f t="shared" si="7"/>
        <v/>
      </c>
      <c r="BW38" s="79" t="str">
        <f t="shared" si="8"/>
        <v/>
      </c>
      <c r="CC38" s="4" t="str">
        <f>IF(IFERROR(VLOOKUP(C38,C39:C$1993,1,0),"")="","",COUNTIF(C:C,C38))</f>
        <v/>
      </c>
      <c r="CG38" s="5" t="str">
        <f>IF(B38="","",IF(CC38="",1+(MAX(CG$2:CG37)),""))</f>
        <v/>
      </c>
      <c r="CH38" s="5" t="str">
        <f t="shared" si="9"/>
        <v/>
      </c>
      <c r="CI38" s="5" t="str">
        <f t="shared" si="10"/>
        <v/>
      </c>
      <c r="CJ38" s="14" t="str">
        <f t="shared" si="11"/>
        <v/>
      </c>
      <c r="CK38" s="25"/>
      <c r="CL38" s="15"/>
      <c r="CM38" s="5" t="str">
        <f t="shared" si="19"/>
        <v/>
      </c>
      <c r="CP38" s="5" t="str">
        <f t="shared" si="18"/>
        <v/>
      </c>
      <c r="CQ38" s="5" t="str">
        <f>IF(BT38="","",IFERROR(IF(VLOOKUP(BT38,BT$2:BT37,1,0)=0,"",""),BT38))</f>
        <v/>
      </c>
      <c r="CR38" s="22" t="str">
        <f>IF(CQ38="","",(IFERROR(VLOOKUP(MID(CQ38,1,1),$DI$2:DM$28,3,0),0)+IFERROR(VLOOKUP(MID(CQ38,2,1),DI$2:DM$28,4,0),0)+IFERROR(VLOOKUP(MID(CQ38,3,1),DI$2:DM$28,5,0),0)+(ROW(CQ38)/1000000000000)))</f>
        <v/>
      </c>
      <c r="CT38" s="5">
        <v>37</v>
      </c>
      <c r="CU38" s="5" t="str">
        <f>IFERROR(VLOOKUP(CT38,CP$2:CQ1114,2,0),"")</f>
        <v/>
      </c>
      <c r="DO38" s="5" t="e">
        <f>IF(REPORTE!AH$2="si",IF(C38=VALUE(REPORTE!C$22),IF(SUM(DO39:DO$1993),CONCATENATE(INT(B38),", "),INT(B38)),""),IF(C38=VALUE(REPORTE!C$21),IF(SUM(DO39:DO$1993),CONCATENATE(INT(B38),", "),INT(B38)),""))</f>
        <v>#VALUE!</v>
      </c>
    </row>
    <row r="39" spans="1:123" s="5" customFormat="1" ht="15" customHeight="1" x14ac:dyDescent="0.25">
      <c r="A39" s="4" t="str">
        <f t="shared" ca="1" si="0"/>
        <v/>
      </c>
      <c r="B39" s="6"/>
      <c r="C39" s="8"/>
      <c r="D39" s="1" t="str">
        <f>IFERROR(INDEX('padron cfe'!B:B,MATCH(DATOS!C39,'padron cfe'!A:A,0),1),"")</f>
        <v/>
      </c>
      <c r="E39" s="1"/>
      <c r="F39" s="7"/>
      <c r="G39" s="9" t="s">
        <v>157</v>
      </c>
      <c r="H39" s="5" t="str">
        <f>IF(F39="","",IFERROR(CONCATENATE("PEUA",VLOOKUP(ESTADO,REPORTE!AV$2:AW$33,2,0),DIDTRITO_FORM,CADER_FORM,IFERROR(INDEX(CA:CA,MATCH(DAY(F39),BZ:BZ,0),1),DAY(F39)),IFERROR(INDEX(CA:CA,MATCH(MONTH(F39),BZ:BZ,0),1),MONTH(F39)),YEAR(F39),G39),""))</f>
        <v/>
      </c>
      <c r="I39" s="4"/>
      <c r="J39" s="66"/>
      <c r="K39" s="66"/>
      <c r="L39" s="66"/>
      <c r="M39" s="2" t="str">
        <f>IFERROR(INDEX('padron cfe'!C:C,MATCH(DATOS!C39,'padron cfe'!A:A,0),1),"")</f>
        <v/>
      </c>
      <c r="N39" s="66" t="str">
        <f>IFERROR(IF(BT39="","",IF(INDEX(N$1:N38,MATCH(BT39,BT$1:BT38,0),1)=0,"",INDEX(N$1:N38,MATCH(BT39,BT$1:BT38,0),1))),"")</f>
        <v/>
      </c>
      <c r="O39" s="66" t="str">
        <f>IFERROR(IF(BT39="","",IF(INDEX(O$1:O38,MATCH(BT39,BT$1:BT38,0),1)=0,"",INDEX(O$1:O38,MATCH(BT39,BT$1:BT38,0),1))),"")</f>
        <v/>
      </c>
      <c r="P39" s="4"/>
      <c r="Q39" s="2"/>
      <c r="R39" s="66"/>
      <c r="T39" s="66"/>
      <c r="U39" s="5" t="str">
        <f>IFERROR(IF(INDEX(U$1:U38,MATCH(T39,T$1:T38,0),1)=0,"",INDEX(U$1:U38,MATCH(T39,T$1:T38,0),1)),"")</f>
        <v/>
      </c>
      <c r="V39" s="66"/>
      <c r="W39" s="5" t="str">
        <f>IFERROR(IF(INDEX(W$1:W38,MATCH(V39,V$1:V38,0),1)=0,"",INDEX(W$1:W38,MATCH(V39,V$1:V38,0),1)),"")</f>
        <v/>
      </c>
      <c r="X39" s="2" t="str">
        <f>IFERROR(INDEX('padron cfe'!D:D,MATCH(DATOS!C39,'padron cfe'!A:A,0),1),"")</f>
        <v/>
      </c>
      <c r="Y39" s="4"/>
      <c r="Z39" s="4"/>
      <c r="AA39" s="4"/>
      <c r="AB39" s="4"/>
      <c r="AC39" s="6" t="s">
        <v>157</v>
      </c>
      <c r="AD39" s="4"/>
      <c r="AE39" s="4" t="str">
        <f t="shared" si="1"/>
        <v/>
      </c>
      <c r="AF39" s="4"/>
      <c r="AG39" s="4"/>
      <c r="AH39" s="4"/>
      <c r="AI39" s="2" t="str">
        <f>IFERROR(IF(INDEX(AI$1:AI38,MATCH(BT39,BT$1:BT38,0),1)=0,"",INDEX(AI$1:AI38,MATCH(BT39,BT$1:BT38,0),1)),"")</f>
        <v/>
      </c>
      <c r="AJ39" s="2" t="str">
        <f>IFERROR(IF(INDEX(AJ$1:AJ38,MATCH(BT39,BT$1:BT38,0),1)=0,"",INDEX(AJ$1:AJ38,MATCH(BT39,BT$1:BT38,0),1)),"")</f>
        <v/>
      </c>
      <c r="AK39" s="2" t="str">
        <f>IFERROR(IF(INDEX(AK$1:AK38,MATCH(BT39,BT$1:BT38,0),1)=0,"",INDEX(AK$1:AK38,MATCH(BT39,BT$1:BT38,0),1)),"")</f>
        <v/>
      </c>
      <c r="AL39" s="31"/>
      <c r="AM39" s="31"/>
      <c r="AN39" s="2"/>
      <c r="AO39" s="4"/>
      <c r="AP39" s="4"/>
      <c r="AQ39" s="4"/>
      <c r="AR39" s="4"/>
      <c r="AS39" s="4"/>
      <c r="AT39" s="4"/>
      <c r="AU39" s="4"/>
      <c r="AV39" s="4"/>
      <c r="AW39" s="4"/>
      <c r="AY39" s="7"/>
      <c r="AZ39" s="47"/>
      <c r="BA39" s="66"/>
      <c r="BB39" s="66"/>
      <c r="BC39" s="66"/>
      <c r="BD39" s="78"/>
      <c r="BE39" s="66"/>
      <c r="BF39" s="66"/>
      <c r="BG39" s="4"/>
      <c r="BH39" s="69"/>
      <c r="BI39" s="4"/>
      <c r="BJ39" s="4"/>
      <c r="BK39" s="9"/>
      <c r="BL39" s="7"/>
      <c r="BM39" s="7"/>
      <c r="BN39" s="7"/>
      <c r="BO39" s="286"/>
      <c r="BP39" s="22"/>
      <c r="BQ39" s="7" t="str">
        <f t="shared" ca="1" si="2"/>
        <v/>
      </c>
      <c r="BR39" s="75" t="str">
        <f t="shared" si="3"/>
        <v/>
      </c>
      <c r="BS39" s="75" t="str">
        <f t="shared" si="4"/>
        <v/>
      </c>
      <c r="BT39" s="5" t="str">
        <f t="shared" si="5"/>
        <v/>
      </c>
      <c r="BU39" s="79" t="str">
        <f t="shared" si="6"/>
        <v/>
      </c>
      <c r="BV39" s="79" t="str">
        <f t="shared" si="7"/>
        <v/>
      </c>
      <c r="BW39" s="79" t="str">
        <f t="shared" si="8"/>
        <v/>
      </c>
      <c r="CC39" s="4" t="str">
        <f>IF(IFERROR(VLOOKUP(C39,C40:C$1993,1,0),"")="","",COUNTIF(C:C,C39))</f>
        <v/>
      </c>
      <c r="CG39" s="5" t="str">
        <f>IF(B39="","",IF(CC39="",1+(MAX(CG$2:CG38)),""))</f>
        <v/>
      </c>
      <c r="CH39" s="5" t="str">
        <f t="shared" si="9"/>
        <v/>
      </c>
      <c r="CI39" s="5" t="str">
        <f t="shared" si="10"/>
        <v/>
      </c>
      <c r="CJ39" s="14" t="str">
        <f t="shared" si="11"/>
        <v/>
      </c>
      <c r="CK39" s="25"/>
      <c r="CL39" s="15"/>
      <c r="CM39" s="5" t="str">
        <f t="shared" si="19"/>
        <v/>
      </c>
      <c r="CP39" s="5" t="str">
        <f t="shared" si="18"/>
        <v/>
      </c>
      <c r="CQ39" s="5" t="str">
        <f>IF(BT39="","",IFERROR(IF(VLOOKUP(BT39,BT$2:BT38,1,0)=0,"",""),BT39))</f>
        <v/>
      </c>
      <c r="CR39" s="22" t="str">
        <f>IF(CQ39="","",(IFERROR(VLOOKUP(MID(CQ39,1,1),$DI$2:DM$28,3,0),0)+IFERROR(VLOOKUP(MID(CQ39,2,1),DI$2:DM$28,4,0),0)+IFERROR(VLOOKUP(MID(CQ39,3,1),DI$2:DM$28,5,0),0)+(ROW(CQ39)/1000000000000)))</f>
        <v/>
      </c>
      <c r="CT39" s="5">
        <v>38</v>
      </c>
      <c r="CU39" s="5" t="str">
        <f>IFERROR(VLOOKUP(CT39,CP$2:CQ1115,2,0),"")</f>
        <v/>
      </c>
      <c r="DO39" s="5" t="e">
        <f>IF(REPORTE!AH$2="si",IF(C39=VALUE(REPORTE!C$22),IF(SUM(DO40:DO$1993),CONCATENATE(INT(B39),", "),INT(B39)),""),IF(C39=VALUE(REPORTE!C$21),IF(SUM(DO40:DO$1993),CONCATENATE(INT(B39),", "),INT(B39)),""))</f>
        <v>#VALUE!</v>
      </c>
    </row>
    <row r="40" spans="1:123" s="5" customFormat="1" ht="15" customHeight="1" x14ac:dyDescent="0.25">
      <c r="A40" s="4" t="str">
        <f t="shared" ca="1" si="0"/>
        <v/>
      </c>
      <c r="B40" s="6"/>
      <c r="C40" s="8"/>
      <c r="D40" s="1" t="str">
        <f>IFERROR(INDEX('padron cfe'!B:B,MATCH(DATOS!C40,'padron cfe'!A:A,0),1),"")</f>
        <v/>
      </c>
      <c r="E40" s="1"/>
      <c r="F40" s="7"/>
      <c r="G40" s="9" t="s">
        <v>157</v>
      </c>
      <c r="H40" s="5" t="str">
        <f>IF(F40="","",IFERROR(CONCATENATE("PEUA",VLOOKUP(ESTADO,REPORTE!AV$2:AW$33,2,0),DIDTRITO_FORM,CADER_FORM,IFERROR(INDEX(CA:CA,MATCH(DAY(F40),BZ:BZ,0),1),DAY(F40)),IFERROR(INDEX(CA:CA,MATCH(MONTH(F40),BZ:BZ,0),1),MONTH(F40)),YEAR(F40),G40),""))</f>
        <v/>
      </c>
      <c r="I40" s="4"/>
      <c r="J40" s="66"/>
      <c r="K40" s="66"/>
      <c r="L40" s="66"/>
      <c r="M40" s="2" t="str">
        <f>IFERROR(INDEX('padron cfe'!C:C,MATCH(DATOS!C40,'padron cfe'!A:A,0),1),"")</f>
        <v/>
      </c>
      <c r="N40" s="66" t="str">
        <f>IFERROR(IF(BT40="","",IF(INDEX(N$1:N39,MATCH(BT40,BT$1:BT39,0),1)=0,"",INDEX(N$1:N39,MATCH(BT40,BT$1:BT39,0),1))),"")</f>
        <v/>
      </c>
      <c r="O40" s="66" t="str">
        <f>IFERROR(IF(BT40="","",IF(INDEX(O$1:O39,MATCH(BT40,BT$1:BT39,0),1)=0,"",INDEX(O$1:O39,MATCH(BT40,BT$1:BT39,0),1))),"")</f>
        <v/>
      </c>
      <c r="P40" s="4"/>
      <c r="Q40" s="2"/>
      <c r="R40" s="66"/>
      <c r="T40" s="66"/>
      <c r="U40" s="5" t="str">
        <f>IFERROR(IF(INDEX(U$1:U39,MATCH(T40,T$1:T39,0),1)=0,"",INDEX(U$1:U39,MATCH(T40,T$1:T39,0),1)),"")</f>
        <v/>
      </c>
      <c r="V40" s="66"/>
      <c r="W40" s="5" t="str">
        <f>IFERROR(IF(INDEX(W$1:W39,MATCH(V40,V$1:V39,0),1)=0,"",INDEX(W$1:W39,MATCH(V40,V$1:V39,0),1)),"")</f>
        <v/>
      </c>
      <c r="X40" s="2" t="str">
        <f>IFERROR(INDEX('padron cfe'!D:D,MATCH(DATOS!C40,'padron cfe'!A:A,0),1),"")</f>
        <v/>
      </c>
      <c r="Y40" s="4"/>
      <c r="Z40" s="4"/>
      <c r="AA40" s="4"/>
      <c r="AB40" s="4"/>
      <c r="AC40" s="6" t="s">
        <v>157</v>
      </c>
      <c r="AD40" s="4"/>
      <c r="AE40" s="4" t="str">
        <f t="shared" si="1"/>
        <v/>
      </c>
      <c r="AF40" s="4"/>
      <c r="AG40" s="4"/>
      <c r="AH40" s="4"/>
      <c r="AI40" s="2" t="str">
        <f>IFERROR(IF(INDEX(AI$1:AI39,MATCH(BT40,BT$1:BT39,0),1)=0,"",INDEX(AI$1:AI39,MATCH(BT40,BT$1:BT39,0),1)),"")</f>
        <v/>
      </c>
      <c r="AJ40" s="2" t="str">
        <f>IFERROR(IF(INDEX(AJ$1:AJ39,MATCH(BT40,BT$1:BT39,0),1)=0,"",INDEX(AJ$1:AJ39,MATCH(BT40,BT$1:BT39,0),1)),"")</f>
        <v/>
      </c>
      <c r="AK40" s="2" t="str">
        <f>IFERROR(IF(INDEX(AK$1:AK39,MATCH(BT40,BT$1:BT39,0),1)=0,"",INDEX(AK$1:AK39,MATCH(BT40,BT$1:BT39,0),1)),"")</f>
        <v/>
      </c>
      <c r="AL40" s="31"/>
      <c r="AM40" s="31"/>
      <c r="AN40" s="2"/>
      <c r="AO40" s="4"/>
      <c r="AP40" s="4"/>
      <c r="AQ40" s="4"/>
      <c r="AR40" s="4"/>
      <c r="AS40" s="4"/>
      <c r="AT40" s="4"/>
      <c r="AU40" s="4"/>
      <c r="AV40" s="4"/>
      <c r="AW40" s="4"/>
      <c r="AY40" s="7"/>
      <c r="AZ40" s="47"/>
      <c r="BA40" s="66"/>
      <c r="BB40" s="66"/>
      <c r="BC40" s="66"/>
      <c r="BD40" s="78"/>
      <c r="BE40" s="66"/>
      <c r="BF40" s="66"/>
      <c r="BG40" s="4"/>
      <c r="BH40" s="69"/>
      <c r="BI40" s="4"/>
      <c r="BJ40" s="4"/>
      <c r="BK40" s="9" t="s">
        <v>157</v>
      </c>
      <c r="BL40" s="7"/>
      <c r="BM40" s="7"/>
      <c r="BN40" s="7"/>
      <c r="BO40" s="286"/>
      <c r="BP40" s="22"/>
      <c r="BQ40" s="7" t="str">
        <f t="shared" ca="1" si="2"/>
        <v/>
      </c>
      <c r="BR40" s="75" t="str">
        <f t="shared" si="3"/>
        <v/>
      </c>
      <c r="BS40" s="75" t="str">
        <f t="shared" si="4"/>
        <v/>
      </c>
      <c r="BT40" s="5" t="str">
        <f t="shared" si="5"/>
        <v/>
      </c>
      <c r="BU40" s="79" t="str">
        <f t="shared" si="6"/>
        <v/>
      </c>
      <c r="BV40" s="79" t="str">
        <f t="shared" si="7"/>
        <v/>
      </c>
      <c r="BW40" s="79" t="str">
        <f t="shared" si="8"/>
        <v/>
      </c>
      <c r="CC40" s="4" t="str">
        <f>IF(IFERROR(VLOOKUP(C40,C41:C$1993,1,0),"")="","",COUNTIF(C:C,C40))</f>
        <v/>
      </c>
      <c r="CG40" s="5" t="str">
        <f>IF(B40="","",IF(CC40="",1+(MAX(CG$2:CG39)),""))</f>
        <v/>
      </c>
      <c r="CH40" s="5" t="str">
        <f t="shared" si="9"/>
        <v/>
      </c>
      <c r="CI40" s="5" t="str">
        <f t="shared" si="10"/>
        <v/>
      </c>
      <c r="CJ40" s="14" t="str">
        <f t="shared" si="11"/>
        <v/>
      </c>
      <c r="CK40" s="25"/>
      <c r="CL40" s="15"/>
      <c r="CM40" s="5" t="str">
        <f t="shared" si="19"/>
        <v/>
      </c>
      <c r="CP40" s="5" t="str">
        <f t="shared" si="18"/>
        <v/>
      </c>
      <c r="CQ40" s="5" t="str">
        <f>IF(BT40="","",IFERROR(IF(VLOOKUP(BT40,BT$2:BT39,1,0)=0,"",""),BT40))</f>
        <v/>
      </c>
      <c r="CR40" s="22" t="str">
        <f>IF(CQ40="","",(IFERROR(VLOOKUP(MID(CQ40,1,1),$DI$2:DM$28,3,0),0)+IFERROR(VLOOKUP(MID(CQ40,2,1),DI$2:DM$28,4,0),0)+IFERROR(VLOOKUP(MID(CQ40,3,1),DI$2:DM$28,5,0),0)+(ROW(CQ40)/1000000000000)))</f>
        <v/>
      </c>
      <c r="CT40" s="5">
        <v>39</v>
      </c>
      <c r="CU40" s="5" t="str">
        <f>IFERROR(VLOOKUP(CT40,CP$2:CQ1116,2,0),"")</f>
        <v/>
      </c>
      <c r="DO40" s="5" t="e">
        <f>IF(REPORTE!AH$2="si",IF(C40=VALUE(REPORTE!C$22),IF(SUM(DO41:DO$1993),CONCATENATE(INT(B40),", "),INT(B40)),""),IF(C40=VALUE(REPORTE!C$21),IF(SUM(DO41:DO$1993),CONCATENATE(INT(B40),", "),INT(B40)),""))</f>
        <v>#VALUE!</v>
      </c>
    </row>
    <row r="41" spans="1:123" s="5" customFormat="1" ht="15" customHeight="1" x14ac:dyDescent="0.25">
      <c r="A41" s="4" t="str">
        <f t="shared" ca="1" si="0"/>
        <v/>
      </c>
      <c r="B41" s="6"/>
      <c r="C41" s="8"/>
      <c r="D41" s="1" t="str">
        <f>IFERROR(INDEX('padron cfe'!B:B,MATCH(DATOS!C41,'padron cfe'!A:A,0),1),"")</f>
        <v/>
      </c>
      <c r="E41" s="1"/>
      <c r="F41" s="7"/>
      <c r="G41" s="9" t="s">
        <v>157</v>
      </c>
      <c r="H41" s="5" t="str">
        <f>IF(F41="","",IFERROR(CONCATENATE("PEUA",VLOOKUP(ESTADO,REPORTE!AV$2:AW$33,2,0),DIDTRITO_FORM,CADER_FORM,IFERROR(INDEX(CA:CA,MATCH(DAY(F41),BZ:BZ,0),1),DAY(F41)),IFERROR(INDEX(CA:CA,MATCH(MONTH(F41),BZ:BZ,0),1),MONTH(F41)),YEAR(F41),G41),""))</f>
        <v/>
      </c>
      <c r="I41" s="4"/>
      <c r="J41" s="66"/>
      <c r="K41" s="66"/>
      <c r="L41" s="66"/>
      <c r="M41" s="2" t="str">
        <f>IFERROR(INDEX('padron cfe'!C:C,MATCH(DATOS!C41,'padron cfe'!A:A,0),1),"")</f>
        <v/>
      </c>
      <c r="N41" s="66" t="str">
        <f>IFERROR(IF(BT41="","",IF(INDEX(N$1:N40,MATCH(BT41,BT$1:BT40,0),1)=0,"",INDEX(N$1:N40,MATCH(BT41,BT$1:BT40,0),1))),"")</f>
        <v/>
      </c>
      <c r="O41" s="66" t="str">
        <f>IFERROR(IF(BT41="","",IF(INDEX(O$1:O40,MATCH(BT41,BT$1:BT40,0),1)=0,"",INDEX(O$1:O40,MATCH(BT41,BT$1:BT40,0),1))),"")</f>
        <v/>
      </c>
      <c r="P41" s="4"/>
      <c r="Q41" s="2"/>
      <c r="R41" s="66"/>
      <c r="T41" s="66"/>
      <c r="U41" s="5" t="str">
        <f>IFERROR(IF(INDEX(U$1:U40,MATCH(T41,T$1:T40,0),1)=0,"",INDEX(U$1:U40,MATCH(T41,T$1:T40,0),1)),"")</f>
        <v/>
      </c>
      <c r="V41" s="66"/>
      <c r="W41" s="5" t="str">
        <f>IFERROR(IF(INDEX(W$1:W40,MATCH(V41,V$1:V40,0),1)=0,"",INDEX(W$1:W40,MATCH(V41,V$1:V40,0),1)),"")</f>
        <v/>
      </c>
      <c r="X41" s="2" t="str">
        <f>IFERROR(INDEX('padron cfe'!D:D,MATCH(DATOS!C41,'padron cfe'!A:A,0),1),"")</f>
        <v/>
      </c>
      <c r="Y41" s="4"/>
      <c r="Z41" s="4"/>
      <c r="AA41" s="4"/>
      <c r="AB41" s="4"/>
      <c r="AC41" s="6" t="s">
        <v>157</v>
      </c>
      <c r="AD41" s="4"/>
      <c r="AE41" s="4" t="str">
        <f t="shared" si="1"/>
        <v/>
      </c>
      <c r="AF41" s="4"/>
      <c r="AG41" s="4"/>
      <c r="AH41" s="4"/>
      <c r="AI41" s="2" t="str">
        <f>IFERROR(IF(INDEX(AI$1:AI40,MATCH(BT41,BT$1:BT40,0),1)=0,"",INDEX(AI$1:AI40,MATCH(BT41,BT$1:BT40,0),1)),"")</f>
        <v/>
      </c>
      <c r="AJ41" s="2" t="str">
        <f>IFERROR(IF(INDEX(AJ$1:AJ40,MATCH(BT41,BT$1:BT40,0),1)=0,"",INDEX(AJ$1:AJ40,MATCH(BT41,BT$1:BT40,0),1)),"")</f>
        <v/>
      </c>
      <c r="AK41" s="2" t="str">
        <f>IFERROR(IF(INDEX(AK$1:AK40,MATCH(BT41,BT$1:BT40,0),1)=0,"",INDEX(AK$1:AK40,MATCH(BT41,BT$1:BT40,0),1)),"")</f>
        <v/>
      </c>
      <c r="AL41" s="31"/>
      <c r="AM41" s="31"/>
      <c r="AN41" s="2"/>
      <c r="AO41" s="4"/>
      <c r="AP41" s="4"/>
      <c r="AQ41" s="4"/>
      <c r="AR41" s="4"/>
      <c r="AS41" s="4"/>
      <c r="AT41" s="4"/>
      <c r="AU41" s="4"/>
      <c r="AV41" s="4"/>
      <c r="AW41" s="4"/>
      <c r="AY41" s="7"/>
      <c r="AZ41" s="47"/>
      <c r="BA41" s="66"/>
      <c r="BB41" s="66"/>
      <c r="BC41" s="66"/>
      <c r="BD41" s="78"/>
      <c r="BE41" s="66"/>
      <c r="BF41" s="66"/>
      <c r="BG41" s="4"/>
      <c r="BH41" s="69"/>
      <c r="BI41" s="4"/>
      <c r="BJ41" s="4"/>
      <c r="BK41" s="9"/>
      <c r="BL41" s="7"/>
      <c r="BM41" s="7"/>
      <c r="BN41" s="7"/>
      <c r="BO41" s="286"/>
      <c r="BP41" s="22"/>
      <c r="BQ41" s="7" t="str">
        <f t="shared" ca="1" si="2"/>
        <v/>
      </c>
      <c r="BR41" s="75" t="str">
        <f t="shared" si="3"/>
        <v/>
      </c>
      <c r="BS41" s="75" t="str">
        <f t="shared" si="4"/>
        <v/>
      </c>
      <c r="BT41" s="5" t="str">
        <f t="shared" si="5"/>
        <v/>
      </c>
      <c r="BU41" s="79" t="str">
        <f t="shared" si="6"/>
        <v/>
      </c>
      <c r="BV41" s="79" t="str">
        <f t="shared" si="7"/>
        <v/>
      </c>
      <c r="BW41" s="79" t="str">
        <f t="shared" si="8"/>
        <v/>
      </c>
      <c r="CC41" s="4" t="str">
        <f>IF(IFERROR(VLOOKUP(C41,C42:C$1993,1,0),"")="","",COUNTIF(C:C,C41))</f>
        <v/>
      </c>
      <c r="CG41" s="5" t="str">
        <f>IF(B41="","",IF(CC41="",1+(MAX(CG$2:CG40)),""))</f>
        <v/>
      </c>
      <c r="CH41" s="5" t="str">
        <f t="shared" si="9"/>
        <v/>
      </c>
      <c r="CI41" s="5" t="str">
        <f t="shared" si="10"/>
        <v/>
      </c>
      <c r="CJ41" s="14" t="str">
        <f t="shared" si="11"/>
        <v/>
      </c>
      <c r="CK41" s="25"/>
      <c r="CL41" s="15"/>
      <c r="CM41" s="5" t="str">
        <f t="shared" si="19"/>
        <v/>
      </c>
      <c r="CP41" s="5" t="str">
        <f t="shared" si="18"/>
        <v/>
      </c>
      <c r="CQ41" s="5" t="str">
        <f>IF(BT41="","",IFERROR(IF(VLOOKUP(BT41,BT$2:BT40,1,0)=0,"",""),BT41))</f>
        <v/>
      </c>
      <c r="CR41" s="22" t="str">
        <f>IF(CQ41="","",(IFERROR(VLOOKUP(MID(CQ41,1,1),$DI$2:DM$28,3,0),0)+IFERROR(VLOOKUP(MID(CQ41,2,1),DI$2:DM$28,4,0),0)+IFERROR(VLOOKUP(MID(CQ41,3,1),DI$2:DM$28,5,0),0)+(ROW(CQ41)/1000000000000)))</f>
        <v/>
      </c>
      <c r="CT41" s="5">
        <v>40</v>
      </c>
      <c r="CU41" s="5" t="str">
        <f>IFERROR(VLOOKUP(CT41,CP$2:CQ1117,2,0),"")</f>
        <v/>
      </c>
      <c r="DO41" s="5" t="e">
        <f>IF(REPORTE!AH$2="si",IF(C41=VALUE(REPORTE!C$22),IF(SUM(DO42:DO$1993),CONCATENATE(INT(B41),", "),INT(B41)),""),IF(C41=VALUE(REPORTE!C$21),IF(SUM(DO42:DO$1993),CONCATENATE(INT(B41),", "),INT(B41)),""))</f>
        <v>#VALUE!</v>
      </c>
    </row>
    <row r="42" spans="1:123" s="5" customFormat="1" ht="15" customHeight="1" x14ac:dyDescent="0.25">
      <c r="A42" s="4" t="str">
        <f t="shared" ca="1" si="0"/>
        <v/>
      </c>
      <c r="B42" s="6"/>
      <c r="C42" s="8"/>
      <c r="D42" s="1" t="str">
        <f>IFERROR(INDEX('padron cfe'!B:B,MATCH(DATOS!C42,'padron cfe'!A:A,0),1),"")</f>
        <v/>
      </c>
      <c r="E42" s="1"/>
      <c r="F42" s="7"/>
      <c r="G42" s="9" t="s">
        <v>157</v>
      </c>
      <c r="H42" s="5" t="str">
        <f>IF(F42="","",IFERROR(CONCATENATE("PEUA",VLOOKUP(ESTADO,REPORTE!AV$2:AW$33,2,0),DIDTRITO_FORM,CADER_FORM,IFERROR(INDEX(CA:CA,MATCH(DAY(F42),BZ:BZ,0),1),DAY(F42)),IFERROR(INDEX(CA:CA,MATCH(MONTH(F42),BZ:BZ,0),1),MONTH(F42)),YEAR(F42),G42),""))</f>
        <v/>
      </c>
      <c r="I42" s="4"/>
      <c r="J42" s="66"/>
      <c r="K42" s="66"/>
      <c r="L42" s="66"/>
      <c r="M42" s="2" t="str">
        <f>IFERROR(INDEX('padron cfe'!C:C,MATCH(DATOS!C42,'padron cfe'!A:A,0),1),"")</f>
        <v/>
      </c>
      <c r="N42" s="66" t="str">
        <f>IFERROR(IF(BT42="","",IF(INDEX(N$1:N41,MATCH(BT42,BT$1:BT41,0),1)=0,"",INDEX(N$1:N41,MATCH(BT42,BT$1:BT41,0),1))),"")</f>
        <v/>
      </c>
      <c r="O42" s="66" t="str">
        <f>IFERROR(IF(BT42="","",IF(INDEX(O$1:O41,MATCH(BT42,BT$1:BT41,0),1)=0,"",INDEX(O$1:O41,MATCH(BT42,BT$1:BT41,0),1))),"")</f>
        <v/>
      </c>
      <c r="P42" s="4"/>
      <c r="Q42" s="2"/>
      <c r="R42" s="66"/>
      <c r="T42" s="66"/>
      <c r="U42" s="5" t="str">
        <f>IFERROR(IF(INDEX(U$1:U41,MATCH(T42,T$1:T41,0),1)=0,"",INDEX(U$1:U41,MATCH(T42,T$1:T41,0),1)),"")</f>
        <v/>
      </c>
      <c r="V42" s="66"/>
      <c r="W42" s="5" t="str">
        <f>IFERROR(IF(INDEX(W$1:W41,MATCH(V42,V$1:V41,0),1)=0,"",INDEX(W$1:W41,MATCH(V42,V$1:V41,0),1)),"")</f>
        <v/>
      </c>
      <c r="X42" s="2" t="str">
        <f>IFERROR(INDEX('padron cfe'!D:D,MATCH(DATOS!C42,'padron cfe'!A:A,0),1),"")</f>
        <v/>
      </c>
      <c r="Y42" s="4"/>
      <c r="Z42" s="4"/>
      <c r="AA42" s="4"/>
      <c r="AB42" s="4"/>
      <c r="AC42" s="6" t="s">
        <v>157</v>
      </c>
      <c r="AD42" s="4"/>
      <c r="AE42" s="4" t="str">
        <f t="shared" si="1"/>
        <v/>
      </c>
      <c r="AF42" s="4"/>
      <c r="AG42" s="4"/>
      <c r="AH42" s="4"/>
      <c r="AI42" s="2" t="str">
        <f>IFERROR(IF(INDEX(AI$1:AI41,MATCH(BT42,BT$1:BT41,0),1)=0,"",INDEX(AI$1:AI41,MATCH(BT42,BT$1:BT41,0),1)),"")</f>
        <v/>
      </c>
      <c r="AJ42" s="2" t="str">
        <f>IFERROR(IF(INDEX(AJ$1:AJ41,MATCH(BT42,BT$1:BT41,0),1)=0,"",INDEX(AJ$1:AJ41,MATCH(BT42,BT$1:BT41,0),1)),"")</f>
        <v/>
      </c>
      <c r="AK42" s="2" t="str">
        <f>IFERROR(IF(INDEX(AK$1:AK41,MATCH(BT42,BT$1:BT41,0),1)=0,"",INDEX(AK$1:AK41,MATCH(BT42,BT$1:BT41,0),1)),"")</f>
        <v/>
      </c>
      <c r="AL42" s="31"/>
      <c r="AM42" s="31"/>
      <c r="AN42" s="2"/>
      <c r="AO42" s="4"/>
      <c r="AP42" s="4"/>
      <c r="AQ42" s="4"/>
      <c r="AR42" s="4"/>
      <c r="AS42" s="4"/>
      <c r="AT42" s="4"/>
      <c r="AU42" s="4"/>
      <c r="AV42" s="4"/>
      <c r="AW42" s="4"/>
      <c r="AY42" s="7"/>
      <c r="AZ42" s="47"/>
      <c r="BA42" s="66"/>
      <c r="BB42" s="66"/>
      <c r="BC42" s="66"/>
      <c r="BD42" s="78"/>
      <c r="BE42" s="66"/>
      <c r="BF42" s="66"/>
      <c r="BG42" s="4"/>
      <c r="BH42" s="69"/>
      <c r="BI42" s="4"/>
      <c r="BJ42" s="4"/>
      <c r="BK42" s="9" t="s">
        <v>157</v>
      </c>
      <c r="BL42" s="7"/>
      <c r="BM42" s="7"/>
      <c r="BN42" s="7"/>
      <c r="BO42" s="286"/>
      <c r="BP42" s="22"/>
      <c r="BQ42" s="7" t="str">
        <f t="shared" ca="1" si="2"/>
        <v/>
      </c>
      <c r="BR42" s="75" t="str">
        <f t="shared" si="3"/>
        <v/>
      </c>
      <c r="BS42" s="75" t="str">
        <f t="shared" si="4"/>
        <v/>
      </c>
      <c r="BT42" s="5" t="str">
        <f t="shared" si="5"/>
        <v/>
      </c>
      <c r="BU42" s="79" t="str">
        <f t="shared" si="6"/>
        <v/>
      </c>
      <c r="BV42" s="79" t="str">
        <f t="shared" si="7"/>
        <v/>
      </c>
      <c r="BW42" s="79" t="str">
        <f t="shared" si="8"/>
        <v/>
      </c>
      <c r="CC42" s="4" t="str">
        <f>IF(IFERROR(VLOOKUP(C42,C43:C$1993,1,0),"")="","",COUNTIF(C:C,C42))</f>
        <v/>
      </c>
      <c r="CG42" s="5" t="str">
        <f>IF(B42="","",IF(CC42="",1+(MAX(CG$2:CG41)),""))</f>
        <v/>
      </c>
      <c r="CH42" s="5" t="str">
        <f t="shared" si="9"/>
        <v/>
      </c>
      <c r="CI42" s="5" t="str">
        <f t="shared" si="10"/>
        <v/>
      </c>
      <c r="CJ42" s="14" t="str">
        <f t="shared" si="11"/>
        <v/>
      </c>
      <c r="CK42" s="25"/>
      <c r="CL42" s="15"/>
      <c r="CM42" s="5" t="str">
        <f t="shared" si="19"/>
        <v/>
      </c>
      <c r="CP42" s="5" t="str">
        <f t="shared" si="18"/>
        <v/>
      </c>
      <c r="CQ42" s="5" t="str">
        <f>IF(BT42="","",IFERROR(IF(VLOOKUP(BT42,BT$2:BT41,1,0)=0,"",""),BT42))</f>
        <v/>
      </c>
      <c r="CR42" s="22" t="str">
        <f>IF(CQ42="","",(IFERROR(VLOOKUP(MID(CQ42,1,1),$DI$2:DM$28,3,0),0)+IFERROR(VLOOKUP(MID(CQ42,2,1),DI$2:DM$28,4,0),0)+IFERROR(VLOOKUP(MID(CQ42,3,1),DI$2:DM$28,5,0),0)+(ROW(CQ42)/1000000000000)))</f>
        <v/>
      </c>
      <c r="CT42" s="5">
        <v>41</v>
      </c>
      <c r="CU42" s="5" t="str">
        <f>IFERROR(VLOOKUP(CT42,CP$2:CQ1118,2,0),"")</f>
        <v/>
      </c>
      <c r="DO42" s="5" t="e">
        <f>IF(REPORTE!AH$2="si",IF(C42=VALUE(REPORTE!C$22),IF(SUM(DO43:DO$1993),CONCATENATE(INT(B42),", "),INT(B42)),""),IF(C42=VALUE(REPORTE!C$21),IF(SUM(DO43:DO$1993),CONCATENATE(INT(B42),", "),INT(B42)),""))</f>
        <v>#VALUE!</v>
      </c>
    </row>
    <row r="43" spans="1:123" s="5" customFormat="1" ht="15" customHeight="1" x14ac:dyDescent="0.25">
      <c r="A43" s="4" t="str">
        <f t="shared" ca="1" si="0"/>
        <v/>
      </c>
      <c r="B43" s="6"/>
      <c r="C43" s="8"/>
      <c r="D43" s="1" t="str">
        <f>IFERROR(INDEX('padron cfe'!B:B,MATCH(DATOS!C43,'padron cfe'!A:A,0),1),"")</f>
        <v/>
      </c>
      <c r="E43" s="1"/>
      <c r="F43" s="7"/>
      <c r="G43" s="9" t="s">
        <v>157</v>
      </c>
      <c r="H43" s="5" t="str">
        <f>IF(F43="","",IFERROR(CONCATENATE("PEUA",VLOOKUP(ESTADO,REPORTE!AV$2:AW$33,2,0),DIDTRITO_FORM,CADER_FORM,IFERROR(INDEX(CA:CA,MATCH(DAY(F43),BZ:BZ,0),1),DAY(F43)),IFERROR(INDEX(CA:CA,MATCH(MONTH(F43),BZ:BZ,0),1),MONTH(F43)),YEAR(F43),G43),""))</f>
        <v/>
      </c>
      <c r="I43" s="4"/>
      <c r="J43" s="66"/>
      <c r="K43" s="66"/>
      <c r="L43" s="66"/>
      <c r="M43" s="2" t="str">
        <f>IFERROR(INDEX('padron cfe'!C:C,MATCH(DATOS!C43,'padron cfe'!A:A,0),1),"")</f>
        <v/>
      </c>
      <c r="N43" s="66" t="str">
        <f>IFERROR(IF(BT43="","",IF(INDEX(N$1:N42,MATCH(BT43,BT$1:BT42,0),1)=0,"",INDEX(N$1:N42,MATCH(BT43,BT$1:BT42,0),1))),"")</f>
        <v/>
      </c>
      <c r="O43" s="66" t="str">
        <f>IFERROR(IF(BT43="","",IF(INDEX(O$1:O42,MATCH(BT43,BT$1:BT42,0),1)=0,"",INDEX(O$1:O42,MATCH(BT43,BT$1:BT42,0),1))),"")</f>
        <v/>
      </c>
      <c r="P43" s="4"/>
      <c r="Q43" s="2"/>
      <c r="R43" s="66"/>
      <c r="T43" s="66"/>
      <c r="U43" s="5" t="str">
        <f>IFERROR(IF(INDEX(U$1:U42,MATCH(T43,T$1:T42,0),1)=0,"",INDEX(U$1:U42,MATCH(T43,T$1:T42,0),1)),"")</f>
        <v/>
      </c>
      <c r="V43" s="66"/>
      <c r="W43" s="5" t="str">
        <f>IFERROR(IF(INDEX(W$1:W42,MATCH(V43,V$1:V42,0),1)=0,"",INDEX(W$1:W42,MATCH(V43,V$1:V42,0),1)),"")</f>
        <v/>
      </c>
      <c r="X43" s="2" t="str">
        <f>IFERROR(INDEX('padron cfe'!D:D,MATCH(DATOS!C43,'padron cfe'!A:A,0),1),"")</f>
        <v/>
      </c>
      <c r="Y43" s="4"/>
      <c r="Z43" s="4"/>
      <c r="AA43" s="4"/>
      <c r="AB43" s="4"/>
      <c r="AC43" s="6" t="s">
        <v>157</v>
      </c>
      <c r="AD43" s="4"/>
      <c r="AE43" s="4" t="str">
        <f t="shared" si="1"/>
        <v/>
      </c>
      <c r="AF43" s="4"/>
      <c r="AG43" s="4"/>
      <c r="AH43" s="4"/>
      <c r="AI43" s="2" t="str">
        <f>IFERROR(IF(INDEX(AI$1:AI42,MATCH(BT43,BT$1:BT42,0),1)=0,"",INDEX(AI$1:AI42,MATCH(BT43,BT$1:BT42,0),1)),"")</f>
        <v/>
      </c>
      <c r="AJ43" s="2" t="str">
        <f>IFERROR(IF(INDEX(AJ$1:AJ42,MATCH(BT43,BT$1:BT42,0),1)=0,"",INDEX(AJ$1:AJ42,MATCH(BT43,BT$1:BT42,0),1)),"")</f>
        <v/>
      </c>
      <c r="AK43" s="2" t="str">
        <f>IFERROR(IF(INDEX(AK$1:AK42,MATCH(BT43,BT$1:BT42,0),1)=0,"",INDEX(AK$1:AK42,MATCH(BT43,BT$1:BT42,0),1)),"")</f>
        <v/>
      </c>
      <c r="AL43" s="31"/>
      <c r="AM43" s="31"/>
      <c r="AN43" s="2"/>
      <c r="AO43" s="4"/>
      <c r="AP43" s="4"/>
      <c r="AQ43" s="4"/>
      <c r="AR43" s="4"/>
      <c r="AS43" s="4"/>
      <c r="AT43" s="4"/>
      <c r="AU43" s="4"/>
      <c r="AV43" s="4"/>
      <c r="AW43" s="4"/>
      <c r="AY43" s="7"/>
      <c r="AZ43" s="47"/>
      <c r="BA43" s="66"/>
      <c r="BB43" s="66"/>
      <c r="BC43" s="66"/>
      <c r="BD43" s="78"/>
      <c r="BE43" s="66"/>
      <c r="BF43" s="66"/>
      <c r="BG43" s="4"/>
      <c r="BH43" s="69"/>
      <c r="BI43" s="4"/>
      <c r="BJ43" s="4"/>
      <c r="BK43" s="9"/>
      <c r="BL43" s="7"/>
      <c r="BM43" s="7"/>
      <c r="BN43" s="7"/>
      <c r="BO43" s="286"/>
      <c r="BP43" s="22"/>
      <c r="BQ43" s="7" t="str">
        <f t="shared" ca="1" si="2"/>
        <v/>
      </c>
      <c r="BR43" s="75" t="str">
        <f t="shared" si="3"/>
        <v/>
      </c>
      <c r="BS43" s="75" t="str">
        <f t="shared" si="4"/>
        <v/>
      </c>
      <c r="BT43" s="5" t="str">
        <f t="shared" si="5"/>
        <v/>
      </c>
      <c r="BU43" s="79" t="str">
        <f t="shared" si="6"/>
        <v/>
      </c>
      <c r="BV43" s="79" t="str">
        <f t="shared" si="7"/>
        <v/>
      </c>
      <c r="BW43" s="79" t="str">
        <f t="shared" si="8"/>
        <v/>
      </c>
      <c r="CC43" s="4" t="str">
        <f>IF(IFERROR(VLOOKUP(C43,C44:C$1993,1,0),"")="","",COUNTIF(C:C,C43))</f>
        <v/>
      </c>
      <c r="CG43" s="5" t="str">
        <f>IF(B43="","",IF(CC43="",1+(MAX(CG$2:CG42)),""))</f>
        <v/>
      </c>
      <c r="CH43" s="5" t="str">
        <f t="shared" si="9"/>
        <v/>
      </c>
      <c r="CI43" s="5" t="str">
        <f t="shared" si="10"/>
        <v/>
      </c>
      <c r="CJ43" s="14" t="str">
        <f t="shared" si="11"/>
        <v/>
      </c>
      <c r="CK43" s="25"/>
      <c r="CL43" s="15"/>
      <c r="CM43" s="5" t="str">
        <f t="shared" si="19"/>
        <v/>
      </c>
      <c r="CP43" s="5" t="str">
        <f t="shared" si="18"/>
        <v/>
      </c>
      <c r="CQ43" s="5" t="str">
        <f>IF(BT43="","",IFERROR(IF(VLOOKUP(BT43,BT$2:BT42,1,0)=0,"",""),BT43))</f>
        <v/>
      </c>
      <c r="CR43" s="22" t="str">
        <f>IF(CQ43="","",(IFERROR(VLOOKUP(MID(CQ43,1,1),$DI$2:DM$28,3,0),0)+IFERROR(VLOOKUP(MID(CQ43,2,1),DI$2:DM$28,4,0),0)+IFERROR(VLOOKUP(MID(CQ43,3,1),DI$2:DM$28,5,0),0)+(ROW(CQ43)/1000000000000)))</f>
        <v/>
      </c>
      <c r="CT43" s="5">
        <v>42</v>
      </c>
      <c r="CU43" s="5" t="str">
        <f>IFERROR(VLOOKUP(CT43,CP$2:CQ1119,2,0),"")</f>
        <v/>
      </c>
      <c r="DO43" s="5" t="e">
        <f>IF(REPORTE!AH$2="si",IF(C43=VALUE(REPORTE!C$22),IF(SUM(DO44:DO$1993),CONCATENATE(INT(B43),", "),INT(B43)),""),IF(C43=VALUE(REPORTE!C$21),IF(SUM(DO44:DO$1993),CONCATENATE(INT(B43),", "),INT(B43)),""))</f>
        <v>#VALUE!</v>
      </c>
    </row>
    <row r="44" spans="1:123" s="5" customFormat="1" ht="15" customHeight="1" x14ac:dyDescent="0.25">
      <c r="A44" s="4" t="str">
        <f t="shared" ca="1" si="0"/>
        <v/>
      </c>
      <c r="B44" s="6"/>
      <c r="C44" s="8"/>
      <c r="D44" s="1" t="str">
        <f>IFERROR(INDEX('padron cfe'!B:B,MATCH(DATOS!C44,'padron cfe'!A:A,0),1),"")</f>
        <v/>
      </c>
      <c r="E44" s="1"/>
      <c r="F44" s="7"/>
      <c r="G44" s="9" t="s">
        <v>157</v>
      </c>
      <c r="H44" s="5" t="str">
        <f>IF(F44="","",IFERROR(CONCATENATE("PEUA",VLOOKUP(ESTADO,REPORTE!AV$2:AW$33,2,0),DIDTRITO_FORM,CADER_FORM,IFERROR(INDEX(CA:CA,MATCH(DAY(F44),BZ:BZ,0),1),DAY(F44)),IFERROR(INDEX(CA:CA,MATCH(MONTH(F44),BZ:BZ,0),1),MONTH(F44)),YEAR(F44),G44),""))</f>
        <v/>
      </c>
      <c r="I44" s="4"/>
      <c r="J44" s="66"/>
      <c r="K44" s="66"/>
      <c r="L44" s="66"/>
      <c r="M44" s="2" t="str">
        <f>IFERROR(INDEX('padron cfe'!C:C,MATCH(DATOS!C44,'padron cfe'!A:A,0),1),"")</f>
        <v/>
      </c>
      <c r="N44" s="66" t="str">
        <f>IFERROR(IF(BT44="","",IF(INDEX(N$1:N43,MATCH(BT44,BT$1:BT43,0),1)=0,"",INDEX(N$1:N43,MATCH(BT44,BT$1:BT43,0),1))),"")</f>
        <v/>
      </c>
      <c r="O44" s="66" t="str">
        <f>IFERROR(IF(BT44="","",IF(INDEX(O$1:O43,MATCH(BT44,BT$1:BT43,0),1)=0,"",INDEX(O$1:O43,MATCH(BT44,BT$1:BT43,0),1))),"")</f>
        <v/>
      </c>
      <c r="P44" s="4"/>
      <c r="Q44" s="2"/>
      <c r="R44" s="66"/>
      <c r="T44" s="66"/>
      <c r="U44" s="5" t="str">
        <f>IFERROR(IF(INDEX(U$1:U43,MATCH(T44,T$1:T43,0),1)=0,"",INDEX(U$1:U43,MATCH(T44,T$1:T43,0),1)),"")</f>
        <v/>
      </c>
      <c r="V44" s="66"/>
      <c r="W44" s="5" t="str">
        <f>IFERROR(IF(INDEX(W$1:W43,MATCH(V44,V$1:V43,0),1)=0,"",INDEX(W$1:W43,MATCH(V44,V$1:V43,0),1)),"")</f>
        <v/>
      </c>
      <c r="X44" s="2" t="str">
        <f>IFERROR(INDEX('padron cfe'!D:D,MATCH(DATOS!C44,'padron cfe'!A:A,0),1),"")</f>
        <v/>
      </c>
      <c r="Y44" s="4"/>
      <c r="Z44" s="4"/>
      <c r="AA44" s="4"/>
      <c r="AB44" s="4"/>
      <c r="AC44" s="6" t="s">
        <v>157</v>
      </c>
      <c r="AD44" s="4"/>
      <c r="AE44" s="4" t="str">
        <f t="shared" si="1"/>
        <v/>
      </c>
      <c r="AF44" s="4"/>
      <c r="AG44" s="4"/>
      <c r="AH44" s="4"/>
      <c r="AI44" s="2" t="str">
        <f>IFERROR(IF(INDEX(AI$1:AI43,MATCH(BT44,BT$1:BT43,0),1)=0,"",INDEX(AI$1:AI43,MATCH(BT44,BT$1:BT43,0),1)),"")</f>
        <v/>
      </c>
      <c r="AJ44" s="2" t="str">
        <f>IFERROR(IF(INDEX(AJ$1:AJ43,MATCH(BT44,BT$1:BT43,0),1)=0,"",INDEX(AJ$1:AJ43,MATCH(BT44,BT$1:BT43,0),1)),"")</f>
        <v/>
      </c>
      <c r="AK44" s="2" t="str">
        <f>IFERROR(IF(INDEX(AK$1:AK43,MATCH(BT44,BT$1:BT43,0),1)=0,"",INDEX(AK$1:AK43,MATCH(BT44,BT$1:BT43,0),1)),"")</f>
        <v/>
      </c>
      <c r="AL44" s="31"/>
      <c r="AM44" s="31"/>
      <c r="AN44" s="2"/>
      <c r="AO44" s="4"/>
      <c r="AP44" s="4"/>
      <c r="AQ44" s="4"/>
      <c r="AR44" s="4"/>
      <c r="AS44" s="4"/>
      <c r="AT44" s="4"/>
      <c r="AU44" s="4"/>
      <c r="AV44" s="4"/>
      <c r="AW44" s="4"/>
      <c r="AY44" s="7"/>
      <c r="AZ44" s="47"/>
      <c r="BA44" s="66"/>
      <c r="BB44" s="66"/>
      <c r="BC44" s="66"/>
      <c r="BD44" s="78"/>
      <c r="BE44" s="66"/>
      <c r="BF44" s="66"/>
      <c r="BG44" s="4"/>
      <c r="BH44" s="69"/>
      <c r="BI44" s="4"/>
      <c r="BJ44" s="4"/>
      <c r="BK44" s="9" t="s">
        <v>157</v>
      </c>
      <c r="BL44" s="7"/>
      <c r="BM44" s="7"/>
      <c r="BN44" s="7"/>
      <c r="BO44" s="286"/>
      <c r="BP44" s="22"/>
      <c r="BQ44" s="7" t="str">
        <f t="shared" ca="1" si="2"/>
        <v/>
      </c>
      <c r="BR44" s="75" t="str">
        <f t="shared" si="3"/>
        <v/>
      </c>
      <c r="BS44" s="75" t="str">
        <f t="shared" si="4"/>
        <v/>
      </c>
      <c r="BT44" s="5" t="str">
        <f t="shared" si="5"/>
        <v/>
      </c>
      <c r="BU44" s="79" t="str">
        <f t="shared" si="6"/>
        <v/>
      </c>
      <c r="BV44" s="79" t="str">
        <f t="shared" si="7"/>
        <v/>
      </c>
      <c r="BW44" s="79" t="str">
        <f t="shared" si="8"/>
        <v/>
      </c>
      <c r="CC44" s="4" t="str">
        <f>IF(IFERROR(VLOOKUP(C44,C45:C$1993,1,0),"")="","",COUNTIF(C:C,C44))</f>
        <v/>
      </c>
      <c r="CG44" s="5" t="str">
        <f>IF(B44="","",IF(CC44="",1+(MAX(CG$2:CG43)),""))</f>
        <v/>
      </c>
      <c r="CH44" s="5" t="str">
        <f t="shared" si="9"/>
        <v/>
      </c>
      <c r="CI44" s="5" t="str">
        <f t="shared" si="10"/>
        <v/>
      </c>
      <c r="CJ44" s="14" t="str">
        <f t="shared" si="11"/>
        <v/>
      </c>
      <c r="CK44" s="25"/>
      <c r="CL44" s="15"/>
      <c r="CM44" s="5" t="str">
        <f t="shared" si="19"/>
        <v/>
      </c>
      <c r="CP44" s="5" t="str">
        <f t="shared" si="18"/>
        <v/>
      </c>
      <c r="CQ44" s="5" t="str">
        <f>IF(BT44="","",IFERROR(IF(VLOOKUP(BT44,BT$2:BT43,1,0)=0,"",""),BT44))</f>
        <v/>
      </c>
      <c r="CR44" s="22" t="str">
        <f>IF(CQ44="","",(IFERROR(VLOOKUP(MID(CQ44,1,1),$DI$2:DM$28,3,0),0)+IFERROR(VLOOKUP(MID(CQ44,2,1),DI$2:DM$28,4,0),0)+IFERROR(VLOOKUP(MID(CQ44,3,1),DI$2:DM$28,5,0),0)+(ROW(CQ44)/1000000000000)))</f>
        <v/>
      </c>
      <c r="CT44" s="5">
        <v>43</v>
      </c>
      <c r="CU44" s="5" t="str">
        <f>IFERROR(VLOOKUP(CT44,CP$2:CQ1120,2,0),"")</f>
        <v/>
      </c>
      <c r="DO44" s="5" t="e">
        <f>IF(REPORTE!AH$2="si",IF(C44=VALUE(REPORTE!C$22),IF(SUM(DO45:DO$1993),CONCATENATE(INT(B44),", "),INT(B44)),""),IF(C44=VALUE(REPORTE!C$21),IF(SUM(DO45:DO$1993),CONCATENATE(INT(B44),", "),INT(B44)),""))</f>
        <v>#VALUE!</v>
      </c>
      <c r="DP44" s="5" t="e">
        <f>CONCATENATE(DO44,DO45,DO46,DO47,DO48,DO49,DO50,DO51,DO52,DO53,DO54,DO55,DO56,DO57,DO58,DO59,DO60,DO61,DO62,DO63,DO64,DO65,DO66,DO67,DO68,DO69,DO70,DO71,DO72,DO73,DO74,DO75,DO76,DO77,DO78,DO79,DO80,DO81,DO82,DO83,DO84,DO85)</f>
        <v>#VALUE!</v>
      </c>
    </row>
    <row r="45" spans="1:123" s="5" customFormat="1" ht="15" customHeight="1" x14ac:dyDescent="0.25">
      <c r="A45" s="4" t="str">
        <f t="shared" ca="1" si="0"/>
        <v/>
      </c>
      <c r="B45" s="6"/>
      <c r="C45" s="8"/>
      <c r="D45" s="1" t="str">
        <f>IFERROR(INDEX('padron cfe'!B:B,MATCH(DATOS!C45,'padron cfe'!A:A,0),1),"")</f>
        <v/>
      </c>
      <c r="E45" s="1"/>
      <c r="F45" s="7"/>
      <c r="G45" s="9" t="s">
        <v>157</v>
      </c>
      <c r="H45" s="5" t="str">
        <f>IF(F45="","",IFERROR(CONCATENATE("PEUA",VLOOKUP(ESTADO,REPORTE!AV$2:AW$33,2,0),DIDTRITO_FORM,CADER_FORM,IFERROR(INDEX(CA:CA,MATCH(DAY(F45),BZ:BZ,0),1),DAY(F45)),IFERROR(INDEX(CA:CA,MATCH(MONTH(F45),BZ:BZ,0),1),MONTH(F45)),YEAR(F45),G45),""))</f>
        <v/>
      </c>
      <c r="I45" s="4"/>
      <c r="J45" s="66"/>
      <c r="K45" s="66"/>
      <c r="L45" s="66"/>
      <c r="M45" s="2" t="str">
        <f>IFERROR(INDEX('padron cfe'!C:C,MATCH(DATOS!C45,'padron cfe'!A:A,0),1),"")</f>
        <v/>
      </c>
      <c r="N45" s="66" t="str">
        <f>IFERROR(IF(BT45="","",IF(INDEX(N$1:N44,MATCH(BT45,BT$1:BT44,0),1)=0,"",INDEX(N$1:N44,MATCH(BT45,BT$1:BT44,0),1))),"")</f>
        <v/>
      </c>
      <c r="O45" s="66" t="str">
        <f>IFERROR(IF(BT45="","",IF(INDEX(O$1:O44,MATCH(BT45,BT$1:BT44,0),1)=0,"",INDEX(O$1:O44,MATCH(BT45,BT$1:BT44,0),1))),"")</f>
        <v/>
      </c>
      <c r="P45" s="4"/>
      <c r="Q45" s="2"/>
      <c r="R45" s="66"/>
      <c r="T45" s="66"/>
      <c r="U45" s="5" t="str">
        <f>IFERROR(IF(INDEX(U$1:U44,MATCH(T45,T$1:T44,0),1)=0,"",INDEX(U$1:U44,MATCH(T45,T$1:T44,0),1)),"")</f>
        <v/>
      </c>
      <c r="V45" s="66"/>
      <c r="W45" s="5" t="str">
        <f>IFERROR(IF(INDEX(W$1:W44,MATCH(V45,V$1:V44,0),1)=0,"",INDEX(W$1:W44,MATCH(V45,V$1:V44,0),1)),"")</f>
        <v/>
      </c>
      <c r="X45" s="2" t="str">
        <f>IFERROR(INDEX('padron cfe'!D:D,MATCH(DATOS!C45,'padron cfe'!A:A,0),1),"")</f>
        <v/>
      </c>
      <c r="Y45" s="4"/>
      <c r="Z45" s="4"/>
      <c r="AA45" s="4"/>
      <c r="AB45" s="4"/>
      <c r="AC45" s="6" t="s">
        <v>157</v>
      </c>
      <c r="AD45" s="4"/>
      <c r="AE45" s="4" t="str">
        <f t="shared" si="1"/>
        <v/>
      </c>
      <c r="AF45" s="4"/>
      <c r="AG45" s="4"/>
      <c r="AH45" s="4"/>
      <c r="AI45" s="2" t="str">
        <f>IFERROR(IF(INDEX(AI$1:AI44,MATCH(BT45,BT$1:BT44,0),1)=0,"",INDEX(AI$1:AI44,MATCH(BT45,BT$1:BT44,0),1)),"")</f>
        <v/>
      </c>
      <c r="AJ45" s="2" t="str">
        <f>IFERROR(IF(INDEX(AJ$1:AJ44,MATCH(BT45,BT$1:BT44,0),1)=0,"",INDEX(AJ$1:AJ44,MATCH(BT45,BT$1:BT44,0),1)),"")</f>
        <v/>
      </c>
      <c r="AK45" s="2" t="str">
        <f>IFERROR(IF(INDEX(AK$1:AK44,MATCH(BT45,BT$1:BT44,0),1)=0,"",INDEX(AK$1:AK44,MATCH(BT45,BT$1:BT44,0),1)),"")</f>
        <v/>
      </c>
      <c r="AL45" s="31"/>
      <c r="AM45" s="31"/>
      <c r="AN45" s="2"/>
      <c r="AO45" s="4"/>
      <c r="AP45" s="4"/>
      <c r="AQ45" s="4"/>
      <c r="AR45" s="4"/>
      <c r="AS45" s="4"/>
      <c r="AT45" s="4"/>
      <c r="AU45" s="4"/>
      <c r="AV45" s="4"/>
      <c r="AW45" s="4"/>
      <c r="AY45" s="7"/>
      <c r="AZ45" s="47"/>
      <c r="BA45" s="66"/>
      <c r="BB45" s="66"/>
      <c r="BC45" s="66"/>
      <c r="BD45" s="78"/>
      <c r="BE45" s="66"/>
      <c r="BF45" s="66"/>
      <c r="BG45" s="4"/>
      <c r="BH45" s="69"/>
      <c r="BI45" s="4"/>
      <c r="BJ45" s="4"/>
      <c r="BK45" s="9"/>
      <c r="BL45" s="7"/>
      <c r="BM45" s="7"/>
      <c r="BN45" s="7"/>
      <c r="BO45" s="286"/>
      <c r="BP45" s="22"/>
      <c r="BQ45" s="7" t="str">
        <f t="shared" ca="1" si="2"/>
        <v/>
      </c>
      <c r="BR45" s="75" t="str">
        <f t="shared" si="3"/>
        <v/>
      </c>
      <c r="BS45" s="75" t="str">
        <f t="shared" si="4"/>
        <v/>
      </c>
      <c r="BT45" s="5" t="str">
        <f t="shared" si="5"/>
        <v/>
      </c>
      <c r="BU45" s="79" t="str">
        <f t="shared" si="6"/>
        <v/>
      </c>
      <c r="BV45" s="79" t="str">
        <f t="shared" si="7"/>
        <v/>
      </c>
      <c r="BW45" s="79" t="str">
        <f t="shared" si="8"/>
        <v/>
      </c>
      <c r="CC45" s="4" t="str">
        <f>IF(IFERROR(VLOOKUP(C45,C46:C$1993,1,0),"")="","",COUNTIF(C:C,C45))</f>
        <v/>
      </c>
      <c r="CG45" s="5" t="str">
        <f>IF(B45="","",IF(CC45="",1+(MAX(CG$2:CG44)),""))</f>
        <v/>
      </c>
      <c r="CH45" s="5" t="str">
        <f t="shared" si="9"/>
        <v/>
      </c>
      <c r="CI45" s="5" t="str">
        <f t="shared" si="10"/>
        <v/>
      </c>
      <c r="CJ45" s="14" t="str">
        <f t="shared" si="11"/>
        <v/>
      </c>
      <c r="CK45" s="25"/>
      <c r="CL45" s="15"/>
      <c r="CM45" s="5" t="str">
        <f t="shared" si="19"/>
        <v/>
      </c>
      <c r="CP45" s="5" t="str">
        <f t="shared" si="18"/>
        <v/>
      </c>
      <c r="CQ45" s="5" t="str">
        <f>IF(BT45="","",IFERROR(IF(VLOOKUP(BT45,BT$2:BT44,1,0)=0,"",""),BT45))</f>
        <v/>
      </c>
      <c r="CR45" s="22" t="str">
        <f>IF(CQ45="","",(IFERROR(VLOOKUP(MID(CQ45,1,1),$DI$2:DM$28,3,0),0)+IFERROR(VLOOKUP(MID(CQ45,2,1),DI$2:DM$28,4,0),0)+IFERROR(VLOOKUP(MID(CQ45,3,1),DI$2:DM$28,5,0),0)+(ROW(CQ45)/1000000000000)))</f>
        <v/>
      </c>
      <c r="CT45" s="5">
        <v>44</v>
      </c>
      <c r="CU45" s="5" t="str">
        <f>IFERROR(VLOOKUP(CT45,CP$2:CQ1121,2,0),"")</f>
        <v/>
      </c>
      <c r="DO45" s="5" t="e">
        <f>IF(REPORTE!AH$2="si",IF(C45=VALUE(REPORTE!C$22),IF(SUM(DO46:DO$1993),CONCATENATE(INT(B45),", "),INT(B45)),""),IF(C45=VALUE(REPORTE!C$21),IF(SUM(DO46:DO$1993),CONCATENATE(INT(B45),", "),INT(B45)),""))</f>
        <v>#VALUE!</v>
      </c>
    </row>
    <row r="46" spans="1:123" s="5" customFormat="1" ht="15" customHeight="1" x14ac:dyDescent="0.25">
      <c r="A46" s="4" t="str">
        <f t="shared" ca="1" si="0"/>
        <v/>
      </c>
      <c r="B46" s="6"/>
      <c r="C46" s="8"/>
      <c r="D46" s="1" t="str">
        <f>IFERROR(INDEX('padron cfe'!B:B,MATCH(DATOS!C46,'padron cfe'!A:A,0),1),"")</f>
        <v/>
      </c>
      <c r="E46" s="1"/>
      <c r="F46" s="7"/>
      <c r="G46" s="9" t="s">
        <v>157</v>
      </c>
      <c r="H46" s="5" t="str">
        <f>IF(F46="","",IFERROR(CONCATENATE("PEUA",VLOOKUP(ESTADO,REPORTE!AV$2:AW$33,2,0),DIDTRITO_FORM,CADER_FORM,IFERROR(INDEX(CA:CA,MATCH(DAY(F46),BZ:BZ,0),1),DAY(F46)),IFERROR(INDEX(CA:CA,MATCH(MONTH(F46),BZ:BZ,0),1),MONTH(F46)),YEAR(F46),G46),""))</f>
        <v/>
      </c>
      <c r="I46" s="4"/>
      <c r="J46" s="66"/>
      <c r="K46" s="66"/>
      <c r="L46" s="66"/>
      <c r="M46" s="2" t="str">
        <f>IFERROR(INDEX('padron cfe'!C:C,MATCH(DATOS!C46,'padron cfe'!A:A,0),1),"")</f>
        <v/>
      </c>
      <c r="N46" s="66" t="str">
        <f>IFERROR(IF(BT46="","",IF(INDEX(N$1:N45,MATCH(BT46,BT$1:BT45,0),1)=0,"",INDEX(N$1:N45,MATCH(BT46,BT$1:BT45,0),1))),"")</f>
        <v/>
      </c>
      <c r="O46" s="66" t="str">
        <f>IFERROR(IF(BT46="","",IF(INDEX(O$1:O45,MATCH(BT46,BT$1:BT45,0),1)=0,"",INDEX(O$1:O45,MATCH(BT46,BT$1:BT45,0),1))),"")</f>
        <v/>
      </c>
      <c r="P46" s="4"/>
      <c r="Q46" s="2"/>
      <c r="R46" s="66"/>
      <c r="T46" s="66"/>
      <c r="U46" s="5" t="str">
        <f>IFERROR(IF(INDEX(U$1:U45,MATCH(T46,T$1:T45,0),1)=0,"",INDEX(U$1:U45,MATCH(T46,T$1:T45,0),1)),"")</f>
        <v/>
      </c>
      <c r="V46" s="66"/>
      <c r="W46" s="5" t="str">
        <f>IFERROR(IF(INDEX(W$1:W45,MATCH(V46,V$1:V45,0),1)=0,"",INDEX(W$1:W45,MATCH(V46,V$1:V45,0),1)),"")</f>
        <v/>
      </c>
      <c r="X46" s="2" t="str">
        <f>IFERROR(INDEX('padron cfe'!D:D,MATCH(DATOS!C46,'padron cfe'!A:A,0),1),"")</f>
        <v/>
      </c>
      <c r="Y46" s="4"/>
      <c r="Z46" s="4"/>
      <c r="AA46" s="4"/>
      <c r="AB46" s="4"/>
      <c r="AC46" s="6" t="s">
        <v>157</v>
      </c>
      <c r="AD46" s="4"/>
      <c r="AE46" s="4" t="str">
        <f t="shared" si="1"/>
        <v/>
      </c>
      <c r="AF46" s="4"/>
      <c r="AG46" s="4"/>
      <c r="AH46" s="4"/>
      <c r="AI46" s="2" t="str">
        <f>IFERROR(IF(INDEX(AI$1:AI45,MATCH(BT46,BT$1:BT45,0),1)=0,"",INDEX(AI$1:AI45,MATCH(BT46,BT$1:BT45,0),1)),"")</f>
        <v/>
      </c>
      <c r="AJ46" s="2" t="str">
        <f>IFERROR(IF(INDEX(AJ$1:AJ45,MATCH(BT46,BT$1:BT45,0),1)=0,"",INDEX(AJ$1:AJ45,MATCH(BT46,BT$1:BT45,0),1)),"")</f>
        <v/>
      </c>
      <c r="AK46" s="2" t="str">
        <f>IFERROR(IF(INDEX(AK$1:AK45,MATCH(BT46,BT$1:BT45,0),1)=0,"",INDEX(AK$1:AK45,MATCH(BT46,BT$1:BT45,0),1)),"")</f>
        <v/>
      </c>
      <c r="AL46" s="31"/>
      <c r="AM46" s="31"/>
      <c r="AN46" s="2"/>
      <c r="AO46" s="4"/>
      <c r="AP46" s="4"/>
      <c r="AQ46" s="4"/>
      <c r="AR46" s="4"/>
      <c r="AS46" s="4"/>
      <c r="AT46" s="4"/>
      <c r="AU46" s="4"/>
      <c r="AV46" s="4"/>
      <c r="AW46" s="4"/>
      <c r="AY46" s="7"/>
      <c r="AZ46" s="47"/>
      <c r="BA46" s="66"/>
      <c r="BB46" s="66"/>
      <c r="BC46" s="66"/>
      <c r="BD46" s="78"/>
      <c r="BE46" s="66"/>
      <c r="BF46" s="66"/>
      <c r="BG46" s="4"/>
      <c r="BH46" s="69"/>
      <c r="BI46" s="4"/>
      <c r="BJ46" s="4"/>
      <c r="BK46" s="9" t="s">
        <v>157</v>
      </c>
      <c r="BL46" s="7"/>
      <c r="BM46" s="7"/>
      <c r="BN46" s="7"/>
      <c r="BO46" s="286"/>
      <c r="BP46" s="22"/>
      <c r="BQ46" s="7" t="str">
        <f t="shared" ca="1" si="2"/>
        <v/>
      </c>
      <c r="BR46" s="75" t="str">
        <f t="shared" si="3"/>
        <v/>
      </c>
      <c r="BS46" s="75" t="str">
        <f t="shared" si="4"/>
        <v/>
      </c>
      <c r="BT46" s="5" t="str">
        <f t="shared" si="5"/>
        <v/>
      </c>
      <c r="BU46" s="79" t="str">
        <f t="shared" si="6"/>
        <v/>
      </c>
      <c r="BV46" s="79" t="str">
        <f t="shared" si="7"/>
        <v/>
      </c>
      <c r="BW46" s="79" t="str">
        <f t="shared" si="8"/>
        <v/>
      </c>
      <c r="CC46" s="4" t="str">
        <f>IF(IFERROR(VLOOKUP(C46,C47:C$1993,1,0),"")="","",COUNTIF(C:C,C46))</f>
        <v/>
      </c>
      <c r="CG46" s="5" t="str">
        <f>IF(B46="","",IF(CC46="",1+(MAX(CG$2:CG45)),""))</f>
        <v/>
      </c>
      <c r="CH46" s="5" t="str">
        <f t="shared" si="9"/>
        <v/>
      </c>
      <c r="CI46" s="5" t="str">
        <f t="shared" si="10"/>
        <v/>
      </c>
      <c r="CJ46" s="14" t="str">
        <f t="shared" si="11"/>
        <v/>
      </c>
      <c r="CK46" s="25"/>
      <c r="CL46" s="15"/>
      <c r="CM46" s="5" t="str">
        <f t="shared" si="19"/>
        <v/>
      </c>
      <c r="CP46" s="5" t="str">
        <f t="shared" si="18"/>
        <v/>
      </c>
      <c r="CQ46" s="5" t="str">
        <f>IF(BT46="","",IFERROR(IF(VLOOKUP(BT46,BT$2:BT45,1,0)=0,"",""),BT46))</f>
        <v/>
      </c>
      <c r="CR46" s="22" t="str">
        <f>IF(CQ46="","",(IFERROR(VLOOKUP(MID(CQ46,1,1),$DI$2:DM$28,3,0),0)+IFERROR(VLOOKUP(MID(CQ46,2,1),DI$2:DM$28,4,0),0)+IFERROR(VLOOKUP(MID(CQ46,3,1),DI$2:DM$28,5,0),0)+(ROW(CQ46)/1000000000000)))</f>
        <v/>
      </c>
      <c r="CT46" s="5">
        <v>45</v>
      </c>
      <c r="CU46" s="5" t="str">
        <f>IFERROR(VLOOKUP(CT46,CP$2:CQ1122,2,0),"")</f>
        <v/>
      </c>
      <c r="DO46" s="5" t="e">
        <f>IF(REPORTE!AH$2="si",IF(C46=VALUE(REPORTE!C$22),IF(SUM(DO47:DO$1993),CONCATENATE(INT(B46),", "),INT(B46)),""),IF(C46=VALUE(REPORTE!C$21),IF(SUM(DO47:DO$1993),CONCATENATE(INT(B46),", "),INT(B46)),""))</f>
        <v>#VALUE!</v>
      </c>
    </row>
    <row r="47" spans="1:123" s="5" customFormat="1" ht="15" customHeight="1" x14ac:dyDescent="0.25">
      <c r="A47" s="4" t="str">
        <f t="shared" ca="1" si="0"/>
        <v/>
      </c>
      <c r="B47" s="6"/>
      <c r="C47" s="8"/>
      <c r="D47" s="1" t="str">
        <f>IFERROR(INDEX('padron cfe'!B:B,MATCH(DATOS!C47,'padron cfe'!A:A,0),1),"")</f>
        <v/>
      </c>
      <c r="E47" s="1"/>
      <c r="F47" s="7"/>
      <c r="G47" s="9" t="s">
        <v>157</v>
      </c>
      <c r="H47" s="5" t="str">
        <f>IF(F47="","",IFERROR(CONCATENATE("PEUA",VLOOKUP(ESTADO,REPORTE!AV$2:AW$33,2,0),DIDTRITO_FORM,CADER_FORM,IFERROR(INDEX(CA:CA,MATCH(DAY(F47),BZ:BZ,0),1),DAY(F47)),IFERROR(INDEX(CA:CA,MATCH(MONTH(F47),BZ:BZ,0),1),MONTH(F47)),YEAR(F47),G47),""))</f>
        <v/>
      </c>
      <c r="I47" s="4"/>
      <c r="J47" s="66"/>
      <c r="K47" s="66"/>
      <c r="L47" s="66"/>
      <c r="M47" s="2" t="str">
        <f>IFERROR(INDEX('padron cfe'!C:C,MATCH(DATOS!C47,'padron cfe'!A:A,0),1),"")</f>
        <v/>
      </c>
      <c r="N47" s="66" t="str">
        <f>IFERROR(IF(BT47="","",IF(INDEX(N$1:N46,MATCH(BT47,BT$1:BT46,0),1)=0,"",INDEX(N$1:N46,MATCH(BT47,BT$1:BT46,0),1))),"")</f>
        <v/>
      </c>
      <c r="O47" s="66" t="str">
        <f>IFERROR(IF(BT47="","",IF(INDEX(O$1:O46,MATCH(BT47,BT$1:BT46,0),1)=0,"",INDEX(O$1:O46,MATCH(BT47,BT$1:BT46,0),1))),"")</f>
        <v/>
      </c>
      <c r="P47" s="4"/>
      <c r="Q47" s="2"/>
      <c r="R47" s="66"/>
      <c r="T47" s="66"/>
      <c r="U47" s="5" t="str">
        <f>IFERROR(IF(INDEX(U$1:U46,MATCH(T47,T$1:T46,0),1)=0,"",INDEX(U$1:U46,MATCH(T47,T$1:T46,0),1)),"")</f>
        <v/>
      </c>
      <c r="V47" s="66"/>
      <c r="W47" s="5" t="str">
        <f>IFERROR(IF(INDEX(W$1:W46,MATCH(V47,V$1:V46,0),1)=0,"",INDEX(W$1:W46,MATCH(V47,V$1:V46,0),1)),"")</f>
        <v/>
      </c>
      <c r="X47" s="2" t="str">
        <f>IFERROR(INDEX('padron cfe'!D:D,MATCH(DATOS!C47,'padron cfe'!A:A,0),1),"")</f>
        <v/>
      </c>
      <c r="Y47" s="4"/>
      <c r="Z47" s="4"/>
      <c r="AA47" s="4"/>
      <c r="AB47" s="4"/>
      <c r="AC47" s="6" t="s">
        <v>157</v>
      </c>
      <c r="AD47" s="4"/>
      <c r="AE47" s="4" t="str">
        <f t="shared" si="1"/>
        <v/>
      </c>
      <c r="AF47" s="4"/>
      <c r="AG47" s="4"/>
      <c r="AH47" s="4"/>
      <c r="AI47" s="2" t="str">
        <f>IFERROR(IF(INDEX(AI$1:AI46,MATCH(BT47,BT$1:BT46,0),1)=0,"",INDEX(AI$1:AI46,MATCH(BT47,BT$1:BT46,0),1)),"")</f>
        <v/>
      </c>
      <c r="AJ47" s="2" t="str">
        <f>IFERROR(IF(INDEX(AJ$1:AJ46,MATCH(BT47,BT$1:BT46,0),1)=0,"",INDEX(AJ$1:AJ46,MATCH(BT47,BT$1:BT46,0),1)),"")</f>
        <v/>
      </c>
      <c r="AK47" s="2" t="str">
        <f>IFERROR(IF(INDEX(AK$1:AK46,MATCH(BT47,BT$1:BT46,0),1)=0,"",INDEX(AK$1:AK46,MATCH(BT47,BT$1:BT46,0),1)),"")</f>
        <v/>
      </c>
      <c r="AL47" s="31"/>
      <c r="AM47" s="31"/>
      <c r="AN47" s="2"/>
      <c r="AO47" s="4"/>
      <c r="AP47" s="4"/>
      <c r="AQ47" s="4"/>
      <c r="AR47" s="4"/>
      <c r="AS47" s="4"/>
      <c r="AT47" s="4"/>
      <c r="AU47" s="4"/>
      <c r="AV47" s="4"/>
      <c r="AW47" s="4"/>
      <c r="AY47" s="7"/>
      <c r="AZ47" s="47"/>
      <c r="BA47" s="66"/>
      <c r="BB47" s="66"/>
      <c r="BC47" s="66"/>
      <c r="BD47" s="78"/>
      <c r="BE47" s="66"/>
      <c r="BF47" s="66"/>
      <c r="BG47" s="4"/>
      <c r="BH47" s="69"/>
      <c r="BI47" s="4"/>
      <c r="BJ47" s="4"/>
      <c r="BK47" s="9"/>
      <c r="BL47" s="7"/>
      <c r="BM47" s="7"/>
      <c r="BN47" s="7"/>
      <c r="BO47" s="286"/>
      <c r="BP47" s="22"/>
      <c r="BQ47" s="7" t="str">
        <f t="shared" ca="1" si="2"/>
        <v/>
      </c>
      <c r="BR47" s="75" t="str">
        <f t="shared" si="3"/>
        <v/>
      </c>
      <c r="BS47" s="75" t="str">
        <f t="shared" si="4"/>
        <v/>
      </c>
      <c r="BT47" s="5" t="str">
        <f t="shared" si="5"/>
        <v/>
      </c>
      <c r="BU47" s="79" t="str">
        <f t="shared" si="6"/>
        <v/>
      </c>
      <c r="BV47" s="79" t="str">
        <f t="shared" si="7"/>
        <v/>
      </c>
      <c r="BW47" s="79" t="str">
        <f t="shared" si="8"/>
        <v/>
      </c>
      <c r="CC47" s="4" t="str">
        <f>IF(IFERROR(VLOOKUP(C47,C48:C$1993,1,0),"")="","",COUNTIF(C:C,C47))</f>
        <v/>
      </c>
      <c r="CG47" s="5" t="str">
        <f>IF(B47="","",IF(CC47="",1+(MAX(CG$2:CG46)),""))</f>
        <v/>
      </c>
      <c r="CH47" s="5" t="str">
        <f t="shared" si="9"/>
        <v/>
      </c>
      <c r="CI47" s="5" t="str">
        <f t="shared" si="10"/>
        <v/>
      </c>
      <c r="CJ47" s="14" t="str">
        <f t="shared" si="11"/>
        <v/>
      </c>
      <c r="CK47" s="25"/>
      <c r="CL47" s="15"/>
      <c r="CM47" s="5" t="str">
        <f t="shared" si="19"/>
        <v/>
      </c>
      <c r="CP47" s="5" t="str">
        <f t="shared" si="18"/>
        <v/>
      </c>
      <c r="CQ47" s="5" t="str">
        <f>IF(BT47="","",IFERROR(IF(VLOOKUP(BT47,BT$2:BT46,1,0)=0,"",""),BT47))</f>
        <v/>
      </c>
      <c r="CR47" s="22" t="str">
        <f>IF(CQ47="","",(IFERROR(VLOOKUP(MID(CQ47,1,1),$DI$2:DM$28,3,0),0)+IFERROR(VLOOKUP(MID(CQ47,2,1),DI$2:DM$28,4,0),0)+IFERROR(VLOOKUP(MID(CQ47,3,1),DI$2:DM$28,5,0),0)+(ROW(CQ47)/1000000000000)))</f>
        <v/>
      </c>
      <c r="CT47" s="5">
        <v>46</v>
      </c>
      <c r="CU47" s="5" t="str">
        <f>IFERROR(VLOOKUP(CT47,CP$2:CQ1123,2,0),"")</f>
        <v/>
      </c>
      <c r="DO47" s="5" t="e">
        <f>IF(REPORTE!AH$2="si",IF(C47=VALUE(REPORTE!C$22),IF(SUM(DO48:DO$1993),CONCATENATE(INT(B47),", "),INT(B47)),""),IF(C47=VALUE(REPORTE!C$21),IF(SUM(DO48:DO$1993),CONCATENATE(INT(B47),", "),INT(B47)),""))</f>
        <v>#VALUE!</v>
      </c>
    </row>
    <row r="48" spans="1:123" s="5" customFormat="1" ht="15" customHeight="1" x14ac:dyDescent="0.25">
      <c r="A48" s="4" t="str">
        <f t="shared" ca="1" si="0"/>
        <v/>
      </c>
      <c r="B48" s="6"/>
      <c r="C48" s="8"/>
      <c r="D48" s="1" t="str">
        <f>IFERROR(INDEX('padron cfe'!B:B,MATCH(DATOS!C48,'padron cfe'!A:A,0),1),"")</f>
        <v/>
      </c>
      <c r="E48" s="1"/>
      <c r="F48" s="7"/>
      <c r="G48" s="9" t="s">
        <v>157</v>
      </c>
      <c r="H48" s="5" t="str">
        <f>IF(F48="","",IFERROR(CONCATENATE("PEUA",VLOOKUP(ESTADO,REPORTE!AV$2:AW$33,2,0),DIDTRITO_FORM,CADER_FORM,IFERROR(INDEX(CA:CA,MATCH(DAY(F48),BZ:BZ,0),1),DAY(F48)),IFERROR(INDEX(CA:CA,MATCH(MONTH(F48),BZ:BZ,0),1),MONTH(F48)),YEAR(F48),G48),""))</f>
        <v/>
      </c>
      <c r="I48" s="4"/>
      <c r="J48" s="66"/>
      <c r="K48" s="66"/>
      <c r="L48" s="66"/>
      <c r="M48" s="2" t="str">
        <f>IFERROR(INDEX('padron cfe'!C:C,MATCH(DATOS!C48,'padron cfe'!A:A,0),1),"")</f>
        <v/>
      </c>
      <c r="N48" s="66" t="str">
        <f>IFERROR(IF(BT48="","",IF(INDEX(N$1:N47,MATCH(BT48,BT$1:BT47,0),1)=0,"",INDEX(N$1:N47,MATCH(BT48,BT$1:BT47,0),1))),"")</f>
        <v/>
      </c>
      <c r="O48" s="66" t="str">
        <f>IFERROR(IF(BT48="","",IF(INDEX(O$1:O47,MATCH(BT48,BT$1:BT47,0),1)=0,"",INDEX(O$1:O47,MATCH(BT48,BT$1:BT47,0),1))),"")</f>
        <v/>
      </c>
      <c r="P48" s="4"/>
      <c r="Q48" s="2"/>
      <c r="R48" s="66"/>
      <c r="T48" s="66"/>
      <c r="U48" s="5" t="str">
        <f>IFERROR(IF(INDEX(U$1:U47,MATCH(T48,T$1:T47,0),1)=0,"",INDEX(U$1:U47,MATCH(T48,T$1:T47,0),1)),"")</f>
        <v/>
      </c>
      <c r="V48" s="66"/>
      <c r="W48" s="5" t="str">
        <f>IFERROR(IF(INDEX(W$1:W47,MATCH(V48,V$1:V47,0),1)=0,"",INDEX(W$1:W47,MATCH(V48,V$1:V47,0),1)),"")</f>
        <v/>
      </c>
      <c r="X48" s="2" t="str">
        <f>IFERROR(INDEX('padron cfe'!D:D,MATCH(DATOS!C48,'padron cfe'!A:A,0),1),"")</f>
        <v/>
      </c>
      <c r="Y48" s="4"/>
      <c r="Z48" s="4"/>
      <c r="AA48" s="4"/>
      <c r="AB48" s="4"/>
      <c r="AC48" s="6" t="s">
        <v>157</v>
      </c>
      <c r="AD48" s="4"/>
      <c r="AE48" s="4" t="str">
        <f t="shared" si="1"/>
        <v/>
      </c>
      <c r="AF48" s="4"/>
      <c r="AG48" s="4"/>
      <c r="AH48" s="4"/>
      <c r="AI48" s="2" t="str">
        <f>IFERROR(IF(INDEX(AI$1:AI47,MATCH(BT48,BT$1:BT47,0),1)=0,"",INDEX(AI$1:AI47,MATCH(BT48,BT$1:BT47,0),1)),"")</f>
        <v/>
      </c>
      <c r="AJ48" s="2" t="str">
        <f>IFERROR(IF(INDEX(AJ$1:AJ47,MATCH(BT48,BT$1:BT47,0),1)=0,"",INDEX(AJ$1:AJ47,MATCH(BT48,BT$1:BT47,0),1)),"")</f>
        <v/>
      </c>
      <c r="AK48" s="2" t="str">
        <f>IFERROR(IF(INDEX(AK$1:AK47,MATCH(BT48,BT$1:BT47,0),1)=0,"",INDEX(AK$1:AK47,MATCH(BT48,BT$1:BT47,0),1)),"")</f>
        <v/>
      </c>
      <c r="AL48" s="31"/>
      <c r="AM48" s="31"/>
      <c r="AN48" s="2"/>
      <c r="AO48" s="4"/>
      <c r="AP48" s="4"/>
      <c r="AQ48" s="4"/>
      <c r="AR48" s="4"/>
      <c r="AS48" s="4"/>
      <c r="AT48" s="4"/>
      <c r="AU48" s="4"/>
      <c r="AV48" s="4"/>
      <c r="AW48" s="4"/>
      <c r="AY48" s="7"/>
      <c r="AZ48" s="47"/>
      <c r="BA48" s="66"/>
      <c r="BB48" s="66"/>
      <c r="BC48" s="66"/>
      <c r="BD48" s="78"/>
      <c r="BE48" s="66"/>
      <c r="BF48" s="66"/>
      <c r="BG48" s="4"/>
      <c r="BH48" s="69"/>
      <c r="BI48" s="4"/>
      <c r="BJ48" s="4"/>
      <c r="BK48" s="9" t="s">
        <v>157</v>
      </c>
      <c r="BL48" s="7"/>
      <c r="BM48" s="7"/>
      <c r="BN48" s="7"/>
      <c r="BO48" s="286"/>
      <c r="BP48" s="22"/>
      <c r="BQ48" s="7" t="str">
        <f t="shared" ca="1" si="2"/>
        <v/>
      </c>
      <c r="BR48" s="75" t="str">
        <f t="shared" si="3"/>
        <v/>
      </c>
      <c r="BS48" s="75" t="str">
        <f t="shared" si="4"/>
        <v/>
      </c>
      <c r="BT48" s="5" t="str">
        <f t="shared" si="5"/>
        <v/>
      </c>
      <c r="BU48" s="79" t="str">
        <f t="shared" si="6"/>
        <v/>
      </c>
      <c r="BV48" s="79" t="str">
        <f t="shared" si="7"/>
        <v/>
      </c>
      <c r="BW48" s="79" t="str">
        <f t="shared" si="8"/>
        <v/>
      </c>
      <c r="CC48" s="4" t="str">
        <f>IF(IFERROR(VLOOKUP(C48,C49:C$1993,1,0),"")="","",COUNTIF(C:C,C48))</f>
        <v/>
      </c>
      <c r="CG48" s="5" t="str">
        <f>IF(B48="","",IF(CC48="",1+(MAX(CG$2:CG47)),""))</f>
        <v/>
      </c>
      <c r="CH48" s="5" t="str">
        <f t="shared" si="9"/>
        <v/>
      </c>
      <c r="CI48" s="5" t="str">
        <f t="shared" si="10"/>
        <v/>
      </c>
      <c r="CJ48" s="14" t="str">
        <f t="shared" si="11"/>
        <v/>
      </c>
      <c r="CK48" s="25"/>
      <c r="CL48" s="15"/>
      <c r="CM48" s="5" t="str">
        <f t="shared" si="19"/>
        <v/>
      </c>
      <c r="CP48" s="5" t="str">
        <f t="shared" si="18"/>
        <v/>
      </c>
      <c r="CQ48" s="5" t="str">
        <f>IF(BT48="","",IFERROR(IF(VLOOKUP(BT48,BT$2:BT47,1,0)=0,"",""),BT48))</f>
        <v/>
      </c>
      <c r="CR48" s="22" t="str">
        <f>IF(CQ48="","",(IFERROR(VLOOKUP(MID(CQ48,1,1),$DI$2:DM$28,3,0),0)+IFERROR(VLOOKUP(MID(CQ48,2,1),DI$2:DM$28,4,0),0)+IFERROR(VLOOKUP(MID(CQ48,3,1),DI$2:DM$28,5,0),0)+(ROW(CQ48)/1000000000000)))</f>
        <v/>
      </c>
      <c r="CT48" s="5">
        <v>47</v>
      </c>
      <c r="CU48" s="5" t="str">
        <f>IFERROR(VLOOKUP(CT48,CP$2:CQ1124,2,0),"")</f>
        <v/>
      </c>
      <c r="DO48" s="5" t="e">
        <f>IF(REPORTE!AH$2="si",IF(C48=VALUE(REPORTE!C$22),IF(SUM(DO49:DO$1993),CONCATENATE(INT(B48),", "),INT(B48)),""),IF(C48=VALUE(REPORTE!C$21),IF(SUM(DO49:DO$1993),CONCATENATE(INT(B48),", "),INT(B48)),""))</f>
        <v>#VALUE!</v>
      </c>
    </row>
    <row r="49" spans="1:119" s="5" customFormat="1" ht="15" customHeight="1" x14ac:dyDescent="0.25">
      <c r="A49" s="4" t="str">
        <f t="shared" ca="1" si="0"/>
        <v/>
      </c>
      <c r="B49" s="6"/>
      <c r="C49" s="8"/>
      <c r="D49" s="1" t="str">
        <f>IFERROR(INDEX('padron cfe'!B:B,MATCH(DATOS!C49,'padron cfe'!A:A,0),1),"")</f>
        <v/>
      </c>
      <c r="E49" s="1"/>
      <c r="F49" s="7"/>
      <c r="G49" s="9" t="s">
        <v>157</v>
      </c>
      <c r="H49" s="5" t="str">
        <f>IF(F49="","",IFERROR(CONCATENATE("PEUA",VLOOKUP(ESTADO,REPORTE!AV$2:AW$33,2,0),DIDTRITO_FORM,CADER_FORM,IFERROR(INDEX(CA:CA,MATCH(DAY(F49),BZ:BZ,0),1),DAY(F49)),IFERROR(INDEX(CA:CA,MATCH(MONTH(F49),BZ:BZ,0),1),MONTH(F49)),YEAR(F49),G49),""))</f>
        <v/>
      </c>
      <c r="I49" s="4"/>
      <c r="J49" s="66"/>
      <c r="K49" s="66"/>
      <c r="L49" s="66"/>
      <c r="M49" s="2" t="str">
        <f>IFERROR(INDEX('padron cfe'!C:C,MATCH(DATOS!C49,'padron cfe'!A:A,0),1),"")</f>
        <v/>
      </c>
      <c r="N49" s="66" t="str">
        <f>IFERROR(IF(BT49="","",IF(INDEX(N$1:N48,MATCH(BT49,BT$1:BT48,0),1)=0,"",INDEX(N$1:N48,MATCH(BT49,BT$1:BT48,0),1))),"")</f>
        <v/>
      </c>
      <c r="O49" s="66" t="str">
        <f>IFERROR(IF(BT49="","",IF(INDEX(O$1:O48,MATCH(BT49,BT$1:BT48,0),1)=0,"",INDEX(O$1:O48,MATCH(BT49,BT$1:BT48,0),1))),"")</f>
        <v/>
      </c>
      <c r="P49" s="4"/>
      <c r="Q49" s="2"/>
      <c r="R49" s="66"/>
      <c r="T49" s="66"/>
      <c r="U49" s="5" t="str">
        <f>IFERROR(IF(INDEX(U$1:U48,MATCH(T49,T$1:T48,0),1)=0,"",INDEX(U$1:U48,MATCH(T49,T$1:T48,0),1)),"")</f>
        <v/>
      </c>
      <c r="V49" s="66"/>
      <c r="W49" s="5" t="str">
        <f>IFERROR(IF(INDEX(W$1:W48,MATCH(V49,V$1:V48,0),1)=0,"",INDEX(W$1:W48,MATCH(V49,V$1:V48,0),1)),"")</f>
        <v/>
      </c>
      <c r="X49" s="2" t="str">
        <f>IFERROR(INDEX('padron cfe'!D:D,MATCH(DATOS!C49,'padron cfe'!A:A,0),1),"")</f>
        <v/>
      </c>
      <c r="Y49" s="4"/>
      <c r="Z49" s="4"/>
      <c r="AA49" s="4"/>
      <c r="AB49" s="4"/>
      <c r="AC49" s="6" t="s">
        <v>157</v>
      </c>
      <c r="AD49" s="4"/>
      <c r="AE49" s="4" t="str">
        <f t="shared" si="1"/>
        <v/>
      </c>
      <c r="AF49" s="4"/>
      <c r="AG49" s="4"/>
      <c r="AH49" s="4"/>
      <c r="AI49" s="2" t="str">
        <f>IFERROR(IF(INDEX(AI$1:AI48,MATCH(BT49,BT$1:BT48,0),1)=0,"",INDEX(AI$1:AI48,MATCH(BT49,BT$1:BT48,0),1)),"")</f>
        <v/>
      </c>
      <c r="AJ49" s="2" t="str">
        <f>IFERROR(IF(INDEX(AJ$1:AJ48,MATCH(BT49,BT$1:BT48,0),1)=0,"",INDEX(AJ$1:AJ48,MATCH(BT49,BT$1:BT48,0),1)),"")</f>
        <v/>
      </c>
      <c r="AK49" s="2" t="str">
        <f>IFERROR(IF(INDEX(AK$1:AK48,MATCH(BT49,BT$1:BT48,0),1)=0,"",INDEX(AK$1:AK48,MATCH(BT49,BT$1:BT48,0),1)),"")</f>
        <v/>
      </c>
      <c r="AL49" s="31"/>
      <c r="AM49" s="31"/>
      <c r="AN49" s="2"/>
      <c r="AO49" s="4"/>
      <c r="AP49" s="4"/>
      <c r="AQ49" s="4"/>
      <c r="AR49" s="4"/>
      <c r="AS49" s="4"/>
      <c r="AT49" s="4"/>
      <c r="AU49" s="4"/>
      <c r="AV49" s="4"/>
      <c r="AW49" s="4"/>
      <c r="AY49" s="7"/>
      <c r="AZ49" s="47"/>
      <c r="BA49" s="66"/>
      <c r="BB49" s="66"/>
      <c r="BC49" s="66"/>
      <c r="BD49" s="78"/>
      <c r="BE49" s="66"/>
      <c r="BF49" s="66"/>
      <c r="BG49" s="4"/>
      <c r="BH49" s="69"/>
      <c r="BI49" s="4"/>
      <c r="BJ49" s="4"/>
      <c r="BK49" s="9"/>
      <c r="BL49" s="7"/>
      <c r="BM49" s="7"/>
      <c r="BN49" s="7"/>
      <c r="BO49" s="286"/>
      <c r="BP49" s="22"/>
      <c r="BQ49" s="7" t="str">
        <f t="shared" ca="1" si="2"/>
        <v/>
      </c>
      <c r="BR49" s="75" t="str">
        <f t="shared" si="3"/>
        <v/>
      </c>
      <c r="BS49" s="75" t="str">
        <f t="shared" si="4"/>
        <v/>
      </c>
      <c r="BT49" s="5" t="str">
        <f t="shared" si="5"/>
        <v/>
      </c>
      <c r="BU49" s="79" t="str">
        <f t="shared" si="6"/>
        <v/>
      </c>
      <c r="BV49" s="79" t="str">
        <f t="shared" si="7"/>
        <v/>
      </c>
      <c r="BW49" s="79" t="str">
        <f t="shared" si="8"/>
        <v/>
      </c>
      <c r="CC49" s="4" t="str">
        <f>IF(IFERROR(VLOOKUP(C49,C50:C$1993,1,0),"")="","",COUNTIF(C:C,C49))</f>
        <v/>
      </c>
      <c r="CG49" s="5" t="str">
        <f>IF(B49="","",IF(CC49="",1+(MAX(CG$2:CG48)),""))</f>
        <v/>
      </c>
      <c r="CH49" s="5" t="str">
        <f t="shared" si="9"/>
        <v/>
      </c>
      <c r="CI49" s="5" t="str">
        <f t="shared" si="10"/>
        <v/>
      </c>
      <c r="CJ49" s="14" t="str">
        <f t="shared" si="11"/>
        <v/>
      </c>
      <c r="CK49" s="25"/>
      <c r="CL49" s="15"/>
      <c r="CM49" s="5" t="str">
        <f t="shared" si="19"/>
        <v/>
      </c>
      <c r="CP49" s="5" t="str">
        <f t="shared" si="18"/>
        <v/>
      </c>
      <c r="CQ49" s="5" t="str">
        <f>IF(BT49="","",IFERROR(IF(VLOOKUP(BT49,BT$2:BT48,1,0)=0,"",""),BT49))</f>
        <v/>
      </c>
      <c r="CR49" s="22" t="str">
        <f>IF(CQ49="","",(IFERROR(VLOOKUP(MID(CQ49,1,1),$DI$2:DM$28,3,0),0)+IFERROR(VLOOKUP(MID(CQ49,2,1),DI$2:DM$28,4,0),0)+IFERROR(VLOOKUP(MID(CQ49,3,1),DI$2:DM$28,5,0),0)+(ROW(CQ49)/1000000000000)))</f>
        <v/>
      </c>
      <c r="CT49" s="5">
        <v>48</v>
      </c>
      <c r="CU49" s="5" t="str">
        <f>IFERROR(VLOOKUP(CT49,CP$2:CQ1125,2,0),"")</f>
        <v/>
      </c>
      <c r="DO49" s="5" t="e">
        <f>IF(REPORTE!AH$2="si",IF(C49=VALUE(REPORTE!C$22),IF(SUM(DO50:DO$1993),CONCATENATE(INT(B49),", "),INT(B49)),""),IF(C49=VALUE(REPORTE!C$21),IF(SUM(DO50:DO$1993),CONCATENATE(INT(B49),", "),INT(B49)),""))</f>
        <v>#VALUE!</v>
      </c>
    </row>
    <row r="50" spans="1:119" s="5" customFormat="1" ht="15" customHeight="1" x14ac:dyDescent="0.25">
      <c r="A50" s="4" t="str">
        <f t="shared" ca="1" si="0"/>
        <v/>
      </c>
      <c r="B50" s="6"/>
      <c r="C50" s="8"/>
      <c r="D50" s="1" t="str">
        <f>IFERROR(INDEX('padron cfe'!B:B,MATCH(DATOS!C50,'padron cfe'!A:A,0),1),"")</f>
        <v/>
      </c>
      <c r="E50" s="1"/>
      <c r="F50" s="7"/>
      <c r="G50" s="9" t="s">
        <v>157</v>
      </c>
      <c r="H50" s="5" t="str">
        <f>IF(F50="","",IFERROR(CONCATENATE("PEUA",VLOOKUP(ESTADO,REPORTE!AV$2:AW$33,2,0),DIDTRITO_FORM,CADER_FORM,IFERROR(INDEX(CA:CA,MATCH(DAY(F50),BZ:BZ,0),1),DAY(F50)),IFERROR(INDEX(CA:CA,MATCH(MONTH(F50),BZ:BZ,0),1),MONTH(F50)),YEAR(F50),G50),""))</f>
        <v/>
      </c>
      <c r="I50" s="4"/>
      <c r="J50" s="66"/>
      <c r="K50" s="66"/>
      <c r="L50" s="66"/>
      <c r="M50" s="2" t="str">
        <f>IFERROR(INDEX('padron cfe'!C:C,MATCH(DATOS!C50,'padron cfe'!A:A,0),1),"")</f>
        <v/>
      </c>
      <c r="N50" s="66" t="str">
        <f>IFERROR(IF(BT50="","",IF(INDEX(N$1:N49,MATCH(BT50,BT$1:BT49,0),1)=0,"",INDEX(N$1:N49,MATCH(BT50,BT$1:BT49,0),1))),"")</f>
        <v/>
      </c>
      <c r="O50" s="66" t="str">
        <f>IFERROR(IF(BT50="","",IF(INDEX(O$1:O49,MATCH(BT50,BT$1:BT49,0),1)=0,"",INDEX(O$1:O49,MATCH(BT50,BT$1:BT49,0),1))),"")</f>
        <v/>
      </c>
      <c r="P50" s="4"/>
      <c r="Q50" s="2"/>
      <c r="R50" s="66"/>
      <c r="T50" s="66"/>
      <c r="U50" s="5" t="str">
        <f>IFERROR(IF(INDEX(U$1:U49,MATCH(T50,T$1:T49,0),1)=0,"",INDEX(U$1:U49,MATCH(T50,T$1:T49,0),1)),"")</f>
        <v/>
      </c>
      <c r="V50" s="66"/>
      <c r="W50" s="5" t="str">
        <f>IFERROR(IF(INDEX(W$1:W49,MATCH(V50,V$1:V49,0),1)=0,"",INDEX(W$1:W49,MATCH(V50,V$1:V49,0),1)),"")</f>
        <v/>
      </c>
      <c r="X50" s="2" t="str">
        <f>IFERROR(INDEX('padron cfe'!D:D,MATCH(DATOS!C50,'padron cfe'!A:A,0),1),"")</f>
        <v/>
      </c>
      <c r="Y50" s="4"/>
      <c r="Z50" s="4"/>
      <c r="AA50" s="4"/>
      <c r="AB50" s="4"/>
      <c r="AC50" s="6" t="s">
        <v>157</v>
      </c>
      <c r="AD50" s="4"/>
      <c r="AE50" s="4" t="str">
        <f t="shared" si="1"/>
        <v/>
      </c>
      <c r="AF50" s="4"/>
      <c r="AG50" s="4"/>
      <c r="AH50" s="4"/>
      <c r="AI50" s="2" t="str">
        <f>IFERROR(IF(INDEX(AI$1:AI49,MATCH(BT50,BT$1:BT49,0),1)=0,"",INDEX(AI$1:AI49,MATCH(BT50,BT$1:BT49,0),1)),"")</f>
        <v/>
      </c>
      <c r="AJ50" s="2" t="str">
        <f>IFERROR(IF(INDEX(AJ$1:AJ49,MATCH(BT50,BT$1:BT49,0),1)=0,"",INDEX(AJ$1:AJ49,MATCH(BT50,BT$1:BT49,0),1)),"")</f>
        <v/>
      </c>
      <c r="AK50" s="2" t="str">
        <f>IFERROR(IF(INDEX(AK$1:AK49,MATCH(BT50,BT$1:BT49,0),1)=0,"",INDEX(AK$1:AK49,MATCH(BT50,BT$1:BT49,0),1)),"")</f>
        <v/>
      </c>
      <c r="AL50" s="31"/>
      <c r="AM50" s="31"/>
      <c r="AN50" s="2"/>
      <c r="AO50" s="4"/>
      <c r="AP50" s="4"/>
      <c r="AQ50" s="4"/>
      <c r="AR50" s="4"/>
      <c r="AS50" s="4"/>
      <c r="AT50" s="4"/>
      <c r="AU50" s="4"/>
      <c r="AV50" s="4"/>
      <c r="AW50" s="4"/>
      <c r="AY50" s="7"/>
      <c r="AZ50" s="47"/>
      <c r="BA50" s="66"/>
      <c r="BB50" s="66"/>
      <c r="BC50" s="66"/>
      <c r="BD50" s="78"/>
      <c r="BE50" s="66"/>
      <c r="BF50" s="66"/>
      <c r="BG50" s="4"/>
      <c r="BH50" s="69"/>
      <c r="BI50" s="4"/>
      <c r="BJ50" s="4"/>
      <c r="BK50" s="9" t="s">
        <v>157</v>
      </c>
      <c r="BL50" s="7"/>
      <c r="BM50" s="7"/>
      <c r="BN50" s="7"/>
      <c r="BO50" s="286"/>
      <c r="BP50" s="22"/>
      <c r="BQ50" s="7" t="str">
        <f t="shared" ca="1" si="2"/>
        <v/>
      </c>
      <c r="BR50" s="75" t="str">
        <f t="shared" si="3"/>
        <v/>
      </c>
      <c r="BS50" s="75" t="str">
        <f t="shared" si="4"/>
        <v/>
      </c>
      <c r="BT50" s="5" t="str">
        <f t="shared" si="5"/>
        <v/>
      </c>
      <c r="BU50" s="79" t="str">
        <f t="shared" si="6"/>
        <v/>
      </c>
      <c r="BV50" s="79" t="str">
        <f t="shared" si="7"/>
        <v/>
      </c>
      <c r="BW50" s="79" t="str">
        <f t="shared" si="8"/>
        <v/>
      </c>
      <c r="CC50" s="4" t="str">
        <f>IF(IFERROR(VLOOKUP(C50,C51:C$1993,1,0),"")="","",COUNTIF(C:C,C50))</f>
        <v/>
      </c>
      <c r="CG50" s="5" t="str">
        <f>IF(B50="","",IF(CC50="",1+(MAX(CG$2:CG49)),""))</f>
        <v/>
      </c>
      <c r="CH50" s="5" t="str">
        <f t="shared" si="9"/>
        <v/>
      </c>
      <c r="CI50" s="5" t="str">
        <f t="shared" si="10"/>
        <v/>
      </c>
      <c r="CJ50" s="14" t="str">
        <f t="shared" si="11"/>
        <v/>
      </c>
      <c r="CK50" s="25"/>
      <c r="CL50" s="15"/>
      <c r="CM50" s="5" t="str">
        <f t="shared" si="19"/>
        <v/>
      </c>
      <c r="CP50" s="5" t="str">
        <f t="shared" si="18"/>
        <v/>
      </c>
      <c r="CQ50" s="5" t="str">
        <f>IF(BT50="","",IFERROR(IF(VLOOKUP(BT50,BT$2:BT49,1,0)=0,"",""),BT50))</f>
        <v/>
      </c>
      <c r="CR50" s="22" t="str">
        <f>IF(CQ50="","",(IFERROR(VLOOKUP(MID(CQ50,1,1),$DI$2:DM$28,3,0),0)+IFERROR(VLOOKUP(MID(CQ50,2,1),DI$2:DM$28,4,0),0)+IFERROR(VLOOKUP(MID(CQ50,3,1),DI$2:DM$28,5,0),0)+(ROW(CQ50)/1000000000000)))</f>
        <v/>
      </c>
      <c r="CT50" s="5">
        <v>49</v>
      </c>
      <c r="CU50" s="5" t="str">
        <f>IFERROR(VLOOKUP(CT50,CP$2:CQ1126,2,0),"")</f>
        <v/>
      </c>
      <c r="DO50" s="5" t="e">
        <f>IF(REPORTE!AH$2="si",IF(C50=VALUE(REPORTE!C$22),IF(SUM(DO51:DO$1993),CONCATENATE(INT(B50),", "),INT(B50)),""),IF(C50=VALUE(REPORTE!C$21),IF(SUM(DO51:DO$1993),CONCATENATE(INT(B50),", "),INT(B50)),""))</f>
        <v>#VALUE!</v>
      </c>
    </row>
    <row r="51" spans="1:119" s="5" customFormat="1" ht="15" customHeight="1" x14ac:dyDescent="0.25">
      <c r="A51" s="4" t="str">
        <f t="shared" ca="1" si="0"/>
        <v/>
      </c>
      <c r="B51" s="6"/>
      <c r="C51" s="8"/>
      <c r="D51" s="1" t="str">
        <f>IFERROR(INDEX('padron cfe'!B:B,MATCH(DATOS!C51,'padron cfe'!A:A,0),1),"")</f>
        <v/>
      </c>
      <c r="E51" s="1"/>
      <c r="F51" s="7"/>
      <c r="G51" s="9" t="s">
        <v>157</v>
      </c>
      <c r="H51" s="5" t="str">
        <f>IF(F51="","",IFERROR(CONCATENATE("PEUA",VLOOKUP(ESTADO,REPORTE!AV$2:AW$33,2,0),DIDTRITO_FORM,CADER_FORM,IFERROR(INDEX(CA:CA,MATCH(DAY(F51),BZ:BZ,0),1),DAY(F51)),IFERROR(INDEX(CA:CA,MATCH(MONTH(F51),BZ:BZ,0),1),MONTH(F51)),YEAR(F51),G51),""))</f>
        <v/>
      </c>
      <c r="I51" s="4"/>
      <c r="J51" s="66"/>
      <c r="K51" s="66"/>
      <c r="L51" s="66"/>
      <c r="M51" s="2" t="str">
        <f>IFERROR(INDEX('padron cfe'!C:C,MATCH(DATOS!C51,'padron cfe'!A:A,0),1),"")</f>
        <v/>
      </c>
      <c r="N51" s="66" t="str">
        <f>IFERROR(IF(BT51="","",IF(INDEX(N$1:N50,MATCH(BT51,BT$1:BT50,0),1)=0,"",INDEX(N$1:N50,MATCH(BT51,BT$1:BT50,0),1))),"")</f>
        <v/>
      </c>
      <c r="O51" s="66" t="str">
        <f>IFERROR(IF(BT51="","",IF(INDEX(O$1:O50,MATCH(BT51,BT$1:BT50,0),1)=0,"",INDEX(O$1:O50,MATCH(BT51,BT$1:BT50,0),1))),"")</f>
        <v/>
      </c>
      <c r="P51" s="4"/>
      <c r="Q51" s="2"/>
      <c r="R51" s="66"/>
      <c r="T51" s="66"/>
      <c r="U51" s="5" t="str">
        <f>IFERROR(IF(INDEX(U$1:U50,MATCH(T51,T$1:T50,0),1)=0,"",INDEX(U$1:U50,MATCH(T51,T$1:T50,0),1)),"")</f>
        <v/>
      </c>
      <c r="V51" s="66"/>
      <c r="W51" s="5" t="str">
        <f>IFERROR(IF(INDEX(W$1:W50,MATCH(V51,V$1:V50,0),1)=0,"",INDEX(W$1:W50,MATCH(V51,V$1:V50,0),1)),"")</f>
        <v/>
      </c>
      <c r="X51" s="2" t="str">
        <f>IFERROR(INDEX('padron cfe'!D:D,MATCH(DATOS!C51,'padron cfe'!A:A,0),1),"")</f>
        <v/>
      </c>
      <c r="Y51" s="4"/>
      <c r="Z51" s="4"/>
      <c r="AA51" s="4"/>
      <c r="AB51" s="4"/>
      <c r="AC51" s="6" t="s">
        <v>157</v>
      </c>
      <c r="AD51" s="4"/>
      <c r="AE51" s="4" t="str">
        <f t="shared" si="1"/>
        <v/>
      </c>
      <c r="AF51" s="4"/>
      <c r="AG51" s="4"/>
      <c r="AH51" s="4"/>
      <c r="AI51" s="2" t="str">
        <f>IFERROR(IF(INDEX(AI$1:AI50,MATCH(BT51,BT$1:BT50,0),1)=0,"",INDEX(AI$1:AI50,MATCH(BT51,BT$1:BT50,0),1)),"")</f>
        <v/>
      </c>
      <c r="AJ51" s="2" t="str">
        <f>IFERROR(IF(INDEX(AJ$1:AJ50,MATCH(BT51,BT$1:BT50,0),1)=0,"",INDEX(AJ$1:AJ50,MATCH(BT51,BT$1:BT50,0),1)),"")</f>
        <v/>
      </c>
      <c r="AK51" s="2" t="str">
        <f>IFERROR(IF(INDEX(AK$1:AK50,MATCH(BT51,BT$1:BT50,0),1)=0,"",INDEX(AK$1:AK50,MATCH(BT51,BT$1:BT50,0),1)),"")</f>
        <v/>
      </c>
      <c r="AL51" s="31"/>
      <c r="AM51" s="31"/>
      <c r="AN51" s="2"/>
      <c r="AO51" s="4"/>
      <c r="AP51" s="4"/>
      <c r="AQ51" s="4"/>
      <c r="AR51" s="4"/>
      <c r="AS51" s="4"/>
      <c r="AT51" s="4"/>
      <c r="AU51" s="4"/>
      <c r="AV51" s="4"/>
      <c r="AW51" s="4"/>
      <c r="AY51" s="7"/>
      <c r="AZ51" s="47"/>
      <c r="BA51" s="66"/>
      <c r="BB51" s="66"/>
      <c r="BC51" s="66"/>
      <c r="BD51" s="78"/>
      <c r="BE51" s="66"/>
      <c r="BF51" s="66"/>
      <c r="BG51" s="4"/>
      <c r="BH51" s="69"/>
      <c r="BI51" s="4"/>
      <c r="BJ51" s="4"/>
      <c r="BK51" s="9"/>
      <c r="BL51" s="7"/>
      <c r="BM51" s="7"/>
      <c r="BN51" s="7"/>
      <c r="BO51" s="286"/>
      <c r="BP51" s="22"/>
      <c r="BQ51" s="7" t="str">
        <f t="shared" ca="1" si="2"/>
        <v/>
      </c>
      <c r="BR51" s="75" t="str">
        <f t="shared" si="3"/>
        <v/>
      </c>
      <c r="BS51" s="75" t="str">
        <f t="shared" si="4"/>
        <v/>
      </c>
      <c r="BT51" s="5" t="str">
        <f t="shared" si="5"/>
        <v/>
      </c>
      <c r="BU51" s="79" t="str">
        <f t="shared" si="6"/>
        <v/>
      </c>
      <c r="BV51" s="79" t="str">
        <f t="shared" si="7"/>
        <v/>
      </c>
      <c r="BW51" s="79" t="str">
        <f t="shared" si="8"/>
        <v/>
      </c>
      <c r="CC51" s="4" t="str">
        <f>IF(IFERROR(VLOOKUP(C51,C52:C$1993,1,0),"")="","",COUNTIF(C:C,C51))</f>
        <v/>
      </c>
      <c r="CG51" s="5" t="str">
        <f>IF(B51="","",IF(CC51="",1+(MAX(CG$2:CG50)),""))</f>
        <v/>
      </c>
      <c r="CH51" s="5" t="str">
        <f t="shared" si="9"/>
        <v/>
      </c>
      <c r="CI51" s="5" t="str">
        <f t="shared" si="10"/>
        <v/>
      </c>
      <c r="CJ51" s="14" t="str">
        <f t="shared" si="11"/>
        <v/>
      </c>
      <c r="CK51" s="25"/>
      <c r="CL51" s="15"/>
      <c r="CM51" s="5" t="str">
        <f t="shared" si="19"/>
        <v/>
      </c>
      <c r="CP51" s="5" t="str">
        <f t="shared" si="18"/>
        <v/>
      </c>
      <c r="CQ51" s="5" t="str">
        <f>IF(BT51="","",IFERROR(IF(VLOOKUP(BT51,BT$2:BT50,1,0)=0,"",""),BT51))</f>
        <v/>
      </c>
      <c r="CR51" s="22" t="str">
        <f>IF(CQ51="","",(IFERROR(VLOOKUP(MID(CQ51,1,1),$DI$2:DM$28,3,0),0)+IFERROR(VLOOKUP(MID(CQ51,2,1),DI$2:DM$28,4,0),0)+IFERROR(VLOOKUP(MID(CQ51,3,1),DI$2:DM$28,5,0),0)+(ROW(CQ51)/1000000000000)))</f>
        <v/>
      </c>
      <c r="CT51" s="5">
        <v>50</v>
      </c>
      <c r="CU51" s="5" t="str">
        <f>IFERROR(VLOOKUP(CT51,CP$2:CQ1127,2,0),"")</f>
        <v/>
      </c>
      <c r="DO51" s="5" t="e">
        <f>IF(REPORTE!AH$2="si",IF(C51=VALUE(REPORTE!C$22),IF(SUM(DO52:DO$1993),CONCATENATE(INT(B51),", "),INT(B51)),""),IF(C51=VALUE(REPORTE!C$21),IF(SUM(DO52:DO$1993),CONCATENATE(INT(B51),", "),INT(B51)),""))</f>
        <v>#VALUE!</v>
      </c>
    </row>
    <row r="52" spans="1:119" s="5" customFormat="1" ht="15" customHeight="1" x14ac:dyDescent="0.25">
      <c r="A52" s="4" t="str">
        <f t="shared" ca="1" si="0"/>
        <v/>
      </c>
      <c r="B52" s="6"/>
      <c r="C52" s="8"/>
      <c r="D52" s="1" t="str">
        <f>IFERROR(INDEX('padron cfe'!B:B,MATCH(DATOS!C52,'padron cfe'!A:A,0),1),"")</f>
        <v/>
      </c>
      <c r="E52" s="1"/>
      <c r="F52" s="7"/>
      <c r="G52" s="9" t="s">
        <v>157</v>
      </c>
      <c r="H52" s="5" t="str">
        <f>IF(F52="","",IFERROR(CONCATENATE("PEUA",VLOOKUP(ESTADO,REPORTE!AV$2:AW$33,2,0),DIDTRITO_FORM,CADER_FORM,IFERROR(INDEX(CA:CA,MATCH(DAY(F52),BZ:BZ,0),1),DAY(F52)),IFERROR(INDEX(CA:CA,MATCH(MONTH(F52),BZ:BZ,0),1),MONTH(F52)),YEAR(F52),G52),""))</f>
        <v/>
      </c>
      <c r="I52" s="4"/>
      <c r="J52" s="66"/>
      <c r="K52" s="66"/>
      <c r="L52" s="66"/>
      <c r="M52" s="2" t="str">
        <f>IFERROR(INDEX('padron cfe'!C:C,MATCH(DATOS!C52,'padron cfe'!A:A,0),1),"")</f>
        <v/>
      </c>
      <c r="N52" s="66" t="str">
        <f>IFERROR(IF(BT52="","",IF(INDEX(N$1:N51,MATCH(BT52,BT$1:BT51,0),1)=0,"",INDEX(N$1:N51,MATCH(BT52,BT$1:BT51,0),1))),"")</f>
        <v/>
      </c>
      <c r="O52" s="66" t="str">
        <f>IFERROR(IF(BT52="","",IF(INDEX(O$1:O51,MATCH(BT52,BT$1:BT51,0),1)=0,"",INDEX(O$1:O51,MATCH(BT52,BT$1:BT51,0),1))),"")</f>
        <v/>
      </c>
      <c r="P52" s="4"/>
      <c r="Q52" s="2"/>
      <c r="R52" s="66"/>
      <c r="T52" s="66"/>
      <c r="U52" s="5" t="str">
        <f>IFERROR(IF(INDEX(U$1:U51,MATCH(T52,T$1:T51,0),1)=0,"",INDEX(U$1:U51,MATCH(T52,T$1:T51,0),1)),"")</f>
        <v/>
      </c>
      <c r="V52" s="66"/>
      <c r="W52" s="5" t="str">
        <f>IFERROR(IF(INDEX(W$1:W51,MATCH(V52,V$1:V51,0),1)=0,"",INDEX(W$1:W51,MATCH(V52,V$1:V51,0),1)),"")</f>
        <v/>
      </c>
      <c r="X52" s="2" t="str">
        <f>IFERROR(INDEX('padron cfe'!D:D,MATCH(DATOS!C52,'padron cfe'!A:A,0),1),"")</f>
        <v/>
      </c>
      <c r="Y52" s="4"/>
      <c r="Z52" s="4"/>
      <c r="AA52" s="4"/>
      <c r="AB52" s="4"/>
      <c r="AC52" s="6" t="s">
        <v>157</v>
      </c>
      <c r="AD52" s="4"/>
      <c r="AE52" s="4" t="str">
        <f t="shared" si="1"/>
        <v/>
      </c>
      <c r="AF52" s="4"/>
      <c r="AG52" s="4"/>
      <c r="AH52" s="4"/>
      <c r="AI52" s="2" t="str">
        <f>IFERROR(IF(INDEX(AI$1:AI51,MATCH(BT52,BT$1:BT51,0),1)=0,"",INDEX(AI$1:AI51,MATCH(BT52,BT$1:BT51,0),1)),"")</f>
        <v/>
      </c>
      <c r="AJ52" s="2" t="str">
        <f>IFERROR(IF(INDEX(AJ$1:AJ51,MATCH(BT52,BT$1:BT51,0),1)=0,"",INDEX(AJ$1:AJ51,MATCH(BT52,BT$1:BT51,0),1)),"")</f>
        <v/>
      </c>
      <c r="AK52" s="2" t="str">
        <f>IFERROR(IF(INDEX(AK$1:AK51,MATCH(BT52,BT$1:BT51,0),1)=0,"",INDEX(AK$1:AK51,MATCH(BT52,BT$1:BT51,0),1)),"")</f>
        <v/>
      </c>
      <c r="AL52" s="31"/>
      <c r="AM52" s="31"/>
      <c r="AN52" s="2"/>
      <c r="AO52" s="4"/>
      <c r="AP52" s="4"/>
      <c r="AQ52" s="4"/>
      <c r="AR52" s="4"/>
      <c r="AS52" s="4"/>
      <c r="AT52" s="4"/>
      <c r="AU52" s="4"/>
      <c r="AV52" s="4"/>
      <c r="AW52" s="4"/>
      <c r="AY52" s="7"/>
      <c r="AZ52" s="47"/>
      <c r="BA52" s="66"/>
      <c r="BB52" s="66"/>
      <c r="BC52" s="66"/>
      <c r="BD52" s="78"/>
      <c r="BE52" s="66"/>
      <c r="BF52" s="66"/>
      <c r="BG52" s="4"/>
      <c r="BH52" s="69"/>
      <c r="BI52" s="4"/>
      <c r="BJ52" s="4"/>
      <c r="BK52" s="9" t="s">
        <v>157</v>
      </c>
      <c r="BL52" s="7"/>
      <c r="BM52" s="7"/>
      <c r="BN52" s="7"/>
      <c r="BO52" s="286"/>
      <c r="BP52" s="22"/>
      <c r="BQ52" s="7" t="str">
        <f t="shared" ca="1" si="2"/>
        <v/>
      </c>
      <c r="BR52" s="75" t="str">
        <f t="shared" si="3"/>
        <v/>
      </c>
      <c r="BS52" s="75" t="str">
        <f t="shared" si="4"/>
        <v/>
      </c>
      <c r="BT52" s="5" t="str">
        <f t="shared" si="5"/>
        <v/>
      </c>
      <c r="BU52" s="79" t="str">
        <f t="shared" si="6"/>
        <v/>
      </c>
      <c r="BV52" s="79" t="str">
        <f t="shared" si="7"/>
        <v/>
      </c>
      <c r="BW52" s="79" t="str">
        <f t="shared" si="8"/>
        <v/>
      </c>
      <c r="CC52" s="4" t="str">
        <f>IF(IFERROR(VLOOKUP(C52,C53:C$1993,1,0),"")="","",COUNTIF(C:C,C52))</f>
        <v/>
      </c>
      <c r="CG52" s="5" t="str">
        <f>IF(B52="","",IF(CC52="",1+(MAX(CG$2:CG51)),""))</f>
        <v/>
      </c>
      <c r="CH52" s="5" t="str">
        <f t="shared" si="9"/>
        <v/>
      </c>
      <c r="CI52" s="5" t="str">
        <f t="shared" si="10"/>
        <v/>
      </c>
      <c r="CJ52" s="14" t="str">
        <f t="shared" si="11"/>
        <v/>
      </c>
      <c r="CK52" s="25"/>
      <c r="CL52" s="15"/>
      <c r="CM52" s="5" t="str">
        <f t="shared" si="19"/>
        <v/>
      </c>
      <c r="CP52" s="5" t="str">
        <f t="shared" si="18"/>
        <v/>
      </c>
      <c r="CQ52" s="5" t="str">
        <f>IF(BT52="","",IFERROR(IF(VLOOKUP(BT52,BT$2:BT51,1,0)=0,"",""),BT52))</f>
        <v/>
      </c>
      <c r="CR52" s="22" t="str">
        <f>IF(CQ52="","",(IFERROR(VLOOKUP(MID(CQ52,1,1),$DI$2:DM$28,3,0),0)+IFERROR(VLOOKUP(MID(CQ52,2,1),DI$2:DM$28,4,0),0)+IFERROR(VLOOKUP(MID(CQ52,3,1),DI$2:DM$28,5,0),0)+(ROW(CQ52)/1000000000000)))</f>
        <v/>
      </c>
      <c r="CT52" s="5">
        <v>51</v>
      </c>
      <c r="CU52" s="5" t="str">
        <f>IFERROR(VLOOKUP(CT52,CP$2:CQ1128,2,0),"")</f>
        <v/>
      </c>
      <c r="DO52" s="5" t="e">
        <f>IF(REPORTE!AH$2="si",IF(C52=VALUE(REPORTE!C$22),IF(SUM(DO53:DO$1993),CONCATENATE(INT(B52),", "),INT(B52)),""),IF(C52=VALUE(REPORTE!C$21),IF(SUM(DO53:DO$1993),CONCATENATE(INT(B52),", "),INT(B52)),""))</f>
        <v>#VALUE!</v>
      </c>
    </row>
    <row r="53" spans="1:119" s="5" customFormat="1" ht="15" customHeight="1" x14ac:dyDescent="0.25">
      <c r="A53" s="4" t="str">
        <f t="shared" ca="1" si="0"/>
        <v/>
      </c>
      <c r="B53" s="6"/>
      <c r="C53" s="8"/>
      <c r="D53" s="1" t="str">
        <f>IFERROR(INDEX('padron cfe'!B:B,MATCH(DATOS!C53,'padron cfe'!A:A,0),1),"")</f>
        <v/>
      </c>
      <c r="E53" s="1"/>
      <c r="F53" s="7"/>
      <c r="G53" s="9" t="s">
        <v>157</v>
      </c>
      <c r="H53" s="5" t="str">
        <f>IF(F53="","",IFERROR(CONCATENATE("PEUA",VLOOKUP(ESTADO,REPORTE!AV$2:AW$33,2,0),DIDTRITO_FORM,CADER_FORM,IFERROR(INDEX(CA:CA,MATCH(DAY(F53),BZ:BZ,0),1),DAY(F53)),IFERROR(INDEX(CA:CA,MATCH(MONTH(F53),BZ:BZ,0),1),MONTH(F53)),YEAR(F53),G53),""))</f>
        <v/>
      </c>
      <c r="I53" s="4"/>
      <c r="J53" s="66"/>
      <c r="K53" s="66"/>
      <c r="L53" s="66"/>
      <c r="M53" s="2" t="str">
        <f>IFERROR(INDEX('padron cfe'!C:C,MATCH(DATOS!C53,'padron cfe'!A:A,0),1),"")</f>
        <v/>
      </c>
      <c r="N53" s="66" t="str">
        <f>IFERROR(IF(BT53="","",IF(INDEX(N$1:N52,MATCH(BT53,BT$1:BT52,0),1)=0,"",INDEX(N$1:N52,MATCH(BT53,BT$1:BT52,0),1))),"")</f>
        <v/>
      </c>
      <c r="O53" s="66" t="str">
        <f>IFERROR(IF(BT53="","",IF(INDEX(O$1:O52,MATCH(BT53,BT$1:BT52,0),1)=0,"",INDEX(O$1:O52,MATCH(BT53,BT$1:BT52,0),1))),"")</f>
        <v/>
      </c>
      <c r="P53" s="4"/>
      <c r="Q53" s="2"/>
      <c r="R53" s="66"/>
      <c r="T53" s="66"/>
      <c r="U53" s="5" t="str">
        <f>IFERROR(IF(INDEX(U$1:U52,MATCH(T53,T$1:T52,0),1)=0,"",INDEX(U$1:U52,MATCH(T53,T$1:T52,0),1)),"")</f>
        <v/>
      </c>
      <c r="V53" s="66"/>
      <c r="W53" s="5" t="str">
        <f>IFERROR(IF(INDEX(W$1:W52,MATCH(V53,V$1:V52,0),1)=0,"",INDEX(W$1:W52,MATCH(V53,V$1:V52,0),1)),"")</f>
        <v/>
      </c>
      <c r="X53" s="2" t="str">
        <f>IFERROR(INDEX('padron cfe'!D:D,MATCH(DATOS!C53,'padron cfe'!A:A,0),1),"")</f>
        <v/>
      </c>
      <c r="Y53" s="4"/>
      <c r="Z53" s="4"/>
      <c r="AA53" s="4"/>
      <c r="AB53" s="4"/>
      <c r="AC53" s="6" t="s">
        <v>157</v>
      </c>
      <c r="AD53" s="4"/>
      <c r="AE53" s="4" t="str">
        <f t="shared" si="1"/>
        <v/>
      </c>
      <c r="AF53" s="4"/>
      <c r="AG53" s="4"/>
      <c r="AH53" s="4"/>
      <c r="AI53" s="2" t="str">
        <f>IFERROR(IF(INDEX(AI$1:AI52,MATCH(BT53,BT$1:BT52,0),1)=0,"",INDEX(AI$1:AI52,MATCH(BT53,BT$1:BT52,0),1)),"")</f>
        <v/>
      </c>
      <c r="AJ53" s="2" t="str">
        <f>IFERROR(IF(INDEX(AJ$1:AJ52,MATCH(BT53,BT$1:BT52,0),1)=0,"",INDEX(AJ$1:AJ52,MATCH(BT53,BT$1:BT52,0),1)),"")</f>
        <v/>
      </c>
      <c r="AK53" s="2" t="str">
        <f>IFERROR(IF(INDEX(AK$1:AK52,MATCH(BT53,BT$1:BT52,0),1)=0,"",INDEX(AK$1:AK52,MATCH(BT53,BT$1:BT52,0),1)),"")</f>
        <v/>
      </c>
      <c r="AL53" s="31"/>
      <c r="AM53" s="31"/>
      <c r="AN53" s="2"/>
      <c r="AO53" s="4"/>
      <c r="AP53" s="4"/>
      <c r="AQ53" s="4"/>
      <c r="AR53" s="4"/>
      <c r="AS53" s="4"/>
      <c r="AT53" s="4"/>
      <c r="AU53" s="4"/>
      <c r="AV53" s="4"/>
      <c r="AW53" s="4"/>
      <c r="AY53" s="7"/>
      <c r="AZ53" s="47"/>
      <c r="BA53" s="66"/>
      <c r="BB53" s="66"/>
      <c r="BC53" s="66"/>
      <c r="BD53" s="78"/>
      <c r="BE53" s="66"/>
      <c r="BF53" s="66"/>
      <c r="BG53" s="4"/>
      <c r="BH53" s="69"/>
      <c r="BI53" s="4"/>
      <c r="BJ53" s="4"/>
      <c r="BK53" s="9"/>
      <c r="BL53" s="7"/>
      <c r="BM53" s="7"/>
      <c r="BN53" s="7"/>
      <c r="BO53" s="286"/>
      <c r="BP53" s="22"/>
      <c r="BQ53" s="7" t="str">
        <f t="shared" ca="1" si="2"/>
        <v/>
      </c>
      <c r="BR53" s="75" t="str">
        <f t="shared" si="3"/>
        <v/>
      </c>
      <c r="BS53" s="75" t="str">
        <f t="shared" si="4"/>
        <v/>
      </c>
      <c r="BT53" s="5" t="str">
        <f t="shared" si="5"/>
        <v/>
      </c>
      <c r="BU53" s="79" t="str">
        <f t="shared" si="6"/>
        <v/>
      </c>
      <c r="BV53" s="79" t="str">
        <f t="shared" si="7"/>
        <v/>
      </c>
      <c r="BW53" s="79" t="str">
        <f t="shared" si="8"/>
        <v/>
      </c>
      <c r="CC53" s="4" t="str">
        <f>IF(IFERROR(VLOOKUP(C53,C54:C$1993,1,0),"")="","",COUNTIF(C:C,C53))</f>
        <v/>
      </c>
      <c r="CG53" s="5" t="str">
        <f>IF(B53="","",IF(CC53="",1+(MAX(CG$2:CG52)),""))</f>
        <v/>
      </c>
      <c r="CH53" s="5" t="str">
        <f t="shared" si="9"/>
        <v/>
      </c>
      <c r="CI53" s="5" t="str">
        <f t="shared" si="10"/>
        <v/>
      </c>
      <c r="CJ53" s="14" t="str">
        <f t="shared" si="11"/>
        <v/>
      </c>
      <c r="CK53" s="25"/>
      <c r="CL53" s="15"/>
      <c r="CM53" s="5" t="str">
        <f t="shared" si="19"/>
        <v/>
      </c>
      <c r="CP53" s="5" t="str">
        <f t="shared" si="18"/>
        <v/>
      </c>
      <c r="CQ53" s="5" t="str">
        <f>IF(BT53="","",IFERROR(IF(VLOOKUP(BT53,BT$2:BT52,1,0)=0,"",""),BT53))</f>
        <v/>
      </c>
      <c r="CR53" s="22" t="str">
        <f>IF(CQ53="","",(IFERROR(VLOOKUP(MID(CQ53,1,1),$DI$2:DM$28,3,0),0)+IFERROR(VLOOKUP(MID(CQ53,2,1),DI$2:DM$28,4,0),0)+IFERROR(VLOOKUP(MID(CQ53,3,1),DI$2:DM$28,5,0),0)+(ROW(CQ53)/1000000000000)))</f>
        <v/>
      </c>
      <c r="CT53" s="5">
        <v>52</v>
      </c>
      <c r="CU53" s="5" t="str">
        <f>IFERROR(VLOOKUP(CT53,CP$2:CQ1129,2,0),"")</f>
        <v/>
      </c>
      <c r="DO53" s="5" t="e">
        <f>IF(REPORTE!AH$2="si",IF(C53=VALUE(REPORTE!C$22),IF(SUM(DO54:DO$1993),CONCATENATE(INT(B53),", "),INT(B53)),""),IF(C53=VALUE(REPORTE!C$21),IF(SUM(DO54:DO$1993),CONCATENATE(INT(B53),", "),INT(B53)),""))</f>
        <v>#VALUE!</v>
      </c>
    </row>
    <row r="54" spans="1:119" s="5" customFormat="1" ht="15" customHeight="1" x14ac:dyDescent="0.25">
      <c r="A54" s="4" t="str">
        <f t="shared" ca="1" si="0"/>
        <v/>
      </c>
      <c r="B54" s="6"/>
      <c r="C54" s="8"/>
      <c r="D54" s="1" t="str">
        <f>IFERROR(INDEX('padron cfe'!B:B,MATCH(DATOS!C54,'padron cfe'!A:A,0),1),"")</f>
        <v/>
      </c>
      <c r="E54" s="1"/>
      <c r="F54" s="7"/>
      <c r="G54" s="9" t="s">
        <v>157</v>
      </c>
      <c r="H54" s="5" t="str">
        <f>IF(F54="","",IFERROR(CONCATENATE("PEUA",VLOOKUP(ESTADO,REPORTE!AV$2:AW$33,2,0),DIDTRITO_FORM,CADER_FORM,IFERROR(INDEX(CA:CA,MATCH(DAY(F54),BZ:BZ,0),1),DAY(F54)),IFERROR(INDEX(CA:CA,MATCH(MONTH(F54),BZ:BZ,0),1),MONTH(F54)),YEAR(F54),G54),""))</f>
        <v/>
      </c>
      <c r="I54" s="4"/>
      <c r="J54" s="66"/>
      <c r="K54" s="66"/>
      <c r="L54" s="66"/>
      <c r="M54" s="2" t="str">
        <f>IFERROR(INDEX('padron cfe'!C:C,MATCH(DATOS!C54,'padron cfe'!A:A,0),1),"")</f>
        <v/>
      </c>
      <c r="N54" s="66" t="str">
        <f>IFERROR(IF(BT54="","",IF(INDEX(N$1:N53,MATCH(BT54,BT$1:BT53,0),1)=0,"",INDEX(N$1:N53,MATCH(BT54,BT$1:BT53,0),1))),"")</f>
        <v/>
      </c>
      <c r="O54" s="66" t="str">
        <f>IFERROR(IF(BT54="","",IF(INDEX(O$1:O53,MATCH(BT54,BT$1:BT53,0),1)=0,"",INDEX(O$1:O53,MATCH(BT54,BT$1:BT53,0),1))),"")</f>
        <v/>
      </c>
      <c r="P54" s="4"/>
      <c r="Q54" s="2"/>
      <c r="R54" s="66"/>
      <c r="T54" s="66"/>
      <c r="U54" s="5" t="str">
        <f>IFERROR(IF(INDEX(U$1:U53,MATCH(T54,T$1:T53,0),1)=0,"",INDEX(U$1:U53,MATCH(T54,T$1:T53,0),1)),"")</f>
        <v/>
      </c>
      <c r="V54" s="66"/>
      <c r="W54" s="5" t="str">
        <f>IFERROR(IF(INDEX(W$1:W53,MATCH(V54,V$1:V53,0),1)=0,"",INDEX(W$1:W53,MATCH(V54,V$1:V53,0),1)),"")</f>
        <v/>
      </c>
      <c r="X54" s="2" t="str">
        <f>IFERROR(INDEX('padron cfe'!D:D,MATCH(DATOS!C54,'padron cfe'!A:A,0),1),"")</f>
        <v/>
      </c>
      <c r="Y54" s="4"/>
      <c r="Z54" s="4"/>
      <c r="AA54" s="4"/>
      <c r="AB54" s="4"/>
      <c r="AC54" s="6" t="s">
        <v>157</v>
      </c>
      <c r="AD54" s="4"/>
      <c r="AE54" s="4" t="str">
        <f t="shared" si="1"/>
        <v/>
      </c>
      <c r="AF54" s="4"/>
      <c r="AG54" s="4"/>
      <c r="AH54" s="4"/>
      <c r="AI54" s="2" t="str">
        <f>IFERROR(IF(INDEX(AI$1:AI53,MATCH(BT54,BT$1:BT53,0),1)=0,"",INDEX(AI$1:AI53,MATCH(BT54,BT$1:BT53,0),1)),"")</f>
        <v/>
      </c>
      <c r="AJ54" s="2" t="str">
        <f>IFERROR(IF(INDEX(AJ$1:AJ53,MATCH(BT54,BT$1:BT53,0),1)=0,"",INDEX(AJ$1:AJ53,MATCH(BT54,BT$1:BT53,0),1)),"")</f>
        <v/>
      </c>
      <c r="AK54" s="2" t="str">
        <f>IFERROR(IF(INDEX(AK$1:AK53,MATCH(BT54,BT$1:BT53,0),1)=0,"",INDEX(AK$1:AK53,MATCH(BT54,BT$1:BT53,0),1)),"")</f>
        <v/>
      </c>
      <c r="AL54" s="31"/>
      <c r="AM54" s="31"/>
      <c r="AN54" s="2"/>
      <c r="AO54" s="4"/>
      <c r="AP54" s="4"/>
      <c r="AQ54" s="4"/>
      <c r="AR54" s="4"/>
      <c r="AS54" s="4"/>
      <c r="AT54" s="4"/>
      <c r="AU54" s="4"/>
      <c r="AV54" s="4"/>
      <c r="AW54" s="4"/>
      <c r="AY54" s="7"/>
      <c r="AZ54" s="47"/>
      <c r="BA54" s="66"/>
      <c r="BB54" s="66"/>
      <c r="BC54" s="66"/>
      <c r="BD54" s="78"/>
      <c r="BE54" s="66"/>
      <c r="BF54" s="66"/>
      <c r="BG54" s="4"/>
      <c r="BH54" s="69"/>
      <c r="BI54" s="4"/>
      <c r="BJ54" s="4"/>
      <c r="BK54" s="9" t="s">
        <v>157</v>
      </c>
      <c r="BL54" s="7"/>
      <c r="BM54" s="7"/>
      <c r="BN54" s="7"/>
      <c r="BO54" s="286"/>
      <c r="BP54" s="22"/>
      <c r="BQ54" s="7" t="str">
        <f t="shared" ca="1" si="2"/>
        <v/>
      </c>
      <c r="BR54" s="75" t="str">
        <f t="shared" si="3"/>
        <v/>
      </c>
      <c r="BS54" s="75" t="str">
        <f t="shared" si="4"/>
        <v/>
      </c>
      <c r="BT54" s="5" t="str">
        <f t="shared" si="5"/>
        <v/>
      </c>
      <c r="BU54" s="79" t="str">
        <f t="shared" si="6"/>
        <v/>
      </c>
      <c r="BV54" s="79" t="str">
        <f t="shared" si="7"/>
        <v/>
      </c>
      <c r="BW54" s="79" t="str">
        <f t="shared" si="8"/>
        <v/>
      </c>
      <c r="CC54" s="4" t="str">
        <f>IF(IFERROR(VLOOKUP(C54,C55:C$1993,1,0),"")="","",COUNTIF(C:C,C54))</f>
        <v/>
      </c>
      <c r="CG54" s="5" t="str">
        <f>IF(B54="","",IF(CC54="",1+(MAX(CG$2:CG53)),""))</f>
        <v/>
      </c>
      <c r="CH54" s="5" t="str">
        <f t="shared" si="9"/>
        <v/>
      </c>
      <c r="CI54" s="5" t="str">
        <f t="shared" si="10"/>
        <v/>
      </c>
      <c r="CJ54" s="14" t="str">
        <f t="shared" si="11"/>
        <v/>
      </c>
      <c r="CK54" s="25"/>
      <c r="CL54" s="15"/>
      <c r="CM54" s="5" t="str">
        <f t="shared" si="19"/>
        <v/>
      </c>
      <c r="CP54" s="5" t="str">
        <f t="shared" si="18"/>
        <v/>
      </c>
      <c r="CQ54" s="5" t="str">
        <f>IF(BT54="","",IFERROR(IF(VLOOKUP(BT54,BT$2:BT53,1,0)=0,"",""),BT54))</f>
        <v/>
      </c>
      <c r="CR54" s="22" t="str">
        <f>IF(CQ54="","",(IFERROR(VLOOKUP(MID(CQ54,1,1),$DI$2:DM$28,3,0),0)+IFERROR(VLOOKUP(MID(CQ54,2,1),DI$2:DM$28,4,0),0)+IFERROR(VLOOKUP(MID(CQ54,3,1),DI$2:DM$28,5,0),0)+(ROW(CQ54)/1000000000000)))</f>
        <v/>
      </c>
      <c r="CT54" s="5">
        <v>53</v>
      </c>
      <c r="CU54" s="5" t="str">
        <f>IFERROR(VLOOKUP(CT54,CP$2:CQ1130,2,0),"")</f>
        <v/>
      </c>
      <c r="DO54" s="5" t="e">
        <f>IF(REPORTE!AH$2="si",IF(C54=VALUE(REPORTE!C$22),IF(SUM(DO55:DO$1993),CONCATENATE(INT(B54),", "),INT(B54)),""),IF(C54=VALUE(REPORTE!C$21),IF(SUM(DO55:DO$1993),CONCATENATE(INT(B54),", "),INT(B54)),""))</f>
        <v>#VALUE!</v>
      </c>
    </row>
    <row r="55" spans="1:119" s="5" customFormat="1" ht="15" customHeight="1" x14ac:dyDescent="0.25">
      <c r="A55" s="4" t="str">
        <f t="shared" ca="1" si="0"/>
        <v/>
      </c>
      <c r="B55" s="6"/>
      <c r="C55" s="8"/>
      <c r="D55" s="1" t="str">
        <f>IFERROR(INDEX('padron cfe'!B:B,MATCH(DATOS!C55,'padron cfe'!A:A,0),1),"")</f>
        <v/>
      </c>
      <c r="E55" s="1"/>
      <c r="F55" s="7"/>
      <c r="G55" s="9" t="s">
        <v>157</v>
      </c>
      <c r="H55" s="5" t="str">
        <f>IF(F55="","",IFERROR(CONCATENATE("PEUA",VLOOKUP(ESTADO,REPORTE!AV$2:AW$33,2,0),DIDTRITO_FORM,CADER_FORM,IFERROR(INDEX(CA:CA,MATCH(DAY(F55),BZ:BZ,0),1),DAY(F55)),IFERROR(INDEX(CA:CA,MATCH(MONTH(F55),BZ:BZ,0),1),MONTH(F55)),YEAR(F55),G55),""))</f>
        <v/>
      </c>
      <c r="I55" s="4"/>
      <c r="J55" s="66"/>
      <c r="K55" s="66"/>
      <c r="L55" s="66"/>
      <c r="M55" s="2" t="str">
        <f>IFERROR(INDEX('padron cfe'!C:C,MATCH(DATOS!C55,'padron cfe'!A:A,0),1),"")</f>
        <v/>
      </c>
      <c r="N55" s="66" t="str">
        <f>IFERROR(IF(BT55="","",IF(INDEX(N$1:N54,MATCH(BT55,BT$1:BT54,0),1)=0,"",INDEX(N$1:N54,MATCH(BT55,BT$1:BT54,0),1))),"")</f>
        <v/>
      </c>
      <c r="O55" s="66" t="str">
        <f>IFERROR(IF(BT55="","",IF(INDEX(O$1:O54,MATCH(BT55,BT$1:BT54,0),1)=0,"",INDEX(O$1:O54,MATCH(BT55,BT$1:BT54,0),1))),"")</f>
        <v/>
      </c>
      <c r="P55" s="4"/>
      <c r="Q55" s="2"/>
      <c r="R55" s="66"/>
      <c r="T55" s="66"/>
      <c r="U55" s="5" t="str">
        <f>IFERROR(IF(INDEX(U$1:U54,MATCH(T55,T$1:T54,0),1)=0,"",INDEX(U$1:U54,MATCH(T55,T$1:T54,0),1)),"")</f>
        <v/>
      </c>
      <c r="V55" s="66"/>
      <c r="W55" s="5" t="str">
        <f>IFERROR(IF(INDEX(W$1:W54,MATCH(V55,V$1:V54,0),1)=0,"",INDEX(W$1:W54,MATCH(V55,V$1:V54,0),1)),"")</f>
        <v/>
      </c>
      <c r="X55" s="2" t="str">
        <f>IFERROR(INDEX('padron cfe'!D:D,MATCH(DATOS!C55,'padron cfe'!A:A,0),1),"")</f>
        <v/>
      </c>
      <c r="Y55" s="4"/>
      <c r="Z55" s="4"/>
      <c r="AA55" s="4"/>
      <c r="AB55" s="4"/>
      <c r="AC55" s="6" t="s">
        <v>157</v>
      </c>
      <c r="AD55" s="4"/>
      <c r="AE55" s="4" t="str">
        <f t="shared" si="1"/>
        <v/>
      </c>
      <c r="AF55" s="4"/>
      <c r="AG55" s="4"/>
      <c r="AH55" s="4"/>
      <c r="AI55" s="2" t="str">
        <f>IFERROR(IF(INDEX(AI$1:AI54,MATCH(BT55,BT$1:BT54,0),1)=0,"",INDEX(AI$1:AI54,MATCH(BT55,BT$1:BT54,0),1)),"")</f>
        <v/>
      </c>
      <c r="AJ55" s="2" t="str">
        <f>IFERROR(IF(INDEX(AJ$1:AJ54,MATCH(BT55,BT$1:BT54,0),1)=0,"",INDEX(AJ$1:AJ54,MATCH(BT55,BT$1:BT54,0),1)),"")</f>
        <v/>
      </c>
      <c r="AK55" s="2" t="str">
        <f>IFERROR(IF(INDEX(AK$1:AK54,MATCH(BT55,BT$1:BT54,0),1)=0,"",INDEX(AK$1:AK54,MATCH(BT55,BT$1:BT54,0),1)),"")</f>
        <v/>
      </c>
      <c r="AL55" s="31"/>
      <c r="AM55" s="31"/>
      <c r="AN55" s="2"/>
      <c r="AO55" s="4"/>
      <c r="AP55" s="4"/>
      <c r="AQ55" s="4"/>
      <c r="AR55" s="4"/>
      <c r="AS55" s="4"/>
      <c r="AT55" s="4"/>
      <c r="AU55" s="4"/>
      <c r="AV55" s="4"/>
      <c r="AW55" s="4"/>
      <c r="AY55" s="7"/>
      <c r="AZ55" s="47"/>
      <c r="BA55" s="66"/>
      <c r="BB55" s="66"/>
      <c r="BC55" s="66"/>
      <c r="BD55" s="78"/>
      <c r="BE55" s="66"/>
      <c r="BF55" s="66"/>
      <c r="BG55" s="4"/>
      <c r="BH55" s="69"/>
      <c r="BI55" s="4"/>
      <c r="BJ55" s="4"/>
      <c r="BK55" s="9"/>
      <c r="BL55" s="7"/>
      <c r="BM55" s="7"/>
      <c r="BN55" s="7"/>
      <c r="BO55" s="286"/>
      <c r="BP55" s="22"/>
      <c r="BQ55" s="7" t="str">
        <f t="shared" ca="1" si="2"/>
        <v/>
      </c>
      <c r="BR55" s="75" t="str">
        <f t="shared" si="3"/>
        <v/>
      </c>
      <c r="BS55" s="75" t="str">
        <f t="shared" si="4"/>
        <v/>
      </c>
      <c r="BT55" s="5" t="str">
        <f t="shared" si="5"/>
        <v/>
      </c>
      <c r="BU55" s="79" t="str">
        <f t="shared" si="6"/>
        <v/>
      </c>
      <c r="BV55" s="79" t="str">
        <f t="shared" si="7"/>
        <v/>
      </c>
      <c r="BW55" s="79" t="str">
        <f t="shared" si="8"/>
        <v/>
      </c>
      <c r="CC55" s="4" t="str">
        <f>IF(IFERROR(VLOOKUP(C55,C56:C$1993,1,0),"")="","",COUNTIF(C:C,C55))</f>
        <v/>
      </c>
      <c r="CG55" s="5" t="str">
        <f>IF(B55="","",IF(CC55="",1+(MAX(CG$2:CG54)),""))</f>
        <v/>
      </c>
      <c r="CH55" s="5" t="str">
        <f t="shared" si="9"/>
        <v/>
      </c>
      <c r="CI55" s="5" t="str">
        <f t="shared" si="10"/>
        <v/>
      </c>
      <c r="CJ55" s="14" t="str">
        <f t="shared" si="11"/>
        <v/>
      </c>
      <c r="CK55" s="25"/>
      <c r="CL55" s="15"/>
      <c r="CM55" s="5" t="str">
        <f t="shared" si="19"/>
        <v/>
      </c>
      <c r="CP55" s="5" t="str">
        <f t="shared" si="18"/>
        <v/>
      </c>
      <c r="CQ55" s="5" t="str">
        <f>IF(BT55="","",IFERROR(IF(VLOOKUP(BT55,BT$2:BT54,1,0)=0,"",""),BT55))</f>
        <v/>
      </c>
      <c r="CR55" s="22" t="str">
        <f>IF(CQ55="","",(IFERROR(VLOOKUP(MID(CQ55,1,1),$DI$2:DM$28,3,0),0)+IFERROR(VLOOKUP(MID(CQ55,2,1),DI$2:DM$28,4,0),0)+IFERROR(VLOOKUP(MID(CQ55,3,1),DI$2:DM$28,5,0),0)+(ROW(CQ55)/1000000000000)))</f>
        <v/>
      </c>
      <c r="CT55" s="5">
        <v>54</v>
      </c>
      <c r="CU55" s="5" t="str">
        <f>IFERROR(VLOOKUP(CT55,CP$2:CQ1131,2,0),"")</f>
        <v/>
      </c>
      <c r="DO55" s="5" t="e">
        <f>IF(REPORTE!AH$2="si",IF(C55=VALUE(REPORTE!C$22),IF(SUM(DO56:DO$1993),CONCATENATE(INT(B55),", "),INT(B55)),""),IF(C55=VALUE(REPORTE!C$21),IF(SUM(DO56:DO$1993),CONCATENATE(INT(B55),", "),INT(B55)),""))</f>
        <v>#VALUE!</v>
      </c>
    </row>
    <row r="56" spans="1:119" s="5" customFormat="1" ht="15" customHeight="1" x14ac:dyDescent="0.25">
      <c r="A56" s="4" t="str">
        <f t="shared" ca="1" si="0"/>
        <v/>
      </c>
      <c r="B56" s="6"/>
      <c r="C56" s="8"/>
      <c r="D56" s="1" t="str">
        <f>IFERROR(INDEX('padron cfe'!B:B,MATCH(DATOS!C56,'padron cfe'!A:A,0),1),"")</f>
        <v/>
      </c>
      <c r="E56" s="1"/>
      <c r="F56" s="7"/>
      <c r="G56" s="9" t="s">
        <v>157</v>
      </c>
      <c r="H56" s="5" t="str">
        <f>IF(F56="","",IFERROR(CONCATENATE("PEUA",VLOOKUP(ESTADO,REPORTE!AV$2:AW$33,2,0),DIDTRITO_FORM,CADER_FORM,IFERROR(INDEX(CA:CA,MATCH(DAY(F56),BZ:BZ,0),1),DAY(F56)),IFERROR(INDEX(CA:CA,MATCH(MONTH(F56),BZ:BZ,0),1),MONTH(F56)),YEAR(F56),G56),""))</f>
        <v/>
      </c>
      <c r="I56" s="4"/>
      <c r="J56" s="66"/>
      <c r="K56" s="66"/>
      <c r="L56" s="66"/>
      <c r="M56" s="2" t="str">
        <f>IFERROR(INDEX('padron cfe'!C:C,MATCH(DATOS!C56,'padron cfe'!A:A,0),1),"")</f>
        <v/>
      </c>
      <c r="N56" s="66" t="str">
        <f>IFERROR(IF(BT56="","",IF(INDEX(N$1:N55,MATCH(BT56,BT$1:BT55,0),1)=0,"",INDEX(N$1:N55,MATCH(BT56,BT$1:BT55,0),1))),"")</f>
        <v/>
      </c>
      <c r="O56" s="66" t="str">
        <f>IFERROR(IF(BT56="","",IF(INDEX(O$1:O55,MATCH(BT56,BT$1:BT55,0),1)=0,"",INDEX(O$1:O55,MATCH(BT56,BT$1:BT55,0),1))),"")</f>
        <v/>
      </c>
      <c r="P56" s="4"/>
      <c r="Q56" s="2"/>
      <c r="R56" s="66"/>
      <c r="T56" s="66"/>
      <c r="U56" s="5" t="str">
        <f>IFERROR(IF(INDEX(U$1:U55,MATCH(T56,T$1:T55,0),1)=0,"",INDEX(U$1:U55,MATCH(T56,T$1:T55,0),1)),"")</f>
        <v/>
      </c>
      <c r="V56" s="66"/>
      <c r="W56" s="5" t="str">
        <f>IFERROR(IF(INDEX(W$1:W55,MATCH(V56,V$1:V55,0),1)=0,"",INDEX(W$1:W55,MATCH(V56,V$1:V55,0),1)),"")</f>
        <v/>
      </c>
      <c r="X56" s="2" t="str">
        <f>IFERROR(INDEX('padron cfe'!D:D,MATCH(DATOS!C56,'padron cfe'!A:A,0),1),"")</f>
        <v/>
      </c>
      <c r="Y56" s="4"/>
      <c r="Z56" s="4"/>
      <c r="AA56" s="4"/>
      <c r="AB56" s="4"/>
      <c r="AC56" s="6" t="s">
        <v>157</v>
      </c>
      <c r="AD56" s="4"/>
      <c r="AE56" s="4" t="str">
        <f t="shared" si="1"/>
        <v/>
      </c>
      <c r="AF56" s="4"/>
      <c r="AG56" s="4"/>
      <c r="AH56" s="4"/>
      <c r="AI56" s="2" t="str">
        <f>IFERROR(IF(INDEX(AI$1:AI55,MATCH(BT56,BT$1:BT55,0),1)=0,"",INDEX(AI$1:AI55,MATCH(BT56,BT$1:BT55,0),1)),"")</f>
        <v/>
      </c>
      <c r="AJ56" s="2" t="str">
        <f>IFERROR(IF(INDEX(AJ$1:AJ55,MATCH(BT56,BT$1:BT55,0),1)=0,"",INDEX(AJ$1:AJ55,MATCH(BT56,BT$1:BT55,0),1)),"")</f>
        <v/>
      </c>
      <c r="AK56" s="2" t="str">
        <f>IFERROR(IF(INDEX(AK$1:AK55,MATCH(BT56,BT$1:BT55,0),1)=0,"",INDEX(AK$1:AK55,MATCH(BT56,BT$1:BT55,0),1)),"")</f>
        <v/>
      </c>
      <c r="AL56" s="31"/>
      <c r="AM56" s="31"/>
      <c r="AN56" s="2"/>
      <c r="AO56" s="4"/>
      <c r="AP56" s="4"/>
      <c r="AQ56" s="4"/>
      <c r="AR56" s="4"/>
      <c r="AS56" s="4"/>
      <c r="AT56" s="4"/>
      <c r="AU56" s="4"/>
      <c r="AV56" s="4"/>
      <c r="AW56" s="4"/>
      <c r="AY56" s="7"/>
      <c r="AZ56" s="47"/>
      <c r="BA56" s="66"/>
      <c r="BB56" s="66"/>
      <c r="BC56" s="66"/>
      <c r="BD56" s="78"/>
      <c r="BE56" s="66"/>
      <c r="BF56" s="66"/>
      <c r="BG56" s="4"/>
      <c r="BH56" s="69"/>
      <c r="BI56" s="4"/>
      <c r="BJ56" s="4"/>
      <c r="BK56" s="9" t="s">
        <v>157</v>
      </c>
      <c r="BL56" s="7"/>
      <c r="BM56" s="7"/>
      <c r="BN56" s="7"/>
      <c r="BO56" s="286"/>
      <c r="BP56" s="22"/>
      <c r="BQ56" s="7" t="str">
        <f t="shared" ca="1" si="2"/>
        <v/>
      </c>
      <c r="BR56" s="75" t="str">
        <f t="shared" si="3"/>
        <v/>
      </c>
      <c r="BS56" s="75" t="str">
        <f t="shared" si="4"/>
        <v/>
      </c>
      <c r="BT56" s="5" t="str">
        <f t="shared" si="5"/>
        <v/>
      </c>
      <c r="BU56" s="79" t="str">
        <f t="shared" si="6"/>
        <v/>
      </c>
      <c r="BV56" s="79" t="str">
        <f t="shared" si="7"/>
        <v/>
      </c>
      <c r="BW56" s="79" t="str">
        <f t="shared" si="8"/>
        <v/>
      </c>
      <c r="CC56" s="4" t="str">
        <f>IF(IFERROR(VLOOKUP(C56,C57:C$1993,1,0),"")="","",COUNTIF(C:C,C56))</f>
        <v/>
      </c>
      <c r="CG56" s="5" t="str">
        <f>IF(B56="","",IF(CC56="",1+(MAX(CG$2:CG55)),""))</f>
        <v/>
      </c>
      <c r="CH56" s="5" t="str">
        <f t="shared" si="9"/>
        <v/>
      </c>
      <c r="CI56" s="5" t="str">
        <f t="shared" si="10"/>
        <v/>
      </c>
      <c r="CJ56" s="14" t="str">
        <f t="shared" si="11"/>
        <v/>
      </c>
      <c r="CK56" s="25"/>
      <c r="CL56" s="15"/>
      <c r="CM56" s="5" t="str">
        <f t="shared" si="19"/>
        <v/>
      </c>
      <c r="CP56" s="5" t="str">
        <f t="shared" si="18"/>
        <v/>
      </c>
      <c r="CQ56" s="5" t="str">
        <f>IF(BT56="","",IFERROR(IF(VLOOKUP(BT56,BT$2:BT55,1,0)=0,"",""),BT56))</f>
        <v/>
      </c>
      <c r="CR56" s="22" t="str">
        <f>IF(CQ56="","",(IFERROR(VLOOKUP(MID(CQ56,1,1),$DI$2:DM$28,3,0),0)+IFERROR(VLOOKUP(MID(CQ56,2,1),DI$2:DM$28,4,0),0)+IFERROR(VLOOKUP(MID(CQ56,3,1),DI$2:DM$28,5,0),0)+(ROW(CQ56)/1000000000000)))</f>
        <v/>
      </c>
      <c r="CT56" s="5">
        <v>55</v>
      </c>
      <c r="CU56" s="5" t="str">
        <f>IFERROR(VLOOKUP(CT56,CP$2:CQ1132,2,0),"")</f>
        <v/>
      </c>
      <c r="DO56" s="5" t="e">
        <f>IF(REPORTE!AH$2="si",IF(C56=VALUE(REPORTE!C$22),IF(SUM(DO57:DO$1993),CONCATENATE(INT(B56),", "),INT(B56)),""),IF(C56=VALUE(REPORTE!C$21),IF(SUM(DO57:DO$1993),CONCATENATE(INT(B56),", "),INT(B56)),""))</f>
        <v>#VALUE!</v>
      </c>
    </row>
    <row r="57" spans="1:119" s="5" customFormat="1" ht="15" customHeight="1" x14ac:dyDescent="0.25">
      <c r="A57" s="4" t="str">
        <f t="shared" ca="1" si="0"/>
        <v/>
      </c>
      <c r="B57" s="6"/>
      <c r="C57" s="8"/>
      <c r="D57" s="1" t="str">
        <f>IFERROR(INDEX('padron cfe'!B:B,MATCH(DATOS!C57,'padron cfe'!A:A,0),1),"")</f>
        <v/>
      </c>
      <c r="E57" s="1"/>
      <c r="F57" s="7"/>
      <c r="G57" s="9" t="s">
        <v>157</v>
      </c>
      <c r="H57" s="5" t="str">
        <f>IF(F57="","",IFERROR(CONCATENATE("PEUA",VLOOKUP(ESTADO,REPORTE!AV$2:AW$33,2,0),DIDTRITO_FORM,CADER_FORM,IFERROR(INDEX(CA:CA,MATCH(DAY(F57),BZ:BZ,0),1),DAY(F57)),IFERROR(INDEX(CA:CA,MATCH(MONTH(F57),BZ:BZ,0),1),MONTH(F57)),YEAR(F57),G57),""))</f>
        <v/>
      </c>
      <c r="I57" s="4"/>
      <c r="J57" s="66"/>
      <c r="K57" s="66"/>
      <c r="L57" s="66"/>
      <c r="M57" s="2" t="str">
        <f>IFERROR(INDEX('padron cfe'!C:C,MATCH(DATOS!C57,'padron cfe'!A:A,0),1),"")</f>
        <v/>
      </c>
      <c r="N57" s="66" t="str">
        <f>IFERROR(IF(BT57="","",IF(INDEX(N$1:N56,MATCH(BT57,BT$1:BT56,0),1)=0,"",INDEX(N$1:N56,MATCH(BT57,BT$1:BT56,0),1))),"")</f>
        <v/>
      </c>
      <c r="O57" s="66" t="str">
        <f>IFERROR(IF(BT57="","",IF(INDEX(O$1:O56,MATCH(BT57,BT$1:BT56,0),1)=0,"",INDEX(O$1:O56,MATCH(BT57,BT$1:BT56,0),1))),"")</f>
        <v/>
      </c>
      <c r="P57" s="4"/>
      <c r="Q57" s="2"/>
      <c r="R57" s="66"/>
      <c r="T57" s="66"/>
      <c r="U57" s="5" t="str">
        <f>IFERROR(IF(INDEX(U$1:U56,MATCH(T57,T$1:T56,0),1)=0,"",INDEX(U$1:U56,MATCH(T57,T$1:T56,0),1)),"")</f>
        <v/>
      </c>
      <c r="V57" s="66"/>
      <c r="W57" s="5" t="str">
        <f>IFERROR(IF(INDEX(W$1:W56,MATCH(V57,V$1:V56,0),1)=0,"",INDEX(W$1:W56,MATCH(V57,V$1:V56,0),1)),"")</f>
        <v/>
      </c>
      <c r="X57" s="2" t="str">
        <f>IFERROR(INDEX('padron cfe'!D:D,MATCH(DATOS!C57,'padron cfe'!A:A,0),1),"")</f>
        <v/>
      </c>
      <c r="Y57" s="4"/>
      <c r="Z57" s="4"/>
      <c r="AA57" s="4"/>
      <c r="AB57" s="4"/>
      <c r="AC57" s="6" t="s">
        <v>157</v>
      </c>
      <c r="AD57" s="4"/>
      <c r="AE57" s="4" t="str">
        <f t="shared" si="1"/>
        <v/>
      </c>
      <c r="AF57" s="4"/>
      <c r="AG57" s="4"/>
      <c r="AH57" s="4"/>
      <c r="AI57" s="2" t="str">
        <f>IFERROR(IF(INDEX(AI$1:AI56,MATCH(BT57,BT$1:BT56,0),1)=0,"",INDEX(AI$1:AI56,MATCH(BT57,BT$1:BT56,0),1)),"")</f>
        <v/>
      </c>
      <c r="AJ57" s="2" t="str">
        <f>IFERROR(IF(INDEX(AJ$1:AJ56,MATCH(BT57,BT$1:BT56,0),1)=0,"",INDEX(AJ$1:AJ56,MATCH(BT57,BT$1:BT56,0),1)),"")</f>
        <v/>
      </c>
      <c r="AK57" s="2" t="str">
        <f>IFERROR(IF(INDEX(AK$1:AK56,MATCH(BT57,BT$1:BT56,0),1)=0,"",INDEX(AK$1:AK56,MATCH(BT57,BT$1:BT56,0),1)),"")</f>
        <v/>
      </c>
      <c r="AL57" s="31"/>
      <c r="AM57" s="31"/>
      <c r="AN57" s="2"/>
      <c r="AO57" s="4"/>
      <c r="AP57" s="4"/>
      <c r="AQ57" s="4"/>
      <c r="AR57" s="4"/>
      <c r="AS57" s="4"/>
      <c r="AT57" s="4"/>
      <c r="AU57" s="4"/>
      <c r="AV57" s="4"/>
      <c r="AW57" s="4"/>
      <c r="AY57" s="7"/>
      <c r="AZ57" s="47"/>
      <c r="BA57" s="66"/>
      <c r="BB57" s="66"/>
      <c r="BC57" s="66"/>
      <c r="BD57" s="78"/>
      <c r="BE57" s="66"/>
      <c r="BF57" s="66"/>
      <c r="BG57" s="4"/>
      <c r="BH57" s="69"/>
      <c r="BI57" s="4"/>
      <c r="BJ57" s="4"/>
      <c r="BK57" s="9"/>
      <c r="BL57" s="7"/>
      <c r="BM57" s="7"/>
      <c r="BN57" s="7"/>
      <c r="BO57" s="286"/>
      <c r="BP57" s="22"/>
      <c r="BQ57" s="7" t="str">
        <f t="shared" ca="1" si="2"/>
        <v/>
      </c>
      <c r="BR57" s="75" t="str">
        <f t="shared" si="3"/>
        <v/>
      </c>
      <c r="BS57" s="75" t="str">
        <f t="shared" si="4"/>
        <v/>
      </c>
      <c r="BT57" s="5" t="str">
        <f t="shared" si="5"/>
        <v/>
      </c>
      <c r="BU57" s="79" t="str">
        <f t="shared" si="6"/>
        <v/>
      </c>
      <c r="BV57" s="79" t="str">
        <f t="shared" si="7"/>
        <v/>
      </c>
      <c r="BW57" s="79" t="str">
        <f t="shared" si="8"/>
        <v/>
      </c>
      <c r="CC57" s="4" t="str">
        <f>IF(IFERROR(VLOOKUP(C57,C58:C$1993,1,0),"")="","",COUNTIF(C:C,C57))</f>
        <v/>
      </c>
      <c r="CG57" s="5" t="str">
        <f>IF(B57="","",IF(CC57="",1+(MAX(CG$2:CG56)),""))</f>
        <v/>
      </c>
      <c r="CH57" s="5" t="str">
        <f t="shared" si="9"/>
        <v/>
      </c>
      <c r="CI57" s="5" t="str">
        <f t="shared" si="10"/>
        <v/>
      </c>
      <c r="CJ57" s="14" t="str">
        <f t="shared" si="11"/>
        <v/>
      </c>
      <c r="CK57" s="25"/>
      <c r="CL57" s="15"/>
      <c r="CM57" s="5" t="str">
        <f t="shared" si="19"/>
        <v/>
      </c>
      <c r="CP57" s="5" t="str">
        <f t="shared" si="18"/>
        <v/>
      </c>
      <c r="CQ57" s="5" t="str">
        <f>IF(BT57="","",IFERROR(IF(VLOOKUP(BT57,BT$2:BT56,1,0)=0,"",""),BT57))</f>
        <v/>
      </c>
      <c r="CR57" s="22" t="str">
        <f>IF(CQ57="","",(IFERROR(VLOOKUP(MID(CQ57,1,1),$DI$2:DM$28,3,0),0)+IFERROR(VLOOKUP(MID(CQ57,2,1),DI$2:DM$28,4,0),0)+IFERROR(VLOOKUP(MID(CQ57,3,1),DI$2:DM$28,5,0),0)+(ROW(CQ57)/1000000000000)))</f>
        <v/>
      </c>
      <c r="CT57" s="5">
        <v>56</v>
      </c>
      <c r="CU57" s="5" t="str">
        <f>IFERROR(VLOOKUP(CT57,CP$2:CQ1133,2,0),"")</f>
        <v/>
      </c>
      <c r="DO57" s="5" t="e">
        <f>IF(REPORTE!AH$2="si",IF(C57=VALUE(REPORTE!C$22),IF(SUM(DO58:DO$1993),CONCATENATE(INT(B57),", "),INT(B57)),""),IF(C57=VALUE(REPORTE!C$21),IF(SUM(DO58:DO$1993),CONCATENATE(INT(B57),", "),INT(B57)),""))</f>
        <v>#VALUE!</v>
      </c>
    </row>
    <row r="58" spans="1:119" s="5" customFormat="1" ht="15" customHeight="1" x14ac:dyDescent="0.25">
      <c r="A58" s="4" t="str">
        <f t="shared" ca="1" si="0"/>
        <v/>
      </c>
      <c r="B58" s="6"/>
      <c r="C58" s="8"/>
      <c r="D58" s="1" t="str">
        <f>IFERROR(INDEX('padron cfe'!B:B,MATCH(DATOS!C58,'padron cfe'!A:A,0),1),"")</f>
        <v/>
      </c>
      <c r="E58" s="1"/>
      <c r="F58" s="7"/>
      <c r="G58" s="9" t="s">
        <v>157</v>
      </c>
      <c r="H58" s="5" t="str">
        <f>IF(F58="","",IFERROR(CONCATENATE("PEUA",VLOOKUP(ESTADO,REPORTE!AV$2:AW$33,2,0),DIDTRITO_FORM,CADER_FORM,IFERROR(INDEX(CA:CA,MATCH(DAY(F58),BZ:BZ,0),1),DAY(F58)),IFERROR(INDEX(CA:CA,MATCH(MONTH(F58),BZ:BZ,0),1),MONTH(F58)),YEAR(F58),G58),""))</f>
        <v/>
      </c>
      <c r="I58" s="4"/>
      <c r="J58" s="66"/>
      <c r="K58" s="66"/>
      <c r="L58" s="66"/>
      <c r="M58" s="2" t="str">
        <f>IFERROR(INDEX('padron cfe'!C:C,MATCH(DATOS!C58,'padron cfe'!A:A,0),1),"")</f>
        <v/>
      </c>
      <c r="N58" s="66" t="str">
        <f>IFERROR(IF(BT58="","",IF(INDEX(N$1:N57,MATCH(BT58,BT$1:BT57,0),1)=0,"",INDEX(N$1:N57,MATCH(BT58,BT$1:BT57,0),1))),"")</f>
        <v/>
      </c>
      <c r="O58" s="66" t="str">
        <f>IFERROR(IF(BT58="","",IF(INDEX(O$1:O57,MATCH(BT58,BT$1:BT57,0),1)=0,"",INDEX(O$1:O57,MATCH(BT58,BT$1:BT57,0),1))),"")</f>
        <v/>
      </c>
      <c r="P58" s="4"/>
      <c r="Q58" s="2"/>
      <c r="R58" s="66"/>
      <c r="T58" s="66"/>
      <c r="U58" s="5" t="str">
        <f>IFERROR(IF(INDEX(U$1:U57,MATCH(T58,T$1:T57,0),1)=0,"",INDEX(U$1:U57,MATCH(T58,T$1:T57,0),1)),"")</f>
        <v/>
      </c>
      <c r="V58" s="66"/>
      <c r="W58" s="5" t="str">
        <f>IFERROR(IF(INDEX(W$1:W57,MATCH(V58,V$1:V57,0),1)=0,"",INDEX(W$1:W57,MATCH(V58,V$1:V57,0),1)),"")</f>
        <v/>
      </c>
      <c r="X58" s="2" t="str">
        <f>IFERROR(INDEX('padron cfe'!D:D,MATCH(DATOS!C58,'padron cfe'!A:A,0),1),"")</f>
        <v/>
      </c>
      <c r="Y58" s="4"/>
      <c r="Z58" s="4"/>
      <c r="AA58" s="4"/>
      <c r="AB58" s="4"/>
      <c r="AC58" s="6" t="s">
        <v>157</v>
      </c>
      <c r="AD58" s="4"/>
      <c r="AE58" s="4" t="str">
        <f t="shared" si="1"/>
        <v/>
      </c>
      <c r="AF58" s="4"/>
      <c r="AG58" s="4"/>
      <c r="AH58" s="4"/>
      <c r="AI58" s="2" t="str">
        <f>IFERROR(IF(INDEX(AI$1:AI57,MATCH(BT58,BT$1:BT57,0),1)=0,"",INDEX(AI$1:AI57,MATCH(BT58,BT$1:BT57,0),1)),"")</f>
        <v/>
      </c>
      <c r="AJ58" s="2" t="str">
        <f>IFERROR(IF(INDEX(AJ$1:AJ57,MATCH(BT58,BT$1:BT57,0),1)=0,"",INDEX(AJ$1:AJ57,MATCH(BT58,BT$1:BT57,0),1)),"")</f>
        <v/>
      </c>
      <c r="AK58" s="2" t="str">
        <f>IFERROR(IF(INDEX(AK$1:AK57,MATCH(BT58,BT$1:BT57,0),1)=0,"",INDEX(AK$1:AK57,MATCH(BT58,BT$1:BT57,0),1)),"")</f>
        <v/>
      </c>
      <c r="AL58" s="31"/>
      <c r="AM58" s="31"/>
      <c r="AN58" s="2"/>
      <c r="AO58" s="4"/>
      <c r="AP58" s="4"/>
      <c r="AQ58" s="4"/>
      <c r="AR58" s="4"/>
      <c r="AS58" s="4"/>
      <c r="AT58" s="4"/>
      <c r="AU58" s="4"/>
      <c r="AV58" s="4"/>
      <c r="AW58" s="4"/>
      <c r="AY58" s="7"/>
      <c r="AZ58" s="47"/>
      <c r="BA58" s="66"/>
      <c r="BB58" s="66"/>
      <c r="BC58" s="66"/>
      <c r="BD58" s="78"/>
      <c r="BE58" s="66"/>
      <c r="BF58" s="66"/>
      <c r="BG58" s="4"/>
      <c r="BH58" s="69"/>
      <c r="BI58" s="4"/>
      <c r="BJ58" s="4"/>
      <c r="BK58" s="9" t="s">
        <v>157</v>
      </c>
      <c r="BL58" s="7"/>
      <c r="BM58" s="7"/>
      <c r="BN58" s="7"/>
      <c r="BO58" s="286"/>
      <c r="BP58" s="22"/>
      <c r="BQ58" s="7" t="str">
        <f t="shared" ca="1" si="2"/>
        <v/>
      </c>
      <c r="BR58" s="75" t="str">
        <f t="shared" si="3"/>
        <v/>
      </c>
      <c r="BS58" s="75" t="str">
        <f t="shared" si="4"/>
        <v/>
      </c>
      <c r="BT58" s="5" t="str">
        <f t="shared" si="5"/>
        <v/>
      </c>
      <c r="BU58" s="79" t="str">
        <f t="shared" si="6"/>
        <v/>
      </c>
      <c r="BV58" s="79" t="str">
        <f t="shared" si="7"/>
        <v/>
      </c>
      <c r="BW58" s="79" t="str">
        <f t="shared" si="8"/>
        <v/>
      </c>
      <c r="CC58" s="4" t="str">
        <f>IF(IFERROR(VLOOKUP(C58,C59:C$1993,1,0),"")="","",COUNTIF(C:C,C58))</f>
        <v/>
      </c>
      <c r="CG58" s="5" t="str">
        <f>IF(B58="","",IF(CC58="",1+(MAX(CG$2:CG57)),""))</f>
        <v/>
      </c>
      <c r="CH58" s="5" t="str">
        <f t="shared" si="9"/>
        <v/>
      </c>
      <c r="CI58" s="5" t="str">
        <f t="shared" si="10"/>
        <v/>
      </c>
      <c r="CJ58" s="14" t="str">
        <f t="shared" si="11"/>
        <v/>
      </c>
      <c r="CK58" s="25"/>
      <c r="CL58" s="15"/>
      <c r="CM58" s="5" t="str">
        <f t="shared" si="19"/>
        <v/>
      </c>
      <c r="CP58" s="5" t="str">
        <f t="shared" si="18"/>
        <v/>
      </c>
      <c r="CQ58" s="5" t="str">
        <f>IF(BT58="","",IFERROR(IF(VLOOKUP(BT58,BT$2:BT57,1,0)=0,"",""),BT58))</f>
        <v/>
      </c>
      <c r="CR58" s="22" t="str">
        <f>IF(CQ58="","",(IFERROR(VLOOKUP(MID(CQ58,1,1),$DI$2:DM$28,3,0),0)+IFERROR(VLOOKUP(MID(CQ58,2,1),DI$2:DM$28,4,0),0)+IFERROR(VLOOKUP(MID(CQ58,3,1),DI$2:DM$28,5,0),0)+(ROW(CQ58)/1000000000000)))</f>
        <v/>
      </c>
      <c r="CT58" s="5">
        <v>57</v>
      </c>
      <c r="CU58" s="5" t="str">
        <f>IFERROR(VLOOKUP(CT58,CP$2:CQ1134,2,0),"")</f>
        <v/>
      </c>
      <c r="DO58" s="5" t="e">
        <f>IF(REPORTE!AH$2="si",IF(C58=VALUE(REPORTE!C$22),IF(SUM(DO59:DO$1993),CONCATENATE(INT(B58),", "),INT(B58)),""),IF(C58=VALUE(REPORTE!C$21),IF(SUM(DO59:DO$1993),CONCATENATE(INT(B58),", "),INT(B58)),""))</f>
        <v>#VALUE!</v>
      </c>
    </row>
    <row r="59" spans="1:119" s="5" customFormat="1" ht="15" customHeight="1" x14ac:dyDescent="0.25">
      <c r="A59" s="4" t="str">
        <f t="shared" ca="1" si="0"/>
        <v/>
      </c>
      <c r="B59" s="6"/>
      <c r="C59" s="8"/>
      <c r="D59" s="1" t="str">
        <f>IFERROR(INDEX('padron cfe'!B:B,MATCH(DATOS!C59,'padron cfe'!A:A,0),1),"")</f>
        <v/>
      </c>
      <c r="E59" s="1"/>
      <c r="F59" s="7"/>
      <c r="G59" s="9" t="s">
        <v>157</v>
      </c>
      <c r="H59" s="5" t="str">
        <f>IF(F59="","",IFERROR(CONCATENATE("PEUA",VLOOKUP(ESTADO,REPORTE!AV$2:AW$33,2,0),DIDTRITO_FORM,CADER_FORM,IFERROR(INDEX(CA:CA,MATCH(DAY(F59),BZ:BZ,0),1),DAY(F59)),IFERROR(INDEX(CA:CA,MATCH(MONTH(F59),BZ:BZ,0),1),MONTH(F59)),YEAR(F59),G59),""))</f>
        <v/>
      </c>
      <c r="I59" s="4"/>
      <c r="J59" s="66"/>
      <c r="K59" s="66"/>
      <c r="L59" s="66"/>
      <c r="M59" s="2" t="str">
        <f>IFERROR(INDEX('padron cfe'!C:C,MATCH(DATOS!C59,'padron cfe'!A:A,0),1),"")</f>
        <v/>
      </c>
      <c r="N59" s="66" t="str">
        <f>IFERROR(IF(BT59="","",IF(INDEX(N$1:N58,MATCH(BT59,BT$1:BT58,0),1)=0,"",INDEX(N$1:N58,MATCH(BT59,BT$1:BT58,0),1))),"")</f>
        <v/>
      </c>
      <c r="O59" s="66" t="str">
        <f>IFERROR(IF(BT59="","",IF(INDEX(O$1:O58,MATCH(BT59,BT$1:BT58,0),1)=0,"",INDEX(O$1:O58,MATCH(BT59,BT$1:BT58,0),1))),"")</f>
        <v/>
      </c>
      <c r="P59" s="4"/>
      <c r="Q59" s="2"/>
      <c r="R59" s="66"/>
      <c r="T59" s="66"/>
      <c r="U59" s="5" t="str">
        <f>IFERROR(IF(INDEX(U$1:U58,MATCH(T59,T$1:T58,0),1)=0,"",INDEX(U$1:U58,MATCH(T59,T$1:T58,0),1)),"")</f>
        <v/>
      </c>
      <c r="V59" s="66"/>
      <c r="W59" s="5" t="str">
        <f>IFERROR(IF(INDEX(W$1:W58,MATCH(V59,V$1:V58,0),1)=0,"",INDEX(W$1:W58,MATCH(V59,V$1:V58,0),1)),"")</f>
        <v/>
      </c>
      <c r="X59" s="2" t="str">
        <f>IFERROR(INDEX('padron cfe'!D:D,MATCH(DATOS!C59,'padron cfe'!A:A,0),1),"")</f>
        <v/>
      </c>
      <c r="Y59" s="4"/>
      <c r="Z59" s="4"/>
      <c r="AA59" s="4"/>
      <c r="AB59" s="4"/>
      <c r="AC59" s="6" t="s">
        <v>157</v>
      </c>
      <c r="AD59" s="4"/>
      <c r="AE59" s="4" t="str">
        <f t="shared" si="1"/>
        <v/>
      </c>
      <c r="AF59" s="4"/>
      <c r="AG59" s="4"/>
      <c r="AH59" s="4"/>
      <c r="AI59" s="2" t="str">
        <f>IFERROR(IF(INDEX(AI$1:AI58,MATCH(BT59,BT$1:BT58,0),1)=0,"",INDEX(AI$1:AI58,MATCH(BT59,BT$1:BT58,0),1)),"")</f>
        <v/>
      </c>
      <c r="AJ59" s="2" t="str">
        <f>IFERROR(IF(INDEX(AJ$1:AJ58,MATCH(BT59,BT$1:BT58,0),1)=0,"",INDEX(AJ$1:AJ58,MATCH(BT59,BT$1:BT58,0),1)),"")</f>
        <v/>
      </c>
      <c r="AK59" s="2" t="str">
        <f>IFERROR(IF(INDEX(AK$1:AK58,MATCH(BT59,BT$1:BT58,0),1)=0,"",INDEX(AK$1:AK58,MATCH(BT59,BT$1:BT58,0),1)),"")</f>
        <v/>
      </c>
      <c r="AL59" s="31"/>
      <c r="AM59" s="31"/>
      <c r="AN59" s="2"/>
      <c r="AO59" s="4"/>
      <c r="AP59" s="4"/>
      <c r="AQ59" s="4"/>
      <c r="AR59" s="4"/>
      <c r="AS59" s="4"/>
      <c r="AT59" s="4"/>
      <c r="AU59" s="4"/>
      <c r="AV59" s="4"/>
      <c r="AW59" s="4"/>
      <c r="AY59" s="7"/>
      <c r="AZ59" s="47"/>
      <c r="BA59" s="66"/>
      <c r="BB59" s="66"/>
      <c r="BC59" s="66"/>
      <c r="BD59" s="78"/>
      <c r="BE59" s="66"/>
      <c r="BF59" s="66"/>
      <c r="BG59" s="4"/>
      <c r="BH59" s="69"/>
      <c r="BI59" s="4"/>
      <c r="BJ59" s="4"/>
      <c r="BK59" s="9"/>
      <c r="BL59" s="7"/>
      <c r="BM59" s="7"/>
      <c r="BN59" s="7"/>
      <c r="BO59" s="286"/>
      <c r="BP59" s="22"/>
      <c r="BQ59" s="7" t="str">
        <f t="shared" ca="1" si="2"/>
        <v/>
      </c>
      <c r="BR59" s="75" t="str">
        <f t="shared" si="3"/>
        <v/>
      </c>
      <c r="BS59" s="75" t="str">
        <f t="shared" si="4"/>
        <v/>
      </c>
      <c r="BT59" s="5" t="str">
        <f t="shared" si="5"/>
        <v/>
      </c>
      <c r="BU59" s="79" t="str">
        <f t="shared" si="6"/>
        <v/>
      </c>
      <c r="BV59" s="79" t="str">
        <f t="shared" si="7"/>
        <v/>
      </c>
      <c r="BW59" s="79" t="str">
        <f t="shared" si="8"/>
        <v/>
      </c>
      <c r="CC59" s="4" t="str">
        <f>IF(IFERROR(VLOOKUP(C59,C60:C$1993,1,0),"")="","",COUNTIF(C:C,C59))</f>
        <v/>
      </c>
      <c r="CG59" s="5" t="str">
        <f>IF(B59="","",IF(CC59="",1+(MAX(CG$2:CG58)),""))</f>
        <v/>
      </c>
      <c r="CH59" s="5" t="str">
        <f t="shared" si="9"/>
        <v/>
      </c>
      <c r="CI59" s="5" t="str">
        <f t="shared" si="10"/>
        <v/>
      </c>
      <c r="CJ59" s="14" t="str">
        <f t="shared" si="11"/>
        <v/>
      </c>
      <c r="CK59" s="25"/>
      <c r="CL59" s="15"/>
      <c r="CM59" s="5" t="str">
        <f t="shared" si="19"/>
        <v/>
      </c>
      <c r="CP59" s="5" t="str">
        <f t="shared" si="18"/>
        <v/>
      </c>
      <c r="CQ59" s="5" t="str">
        <f>IF(BT59="","",IFERROR(IF(VLOOKUP(BT59,BT$2:BT58,1,0)=0,"",""),BT59))</f>
        <v/>
      </c>
      <c r="CR59" s="22" t="str">
        <f>IF(CQ59="","",(IFERROR(VLOOKUP(MID(CQ59,1,1),$DI$2:DM$28,3,0),0)+IFERROR(VLOOKUP(MID(CQ59,2,1),DI$2:DM$28,4,0),0)+IFERROR(VLOOKUP(MID(CQ59,3,1),DI$2:DM$28,5,0),0)+(ROW(CQ59)/1000000000000)))</f>
        <v/>
      </c>
      <c r="CT59" s="5">
        <v>58</v>
      </c>
      <c r="CU59" s="5" t="str">
        <f>IFERROR(VLOOKUP(CT59,CP$2:CQ1135,2,0),"")</f>
        <v/>
      </c>
      <c r="DO59" s="5" t="e">
        <f>IF(REPORTE!AH$2="si",IF(C59=VALUE(REPORTE!C$22),IF(SUM(DO60:DO$1993),CONCATENATE(INT(B59),", "),INT(B59)),""),IF(C59=VALUE(REPORTE!C$21),IF(SUM(DO60:DO$1993),CONCATENATE(INT(B59),", "),INT(B59)),""))</f>
        <v>#VALUE!</v>
      </c>
    </row>
    <row r="60" spans="1:119" s="5" customFormat="1" ht="15" customHeight="1" x14ac:dyDescent="0.25">
      <c r="A60" s="4" t="str">
        <f t="shared" ca="1" si="0"/>
        <v/>
      </c>
      <c r="B60" s="6"/>
      <c r="C60" s="8"/>
      <c r="D60" s="1" t="str">
        <f>IFERROR(INDEX('padron cfe'!B:B,MATCH(DATOS!C60,'padron cfe'!A:A,0),1),"")</f>
        <v/>
      </c>
      <c r="E60" s="1"/>
      <c r="F60" s="7"/>
      <c r="G60" s="9" t="s">
        <v>157</v>
      </c>
      <c r="H60" s="5" t="str">
        <f>IF(F60="","",IFERROR(CONCATENATE("PEUA",VLOOKUP(ESTADO,REPORTE!AV$2:AW$33,2,0),DIDTRITO_FORM,CADER_FORM,IFERROR(INDEX(CA:CA,MATCH(DAY(F60),BZ:BZ,0),1),DAY(F60)),IFERROR(INDEX(CA:CA,MATCH(MONTH(F60),BZ:BZ,0),1),MONTH(F60)),YEAR(F60),G60),""))</f>
        <v/>
      </c>
      <c r="I60" s="4"/>
      <c r="J60" s="66"/>
      <c r="K60" s="66"/>
      <c r="L60" s="66"/>
      <c r="M60" s="2" t="str">
        <f>IFERROR(INDEX('padron cfe'!C:C,MATCH(DATOS!C60,'padron cfe'!A:A,0),1),"")</f>
        <v/>
      </c>
      <c r="N60" s="66" t="str">
        <f>IFERROR(IF(BT60="","",IF(INDEX(N$1:N59,MATCH(BT60,BT$1:BT59,0),1)=0,"",INDEX(N$1:N59,MATCH(BT60,BT$1:BT59,0),1))),"")</f>
        <v/>
      </c>
      <c r="O60" s="66" t="str">
        <f>IFERROR(IF(BT60="","",IF(INDEX(O$1:O59,MATCH(BT60,BT$1:BT59,0),1)=0,"",INDEX(O$1:O59,MATCH(BT60,BT$1:BT59,0),1))),"")</f>
        <v/>
      </c>
      <c r="P60" s="4"/>
      <c r="Q60" s="2"/>
      <c r="R60" s="66"/>
      <c r="T60" s="66"/>
      <c r="U60" s="5" t="str">
        <f>IFERROR(IF(INDEX(U$1:U59,MATCH(T60,T$1:T59,0),1)=0,"",INDEX(U$1:U59,MATCH(T60,T$1:T59,0),1)),"")</f>
        <v/>
      </c>
      <c r="V60" s="66"/>
      <c r="W60" s="5" t="str">
        <f>IFERROR(IF(INDEX(W$1:W59,MATCH(V60,V$1:V59,0),1)=0,"",INDEX(W$1:W59,MATCH(V60,V$1:V59,0),1)),"")</f>
        <v/>
      </c>
      <c r="X60" s="2" t="str">
        <f>IFERROR(INDEX('padron cfe'!D:D,MATCH(DATOS!C60,'padron cfe'!A:A,0),1),"")</f>
        <v/>
      </c>
      <c r="Y60" s="4"/>
      <c r="Z60" s="4"/>
      <c r="AA60" s="4"/>
      <c r="AB60" s="4"/>
      <c r="AC60" s="6" t="s">
        <v>157</v>
      </c>
      <c r="AD60" s="4"/>
      <c r="AE60" s="4" t="str">
        <f t="shared" si="1"/>
        <v/>
      </c>
      <c r="AF60" s="4"/>
      <c r="AG60" s="4"/>
      <c r="AH60" s="4"/>
      <c r="AI60" s="2" t="str">
        <f>IFERROR(IF(INDEX(AI$1:AI59,MATCH(BT60,BT$1:BT59,0),1)=0,"",INDEX(AI$1:AI59,MATCH(BT60,BT$1:BT59,0),1)),"")</f>
        <v/>
      </c>
      <c r="AJ60" s="2" t="str">
        <f>IFERROR(IF(INDEX(AJ$1:AJ59,MATCH(BT60,BT$1:BT59,0),1)=0,"",INDEX(AJ$1:AJ59,MATCH(BT60,BT$1:BT59,0),1)),"")</f>
        <v/>
      </c>
      <c r="AK60" s="2" t="str">
        <f>IFERROR(IF(INDEX(AK$1:AK59,MATCH(BT60,BT$1:BT59,0),1)=0,"",INDEX(AK$1:AK59,MATCH(BT60,BT$1:BT59,0),1)),"")</f>
        <v/>
      </c>
      <c r="AL60" s="31"/>
      <c r="AM60" s="31"/>
      <c r="AN60" s="2"/>
      <c r="AO60" s="4"/>
      <c r="AP60" s="4"/>
      <c r="AQ60" s="4"/>
      <c r="AR60" s="4"/>
      <c r="AS60" s="4"/>
      <c r="AT60" s="4"/>
      <c r="AU60" s="4"/>
      <c r="AV60" s="4"/>
      <c r="AW60" s="4"/>
      <c r="AY60" s="7"/>
      <c r="AZ60" s="47"/>
      <c r="BA60" s="66"/>
      <c r="BB60" s="66"/>
      <c r="BC60" s="66"/>
      <c r="BD60" s="78"/>
      <c r="BE60" s="66"/>
      <c r="BF60" s="66"/>
      <c r="BG60" s="4"/>
      <c r="BH60" s="69"/>
      <c r="BI60" s="4"/>
      <c r="BJ60" s="4"/>
      <c r="BK60" s="9" t="s">
        <v>157</v>
      </c>
      <c r="BL60" s="7"/>
      <c r="BM60" s="7"/>
      <c r="BN60" s="7"/>
      <c r="BO60" s="286"/>
      <c r="BP60" s="22"/>
      <c r="BQ60" s="7" t="str">
        <f t="shared" ca="1" si="2"/>
        <v/>
      </c>
      <c r="BR60" s="75" t="str">
        <f t="shared" si="3"/>
        <v/>
      </c>
      <c r="BS60" s="75" t="str">
        <f t="shared" si="4"/>
        <v/>
      </c>
      <c r="BT60" s="5" t="str">
        <f t="shared" si="5"/>
        <v/>
      </c>
      <c r="BU60" s="79" t="str">
        <f t="shared" si="6"/>
        <v/>
      </c>
      <c r="BV60" s="79" t="str">
        <f t="shared" si="7"/>
        <v/>
      </c>
      <c r="BW60" s="79" t="str">
        <f t="shared" si="8"/>
        <v/>
      </c>
      <c r="CC60" s="4" t="str">
        <f>IF(IFERROR(VLOOKUP(C60,C61:C$1993,1,0),"")="","",COUNTIF(C:C,C60))</f>
        <v/>
      </c>
      <c r="CG60" s="5" t="str">
        <f>IF(B60="","",IF(CC60="",1+(MAX(CG$2:CG59)),""))</f>
        <v/>
      </c>
      <c r="CH60" s="5" t="str">
        <f t="shared" si="9"/>
        <v/>
      </c>
      <c r="CI60" s="5" t="str">
        <f t="shared" si="10"/>
        <v/>
      </c>
      <c r="CJ60" s="14" t="str">
        <f t="shared" si="11"/>
        <v/>
      </c>
      <c r="CK60" s="25"/>
      <c r="CL60" s="15"/>
      <c r="CM60" s="5" t="str">
        <f t="shared" si="19"/>
        <v/>
      </c>
      <c r="CP60" s="5" t="str">
        <f t="shared" si="18"/>
        <v/>
      </c>
      <c r="CQ60" s="5" t="str">
        <f>IF(BT60="","",IFERROR(IF(VLOOKUP(BT60,BT$2:BT59,1,0)=0,"",""),BT60))</f>
        <v/>
      </c>
      <c r="CR60" s="22" t="str">
        <f>IF(CQ60="","",(IFERROR(VLOOKUP(MID(CQ60,1,1),$DI$2:DM$28,3,0),0)+IFERROR(VLOOKUP(MID(CQ60,2,1),DI$2:DM$28,4,0),0)+IFERROR(VLOOKUP(MID(CQ60,3,1),DI$2:DM$28,5,0),0)+(ROW(CQ60)/1000000000000)))</f>
        <v/>
      </c>
      <c r="CT60" s="5">
        <v>59</v>
      </c>
      <c r="CU60" s="5" t="str">
        <f>IFERROR(VLOOKUP(CT60,CP$2:CQ1136,2,0),"")</f>
        <v/>
      </c>
      <c r="DO60" s="5" t="e">
        <f>IF(REPORTE!AH$2="si",IF(C60=VALUE(REPORTE!C$22),IF(SUM(DO61:DO$1993),CONCATENATE(INT(B60),", "),INT(B60)),""),IF(C60=VALUE(REPORTE!C$21),IF(SUM(DO61:DO$1993),CONCATENATE(INT(B60),", "),INT(B60)),""))</f>
        <v>#VALUE!</v>
      </c>
    </row>
    <row r="61" spans="1:119" s="5" customFormat="1" ht="15" customHeight="1" x14ac:dyDescent="0.25">
      <c r="A61" s="4" t="str">
        <f t="shared" ca="1" si="0"/>
        <v/>
      </c>
      <c r="B61" s="6"/>
      <c r="C61" s="8"/>
      <c r="D61" s="1" t="str">
        <f>IFERROR(INDEX('padron cfe'!B:B,MATCH(DATOS!C61,'padron cfe'!A:A,0),1),"")</f>
        <v/>
      </c>
      <c r="E61" s="1"/>
      <c r="F61" s="7"/>
      <c r="G61" s="9" t="s">
        <v>157</v>
      </c>
      <c r="H61" s="5" t="str">
        <f>IF(F61="","",IFERROR(CONCATENATE("PEUA",VLOOKUP(ESTADO,REPORTE!AV$2:AW$33,2,0),DIDTRITO_FORM,CADER_FORM,IFERROR(INDEX(CA:CA,MATCH(DAY(F61),BZ:BZ,0),1),DAY(F61)),IFERROR(INDEX(CA:CA,MATCH(MONTH(F61),BZ:BZ,0),1),MONTH(F61)),YEAR(F61),G61),""))</f>
        <v/>
      </c>
      <c r="I61" s="4"/>
      <c r="J61" s="66"/>
      <c r="K61" s="66"/>
      <c r="L61" s="66"/>
      <c r="M61" s="2" t="str">
        <f>IFERROR(INDEX('padron cfe'!C:C,MATCH(DATOS!C61,'padron cfe'!A:A,0),1),"")</f>
        <v/>
      </c>
      <c r="N61" s="66" t="str">
        <f>IFERROR(IF(BT61="","",IF(INDEX(N$1:N60,MATCH(BT61,BT$1:BT60,0),1)=0,"",INDEX(N$1:N60,MATCH(BT61,BT$1:BT60,0),1))),"")</f>
        <v/>
      </c>
      <c r="O61" s="66" t="str">
        <f>IFERROR(IF(BT61="","",IF(INDEX(O$1:O60,MATCH(BT61,BT$1:BT60,0),1)=0,"",INDEX(O$1:O60,MATCH(BT61,BT$1:BT60,0),1))),"")</f>
        <v/>
      </c>
      <c r="P61" s="4"/>
      <c r="Q61" s="2"/>
      <c r="R61" s="66"/>
      <c r="T61" s="66"/>
      <c r="U61" s="5" t="str">
        <f>IFERROR(IF(INDEX(U$1:U60,MATCH(T61,T$1:T60,0),1)=0,"",INDEX(U$1:U60,MATCH(T61,T$1:T60,0),1)),"")</f>
        <v/>
      </c>
      <c r="V61" s="66"/>
      <c r="W61" s="5" t="str">
        <f>IFERROR(IF(INDEX(W$1:W60,MATCH(V61,V$1:V60,0),1)=0,"",INDEX(W$1:W60,MATCH(V61,V$1:V60,0),1)),"")</f>
        <v/>
      </c>
      <c r="X61" s="2" t="str">
        <f>IFERROR(INDEX('padron cfe'!D:D,MATCH(DATOS!C61,'padron cfe'!A:A,0),1),"")</f>
        <v/>
      </c>
      <c r="Y61" s="4"/>
      <c r="Z61" s="4"/>
      <c r="AA61" s="4"/>
      <c r="AB61" s="4"/>
      <c r="AC61" s="6" t="s">
        <v>157</v>
      </c>
      <c r="AD61" s="4"/>
      <c r="AE61" s="4" t="str">
        <f t="shared" si="1"/>
        <v/>
      </c>
      <c r="AF61" s="4"/>
      <c r="AG61" s="4"/>
      <c r="AH61" s="4"/>
      <c r="AI61" s="2" t="str">
        <f>IFERROR(IF(INDEX(AI$1:AI60,MATCH(BT61,BT$1:BT60,0),1)=0,"",INDEX(AI$1:AI60,MATCH(BT61,BT$1:BT60,0),1)),"")</f>
        <v/>
      </c>
      <c r="AJ61" s="2" t="str">
        <f>IFERROR(IF(INDEX(AJ$1:AJ60,MATCH(BT61,BT$1:BT60,0),1)=0,"",INDEX(AJ$1:AJ60,MATCH(BT61,BT$1:BT60,0),1)),"")</f>
        <v/>
      </c>
      <c r="AK61" s="2" t="str">
        <f>IFERROR(IF(INDEX(AK$1:AK60,MATCH(BT61,BT$1:BT60,0),1)=0,"",INDEX(AK$1:AK60,MATCH(BT61,BT$1:BT60,0),1)),"")</f>
        <v/>
      </c>
      <c r="AL61" s="31"/>
      <c r="AM61" s="31"/>
      <c r="AN61" s="2"/>
      <c r="AO61" s="4"/>
      <c r="AP61" s="4"/>
      <c r="AQ61" s="4"/>
      <c r="AR61" s="4"/>
      <c r="AS61" s="4"/>
      <c r="AT61" s="4"/>
      <c r="AU61" s="4"/>
      <c r="AV61" s="4"/>
      <c r="AW61" s="4"/>
      <c r="AY61" s="7"/>
      <c r="AZ61" s="47"/>
      <c r="BA61" s="66"/>
      <c r="BB61" s="66"/>
      <c r="BC61" s="66"/>
      <c r="BD61" s="78"/>
      <c r="BE61" s="66"/>
      <c r="BF61" s="66"/>
      <c r="BG61" s="4"/>
      <c r="BH61" s="69"/>
      <c r="BI61" s="4"/>
      <c r="BJ61" s="4"/>
      <c r="BK61" s="9"/>
      <c r="BL61" s="7"/>
      <c r="BM61" s="7"/>
      <c r="BN61" s="7"/>
      <c r="BO61" s="286"/>
      <c r="BP61" s="22"/>
      <c r="BQ61" s="7" t="str">
        <f t="shared" ca="1" si="2"/>
        <v/>
      </c>
      <c r="BR61" s="75" t="str">
        <f t="shared" si="3"/>
        <v/>
      </c>
      <c r="BS61" s="75" t="str">
        <f t="shared" si="4"/>
        <v/>
      </c>
      <c r="BT61" s="5" t="str">
        <f t="shared" si="5"/>
        <v/>
      </c>
      <c r="BU61" s="79" t="str">
        <f t="shared" si="6"/>
        <v/>
      </c>
      <c r="BV61" s="79" t="str">
        <f t="shared" si="7"/>
        <v/>
      </c>
      <c r="BW61" s="79" t="str">
        <f t="shared" si="8"/>
        <v/>
      </c>
      <c r="CC61" s="4" t="str">
        <f>IF(IFERROR(VLOOKUP(C61,C62:C$1993,1,0),"")="","",COUNTIF(C:C,C61))</f>
        <v/>
      </c>
      <c r="CG61" s="5" t="str">
        <f>IF(B61="","",IF(CC61="",1+(MAX(CG$2:CG60)),""))</f>
        <v/>
      </c>
      <c r="CH61" s="5" t="str">
        <f t="shared" si="9"/>
        <v/>
      </c>
      <c r="CI61" s="5" t="str">
        <f t="shared" si="10"/>
        <v/>
      </c>
      <c r="CJ61" s="14" t="str">
        <f t="shared" si="11"/>
        <v/>
      </c>
      <c r="CK61" s="25"/>
      <c r="CL61" s="15"/>
      <c r="CM61" s="5" t="str">
        <f t="shared" si="19"/>
        <v/>
      </c>
      <c r="CP61" s="5" t="str">
        <f t="shared" si="18"/>
        <v/>
      </c>
      <c r="CQ61" s="5" t="str">
        <f>IF(BT61="","",IFERROR(IF(VLOOKUP(BT61,BT$2:BT60,1,0)=0,"",""),BT61))</f>
        <v/>
      </c>
      <c r="CR61" s="22" t="str">
        <f>IF(CQ61="","",(IFERROR(VLOOKUP(MID(CQ61,1,1),$DI$2:DM$28,3,0),0)+IFERROR(VLOOKUP(MID(CQ61,2,1),DI$2:DM$28,4,0),0)+IFERROR(VLOOKUP(MID(CQ61,3,1),DI$2:DM$28,5,0),0)+(ROW(CQ61)/1000000000000)))</f>
        <v/>
      </c>
      <c r="CT61" s="5">
        <v>60</v>
      </c>
      <c r="CU61" s="5" t="str">
        <f>IFERROR(VLOOKUP(CT61,CP$2:CQ1137,2,0),"")</f>
        <v/>
      </c>
      <c r="DO61" s="5" t="e">
        <f>IF(REPORTE!AH$2="si",IF(C61=VALUE(REPORTE!C$22),IF(SUM(DO62:DO$1993),CONCATENATE(INT(B61),", "),INT(B61)),""),IF(C61=VALUE(REPORTE!C$21),IF(SUM(DO62:DO$1993),CONCATENATE(INT(B61),", "),INT(B61)),""))</f>
        <v>#VALUE!</v>
      </c>
    </row>
    <row r="62" spans="1:119" s="5" customFormat="1" ht="15" customHeight="1" x14ac:dyDescent="0.25">
      <c r="A62" s="4" t="str">
        <f t="shared" ca="1" si="0"/>
        <v/>
      </c>
      <c r="B62" s="6"/>
      <c r="C62" s="8"/>
      <c r="D62" s="1" t="str">
        <f>IFERROR(INDEX('padron cfe'!B:B,MATCH(DATOS!C62,'padron cfe'!A:A,0),1),"")</f>
        <v/>
      </c>
      <c r="E62" s="1"/>
      <c r="F62" s="7"/>
      <c r="G62" s="9" t="s">
        <v>157</v>
      </c>
      <c r="H62" s="5" t="str">
        <f>IF(F62="","",IFERROR(CONCATENATE("PEUA",VLOOKUP(ESTADO,REPORTE!AV$2:AW$33,2,0),DIDTRITO_FORM,CADER_FORM,IFERROR(INDEX(CA:CA,MATCH(DAY(F62),BZ:BZ,0),1),DAY(F62)),IFERROR(INDEX(CA:CA,MATCH(MONTH(F62),BZ:BZ,0),1),MONTH(F62)),YEAR(F62),G62),""))</f>
        <v/>
      </c>
      <c r="I62" s="4"/>
      <c r="J62" s="66"/>
      <c r="K62" s="66"/>
      <c r="L62" s="66"/>
      <c r="M62" s="2" t="str">
        <f>IFERROR(INDEX('padron cfe'!C:C,MATCH(DATOS!C62,'padron cfe'!A:A,0),1),"")</f>
        <v/>
      </c>
      <c r="N62" s="66" t="str">
        <f>IFERROR(IF(BT62="","",IF(INDEX(N$1:N61,MATCH(BT62,BT$1:BT61,0),1)=0,"",INDEX(N$1:N61,MATCH(BT62,BT$1:BT61,0),1))),"")</f>
        <v/>
      </c>
      <c r="O62" s="66" t="str">
        <f>IFERROR(IF(BT62="","",IF(INDEX(O$1:O61,MATCH(BT62,BT$1:BT61,0),1)=0,"",INDEX(O$1:O61,MATCH(BT62,BT$1:BT61,0),1))),"")</f>
        <v/>
      </c>
      <c r="P62" s="4"/>
      <c r="Q62" s="2"/>
      <c r="R62" s="66"/>
      <c r="T62" s="66"/>
      <c r="U62" s="5" t="str">
        <f>IFERROR(IF(INDEX(U$1:U61,MATCH(T62,T$1:T61,0),1)=0,"",INDEX(U$1:U61,MATCH(T62,T$1:T61,0),1)),"")</f>
        <v/>
      </c>
      <c r="V62" s="66"/>
      <c r="W62" s="5" t="str">
        <f>IFERROR(IF(INDEX(W$1:W61,MATCH(V62,V$1:V61,0),1)=0,"",INDEX(W$1:W61,MATCH(V62,V$1:V61,0),1)),"")</f>
        <v/>
      </c>
      <c r="X62" s="2" t="str">
        <f>IFERROR(INDEX('padron cfe'!D:D,MATCH(DATOS!C62,'padron cfe'!A:A,0),1),"")</f>
        <v/>
      </c>
      <c r="Y62" s="4"/>
      <c r="Z62" s="4"/>
      <c r="AA62" s="4"/>
      <c r="AB62" s="4"/>
      <c r="AC62" s="6" t="s">
        <v>157</v>
      </c>
      <c r="AD62" s="4"/>
      <c r="AE62" s="4" t="str">
        <f t="shared" si="1"/>
        <v/>
      </c>
      <c r="AF62" s="4"/>
      <c r="AG62" s="4"/>
      <c r="AH62" s="4"/>
      <c r="AI62" s="2" t="str">
        <f>IFERROR(IF(INDEX(AI$1:AI61,MATCH(BT62,BT$1:BT61,0),1)=0,"",INDEX(AI$1:AI61,MATCH(BT62,BT$1:BT61,0),1)),"")</f>
        <v/>
      </c>
      <c r="AJ62" s="2" t="str">
        <f>IFERROR(IF(INDEX(AJ$1:AJ61,MATCH(BT62,BT$1:BT61,0),1)=0,"",INDEX(AJ$1:AJ61,MATCH(BT62,BT$1:BT61,0),1)),"")</f>
        <v/>
      </c>
      <c r="AK62" s="2" t="str">
        <f>IFERROR(IF(INDEX(AK$1:AK61,MATCH(BT62,BT$1:BT61,0),1)=0,"",INDEX(AK$1:AK61,MATCH(BT62,BT$1:BT61,0),1)),"")</f>
        <v/>
      </c>
      <c r="AL62" s="31"/>
      <c r="AM62" s="31"/>
      <c r="AN62" s="2"/>
      <c r="AO62" s="4"/>
      <c r="AP62" s="4"/>
      <c r="AQ62" s="4"/>
      <c r="AR62" s="4"/>
      <c r="AS62" s="4"/>
      <c r="AT62" s="4"/>
      <c r="AU62" s="4"/>
      <c r="AV62" s="4"/>
      <c r="AW62" s="4"/>
      <c r="AY62" s="7"/>
      <c r="AZ62" s="47"/>
      <c r="BA62" s="66"/>
      <c r="BB62" s="66"/>
      <c r="BC62" s="66"/>
      <c r="BD62" s="78"/>
      <c r="BE62" s="66"/>
      <c r="BF62" s="66"/>
      <c r="BG62" s="4"/>
      <c r="BH62" s="69"/>
      <c r="BI62" s="4"/>
      <c r="BJ62" s="4"/>
      <c r="BK62" s="9" t="s">
        <v>157</v>
      </c>
      <c r="BL62" s="7"/>
      <c r="BM62" s="7"/>
      <c r="BN62" s="7"/>
      <c r="BO62" s="286"/>
      <c r="BP62" s="22"/>
      <c r="BQ62" s="7" t="str">
        <f t="shared" ca="1" si="2"/>
        <v/>
      </c>
      <c r="BR62" s="75" t="str">
        <f t="shared" si="3"/>
        <v/>
      </c>
      <c r="BS62" s="75" t="str">
        <f t="shared" si="4"/>
        <v/>
      </c>
      <c r="BT62" s="5" t="str">
        <f t="shared" si="5"/>
        <v/>
      </c>
      <c r="BU62" s="79" t="str">
        <f t="shared" si="6"/>
        <v/>
      </c>
      <c r="BV62" s="79" t="str">
        <f t="shared" si="7"/>
        <v/>
      </c>
      <c r="BW62" s="79" t="str">
        <f t="shared" si="8"/>
        <v/>
      </c>
      <c r="CC62" s="4" t="str">
        <f>IF(IFERROR(VLOOKUP(C62,C63:C$1993,1,0),"")="","",COUNTIF(C:C,C62))</f>
        <v/>
      </c>
      <c r="CG62" s="5" t="str">
        <f>IF(B62="","",IF(CC62="",1+(MAX(CG$2:CG61)),""))</f>
        <v/>
      </c>
      <c r="CH62" s="5" t="str">
        <f t="shared" si="9"/>
        <v/>
      </c>
      <c r="CI62" s="5" t="str">
        <f t="shared" si="10"/>
        <v/>
      </c>
      <c r="CJ62" s="14" t="str">
        <f t="shared" si="11"/>
        <v/>
      </c>
      <c r="CK62" s="25"/>
      <c r="CL62" s="15"/>
      <c r="CM62" s="5" t="str">
        <f t="shared" si="19"/>
        <v/>
      </c>
      <c r="CP62" s="5" t="str">
        <f t="shared" si="18"/>
        <v/>
      </c>
      <c r="CQ62" s="5" t="str">
        <f>IF(BT62="","",IFERROR(IF(VLOOKUP(BT62,BT$2:BT61,1,0)=0,"",""),BT62))</f>
        <v/>
      </c>
      <c r="CR62" s="22" t="str">
        <f>IF(CQ62="","",(IFERROR(VLOOKUP(MID(CQ62,1,1),$DI$2:DM$28,3,0),0)+IFERROR(VLOOKUP(MID(CQ62,2,1),DI$2:DM$28,4,0),0)+IFERROR(VLOOKUP(MID(CQ62,3,1),DI$2:DM$28,5,0),0)+(ROW(CQ62)/1000000000000)))</f>
        <v/>
      </c>
      <c r="CT62" s="5">
        <v>61</v>
      </c>
      <c r="CU62" s="5" t="str">
        <f>IFERROR(VLOOKUP(CT62,CP$2:CQ1138,2,0),"")</f>
        <v/>
      </c>
      <c r="DO62" s="5" t="e">
        <f>IF(REPORTE!AH$2="si",IF(C62=VALUE(REPORTE!C$22),IF(SUM(DO63:DO$1993),CONCATENATE(INT(B62),", "),INT(B62)),""),IF(C62=VALUE(REPORTE!C$21),IF(SUM(DO63:DO$1993),CONCATENATE(INT(B62),", "),INT(B62)),""))</f>
        <v>#VALUE!</v>
      </c>
    </row>
    <row r="63" spans="1:119" s="5" customFormat="1" ht="15" customHeight="1" x14ac:dyDescent="0.25">
      <c r="A63" s="4" t="str">
        <f t="shared" ca="1" si="0"/>
        <v/>
      </c>
      <c r="B63" s="6"/>
      <c r="C63" s="8"/>
      <c r="D63" s="1" t="str">
        <f>IFERROR(INDEX('padron cfe'!B:B,MATCH(DATOS!C63,'padron cfe'!A:A,0),1),"")</f>
        <v/>
      </c>
      <c r="E63" s="1"/>
      <c r="F63" s="7"/>
      <c r="G63" s="9" t="s">
        <v>157</v>
      </c>
      <c r="H63" s="5" t="str">
        <f>IF(F63="","",IFERROR(CONCATENATE("PEUA",VLOOKUP(ESTADO,REPORTE!AV$2:AW$33,2,0),DIDTRITO_FORM,CADER_FORM,IFERROR(INDEX(CA:CA,MATCH(DAY(F63),BZ:BZ,0),1),DAY(F63)),IFERROR(INDEX(CA:CA,MATCH(MONTH(F63),BZ:BZ,0),1),MONTH(F63)),YEAR(F63),G63),""))</f>
        <v/>
      </c>
      <c r="I63" s="4"/>
      <c r="J63" s="66"/>
      <c r="K63" s="66"/>
      <c r="L63" s="66"/>
      <c r="M63" s="2" t="str">
        <f>IFERROR(INDEX('padron cfe'!C:C,MATCH(DATOS!C63,'padron cfe'!A:A,0),1),"")</f>
        <v/>
      </c>
      <c r="N63" s="66" t="str">
        <f>IFERROR(IF(BT63="","",IF(INDEX(N$1:N62,MATCH(BT63,BT$1:BT62,0),1)=0,"",INDEX(N$1:N62,MATCH(BT63,BT$1:BT62,0),1))),"")</f>
        <v/>
      </c>
      <c r="O63" s="66" t="str">
        <f>IFERROR(IF(BT63="","",IF(INDEX(O$1:O62,MATCH(BT63,BT$1:BT62,0),1)=0,"",INDEX(O$1:O62,MATCH(BT63,BT$1:BT62,0),1))),"")</f>
        <v/>
      </c>
      <c r="P63" s="4"/>
      <c r="Q63" s="2"/>
      <c r="R63" s="66"/>
      <c r="T63" s="66"/>
      <c r="U63" s="5" t="str">
        <f>IFERROR(IF(INDEX(U$1:U62,MATCH(T63,T$1:T62,0),1)=0,"",INDEX(U$1:U62,MATCH(T63,T$1:T62,0),1)),"")</f>
        <v/>
      </c>
      <c r="V63" s="66"/>
      <c r="W63" s="5" t="str">
        <f>IFERROR(IF(INDEX(W$1:W62,MATCH(V63,V$1:V62,0),1)=0,"",INDEX(W$1:W62,MATCH(V63,V$1:V62,0),1)),"")</f>
        <v/>
      </c>
      <c r="X63" s="2" t="str">
        <f>IFERROR(INDEX('padron cfe'!D:D,MATCH(DATOS!C63,'padron cfe'!A:A,0),1),"")</f>
        <v/>
      </c>
      <c r="Y63" s="4"/>
      <c r="Z63" s="4"/>
      <c r="AA63" s="4"/>
      <c r="AB63" s="4"/>
      <c r="AC63" s="6" t="s">
        <v>157</v>
      </c>
      <c r="AD63" s="4"/>
      <c r="AE63" s="4" t="str">
        <f t="shared" si="1"/>
        <v/>
      </c>
      <c r="AF63" s="4"/>
      <c r="AG63" s="4"/>
      <c r="AH63" s="4"/>
      <c r="AI63" s="2" t="str">
        <f>IFERROR(IF(INDEX(AI$1:AI62,MATCH(BT63,BT$1:BT62,0),1)=0,"",INDEX(AI$1:AI62,MATCH(BT63,BT$1:BT62,0),1)),"")</f>
        <v/>
      </c>
      <c r="AJ63" s="2" t="str">
        <f>IFERROR(IF(INDEX(AJ$1:AJ62,MATCH(BT63,BT$1:BT62,0),1)=0,"",INDEX(AJ$1:AJ62,MATCH(BT63,BT$1:BT62,0),1)),"")</f>
        <v/>
      </c>
      <c r="AK63" s="2" t="str">
        <f>IFERROR(IF(INDEX(AK$1:AK62,MATCH(BT63,BT$1:BT62,0),1)=0,"",INDEX(AK$1:AK62,MATCH(BT63,BT$1:BT62,0),1)),"")</f>
        <v/>
      </c>
      <c r="AL63" s="31"/>
      <c r="AM63" s="31"/>
      <c r="AN63" s="2"/>
      <c r="AO63" s="4"/>
      <c r="AP63" s="4"/>
      <c r="AQ63" s="4"/>
      <c r="AR63" s="4"/>
      <c r="AS63" s="4"/>
      <c r="AT63" s="4"/>
      <c r="AU63" s="4"/>
      <c r="AV63" s="4"/>
      <c r="AW63" s="4"/>
      <c r="AY63" s="7"/>
      <c r="AZ63" s="47"/>
      <c r="BA63" s="66"/>
      <c r="BB63" s="66"/>
      <c r="BC63" s="66"/>
      <c r="BD63" s="78"/>
      <c r="BE63" s="66"/>
      <c r="BF63" s="66"/>
      <c r="BG63" s="4"/>
      <c r="BH63" s="69"/>
      <c r="BI63" s="4"/>
      <c r="BJ63" s="4"/>
      <c r="BK63" s="9"/>
      <c r="BL63" s="7"/>
      <c r="BM63" s="7"/>
      <c r="BN63" s="7"/>
      <c r="BO63" s="286"/>
      <c r="BP63" s="22"/>
      <c r="BQ63" s="7" t="str">
        <f t="shared" ca="1" si="2"/>
        <v/>
      </c>
      <c r="BR63" s="75" t="str">
        <f t="shared" si="3"/>
        <v/>
      </c>
      <c r="BS63" s="75" t="str">
        <f t="shared" si="4"/>
        <v/>
      </c>
      <c r="BT63" s="5" t="str">
        <f t="shared" si="5"/>
        <v/>
      </c>
      <c r="BU63" s="79" t="str">
        <f t="shared" si="6"/>
        <v/>
      </c>
      <c r="BV63" s="79" t="str">
        <f t="shared" si="7"/>
        <v/>
      </c>
      <c r="BW63" s="79" t="str">
        <f t="shared" si="8"/>
        <v/>
      </c>
      <c r="CC63" s="4" t="str">
        <f>IF(IFERROR(VLOOKUP(C63,C64:C$1993,1,0),"")="","",COUNTIF(C:C,C63))</f>
        <v/>
      </c>
      <c r="CG63" s="5" t="str">
        <f>IF(B63="","",IF(CC63="",1+(MAX(CG$2:CG62)),""))</f>
        <v/>
      </c>
      <c r="CH63" s="5" t="str">
        <f t="shared" si="9"/>
        <v/>
      </c>
      <c r="CI63" s="5" t="str">
        <f t="shared" si="10"/>
        <v/>
      </c>
      <c r="CJ63" s="14" t="str">
        <f t="shared" si="11"/>
        <v/>
      </c>
      <c r="CK63" s="25"/>
      <c r="CL63" s="15"/>
      <c r="CM63" s="5" t="str">
        <f t="shared" si="19"/>
        <v/>
      </c>
      <c r="CP63" s="5" t="str">
        <f t="shared" si="18"/>
        <v/>
      </c>
      <c r="CQ63" s="5" t="str">
        <f>IF(BT63="","",IFERROR(IF(VLOOKUP(BT63,BT$2:BT62,1,0)=0,"",""),BT63))</f>
        <v/>
      </c>
      <c r="CR63" s="22" t="str">
        <f>IF(CQ63="","",(IFERROR(VLOOKUP(MID(CQ63,1,1),$DI$2:DM$28,3,0),0)+IFERROR(VLOOKUP(MID(CQ63,2,1),DI$2:DM$28,4,0),0)+IFERROR(VLOOKUP(MID(CQ63,3,1),DI$2:DM$28,5,0),0)+(ROW(CQ63)/1000000000000)))</f>
        <v/>
      </c>
      <c r="CT63" s="5">
        <v>62</v>
      </c>
      <c r="CU63" s="5" t="str">
        <f>IFERROR(VLOOKUP(CT63,CP$2:CQ1139,2,0),"")</f>
        <v/>
      </c>
      <c r="DO63" s="5" t="e">
        <f>IF(REPORTE!AH$2="si",IF(C63=VALUE(REPORTE!C$22),IF(SUM(DO64:DO$1993),CONCATENATE(INT(B63),", "),INT(B63)),""),IF(C63=VALUE(REPORTE!C$21),IF(SUM(DO64:DO$1993),CONCATENATE(INT(B63),", "),INT(B63)),""))</f>
        <v>#VALUE!</v>
      </c>
    </row>
    <row r="64" spans="1:119" s="5" customFormat="1" ht="15" customHeight="1" x14ac:dyDescent="0.25">
      <c r="A64" s="4" t="str">
        <f t="shared" ca="1" si="0"/>
        <v/>
      </c>
      <c r="B64" s="6"/>
      <c r="C64" s="8"/>
      <c r="D64" s="1" t="str">
        <f>IFERROR(INDEX('padron cfe'!B:B,MATCH(DATOS!C64,'padron cfe'!A:A,0),1),"")</f>
        <v/>
      </c>
      <c r="E64" s="1"/>
      <c r="F64" s="7"/>
      <c r="G64" s="9" t="s">
        <v>157</v>
      </c>
      <c r="H64" s="5" t="str">
        <f>IF(F64="","",IFERROR(CONCATENATE("PEUA",VLOOKUP(ESTADO,REPORTE!AV$2:AW$33,2,0),DIDTRITO_FORM,CADER_FORM,IFERROR(INDEX(CA:CA,MATCH(DAY(F64),BZ:BZ,0),1),DAY(F64)),IFERROR(INDEX(CA:CA,MATCH(MONTH(F64),BZ:BZ,0),1),MONTH(F64)),YEAR(F64),G64),""))</f>
        <v/>
      </c>
      <c r="I64" s="4"/>
      <c r="J64" s="66"/>
      <c r="K64" s="66"/>
      <c r="L64" s="66"/>
      <c r="M64" s="2" t="str">
        <f>IFERROR(INDEX('padron cfe'!C:C,MATCH(DATOS!C64,'padron cfe'!A:A,0),1),"")</f>
        <v/>
      </c>
      <c r="N64" s="66" t="str">
        <f>IFERROR(IF(BT64="","",IF(INDEX(N$1:N63,MATCH(BT64,BT$1:BT63,0),1)=0,"",INDEX(N$1:N63,MATCH(BT64,BT$1:BT63,0),1))),"")</f>
        <v/>
      </c>
      <c r="O64" s="66" t="str">
        <f>IFERROR(IF(BT64="","",IF(INDEX(O$1:O63,MATCH(BT64,BT$1:BT63,0),1)=0,"",INDEX(O$1:O63,MATCH(BT64,BT$1:BT63,0),1))),"")</f>
        <v/>
      </c>
      <c r="P64" s="4"/>
      <c r="Q64" s="2"/>
      <c r="R64" s="66"/>
      <c r="T64" s="66"/>
      <c r="U64" s="5" t="str">
        <f>IFERROR(IF(INDEX(U$1:U63,MATCH(T64,T$1:T63,0),1)=0,"",INDEX(U$1:U63,MATCH(T64,T$1:T63,0),1)),"")</f>
        <v/>
      </c>
      <c r="V64" s="66"/>
      <c r="W64" s="5" t="str">
        <f>IFERROR(IF(INDEX(W$1:W63,MATCH(V64,V$1:V63,0),1)=0,"",INDEX(W$1:W63,MATCH(V64,V$1:V63,0),1)),"")</f>
        <v/>
      </c>
      <c r="X64" s="2" t="str">
        <f>IFERROR(INDEX('padron cfe'!D:D,MATCH(DATOS!C64,'padron cfe'!A:A,0),1),"")</f>
        <v/>
      </c>
      <c r="Y64" s="4"/>
      <c r="Z64" s="4"/>
      <c r="AA64" s="4"/>
      <c r="AB64" s="4"/>
      <c r="AC64" s="6" t="s">
        <v>157</v>
      </c>
      <c r="AD64" s="4"/>
      <c r="AE64" s="4" t="str">
        <f t="shared" si="1"/>
        <v/>
      </c>
      <c r="AF64" s="4"/>
      <c r="AG64" s="4"/>
      <c r="AH64" s="4"/>
      <c r="AI64" s="2" t="str">
        <f>IFERROR(IF(INDEX(AI$1:AI63,MATCH(BT64,BT$1:BT63,0),1)=0,"",INDEX(AI$1:AI63,MATCH(BT64,BT$1:BT63,0),1)),"")</f>
        <v/>
      </c>
      <c r="AJ64" s="2" t="str">
        <f>IFERROR(IF(INDEX(AJ$1:AJ63,MATCH(BT64,BT$1:BT63,0),1)=0,"",INDEX(AJ$1:AJ63,MATCH(BT64,BT$1:BT63,0),1)),"")</f>
        <v/>
      </c>
      <c r="AK64" s="2" t="str">
        <f>IFERROR(IF(INDEX(AK$1:AK63,MATCH(BT64,BT$1:BT63,0),1)=0,"",INDEX(AK$1:AK63,MATCH(BT64,BT$1:BT63,0),1)),"")</f>
        <v/>
      </c>
      <c r="AL64" s="31"/>
      <c r="AM64" s="31"/>
      <c r="AN64" s="2"/>
      <c r="AO64" s="4"/>
      <c r="AP64" s="4"/>
      <c r="AQ64" s="4"/>
      <c r="AR64" s="4"/>
      <c r="AS64" s="4"/>
      <c r="AT64" s="4"/>
      <c r="AU64" s="4"/>
      <c r="AV64" s="4"/>
      <c r="AW64" s="4"/>
      <c r="AY64" s="7"/>
      <c r="AZ64" s="47"/>
      <c r="BA64" s="66"/>
      <c r="BB64" s="66"/>
      <c r="BC64" s="66"/>
      <c r="BD64" s="78"/>
      <c r="BE64" s="66"/>
      <c r="BF64" s="66"/>
      <c r="BG64" s="4"/>
      <c r="BH64" s="69"/>
      <c r="BI64" s="4"/>
      <c r="BJ64" s="4"/>
      <c r="BK64" s="9" t="s">
        <v>157</v>
      </c>
      <c r="BL64" s="7"/>
      <c r="BM64" s="7"/>
      <c r="BN64" s="7"/>
      <c r="BO64" s="286"/>
      <c r="BP64" s="22"/>
      <c r="BQ64" s="7" t="str">
        <f t="shared" ca="1" si="2"/>
        <v/>
      </c>
      <c r="BR64" s="75" t="str">
        <f t="shared" si="3"/>
        <v/>
      </c>
      <c r="BS64" s="75" t="str">
        <f t="shared" si="4"/>
        <v/>
      </c>
      <c r="BT64" s="5" t="str">
        <f t="shared" si="5"/>
        <v/>
      </c>
      <c r="BU64" s="79" t="str">
        <f t="shared" si="6"/>
        <v/>
      </c>
      <c r="BV64" s="79" t="str">
        <f t="shared" si="7"/>
        <v/>
      </c>
      <c r="BW64" s="79" t="str">
        <f t="shared" si="8"/>
        <v/>
      </c>
      <c r="CC64" s="4" t="str">
        <f>IF(IFERROR(VLOOKUP(C64,C65:C$1993,1,0),"")="","",COUNTIF(C:C,C64))</f>
        <v/>
      </c>
      <c r="CG64" s="5" t="str">
        <f>IF(B64="","",IF(CC64="",1+(MAX(CG$2:CG63)),""))</f>
        <v/>
      </c>
      <c r="CH64" s="5" t="str">
        <f t="shared" si="9"/>
        <v/>
      </c>
      <c r="CI64" s="5" t="str">
        <f t="shared" si="10"/>
        <v/>
      </c>
      <c r="CJ64" s="14" t="str">
        <f t="shared" si="11"/>
        <v/>
      </c>
      <c r="CK64" s="25"/>
      <c r="CL64" s="15"/>
      <c r="CM64" s="5" t="str">
        <f t="shared" si="19"/>
        <v/>
      </c>
      <c r="CP64" s="5" t="str">
        <f t="shared" si="18"/>
        <v/>
      </c>
      <c r="CQ64" s="5" t="str">
        <f>IF(BT64="","",IFERROR(IF(VLOOKUP(BT64,BT$2:BT63,1,0)=0,"",""),BT64))</f>
        <v/>
      </c>
      <c r="CR64" s="22" t="str">
        <f>IF(CQ64="","",(IFERROR(VLOOKUP(MID(CQ64,1,1),$DI$2:DM$28,3,0),0)+IFERROR(VLOOKUP(MID(CQ64,2,1),DI$2:DM$28,4,0),0)+IFERROR(VLOOKUP(MID(CQ64,3,1),DI$2:DM$28,5,0),0)+(ROW(CQ64)/1000000000000)))</f>
        <v/>
      </c>
      <c r="CT64" s="5">
        <v>63</v>
      </c>
      <c r="CU64" s="5" t="str">
        <f>IFERROR(VLOOKUP(CT64,CP$2:CQ1140,2,0),"")</f>
        <v/>
      </c>
      <c r="DO64" s="5" t="e">
        <f>IF(REPORTE!AH$2="si",IF(C64=VALUE(REPORTE!C$22),IF(SUM(DO65:DO$1993),CONCATENATE(INT(B64),", "),INT(B64)),""),IF(C64=VALUE(REPORTE!C$21),IF(SUM(DO65:DO$1993),CONCATENATE(INT(B64),", "),INT(B64)),""))</f>
        <v>#VALUE!</v>
      </c>
    </row>
    <row r="65" spans="1:119" s="5" customFormat="1" ht="15" customHeight="1" x14ac:dyDescent="0.25">
      <c r="A65" s="4" t="str">
        <f t="shared" ca="1" si="0"/>
        <v/>
      </c>
      <c r="B65" s="6"/>
      <c r="C65" s="8"/>
      <c r="D65" s="1" t="str">
        <f>IFERROR(INDEX('padron cfe'!B:B,MATCH(DATOS!C65,'padron cfe'!A:A,0),1),"")</f>
        <v/>
      </c>
      <c r="E65" s="1"/>
      <c r="F65" s="7"/>
      <c r="G65" s="9" t="s">
        <v>157</v>
      </c>
      <c r="H65" s="5" t="str">
        <f>IF(F65="","",IFERROR(CONCATENATE("PEUA",VLOOKUP(ESTADO,REPORTE!AV$2:AW$33,2,0),DIDTRITO_FORM,CADER_FORM,IFERROR(INDEX(CA:CA,MATCH(DAY(F65),BZ:BZ,0),1),DAY(F65)),IFERROR(INDEX(CA:CA,MATCH(MONTH(F65),BZ:BZ,0),1),MONTH(F65)),YEAR(F65),G65),""))</f>
        <v/>
      </c>
      <c r="I65" s="4"/>
      <c r="J65" s="66"/>
      <c r="K65" s="66"/>
      <c r="L65" s="66"/>
      <c r="M65" s="2" t="str">
        <f>IFERROR(INDEX('padron cfe'!C:C,MATCH(DATOS!C65,'padron cfe'!A:A,0),1),"")</f>
        <v/>
      </c>
      <c r="N65" s="66" t="str">
        <f>IFERROR(IF(BT65="","",IF(INDEX(N$1:N64,MATCH(BT65,BT$1:BT64,0),1)=0,"",INDEX(N$1:N64,MATCH(BT65,BT$1:BT64,0),1))),"")</f>
        <v/>
      </c>
      <c r="O65" s="66" t="str">
        <f>IFERROR(IF(BT65="","",IF(INDEX(O$1:O64,MATCH(BT65,BT$1:BT64,0),1)=0,"",INDEX(O$1:O64,MATCH(BT65,BT$1:BT64,0),1))),"")</f>
        <v/>
      </c>
      <c r="P65" s="4"/>
      <c r="Q65" s="2"/>
      <c r="R65" s="66"/>
      <c r="T65" s="66"/>
      <c r="U65" s="5" t="str">
        <f>IFERROR(IF(INDEX(U$1:U64,MATCH(T65,T$1:T64,0),1)=0,"",INDEX(U$1:U64,MATCH(T65,T$1:T64,0),1)),"")</f>
        <v/>
      </c>
      <c r="V65" s="66"/>
      <c r="W65" s="5" t="str">
        <f>IFERROR(IF(INDEX(W$1:W64,MATCH(V65,V$1:V64,0),1)=0,"",INDEX(W$1:W64,MATCH(V65,V$1:V64,0),1)),"")</f>
        <v/>
      </c>
      <c r="X65" s="2" t="str">
        <f>IFERROR(INDEX('padron cfe'!D:D,MATCH(DATOS!C65,'padron cfe'!A:A,0),1),"")</f>
        <v/>
      </c>
      <c r="Y65" s="4"/>
      <c r="Z65" s="4"/>
      <c r="AA65" s="4"/>
      <c r="AB65" s="4"/>
      <c r="AC65" s="6" t="s">
        <v>157</v>
      </c>
      <c r="AD65" s="4"/>
      <c r="AE65" s="4" t="str">
        <f t="shared" si="1"/>
        <v/>
      </c>
      <c r="AF65" s="4"/>
      <c r="AG65" s="4"/>
      <c r="AH65" s="4"/>
      <c r="AI65" s="2" t="str">
        <f>IFERROR(IF(INDEX(AI$1:AI64,MATCH(BT65,BT$1:BT64,0),1)=0,"",INDEX(AI$1:AI64,MATCH(BT65,BT$1:BT64,0),1)),"")</f>
        <v/>
      </c>
      <c r="AJ65" s="2" t="str">
        <f>IFERROR(IF(INDEX(AJ$1:AJ64,MATCH(BT65,BT$1:BT64,0),1)=0,"",INDEX(AJ$1:AJ64,MATCH(BT65,BT$1:BT64,0),1)),"")</f>
        <v/>
      </c>
      <c r="AK65" s="2" t="str">
        <f>IFERROR(IF(INDEX(AK$1:AK64,MATCH(BT65,BT$1:BT64,0),1)=0,"",INDEX(AK$1:AK64,MATCH(BT65,BT$1:BT64,0),1)),"")</f>
        <v/>
      </c>
      <c r="AL65" s="31"/>
      <c r="AM65" s="31"/>
      <c r="AN65" s="2"/>
      <c r="AO65" s="4"/>
      <c r="AP65" s="4"/>
      <c r="AQ65" s="4"/>
      <c r="AR65" s="4"/>
      <c r="AS65" s="4"/>
      <c r="AT65" s="4"/>
      <c r="AU65" s="4"/>
      <c r="AV65" s="4"/>
      <c r="AW65" s="4"/>
      <c r="AY65" s="7"/>
      <c r="AZ65" s="47"/>
      <c r="BA65" s="66"/>
      <c r="BB65" s="66"/>
      <c r="BC65" s="66"/>
      <c r="BD65" s="78"/>
      <c r="BE65" s="66"/>
      <c r="BF65" s="66"/>
      <c r="BG65" s="4"/>
      <c r="BH65" s="69"/>
      <c r="BI65" s="4"/>
      <c r="BJ65" s="4"/>
      <c r="BK65" s="9"/>
      <c r="BL65" s="7"/>
      <c r="BM65" s="7"/>
      <c r="BN65" s="7"/>
      <c r="BO65" s="286"/>
      <c r="BP65" s="22"/>
      <c r="BQ65" s="7" t="str">
        <f t="shared" ca="1" si="2"/>
        <v/>
      </c>
      <c r="BR65" s="75" t="str">
        <f t="shared" si="3"/>
        <v/>
      </c>
      <c r="BS65" s="75" t="str">
        <f t="shared" si="4"/>
        <v/>
      </c>
      <c r="BT65" s="5" t="str">
        <f t="shared" si="5"/>
        <v/>
      </c>
      <c r="BU65" s="79" t="str">
        <f t="shared" si="6"/>
        <v/>
      </c>
      <c r="BV65" s="79" t="str">
        <f t="shared" si="7"/>
        <v/>
      </c>
      <c r="BW65" s="79" t="str">
        <f t="shared" si="8"/>
        <v/>
      </c>
      <c r="CC65" s="4" t="str">
        <f>IF(IFERROR(VLOOKUP(C65,C66:C$1993,1,0),"")="","",COUNTIF(C:C,C65))</f>
        <v/>
      </c>
      <c r="CG65" s="5" t="str">
        <f>IF(B65="","",IF(CC65="",1+(MAX(CG$2:CG64)),""))</f>
        <v/>
      </c>
      <c r="CH65" s="5" t="str">
        <f t="shared" si="9"/>
        <v/>
      </c>
      <c r="CI65" s="5" t="str">
        <f t="shared" si="10"/>
        <v/>
      </c>
      <c r="CJ65" s="14" t="str">
        <f t="shared" si="11"/>
        <v/>
      </c>
      <c r="CK65" s="25"/>
      <c r="CL65" s="15"/>
      <c r="CM65" s="5" t="str">
        <f t="shared" si="19"/>
        <v/>
      </c>
      <c r="CP65" s="5" t="str">
        <f t="shared" si="18"/>
        <v/>
      </c>
      <c r="CQ65" s="5" t="str">
        <f>IF(BT65="","",IFERROR(IF(VLOOKUP(BT65,BT$2:BT64,1,0)=0,"",""),BT65))</f>
        <v/>
      </c>
      <c r="CR65" s="22" t="str">
        <f>IF(CQ65="","",(IFERROR(VLOOKUP(MID(CQ65,1,1),$DI$2:DM$28,3,0),0)+IFERROR(VLOOKUP(MID(CQ65,2,1),DI$2:DM$28,4,0),0)+IFERROR(VLOOKUP(MID(CQ65,3,1),DI$2:DM$28,5,0),0)+(ROW(CQ65)/1000000000000)))</f>
        <v/>
      </c>
      <c r="CT65" s="5">
        <v>64</v>
      </c>
      <c r="CU65" s="5" t="str">
        <f>IFERROR(VLOOKUP(CT65,CP$2:CQ1141,2,0),"")</f>
        <v/>
      </c>
      <c r="DO65" s="5" t="e">
        <f>IF(REPORTE!AH$2="si",IF(C65=VALUE(REPORTE!C$22),IF(SUM(DO66:DO$1993),CONCATENATE(INT(B65),", "),INT(B65)),""),IF(C65=VALUE(REPORTE!C$21),IF(SUM(DO66:DO$1993),CONCATENATE(INT(B65),", "),INT(B65)),""))</f>
        <v>#VALUE!</v>
      </c>
    </row>
    <row r="66" spans="1:119" s="5" customFormat="1" ht="15" customHeight="1" x14ac:dyDescent="0.25">
      <c r="A66" s="4" t="str">
        <f t="shared" ref="A66:A129" ca="1" si="20">IF(OR(BS66="",BQ66="",BQ66="VENCIDO"),IF(B66="","",IF(LEN(B66)=1,"000"&amp;B66,IF(LEN(B66)=2,"00"&amp;B66,IF(LEN(B66)=3,"0"&amp;B66,B66)))),C66)</f>
        <v/>
      </c>
      <c r="B66" s="6"/>
      <c r="C66" s="8"/>
      <c r="D66" s="1" t="str">
        <f>IFERROR(INDEX('padron cfe'!B:B,MATCH(DATOS!C66,'padron cfe'!A:A,0),1),"")</f>
        <v/>
      </c>
      <c r="E66" s="1"/>
      <c r="F66" s="7"/>
      <c r="G66" s="9" t="s">
        <v>157</v>
      </c>
      <c r="H66" s="5" t="str">
        <f>IF(F66="","",IFERROR(CONCATENATE("PEUA",VLOOKUP(ESTADO,REPORTE!AV$2:AW$33,2,0),DIDTRITO_FORM,CADER_FORM,IFERROR(INDEX(CA:CA,MATCH(DAY(F66),BZ:BZ,0),1),DAY(F66)),IFERROR(INDEX(CA:CA,MATCH(MONTH(F66),BZ:BZ,0),1),MONTH(F66)),YEAR(F66),G66),""))</f>
        <v/>
      </c>
      <c r="I66" s="4"/>
      <c r="J66" s="66"/>
      <c r="K66" s="66"/>
      <c r="L66" s="66"/>
      <c r="M66" s="2" t="str">
        <f>IFERROR(INDEX('padron cfe'!C:C,MATCH(DATOS!C66,'padron cfe'!A:A,0),1),"")</f>
        <v/>
      </c>
      <c r="N66" s="66" t="str">
        <f>IFERROR(IF(BT66="","",IF(INDEX(N$1:N65,MATCH(BT66,BT$1:BT65,0),1)=0,"",INDEX(N$1:N65,MATCH(BT66,BT$1:BT65,0),1))),"")</f>
        <v/>
      </c>
      <c r="O66" s="66" t="str">
        <f>IFERROR(IF(BT66="","",IF(INDEX(O$1:O65,MATCH(BT66,BT$1:BT65,0),1)=0,"",INDEX(O$1:O65,MATCH(BT66,BT$1:BT65,0),1))),"")</f>
        <v/>
      </c>
      <c r="P66" s="4"/>
      <c r="Q66" s="2"/>
      <c r="R66" s="66"/>
      <c r="T66" s="66"/>
      <c r="U66" s="5" t="str">
        <f>IFERROR(IF(INDEX(U$1:U65,MATCH(T66,T$1:T65,0),1)=0,"",INDEX(U$1:U65,MATCH(T66,T$1:T65,0),1)),"")</f>
        <v/>
      </c>
      <c r="V66" s="66"/>
      <c r="W66" s="5" t="str">
        <f>IFERROR(IF(INDEX(W$1:W65,MATCH(V66,V$1:V65,0),1)=0,"",INDEX(W$1:W65,MATCH(V66,V$1:V65,0),1)),"")</f>
        <v/>
      </c>
      <c r="X66" s="2" t="str">
        <f>IFERROR(INDEX('padron cfe'!D:D,MATCH(DATOS!C66,'padron cfe'!A:A,0),1),"")</f>
        <v/>
      </c>
      <c r="Y66" s="4"/>
      <c r="Z66" s="4"/>
      <c r="AA66" s="4"/>
      <c r="AB66" s="4"/>
      <c r="AC66" s="6" t="s">
        <v>157</v>
      </c>
      <c r="AD66" s="4"/>
      <c r="AE66" s="4" t="str">
        <f t="shared" ref="AE66:AE129" si="21">IF(AD66="","",(AD66*0.746*365*24)*0.75+438)</f>
        <v/>
      </c>
      <c r="AF66" s="4"/>
      <c r="AG66" s="4"/>
      <c r="AH66" s="4"/>
      <c r="AI66" s="2" t="str">
        <f>IFERROR(IF(INDEX(AI$1:AI65,MATCH(BT66,BT$1:BT65,0),1)=0,"",INDEX(AI$1:AI65,MATCH(BT66,BT$1:BT65,0),1)),"")</f>
        <v/>
      </c>
      <c r="AJ66" s="2" t="str">
        <f>IFERROR(IF(INDEX(AJ$1:AJ65,MATCH(BT66,BT$1:BT65,0),1)=0,"",INDEX(AJ$1:AJ65,MATCH(BT66,BT$1:BT65,0),1)),"")</f>
        <v/>
      </c>
      <c r="AK66" s="2" t="str">
        <f>IFERROR(IF(INDEX(AK$1:AK65,MATCH(BT66,BT$1:BT65,0),1)=0,"",INDEX(AK$1:AK65,MATCH(BT66,BT$1:BT65,0),1)),"")</f>
        <v/>
      </c>
      <c r="AL66" s="31"/>
      <c r="AM66" s="31"/>
      <c r="AN66" s="2"/>
      <c r="AO66" s="4"/>
      <c r="AP66" s="4"/>
      <c r="AQ66" s="4"/>
      <c r="AR66" s="4"/>
      <c r="AS66" s="4"/>
      <c r="AT66" s="4"/>
      <c r="AU66" s="4"/>
      <c r="AV66" s="4"/>
      <c r="AW66" s="4"/>
      <c r="AY66" s="7"/>
      <c r="AZ66" s="47"/>
      <c r="BA66" s="66"/>
      <c r="BB66" s="66"/>
      <c r="BC66" s="66"/>
      <c r="BD66" s="78"/>
      <c r="BE66" s="66"/>
      <c r="BF66" s="66"/>
      <c r="BG66" s="4"/>
      <c r="BH66" s="69"/>
      <c r="BI66" s="4"/>
      <c r="BJ66" s="4"/>
      <c r="BK66" s="9" t="s">
        <v>157</v>
      </c>
      <c r="BL66" s="7"/>
      <c r="BM66" s="7"/>
      <c r="BN66" s="7"/>
      <c r="BO66" s="286"/>
      <c r="BP66" s="22"/>
      <c r="BQ66" s="7" t="str">
        <f t="shared" ref="BQ66:BQ129" ca="1" si="22">IFERROR(IF(BK66="","",IF(BG66=5,"",IF(BK66-TODAY()&gt;0,"VIGENTE","VENCIDO"))),"")</f>
        <v/>
      </c>
      <c r="BR66" s="75" t="str">
        <f t="shared" ref="BR66:BR129" si="23">IFERROR(IF(BH66=0,"",BH66/6000),"")</f>
        <v/>
      </c>
      <c r="BS66" s="75" t="str">
        <f t="shared" ref="BS66:BS129" si="24">IFERROR(IF(VALUE(AY66)&gt;VALUE(APERTURA_VENTANILLA),"OK",""),"")</f>
        <v/>
      </c>
      <c r="BT66" s="5" t="str">
        <f t="shared" ref="BT66:BT129" si="25">J66&amp;IF(K66="",""," ")&amp;K66&amp;IF(L66="",""," ")&amp;L66</f>
        <v/>
      </c>
      <c r="BU66" s="79" t="str">
        <f t="shared" ref="BU66:BU129" si="26">IF(I66="","",IF(I66="F",SUM(BV66:BW66),""))</f>
        <v/>
      </c>
      <c r="BV66" s="79" t="str">
        <f t="shared" ref="BV66:BV129" si="27">IF(OR(I66="M",I66=""),"",IF(MID(N66,11,1)="H",1,0))</f>
        <v/>
      </c>
      <c r="BW66" s="79" t="str">
        <f t="shared" ref="BW66:BW129" si="28">IF(OR(I66="M",I66=""),"",IF(MID(N66,11,1)="M",1,0))</f>
        <v/>
      </c>
      <c r="CC66" s="4" t="str">
        <f>IF(IFERROR(VLOOKUP(C66,C67:C$1993,1,0),"")="","",COUNTIF(C:C,C66))</f>
        <v/>
      </c>
      <c r="CG66" s="5" t="str">
        <f>IF(B66="","",IF(CC66="",1+(MAX(CG$2:CG65)),""))</f>
        <v/>
      </c>
      <c r="CH66" s="5" t="str">
        <f t="shared" ref="CH66:CH129" si="29">IF(CG66="","",AE66)</f>
        <v/>
      </c>
      <c r="CI66" s="5" t="str">
        <f t="shared" ref="CI66:CI129" si="30">IF(CG66="","",H66)</f>
        <v/>
      </c>
      <c r="CJ66" s="14" t="str">
        <f t="shared" ref="CJ66:CJ129" si="31">IF(CG66="","",C66)</f>
        <v/>
      </c>
      <c r="CK66" s="25"/>
      <c r="CL66" s="15"/>
      <c r="CM66" s="5" t="str">
        <f t="shared" ref="CM66:CM97" si="32">CONCATENATE(AO66,AP66,AQ66,AR66,AS66)</f>
        <v/>
      </c>
      <c r="CP66" s="5" t="str">
        <f t="shared" si="18"/>
        <v/>
      </c>
      <c r="CQ66" s="5" t="str">
        <f>IF(BT66="","",IFERROR(IF(VLOOKUP(BT66,BT$2:BT65,1,0)=0,"",""),BT66))</f>
        <v/>
      </c>
      <c r="CR66" s="22" t="str">
        <f>IF(CQ66="","",(IFERROR(VLOOKUP(MID(CQ66,1,1),$DI$2:DM$28,3,0),0)+IFERROR(VLOOKUP(MID(CQ66,2,1),DI$2:DM$28,4,0),0)+IFERROR(VLOOKUP(MID(CQ66,3,1),DI$2:DM$28,5,0),0)+(ROW(CQ66)/1000000000000)))</f>
        <v/>
      </c>
      <c r="CT66" s="5">
        <v>65</v>
      </c>
      <c r="CU66" s="5" t="str">
        <f>IFERROR(VLOOKUP(CT66,CP$2:CQ1142,2,0),"")</f>
        <v/>
      </c>
      <c r="DO66" s="5" t="e">
        <f>IF(REPORTE!AH$2="si",IF(C66=VALUE(REPORTE!C$22),IF(SUM(DO67:DO$1993),CONCATENATE(INT(B66),", "),INT(B66)),""),IF(C66=VALUE(REPORTE!C$21),IF(SUM(DO67:DO$1993),CONCATENATE(INT(B66),", "),INT(B66)),""))</f>
        <v>#VALUE!</v>
      </c>
    </row>
    <row r="67" spans="1:119" s="5" customFormat="1" ht="15" customHeight="1" x14ac:dyDescent="0.25">
      <c r="A67" s="4" t="str">
        <f t="shared" ca="1" si="20"/>
        <v/>
      </c>
      <c r="B67" s="6"/>
      <c r="C67" s="8"/>
      <c r="D67" s="1" t="str">
        <f>IFERROR(INDEX('padron cfe'!B:B,MATCH(DATOS!C67,'padron cfe'!A:A,0),1),"")</f>
        <v/>
      </c>
      <c r="E67" s="1"/>
      <c r="F67" s="7"/>
      <c r="G67" s="9" t="s">
        <v>157</v>
      </c>
      <c r="H67" s="5" t="str">
        <f>IF(F67="","",IFERROR(CONCATENATE("PEUA",VLOOKUP(ESTADO,REPORTE!AV$2:AW$33,2,0),DIDTRITO_FORM,CADER_FORM,IFERROR(INDEX(CA:CA,MATCH(DAY(F67),BZ:BZ,0),1),DAY(F67)),IFERROR(INDEX(CA:CA,MATCH(MONTH(F67),BZ:BZ,0),1),MONTH(F67)),YEAR(F67),G67),""))</f>
        <v/>
      </c>
      <c r="I67" s="4"/>
      <c r="J67" s="66"/>
      <c r="K67" s="66"/>
      <c r="L67" s="66"/>
      <c r="M67" s="2" t="str">
        <f>IFERROR(INDEX('padron cfe'!C:C,MATCH(DATOS!C67,'padron cfe'!A:A,0),1),"")</f>
        <v/>
      </c>
      <c r="N67" s="66" t="str">
        <f>IFERROR(IF(BT67="","",IF(INDEX(N$1:N66,MATCH(BT67,BT$1:BT66,0),1)=0,"",INDEX(N$1:N66,MATCH(BT67,BT$1:BT66,0),1))),"")</f>
        <v/>
      </c>
      <c r="O67" s="66" t="str">
        <f>IFERROR(IF(BT67="","",IF(INDEX(O$1:O66,MATCH(BT67,BT$1:BT66,0),1)=0,"",INDEX(O$1:O66,MATCH(BT67,BT$1:BT66,0),1))),"")</f>
        <v/>
      </c>
      <c r="P67" s="4"/>
      <c r="Q67" s="2"/>
      <c r="R67" s="66"/>
      <c r="T67" s="66"/>
      <c r="U67" s="5" t="str">
        <f>IFERROR(IF(INDEX(U$1:U66,MATCH(T67,T$1:T66,0),1)=0,"",INDEX(U$1:U66,MATCH(T67,T$1:T66,0),1)),"")</f>
        <v/>
      </c>
      <c r="V67" s="66"/>
      <c r="W67" s="5" t="str">
        <f>IFERROR(IF(INDEX(W$1:W66,MATCH(V67,V$1:V66,0),1)=0,"",INDEX(W$1:W66,MATCH(V67,V$1:V66,0),1)),"")</f>
        <v/>
      </c>
      <c r="X67" s="2" t="str">
        <f>IFERROR(INDEX('padron cfe'!D:D,MATCH(DATOS!C67,'padron cfe'!A:A,0),1),"")</f>
        <v/>
      </c>
      <c r="Y67" s="4"/>
      <c r="Z67" s="4"/>
      <c r="AA67" s="4"/>
      <c r="AB67" s="4"/>
      <c r="AC67" s="6" t="s">
        <v>157</v>
      </c>
      <c r="AD67" s="4"/>
      <c r="AE67" s="4" t="str">
        <f t="shared" si="21"/>
        <v/>
      </c>
      <c r="AF67" s="4"/>
      <c r="AG67" s="4"/>
      <c r="AH67" s="4"/>
      <c r="AI67" s="2" t="str">
        <f>IFERROR(IF(INDEX(AI$1:AI66,MATCH(BT67,BT$1:BT66,0),1)=0,"",INDEX(AI$1:AI66,MATCH(BT67,BT$1:BT66,0),1)),"")</f>
        <v/>
      </c>
      <c r="AJ67" s="2" t="str">
        <f>IFERROR(IF(INDEX(AJ$1:AJ66,MATCH(BT67,BT$1:BT66,0),1)=0,"",INDEX(AJ$1:AJ66,MATCH(BT67,BT$1:BT66,0),1)),"")</f>
        <v/>
      </c>
      <c r="AK67" s="2" t="str">
        <f>IFERROR(IF(INDEX(AK$1:AK66,MATCH(BT67,BT$1:BT66,0),1)=0,"",INDEX(AK$1:AK66,MATCH(BT67,BT$1:BT66,0),1)),"")</f>
        <v/>
      </c>
      <c r="AL67" s="31"/>
      <c r="AM67" s="31"/>
      <c r="AN67" s="2"/>
      <c r="AO67" s="4"/>
      <c r="AP67" s="4"/>
      <c r="AQ67" s="4"/>
      <c r="AR67" s="4"/>
      <c r="AS67" s="4"/>
      <c r="AT67" s="4"/>
      <c r="AU67" s="4"/>
      <c r="AV67" s="4"/>
      <c r="AW67" s="4"/>
      <c r="AY67" s="7"/>
      <c r="AZ67" s="47"/>
      <c r="BA67" s="66"/>
      <c r="BB67" s="66"/>
      <c r="BC67" s="66"/>
      <c r="BD67" s="78"/>
      <c r="BE67" s="66"/>
      <c r="BF67" s="66"/>
      <c r="BG67" s="4"/>
      <c r="BH67" s="69"/>
      <c r="BI67" s="4"/>
      <c r="BJ67" s="4"/>
      <c r="BK67" s="9"/>
      <c r="BL67" s="7"/>
      <c r="BM67" s="7"/>
      <c r="BN67" s="7"/>
      <c r="BO67" s="286"/>
      <c r="BP67" s="22"/>
      <c r="BQ67" s="7" t="str">
        <f t="shared" ca="1" si="22"/>
        <v/>
      </c>
      <c r="BR67" s="75" t="str">
        <f t="shared" si="23"/>
        <v/>
      </c>
      <c r="BS67" s="75" t="str">
        <f t="shared" si="24"/>
        <v/>
      </c>
      <c r="BT67" s="5" t="str">
        <f t="shared" si="25"/>
        <v/>
      </c>
      <c r="BU67" s="79" t="str">
        <f t="shared" si="26"/>
        <v/>
      </c>
      <c r="BV67" s="79" t="str">
        <f t="shared" si="27"/>
        <v/>
      </c>
      <c r="BW67" s="79" t="str">
        <f t="shared" si="28"/>
        <v/>
      </c>
      <c r="CC67" s="4" t="str">
        <f>IF(IFERROR(VLOOKUP(C67,C68:C$1993,1,0),"")="","",COUNTIF(C:C,C67))</f>
        <v/>
      </c>
      <c r="CG67" s="5" t="str">
        <f>IF(B67="","",IF(CC67="",1+(MAX(CG$2:CG66)),""))</f>
        <v/>
      </c>
      <c r="CH67" s="5" t="str">
        <f t="shared" si="29"/>
        <v/>
      </c>
      <c r="CI67" s="5" t="str">
        <f t="shared" si="30"/>
        <v/>
      </c>
      <c r="CJ67" s="14" t="str">
        <f t="shared" si="31"/>
        <v/>
      </c>
      <c r="CK67" s="25"/>
      <c r="CL67" s="15"/>
      <c r="CM67" s="5" t="str">
        <f t="shared" si="32"/>
        <v/>
      </c>
      <c r="CP67" s="5" t="str">
        <f t="shared" si="18"/>
        <v/>
      </c>
      <c r="CQ67" s="5" t="str">
        <f>IF(BT67="","",IFERROR(IF(VLOOKUP(BT67,BT$2:BT66,1,0)=0,"",""),BT67))</f>
        <v/>
      </c>
      <c r="CR67" s="22" t="str">
        <f>IF(CQ67="","",(IFERROR(VLOOKUP(MID(CQ67,1,1),$DI$2:DM$28,3,0),0)+IFERROR(VLOOKUP(MID(CQ67,2,1),DI$2:DM$28,4,0),0)+IFERROR(VLOOKUP(MID(CQ67,3,1),DI$2:DM$28,5,0),0)+(ROW(CQ67)/1000000000000)))</f>
        <v/>
      </c>
      <c r="CT67" s="5">
        <v>66</v>
      </c>
      <c r="CU67" s="5" t="str">
        <f>IFERROR(VLOOKUP(CT67,CP$2:CQ1143,2,0),"")</f>
        <v/>
      </c>
      <c r="DO67" s="5" t="e">
        <f>IF(REPORTE!AH$2="si",IF(C67=VALUE(REPORTE!C$22),IF(SUM(DO68:DO$1993),CONCATENATE(INT(B67),", "),INT(B67)),""),IF(C67=VALUE(REPORTE!C$21),IF(SUM(DO68:DO$1993),CONCATENATE(INT(B67),", "),INT(B67)),""))</f>
        <v>#VALUE!</v>
      </c>
    </row>
    <row r="68" spans="1:119" s="5" customFormat="1" ht="15" customHeight="1" x14ac:dyDescent="0.25">
      <c r="A68" s="4" t="str">
        <f t="shared" ca="1" si="20"/>
        <v/>
      </c>
      <c r="B68" s="6"/>
      <c r="C68" s="8"/>
      <c r="D68" s="1" t="str">
        <f>IFERROR(INDEX('padron cfe'!B:B,MATCH(DATOS!C68,'padron cfe'!A:A,0),1),"")</f>
        <v/>
      </c>
      <c r="E68" s="1"/>
      <c r="F68" s="7"/>
      <c r="G68" s="9" t="s">
        <v>157</v>
      </c>
      <c r="H68" s="5" t="str">
        <f>IF(F68="","",IFERROR(CONCATENATE("PEUA",VLOOKUP(ESTADO,REPORTE!AV$2:AW$33,2,0),DIDTRITO_FORM,CADER_FORM,IFERROR(INDEX(CA:CA,MATCH(DAY(F68),BZ:BZ,0),1),DAY(F68)),IFERROR(INDEX(CA:CA,MATCH(MONTH(F68),BZ:BZ,0),1),MONTH(F68)),YEAR(F68),G68),""))</f>
        <v/>
      </c>
      <c r="I68" s="4"/>
      <c r="J68" s="66"/>
      <c r="K68" s="66"/>
      <c r="L68" s="66"/>
      <c r="M68" s="2" t="str">
        <f>IFERROR(INDEX('padron cfe'!C:C,MATCH(DATOS!C68,'padron cfe'!A:A,0),1),"")</f>
        <v/>
      </c>
      <c r="N68" s="66" t="str">
        <f>IFERROR(IF(BT68="","",IF(INDEX(N$1:N67,MATCH(BT68,BT$1:BT67,0),1)=0,"",INDEX(N$1:N67,MATCH(BT68,BT$1:BT67,0),1))),"")</f>
        <v/>
      </c>
      <c r="O68" s="66" t="str">
        <f>IFERROR(IF(BT68="","",IF(INDEX(O$1:O67,MATCH(BT68,BT$1:BT67,0),1)=0,"",INDEX(O$1:O67,MATCH(BT68,BT$1:BT67,0),1))),"")</f>
        <v/>
      </c>
      <c r="P68" s="4"/>
      <c r="Q68" s="2"/>
      <c r="R68" s="66"/>
      <c r="T68" s="66"/>
      <c r="U68" s="5" t="str">
        <f>IFERROR(IF(INDEX(U$1:U67,MATCH(T68,T$1:T67,0),1)=0,"",INDEX(U$1:U67,MATCH(T68,T$1:T67,0),1)),"")</f>
        <v/>
      </c>
      <c r="V68" s="66"/>
      <c r="W68" s="5" t="str">
        <f>IFERROR(IF(INDEX(W$1:W67,MATCH(V68,V$1:V67,0),1)=0,"",INDEX(W$1:W67,MATCH(V68,V$1:V67,0),1)),"")</f>
        <v/>
      </c>
      <c r="X68" s="2" t="str">
        <f>IFERROR(INDEX('padron cfe'!D:D,MATCH(DATOS!C68,'padron cfe'!A:A,0),1),"")</f>
        <v/>
      </c>
      <c r="Y68" s="4"/>
      <c r="Z68" s="4"/>
      <c r="AA68" s="4"/>
      <c r="AB68" s="4"/>
      <c r="AC68" s="6" t="s">
        <v>157</v>
      </c>
      <c r="AD68" s="4"/>
      <c r="AE68" s="4" t="str">
        <f t="shared" si="21"/>
        <v/>
      </c>
      <c r="AF68" s="4"/>
      <c r="AG68" s="4"/>
      <c r="AH68" s="4"/>
      <c r="AI68" s="2" t="str">
        <f>IFERROR(IF(INDEX(AI$1:AI67,MATCH(BT68,BT$1:BT67,0),1)=0,"",INDEX(AI$1:AI67,MATCH(BT68,BT$1:BT67,0),1)),"")</f>
        <v/>
      </c>
      <c r="AJ68" s="2" t="str">
        <f>IFERROR(IF(INDEX(AJ$1:AJ67,MATCH(BT68,BT$1:BT67,0),1)=0,"",INDEX(AJ$1:AJ67,MATCH(BT68,BT$1:BT67,0),1)),"")</f>
        <v/>
      </c>
      <c r="AK68" s="2" t="str">
        <f>IFERROR(IF(INDEX(AK$1:AK67,MATCH(BT68,BT$1:BT67,0),1)=0,"",INDEX(AK$1:AK67,MATCH(BT68,BT$1:BT67,0),1)),"")</f>
        <v/>
      </c>
      <c r="AL68" s="31"/>
      <c r="AM68" s="31"/>
      <c r="AN68" s="2"/>
      <c r="AO68" s="4"/>
      <c r="AP68" s="4"/>
      <c r="AQ68" s="4"/>
      <c r="AR68" s="4"/>
      <c r="AS68" s="4"/>
      <c r="AT68" s="4"/>
      <c r="AU68" s="4"/>
      <c r="AV68" s="4"/>
      <c r="AW68" s="4"/>
      <c r="AY68" s="7"/>
      <c r="AZ68" s="47"/>
      <c r="BA68" s="66"/>
      <c r="BB68" s="66"/>
      <c r="BC68" s="66"/>
      <c r="BD68" s="78"/>
      <c r="BE68" s="66"/>
      <c r="BF68" s="66"/>
      <c r="BG68" s="4"/>
      <c r="BH68" s="69"/>
      <c r="BI68" s="4"/>
      <c r="BJ68" s="4"/>
      <c r="BK68" s="9" t="s">
        <v>157</v>
      </c>
      <c r="BL68" s="7"/>
      <c r="BM68" s="7"/>
      <c r="BN68" s="7"/>
      <c r="BO68" s="286"/>
      <c r="BP68" s="22"/>
      <c r="BQ68" s="7" t="str">
        <f t="shared" ca="1" si="22"/>
        <v/>
      </c>
      <c r="BR68" s="75" t="str">
        <f t="shared" si="23"/>
        <v/>
      </c>
      <c r="BS68" s="75" t="str">
        <f t="shared" si="24"/>
        <v/>
      </c>
      <c r="BT68" s="5" t="str">
        <f t="shared" si="25"/>
        <v/>
      </c>
      <c r="BU68" s="79" t="str">
        <f t="shared" si="26"/>
        <v/>
      </c>
      <c r="BV68" s="79" t="str">
        <f t="shared" si="27"/>
        <v/>
      </c>
      <c r="BW68" s="79" t="str">
        <f t="shared" si="28"/>
        <v/>
      </c>
      <c r="CC68" s="4" t="str">
        <f>IF(IFERROR(VLOOKUP(C68,C69:C$1993,1,0),"")="","",COUNTIF(C:C,C68))</f>
        <v/>
      </c>
      <c r="CG68" s="5" t="str">
        <f>IF(B68="","",IF(CC68="",1+(MAX(CG$2:CG67)),""))</f>
        <v/>
      </c>
      <c r="CH68" s="5" t="str">
        <f t="shared" si="29"/>
        <v/>
      </c>
      <c r="CI68" s="5" t="str">
        <f t="shared" si="30"/>
        <v/>
      </c>
      <c r="CJ68" s="14" t="str">
        <f t="shared" si="31"/>
        <v/>
      </c>
      <c r="CK68" s="25"/>
      <c r="CL68" s="15"/>
      <c r="CM68" s="5" t="str">
        <f t="shared" si="32"/>
        <v/>
      </c>
      <c r="CP68" s="5" t="str">
        <f t="shared" si="18"/>
        <v/>
      </c>
      <c r="CQ68" s="5" t="str">
        <f>IF(BT68="","",IFERROR(IF(VLOOKUP(BT68,BT$2:BT67,1,0)=0,"",""),BT68))</f>
        <v/>
      </c>
      <c r="CR68" s="22" t="str">
        <f>IF(CQ68="","",(IFERROR(VLOOKUP(MID(CQ68,1,1),$DI$2:DM$28,3,0),0)+IFERROR(VLOOKUP(MID(CQ68,2,1),DI$2:DM$28,4,0),0)+IFERROR(VLOOKUP(MID(CQ68,3,1),DI$2:DM$28,5,0),0)+(ROW(CQ68)/1000000000000)))</f>
        <v/>
      </c>
      <c r="CT68" s="5">
        <v>67</v>
      </c>
      <c r="CU68" s="5" t="str">
        <f>IFERROR(VLOOKUP(CT68,CP$2:CQ1144,2,0),"")</f>
        <v/>
      </c>
      <c r="DO68" s="5" t="e">
        <f>IF(REPORTE!AH$2="si",IF(C68=VALUE(REPORTE!C$22),IF(SUM(DO69:DO$1993),CONCATENATE(INT(B68),", "),INT(B68)),""),IF(C68=VALUE(REPORTE!C$21),IF(SUM(DO69:DO$1993),CONCATENATE(INT(B68),", "),INT(B68)),""))</f>
        <v>#VALUE!</v>
      </c>
    </row>
    <row r="69" spans="1:119" s="5" customFormat="1" ht="15" customHeight="1" x14ac:dyDescent="0.25">
      <c r="A69" s="4" t="str">
        <f t="shared" ca="1" si="20"/>
        <v/>
      </c>
      <c r="B69" s="6"/>
      <c r="C69" s="8"/>
      <c r="D69" s="1" t="str">
        <f>IFERROR(INDEX('padron cfe'!B:B,MATCH(DATOS!C69,'padron cfe'!A:A,0),1),"")</f>
        <v/>
      </c>
      <c r="E69" s="1"/>
      <c r="F69" s="7"/>
      <c r="G69" s="9" t="s">
        <v>157</v>
      </c>
      <c r="H69" s="5" t="str">
        <f>IF(F69="","",IFERROR(CONCATENATE("PEUA",VLOOKUP(ESTADO,REPORTE!AV$2:AW$33,2,0),DIDTRITO_FORM,CADER_FORM,IFERROR(INDEX(CA:CA,MATCH(DAY(F69),BZ:BZ,0),1),DAY(F69)),IFERROR(INDEX(CA:CA,MATCH(MONTH(F69),BZ:BZ,0),1),MONTH(F69)),YEAR(F69),G69),""))</f>
        <v/>
      </c>
      <c r="I69" s="4"/>
      <c r="J69" s="66"/>
      <c r="K69" s="66"/>
      <c r="L69" s="66"/>
      <c r="M69" s="2" t="str">
        <f>IFERROR(INDEX('padron cfe'!C:C,MATCH(DATOS!C69,'padron cfe'!A:A,0),1),"")</f>
        <v/>
      </c>
      <c r="N69" s="66" t="str">
        <f>IFERROR(IF(BT69="","",IF(INDEX(N$1:N68,MATCH(BT69,BT$1:BT68,0),1)=0,"",INDEX(N$1:N68,MATCH(BT69,BT$1:BT68,0),1))),"")</f>
        <v/>
      </c>
      <c r="O69" s="66" t="str">
        <f>IFERROR(IF(BT69="","",IF(INDEX(O$1:O68,MATCH(BT69,BT$1:BT68,0),1)=0,"",INDEX(O$1:O68,MATCH(BT69,BT$1:BT68,0),1))),"")</f>
        <v/>
      </c>
      <c r="P69" s="4"/>
      <c r="Q69" s="2"/>
      <c r="R69" s="66"/>
      <c r="T69" s="66"/>
      <c r="U69" s="5" t="str">
        <f>IFERROR(IF(INDEX(U$1:U68,MATCH(T69,T$1:T68,0),1)=0,"",INDEX(U$1:U68,MATCH(T69,T$1:T68,0),1)),"")</f>
        <v/>
      </c>
      <c r="V69" s="66"/>
      <c r="W69" s="5" t="str">
        <f>IFERROR(IF(INDEX(W$1:W68,MATCH(V69,V$1:V68,0),1)=0,"",INDEX(W$1:W68,MATCH(V69,V$1:V68,0),1)),"")</f>
        <v/>
      </c>
      <c r="X69" s="2" t="str">
        <f>IFERROR(INDEX('padron cfe'!D:D,MATCH(DATOS!C69,'padron cfe'!A:A,0),1),"")</f>
        <v/>
      </c>
      <c r="Y69" s="4"/>
      <c r="Z69" s="4"/>
      <c r="AA69" s="4"/>
      <c r="AB69" s="4"/>
      <c r="AC69" s="6" t="s">
        <v>157</v>
      </c>
      <c r="AD69" s="4"/>
      <c r="AE69" s="4" t="str">
        <f t="shared" si="21"/>
        <v/>
      </c>
      <c r="AF69" s="4"/>
      <c r="AG69" s="4"/>
      <c r="AH69" s="4"/>
      <c r="AI69" s="2" t="str">
        <f>IFERROR(IF(INDEX(AI$1:AI68,MATCH(BT69,BT$1:BT68,0),1)=0,"",INDEX(AI$1:AI68,MATCH(BT69,BT$1:BT68,0),1)),"")</f>
        <v/>
      </c>
      <c r="AJ69" s="2" t="str">
        <f>IFERROR(IF(INDEX(AJ$1:AJ68,MATCH(BT69,BT$1:BT68,0),1)=0,"",INDEX(AJ$1:AJ68,MATCH(BT69,BT$1:BT68,0),1)),"")</f>
        <v/>
      </c>
      <c r="AK69" s="2" t="str">
        <f>IFERROR(IF(INDEX(AK$1:AK68,MATCH(BT69,BT$1:BT68,0),1)=0,"",INDEX(AK$1:AK68,MATCH(BT69,BT$1:BT68,0),1)),"")</f>
        <v/>
      </c>
      <c r="AL69" s="31"/>
      <c r="AM69" s="31"/>
      <c r="AN69" s="2"/>
      <c r="AO69" s="4"/>
      <c r="AP69" s="4"/>
      <c r="AQ69" s="4"/>
      <c r="AR69" s="4"/>
      <c r="AS69" s="4"/>
      <c r="AT69" s="4"/>
      <c r="AU69" s="4"/>
      <c r="AV69" s="4"/>
      <c r="AW69" s="4"/>
      <c r="AY69" s="7"/>
      <c r="AZ69" s="47"/>
      <c r="BA69" s="66"/>
      <c r="BB69" s="66"/>
      <c r="BC69" s="66"/>
      <c r="BD69" s="78"/>
      <c r="BE69" s="66"/>
      <c r="BF69" s="66"/>
      <c r="BG69" s="4"/>
      <c r="BH69" s="69"/>
      <c r="BI69" s="4"/>
      <c r="BJ69" s="4"/>
      <c r="BK69" s="9"/>
      <c r="BL69" s="7"/>
      <c r="BM69" s="7"/>
      <c r="BN69" s="7"/>
      <c r="BO69" s="286"/>
      <c r="BP69" s="22"/>
      <c r="BQ69" s="7" t="str">
        <f t="shared" ca="1" si="22"/>
        <v/>
      </c>
      <c r="BR69" s="75" t="str">
        <f t="shared" si="23"/>
        <v/>
      </c>
      <c r="BS69" s="75" t="str">
        <f t="shared" si="24"/>
        <v/>
      </c>
      <c r="BT69" s="5" t="str">
        <f t="shared" si="25"/>
        <v/>
      </c>
      <c r="BU69" s="79" t="str">
        <f t="shared" si="26"/>
        <v/>
      </c>
      <c r="BV69" s="79" t="str">
        <f t="shared" si="27"/>
        <v/>
      </c>
      <c r="BW69" s="79" t="str">
        <f t="shared" si="28"/>
        <v/>
      </c>
      <c r="CC69" s="4" t="str">
        <f>IF(IFERROR(VLOOKUP(C69,C70:C$1993,1,0),"")="","",COUNTIF(C:C,C69))</f>
        <v/>
      </c>
      <c r="CG69" s="5" t="str">
        <f>IF(B69="","",IF(CC69="",1+(MAX(CG$2:CG68)),""))</f>
        <v/>
      </c>
      <c r="CH69" s="5" t="str">
        <f t="shared" si="29"/>
        <v/>
      </c>
      <c r="CI69" s="5" t="str">
        <f t="shared" si="30"/>
        <v/>
      </c>
      <c r="CJ69" s="14" t="str">
        <f t="shared" si="31"/>
        <v/>
      </c>
      <c r="CK69" s="25"/>
      <c r="CL69" s="15"/>
      <c r="CM69" s="5" t="str">
        <f t="shared" si="32"/>
        <v/>
      </c>
      <c r="CP69" s="5" t="str">
        <f t="shared" si="18"/>
        <v/>
      </c>
      <c r="CQ69" s="5" t="str">
        <f>IF(BT69="","",IFERROR(IF(VLOOKUP(BT69,BT$2:BT68,1,0)=0,"",""),BT69))</f>
        <v/>
      </c>
      <c r="CR69" s="22" t="str">
        <f>IF(CQ69="","",(IFERROR(VLOOKUP(MID(CQ69,1,1),$DI$2:DM$28,3,0),0)+IFERROR(VLOOKUP(MID(CQ69,2,1),DI$2:DM$28,4,0),0)+IFERROR(VLOOKUP(MID(CQ69,3,1),DI$2:DM$28,5,0),0)+(ROW(CQ69)/1000000000000)))</f>
        <v/>
      </c>
      <c r="CT69" s="5">
        <v>68</v>
      </c>
      <c r="CU69" s="5" t="str">
        <f>IFERROR(VLOOKUP(CT69,CP$2:CQ1145,2,0),"")</f>
        <v/>
      </c>
      <c r="DO69" s="5" t="e">
        <f>IF(REPORTE!AH$2="si",IF(C69=VALUE(REPORTE!C$22),IF(SUM(DO70:DO$1993),CONCATENATE(INT(B69),", "),INT(B69)),""),IF(C69=VALUE(REPORTE!C$21),IF(SUM(DO70:DO$1993),CONCATENATE(INT(B69),", "),INT(B69)),""))</f>
        <v>#VALUE!</v>
      </c>
    </row>
    <row r="70" spans="1:119" s="5" customFormat="1" ht="15" customHeight="1" x14ac:dyDescent="0.25">
      <c r="A70" s="4" t="str">
        <f t="shared" ca="1" si="20"/>
        <v/>
      </c>
      <c r="B70" s="6"/>
      <c r="C70" s="8"/>
      <c r="D70" s="1" t="str">
        <f>IFERROR(INDEX('padron cfe'!B:B,MATCH(DATOS!C70,'padron cfe'!A:A,0),1),"")</f>
        <v/>
      </c>
      <c r="E70" s="1"/>
      <c r="F70" s="7"/>
      <c r="G70" s="9" t="s">
        <v>157</v>
      </c>
      <c r="H70" s="5" t="str">
        <f>IF(F70="","",IFERROR(CONCATENATE("PEUA",VLOOKUP(ESTADO,REPORTE!AV$2:AW$33,2,0),DIDTRITO_FORM,CADER_FORM,IFERROR(INDEX(CA:CA,MATCH(DAY(F70),BZ:BZ,0),1),DAY(F70)),IFERROR(INDEX(CA:CA,MATCH(MONTH(F70),BZ:BZ,0),1),MONTH(F70)),YEAR(F70),G70),""))</f>
        <v/>
      </c>
      <c r="I70" s="4"/>
      <c r="J70" s="66"/>
      <c r="K70" s="66"/>
      <c r="L70" s="66"/>
      <c r="M70" s="2" t="str">
        <f>IFERROR(INDEX('padron cfe'!C:C,MATCH(DATOS!C70,'padron cfe'!A:A,0),1),"")</f>
        <v/>
      </c>
      <c r="N70" s="66" t="str">
        <f>IFERROR(IF(BT70="","",IF(INDEX(N$1:N69,MATCH(BT70,BT$1:BT69,0),1)=0,"",INDEX(N$1:N69,MATCH(BT70,BT$1:BT69,0),1))),"")</f>
        <v/>
      </c>
      <c r="O70" s="66" t="str">
        <f>IFERROR(IF(BT70="","",IF(INDEX(O$1:O69,MATCH(BT70,BT$1:BT69,0),1)=0,"",INDEX(O$1:O69,MATCH(BT70,BT$1:BT69,0),1))),"")</f>
        <v/>
      </c>
      <c r="P70" s="4"/>
      <c r="Q70" s="2"/>
      <c r="R70" s="66"/>
      <c r="T70" s="66"/>
      <c r="U70" s="5" t="str">
        <f>IFERROR(IF(INDEX(U$1:U69,MATCH(T70,T$1:T69,0),1)=0,"",INDEX(U$1:U69,MATCH(T70,T$1:T69,0),1)),"")</f>
        <v/>
      </c>
      <c r="V70" s="66"/>
      <c r="W70" s="5" t="str">
        <f>IFERROR(IF(INDEX(W$1:W69,MATCH(V70,V$1:V69,0),1)=0,"",INDEX(W$1:W69,MATCH(V70,V$1:V69,0),1)),"")</f>
        <v/>
      </c>
      <c r="X70" s="2" t="str">
        <f>IFERROR(INDEX('padron cfe'!D:D,MATCH(DATOS!C70,'padron cfe'!A:A,0),1),"")</f>
        <v/>
      </c>
      <c r="Y70" s="4"/>
      <c r="Z70" s="4"/>
      <c r="AA70" s="4"/>
      <c r="AB70" s="4"/>
      <c r="AC70" s="6" t="s">
        <v>157</v>
      </c>
      <c r="AD70" s="4"/>
      <c r="AE70" s="4" t="str">
        <f t="shared" si="21"/>
        <v/>
      </c>
      <c r="AF70" s="4"/>
      <c r="AG70" s="4"/>
      <c r="AH70" s="4"/>
      <c r="AI70" s="2" t="str">
        <f>IFERROR(IF(INDEX(AI$1:AI69,MATCH(BT70,BT$1:BT69,0),1)=0,"",INDEX(AI$1:AI69,MATCH(BT70,BT$1:BT69,0),1)),"")</f>
        <v/>
      </c>
      <c r="AJ70" s="2" t="str">
        <f>IFERROR(IF(INDEX(AJ$1:AJ69,MATCH(BT70,BT$1:BT69,0),1)=0,"",INDEX(AJ$1:AJ69,MATCH(BT70,BT$1:BT69,0),1)),"")</f>
        <v/>
      </c>
      <c r="AK70" s="2" t="str">
        <f>IFERROR(IF(INDEX(AK$1:AK69,MATCH(BT70,BT$1:BT69,0),1)=0,"",INDEX(AK$1:AK69,MATCH(BT70,BT$1:BT69,0),1)),"")</f>
        <v/>
      </c>
      <c r="AL70" s="31"/>
      <c r="AM70" s="31"/>
      <c r="AN70" s="2"/>
      <c r="AO70" s="4"/>
      <c r="AP70" s="4"/>
      <c r="AQ70" s="4"/>
      <c r="AR70" s="4"/>
      <c r="AS70" s="4"/>
      <c r="AT70" s="4"/>
      <c r="AU70" s="4"/>
      <c r="AV70" s="4"/>
      <c r="AW70" s="4"/>
      <c r="AY70" s="7"/>
      <c r="AZ70" s="47"/>
      <c r="BA70" s="66"/>
      <c r="BB70" s="66"/>
      <c r="BC70" s="66"/>
      <c r="BD70" s="78"/>
      <c r="BE70" s="66"/>
      <c r="BF70" s="66"/>
      <c r="BG70" s="4"/>
      <c r="BH70" s="69"/>
      <c r="BI70" s="4"/>
      <c r="BJ70" s="4"/>
      <c r="BK70" s="9" t="s">
        <v>157</v>
      </c>
      <c r="BL70" s="7"/>
      <c r="BM70" s="7"/>
      <c r="BN70" s="7"/>
      <c r="BO70" s="286"/>
      <c r="BP70" s="22"/>
      <c r="BQ70" s="7" t="str">
        <f t="shared" ca="1" si="22"/>
        <v/>
      </c>
      <c r="BR70" s="75" t="str">
        <f t="shared" si="23"/>
        <v/>
      </c>
      <c r="BS70" s="75" t="str">
        <f t="shared" si="24"/>
        <v/>
      </c>
      <c r="BT70" s="5" t="str">
        <f t="shared" si="25"/>
        <v/>
      </c>
      <c r="BU70" s="79" t="str">
        <f t="shared" si="26"/>
        <v/>
      </c>
      <c r="BV70" s="79" t="str">
        <f t="shared" si="27"/>
        <v/>
      </c>
      <c r="BW70" s="79" t="str">
        <f t="shared" si="28"/>
        <v/>
      </c>
      <c r="CC70" s="4" t="str">
        <f>IF(IFERROR(VLOOKUP(C70,C71:C$1993,1,0),"")="","",COUNTIF(C:C,C70))</f>
        <v/>
      </c>
      <c r="CG70" s="5" t="str">
        <f>IF(B70="","",IF(CC70="",1+(MAX(CG$2:CG69)),""))</f>
        <v/>
      </c>
      <c r="CH70" s="5" t="str">
        <f t="shared" si="29"/>
        <v/>
      </c>
      <c r="CI70" s="5" t="str">
        <f t="shared" si="30"/>
        <v/>
      </c>
      <c r="CJ70" s="14" t="str">
        <f t="shared" si="31"/>
        <v/>
      </c>
      <c r="CK70" s="25"/>
      <c r="CL70" s="15"/>
      <c r="CM70" s="5" t="str">
        <f t="shared" si="32"/>
        <v/>
      </c>
      <c r="CP70" s="5" t="str">
        <f t="shared" si="18"/>
        <v/>
      </c>
      <c r="CQ70" s="5" t="str">
        <f>IF(BT70="","",IFERROR(IF(VLOOKUP(BT70,BT$2:BT69,1,0)=0,"",""),BT70))</f>
        <v/>
      </c>
      <c r="CR70" s="22" t="str">
        <f>IF(CQ70="","",(IFERROR(VLOOKUP(MID(CQ70,1,1),$DI$2:DM$28,3,0),0)+IFERROR(VLOOKUP(MID(CQ70,2,1),DI$2:DM$28,4,0),0)+IFERROR(VLOOKUP(MID(CQ70,3,1),DI$2:DM$28,5,0),0)+(ROW(CQ70)/1000000000000)))</f>
        <v/>
      </c>
      <c r="CT70" s="5">
        <v>69</v>
      </c>
      <c r="CU70" s="5" t="str">
        <f>IFERROR(VLOOKUP(CT70,CP$2:CQ1146,2,0),"")</f>
        <v/>
      </c>
      <c r="DO70" s="5" t="e">
        <f>IF(REPORTE!AH$2="si",IF(C70=VALUE(REPORTE!C$22),IF(SUM(DO71:DO$1993),CONCATENATE(INT(B70),", "),INT(B70)),""),IF(C70=VALUE(REPORTE!C$21),IF(SUM(DO71:DO$1993),CONCATENATE(INT(B70),", "),INT(B70)),""))</f>
        <v>#VALUE!</v>
      </c>
    </row>
    <row r="71" spans="1:119" s="5" customFormat="1" ht="15" customHeight="1" x14ac:dyDescent="0.25">
      <c r="A71" s="4" t="str">
        <f t="shared" ca="1" si="20"/>
        <v/>
      </c>
      <c r="B71" s="6"/>
      <c r="C71" s="8"/>
      <c r="D71" s="1" t="str">
        <f>IFERROR(INDEX('padron cfe'!B:B,MATCH(DATOS!C71,'padron cfe'!A:A,0),1),"")</f>
        <v/>
      </c>
      <c r="E71" s="1"/>
      <c r="F71" s="7"/>
      <c r="G71" s="9" t="s">
        <v>157</v>
      </c>
      <c r="H71" s="5" t="str">
        <f>IF(F71="","",IFERROR(CONCATENATE("PEUA",VLOOKUP(ESTADO,REPORTE!AV$2:AW$33,2,0),DIDTRITO_FORM,CADER_FORM,IFERROR(INDEX(CA:CA,MATCH(DAY(F71),BZ:BZ,0),1),DAY(F71)),IFERROR(INDEX(CA:CA,MATCH(MONTH(F71),BZ:BZ,0),1),MONTH(F71)),YEAR(F71),G71),""))</f>
        <v/>
      </c>
      <c r="I71" s="4"/>
      <c r="J71" s="66"/>
      <c r="K71" s="66"/>
      <c r="L71" s="66"/>
      <c r="M71" s="2" t="str">
        <f>IFERROR(INDEX('padron cfe'!C:C,MATCH(DATOS!C71,'padron cfe'!A:A,0),1),"")</f>
        <v/>
      </c>
      <c r="N71" s="66" t="str">
        <f>IFERROR(IF(BT71="","",IF(INDEX(N$1:N70,MATCH(BT71,BT$1:BT70,0),1)=0,"",INDEX(N$1:N70,MATCH(BT71,BT$1:BT70,0),1))),"")</f>
        <v/>
      </c>
      <c r="O71" s="66" t="str">
        <f>IFERROR(IF(BT71="","",IF(INDEX(O$1:O70,MATCH(BT71,BT$1:BT70,0),1)=0,"",INDEX(O$1:O70,MATCH(BT71,BT$1:BT70,0),1))),"")</f>
        <v/>
      </c>
      <c r="P71" s="4"/>
      <c r="Q71" s="2"/>
      <c r="R71" s="66"/>
      <c r="T71" s="66"/>
      <c r="U71" s="5" t="str">
        <f>IFERROR(IF(INDEX(U$1:U70,MATCH(T71,T$1:T70,0),1)=0,"",INDEX(U$1:U70,MATCH(T71,T$1:T70,0),1)),"")</f>
        <v/>
      </c>
      <c r="V71" s="66"/>
      <c r="W71" s="5" t="str">
        <f>IFERROR(IF(INDEX(W$1:W70,MATCH(V71,V$1:V70,0),1)=0,"",INDEX(W$1:W70,MATCH(V71,V$1:V70,0),1)),"")</f>
        <v/>
      </c>
      <c r="X71" s="2" t="str">
        <f>IFERROR(INDEX('padron cfe'!D:D,MATCH(DATOS!C71,'padron cfe'!A:A,0),1),"")</f>
        <v/>
      </c>
      <c r="Y71" s="4"/>
      <c r="Z71" s="4"/>
      <c r="AA71" s="4"/>
      <c r="AB71" s="4"/>
      <c r="AC71" s="6" t="s">
        <v>157</v>
      </c>
      <c r="AD71" s="4"/>
      <c r="AE71" s="4" t="str">
        <f t="shared" si="21"/>
        <v/>
      </c>
      <c r="AF71" s="4"/>
      <c r="AG71" s="4"/>
      <c r="AH71" s="4"/>
      <c r="AI71" s="2" t="str">
        <f>IFERROR(IF(INDEX(AI$1:AI70,MATCH(BT71,BT$1:BT70,0),1)=0,"",INDEX(AI$1:AI70,MATCH(BT71,BT$1:BT70,0),1)),"")</f>
        <v/>
      </c>
      <c r="AJ71" s="2" t="str">
        <f>IFERROR(IF(INDEX(AJ$1:AJ70,MATCH(BT71,BT$1:BT70,0),1)=0,"",INDEX(AJ$1:AJ70,MATCH(BT71,BT$1:BT70,0),1)),"")</f>
        <v/>
      </c>
      <c r="AK71" s="2" t="str">
        <f>IFERROR(IF(INDEX(AK$1:AK70,MATCH(BT71,BT$1:BT70,0),1)=0,"",INDEX(AK$1:AK70,MATCH(BT71,BT$1:BT70,0),1)),"")</f>
        <v/>
      </c>
      <c r="AL71" s="31"/>
      <c r="AM71" s="31"/>
      <c r="AN71" s="2"/>
      <c r="AO71" s="4"/>
      <c r="AP71" s="4"/>
      <c r="AQ71" s="4"/>
      <c r="AR71" s="4"/>
      <c r="AS71" s="4"/>
      <c r="AT71" s="4"/>
      <c r="AU71" s="4"/>
      <c r="AV71" s="4"/>
      <c r="AW71" s="4"/>
      <c r="AY71" s="7"/>
      <c r="AZ71" s="47"/>
      <c r="BA71" s="66"/>
      <c r="BB71" s="66"/>
      <c r="BC71" s="66"/>
      <c r="BD71" s="78"/>
      <c r="BE71" s="66"/>
      <c r="BF71" s="66"/>
      <c r="BG71" s="4"/>
      <c r="BH71" s="69"/>
      <c r="BI71" s="4"/>
      <c r="BJ71" s="4"/>
      <c r="BK71" s="9"/>
      <c r="BL71" s="7"/>
      <c r="BM71" s="7"/>
      <c r="BN71" s="7"/>
      <c r="BO71" s="286"/>
      <c r="BP71" s="22"/>
      <c r="BQ71" s="7" t="str">
        <f t="shared" ca="1" si="22"/>
        <v/>
      </c>
      <c r="BR71" s="75" t="str">
        <f t="shared" si="23"/>
        <v/>
      </c>
      <c r="BS71" s="75" t="str">
        <f t="shared" si="24"/>
        <v/>
      </c>
      <c r="BT71" s="5" t="str">
        <f t="shared" si="25"/>
        <v/>
      </c>
      <c r="BU71" s="79" t="str">
        <f t="shared" si="26"/>
        <v/>
      </c>
      <c r="BV71" s="79" t="str">
        <f t="shared" si="27"/>
        <v/>
      </c>
      <c r="BW71" s="79" t="str">
        <f t="shared" si="28"/>
        <v/>
      </c>
      <c r="CC71" s="4" t="str">
        <f>IF(IFERROR(VLOOKUP(C71,C72:C$1993,1,0),"")="","",COUNTIF(C:C,C71))</f>
        <v/>
      </c>
      <c r="CG71" s="5" t="str">
        <f>IF(B71="","",IF(CC71="",1+(MAX(CG$2:CG70)),""))</f>
        <v/>
      </c>
      <c r="CH71" s="5" t="str">
        <f t="shared" si="29"/>
        <v/>
      </c>
      <c r="CI71" s="5" t="str">
        <f t="shared" si="30"/>
        <v/>
      </c>
      <c r="CJ71" s="14" t="str">
        <f t="shared" si="31"/>
        <v/>
      </c>
      <c r="CK71" s="25"/>
      <c r="CL71" s="15"/>
      <c r="CM71" s="5" t="str">
        <f t="shared" si="32"/>
        <v/>
      </c>
      <c r="CP71" s="5" t="str">
        <f t="shared" si="18"/>
        <v/>
      </c>
      <c r="CQ71" s="5" t="str">
        <f>IF(BT71="","",IFERROR(IF(VLOOKUP(BT71,BT$2:BT70,1,0)=0,"",""),BT71))</f>
        <v/>
      </c>
      <c r="CR71" s="22" t="str">
        <f>IF(CQ71="","",(IFERROR(VLOOKUP(MID(CQ71,1,1),$DI$2:DM$28,3,0),0)+IFERROR(VLOOKUP(MID(CQ71,2,1),DI$2:DM$28,4,0),0)+IFERROR(VLOOKUP(MID(CQ71,3,1),DI$2:DM$28,5,0),0)+(ROW(CQ71)/1000000000000)))</f>
        <v/>
      </c>
      <c r="CT71" s="5">
        <v>70</v>
      </c>
      <c r="CU71" s="5" t="str">
        <f>IFERROR(VLOOKUP(CT71,CP$2:CQ1147,2,0),"")</f>
        <v/>
      </c>
      <c r="DO71" s="5" t="e">
        <f>IF(REPORTE!AH$2="si",IF(C71=VALUE(REPORTE!C$22),IF(SUM(DO72:DO$1993),CONCATENATE(INT(B71),", "),INT(B71)),""),IF(C71=VALUE(REPORTE!C$21),IF(SUM(DO72:DO$1993),CONCATENATE(INT(B71),", "),INT(B71)),""))</f>
        <v>#VALUE!</v>
      </c>
    </row>
    <row r="72" spans="1:119" s="5" customFormat="1" ht="15" customHeight="1" x14ac:dyDescent="0.25">
      <c r="A72" s="4" t="str">
        <f t="shared" ca="1" si="20"/>
        <v/>
      </c>
      <c r="B72" s="6"/>
      <c r="C72" s="8"/>
      <c r="D72" s="1" t="str">
        <f>IFERROR(INDEX('padron cfe'!B:B,MATCH(DATOS!C72,'padron cfe'!A:A,0),1),"")</f>
        <v/>
      </c>
      <c r="E72" s="1"/>
      <c r="F72" s="7"/>
      <c r="G72" s="9" t="s">
        <v>157</v>
      </c>
      <c r="H72" s="5" t="str">
        <f>IF(F72="","",IFERROR(CONCATENATE("PEUA",VLOOKUP(ESTADO,REPORTE!AV$2:AW$33,2,0),DIDTRITO_FORM,CADER_FORM,IFERROR(INDEX(CA:CA,MATCH(DAY(F72),BZ:BZ,0),1),DAY(F72)),IFERROR(INDEX(CA:CA,MATCH(MONTH(F72),BZ:BZ,0),1),MONTH(F72)),YEAR(F72),G72),""))</f>
        <v/>
      </c>
      <c r="I72" s="4"/>
      <c r="J72" s="66"/>
      <c r="K72" s="66"/>
      <c r="L72" s="66"/>
      <c r="M72" s="2" t="str">
        <f>IFERROR(INDEX('padron cfe'!C:C,MATCH(DATOS!C72,'padron cfe'!A:A,0),1),"")</f>
        <v/>
      </c>
      <c r="N72" s="66" t="str">
        <f>IFERROR(IF(BT72="","",IF(INDEX(N$1:N71,MATCH(BT72,BT$1:BT71,0),1)=0,"",INDEX(N$1:N71,MATCH(BT72,BT$1:BT71,0),1))),"")</f>
        <v/>
      </c>
      <c r="O72" s="66" t="str">
        <f>IFERROR(IF(BT72="","",IF(INDEX(O$1:O71,MATCH(BT72,BT$1:BT71,0),1)=0,"",INDEX(O$1:O71,MATCH(BT72,BT$1:BT71,0),1))),"")</f>
        <v/>
      </c>
      <c r="P72" s="4"/>
      <c r="Q72" s="2"/>
      <c r="R72" s="66"/>
      <c r="T72" s="66"/>
      <c r="U72" s="5" t="str">
        <f>IFERROR(IF(INDEX(U$1:U71,MATCH(T72,T$1:T71,0),1)=0,"",INDEX(U$1:U71,MATCH(T72,T$1:T71,0),1)),"")</f>
        <v/>
      </c>
      <c r="V72" s="66"/>
      <c r="W72" s="5" t="str">
        <f>IFERROR(IF(INDEX(W$1:W71,MATCH(V72,V$1:V71,0),1)=0,"",INDEX(W$1:W71,MATCH(V72,V$1:V71,0),1)),"")</f>
        <v/>
      </c>
      <c r="X72" s="2" t="str">
        <f>IFERROR(INDEX('padron cfe'!D:D,MATCH(DATOS!C72,'padron cfe'!A:A,0),1),"")</f>
        <v/>
      </c>
      <c r="Y72" s="4"/>
      <c r="Z72" s="4"/>
      <c r="AA72" s="4"/>
      <c r="AB72" s="4"/>
      <c r="AC72" s="6" t="s">
        <v>157</v>
      </c>
      <c r="AD72" s="4"/>
      <c r="AE72" s="4" t="str">
        <f t="shared" si="21"/>
        <v/>
      </c>
      <c r="AF72" s="4"/>
      <c r="AG72" s="4"/>
      <c r="AH72" s="4"/>
      <c r="AI72" s="2" t="str">
        <f>IFERROR(IF(INDEX(AI$1:AI71,MATCH(BT72,BT$1:BT71,0),1)=0,"",INDEX(AI$1:AI71,MATCH(BT72,BT$1:BT71,0),1)),"")</f>
        <v/>
      </c>
      <c r="AJ72" s="2" t="str">
        <f>IFERROR(IF(INDEX(AJ$1:AJ71,MATCH(BT72,BT$1:BT71,0),1)=0,"",INDEX(AJ$1:AJ71,MATCH(BT72,BT$1:BT71,0),1)),"")</f>
        <v/>
      </c>
      <c r="AK72" s="2" t="str">
        <f>IFERROR(IF(INDEX(AK$1:AK71,MATCH(BT72,BT$1:BT71,0),1)=0,"",INDEX(AK$1:AK71,MATCH(BT72,BT$1:BT71,0),1)),"")</f>
        <v/>
      </c>
      <c r="AL72" s="31"/>
      <c r="AM72" s="31"/>
      <c r="AN72" s="2"/>
      <c r="AO72" s="4"/>
      <c r="AP72" s="4"/>
      <c r="AQ72" s="4"/>
      <c r="AR72" s="4"/>
      <c r="AS72" s="4"/>
      <c r="AT72" s="4"/>
      <c r="AU72" s="4"/>
      <c r="AV72" s="4"/>
      <c r="AW72" s="4"/>
      <c r="AY72" s="7"/>
      <c r="AZ72" s="47"/>
      <c r="BA72" s="66"/>
      <c r="BB72" s="66"/>
      <c r="BC72" s="66"/>
      <c r="BD72" s="78"/>
      <c r="BE72" s="66"/>
      <c r="BF72" s="66"/>
      <c r="BG72" s="4"/>
      <c r="BH72" s="69"/>
      <c r="BI72" s="4"/>
      <c r="BJ72" s="4"/>
      <c r="BK72" s="9" t="s">
        <v>157</v>
      </c>
      <c r="BL72" s="7"/>
      <c r="BM72" s="7"/>
      <c r="BN72" s="7"/>
      <c r="BO72" s="286"/>
      <c r="BP72" s="22"/>
      <c r="BQ72" s="7" t="str">
        <f t="shared" ca="1" si="22"/>
        <v/>
      </c>
      <c r="BR72" s="75" t="str">
        <f t="shared" si="23"/>
        <v/>
      </c>
      <c r="BS72" s="75" t="str">
        <f t="shared" si="24"/>
        <v/>
      </c>
      <c r="BT72" s="5" t="str">
        <f t="shared" si="25"/>
        <v/>
      </c>
      <c r="BU72" s="79" t="str">
        <f t="shared" si="26"/>
        <v/>
      </c>
      <c r="BV72" s="79" t="str">
        <f t="shared" si="27"/>
        <v/>
      </c>
      <c r="BW72" s="79" t="str">
        <f t="shared" si="28"/>
        <v/>
      </c>
      <c r="CC72" s="4" t="str">
        <f>IF(IFERROR(VLOOKUP(C72,C73:C$1993,1,0),"")="","",COUNTIF(C:C,C72))</f>
        <v/>
      </c>
      <c r="CG72" s="5" t="str">
        <f>IF(B72="","",IF(CC72="",1+(MAX(CG$2:CG71)),""))</f>
        <v/>
      </c>
      <c r="CH72" s="5" t="str">
        <f t="shared" si="29"/>
        <v/>
      </c>
      <c r="CI72" s="5" t="str">
        <f t="shared" si="30"/>
        <v/>
      </c>
      <c r="CJ72" s="14" t="str">
        <f t="shared" si="31"/>
        <v/>
      </c>
      <c r="CK72" s="25"/>
      <c r="CL72" s="15"/>
      <c r="CM72" s="5" t="str">
        <f t="shared" si="32"/>
        <v/>
      </c>
      <c r="CP72" s="5" t="str">
        <f t="shared" si="18"/>
        <v/>
      </c>
      <c r="CQ72" s="5" t="str">
        <f>IF(BT72="","",IFERROR(IF(VLOOKUP(BT72,BT$2:BT71,1,0)=0,"",""),BT72))</f>
        <v/>
      </c>
      <c r="CR72" s="22" t="str">
        <f>IF(CQ72="","",(IFERROR(VLOOKUP(MID(CQ72,1,1),$DI$2:DM$28,3,0),0)+IFERROR(VLOOKUP(MID(CQ72,2,1),DI$2:DM$28,4,0),0)+IFERROR(VLOOKUP(MID(CQ72,3,1),DI$2:DM$28,5,0),0)+(ROW(CQ72)/1000000000000)))</f>
        <v/>
      </c>
      <c r="CT72" s="5">
        <v>71</v>
      </c>
      <c r="CU72" s="5" t="str">
        <f>IFERROR(VLOOKUP(CT72,CP$2:CQ1148,2,0),"")</f>
        <v/>
      </c>
      <c r="DO72" s="5" t="e">
        <f>IF(REPORTE!AH$2="si",IF(C72=VALUE(REPORTE!C$22),IF(SUM(DO73:DO$1993),CONCATENATE(INT(B72),", "),INT(B72)),""),IF(C72=VALUE(REPORTE!C$21),IF(SUM(DO73:DO$1993),CONCATENATE(INT(B72),", "),INT(B72)),""))</f>
        <v>#VALUE!</v>
      </c>
    </row>
    <row r="73" spans="1:119" s="5" customFormat="1" ht="15" customHeight="1" x14ac:dyDescent="0.25">
      <c r="A73" s="4" t="str">
        <f t="shared" ca="1" si="20"/>
        <v/>
      </c>
      <c r="B73" s="6"/>
      <c r="C73" s="8"/>
      <c r="D73" s="1" t="str">
        <f>IFERROR(INDEX('padron cfe'!B:B,MATCH(DATOS!C73,'padron cfe'!A:A,0),1),"")</f>
        <v/>
      </c>
      <c r="E73" s="1"/>
      <c r="F73" s="7"/>
      <c r="G73" s="9" t="s">
        <v>157</v>
      </c>
      <c r="H73" s="5" t="str">
        <f>IF(F73="","",IFERROR(CONCATENATE("PEUA",VLOOKUP(ESTADO,REPORTE!AV$2:AW$33,2,0),DIDTRITO_FORM,CADER_FORM,IFERROR(INDEX(CA:CA,MATCH(DAY(F73),BZ:BZ,0),1),DAY(F73)),IFERROR(INDEX(CA:CA,MATCH(MONTH(F73),BZ:BZ,0),1),MONTH(F73)),YEAR(F73),G73),""))</f>
        <v/>
      </c>
      <c r="I73" s="4"/>
      <c r="J73" s="66"/>
      <c r="K73" s="66"/>
      <c r="L73" s="66"/>
      <c r="M73" s="2" t="str">
        <f>IFERROR(INDEX('padron cfe'!C:C,MATCH(DATOS!C73,'padron cfe'!A:A,0),1),"")</f>
        <v/>
      </c>
      <c r="N73" s="66" t="str">
        <f>IFERROR(IF(BT73="","",IF(INDEX(N$1:N72,MATCH(BT73,BT$1:BT72,0),1)=0,"",INDEX(N$1:N72,MATCH(BT73,BT$1:BT72,0),1))),"")</f>
        <v/>
      </c>
      <c r="O73" s="66" t="str">
        <f>IFERROR(IF(BT73="","",IF(INDEX(O$1:O72,MATCH(BT73,BT$1:BT72,0),1)=0,"",INDEX(O$1:O72,MATCH(BT73,BT$1:BT72,0),1))),"")</f>
        <v/>
      </c>
      <c r="P73" s="4"/>
      <c r="Q73" s="2"/>
      <c r="R73" s="66"/>
      <c r="T73" s="66"/>
      <c r="U73" s="5" t="str">
        <f>IFERROR(IF(INDEX(U$1:U72,MATCH(T73,T$1:T72,0),1)=0,"",INDEX(U$1:U72,MATCH(T73,T$1:T72,0),1)),"")</f>
        <v/>
      </c>
      <c r="V73" s="66"/>
      <c r="W73" s="5" t="str">
        <f>IFERROR(IF(INDEX(W$1:W72,MATCH(V73,V$1:V72,0),1)=0,"",INDEX(W$1:W72,MATCH(V73,V$1:V72,0),1)),"")</f>
        <v/>
      </c>
      <c r="X73" s="2" t="str">
        <f>IFERROR(INDEX('padron cfe'!D:D,MATCH(DATOS!C73,'padron cfe'!A:A,0),1),"")</f>
        <v/>
      </c>
      <c r="Y73" s="4"/>
      <c r="Z73" s="4"/>
      <c r="AA73" s="4"/>
      <c r="AB73" s="4"/>
      <c r="AC73" s="6" t="s">
        <v>157</v>
      </c>
      <c r="AD73" s="4"/>
      <c r="AE73" s="4" t="str">
        <f t="shared" si="21"/>
        <v/>
      </c>
      <c r="AF73" s="4"/>
      <c r="AG73" s="4"/>
      <c r="AH73" s="4"/>
      <c r="AI73" s="2" t="str">
        <f>IFERROR(IF(INDEX(AI$1:AI72,MATCH(BT73,BT$1:BT72,0),1)=0,"",INDEX(AI$1:AI72,MATCH(BT73,BT$1:BT72,0),1)),"")</f>
        <v/>
      </c>
      <c r="AJ73" s="2" t="str">
        <f>IFERROR(IF(INDEX(AJ$1:AJ72,MATCH(BT73,BT$1:BT72,0),1)=0,"",INDEX(AJ$1:AJ72,MATCH(BT73,BT$1:BT72,0),1)),"")</f>
        <v/>
      </c>
      <c r="AK73" s="2" t="str">
        <f>IFERROR(IF(INDEX(AK$1:AK72,MATCH(BT73,BT$1:BT72,0),1)=0,"",INDEX(AK$1:AK72,MATCH(BT73,BT$1:BT72,0),1)),"")</f>
        <v/>
      </c>
      <c r="AL73" s="31"/>
      <c r="AM73" s="31"/>
      <c r="AN73" s="2"/>
      <c r="AO73" s="4"/>
      <c r="AP73" s="4"/>
      <c r="AQ73" s="4"/>
      <c r="AR73" s="4"/>
      <c r="AS73" s="4"/>
      <c r="AT73" s="4"/>
      <c r="AU73" s="4"/>
      <c r="AV73" s="4"/>
      <c r="AW73" s="4"/>
      <c r="AY73" s="7"/>
      <c r="AZ73" s="47"/>
      <c r="BA73" s="66"/>
      <c r="BB73" s="66"/>
      <c r="BC73" s="66"/>
      <c r="BD73" s="78"/>
      <c r="BE73" s="66"/>
      <c r="BF73" s="66"/>
      <c r="BG73" s="4"/>
      <c r="BH73" s="69"/>
      <c r="BI73" s="4"/>
      <c r="BJ73" s="4"/>
      <c r="BK73" s="9"/>
      <c r="BL73" s="7"/>
      <c r="BM73" s="7"/>
      <c r="BN73" s="7"/>
      <c r="BO73" s="286"/>
      <c r="BP73" s="22"/>
      <c r="BQ73" s="7" t="str">
        <f t="shared" ca="1" si="22"/>
        <v/>
      </c>
      <c r="BR73" s="75" t="str">
        <f t="shared" si="23"/>
        <v/>
      </c>
      <c r="BS73" s="75" t="str">
        <f t="shared" si="24"/>
        <v/>
      </c>
      <c r="BT73" s="5" t="str">
        <f t="shared" si="25"/>
        <v/>
      </c>
      <c r="BU73" s="79" t="str">
        <f t="shared" si="26"/>
        <v/>
      </c>
      <c r="BV73" s="79" t="str">
        <f t="shared" si="27"/>
        <v/>
      </c>
      <c r="BW73" s="79" t="str">
        <f t="shared" si="28"/>
        <v/>
      </c>
      <c r="CC73" s="4" t="str">
        <f>IF(IFERROR(VLOOKUP(C73,C74:C$1993,1,0),"")="","",COUNTIF(C:C,C73))</f>
        <v/>
      </c>
      <c r="CG73" s="5" t="str">
        <f>IF(B73="","",IF(CC73="",1+(MAX(CG$2:CG72)),""))</f>
        <v/>
      </c>
      <c r="CH73" s="5" t="str">
        <f t="shared" si="29"/>
        <v/>
      </c>
      <c r="CI73" s="5" t="str">
        <f t="shared" si="30"/>
        <v/>
      </c>
      <c r="CJ73" s="14" t="str">
        <f t="shared" si="31"/>
        <v/>
      </c>
      <c r="CK73" s="25"/>
      <c r="CL73" s="15"/>
      <c r="CM73" s="5" t="str">
        <f t="shared" si="32"/>
        <v/>
      </c>
      <c r="CP73" s="5" t="str">
        <f t="shared" si="18"/>
        <v/>
      </c>
      <c r="CQ73" s="5" t="str">
        <f>IF(BT73="","",IFERROR(IF(VLOOKUP(BT73,BT$2:BT72,1,0)=0,"",""),BT73))</f>
        <v/>
      </c>
      <c r="CR73" s="22" t="str">
        <f>IF(CQ73="","",(IFERROR(VLOOKUP(MID(CQ73,1,1),$DI$2:DM$28,3,0),0)+IFERROR(VLOOKUP(MID(CQ73,2,1),DI$2:DM$28,4,0),0)+IFERROR(VLOOKUP(MID(CQ73,3,1),DI$2:DM$28,5,0),0)+(ROW(CQ73)/1000000000000)))</f>
        <v/>
      </c>
      <c r="CT73" s="5">
        <v>72</v>
      </c>
      <c r="CU73" s="5" t="str">
        <f>IFERROR(VLOOKUP(CT73,CP$2:CQ1149,2,0),"")</f>
        <v/>
      </c>
      <c r="DO73" s="5" t="e">
        <f>IF(REPORTE!AH$2="si",IF(C73=VALUE(REPORTE!C$22),IF(SUM(DO74:DO$1993),CONCATENATE(INT(B73),", "),INT(B73)),""),IF(C73=VALUE(REPORTE!C$21),IF(SUM(DO74:DO$1993),CONCATENATE(INT(B73),", "),INT(B73)),""))</f>
        <v>#VALUE!</v>
      </c>
    </row>
    <row r="74" spans="1:119" s="5" customFormat="1" ht="15" customHeight="1" x14ac:dyDescent="0.25">
      <c r="A74" s="4" t="str">
        <f t="shared" ca="1" si="20"/>
        <v/>
      </c>
      <c r="B74" s="6"/>
      <c r="C74" s="8"/>
      <c r="D74" s="1" t="str">
        <f>IFERROR(INDEX('padron cfe'!B:B,MATCH(DATOS!C74,'padron cfe'!A:A,0),1),"")</f>
        <v/>
      </c>
      <c r="E74" s="1"/>
      <c r="F74" s="7"/>
      <c r="G74" s="9" t="s">
        <v>157</v>
      </c>
      <c r="H74" s="5" t="str">
        <f>IF(F74="","",IFERROR(CONCATENATE("PEUA",VLOOKUP(ESTADO,REPORTE!AV$2:AW$33,2,0),DIDTRITO_FORM,CADER_FORM,IFERROR(INDEX(CA:CA,MATCH(DAY(F74),BZ:BZ,0),1),DAY(F74)),IFERROR(INDEX(CA:CA,MATCH(MONTH(F74),BZ:BZ,0),1),MONTH(F74)),YEAR(F74),G74),""))</f>
        <v/>
      </c>
      <c r="I74" s="4"/>
      <c r="J74" s="66"/>
      <c r="K74" s="66"/>
      <c r="L74" s="66"/>
      <c r="M74" s="2" t="str">
        <f>IFERROR(INDEX('padron cfe'!C:C,MATCH(DATOS!C74,'padron cfe'!A:A,0),1),"")</f>
        <v/>
      </c>
      <c r="N74" s="66" t="str">
        <f>IFERROR(IF(BT74="","",IF(INDEX(N$1:N73,MATCH(BT74,BT$1:BT73,0),1)=0,"",INDEX(N$1:N73,MATCH(BT74,BT$1:BT73,0),1))),"")</f>
        <v/>
      </c>
      <c r="O74" s="66" t="str">
        <f>IFERROR(IF(BT74="","",IF(INDEX(O$1:O73,MATCH(BT74,BT$1:BT73,0),1)=0,"",INDEX(O$1:O73,MATCH(BT74,BT$1:BT73,0),1))),"")</f>
        <v/>
      </c>
      <c r="P74" s="4"/>
      <c r="Q74" s="2"/>
      <c r="R74" s="66"/>
      <c r="T74" s="66"/>
      <c r="U74" s="5" t="str">
        <f>IFERROR(IF(INDEX(U$1:U73,MATCH(T74,T$1:T73,0),1)=0,"",INDEX(U$1:U73,MATCH(T74,T$1:T73,0),1)),"")</f>
        <v/>
      </c>
      <c r="V74" s="66"/>
      <c r="W74" s="5" t="str">
        <f>IFERROR(IF(INDEX(W$1:W73,MATCH(V74,V$1:V73,0),1)=0,"",INDEX(W$1:W73,MATCH(V74,V$1:V73,0),1)),"")</f>
        <v/>
      </c>
      <c r="X74" s="2" t="str">
        <f>IFERROR(INDEX('padron cfe'!D:D,MATCH(DATOS!C74,'padron cfe'!A:A,0),1),"")</f>
        <v/>
      </c>
      <c r="Y74" s="4"/>
      <c r="Z74" s="4"/>
      <c r="AA74" s="4"/>
      <c r="AB74" s="4"/>
      <c r="AC74" s="6" t="s">
        <v>157</v>
      </c>
      <c r="AD74" s="4"/>
      <c r="AE74" s="4" t="str">
        <f t="shared" si="21"/>
        <v/>
      </c>
      <c r="AF74" s="4"/>
      <c r="AG74" s="4"/>
      <c r="AH74" s="4"/>
      <c r="AI74" s="2" t="str">
        <f>IFERROR(IF(INDEX(AI$1:AI73,MATCH(BT74,BT$1:BT73,0),1)=0,"",INDEX(AI$1:AI73,MATCH(BT74,BT$1:BT73,0),1)),"")</f>
        <v/>
      </c>
      <c r="AJ74" s="2" t="str">
        <f>IFERROR(IF(INDEX(AJ$1:AJ73,MATCH(BT74,BT$1:BT73,0),1)=0,"",INDEX(AJ$1:AJ73,MATCH(BT74,BT$1:BT73,0),1)),"")</f>
        <v/>
      </c>
      <c r="AK74" s="2" t="str">
        <f>IFERROR(IF(INDEX(AK$1:AK73,MATCH(BT74,BT$1:BT73,0),1)=0,"",INDEX(AK$1:AK73,MATCH(BT74,BT$1:BT73,0),1)),"")</f>
        <v/>
      </c>
      <c r="AL74" s="31"/>
      <c r="AM74" s="31"/>
      <c r="AN74" s="2"/>
      <c r="AO74" s="4"/>
      <c r="AP74" s="4"/>
      <c r="AQ74" s="4"/>
      <c r="AR74" s="4"/>
      <c r="AS74" s="4"/>
      <c r="AT74" s="4"/>
      <c r="AU74" s="4"/>
      <c r="AV74" s="4"/>
      <c r="AW74" s="4"/>
      <c r="AY74" s="7"/>
      <c r="AZ74" s="47"/>
      <c r="BA74" s="66"/>
      <c r="BB74" s="66"/>
      <c r="BC74" s="66"/>
      <c r="BD74" s="78"/>
      <c r="BE74" s="66"/>
      <c r="BF74" s="66"/>
      <c r="BG74" s="4"/>
      <c r="BH74" s="69"/>
      <c r="BI74" s="4"/>
      <c r="BJ74" s="4"/>
      <c r="BK74" s="9" t="s">
        <v>157</v>
      </c>
      <c r="BL74" s="7"/>
      <c r="BM74" s="7"/>
      <c r="BN74" s="7"/>
      <c r="BO74" s="286"/>
      <c r="BP74" s="22"/>
      <c r="BQ74" s="7" t="str">
        <f t="shared" ca="1" si="22"/>
        <v/>
      </c>
      <c r="BR74" s="75" t="str">
        <f t="shared" si="23"/>
        <v/>
      </c>
      <c r="BS74" s="75" t="str">
        <f t="shared" si="24"/>
        <v/>
      </c>
      <c r="BT74" s="5" t="str">
        <f t="shared" si="25"/>
        <v/>
      </c>
      <c r="BU74" s="79" t="str">
        <f t="shared" si="26"/>
        <v/>
      </c>
      <c r="BV74" s="79" t="str">
        <f t="shared" si="27"/>
        <v/>
      </c>
      <c r="BW74" s="79" t="str">
        <f t="shared" si="28"/>
        <v/>
      </c>
      <c r="CC74" s="4" t="str">
        <f>IF(IFERROR(VLOOKUP(C74,C75:C$1993,1,0),"")="","",COUNTIF(C:C,C74))</f>
        <v/>
      </c>
      <c r="CG74" s="5" t="str">
        <f>IF(B74="","",IF(CC74="",1+(MAX(CG$2:CG73)),""))</f>
        <v/>
      </c>
      <c r="CH74" s="5" t="str">
        <f t="shared" si="29"/>
        <v/>
      </c>
      <c r="CI74" s="5" t="str">
        <f t="shared" si="30"/>
        <v/>
      </c>
      <c r="CJ74" s="14" t="str">
        <f t="shared" si="31"/>
        <v/>
      </c>
      <c r="CK74" s="25"/>
      <c r="CL74" s="15"/>
      <c r="CM74" s="5" t="str">
        <f t="shared" si="32"/>
        <v/>
      </c>
      <c r="CP74" s="5" t="str">
        <f t="shared" si="18"/>
        <v/>
      </c>
      <c r="CQ74" s="5" t="str">
        <f>IF(BT74="","",IFERROR(IF(VLOOKUP(BT74,BT$2:BT73,1,0)=0,"",""),BT74))</f>
        <v/>
      </c>
      <c r="CR74" s="22" t="str">
        <f>IF(CQ74="","",(IFERROR(VLOOKUP(MID(CQ74,1,1),$DI$2:DM$28,3,0),0)+IFERROR(VLOOKUP(MID(CQ74,2,1),DI$2:DM$28,4,0),0)+IFERROR(VLOOKUP(MID(CQ74,3,1),DI$2:DM$28,5,0),0)+(ROW(CQ74)/1000000000000)))</f>
        <v/>
      </c>
      <c r="CT74" s="5">
        <v>73</v>
      </c>
      <c r="CU74" s="5" t="str">
        <f>IFERROR(VLOOKUP(CT74,CP$2:CQ1150,2,0),"")</f>
        <v/>
      </c>
      <c r="CW74" s="14"/>
      <c r="DO74" s="5" t="e">
        <f>IF(REPORTE!AH$2="si",IF(C74=VALUE(REPORTE!C$22),IF(SUM(DO75:DO$1993),CONCATENATE(INT(B74),", "),INT(B74)),""),IF(C74=VALUE(REPORTE!C$21),IF(SUM(DO75:DO$1993),CONCATENATE(INT(B74),", "),INT(B74)),""))</f>
        <v>#VALUE!</v>
      </c>
    </row>
    <row r="75" spans="1:119" s="5" customFormat="1" ht="15" customHeight="1" x14ac:dyDescent="0.25">
      <c r="A75" s="4" t="str">
        <f t="shared" ca="1" si="20"/>
        <v/>
      </c>
      <c r="B75" s="6"/>
      <c r="C75" s="8"/>
      <c r="D75" s="1" t="str">
        <f>IFERROR(INDEX('padron cfe'!B:B,MATCH(DATOS!C75,'padron cfe'!A:A,0),1),"")</f>
        <v/>
      </c>
      <c r="E75" s="1"/>
      <c r="F75" s="7"/>
      <c r="G75" s="9" t="s">
        <v>157</v>
      </c>
      <c r="H75" s="5" t="str">
        <f>IF(F75="","",IFERROR(CONCATENATE("PEUA",VLOOKUP(ESTADO,REPORTE!AV$2:AW$33,2,0),DIDTRITO_FORM,CADER_FORM,IFERROR(INDEX(CA:CA,MATCH(DAY(F75),BZ:BZ,0),1),DAY(F75)),IFERROR(INDEX(CA:CA,MATCH(MONTH(F75),BZ:BZ,0),1),MONTH(F75)),YEAR(F75),G75),""))</f>
        <v/>
      </c>
      <c r="I75" s="4"/>
      <c r="J75" s="66"/>
      <c r="K75" s="66"/>
      <c r="L75" s="66"/>
      <c r="M75" s="2" t="str">
        <f>IFERROR(INDEX('padron cfe'!C:C,MATCH(DATOS!C75,'padron cfe'!A:A,0),1),"")</f>
        <v/>
      </c>
      <c r="N75" s="66" t="str">
        <f>IFERROR(IF(BT75="","",IF(INDEX(N$1:N74,MATCH(BT75,BT$1:BT74,0),1)=0,"",INDEX(N$1:N74,MATCH(BT75,BT$1:BT74,0),1))),"")</f>
        <v/>
      </c>
      <c r="O75" s="66" t="str">
        <f>IFERROR(IF(BT75="","",IF(INDEX(O$1:O74,MATCH(BT75,BT$1:BT74,0),1)=0,"",INDEX(O$1:O74,MATCH(BT75,BT$1:BT74,0),1))),"")</f>
        <v/>
      </c>
      <c r="P75" s="4"/>
      <c r="Q75" s="2"/>
      <c r="R75" s="66"/>
      <c r="T75" s="66"/>
      <c r="U75" s="5" t="str">
        <f>IFERROR(IF(INDEX(U$1:U74,MATCH(T75,T$1:T74,0),1)=0,"",INDEX(U$1:U74,MATCH(T75,T$1:T74,0),1)),"")</f>
        <v/>
      </c>
      <c r="V75" s="66"/>
      <c r="W75" s="5" t="str">
        <f>IFERROR(IF(INDEX(W$1:W74,MATCH(V75,V$1:V74,0),1)=0,"",INDEX(W$1:W74,MATCH(V75,V$1:V74,0),1)),"")</f>
        <v/>
      </c>
      <c r="X75" s="2" t="str">
        <f>IFERROR(INDEX('padron cfe'!D:D,MATCH(DATOS!C75,'padron cfe'!A:A,0),1),"")</f>
        <v/>
      </c>
      <c r="Y75" s="4"/>
      <c r="Z75" s="4"/>
      <c r="AA75" s="4"/>
      <c r="AB75" s="4"/>
      <c r="AC75" s="6" t="s">
        <v>157</v>
      </c>
      <c r="AD75" s="4"/>
      <c r="AE75" s="4" t="str">
        <f t="shared" si="21"/>
        <v/>
      </c>
      <c r="AF75" s="4"/>
      <c r="AG75" s="4"/>
      <c r="AH75" s="4"/>
      <c r="AI75" s="2" t="str">
        <f>IFERROR(IF(INDEX(AI$1:AI74,MATCH(BT75,BT$1:BT74,0),1)=0,"",INDEX(AI$1:AI74,MATCH(BT75,BT$1:BT74,0),1)),"")</f>
        <v/>
      </c>
      <c r="AJ75" s="2" t="str">
        <f>IFERROR(IF(INDEX(AJ$1:AJ74,MATCH(BT75,BT$1:BT74,0),1)=0,"",INDEX(AJ$1:AJ74,MATCH(BT75,BT$1:BT74,0),1)),"")</f>
        <v/>
      </c>
      <c r="AK75" s="2" t="str">
        <f>IFERROR(IF(INDEX(AK$1:AK74,MATCH(BT75,BT$1:BT74,0),1)=0,"",INDEX(AK$1:AK74,MATCH(BT75,BT$1:BT74,0),1)),"")</f>
        <v/>
      </c>
      <c r="AL75" s="31"/>
      <c r="AM75" s="31"/>
      <c r="AN75" s="2"/>
      <c r="AO75" s="4"/>
      <c r="AP75" s="4"/>
      <c r="AQ75" s="4"/>
      <c r="AR75" s="4"/>
      <c r="AS75" s="4"/>
      <c r="AT75" s="4"/>
      <c r="AU75" s="4"/>
      <c r="AV75" s="4"/>
      <c r="AW75" s="4"/>
      <c r="AY75" s="7"/>
      <c r="AZ75" s="47"/>
      <c r="BA75" s="66"/>
      <c r="BB75" s="66"/>
      <c r="BC75" s="66"/>
      <c r="BD75" s="78"/>
      <c r="BE75" s="66"/>
      <c r="BF75" s="66"/>
      <c r="BG75" s="4"/>
      <c r="BH75" s="69"/>
      <c r="BI75" s="4"/>
      <c r="BJ75" s="4"/>
      <c r="BK75" s="9"/>
      <c r="BL75" s="7"/>
      <c r="BM75" s="7"/>
      <c r="BN75" s="7"/>
      <c r="BO75" s="286"/>
      <c r="BP75" s="22"/>
      <c r="BQ75" s="7" t="str">
        <f t="shared" ca="1" si="22"/>
        <v/>
      </c>
      <c r="BR75" s="75" t="str">
        <f t="shared" si="23"/>
        <v/>
      </c>
      <c r="BS75" s="75" t="str">
        <f t="shared" si="24"/>
        <v/>
      </c>
      <c r="BT75" s="5" t="str">
        <f t="shared" si="25"/>
        <v/>
      </c>
      <c r="BU75" s="79" t="str">
        <f t="shared" si="26"/>
        <v/>
      </c>
      <c r="BV75" s="79" t="str">
        <f t="shared" si="27"/>
        <v/>
      </c>
      <c r="BW75" s="79" t="str">
        <f t="shared" si="28"/>
        <v/>
      </c>
      <c r="CC75" s="4" t="str">
        <f>IF(IFERROR(VLOOKUP(C75,C76:C$1993,1,0),"")="","",COUNTIF(C:C,C75))</f>
        <v/>
      </c>
      <c r="CG75" s="5" t="str">
        <f>IF(B75="","",IF(CC75="",1+(MAX(CG$2:CG74)),""))</f>
        <v/>
      </c>
      <c r="CH75" s="5" t="str">
        <f t="shared" si="29"/>
        <v/>
      </c>
      <c r="CI75" s="5" t="str">
        <f t="shared" si="30"/>
        <v/>
      </c>
      <c r="CJ75" s="14" t="str">
        <f t="shared" si="31"/>
        <v/>
      </c>
      <c r="CK75" s="25"/>
      <c r="CL75" s="15"/>
      <c r="CM75" s="5" t="str">
        <f t="shared" si="32"/>
        <v/>
      </c>
      <c r="CP75" s="5" t="str">
        <f t="shared" ref="CP75:CP138" si="33">IFERROR(RANK(CR75,CR$2:CR$1493,1),"")</f>
        <v/>
      </c>
      <c r="CQ75" s="5" t="str">
        <f>IF(BT75="","",IFERROR(IF(VLOOKUP(BT75,BT$2:BT74,1,0)=0,"",""),BT75))</f>
        <v/>
      </c>
      <c r="CR75" s="22" t="str">
        <f>IF(CQ75="","",(IFERROR(VLOOKUP(MID(CQ75,1,1),$DI$2:DM$28,3,0),0)+IFERROR(VLOOKUP(MID(CQ75,2,1),DI$2:DM$28,4,0),0)+IFERROR(VLOOKUP(MID(CQ75,3,1),DI$2:DM$28,5,0),0)+(ROW(CQ75)/1000000000000)))</f>
        <v/>
      </c>
      <c r="CT75" s="5">
        <v>74</v>
      </c>
      <c r="CU75" s="5" t="str">
        <f>IFERROR(VLOOKUP(CT75,CP$2:CQ1151,2,0),"")</f>
        <v/>
      </c>
      <c r="DO75" s="5" t="e">
        <f>IF(REPORTE!AH$2="si",IF(C75=VALUE(REPORTE!C$22),IF(SUM(DO76:DO$1993),CONCATENATE(INT(B75),", "),INT(B75)),""),IF(C75=VALUE(REPORTE!C$21),IF(SUM(DO76:DO$1993),CONCATENATE(INT(B75),", "),INT(B75)),""))</f>
        <v>#VALUE!</v>
      </c>
    </row>
    <row r="76" spans="1:119" s="5" customFormat="1" ht="15" customHeight="1" x14ac:dyDescent="0.25">
      <c r="A76" s="4" t="str">
        <f t="shared" ca="1" si="20"/>
        <v/>
      </c>
      <c r="B76" s="6"/>
      <c r="C76" s="8"/>
      <c r="D76" s="1" t="str">
        <f>IFERROR(INDEX('padron cfe'!B:B,MATCH(DATOS!C76,'padron cfe'!A:A,0),1),"")</f>
        <v/>
      </c>
      <c r="E76" s="1"/>
      <c r="F76" s="7"/>
      <c r="G76" s="9" t="s">
        <v>157</v>
      </c>
      <c r="H76" s="5" t="str">
        <f>IF(F76="","",IFERROR(CONCATENATE("PEUA",VLOOKUP(ESTADO,REPORTE!AV$2:AW$33,2,0),DIDTRITO_FORM,CADER_FORM,IFERROR(INDEX(CA:CA,MATCH(DAY(F76),BZ:BZ,0),1),DAY(F76)),IFERROR(INDEX(CA:CA,MATCH(MONTH(F76),BZ:BZ,0),1),MONTH(F76)),YEAR(F76),G76),""))</f>
        <v/>
      </c>
      <c r="I76" s="4"/>
      <c r="J76" s="66"/>
      <c r="K76" s="66"/>
      <c r="L76" s="66"/>
      <c r="M76" s="2" t="str">
        <f>IFERROR(INDEX('padron cfe'!C:C,MATCH(DATOS!C76,'padron cfe'!A:A,0),1),"")</f>
        <v/>
      </c>
      <c r="N76" s="66" t="str">
        <f>IFERROR(IF(BT76="","",IF(INDEX(N$1:N75,MATCH(BT76,BT$1:BT75,0),1)=0,"",INDEX(N$1:N75,MATCH(BT76,BT$1:BT75,0),1))),"")</f>
        <v/>
      </c>
      <c r="O76" s="66" t="str">
        <f>IFERROR(IF(BT76="","",IF(INDEX(O$1:O75,MATCH(BT76,BT$1:BT75,0),1)=0,"",INDEX(O$1:O75,MATCH(BT76,BT$1:BT75,0),1))),"")</f>
        <v/>
      </c>
      <c r="P76" s="4"/>
      <c r="Q76" s="2"/>
      <c r="R76" s="66"/>
      <c r="T76" s="66"/>
      <c r="U76" s="5" t="str">
        <f>IFERROR(IF(INDEX(U$1:U75,MATCH(T76,T$1:T75,0),1)=0,"",INDEX(U$1:U75,MATCH(T76,T$1:T75,0),1)),"")</f>
        <v/>
      </c>
      <c r="V76" s="66"/>
      <c r="W76" s="5" t="str">
        <f>IFERROR(IF(INDEX(W$1:W75,MATCH(V76,V$1:V75,0),1)=0,"",INDEX(W$1:W75,MATCH(V76,V$1:V75,0),1)),"")</f>
        <v/>
      </c>
      <c r="X76" s="2" t="str">
        <f>IFERROR(INDEX('padron cfe'!D:D,MATCH(DATOS!C76,'padron cfe'!A:A,0),1),"")</f>
        <v/>
      </c>
      <c r="Y76" s="4"/>
      <c r="Z76" s="4"/>
      <c r="AA76" s="4"/>
      <c r="AB76" s="4"/>
      <c r="AC76" s="6" t="s">
        <v>157</v>
      </c>
      <c r="AD76" s="4"/>
      <c r="AE76" s="4" t="str">
        <f t="shared" si="21"/>
        <v/>
      </c>
      <c r="AF76" s="4"/>
      <c r="AG76" s="4"/>
      <c r="AH76" s="4"/>
      <c r="AI76" s="2" t="str">
        <f>IFERROR(IF(INDEX(AI$1:AI75,MATCH(BT76,BT$1:BT75,0),1)=0,"",INDEX(AI$1:AI75,MATCH(BT76,BT$1:BT75,0),1)),"")</f>
        <v/>
      </c>
      <c r="AJ76" s="2" t="str">
        <f>IFERROR(IF(INDEX(AJ$1:AJ75,MATCH(BT76,BT$1:BT75,0),1)=0,"",INDEX(AJ$1:AJ75,MATCH(BT76,BT$1:BT75,0),1)),"")</f>
        <v/>
      </c>
      <c r="AK76" s="2" t="str">
        <f>IFERROR(IF(INDEX(AK$1:AK75,MATCH(BT76,BT$1:BT75,0),1)=0,"",INDEX(AK$1:AK75,MATCH(BT76,BT$1:BT75,0),1)),"")</f>
        <v/>
      </c>
      <c r="AL76" s="31"/>
      <c r="AM76" s="31"/>
      <c r="AN76" s="2"/>
      <c r="AO76" s="4"/>
      <c r="AP76" s="4"/>
      <c r="AQ76" s="4"/>
      <c r="AR76" s="4"/>
      <c r="AS76" s="4"/>
      <c r="AT76" s="4"/>
      <c r="AU76" s="4"/>
      <c r="AV76" s="4"/>
      <c r="AW76" s="4"/>
      <c r="AY76" s="7"/>
      <c r="AZ76" s="47"/>
      <c r="BA76" s="66"/>
      <c r="BB76" s="66"/>
      <c r="BC76" s="66"/>
      <c r="BD76" s="78"/>
      <c r="BE76" s="66"/>
      <c r="BF76" s="66"/>
      <c r="BG76" s="4"/>
      <c r="BH76" s="69"/>
      <c r="BI76" s="4"/>
      <c r="BJ76" s="4"/>
      <c r="BK76" s="9" t="s">
        <v>157</v>
      </c>
      <c r="BL76" s="7"/>
      <c r="BM76" s="7"/>
      <c r="BN76" s="7"/>
      <c r="BO76" s="286"/>
      <c r="BP76" s="22"/>
      <c r="BQ76" s="7" t="str">
        <f t="shared" ca="1" si="22"/>
        <v/>
      </c>
      <c r="BR76" s="75" t="str">
        <f t="shared" si="23"/>
        <v/>
      </c>
      <c r="BS76" s="75" t="str">
        <f t="shared" si="24"/>
        <v/>
      </c>
      <c r="BT76" s="5" t="str">
        <f t="shared" si="25"/>
        <v/>
      </c>
      <c r="BU76" s="79" t="str">
        <f t="shared" si="26"/>
        <v/>
      </c>
      <c r="BV76" s="79" t="str">
        <f t="shared" si="27"/>
        <v/>
      </c>
      <c r="BW76" s="79" t="str">
        <f t="shared" si="28"/>
        <v/>
      </c>
      <c r="CC76" s="4" t="str">
        <f>IF(IFERROR(VLOOKUP(C76,C77:C$1993,1,0),"")="","",COUNTIF(C:C,C76))</f>
        <v/>
      </c>
      <c r="CG76" s="5" t="str">
        <f>IF(B76="","",IF(CC76="",1+(MAX(CG$2:CG75)),""))</f>
        <v/>
      </c>
      <c r="CH76" s="5" t="str">
        <f t="shared" si="29"/>
        <v/>
      </c>
      <c r="CI76" s="5" t="str">
        <f t="shared" si="30"/>
        <v/>
      </c>
      <c r="CJ76" s="14" t="str">
        <f t="shared" si="31"/>
        <v/>
      </c>
      <c r="CK76" s="25"/>
      <c r="CL76" s="15"/>
      <c r="CM76" s="5" t="str">
        <f t="shared" si="32"/>
        <v/>
      </c>
      <c r="CP76" s="5" t="str">
        <f t="shared" si="33"/>
        <v/>
      </c>
      <c r="CQ76" s="5" t="str">
        <f>IF(BT76="","",IFERROR(IF(VLOOKUP(BT76,BT$2:BT75,1,0)=0,"",""),BT76))</f>
        <v/>
      </c>
      <c r="CR76" s="22" t="str">
        <f>IF(CQ76="","",(IFERROR(VLOOKUP(MID(CQ76,1,1),$DI$2:DM$28,3,0),0)+IFERROR(VLOOKUP(MID(CQ76,2,1),DI$2:DM$28,4,0),0)+IFERROR(VLOOKUP(MID(CQ76,3,1),DI$2:DM$28,5,0),0)+(ROW(CQ76)/1000000000000)))</f>
        <v/>
      </c>
      <c r="CT76" s="5">
        <v>75</v>
      </c>
      <c r="CU76" s="5" t="str">
        <f>IFERROR(VLOOKUP(CT76,CP$2:CQ1152,2,0),"")</f>
        <v/>
      </c>
      <c r="DO76" s="5" t="e">
        <f>IF(REPORTE!AH$2="si",IF(C76=VALUE(REPORTE!C$22),IF(SUM(DO77:DO$1993),CONCATENATE(INT(B76),", "),INT(B76)),""),IF(C76=VALUE(REPORTE!C$21),IF(SUM(DO77:DO$1993),CONCATENATE(INT(B76),", "),INT(B76)),""))</f>
        <v>#VALUE!</v>
      </c>
    </row>
    <row r="77" spans="1:119" s="5" customFormat="1" ht="15" customHeight="1" x14ac:dyDescent="0.25">
      <c r="A77" s="4" t="str">
        <f t="shared" ca="1" si="20"/>
        <v/>
      </c>
      <c r="B77" s="6"/>
      <c r="C77" s="8"/>
      <c r="D77" s="1" t="str">
        <f>IFERROR(INDEX('padron cfe'!B:B,MATCH(DATOS!C77,'padron cfe'!A:A,0),1),"")</f>
        <v/>
      </c>
      <c r="E77" s="1"/>
      <c r="F77" s="7"/>
      <c r="G77" s="9" t="s">
        <v>157</v>
      </c>
      <c r="H77" s="5" t="str">
        <f>IF(F77="","",IFERROR(CONCATENATE("PEUA",VLOOKUP(ESTADO,REPORTE!AV$2:AW$33,2,0),DIDTRITO_FORM,CADER_FORM,IFERROR(INDEX(CA:CA,MATCH(DAY(F77),BZ:BZ,0),1),DAY(F77)),IFERROR(INDEX(CA:CA,MATCH(MONTH(F77),BZ:BZ,0),1),MONTH(F77)),YEAR(F77),G77),""))</f>
        <v/>
      </c>
      <c r="I77" s="4"/>
      <c r="J77" s="66"/>
      <c r="K77" s="66"/>
      <c r="L77" s="66"/>
      <c r="M77" s="2" t="str">
        <f>IFERROR(INDEX('padron cfe'!C:C,MATCH(DATOS!C77,'padron cfe'!A:A,0),1),"")</f>
        <v/>
      </c>
      <c r="N77" s="66" t="str">
        <f>IFERROR(IF(BT77="","",IF(INDEX(N$1:N76,MATCH(BT77,BT$1:BT76,0),1)=0,"",INDEX(N$1:N76,MATCH(BT77,BT$1:BT76,0),1))),"")</f>
        <v/>
      </c>
      <c r="O77" s="66" t="str">
        <f>IFERROR(IF(BT77="","",IF(INDEX(O$1:O76,MATCH(BT77,BT$1:BT76,0),1)=0,"",INDEX(O$1:O76,MATCH(BT77,BT$1:BT76,0),1))),"")</f>
        <v/>
      </c>
      <c r="P77" s="4"/>
      <c r="Q77" s="2"/>
      <c r="R77" s="66"/>
      <c r="T77" s="66"/>
      <c r="U77" s="5" t="str">
        <f>IFERROR(IF(INDEX(U$1:U76,MATCH(T77,T$1:T76,0),1)=0,"",INDEX(U$1:U76,MATCH(T77,T$1:T76,0),1)),"")</f>
        <v/>
      </c>
      <c r="V77" s="66"/>
      <c r="W77" s="5" t="str">
        <f>IFERROR(IF(INDEX(W$1:W76,MATCH(V77,V$1:V76,0),1)=0,"",INDEX(W$1:W76,MATCH(V77,V$1:V76,0),1)),"")</f>
        <v/>
      </c>
      <c r="X77" s="2" t="str">
        <f>IFERROR(INDEX('padron cfe'!D:D,MATCH(DATOS!C77,'padron cfe'!A:A,0),1),"")</f>
        <v/>
      </c>
      <c r="Y77" s="4"/>
      <c r="Z77" s="4"/>
      <c r="AA77" s="4"/>
      <c r="AB77" s="4"/>
      <c r="AC77" s="6" t="s">
        <v>157</v>
      </c>
      <c r="AD77" s="4"/>
      <c r="AE77" s="4" t="str">
        <f t="shared" si="21"/>
        <v/>
      </c>
      <c r="AF77" s="4"/>
      <c r="AG77" s="4"/>
      <c r="AH77" s="4"/>
      <c r="AI77" s="2" t="str">
        <f>IFERROR(IF(INDEX(AI$1:AI76,MATCH(BT77,BT$1:BT76,0),1)=0,"",INDEX(AI$1:AI76,MATCH(BT77,BT$1:BT76,0),1)),"")</f>
        <v/>
      </c>
      <c r="AJ77" s="2" t="str">
        <f>IFERROR(IF(INDEX(AJ$1:AJ76,MATCH(BT77,BT$1:BT76,0),1)=0,"",INDEX(AJ$1:AJ76,MATCH(BT77,BT$1:BT76,0),1)),"")</f>
        <v/>
      </c>
      <c r="AK77" s="2" t="str">
        <f>IFERROR(IF(INDEX(AK$1:AK76,MATCH(BT77,BT$1:BT76,0),1)=0,"",INDEX(AK$1:AK76,MATCH(BT77,BT$1:BT76,0),1)),"")</f>
        <v/>
      </c>
      <c r="AL77" s="31"/>
      <c r="AM77" s="31"/>
      <c r="AN77" s="2"/>
      <c r="AO77" s="4"/>
      <c r="AP77" s="4"/>
      <c r="AQ77" s="4"/>
      <c r="AR77" s="4"/>
      <c r="AS77" s="4"/>
      <c r="AT77" s="4"/>
      <c r="AU77" s="4"/>
      <c r="AV77" s="4"/>
      <c r="AW77" s="4"/>
      <c r="AY77" s="7"/>
      <c r="AZ77" s="47"/>
      <c r="BA77" s="66"/>
      <c r="BB77" s="66"/>
      <c r="BC77" s="66"/>
      <c r="BD77" s="78"/>
      <c r="BE77" s="66"/>
      <c r="BF77" s="66"/>
      <c r="BG77" s="4"/>
      <c r="BH77" s="69"/>
      <c r="BI77" s="4"/>
      <c r="BJ77" s="4"/>
      <c r="BK77" s="9"/>
      <c r="BL77" s="7"/>
      <c r="BM77" s="7"/>
      <c r="BN77" s="7"/>
      <c r="BO77" s="286"/>
      <c r="BP77" s="22"/>
      <c r="BQ77" s="7" t="str">
        <f t="shared" ca="1" si="22"/>
        <v/>
      </c>
      <c r="BR77" s="75" t="str">
        <f t="shared" si="23"/>
        <v/>
      </c>
      <c r="BS77" s="75" t="str">
        <f t="shared" si="24"/>
        <v/>
      </c>
      <c r="BT77" s="5" t="str">
        <f t="shared" si="25"/>
        <v/>
      </c>
      <c r="BU77" s="79" t="str">
        <f t="shared" si="26"/>
        <v/>
      </c>
      <c r="BV77" s="79" t="str">
        <f t="shared" si="27"/>
        <v/>
      </c>
      <c r="BW77" s="79" t="str">
        <f t="shared" si="28"/>
        <v/>
      </c>
      <c r="CC77" s="4" t="str">
        <f>IF(IFERROR(VLOOKUP(C77,C78:C$1993,1,0),"")="","",COUNTIF(C:C,C77))</f>
        <v/>
      </c>
      <c r="CG77" s="5" t="str">
        <f>IF(B77="","",IF(CC77="",1+(MAX(CG$2:CG76)),""))</f>
        <v/>
      </c>
      <c r="CH77" s="5" t="str">
        <f t="shared" si="29"/>
        <v/>
      </c>
      <c r="CI77" s="5" t="str">
        <f t="shared" si="30"/>
        <v/>
      </c>
      <c r="CJ77" s="14" t="str">
        <f t="shared" si="31"/>
        <v/>
      </c>
      <c r="CK77" s="25"/>
      <c r="CL77" s="15"/>
      <c r="CM77" s="5" t="str">
        <f t="shared" si="32"/>
        <v/>
      </c>
      <c r="CP77" s="5" t="str">
        <f t="shared" si="33"/>
        <v/>
      </c>
      <c r="CQ77" s="5" t="str">
        <f>IF(BT77="","",IFERROR(IF(VLOOKUP(BT77,BT$2:BT76,1,0)=0,"",""),BT77))</f>
        <v/>
      </c>
      <c r="CR77" s="22" t="str">
        <f>IF(CQ77="","",(IFERROR(VLOOKUP(MID(CQ77,1,1),$DI$2:DM$28,3,0),0)+IFERROR(VLOOKUP(MID(CQ77,2,1),DI$2:DM$28,4,0),0)+IFERROR(VLOOKUP(MID(CQ77,3,1),DI$2:DM$28,5,0),0)+(ROW(CQ77)/1000000000000)))</f>
        <v/>
      </c>
      <c r="CT77" s="5">
        <v>76</v>
      </c>
      <c r="CU77" s="5" t="str">
        <f>IFERROR(VLOOKUP(CT77,CP$2:CQ1153,2,0),"")</f>
        <v/>
      </c>
      <c r="DO77" s="5" t="e">
        <f>IF(REPORTE!AH$2="si",IF(C77=VALUE(REPORTE!C$22),IF(SUM(DO78:DO$1993),CONCATENATE(INT(B77),", "),INT(B77)),""),IF(C77=VALUE(REPORTE!C$21),IF(SUM(DO78:DO$1993),CONCATENATE(INT(B77),", "),INT(B77)),""))</f>
        <v>#VALUE!</v>
      </c>
    </row>
    <row r="78" spans="1:119" s="5" customFormat="1" ht="15" customHeight="1" x14ac:dyDescent="0.25">
      <c r="A78" s="4" t="str">
        <f t="shared" ca="1" si="20"/>
        <v/>
      </c>
      <c r="B78" s="6"/>
      <c r="C78" s="8"/>
      <c r="D78" s="1" t="str">
        <f>IFERROR(INDEX('padron cfe'!B:B,MATCH(DATOS!C78,'padron cfe'!A:A,0),1),"")</f>
        <v/>
      </c>
      <c r="E78" s="1"/>
      <c r="F78" s="7"/>
      <c r="G78" s="9" t="s">
        <v>157</v>
      </c>
      <c r="H78" s="5" t="str">
        <f>IF(F78="","",IFERROR(CONCATENATE("PEUA",VLOOKUP(ESTADO,REPORTE!AV$2:AW$33,2,0),DIDTRITO_FORM,CADER_FORM,IFERROR(INDEX(CA:CA,MATCH(DAY(F78),BZ:BZ,0),1),DAY(F78)),IFERROR(INDEX(CA:CA,MATCH(MONTH(F78),BZ:BZ,0),1),MONTH(F78)),YEAR(F78),G78),""))</f>
        <v/>
      </c>
      <c r="I78" s="4"/>
      <c r="J78" s="66"/>
      <c r="K78" s="66"/>
      <c r="L78" s="66"/>
      <c r="M78" s="2" t="str">
        <f>IFERROR(INDEX('padron cfe'!C:C,MATCH(DATOS!C78,'padron cfe'!A:A,0),1),"")</f>
        <v/>
      </c>
      <c r="N78" s="66" t="str">
        <f>IFERROR(IF(BT78="","",IF(INDEX(N$1:N77,MATCH(BT78,BT$1:BT77,0),1)=0,"",INDEX(N$1:N77,MATCH(BT78,BT$1:BT77,0),1))),"")</f>
        <v/>
      </c>
      <c r="O78" s="66" t="str">
        <f>IFERROR(IF(BT78="","",IF(INDEX(O$1:O77,MATCH(BT78,BT$1:BT77,0),1)=0,"",INDEX(O$1:O77,MATCH(BT78,BT$1:BT77,0),1))),"")</f>
        <v/>
      </c>
      <c r="P78" s="4"/>
      <c r="Q78" s="2"/>
      <c r="R78" s="66"/>
      <c r="T78" s="66"/>
      <c r="U78" s="5" t="str">
        <f>IFERROR(IF(INDEX(U$1:U77,MATCH(T78,T$1:T77,0),1)=0,"",INDEX(U$1:U77,MATCH(T78,T$1:T77,0),1)),"")</f>
        <v/>
      </c>
      <c r="V78" s="66"/>
      <c r="W78" s="5" t="str">
        <f>IFERROR(IF(INDEX(W$1:W77,MATCH(V78,V$1:V77,0),1)=0,"",INDEX(W$1:W77,MATCH(V78,V$1:V77,0),1)),"")</f>
        <v/>
      </c>
      <c r="X78" s="2" t="str">
        <f>IFERROR(INDEX('padron cfe'!D:D,MATCH(DATOS!C78,'padron cfe'!A:A,0),1),"")</f>
        <v/>
      </c>
      <c r="Y78" s="4"/>
      <c r="Z78" s="4"/>
      <c r="AA78" s="4"/>
      <c r="AB78" s="4"/>
      <c r="AC78" s="6" t="s">
        <v>157</v>
      </c>
      <c r="AD78" s="4"/>
      <c r="AE78" s="4" t="str">
        <f t="shared" si="21"/>
        <v/>
      </c>
      <c r="AF78" s="4"/>
      <c r="AG78" s="4"/>
      <c r="AH78" s="4"/>
      <c r="AI78" s="2" t="str">
        <f>IFERROR(IF(INDEX(AI$1:AI77,MATCH(BT78,BT$1:BT77,0),1)=0,"",INDEX(AI$1:AI77,MATCH(BT78,BT$1:BT77,0),1)),"")</f>
        <v/>
      </c>
      <c r="AJ78" s="2" t="str">
        <f>IFERROR(IF(INDEX(AJ$1:AJ77,MATCH(BT78,BT$1:BT77,0),1)=0,"",INDEX(AJ$1:AJ77,MATCH(BT78,BT$1:BT77,0),1)),"")</f>
        <v/>
      </c>
      <c r="AK78" s="2" t="str">
        <f>IFERROR(IF(INDEX(AK$1:AK77,MATCH(BT78,BT$1:BT77,0),1)=0,"",INDEX(AK$1:AK77,MATCH(BT78,BT$1:BT77,0),1)),"")</f>
        <v/>
      </c>
      <c r="AL78" s="31"/>
      <c r="AM78" s="31"/>
      <c r="AN78" s="2"/>
      <c r="AO78" s="4"/>
      <c r="AP78" s="4"/>
      <c r="AQ78" s="4"/>
      <c r="AR78" s="4"/>
      <c r="AS78" s="4"/>
      <c r="AT78" s="4"/>
      <c r="AU78" s="4"/>
      <c r="AV78" s="4"/>
      <c r="AW78" s="4"/>
      <c r="AY78" s="7"/>
      <c r="AZ78" s="47"/>
      <c r="BA78" s="66"/>
      <c r="BB78" s="66"/>
      <c r="BC78" s="66"/>
      <c r="BD78" s="78"/>
      <c r="BE78" s="66"/>
      <c r="BF78" s="66"/>
      <c r="BG78" s="4"/>
      <c r="BH78" s="69"/>
      <c r="BI78" s="4"/>
      <c r="BJ78" s="4"/>
      <c r="BK78" s="9" t="s">
        <v>157</v>
      </c>
      <c r="BL78" s="7"/>
      <c r="BM78" s="7"/>
      <c r="BN78" s="7"/>
      <c r="BO78" s="286"/>
      <c r="BP78" s="22"/>
      <c r="BQ78" s="7" t="str">
        <f t="shared" ca="1" si="22"/>
        <v/>
      </c>
      <c r="BR78" s="75" t="str">
        <f t="shared" si="23"/>
        <v/>
      </c>
      <c r="BS78" s="75" t="str">
        <f t="shared" si="24"/>
        <v/>
      </c>
      <c r="BT78" s="5" t="str">
        <f t="shared" si="25"/>
        <v/>
      </c>
      <c r="BU78" s="79" t="str">
        <f t="shared" si="26"/>
        <v/>
      </c>
      <c r="BV78" s="79" t="str">
        <f t="shared" si="27"/>
        <v/>
      </c>
      <c r="BW78" s="79" t="str">
        <f t="shared" si="28"/>
        <v/>
      </c>
      <c r="CC78" s="4" t="str">
        <f>IF(IFERROR(VLOOKUP(C78,C79:C$1993,1,0),"")="","",COUNTIF(C:C,C78))</f>
        <v/>
      </c>
      <c r="CG78" s="5" t="str">
        <f>IF(B78="","",IF(CC78="",1+(MAX(CG$2:CG77)),""))</f>
        <v/>
      </c>
      <c r="CH78" s="5" t="str">
        <f t="shared" si="29"/>
        <v/>
      </c>
      <c r="CI78" s="5" t="str">
        <f t="shared" si="30"/>
        <v/>
      </c>
      <c r="CJ78" s="14" t="str">
        <f t="shared" si="31"/>
        <v/>
      </c>
      <c r="CK78" s="25"/>
      <c r="CL78" s="15"/>
      <c r="CM78" s="5" t="str">
        <f t="shared" si="32"/>
        <v/>
      </c>
      <c r="CP78" s="5" t="str">
        <f t="shared" si="33"/>
        <v/>
      </c>
      <c r="CQ78" s="5" t="str">
        <f>IF(BT78="","",IFERROR(IF(VLOOKUP(BT78,BT$2:BT77,1,0)=0,"",""),BT78))</f>
        <v/>
      </c>
      <c r="CR78" s="22" t="str">
        <f>IF(CQ78="","",(IFERROR(VLOOKUP(MID(CQ78,1,1),$DI$2:DM$28,3,0),0)+IFERROR(VLOOKUP(MID(CQ78,2,1),DI$2:DM$28,4,0),0)+IFERROR(VLOOKUP(MID(CQ78,3,1),DI$2:DM$28,5,0),0)+(ROW(CQ78)/1000000000000)))</f>
        <v/>
      </c>
      <c r="CT78" s="5">
        <v>77</v>
      </c>
      <c r="CU78" s="5" t="str">
        <f>IFERROR(VLOOKUP(CT78,CP$2:CQ1154,2,0),"")</f>
        <v/>
      </c>
      <c r="DO78" s="5" t="e">
        <f>IF(REPORTE!AH$2="si",IF(C78=VALUE(REPORTE!C$22),IF(SUM(DO79:DO$1993),CONCATENATE(INT(B78),", "),INT(B78)),""),IF(C78=VALUE(REPORTE!C$21),IF(SUM(DO79:DO$1993),CONCATENATE(INT(B78),", "),INT(B78)),""))</f>
        <v>#VALUE!</v>
      </c>
    </row>
    <row r="79" spans="1:119" s="5" customFormat="1" ht="15" customHeight="1" x14ac:dyDescent="0.25">
      <c r="A79" s="4" t="str">
        <f t="shared" ca="1" si="20"/>
        <v/>
      </c>
      <c r="B79" s="6"/>
      <c r="C79" s="8"/>
      <c r="D79" s="1" t="str">
        <f>IFERROR(INDEX('padron cfe'!B:B,MATCH(DATOS!C79,'padron cfe'!A:A,0),1),"")</f>
        <v/>
      </c>
      <c r="E79" s="1"/>
      <c r="F79" s="7"/>
      <c r="G79" s="9" t="s">
        <v>157</v>
      </c>
      <c r="H79" s="5" t="str">
        <f>IF(F79="","",IFERROR(CONCATENATE("PEUA",VLOOKUP(ESTADO,REPORTE!AV$2:AW$33,2,0),DIDTRITO_FORM,CADER_FORM,IFERROR(INDEX(CA:CA,MATCH(DAY(F79),BZ:BZ,0),1),DAY(F79)),IFERROR(INDEX(CA:CA,MATCH(MONTH(F79),BZ:BZ,0),1),MONTH(F79)),YEAR(F79),G79),""))</f>
        <v/>
      </c>
      <c r="I79" s="4"/>
      <c r="J79" s="66"/>
      <c r="K79" s="66"/>
      <c r="L79" s="66"/>
      <c r="M79" s="2" t="str">
        <f>IFERROR(INDEX('padron cfe'!C:C,MATCH(DATOS!C79,'padron cfe'!A:A,0),1),"")</f>
        <v/>
      </c>
      <c r="N79" s="66" t="str">
        <f>IFERROR(IF(BT79="","",IF(INDEX(N$1:N78,MATCH(BT79,BT$1:BT78,0),1)=0,"",INDEX(N$1:N78,MATCH(BT79,BT$1:BT78,0),1))),"")</f>
        <v/>
      </c>
      <c r="O79" s="66" t="str">
        <f>IFERROR(IF(BT79="","",IF(INDEX(O$1:O78,MATCH(BT79,BT$1:BT78,0),1)=0,"",INDEX(O$1:O78,MATCH(BT79,BT$1:BT78,0),1))),"")</f>
        <v/>
      </c>
      <c r="P79" s="4"/>
      <c r="Q79" s="2"/>
      <c r="R79" s="66"/>
      <c r="T79" s="66"/>
      <c r="U79" s="5" t="str">
        <f>IFERROR(IF(INDEX(U$1:U78,MATCH(T79,T$1:T78,0),1)=0,"",INDEX(U$1:U78,MATCH(T79,T$1:T78,0),1)),"")</f>
        <v/>
      </c>
      <c r="V79" s="66"/>
      <c r="W79" s="5" t="str">
        <f>IFERROR(IF(INDEX(W$1:W78,MATCH(V79,V$1:V78,0),1)=0,"",INDEX(W$1:W78,MATCH(V79,V$1:V78,0),1)),"")</f>
        <v/>
      </c>
      <c r="X79" s="2" t="str">
        <f>IFERROR(INDEX('padron cfe'!D:D,MATCH(DATOS!C79,'padron cfe'!A:A,0),1),"")</f>
        <v/>
      </c>
      <c r="Y79" s="4"/>
      <c r="Z79" s="4"/>
      <c r="AA79" s="4"/>
      <c r="AB79" s="4"/>
      <c r="AC79" s="6" t="s">
        <v>157</v>
      </c>
      <c r="AD79" s="4"/>
      <c r="AE79" s="4" t="str">
        <f t="shared" si="21"/>
        <v/>
      </c>
      <c r="AF79" s="4"/>
      <c r="AG79" s="4"/>
      <c r="AH79" s="4"/>
      <c r="AI79" s="2" t="str">
        <f>IFERROR(IF(INDEX(AI$1:AI78,MATCH(BT79,BT$1:BT78,0),1)=0,"",INDEX(AI$1:AI78,MATCH(BT79,BT$1:BT78,0),1)),"")</f>
        <v/>
      </c>
      <c r="AJ79" s="2" t="str">
        <f>IFERROR(IF(INDEX(AJ$1:AJ78,MATCH(BT79,BT$1:BT78,0),1)=0,"",INDEX(AJ$1:AJ78,MATCH(BT79,BT$1:BT78,0),1)),"")</f>
        <v/>
      </c>
      <c r="AK79" s="2" t="str">
        <f>IFERROR(IF(INDEX(AK$1:AK78,MATCH(BT79,BT$1:BT78,0),1)=0,"",INDEX(AK$1:AK78,MATCH(BT79,BT$1:BT78,0),1)),"")</f>
        <v/>
      </c>
      <c r="AL79" s="31"/>
      <c r="AM79" s="31"/>
      <c r="AN79" s="2"/>
      <c r="AO79" s="4"/>
      <c r="AP79" s="4"/>
      <c r="AQ79" s="4"/>
      <c r="AR79" s="4"/>
      <c r="AS79" s="4"/>
      <c r="AT79" s="4"/>
      <c r="AU79" s="4"/>
      <c r="AV79" s="4"/>
      <c r="AW79" s="4"/>
      <c r="AY79" s="7"/>
      <c r="AZ79" s="47"/>
      <c r="BA79" s="66"/>
      <c r="BB79" s="66"/>
      <c r="BC79" s="66"/>
      <c r="BD79" s="78"/>
      <c r="BE79" s="66"/>
      <c r="BF79" s="66"/>
      <c r="BG79" s="4"/>
      <c r="BH79" s="69"/>
      <c r="BI79" s="4"/>
      <c r="BJ79" s="4"/>
      <c r="BK79" s="9"/>
      <c r="BL79" s="7"/>
      <c r="BM79" s="7"/>
      <c r="BN79" s="7"/>
      <c r="BO79" s="286"/>
      <c r="BP79" s="22"/>
      <c r="BQ79" s="7" t="str">
        <f t="shared" ca="1" si="22"/>
        <v/>
      </c>
      <c r="BR79" s="75" t="str">
        <f t="shared" si="23"/>
        <v/>
      </c>
      <c r="BS79" s="75" t="str">
        <f t="shared" si="24"/>
        <v/>
      </c>
      <c r="BT79" s="5" t="str">
        <f t="shared" si="25"/>
        <v/>
      </c>
      <c r="BU79" s="79" t="str">
        <f t="shared" si="26"/>
        <v/>
      </c>
      <c r="BV79" s="79" t="str">
        <f t="shared" si="27"/>
        <v/>
      </c>
      <c r="BW79" s="79" t="str">
        <f t="shared" si="28"/>
        <v/>
      </c>
      <c r="CC79" s="4" t="str">
        <f>IF(IFERROR(VLOOKUP(C79,C80:C$1993,1,0),"")="","",COUNTIF(C:C,C79))</f>
        <v/>
      </c>
      <c r="CG79" s="5" t="str">
        <f>IF(B79="","",IF(CC79="",1+(MAX(CG$2:CG78)),""))</f>
        <v/>
      </c>
      <c r="CH79" s="5" t="str">
        <f t="shared" si="29"/>
        <v/>
      </c>
      <c r="CI79" s="5" t="str">
        <f t="shared" si="30"/>
        <v/>
      </c>
      <c r="CJ79" s="14" t="str">
        <f t="shared" si="31"/>
        <v/>
      </c>
      <c r="CK79" s="25"/>
      <c r="CL79" s="15"/>
      <c r="CM79" s="5" t="str">
        <f t="shared" si="32"/>
        <v/>
      </c>
      <c r="CP79" s="5" t="str">
        <f t="shared" si="33"/>
        <v/>
      </c>
      <c r="CQ79" s="5" t="str">
        <f>IF(BT79="","",IFERROR(IF(VLOOKUP(BT79,BT$2:BT78,1,0)=0,"",""),BT79))</f>
        <v/>
      </c>
      <c r="CR79" s="22" t="str">
        <f>IF(CQ79="","",(IFERROR(VLOOKUP(MID(CQ79,1,1),$DI$2:DM$28,3,0),0)+IFERROR(VLOOKUP(MID(CQ79,2,1),DI$2:DM$28,4,0),0)+IFERROR(VLOOKUP(MID(CQ79,3,1),DI$2:DM$28,5,0),0)+(ROW(CQ79)/1000000000000)))</f>
        <v/>
      </c>
      <c r="CT79" s="5">
        <v>78</v>
      </c>
      <c r="CU79" s="5" t="str">
        <f>IFERROR(VLOOKUP(CT79,CP$2:CQ1155,2,0),"")</f>
        <v/>
      </c>
      <c r="DO79" s="5" t="e">
        <f>IF(REPORTE!AH$2="si",IF(C79=VALUE(REPORTE!C$22),IF(SUM(DO80:DO$1993),CONCATENATE(INT(B79),", "),INT(B79)),""),IF(C79=VALUE(REPORTE!C$21),IF(SUM(DO80:DO$1993),CONCATENATE(INT(B79),", "),INT(B79)),""))</f>
        <v>#VALUE!</v>
      </c>
    </row>
    <row r="80" spans="1:119" s="5" customFormat="1" ht="15" customHeight="1" x14ac:dyDescent="0.25">
      <c r="A80" s="4" t="str">
        <f t="shared" ca="1" si="20"/>
        <v/>
      </c>
      <c r="B80" s="6"/>
      <c r="C80" s="8"/>
      <c r="D80" s="1" t="str">
        <f>IFERROR(INDEX('padron cfe'!B:B,MATCH(DATOS!C80,'padron cfe'!A:A,0),1),"")</f>
        <v/>
      </c>
      <c r="E80" s="1"/>
      <c r="F80" s="7"/>
      <c r="G80" s="9" t="s">
        <v>157</v>
      </c>
      <c r="H80" s="5" t="str">
        <f>IF(F80="","",IFERROR(CONCATENATE("PEUA",VLOOKUP(ESTADO,REPORTE!AV$2:AW$33,2,0),DIDTRITO_FORM,CADER_FORM,IFERROR(INDEX(CA:CA,MATCH(DAY(F80),BZ:BZ,0),1),DAY(F80)),IFERROR(INDEX(CA:CA,MATCH(MONTH(F80),BZ:BZ,0),1),MONTH(F80)),YEAR(F80),G80),""))</f>
        <v/>
      </c>
      <c r="I80" s="4"/>
      <c r="J80" s="66"/>
      <c r="K80" s="66"/>
      <c r="L80" s="66"/>
      <c r="M80" s="2" t="str">
        <f>IFERROR(INDEX('padron cfe'!C:C,MATCH(DATOS!C80,'padron cfe'!A:A,0),1),"")</f>
        <v/>
      </c>
      <c r="N80" s="66" t="str">
        <f>IFERROR(IF(BT80="","",IF(INDEX(N$1:N79,MATCH(BT80,BT$1:BT79,0),1)=0,"",INDEX(N$1:N79,MATCH(BT80,BT$1:BT79,0),1))),"")</f>
        <v/>
      </c>
      <c r="O80" s="66" t="str">
        <f>IFERROR(IF(BT80="","",IF(INDEX(O$1:O79,MATCH(BT80,BT$1:BT79,0),1)=0,"",INDEX(O$1:O79,MATCH(BT80,BT$1:BT79,0),1))),"")</f>
        <v/>
      </c>
      <c r="P80" s="4"/>
      <c r="Q80" s="2"/>
      <c r="R80" s="66"/>
      <c r="T80" s="66"/>
      <c r="U80" s="5" t="str">
        <f>IFERROR(IF(INDEX(U$1:U79,MATCH(T80,T$1:T79,0),1)=0,"",INDEX(U$1:U79,MATCH(T80,T$1:T79,0),1)),"")</f>
        <v/>
      </c>
      <c r="V80" s="66"/>
      <c r="W80" s="5" t="str">
        <f>IFERROR(IF(INDEX(W$1:W79,MATCH(V80,V$1:V79,0),1)=0,"",INDEX(W$1:W79,MATCH(V80,V$1:V79,0),1)),"")</f>
        <v/>
      </c>
      <c r="X80" s="2" t="str">
        <f>IFERROR(INDEX('padron cfe'!D:D,MATCH(DATOS!C80,'padron cfe'!A:A,0),1),"")</f>
        <v/>
      </c>
      <c r="Y80" s="4"/>
      <c r="Z80" s="4"/>
      <c r="AA80" s="4"/>
      <c r="AB80" s="4"/>
      <c r="AC80" s="6" t="s">
        <v>157</v>
      </c>
      <c r="AD80" s="4"/>
      <c r="AE80" s="4" t="str">
        <f t="shared" si="21"/>
        <v/>
      </c>
      <c r="AF80" s="4"/>
      <c r="AG80" s="4"/>
      <c r="AH80" s="4"/>
      <c r="AI80" s="2" t="str">
        <f>IFERROR(IF(INDEX(AI$1:AI79,MATCH(BT80,BT$1:BT79,0),1)=0,"",INDEX(AI$1:AI79,MATCH(BT80,BT$1:BT79,0),1)),"")</f>
        <v/>
      </c>
      <c r="AJ80" s="2" t="str">
        <f>IFERROR(IF(INDEX(AJ$1:AJ79,MATCH(BT80,BT$1:BT79,0),1)=0,"",INDEX(AJ$1:AJ79,MATCH(BT80,BT$1:BT79,0),1)),"")</f>
        <v/>
      </c>
      <c r="AK80" s="2" t="str">
        <f>IFERROR(IF(INDEX(AK$1:AK79,MATCH(BT80,BT$1:BT79,0),1)=0,"",INDEX(AK$1:AK79,MATCH(BT80,BT$1:BT79,0),1)),"")</f>
        <v/>
      </c>
      <c r="AL80" s="31"/>
      <c r="AM80" s="31"/>
      <c r="AN80" s="2"/>
      <c r="AO80" s="4"/>
      <c r="AP80" s="4"/>
      <c r="AQ80" s="4"/>
      <c r="AR80" s="4"/>
      <c r="AS80" s="4"/>
      <c r="AT80" s="4"/>
      <c r="AU80" s="4"/>
      <c r="AV80" s="4"/>
      <c r="AW80" s="4"/>
      <c r="AY80" s="7"/>
      <c r="AZ80" s="47"/>
      <c r="BA80" s="66"/>
      <c r="BB80" s="66"/>
      <c r="BC80" s="66"/>
      <c r="BD80" s="78"/>
      <c r="BE80" s="66"/>
      <c r="BF80" s="66"/>
      <c r="BG80" s="4"/>
      <c r="BH80" s="69"/>
      <c r="BI80" s="4"/>
      <c r="BJ80" s="4"/>
      <c r="BK80" s="9" t="s">
        <v>157</v>
      </c>
      <c r="BL80" s="7"/>
      <c r="BM80" s="7"/>
      <c r="BN80" s="7"/>
      <c r="BO80" s="286"/>
      <c r="BP80" s="22"/>
      <c r="BQ80" s="7" t="str">
        <f t="shared" ca="1" si="22"/>
        <v/>
      </c>
      <c r="BR80" s="75" t="str">
        <f t="shared" si="23"/>
        <v/>
      </c>
      <c r="BS80" s="75" t="str">
        <f t="shared" si="24"/>
        <v/>
      </c>
      <c r="BT80" s="5" t="str">
        <f t="shared" si="25"/>
        <v/>
      </c>
      <c r="BU80" s="79" t="str">
        <f t="shared" si="26"/>
        <v/>
      </c>
      <c r="BV80" s="79" t="str">
        <f t="shared" si="27"/>
        <v/>
      </c>
      <c r="BW80" s="79" t="str">
        <f t="shared" si="28"/>
        <v/>
      </c>
      <c r="CC80" s="4" t="str">
        <f>IF(IFERROR(VLOOKUP(C80,C81:C$1993,1,0),"")="","",COUNTIF(C:C,C80))</f>
        <v/>
      </c>
      <c r="CG80" s="5" t="str">
        <f>IF(B80="","",IF(CC80="",1+(MAX(CG$2:CG79)),""))</f>
        <v/>
      </c>
      <c r="CH80" s="5" t="str">
        <f t="shared" si="29"/>
        <v/>
      </c>
      <c r="CI80" s="5" t="str">
        <f t="shared" si="30"/>
        <v/>
      </c>
      <c r="CJ80" s="14" t="str">
        <f t="shared" si="31"/>
        <v/>
      </c>
      <c r="CK80" s="25"/>
      <c r="CL80" s="15"/>
      <c r="CM80" s="5" t="str">
        <f t="shared" si="32"/>
        <v/>
      </c>
      <c r="CP80" s="5" t="str">
        <f t="shared" si="33"/>
        <v/>
      </c>
      <c r="CQ80" s="5" t="str">
        <f>IF(BT80="","",IFERROR(IF(VLOOKUP(BT80,BT$2:BT79,1,0)=0,"",""),BT80))</f>
        <v/>
      </c>
      <c r="CR80" s="22" t="str">
        <f>IF(CQ80="","",(IFERROR(VLOOKUP(MID(CQ80,1,1),$DI$2:DM$28,3,0),0)+IFERROR(VLOOKUP(MID(CQ80,2,1),DI$2:DM$28,4,0),0)+IFERROR(VLOOKUP(MID(CQ80,3,1),DI$2:DM$28,5,0),0)+(ROW(CQ80)/1000000000000)))</f>
        <v/>
      </c>
      <c r="CT80" s="5">
        <v>79</v>
      </c>
      <c r="CU80" s="5" t="str">
        <f>IFERROR(VLOOKUP(CT80,CP$2:CQ1156,2,0),"")</f>
        <v/>
      </c>
      <c r="DO80" s="5" t="e">
        <f>IF(REPORTE!AH$2="si",IF(C80=VALUE(REPORTE!C$22),IF(SUM(DO81:DO$1993),CONCATENATE(INT(B80),", "),INT(B80)),""),IF(C80=VALUE(REPORTE!C$21),IF(SUM(DO81:DO$1993),CONCATENATE(INT(B80),", "),INT(B80)),""))</f>
        <v>#VALUE!</v>
      </c>
    </row>
    <row r="81" spans="1:120" s="5" customFormat="1" ht="15" customHeight="1" x14ac:dyDescent="0.25">
      <c r="A81" s="4" t="str">
        <f t="shared" ca="1" si="20"/>
        <v/>
      </c>
      <c r="B81" s="6"/>
      <c r="C81" s="8"/>
      <c r="D81" s="1" t="str">
        <f>IFERROR(INDEX('padron cfe'!B:B,MATCH(DATOS!C81,'padron cfe'!A:A,0),1),"")</f>
        <v/>
      </c>
      <c r="E81" s="1"/>
      <c r="F81" s="7"/>
      <c r="G81" s="9" t="s">
        <v>157</v>
      </c>
      <c r="H81" s="5" t="str">
        <f>IF(F81="","",IFERROR(CONCATENATE("PEUA",VLOOKUP(ESTADO,REPORTE!AV$2:AW$33,2,0),DIDTRITO_FORM,CADER_FORM,IFERROR(INDEX(CA:CA,MATCH(DAY(F81),BZ:BZ,0),1),DAY(F81)),IFERROR(INDEX(CA:CA,MATCH(MONTH(F81),BZ:BZ,0),1),MONTH(F81)),YEAR(F81),G81),""))</f>
        <v/>
      </c>
      <c r="I81" s="4"/>
      <c r="J81" s="66"/>
      <c r="K81" s="66"/>
      <c r="L81" s="66"/>
      <c r="M81" s="2" t="str">
        <f>IFERROR(INDEX('padron cfe'!C:C,MATCH(DATOS!C81,'padron cfe'!A:A,0),1),"")</f>
        <v/>
      </c>
      <c r="N81" s="66" t="str">
        <f>IFERROR(IF(BT81="","",IF(INDEX(N$1:N80,MATCH(BT81,BT$1:BT80,0),1)=0,"",INDEX(N$1:N80,MATCH(BT81,BT$1:BT80,0),1))),"")</f>
        <v/>
      </c>
      <c r="O81" s="66" t="str">
        <f>IFERROR(IF(BT81="","",IF(INDEX(O$1:O80,MATCH(BT81,BT$1:BT80,0),1)=0,"",INDEX(O$1:O80,MATCH(BT81,BT$1:BT80,0),1))),"")</f>
        <v/>
      </c>
      <c r="P81" s="4"/>
      <c r="Q81" s="2"/>
      <c r="R81" s="66"/>
      <c r="T81" s="66"/>
      <c r="U81" s="5" t="str">
        <f>IFERROR(IF(INDEX(U$1:U80,MATCH(T81,T$1:T80,0),1)=0,"",INDEX(U$1:U80,MATCH(T81,T$1:T80,0),1)),"")</f>
        <v/>
      </c>
      <c r="V81" s="66"/>
      <c r="W81" s="5" t="str">
        <f>IFERROR(IF(INDEX(W$1:W80,MATCH(V81,V$1:V80,0),1)=0,"",INDEX(W$1:W80,MATCH(V81,V$1:V80,0),1)),"")</f>
        <v/>
      </c>
      <c r="X81" s="2" t="str">
        <f>IFERROR(INDEX('padron cfe'!D:D,MATCH(DATOS!C81,'padron cfe'!A:A,0),1),"")</f>
        <v/>
      </c>
      <c r="Y81" s="4"/>
      <c r="Z81" s="4"/>
      <c r="AA81" s="4"/>
      <c r="AB81" s="4"/>
      <c r="AC81" s="6" t="s">
        <v>157</v>
      </c>
      <c r="AD81" s="4"/>
      <c r="AE81" s="4" t="str">
        <f t="shared" si="21"/>
        <v/>
      </c>
      <c r="AF81" s="4"/>
      <c r="AG81" s="4"/>
      <c r="AH81" s="4"/>
      <c r="AI81" s="2" t="str">
        <f>IFERROR(IF(INDEX(AI$1:AI80,MATCH(BT81,BT$1:BT80,0),1)=0,"",INDEX(AI$1:AI80,MATCH(BT81,BT$1:BT80,0),1)),"")</f>
        <v/>
      </c>
      <c r="AJ81" s="2" t="str">
        <f>IFERROR(IF(INDEX(AJ$1:AJ80,MATCH(BT81,BT$1:BT80,0),1)=0,"",INDEX(AJ$1:AJ80,MATCH(BT81,BT$1:BT80,0),1)),"")</f>
        <v/>
      </c>
      <c r="AK81" s="2" t="str">
        <f>IFERROR(IF(INDEX(AK$1:AK80,MATCH(BT81,BT$1:BT80,0),1)=0,"",INDEX(AK$1:AK80,MATCH(BT81,BT$1:BT80,0),1)),"")</f>
        <v/>
      </c>
      <c r="AL81" s="31"/>
      <c r="AM81" s="31"/>
      <c r="AN81" s="2"/>
      <c r="AO81" s="4"/>
      <c r="AP81" s="4"/>
      <c r="AQ81" s="4"/>
      <c r="AR81" s="4"/>
      <c r="AS81" s="4"/>
      <c r="AT81" s="4"/>
      <c r="AU81" s="4"/>
      <c r="AV81" s="4"/>
      <c r="AW81" s="4"/>
      <c r="AY81" s="7"/>
      <c r="AZ81" s="47"/>
      <c r="BA81" s="66"/>
      <c r="BB81" s="66"/>
      <c r="BC81" s="66"/>
      <c r="BD81" s="78"/>
      <c r="BE81" s="66"/>
      <c r="BF81" s="66"/>
      <c r="BG81" s="4"/>
      <c r="BH81" s="69"/>
      <c r="BI81" s="4"/>
      <c r="BJ81" s="4"/>
      <c r="BK81" s="9"/>
      <c r="BL81" s="7"/>
      <c r="BM81" s="7"/>
      <c r="BN81" s="7"/>
      <c r="BO81" s="286"/>
      <c r="BP81" s="22"/>
      <c r="BQ81" s="7" t="str">
        <f t="shared" ca="1" si="22"/>
        <v/>
      </c>
      <c r="BR81" s="75" t="str">
        <f t="shared" si="23"/>
        <v/>
      </c>
      <c r="BS81" s="75" t="str">
        <f t="shared" si="24"/>
        <v/>
      </c>
      <c r="BT81" s="5" t="str">
        <f t="shared" si="25"/>
        <v/>
      </c>
      <c r="BU81" s="79" t="str">
        <f t="shared" si="26"/>
        <v/>
      </c>
      <c r="BV81" s="79" t="str">
        <f t="shared" si="27"/>
        <v/>
      </c>
      <c r="BW81" s="79" t="str">
        <f t="shared" si="28"/>
        <v/>
      </c>
      <c r="CC81" s="4" t="str">
        <f>IF(IFERROR(VLOOKUP(C81,C82:C$1993,1,0),"")="","",COUNTIF(C:C,C81))</f>
        <v/>
      </c>
      <c r="CG81" s="5" t="str">
        <f>IF(B81="","",IF(CC81="",1+(MAX(CG$2:CG80)),""))</f>
        <v/>
      </c>
      <c r="CH81" s="5" t="str">
        <f t="shared" si="29"/>
        <v/>
      </c>
      <c r="CI81" s="5" t="str">
        <f t="shared" si="30"/>
        <v/>
      </c>
      <c r="CJ81" s="14" t="str">
        <f t="shared" si="31"/>
        <v/>
      </c>
      <c r="CK81" s="25"/>
      <c r="CL81" s="15"/>
      <c r="CM81" s="5" t="str">
        <f t="shared" si="32"/>
        <v/>
      </c>
      <c r="CP81" s="5" t="str">
        <f t="shared" si="33"/>
        <v/>
      </c>
      <c r="CQ81" s="5" t="str">
        <f>IF(BT81="","",IFERROR(IF(VLOOKUP(BT81,BT$2:BT80,1,0)=0,"",""),BT81))</f>
        <v/>
      </c>
      <c r="CR81" s="22" t="str">
        <f>IF(CQ81="","",(IFERROR(VLOOKUP(MID(CQ81,1,1),$DI$2:DM$28,3,0),0)+IFERROR(VLOOKUP(MID(CQ81,2,1),DI$2:DM$28,4,0),0)+IFERROR(VLOOKUP(MID(CQ81,3,1),DI$2:DM$28,5,0),0)+(ROW(CQ81)/1000000000000)))</f>
        <v/>
      </c>
      <c r="CT81" s="5">
        <v>80</v>
      </c>
      <c r="CU81" s="5" t="str">
        <f>IFERROR(VLOOKUP(CT81,CP$2:CQ1157,2,0),"")</f>
        <v/>
      </c>
      <c r="DO81" s="5" t="e">
        <f>IF(REPORTE!AH$2="si",IF(C81=VALUE(REPORTE!C$22),IF(SUM(DO82:DO$1993),CONCATENATE(INT(B81),", "),INT(B81)),""),IF(C81=VALUE(REPORTE!C$21),IF(SUM(DO82:DO$1993),CONCATENATE(INT(B81),", "),INT(B81)),""))</f>
        <v>#VALUE!</v>
      </c>
    </row>
    <row r="82" spans="1:120" s="5" customFormat="1" ht="15" customHeight="1" x14ac:dyDescent="0.25">
      <c r="A82" s="4" t="str">
        <f t="shared" ca="1" si="20"/>
        <v/>
      </c>
      <c r="B82" s="6"/>
      <c r="C82" s="8"/>
      <c r="D82" s="1" t="str">
        <f>IFERROR(INDEX('padron cfe'!B:B,MATCH(DATOS!C82,'padron cfe'!A:A,0),1),"")</f>
        <v/>
      </c>
      <c r="E82" s="1"/>
      <c r="F82" s="7"/>
      <c r="G82" s="9" t="s">
        <v>157</v>
      </c>
      <c r="H82" s="5" t="str">
        <f>IF(F82="","",IFERROR(CONCATENATE("PEUA",VLOOKUP(ESTADO,REPORTE!AV$2:AW$33,2,0),DIDTRITO_FORM,CADER_FORM,IFERROR(INDEX(CA:CA,MATCH(DAY(F82),BZ:BZ,0),1),DAY(F82)),IFERROR(INDEX(CA:CA,MATCH(MONTH(F82),BZ:BZ,0),1),MONTH(F82)),YEAR(F82),G82),""))</f>
        <v/>
      </c>
      <c r="I82" s="4"/>
      <c r="J82" s="66"/>
      <c r="K82" s="66"/>
      <c r="L82" s="66"/>
      <c r="M82" s="2" t="str">
        <f>IFERROR(INDEX('padron cfe'!C:C,MATCH(DATOS!C82,'padron cfe'!A:A,0),1),"")</f>
        <v/>
      </c>
      <c r="N82" s="66" t="str">
        <f>IFERROR(IF(BT82="","",IF(INDEX(N$1:N81,MATCH(BT82,BT$1:BT81,0),1)=0,"",INDEX(N$1:N81,MATCH(BT82,BT$1:BT81,0),1))),"")</f>
        <v/>
      </c>
      <c r="O82" s="66" t="str">
        <f>IFERROR(IF(BT82="","",IF(INDEX(O$1:O81,MATCH(BT82,BT$1:BT81,0),1)=0,"",INDEX(O$1:O81,MATCH(BT82,BT$1:BT81,0),1))),"")</f>
        <v/>
      </c>
      <c r="P82" s="4"/>
      <c r="Q82" s="2"/>
      <c r="R82" s="66"/>
      <c r="T82" s="66"/>
      <c r="U82" s="5" t="str">
        <f>IFERROR(IF(INDEX(U$1:U81,MATCH(T82,T$1:T81,0),1)=0,"",INDEX(U$1:U81,MATCH(T82,T$1:T81,0),1)),"")</f>
        <v/>
      </c>
      <c r="V82" s="66"/>
      <c r="W82" s="5" t="str">
        <f>IFERROR(IF(INDEX(W$1:W81,MATCH(V82,V$1:V81,0),1)=0,"",INDEX(W$1:W81,MATCH(V82,V$1:V81,0),1)),"")</f>
        <v/>
      </c>
      <c r="X82" s="2" t="str">
        <f>IFERROR(INDEX('padron cfe'!D:D,MATCH(DATOS!C82,'padron cfe'!A:A,0),1),"")</f>
        <v/>
      </c>
      <c r="Y82" s="4"/>
      <c r="Z82" s="4"/>
      <c r="AA82" s="4"/>
      <c r="AB82" s="4"/>
      <c r="AC82" s="6" t="s">
        <v>157</v>
      </c>
      <c r="AD82" s="4"/>
      <c r="AE82" s="4" t="str">
        <f t="shared" si="21"/>
        <v/>
      </c>
      <c r="AF82" s="4"/>
      <c r="AG82" s="4"/>
      <c r="AH82" s="4"/>
      <c r="AI82" s="2" t="str">
        <f>IFERROR(IF(INDEX(AI$1:AI81,MATCH(BT82,BT$1:BT81,0),1)=0,"",INDEX(AI$1:AI81,MATCH(BT82,BT$1:BT81,0),1)),"")</f>
        <v/>
      </c>
      <c r="AJ82" s="2" t="str">
        <f>IFERROR(IF(INDEX(AJ$1:AJ81,MATCH(BT82,BT$1:BT81,0),1)=0,"",INDEX(AJ$1:AJ81,MATCH(BT82,BT$1:BT81,0),1)),"")</f>
        <v/>
      </c>
      <c r="AK82" s="2" t="str">
        <f>IFERROR(IF(INDEX(AK$1:AK81,MATCH(BT82,BT$1:BT81,0),1)=0,"",INDEX(AK$1:AK81,MATCH(BT82,BT$1:BT81,0),1)),"")</f>
        <v/>
      </c>
      <c r="AL82" s="31"/>
      <c r="AM82" s="31"/>
      <c r="AN82" s="2"/>
      <c r="AO82" s="4"/>
      <c r="AP82" s="4"/>
      <c r="AQ82" s="4"/>
      <c r="AR82" s="4"/>
      <c r="AS82" s="4"/>
      <c r="AT82" s="4"/>
      <c r="AU82" s="4"/>
      <c r="AV82" s="4"/>
      <c r="AW82" s="4"/>
      <c r="AY82" s="7"/>
      <c r="AZ82" s="47"/>
      <c r="BA82" s="66"/>
      <c r="BB82" s="66"/>
      <c r="BC82" s="66"/>
      <c r="BD82" s="78"/>
      <c r="BE82" s="66"/>
      <c r="BF82" s="66"/>
      <c r="BG82" s="4"/>
      <c r="BH82" s="69"/>
      <c r="BI82" s="4"/>
      <c r="BJ82" s="4"/>
      <c r="BK82" s="9" t="s">
        <v>157</v>
      </c>
      <c r="BL82" s="7"/>
      <c r="BM82" s="7"/>
      <c r="BN82" s="7"/>
      <c r="BO82" s="286"/>
      <c r="BP82" s="22"/>
      <c r="BQ82" s="7" t="str">
        <f t="shared" ca="1" si="22"/>
        <v/>
      </c>
      <c r="BR82" s="75" t="str">
        <f t="shared" si="23"/>
        <v/>
      </c>
      <c r="BS82" s="75" t="str">
        <f t="shared" si="24"/>
        <v/>
      </c>
      <c r="BT82" s="5" t="str">
        <f t="shared" si="25"/>
        <v/>
      </c>
      <c r="BU82" s="79" t="str">
        <f t="shared" si="26"/>
        <v/>
      </c>
      <c r="BV82" s="79" t="str">
        <f t="shared" si="27"/>
        <v/>
      </c>
      <c r="BW82" s="79" t="str">
        <f t="shared" si="28"/>
        <v/>
      </c>
      <c r="CC82" s="4" t="str">
        <f>IF(IFERROR(VLOOKUP(C82,C83:C$1993,1,0),"")="","",COUNTIF(C:C,C82))</f>
        <v/>
      </c>
      <c r="CG82" s="5" t="str">
        <f>IF(B82="","",IF(CC82="",1+(MAX(CG$2:CG81)),""))</f>
        <v/>
      </c>
      <c r="CH82" s="5" t="str">
        <f t="shared" si="29"/>
        <v/>
      </c>
      <c r="CI82" s="5" t="str">
        <f t="shared" si="30"/>
        <v/>
      </c>
      <c r="CJ82" s="14" t="str">
        <f t="shared" si="31"/>
        <v/>
      </c>
      <c r="CK82" s="25"/>
      <c r="CL82" s="15"/>
      <c r="CM82" s="5" t="str">
        <f t="shared" si="32"/>
        <v/>
      </c>
      <c r="CP82" s="5" t="str">
        <f t="shared" si="33"/>
        <v/>
      </c>
      <c r="CQ82" s="5" t="str">
        <f>IF(BT82="","",IFERROR(IF(VLOOKUP(BT82,BT$2:BT81,1,0)=0,"",""),BT82))</f>
        <v/>
      </c>
      <c r="CR82" s="22" t="str">
        <f>IF(CQ82="","",(IFERROR(VLOOKUP(MID(CQ82,1,1),$DI$2:DM$28,3,0),0)+IFERROR(VLOOKUP(MID(CQ82,2,1),DI$2:DM$28,4,0),0)+IFERROR(VLOOKUP(MID(CQ82,3,1),DI$2:DM$28,5,0),0)+(ROW(CQ82)/1000000000000)))</f>
        <v/>
      </c>
      <c r="CT82" s="5">
        <v>81</v>
      </c>
      <c r="CU82" s="5" t="str">
        <f>IFERROR(VLOOKUP(CT82,CP$2:CQ1158,2,0),"")</f>
        <v/>
      </c>
      <c r="DO82" s="5" t="e">
        <f>IF(REPORTE!AH$2="si",IF(C82=VALUE(REPORTE!C$22),IF(SUM(DO83:DO$1993),CONCATENATE(INT(B82),", "),INT(B82)),""),IF(C82=VALUE(REPORTE!C$21),IF(SUM(DO83:DO$1993),CONCATENATE(INT(B82),", "),INT(B82)),""))</f>
        <v>#VALUE!</v>
      </c>
    </row>
    <row r="83" spans="1:120" s="5" customFormat="1" ht="15" customHeight="1" x14ac:dyDescent="0.25">
      <c r="A83" s="4" t="str">
        <f t="shared" ca="1" si="20"/>
        <v/>
      </c>
      <c r="B83" s="6"/>
      <c r="C83" s="8"/>
      <c r="D83" s="1" t="str">
        <f>IFERROR(INDEX('padron cfe'!B:B,MATCH(DATOS!C83,'padron cfe'!A:A,0),1),"")</f>
        <v/>
      </c>
      <c r="E83" s="1"/>
      <c r="F83" s="7"/>
      <c r="G83" s="9" t="s">
        <v>157</v>
      </c>
      <c r="H83" s="5" t="str">
        <f>IF(F83="","",IFERROR(CONCATENATE("PEUA",VLOOKUP(ESTADO,REPORTE!AV$2:AW$33,2,0),DIDTRITO_FORM,CADER_FORM,IFERROR(INDEX(CA:CA,MATCH(DAY(F83),BZ:BZ,0),1),DAY(F83)),IFERROR(INDEX(CA:CA,MATCH(MONTH(F83),BZ:BZ,0),1),MONTH(F83)),YEAR(F83),G83),""))</f>
        <v/>
      </c>
      <c r="I83" s="4"/>
      <c r="J83" s="66"/>
      <c r="K83" s="66"/>
      <c r="L83" s="66"/>
      <c r="M83" s="2" t="str">
        <f>IFERROR(INDEX('padron cfe'!C:C,MATCH(DATOS!C83,'padron cfe'!A:A,0),1),"")</f>
        <v/>
      </c>
      <c r="N83" s="66" t="str">
        <f>IFERROR(IF(BT83="","",IF(INDEX(N$1:N82,MATCH(BT83,BT$1:BT82,0),1)=0,"",INDEX(N$1:N82,MATCH(BT83,BT$1:BT82,0),1))),"")</f>
        <v/>
      </c>
      <c r="O83" s="66" t="str">
        <f>IFERROR(IF(BT83="","",IF(INDEX(O$1:O82,MATCH(BT83,BT$1:BT82,0),1)=0,"",INDEX(O$1:O82,MATCH(BT83,BT$1:BT82,0),1))),"")</f>
        <v/>
      </c>
      <c r="P83" s="4"/>
      <c r="Q83" s="2"/>
      <c r="R83" s="66"/>
      <c r="T83" s="66"/>
      <c r="U83" s="5" t="str">
        <f>IFERROR(IF(INDEX(U$1:U82,MATCH(T83,T$1:T82,0),1)=0,"",INDEX(U$1:U82,MATCH(T83,T$1:T82,0),1)),"")</f>
        <v/>
      </c>
      <c r="V83" s="66"/>
      <c r="W83" s="5" t="str">
        <f>IFERROR(IF(INDEX(W$1:W82,MATCH(V83,V$1:V82,0),1)=0,"",INDEX(W$1:W82,MATCH(V83,V$1:V82,0),1)),"")</f>
        <v/>
      </c>
      <c r="X83" s="2" t="str">
        <f>IFERROR(INDEX('padron cfe'!D:D,MATCH(DATOS!C83,'padron cfe'!A:A,0),1),"")</f>
        <v/>
      </c>
      <c r="Y83" s="4"/>
      <c r="Z83" s="4"/>
      <c r="AA83" s="4"/>
      <c r="AB83" s="4"/>
      <c r="AC83" s="6" t="s">
        <v>157</v>
      </c>
      <c r="AD83" s="4"/>
      <c r="AE83" s="4" t="str">
        <f t="shared" si="21"/>
        <v/>
      </c>
      <c r="AF83" s="4"/>
      <c r="AG83" s="4"/>
      <c r="AH83" s="4"/>
      <c r="AI83" s="2" t="str">
        <f>IFERROR(IF(INDEX(AI$1:AI82,MATCH(BT83,BT$1:BT82,0),1)=0,"",INDEX(AI$1:AI82,MATCH(BT83,BT$1:BT82,0),1)),"")</f>
        <v/>
      </c>
      <c r="AJ83" s="2" t="str">
        <f>IFERROR(IF(INDEX(AJ$1:AJ82,MATCH(BT83,BT$1:BT82,0),1)=0,"",INDEX(AJ$1:AJ82,MATCH(BT83,BT$1:BT82,0),1)),"")</f>
        <v/>
      </c>
      <c r="AK83" s="2" t="str">
        <f>IFERROR(IF(INDEX(AK$1:AK82,MATCH(BT83,BT$1:BT82,0),1)=0,"",INDEX(AK$1:AK82,MATCH(BT83,BT$1:BT82,0),1)),"")</f>
        <v/>
      </c>
      <c r="AL83" s="31"/>
      <c r="AM83" s="31"/>
      <c r="AN83" s="2"/>
      <c r="AO83" s="4"/>
      <c r="AP83" s="4"/>
      <c r="AQ83" s="4"/>
      <c r="AR83" s="4"/>
      <c r="AS83" s="4"/>
      <c r="AT83" s="4"/>
      <c r="AU83" s="4"/>
      <c r="AV83" s="4"/>
      <c r="AW83" s="4"/>
      <c r="AY83" s="7"/>
      <c r="AZ83" s="47"/>
      <c r="BA83" s="66"/>
      <c r="BB83" s="66"/>
      <c r="BC83" s="66"/>
      <c r="BD83" s="78"/>
      <c r="BE83" s="66"/>
      <c r="BF83" s="66"/>
      <c r="BG83" s="4"/>
      <c r="BH83" s="69"/>
      <c r="BI83" s="4"/>
      <c r="BJ83" s="4"/>
      <c r="BK83" s="9"/>
      <c r="BL83" s="7"/>
      <c r="BM83" s="7"/>
      <c r="BN83" s="7"/>
      <c r="BO83" s="286"/>
      <c r="BP83" s="22"/>
      <c r="BQ83" s="7" t="str">
        <f t="shared" ca="1" si="22"/>
        <v/>
      </c>
      <c r="BR83" s="75" t="str">
        <f t="shared" si="23"/>
        <v/>
      </c>
      <c r="BS83" s="75" t="str">
        <f t="shared" si="24"/>
        <v/>
      </c>
      <c r="BT83" s="5" t="str">
        <f t="shared" si="25"/>
        <v/>
      </c>
      <c r="BU83" s="79" t="str">
        <f t="shared" si="26"/>
        <v/>
      </c>
      <c r="BV83" s="79" t="str">
        <f t="shared" si="27"/>
        <v/>
      </c>
      <c r="BW83" s="79" t="str">
        <f t="shared" si="28"/>
        <v/>
      </c>
      <c r="CC83" s="4" t="str">
        <f>IF(IFERROR(VLOOKUP(C83,C84:C$1993,1,0),"")="","",COUNTIF(C:C,C83))</f>
        <v/>
      </c>
      <c r="CG83" s="5" t="str">
        <f>IF(B83="","",IF(CC83="",1+(MAX(CG$2:CG82)),""))</f>
        <v/>
      </c>
      <c r="CH83" s="5" t="str">
        <f t="shared" si="29"/>
        <v/>
      </c>
      <c r="CI83" s="5" t="str">
        <f t="shared" si="30"/>
        <v/>
      </c>
      <c r="CJ83" s="14" t="str">
        <f t="shared" si="31"/>
        <v/>
      </c>
      <c r="CK83" s="25"/>
      <c r="CL83" s="15"/>
      <c r="CM83" s="5" t="str">
        <f t="shared" si="32"/>
        <v/>
      </c>
      <c r="CP83" s="5" t="str">
        <f t="shared" si="33"/>
        <v/>
      </c>
      <c r="CQ83" s="5" t="str">
        <f>IF(BT83="","",IFERROR(IF(VLOOKUP(BT83,BT$2:BT82,1,0)=0,"",""),BT83))</f>
        <v/>
      </c>
      <c r="CR83" s="22" t="str">
        <f>IF(CQ83="","",(IFERROR(VLOOKUP(MID(CQ83,1,1),$DI$2:DM$28,3,0),0)+IFERROR(VLOOKUP(MID(CQ83,2,1),DI$2:DM$28,4,0),0)+IFERROR(VLOOKUP(MID(CQ83,3,1),DI$2:DM$28,5,0),0)+(ROW(CQ83)/1000000000000)))</f>
        <v/>
      </c>
      <c r="CT83" s="5">
        <v>82</v>
      </c>
      <c r="CU83" s="5" t="str">
        <f>IFERROR(VLOOKUP(CT83,CP$2:CQ1159,2,0),"")</f>
        <v/>
      </c>
      <c r="DO83" s="5" t="e">
        <f>IF(REPORTE!AH$2="si",IF(C83=VALUE(REPORTE!C$22),IF(SUM(DO84:DO$1993),CONCATENATE(INT(B83),", "),INT(B83)),""),IF(C83=VALUE(REPORTE!C$21),IF(SUM(DO84:DO$1993),CONCATENATE(INT(B83),", "),INT(B83)),""))</f>
        <v>#VALUE!</v>
      </c>
    </row>
    <row r="84" spans="1:120" s="5" customFormat="1" ht="15" customHeight="1" x14ac:dyDescent="0.25">
      <c r="A84" s="4" t="str">
        <f t="shared" ca="1" si="20"/>
        <v/>
      </c>
      <c r="B84" s="6"/>
      <c r="C84" s="8"/>
      <c r="D84" s="1" t="str">
        <f>IFERROR(INDEX('padron cfe'!B:B,MATCH(DATOS!C84,'padron cfe'!A:A,0),1),"")</f>
        <v/>
      </c>
      <c r="E84" s="1"/>
      <c r="F84" s="7"/>
      <c r="G84" s="9" t="s">
        <v>157</v>
      </c>
      <c r="H84" s="5" t="str">
        <f>IF(F84="","",IFERROR(CONCATENATE("PEUA",VLOOKUP(ESTADO,REPORTE!AV$2:AW$33,2,0),DIDTRITO_FORM,CADER_FORM,IFERROR(INDEX(CA:CA,MATCH(DAY(F84),BZ:BZ,0),1),DAY(F84)),IFERROR(INDEX(CA:CA,MATCH(MONTH(F84),BZ:BZ,0),1),MONTH(F84)),YEAR(F84),G84),""))</f>
        <v/>
      </c>
      <c r="I84" s="4"/>
      <c r="J84" s="66"/>
      <c r="K84" s="66"/>
      <c r="L84" s="66"/>
      <c r="M84" s="2" t="str">
        <f>IFERROR(INDEX('padron cfe'!C:C,MATCH(DATOS!C84,'padron cfe'!A:A,0),1),"")</f>
        <v/>
      </c>
      <c r="N84" s="66" t="str">
        <f>IFERROR(IF(BT84="","",IF(INDEX(N$1:N83,MATCH(BT84,BT$1:BT83,0),1)=0,"",INDEX(N$1:N83,MATCH(BT84,BT$1:BT83,0),1))),"")</f>
        <v/>
      </c>
      <c r="O84" s="66" t="str">
        <f>IFERROR(IF(BT84="","",IF(INDEX(O$1:O83,MATCH(BT84,BT$1:BT83,0),1)=0,"",INDEX(O$1:O83,MATCH(BT84,BT$1:BT83,0),1))),"")</f>
        <v/>
      </c>
      <c r="P84" s="4"/>
      <c r="Q84" s="2"/>
      <c r="R84" s="66"/>
      <c r="T84" s="66"/>
      <c r="U84" s="5" t="str">
        <f>IFERROR(IF(INDEX(U$1:U83,MATCH(T84,T$1:T83,0),1)=0,"",INDEX(U$1:U83,MATCH(T84,T$1:T83,0),1)),"")</f>
        <v/>
      </c>
      <c r="V84" s="66"/>
      <c r="W84" s="5" t="str">
        <f>IFERROR(IF(INDEX(W$1:W83,MATCH(V84,V$1:V83,0),1)=0,"",INDEX(W$1:W83,MATCH(V84,V$1:V83,0),1)),"")</f>
        <v/>
      </c>
      <c r="X84" s="2" t="str">
        <f>IFERROR(INDEX('padron cfe'!D:D,MATCH(DATOS!C84,'padron cfe'!A:A,0),1),"")</f>
        <v/>
      </c>
      <c r="Y84" s="4"/>
      <c r="Z84" s="4"/>
      <c r="AA84" s="4"/>
      <c r="AB84" s="4"/>
      <c r="AC84" s="6" t="s">
        <v>157</v>
      </c>
      <c r="AD84" s="4"/>
      <c r="AE84" s="4" t="str">
        <f t="shared" si="21"/>
        <v/>
      </c>
      <c r="AF84" s="4"/>
      <c r="AG84" s="4"/>
      <c r="AH84" s="4"/>
      <c r="AI84" s="2" t="str">
        <f>IFERROR(IF(INDEX(AI$1:AI83,MATCH(BT84,BT$1:BT83,0),1)=0,"",INDEX(AI$1:AI83,MATCH(BT84,BT$1:BT83,0),1)),"")</f>
        <v/>
      </c>
      <c r="AJ84" s="2" t="str">
        <f>IFERROR(IF(INDEX(AJ$1:AJ83,MATCH(BT84,BT$1:BT83,0),1)=0,"",INDEX(AJ$1:AJ83,MATCH(BT84,BT$1:BT83,0),1)),"")</f>
        <v/>
      </c>
      <c r="AK84" s="2" t="str">
        <f>IFERROR(IF(INDEX(AK$1:AK83,MATCH(BT84,BT$1:BT83,0),1)=0,"",INDEX(AK$1:AK83,MATCH(BT84,BT$1:BT83,0),1)),"")</f>
        <v/>
      </c>
      <c r="AL84" s="31"/>
      <c r="AM84" s="31"/>
      <c r="AN84" s="2"/>
      <c r="AO84" s="4"/>
      <c r="AP84" s="4"/>
      <c r="AQ84" s="4"/>
      <c r="AR84" s="4"/>
      <c r="AS84" s="4"/>
      <c r="AT84" s="4"/>
      <c r="AU84" s="4"/>
      <c r="AV84" s="4"/>
      <c r="AW84" s="4"/>
      <c r="AY84" s="7"/>
      <c r="AZ84" s="47"/>
      <c r="BA84" s="66"/>
      <c r="BB84" s="66"/>
      <c r="BC84" s="66"/>
      <c r="BD84" s="78"/>
      <c r="BE84" s="66"/>
      <c r="BF84" s="66"/>
      <c r="BG84" s="4"/>
      <c r="BH84" s="69"/>
      <c r="BI84" s="4"/>
      <c r="BJ84" s="4"/>
      <c r="BK84" s="9" t="s">
        <v>157</v>
      </c>
      <c r="BL84" s="7"/>
      <c r="BM84" s="7"/>
      <c r="BN84" s="7"/>
      <c r="BO84" s="286"/>
      <c r="BP84" s="22"/>
      <c r="BQ84" s="7" t="str">
        <f t="shared" ca="1" si="22"/>
        <v/>
      </c>
      <c r="BR84" s="75" t="str">
        <f t="shared" si="23"/>
        <v/>
      </c>
      <c r="BS84" s="75" t="str">
        <f t="shared" si="24"/>
        <v/>
      </c>
      <c r="BT84" s="5" t="str">
        <f t="shared" si="25"/>
        <v/>
      </c>
      <c r="BU84" s="79" t="str">
        <f t="shared" si="26"/>
        <v/>
      </c>
      <c r="BV84" s="79" t="str">
        <f t="shared" si="27"/>
        <v/>
      </c>
      <c r="BW84" s="79" t="str">
        <f t="shared" si="28"/>
        <v/>
      </c>
      <c r="CC84" s="4" t="str">
        <f>IF(IFERROR(VLOOKUP(C84,C85:C$1993,1,0),"")="","",COUNTIF(C:C,C84))</f>
        <v/>
      </c>
      <c r="CG84" s="5" t="str">
        <f>IF(B84="","",IF(CC84="",1+(MAX(CG$2:CG83)),""))</f>
        <v/>
      </c>
      <c r="CH84" s="5" t="str">
        <f t="shared" si="29"/>
        <v/>
      </c>
      <c r="CI84" s="5" t="str">
        <f t="shared" si="30"/>
        <v/>
      </c>
      <c r="CJ84" s="14" t="str">
        <f t="shared" si="31"/>
        <v/>
      </c>
      <c r="CK84" s="25"/>
      <c r="CL84" s="15"/>
      <c r="CM84" s="5" t="str">
        <f t="shared" si="32"/>
        <v/>
      </c>
      <c r="CP84" s="5" t="str">
        <f t="shared" si="33"/>
        <v/>
      </c>
      <c r="CQ84" s="5" t="str">
        <f>IF(BT84="","",IFERROR(IF(VLOOKUP(BT84,BT$2:BT83,1,0)=0,"",""),BT84))</f>
        <v/>
      </c>
      <c r="CR84" s="22" t="str">
        <f>IF(CQ84="","",(IFERROR(VLOOKUP(MID(CQ84,1,1),$DI$2:DM$28,3,0),0)+IFERROR(VLOOKUP(MID(CQ84,2,1),DI$2:DM$28,4,0),0)+IFERROR(VLOOKUP(MID(CQ84,3,1),DI$2:DM$28,5,0),0)+(ROW(CQ84)/1000000000000)))</f>
        <v/>
      </c>
      <c r="CT84" s="5">
        <v>83</v>
      </c>
      <c r="CU84" s="5" t="str">
        <f>IFERROR(VLOOKUP(CT84,CP$2:CQ1160,2,0),"")</f>
        <v/>
      </c>
      <c r="DO84" s="5" t="e">
        <f>IF(REPORTE!AH$2="si",IF(C84=VALUE(REPORTE!C$22),IF(SUM(DO85:DO$1993),CONCATENATE(INT(B84),", "),INT(B84)),""),IF(C84=VALUE(REPORTE!C$21),IF(SUM(DO85:DO$1993),CONCATENATE(INT(B84),", "),INT(B84)),""))</f>
        <v>#VALUE!</v>
      </c>
    </row>
    <row r="85" spans="1:120" s="5" customFormat="1" ht="15" customHeight="1" x14ac:dyDescent="0.25">
      <c r="A85" s="4" t="str">
        <f t="shared" ca="1" si="20"/>
        <v/>
      </c>
      <c r="B85" s="6"/>
      <c r="C85" s="8"/>
      <c r="D85" s="1" t="str">
        <f>IFERROR(INDEX('padron cfe'!B:B,MATCH(DATOS!C85,'padron cfe'!A:A,0),1),"")</f>
        <v/>
      </c>
      <c r="E85" s="1"/>
      <c r="F85" s="7"/>
      <c r="G85" s="9" t="s">
        <v>157</v>
      </c>
      <c r="H85" s="5" t="str">
        <f>IF(F85="","",IFERROR(CONCATENATE("PEUA",VLOOKUP(ESTADO,REPORTE!AV$2:AW$33,2,0),DIDTRITO_FORM,CADER_FORM,IFERROR(INDEX(CA:CA,MATCH(DAY(F85),BZ:BZ,0),1),DAY(F85)),IFERROR(INDEX(CA:CA,MATCH(MONTH(F85),BZ:BZ,0),1),MONTH(F85)),YEAR(F85),G85),""))</f>
        <v/>
      </c>
      <c r="I85" s="4"/>
      <c r="J85" s="66"/>
      <c r="K85" s="66"/>
      <c r="L85" s="66"/>
      <c r="M85" s="2" t="str">
        <f>IFERROR(INDEX('padron cfe'!C:C,MATCH(DATOS!C85,'padron cfe'!A:A,0),1),"")</f>
        <v/>
      </c>
      <c r="N85" s="66" t="str">
        <f>IFERROR(IF(BT85="","",IF(INDEX(N$1:N84,MATCH(BT85,BT$1:BT84,0),1)=0,"",INDEX(N$1:N84,MATCH(BT85,BT$1:BT84,0),1))),"")</f>
        <v/>
      </c>
      <c r="O85" s="66" t="str">
        <f>IFERROR(IF(BT85="","",IF(INDEX(O$1:O84,MATCH(BT85,BT$1:BT84,0),1)=0,"",INDEX(O$1:O84,MATCH(BT85,BT$1:BT84,0),1))),"")</f>
        <v/>
      </c>
      <c r="P85" s="4"/>
      <c r="Q85" s="2"/>
      <c r="R85" s="66"/>
      <c r="T85" s="66"/>
      <c r="U85" s="5" t="str">
        <f>IFERROR(IF(INDEX(U$1:U84,MATCH(T85,T$1:T84,0),1)=0,"",INDEX(U$1:U84,MATCH(T85,T$1:T84,0),1)),"")</f>
        <v/>
      </c>
      <c r="V85" s="66"/>
      <c r="W85" s="5" t="str">
        <f>IFERROR(IF(INDEX(W$1:W84,MATCH(V85,V$1:V84,0),1)=0,"",INDEX(W$1:W84,MATCH(V85,V$1:V84,0),1)),"")</f>
        <v/>
      </c>
      <c r="X85" s="2" t="str">
        <f>IFERROR(INDEX('padron cfe'!D:D,MATCH(DATOS!C85,'padron cfe'!A:A,0),1),"")</f>
        <v/>
      </c>
      <c r="Y85" s="4"/>
      <c r="Z85" s="4"/>
      <c r="AA85" s="4"/>
      <c r="AB85" s="4"/>
      <c r="AC85" s="6" t="s">
        <v>157</v>
      </c>
      <c r="AD85" s="4"/>
      <c r="AE85" s="4" t="str">
        <f t="shared" si="21"/>
        <v/>
      </c>
      <c r="AF85" s="4"/>
      <c r="AG85" s="4"/>
      <c r="AH85" s="4"/>
      <c r="AI85" s="2" t="str">
        <f>IFERROR(IF(INDEX(AI$1:AI84,MATCH(BT85,BT$1:BT84,0),1)=0,"",INDEX(AI$1:AI84,MATCH(BT85,BT$1:BT84,0),1)),"")</f>
        <v/>
      </c>
      <c r="AJ85" s="2" t="str">
        <f>IFERROR(IF(INDEX(AJ$1:AJ84,MATCH(BT85,BT$1:BT84,0),1)=0,"",INDEX(AJ$1:AJ84,MATCH(BT85,BT$1:BT84,0),1)),"")</f>
        <v/>
      </c>
      <c r="AK85" s="2" t="str">
        <f>IFERROR(IF(INDEX(AK$1:AK84,MATCH(BT85,BT$1:BT84,0),1)=0,"",INDEX(AK$1:AK84,MATCH(BT85,BT$1:BT84,0),1)),"")</f>
        <v/>
      </c>
      <c r="AL85" s="31"/>
      <c r="AM85" s="31"/>
      <c r="AN85" s="2"/>
      <c r="AO85" s="4"/>
      <c r="AP85" s="4"/>
      <c r="AQ85" s="4"/>
      <c r="AR85" s="4"/>
      <c r="AS85" s="4"/>
      <c r="AT85" s="4"/>
      <c r="AU85" s="4"/>
      <c r="AV85" s="4"/>
      <c r="AW85" s="4"/>
      <c r="AY85" s="7"/>
      <c r="AZ85" s="47"/>
      <c r="BA85" s="66"/>
      <c r="BB85" s="66"/>
      <c r="BC85" s="66"/>
      <c r="BD85" s="78"/>
      <c r="BE85" s="66"/>
      <c r="BF85" s="66"/>
      <c r="BG85" s="4"/>
      <c r="BH85" s="69"/>
      <c r="BI85" s="4"/>
      <c r="BJ85" s="4"/>
      <c r="BK85" s="9"/>
      <c r="BL85" s="7"/>
      <c r="BM85" s="7"/>
      <c r="BN85" s="7"/>
      <c r="BO85" s="286"/>
      <c r="BP85" s="22"/>
      <c r="BQ85" s="7" t="str">
        <f t="shared" ca="1" si="22"/>
        <v/>
      </c>
      <c r="BR85" s="75" t="str">
        <f t="shared" si="23"/>
        <v/>
      </c>
      <c r="BS85" s="75" t="str">
        <f t="shared" si="24"/>
        <v/>
      </c>
      <c r="BT85" s="5" t="str">
        <f t="shared" si="25"/>
        <v/>
      </c>
      <c r="BU85" s="79" t="str">
        <f t="shared" si="26"/>
        <v/>
      </c>
      <c r="BV85" s="79" t="str">
        <f t="shared" si="27"/>
        <v/>
      </c>
      <c r="BW85" s="79" t="str">
        <f t="shared" si="28"/>
        <v/>
      </c>
      <c r="CC85" s="4" t="str">
        <f>IF(IFERROR(VLOOKUP(C85,C86:C$1993,1,0),"")="","",COUNTIF(C:C,C85))</f>
        <v/>
      </c>
      <c r="CG85" s="5" t="str">
        <f>IF(B85="","",IF(CC85="",1+(MAX(CG$2:CG84)),""))</f>
        <v/>
      </c>
      <c r="CH85" s="5" t="str">
        <f t="shared" si="29"/>
        <v/>
      </c>
      <c r="CI85" s="5" t="str">
        <f t="shared" si="30"/>
        <v/>
      </c>
      <c r="CJ85" s="14" t="str">
        <f t="shared" si="31"/>
        <v/>
      </c>
      <c r="CK85" s="25"/>
      <c r="CL85" s="15"/>
      <c r="CM85" s="5" t="str">
        <f t="shared" si="32"/>
        <v/>
      </c>
      <c r="CP85" s="5" t="str">
        <f t="shared" si="33"/>
        <v/>
      </c>
      <c r="CQ85" s="5" t="str">
        <f>IF(BT85="","",IFERROR(IF(VLOOKUP(BT85,BT$2:BT84,1,0)=0,"",""),BT85))</f>
        <v/>
      </c>
      <c r="CR85" s="22" t="str">
        <f>IF(CQ85="","",(IFERROR(VLOOKUP(MID(CQ85,1,1),$DI$2:DM$28,3,0),0)+IFERROR(VLOOKUP(MID(CQ85,2,1),DI$2:DM$28,4,0),0)+IFERROR(VLOOKUP(MID(CQ85,3,1),DI$2:DM$28,5,0),0)+(ROW(CQ85)/1000000000000)))</f>
        <v/>
      </c>
      <c r="CT85" s="5">
        <v>84</v>
      </c>
      <c r="CU85" s="5" t="str">
        <f>IFERROR(VLOOKUP(CT85,CP$2:CQ1161,2,0),"")</f>
        <v/>
      </c>
      <c r="DO85" s="5" t="e">
        <f>IF(REPORTE!AH$2="si",IF(C85=VALUE(REPORTE!C$22),IF(SUM(DO86:DO$1993),CONCATENATE(INT(B85),", "),INT(B85)),""),IF(C85=VALUE(REPORTE!C$21),IF(SUM(DO86:DO$1993),CONCATENATE(INT(B85),", "),INT(B85)),""))</f>
        <v>#VALUE!</v>
      </c>
    </row>
    <row r="86" spans="1:120" s="5" customFormat="1" ht="15" customHeight="1" x14ac:dyDescent="0.25">
      <c r="A86" s="4" t="str">
        <f t="shared" ca="1" si="20"/>
        <v/>
      </c>
      <c r="B86" s="6"/>
      <c r="C86" s="8"/>
      <c r="D86" s="1" t="str">
        <f>IFERROR(INDEX('padron cfe'!B:B,MATCH(DATOS!C86,'padron cfe'!A:A,0),1),"")</f>
        <v/>
      </c>
      <c r="E86" s="1"/>
      <c r="F86" s="7"/>
      <c r="G86" s="9" t="s">
        <v>157</v>
      </c>
      <c r="H86" s="5" t="str">
        <f>IF(F86="","",IFERROR(CONCATENATE("PEUA",VLOOKUP(ESTADO,REPORTE!AV$2:AW$33,2,0),DIDTRITO_FORM,CADER_FORM,IFERROR(INDEX(CA:CA,MATCH(DAY(F86),BZ:BZ,0),1),DAY(F86)),IFERROR(INDEX(CA:CA,MATCH(MONTH(F86),BZ:BZ,0),1),MONTH(F86)),YEAR(F86),G86),""))</f>
        <v/>
      </c>
      <c r="I86" s="4"/>
      <c r="J86" s="66"/>
      <c r="K86" s="66"/>
      <c r="L86" s="66"/>
      <c r="M86" s="2" t="str">
        <f>IFERROR(INDEX('padron cfe'!C:C,MATCH(DATOS!C86,'padron cfe'!A:A,0),1),"")</f>
        <v/>
      </c>
      <c r="N86" s="66" t="str">
        <f>IFERROR(IF(BT86="","",IF(INDEX(N$1:N85,MATCH(BT86,BT$1:BT85,0),1)=0,"",INDEX(N$1:N85,MATCH(BT86,BT$1:BT85,0),1))),"")</f>
        <v/>
      </c>
      <c r="O86" s="66" t="str">
        <f>IFERROR(IF(BT86="","",IF(INDEX(O$1:O85,MATCH(BT86,BT$1:BT85,0),1)=0,"",INDEX(O$1:O85,MATCH(BT86,BT$1:BT85,0),1))),"")</f>
        <v/>
      </c>
      <c r="P86" s="4"/>
      <c r="Q86" s="2"/>
      <c r="R86" s="66"/>
      <c r="T86" s="66"/>
      <c r="U86" s="5" t="str">
        <f>IFERROR(IF(INDEX(U$1:U85,MATCH(T86,T$1:T85,0),1)=0,"",INDEX(U$1:U85,MATCH(T86,T$1:T85,0),1)),"")</f>
        <v/>
      </c>
      <c r="V86" s="66"/>
      <c r="W86" s="5" t="str">
        <f>IFERROR(IF(INDEX(W$1:W85,MATCH(V86,V$1:V85,0),1)=0,"",INDEX(W$1:W85,MATCH(V86,V$1:V85,0),1)),"")</f>
        <v/>
      </c>
      <c r="X86" s="2" t="str">
        <f>IFERROR(INDEX('padron cfe'!D:D,MATCH(DATOS!C86,'padron cfe'!A:A,0),1),"")</f>
        <v/>
      </c>
      <c r="Y86" s="4"/>
      <c r="Z86" s="4"/>
      <c r="AA86" s="4"/>
      <c r="AB86" s="4"/>
      <c r="AC86" s="6" t="s">
        <v>157</v>
      </c>
      <c r="AD86" s="4"/>
      <c r="AE86" s="4" t="str">
        <f t="shared" si="21"/>
        <v/>
      </c>
      <c r="AF86" s="4"/>
      <c r="AG86" s="4"/>
      <c r="AH86" s="4"/>
      <c r="AI86" s="2" t="str">
        <f>IFERROR(IF(INDEX(AI$1:AI85,MATCH(BT86,BT$1:BT85,0),1)=0,"",INDEX(AI$1:AI85,MATCH(BT86,BT$1:BT85,0),1)),"")</f>
        <v/>
      </c>
      <c r="AJ86" s="2" t="str">
        <f>IFERROR(IF(INDEX(AJ$1:AJ85,MATCH(BT86,BT$1:BT85,0),1)=0,"",INDEX(AJ$1:AJ85,MATCH(BT86,BT$1:BT85,0),1)),"")</f>
        <v/>
      </c>
      <c r="AK86" s="2" t="str">
        <f>IFERROR(IF(INDEX(AK$1:AK85,MATCH(BT86,BT$1:BT85,0),1)=0,"",INDEX(AK$1:AK85,MATCH(BT86,BT$1:BT85,0),1)),"")</f>
        <v/>
      </c>
      <c r="AL86" s="31"/>
      <c r="AM86" s="31"/>
      <c r="AN86" s="2"/>
      <c r="AO86" s="4"/>
      <c r="AP86" s="4"/>
      <c r="AQ86" s="4"/>
      <c r="AR86" s="4"/>
      <c r="AS86" s="4"/>
      <c r="AT86" s="4"/>
      <c r="AU86" s="4"/>
      <c r="AV86" s="4"/>
      <c r="AW86" s="4"/>
      <c r="AY86" s="7"/>
      <c r="AZ86" s="47"/>
      <c r="BA86" s="66"/>
      <c r="BB86" s="66"/>
      <c r="BC86" s="66"/>
      <c r="BD86" s="78"/>
      <c r="BE86" s="66"/>
      <c r="BF86" s="66"/>
      <c r="BG86" s="4"/>
      <c r="BH86" s="69"/>
      <c r="BI86" s="4"/>
      <c r="BJ86" s="4"/>
      <c r="BK86" s="9" t="s">
        <v>157</v>
      </c>
      <c r="BL86" s="7"/>
      <c r="BM86" s="7"/>
      <c r="BN86" s="7"/>
      <c r="BO86" s="286"/>
      <c r="BP86" s="22"/>
      <c r="BQ86" s="7" t="str">
        <f t="shared" ca="1" si="22"/>
        <v/>
      </c>
      <c r="BR86" s="75" t="str">
        <f t="shared" si="23"/>
        <v/>
      </c>
      <c r="BS86" s="75" t="str">
        <f t="shared" si="24"/>
        <v/>
      </c>
      <c r="BT86" s="5" t="str">
        <f t="shared" si="25"/>
        <v/>
      </c>
      <c r="BU86" s="79" t="str">
        <f t="shared" si="26"/>
        <v/>
      </c>
      <c r="BV86" s="79" t="str">
        <f t="shared" si="27"/>
        <v/>
      </c>
      <c r="BW86" s="79" t="str">
        <f t="shared" si="28"/>
        <v/>
      </c>
      <c r="CC86" s="4" t="str">
        <f>IF(IFERROR(VLOOKUP(C86,C87:C$1993,1,0),"")="","",COUNTIF(C:C,C86))</f>
        <v/>
      </c>
      <c r="CG86" s="5" t="str">
        <f>IF(B86="","",IF(CC86="",1+(MAX(CG$2:CG85)),""))</f>
        <v/>
      </c>
      <c r="CH86" s="5" t="str">
        <f t="shared" si="29"/>
        <v/>
      </c>
      <c r="CI86" s="5" t="str">
        <f t="shared" si="30"/>
        <v/>
      </c>
      <c r="CJ86" s="14" t="str">
        <f t="shared" si="31"/>
        <v/>
      </c>
      <c r="CK86" s="25"/>
      <c r="CL86" s="15"/>
      <c r="CM86" s="5" t="str">
        <f t="shared" si="32"/>
        <v/>
      </c>
      <c r="CP86" s="5" t="str">
        <f t="shared" si="33"/>
        <v/>
      </c>
      <c r="CQ86" s="5" t="str">
        <f>IF(BT86="","",IFERROR(IF(VLOOKUP(BT86,BT$2:BT85,1,0)=0,"",""),BT86))</f>
        <v/>
      </c>
      <c r="CR86" s="22" t="str">
        <f>IF(CQ86="","",(IFERROR(VLOOKUP(MID(CQ86,1,1),$DI$2:DM$28,3,0),0)+IFERROR(VLOOKUP(MID(CQ86,2,1),DI$2:DM$28,4,0),0)+IFERROR(VLOOKUP(MID(CQ86,3,1),DI$2:DM$28,5,0),0)+(ROW(CQ86)/1000000000000)))</f>
        <v/>
      </c>
      <c r="CT86" s="5">
        <v>85</v>
      </c>
      <c r="CU86" s="5" t="str">
        <f>IFERROR(VLOOKUP(CT86,CP$2:CQ1162,2,0),"")</f>
        <v/>
      </c>
      <c r="DO86" s="5" t="e">
        <f>IF(REPORTE!AH$2="si",IF(C86=VALUE(REPORTE!C$22),IF(SUM(DO87:DO$1993),CONCATENATE(INT(B86),", "),INT(B86)),""),IF(C86=VALUE(REPORTE!C$21),IF(SUM(DO87:DO$1993),CONCATENATE(INT(B86),", "),INT(B86)),""))</f>
        <v>#VALUE!</v>
      </c>
      <c r="DP86" s="5" t="e">
        <f>CONCATENATE(DO86,DO87,DO88,DO89,DO90,DO91,DO92,DO93,DO94,DO95,DO96,DO97,DO98,DO99,DO100,DO101,DO102,DO103,DO104,DO105,DO106,DO107,DO108,DO109,DO110,DO111,DO112,DO113,DO114,DO115,DO116,DO117,DO118,DO119,DO120,DO121,DO122,DO123,DO124,DO125,DO126,DO127)</f>
        <v>#VALUE!</v>
      </c>
    </row>
    <row r="87" spans="1:120" s="5" customFormat="1" ht="15" customHeight="1" x14ac:dyDescent="0.25">
      <c r="A87" s="4" t="str">
        <f t="shared" ca="1" si="20"/>
        <v/>
      </c>
      <c r="B87" s="6"/>
      <c r="C87" s="8"/>
      <c r="D87" s="1" t="str">
        <f>IFERROR(INDEX('padron cfe'!B:B,MATCH(DATOS!C87,'padron cfe'!A:A,0),1),"")</f>
        <v/>
      </c>
      <c r="E87" s="1"/>
      <c r="F87" s="7"/>
      <c r="G87" s="9" t="s">
        <v>157</v>
      </c>
      <c r="H87" s="5" t="str">
        <f>IF(F87="","",IFERROR(CONCATENATE("PEUA",VLOOKUP(ESTADO,REPORTE!AV$2:AW$33,2,0),DIDTRITO_FORM,CADER_FORM,IFERROR(INDEX(CA:CA,MATCH(DAY(F87),BZ:BZ,0),1),DAY(F87)),IFERROR(INDEX(CA:CA,MATCH(MONTH(F87),BZ:BZ,0),1),MONTH(F87)),YEAR(F87),G87),""))</f>
        <v/>
      </c>
      <c r="I87" s="4"/>
      <c r="J87" s="66"/>
      <c r="K87" s="66"/>
      <c r="L87" s="66"/>
      <c r="M87" s="2" t="str">
        <f>IFERROR(INDEX('padron cfe'!C:C,MATCH(DATOS!C87,'padron cfe'!A:A,0),1),"")</f>
        <v/>
      </c>
      <c r="N87" s="66" t="str">
        <f>IFERROR(IF(BT87="","",IF(INDEX(N$1:N86,MATCH(BT87,BT$1:BT86,0),1)=0,"",INDEX(N$1:N86,MATCH(BT87,BT$1:BT86,0),1))),"")</f>
        <v/>
      </c>
      <c r="O87" s="66" t="str">
        <f>IFERROR(IF(BT87="","",IF(INDEX(O$1:O86,MATCH(BT87,BT$1:BT86,0),1)=0,"",INDEX(O$1:O86,MATCH(BT87,BT$1:BT86,0),1))),"")</f>
        <v/>
      </c>
      <c r="P87" s="4"/>
      <c r="Q87" s="2"/>
      <c r="R87" s="66"/>
      <c r="T87" s="66"/>
      <c r="U87" s="5" t="str">
        <f>IFERROR(IF(INDEX(U$1:U86,MATCH(T87,T$1:T86,0),1)=0,"",INDEX(U$1:U86,MATCH(T87,T$1:T86,0),1)),"")</f>
        <v/>
      </c>
      <c r="V87" s="66"/>
      <c r="W87" s="5" t="str">
        <f>IFERROR(IF(INDEX(W$1:W86,MATCH(V87,V$1:V86,0),1)=0,"",INDEX(W$1:W86,MATCH(V87,V$1:V86,0),1)),"")</f>
        <v/>
      </c>
      <c r="X87" s="2" t="str">
        <f>IFERROR(INDEX('padron cfe'!D:D,MATCH(DATOS!C87,'padron cfe'!A:A,0),1),"")</f>
        <v/>
      </c>
      <c r="Y87" s="4"/>
      <c r="Z87" s="4"/>
      <c r="AA87" s="4"/>
      <c r="AB87" s="4"/>
      <c r="AC87" s="6" t="s">
        <v>157</v>
      </c>
      <c r="AD87" s="4"/>
      <c r="AE87" s="4" t="str">
        <f t="shared" si="21"/>
        <v/>
      </c>
      <c r="AF87" s="4"/>
      <c r="AG87" s="4"/>
      <c r="AH87" s="4"/>
      <c r="AI87" s="2" t="str">
        <f>IFERROR(IF(INDEX(AI$1:AI86,MATCH(BT87,BT$1:BT86,0),1)=0,"",INDEX(AI$1:AI86,MATCH(BT87,BT$1:BT86,0),1)),"")</f>
        <v/>
      </c>
      <c r="AJ87" s="2" t="str">
        <f>IFERROR(IF(INDEX(AJ$1:AJ86,MATCH(BT87,BT$1:BT86,0),1)=0,"",INDEX(AJ$1:AJ86,MATCH(BT87,BT$1:BT86,0),1)),"")</f>
        <v/>
      </c>
      <c r="AK87" s="2" t="str">
        <f>IFERROR(IF(INDEX(AK$1:AK86,MATCH(BT87,BT$1:BT86,0),1)=0,"",INDEX(AK$1:AK86,MATCH(BT87,BT$1:BT86,0),1)),"")</f>
        <v/>
      </c>
      <c r="AL87" s="31"/>
      <c r="AM87" s="31"/>
      <c r="AN87" s="2"/>
      <c r="AO87" s="4"/>
      <c r="AP87" s="4"/>
      <c r="AQ87" s="4"/>
      <c r="AR87" s="4"/>
      <c r="AS87" s="4"/>
      <c r="AT87" s="4"/>
      <c r="AU87" s="4"/>
      <c r="AV87" s="4"/>
      <c r="AW87" s="4"/>
      <c r="AY87" s="7"/>
      <c r="AZ87" s="47"/>
      <c r="BA87" s="66"/>
      <c r="BB87" s="66"/>
      <c r="BC87" s="66"/>
      <c r="BD87" s="78"/>
      <c r="BE87" s="66"/>
      <c r="BF87" s="66"/>
      <c r="BG87" s="4"/>
      <c r="BH87" s="69"/>
      <c r="BI87" s="4"/>
      <c r="BJ87" s="4"/>
      <c r="BK87" s="9"/>
      <c r="BL87" s="7"/>
      <c r="BM87" s="7"/>
      <c r="BN87" s="7"/>
      <c r="BO87" s="286"/>
      <c r="BP87" s="22"/>
      <c r="BQ87" s="7" t="str">
        <f t="shared" ca="1" si="22"/>
        <v/>
      </c>
      <c r="BR87" s="75" t="str">
        <f t="shared" si="23"/>
        <v/>
      </c>
      <c r="BS87" s="75" t="str">
        <f t="shared" si="24"/>
        <v/>
      </c>
      <c r="BT87" s="5" t="str">
        <f t="shared" si="25"/>
        <v/>
      </c>
      <c r="BU87" s="79" t="str">
        <f t="shared" si="26"/>
        <v/>
      </c>
      <c r="BV87" s="79" t="str">
        <f t="shared" si="27"/>
        <v/>
      </c>
      <c r="BW87" s="79" t="str">
        <f t="shared" si="28"/>
        <v/>
      </c>
      <c r="CC87" s="4" t="str">
        <f>IF(IFERROR(VLOOKUP(C87,C88:C$1993,1,0),"")="","",COUNTIF(C:C,C87))</f>
        <v/>
      </c>
      <c r="CG87" s="5" t="str">
        <f>IF(B87="","",IF(CC87="",1+(MAX(CG$2:CG86)),""))</f>
        <v/>
      </c>
      <c r="CH87" s="5" t="str">
        <f t="shared" si="29"/>
        <v/>
      </c>
      <c r="CI87" s="5" t="str">
        <f t="shared" si="30"/>
        <v/>
      </c>
      <c r="CJ87" s="14" t="str">
        <f t="shared" si="31"/>
        <v/>
      </c>
      <c r="CK87" s="25"/>
      <c r="CL87" s="15"/>
      <c r="CM87" s="5" t="str">
        <f t="shared" si="32"/>
        <v/>
      </c>
      <c r="CP87" s="5" t="str">
        <f t="shared" si="33"/>
        <v/>
      </c>
      <c r="CQ87" s="5" t="str">
        <f>IF(BT87="","",IFERROR(IF(VLOOKUP(BT87,BT$2:BT86,1,0)=0,"",""),BT87))</f>
        <v/>
      </c>
      <c r="CR87" s="22" t="str">
        <f>IF(CQ87="","",(IFERROR(VLOOKUP(MID(CQ87,1,1),$DI$2:DM$28,3,0),0)+IFERROR(VLOOKUP(MID(CQ87,2,1),DI$2:DM$28,4,0),0)+IFERROR(VLOOKUP(MID(CQ87,3,1),DI$2:DM$28,5,0),0)+(ROW(CQ87)/1000000000000)))</f>
        <v/>
      </c>
      <c r="CT87" s="5">
        <v>86</v>
      </c>
      <c r="CU87" s="5" t="str">
        <f>IFERROR(VLOOKUP(CT87,CP$2:CQ1163,2,0),"")</f>
        <v/>
      </c>
      <c r="DO87" s="5" t="e">
        <f>IF(REPORTE!AH$2="si",IF(C87=VALUE(REPORTE!C$22),IF(SUM(DO88:DO$1993),CONCATENATE(INT(B87),", "),INT(B87)),""),IF(C87=VALUE(REPORTE!C$21),IF(SUM(DO88:DO$1993),CONCATENATE(INT(B87),", "),INT(B87)),""))</f>
        <v>#VALUE!</v>
      </c>
    </row>
    <row r="88" spans="1:120" s="5" customFormat="1" ht="15" customHeight="1" x14ac:dyDescent="0.25">
      <c r="A88" s="4" t="str">
        <f t="shared" ca="1" si="20"/>
        <v/>
      </c>
      <c r="B88" s="6"/>
      <c r="C88" s="8"/>
      <c r="D88" s="1" t="str">
        <f>IFERROR(INDEX('padron cfe'!B:B,MATCH(DATOS!C88,'padron cfe'!A:A,0),1),"")</f>
        <v/>
      </c>
      <c r="E88" s="1"/>
      <c r="F88" s="7"/>
      <c r="G88" s="9" t="s">
        <v>157</v>
      </c>
      <c r="H88" s="5" t="str">
        <f>IF(F88="","",IFERROR(CONCATENATE("PEUA",VLOOKUP(ESTADO,REPORTE!AV$2:AW$33,2,0),DIDTRITO_FORM,CADER_FORM,IFERROR(INDEX(CA:CA,MATCH(DAY(F88),BZ:BZ,0),1),DAY(F88)),IFERROR(INDEX(CA:CA,MATCH(MONTH(F88),BZ:BZ,0),1),MONTH(F88)),YEAR(F88),G88),""))</f>
        <v/>
      </c>
      <c r="I88" s="4"/>
      <c r="J88" s="66"/>
      <c r="K88" s="66"/>
      <c r="L88" s="66"/>
      <c r="M88" s="2" t="str">
        <f>IFERROR(INDEX('padron cfe'!C:C,MATCH(DATOS!C88,'padron cfe'!A:A,0),1),"")</f>
        <v/>
      </c>
      <c r="N88" s="66" t="str">
        <f>IFERROR(IF(BT88="","",IF(INDEX(N$1:N87,MATCH(BT88,BT$1:BT87,0),1)=0,"",INDEX(N$1:N87,MATCH(BT88,BT$1:BT87,0),1))),"")</f>
        <v/>
      </c>
      <c r="O88" s="66" t="str">
        <f>IFERROR(IF(BT88="","",IF(INDEX(O$1:O87,MATCH(BT88,BT$1:BT87,0),1)=0,"",INDEX(O$1:O87,MATCH(BT88,BT$1:BT87,0),1))),"")</f>
        <v/>
      </c>
      <c r="P88" s="4"/>
      <c r="Q88" s="2"/>
      <c r="R88" s="66"/>
      <c r="T88" s="66"/>
      <c r="U88" s="5" t="str">
        <f>IFERROR(IF(INDEX(U$1:U87,MATCH(T88,T$1:T87,0),1)=0,"",INDEX(U$1:U87,MATCH(T88,T$1:T87,0),1)),"")</f>
        <v/>
      </c>
      <c r="V88" s="66"/>
      <c r="W88" s="5" t="str">
        <f>IFERROR(IF(INDEX(W$1:W87,MATCH(V88,V$1:V87,0),1)=0,"",INDEX(W$1:W87,MATCH(V88,V$1:V87,0),1)),"")</f>
        <v/>
      </c>
      <c r="X88" s="2" t="str">
        <f>IFERROR(INDEX('padron cfe'!D:D,MATCH(DATOS!C88,'padron cfe'!A:A,0),1),"")</f>
        <v/>
      </c>
      <c r="Y88" s="4"/>
      <c r="Z88" s="4"/>
      <c r="AA88" s="4"/>
      <c r="AB88" s="4"/>
      <c r="AC88" s="6" t="s">
        <v>157</v>
      </c>
      <c r="AD88" s="4"/>
      <c r="AE88" s="4" t="str">
        <f t="shared" si="21"/>
        <v/>
      </c>
      <c r="AF88" s="4"/>
      <c r="AG88" s="4"/>
      <c r="AH88" s="4"/>
      <c r="AI88" s="2" t="str">
        <f>IFERROR(IF(INDEX(AI$1:AI87,MATCH(BT88,BT$1:BT87,0),1)=0,"",INDEX(AI$1:AI87,MATCH(BT88,BT$1:BT87,0),1)),"")</f>
        <v/>
      </c>
      <c r="AJ88" s="2" t="str">
        <f>IFERROR(IF(INDEX(AJ$1:AJ87,MATCH(BT88,BT$1:BT87,0),1)=0,"",INDEX(AJ$1:AJ87,MATCH(BT88,BT$1:BT87,0),1)),"")</f>
        <v/>
      </c>
      <c r="AK88" s="2" t="str">
        <f>IFERROR(IF(INDEX(AK$1:AK87,MATCH(BT88,BT$1:BT87,0),1)=0,"",INDEX(AK$1:AK87,MATCH(BT88,BT$1:BT87,0),1)),"")</f>
        <v/>
      </c>
      <c r="AL88" s="31"/>
      <c r="AM88" s="31"/>
      <c r="AN88" s="2"/>
      <c r="AO88" s="4"/>
      <c r="AP88" s="4"/>
      <c r="AQ88" s="4"/>
      <c r="AR88" s="4"/>
      <c r="AS88" s="4"/>
      <c r="AT88" s="4"/>
      <c r="AU88" s="4"/>
      <c r="AV88" s="4"/>
      <c r="AW88" s="4"/>
      <c r="AY88" s="7"/>
      <c r="AZ88" s="47"/>
      <c r="BA88" s="66"/>
      <c r="BB88" s="66"/>
      <c r="BC88" s="66"/>
      <c r="BD88" s="78"/>
      <c r="BE88" s="66"/>
      <c r="BF88" s="66"/>
      <c r="BG88" s="4"/>
      <c r="BH88" s="69"/>
      <c r="BI88" s="4"/>
      <c r="BJ88" s="4"/>
      <c r="BK88" s="9" t="s">
        <v>157</v>
      </c>
      <c r="BL88" s="7"/>
      <c r="BM88" s="7"/>
      <c r="BN88" s="7"/>
      <c r="BO88" s="286"/>
      <c r="BP88" s="22"/>
      <c r="BQ88" s="7" t="str">
        <f t="shared" ca="1" si="22"/>
        <v/>
      </c>
      <c r="BR88" s="75" t="str">
        <f t="shared" si="23"/>
        <v/>
      </c>
      <c r="BS88" s="75" t="str">
        <f t="shared" si="24"/>
        <v/>
      </c>
      <c r="BT88" s="5" t="str">
        <f t="shared" si="25"/>
        <v/>
      </c>
      <c r="BU88" s="79" t="str">
        <f t="shared" si="26"/>
        <v/>
      </c>
      <c r="BV88" s="79" t="str">
        <f t="shared" si="27"/>
        <v/>
      </c>
      <c r="BW88" s="79" t="str">
        <f t="shared" si="28"/>
        <v/>
      </c>
      <c r="CC88" s="4" t="str">
        <f>IF(IFERROR(VLOOKUP(C88,C89:C$1993,1,0),"")="","",COUNTIF(C:C,C88))</f>
        <v/>
      </c>
      <c r="CG88" s="5" t="str">
        <f>IF(B88="","",IF(CC88="",1+(MAX(CG$2:CG87)),""))</f>
        <v/>
      </c>
      <c r="CH88" s="5" t="str">
        <f t="shared" si="29"/>
        <v/>
      </c>
      <c r="CI88" s="5" t="str">
        <f t="shared" si="30"/>
        <v/>
      </c>
      <c r="CJ88" s="14" t="str">
        <f t="shared" si="31"/>
        <v/>
      </c>
      <c r="CK88" s="25"/>
      <c r="CL88" s="15"/>
      <c r="CM88" s="5" t="str">
        <f t="shared" si="32"/>
        <v/>
      </c>
      <c r="CP88" s="5" t="str">
        <f t="shared" si="33"/>
        <v/>
      </c>
      <c r="CQ88" s="5" t="str">
        <f>IF(BT88="","",IFERROR(IF(VLOOKUP(BT88,BT$2:BT87,1,0)=0,"",""),BT88))</f>
        <v/>
      </c>
      <c r="CR88" s="22" t="str">
        <f>IF(CQ88="","",(IFERROR(VLOOKUP(MID(CQ88,1,1),$DI$2:DM$28,3,0),0)+IFERROR(VLOOKUP(MID(CQ88,2,1),DI$2:DM$28,4,0),0)+IFERROR(VLOOKUP(MID(CQ88,3,1),DI$2:DM$28,5,0),0)+(ROW(CQ88)/1000000000000)))</f>
        <v/>
      </c>
      <c r="CT88" s="5">
        <v>87</v>
      </c>
      <c r="CU88" s="5" t="str">
        <f>IFERROR(VLOOKUP(CT88,CP$2:CQ1164,2,0),"")</f>
        <v/>
      </c>
      <c r="DO88" s="5" t="e">
        <f>IF(REPORTE!AH$2="si",IF(C88=VALUE(REPORTE!C$22),IF(SUM(DO89:DO$1993),CONCATENATE(INT(B88),", "),INT(B88)),""),IF(C88=VALUE(REPORTE!C$21),IF(SUM(DO89:DO$1993),CONCATENATE(INT(B88),", "),INT(B88)),""))</f>
        <v>#VALUE!</v>
      </c>
    </row>
    <row r="89" spans="1:120" s="5" customFormat="1" ht="15" customHeight="1" x14ac:dyDescent="0.25">
      <c r="A89" s="4" t="str">
        <f t="shared" ca="1" si="20"/>
        <v/>
      </c>
      <c r="B89" s="6"/>
      <c r="C89" s="8"/>
      <c r="D89" s="1" t="str">
        <f>IFERROR(INDEX('padron cfe'!B:B,MATCH(DATOS!C89,'padron cfe'!A:A,0),1),"")</f>
        <v/>
      </c>
      <c r="E89" s="1"/>
      <c r="F89" s="7"/>
      <c r="G89" s="9" t="s">
        <v>157</v>
      </c>
      <c r="H89" s="5" t="str">
        <f>IF(F89="","",IFERROR(CONCATENATE("PEUA",VLOOKUP(ESTADO,REPORTE!AV$2:AW$33,2,0),DIDTRITO_FORM,CADER_FORM,IFERROR(INDEX(CA:CA,MATCH(DAY(F89),BZ:BZ,0),1),DAY(F89)),IFERROR(INDEX(CA:CA,MATCH(MONTH(F89),BZ:BZ,0),1),MONTH(F89)),YEAR(F89),G89),""))</f>
        <v/>
      </c>
      <c r="I89" s="4"/>
      <c r="J89" s="66"/>
      <c r="K89" s="66"/>
      <c r="L89" s="66"/>
      <c r="M89" s="2" t="str">
        <f>IFERROR(INDEX('padron cfe'!C:C,MATCH(DATOS!C89,'padron cfe'!A:A,0),1),"")</f>
        <v/>
      </c>
      <c r="N89" s="66" t="str">
        <f>IFERROR(IF(BT89="","",IF(INDEX(N$1:N88,MATCH(BT89,BT$1:BT88,0),1)=0,"",INDEX(N$1:N88,MATCH(BT89,BT$1:BT88,0),1))),"")</f>
        <v/>
      </c>
      <c r="O89" s="66" t="str">
        <f>IFERROR(IF(BT89="","",IF(INDEX(O$1:O88,MATCH(BT89,BT$1:BT88,0),1)=0,"",INDEX(O$1:O88,MATCH(BT89,BT$1:BT88,0),1))),"")</f>
        <v/>
      </c>
      <c r="P89" s="4"/>
      <c r="Q89" s="2"/>
      <c r="R89" s="66"/>
      <c r="T89" s="66"/>
      <c r="U89" s="5" t="str">
        <f>IFERROR(IF(INDEX(U$1:U88,MATCH(T89,T$1:T88,0),1)=0,"",INDEX(U$1:U88,MATCH(T89,T$1:T88,0),1)),"")</f>
        <v/>
      </c>
      <c r="V89" s="66"/>
      <c r="W89" s="5" t="str">
        <f>IFERROR(IF(INDEX(W$1:W88,MATCH(V89,V$1:V88,0),1)=0,"",INDEX(W$1:W88,MATCH(V89,V$1:V88,0),1)),"")</f>
        <v/>
      </c>
      <c r="X89" s="2" t="str">
        <f>IFERROR(INDEX('padron cfe'!D:D,MATCH(DATOS!C89,'padron cfe'!A:A,0),1),"")</f>
        <v/>
      </c>
      <c r="Y89" s="4"/>
      <c r="Z89" s="4"/>
      <c r="AA89" s="4"/>
      <c r="AB89" s="4"/>
      <c r="AC89" s="6" t="s">
        <v>157</v>
      </c>
      <c r="AD89" s="4"/>
      <c r="AE89" s="4" t="str">
        <f t="shared" si="21"/>
        <v/>
      </c>
      <c r="AF89" s="4"/>
      <c r="AG89" s="4"/>
      <c r="AH89" s="4"/>
      <c r="AI89" s="2" t="str">
        <f>IFERROR(IF(INDEX(AI$1:AI88,MATCH(BT89,BT$1:BT88,0),1)=0,"",INDEX(AI$1:AI88,MATCH(BT89,BT$1:BT88,0),1)),"")</f>
        <v/>
      </c>
      <c r="AJ89" s="2" t="str">
        <f>IFERROR(IF(INDEX(AJ$1:AJ88,MATCH(BT89,BT$1:BT88,0),1)=0,"",INDEX(AJ$1:AJ88,MATCH(BT89,BT$1:BT88,0),1)),"")</f>
        <v/>
      </c>
      <c r="AK89" s="2" t="str">
        <f>IFERROR(IF(INDEX(AK$1:AK88,MATCH(BT89,BT$1:BT88,0),1)=0,"",INDEX(AK$1:AK88,MATCH(BT89,BT$1:BT88,0),1)),"")</f>
        <v/>
      </c>
      <c r="AL89" s="31"/>
      <c r="AM89" s="31"/>
      <c r="AN89" s="2"/>
      <c r="AO89" s="4"/>
      <c r="AP89" s="4"/>
      <c r="AQ89" s="4"/>
      <c r="AR89" s="4"/>
      <c r="AS89" s="4"/>
      <c r="AT89" s="4"/>
      <c r="AU89" s="4"/>
      <c r="AV89" s="4"/>
      <c r="AW89" s="4"/>
      <c r="AY89" s="7"/>
      <c r="AZ89" s="47"/>
      <c r="BA89" s="66"/>
      <c r="BB89" s="66"/>
      <c r="BC89" s="66"/>
      <c r="BD89" s="78"/>
      <c r="BE89" s="66"/>
      <c r="BF89" s="66"/>
      <c r="BG89" s="4"/>
      <c r="BH89" s="69"/>
      <c r="BI89" s="4"/>
      <c r="BJ89" s="4"/>
      <c r="BK89" s="9"/>
      <c r="BL89" s="7"/>
      <c r="BM89" s="7"/>
      <c r="BN89" s="7"/>
      <c r="BO89" s="286"/>
      <c r="BP89" s="22"/>
      <c r="BQ89" s="7" t="str">
        <f t="shared" ca="1" si="22"/>
        <v/>
      </c>
      <c r="BR89" s="75" t="str">
        <f t="shared" si="23"/>
        <v/>
      </c>
      <c r="BS89" s="75" t="str">
        <f t="shared" si="24"/>
        <v/>
      </c>
      <c r="BT89" s="5" t="str">
        <f t="shared" si="25"/>
        <v/>
      </c>
      <c r="BU89" s="79" t="str">
        <f t="shared" si="26"/>
        <v/>
      </c>
      <c r="BV89" s="79" t="str">
        <f t="shared" si="27"/>
        <v/>
      </c>
      <c r="BW89" s="79" t="str">
        <f t="shared" si="28"/>
        <v/>
      </c>
      <c r="CC89" s="4" t="str">
        <f>IF(IFERROR(VLOOKUP(C89,C90:C$1993,1,0),"")="","",COUNTIF(C:C,C89))</f>
        <v/>
      </c>
      <c r="CG89" s="5" t="str">
        <f>IF(B89="","",IF(CC89="",1+(MAX(CG$2:CG88)),""))</f>
        <v/>
      </c>
      <c r="CH89" s="5" t="str">
        <f t="shared" si="29"/>
        <v/>
      </c>
      <c r="CI89" s="5" t="str">
        <f t="shared" si="30"/>
        <v/>
      </c>
      <c r="CJ89" s="14" t="str">
        <f t="shared" si="31"/>
        <v/>
      </c>
      <c r="CK89" s="25"/>
      <c r="CL89" s="15"/>
      <c r="CM89" s="5" t="str">
        <f t="shared" si="32"/>
        <v/>
      </c>
      <c r="CP89" s="5" t="str">
        <f t="shared" si="33"/>
        <v/>
      </c>
      <c r="CQ89" s="5" t="str">
        <f>IF(BT89="","",IFERROR(IF(VLOOKUP(BT89,BT$2:BT88,1,0)=0,"",""),BT89))</f>
        <v/>
      </c>
      <c r="CR89" s="22" t="str">
        <f>IF(CQ89="","",(IFERROR(VLOOKUP(MID(CQ89,1,1),$DI$2:DM$28,3,0),0)+IFERROR(VLOOKUP(MID(CQ89,2,1),DI$2:DM$28,4,0),0)+IFERROR(VLOOKUP(MID(CQ89,3,1),DI$2:DM$28,5,0),0)+(ROW(CQ89)/1000000000000)))</f>
        <v/>
      </c>
      <c r="CT89" s="5">
        <v>88</v>
      </c>
      <c r="CU89" s="5" t="str">
        <f>IFERROR(VLOOKUP(CT89,CP$2:CQ1165,2,0),"")</f>
        <v/>
      </c>
      <c r="DO89" s="5" t="e">
        <f>IF(REPORTE!AH$2="si",IF(C89=VALUE(REPORTE!C$22),IF(SUM(DO90:DO$1993),CONCATENATE(INT(B89),", "),INT(B89)),""),IF(C89=VALUE(REPORTE!C$21),IF(SUM(DO90:DO$1993),CONCATENATE(INT(B89),", "),INT(B89)),""))</f>
        <v>#VALUE!</v>
      </c>
    </row>
    <row r="90" spans="1:120" s="5" customFormat="1" ht="15" customHeight="1" x14ac:dyDescent="0.25">
      <c r="A90" s="4" t="str">
        <f t="shared" ca="1" si="20"/>
        <v/>
      </c>
      <c r="B90" s="6"/>
      <c r="C90" s="8"/>
      <c r="D90" s="1" t="str">
        <f>IFERROR(INDEX('padron cfe'!B:B,MATCH(DATOS!C90,'padron cfe'!A:A,0),1),"")</f>
        <v/>
      </c>
      <c r="E90" s="1"/>
      <c r="F90" s="7"/>
      <c r="G90" s="9" t="s">
        <v>157</v>
      </c>
      <c r="H90" s="5" t="str">
        <f>IF(F90="","",IFERROR(CONCATENATE("PEUA",VLOOKUP(ESTADO,REPORTE!AV$2:AW$33,2,0),DIDTRITO_FORM,CADER_FORM,IFERROR(INDEX(CA:CA,MATCH(DAY(F90),BZ:BZ,0),1),DAY(F90)),IFERROR(INDEX(CA:CA,MATCH(MONTH(F90),BZ:BZ,0),1),MONTH(F90)),YEAR(F90),G90),""))</f>
        <v/>
      </c>
      <c r="I90" s="4"/>
      <c r="J90" s="66"/>
      <c r="K90" s="66"/>
      <c r="L90" s="66"/>
      <c r="M90" s="2" t="str">
        <f>IFERROR(INDEX('padron cfe'!C:C,MATCH(DATOS!C90,'padron cfe'!A:A,0),1),"")</f>
        <v/>
      </c>
      <c r="N90" s="66" t="str">
        <f>IFERROR(IF(BT90="","",IF(INDEX(N$1:N89,MATCH(BT90,BT$1:BT89,0),1)=0,"",INDEX(N$1:N89,MATCH(BT90,BT$1:BT89,0),1))),"")</f>
        <v/>
      </c>
      <c r="O90" s="66" t="str">
        <f>IFERROR(IF(BT90="","",IF(INDEX(O$1:O89,MATCH(BT90,BT$1:BT89,0),1)=0,"",INDEX(O$1:O89,MATCH(BT90,BT$1:BT89,0),1))),"")</f>
        <v/>
      </c>
      <c r="P90" s="4"/>
      <c r="Q90" s="2"/>
      <c r="R90" s="66"/>
      <c r="T90" s="66"/>
      <c r="U90" s="5" t="str">
        <f>IFERROR(IF(INDEX(U$1:U89,MATCH(T90,T$1:T89,0),1)=0,"",INDEX(U$1:U89,MATCH(T90,T$1:T89,0),1)),"")</f>
        <v/>
      </c>
      <c r="V90" s="66"/>
      <c r="W90" s="5" t="str">
        <f>IFERROR(IF(INDEX(W$1:W89,MATCH(V90,V$1:V89,0),1)=0,"",INDEX(W$1:W89,MATCH(V90,V$1:V89,0),1)),"")</f>
        <v/>
      </c>
      <c r="X90" s="2" t="str">
        <f>IFERROR(INDEX('padron cfe'!D:D,MATCH(DATOS!C90,'padron cfe'!A:A,0),1),"")</f>
        <v/>
      </c>
      <c r="Y90" s="4"/>
      <c r="Z90" s="4"/>
      <c r="AA90" s="4"/>
      <c r="AB90" s="4"/>
      <c r="AC90" s="6" t="s">
        <v>157</v>
      </c>
      <c r="AD90" s="4"/>
      <c r="AE90" s="4" t="str">
        <f t="shared" si="21"/>
        <v/>
      </c>
      <c r="AF90" s="4"/>
      <c r="AG90" s="4"/>
      <c r="AH90" s="4"/>
      <c r="AI90" s="2" t="str">
        <f>IFERROR(IF(INDEX(AI$1:AI89,MATCH(BT90,BT$1:BT89,0),1)=0,"",INDEX(AI$1:AI89,MATCH(BT90,BT$1:BT89,0),1)),"")</f>
        <v/>
      </c>
      <c r="AJ90" s="2" t="str">
        <f>IFERROR(IF(INDEX(AJ$1:AJ89,MATCH(BT90,BT$1:BT89,0),1)=0,"",INDEX(AJ$1:AJ89,MATCH(BT90,BT$1:BT89,0),1)),"")</f>
        <v/>
      </c>
      <c r="AK90" s="2" t="str">
        <f>IFERROR(IF(INDEX(AK$1:AK89,MATCH(BT90,BT$1:BT89,0),1)=0,"",INDEX(AK$1:AK89,MATCH(BT90,BT$1:BT89,0),1)),"")</f>
        <v/>
      </c>
      <c r="AL90" s="31"/>
      <c r="AM90" s="31"/>
      <c r="AN90" s="2"/>
      <c r="AO90" s="4"/>
      <c r="AP90" s="4"/>
      <c r="AQ90" s="4"/>
      <c r="AR90" s="4"/>
      <c r="AS90" s="4"/>
      <c r="AT90" s="4"/>
      <c r="AU90" s="4"/>
      <c r="AV90" s="4"/>
      <c r="AW90" s="4"/>
      <c r="AY90" s="7"/>
      <c r="AZ90" s="47"/>
      <c r="BA90" s="66"/>
      <c r="BB90" s="66"/>
      <c r="BC90" s="66"/>
      <c r="BD90" s="78"/>
      <c r="BE90" s="66"/>
      <c r="BF90" s="66"/>
      <c r="BG90" s="4"/>
      <c r="BH90" s="69"/>
      <c r="BI90" s="4"/>
      <c r="BJ90" s="4"/>
      <c r="BK90" s="9" t="s">
        <v>157</v>
      </c>
      <c r="BL90" s="7"/>
      <c r="BM90" s="7"/>
      <c r="BN90" s="7"/>
      <c r="BO90" s="286"/>
      <c r="BP90" s="22"/>
      <c r="BQ90" s="7" t="str">
        <f t="shared" ca="1" si="22"/>
        <v/>
      </c>
      <c r="BR90" s="75" t="str">
        <f t="shared" si="23"/>
        <v/>
      </c>
      <c r="BS90" s="75" t="str">
        <f t="shared" si="24"/>
        <v/>
      </c>
      <c r="BT90" s="5" t="str">
        <f t="shared" si="25"/>
        <v/>
      </c>
      <c r="BU90" s="79" t="str">
        <f t="shared" si="26"/>
        <v/>
      </c>
      <c r="BV90" s="79" t="str">
        <f t="shared" si="27"/>
        <v/>
      </c>
      <c r="BW90" s="79" t="str">
        <f t="shared" si="28"/>
        <v/>
      </c>
      <c r="CC90" s="4" t="str">
        <f>IF(IFERROR(VLOOKUP(C90,C91:C$1993,1,0),"")="","",COUNTIF(C:C,C90))</f>
        <v/>
      </c>
      <c r="CG90" s="5" t="str">
        <f>IF(B90="","",IF(CC90="",1+(MAX(CG$2:CG89)),""))</f>
        <v/>
      </c>
      <c r="CH90" s="5" t="str">
        <f t="shared" si="29"/>
        <v/>
      </c>
      <c r="CI90" s="5" t="str">
        <f t="shared" si="30"/>
        <v/>
      </c>
      <c r="CJ90" s="14" t="str">
        <f t="shared" si="31"/>
        <v/>
      </c>
      <c r="CK90" s="25"/>
      <c r="CL90" s="15"/>
      <c r="CM90" s="5" t="str">
        <f t="shared" si="32"/>
        <v/>
      </c>
      <c r="CP90" s="5" t="str">
        <f t="shared" si="33"/>
        <v/>
      </c>
      <c r="CQ90" s="5" t="str">
        <f>IF(BT90="","",IFERROR(IF(VLOOKUP(BT90,BT$2:BT89,1,0)=0,"",""),BT90))</f>
        <v/>
      </c>
      <c r="CR90" s="22" t="str">
        <f>IF(CQ90="","",(IFERROR(VLOOKUP(MID(CQ90,1,1),$DI$2:DM$28,3,0),0)+IFERROR(VLOOKUP(MID(CQ90,2,1),DI$2:DM$28,4,0),0)+IFERROR(VLOOKUP(MID(CQ90,3,1),DI$2:DM$28,5,0),0)+(ROW(CQ90)/1000000000000)))</f>
        <v/>
      </c>
      <c r="CT90" s="5">
        <v>89</v>
      </c>
      <c r="CU90" s="5" t="str">
        <f>IFERROR(VLOOKUP(CT90,CP$2:CQ1166,2,0),"")</f>
        <v/>
      </c>
      <c r="DO90" s="5" t="e">
        <f>IF(REPORTE!AH$2="si",IF(C90=VALUE(REPORTE!C$22),IF(SUM(DO91:DO$1993),CONCATENATE(INT(B90),", "),INT(B90)),""),IF(C90=VALUE(REPORTE!C$21),IF(SUM(DO91:DO$1993),CONCATENATE(INT(B90),", "),INT(B90)),""))</f>
        <v>#VALUE!</v>
      </c>
    </row>
    <row r="91" spans="1:120" s="5" customFormat="1" ht="15" customHeight="1" x14ac:dyDescent="0.25">
      <c r="A91" s="4" t="str">
        <f t="shared" ca="1" si="20"/>
        <v/>
      </c>
      <c r="B91" s="6"/>
      <c r="C91" s="8"/>
      <c r="D91" s="1" t="str">
        <f>IFERROR(INDEX('padron cfe'!B:B,MATCH(DATOS!C91,'padron cfe'!A:A,0),1),"")</f>
        <v/>
      </c>
      <c r="E91" s="1"/>
      <c r="F91" s="7"/>
      <c r="G91" s="9" t="s">
        <v>157</v>
      </c>
      <c r="H91" s="5" t="str">
        <f>IF(F91="","",IFERROR(CONCATENATE("PEUA",VLOOKUP(ESTADO,REPORTE!AV$2:AW$33,2,0),DIDTRITO_FORM,CADER_FORM,IFERROR(INDEX(CA:CA,MATCH(DAY(F91),BZ:BZ,0),1),DAY(F91)),IFERROR(INDEX(CA:CA,MATCH(MONTH(F91),BZ:BZ,0),1),MONTH(F91)),YEAR(F91),G91),""))</f>
        <v/>
      </c>
      <c r="I91" s="4"/>
      <c r="J91" s="66"/>
      <c r="K91" s="66"/>
      <c r="L91" s="66"/>
      <c r="M91" s="2" t="str">
        <f>IFERROR(INDEX('padron cfe'!C:C,MATCH(DATOS!C91,'padron cfe'!A:A,0),1),"")</f>
        <v/>
      </c>
      <c r="N91" s="66" t="str">
        <f>IFERROR(IF(BT91="","",IF(INDEX(N$1:N90,MATCH(BT91,BT$1:BT90,0),1)=0,"",INDEX(N$1:N90,MATCH(BT91,BT$1:BT90,0),1))),"")</f>
        <v/>
      </c>
      <c r="O91" s="66" t="str">
        <f>IFERROR(IF(BT91="","",IF(INDEX(O$1:O90,MATCH(BT91,BT$1:BT90,0),1)=0,"",INDEX(O$1:O90,MATCH(BT91,BT$1:BT90,0),1))),"")</f>
        <v/>
      </c>
      <c r="P91" s="4"/>
      <c r="Q91" s="2"/>
      <c r="R91" s="66"/>
      <c r="T91" s="66"/>
      <c r="U91" s="5" t="str">
        <f>IFERROR(IF(INDEX(U$1:U90,MATCH(T91,T$1:T90,0),1)=0,"",INDEX(U$1:U90,MATCH(T91,T$1:T90,0),1)),"")</f>
        <v/>
      </c>
      <c r="V91" s="66"/>
      <c r="W91" s="5" t="str">
        <f>IFERROR(IF(INDEX(W$1:W90,MATCH(V91,V$1:V90,0),1)=0,"",INDEX(W$1:W90,MATCH(V91,V$1:V90,0),1)),"")</f>
        <v/>
      </c>
      <c r="X91" s="2" t="str">
        <f>IFERROR(INDEX('padron cfe'!D:D,MATCH(DATOS!C91,'padron cfe'!A:A,0),1),"")</f>
        <v/>
      </c>
      <c r="Y91" s="4"/>
      <c r="Z91" s="4"/>
      <c r="AA91" s="4"/>
      <c r="AB91" s="4"/>
      <c r="AC91" s="6" t="s">
        <v>157</v>
      </c>
      <c r="AD91" s="4"/>
      <c r="AE91" s="4" t="str">
        <f t="shared" si="21"/>
        <v/>
      </c>
      <c r="AF91" s="4"/>
      <c r="AG91" s="4"/>
      <c r="AH91" s="4"/>
      <c r="AI91" s="2" t="str">
        <f>IFERROR(IF(INDEX(AI$1:AI90,MATCH(BT91,BT$1:BT90,0),1)=0,"",INDEX(AI$1:AI90,MATCH(BT91,BT$1:BT90,0),1)),"")</f>
        <v/>
      </c>
      <c r="AJ91" s="2" t="str">
        <f>IFERROR(IF(INDEX(AJ$1:AJ90,MATCH(BT91,BT$1:BT90,0),1)=0,"",INDEX(AJ$1:AJ90,MATCH(BT91,BT$1:BT90,0),1)),"")</f>
        <v/>
      </c>
      <c r="AK91" s="2" t="str">
        <f>IFERROR(IF(INDEX(AK$1:AK90,MATCH(BT91,BT$1:BT90,0),1)=0,"",INDEX(AK$1:AK90,MATCH(BT91,BT$1:BT90,0),1)),"")</f>
        <v/>
      </c>
      <c r="AL91" s="31"/>
      <c r="AM91" s="31"/>
      <c r="AN91" s="2"/>
      <c r="AO91" s="4"/>
      <c r="AP91" s="4"/>
      <c r="AQ91" s="4"/>
      <c r="AR91" s="4"/>
      <c r="AS91" s="4"/>
      <c r="AT91" s="4"/>
      <c r="AU91" s="4"/>
      <c r="AV91" s="4"/>
      <c r="AW91" s="4"/>
      <c r="AY91" s="7"/>
      <c r="AZ91" s="47"/>
      <c r="BA91" s="66"/>
      <c r="BB91" s="66"/>
      <c r="BC91" s="66"/>
      <c r="BD91" s="78"/>
      <c r="BE91" s="66"/>
      <c r="BF91" s="66"/>
      <c r="BG91" s="4"/>
      <c r="BH91" s="69"/>
      <c r="BI91" s="4"/>
      <c r="BJ91" s="4"/>
      <c r="BK91" s="9"/>
      <c r="BL91" s="7"/>
      <c r="BM91" s="7"/>
      <c r="BN91" s="7"/>
      <c r="BO91" s="286"/>
      <c r="BP91" s="22"/>
      <c r="BQ91" s="7" t="str">
        <f t="shared" ca="1" si="22"/>
        <v/>
      </c>
      <c r="BR91" s="75" t="str">
        <f t="shared" si="23"/>
        <v/>
      </c>
      <c r="BS91" s="75" t="str">
        <f t="shared" si="24"/>
        <v/>
      </c>
      <c r="BT91" s="5" t="str">
        <f t="shared" si="25"/>
        <v/>
      </c>
      <c r="BU91" s="79" t="str">
        <f t="shared" si="26"/>
        <v/>
      </c>
      <c r="BV91" s="79" t="str">
        <f t="shared" si="27"/>
        <v/>
      </c>
      <c r="BW91" s="79" t="str">
        <f t="shared" si="28"/>
        <v/>
      </c>
      <c r="CC91" s="4" t="str">
        <f>IF(IFERROR(VLOOKUP(C91,C92:C$1993,1,0),"")="","",COUNTIF(C:C,C91))</f>
        <v/>
      </c>
      <c r="CG91" s="5" t="str">
        <f>IF(B91="","",IF(CC91="",1+(MAX(CG$2:CG90)),""))</f>
        <v/>
      </c>
      <c r="CH91" s="5" t="str">
        <f t="shared" si="29"/>
        <v/>
      </c>
      <c r="CI91" s="5" t="str">
        <f t="shared" si="30"/>
        <v/>
      </c>
      <c r="CJ91" s="14" t="str">
        <f t="shared" si="31"/>
        <v/>
      </c>
      <c r="CK91" s="25"/>
      <c r="CL91" s="15"/>
      <c r="CM91" s="5" t="str">
        <f t="shared" si="32"/>
        <v/>
      </c>
      <c r="CP91" s="5" t="str">
        <f t="shared" si="33"/>
        <v/>
      </c>
      <c r="CQ91" s="5" t="str">
        <f>IF(BT91="","",IFERROR(IF(VLOOKUP(BT91,BT$2:BT90,1,0)=0,"",""),BT91))</f>
        <v/>
      </c>
      <c r="CR91" s="22" t="str">
        <f>IF(CQ91="","",(IFERROR(VLOOKUP(MID(CQ91,1,1),$DI$2:DM$28,3,0),0)+IFERROR(VLOOKUP(MID(CQ91,2,1),DI$2:DM$28,4,0),0)+IFERROR(VLOOKUP(MID(CQ91,3,1),DI$2:DM$28,5,0),0)+(ROW(CQ91)/1000000000000)))</f>
        <v/>
      </c>
      <c r="CT91" s="5">
        <v>90</v>
      </c>
      <c r="CU91" s="5" t="str">
        <f>IFERROR(VLOOKUP(CT91,CP$2:CQ1167,2,0),"")</f>
        <v/>
      </c>
      <c r="DO91" s="5" t="e">
        <f>IF(REPORTE!AH$2="si",IF(C91=VALUE(REPORTE!C$22),IF(SUM(DO92:DO$1993),CONCATENATE(INT(B91),", "),INT(B91)),""),IF(C91=VALUE(REPORTE!C$21),IF(SUM(DO92:DO$1993),CONCATENATE(INT(B91),", "),INT(B91)),""))</f>
        <v>#VALUE!</v>
      </c>
    </row>
    <row r="92" spans="1:120" s="5" customFormat="1" ht="15" customHeight="1" x14ac:dyDescent="0.25">
      <c r="A92" s="4" t="str">
        <f t="shared" ca="1" si="20"/>
        <v/>
      </c>
      <c r="B92" s="6"/>
      <c r="C92" s="8"/>
      <c r="D92" s="1" t="str">
        <f>IFERROR(INDEX('padron cfe'!B:B,MATCH(DATOS!C92,'padron cfe'!A:A,0),1),"")</f>
        <v/>
      </c>
      <c r="E92" s="1"/>
      <c r="F92" s="7"/>
      <c r="G92" s="9" t="s">
        <v>157</v>
      </c>
      <c r="H92" s="5" t="str">
        <f>IF(F92="","",IFERROR(CONCATENATE("PEUA",VLOOKUP(ESTADO,REPORTE!AV$2:AW$33,2,0),DIDTRITO_FORM,CADER_FORM,IFERROR(INDEX(CA:CA,MATCH(DAY(F92),BZ:BZ,0),1),DAY(F92)),IFERROR(INDEX(CA:CA,MATCH(MONTH(F92),BZ:BZ,0),1),MONTH(F92)),YEAR(F92),G92),""))</f>
        <v/>
      </c>
      <c r="I92" s="4"/>
      <c r="J92" s="66"/>
      <c r="K92" s="66"/>
      <c r="L92" s="66"/>
      <c r="M92" s="2" t="str">
        <f>IFERROR(INDEX('padron cfe'!C:C,MATCH(DATOS!C92,'padron cfe'!A:A,0),1),"")</f>
        <v/>
      </c>
      <c r="N92" s="66" t="str">
        <f>IFERROR(IF(BT92="","",IF(INDEX(N$1:N91,MATCH(BT92,BT$1:BT91,0),1)=0,"",INDEX(N$1:N91,MATCH(BT92,BT$1:BT91,0),1))),"")</f>
        <v/>
      </c>
      <c r="O92" s="66" t="str">
        <f>IFERROR(IF(BT92="","",IF(INDEX(O$1:O91,MATCH(BT92,BT$1:BT91,0),1)=0,"",INDEX(O$1:O91,MATCH(BT92,BT$1:BT91,0),1))),"")</f>
        <v/>
      </c>
      <c r="P92" s="4"/>
      <c r="Q92" s="2"/>
      <c r="R92" s="66"/>
      <c r="T92" s="66"/>
      <c r="U92" s="5" t="str">
        <f>IFERROR(IF(INDEX(U$1:U91,MATCH(T92,T$1:T91,0),1)=0,"",INDEX(U$1:U91,MATCH(T92,T$1:T91,0),1)),"")</f>
        <v/>
      </c>
      <c r="V92" s="66"/>
      <c r="W92" s="5" t="str">
        <f>IFERROR(IF(INDEX(W$1:W91,MATCH(V92,V$1:V91,0),1)=0,"",INDEX(W$1:W91,MATCH(V92,V$1:V91,0),1)),"")</f>
        <v/>
      </c>
      <c r="X92" s="2" t="str">
        <f>IFERROR(INDEX('padron cfe'!D:D,MATCH(DATOS!C92,'padron cfe'!A:A,0),1),"")</f>
        <v/>
      </c>
      <c r="Y92" s="4"/>
      <c r="Z92" s="4"/>
      <c r="AA92" s="4"/>
      <c r="AB92" s="4"/>
      <c r="AC92" s="6" t="s">
        <v>157</v>
      </c>
      <c r="AD92" s="4"/>
      <c r="AE92" s="4" t="str">
        <f t="shared" si="21"/>
        <v/>
      </c>
      <c r="AF92" s="4"/>
      <c r="AG92" s="4"/>
      <c r="AH92" s="4"/>
      <c r="AI92" s="2" t="str">
        <f>IFERROR(IF(INDEX(AI$1:AI91,MATCH(BT92,BT$1:BT91,0),1)=0,"",INDEX(AI$1:AI91,MATCH(BT92,BT$1:BT91,0),1)),"")</f>
        <v/>
      </c>
      <c r="AJ92" s="2" t="str">
        <f>IFERROR(IF(INDEX(AJ$1:AJ91,MATCH(BT92,BT$1:BT91,0),1)=0,"",INDEX(AJ$1:AJ91,MATCH(BT92,BT$1:BT91,0),1)),"")</f>
        <v/>
      </c>
      <c r="AK92" s="2" t="str">
        <f>IFERROR(IF(INDEX(AK$1:AK91,MATCH(BT92,BT$1:BT91,0),1)=0,"",INDEX(AK$1:AK91,MATCH(BT92,BT$1:BT91,0),1)),"")</f>
        <v/>
      </c>
      <c r="AL92" s="31"/>
      <c r="AM92" s="31"/>
      <c r="AN92" s="2"/>
      <c r="AO92" s="4"/>
      <c r="AP92" s="4"/>
      <c r="AQ92" s="4"/>
      <c r="AR92" s="4"/>
      <c r="AS92" s="4"/>
      <c r="AT92" s="4"/>
      <c r="AU92" s="4"/>
      <c r="AV92" s="4"/>
      <c r="AW92" s="4"/>
      <c r="AY92" s="7"/>
      <c r="AZ92" s="47"/>
      <c r="BA92" s="66"/>
      <c r="BB92" s="66"/>
      <c r="BC92" s="66"/>
      <c r="BD92" s="78"/>
      <c r="BE92" s="66"/>
      <c r="BF92" s="66"/>
      <c r="BG92" s="4"/>
      <c r="BH92" s="69"/>
      <c r="BI92" s="4"/>
      <c r="BJ92" s="4"/>
      <c r="BK92" s="9" t="s">
        <v>157</v>
      </c>
      <c r="BL92" s="7"/>
      <c r="BM92" s="7"/>
      <c r="BN92" s="7"/>
      <c r="BO92" s="286"/>
      <c r="BP92" s="22"/>
      <c r="BQ92" s="7" t="str">
        <f t="shared" ca="1" si="22"/>
        <v/>
      </c>
      <c r="BR92" s="75" t="str">
        <f t="shared" si="23"/>
        <v/>
      </c>
      <c r="BS92" s="75" t="str">
        <f t="shared" si="24"/>
        <v/>
      </c>
      <c r="BT92" s="5" t="str">
        <f t="shared" si="25"/>
        <v/>
      </c>
      <c r="BU92" s="79" t="str">
        <f t="shared" si="26"/>
        <v/>
      </c>
      <c r="BV92" s="79" t="str">
        <f t="shared" si="27"/>
        <v/>
      </c>
      <c r="BW92" s="79" t="str">
        <f t="shared" si="28"/>
        <v/>
      </c>
      <c r="CC92" s="4" t="str">
        <f>IF(IFERROR(VLOOKUP(C92,C93:C$1993,1,0),"")="","",COUNTIF(C:C,C92))</f>
        <v/>
      </c>
      <c r="CG92" s="5" t="str">
        <f>IF(B92="","",IF(CC92="",1+(MAX(CG$2:CG91)),""))</f>
        <v/>
      </c>
      <c r="CH92" s="5" t="str">
        <f t="shared" si="29"/>
        <v/>
      </c>
      <c r="CI92" s="5" t="str">
        <f t="shared" si="30"/>
        <v/>
      </c>
      <c r="CJ92" s="14" t="str">
        <f t="shared" si="31"/>
        <v/>
      </c>
      <c r="CK92" s="25"/>
      <c r="CL92" s="15"/>
      <c r="CM92" s="5" t="str">
        <f t="shared" si="32"/>
        <v/>
      </c>
      <c r="CP92" s="5" t="str">
        <f t="shared" si="33"/>
        <v/>
      </c>
      <c r="CQ92" s="5" t="str">
        <f>IF(BT92="","",IFERROR(IF(VLOOKUP(BT92,BT$2:BT91,1,0)=0,"",""),BT92))</f>
        <v/>
      </c>
      <c r="CR92" s="22" t="str">
        <f>IF(CQ92="","",(IFERROR(VLOOKUP(MID(CQ92,1,1),$DI$2:DM$28,3,0),0)+IFERROR(VLOOKUP(MID(CQ92,2,1),DI$2:DM$28,4,0),0)+IFERROR(VLOOKUP(MID(CQ92,3,1),DI$2:DM$28,5,0),0)+(ROW(CQ92)/1000000000000)))</f>
        <v/>
      </c>
      <c r="CT92" s="5">
        <v>91</v>
      </c>
      <c r="CU92" s="5" t="str">
        <f>IFERROR(VLOOKUP(CT92,CP$2:CQ1168,2,0),"")</f>
        <v/>
      </c>
      <c r="DO92" s="5" t="e">
        <f>IF(REPORTE!AH$2="si",IF(C92=VALUE(REPORTE!C$22),IF(SUM(DO93:DO$1993),CONCATENATE(INT(B92),", "),INT(B92)),""),IF(C92=VALUE(REPORTE!C$21),IF(SUM(DO93:DO$1993),CONCATENATE(INT(B92),", "),INT(B92)),""))</f>
        <v>#VALUE!</v>
      </c>
    </row>
    <row r="93" spans="1:120" s="5" customFormat="1" ht="15" customHeight="1" x14ac:dyDescent="0.25">
      <c r="A93" s="4" t="str">
        <f t="shared" ca="1" si="20"/>
        <v/>
      </c>
      <c r="B93" s="6"/>
      <c r="C93" s="8"/>
      <c r="D93" s="1" t="str">
        <f>IFERROR(INDEX('padron cfe'!B:B,MATCH(DATOS!C93,'padron cfe'!A:A,0),1),"")</f>
        <v/>
      </c>
      <c r="E93" s="1"/>
      <c r="F93" s="7"/>
      <c r="G93" s="9" t="s">
        <v>157</v>
      </c>
      <c r="H93" s="5" t="str">
        <f>IF(F93="","",IFERROR(CONCATENATE("PEUA",VLOOKUP(ESTADO,REPORTE!AV$2:AW$33,2,0),DIDTRITO_FORM,CADER_FORM,IFERROR(INDEX(CA:CA,MATCH(DAY(F93),BZ:BZ,0),1),DAY(F93)),IFERROR(INDEX(CA:CA,MATCH(MONTH(F93),BZ:BZ,0),1),MONTH(F93)),YEAR(F93),G93),""))</f>
        <v/>
      </c>
      <c r="I93" s="4"/>
      <c r="J93" s="66"/>
      <c r="K93" s="66"/>
      <c r="L93" s="66"/>
      <c r="M93" s="2" t="str">
        <f>IFERROR(INDEX('padron cfe'!C:C,MATCH(DATOS!C93,'padron cfe'!A:A,0),1),"")</f>
        <v/>
      </c>
      <c r="N93" s="66" t="str">
        <f>IFERROR(IF(BT93="","",IF(INDEX(N$1:N92,MATCH(BT93,BT$1:BT92,0),1)=0,"",INDEX(N$1:N92,MATCH(BT93,BT$1:BT92,0),1))),"")</f>
        <v/>
      </c>
      <c r="O93" s="66" t="str">
        <f>IFERROR(IF(BT93="","",IF(INDEX(O$1:O92,MATCH(BT93,BT$1:BT92,0),1)=0,"",INDEX(O$1:O92,MATCH(BT93,BT$1:BT92,0),1))),"")</f>
        <v/>
      </c>
      <c r="P93" s="4"/>
      <c r="Q93" s="2"/>
      <c r="R93" s="66"/>
      <c r="T93" s="66"/>
      <c r="U93" s="5" t="str">
        <f>IFERROR(IF(INDEX(U$1:U92,MATCH(T93,T$1:T92,0),1)=0,"",INDEX(U$1:U92,MATCH(T93,T$1:T92,0),1)),"")</f>
        <v/>
      </c>
      <c r="V93" s="66"/>
      <c r="W93" s="5" t="str">
        <f>IFERROR(IF(INDEX(W$1:W92,MATCH(V93,V$1:V92,0),1)=0,"",INDEX(W$1:W92,MATCH(V93,V$1:V92,0),1)),"")</f>
        <v/>
      </c>
      <c r="X93" s="2" t="str">
        <f>IFERROR(INDEX('padron cfe'!D:D,MATCH(DATOS!C93,'padron cfe'!A:A,0),1),"")</f>
        <v/>
      </c>
      <c r="Y93" s="4"/>
      <c r="Z93" s="4"/>
      <c r="AA93" s="4"/>
      <c r="AB93" s="4"/>
      <c r="AC93" s="6" t="s">
        <v>157</v>
      </c>
      <c r="AD93" s="4"/>
      <c r="AE93" s="4" t="str">
        <f t="shared" si="21"/>
        <v/>
      </c>
      <c r="AF93" s="4"/>
      <c r="AG93" s="4"/>
      <c r="AH93" s="4"/>
      <c r="AI93" s="2" t="str">
        <f>IFERROR(IF(INDEX(AI$1:AI92,MATCH(BT93,BT$1:BT92,0),1)=0,"",INDEX(AI$1:AI92,MATCH(BT93,BT$1:BT92,0),1)),"")</f>
        <v/>
      </c>
      <c r="AJ93" s="2" t="str">
        <f>IFERROR(IF(INDEX(AJ$1:AJ92,MATCH(BT93,BT$1:BT92,0),1)=0,"",INDEX(AJ$1:AJ92,MATCH(BT93,BT$1:BT92,0),1)),"")</f>
        <v/>
      </c>
      <c r="AK93" s="2" t="str">
        <f>IFERROR(IF(INDEX(AK$1:AK92,MATCH(BT93,BT$1:BT92,0),1)=0,"",INDEX(AK$1:AK92,MATCH(BT93,BT$1:BT92,0),1)),"")</f>
        <v/>
      </c>
      <c r="AL93" s="31"/>
      <c r="AM93" s="31"/>
      <c r="AN93" s="2"/>
      <c r="AO93" s="4"/>
      <c r="AP93" s="4"/>
      <c r="AQ93" s="4"/>
      <c r="AR93" s="4"/>
      <c r="AS93" s="4"/>
      <c r="AT93" s="4"/>
      <c r="AU93" s="4"/>
      <c r="AV93" s="4"/>
      <c r="AW93" s="4"/>
      <c r="AY93" s="7"/>
      <c r="AZ93" s="47"/>
      <c r="BA93" s="66"/>
      <c r="BB93" s="66"/>
      <c r="BC93" s="66"/>
      <c r="BD93" s="78"/>
      <c r="BE93" s="66"/>
      <c r="BF93" s="66"/>
      <c r="BG93" s="4"/>
      <c r="BH93" s="69"/>
      <c r="BI93" s="4"/>
      <c r="BJ93" s="4"/>
      <c r="BK93" s="9"/>
      <c r="BL93" s="7"/>
      <c r="BM93" s="7"/>
      <c r="BN93" s="7"/>
      <c r="BO93" s="286"/>
      <c r="BP93" s="22"/>
      <c r="BQ93" s="7" t="str">
        <f t="shared" ca="1" si="22"/>
        <v/>
      </c>
      <c r="BR93" s="75" t="str">
        <f t="shared" si="23"/>
        <v/>
      </c>
      <c r="BS93" s="75" t="str">
        <f t="shared" si="24"/>
        <v/>
      </c>
      <c r="BT93" s="5" t="str">
        <f t="shared" si="25"/>
        <v/>
      </c>
      <c r="BU93" s="79" t="str">
        <f t="shared" si="26"/>
        <v/>
      </c>
      <c r="BV93" s="79" t="str">
        <f t="shared" si="27"/>
        <v/>
      </c>
      <c r="BW93" s="79" t="str">
        <f t="shared" si="28"/>
        <v/>
      </c>
      <c r="CC93" s="4" t="str">
        <f>IF(IFERROR(VLOOKUP(C93,C94:C$1993,1,0),"")="","",COUNTIF(C:C,C93))</f>
        <v/>
      </c>
      <c r="CG93" s="5" t="str">
        <f>IF(B93="","",IF(CC93="",1+(MAX(CG$2:CG92)),""))</f>
        <v/>
      </c>
      <c r="CH93" s="5" t="str">
        <f t="shared" si="29"/>
        <v/>
      </c>
      <c r="CI93" s="5" t="str">
        <f t="shared" si="30"/>
        <v/>
      </c>
      <c r="CJ93" s="14" t="str">
        <f t="shared" si="31"/>
        <v/>
      </c>
      <c r="CK93" s="25"/>
      <c r="CL93" s="15"/>
      <c r="CM93" s="5" t="str">
        <f t="shared" si="32"/>
        <v/>
      </c>
      <c r="CP93" s="5" t="str">
        <f t="shared" si="33"/>
        <v/>
      </c>
      <c r="CQ93" s="5" t="str">
        <f>IF(BT93="","",IFERROR(IF(VLOOKUP(BT93,BT$2:BT92,1,0)=0,"",""),BT93))</f>
        <v/>
      </c>
      <c r="CR93" s="22" t="str">
        <f>IF(CQ93="","",(IFERROR(VLOOKUP(MID(CQ93,1,1),$DI$2:DM$28,3,0),0)+IFERROR(VLOOKUP(MID(CQ93,2,1),DI$2:DM$28,4,0),0)+IFERROR(VLOOKUP(MID(CQ93,3,1),DI$2:DM$28,5,0),0)+(ROW(CQ93)/1000000000000)))</f>
        <v/>
      </c>
      <c r="CT93" s="5">
        <v>92</v>
      </c>
      <c r="CU93" s="5" t="str">
        <f>IFERROR(VLOOKUP(CT93,CP$2:CQ1169,2,0),"")</f>
        <v/>
      </c>
      <c r="DO93" s="5" t="e">
        <f>IF(REPORTE!AH$2="si",IF(C93=VALUE(REPORTE!C$22),IF(SUM(DO94:DO$1993),CONCATENATE(INT(B93),", "),INT(B93)),""),IF(C93=VALUE(REPORTE!C$21),IF(SUM(DO94:DO$1993),CONCATENATE(INT(B93),", "),INT(B93)),""))</f>
        <v>#VALUE!</v>
      </c>
    </row>
    <row r="94" spans="1:120" s="5" customFormat="1" ht="15" customHeight="1" x14ac:dyDescent="0.25">
      <c r="A94" s="4" t="str">
        <f t="shared" ca="1" si="20"/>
        <v/>
      </c>
      <c r="B94" s="6"/>
      <c r="C94" s="8"/>
      <c r="D94" s="1" t="str">
        <f>IFERROR(INDEX('padron cfe'!B:B,MATCH(DATOS!C94,'padron cfe'!A:A,0),1),"")</f>
        <v/>
      </c>
      <c r="E94" s="1"/>
      <c r="F94" s="7"/>
      <c r="G94" s="9" t="s">
        <v>157</v>
      </c>
      <c r="H94" s="5" t="str">
        <f>IF(F94="","",IFERROR(CONCATENATE("PEUA",VLOOKUP(ESTADO,REPORTE!AV$2:AW$33,2,0),DIDTRITO_FORM,CADER_FORM,IFERROR(INDEX(CA:CA,MATCH(DAY(F94),BZ:BZ,0),1),DAY(F94)),IFERROR(INDEX(CA:CA,MATCH(MONTH(F94),BZ:BZ,0),1),MONTH(F94)),YEAR(F94),G94),""))</f>
        <v/>
      </c>
      <c r="I94" s="4"/>
      <c r="J94" s="66"/>
      <c r="K94" s="66"/>
      <c r="L94" s="66"/>
      <c r="M94" s="2" t="str">
        <f>IFERROR(INDEX('padron cfe'!C:C,MATCH(DATOS!C94,'padron cfe'!A:A,0),1),"")</f>
        <v/>
      </c>
      <c r="N94" s="66" t="str">
        <f>IFERROR(IF(BT94="","",IF(INDEX(N$1:N93,MATCH(BT94,BT$1:BT93,0),1)=0,"",INDEX(N$1:N93,MATCH(BT94,BT$1:BT93,0),1))),"")</f>
        <v/>
      </c>
      <c r="O94" s="66" t="str">
        <f>IFERROR(IF(BT94="","",IF(INDEX(O$1:O93,MATCH(BT94,BT$1:BT93,0),1)=0,"",INDEX(O$1:O93,MATCH(BT94,BT$1:BT93,0),1))),"")</f>
        <v/>
      </c>
      <c r="P94" s="4"/>
      <c r="Q94" s="2"/>
      <c r="R94" s="66"/>
      <c r="T94" s="66"/>
      <c r="U94" s="5" t="str">
        <f>IFERROR(IF(INDEX(U$1:U93,MATCH(T94,T$1:T93,0),1)=0,"",INDEX(U$1:U93,MATCH(T94,T$1:T93,0),1)),"")</f>
        <v/>
      </c>
      <c r="V94" s="66"/>
      <c r="W94" s="5" t="str">
        <f>IFERROR(IF(INDEX(W$1:W93,MATCH(V94,V$1:V93,0),1)=0,"",INDEX(W$1:W93,MATCH(V94,V$1:V93,0),1)),"")</f>
        <v/>
      </c>
      <c r="X94" s="2" t="str">
        <f>IFERROR(INDEX('padron cfe'!D:D,MATCH(DATOS!C94,'padron cfe'!A:A,0),1),"")</f>
        <v/>
      </c>
      <c r="Y94" s="4"/>
      <c r="Z94" s="4"/>
      <c r="AA94" s="4"/>
      <c r="AB94" s="4"/>
      <c r="AC94" s="6" t="s">
        <v>157</v>
      </c>
      <c r="AD94" s="4"/>
      <c r="AE94" s="4" t="str">
        <f t="shared" si="21"/>
        <v/>
      </c>
      <c r="AF94" s="4"/>
      <c r="AG94" s="4"/>
      <c r="AH94" s="4"/>
      <c r="AI94" s="2" t="str">
        <f>IFERROR(IF(INDEX(AI$1:AI93,MATCH(BT94,BT$1:BT93,0),1)=0,"",INDEX(AI$1:AI93,MATCH(BT94,BT$1:BT93,0),1)),"")</f>
        <v/>
      </c>
      <c r="AJ94" s="2" t="str">
        <f>IFERROR(IF(INDEX(AJ$1:AJ93,MATCH(BT94,BT$1:BT93,0),1)=0,"",INDEX(AJ$1:AJ93,MATCH(BT94,BT$1:BT93,0),1)),"")</f>
        <v/>
      </c>
      <c r="AK94" s="2" t="str">
        <f>IFERROR(IF(INDEX(AK$1:AK93,MATCH(BT94,BT$1:BT93,0),1)=0,"",INDEX(AK$1:AK93,MATCH(BT94,BT$1:BT93,0),1)),"")</f>
        <v/>
      </c>
      <c r="AL94" s="31"/>
      <c r="AM94" s="31"/>
      <c r="AN94" s="2"/>
      <c r="AO94" s="4"/>
      <c r="AP94" s="4"/>
      <c r="AQ94" s="4"/>
      <c r="AR94" s="4"/>
      <c r="AS94" s="4"/>
      <c r="AT94" s="4"/>
      <c r="AU94" s="4"/>
      <c r="AV94" s="4"/>
      <c r="AW94" s="4"/>
      <c r="AY94" s="7"/>
      <c r="AZ94" s="47"/>
      <c r="BA94" s="66"/>
      <c r="BB94" s="66"/>
      <c r="BC94" s="66"/>
      <c r="BD94" s="78"/>
      <c r="BE94" s="66"/>
      <c r="BF94" s="66"/>
      <c r="BG94" s="4"/>
      <c r="BH94" s="69"/>
      <c r="BI94" s="4"/>
      <c r="BJ94" s="4"/>
      <c r="BK94" s="9" t="s">
        <v>157</v>
      </c>
      <c r="BL94" s="7"/>
      <c r="BM94" s="7"/>
      <c r="BN94" s="7"/>
      <c r="BO94" s="286"/>
      <c r="BP94" s="22"/>
      <c r="BQ94" s="7" t="str">
        <f t="shared" ca="1" si="22"/>
        <v/>
      </c>
      <c r="BR94" s="75" t="str">
        <f t="shared" si="23"/>
        <v/>
      </c>
      <c r="BS94" s="75" t="str">
        <f t="shared" si="24"/>
        <v/>
      </c>
      <c r="BT94" s="5" t="str">
        <f t="shared" si="25"/>
        <v/>
      </c>
      <c r="BU94" s="79" t="str">
        <f t="shared" si="26"/>
        <v/>
      </c>
      <c r="BV94" s="79" t="str">
        <f t="shared" si="27"/>
        <v/>
      </c>
      <c r="BW94" s="79" t="str">
        <f t="shared" si="28"/>
        <v/>
      </c>
      <c r="CC94" s="4" t="str">
        <f>IF(IFERROR(VLOOKUP(C94,C95:C$1993,1,0),"")="","",COUNTIF(C:C,C94))</f>
        <v/>
      </c>
      <c r="CG94" s="5" t="str">
        <f>IF(B94="","",IF(CC94="",1+(MAX(CG$2:CG93)),""))</f>
        <v/>
      </c>
      <c r="CH94" s="5" t="str">
        <f t="shared" si="29"/>
        <v/>
      </c>
      <c r="CI94" s="5" t="str">
        <f t="shared" si="30"/>
        <v/>
      </c>
      <c r="CJ94" s="14" t="str">
        <f t="shared" si="31"/>
        <v/>
      </c>
      <c r="CK94" s="25"/>
      <c r="CL94" s="15"/>
      <c r="CM94" s="5" t="str">
        <f t="shared" si="32"/>
        <v/>
      </c>
      <c r="CP94" s="5" t="str">
        <f t="shared" si="33"/>
        <v/>
      </c>
      <c r="CQ94" s="5" t="str">
        <f>IF(BT94="","",IFERROR(IF(VLOOKUP(BT94,BT$2:BT93,1,0)=0,"",""),BT94))</f>
        <v/>
      </c>
      <c r="CR94" s="22" t="str">
        <f>IF(CQ94="","",(IFERROR(VLOOKUP(MID(CQ94,1,1),$DI$2:DM$28,3,0),0)+IFERROR(VLOOKUP(MID(CQ94,2,1),DI$2:DM$28,4,0),0)+IFERROR(VLOOKUP(MID(CQ94,3,1),DI$2:DM$28,5,0),0)+(ROW(CQ94)/1000000000000)))</f>
        <v/>
      </c>
      <c r="CT94" s="5">
        <v>93</v>
      </c>
      <c r="CU94" s="5" t="str">
        <f>IFERROR(VLOOKUP(CT94,CP$2:CQ1170,2,0),"")</f>
        <v/>
      </c>
      <c r="DO94" s="5" t="e">
        <f>IF(REPORTE!AH$2="si",IF(C94=VALUE(REPORTE!C$22),IF(SUM(DO95:DO$1993),CONCATENATE(INT(B94),", "),INT(B94)),""),IF(C94=VALUE(REPORTE!C$21),IF(SUM(DO95:DO$1993),CONCATENATE(INT(B94),", "),INT(B94)),""))</f>
        <v>#VALUE!</v>
      </c>
    </row>
    <row r="95" spans="1:120" s="5" customFormat="1" ht="15" customHeight="1" x14ac:dyDescent="0.25">
      <c r="A95" s="4" t="str">
        <f t="shared" ca="1" si="20"/>
        <v/>
      </c>
      <c r="B95" s="6"/>
      <c r="C95" s="8"/>
      <c r="D95" s="1" t="str">
        <f>IFERROR(INDEX('padron cfe'!B:B,MATCH(DATOS!C95,'padron cfe'!A:A,0),1),"")</f>
        <v/>
      </c>
      <c r="E95" s="1"/>
      <c r="F95" s="7"/>
      <c r="G95" s="9" t="s">
        <v>157</v>
      </c>
      <c r="H95" s="5" t="str">
        <f>IF(F95="","",IFERROR(CONCATENATE("PEUA",VLOOKUP(ESTADO,REPORTE!AV$2:AW$33,2,0),DIDTRITO_FORM,CADER_FORM,IFERROR(INDEX(CA:CA,MATCH(DAY(F95),BZ:BZ,0),1),DAY(F95)),IFERROR(INDEX(CA:CA,MATCH(MONTH(F95),BZ:BZ,0),1),MONTH(F95)),YEAR(F95),G95),""))</f>
        <v/>
      </c>
      <c r="I95" s="4"/>
      <c r="J95" s="66"/>
      <c r="K95" s="66"/>
      <c r="L95" s="66"/>
      <c r="M95" s="2" t="str">
        <f>IFERROR(INDEX('padron cfe'!C:C,MATCH(DATOS!C95,'padron cfe'!A:A,0),1),"")</f>
        <v/>
      </c>
      <c r="N95" s="66" t="str">
        <f>IFERROR(IF(BT95="","",IF(INDEX(N$1:N94,MATCH(BT95,BT$1:BT94,0),1)=0,"",INDEX(N$1:N94,MATCH(BT95,BT$1:BT94,0),1))),"")</f>
        <v/>
      </c>
      <c r="O95" s="66" t="str">
        <f>IFERROR(IF(BT95="","",IF(INDEX(O$1:O94,MATCH(BT95,BT$1:BT94,0),1)=0,"",INDEX(O$1:O94,MATCH(BT95,BT$1:BT94,0),1))),"")</f>
        <v/>
      </c>
      <c r="P95" s="4"/>
      <c r="Q95" s="2"/>
      <c r="R95" s="66"/>
      <c r="T95" s="66"/>
      <c r="U95" s="5" t="str">
        <f>IFERROR(IF(INDEX(U$1:U94,MATCH(T95,T$1:T94,0),1)=0,"",INDEX(U$1:U94,MATCH(T95,T$1:T94,0),1)),"")</f>
        <v/>
      </c>
      <c r="V95" s="66"/>
      <c r="W95" s="5" t="str">
        <f>IFERROR(IF(INDEX(W$1:W94,MATCH(V95,V$1:V94,0),1)=0,"",INDEX(W$1:W94,MATCH(V95,V$1:V94,0),1)),"")</f>
        <v/>
      </c>
      <c r="X95" s="2" t="str">
        <f>IFERROR(INDEX('padron cfe'!D:D,MATCH(DATOS!C95,'padron cfe'!A:A,0),1),"")</f>
        <v/>
      </c>
      <c r="Y95" s="4"/>
      <c r="Z95" s="4"/>
      <c r="AA95" s="4"/>
      <c r="AB95" s="4"/>
      <c r="AC95" s="6" t="s">
        <v>157</v>
      </c>
      <c r="AD95" s="4"/>
      <c r="AE95" s="4" t="str">
        <f t="shared" si="21"/>
        <v/>
      </c>
      <c r="AF95" s="4"/>
      <c r="AG95" s="4"/>
      <c r="AH95" s="4"/>
      <c r="AI95" s="2" t="str">
        <f>IFERROR(IF(INDEX(AI$1:AI94,MATCH(BT95,BT$1:BT94,0),1)=0,"",INDEX(AI$1:AI94,MATCH(BT95,BT$1:BT94,0),1)),"")</f>
        <v/>
      </c>
      <c r="AJ95" s="2" t="str">
        <f>IFERROR(IF(INDEX(AJ$1:AJ94,MATCH(BT95,BT$1:BT94,0),1)=0,"",INDEX(AJ$1:AJ94,MATCH(BT95,BT$1:BT94,0),1)),"")</f>
        <v/>
      </c>
      <c r="AK95" s="2" t="str">
        <f>IFERROR(IF(INDEX(AK$1:AK94,MATCH(BT95,BT$1:BT94,0),1)=0,"",INDEX(AK$1:AK94,MATCH(BT95,BT$1:BT94,0),1)),"")</f>
        <v/>
      </c>
      <c r="AL95" s="31"/>
      <c r="AM95" s="31"/>
      <c r="AN95" s="2"/>
      <c r="AO95" s="4"/>
      <c r="AP95" s="4"/>
      <c r="AQ95" s="4"/>
      <c r="AR95" s="4"/>
      <c r="AS95" s="4"/>
      <c r="AT95" s="4"/>
      <c r="AU95" s="4"/>
      <c r="AV95" s="4"/>
      <c r="AW95" s="4"/>
      <c r="AY95" s="7"/>
      <c r="AZ95" s="47"/>
      <c r="BA95" s="66"/>
      <c r="BB95" s="66"/>
      <c r="BC95" s="66"/>
      <c r="BD95" s="78"/>
      <c r="BE95" s="66"/>
      <c r="BF95" s="66"/>
      <c r="BG95" s="4"/>
      <c r="BH95" s="69"/>
      <c r="BI95" s="4"/>
      <c r="BJ95" s="4"/>
      <c r="BK95" s="9"/>
      <c r="BL95" s="7"/>
      <c r="BM95" s="7"/>
      <c r="BN95" s="7"/>
      <c r="BO95" s="286"/>
      <c r="BP95" s="22"/>
      <c r="BQ95" s="7" t="str">
        <f t="shared" ca="1" si="22"/>
        <v/>
      </c>
      <c r="BR95" s="75" t="str">
        <f t="shared" si="23"/>
        <v/>
      </c>
      <c r="BS95" s="75" t="str">
        <f t="shared" si="24"/>
        <v/>
      </c>
      <c r="BT95" s="5" t="str">
        <f t="shared" si="25"/>
        <v/>
      </c>
      <c r="BU95" s="79" t="str">
        <f t="shared" si="26"/>
        <v/>
      </c>
      <c r="BV95" s="79" t="str">
        <f t="shared" si="27"/>
        <v/>
      </c>
      <c r="BW95" s="79" t="str">
        <f t="shared" si="28"/>
        <v/>
      </c>
      <c r="CC95" s="4" t="str">
        <f>IF(IFERROR(VLOOKUP(C95,C96:C$1993,1,0),"")="","",COUNTIF(C:C,C95))</f>
        <v/>
      </c>
      <c r="CG95" s="5" t="str">
        <f>IF(B95="","",IF(CC95="",1+(MAX(CG$2:CG94)),""))</f>
        <v/>
      </c>
      <c r="CH95" s="5" t="str">
        <f t="shared" si="29"/>
        <v/>
      </c>
      <c r="CI95" s="5" t="str">
        <f t="shared" si="30"/>
        <v/>
      </c>
      <c r="CJ95" s="14" t="str">
        <f t="shared" si="31"/>
        <v/>
      </c>
      <c r="CK95" s="25"/>
      <c r="CL95" s="15"/>
      <c r="CM95" s="5" t="str">
        <f t="shared" si="32"/>
        <v/>
      </c>
      <c r="CP95" s="5" t="str">
        <f t="shared" si="33"/>
        <v/>
      </c>
      <c r="CQ95" s="5" t="str">
        <f>IF(BT95="","",IFERROR(IF(VLOOKUP(BT95,BT$2:BT94,1,0)=0,"",""),BT95))</f>
        <v/>
      </c>
      <c r="CR95" s="22" t="str">
        <f>IF(CQ95="","",(IFERROR(VLOOKUP(MID(CQ95,1,1),$DI$2:DM$28,3,0),0)+IFERROR(VLOOKUP(MID(CQ95,2,1),DI$2:DM$28,4,0),0)+IFERROR(VLOOKUP(MID(CQ95,3,1),DI$2:DM$28,5,0),0)+(ROW(CQ95)/1000000000000)))</f>
        <v/>
      </c>
      <c r="CT95" s="5">
        <v>94</v>
      </c>
      <c r="CU95" s="5" t="str">
        <f>IFERROR(VLOOKUP(CT95,CP$2:CQ1171,2,0),"")</f>
        <v/>
      </c>
      <c r="DO95" s="5" t="e">
        <f>IF(REPORTE!AH$2="si",IF(C95=VALUE(REPORTE!C$22),IF(SUM(DO96:DO$1993),CONCATENATE(INT(B95),", "),INT(B95)),""),IF(C95=VALUE(REPORTE!C$21),IF(SUM(DO96:DO$1993),CONCATENATE(INT(B95),", "),INT(B95)),""))</f>
        <v>#VALUE!</v>
      </c>
    </row>
    <row r="96" spans="1:120" s="5" customFormat="1" ht="16.5" customHeight="1" x14ac:dyDescent="0.25">
      <c r="A96" s="4" t="str">
        <f t="shared" ca="1" si="20"/>
        <v/>
      </c>
      <c r="B96" s="6"/>
      <c r="C96" s="8"/>
      <c r="D96" s="1" t="str">
        <f>IFERROR(INDEX('padron cfe'!B:B,MATCH(DATOS!C96,'padron cfe'!A:A,0),1),"")</f>
        <v/>
      </c>
      <c r="E96" s="1"/>
      <c r="F96" s="7"/>
      <c r="G96" s="9" t="s">
        <v>157</v>
      </c>
      <c r="H96" s="5" t="str">
        <f>IF(F96="","",IFERROR(CONCATENATE("PEUA",VLOOKUP(ESTADO,REPORTE!AV$2:AW$33,2,0),DIDTRITO_FORM,CADER_FORM,IFERROR(INDEX(CA:CA,MATCH(DAY(F96),BZ:BZ,0),1),DAY(F96)),IFERROR(INDEX(CA:CA,MATCH(MONTH(F96),BZ:BZ,0),1),MONTH(F96)),YEAR(F96),G96),""))</f>
        <v/>
      </c>
      <c r="I96" s="4"/>
      <c r="J96" s="66"/>
      <c r="K96" s="66"/>
      <c r="L96" s="66"/>
      <c r="M96" s="2" t="str">
        <f>IFERROR(INDEX('padron cfe'!C:C,MATCH(DATOS!C96,'padron cfe'!A:A,0),1),"")</f>
        <v/>
      </c>
      <c r="N96" s="66" t="str">
        <f>IFERROR(IF(BT96="","",IF(INDEX(N$1:N95,MATCH(BT96,BT$1:BT95,0),1)=0,"",INDEX(N$1:N95,MATCH(BT96,BT$1:BT95,0),1))),"")</f>
        <v/>
      </c>
      <c r="O96" s="66" t="str">
        <f>IFERROR(IF(BT96="","",IF(INDEX(O$1:O95,MATCH(BT96,BT$1:BT95,0),1)=0,"",INDEX(O$1:O95,MATCH(BT96,BT$1:BT95,0),1))),"")</f>
        <v/>
      </c>
      <c r="P96" s="4"/>
      <c r="Q96" s="2"/>
      <c r="R96" s="66"/>
      <c r="T96" s="66"/>
      <c r="U96" s="5" t="str">
        <f>IFERROR(IF(INDEX(U$1:U95,MATCH(T96,T$1:T95,0),1)=0,"",INDEX(U$1:U95,MATCH(T96,T$1:T95,0),1)),"")</f>
        <v/>
      </c>
      <c r="V96" s="66"/>
      <c r="W96" s="5" t="str">
        <f>IFERROR(IF(INDEX(W$1:W95,MATCH(V96,V$1:V95,0),1)=0,"",INDEX(W$1:W95,MATCH(V96,V$1:V95,0),1)),"")</f>
        <v/>
      </c>
      <c r="X96" s="2" t="str">
        <f>IFERROR(INDEX('padron cfe'!D:D,MATCH(DATOS!C96,'padron cfe'!A:A,0),1),"")</f>
        <v/>
      </c>
      <c r="Y96" s="4"/>
      <c r="Z96" s="4"/>
      <c r="AA96" s="4"/>
      <c r="AB96" s="4"/>
      <c r="AC96" s="6" t="s">
        <v>157</v>
      </c>
      <c r="AD96" s="4"/>
      <c r="AE96" s="4" t="str">
        <f t="shared" si="21"/>
        <v/>
      </c>
      <c r="AF96" s="4"/>
      <c r="AG96" s="4"/>
      <c r="AH96" s="4"/>
      <c r="AI96" s="2" t="str">
        <f>IFERROR(IF(INDEX(AI$1:AI95,MATCH(BT96,BT$1:BT95,0),1)=0,"",INDEX(AI$1:AI95,MATCH(BT96,BT$1:BT95,0),1)),"")</f>
        <v/>
      </c>
      <c r="AJ96" s="2" t="str">
        <f>IFERROR(IF(INDEX(AJ$1:AJ95,MATCH(BT96,BT$1:BT95,0),1)=0,"",INDEX(AJ$1:AJ95,MATCH(BT96,BT$1:BT95,0),1)),"")</f>
        <v/>
      </c>
      <c r="AK96" s="2" t="str">
        <f>IFERROR(IF(INDEX(AK$1:AK95,MATCH(BT96,BT$1:BT95,0),1)=0,"",INDEX(AK$1:AK95,MATCH(BT96,BT$1:BT95,0),1)),"")</f>
        <v/>
      </c>
      <c r="AL96" s="31"/>
      <c r="AM96" s="31"/>
      <c r="AN96" s="2"/>
      <c r="AO96" s="4"/>
      <c r="AP96" s="4"/>
      <c r="AQ96" s="4"/>
      <c r="AR96" s="4"/>
      <c r="AS96" s="4"/>
      <c r="AT96" s="4"/>
      <c r="AU96" s="4"/>
      <c r="AV96" s="4"/>
      <c r="AW96" s="4"/>
      <c r="AY96" s="7"/>
      <c r="AZ96" s="47"/>
      <c r="BA96" s="66"/>
      <c r="BB96" s="66"/>
      <c r="BC96" s="66"/>
      <c r="BD96" s="78"/>
      <c r="BE96" s="66"/>
      <c r="BF96" s="66"/>
      <c r="BG96" s="4"/>
      <c r="BH96" s="69"/>
      <c r="BI96" s="4"/>
      <c r="BJ96" s="4"/>
      <c r="BK96" s="9" t="s">
        <v>157</v>
      </c>
      <c r="BL96" s="7"/>
      <c r="BM96" s="7"/>
      <c r="BN96" s="7"/>
      <c r="BO96" s="286"/>
      <c r="BP96" s="22"/>
      <c r="BQ96" s="7" t="str">
        <f t="shared" ca="1" si="22"/>
        <v/>
      </c>
      <c r="BR96" s="75" t="str">
        <f t="shared" si="23"/>
        <v/>
      </c>
      <c r="BS96" s="75" t="str">
        <f t="shared" si="24"/>
        <v/>
      </c>
      <c r="BT96" s="5" t="str">
        <f t="shared" si="25"/>
        <v/>
      </c>
      <c r="BU96" s="79" t="str">
        <f t="shared" si="26"/>
        <v/>
      </c>
      <c r="BV96" s="79" t="str">
        <f t="shared" si="27"/>
        <v/>
      </c>
      <c r="BW96" s="79" t="str">
        <f t="shared" si="28"/>
        <v/>
      </c>
      <c r="CC96" s="4" t="str">
        <f>IF(IFERROR(VLOOKUP(C96,C97:C$1993,1,0),"")="","",COUNTIF(C:C,C96))</f>
        <v/>
      </c>
      <c r="CG96" s="5" t="str">
        <f>IF(B96="","",IF(CC96="",1+(MAX(CG$2:CG95)),""))</f>
        <v/>
      </c>
      <c r="CH96" s="5" t="str">
        <f t="shared" si="29"/>
        <v/>
      </c>
      <c r="CI96" s="5" t="str">
        <f t="shared" si="30"/>
        <v/>
      </c>
      <c r="CJ96" s="14" t="str">
        <f t="shared" si="31"/>
        <v/>
      </c>
      <c r="CK96" s="25"/>
      <c r="CL96" s="15"/>
      <c r="CM96" s="5" t="str">
        <f t="shared" si="32"/>
        <v/>
      </c>
      <c r="CP96" s="5" t="str">
        <f t="shared" si="33"/>
        <v/>
      </c>
      <c r="CQ96" s="5" t="str">
        <f>IF(BT96="","",IFERROR(IF(VLOOKUP(BT96,BT$2:BT95,1,0)=0,"",""),BT96))</f>
        <v/>
      </c>
      <c r="CR96" s="22" t="str">
        <f>IF(CQ96="","",(IFERROR(VLOOKUP(MID(CQ96,1,1),$DI$2:DM$28,3,0),0)+IFERROR(VLOOKUP(MID(CQ96,2,1),DI$2:DM$28,4,0),0)+IFERROR(VLOOKUP(MID(CQ96,3,1),DI$2:DM$28,5,0),0)+(ROW(CQ96)/1000000000000)))</f>
        <v/>
      </c>
      <c r="CT96" s="5">
        <v>95</v>
      </c>
      <c r="CU96" s="5" t="str">
        <f>IFERROR(VLOOKUP(CT96,CP$2:CQ1172,2,0),"")</f>
        <v/>
      </c>
      <c r="DO96" s="5" t="e">
        <f>IF(REPORTE!AH$2="si",IF(C96=VALUE(REPORTE!C$22),IF(SUM(DO97:DO$1993),CONCATENATE(INT(B96),", "),INT(B96)),""),IF(C96=VALUE(REPORTE!C$21),IF(SUM(DO97:DO$1993),CONCATENATE(INT(B96),", "),INT(B96)),""))</f>
        <v>#VALUE!</v>
      </c>
    </row>
    <row r="97" spans="1:125" s="5" customFormat="1" ht="15" customHeight="1" x14ac:dyDescent="0.25">
      <c r="A97" s="4" t="str">
        <f t="shared" ca="1" si="20"/>
        <v/>
      </c>
      <c r="B97" s="6"/>
      <c r="C97" s="8"/>
      <c r="D97" s="1" t="str">
        <f>IFERROR(INDEX('padron cfe'!B:B,MATCH(DATOS!C97,'padron cfe'!A:A,0),1),"")</f>
        <v/>
      </c>
      <c r="E97" s="1"/>
      <c r="F97" s="7"/>
      <c r="G97" s="9" t="s">
        <v>157</v>
      </c>
      <c r="H97" s="5" t="str">
        <f>IF(F97="","",IFERROR(CONCATENATE("PEUA",VLOOKUP(ESTADO,REPORTE!AV$2:AW$33,2,0),DIDTRITO_FORM,CADER_FORM,IFERROR(INDEX(CA:CA,MATCH(DAY(F97),BZ:BZ,0),1),DAY(F97)),IFERROR(INDEX(CA:CA,MATCH(MONTH(F97),BZ:BZ,0),1),MONTH(F97)),YEAR(F97),G97),""))</f>
        <v/>
      </c>
      <c r="I97" s="4"/>
      <c r="J97" s="66"/>
      <c r="K97" s="66"/>
      <c r="L97" s="66"/>
      <c r="M97" s="2" t="str">
        <f>IFERROR(INDEX('padron cfe'!C:C,MATCH(DATOS!C97,'padron cfe'!A:A,0),1),"")</f>
        <v/>
      </c>
      <c r="N97" s="66" t="str">
        <f>IFERROR(IF(BT97="","",IF(INDEX(N$1:N96,MATCH(BT97,BT$1:BT96,0),1)=0,"",INDEX(N$1:N96,MATCH(BT97,BT$1:BT96,0),1))),"")</f>
        <v/>
      </c>
      <c r="O97" s="66" t="str">
        <f>IFERROR(IF(BT97="","",IF(INDEX(O$1:O96,MATCH(BT97,BT$1:BT96,0),1)=0,"",INDEX(O$1:O96,MATCH(BT97,BT$1:BT96,0),1))),"")</f>
        <v/>
      </c>
      <c r="P97" s="4"/>
      <c r="Q97" s="2"/>
      <c r="R97" s="66"/>
      <c r="T97" s="66"/>
      <c r="U97" s="5" t="str">
        <f>IFERROR(IF(INDEX(U$1:U96,MATCH(T97,T$1:T96,0),1)=0,"",INDEX(U$1:U96,MATCH(T97,T$1:T96,0),1)),"")</f>
        <v/>
      </c>
      <c r="V97" s="66"/>
      <c r="W97" s="5" t="str">
        <f>IFERROR(IF(INDEX(W$1:W96,MATCH(V97,V$1:V96,0),1)=0,"",INDEX(W$1:W96,MATCH(V97,V$1:V96,0),1)),"")</f>
        <v/>
      </c>
      <c r="X97" s="2" t="str">
        <f>IFERROR(INDEX('padron cfe'!D:D,MATCH(DATOS!C97,'padron cfe'!A:A,0),1),"")</f>
        <v/>
      </c>
      <c r="Y97" s="4"/>
      <c r="Z97" s="4"/>
      <c r="AA97" s="4"/>
      <c r="AB97" s="4"/>
      <c r="AC97" s="6" t="s">
        <v>157</v>
      </c>
      <c r="AD97" s="4"/>
      <c r="AE97" s="4" t="str">
        <f t="shared" si="21"/>
        <v/>
      </c>
      <c r="AF97" s="4"/>
      <c r="AG97" s="4"/>
      <c r="AH97" s="4"/>
      <c r="AI97" s="2" t="str">
        <f>IFERROR(IF(INDEX(AI$1:AI96,MATCH(BT97,BT$1:BT96,0),1)=0,"",INDEX(AI$1:AI96,MATCH(BT97,BT$1:BT96,0),1)),"")</f>
        <v/>
      </c>
      <c r="AJ97" s="2" t="str">
        <f>IFERROR(IF(INDEX(AJ$1:AJ96,MATCH(BT97,BT$1:BT96,0),1)=0,"",INDEX(AJ$1:AJ96,MATCH(BT97,BT$1:BT96,0),1)),"")</f>
        <v/>
      </c>
      <c r="AK97" s="2" t="str">
        <f>IFERROR(IF(INDEX(AK$1:AK96,MATCH(BT97,BT$1:BT96,0),1)=0,"",INDEX(AK$1:AK96,MATCH(BT97,BT$1:BT96,0),1)),"")</f>
        <v/>
      </c>
      <c r="AL97" s="31"/>
      <c r="AM97" s="31"/>
      <c r="AN97" s="2"/>
      <c r="AO97" s="4"/>
      <c r="AP97" s="4"/>
      <c r="AQ97" s="4"/>
      <c r="AR97" s="4"/>
      <c r="AS97" s="4"/>
      <c r="AT97" s="4"/>
      <c r="AU97" s="4"/>
      <c r="AV97" s="4"/>
      <c r="AW97" s="4"/>
      <c r="AY97" s="7"/>
      <c r="AZ97" s="47"/>
      <c r="BA97" s="66"/>
      <c r="BB97" s="66"/>
      <c r="BC97" s="66"/>
      <c r="BD97" s="78"/>
      <c r="BE97" s="66"/>
      <c r="BF97" s="66"/>
      <c r="BG97" s="4"/>
      <c r="BH97" s="69"/>
      <c r="BI97" s="4"/>
      <c r="BJ97" s="4"/>
      <c r="BK97" s="9"/>
      <c r="BL97" s="7"/>
      <c r="BM97" s="7"/>
      <c r="BN97" s="7"/>
      <c r="BO97" s="286"/>
      <c r="BP97" s="22"/>
      <c r="BQ97" s="7" t="str">
        <f t="shared" ca="1" si="22"/>
        <v/>
      </c>
      <c r="BR97" s="75" t="str">
        <f t="shared" si="23"/>
        <v/>
      </c>
      <c r="BS97" s="75" t="str">
        <f t="shared" si="24"/>
        <v/>
      </c>
      <c r="BT97" s="5" t="str">
        <f t="shared" si="25"/>
        <v/>
      </c>
      <c r="BU97" s="79" t="str">
        <f t="shared" si="26"/>
        <v/>
      </c>
      <c r="BV97" s="79" t="str">
        <f t="shared" si="27"/>
        <v/>
      </c>
      <c r="BW97" s="79" t="str">
        <f t="shared" si="28"/>
        <v/>
      </c>
      <c r="CC97" s="4" t="str">
        <f>IF(IFERROR(VLOOKUP(C97,C98:C$1993,1,0),"")="","",COUNTIF(C:C,C97))</f>
        <v/>
      </c>
      <c r="CG97" s="5" t="str">
        <f>IF(B97="","",IF(CC97="",1+(MAX(CG$2:CG96)),""))</f>
        <v/>
      </c>
      <c r="CH97" s="5" t="str">
        <f t="shared" si="29"/>
        <v/>
      </c>
      <c r="CI97" s="5" t="str">
        <f t="shared" si="30"/>
        <v/>
      </c>
      <c r="CJ97" s="14" t="str">
        <f t="shared" si="31"/>
        <v/>
      </c>
      <c r="CK97" s="25"/>
      <c r="CL97" s="15"/>
      <c r="CM97" s="5" t="str">
        <f t="shared" si="32"/>
        <v/>
      </c>
      <c r="CP97" s="5" t="str">
        <f t="shared" si="33"/>
        <v/>
      </c>
      <c r="CQ97" s="5" t="str">
        <f>IF(BT97="","",IFERROR(IF(VLOOKUP(BT97,BT$2:BT96,1,0)=0,"",""),BT97))</f>
        <v/>
      </c>
      <c r="CR97" s="22" t="str">
        <f>IF(CQ97="","",(IFERROR(VLOOKUP(MID(CQ97,1,1),$DI$2:DM$28,3,0),0)+IFERROR(VLOOKUP(MID(CQ97,2,1),DI$2:DM$28,4,0),0)+IFERROR(VLOOKUP(MID(CQ97,3,1),DI$2:DM$28,5,0),0)+(ROW(CQ97)/1000000000000)))</f>
        <v/>
      </c>
      <c r="CT97" s="5">
        <v>96</v>
      </c>
      <c r="CU97" s="5" t="str">
        <f>IFERROR(VLOOKUP(CT97,CP$2:CQ1173,2,0),"")</f>
        <v/>
      </c>
      <c r="DO97" s="5" t="e">
        <f>IF(REPORTE!AH$2="si",IF(C97=VALUE(REPORTE!C$22),IF(SUM(DO98:DO$1993),CONCATENATE(INT(B97),", "),INT(B97)),""),IF(C97=VALUE(REPORTE!C$21),IF(SUM(DO98:DO$1993),CONCATENATE(INT(B97),", "),INT(B97)),""))</f>
        <v>#VALUE!</v>
      </c>
    </row>
    <row r="98" spans="1:125" s="5" customFormat="1" ht="15" customHeight="1" x14ac:dyDescent="0.25">
      <c r="A98" s="4" t="str">
        <f t="shared" ca="1" si="20"/>
        <v/>
      </c>
      <c r="B98" s="6"/>
      <c r="C98" s="8"/>
      <c r="D98" s="1" t="str">
        <f>IFERROR(INDEX('padron cfe'!B:B,MATCH(DATOS!C98,'padron cfe'!A:A,0),1),"")</f>
        <v/>
      </c>
      <c r="E98" s="1"/>
      <c r="F98" s="7"/>
      <c r="G98" s="9" t="s">
        <v>157</v>
      </c>
      <c r="H98" s="5" t="str">
        <f>IF(F98="","",IFERROR(CONCATENATE("PEUA",VLOOKUP(ESTADO,REPORTE!AV$2:AW$33,2,0),DIDTRITO_FORM,CADER_FORM,IFERROR(INDEX(CA:CA,MATCH(DAY(F98),BZ:BZ,0),1),DAY(F98)),IFERROR(INDEX(CA:CA,MATCH(MONTH(F98),BZ:BZ,0),1),MONTH(F98)),YEAR(F98),G98),""))</f>
        <v/>
      </c>
      <c r="I98" s="4"/>
      <c r="J98" s="66"/>
      <c r="K98" s="66"/>
      <c r="L98" s="66"/>
      <c r="M98" s="2" t="str">
        <f>IFERROR(INDEX('padron cfe'!C:C,MATCH(DATOS!C98,'padron cfe'!A:A,0),1),"")</f>
        <v/>
      </c>
      <c r="N98" s="66" t="str">
        <f>IFERROR(IF(BT98="","",IF(INDEX(N$1:N97,MATCH(BT98,BT$1:BT97,0),1)=0,"",INDEX(N$1:N97,MATCH(BT98,BT$1:BT97,0),1))),"")</f>
        <v/>
      </c>
      <c r="O98" s="66" t="str">
        <f>IFERROR(IF(BT98="","",IF(INDEX(O$1:O97,MATCH(BT98,BT$1:BT97,0),1)=0,"",INDEX(O$1:O97,MATCH(BT98,BT$1:BT97,0),1))),"")</f>
        <v/>
      </c>
      <c r="P98" s="4"/>
      <c r="Q98" s="2"/>
      <c r="R98" s="66"/>
      <c r="T98" s="66"/>
      <c r="U98" s="5" t="str">
        <f>IFERROR(IF(INDEX(U$1:U97,MATCH(T98,T$1:T97,0),1)=0,"",INDEX(U$1:U97,MATCH(T98,T$1:T97,0),1)),"")</f>
        <v/>
      </c>
      <c r="V98" s="66"/>
      <c r="W98" s="5" t="str">
        <f>IFERROR(IF(INDEX(W$1:W97,MATCH(V98,V$1:V97,0),1)=0,"",INDEX(W$1:W97,MATCH(V98,V$1:V97,0),1)),"")</f>
        <v/>
      </c>
      <c r="X98" s="2" t="str">
        <f>IFERROR(INDEX('padron cfe'!D:D,MATCH(DATOS!C98,'padron cfe'!A:A,0),1),"")</f>
        <v/>
      </c>
      <c r="Y98" s="4"/>
      <c r="Z98" s="4"/>
      <c r="AA98" s="4"/>
      <c r="AB98" s="4"/>
      <c r="AC98" s="6" t="s">
        <v>157</v>
      </c>
      <c r="AD98" s="4"/>
      <c r="AE98" s="4" t="str">
        <f t="shared" si="21"/>
        <v/>
      </c>
      <c r="AF98" s="4"/>
      <c r="AG98" s="4"/>
      <c r="AH98" s="4"/>
      <c r="AI98" s="2" t="str">
        <f>IFERROR(IF(INDEX(AI$1:AI97,MATCH(BT98,BT$1:BT97,0),1)=0,"",INDEX(AI$1:AI97,MATCH(BT98,BT$1:BT97,0),1)),"")</f>
        <v/>
      </c>
      <c r="AJ98" s="2" t="str">
        <f>IFERROR(IF(INDEX(AJ$1:AJ97,MATCH(BT98,BT$1:BT97,0),1)=0,"",INDEX(AJ$1:AJ97,MATCH(BT98,BT$1:BT97,0),1)),"")</f>
        <v/>
      </c>
      <c r="AK98" s="2" t="str">
        <f>IFERROR(IF(INDEX(AK$1:AK97,MATCH(BT98,BT$1:BT97,0),1)=0,"",INDEX(AK$1:AK97,MATCH(BT98,BT$1:BT97,0),1)),"")</f>
        <v/>
      </c>
      <c r="AL98" s="31"/>
      <c r="AM98" s="31"/>
      <c r="AN98" s="2"/>
      <c r="AO98" s="4"/>
      <c r="AP98" s="4"/>
      <c r="AQ98" s="4"/>
      <c r="AR98" s="4"/>
      <c r="AS98" s="4"/>
      <c r="AT98" s="4"/>
      <c r="AU98" s="4"/>
      <c r="AV98" s="4"/>
      <c r="AW98" s="4"/>
      <c r="AY98" s="7"/>
      <c r="AZ98" s="47"/>
      <c r="BA98" s="66"/>
      <c r="BB98" s="66"/>
      <c r="BC98" s="66"/>
      <c r="BD98" s="78"/>
      <c r="BE98" s="66"/>
      <c r="BF98" s="66"/>
      <c r="BG98" s="4"/>
      <c r="BH98" s="69"/>
      <c r="BI98" s="4"/>
      <c r="BJ98" s="4"/>
      <c r="BK98" s="9" t="s">
        <v>157</v>
      </c>
      <c r="BL98" s="7"/>
      <c r="BM98" s="7"/>
      <c r="BN98" s="7"/>
      <c r="BO98" s="286"/>
      <c r="BP98" s="22"/>
      <c r="BQ98" s="7" t="str">
        <f t="shared" ca="1" si="22"/>
        <v/>
      </c>
      <c r="BR98" s="75" t="str">
        <f t="shared" si="23"/>
        <v/>
      </c>
      <c r="BS98" s="75" t="str">
        <f t="shared" si="24"/>
        <v/>
      </c>
      <c r="BT98" s="5" t="str">
        <f t="shared" si="25"/>
        <v/>
      </c>
      <c r="BU98" s="79" t="str">
        <f t="shared" si="26"/>
        <v/>
      </c>
      <c r="BV98" s="79" t="str">
        <f t="shared" si="27"/>
        <v/>
      </c>
      <c r="BW98" s="79" t="str">
        <f t="shared" si="28"/>
        <v/>
      </c>
      <c r="CC98" s="4" t="str">
        <f>IF(IFERROR(VLOOKUP(C98,C99:C$1993,1,0),"")="","",COUNTIF(C:C,C98))</f>
        <v/>
      </c>
      <c r="CG98" s="5" t="str">
        <f>IF(B98="","",IF(CC98="",1+(MAX(CG$2:CG97)),""))</f>
        <v/>
      </c>
      <c r="CH98" s="5" t="str">
        <f t="shared" si="29"/>
        <v/>
      </c>
      <c r="CI98" s="5" t="str">
        <f t="shared" si="30"/>
        <v/>
      </c>
      <c r="CJ98" s="14" t="str">
        <f t="shared" si="31"/>
        <v/>
      </c>
      <c r="CK98" s="25"/>
      <c r="CL98" s="15"/>
      <c r="CM98" s="5" t="str">
        <f t="shared" ref="CM98:CM118" si="34">CONCATENATE(AO98,AP98,AQ98,AR98,AS98)</f>
        <v/>
      </c>
      <c r="CP98" s="5" t="str">
        <f t="shared" si="33"/>
        <v/>
      </c>
      <c r="CQ98" s="5" t="str">
        <f>IF(BT98="","",IFERROR(IF(VLOOKUP(BT98,BT$2:BT97,1,0)=0,"",""),BT98))</f>
        <v/>
      </c>
      <c r="CR98" s="22" t="str">
        <f>IF(CQ98="","",(IFERROR(VLOOKUP(MID(CQ98,1,1),$DI$2:DM$28,3,0),0)+IFERROR(VLOOKUP(MID(CQ98,2,1),DI$2:DM$28,4,0),0)+IFERROR(VLOOKUP(MID(CQ98,3,1),DI$2:DM$28,5,0),0)+(ROW(CQ98)/1000000000000)))</f>
        <v/>
      </c>
      <c r="CT98" s="5">
        <v>97</v>
      </c>
      <c r="CU98" s="5" t="str">
        <f>IFERROR(VLOOKUP(CT98,CP$2:CQ1174,2,0),"")</f>
        <v/>
      </c>
      <c r="DO98" s="5" t="e">
        <f>IF(REPORTE!AH$2="si",IF(C98=VALUE(REPORTE!C$22),IF(SUM(DO99:DO$1993),CONCATENATE(INT(B98),", "),INT(B98)),""),IF(C98=VALUE(REPORTE!C$21),IF(SUM(DO99:DO$1993),CONCATENATE(INT(B98),", "),INT(B98)),""))</f>
        <v>#VALUE!</v>
      </c>
    </row>
    <row r="99" spans="1:125" s="5" customFormat="1" ht="15" customHeight="1" x14ac:dyDescent="0.25">
      <c r="A99" s="4" t="str">
        <f t="shared" ca="1" si="20"/>
        <v/>
      </c>
      <c r="B99" s="6"/>
      <c r="C99" s="8"/>
      <c r="D99" s="1" t="str">
        <f>IFERROR(INDEX('padron cfe'!B:B,MATCH(DATOS!C99,'padron cfe'!A:A,0),1),"")</f>
        <v/>
      </c>
      <c r="E99" s="1"/>
      <c r="F99" s="7"/>
      <c r="G99" s="9" t="s">
        <v>157</v>
      </c>
      <c r="H99" s="5" t="str">
        <f>IF(F99="","",IFERROR(CONCATENATE("PEUA",VLOOKUP(ESTADO,REPORTE!AV$2:AW$33,2,0),DIDTRITO_FORM,CADER_FORM,IFERROR(INDEX(CA:CA,MATCH(DAY(F99),BZ:BZ,0),1),DAY(F99)),IFERROR(INDEX(CA:CA,MATCH(MONTH(F99),BZ:BZ,0),1),MONTH(F99)),YEAR(F99),G99),""))</f>
        <v/>
      </c>
      <c r="I99" s="4"/>
      <c r="J99" s="66"/>
      <c r="K99" s="66"/>
      <c r="L99" s="66"/>
      <c r="M99" s="2" t="str">
        <f>IFERROR(INDEX('padron cfe'!C:C,MATCH(DATOS!C99,'padron cfe'!A:A,0),1),"")</f>
        <v/>
      </c>
      <c r="N99" s="66" t="str">
        <f>IFERROR(IF(BT99="","",IF(INDEX(N$1:N98,MATCH(BT99,BT$1:BT98,0),1)=0,"",INDEX(N$1:N98,MATCH(BT99,BT$1:BT98,0),1))),"")</f>
        <v/>
      </c>
      <c r="O99" s="66" t="str">
        <f>IFERROR(IF(BT99="","",IF(INDEX(O$1:O98,MATCH(BT99,BT$1:BT98,0),1)=0,"",INDEX(O$1:O98,MATCH(BT99,BT$1:BT98,0),1))),"")</f>
        <v/>
      </c>
      <c r="P99" s="4"/>
      <c r="Q99" s="2"/>
      <c r="R99" s="66"/>
      <c r="T99" s="66"/>
      <c r="U99" s="5" t="str">
        <f>IFERROR(IF(INDEX(U$1:U98,MATCH(T99,T$1:T98,0),1)=0,"",INDEX(U$1:U98,MATCH(T99,T$1:T98,0),1)),"")</f>
        <v/>
      </c>
      <c r="V99" s="66"/>
      <c r="W99" s="5" t="str">
        <f>IFERROR(IF(INDEX(W$1:W98,MATCH(V99,V$1:V98,0),1)=0,"",INDEX(W$1:W98,MATCH(V99,V$1:V98,0),1)),"")</f>
        <v/>
      </c>
      <c r="X99" s="2" t="str">
        <f>IFERROR(INDEX('padron cfe'!D:D,MATCH(DATOS!C99,'padron cfe'!A:A,0),1),"")</f>
        <v/>
      </c>
      <c r="Y99" s="4"/>
      <c r="Z99" s="4"/>
      <c r="AA99" s="4"/>
      <c r="AB99" s="4"/>
      <c r="AC99" s="6" t="s">
        <v>157</v>
      </c>
      <c r="AD99" s="4"/>
      <c r="AE99" s="4" t="str">
        <f t="shared" si="21"/>
        <v/>
      </c>
      <c r="AF99" s="4"/>
      <c r="AG99" s="4"/>
      <c r="AH99" s="4"/>
      <c r="AI99" s="2" t="str">
        <f>IFERROR(IF(INDEX(AI$1:AI98,MATCH(BT99,BT$1:BT98,0),1)=0,"",INDEX(AI$1:AI98,MATCH(BT99,BT$1:BT98,0),1)),"")</f>
        <v/>
      </c>
      <c r="AJ99" s="2" t="str">
        <f>IFERROR(IF(INDEX(AJ$1:AJ98,MATCH(BT99,BT$1:BT98,0),1)=0,"",INDEX(AJ$1:AJ98,MATCH(BT99,BT$1:BT98,0),1)),"")</f>
        <v/>
      </c>
      <c r="AK99" s="2" t="str">
        <f>IFERROR(IF(INDEX(AK$1:AK98,MATCH(BT99,BT$1:BT98,0),1)=0,"",INDEX(AK$1:AK98,MATCH(BT99,BT$1:BT98,0),1)),"")</f>
        <v/>
      </c>
      <c r="AL99" s="31"/>
      <c r="AM99" s="31"/>
      <c r="AN99" s="2"/>
      <c r="AO99" s="4"/>
      <c r="AP99" s="4"/>
      <c r="AQ99" s="4"/>
      <c r="AR99" s="4"/>
      <c r="AS99" s="4"/>
      <c r="AT99" s="4"/>
      <c r="AU99" s="4"/>
      <c r="AV99" s="4"/>
      <c r="AW99" s="4"/>
      <c r="AY99" s="7"/>
      <c r="AZ99" s="47"/>
      <c r="BA99" s="66"/>
      <c r="BB99" s="66"/>
      <c r="BC99" s="66"/>
      <c r="BD99" s="78"/>
      <c r="BE99" s="66"/>
      <c r="BF99" s="66"/>
      <c r="BG99" s="4"/>
      <c r="BH99" s="69"/>
      <c r="BI99" s="4"/>
      <c r="BJ99" s="4"/>
      <c r="BK99" s="9"/>
      <c r="BL99" s="7"/>
      <c r="BM99" s="7"/>
      <c r="BN99" s="7"/>
      <c r="BO99" s="286"/>
      <c r="BP99" s="22"/>
      <c r="BQ99" s="7" t="str">
        <f t="shared" ca="1" si="22"/>
        <v/>
      </c>
      <c r="BR99" s="75" t="str">
        <f t="shared" si="23"/>
        <v/>
      </c>
      <c r="BS99" s="75" t="str">
        <f t="shared" si="24"/>
        <v/>
      </c>
      <c r="BT99" s="5" t="str">
        <f t="shared" si="25"/>
        <v/>
      </c>
      <c r="BU99" s="79" t="str">
        <f t="shared" si="26"/>
        <v/>
      </c>
      <c r="BV99" s="79" t="str">
        <f t="shared" si="27"/>
        <v/>
      </c>
      <c r="BW99" s="79" t="str">
        <f t="shared" si="28"/>
        <v/>
      </c>
      <c r="CC99" s="4" t="str">
        <f>IF(IFERROR(VLOOKUP(C99,C100:C$1993,1,0),"")="","",COUNTIF(C:C,C99))</f>
        <v/>
      </c>
      <c r="CG99" s="5" t="str">
        <f>IF(B99="","",IF(CC99="",1+(MAX(CG$2:CG98)),""))</f>
        <v/>
      </c>
      <c r="CH99" s="5" t="str">
        <f t="shared" si="29"/>
        <v/>
      </c>
      <c r="CI99" s="5" t="str">
        <f t="shared" si="30"/>
        <v/>
      </c>
      <c r="CJ99" s="14" t="str">
        <f t="shared" si="31"/>
        <v/>
      </c>
      <c r="CK99" s="25"/>
      <c r="CL99" s="15"/>
      <c r="CM99" s="5" t="str">
        <f t="shared" si="34"/>
        <v/>
      </c>
      <c r="CP99" s="5" t="str">
        <f t="shared" si="33"/>
        <v/>
      </c>
      <c r="CQ99" s="5" t="str">
        <f>IF(BT99="","",IFERROR(IF(VLOOKUP(BT99,BT$2:BT98,1,0)=0,"",""),BT99))</f>
        <v/>
      </c>
      <c r="CR99" s="22" t="str">
        <f>IF(CQ99="","",(IFERROR(VLOOKUP(MID(CQ99,1,1),$DI$2:DM$28,3,0),0)+IFERROR(VLOOKUP(MID(CQ99,2,1),DI$2:DM$28,4,0),0)+IFERROR(VLOOKUP(MID(CQ99,3,1),DI$2:DM$28,5,0),0)+(ROW(CQ99)/1000000000000)))</f>
        <v/>
      </c>
      <c r="CT99" s="5">
        <v>98</v>
      </c>
      <c r="CU99" s="5" t="str">
        <f>IFERROR(VLOOKUP(CT99,CP$2:CQ1175,2,0),"")</f>
        <v/>
      </c>
      <c r="DO99" s="5" t="e">
        <f>IF(REPORTE!AH$2="si",IF(C99=VALUE(REPORTE!C$22),IF(SUM(DO100:DO$1993),CONCATENATE(INT(B99),", "),INT(B99)),""),IF(C99=VALUE(REPORTE!C$21),IF(SUM(DO100:DO$1993),CONCATENATE(INT(B99),", "),INT(B99)),""))</f>
        <v>#VALUE!</v>
      </c>
    </row>
    <row r="100" spans="1:125" s="5" customFormat="1" ht="15" customHeight="1" x14ac:dyDescent="0.25">
      <c r="A100" s="4" t="str">
        <f t="shared" ca="1" si="20"/>
        <v/>
      </c>
      <c r="B100" s="6"/>
      <c r="C100" s="8"/>
      <c r="D100" s="1" t="str">
        <f>IFERROR(INDEX('padron cfe'!B:B,MATCH(DATOS!C100,'padron cfe'!A:A,0),1),"")</f>
        <v/>
      </c>
      <c r="E100" s="1"/>
      <c r="F100" s="7"/>
      <c r="G100" s="9" t="s">
        <v>157</v>
      </c>
      <c r="H100" s="5" t="str">
        <f>IF(F100="","",IFERROR(CONCATENATE("PEUA",VLOOKUP(ESTADO,REPORTE!AV$2:AW$33,2,0),DIDTRITO_FORM,CADER_FORM,IFERROR(INDEX(CA:CA,MATCH(DAY(F100),BZ:BZ,0),1),DAY(F100)),IFERROR(INDEX(CA:CA,MATCH(MONTH(F100),BZ:BZ,0),1),MONTH(F100)),YEAR(F100),G100),""))</f>
        <v/>
      </c>
      <c r="I100" s="4"/>
      <c r="J100" s="66"/>
      <c r="K100" s="66"/>
      <c r="L100" s="66"/>
      <c r="M100" s="2" t="str">
        <f>IFERROR(INDEX('padron cfe'!C:C,MATCH(DATOS!C100,'padron cfe'!A:A,0),1),"")</f>
        <v/>
      </c>
      <c r="N100" s="66" t="str">
        <f>IFERROR(IF(BT100="","",IF(INDEX(N$1:N99,MATCH(BT100,BT$1:BT99,0),1)=0,"",INDEX(N$1:N99,MATCH(BT100,BT$1:BT99,0),1))),"")</f>
        <v/>
      </c>
      <c r="O100" s="66" t="str">
        <f>IFERROR(IF(BT100="","",IF(INDEX(O$1:O99,MATCH(BT100,BT$1:BT99,0),1)=0,"",INDEX(O$1:O99,MATCH(BT100,BT$1:BT99,0),1))),"")</f>
        <v/>
      </c>
      <c r="P100" s="4"/>
      <c r="Q100" s="2"/>
      <c r="R100" s="66"/>
      <c r="T100" s="66"/>
      <c r="U100" s="5" t="str">
        <f>IFERROR(IF(INDEX(U$1:U99,MATCH(T100,T$1:T99,0),1)=0,"",INDEX(U$1:U99,MATCH(T100,T$1:T99,0),1)),"")</f>
        <v/>
      </c>
      <c r="V100" s="66"/>
      <c r="W100" s="5" t="str">
        <f>IFERROR(IF(INDEX(W$1:W99,MATCH(V100,V$1:V99,0),1)=0,"",INDEX(W$1:W99,MATCH(V100,V$1:V99,0),1)),"")</f>
        <v/>
      </c>
      <c r="X100" s="2" t="str">
        <f>IFERROR(INDEX('padron cfe'!D:D,MATCH(DATOS!C100,'padron cfe'!A:A,0),1),"")</f>
        <v/>
      </c>
      <c r="Y100" s="4"/>
      <c r="Z100" s="4"/>
      <c r="AA100" s="4"/>
      <c r="AB100" s="4"/>
      <c r="AC100" s="6" t="s">
        <v>157</v>
      </c>
      <c r="AD100" s="4"/>
      <c r="AE100" s="4" t="str">
        <f t="shared" si="21"/>
        <v/>
      </c>
      <c r="AF100" s="4"/>
      <c r="AG100" s="4"/>
      <c r="AH100" s="4"/>
      <c r="AI100" s="2" t="str">
        <f>IFERROR(IF(INDEX(AI$1:AI99,MATCH(BT100,BT$1:BT99,0),1)=0,"",INDEX(AI$1:AI99,MATCH(BT100,BT$1:BT99,0),1)),"")</f>
        <v/>
      </c>
      <c r="AJ100" s="2" t="str">
        <f>IFERROR(IF(INDEX(AJ$1:AJ99,MATCH(BT100,BT$1:BT99,0),1)=0,"",INDEX(AJ$1:AJ99,MATCH(BT100,BT$1:BT99,0),1)),"")</f>
        <v/>
      </c>
      <c r="AK100" s="2" t="str">
        <f>IFERROR(IF(INDEX(AK$1:AK99,MATCH(BT100,BT$1:BT99,0),1)=0,"",INDEX(AK$1:AK99,MATCH(BT100,BT$1:BT99,0),1)),"")</f>
        <v/>
      </c>
      <c r="AL100" s="31"/>
      <c r="AM100" s="31"/>
      <c r="AN100" s="2"/>
      <c r="AO100" s="4"/>
      <c r="AP100" s="4"/>
      <c r="AQ100" s="4"/>
      <c r="AR100" s="4"/>
      <c r="AS100" s="4"/>
      <c r="AT100" s="4"/>
      <c r="AU100" s="4"/>
      <c r="AV100" s="4"/>
      <c r="AW100" s="4"/>
      <c r="AY100" s="7"/>
      <c r="AZ100" s="47"/>
      <c r="BA100" s="66"/>
      <c r="BB100" s="66"/>
      <c r="BC100" s="66"/>
      <c r="BD100" s="78"/>
      <c r="BE100" s="66"/>
      <c r="BF100" s="66"/>
      <c r="BG100" s="4"/>
      <c r="BH100" s="69"/>
      <c r="BI100" s="4"/>
      <c r="BJ100" s="4"/>
      <c r="BK100" s="9" t="s">
        <v>157</v>
      </c>
      <c r="BL100" s="7"/>
      <c r="BM100" s="7"/>
      <c r="BN100" s="7"/>
      <c r="BO100" s="286"/>
      <c r="BP100" s="22"/>
      <c r="BQ100" s="7" t="str">
        <f t="shared" ca="1" si="22"/>
        <v/>
      </c>
      <c r="BR100" s="75" t="str">
        <f t="shared" si="23"/>
        <v/>
      </c>
      <c r="BS100" s="75" t="str">
        <f t="shared" si="24"/>
        <v/>
      </c>
      <c r="BT100" s="5" t="str">
        <f t="shared" si="25"/>
        <v/>
      </c>
      <c r="BU100" s="79" t="str">
        <f t="shared" si="26"/>
        <v/>
      </c>
      <c r="BV100" s="79" t="str">
        <f t="shared" si="27"/>
        <v/>
      </c>
      <c r="BW100" s="79" t="str">
        <f t="shared" si="28"/>
        <v/>
      </c>
      <c r="CC100" s="4" t="str">
        <f>IF(IFERROR(VLOOKUP(C100,C101:C$1993,1,0),"")="","",COUNTIF(C:C,C100))</f>
        <v/>
      </c>
      <c r="CG100" s="5" t="str">
        <f>IF(B100="","",IF(CC100="",1+(MAX(CG$2:CG99)),""))</f>
        <v/>
      </c>
      <c r="CH100" s="5" t="str">
        <f t="shared" si="29"/>
        <v/>
      </c>
      <c r="CI100" s="5" t="str">
        <f t="shared" si="30"/>
        <v/>
      </c>
      <c r="CJ100" s="14" t="str">
        <f t="shared" si="31"/>
        <v/>
      </c>
      <c r="CK100" s="25"/>
      <c r="CL100" s="15"/>
      <c r="CM100" s="5" t="str">
        <f t="shared" si="34"/>
        <v/>
      </c>
      <c r="CP100" s="5" t="str">
        <f t="shared" si="33"/>
        <v/>
      </c>
      <c r="CQ100" s="5" t="str">
        <f>IF(BT100="","",IFERROR(IF(VLOOKUP(BT100,BT$2:BT99,1,0)=0,"",""),BT100))</f>
        <v/>
      </c>
      <c r="CR100" s="22" t="str">
        <f>IF(CQ100="","",(IFERROR(VLOOKUP(MID(CQ100,1,1),$DI$2:DM$28,3,0),0)+IFERROR(VLOOKUP(MID(CQ100,2,1),DI$2:DM$28,4,0),0)+IFERROR(VLOOKUP(MID(CQ100,3,1),DI$2:DM$28,5,0),0)+(ROW(CQ100)/1000000000000)))</f>
        <v/>
      </c>
      <c r="CT100" s="5">
        <v>99</v>
      </c>
      <c r="CU100" s="5" t="str">
        <f>IFERROR(VLOOKUP(CT100,CP$2:CQ1176,2,0),"")</f>
        <v/>
      </c>
      <c r="DO100" s="5" t="e">
        <f>IF(REPORTE!AH$2="si",IF(C100=VALUE(REPORTE!C$22),IF(SUM(DO101:DO$1993),CONCATENATE(INT(B100),", "),INT(B100)),""),IF(C100=VALUE(REPORTE!C$21),IF(SUM(DO101:DO$1993),CONCATENATE(INT(B100),", "),INT(B100)),""))</f>
        <v>#VALUE!</v>
      </c>
      <c r="DU100" s="5" t="s">
        <v>196</v>
      </c>
    </row>
    <row r="101" spans="1:125" s="5" customFormat="1" ht="15" customHeight="1" x14ac:dyDescent="0.25">
      <c r="A101" s="4" t="str">
        <f t="shared" ca="1" si="20"/>
        <v/>
      </c>
      <c r="B101" s="6"/>
      <c r="C101" s="8"/>
      <c r="D101" s="1" t="str">
        <f>IFERROR(INDEX('padron cfe'!B:B,MATCH(DATOS!C101,'padron cfe'!A:A,0),1),"")</f>
        <v/>
      </c>
      <c r="E101" s="1"/>
      <c r="F101" s="7"/>
      <c r="G101" s="9" t="s">
        <v>157</v>
      </c>
      <c r="H101" s="5" t="str">
        <f>IF(F101="","",IFERROR(CONCATENATE("PEUA",VLOOKUP(ESTADO,REPORTE!AV$2:AW$33,2,0),DIDTRITO_FORM,CADER_FORM,IFERROR(INDEX(CA:CA,MATCH(DAY(F101),BZ:BZ,0),1),DAY(F101)),IFERROR(INDEX(CA:CA,MATCH(MONTH(F101),BZ:BZ,0),1),MONTH(F101)),YEAR(F101),G101),""))</f>
        <v/>
      </c>
      <c r="I101" s="4"/>
      <c r="J101" s="66"/>
      <c r="K101" s="66"/>
      <c r="L101" s="66"/>
      <c r="M101" s="2" t="str">
        <f>IFERROR(INDEX('padron cfe'!C:C,MATCH(DATOS!C101,'padron cfe'!A:A,0),1),"")</f>
        <v/>
      </c>
      <c r="N101" s="66" t="str">
        <f>IFERROR(IF(BT101="","",IF(INDEX(N$1:N100,MATCH(BT101,BT$1:BT100,0),1)=0,"",INDEX(N$1:N100,MATCH(BT101,BT$1:BT100,0),1))),"")</f>
        <v/>
      </c>
      <c r="O101" s="66" t="str">
        <f>IFERROR(IF(BT101="","",IF(INDEX(O$1:O100,MATCH(BT101,BT$1:BT100,0),1)=0,"",INDEX(O$1:O100,MATCH(BT101,BT$1:BT100,0),1))),"")</f>
        <v/>
      </c>
      <c r="P101" s="4"/>
      <c r="Q101" s="2"/>
      <c r="R101" s="66"/>
      <c r="T101" s="66"/>
      <c r="U101" s="5" t="str">
        <f>IFERROR(IF(INDEX(U$1:U100,MATCH(T101,T$1:T100,0),1)=0,"",INDEX(U$1:U100,MATCH(T101,T$1:T100,0),1)),"")</f>
        <v/>
      </c>
      <c r="V101" s="66"/>
      <c r="W101" s="5" t="str">
        <f>IFERROR(IF(INDEX(W$1:W100,MATCH(V101,V$1:V100,0),1)=0,"",INDEX(W$1:W100,MATCH(V101,V$1:V100,0),1)),"")</f>
        <v/>
      </c>
      <c r="X101" s="2" t="str">
        <f>IFERROR(INDEX('padron cfe'!D:D,MATCH(DATOS!C101,'padron cfe'!A:A,0),1),"")</f>
        <v/>
      </c>
      <c r="Y101" s="4"/>
      <c r="Z101" s="4"/>
      <c r="AA101" s="4"/>
      <c r="AB101" s="4"/>
      <c r="AC101" s="6" t="s">
        <v>157</v>
      </c>
      <c r="AD101" s="4"/>
      <c r="AE101" s="4" t="str">
        <f t="shared" si="21"/>
        <v/>
      </c>
      <c r="AF101" s="4"/>
      <c r="AG101" s="4"/>
      <c r="AH101" s="4"/>
      <c r="AI101" s="2" t="str">
        <f>IFERROR(IF(INDEX(AI$1:AI100,MATCH(BT101,BT$1:BT100,0),1)=0,"",INDEX(AI$1:AI100,MATCH(BT101,BT$1:BT100,0),1)),"")</f>
        <v/>
      </c>
      <c r="AJ101" s="2" t="str">
        <f>IFERROR(IF(INDEX(AJ$1:AJ100,MATCH(BT101,BT$1:BT100,0),1)=0,"",INDEX(AJ$1:AJ100,MATCH(BT101,BT$1:BT100,0),1)),"")</f>
        <v/>
      </c>
      <c r="AK101" s="2" t="str">
        <f>IFERROR(IF(INDEX(AK$1:AK100,MATCH(BT101,BT$1:BT100,0),1)=0,"",INDEX(AK$1:AK100,MATCH(BT101,BT$1:BT100,0),1)),"")</f>
        <v/>
      </c>
      <c r="AL101" s="31"/>
      <c r="AM101" s="31"/>
      <c r="AN101" s="2"/>
      <c r="AO101" s="4"/>
      <c r="AP101" s="4"/>
      <c r="AQ101" s="4"/>
      <c r="AR101" s="4"/>
      <c r="AS101" s="4"/>
      <c r="AT101" s="4"/>
      <c r="AU101" s="4"/>
      <c r="AV101" s="4"/>
      <c r="AW101" s="4"/>
      <c r="AY101" s="7"/>
      <c r="AZ101" s="47"/>
      <c r="BA101" s="66"/>
      <c r="BB101" s="66"/>
      <c r="BC101" s="66"/>
      <c r="BD101" s="78"/>
      <c r="BE101" s="66"/>
      <c r="BF101" s="66"/>
      <c r="BG101" s="4"/>
      <c r="BH101" s="69"/>
      <c r="BI101" s="4"/>
      <c r="BJ101" s="4"/>
      <c r="BK101" s="9"/>
      <c r="BL101" s="7"/>
      <c r="BM101" s="7"/>
      <c r="BN101" s="7"/>
      <c r="BO101" s="286"/>
      <c r="BP101" s="22"/>
      <c r="BQ101" s="7" t="str">
        <f t="shared" ca="1" si="22"/>
        <v/>
      </c>
      <c r="BR101" s="75" t="str">
        <f t="shared" si="23"/>
        <v/>
      </c>
      <c r="BS101" s="75" t="str">
        <f t="shared" si="24"/>
        <v/>
      </c>
      <c r="BT101" s="5" t="str">
        <f t="shared" si="25"/>
        <v/>
      </c>
      <c r="BU101" s="79" t="str">
        <f t="shared" si="26"/>
        <v/>
      </c>
      <c r="BV101" s="79" t="str">
        <f t="shared" si="27"/>
        <v/>
      </c>
      <c r="BW101" s="79" t="str">
        <f t="shared" si="28"/>
        <v/>
      </c>
      <c r="CC101" s="4" t="str">
        <f>IF(IFERROR(VLOOKUP(C101,C102:C$1993,1,0),"")="","",COUNTIF(C:C,C101))</f>
        <v/>
      </c>
      <c r="CG101" s="5" t="str">
        <f>IF(B101="","",IF(CC101="",1+(MAX(CG$2:CG100)),""))</f>
        <v/>
      </c>
      <c r="CH101" s="5" t="str">
        <f t="shared" si="29"/>
        <v/>
      </c>
      <c r="CI101" s="5" t="str">
        <f t="shared" si="30"/>
        <v/>
      </c>
      <c r="CJ101" s="14" t="str">
        <f t="shared" si="31"/>
        <v/>
      </c>
      <c r="CK101" s="25"/>
      <c r="CL101" s="15"/>
      <c r="CM101" s="5" t="str">
        <f t="shared" si="34"/>
        <v/>
      </c>
      <c r="CP101" s="5" t="str">
        <f t="shared" si="33"/>
        <v/>
      </c>
      <c r="CQ101" s="5" t="str">
        <f>IF(BT101="","",IFERROR(IF(VLOOKUP(BT101,BT$2:BT100,1,0)=0,"",""),BT101))</f>
        <v/>
      </c>
      <c r="CR101" s="22" t="str">
        <f>IF(CQ101="","",(IFERROR(VLOOKUP(MID(CQ101,1,1),$DI$2:DM$28,3,0),0)+IFERROR(VLOOKUP(MID(CQ101,2,1),DI$2:DM$28,4,0),0)+IFERROR(VLOOKUP(MID(CQ101,3,1),DI$2:DM$28,5,0),0)+(ROW(CQ101)/1000000000000)))</f>
        <v/>
      </c>
      <c r="CT101" s="5">
        <v>100</v>
      </c>
      <c r="CU101" s="5" t="str">
        <f>IFERROR(VLOOKUP(CT101,CP$2:CQ1177,2,0),"")</f>
        <v/>
      </c>
      <c r="DO101" s="5" t="e">
        <f>IF(REPORTE!AH$2="si",IF(C101=VALUE(REPORTE!C$22),IF(SUM(DO102:DO$1993),CONCATENATE(INT(B101),", "),INT(B101)),""),IF(C101=VALUE(REPORTE!C$21),IF(SUM(DO102:DO$1993),CONCATENATE(INT(B101),", "),INT(B101)),""))</f>
        <v>#VALUE!</v>
      </c>
    </row>
    <row r="102" spans="1:125" s="5" customFormat="1" ht="15" customHeight="1" x14ac:dyDescent="0.25">
      <c r="A102" s="4" t="str">
        <f t="shared" ca="1" si="20"/>
        <v/>
      </c>
      <c r="B102" s="6"/>
      <c r="C102" s="8"/>
      <c r="D102" s="1" t="str">
        <f>IFERROR(INDEX('padron cfe'!B:B,MATCH(DATOS!C102,'padron cfe'!A:A,0),1),"")</f>
        <v/>
      </c>
      <c r="E102" s="1"/>
      <c r="F102" s="7"/>
      <c r="G102" s="9" t="s">
        <v>157</v>
      </c>
      <c r="H102" s="5" t="str">
        <f>IF(F102="","",IFERROR(CONCATENATE("PEUA",VLOOKUP(ESTADO,REPORTE!AV$2:AW$33,2,0),DIDTRITO_FORM,CADER_FORM,IFERROR(INDEX(CA:CA,MATCH(DAY(F102),BZ:BZ,0),1),DAY(F102)),IFERROR(INDEX(CA:CA,MATCH(MONTH(F102),BZ:BZ,0),1),MONTH(F102)),YEAR(F102),G102),""))</f>
        <v/>
      </c>
      <c r="I102" s="4"/>
      <c r="J102" s="66"/>
      <c r="K102" s="66"/>
      <c r="L102" s="66"/>
      <c r="M102" s="2" t="str">
        <f>IFERROR(INDEX('padron cfe'!C:C,MATCH(DATOS!C102,'padron cfe'!A:A,0),1),"")</f>
        <v/>
      </c>
      <c r="N102" s="66" t="str">
        <f>IFERROR(IF(BT102="","",IF(INDEX(N$1:N101,MATCH(BT102,BT$1:BT101,0),1)=0,"",INDEX(N$1:N101,MATCH(BT102,BT$1:BT101,0),1))),"")</f>
        <v/>
      </c>
      <c r="O102" s="66" t="str">
        <f>IFERROR(IF(BT102="","",IF(INDEX(O$1:O101,MATCH(BT102,BT$1:BT101,0),1)=0,"",INDEX(O$1:O101,MATCH(BT102,BT$1:BT101,0),1))),"")</f>
        <v/>
      </c>
      <c r="P102" s="4"/>
      <c r="Q102" s="2"/>
      <c r="R102" s="66"/>
      <c r="T102" s="66"/>
      <c r="U102" s="5" t="str">
        <f>IFERROR(IF(INDEX(U$1:U101,MATCH(T102,T$1:T101,0),1)=0,"",INDEX(U$1:U101,MATCH(T102,T$1:T101,0),1)),"")</f>
        <v/>
      </c>
      <c r="V102" s="66"/>
      <c r="W102" s="5" t="str">
        <f>IFERROR(IF(INDEX(W$1:W101,MATCH(V102,V$1:V101,0),1)=0,"",INDEX(W$1:W101,MATCH(V102,V$1:V101,0),1)),"")</f>
        <v/>
      </c>
      <c r="X102" s="2" t="str">
        <f>IFERROR(INDEX('padron cfe'!D:D,MATCH(DATOS!C102,'padron cfe'!A:A,0),1),"")</f>
        <v/>
      </c>
      <c r="Y102" s="4"/>
      <c r="Z102" s="4"/>
      <c r="AA102" s="4"/>
      <c r="AB102" s="4"/>
      <c r="AC102" s="6" t="s">
        <v>157</v>
      </c>
      <c r="AD102" s="4"/>
      <c r="AE102" s="4" t="str">
        <f t="shared" si="21"/>
        <v/>
      </c>
      <c r="AF102" s="4"/>
      <c r="AG102" s="4"/>
      <c r="AH102" s="4"/>
      <c r="AI102" s="2" t="str">
        <f>IFERROR(IF(INDEX(AI$1:AI101,MATCH(BT102,BT$1:BT101,0),1)=0,"",INDEX(AI$1:AI101,MATCH(BT102,BT$1:BT101,0),1)),"")</f>
        <v/>
      </c>
      <c r="AJ102" s="2" t="str">
        <f>IFERROR(IF(INDEX(AJ$1:AJ101,MATCH(BT102,BT$1:BT101,0),1)=0,"",INDEX(AJ$1:AJ101,MATCH(BT102,BT$1:BT101,0),1)),"")</f>
        <v/>
      </c>
      <c r="AK102" s="2" t="str">
        <f>IFERROR(IF(INDEX(AK$1:AK101,MATCH(BT102,BT$1:BT101,0),1)=0,"",INDEX(AK$1:AK101,MATCH(BT102,BT$1:BT101,0),1)),"")</f>
        <v/>
      </c>
      <c r="AL102" s="31"/>
      <c r="AM102" s="31"/>
      <c r="AN102" s="2"/>
      <c r="AO102" s="4"/>
      <c r="AP102" s="4"/>
      <c r="AQ102" s="4"/>
      <c r="AR102" s="4"/>
      <c r="AS102" s="4"/>
      <c r="AT102" s="4"/>
      <c r="AU102" s="4"/>
      <c r="AV102" s="4"/>
      <c r="AW102" s="4"/>
      <c r="AY102" s="7"/>
      <c r="AZ102" s="47"/>
      <c r="BA102" s="66"/>
      <c r="BB102" s="66"/>
      <c r="BC102" s="66"/>
      <c r="BD102" s="78"/>
      <c r="BE102" s="66"/>
      <c r="BF102" s="66"/>
      <c r="BG102" s="4"/>
      <c r="BH102" s="69"/>
      <c r="BI102" s="4"/>
      <c r="BJ102" s="4"/>
      <c r="BK102" s="9" t="s">
        <v>157</v>
      </c>
      <c r="BL102" s="7"/>
      <c r="BM102" s="7"/>
      <c r="BN102" s="7"/>
      <c r="BO102" s="286"/>
      <c r="BP102" s="22"/>
      <c r="BQ102" s="7" t="str">
        <f t="shared" ca="1" si="22"/>
        <v/>
      </c>
      <c r="BR102" s="75" t="str">
        <f t="shared" si="23"/>
        <v/>
      </c>
      <c r="BS102" s="75" t="str">
        <f t="shared" si="24"/>
        <v/>
      </c>
      <c r="BT102" s="5" t="str">
        <f t="shared" si="25"/>
        <v/>
      </c>
      <c r="BU102" s="79" t="str">
        <f t="shared" si="26"/>
        <v/>
      </c>
      <c r="BV102" s="79" t="str">
        <f t="shared" si="27"/>
        <v/>
      </c>
      <c r="BW102" s="79" t="str">
        <f t="shared" si="28"/>
        <v/>
      </c>
      <c r="CC102" s="4" t="str">
        <f>IF(IFERROR(VLOOKUP(C102,C103:C$1993,1,0),"")="","",COUNTIF(C:C,C102))</f>
        <v/>
      </c>
      <c r="CG102" s="5" t="str">
        <f>IF(B102="","",IF(CC102="",1+(MAX(CG$2:CG101)),""))</f>
        <v/>
      </c>
      <c r="CH102" s="5" t="str">
        <f t="shared" si="29"/>
        <v/>
      </c>
      <c r="CI102" s="5" t="str">
        <f t="shared" si="30"/>
        <v/>
      </c>
      <c r="CJ102" s="14" t="str">
        <f t="shared" si="31"/>
        <v/>
      </c>
      <c r="CK102" s="25"/>
      <c r="CL102" s="15"/>
      <c r="CM102" s="5" t="str">
        <f t="shared" si="34"/>
        <v/>
      </c>
      <c r="CP102" s="5" t="str">
        <f t="shared" si="33"/>
        <v/>
      </c>
      <c r="CQ102" s="5" t="str">
        <f>IF(BT102="","",IFERROR(IF(VLOOKUP(BT102,BT$2:BT101,1,0)=0,"",""),BT102))</f>
        <v/>
      </c>
      <c r="CR102" s="22" t="str">
        <f>IF(CQ102="","",(IFERROR(VLOOKUP(MID(CQ102,1,1),$DI$2:DM$28,3,0),0)+IFERROR(VLOOKUP(MID(CQ102,2,1),DI$2:DM$28,4,0),0)+IFERROR(VLOOKUP(MID(CQ102,3,1),DI$2:DM$28,5,0),0)+(ROW(CQ102)/1000000000000)))</f>
        <v/>
      </c>
      <c r="CT102" s="5">
        <v>101</v>
      </c>
      <c r="CU102" s="5" t="str">
        <f>IFERROR(VLOOKUP(CT102,CP$2:CQ1178,2,0),"")</f>
        <v/>
      </c>
      <c r="DO102" s="5" t="e">
        <f>IF(REPORTE!AH$2="si",IF(C102=VALUE(REPORTE!C$22),IF(SUM(DO103:DO$1993),CONCATENATE(INT(B102),", "),INT(B102)),""),IF(C102=VALUE(REPORTE!C$21),IF(SUM(DO103:DO$1993),CONCATENATE(INT(B102),", "),INT(B102)),""))</f>
        <v>#VALUE!</v>
      </c>
    </row>
    <row r="103" spans="1:125" s="5" customFormat="1" ht="15" customHeight="1" x14ac:dyDescent="0.25">
      <c r="A103" s="4" t="str">
        <f t="shared" ca="1" si="20"/>
        <v/>
      </c>
      <c r="B103" s="6"/>
      <c r="C103" s="8"/>
      <c r="D103" s="1" t="str">
        <f>IFERROR(INDEX('padron cfe'!B:B,MATCH(DATOS!C103,'padron cfe'!A:A,0),1),"")</f>
        <v/>
      </c>
      <c r="E103" s="1"/>
      <c r="F103" s="7"/>
      <c r="G103" s="9" t="s">
        <v>157</v>
      </c>
      <c r="H103" s="5" t="str">
        <f>IF(F103="","",IFERROR(CONCATENATE("PEUA",VLOOKUP(ESTADO,REPORTE!AV$2:AW$33,2,0),DIDTRITO_FORM,CADER_FORM,IFERROR(INDEX(CA:CA,MATCH(DAY(F103),BZ:BZ,0),1),DAY(F103)),IFERROR(INDEX(CA:CA,MATCH(MONTH(F103),BZ:BZ,0),1),MONTH(F103)),YEAR(F103),G103),""))</f>
        <v/>
      </c>
      <c r="I103" s="4"/>
      <c r="J103" s="66"/>
      <c r="K103" s="66"/>
      <c r="L103" s="66"/>
      <c r="M103" s="2" t="str">
        <f>IFERROR(INDEX('padron cfe'!C:C,MATCH(DATOS!C103,'padron cfe'!A:A,0),1),"")</f>
        <v/>
      </c>
      <c r="N103" s="66" t="str">
        <f>IFERROR(IF(BT103="","",IF(INDEX(N$1:N102,MATCH(BT103,BT$1:BT102,0),1)=0,"",INDEX(N$1:N102,MATCH(BT103,BT$1:BT102,0),1))),"")</f>
        <v/>
      </c>
      <c r="O103" s="66" t="str">
        <f>IFERROR(IF(BT103="","",IF(INDEX(O$1:O102,MATCH(BT103,BT$1:BT102,0),1)=0,"",INDEX(O$1:O102,MATCH(BT103,BT$1:BT102,0),1))),"")</f>
        <v/>
      </c>
      <c r="P103" s="4"/>
      <c r="Q103" s="2"/>
      <c r="R103" s="66"/>
      <c r="T103" s="66"/>
      <c r="U103" s="5" t="str">
        <f>IFERROR(IF(INDEX(U$1:U102,MATCH(T103,T$1:T102,0),1)=0,"",INDEX(U$1:U102,MATCH(T103,T$1:T102,0),1)),"")</f>
        <v/>
      </c>
      <c r="V103" s="66"/>
      <c r="W103" s="5" t="str">
        <f>IFERROR(IF(INDEX(W$1:W102,MATCH(V103,V$1:V102,0),1)=0,"",INDEX(W$1:W102,MATCH(V103,V$1:V102,0),1)),"")</f>
        <v/>
      </c>
      <c r="X103" s="2" t="str">
        <f>IFERROR(INDEX('padron cfe'!D:D,MATCH(DATOS!C103,'padron cfe'!A:A,0),1),"")</f>
        <v/>
      </c>
      <c r="Y103" s="4"/>
      <c r="Z103" s="4"/>
      <c r="AA103" s="4"/>
      <c r="AB103" s="4"/>
      <c r="AC103" s="6" t="s">
        <v>157</v>
      </c>
      <c r="AD103" s="4"/>
      <c r="AE103" s="4" t="str">
        <f t="shared" si="21"/>
        <v/>
      </c>
      <c r="AF103" s="4"/>
      <c r="AG103" s="4"/>
      <c r="AH103" s="4"/>
      <c r="AI103" s="2" t="str">
        <f>IFERROR(IF(INDEX(AI$1:AI102,MATCH(BT103,BT$1:BT102,0),1)=0,"",INDEX(AI$1:AI102,MATCH(BT103,BT$1:BT102,0),1)),"")</f>
        <v/>
      </c>
      <c r="AJ103" s="2" t="str">
        <f>IFERROR(IF(INDEX(AJ$1:AJ102,MATCH(BT103,BT$1:BT102,0),1)=0,"",INDEX(AJ$1:AJ102,MATCH(BT103,BT$1:BT102,0),1)),"")</f>
        <v/>
      </c>
      <c r="AK103" s="2" t="str">
        <f>IFERROR(IF(INDEX(AK$1:AK102,MATCH(BT103,BT$1:BT102,0),1)=0,"",INDEX(AK$1:AK102,MATCH(BT103,BT$1:BT102,0),1)),"")</f>
        <v/>
      </c>
      <c r="AL103" s="31"/>
      <c r="AM103" s="31"/>
      <c r="AN103" s="2"/>
      <c r="AO103" s="4"/>
      <c r="AP103" s="4"/>
      <c r="AQ103" s="4"/>
      <c r="AR103" s="4"/>
      <c r="AS103" s="4"/>
      <c r="AT103" s="4"/>
      <c r="AU103" s="4"/>
      <c r="AV103" s="4"/>
      <c r="AW103" s="4"/>
      <c r="AY103" s="7"/>
      <c r="AZ103" s="47"/>
      <c r="BA103" s="66"/>
      <c r="BB103" s="66"/>
      <c r="BC103" s="66"/>
      <c r="BD103" s="78"/>
      <c r="BE103" s="66"/>
      <c r="BF103" s="66"/>
      <c r="BG103" s="4"/>
      <c r="BH103" s="69"/>
      <c r="BI103" s="4"/>
      <c r="BJ103" s="4"/>
      <c r="BK103" s="9"/>
      <c r="BL103" s="7"/>
      <c r="BM103" s="7"/>
      <c r="BN103" s="7"/>
      <c r="BO103" s="286"/>
      <c r="BP103" s="22"/>
      <c r="BQ103" s="7" t="str">
        <f t="shared" ca="1" si="22"/>
        <v/>
      </c>
      <c r="BR103" s="75" t="str">
        <f t="shared" si="23"/>
        <v/>
      </c>
      <c r="BS103" s="75" t="str">
        <f t="shared" si="24"/>
        <v/>
      </c>
      <c r="BT103" s="5" t="str">
        <f t="shared" si="25"/>
        <v/>
      </c>
      <c r="BU103" s="79" t="str">
        <f t="shared" si="26"/>
        <v/>
      </c>
      <c r="BV103" s="79" t="str">
        <f t="shared" si="27"/>
        <v/>
      </c>
      <c r="BW103" s="79" t="str">
        <f t="shared" si="28"/>
        <v/>
      </c>
      <c r="CC103" s="4" t="str">
        <f>IF(IFERROR(VLOOKUP(C103,C104:C$1993,1,0),"")="","",COUNTIF(C:C,C103))</f>
        <v/>
      </c>
      <c r="CG103" s="5" t="str">
        <f>IF(B103="","",IF(CC103="",1+(MAX(CG$2:CG102)),""))</f>
        <v/>
      </c>
      <c r="CH103" s="5" t="str">
        <f t="shared" si="29"/>
        <v/>
      </c>
      <c r="CI103" s="5" t="str">
        <f t="shared" si="30"/>
        <v/>
      </c>
      <c r="CJ103" s="14" t="str">
        <f t="shared" si="31"/>
        <v/>
      </c>
      <c r="CK103" s="25"/>
      <c r="CL103" s="15"/>
      <c r="CM103" s="5" t="str">
        <f t="shared" si="34"/>
        <v/>
      </c>
      <c r="CP103" s="5" t="str">
        <f t="shared" si="33"/>
        <v/>
      </c>
      <c r="CQ103" s="5" t="str">
        <f>IF(BT103="","",IFERROR(IF(VLOOKUP(BT103,BT$2:BT102,1,0)=0,"",""),BT103))</f>
        <v/>
      </c>
      <c r="CR103" s="22" t="str">
        <f>IF(CQ103="","",(IFERROR(VLOOKUP(MID(CQ103,1,1),$DI$2:DM$28,3,0),0)+IFERROR(VLOOKUP(MID(CQ103,2,1),DI$2:DM$28,4,0),0)+IFERROR(VLOOKUP(MID(CQ103,3,1),DI$2:DM$28,5,0),0)+(ROW(CQ103)/1000000000000)))</f>
        <v/>
      </c>
      <c r="CT103" s="5">
        <v>102</v>
      </c>
      <c r="CU103" s="5" t="str">
        <f>IFERROR(VLOOKUP(CT103,CP$2:CQ1179,2,0),"")</f>
        <v/>
      </c>
      <c r="DO103" s="5" t="e">
        <f>IF(REPORTE!AH$2="si",IF(C103=VALUE(REPORTE!C$22),IF(SUM(DO104:DO$1993),CONCATENATE(INT(B103),", "),INT(B103)),""),IF(C103=VALUE(REPORTE!C$21),IF(SUM(DO104:DO$1993),CONCATENATE(INT(B103),", "),INT(B103)),""))</f>
        <v>#VALUE!</v>
      </c>
    </row>
    <row r="104" spans="1:125" s="5" customFormat="1" ht="15" customHeight="1" x14ac:dyDescent="0.25">
      <c r="A104" s="4" t="str">
        <f t="shared" ca="1" si="20"/>
        <v/>
      </c>
      <c r="B104" s="6"/>
      <c r="C104" s="8"/>
      <c r="D104" s="1" t="str">
        <f>IFERROR(INDEX('padron cfe'!B:B,MATCH(DATOS!C104,'padron cfe'!A:A,0),1),"")</f>
        <v/>
      </c>
      <c r="E104" s="1"/>
      <c r="F104" s="7"/>
      <c r="G104" s="9" t="s">
        <v>157</v>
      </c>
      <c r="H104" s="5" t="str">
        <f>IF(F104="","",IFERROR(CONCATENATE("PEUA",VLOOKUP(ESTADO,REPORTE!AV$2:AW$33,2,0),DIDTRITO_FORM,CADER_FORM,IFERROR(INDEX(CA:CA,MATCH(DAY(F104),BZ:BZ,0),1),DAY(F104)),IFERROR(INDEX(CA:CA,MATCH(MONTH(F104),BZ:BZ,0),1),MONTH(F104)),YEAR(F104),G104),""))</f>
        <v/>
      </c>
      <c r="I104" s="4"/>
      <c r="J104" s="66"/>
      <c r="K104" s="66"/>
      <c r="L104" s="66"/>
      <c r="M104" s="2" t="str">
        <f>IFERROR(INDEX('padron cfe'!C:C,MATCH(DATOS!C104,'padron cfe'!A:A,0),1),"")</f>
        <v/>
      </c>
      <c r="N104" s="66" t="str">
        <f>IFERROR(IF(BT104="","",IF(INDEX(N$1:N103,MATCH(BT104,BT$1:BT103,0),1)=0,"",INDEX(N$1:N103,MATCH(BT104,BT$1:BT103,0),1))),"")</f>
        <v/>
      </c>
      <c r="O104" s="66" t="str">
        <f>IFERROR(IF(BT104="","",IF(INDEX(O$1:O103,MATCH(BT104,BT$1:BT103,0),1)=0,"",INDEX(O$1:O103,MATCH(BT104,BT$1:BT103,0),1))),"")</f>
        <v/>
      </c>
      <c r="P104" s="4"/>
      <c r="Q104" s="2"/>
      <c r="R104" s="66"/>
      <c r="T104" s="66"/>
      <c r="U104" s="5" t="str">
        <f>IFERROR(IF(INDEX(U$1:U103,MATCH(T104,T$1:T103,0),1)=0,"",INDEX(U$1:U103,MATCH(T104,T$1:T103,0),1)),"")</f>
        <v/>
      </c>
      <c r="V104" s="66"/>
      <c r="W104" s="5" t="str">
        <f>IFERROR(IF(INDEX(W$1:W103,MATCH(V104,V$1:V103,0),1)=0,"",INDEX(W$1:W103,MATCH(V104,V$1:V103,0),1)),"")</f>
        <v/>
      </c>
      <c r="X104" s="2" t="str">
        <f>IFERROR(INDEX('padron cfe'!D:D,MATCH(DATOS!C104,'padron cfe'!A:A,0),1),"")</f>
        <v/>
      </c>
      <c r="Y104" s="4"/>
      <c r="Z104" s="4"/>
      <c r="AA104" s="4"/>
      <c r="AB104" s="4"/>
      <c r="AC104" s="6" t="s">
        <v>157</v>
      </c>
      <c r="AD104" s="4"/>
      <c r="AE104" s="4" t="str">
        <f t="shared" si="21"/>
        <v/>
      </c>
      <c r="AF104" s="4"/>
      <c r="AG104" s="4"/>
      <c r="AH104" s="4"/>
      <c r="AI104" s="2" t="str">
        <f>IFERROR(IF(INDEX(AI$1:AI103,MATCH(BT104,BT$1:BT103,0),1)=0,"",INDEX(AI$1:AI103,MATCH(BT104,BT$1:BT103,0),1)),"")</f>
        <v/>
      </c>
      <c r="AJ104" s="2" t="str">
        <f>IFERROR(IF(INDEX(AJ$1:AJ103,MATCH(BT104,BT$1:BT103,0),1)=0,"",INDEX(AJ$1:AJ103,MATCH(BT104,BT$1:BT103,0),1)),"")</f>
        <v/>
      </c>
      <c r="AK104" s="2" t="str">
        <f>IFERROR(IF(INDEX(AK$1:AK103,MATCH(BT104,BT$1:BT103,0),1)=0,"",INDEX(AK$1:AK103,MATCH(BT104,BT$1:BT103,0),1)),"")</f>
        <v/>
      </c>
      <c r="AL104" s="31"/>
      <c r="AM104" s="31"/>
      <c r="AN104" s="2"/>
      <c r="AO104" s="4"/>
      <c r="AP104" s="4"/>
      <c r="AQ104" s="4"/>
      <c r="AR104" s="4"/>
      <c r="AS104" s="4"/>
      <c r="AT104" s="4"/>
      <c r="AU104" s="4"/>
      <c r="AV104" s="4"/>
      <c r="AW104" s="4"/>
      <c r="AY104" s="7"/>
      <c r="AZ104" s="47"/>
      <c r="BA104" s="66"/>
      <c r="BB104" s="66"/>
      <c r="BC104" s="66"/>
      <c r="BD104" s="78"/>
      <c r="BE104" s="66"/>
      <c r="BF104" s="66"/>
      <c r="BG104" s="4"/>
      <c r="BH104" s="69"/>
      <c r="BI104" s="4"/>
      <c r="BJ104" s="4"/>
      <c r="BK104" s="9" t="s">
        <v>157</v>
      </c>
      <c r="BL104" s="7"/>
      <c r="BM104" s="7"/>
      <c r="BN104" s="7"/>
      <c r="BO104" s="286"/>
      <c r="BP104" s="22"/>
      <c r="BQ104" s="7" t="str">
        <f t="shared" ca="1" si="22"/>
        <v/>
      </c>
      <c r="BR104" s="75" t="str">
        <f t="shared" si="23"/>
        <v/>
      </c>
      <c r="BS104" s="75" t="str">
        <f t="shared" si="24"/>
        <v/>
      </c>
      <c r="BT104" s="5" t="str">
        <f t="shared" si="25"/>
        <v/>
      </c>
      <c r="BU104" s="79" t="str">
        <f t="shared" si="26"/>
        <v/>
      </c>
      <c r="BV104" s="79" t="str">
        <f t="shared" si="27"/>
        <v/>
      </c>
      <c r="BW104" s="79" t="str">
        <f t="shared" si="28"/>
        <v/>
      </c>
      <c r="CC104" s="4" t="str">
        <f>IF(IFERROR(VLOOKUP(C104,C105:C$1993,1,0),"")="","",COUNTIF(C:C,C104))</f>
        <v/>
      </c>
      <c r="CG104" s="5" t="str">
        <f>IF(B104="","",IF(CC104="",1+(MAX(CG$2:CG103)),""))</f>
        <v/>
      </c>
      <c r="CH104" s="5" t="str">
        <f t="shared" si="29"/>
        <v/>
      </c>
      <c r="CI104" s="5" t="str">
        <f t="shared" si="30"/>
        <v/>
      </c>
      <c r="CJ104" s="14" t="str">
        <f t="shared" si="31"/>
        <v/>
      </c>
      <c r="CK104" s="25"/>
      <c r="CL104" s="15"/>
      <c r="CM104" s="5" t="str">
        <f t="shared" si="34"/>
        <v/>
      </c>
      <c r="CP104" s="5" t="str">
        <f t="shared" si="33"/>
        <v/>
      </c>
      <c r="CQ104" s="5" t="str">
        <f>IF(BT104="","",IFERROR(IF(VLOOKUP(BT104,BT$2:BT103,1,0)=0,"",""),BT104))</f>
        <v/>
      </c>
      <c r="CR104" s="22" t="str">
        <f>IF(CQ104="","",(IFERROR(VLOOKUP(MID(CQ104,1,1),$DI$2:DM$28,3,0),0)+IFERROR(VLOOKUP(MID(CQ104,2,1),DI$2:DM$28,4,0),0)+IFERROR(VLOOKUP(MID(CQ104,3,1),DI$2:DM$28,5,0),0)+(ROW(CQ104)/1000000000000)))</f>
        <v/>
      </c>
      <c r="CT104" s="5">
        <v>103</v>
      </c>
      <c r="CU104" s="5" t="str">
        <f>IFERROR(VLOOKUP(CT104,CP$2:CQ1180,2,0),"")</f>
        <v/>
      </c>
      <c r="DO104" s="5" t="e">
        <f>IF(REPORTE!AH$2="si",IF(C104=VALUE(REPORTE!C$22),IF(SUM(DO105:DO$1993),CONCATENATE(INT(B104),", "),INT(B104)),""),IF(C104=VALUE(REPORTE!C$21),IF(SUM(DO105:DO$1993),CONCATENATE(INT(B104),", "),INT(B104)),""))</f>
        <v>#VALUE!</v>
      </c>
    </row>
    <row r="105" spans="1:125" s="5" customFormat="1" ht="15" customHeight="1" x14ac:dyDescent="0.25">
      <c r="A105" s="4" t="str">
        <f t="shared" ca="1" si="20"/>
        <v/>
      </c>
      <c r="B105" s="6"/>
      <c r="C105" s="8"/>
      <c r="D105" s="1" t="str">
        <f>IFERROR(INDEX('padron cfe'!B:B,MATCH(DATOS!C105,'padron cfe'!A:A,0),1),"")</f>
        <v/>
      </c>
      <c r="E105" s="1"/>
      <c r="F105" s="7"/>
      <c r="G105" s="9" t="s">
        <v>157</v>
      </c>
      <c r="H105" s="5" t="str">
        <f>IF(F105="","",IFERROR(CONCATENATE("PEUA",VLOOKUP(ESTADO,REPORTE!AV$2:AW$33,2,0),DIDTRITO_FORM,CADER_FORM,IFERROR(INDEX(CA:CA,MATCH(DAY(F105),BZ:BZ,0),1),DAY(F105)),IFERROR(INDEX(CA:CA,MATCH(MONTH(F105),BZ:BZ,0),1),MONTH(F105)),YEAR(F105),G105),""))</f>
        <v/>
      </c>
      <c r="I105" s="4"/>
      <c r="J105" s="66"/>
      <c r="K105" s="66"/>
      <c r="L105" s="66"/>
      <c r="M105" s="2" t="str">
        <f>IFERROR(INDEX('padron cfe'!C:C,MATCH(DATOS!C105,'padron cfe'!A:A,0),1),"")</f>
        <v/>
      </c>
      <c r="N105" s="66" t="str">
        <f>IFERROR(IF(BT105="","",IF(INDEX(N$1:N104,MATCH(BT105,BT$1:BT104,0),1)=0,"",INDEX(N$1:N104,MATCH(BT105,BT$1:BT104,0),1))),"")</f>
        <v/>
      </c>
      <c r="O105" s="66" t="str">
        <f>IFERROR(IF(BT105="","",IF(INDEX(O$1:O104,MATCH(BT105,BT$1:BT104,0),1)=0,"",INDEX(O$1:O104,MATCH(BT105,BT$1:BT104,0),1))),"")</f>
        <v/>
      </c>
      <c r="P105" s="4"/>
      <c r="Q105" s="2"/>
      <c r="R105" s="66"/>
      <c r="T105" s="66"/>
      <c r="U105" s="5" t="str">
        <f>IFERROR(IF(INDEX(U$1:U104,MATCH(T105,T$1:T104,0),1)=0,"",INDEX(U$1:U104,MATCH(T105,T$1:T104,0),1)),"")</f>
        <v/>
      </c>
      <c r="V105" s="66"/>
      <c r="W105" s="5" t="str">
        <f>IFERROR(IF(INDEX(W$1:W104,MATCH(V105,V$1:V104,0),1)=0,"",INDEX(W$1:W104,MATCH(V105,V$1:V104,0),1)),"")</f>
        <v/>
      </c>
      <c r="X105" s="2" t="str">
        <f>IFERROR(INDEX('padron cfe'!D:D,MATCH(DATOS!C105,'padron cfe'!A:A,0),1),"")</f>
        <v/>
      </c>
      <c r="Y105" s="4"/>
      <c r="Z105" s="4"/>
      <c r="AA105" s="4"/>
      <c r="AB105" s="4"/>
      <c r="AC105" s="6" t="s">
        <v>157</v>
      </c>
      <c r="AD105" s="4"/>
      <c r="AE105" s="4" t="str">
        <f t="shared" si="21"/>
        <v/>
      </c>
      <c r="AF105" s="4"/>
      <c r="AG105" s="4"/>
      <c r="AH105" s="4"/>
      <c r="AI105" s="2" t="str">
        <f>IFERROR(IF(INDEX(AI$1:AI104,MATCH(BT105,BT$1:BT104,0),1)=0,"",INDEX(AI$1:AI104,MATCH(BT105,BT$1:BT104,0),1)),"")</f>
        <v/>
      </c>
      <c r="AJ105" s="2" t="str">
        <f>IFERROR(IF(INDEX(AJ$1:AJ104,MATCH(BT105,BT$1:BT104,0),1)=0,"",INDEX(AJ$1:AJ104,MATCH(BT105,BT$1:BT104,0),1)),"")</f>
        <v/>
      </c>
      <c r="AK105" s="2" t="str">
        <f>IFERROR(IF(INDEX(AK$1:AK104,MATCH(BT105,BT$1:BT104,0),1)=0,"",INDEX(AK$1:AK104,MATCH(BT105,BT$1:BT104,0),1)),"")</f>
        <v/>
      </c>
      <c r="AL105" s="31"/>
      <c r="AM105" s="31"/>
      <c r="AN105" s="2"/>
      <c r="AO105" s="4"/>
      <c r="AP105" s="4"/>
      <c r="AQ105" s="4"/>
      <c r="AR105" s="4"/>
      <c r="AS105" s="4"/>
      <c r="AT105" s="4"/>
      <c r="AU105" s="4"/>
      <c r="AV105" s="4"/>
      <c r="AW105" s="4"/>
      <c r="AY105" s="7"/>
      <c r="AZ105" s="47"/>
      <c r="BA105" s="66"/>
      <c r="BB105" s="66"/>
      <c r="BC105" s="66"/>
      <c r="BD105" s="78"/>
      <c r="BE105" s="66"/>
      <c r="BF105" s="66"/>
      <c r="BG105" s="4"/>
      <c r="BH105" s="69"/>
      <c r="BI105" s="4"/>
      <c r="BJ105" s="4"/>
      <c r="BK105" s="9"/>
      <c r="BL105" s="7"/>
      <c r="BM105" s="7"/>
      <c r="BN105" s="7"/>
      <c r="BO105" s="286"/>
      <c r="BP105" s="22"/>
      <c r="BQ105" s="7" t="str">
        <f t="shared" ca="1" si="22"/>
        <v/>
      </c>
      <c r="BR105" s="75" t="str">
        <f t="shared" si="23"/>
        <v/>
      </c>
      <c r="BS105" s="75" t="str">
        <f t="shared" si="24"/>
        <v/>
      </c>
      <c r="BT105" s="5" t="str">
        <f t="shared" si="25"/>
        <v/>
      </c>
      <c r="BU105" s="79" t="str">
        <f t="shared" si="26"/>
        <v/>
      </c>
      <c r="BV105" s="79" t="str">
        <f t="shared" si="27"/>
        <v/>
      </c>
      <c r="BW105" s="79" t="str">
        <f t="shared" si="28"/>
        <v/>
      </c>
      <c r="CC105" s="4" t="str">
        <f>IF(IFERROR(VLOOKUP(C105,C106:C$1993,1,0),"")="","",COUNTIF(C:C,C105))</f>
        <v/>
      </c>
      <c r="CG105" s="5" t="str">
        <f>IF(B105="","",IF(CC105="",1+(MAX(CG$2:CG104)),""))</f>
        <v/>
      </c>
      <c r="CH105" s="5" t="str">
        <f t="shared" si="29"/>
        <v/>
      </c>
      <c r="CI105" s="5" t="str">
        <f t="shared" si="30"/>
        <v/>
      </c>
      <c r="CJ105" s="14" t="str">
        <f t="shared" si="31"/>
        <v/>
      </c>
      <c r="CK105" s="25"/>
      <c r="CL105" s="15"/>
      <c r="CM105" s="5" t="str">
        <f t="shared" si="34"/>
        <v/>
      </c>
      <c r="CP105" s="5" t="str">
        <f t="shared" si="33"/>
        <v/>
      </c>
      <c r="CQ105" s="5" t="str">
        <f>IF(BT105="","",IFERROR(IF(VLOOKUP(BT105,BT$2:BT104,1,0)=0,"",""),BT105))</f>
        <v/>
      </c>
      <c r="CR105" s="22" t="str">
        <f>IF(CQ105="","",(IFERROR(VLOOKUP(MID(CQ105,1,1),$DI$2:DM$28,3,0),0)+IFERROR(VLOOKUP(MID(CQ105,2,1),DI$2:DM$28,4,0),0)+IFERROR(VLOOKUP(MID(CQ105,3,1),DI$2:DM$28,5,0),0)+(ROW(CQ105)/1000000000000)))</f>
        <v/>
      </c>
      <c r="CT105" s="5">
        <v>104</v>
      </c>
      <c r="CU105" s="5" t="str">
        <f>IFERROR(VLOOKUP(CT105,CP$2:CQ1181,2,0),"")</f>
        <v/>
      </c>
      <c r="DO105" s="5" t="e">
        <f>IF(REPORTE!AH$2="si",IF(C105=VALUE(REPORTE!C$22),IF(SUM(DO106:DO$1993),CONCATENATE(INT(B105),", "),INT(B105)),""),IF(C105=VALUE(REPORTE!C$21),IF(SUM(DO106:DO$1993),CONCATENATE(INT(B105),", "),INT(B105)),""))</f>
        <v>#VALUE!</v>
      </c>
    </row>
    <row r="106" spans="1:125" s="5" customFormat="1" ht="15" customHeight="1" x14ac:dyDescent="0.25">
      <c r="A106" s="4" t="str">
        <f t="shared" ca="1" si="20"/>
        <v/>
      </c>
      <c r="B106" s="6"/>
      <c r="C106" s="8"/>
      <c r="D106" s="1" t="str">
        <f>IFERROR(INDEX('padron cfe'!B:B,MATCH(DATOS!C106,'padron cfe'!A:A,0),1),"")</f>
        <v/>
      </c>
      <c r="E106" s="1"/>
      <c r="F106" s="7"/>
      <c r="G106" s="9" t="s">
        <v>157</v>
      </c>
      <c r="H106" s="5" t="str">
        <f>IF(F106="","",IFERROR(CONCATENATE("PEUA",VLOOKUP(ESTADO,REPORTE!AV$2:AW$33,2,0),DIDTRITO_FORM,CADER_FORM,IFERROR(INDEX(CA:CA,MATCH(DAY(F106),BZ:BZ,0),1),DAY(F106)),IFERROR(INDEX(CA:CA,MATCH(MONTH(F106),BZ:BZ,0),1),MONTH(F106)),YEAR(F106),G106),""))</f>
        <v/>
      </c>
      <c r="I106" s="4"/>
      <c r="J106" s="66"/>
      <c r="K106" s="66"/>
      <c r="L106" s="66"/>
      <c r="M106" s="2" t="str">
        <f>IFERROR(INDEX('padron cfe'!C:C,MATCH(DATOS!C106,'padron cfe'!A:A,0),1),"")</f>
        <v/>
      </c>
      <c r="N106" s="66" t="str">
        <f>IFERROR(IF(BT106="","",IF(INDEX(N$1:N105,MATCH(BT106,BT$1:BT105,0),1)=0,"",INDEX(N$1:N105,MATCH(BT106,BT$1:BT105,0),1))),"")</f>
        <v/>
      </c>
      <c r="O106" s="66" t="str">
        <f>IFERROR(IF(BT106="","",IF(INDEX(O$1:O105,MATCH(BT106,BT$1:BT105,0),1)=0,"",INDEX(O$1:O105,MATCH(BT106,BT$1:BT105,0),1))),"")</f>
        <v/>
      </c>
      <c r="P106" s="4"/>
      <c r="Q106" s="2"/>
      <c r="R106" s="66"/>
      <c r="T106" s="66"/>
      <c r="U106" s="5" t="str">
        <f>IFERROR(IF(INDEX(U$1:U105,MATCH(T106,T$1:T105,0),1)=0,"",INDEX(U$1:U105,MATCH(T106,T$1:T105,0),1)),"")</f>
        <v/>
      </c>
      <c r="V106" s="66"/>
      <c r="W106" s="5" t="str">
        <f>IFERROR(IF(INDEX(W$1:W105,MATCH(V106,V$1:V105,0),1)=0,"",INDEX(W$1:W105,MATCH(V106,V$1:V105,0),1)),"")</f>
        <v/>
      </c>
      <c r="X106" s="2" t="str">
        <f>IFERROR(INDEX('padron cfe'!D:D,MATCH(DATOS!C106,'padron cfe'!A:A,0),1),"")</f>
        <v/>
      </c>
      <c r="Y106" s="4"/>
      <c r="Z106" s="4"/>
      <c r="AA106" s="4"/>
      <c r="AB106" s="4"/>
      <c r="AC106" s="6" t="s">
        <v>157</v>
      </c>
      <c r="AD106" s="4"/>
      <c r="AE106" s="4" t="str">
        <f t="shared" si="21"/>
        <v/>
      </c>
      <c r="AF106" s="4"/>
      <c r="AG106" s="4"/>
      <c r="AH106" s="4"/>
      <c r="AI106" s="2" t="str">
        <f>IFERROR(IF(INDEX(AI$1:AI105,MATCH(BT106,BT$1:BT105,0),1)=0,"",INDEX(AI$1:AI105,MATCH(BT106,BT$1:BT105,0),1)),"")</f>
        <v/>
      </c>
      <c r="AJ106" s="2" t="str">
        <f>IFERROR(IF(INDEX(AJ$1:AJ105,MATCH(BT106,BT$1:BT105,0),1)=0,"",INDEX(AJ$1:AJ105,MATCH(BT106,BT$1:BT105,0),1)),"")</f>
        <v/>
      </c>
      <c r="AK106" s="2" t="str">
        <f>IFERROR(IF(INDEX(AK$1:AK105,MATCH(BT106,BT$1:BT105,0),1)=0,"",INDEX(AK$1:AK105,MATCH(BT106,BT$1:BT105,0),1)),"")</f>
        <v/>
      </c>
      <c r="AL106" s="31"/>
      <c r="AM106" s="31"/>
      <c r="AN106" s="2"/>
      <c r="AO106" s="4"/>
      <c r="AP106" s="4"/>
      <c r="AQ106" s="4"/>
      <c r="AR106" s="4"/>
      <c r="AS106" s="4"/>
      <c r="AT106" s="4"/>
      <c r="AU106" s="4"/>
      <c r="AV106" s="4"/>
      <c r="AW106" s="4"/>
      <c r="AY106" s="7"/>
      <c r="AZ106" s="47"/>
      <c r="BA106" s="66"/>
      <c r="BB106" s="66"/>
      <c r="BC106" s="66"/>
      <c r="BD106" s="78"/>
      <c r="BE106" s="66"/>
      <c r="BF106" s="66"/>
      <c r="BG106" s="4"/>
      <c r="BH106" s="69"/>
      <c r="BI106" s="4"/>
      <c r="BJ106" s="4"/>
      <c r="BK106" s="9" t="s">
        <v>157</v>
      </c>
      <c r="BL106" s="7"/>
      <c r="BM106" s="7"/>
      <c r="BN106" s="7"/>
      <c r="BO106" s="286"/>
      <c r="BP106" s="22"/>
      <c r="BQ106" s="7" t="str">
        <f t="shared" ca="1" si="22"/>
        <v/>
      </c>
      <c r="BR106" s="75" t="str">
        <f t="shared" si="23"/>
        <v/>
      </c>
      <c r="BS106" s="75" t="str">
        <f t="shared" si="24"/>
        <v/>
      </c>
      <c r="BT106" s="5" t="str">
        <f t="shared" si="25"/>
        <v/>
      </c>
      <c r="BU106" s="79" t="str">
        <f t="shared" si="26"/>
        <v/>
      </c>
      <c r="BV106" s="79" t="str">
        <f t="shared" si="27"/>
        <v/>
      </c>
      <c r="BW106" s="79" t="str">
        <f t="shared" si="28"/>
        <v/>
      </c>
      <c r="CC106" s="4" t="str">
        <f>IF(IFERROR(VLOOKUP(C106,C107:C$1993,1,0),"")="","",COUNTIF(C:C,C106))</f>
        <v/>
      </c>
      <c r="CG106" s="5" t="str">
        <f>IF(B106="","",IF(CC106="",1+(MAX(CG$2:CG105)),""))</f>
        <v/>
      </c>
      <c r="CH106" s="5" t="str">
        <f t="shared" si="29"/>
        <v/>
      </c>
      <c r="CI106" s="5" t="str">
        <f t="shared" si="30"/>
        <v/>
      </c>
      <c r="CJ106" s="14" t="str">
        <f t="shared" si="31"/>
        <v/>
      </c>
      <c r="CK106" s="25"/>
      <c r="CL106" s="15"/>
      <c r="CM106" s="5" t="str">
        <f t="shared" si="34"/>
        <v/>
      </c>
      <c r="CP106" s="5" t="str">
        <f t="shared" si="33"/>
        <v/>
      </c>
      <c r="CQ106" s="5" t="str">
        <f>IF(BT106="","",IFERROR(IF(VLOOKUP(BT106,BT$2:BT105,1,0)=0,"",""),BT106))</f>
        <v/>
      </c>
      <c r="CR106" s="22" t="str">
        <f>IF(CQ106="","",(IFERROR(VLOOKUP(MID(CQ106,1,1),$DI$2:DM$28,3,0),0)+IFERROR(VLOOKUP(MID(CQ106,2,1),DI$2:DM$28,4,0),0)+IFERROR(VLOOKUP(MID(CQ106,3,1),DI$2:DM$28,5,0),0)+(ROW(CQ106)/1000000000000)))</f>
        <v/>
      </c>
      <c r="CT106" s="5">
        <v>105</v>
      </c>
      <c r="CU106" s="5" t="str">
        <f>IFERROR(VLOOKUP(CT106,CP$2:CQ1182,2,0),"")</f>
        <v/>
      </c>
      <c r="DO106" s="5" t="e">
        <f>IF(REPORTE!AH$2="si",IF(C106=VALUE(REPORTE!C$22),IF(SUM(DO107:DO$1993),CONCATENATE(INT(B106),", "),INT(B106)),""),IF(C106=VALUE(REPORTE!C$21),IF(SUM(DO107:DO$1993),CONCATENATE(INT(B106),", "),INT(B106)),""))</f>
        <v>#VALUE!</v>
      </c>
    </row>
    <row r="107" spans="1:125" s="5" customFormat="1" ht="15" customHeight="1" x14ac:dyDescent="0.25">
      <c r="A107" s="4" t="str">
        <f t="shared" ca="1" si="20"/>
        <v/>
      </c>
      <c r="B107" s="6"/>
      <c r="C107" s="8"/>
      <c r="D107" s="1" t="str">
        <f>IFERROR(INDEX('padron cfe'!B:B,MATCH(DATOS!C107,'padron cfe'!A:A,0),1),"")</f>
        <v/>
      </c>
      <c r="E107" s="1"/>
      <c r="F107" s="7"/>
      <c r="G107" s="9" t="s">
        <v>157</v>
      </c>
      <c r="H107" s="5" t="str">
        <f>IF(F107="","",IFERROR(CONCATENATE("PEUA",VLOOKUP(ESTADO,REPORTE!AV$2:AW$33,2,0),DIDTRITO_FORM,CADER_FORM,IFERROR(INDEX(CA:CA,MATCH(DAY(F107),BZ:BZ,0),1),DAY(F107)),IFERROR(INDEX(CA:CA,MATCH(MONTH(F107),BZ:BZ,0),1),MONTH(F107)),YEAR(F107),G107),""))</f>
        <v/>
      </c>
      <c r="I107" s="4"/>
      <c r="J107" s="66"/>
      <c r="K107" s="66"/>
      <c r="L107" s="66"/>
      <c r="M107" s="2" t="str">
        <f>IFERROR(INDEX('padron cfe'!C:C,MATCH(DATOS!C107,'padron cfe'!A:A,0),1),"")</f>
        <v/>
      </c>
      <c r="N107" s="66" t="str">
        <f>IFERROR(IF(BT107="","",IF(INDEX(N$1:N106,MATCH(BT107,BT$1:BT106,0),1)=0,"",INDEX(N$1:N106,MATCH(BT107,BT$1:BT106,0),1))),"")</f>
        <v/>
      </c>
      <c r="O107" s="66" t="str">
        <f>IFERROR(IF(BT107="","",IF(INDEX(O$1:O106,MATCH(BT107,BT$1:BT106,0),1)=0,"",INDEX(O$1:O106,MATCH(BT107,BT$1:BT106,0),1))),"")</f>
        <v/>
      </c>
      <c r="P107" s="4"/>
      <c r="Q107" s="2"/>
      <c r="R107" s="66"/>
      <c r="T107" s="66"/>
      <c r="U107" s="5" t="str">
        <f>IFERROR(IF(INDEX(U$1:U106,MATCH(T107,T$1:T106,0),1)=0,"",INDEX(U$1:U106,MATCH(T107,T$1:T106,0),1)),"")</f>
        <v/>
      </c>
      <c r="V107" s="66"/>
      <c r="W107" s="5" t="str">
        <f>IFERROR(IF(INDEX(W$1:W106,MATCH(V107,V$1:V106,0),1)=0,"",INDEX(W$1:W106,MATCH(V107,V$1:V106,0),1)),"")</f>
        <v/>
      </c>
      <c r="X107" s="2" t="str">
        <f>IFERROR(INDEX('padron cfe'!D:D,MATCH(DATOS!C107,'padron cfe'!A:A,0),1),"")</f>
        <v/>
      </c>
      <c r="Y107" s="4"/>
      <c r="Z107" s="4"/>
      <c r="AA107" s="4"/>
      <c r="AB107" s="4"/>
      <c r="AC107" s="6" t="s">
        <v>157</v>
      </c>
      <c r="AD107" s="4"/>
      <c r="AE107" s="4" t="str">
        <f t="shared" si="21"/>
        <v/>
      </c>
      <c r="AF107" s="4"/>
      <c r="AG107" s="4"/>
      <c r="AH107" s="4"/>
      <c r="AI107" s="2" t="str">
        <f>IFERROR(IF(INDEX(AI$1:AI106,MATCH(BT107,BT$1:BT106,0),1)=0,"",INDEX(AI$1:AI106,MATCH(BT107,BT$1:BT106,0),1)),"")</f>
        <v/>
      </c>
      <c r="AJ107" s="2" t="str">
        <f>IFERROR(IF(INDEX(AJ$1:AJ106,MATCH(BT107,BT$1:BT106,0),1)=0,"",INDEX(AJ$1:AJ106,MATCH(BT107,BT$1:BT106,0),1)),"")</f>
        <v/>
      </c>
      <c r="AK107" s="2" t="str">
        <f>IFERROR(IF(INDEX(AK$1:AK106,MATCH(BT107,BT$1:BT106,0),1)=0,"",INDEX(AK$1:AK106,MATCH(BT107,BT$1:BT106,0),1)),"")</f>
        <v/>
      </c>
      <c r="AL107" s="31"/>
      <c r="AM107" s="31"/>
      <c r="AN107" s="2"/>
      <c r="AO107" s="4"/>
      <c r="AP107" s="4"/>
      <c r="AQ107" s="4"/>
      <c r="AR107" s="4"/>
      <c r="AS107" s="4"/>
      <c r="AT107" s="4"/>
      <c r="AU107" s="4"/>
      <c r="AV107" s="4"/>
      <c r="AW107" s="4"/>
      <c r="AY107" s="7"/>
      <c r="AZ107" s="47"/>
      <c r="BA107" s="66"/>
      <c r="BB107" s="66"/>
      <c r="BC107" s="66"/>
      <c r="BD107" s="78"/>
      <c r="BE107" s="66"/>
      <c r="BF107" s="66"/>
      <c r="BG107" s="4"/>
      <c r="BH107" s="69"/>
      <c r="BI107" s="4"/>
      <c r="BJ107" s="4"/>
      <c r="BK107" s="9"/>
      <c r="BL107" s="7"/>
      <c r="BM107" s="7"/>
      <c r="BN107" s="7"/>
      <c r="BO107" s="286"/>
      <c r="BP107" s="22"/>
      <c r="BQ107" s="7" t="str">
        <f t="shared" ca="1" si="22"/>
        <v/>
      </c>
      <c r="BR107" s="75" t="str">
        <f t="shared" si="23"/>
        <v/>
      </c>
      <c r="BS107" s="75" t="str">
        <f t="shared" si="24"/>
        <v/>
      </c>
      <c r="BT107" s="5" t="str">
        <f t="shared" si="25"/>
        <v/>
      </c>
      <c r="BU107" s="79" t="str">
        <f t="shared" si="26"/>
        <v/>
      </c>
      <c r="BV107" s="79" t="str">
        <f t="shared" si="27"/>
        <v/>
      </c>
      <c r="BW107" s="79" t="str">
        <f t="shared" si="28"/>
        <v/>
      </c>
      <c r="CC107" s="4" t="str">
        <f>IF(IFERROR(VLOOKUP(C107,C108:C$1993,1,0),"")="","",COUNTIF(C:C,C107))</f>
        <v/>
      </c>
      <c r="CG107" s="5" t="str">
        <f>IF(B107="","",IF(CC107="",1+(MAX(CG$2:CG106)),""))</f>
        <v/>
      </c>
      <c r="CH107" s="5" t="str">
        <f t="shared" si="29"/>
        <v/>
      </c>
      <c r="CI107" s="5" t="str">
        <f t="shared" si="30"/>
        <v/>
      </c>
      <c r="CJ107" s="14" t="str">
        <f t="shared" si="31"/>
        <v/>
      </c>
      <c r="CK107" s="25"/>
      <c r="CL107" s="15"/>
      <c r="CM107" s="5" t="str">
        <f t="shared" si="34"/>
        <v/>
      </c>
      <c r="CP107" s="5" t="str">
        <f t="shared" si="33"/>
        <v/>
      </c>
      <c r="CQ107" s="5" t="str">
        <f>IF(BT107="","",IFERROR(IF(VLOOKUP(BT107,BT$2:BT106,1,0)=0,"",""),BT107))</f>
        <v/>
      </c>
      <c r="CR107" s="22" t="str">
        <f>IF(CQ107="","",(IFERROR(VLOOKUP(MID(CQ107,1,1),$DI$2:DM$28,3,0),0)+IFERROR(VLOOKUP(MID(CQ107,2,1),DI$2:DM$28,4,0),0)+IFERROR(VLOOKUP(MID(CQ107,3,1),DI$2:DM$28,5,0),0)+(ROW(CQ107)/1000000000000)))</f>
        <v/>
      </c>
      <c r="CT107" s="5">
        <v>106</v>
      </c>
      <c r="CU107" s="5" t="str">
        <f>IFERROR(VLOOKUP(CT107,CP$2:CQ1183,2,0),"")</f>
        <v/>
      </c>
      <c r="CW107" s="14"/>
      <c r="DO107" s="5" t="e">
        <f>IF(REPORTE!AH$2="si",IF(C107=VALUE(REPORTE!C$22),IF(SUM(DO108:DO$1993),CONCATENATE(INT(B107),", "),INT(B107)),""),IF(C107=VALUE(REPORTE!C$21),IF(SUM(DO108:DO$1993),CONCATENATE(INT(B107),", "),INT(B107)),""))</f>
        <v>#VALUE!</v>
      </c>
    </row>
    <row r="108" spans="1:125" s="5" customFormat="1" ht="15" customHeight="1" x14ac:dyDescent="0.25">
      <c r="A108" s="4" t="str">
        <f t="shared" ca="1" si="20"/>
        <v/>
      </c>
      <c r="B108" s="6"/>
      <c r="C108" s="8"/>
      <c r="D108" s="1" t="str">
        <f>IFERROR(INDEX('padron cfe'!B:B,MATCH(DATOS!C108,'padron cfe'!A:A,0),1),"")</f>
        <v/>
      </c>
      <c r="E108" s="1"/>
      <c r="F108" s="7"/>
      <c r="G108" s="9" t="s">
        <v>157</v>
      </c>
      <c r="H108" s="5" t="str">
        <f>IF(F108="","",IFERROR(CONCATENATE("PEUA",VLOOKUP(ESTADO,REPORTE!AV$2:AW$33,2,0),DIDTRITO_FORM,CADER_FORM,IFERROR(INDEX(CA:CA,MATCH(DAY(F108),BZ:BZ,0),1),DAY(F108)),IFERROR(INDEX(CA:CA,MATCH(MONTH(F108),BZ:BZ,0),1),MONTH(F108)),YEAR(F108),G108),""))</f>
        <v/>
      </c>
      <c r="I108" s="4"/>
      <c r="J108" s="66"/>
      <c r="K108" s="66"/>
      <c r="L108" s="66"/>
      <c r="M108" s="2" t="str">
        <f>IFERROR(INDEX('padron cfe'!C:C,MATCH(DATOS!C108,'padron cfe'!A:A,0),1),"")</f>
        <v/>
      </c>
      <c r="N108" s="66" t="str">
        <f>IFERROR(IF(BT108="","",IF(INDEX(N$1:N107,MATCH(BT108,BT$1:BT107,0),1)=0,"",INDEX(N$1:N107,MATCH(BT108,BT$1:BT107,0),1))),"")</f>
        <v/>
      </c>
      <c r="O108" s="66" t="str">
        <f>IFERROR(IF(BT108="","",IF(INDEX(O$1:O107,MATCH(BT108,BT$1:BT107,0),1)=0,"",INDEX(O$1:O107,MATCH(BT108,BT$1:BT107,0),1))),"")</f>
        <v/>
      </c>
      <c r="P108" s="4"/>
      <c r="Q108" s="2"/>
      <c r="R108" s="66"/>
      <c r="T108" s="66"/>
      <c r="U108" s="5" t="str">
        <f>IFERROR(IF(INDEX(U$1:U107,MATCH(T108,T$1:T107,0),1)=0,"",INDEX(U$1:U107,MATCH(T108,T$1:T107,0),1)),"")</f>
        <v/>
      </c>
      <c r="V108" s="66"/>
      <c r="W108" s="5" t="str">
        <f>IFERROR(IF(INDEX(W$1:W107,MATCH(V108,V$1:V107,0),1)=0,"",INDEX(W$1:W107,MATCH(V108,V$1:V107,0),1)),"")</f>
        <v/>
      </c>
      <c r="X108" s="2" t="str">
        <f>IFERROR(INDEX('padron cfe'!D:D,MATCH(DATOS!C108,'padron cfe'!A:A,0),1),"")</f>
        <v/>
      </c>
      <c r="Y108" s="4"/>
      <c r="Z108" s="4"/>
      <c r="AA108" s="4"/>
      <c r="AB108" s="4"/>
      <c r="AC108" s="6" t="s">
        <v>157</v>
      </c>
      <c r="AD108" s="4"/>
      <c r="AE108" s="4" t="str">
        <f t="shared" si="21"/>
        <v/>
      </c>
      <c r="AF108" s="4"/>
      <c r="AG108" s="4"/>
      <c r="AH108" s="4"/>
      <c r="AI108" s="2" t="str">
        <f>IFERROR(IF(INDEX(AI$1:AI107,MATCH(BT108,BT$1:BT107,0),1)=0,"",INDEX(AI$1:AI107,MATCH(BT108,BT$1:BT107,0),1)),"")</f>
        <v/>
      </c>
      <c r="AJ108" s="2" t="str">
        <f>IFERROR(IF(INDEX(AJ$1:AJ107,MATCH(BT108,BT$1:BT107,0),1)=0,"",INDEX(AJ$1:AJ107,MATCH(BT108,BT$1:BT107,0),1)),"")</f>
        <v/>
      </c>
      <c r="AK108" s="2" t="str">
        <f>IFERROR(IF(INDEX(AK$1:AK107,MATCH(BT108,BT$1:BT107,0),1)=0,"",INDEX(AK$1:AK107,MATCH(BT108,BT$1:BT107,0),1)),"")</f>
        <v/>
      </c>
      <c r="AL108" s="31"/>
      <c r="AM108" s="31"/>
      <c r="AN108" s="2"/>
      <c r="AO108" s="4"/>
      <c r="AP108" s="4"/>
      <c r="AQ108" s="4"/>
      <c r="AR108" s="4"/>
      <c r="AS108" s="4"/>
      <c r="AT108" s="4"/>
      <c r="AU108" s="4"/>
      <c r="AV108" s="4"/>
      <c r="AW108" s="4"/>
      <c r="AY108" s="7"/>
      <c r="AZ108" s="47"/>
      <c r="BA108" s="66"/>
      <c r="BB108" s="66"/>
      <c r="BC108" s="66"/>
      <c r="BD108" s="78"/>
      <c r="BE108" s="66"/>
      <c r="BF108" s="66"/>
      <c r="BG108" s="4"/>
      <c r="BH108" s="69"/>
      <c r="BI108" s="4"/>
      <c r="BJ108" s="4"/>
      <c r="BK108" s="9" t="s">
        <v>157</v>
      </c>
      <c r="BL108" s="7"/>
      <c r="BM108" s="7"/>
      <c r="BN108" s="7"/>
      <c r="BO108" s="286"/>
      <c r="BP108" s="22"/>
      <c r="BQ108" s="7" t="str">
        <f t="shared" ca="1" si="22"/>
        <v/>
      </c>
      <c r="BR108" s="75" t="str">
        <f t="shared" si="23"/>
        <v/>
      </c>
      <c r="BS108" s="75" t="str">
        <f t="shared" si="24"/>
        <v/>
      </c>
      <c r="BT108" s="5" t="str">
        <f t="shared" si="25"/>
        <v/>
      </c>
      <c r="BU108" s="79" t="str">
        <f t="shared" si="26"/>
        <v/>
      </c>
      <c r="BV108" s="79" t="str">
        <f t="shared" si="27"/>
        <v/>
      </c>
      <c r="BW108" s="79" t="str">
        <f t="shared" si="28"/>
        <v/>
      </c>
      <c r="CC108" s="4" t="str">
        <f>IF(IFERROR(VLOOKUP(C108,C109:C$1993,1,0),"")="","",COUNTIF(C:C,C108))</f>
        <v/>
      </c>
      <c r="CG108" s="5" t="str">
        <f>IF(B108="","",IF(CC108="",1+(MAX(CG$2:CG107)),""))</f>
        <v/>
      </c>
      <c r="CH108" s="5" t="str">
        <f t="shared" si="29"/>
        <v/>
      </c>
      <c r="CI108" s="5" t="str">
        <f t="shared" si="30"/>
        <v/>
      </c>
      <c r="CJ108" s="14" t="str">
        <f t="shared" si="31"/>
        <v/>
      </c>
      <c r="CK108" s="25"/>
      <c r="CL108" s="15"/>
      <c r="CM108" s="5" t="str">
        <f t="shared" si="34"/>
        <v/>
      </c>
      <c r="CP108" s="5" t="str">
        <f t="shared" si="33"/>
        <v/>
      </c>
      <c r="CQ108" s="5" t="str">
        <f>IF(BT108="","",IFERROR(IF(VLOOKUP(BT108,BT$2:BT107,1,0)=0,"",""),BT108))</f>
        <v/>
      </c>
      <c r="CR108" s="22" t="str">
        <f>IF(CQ108="","",(IFERROR(VLOOKUP(MID(CQ108,1,1),$DI$2:DM$28,3,0),0)+IFERROR(VLOOKUP(MID(CQ108,2,1),DI$2:DM$28,4,0),0)+IFERROR(VLOOKUP(MID(CQ108,3,1),DI$2:DM$28,5,0),0)+(ROW(CQ108)/1000000000000)))</f>
        <v/>
      </c>
      <c r="CT108" s="5">
        <v>107</v>
      </c>
      <c r="CU108" s="5" t="str">
        <f>IFERROR(VLOOKUP(CT108,CP$2:CQ1184,2,0),"")</f>
        <v/>
      </c>
      <c r="DO108" s="5" t="e">
        <f>IF(REPORTE!AH$2="si",IF(C108=VALUE(REPORTE!C$22),IF(SUM(DO109:DO$1993),CONCATENATE(INT(B108),", "),INT(B108)),""),IF(C108=VALUE(REPORTE!C$21),IF(SUM(DO109:DO$1993),CONCATENATE(INT(B108),", "),INT(B108)),""))</f>
        <v>#VALUE!</v>
      </c>
    </row>
    <row r="109" spans="1:125" s="5" customFormat="1" ht="15" customHeight="1" x14ac:dyDescent="0.25">
      <c r="A109" s="4" t="str">
        <f t="shared" ca="1" si="20"/>
        <v/>
      </c>
      <c r="B109" s="6"/>
      <c r="C109" s="8"/>
      <c r="D109" s="1" t="str">
        <f>IFERROR(INDEX('padron cfe'!B:B,MATCH(DATOS!C109,'padron cfe'!A:A,0),1),"")</f>
        <v/>
      </c>
      <c r="E109" s="1"/>
      <c r="F109" s="7"/>
      <c r="G109" s="9" t="s">
        <v>157</v>
      </c>
      <c r="H109" s="5" t="str">
        <f>IF(F109="","",IFERROR(CONCATENATE("PEUA",VLOOKUP(ESTADO,REPORTE!AV$2:AW$33,2,0),DIDTRITO_FORM,CADER_FORM,IFERROR(INDEX(CA:CA,MATCH(DAY(F109),BZ:BZ,0),1),DAY(F109)),IFERROR(INDEX(CA:CA,MATCH(MONTH(F109),BZ:BZ,0),1),MONTH(F109)),YEAR(F109),G109),""))</f>
        <v/>
      </c>
      <c r="I109" s="4"/>
      <c r="J109" s="66"/>
      <c r="K109" s="66"/>
      <c r="L109" s="66"/>
      <c r="M109" s="2" t="str">
        <f>IFERROR(INDEX('padron cfe'!C:C,MATCH(DATOS!C109,'padron cfe'!A:A,0),1),"")</f>
        <v/>
      </c>
      <c r="N109" s="66" t="str">
        <f>IFERROR(IF(BT109="","",IF(INDEX(N$1:N108,MATCH(BT109,BT$1:BT108,0),1)=0,"",INDEX(N$1:N108,MATCH(BT109,BT$1:BT108,0),1))),"")</f>
        <v/>
      </c>
      <c r="O109" s="66" t="str">
        <f>IFERROR(IF(BT109="","",IF(INDEX(O$1:O108,MATCH(BT109,BT$1:BT108,0),1)=0,"",INDEX(O$1:O108,MATCH(BT109,BT$1:BT108,0),1))),"")</f>
        <v/>
      </c>
      <c r="P109" s="4"/>
      <c r="Q109" s="2"/>
      <c r="R109" s="66"/>
      <c r="T109" s="66"/>
      <c r="U109" s="5" t="str">
        <f>IFERROR(IF(INDEX(U$1:U108,MATCH(T109,T$1:T108,0),1)=0,"",INDEX(U$1:U108,MATCH(T109,T$1:T108,0),1)),"")</f>
        <v/>
      </c>
      <c r="V109" s="66"/>
      <c r="W109" s="5" t="str">
        <f>IFERROR(IF(INDEX(W$1:W108,MATCH(V109,V$1:V108,0),1)=0,"",INDEX(W$1:W108,MATCH(V109,V$1:V108,0),1)),"")</f>
        <v/>
      </c>
      <c r="X109" s="2" t="str">
        <f>IFERROR(INDEX('padron cfe'!D:D,MATCH(DATOS!C109,'padron cfe'!A:A,0),1),"")</f>
        <v/>
      </c>
      <c r="Y109" s="4"/>
      <c r="Z109" s="4"/>
      <c r="AA109" s="4"/>
      <c r="AB109" s="4"/>
      <c r="AC109" s="6" t="s">
        <v>157</v>
      </c>
      <c r="AD109" s="4"/>
      <c r="AE109" s="4" t="str">
        <f t="shared" si="21"/>
        <v/>
      </c>
      <c r="AF109" s="4"/>
      <c r="AG109" s="4"/>
      <c r="AH109" s="4"/>
      <c r="AI109" s="2" t="str">
        <f>IFERROR(IF(INDEX(AI$1:AI108,MATCH(BT109,BT$1:BT108,0),1)=0,"",INDEX(AI$1:AI108,MATCH(BT109,BT$1:BT108,0),1)),"")</f>
        <v/>
      </c>
      <c r="AJ109" s="2" t="str">
        <f>IFERROR(IF(INDEX(AJ$1:AJ108,MATCH(BT109,BT$1:BT108,0),1)=0,"",INDEX(AJ$1:AJ108,MATCH(BT109,BT$1:BT108,0),1)),"")</f>
        <v/>
      </c>
      <c r="AK109" s="2" t="str">
        <f>IFERROR(IF(INDEX(AK$1:AK108,MATCH(BT109,BT$1:BT108,0),1)=0,"",INDEX(AK$1:AK108,MATCH(BT109,BT$1:BT108,0),1)),"")</f>
        <v/>
      </c>
      <c r="AL109" s="31"/>
      <c r="AM109" s="31"/>
      <c r="AN109" s="2"/>
      <c r="AO109" s="4"/>
      <c r="AP109" s="4"/>
      <c r="AQ109" s="4"/>
      <c r="AR109" s="4"/>
      <c r="AS109" s="4"/>
      <c r="AT109" s="4"/>
      <c r="AU109" s="4"/>
      <c r="AV109" s="4"/>
      <c r="AW109" s="4"/>
      <c r="AY109" s="7"/>
      <c r="AZ109" s="47"/>
      <c r="BA109" s="66"/>
      <c r="BB109" s="66"/>
      <c r="BC109" s="66"/>
      <c r="BD109" s="78"/>
      <c r="BE109" s="66"/>
      <c r="BF109" s="66"/>
      <c r="BG109" s="4"/>
      <c r="BH109" s="69"/>
      <c r="BI109" s="4"/>
      <c r="BJ109" s="4"/>
      <c r="BK109" s="9"/>
      <c r="BL109" s="7"/>
      <c r="BM109" s="7"/>
      <c r="BN109" s="7"/>
      <c r="BO109" s="286"/>
      <c r="BP109" s="22"/>
      <c r="BQ109" s="7" t="str">
        <f t="shared" ca="1" si="22"/>
        <v/>
      </c>
      <c r="BR109" s="75" t="str">
        <f t="shared" si="23"/>
        <v/>
      </c>
      <c r="BS109" s="75" t="str">
        <f t="shared" si="24"/>
        <v/>
      </c>
      <c r="BT109" s="5" t="str">
        <f t="shared" si="25"/>
        <v/>
      </c>
      <c r="BU109" s="79" t="str">
        <f t="shared" si="26"/>
        <v/>
      </c>
      <c r="BV109" s="79" t="str">
        <f t="shared" si="27"/>
        <v/>
      </c>
      <c r="BW109" s="79" t="str">
        <f t="shared" si="28"/>
        <v/>
      </c>
      <c r="CC109" s="4" t="str">
        <f>IF(IFERROR(VLOOKUP(C109,C110:C$1993,1,0),"")="","",COUNTIF(C:C,C109))</f>
        <v/>
      </c>
      <c r="CG109" s="5" t="str">
        <f>IF(B109="","",IF(CC109="",1+(MAX(CG$2:CG108)),""))</f>
        <v/>
      </c>
      <c r="CH109" s="5" t="str">
        <f t="shared" si="29"/>
        <v/>
      </c>
      <c r="CI109" s="5" t="str">
        <f t="shared" si="30"/>
        <v/>
      </c>
      <c r="CJ109" s="14" t="str">
        <f t="shared" si="31"/>
        <v/>
      </c>
      <c r="CK109" s="25"/>
      <c r="CL109" s="15"/>
      <c r="CM109" s="5" t="str">
        <f t="shared" si="34"/>
        <v/>
      </c>
      <c r="CP109" s="5" t="str">
        <f t="shared" si="33"/>
        <v/>
      </c>
      <c r="CQ109" s="5" t="str">
        <f>IF(BT109="","",IFERROR(IF(VLOOKUP(BT109,BT$2:BT108,1,0)=0,"",""),BT109))</f>
        <v/>
      </c>
      <c r="CR109" s="22" t="str">
        <f>IF(CQ109="","",(IFERROR(VLOOKUP(MID(CQ109,1,1),$DI$2:DM$28,3,0),0)+IFERROR(VLOOKUP(MID(CQ109,2,1),DI$2:DM$28,4,0),0)+IFERROR(VLOOKUP(MID(CQ109,3,1),DI$2:DM$28,5,0),0)+(ROW(CQ109)/1000000000000)))</f>
        <v/>
      </c>
      <c r="CT109" s="5">
        <v>108</v>
      </c>
      <c r="CU109" s="5" t="str">
        <f>IFERROR(VLOOKUP(CT109,CP$2:CQ1185,2,0),"")</f>
        <v/>
      </c>
      <c r="DO109" s="5" t="e">
        <f>IF(REPORTE!AH$2="si",IF(C109=VALUE(REPORTE!C$22),IF(SUM(DO110:DO$1993),CONCATENATE(INT(B109),", "),INT(B109)),""),IF(C109=VALUE(REPORTE!C$21),IF(SUM(DO110:DO$1993),CONCATENATE(INT(B109),", "),INT(B109)),""))</f>
        <v>#VALUE!</v>
      </c>
    </row>
    <row r="110" spans="1:125" s="5" customFormat="1" ht="15" customHeight="1" x14ac:dyDescent="0.25">
      <c r="A110" s="4" t="str">
        <f t="shared" ca="1" si="20"/>
        <v/>
      </c>
      <c r="B110" s="6"/>
      <c r="C110" s="8"/>
      <c r="D110" s="1" t="str">
        <f>IFERROR(INDEX('padron cfe'!B:B,MATCH(DATOS!C110,'padron cfe'!A:A,0),1),"")</f>
        <v/>
      </c>
      <c r="E110" s="1"/>
      <c r="F110" s="7"/>
      <c r="G110" s="9" t="s">
        <v>157</v>
      </c>
      <c r="H110" s="5" t="str">
        <f>IF(F110="","",IFERROR(CONCATENATE("PEUA",VLOOKUP(ESTADO,REPORTE!AV$2:AW$33,2,0),DIDTRITO_FORM,CADER_FORM,IFERROR(INDEX(CA:CA,MATCH(DAY(F110),BZ:BZ,0),1),DAY(F110)),IFERROR(INDEX(CA:CA,MATCH(MONTH(F110),BZ:BZ,0),1),MONTH(F110)),YEAR(F110),G110),""))</f>
        <v/>
      </c>
      <c r="I110" s="4"/>
      <c r="J110" s="66"/>
      <c r="K110" s="66"/>
      <c r="L110" s="66"/>
      <c r="M110" s="2" t="str">
        <f>IFERROR(INDEX('padron cfe'!C:C,MATCH(DATOS!C110,'padron cfe'!A:A,0),1),"")</f>
        <v/>
      </c>
      <c r="N110" s="66" t="str">
        <f>IFERROR(IF(BT110="","",IF(INDEX(N$1:N109,MATCH(BT110,BT$1:BT109,0),1)=0,"",INDEX(N$1:N109,MATCH(BT110,BT$1:BT109,0),1))),"")</f>
        <v/>
      </c>
      <c r="O110" s="66" t="str">
        <f>IFERROR(IF(BT110="","",IF(INDEX(O$1:O109,MATCH(BT110,BT$1:BT109,0),1)=0,"",INDEX(O$1:O109,MATCH(BT110,BT$1:BT109,0),1))),"")</f>
        <v/>
      </c>
      <c r="P110" s="4"/>
      <c r="Q110" s="2"/>
      <c r="R110" s="66"/>
      <c r="T110" s="66"/>
      <c r="U110" s="5" t="str">
        <f>IFERROR(IF(INDEX(U$1:U109,MATCH(T110,T$1:T109,0),1)=0,"",INDEX(U$1:U109,MATCH(T110,T$1:T109,0),1)),"")</f>
        <v/>
      </c>
      <c r="V110" s="66"/>
      <c r="W110" s="5" t="str">
        <f>IFERROR(IF(INDEX(W$1:W109,MATCH(V110,V$1:V109,0),1)=0,"",INDEX(W$1:W109,MATCH(V110,V$1:V109,0),1)),"")</f>
        <v/>
      </c>
      <c r="X110" s="2" t="str">
        <f>IFERROR(INDEX('padron cfe'!D:D,MATCH(DATOS!C110,'padron cfe'!A:A,0),1),"")</f>
        <v/>
      </c>
      <c r="Y110" s="4"/>
      <c r="Z110" s="4"/>
      <c r="AA110" s="4"/>
      <c r="AB110" s="4"/>
      <c r="AC110" s="6" t="s">
        <v>157</v>
      </c>
      <c r="AD110" s="4"/>
      <c r="AE110" s="4" t="str">
        <f t="shared" si="21"/>
        <v/>
      </c>
      <c r="AF110" s="4"/>
      <c r="AG110" s="4"/>
      <c r="AH110" s="4"/>
      <c r="AI110" s="2" t="str">
        <f>IFERROR(IF(INDEX(AI$1:AI109,MATCH(BT110,BT$1:BT109,0),1)=0,"",INDEX(AI$1:AI109,MATCH(BT110,BT$1:BT109,0),1)),"")</f>
        <v/>
      </c>
      <c r="AJ110" s="2" t="str">
        <f>IFERROR(IF(INDEX(AJ$1:AJ109,MATCH(BT110,BT$1:BT109,0),1)=0,"",INDEX(AJ$1:AJ109,MATCH(BT110,BT$1:BT109,0),1)),"")</f>
        <v/>
      </c>
      <c r="AK110" s="2" t="str">
        <f>IFERROR(IF(INDEX(AK$1:AK109,MATCH(BT110,BT$1:BT109,0),1)=0,"",INDEX(AK$1:AK109,MATCH(BT110,BT$1:BT109,0),1)),"")</f>
        <v/>
      </c>
      <c r="AL110" s="31"/>
      <c r="AM110" s="31"/>
      <c r="AN110" s="2"/>
      <c r="AO110" s="4"/>
      <c r="AP110" s="4"/>
      <c r="AQ110" s="4"/>
      <c r="AR110" s="4"/>
      <c r="AS110" s="4"/>
      <c r="AT110" s="4"/>
      <c r="AU110" s="4"/>
      <c r="AV110" s="4"/>
      <c r="AW110" s="4"/>
      <c r="AY110" s="7"/>
      <c r="AZ110" s="47"/>
      <c r="BA110" s="66"/>
      <c r="BB110" s="66"/>
      <c r="BC110" s="66"/>
      <c r="BD110" s="78"/>
      <c r="BE110" s="66"/>
      <c r="BF110" s="66"/>
      <c r="BG110" s="4"/>
      <c r="BH110" s="69"/>
      <c r="BI110" s="4"/>
      <c r="BJ110" s="4"/>
      <c r="BK110" s="9" t="s">
        <v>157</v>
      </c>
      <c r="BL110" s="7"/>
      <c r="BM110" s="7"/>
      <c r="BN110" s="7"/>
      <c r="BO110" s="286"/>
      <c r="BP110" s="22"/>
      <c r="BQ110" s="7" t="str">
        <f t="shared" ca="1" si="22"/>
        <v/>
      </c>
      <c r="BR110" s="75" t="str">
        <f t="shared" si="23"/>
        <v/>
      </c>
      <c r="BS110" s="75" t="str">
        <f t="shared" si="24"/>
        <v/>
      </c>
      <c r="BT110" s="5" t="str">
        <f t="shared" si="25"/>
        <v/>
      </c>
      <c r="BU110" s="79" t="str">
        <f t="shared" si="26"/>
        <v/>
      </c>
      <c r="BV110" s="79" t="str">
        <f t="shared" si="27"/>
        <v/>
      </c>
      <c r="BW110" s="79" t="str">
        <f t="shared" si="28"/>
        <v/>
      </c>
      <c r="CC110" s="4" t="str">
        <f>IF(IFERROR(VLOOKUP(C110,C111:C$1993,1,0),"")="","",COUNTIF(C:C,C110))</f>
        <v/>
      </c>
      <c r="CG110" s="5" t="str">
        <f>IF(B110="","",IF(CC110="",1+(MAX(CG$2:CG109)),""))</f>
        <v/>
      </c>
      <c r="CH110" s="5" t="str">
        <f t="shared" si="29"/>
        <v/>
      </c>
      <c r="CI110" s="5" t="str">
        <f t="shared" si="30"/>
        <v/>
      </c>
      <c r="CJ110" s="14" t="str">
        <f t="shared" si="31"/>
        <v/>
      </c>
      <c r="CK110" s="25"/>
      <c r="CL110" s="15"/>
      <c r="CM110" s="5" t="str">
        <f t="shared" si="34"/>
        <v/>
      </c>
      <c r="CP110" s="5" t="str">
        <f t="shared" si="33"/>
        <v/>
      </c>
      <c r="CQ110" s="5" t="str">
        <f>IF(BT110="","",IFERROR(IF(VLOOKUP(BT110,BT$2:BT109,1,0)=0,"",""),BT110))</f>
        <v/>
      </c>
      <c r="CR110" s="22" t="str">
        <f>IF(CQ110="","",(IFERROR(VLOOKUP(MID(CQ110,1,1),$DI$2:DM$28,3,0),0)+IFERROR(VLOOKUP(MID(CQ110,2,1),DI$2:DM$28,4,0),0)+IFERROR(VLOOKUP(MID(CQ110,3,1),DI$2:DM$28,5,0),0)+(ROW(CQ110)/1000000000000)))</f>
        <v/>
      </c>
      <c r="CT110" s="5">
        <v>109</v>
      </c>
      <c r="CU110" s="5" t="str">
        <f>IFERROR(VLOOKUP(CT110,CP$2:CQ1186,2,0),"")</f>
        <v/>
      </c>
      <c r="DO110" s="5" t="e">
        <f>IF(REPORTE!AH$2="si",IF(C110=VALUE(REPORTE!C$22),IF(SUM(DO111:DO$1993),CONCATENATE(INT(B110),", "),INT(B110)),""),IF(C110=VALUE(REPORTE!C$21),IF(SUM(DO111:DO$1993),CONCATENATE(INT(B110),", "),INT(B110)),""))</f>
        <v>#VALUE!</v>
      </c>
    </row>
    <row r="111" spans="1:125" s="5" customFormat="1" ht="15" customHeight="1" x14ac:dyDescent="0.25">
      <c r="A111" s="4" t="str">
        <f t="shared" ca="1" si="20"/>
        <v/>
      </c>
      <c r="B111" s="6"/>
      <c r="C111" s="8"/>
      <c r="D111" s="1" t="str">
        <f>IFERROR(INDEX('padron cfe'!B:B,MATCH(DATOS!C111,'padron cfe'!A:A,0),1),"")</f>
        <v/>
      </c>
      <c r="E111" s="1"/>
      <c r="F111" s="7"/>
      <c r="G111" s="9" t="s">
        <v>157</v>
      </c>
      <c r="H111" s="5" t="str">
        <f>IF(F111="","",IFERROR(CONCATENATE("PEUA",VLOOKUP(ESTADO,REPORTE!AV$2:AW$33,2,0),DIDTRITO_FORM,CADER_FORM,IFERROR(INDEX(CA:CA,MATCH(DAY(F111),BZ:BZ,0),1),DAY(F111)),IFERROR(INDEX(CA:CA,MATCH(MONTH(F111),BZ:BZ,0),1),MONTH(F111)),YEAR(F111),G111),""))</f>
        <v/>
      </c>
      <c r="I111" s="4"/>
      <c r="J111" s="66"/>
      <c r="K111" s="66"/>
      <c r="L111" s="66"/>
      <c r="M111" s="2" t="str">
        <f>IFERROR(INDEX('padron cfe'!C:C,MATCH(DATOS!C111,'padron cfe'!A:A,0),1),"")</f>
        <v/>
      </c>
      <c r="N111" s="66" t="str">
        <f>IFERROR(IF(BT111="","",IF(INDEX(N$1:N110,MATCH(BT111,BT$1:BT110,0),1)=0,"",INDEX(N$1:N110,MATCH(BT111,BT$1:BT110,0),1))),"")</f>
        <v/>
      </c>
      <c r="O111" s="66" t="str">
        <f>IFERROR(IF(BT111="","",IF(INDEX(O$1:O110,MATCH(BT111,BT$1:BT110,0),1)=0,"",INDEX(O$1:O110,MATCH(BT111,BT$1:BT110,0),1))),"")</f>
        <v/>
      </c>
      <c r="P111" s="4"/>
      <c r="Q111" s="2"/>
      <c r="R111" s="66"/>
      <c r="T111" s="66"/>
      <c r="U111" s="5" t="str">
        <f>IFERROR(IF(INDEX(U$1:U110,MATCH(T111,T$1:T110,0),1)=0,"",INDEX(U$1:U110,MATCH(T111,T$1:T110,0),1)),"")</f>
        <v/>
      </c>
      <c r="V111" s="66"/>
      <c r="W111" s="5" t="str">
        <f>IFERROR(IF(INDEX(W$1:W110,MATCH(V111,V$1:V110,0),1)=0,"",INDEX(W$1:W110,MATCH(V111,V$1:V110,0),1)),"")</f>
        <v/>
      </c>
      <c r="X111" s="2" t="str">
        <f>IFERROR(INDEX('padron cfe'!D:D,MATCH(DATOS!C111,'padron cfe'!A:A,0),1),"")</f>
        <v/>
      </c>
      <c r="Y111" s="4"/>
      <c r="Z111" s="4"/>
      <c r="AA111" s="4"/>
      <c r="AB111" s="4"/>
      <c r="AC111" s="6" t="s">
        <v>157</v>
      </c>
      <c r="AD111" s="4"/>
      <c r="AE111" s="4" t="str">
        <f t="shared" si="21"/>
        <v/>
      </c>
      <c r="AF111" s="4"/>
      <c r="AG111" s="4"/>
      <c r="AH111" s="4"/>
      <c r="AI111" s="2" t="str">
        <f>IFERROR(IF(INDEX(AI$1:AI110,MATCH(BT111,BT$1:BT110,0),1)=0,"",INDEX(AI$1:AI110,MATCH(BT111,BT$1:BT110,0),1)),"")</f>
        <v/>
      </c>
      <c r="AJ111" s="2" t="str">
        <f>IFERROR(IF(INDEX(AJ$1:AJ110,MATCH(BT111,BT$1:BT110,0),1)=0,"",INDEX(AJ$1:AJ110,MATCH(BT111,BT$1:BT110,0),1)),"")</f>
        <v/>
      </c>
      <c r="AK111" s="2" t="str">
        <f>IFERROR(IF(INDEX(AK$1:AK110,MATCH(BT111,BT$1:BT110,0),1)=0,"",INDEX(AK$1:AK110,MATCH(BT111,BT$1:BT110,0),1)),"")</f>
        <v/>
      </c>
      <c r="AL111" s="31"/>
      <c r="AM111" s="31"/>
      <c r="AN111" s="2"/>
      <c r="AO111" s="4"/>
      <c r="AP111" s="4"/>
      <c r="AQ111" s="4"/>
      <c r="AR111" s="4"/>
      <c r="AS111" s="4"/>
      <c r="AT111" s="4"/>
      <c r="AU111" s="4"/>
      <c r="AV111" s="4"/>
      <c r="AW111" s="4"/>
      <c r="AY111" s="7"/>
      <c r="AZ111" s="47"/>
      <c r="BA111" s="66"/>
      <c r="BB111" s="66"/>
      <c r="BC111" s="66"/>
      <c r="BD111" s="78"/>
      <c r="BE111" s="66"/>
      <c r="BF111" s="66"/>
      <c r="BG111" s="4"/>
      <c r="BH111" s="69"/>
      <c r="BI111" s="4"/>
      <c r="BJ111" s="4"/>
      <c r="BK111" s="9"/>
      <c r="BL111" s="7"/>
      <c r="BM111" s="7"/>
      <c r="BN111" s="7"/>
      <c r="BO111" s="286"/>
      <c r="BP111" s="22"/>
      <c r="BQ111" s="7" t="str">
        <f t="shared" ca="1" si="22"/>
        <v/>
      </c>
      <c r="BR111" s="75" t="str">
        <f t="shared" si="23"/>
        <v/>
      </c>
      <c r="BS111" s="75" t="str">
        <f t="shared" si="24"/>
        <v/>
      </c>
      <c r="BT111" s="5" t="str">
        <f t="shared" si="25"/>
        <v/>
      </c>
      <c r="BU111" s="79" t="str">
        <f t="shared" si="26"/>
        <v/>
      </c>
      <c r="BV111" s="79" t="str">
        <f t="shared" si="27"/>
        <v/>
      </c>
      <c r="BW111" s="79" t="str">
        <f t="shared" si="28"/>
        <v/>
      </c>
      <c r="CC111" s="4" t="str">
        <f>IF(IFERROR(VLOOKUP(C111,C112:C$1993,1,0),"")="","",COUNTIF(C:C,C111))</f>
        <v/>
      </c>
      <c r="CG111" s="5" t="str">
        <f>IF(B111="","",IF(CC111="",1+(MAX(CG$2:CG110)),""))</f>
        <v/>
      </c>
      <c r="CH111" s="5" t="str">
        <f t="shared" si="29"/>
        <v/>
      </c>
      <c r="CI111" s="5" t="str">
        <f t="shared" si="30"/>
        <v/>
      </c>
      <c r="CJ111" s="14" t="str">
        <f t="shared" si="31"/>
        <v/>
      </c>
      <c r="CK111" s="25"/>
      <c r="CL111" s="15"/>
      <c r="CM111" s="5" t="str">
        <f t="shared" si="34"/>
        <v/>
      </c>
      <c r="CP111" s="5" t="str">
        <f t="shared" si="33"/>
        <v/>
      </c>
      <c r="CQ111" s="5" t="str">
        <f>IF(BT111="","",IFERROR(IF(VLOOKUP(BT111,BT$2:BT110,1,0)=0,"",""),BT111))</f>
        <v/>
      </c>
      <c r="CR111" s="22" t="str">
        <f>IF(CQ111="","",(IFERROR(VLOOKUP(MID(CQ111,1,1),$DI$2:DM$28,3,0),0)+IFERROR(VLOOKUP(MID(CQ111,2,1),DI$2:DM$28,4,0),0)+IFERROR(VLOOKUP(MID(CQ111,3,1),DI$2:DM$28,5,0),0)+(ROW(CQ111)/1000000000000)))</f>
        <v/>
      </c>
      <c r="CT111" s="5">
        <v>110</v>
      </c>
      <c r="CU111" s="5" t="str">
        <f>IFERROR(VLOOKUP(CT111,CP$2:CQ1187,2,0),"")</f>
        <v/>
      </c>
      <c r="DO111" s="5" t="e">
        <f>IF(REPORTE!AH$2="si",IF(C111=VALUE(REPORTE!C$22),IF(SUM(DO112:DO$1993),CONCATENATE(INT(B111),", "),INT(B111)),""),IF(C111=VALUE(REPORTE!C$21),IF(SUM(DO112:DO$1993),CONCATENATE(INT(B111),", "),INT(B111)),""))</f>
        <v>#VALUE!</v>
      </c>
    </row>
    <row r="112" spans="1:125" s="5" customFormat="1" ht="15" customHeight="1" x14ac:dyDescent="0.25">
      <c r="A112" s="4" t="str">
        <f t="shared" ca="1" si="20"/>
        <v/>
      </c>
      <c r="B112" s="6"/>
      <c r="C112" s="8"/>
      <c r="D112" s="1" t="str">
        <f>IFERROR(INDEX('padron cfe'!B:B,MATCH(DATOS!C112,'padron cfe'!A:A,0),1),"")</f>
        <v/>
      </c>
      <c r="E112" s="1"/>
      <c r="F112" s="7"/>
      <c r="G112" s="9" t="s">
        <v>157</v>
      </c>
      <c r="H112" s="5" t="str">
        <f>IF(F112="","",IFERROR(CONCATENATE("PEUA",VLOOKUP(ESTADO,REPORTE!AV$2:AW$33,2,0),DIDTRITO_FORM,CADER_FORM,IFERROR(INDEX(CA:CA,MATCH(DAY(F112),BZ:BZ,0),1),DAY(F112)),IFERROR(INDEX(CA:CA,MATCH(MONTH(F112),BZ:BZ,0),1),MONTH(F112)),YEAR(F112),G112),""))</f>
        <v/>
      </c>
      <c r="I112" s="4"/>
      <c r="J112" s="66"/>
      <c r="K112" s="66"/>
      <c r="L112" s="66"/>
      <c r="M112" s="2" t="str">
        <f>IFERROR(INDEX('padron cfe'!C:C,MATCH(DATOS!C112,'padron cfe'!A:A,0),1),"")</f>
        <v/>
      </c>
      <c r="N112" s="66" t="str">
        <f>IFERROR(IF(BT112="","",IF(INDEX(N$1:N111,MATCH(BT112,BT$1:BT111,0),1)=0,"",INDEX(N$1:N111,MATCH(BT112,BT$1:BT111,0),1))),"")</f>
        <v/>
      </c>
      <c r="O112" s="66" t="str">
        <f>IFERROR(IF(BT112="","",IF(INDEX(O$1:O111,MATCH(BT112,BT$1:BT111,0),1)=0,"",INDEX(O$1:O111,MATCH(BT112,BT$1:BT111,0),1))),"")</f>
        <v/>
      </c>
      <c r="P112" s="4"/>
      <c r="Q112" s="2"/>
      <c r="R112" s="66"/>
      <c r="T112" s="66"/>
      <c r="U112" s="5" t="str">
        <f>IFERROR(IF(INDEX(U$1:U111,MATCH(T112,T$1:T111,0),1)=0,"",INDEX(U$1:U111,MATCH(T112,T$1:T111,0),1)),"")</f>
        <v/>
      </c>
      <c r="V112" s="66"/>
      <c r="W112" s="5" t="str">
        <f>IFERROR(IF(INDEX(W$1:W111,MATCH(V112,V$1:V111,0),1)=0,"",INDEX(W$1:W111,MATCH(V112,V$1:V111,0),1)),"")</f>
        <v/>
      </c>
      <c r="X112" s="2" t="str">
        <f>IFERROR(INDEX('padron cfe'!D:D,MATCH(DATOS!C112,'padron cfe'!A:A,0),1),"")</f>
        <v/>
      </c>
      <c r="Y112" s="4"/>
      <c r="Z112" s="4"/>
      <c r="AA112" s="4"/>
      <c r="AB112" s="4"/>
      <c r="AC112" s="6" t="s">
        <v>157</v>
      </c>
      <c r="AD112" s="4"/>
      <c r="AE112" s="4" t="str">
        <f t="shared" si="21"/>
        <v/>
      </c>
      <c r="AF112" s="4"/>
      <c r="AG112" s="4"/>
      <c r="AH112" s="4"/>
      <c r="AI112" s="2" t="str">
        <f>IFERROR(IF(INDEX(AI$1:AI111,MATCH(BT112,BT$1:BT111,0),1)=0,"",INDEX(AI$1:AI111,MATCH(BT112,BT$1:BT111,0),1)),"")</f>
        <v/>
      </c>
      <c r="AJ112" s="2" t="str">
        <f>IFERROR(IF(INDEX(AJ$1:AJ111,MATCH(BT112,BT$1:BT111,0),1)=0,"",INDEX(AJ$1:AJ111,MATCH(BT112,BT$1:BT111,0),1)),"")</f>
        <v/>
      </c>
      <c r="AK112" s="2" t="str">
        <f>IFERROR(IF(INDEX(AK$1:AK111,MATCH(BT112,BT$1:BT111,0),1)=0,"",INDEX(AK$1:AK111,MATCH(BT112,BT$1:BT111,0),1)),"")</f>
        <v/>
      </c>
      <c r="AL112" s="31"/>
      <c r="AM112" s="31"/>
      <c r="AN112" s="2"/>
      <c r="AO112" s="4"/>
      <c r="AP112" s="4"/>
      <c r="AQ112" s="4"/>
      <c r="AR112" s="4"/>
      <c r="AS112" s="4"/>
      <c r="AT112" s="4"/>
      <c r="AU112" s="4"/>
      <c r="AV112" s="4"/>
      <c r="AW112" s="4"/>
      <c r="AY112" s="7"/>
      <c r="AZ112" s="47"/>
      <c r="BA112" s="66"/>
      <c r="BB112" s="66"/>
      <c r="BC112" s="66"/>
      <c r="BD112" s="78"/>
      <c r="BE112" s="66"/>
      <c r="BF112" s="66"/>
      <c r="BG112" s="4"/>
      <c r="BH112" s="69"/>
      <c r="BI112" s="4"/>
      <c r="BJ112" s="4"/>
      <c r="BK112" s="9" t="s">
        <v>157</v>
      </c>
      <c r="BL112" s="7"/>
      <c r="BM112" s="7"/>
      <c r="BN112" s="7"/>
      <c r="BO112" s="286"/>
      <c r="BP112" s="22"/>
      <c r="BQ112" s="7" t="str">
        <f t="shared" ca="1" si="22"/>
        <v/>
      </c>
      <c r="BR112" s="75" t="str">
        <f t="shared" si="23"/>
        <v/>
      </c>
      <c r="BS112" s="75" t="str">
        <f t="shared" si="24"/>
        <v/>
      </c>
      <c r="BT112" s="5" t="str">
        <f t="shared" si="25"/>
        <v/>
      </c>
      <c r="BU112" s="79" t="str">
        <f t="shared" si="26"/>
        <v/>
      </c>
      <c r="BV112" s="79" t="str">
        <f t="shared" si="27"/>
        <v/>
      </c>
      <c r="BW112" s="79" t="str">
        <f t="shared" si="28"/>
        <v/>
      </c>
      <c r="CC112" s="4" t="str">
        <f>IF(IFERROR(VLOOKUP(C112,C113:C$1993,1,0),"")="","",COUNTIF(C:C,C112))</f>
        <v/>
      </c>
      <c r="CG112" s="5" t="str">
        <f>IF(B112="","",IF(CC112="",1+(MAX(CG$2:CG111)),""))</f>
        <v/>
      </c>
      <c r="CH112" s="5" t="str">
        <f t="shared" si="29"/>
        <v/>
      </c>
      <c r="CI112" s="5" t="str">
        <f t="shared" si="30"/>
        <v/>
      </c>
      <c r="CJ112" s="14" t="str">
        <f t="shared" si="31"/>
        <v/>
      </c>
      <c r="CK112" s="25"/>
      <c r="CL112" s="15"/>
      <c r="CM112" s="5" t="str">
        <f t="shared" si="34"/>
        <v/>
      </c>
      <c r="CP112" s="5" t="str">
        <f t="shared" si="33"/>
        <v/>
      </c>
      <c r="CQ112" s="5" t="str">
        <f>IF(BT112="","",IFERROR(IF(VLOOKUP(BT112,BT$2:BT111,1,0)=0,"",""),BT112))</f>
        <v/>
      </c>
      <c r="CR112" s="22" t="str">
        <f>IF(CQ112="","",(IFERROR(VLOOKUP(MID(CQ112,1,1),$DI$2:DM$28,3,0),0)+IFERROR(VLOOKUP(MID(CQ112,2,1),DI$2:DM$28,4,0),0)+IFERROR(VLOOKUP(MID(CQ112,3,1),DI$2:DM$28,5,0),0)+(ROW(CQ112)/1000000000000)))</f>
        <v/>
      </c>
      <c r="CT112" s="5">
        <v>111</v>
      </c>
      <c r="CU112" s="5" t="str">
        <f>IFERROR(VLOOKUP(CT112,CP$2:CQ1188,2,0),"")</f>
        <v/>
      </c>
      <c r="DO112" s="5" t="e">
        <f>IF(REPORTE!AH$2="si",IF(C112=VALUE(REPORTE!C$22),IF(SUM(DO113:DO$1993),CONCATENATE(INT(B112),", "),INT(B112)),""),IF(C112=VALUE(REPORTE!C$21),IF(SUM(DO113:DO$1993),CONCATENATE(INT(B112),", "),INT(B112)),""))</f>
        <v>#VALUE!</v>
      </c>
    </row>
    <row r="113" spans="1:125" s="5" customFormat="1" ht="15" customHeight="1" x14ac:dyDescent="0.25">
      <c r="A113" s="4" t="str">
        <f t="shared" ca="1" si="20"/>
        <v/>
      </c>
      <c r="B113" s="6"/>
      <c r="C113" s="8"/>
      <c r="D113" s="1" t="str">
        <f>IFERROR(INDEX('padron cfe'!B:B,MATCH(DATOS!C113,'padron cfe'!A:A,0),1),"")</f>
        <v/>
      </c>
      <c r="E113" s="1"/>
      <c r="F113" s="7"/>
      <c r="G113" s="9" t="s">
        <v>157</v>
      </c>
      <c r="H113" s="5" t="str">
        <f>IF(F113="","",IFERROR(CONCATENATE("PEUA",VLOOKUP(ESTADO,REPORTE!AV$2:AW$33,2,0),DIDTRITO_FORM,CADER_FORM,IFERROR(INDEX(CA:CA,MATCH(DAY(F113),BZ:BZ,0),1),DAY(F113)),IFERROR(INDEX(CA:CA,MATCH(MONTH(F113),BZ:BZ,0),1),MONTH(F113)),YEAR(F113),G113),""))</f>
        <v/>
      </c>
      <c r="I113" s="4"/>
      <c r="J113" s="66"/>
      <c r="K113" s="66"/>
      <c r="L113" s="66"/>
      <c r="M113" s="2" t="str">
        <f>IFERROR(INDEX('padron cfe'!C:C,MATCH(DATOS!C113,'padron cfe'!A:A,0),1),"")</f>
        <v/>
      </c>
      <c r="N113" s="66" t="str">
        <f>IFERROR(IF(BT113="","",IF(INDEX(N$1:N112,MATCH(BT113,BT$1:BT112,0),1)=0,"",INDEX(N$1:N112,MATCH(BT113,BT$1:BT112,0),1))),"")</f>
        <v/>
      </c>
      <c r="O113" s="66" t="str">
        <f>IFERROR(IF(BT113="","",IF(INDEX(O$1:O112,MATCH(BT113,BT$1:BT112,0),1)=0,"",INDEX(O$1:O112,MATCH(BT113,BT$1:BT112,0),1))),"")</f>
        <v/>
      </c>
      <c r="P113" s="4"/>
      <c r="Q113" s="2"/>
      <c r="R113" s="66"/>
      <c r="T113" s="66"/>
      <c r="U113" s="5" t="str">
        <f>IFERROR(IF(INDEX(U$1:U112,MATCH(T113,T$1:T112,0),1)=0,"",INDEX(U$1:U112,MATCH(T113,T$1:T112,0),1)),"")</f>
        <v/>
      </c>
      <c r="V113" s="66"/>
      <c r="W113" s="5" t="str">
        <f>IFERROR(IF(INDEX(W$1:W112,MATCH(V113,V$1:V112,0),1)=0,"",INDEX(W$1:W112,MATCH(V113,V$1:V112,0),1)),"")</f>
        <v/>
      </c>
      <c r="X113" s="2" t="str">
        <f>IFERROR(INDEX('padron cfe'!D:D,MATCH(DATOS!C113,'padron cfe'!A:A,0),1),"")</f>
        <v/>
      </c>
      <c r="Y113" s="4"/>
      <c r="Z113" s="4"/>
      <c r="AA113" s="4"/>
      <c r="AB113" s="4"/>
      <c r="AC113" s="6" t="s">
        <v>157</v>
      </c>
      <c r="AD113" s="4"/>
      <c r="AE113" s="4" t="str">
        <f t="shared" si="21"/>
        <v/>
      </c>
      <c r="AF113" s="4"/>
      <c r="AG113" s="4"/>
      <c r="AH113" s="4"/>
      <c r="AI113" s="2" t="str">
        <f>IFERROR(IF(INDEX(AI$1:AI112,MATCH(BT113,BT$1:BT112,0),1)=0,"",INDEX(AI$1:AI112,MATCH(BT113,BT$1:BT112,0),1)),"")</f>
        <v/>
      </c>
      <c r="AJ113" s="2" t="str">
        <f>IFERROR(IF(INDEX(AJ$1:AJ112,MATCH(BT113,BT$1:BT112,0),1)=0,"",INDEX(AJ$1:AJ112,MATCH(BT113,BT$1:BT112,0),1)),"")</f>
        <v/>
      </c>
      <c r="AK113" s="2" t="str">
        <f>IFERROR(IF(INDEX(AK$1:AK112,MATCH(BT113,BT$1:BT112,0),1)=0,"",INDEX(AK$1:AK112,MATCH(BT113,BT$1:BT112,0),1)),"")</f>
        <v/>
      </c>
      <c r="AL113" s="31"/>
      <c r="AM113" s="31"/>
      <c r="AN113" s="2"/>
      <c r="AO113" s="4"/>
      <c r="AP113" s="4"/>
      <c r="AQ113" s="4"/>
      <c r="AR113" s="4"/>
      <c r="AS113" s="4"/>
      <c r="AT113" s="4"/>
      <c r="AU113" s="4"/>
      <c r="AV113" s="4"/>
      <c r="AW113" s="4"/>
      <c r="AY113" s="7"/>
      <c r="AZ113" s="47"/>
      <c r="BA113" s="66"/>
      <c r="BB113" s="66"/>
      <c r="BC113" s="66"/>
      <c r="BD113" s="78"/>
      <c r="BE113" s="66"/>
      <c r="BF113" s="66"/>
      <c r="BG113" s="4"/>
      <c r="BH113" s="69"/>
      <c r="BI113" s="4"/>
      <c r="BJ113" s="4"/>
      <c r="BK113" s="9"/>
      <c r="BL113" s="7"/>
      <c r="BM113" s="7"/>
      <c r="BN113" s="7"/>
      <c r="BO113" s="286"/>
      <c r="BP113" s="22"/>
      <c r="BQ113" s="7" t="str">
        <f t="shared" ca="1" si="22"/>
        <v/>
      </c>
      <c r="BR113" s="75" t="str">
        <f t="shared" si="23"/>
        <v/>
      </c>
      <c r="BS113" s="75" t="str">
        <f t="shared" si="24"/>
        <v/>
      </c>
      <c r="BT113" s="5" t="str">
        <f t="shared" si="25"/>
        <v/>
      </c>
      <c r="BU113" s="79" t="str">
        <f t="shared" si="26"/>
        <v/>
      </c>
      <c r="BV113" s="79" t="str">
        <f t="shared" si="27"/>
        <v/>
      </c>
      <c r="BW113" s="79" t="str">
        <f t="shared" si="28"/>
        <v/>
      </c>
      <c r="CC113" s="4" t="str">
        <f>IF(IFERROR(VLOOKUP(C113,C114:C$1993,1,0),"")="","",COUNTIF(C:C,C113))</f>
        <v/>
      </c>
      <c r="CG113" s="5" t="str">
        <f>IF(B113="","",IF(CC113="",1+(MAX(CG$2:CG112)),""))</f>
        <v/>
      </c>
      <c r="CH113" s="5" t="str">
        <f t="shared" si="29"/>
        <v/>
      </c>
      <c r="CI113" s="5" t="str">
        <f t="shared" si="30"/>
        <v/>
      </c>
      <c r="CJ113" s="14" t="str">
        <f t="shared" si="31"/>
        <v/>
      </c>
      <c r="CK113" s="25"/>
      <c r="CL113" s="15"/>
      <c r="CM113" s="5" t="str">
        <f t="shared" si="34"/>
        <v/>
      </c>
      <c r="CP113" s="5" t="str">
        <f t="shared" si="33"/>
        <v/>
      </c>
      <c r="CQ113" s="5" t="str">
        <f>IF(BT113="","",IFERROR(IF(VLOOKUP(BT113,BT$2:BT112,1,0)=0,"",""),BT113))</f>
        <v/>
      </c>
      <c r="CR113" s="22" t="str">
        <f>IF(CQ113="","",(IFERROR(VLOOKUP(MID(CQ113,1,1),$DI$2:DM$28,3,0),0)+IFERROR(VLOOKUP(MID(CQ113,2,1),DI$2:DM$28,4,0),0)+IFERROR(VLOOKUP(MID(CQ113,3,1),DI$2:DM$28,5,0),0)+(ROW(CQ113)/1000000000000)))</f>
        <v/>
      </c>
      <c r="CT113" s="5">
        <v>112</v>
      </c>
      <c r="CU113" s="5" t="str">
        <f>IFERROR(VLOOKUP(CT113,CP$2:CQ1189,2,0),"")</f>
        <v/>
      </c>
      <c r="DO113" s="5" t="e">
        <f>IF(REPORTE!AH$2="si",IF(C113=VALUE(REPORTE!C$22),IF(SUM(DO114:DO$1993),CONCATENATE(INT(B113),", "),INT(B113)),""),IF(C113=VALUE(REPORTE!C$21),IF(SUM(DO114:DO$1993),CONCATENATE(INT(B113),", "),INT(B113)),""))</f>
        <v>#VALUE!</v>
      </c>
    </row>
    <row r="114" spans="1:125" s="5" customFormat="1" ht="15" customHeight="1" x14ac:dyDescent="0.25">
      <c r="A114" s="4" t="str">
        <f t="shared" ca="1" si="20"/>
        <v/>
      </c>
      <c r="B114" s="6"/>
      <c r="C114" s="8"/>
      <c r="D114" s="1" t="str">
        <f>IFERROR(INDEX('padron cfe'!B:B,MATCH(DATOS!C114,'padron cfe'!A:A,0),1),"")</f>
        <v/>
      </c>
      <c r="E114" s="1"/>
      <c r="F114" s="7"/>
      <c r="G114" s="9" t="s">
        <v>157</v>
      </c>
      <c r="H114" s="5" t="str">
        <f>IF(F114="","",IFERROR(CONCATENATE("PEUA",VLOOKUP(ESTADO,REPORTE!AV$2:AW$33,2,0),DIDTRITO_FORM,CADER_FORM,IFERROR(INDEX(CA:CA,MATCH(DAY(F114),BZ:BZ,0),1),DAY(F114)),IFERROR(INDEX(CA:CA,MATCH(MONTH(F114),BZ:BZ,0),1),MONTH(F114)),YEAR(F114),G114),""))</f>
        <v/>
      </c>
      <c r="I114" s="4"/>
      <c r="J114" s="66"/>
      <c r="K114" s="66"/>
      <c r="L114" s="66"/>
      <c r="M114" s="2" t="str">
        <f>IFERROR(INDEX('padron cfe'!C:C,MATCH(DATOS!C114,'padron cfe'!A:A,0),1),"")</f>
        <v/>
      </c>
      <c r="N114" s="66" t="str">
        <f>IFERROR(IF(BT114="","",IF(INDEX(N$1:N113,MATCH(BT114,BT$1:BT113,0),1)=0,"",INDEX(N$1:N113,MATCH(BT114,BT$1:BT113,0),1))),"")</f>
        <v/>
      </c>
      <c r="O114" s="66" t="str">
        <f>IFERROR(IF(BT114="","",IF(INDEX(O$1:O113,MATCH(BT114,BT$1:BT113,0),1)=0,"",INDEX(O$1:O113,MATCH(BT114,BT$1:BT113,0),1))),"")</f>
        <v/>
      </c>
      <c r="P114" s="4"/>
      <c r="Q114" s="2"/>
      <c r="R114" s="66"/>
      <c r="T114" s="66"/>
      <c r="U114" s="5" t="str">
        <f>IFERROR(IF(INDEX(U$1:U113,MATCH(T114,T$1:T113,0),1)=0,"",INDEX(U$1:U113,MATCH(T114,T$1:T113,0),1)),"")</f>
        <v/>
      </c>
      <c r="V114" s="66"/>
      <c r="W114" s="5" t="str">
        <f>IFERROR(IF(INDEX(W$1:W113,MATCH(V114,V$1:V113,0),1)=0,"",INDEX(W$1:W113,MATCH(V114,V$1:V113,0),1)),"")</f>
        <v/>
      </c>
      <c r="X114" s="2" t="str">
        <f>IFERROR(INDEX('padron cfe'!D:D,MATCH(DATOS!C114,'padron cfe'!A:A,0),1),"")</f>
        <v/>
      </c>
      <c r="Y114" s="4"/>
      <c r="Z114" s="4"/>
      <c r="AA114" s="4"/>
      <c r="AB114" s="4"/>
      <c r="AC114" s="6" t="s">
        <v>157</v>
      </c>
      <c r="AD114" s="4"/>
      <c r="AE114" s="4" t="str">
        <f t="shared" si="21"/>
        <v/>
      </c>
      <c r="AF114" s="4"/>
      <c r="AG114" s="4"/>
      <c r="AH114" s="4"/>
      <c r="AI114" s="2" t="str">
        <f>IFERROR(IF(INDEX(AI$1:AI113,MATCH(BT114,BT$1:BT113,0),1)=0,"",INDEX(AI$1:AI113,MATCH(BT114,BT$1:BT113,0),1)),"")</f>
        <v/>
      </c>
      <c r="AJ114" s="2" t="str">
        <f>IFERROR(IF(INDEX(AJ$1:AJ113,MATCH(BT114,BT$1:BT113,0),1)=0,"",INDEX(AJ$1:AJ113,MATCH(BT114,BT$1:BT113,0),1)),"")</f>
        <v/>
      </c>
      <c r="AK114" s="2" t="str">
        <f>IFERROR(IF(INDEX(AK$1:AK113,MATCH(BT114,BT$1:BT113,0),1)=0,"",INDEX(AK$1:AK113,MATCH(BT114,BT$1:BT113,0),1)),"")</f>
        <v/>
      </c>
      <c r="AL114" s="31"/>
      <c r="AM114" s="31"/>
      <c r="AN114" s="2"/>
      <c r="AO114" s="4"/>
      <c r="AP114" s="4"/>
      <c r="AQ114" s="4"/>
      <c r="AR114" s="4"/>
      <c r="AS114" s="4"/>
      <c r="AT114" s="4"/>
      <c r="AU114" s="4"/>
      <c r="AV114" s="4"/>
      <c r="AW114" s="4"/>
      <c r="AY114" s="7"/>
      <c r="AZ114" s="47"/>
      <c r="BA114" s="66"/>
      <c r="BB114" s="66"/>
      <c r="BC114" s="66"/>
      <c r="BD114" s="78"/>
      <c r="BE114" s="66"/>
      <c r="BF114" s="66"/>
      <c r="BG114" s="4"/>
      <c r="BH114" s="69"/>
      <c r="BI114" s="4"/>
      <c r="BJ114" s="4"/>
      <c r="BK114" s="9" t="s">
        <v>157</v>
      </c>
      <c r="BL114" s="7"/>
      <c r="BM114" s="7"/>
      <c r="BN114" s="7"/>
      <c r="BO114" s="286"/>
      <c r="BP114" s="22"/>
      <c r="BQ114" s="7" t="str">
        <f t="shared" ca="1" si="22"/>
        <v/>
      </c>
      <c r="BR114" s="75" t="str">
        <f t="shared" si="23"/>
        <v/>
      </c>
      <c r="BS114" s="75" t="str">
        <f t="shared" si="24"/>
        <v/>
      </c>
      <c r="BT114" s="5" t="str">
        <f t="shared" si="25"/>
        <v/>
      </c>
      <c r="BU114" s="79" t="str">
        <f t="shared" si="26"/>
        <v/>
      </c>
      <c r="BV114" s="79" t="str">
        <f t="shared" si="27"/>
        <v/>
      </c>
      <c r="BW114" s="79" t="str">
        <f t="shared" si="28"/>
        <v/>
      </c>
      <c r="CC114" s="4" t="str">
        <f>IF(IFERROR(VLOOKUP(C114,C115:C$1993,1,0),"")="","",COUNTIF(C:C,C114))</f>
        <v/>
      </c>
      <c r="CG114" s="5" t="str">
        <f>IF(B114="","",IF(CC114="",1+(MAX(CG$2:CG113)),""))</f>
        <v/>
      </c>
      <c r="CH114" s="5" t="str">
        <f t="shared" si="29"/>
        <v/>
      </c>
      <c r="CI114" s="5" t="str">
        <f t="shared" si="30"/>
        <v/>
      </c>
      <c r="CJ114" s="14" t="str">
        <f t="shared" si="31"/>
        <v/>
      </c>
      <c r="CK114" s="25"/>
      <c r="CL114" s="15"/>
      <c r="CM114" s="5" t="str">
        <f t="shared" si="34"/>
        <v/>
      </c>
      <c r="CP114" s="5" t="str">
        <f t="shared" si="33"/>
        <v/>
      </c>
      <c r="CQ114" s="5" t="str">
        <f>IF(BT114="","",IFERROR(IF(VLOOKUP(BT114,BT$2:BT113,1,0)=0,"",""),BT114))</f>
        <v/>
      </c>
      <c r="CR114" s="22" t="str">
        <f>IF(CQ114="","",(IFERROR(VLOOKUP(MID(CQ114,1,1),$DI$2:DM$28,3,0),0)+IFERROR(VLOOKUP(MID(CQ114,2,1),DI$2:DM$28,4,0),0)+IFERROR(VLOOKUP(MID(CQ114,3,1),DI$2:DM$28,5,0),0)+(ROW(CQ114)/1000000000000)))</f>
        <v/>
      </c>
      <c r="CT114" s="5">
        <v>113</v>
      </c>
      <c r="CU114" s="5" t="str">
        <f>IFERROR(VLOOKUP(CT114,CP$2:CQ1190,2,0),"")</f>
        <v/>
      </c>
      <c r="DO114" s="5" t="e">
        <f>IF(REPORTE!AH$2="si",IF(C114=VALUE(REPORTE!C$22),IF(SUM(DO115:DO$1993),CONCATENATE(INT(B114),", "),INT(B114)),""),IF(C114=VALUE(REPORTE!C$21),IF(SUM(DO115:DO$1993),CONCATENATE(INT(B114),", "),INT(B114)),""))</f>
        <v>#VALUE!</v>
      </c>
    </row>
    <row r="115" spans="1:125" s="5" customFormat="1" ht="15" customHeight="1" x14ac:dyDescent="0.25">
      <c r="A115" s="4" t="str">
        <f t="shared" ca="1" si="20"/>
        <v/>
      </c>
      <c r="B115" s="6"/>
      <c r="C115" s="8"/>
      <c r="D115" s="1" t="str">
        <f>IFERROR(INDEX('padron cfe'!B:B,MATCH(DATOS!C115,'padron cfe'!A:A,0),1),"")</f>
        <v/>
      </c>
      <c r="E115" s="1"/>
      <c r="F115" s="7"/>
      <c r="G115" s="9" t="s">
        <v>157</v>
      </c>
      <c r="H115" s="5" t="str">
        <f>IF(F115="","",IFERROR(CONCATENATE("PEUA",VLOOKUP(ESTADO,REPORTE!AV$2:AW$33,2,0),DIDTRITO_FORM,CADER_FORM,IFERROR(INDEX(CA:CA,MATCH(DAY(F115),BZ:BZ,0),1),DAY(F115)),IFERROR(INDEX(CA:CA,MATCH(MONTH(F115),BZ:BZ,0),1),MONTH(F115)),YEAR(F115),G115),""))</f>
        <v/>
      </c>
      <c r="I115" s="4"/>
      <c r="J115" s="66"/>
      <c r="K115" s="66"/>
      <c r="L115" s="66"/>
      <c r="M115" s="2" t="str">
        <f>IFERROR(INDEX('padron cfe'!C:C,MATCH(DATOS!C115,'padron cfe'!A:A,0),1),"")</f>
        <v/>
      </c>
      <c r="N115" s="66" t="str">
        <f>IFERROR(IF(BT115="","",IF(INDEX(N$1:N114,MATCH(BT115,BT$1:BT114,0),1)=0,"",INDEX(N$1:N114,MATCH(BT115,BT$1:BT114,0),1))),"")</f>
        <v/>
      </c>
      <c r="O115" s="66" t="str">
        <f>IFERROR(IF(BT115="","",IF(INDEX(O$1:O114,MATCH(BT115,BT$1:BT114,0),1)=0,"",INDEX(O$1:O114,MATCH(BT115,BT$1:BT114,0),1))),"")</f>
        <v/>
      </c>
      <c r="P115" s="4"/>
      <c r="Q115" s="2"/>
      <c r="R115" s="66"/>
      <c r="T115" s="66"/>
      <c r="U115" s="5" t="str">
        <f>IFERROR(IF(INDEX(U$1:U114,MATCH(T115,T$1:T114,0),1)=0,"",INDEX(U$1:U114,MATCH(T115,T$1:T114,0),1)),"")</f>
        <v/>
      </c>
      <c r="V115" s="66"/>
      <c r="W115" s="5" t="str">
        <f>IFERROR(IF(INDEX(W$1:W114,MATCH(V115,V$1:V114,0),1)=0,"",INDEX(W$1:W114,MATCH(V115,V$1:V114,0),1)),"")</f>
        <v/>
      </c>
      <c r="X115" s="2" t="str">
        <f>IFERROR(INDEX('padron cfe'!D:D,MATCH(DATOS!C115,'padron cfe'!A:A,0),1),"")</f>
        <v/>
      </c>
      <c r="Y115" s="4"/>
      <c r="Z115" s="4"/>
      <c r="AA115" s="4"/>
      <c r="AB115" s="4"/>
      <c r="AC115" s="6" t="s">
        <v>157</v>
      </c>
      <c r="AD115" s="4"/>
      <c r="AE115" s="4" t="str">
        <f t="shared" si="21"/>
        <v/>
      </c>
      <c r="AF115" s="4"/>
      <c r="AG115" s="4"/>
      <c r="AH115" s="4"/>
      <c r="AI115" s="2" t="str">
        <f>IFERROR(IF(INDEX(AI$1:AI114,MATCH(BT115,BT$1:BT114,0),1)=0,"",INDEX(AI$1:AI114,MATCH(BT115,BT$1:BT114,0),1)),"")</f>
        <v/>
      </c>
      <c r="AJ115" s="2" t="str">
        <f>IFERROR(IF(INDEX(AJ$1:AJ114,MATCH(BT115,BT$1:BT114,0),1)=0,"",INDEX(AJ$1:AJ114,MATCH(BT115,BT$1:BT114,0),1)),"")</f>
        <v/>
      </c>
      <c r="AK115" s="2" t="str">
        <f>IFERROR(IF(INDEX(AK$1:AK114,MATCH(BT115,BT$1:BT114,0),1)=0,"",INDEX(AK$1:AK114,MATCH(BT115,BT$1:BT114,0),1)),"")</f>
        <v/>
      </c>
      <c r="AL115" s="31"/>
      <c r="AM115" s="31"/>
      <c r="AN115" s="2"/>
      <c r="AO115" s="4"/>
      <c r="AP115" s="4"/>
      <c r="AQ115" s="4"/>
      <c r="AR115" s="4"/>
      <c r="AS115" s="4"/>
      <c r="AT115" s="4"/>
      <c r="AU115" s="4"/>
      <c r="AV115" s="4"/>
      <c r="AW115" s="4"/>
      <c r="AY115" s="7"/>
      <c r="AZ115" s="47"/>
      <c r="BA115" s="66"/>
      <c r="BB115" s="66"/>
      <c r="BC115" s="66"/>
      <c r="BD115" s="78"/>
      <c r="BE115" s="66"/>
      <c r="BF115" s="66"/>
      <c r="BG115" s="4"/>
      <c r="BH115" s="69"/>
      <c r="BI115" s="4"/>
      <c r="BJ115" s="4"/>
      <c r="BK115" s="9"/>
      <c r="BL115" s="7"/>
      <c r="BM115" s="7"/>
      <c r="BN115" s="7"/>
      <c r="BO115" s="286"/>
      <c r="BP115" s="22"/>
      <c r="BQ115" s="7" t="str">
        <f t="shared" ca="1" si="22"/>
        <v/>
      </c>
      <c r="BR115" s="75" t="str">
        <f t="shared" si="23"/>
        <v/>
      </c>
      <c r="BS115" s="75" t="str">
        <f t="shared" si="24"/>
        <v/>
      </c>
      <c r="BT115" s="5" t="str">
        <f t="shared" si="25"/>
        <v/>
      </c>
      <c r="BU115" s="79" t="str">
        <f t="shared" si="26"/>
        <v/>
      </c>
      <c r="BV115" s="79" t="str">
        <f t="shared" si="27"/>
        <v/>
      </c>
      <c r="BW115" s="79" t="str">
        <f t="shared" si="28"/>
        <v/>
      </c>
      <c r="CC115" s="4" t="str">
        <f>IF(IFERROR(VLOOKUP(C115,C116:C$1993,1,0),"")="","",COUNTIF(C:C,C115))</f>
        <v/>
      </c>
      <c r="CG115" s="5" t="str">
        <f>IF(B115="","",IF(CC115="",1+(MAX(CG$2:CG114)),""))</f>
        <v/>
      </c>
      <c r="CH115" s="5" t="str">
        <f t="shared" si="29"/>
        <v/>
      </c>
      <c r="CI115" s="5" t="str">
        <f t="shared" si="30"/>
        <v/>
      </c>
      <c r="CJ115" s="14" t="str">
        <f t="shared" si="31"/>
        <v/>
      </c>
      <c r="CK115" s="25"/>
      <c r="CL115" s="15"/>
      <c r="CM115" s="5" t="str">
        <f t="shared" si="34"/>
        <v/>
      </c>
      <c r="CP115" s="5" t="str">
        <f t="shared" si="33"/>
        <v/>
      </c>
      <c r="CQ115" s="5" t="str">
        <f>IF(BT115="","",IFERROR(IF(VLOOKUP(BT115,BT$2:BT114,1,0)=0,"",""),BT115))</f>
        <v/>
      </c>
      <c r="CR115" s="22" t="str">
        <f>IF(CQ115="","",(IFERROR(VLOOKUP(MID(CQ115,1,1),$DI$2:DM$28,3,0),0)+IFERROR(VLOOKUP(MID(CQ115,2,1),DI$2:DM$28,4,0),0)+IFERROR(VLOOKUP(MID(CQ115,3,1),DI$2:DM$28,5,0),0)+(ROW(CQ115)/1000000000000)))</f>
        <v/>
      </c>
      <c r="CT115" s="5">
        <v>114</v>
      </c>
      <c r="CU115" s="5" t="str">
        <f>IFERROR(VLOOKUP(CT115,CP$2:CQ1191,2,0),"")</f>
        <v/>
      </c>
      <c r="DO115" s="5" t="e">
        <f>IF(REPORTE!AH$2="si",IF(C115=VALUE(REPORTE!C$22),IF(SUM(DO116:DO$1993),CONCATENATE(INT(B115),", "),INT(B115)),""),IF(C115=VALUE(REPORTE!C$21),IF(SUM(DO116:DO$1993),CONCATENATE(INT(B115),", "),INT(B115)),""))</f>
        <v>#VALUE!</v>
      </c>
    </row>
    <row r="116" spans="1:125" s="5" customFormat="1" ht="15" customHeight="1" x14ac:dyDescent="0.25">
      <c r="A116" s="4" t="str">
        <f t="shared" ca="1" si="20"/>
        <v/>
      </c>
      <c r="B116" s="6"/>
      <c r="C116" s="8"/>
      <c r="D116" s="1" t="str">
        <f>IFERROR(INDEX('padron cfe'!B:B,MATCH(DATOS!C116,'padron cfe'!A:A,0),1),"")</f>
        <v/>
      </c>
      <c r="E116" s="1"/>
      <c r="F116" s="7"/>
      <c r="G116" s="9" t="s">
        <v>157</v>
      </c>
      <c r="H116" s="5" t="str">
        <f>IF(F116="","",IFERROR(CONCATENATE("PEUA",VLOOKUP(ESTADO,REPORTE!AV$2:AW$33,2,0),DIDTRITO_FORM,CADER_FORM,IFERROR(INDEX(CA:CA,MATCH(DAY(F116),BZ:BZ,0),1),DAY(F116)),IFERROR(INDEX(CA:CA,MATCH(MONTH(F116),BZ:BZ,0),1),MONTH(F116)),YEAR(F116),G116),""))</f>
        <v/>
      </c>
      <c r="I116" s="4"/>
      <c r="J116" s="66"/>
      <c r="K116" s="66"/>
      <c r="L116" s="66"/>
      <c r="M116" s="2" t="str">
        <f>IFERROR(INDEX('padron cfe'!C:C,MATCH(DATOS!C116,'padron cfe'!A:A,0),1),"")</f>
        <v/>
      </c>
      <c r="N116" s="66" t="str">
        <f>IFERROR(IF(BT116="","",IF(INDEX(N$1:N115,MATCH(BT116,BT$1:BT115,0),1)=0,"",INDEX(N$1:N115,MATCH(BT116,BT$1:BT115,0),1))),"")</f>
        <v/>
      </c>
      <c r="O116" s="66" t="str">
        <f>IFERROR(IF(BT116="","",IF(INDEX(O$1:O115,MATCH(BT116,BT$1:BT115,0),1)=0,"",INDEX(O$1:O115,MATCH(BT116,BT$1:BT115,0),1))),"")</f>
        <v/>
      </c>
      <c r="P116" s="4"/>
      <c r="Q116" s="2"/>
      <c r="R116" s="66"/>
      <c r="T116" s="66"/>
      <c r="U116" s="5" t="str">
        <f>IFERROR(IF(INDEX(U$1:U115,MATCH(T116,T$1:T115,0),1)=0,"",INDEX(U$1:U115,MATCH(T116,T$1:T115,0),1)),"")</f>
        <v/>
      </c>
      <c r="V116" s="66"/>
      <c r="W116" s="5" t="str">
        <f>IFERROR(IF(INDEX(W$1:W115,MATCH(V116,V$1:V115,0),1)=0,"",INDEX(W$1:W115,MATCH(V116,V$1:V115,0),1)),"")</f>
        <v/>
      </c>
      <c r="X116" s="2" t="str">
        <f>IFERROR(INDEX('padron cfe'!D:D,MATCH(DATOS!C116,'padron cfe'!A:A,0),1),"")</f>
        <v/>
      </c>
      <c r="Y116" s="4"/>
      <c r="Z116" s="4"/>
      <c r="AA116" s="4"/>
      <c r="AB116" s="4"/>
      <c r="AC116" s="6" t="s">
        <v>157</v>
      </c>
      <c r="AD116" s="4"/>
      <c r="AE116" s="4" t="str">
        <f t="shared" si="21"/>
        <v/>
      </c>
      <c r="AF116" s="4"/>
      <c r="AG116" s="4"/>
      <c r="AH116" s="4"/>
      <c r="AI116" s="2" t="str">
        <f>IFERROR(IF(INDEX(AI$1:AI115,MATCH(BT116,BT$1:BT115,0),1)=0,"",INDEX(AI$1:AI115,MATCH(BT116,BT$1:BT115,0),1)),"")</f>
        <v/>
      </c>
      <c r="AJ116" s="2" t="str">
        <f>IFERROR(IF(INDEX(AJ$1:AJ115,MATCH(BT116,BT$1:BT115,0),1)=0,"",INDEX(AJ$1:AJ115,MATCH(BT116,BT$1:BT115,0),1)),"")</f>
        <v/>
      </c>
      <c r="AK116" s="2" t="str">
        <f>IFERROR(IF(INDEX(AK$1:AK115,MATCH(BT116,BT$1:BT115,0),1)=0,"",INDEX(AK$1:AK115,MATCH(BT116,BT$1:BT115,0),1)),"")</f>
        <v/>
      </c>
      <c r="AL116" s="31"/>
      <c r="AM116" s="31"/>
      <c r="AN116" s="2"/>
      <c r="AO116" s="4"/>
      <c r="AP116" s="4"/>
      <c r="AQ116" s="4"/>
      <c r="AR116" s="4"/>
      <c r="AS116" s="4"/>
      <c r="AT116" s="4"/>
      <c r="AU116" s="4"/>
      <c r="AV116" s="4"/>
      <c r="AW116" s="4"/>
      <c r="AY116" s="7"/>
      <c r="AZ116" s="47"/>
      <c r="BA116" s="66"/>
      <c r="BB116" s="66"/>
      <c r="BC116" s="66"/>
      <c r="BD116" s="78"/>
      <c r="BE116" s="66"/>
      <c r="BF116" s="66"/>
      <c r="BG116" s="4"/>
      <c r="BH116" s="69"/>
      <c r="BI116" s="4"/>
      <c r="BJ116" s="4"/>
      <c r="BK116" s="9" t="s">
        <v>157</v>
      </c>
      <c r="BL116" s="7"/>
      <c r="BM116" s="7"/>
      <c r="BN116" s="7"/>
      <c r="BO116" s="286"/>
      <c r="BP116" s="22"/>
      <c r="BQ116" s="7" t="str">
        <f t="shared" ca="1" si="22"/>
        <v/>
      </c>
      <c r="BR116" s="75" t="str">
        <f t="shared" si="23"/>
        <v/>
      </c>
      <c r="BS116" s="75" t="str">
        <f t="shared" si="24"/>
        <v/>
      </c>
      <c r="BT116" s="5" t="str">
        <f t="shared" si="25"/>
        <v/>
      </c>
      <c r="BU116" s="79" t="str">
        <f t="shared" si="26"/>
        <v/>
      </c>
      <c r="BV116" s="79" t="str">
        <f t="shared" si="27"/>
        <v/>
      </c>
      <c r="BW116" s="79" t="str">
        <f t="shared" si="28"/>
        <v/>
      </c>
      <c r="CC116" s="4" t="str">
        <f>IF(IFERROR(VLOOKUP(C116,C117:C$1993,1,0),"")="","",COUNTIF(C:C,C116))</f>
        <v/>
      </c>
      <c r="CG116" s="5" t="str">
        <f>IF(B116="","",IF(CC116="",1+(MAX(CG$2:CG115)),""))</f>
        <v/>
      </c>
      <c r="CH116" s="5" t="str">
        <f t="shared" si="29"/>
        <v/>
      </c>
      <c r="CI116" s="5" t="str">
        <f t="shared" si="30"/>
        <v/>
      </c>
      <c r="CJ116" s="14" t="str">
        <f t="shared" si="31"/>
        <v/>
      </c>
      <c r="CK116" s="25"/>
      <c r="CL116" s="15"/>
      <c r="CM116" s="5" t="str">
        <f t="shared" si="34"/>
        <v/>
      </c>
      <c r="CP116" s="5" t="str">
        <f t="shared" si="33"/>
        <v/>
      </c>
      <c r="CQ116" s="5" t="str">
        <f>IF(BT116="","",IFERROR(IF(VLOOKUP(BT116,BT$2:BT115,1,0)=0,"",""),BT116))</f>
        <v/>
      </c>
      <c r="CR116" s="22" t="str">
        <f>IF(CQ116="","",(IFERROR(VLOOKUP(MID(CQ116,1,1),$DI$2:DM$28,3,0),0)+IFERROR(VLOOKUP(MID(CQ116,2,1),DI$2:DM$28,4,0),0)+IFERROR(VLOOKUP(MID(CQ116,3,1),DI$2:DM$28,5,0),0)+(ROW(CQ116)/1000000000000)))</f>
        <v/>
      </c>
      <c r="CT116" s="5">
        <v>115</v>
      </c>
      <c r="CU116" s="5" t="str">
        <f>IFERROR(VLOOKUP(CT116,CP$2:CQ1192,2,0),"")</f>
        <v/>
      </c>
      <c r="DO116" s="5" t="e">
        <f>IF(REPORTE!AH$2="si",IF(C116=VALUE(REPORTE!C$22),IF(SUM(DO117:DO$1993),CONCATENATE(INT(B116),", "),INT(B116)),""),IF(C116=VALUE(REPORTE!C$21),IF(SUM(DO117:DO$1993),CONCATENATE(INT(B116),", "),INT(B116)),""))</f>
        <v>#VALUE!</v>
      </c>
    </row>
    <row r="117" spans="1:125" s="5" customFormat="1" ht="15" customHeight="1" x14ac:dyDescent="0.25">
      <c r="A117" s="4" t="str">
        <f t="shared" ca="1" si="20"/>
        <v/>
      </c>
      <c r="B117" s="6"/>
      <c r="C117" s="8"/>
      <c r="D117" s="1" t="str">
        <f>IFERROR(INDEX('padron cfe'!B:B,MATCH(DATOS!C117,'padron cfe'!A:A,0),1),"")</f>
        <v/>
      </c>
      <c r="E117" s="1"/>
      <c r="F117" s="7"/>
      <c r="G117" s="9" t="s">
        <v>157</v>
      </c>
      <c r="H117" s="5" t="str">
        <f>IF(F117="","",IFERROR(CONCATENATE("PEUA",VLOOKUP(ESTADO,REPORTE!AV$2:AW$33,2,0),DIDTRITO_FORM,CADER_FORM,IFERROR(INDEX(CA:CA,MATCH(DAY(F117),BZ:BZ,0),1),DAY(F117)),IFERROR(INDEX(CA:CA,MATCH(MONTH(F117),BZ:BZ,0),1),MONTH(F117)),YEAR(F117),G117),""))</f>
        <v/>
      </c>
      <c r="I117" s="4"/>
      <c r="J117" s="66"/>
      <c r="K117" s="66"/>
      <c r="L117" s="66"/>
      <c r="M117" s="2" t="str">
        <f>IFERROR(INDEX('padron cfe'!C:C,MATCH(DATOS!C117,'padron cfe'!A:A,0),1),"")</f>
        <v/>
      </c>
      <c r="N117" s="66" t="str">
        <f>IFERROR(IF(BT117="","",IF(INDEX(N$1:N116,MATCH(BT117,BT$1:BT116,0),1)=0,"",INDEX(N$1:N116,MATCH(BT117,BT$1:BT116,0),1))),"")</f>
        <v/>
      </c>
      <c r="O117" s="66" t="str">
        <f>IFERROR(IF(BT117="","",IF(INDEX(O$1:O116,MATCH(BT117,BT$1:BT116,0),1)=0,"",INDEX(O$1:O116,MATCH(BT117,BT$1:BT116,0),1))),"")</f>
        <v/>
      </c>
      <c r="P117" s="4"/>
      <c r="Q117" s="2"/>
      <c r="R117" s="66"/>
      <c r="T117" s="66"/>
      <c r="U117" s="5" t="str">
        <f>IFERROR(IF(INDEX(U$1:U116,MATCH(T117,T$1:T116,0),1)=0,"",INDEX(U$1:U116,MATCH(T117,T$1:T116,0),1)),"")</f>
        <v/>
      </c>
      <c r="V117" s="66"/>
      <c r="W117" s="5" t="str">
        <f>IFERROR(IF(INDEX(W$1:W116,MATCH(V117,V$1:V116,0),1)=0,"",INDEX(W$1:W116,MATCH(V117,V$1:V116,0),1)),"")</f>
        <v/>
      </c>
      <c r="X117" s="2" t="str">
        <f>IFERROR(INDEX('padron cfe'!D:D,MATCH(DATOS!C117,'padron cfe'!A:A,0),1),"")</f>
        <v/>
      </c>
      <c r="Y117" s="4"/>
      <c r="Z117" s="4"/>
      <c r="AA117" s="4"/>
      <c r="AB117" s="4"/>
      <c r="AC117" s="6" t="s">
        <v>157</v>
      </c>
      <c r="AD117" s="4"/>
      <c r="AE117" s="4" t="str">
        <f t="shared" si="21"/>
        <v/>
      </c>
      <c r="AF117" s="4"/>
      <c r="AG117" s="4"/>
      <c r="AH117" s="4"/>
      <c r="AI117" s="2" t="str">
        <f>IFERROR(IF(INDEX(AI$1:AI116,MATCH(BT117,BT$1:BT116,0),1)=0,"",INDEX(AI$1:AI116,MATCH(BT117,BT$1:BT116,0),1)),"")</f>
        <v/>
      </c>
      <c r="AJ117" s="2" t="str">
        <f>IFERROR(IF(INDEX(AJ$1:AJ116,MATCH(BT117,BT$1:BT116,0),1)=0,"",INDEX(AJ$1:AJ116,MATCH(BT117,BT$1:BT116,0),1)),"")</f>
        <v/>
      </c>
      <c r="AK117" s="2" t="str">
        <f>IFERROR(IF(INDEX(AK$1:AK116,MATCH(BT117,BT$1:BT116,0),1)=0,"",INDEX(AK$1:AK116,MATCH(BT117,BT$1:BT116,0),1)),"")</f>
        <v/>
      </c>
      <c r="AL117" s="31"/>
      <c r="AM117" s="31"/>
      <c r="AN117" s="2"/>
      <c r="AO117" s="4"/>
      <c r="AP117" s="4"/>
      <c r="AQ117" s="4"/>
      <c r="AR117" s="4"/>
      <c r="AS117" s="4"/>
      <c r="AT117" s="4"/>
      <c r="AU117" s="4"/>
      <c r="AV117" s="4"/>
      <c r="AW117" s="4"/>
      <c r="AY117" s="7"/>
      <c r="AZ117" s="47"/>
      <c r="BA117" s="66"/>
      <c r="BB117" s="66"/>
      <c r="BC117" s="66"/>
      <c r="BD117" s="78"/>
      <c r="BE117" s="66"/>
      <c r="BF117" s="66"/>
      <c r="BG117" s="4"/>
      <c r="BH117" s="69"/>
      <c r="BI117" s="4"/>
      <c r="BJ117" s="4"/>
      <c r="BK117" s="9"/>
      <c r="BL117" s="7"/>
      <c r="BM117" s="7"/>
      <c r="BN117" s="7"/>
      <c r="BO117" s="286"/>
      <c r="BP117" s="22"/>
      <c r="BQ117" s="7" t="str">
        <f t="shared" ca="1" si="22"/>
        <v/>
      </c>
      <c r="BR117" s="75" t="str">
        <f t="shared" si="23"/>
        <v/>
      </c>
      <c r="BS117" s="75" t="str">
        <f t="shared" si="24"/>
        <v/>
      </c>
      <c r="BT117" s="5" t="str">
        <f t="shared" si="25"/>
        <v/>
      </c>
      <c r="BU117" s="79" t="str">
        <f t="shared" si="26"/>
        <v/>
      </c>
      <c r="BV117" s="79" t="str">
        <f t="shared" si="27"/>
        <v/>
      </c>
      <c r="BW117" s="79" t="str">
        <f t="shared" si="28"/>
        <v/>
      </c>
      <c r="CC117" s="4" t="str">
        <f>IF(IFERROR(VLOOKUP(C117,C118:C$1993,1,0),"")="","",COUNTIF(C:C,C117))</f>
        <v/>
      </c>
      <c r="CG117" s="5" t="str">
        <f>IF(B117="","",IF(CC117="",1+(MAX(CG$2:CG116)),""))</f>
        <v/>
      </c>
      <c r="CH117" s="5" t="str">
        <f t="shared" si="29"/>
        <v/>
      </c>
      <c r="CI117" s="5" t="str">
        <f t="shared" si="30"/>
        <v/>
      </c>
      <c r="CJ117" s="14" t="str">
        <f t="shared" si="31"/>
        <v/>
      </c>
      <c r="CK117" s="25"/>
      <c r="CL117" s="15"/>
      <c r="CM117" s="5" t="str">
        <f t="shared" si="34"/>
        <v/>
      </c>
      <c r="CP117" s="5" t="str">
        <f t="shared" si="33"/>
        <v/>
      </c>
      <c r="CQ117" s="5" t="str">
        <f>IF(BT117="","",IFERROR(IF(VLOOKUP(BT117,BT$2:BT116,1,0)=0,"",""),BT117))</f>
        <v/>
      </c>
      <c r="CR117" s="22" t="str">
        <f>IF(CQ117="","",(IFERROR(VLOOKUP(MID(CQ117,1,1),$DI$2:DM$28,3,0),0)+IFERROR(VLOOKUP(MID(CQ117,2,1),DI$2:DM$28,4,0),0)+IFERROR(VLOOKUP(MID(CQ117,3,1),DI$2:DM$28,5,0),0)+(ROW(CQ117)/1000000000000)))</f>
        <v/>
      </c>
      <c r="CT117" s="5">
        <v>116</v>
      </c>
      <c r="CU117" s="5" t="str">
        <f>IFERROR(VLOOKUP(CT117,CP$2:CQ1193,2,0),"")</f>
        <v/>
      </c>
      <c r="DO117" s="5" t="e">
        <f>IF(REPORTE!AH$2="si",IF(C117=VALUE(REPORTE!C$22),IF(SUM(DO118:DO$1993),CONCATENATE(INT(B117),", "),INT(B117)),""),IF(C117=VALUE(REPORTE!C$21),IF(SUM(DO118:DO$1993),CONCATENATE(INT(B117),", "),INT(B117)),""))</f>
        <v>#VALUE!</v>
      </c>
    </row>
    <row r="118" spans="1:125" s="5" customFormat="1" ht="15" customHeight="1" x14ac:dyDescent="0.25">
      <c r="A118" s="4" t="str">
        <f t="shared" ca="1" si="20"/>
        <v/>
      </c>
      <c r="B118" s="6"/>
      <c r="C118" s="8"/>
      <c r="D118" s="1" t="str">
        <f>IFERROR(INDEX('padron cfe'!B:B,MATCH(DATOS!C118,'padron cfe'!A:A,0),1),"")</f>
        <v/>
      </c>
      <c r="E118" s="1"/>
      <c r="F118" s="7"/>
      <c r="G118" s="9" t="s">
        <v>157</v>
      </c>
      <c r="H118" s="5" t="str">
        <f>IF(F118="","",IFERROR(CONCATENATE("PEUA",VLOOKUP(ESTADO,REPORTE!AV$2:AW$33,2,0),DIDTRITO_FORM,CADER_FORM,IFERROR(INDEX(CA:CA,MATCH(DAY(F118),BZ:BZ,0),1),DAY(F118)),IFERROR(INDEX(CA:CA,MATCH(MONTH(F118),BZ:BZ,0),1),MONTH(F118)),YEAR(F118),G118),""))</f>
        <v/>
      </c>
      <c r="I118" s="4"/>
      <c r="J118" s="66"/>
      <c r="K118" s="66"/>
      <c r="L118" s="66"/>
      <c r="M118" s="2" t="str">
        <f>IFERROR(INDEX('padron cfe'!C:C,MATCH(DATOS!C118,'padron cfe'!A:A,0),1),"")</f>
        <v/>
      </c>
      <c r="N118" s="66" t="str">
        <f>IFERROR(IF(BT118="","",IF(INDEX(N$1:N117,MATCH(BT118,BT$1:BT117,0),1)=0,"",INDEX(N$1:N117,MATCH(BT118,BT$1:BT117,0),1))),"")</f>
        <v/>
      </c>
      <c r="O118" s="66" t="str">
        <f>IFERROR(IF(BT118="","",IF(INDEX(O$1:O117,MATCH(BT118,BT$1:BT117,0),1)=0,"",INDEX(O$1:O117,MATCH(BT118,BT$1:BT117,0),1))),"")</f>
        <v/>
      </c>
      <c r="P118" s="4"/>
      <c r="Q118" s="2"/>
      <c r="R118" s="66"/>
      <c r="T118" s="66"/>
      <c r="U118" s="5" t="str">
        <f>IFERROR(IF(INDEX(U$1:U117,MATCH(T118,T$1:T117,0),1)=0,"",INDEX(U$1:U117,MATCH(T118,T$1:T117,0),1)),"")</f>
        <v/>
      </c>
      <c r="V118" s="66"/>
      <c r="W118" s="5" t="str">
        <f>IFERROR(IF(INDEX(W$1:W117,MATCH(V118,V$1:V117,0),1)=0,"",INDEX(W$1:W117,MATCH(V118,V$1:V117,0),1)),"")</f>
        <v/>
      </c>
      <c r="X118" s="2" t="str">
        <f>IFERROR(INDEX('padron cfe'!D:D,MATCH(DATOS!C118,'padron cfe'!A:A,0),1),"")</f>
        <v/>
      </c>
      <c r="Y118" s="4"/>
      <c r="Z118" s="4"/>
      <c r="AA118" s="4"/>
      <c r="AB118" s="4"/>
      <c r="AC118" s="6" t="s">
        <v>157</v>
      </c>
      <c r="AD118" s="4"/>
      <c r="AE118" s="4" t="str">
        <f t="shared" si="21"/>
        <v/>
      </c>
      <c r="AF118" s="4"/>
      <c r="AG118" s="4"/>
      <c r="AH118" s="4"/>
      <c r="AI118" s="2" t="str">
        <f>IFERROR(IF(INDEX(AI$1:AI117,MATCH(BT118,BT$1:BT117,0),1)=0,"",INDEX(AI$1:AI117,MATCH(BT118,BT$1:BT117,0),1)),"")</f>
        <v/>
      </c>
      <c r="AJ118" s="2" t="str">
        <f>IFERROR(IF(INDEX(AJ$1:AJ117,MATCH(BT118,BT$1:BT117,0),1)=0,"",INDEX(AJ$1:AJ117,MATCH(BT118,BT$1:BT117,0),1)),"")</f>
        <v/>
      </c>
      <c r="AK118" s="2" t="str">
        <f>IFERROR(IF(INDEX(AK$1:AK117,MATCH(BT118,BT$1:BT117,0),1)=0,"",INDEX(AK$1:AK117,MATCH(BT118,BT$1:BT117,0),1)),"")</f>
        <v/>
      </c>
      <c r="AL118" s="31"/>
      <c r="AM118" s="31"/>
      <c r="AN118" s="2"/>
      <c r="AO118" s="4"/>
      <c r="AP118" s="4"/>
      <c r="AQ118" s="4"/>
      <c r="AR118" s="4"/>
      <c r="AS118" s="4"/>
      <c r="AT118" s="4"/>
      <c r="AU118" s="4"/>
      <c r="AV118" s="4"/>
      <c r="AW118" s="4"/>
      <c r="AY118" s="7"/>
      <c r="AZ118" s="47"/>
      <c r="BA118" s="66"/>
      <c r="BB118" s="66"/>
      <c r="BC118" s="66"/>
      <c r="BD118" s="78"/>
      <c r="BE118" s="66"/>
      <c r="BF118" s="66"/>
      <c r="BG118" s="4"/>
      <c r="BH118" s="69"/>
      <c r="BI118" s="4"/>
      <c r="BJ118" s="4"/>
      <c r="BK118" s="9" t="s">
        <v>157</v>
      </c>
      <c r="BL118" s="7"/>
      <c r="BM118" s="7"/>
      <c r="BN118" s="7"/>
      <c r="BO118" s="286"/>
      <c r="BP118" s="22"/>
      <c r="BQ118" s="7" t="str">
        <f t="shared" ca="1" si="22"/>
        <v/>
      </c>
      <c r="BR118" s="75" t="str">
        <f t="shared" si="23"/>
        <v/>
      </c>
      <c r="BS118" s="75" t="str">
        <f t="shared" si="24"/>
        <v/>
      </c>
      <c r="BT118" s="5" t="str">
        <f t="shared" si="25"/>
        <v/>
      </c>
      <c r="BU118" s="79" t="str">
        <f t="shared" si="26"/>
        <v/>
      </c>
      <c r="BV118" s="79" t="str">
        <f t="shared" si="27"/>
        <v/>
      </c>
      <c r="BW118" s="79" t="str">
        <f t="shared" si="28"/>
        <v/>
      </c>
      <c r="CC118" s="4" t="str">
        <f>IF(IFERROR(VLOOKUP(C118,C119:C$1993,1,0),"")="","",COUNTIF(C:C,C118))</f>
        <v/>
      </c>
      <c r="CG118" s="5" t="str">
        <f>IF(B118="","",IF(CC118="",1+(MAX(CG$2:CG117)),""))</f>
        <v/>
      </c>
      <c r="CH118" s="5" t="str">
        <f t="shared" si="29"/>
        <v/>
      </c>
      <c r="CI118" s="5" t="str">
        <f t="shared" si="30"/>
        <v/>
      </c>
      <c r="CJ118" s="14" t="str">
        <f t="shared" si="31"/>
        <v/>
      </c>
      <c r="CK118" s="25"/>
      <c r="CL118" s="15"/>
      <c r="CM118" s="5" t="str">
        <f t="shared" si="34"/>
        <v/>
      </c>
      <c r="CP118" s="5" t="str">
        <f t="shared" si="33"/>
        <v/>
      </c>
      <c r="CQ118" s="5" t="str">
        <f>IF(BT118="","",IFERROR(IF(VLOOKUP(BT118,BT$2:BT117,1,0)=0,"",""),BT118))</f>
        <v/>
      </c>
      <c r="CR118" s="22" t="str">
        <f>IF(CQ118="","",(IFERROR(VLOOKUP(MID(CQ118,1,1),$DI$2:DM$28,3,0),0)+IFERROR(VLOOKUP(MID(CQ118,2,1),DI$2:DM$28,4,0),0)+IFERROR(VLOOKUP(MID(CQ118,3,1),DI$2:DM$28,5,0),0)+(ROW(CQ118)/1000000000000)))</f>
        <v/>
      </c>
      <c r="CT118" s="5">
        <v>117</v>
      </c>
      <c r="CU118" s="5" t="str">
        <f>IFERROR(VLOOKUP(CT118,CP$2:CQ1194,2,0),"")</f>
        <v/>
      </c>
      <c r="DO118" s="5" t="e">
        <f>IF(REPORTE!AH$2="si",IF(C118=VALUE(REPORTE!C$22),IF(SUM(DO119:DO$1993),CONCATENATE(INT(B118),", "),INT(B118)),""),IF(C118=VALUE(REPORTE!C$21),IF(SUM(DO119:DO$1993),CONCATENATE(INT(B118),", "),INT(B118)),""))</f>
        <v>#VALUE!</v>
      </c>
    </row>
    <row r="119" spans="1:125" s="5" customFormat="1" ht="15" customHeight="1" x14ac:dyDescent="0.25">
      <c r="A119" s="4" t="str">
        <f t="shared" ca="1" si="20"/>
        <v/>
      </c>
      <c r="B119" s="6"/>
      <c r="C119" s="8"/>
      <c r="D119" s="1" t="str">
        <f>IFERROR(INDEX('padron cfe'!B:B,MATCH(DATOS!C119,'padron cfe'!A:A,0),1),"")</f>
        <v/>
      </c>
      <c r="E119" s="1"/>
      <c r="F119" s="7"/>
      <c r="G119" s="9" t="s">
        <v>157</v>
      </c>
      <c r="H119" s="5" t="str">
        <f>IF(F119="","",IFERROR(CONCATENATE("PEUA",VLOOKUP(ESTADO,REPORTE!AV$2:AW$33,2,0),DIDTRITO_FORM,CADER_FORM,IFERROR(INDEX(CA:CA,MATCH(DAY(F119),BZ:BZ,0),1),DAY(F119)),IFERROR(INDEX(CA:CA,MATCH(MONTH(F119),BZ:BZ,0),1),MONTH(F119)),YEAR(F119),G119),""))</f>
        <v/>
      </c>
      <c r="I119" s="4"/>
      <c r="J119" s="66"/>
      <c r="K119" s="66"/>
      <c r="L119" s="66"/>
      <c r="M119" s="2" t="str">
        <f>IFERROR(INDEX('padron cfe'!C:C,MATCH(DATOS!C119,'padron cfe'!A:A,0),1),"")</f>
        <v/>
      </c>
      <c r="N119" s="66" t="str">
        <f>IFERROR(IF(BT119="","",IF(INDEX(N$1:N118,MATCH(BT119,BT$1:BT118,0),1)=0,"",INDEX(N$1:N118,MATCH(BT119,BT$1:BT118,0),1))),"")</f>
        <v/>
      </c>
      <c r="O119" s="66" t="str">
        <f>IFERROR(IF(BT119="","",IF(INDEX(O$1:O118,MATCH(BT119,BT$1:BT118,0),1)=0,"",INDEX(O$1:O118,MATCH(BT119,BT$1:BT118,0),1))),"")</f>
        <v/>
      </c>
      <c r="P119" s="4"/>
      <c r="Q119" s="2"/>
      <c r="R119" s="66"/>
      <c r="T119" s="66"/>
      <c r="U119" s="5" t="str">
        <f>IFERROR(IF(INDEX(U$1:U118,MATCH(T119,T$1:T118,0),1)=0,"",INDEX(U$1:U118,MATCH(T119,T$1:T118,0),1)),"")</f>
        <v/>
      </c>
      <c r="V119" s="66"/>
      <c r="W119" s="5" t="str">
        <f>IFERROR(IF(INDEX(W$1:W118,MATCH(V119,V$1:V118,0),1)=0,"",INDEX(W$1:W118,MATCH(V119,V$1:V118,0),1)),"")</f>
        <v/>
      </c>
      <c r="X119" s="2" t="str">
        <f>IFERROR(INDEX('padron cfe'!D:D,MATCH(DATOS!C119,'padron cfe'!A:A,0),1),"")</f>
        <v/>
      </c>
      <c r="Y119" s="4"/>
      <c r="Z119" s="4"/>
      <c r="AA119" s="4"/>
      <c r="AB119" s="4"/>
      <c r="AC119" s="6" t="s">
        <v>157</v>
      </c>
      <c r="AD119" s="4"/>
      <c r="AE119" s="4" t="str">
        <f t="shared" si="21"/>
        <v/>
      </c>
      <c r="AF119" s="4"/>
      <c r="AG119" s="4"/>
      <c r="AH119" s="4"/>
      <c r="AI119" s="2" t="str">
        <f>IFERROR(IF(INDEX(AI$1:AI118,MATCH(BT119,BT$1:BT118,0),1)=0,"",INDEX(AI$1:AI118,MATCH(BT119,BT$1:BT118,0),1)),"")</f>
        <v/>
      </c>
      <c r="AJ119" s="2" t="str">
        <f>IFERROR(IF(INDEX(AJ$1:AJ118,MATCH(BT119,BT$1:BT118,0),1)=0,"",INDEX(AJ$1:AJ118,MATCH(BT119,BT$1:BT118,0),1)),"")</f>
        <v/>
      </c>
      <c r="AK119" s="2" t="str">
        <f>IFERROR(IF(INDEX(AK$1:AK118,MATCH(BT119,BT$1:BT118,0),1)=0,"",INDEX(AK$1:AK118,MATCH(BT119,BT$1:BT118,0),1)),"")</f>
        <v/>
      </c>
      <c r="AL119" s="31"/>
      <c r="AM119" s="31"/>
      <c r="AN119" s="2"/>
      <c r="AO119" s="4"/>
      <c r="AP119" s="4"/>
      <c r="AQ119" s="4"/>
      <c r="AR119" s="4"/>
      <c r="AS119" s="4"/>
      <c r="AT119" s="4"/>
      <c r="AU119" s="4"/>
      <c r="AV119" s="4"/>
      <c r="AW119" s="4"/>
      <c r="AY119" s="7"/>
      <c r="AZ119" s="47"/>
      <c r="BA119" s="66"/>
      <c r="BB119" s="66"/>
      <c r="BC119" s="66"/>
      <c r="BD119" s="78"/>
      <c r="BE119" s="66"/>
      <c r="BF119" s="66"/>
      <c r="BG119" s="4"/>
      <c r="BH119" s="69"/>
      <c r="BI119" s="4"/>
      <c r="BJ119" s="4"/>
      <c r="BK119" s="9"/>
      <c r="BL119" s="7"/>
      <c r="BM119" s="7"/>
      <c r="BN119" s="7"/>
      <c r="BO119" s="286"/>
      <c r="BP119" s="22"/>
      <c r="BQ119" s="7" t="str">
        <f t="shared" ca="1" si="22"/>
        <v/>
      </c>
      <c r="BR119" s="75" t="str">
        <f t="shared" si="23"/>
        <v/>
      </c>
      <c r="BS119" s="75" t="str">
        <f t="shared" si="24"/>
        <v/>
      </c>
      <c r="BT119" s="5" t="str">
        <f t="shared" si="25"/>
        <v/>
      </c>
      <c r="BU119" s="79" t="str">
        <f t="shared" si="26"/>
        <v/>
      </c>
      <c r="BV119" s="79" t="str">
        <f t="shared" si="27"/>
        <v/>
      </c>
      <c r="BW119" s="79" t="str">
        <f t="shared" si="28"/>
        <v/>
      </c>
      <c r="CC119" s="4" t="str">
        <f>IF(IFERROR(VLOOKUP(C119,C120:C$1993,1,0),"")="","",COUNTIF(C:C,C119))</f>
        <v/>
      </c>
      <c r="CG119" s="5" t="str">
        <f>IF(B119="","",IF(CC119="",1+(MAX(CG$2:CG118)),""))</f>
        <v/>
      </c>
      <c r="CH119" s="5" t="str">
        <f t="shared" si="29"/>
        <v/>
      </c>
      <c r="CI119" s="5" t="str">
        <f t="shared" si="30"/>
        <v/>
      </c>
      <c r="CJ119" s="14" t="str">
        <f t="shared" si="31"/>
        <v/>
      </c>
      <c r="CK119" s="25"/>
      <c r="CL119" s="15"/>
      <c r="CM119" s="5" t="str">
        <f t="shared" ref="CM119:CM146" si="35">CONCATENATE(AN119,AP119,AQ119,AR119,AS119)</f>
        <v/>
      </c>
      <c r="CP119" s="5" t="str">
        <f t="shared" si="33"/>
        <v/>
      </c>
      <c r="CQ119" s="5" t="str">
        <f>IF(BT119="","",IFERROR(IF(VLOOKUP(BT119,BT$2:BT118,1,0)=0,"",""),BT119))</f>
        <v/>
      </c>
      <c r="CR119" s="22" t="str">
        <f>IF(CQ119="","",(IFERROR(VLOOKUP(MID(CQ119,1,1),$DI$2:DM$28,3,0),0)+IFERROR(VLOOKUP(MID(CQ119,2,1),DI$2:DM$28,4,0),0)+IFERROR(VLOOKUP(MID(CQ119,3,1),DI$2:DM$28,5,0),0)+(ROW(CQ119)/1000000000000)))</f>
        <v/>
      </c>
      <c r="CT119" s="5">
        <v>118</v>
      </c>
      <c r="CU119" s="5" t="str">
        <f>IFERROR(VLOOKUP(CT119,CP$2:CQ1195,2,0),"")</f>
        <v/>
      </c>
      <c r="DO119" s="5" t="e">
        <f>IF(REPORTE!AH$2="si",IF(C119=VALUE(REPORTE!C$22),IF(SUM(DO120:DO$1993),CONCATENATE(INT(B119),", "),INT(B119)),""),IF(C119=VALUE(REPORTE!C$21),IF(SUM(DO120:DO$1993),CONCATENATE(INT(B119),", "),INT(B119)),""))</f>
        <v>#VALUE!</v>
      </c>
    </row>
    <row r="120" spans="1:125" s="5" customFormat="1" ht="15" customHeight="1" x14ac:dyDescent="0.25">
      <c r="A120" s="4" t="str">
        <f t="shared" ca="1" si="20"/>
        <v/>
      </c>
      <c r="B120" s="6"/>
      <c r="C120" s="8"/>
      <c r="D120" s="1" t="str">
        <f>IFERROR(INDEX('padron cfe'!B:B,MATCH(DATOS!C120,'padron cfe'!A:A,0),1),"")</f>
        <v/>
      </c>
      <c r="E120" s="1"/>
      <c r="F120" s="7"/>
      <c r="G120" s="9" t="s">
        <v>157</v>
      </c>
      <c r="H120" s="5" t="str">
        <f>IF(F120="","",IFERROR(CONCATENATE("PEUA",VLOOKUP(ESTADO,REPORTE!AV$2:AW$33,2,0),DIDTRITO_FORM,CADER_FORM,IFERROR(INDEX(CA:CA,MATCH(DAY(F120),BZ:BZ,0),1),DAY(F120)),IFERROR(INDEX(CA:CA,MATCH(MONTH(F120),BZ:BZ,0),1),MONTH(F120)),YEAR(F120),G120),""))</f>
        <v/>
      </c>
      <c r="I120" s="4"/>
      <c r="J120" s="66"/>
      <c r="K120" s="66"/>
      <c r="L120" s="66"/>
      <c r="M120" s="2" t="str">
        <f>IFERROR(INDEX('padron cfe'!C:C,MATCH(DATOS!C120,'padron cfe'!A:A,0),1),"")</f>
        <v/>
      </c>
      <c r="N120" s="66" t="str">
        <f>IFERROR(IF(BT120="","",IF(INDEX(N$1:N119,MATCH(BT120,BT$1:BT119,0),1)=0,"",INDEX(N$1:N119,MATCH(BT120,BT$1:BT119,0),1))),"")</f>
        <v/>
      </c>
      <c r="O120" s="66" t="str">
        <f>IFERROR(IF(BT120="","",IF(INDEX(O$1:O119,MATCH(BT120,BT$1:BT119,0),1)=0,"",INDEX(O$1:O119,MATCH(BT120,BT$1:BT119,0),1))),"")</f>
        <v/>
      </c>
      <c r="P120" s="4"/>
      <c r="Q120" s="2"/>
      <c r="R120" s="66"/>
      <c r="T120" s="66"/>
      <c r="U120" s="5" t="str">
        <f>IFERROR(IF(INDEX(U$1:U119,MATCH(T120,T$1:T119,0),1)=0,"",INDEX(U$1:U119,MATCH(T120,T$1:T119,0),1)),"")</f>
        <v/>
      </c>
      <c r="V120" s="66"/>
      <c r="W120" s="5" t="str">
        <f>IFERROR(IF(INDEX(W$1:W119,MATCH(V120,V$1:V119,0),1)=0,"",INDEX(W$1:W119,MATCH(V120,V$1:V119,0),1)),"")</f>
        <v/>
      </c>
      <c r="X120" s="2" t="str">
        <f>IFERROR(INDEX('padron cfe'!D:D,MATCH(DATOS!C120,'padron cfe'!A:A,0),1),"")</f>
        <v/>
      </c>
      <c r="Y120" s="4"/>
      <c r="Z120" s="4"/>
      <c r="AA120" s="4"/>
      <c r="AB120" s="4"/>
      <c r="AC120" s="6" t="s">
        <v>157</v>
      </c>
      <c r="AD120" s="4"/>
      <c r="AE120" s="4" t="str">
        <f t="shared" si="21"/>
        <v/>
      </c>
      <c r="AF120" s="4"/>
      <c r="AG120" s="4"/>
      <c r="AH120" s="4"/>
      <c r="AI120" s="2" t="str">
        <f>IFERROR(IF(INDEX(AI$1:AI119,MATCH(BT120,BT$1:BT119,0),1)=0,"",INDEX(AI$1:AI119,MATCH(BT120,BT$1:BT119,0),1)),"")</f>
        <v/>
      </c>
      <c r="AJ120" s="2" t="str">
        <f>IFERROR(IF(INDEX(AJ$1:AJ119,MATCH(BT120,BT$1:BT119,0),1)=0,"",INDEX(AJ$1:AJ119,MATCH(BT120,BT$1:BT119,0),1)),"")</f>
        <v/>
      </c>
      <c r="AK120" s="2" t="str">
        <f>IFERROR(IF(INDEX(AK$1:AK119,MATCH(BT120,BT$1:BT119,0),1)=0,"",INDEX(AK$1:AK119,MATCH(BT120,BT$1:BT119,0),1)),"")</f>
        <v/>
      </c>
      <c r="AL120" s="31"/>
      <c r="AM120" s="31"/>
      <c r="AN120" s="2"/>
      <c r="AO120" s="4"/>
      <c r="AP120" s="4"/>
      <c r="AQ120" s="4"/>
      <c r="AR120" s="4"/>
      <c r="AS120" s="4"/>
      <c r="AT120" s="4"/>
      <c r="AU120" s="4"/>
      <c r="AV120" s="4"/>
      <c r="AW120" s="4"/>
      <c r="AY120" s="7"/>
      <c r="AZ120" s="47"/>
      <c r="BA120" s="66"/>
      <c r="BB120" s="66"/>
      <c r="BC120" s="66"/>
      <c r="BD120" s="78"/>
      <c r="BE120" s="66"/>
      <c r="BF120" s="66"/>
      <c r="BG120" s="4"/>
      <c r="BH120" s="69"/>
      <c r="BI120" s="4"/>
      <c r="BJ120" s="4"/>
      <c r="BK120" s="9" t="s">
        <v>157</v>
      </c>
      <c r="BL120" s="7"/>
      <c r="BM120" s="7"/>
      <c r="BN120" s="7"/>
      <c r="BO120" s="286"/>
      <c r="BP120" s="22"/>
      <c r="BQ120" s="7" t="str">
        <f t="shared" ca="1" si="22"/>
        <v/>
      </c>
      <c r="BR120" s="75" t="str">
        <f t="shared" si="23"/>
        <v/>
      </c>
      <c r="BS120" s="75" t="str">
        <f t="shared" si="24"/>
        <v/>
      </c>
      <c r="BT120" s="5" t="str">
        <f t="shared" si="25"/>
        <v/>
      </c>
      <c r="BU120" s="79" t="str">
        <f t="shared" si="26"/>
        <v/>
      </c>
      <c r="BV120" s="79" t="str">
        <f t="shared" si="27"/>
        <v/>
      </c>
      <c r="BW120" s="79" t="str">
        <f t="shared" si="28"/>
        <v/>
      </c>
      <c r="CC120" s="4" t="str">
        <f>IF(IFERROR(VLOOKUP(C120,C121:C$1993,1,0),"")="","",COUNTIF(C:C,C120))</f>
        <v/>
      </c>
      <c r="CG120" s="5" t="str">
        <f>IF(B120="","",IF(CC120="",1+(MAX(CG$2:CG119)),""))</f>
        <v/>
      </c>
      <c r="CH120" s="5" t="str">
        <f t="shared" si="29"/>
        <v/>
      </c>
      <c r="CI120" s="5" t="str">
        <f t="shared" si="30"/>
        <v/>
      </c>
      <c r="CJ120" s="14" t="str">
        <f t="shared" si="31"/>
        <v/>
      </c>
      <c r="CK120" s="25"/>
      <c r="CL120" s="15"/>
      <c r="CM120" s="5" t="str">
        <f t="shared" si="35"/>
        <v/>
      </c>
      <c r="CP120" s="5" t="str">
        <f t="shared" si="33"/>
        <v/>
      </c>
      <c r="CQ120" s="5" t="str">
        <f>IF(BT120="","",IFERROR(IF(VLOOKUP(BT120,BT$2:BT119,1,0)=0,"",""),BT120))</f>
        <v/>
      </c>
      <c r="CR120" s="22" t="str">
        <f>IF(CQ120="","",(IFERROR(VLOOKUP(MID(CQ120,1,1),$DI$2:DM$28,3,0),0)+IFERROR(VLOOKUP(MID(CQ120,2,1),DI$2:DM$28,4,0),0)+IFERROR(VLOOKUP(MID(CQ120,3,1),DI$2:DM$28,5,0),0)+(ROW(CQ120)/1000000000000)))</f>
        <v/>
      </c>
      <c r="CT120" s="5">
        <v>119</v>
      </c>
      <c r="CU120" s="5" t="str">
        <f>IFERROR(VLOOKUP(CT120,CP$2:CQ1196,2,0),"")</f>
        <v/>
      </c>
      <c r="DO120" s="5" t="e">
        <f>IF(REPORTE!AH$2="si",IF(C120=VALUE(REPORTE!C$22),IF(SUM(DO121:DO$1993),CONCATENATE(INT(B120),", "),INT(B120)),""),IF(C120=VALUE(REPORTE!C$21),IF(SUM(DO121:DO$1993),CONCATENATE(INT(B120),", "),INT(B120)),""))</f>
        <v>#VALUE!</v>
      </c>
    </row>
    <row r="121" spans="1:125" s="5" customFormat="1" ht="15" customHeight="1" x14ac:dyDescent="0.25">
      <c r="A121" s="4" t="str">
        <f t="shared" ca="1" si="20"/>
        <v/>
      </c>
      <c r="B121" s="6"/>
      <c r="C121" s="8"/>
      <c r="D121" s="1" t="str">
        <f>IFERROR(INDEX('padron cfe'!B:B,MATCH(DATOS!C121,'padron cfe'!A:A,0),1),"")</f>
        <v/>
      </c>
      <c r="E121" s="1"/>
      <c r="F121" s="7"/>
      <c r="G121" s="9" t="s">
        <v>157</v>
      </c>
      <c r="H121" s="5" t="str">
        <f>IF(F121="","",IFERROR(CONCATENATE("PEUA",VLOOKUP(ESTADO,REPORTE!AV$2:AW$33,2,0),DIDTRITO_FORM,CADER_FORM,IFERROR(INDEX(CA:CA,MATCH(DAY(F121),BZ:BZ,0),1),DAY(F121)),IFERROR(INDEX(CA:CA,MATCH(MONTH(F121),BZ:BZ,0),1),MONTH(F121)),YEAR(F121),G121),""))</f>
        <v/>
      </c>
      <c r="I121" s="4"/>
      <c r="J121" s="66"/>
      <c r="K121" s="66"/>
      <c r="L121" s="66"/>
      <c r="M121" s="2" t="str">
        <f>IFERROR(INDEX('padron cfe'!C:C,MATCH(DATOS!C121,'padron cfe'!A:A,0),1),"")</f>
        <v/>
      </c>
      <c r="N121" s="66" t="str">
        <f>IFERROR(IF(BT121="","",IF(INDEX(N$1:N120,MATCH(BT121,BT$1:BT120,0),1)=0,"",INDEX(N$1:N120,MATCH(BT121,BT$1:BT120,0),1))),"")</f>
        <v/>
      </c>
      <c r="O121" s="66" t="str">
        <f>IFERROR(IF(BT121="","",IF(INDEX(O$1:O120,MATCH(BT121,BT$1:BT120,0),1)=0,"",INDEX(O$1:O120,MATCH(BT121,BT$1:BT120,0),1))),"")</f>
        <v/>
      </c>
      <c r="P121" s="4"/>
      <c r="Q121" s="2"/>
      <c r="R121" s="66"/>
      <c r="T121" s="66"/>
      <c r="U121" s="5" t="str">
        <f>IFERROR(IF(INDEX(U$1:U120,MATCH(T121,T$1:T120,0),1)=0,"",INDEX(U$1:U120,MATCH(T121,T$1:T120,0),1)),"")</f>
        <v/>
      </c>
      <c r="V121" s="66"/>
      <c r="W121" s="5" t="str">
        <f>IFERROR(IF(INDEX(W$1:W120,MATCH(V121,V$1:V120,0),1)=0,"",INDEX(W$1:W120,MATCH(V121,V$1:V120,0),1)),"")</f>
        <v/>
      </c>
      <c r="X121" s="2" t="str">
        <f>IFERROR(INDEX('padron cfe'!D:D,MATCH(DATOS!C121,'padron cfe'!A:A,0),1),"")</f>
        <v/>
      </c>
      <c r="Y121" s="4"/>
      <c r="Z121" s="4"/>
      <c r="AA121" s="4"/>
      <c r="AB121" s="4"/>
      <c r="AC121" s="6" t="s">
        <v>157</v>
      </c>
      <c r="AD121" s="4"/>
      <c r="AE121" s="4" t="str">
        <f t="shared" si="21"/>
        <v/>
      </c>
      <c r="AF121" s="4"/>
      <c r="AG121" s="4"/>
      <c r="AH121" s="4"/>
      <c r="AI121" s="2" t="str">
        <f>IFERROR(IF(INDEX(AI$1:AI120,MATCH(BT121,BT$1:BT120,0),1)=0,"",INDEX(AI$1:AI120,MATCH(BT121,BT$1:BT120,0),1)),"")</f>
        <v/>
      </c>
      <c r="AJ121" s="2" t="str">
        <f>IFERROR(IF(INDEX(AJ$1:AJ120,MATCH(BT121,BT$1:BT120,0),1)=0,"",INDEX(AJ$1:AJ120,MATCH(BT121,BT$1:BT120,0),1)),"")</f>
        <v/>
      </c>
      <c r="AK121" s="2" t="str">
        <f>IFERROR(IF(INDEX(AK$1:AK120,MATCH(BT121,BT$1:BT120,0),1)=0,"",INDEX(AK$1:AK120,MATCH(BT121,BT$1:BT120,0),1)),"")</f>
        <v/>
      </c>
      <c r="AL121" s="31"/>
      <c r="AM121" s="31"/>
      <c r="AN121" s="2"/>
      <c r="AO121" s="4"/>
      <c r="AP121" s="4"/>
      <c r="AQ121" s="4"/>
      <c r="AR121" s="4"/>
      <c r="AS121" s="4"/>
      <c r="AT121" s="4"/>
      <c r="AU121" s="4"/>
      <c r="AV121" s="4"/>
      <c r="AW121" s="4"/>
      <c r="AY121" s="7"/>
      <c r="AZ121" s="47"/>
      <c r="BA121" s="66"/>
      <c r="BB121" s="66"/>
      <c r="BC121" s="66"/>
      <c r="BD121" s="78"/>
      <c r="BE121" s="66"/>
      <c r="BF121" s="66"/>
      <c r="BG121" s="4"/>
      <c r="BH121" s="69"/>
      <c r="BI121" s="4"/>
      <c r="BJ121" s="4"/>
      <c r="BK121" s="9"/>
      <c r="BL121" s="7"/>
      <c r="BM121" s="7"/>
      <c r="BN121" s="7"/>
      <c r="BO121" s="286"/>
      <c r="BP121" s="22"/>
      <c r="BQ121" s="7" t="str">
        <f t="shared" ca="1" si="22"/>
        <v/>
      </c>
      <c r="BR121" s="75" t="str">
        <f t="shared" si="23"/>
        <v/>
      </c>
      <c r="BS121" s="75" t="str">
        <f t="shared" si="24"/>
        <v/>
      </c>
      <c r="BT121" s="5" t="str">
        <f t="shared" si="25"/>
        <v/>
      </c>
      <c r="BU121" s="79" t="str">
        <f t="shared" si="26"/>
        <v/>
      </c>
      <c r="BV121" s="79" t="str">
        <f t="shared" si="27"/>
        <v/>
      </c>
      <c r="BW121" s="79" t="str">
        <f t="shared" si="28"/>
        <v/>
      </c>
      <c r="CC121" s="4" t="str">
        <f>IF(IFERROR(VLOOKUP(C121,C122:C$1993,1,0),"")="","",COUNTIF(C:C,C121))</f>
        <v/>
      </c>
      <c r="CG121" s="5" t="str">
        <f>IF(B121="","",IF(CC121="",1+(MAX(CG$2:CG120)),""))</f>
        <v/>
      </c>
      <c r="CH121" s="5" t="str">
        <f t="shared" si="29"/>
        <v/>
      </c>
      <c r="CI121" s="5" t="str">
        <f t="shared" si="30"/>
        <v/>
      </c>
      <c r="CJ121" s="14" t="str">
        <f t="shared" si="31"/>
        <v/>
      </c>
      <c r="CK121" s="25"/>
      <c r="CL121" s="15"/>
      <c r="CM121" s="5" t="str">
        <f t="shared" si="35"/>
        <v/>
      </c>
      <c r="CP121" s="5" t="str">
        <f t="shared" si="33"/>
        <v/>
      </c>
      <c r="CQ121" s="5" t="str">
        <f>IF(BT121="","",IFERROR(IF(VLOOKUP(BT121,BT$2:BT120,1,0)=0,"",""),BT121))</f>
        <v/>
      </c>
      <c r="CR121" s="22" t="str">
        <f>IF(CQ121="","",(IFERROR(VLOOKUP(MID(CQ121,1,1),$DI$2:DM$28,3,0),0)+IFERROR(VLOOKUP(MID(CQ121,2,1),DI$2:DM$28,4,0),0)+IFERROR(VLOOKUP(MID(CQ121,3,1),DI$2:DM$28,5,0),0)+(ROW(CQ121)/1000000000000)))</f>
        <v/>
      </c>
      <c r="CT121" s="5">
        <v>120</v>
      </c>
      <c r="CU121" s="5" t="str">
        <f>IFERROR(VLOOKUP(CT121,CP$2:CQ1197,2,0),"")</f>
        <v/>
      </c>
      <c r="DO121" s="5" t="e">
        <f>IF(REPORTE!AH$2="si",IF(C121=VALUE(REPORTE!C$22),IF(SUM(DO122:DO$1993),CONCATENATE(INT(B121),", "),INT(B121)),""),IF(C121=VALUE(REPORTE!C$21),IF(SUM(DO122:DO$1993),CONCATENATE(INT(B121),", "),INT(B121)),""))</f>
        <v>#VALUE!</v>
      </c>
    </row>
    <row r="122" spans="1:125" s="5" customFormat="1" ht="15" customHeight="1" x14ac:dyDescent="0.25">
      <c r="A122" s="4" t="str">
        <f t="shared" ca="1" si="20"/>
        <v/>
      </c>
      <c r="B122" s="6"/>
      <c r="C122" s="8"/>
      <c r="D122" s="1" t="str">
        <f>IFERROR(INDEX('padron cfe'!B:B,MATCH(DATOS!C122,'padron cfe'!A:A,0),1),"")</f>
        <v/>
      </c>
      <c r="E122" s="1"/>
      <c r="F122" s="7"/>
      <c r="G122" s="9" t="s">
        <v>157</v>
      </c>
      <c r="H122" s="5" t="str">
        <f>IF(F122="","",IFERROR(CONCATENATE("PEUA",VLOOKUP(ESTADO,REPORTE!AV$2:AW$33,2,0),DIDTRITO_FORM,CADER_FORM,IFERROR(INDEX(CA:CA,MATCH(DAY(F122),BZ:BZ,0),1),DAY(F122)),IFERROR(INDEX(CA:CA,MATCH(MONTH(F122),BZ:BZ,0),1),MONTH(F122)),YEAR(F122),G122),""))</f>
        <v/>
      </c>
      <c r="I122" s="4"/>
      <c r="J122" s="66"/>
      <c r="K122" s="66"/>
      <c r="L122" s="66"/>
      <c r="M122" s="2" t="str">
        <f>IFERROR(INDEX('padron cfe'!C:C,MATCH(DATOS!C122,'padron cfe'!A:A,0),1),"")</f>
        <v/>
      </c>
      <c r="N122" s="66" t="str">
        <f>IFERROR(IF(BT122="","",IF(INDEX(N$1:N121,MATCH(BT122,BT$1:BT121,0),1)=0,"",INDEX(N$1:N121,MATCH(BT122,BT$1:BT121,0),1))),"")</f>
        <v/>
      </c>
      <c r="O122" s="66" t="str">
        <f>IFERROR(IF(BT122="","",IF(INDEX(O$1:O121,MATCH(BT122,BT$1:BT121,0),1)=0,"",INDEX(O$1:O121,MATCH(BT122,BT$1:BT121,0),1))),"")</f>
        <v/>
      </c>
      <c r="P122" s="4"/>
      <c r="Q122" s="2"/>
      <c r="R122" s="66"/>
      <c r="T122" s="66"/>
      <c r="U122" s="5" t="str">
        <f>IFERROR(IF(INDEX(U$1:U121,MATCH(T122,T$1:T121,0),1)=0,"",INDEX(U$1:U121,MATCH(T122,T$1:T121,0),1)),"")</f>
        <v/>
      </c>
      <c r="V122" s="66"/>
      <c r="W122" s="5" t="str">
        <f>IFERROR(IF(INDEX(W$1:W121,MATCH(V122,V$1:V121,0),1)=0,"",INDEX(W$1:W121,MATCH(V122,V$1:V121,0),1)),"")</f>
        <v/>
      </c>
      <c r="X122" s="2" t="str">
        <f>IFERROR(INDEX('padron cfe'!D:D,MATCH(DATOS!C122,'padron cfe'!A:A,0),1),"")</f>
        <v/>
      </c>
      <c r="Y122" s="4"/>
      <c r="Z122" s="4"/>
      <c r="AA122" s="4"/>
      <c r="AB122" s="4"/>
      <c r="AC122" s="6" t="s">
        <v>157</v>
      </c>
      <c r="AD122" s="4"/>
      <c r="AE122" s="4" t="str">
        <f t="shared" si="21"/>
        <v/>
      </c>
      <c r="AF122" s="4"/>
      <c r="AG122" s="4"/>
      <c r="AH122" s="4"/>
      <c r="AI122" s="2" t="str">
        <f>IFERROR(IF(INDEX(AI$1:AI121,MATCH(BT122,BT$1:BT121,0),1)=0,"",INDEX(AI$1:AI121,MATCH(BT122,BT$1:BT121,0),1)),"")</f>
        <v/>
      </c>
      <c r="AJ122" s="2" t="str">
        <f>IFERROR(IF(INDEX(AJ$1:AJ121,MATCH(BT122,BT$1:BT121,0),1)=0,"",INDEX(AJ$1:AJ121,MATCH(BT122,BT$1:BT121,0),1)),"")</f>
        <v/>
      </c>
      <c r="AK122" s="2" t="str">
        <f>IFERROR(IF(INDEX(AK$1:AK121,MATCH(BT122,BT$1:BT121,0),1)=0,"",INDEX(AK$1:AK121,MATCH(BT122,BT$1:BT121,0),1)),"")</f>
        <v/>
      </c>
      <c r="AL122" s="31"/>
      <c r="AM122" s="31"/>
      <c r="AN122" s="2"/>
      <c r="AO122" s="4"/>
      <c r="AP122" s="4"/>
      <c r="AQ122" s="4"/>
      <c r="AR122" s="4"/>
      <c r="AS122" s="4"/>
      <c r="AT122" s="4"/>
      <c r="AU122" s="4"/>
      <c r="AV122" s="4"/>
      <c r="AW122" s="4"/>
      <c r="AY122" s="7"/>
      <c r="AZ122" s="47"/>
      <c r="BA122" s="66"/>
      <c r="BB122" s="66"/>
      <c r="BC122" s="66"/>
      <c r="BD122" s="78"/>
      <c r="BE122" s="66"/>
      <c r="BF122" s="66"/>
      <c r="BG122" s="4"/>
      <c r="BH122" s="69"/>
      <c r="BI122" s="4"/>
      <c r="BJ122" s="4"/>
      <c r="BK122" s="9" t="s">
        <v>157</v>
      </c>
      <c r="BL122" s="7"/>
      <c r="BM122" s="7"/>
      <c r="BN122" s="7"/>
      <c r="BO122" s="286"/>
      <c r="BP122" s="22"/>
      <c r="BQ122" s="7" t="str">
        <f t="shared" ca="1" si="22"/>
        <v/>
      </c>
      <c r="BR122" s="75" t="str">
        <f t="shared" si="23"/>
        <v/>
      </c>
      <c r="BS122" s="75" t="str">
        <f t="shared" si="24"/>
        <v/>
      </c>
      <c r="BT122" s="5" t="str">
        <f t="shared" si="25"/>
        <v/>
      </c>
      <c r="BU122" s="79" t="str">
        <f t="shared" si="26"/>
        <v/>
      </c>
      <c r="BV122" s="79" t="str">
        <f t="shared" si="27"/>
        <v/>
      </c>
      <c r="BW122" s="79" t="str">
        <f t="shared" si="28"/>
        <v/>
      </c>
      <c r="CC122" s="4" t="str">
        <f>IF(IFERROR(VLOOKUP(C122,C123:C$1993,1,0),"")="","",COUNTIF(C:C,C122))</f>
        <v/>
      </c>
      <c r="CG122" s="5" t="str">
        <f>IF(B122="","",IF(CC122="",1+(MAX(CG$2:CG121)),""))</f>
        <v/>
      </c>
      <c r="CH122" s="5" t="str">
        <f t="shared" si="29"/>
        <v/>
      </c>
      <c r="CI122" s="5" t="str">
        <f t="shared" si="30"/>
        <v/>
      </c>
      <c r="CJ122" s="14" t="str">
        <f t="shared" si="31"/>
        <v/>
      </c>
      <c r="CK122" s="25"/>
      <c r="CL122" s="15"/>
      <c r="CM122" s="5" t="str">
        <f t="shared" si="35"/>
        <v/>
      </c>
      <c r="CP122" s="5" t="str">
        <f t="shared" si="33"/>
        <v/>
      </c>
      <c r="CQ122" s="5" t="str">
        <f>IF(BT122="","",IFERROR(IF(VLOOKUP(BT122,BT$2:BT121,1,0)=0,"",""),BT122))</f>
        <v/>
      </c>
      <c r="CR122" s="22" t="str">
        <f>IF(CQ122="","",(IFERROR(VLOOKUP(MID(CQ122,1,1),$DI$2:DM$28,3,0),0)+IFERROR(VLOOKUP(MID(CQ122,2,1),DI$2:DM$28,4,0),0)+IFERROR(VLOOKUP(MID(CQ122,3,1),DI$2:DM$28,5,0),0)+(ROW(CQ122)/1000000000000)))</f>
        <v/>
      </c>
      <c r="CT122" s="5">
        <v>121</v>
      </c>
      <c r="CU122" s="5" t="str">
        <f>IFERROR(VLOOKUP(CT122,CP$2:CQ1198,2,0),"")</f>
        <v/>
      </c>
      <c r="DO122" s="5" t="e">
        <f>IF(REPORTE!AH$2="si",IF(C122=VALUE(REPORTE!C$22),IF(SUM(DO123:DO$1993),CONCATENATE(INT(B122),", "),INT(B122)),""),IF(C122=VALUE(REPORTE!C$21),IF(SUM(DO123:DO$1993),CONCATENATE(INT(B122),", "),INT(B122)),""))</f>
        <v>#VALUE!</v>
      </c>
    </row>
    <row r="123" spans="1:125" s="5" customFormat="1" ht="15" customHeight="1" x14ac:dyDescent="0.25">
      <c r="A123" s="4" t="str">
        <f t="shared" ca="1" si="20"/>
        <v/>
      </c>
      <c r="B123" s="6"/>
      <c r="C123" s="8"/>
      <c r="D123" s="1" t="str">
        <f>IFERROR(INDEX('padron cfe'!B:B,MATCH(DATOS!C123,'padron cfe'!A:A,0),1),"")</f>
        <v/>
      </c>
      <c r="E123" s="1"/>
      <c r="F123" s="7"/>
      <c r="G123" s="9" t="s">
        <v>157</v>
      </c>
      <c r="H123" s="5" t="str">
        <f>IF(F123="","",IFERROR(CONCATENATE("PEUA",VLOOKUP(ESTADO,REPORTE!AV$2:AW$33,2,0),DIDTRITO_FORM,CADER_FORM,IFERROR(INDEX(CA:CA,MATCH(DAY(F123),BZ:BZ,0),1),DAY(F123)),IFERROR(INDEX(CA:CA,MATCH(MONTH(F123),BZ:BZ,0),1),MONTH(F123)),YEAR(F123),G123),""))</f>
        <v/>
      </c>
      <c r="I123" s="4"/>
      <c r="J123" s="66"/>
      <c r="K123" s="66"/>
      <c r="L123" s="66"/>
      <c r="M123" s="2" t="str">
        <f>IFERROR(INDEX('padron cfe'!C:C,MATCH(DATOS!C123,'padron cfe'!A:A,0),1),"")</f>
        <v/>
      </c>
      <c r="N123" s="66" t="str">
        <f>IFERROR(IF(BT123="","",IF(INDEX(N$1:N122,MATCH(BT123,BT$1:BT122,0),1)=0,"",INDEX(N$1:N122,MATCH(BT123,BT$1:BT122,0),1))),"")</f>
        <v/>
      </c>
      <c r="O123" s="66" t="str">
        <f>IFERROR(IF(BT123="","",IF(INDEX(O$1:O122,MATCH(BT123,BT$1:BT122,0),1)=0,"",INDEX(O$1:O122,MATCH(BT123,BT$1:BT122,0),1))),"")</f>
        <v/>
      </c>
      <c r="P123" s="4"/>
      <c r="Q123" s="2"/>
      <c r="R123" s="66"/>
      <c r="T123" s="66"/>
      <c r="U123" s="5" t="str">
        <f>IFERROR(IF(INDEX(U$1:U122,MATCH(T123,T$1:T122,0),1)=0,"",INDEX(U$1:U122,MATCH(T123,T$1:T122,0),1)),"")</f>
        <v/>
      </c>
      <c r="V123" s="66"/>
      <c r="W123" s="5" t="str">
        <f>IFERROR(IF(INDEX(W$1:W122,MATCH(V123,V$1:V122,0),1)=0,"",INDEX(W$1:W122,MATCH(V123,V$1:V122,0),1)),"")</f>
        <v/>
      </c>
      <c r="X123" s="2" t="str">
        <f>IFERROR(INDEX('padron cfe'!D:D,MATCH(DATOS!C123,'padron cfe'!A:A,0),1),"")</f>
        <v/>
      </c>
      <c r="Y123" s="4"/>
      <c r="Z123" s="4"/>
      <c r="AA123" s="4"/>
      <c r="AB123" s="4"/>
      <c r="AC123" s="6" t="s">
        <v>157</v>
      </c>
      <c r="AD123" s="4"/>
      <c r="AE123" s="4" t="str">
        <f t="shared" si="21"/>
        <v/>
      </c>
      <c r="AF123" s="4"/>
      <c r="AG123" s="4"/>
      <c r="AH123" s="4"/>
      <c r="AI123" s="2" t="str">
        <f>IFERROR(IF(INDEX(AI$1:AI122,MATCH(BT123,BT$1:BT122,0),1)=0,"",INDEX(AI$1:AI122,MATCH(BT123,BT$1:BT122,0),1)),"")</f>
        <v/>
      </c>
      <c r="AJ123" s="2" t="str">
        <f>IFERROR(IF(INDEX(AJ$1:AJ122,MATCH(BT123,BT$1:BT122,0),1)=0,"",INDEX(AJ$1:AJ122,MATCH(BT123,BT$1:BT122,0),1)),"")</f>
        <v/>
      </c>
      <c r="AK123" s="2" t="str">
        <f>IFERROR(IF(INDEX(AK$1:AK122,MATCH(BT123,BT$1:BT122,0),1)=0,"",INDEX(AK$1:AK122,MATCH(BT123,BT$1:BT122,0),1)),"")</f>
        <v/>
      </c>
      <c r="AL123" s="31"/>
      <c r="AM123" s="31"/>
      <c r="AN123" s="2"/>
      <c r="AO123" s="4"/>
      <c r="AP123" s="4"/>
      <c r="AQ123" s="4"/>
      <c r="AR123" s="4"/>
      <c r="AS123" s="4"/>
      <c r="AT123" s="4"/>
      <c r="AU123" s="4"/>
      <c r="AV123" s="4"/>
      <c r="AW123" s="4"/>
      <c r="AY123" s="7"/>
      <c r="AZ123" s="47"/>
      <c r="BA123" s="66"/>
      <c r="BB123" s="66"/>
      <c r="BC123" s="66"/>
      <c r="BD123" s="78"/>
      <c r="BE123" s="66"/>
      <c r="BF123" s="66"/>
      <c r="BG123" s="4"/>
      <c r="BH123" s="69"/>
      <c r="BI123" s="4"/>
      <c r="BJ123" s="4"/>
      <c r="BK123" s="9"/>
      <c r="BL123" s="7"/>
      <c r="BM123" s="7"/>
      <c r="BN123" s="7"/>
      <c r="BO123" s="286"/>
      <c r="BP123" s="22"/>
      <c r="BQ123" s="7" t="str">
        <f t="shared" ca="1" si="22"/>
        <v/>
      </c>
      <c r="BR123" s="75" t="str">
        <f t="shared" si="23"/>
        <v/>
      </c>
      <c r="BS123" s="75" t="str">
        <f t="shared" si="24"/>
        <v/>
      </c>
      <c r="BT123" s="5" t="str">
        <f t="shared" si="25"/>
        <v/>
      </c>
      <c r="BU123" s="79" t="str">
        <f t="shared" si="26"/>
        <v/>
      </c>
      <c r="BV123" s="79" t="str">
        <f t="shared" si="27"/>
        <v/>
      </c>
      <c r="BW123" s="79" t="str">
        <f t="shared" si="28"/>
        <v/>
      </c>
      <c r="CC123" s="4" t="str">
        <f>IF(IFERROR(VLOOKUP(C123,C124:C$1993,1,0),"")="","",COUNTIF(C:C,C123))</f>
        <v/>
      </c>
      <c r="CG123" s="5" t="str">
        <f>IF(B123="","",IF(CC123="",1+(MAX(CG$2:CG122)),""))</f>
        <v/>
      </c>
      <c r="CH123" s="5" t="str">
        <f t="shared" si="29"/>
        <v/>
      </c>
      <c r="CI123" s="5" t="str">
        <f t="shared" si="30"/>
        <v/>
      </c>
      <c r="CJ123" s="14" t="str">
        <f t="shared" si="31"/>
        <v/>
      </c>
      <c r="CK123" s="25"/>
      <c r="CL123" s="15"/>
      <c r="CM123" s="5" t="str">
        <f t="shared" si="35"/>
        <v/>
      </c>
      <c r="CP123" s="5" t="str">
        <f t="shared" si="33"/>
        <v/>
      </c>
      <c r="CQ123" s="5" t="str">
        <f>IF(BT123="","",IFERROR(IF(VLOOKUP(BT123,BT$2:BT122,1,0)=0,"",""),BT123))</f>
        <v/>
      </c>
      <c r="CR123" s="22" t="str">
        <f>IF(CQ123="","",(IFERROR(VLOOKUP(MID(CQ123,1,1),$DI$2:DM$28,3,0),0)+IFERROR(VLOOKUP(MID(CQ123,2,1),DI$2:DM$28,4,0),0)+IFERROR(VLOOKUP(MID(CQ123,3,1),DI$2:DM$28,5,0),0)+(ROW(CQ123)/1000000000000)))</f>
        <v/>
      </c>
      <c r="CT123" s="5">
        <v>122</v>
      </c>
      <c r="CU123" s="5" t="str">
        <f>IFERROR(VLOOKUP(CT123,CP$2:CQ1199,2,0),"")</f>
        <v/>
      </c>
      <c r="CW123" s="14"/>
      <c r="DO123" s="5" t="e">
        <f>IF(REPORTE!AH$2="si",IF(C123=VALUE(REPORTE!C$22),IF(SUM(DO124:DO$1993),CONCATENATE(INT(B123),", "),INT(B123)),""),IF(C123=VALUE(REPORTE!C$21),IF(SUM(DO124:DO$1993),CONCATENATE(INT(B123),", "),INT(B123)),""))</f>
        <v>#VALUE!</v>
      </c>
    </row>
    <row r="124" spans="1:125" s="5" customFormat="1" ht="15" customHeight="1" x14ac:dyDescent="0.25">
      <c r="A124" s="4" t="str">
        <f t="shared" ca="1" si="20"/>
        <v/>
      </c>
      <c r="B124" s="6"/>
      <c r="C124" s="8"/>
      <c r="D124" s="1" t="str">
        <f>IFERROR(INDEX('padron cfe'!B:B,MATCH(DATOS!C124,'padron cfe'!A:A,0),1),"")</f>
        <v/>
      </c>
      <c r="E124" s="1"/>
      <c r="F124" s="7"/>
      <c r="G124" s="9" t="s">
        <v>157</v>
      </c>
      <c r="H124" s="5" t="str">
        <f>IF(F124="","",IFERROR(CONCATENATE("PEUA",VLOOKUP(ESTADO,REPORTE!AV$2:AW$33,2,0),DIDTRITO_FORM,CADER_FORM,IFERROR(INDEX(CA:CA,MATCH(DAY(F124),BZ:BZ,0),1),DAY(F124)),IFERROR(INDEX(CA:CA,MATCH(MONTH(F124),BZ:BZ,0),1),MONTH(F124)),YEAR(F124),G124),""))</f>
        <v/>
      </c>
      <c r="I124" s="4"/>
      <c r="J124" s="66"/>
      <c r="K124" s="66"/>
      <c r="L124" s="66"/>
      <c r="M124" s="2" t="str">
        <f>IFERROR(INDEX('padron cfe'!C:C,MATCH(DATOS!C124,'padron cfe'!A:A,0),1),"")</f>
        <v/>
      </c>
      <c r="N124" s="66" t="str">
        <f>IFERROR(IF(BT124="","",IF(INDEX(N$1:N123,MATCH(BT124,BT$1:BT123,0),1)=0,"",INDEX(N$1:N123,MATCH(BT124,BT$1:BT123,0),1))),"")</f>
        <v/>
      </c>
      <c r="O124" s="66" t="str">
        <f>IFERROR(IF(BT124="","",IF(INDEX(O$1:O123,MATCH(BT124,BT$1:BT123,0),1)=0,"",INDEX(O$1:O123,MATCH(BT124,BT$1:BT123,0),1))),"")</f>
        <v/>
      </c>
      <c r="P124" s="4"/>
      <c r="Q124" s="2"/>
      <c r="R124" s="66"/>
      <c r="T124" s="66"/>
      <c r="U124" s="5" t="str">
        <f>IFERROR(IF(INDEX(U$1:U123,MATCH(T124,T$1:T123,0),1)=0,"",INDEX(U$1:U123,MATCH(T124,T$1:T123,0),1)),"")</f>
        <v/>
      </c>
      <c r="V124" s="66"/>
      <c r="W124" s="5" t="str">
        <f>IFERROR(IF(INDEX(W$1:W123,MATCH(V124,V$1:V123,0),1)=0,"",INDEX(W$1:W123,MATCH(V124,V$1:V123,0),1)),"")</f>
        <v/>
      </c>
      <c r="X124" s="2" t="str">
        <f>IFERROR(INDEX('padron cfe'!D:D,MATCH(DATOS!C124,'padron cfe'!A:A,0),1),"")</f>
        <v/>
      </c>
      <c r="Y124" s="4"/>
      <c r="Z124" s="4"/>
      <c r="AA124" s="4"/>
      <c r="AB124" s="4"/>
      <c r="AC124" s="6" t="s">
        <v>157</v>
      </c>
      <c r="AD124" s="4"/>
      <c r="AE124" s="4" t="str">
        <f t="shared" si="21"/>
        <v/>
      </c>
      <c r="AF124" s="4"/>
      <c r="AG124" s="4"/>
      <c r="AH124" s="4"/>
      <c r="AI124" s="2" t="str">
        <f>IFERROR(IF(INDEX(AI$1:AI123,MATCH(BT124,BT$1:BT123,0),1)=0,"",INDEX(AI$1:AI123,MATCH(BT124,BT$1:BT123,0),1)),"")</f>
        <v/>
      </c>
      <c r="AJ124" s="2" t="str">
        <f>IFERROR(IF(INDEX(AJ$1:AJ123,MATCH(BT124,BT$1:BT123,0),1)=0,"",INDEX(AJ$1:AJ123,MATCH(BT124,BT$1:BT123,0),1)),"")</f>
        <v/>
      </c>
      <c r="AK124" s="2" t="str">
        <f>IFERROR(IF(INDEX(AK$1:AK123,MATCH(BT124,BT$1:BT123,0),1)=0,"",INDEX(AK$1:AK123,MATCH(BT124,BT$1:BT123,0),1)),"")</f>
        <v/>
      </c>
      <c r="AL124" s="31"/>
      <c r="AM124" s="31"/>
      <c r="AN124" s="2"/>
      <c r="AO124" s="4"/>
      <c r="AP124" s="4"/>
      <c r="AQ124" s="4"/>
      <c r="AR124" s="4"/>
      <c r="AS124" s="4"/>
      <c r="AT124" s="4"/>
      <c r="AU124" s="4"/>
      <c r="AV124" s="4"/>
      <c r="AW124" s="4"/>
      <c r="AY124" s="7"/>
      <c r="AZ124" s="47"/>
      <c r="BA124" s="66"/>
      <c r="BB124" s="66"/>
      <c r="BC124" s="66"/>
      <c r="BD124" s="78"/>
      <c r="BE124" s="66"/>
      <c r="BF124" s="66"/>
      <c r="BG124" s="4"/>
      <c r="BH124" s="69"/>
      <c r="BI124" s="4"/>
      <c r="BJ124" s="4"/>
      <c r="BK124" s="9" t="s">
        <v>157</v>
      </c>
      <c r="BL124" s="7"/>
      <c r="BM124" s="7"/>
      <c r="BN124" s="7"/>
      <c r="BO124" s="286"/>
      <c r="BP124" s="22"/>
      <c r="BQ124" s="7" t="str">
        <f t="shared" ca="1" si="22"/>
        <v/>
      </c>
      <c r="BR124" s="75" t="str">
        <f t="shared" si="23"/>
        <v/>
      </c>
      <c r="BS124" s="75" t="str">
        <f t="shared" si="24"/>
        <v/>
      </c>
      <c r="BT124" s="5" t="str">
        <f t="shared" si="25"/>
        <v/>
      </c>
      <c r="BU124" s="79" t="str">
        <f t="shared" si="26"/>
        <v/>
      </c>
      <c r="BV124" s="79" t="str">
        <f t="shared" si="27"/>
        <v/>
      </c>
      <c r="BW124" s="79" t="str">
        <f t="shared" si="28"/>
        <v/>
      </c>
      <c r="CC124" s="4" t="str">
        <f>IF(IFERROR(VLOOKUP(C124,C125:C$1993,1,0),"")="","",COUNTIF(C:C,C124))</f>
        <v/>
      </c>
      <c r="CG124" s="5" t="str">
        <f>IF(B124="","",IF(CC124="",1+(MAX(CG$2:CG123)),""))</f>
        <v/>
      </c>
      <c r="CH124" s="5" t="str">
        <f t="shared" si="29"/>
        <v/>
      </c>
      <c r="CI124" s="5" t="str">
        <f t="shared" si="30"/>
        <v/>
      </c>
      <c r="CJ124" s="14" t="str">
        <f t="shared" si="31"/>
        <v/>
      </c>
      <c r="CK124" s="25"/>
      <c r="CL124" s="15"/>
      <c r="CM124" s="5" t="str">
        <f t="shared" si="35"/>
        <v/>
      </c>
      <c r="CP124" s="5" t="str">
        <f t="shared" si="33"/>
        <v/>
      </c>
      <c r="CQ124" s="5" t="str">
        <f>IF(BT124="","",IFERROR(IF(VLOOKUP(BT124,BT$2:BT123,1,0)=0,"",""),BT124))</f>
        <v/>
      </c>
      <c r="CR124" s="22" t="str">
        <f>IF(CQ124="","",(IFERROR(VLOOKUP(MID(CQ124,1,1),$DI$2:DM$28,3,0),0)+IFERROR(VLOOKUP(MID(CQ124,2,1),DI$2:DM$28,4,0),0)+IFERROR(VLOOKUP(MID(CQ124,3,1),DI$2:DM$28,5,0),0)+(ROW(CQ124)/1000000000000)))</f>
        <v/>
      </c>
      <c r="CT124" s="5">
        <v>123</v>
      </c>
      <c r="CU124" s="5" t="str">
        <f>IFERROR(VLOOKUP(CT124,CP$2:CQ1200,2,0),"")</f>
        <v/>
      </c>
      <c r="DO124" s="5" t="e">
        <f>IF(REPORTE!AH$2="si",IF(C124=VALUE(REPORTE!C$22),IF(SUM(DO125:DO$1993),CONCATENATE(INT(B124),", "),INT(B124)),""),IF(C124=VALUE(REPORTE!C$21),IF(SUM(DO125:DO$1993),CONCATENATE(INT(B124),", "),INT(B124)),""))</f>
        <v>#VALUE!</v>
      </c>
    </row>
    <row r="125" spans="1:125" s="5" customFormat="1" ht="15" customHeight="1" x14ac:dyDescent="0.25">
      <c r="A125" s="4" t="str">
        <f t="shared" ca="1" si="20"/>
        <v/>
      </c>
      <c r="B125" s="6"/>
      <c r="C125" s="8"/>
      <c r="D125" s="1" t="str">
        <f>IFERROR(INDEX('padron cfe'!B:B,MATCH(DATOS!C125,'padron cfe'!A:A,0),1),"")</f>
        <v/>
      </c>
      <c r="E125" s="1"/>
      <c r="F125" s="7"/>
      <c r="G125" s="9" t="s">
        <v>157</v>
      </c>
      <c r="H125" s="5" t="str">
        <f>IF(F125="","",IFERROR(CONCATENATE("PEUA",VLOOKUP(ESTADO,REPORTE!AV$2:AW$33,2,0),DIDTRITO_FORM,CADER_FORM,IFERROR(INDEX(CA:CA,MATCH(DAY(F125),BZ:BZ,0),1),DAY(F125)),IFERROR(INDEX(CA:CA,MATCH(MONTH(F125),BZ:BZ,0),1),MONTH(F125)),YEAR(F125),G125),""))</f>
        <v/>
      </c>
      <c r="I125" s="4"/>
      <c r="J125" s="66"/>
      <c r="K125" s="66"/>
      <c r="L125" s="66"/>
      <c r="M125" s="2" t="str">
        <f>IFERROR(INDEX('padron cfe'!C:C,MATCH(DATOS!C125,'padron cfe'!A:A,0),1),"")</f>
        <v/>
      </c>
      <c r="N125" s="66" t="str">
        <f>IFERROR(IF(BT125="","",IF(INDEX(N$1:N124,MATCH(BT125,BT$1:BT124,0),1)=0,"",INDEX(N$1:N124,MATCH(BT125,BT$1:BT124,0),1))),"")</f>
        <v/>
      </c>
      <c r="O125" s="66" t="str">
        <f>IFERROR(IF(BT125="","",IF(INDEX(O$1:O124,MATCH(BT125,BT$1:BT124,0),1)=0,"",INDEX(O$1:O124,MATCH(BT125,BT$1:BT124,0),1))),"")</f>
        <v/>
      </c>
      <c r="P125" s="4"/>
      <c r="Q125" s="2"/>
      <c r="R125" s="66"/>
      <c r="T125" s="66"/>
      <c r="U125" s="5" t="str">
        <f>IFERROR(IF(INDEX(U$1:U124,MATCH(T125,T$1:T124,0),1)=0,"",INDEX(U$1:U124,MATCH(T125,T$1:T124,0),1)),"")</f>
        <v/>
      </c>
      <c r="V125" s="66"/>
      <c r="W125" s="5" t="str">
        <f>IFERROR(IF(INDEX(W$1:W124,MATCH(V125,V$1:V124,0),1)=0,"",INDEX(W$1:W124,MATCH(V125,V$1:V124,0),1)),"")</f>
        <v/>
      </c>
      <c r="X125" s="2" t="str">
        <f>IFERROR(INDEX('padron cfe'!D:D,MATCH(DATOS!C125,'padron cfe'!A:A,0),1),"")</f>
        <v/>
      </c>
      <c r="Y125" s="4"/>
      <c r="Z125" s="4"/>
      <c r="AA125" s="4"/>
      <c r="AB125" s="4"/>
      <c r="AC125" s="6" t="s">
        <v>157</v>
      </c>
      <c r="AD125" s="4"/>
      <c r="AE125" s="4" t="str">
        <f t="shared" si="21"/>
        <v/>
      </c>
      <c r="AF125" s="4"/>
      <c r="AG125" s="4"/>
      <c r="AH125" s="4"/>
      <c r="AI125" s="2" t="str">
        <f>IFERROR(IF(INDEX(AI$1:AI124,MATCH(BT125,BT$1:BT124,0),1)=0,"",INDEX(AI$1:AI124,MATCH(BT125,BT$1:BT124,0),1)),"")</f>
        <v/>
      </c>
      <c r="AJ125" s="2" t="str">
        <f>IFERROR(IF(INDEX(AJ$1:AJ124,MATCH(BT125,BT$1:BT124,0),1)=0,"",INDEX(AJ$1:AJ124,MATCH(BT125,BT$1:BT124,0),1)),"")</f>
        <v/>
      </c>
      <c r="AK125" s="2" t="str">
        <f>IFERROR(IF(INDEX(AK$1:AK124,MATCH(BT125,BT$1:BT124,0),1)=0,"",INDEX(AK$1:AK124,MATCH(BT125,BT$1:BT124,0),1)),"")</f>
        <v/>
      </c>
      <c r="AL125" s="31"/>
      <c r="AM125" s="31"/>
      <c r="AN125" s="2"/>
      <c r="AO125" s="4"/>
      <c r="AP125" s="4"/>
      <c r="AQ125" s="4"/>
      <c r="AR125" s="4"/>
      <c r="AS125" s="4"/>
      <c r="AT125" s="4"/>
      <c r="AU125" s="4"/>
      <c r="AV125" s="4"/>
      <c r="AW125" s="4"/>
      <c r="AY125" s="7"/>
      <c r="AZ125" s="47"/>
      <c r="BA125" s="66"/>
      <c r="BB125" s="66"/>
      <c r="BC125" s="66"/>
      <c r="BD125" s="78"/>
      <c r="BE125" s="66"/>
      <c r="BF125" s="66"/>
      <c r="BG125" s="4"/>
      <c r="BH125" s="69"/>
      <c r="BI125" s="4"/>
      <c r="BJ125" s="4"/>
      <c r="BK125" s="9"/>
      <c r="BL125" s="7"/>
      <c r="BM125" s="7"/>
      <c r="BN125" s="7"/>
      <c r="BO125" s="286"/>
      <c r="BP125" s="22"/>
      <c r="BQ125" s="7" t="str">
        <f t="shared" ca="1" si="22"/>
        <v/>
      </c>
      <c r="BR125" s="75" t="str">
        <f t="shared" si="23"/>
        <v/>
      </c>
      <c r="BS125" s="75" t="str">
        <f t="shared" si="24"/>
        <v/>
      </c>
      <c r="BT125" s="5" t="str">
        <f t="shared" si="25"/>
        <v/>
      </c>
      <c r="BU125" s="79" t="str">
        <f t="shared" si="26"/>
        <v/>
      </c>
      <c r="BV125" s="79" t="str">
        <f t="shared" si="27"/>
        <v/>
      </c>
      <c r="BW125" s="79" t="str">
        <f t="shared" si="28"/>
        <v/>
      </c>
      <c r="CC125" s="4" t="str">
        <f>IF(IFERROR(VLOOKUP(C125,C126:C$1993,1,0),"")="","",COUNTIF(C:C,C125))</f>
        <v/>
      </c>
      <c r="CG125" s="5" t="str">
        <f>IF(B125="","",IF(CC125="",1+(MAX(CG$2:CG124)),""))</f>
        <v/>
      </c>
      <c r="CH125" s="5" t="str">
        <f t="shared" si="29"/>
        <v/>
      </c>
      <c r="CI125" s="5" t="str">
        <f t="shared" si="30"/>
        <v/>
      </c>
      <c r="CJ125" s="14" t="str">
        <f t="shared" si="31"/>
        <v/>
      </c>
      <c r="CK125" s="25"/>
      <c r="CL125" s="15"/>
      <c r="CM125" s="5" t="str">
        <f t="shared" si="35"/>
        <v/>
      </c>
      <c r="CP125" s="5" t="str">
        <f t="shared" si="33"/>
        <v/>
      </c>
      <c r="CQ125" s="5" t="str">
        <f>IF(BT125="","",IFERROR(IF(VLOOKUP(BT125,BT$2:BT124,1,0)=0,"",""),BT125))</f>
        <v/>
      </c>
      <c r="CR125" s="22" t="str">
        <f>IF(CQ125="","",(IFERROR(VLOOKUP(MID(CQ125,1,1),$DI$2:DM$28,3,0),0)+IFERROR(VLOOKUP(MID(CQ125,2,1),DI$2:DM$28,4,0),0)+IFERROR(VLOOKUP(MID(CQ125,3,1),DI$2:DM$28,5,0),0)+(ROW(CQ125)/1000000000000)))</f>
        <v/>
      </c>
      <c r="CT125" s="5">
        <v>124</v>
      </c>
      <c r="CU125" s="5" t="str">
        <f>IFERROR(VLOOKUP(CT125,CP$2:CQ1201,2,0),"")</f>
        <v/>
      </c>
      <c r="DO125" s="5" t="e">
        <f>IF(REPORTE!AH$2="si",IF(C125=VALUE(REPORTE!C$22),IF(SUM(DO126:DO$1993),CONCATENATE(INT(B125),", "),INT(B125)),""),IF(C125=VALUE(REPORTE!C$21),IF(SUM(DO126:DO$1993),CONCATENATE(INT(B125),", "),INT(B125)),""))</f>
        <v>#VALUE!</v>
      </c>
    </row>
    <row r="126" spans="1:125" s="5" customFormat="1" ht="15" customHeight="1" x14ac:dyDescent="0.25">
      <c r="A126" s="4" t="str">
        <f t="shared" ca="1" si="20"/>
        <v/>
      </c>
      <c r="B126" s="6"/>
      <c r="C126" s="8"/>
      <c r="D126" s="1" t="str">
        <f>IFERROR(INDEX('padron cfe'!B:B,MATCH(DATOS!C126,'padron cfe'!A:A,0),1),"")</f>
        <v/>
      </c>
      <c r="E126" s="1"/>
      <c r="F126" s="7"/>
      <c r="G126" s="9" t="s">
        <v>157</v>
      </c>
      <c r="H126" s="5" t="str">
        <f>IF(F126="","",IFERROR(CONCATENATE("PEUA",VLOOKUP(ESTADO,REPORTE!AV$2:AW$33,2,0),DIDTRITO_FORM,CADER_FORM,IFERROR(INDEX(CA:CA,MATCH(DAY(F126),BZ:BZ,0),1),DAY(F126)),IFERROR(INDEX(CA:CA,MATCH(MONTH(F126),BZ:BZ,0),1),MONTH(F126)),YEAR(F126),G126),""))</f>
        <v/>
      </c>
      <c r="I126" s="4"/>
      <c r="J126" s="66"/>
      <c r="K126" s="66"/>
      <c r="L126" s="66"/>
      <c r="M126" s="2" t="str">
        <f>IFERROR(INDEX('padron cfe'!C:C,MATCH(DATOS!C126,'padron cfe'!A:A,0),1),"")</f>
        <v/>
      </c>
      <c r="N126" s="66" t="str">
        <f>IFERROR(IF(BT126="","",IF(INDEX(N$1:N125,MATCH(BT126,BT$1:BT125,0),1)=0,"",INDEX(N$1:N125,MATCH(BT126,BT$1:BT125,0),1))),"")</f>
        <v/>
      </c>
      <c r="O126" s="66" t="str">
        <f>IFERROR(IF(BT126="","",IF(INDEX(O$1:O125,MATCH(BT126,BT$1:BT125,0),1)=0,"",INDEX(O$1:O125,MATCH(BT126,BT$1:BT125,0),1))),"")</f>
        <v/>
      </c>
      <c r="P126" s="4"/>
      <c r="Q126" s="2"/>
      <c r="R126" s="66"/>
      <c r="T126" s="66"/>
      <c r="U126" s="5" t="str">
        <f>IFERROR(IF(INDEX(U$1:U125,MATCH(T126,T$1:T125,0),1)=0,"",INDEX(U$1:U125,MATCH(T126,T$1:T125,0),1)),"")</f>
        <v/>
      </c>
      <c r="V126" s="66"/>
      <c r="W126" s="5" t="str">
        <f>IFERROR(IF(INDEX(W$1:W125,MATCH(V126,V$1:V125,0),1)=0,"",INDEX(W$1:W125,MATCH(V126,V$1:V125,0),1)),"")</f>
        <v/>
      </c>
      <c r="X126" s="2" t="str">
        <f>IFERROR(INDEX('padron cfe'!D:D,MATCH(DATOS!C126,'padron cfe'!A:A,0),1),"")</f>
        <v/>
      </c>
      <c r="Y126" s="4"/>
      <c r="Z126" s="4"/>
      <c r="AA126" s="4"/>
      <c r="AB126" s="4"/>
      <c r="AC126" s="6" t="s">
        <v>157</v>
      </c>
      <c r="AD126" s="4"/>
      <c r="AE126" s="4" t="str">
        <f t="shared" si="21"/>
        <v/>
      </c>
      <c r="AF126" s="4"/>
      <c r="AG126" s="4"/>
      <c r="AH126" s="4"/>
      <c r="AI126" s="2" t="str">
        <f>IFERROR(IF(INDEX(AI$1:AI125,MATCH(BT126,BT$1:BT125,0),1)=0,"",INDEX(AI$1:AI125,MATCH(BT126,BT$1:BT125,0),1)),"")</f>
        <v/>
      </c>
      <c r="AJ126" s="2" t="str">
        <f>IFERROR(IF(INDEX(AJ$1:AJ125,MATCH(BT126,BT$1:BT125,0),1)=0,"",INDEX(AJ$1:AJ125,MATCH(BT126,BT$1:BT125,0),1)),"")</f>
        <v/>
      </c>
      <c r="AK126" s="2" t="str">
        <f>IFERROR(IF(INDEX(AK$1:AK125,MATCH(BT126,BT$1:BT125,0),1)=0,"",INDEX(AK$1:AK125,MATCH(BT126,BT$1:BT125,0),1)),"")</f>
        <v/>
      </c>
      <c r="AL126" s="31"/>
      <c r="AM126" s="31"/>
      <c r="AN126" s="2"/>
      <c r="AO126" s="4"/>
      <c r="AP126" s="4"/>
      <c r="AQ126" s="4"/>
      <c r="AR126" s="4"/>
      <c r="AS126" s="4"/>
      <c r="AT126" s="4"/>
      <c r="AU126" s="4"/>
      <c r="AV126" s="4"/>
      <c r="AW126" s="4"/>
      <c r="AY126" s="7"/>
      <c r="AZ126" s="47"/>
      <c r="BA126" s="66"/>
      <c r="BB126" s="66"/>
      <c r="BC126" s="66"/>
      <c r="BD126" s="78"/>
      <c r="BE126" s="66"/>
      <c r="BF126" s="66"/>
      <c r="BG126" s="4"/>
      <c r="BH126" s="69"/>
      <c r="BI126" s="4"/>
      <c r="BJ126" s="4"/>
      <c r="BK126" s="9" t="s">
        <v>157</v>
      </c>
      <c r="BL126" s="7"/>
      <c r="BM126" s="7"/>
      <c r="BN126" s="7"/>
      <c r="BO126" s="286"/>
      <c r="BP126" s="22"/>
      <c r="BQ126" s="7" t="str">
        <f t="shared" ca="1" si="22"/>
        <v/>
      </c>
      <c r="BR126" s="75" t="str">
        <f t="shared" si="23"/>
        <v/>
      </c>
      <c r="BS126" s="75" t="str">
        <f t="shared" si="24"/>
        <v/>
      </c>
      <c r="BT126" s="5" t="str">
        <f t="shared" si="25"/>
        <v/>
      </c>
      <c r="BU126" s="79" t="str">
        <f t="shared" si="26"/>
        <v/>
      </c>
      <c r="BV126" s="79" t="str">
        <f t="shared" si="27"/>
        <v/>
      </c>
      <c r="BW126" s="79" t="str">
        <f t="shared" si="28"/>
        <v/>
      </c>
      <c r="CC126" s="4" t="str">
        <f>IF(IFERROR(VLOOKUP(C126,C127:C$1993,1,0),"")="","",COUNTIF(C:C,C126))</f>
        <v/>
      </c>
      <c r="CG126" s="5" t="str">
        <f>IF(B126="","",IF(CC126="",1+(MAX(CG$2:CG125)),""))</f>
        <v/>
      </c>
      <c r="CH126" s="5" t="str">
        <f t="shared" si="29"/>
        <v/>
      </c>
      <c r="CI126" s="5" t="str">
        <f t="shared" si="30"/>
        <v/>
      </c>
      <c r="CJ126" s="14" t="str">
        <f t="shared" si="31"/>
        <v/>
      </c>
      <c r="CK126" s="25"/>
      <c r="CL126" s="15"/>
      <c r="CM126" s="5" t="str">
        <f t="shared" si="35"/>
        <v/>
      </c>
      <c r="CP126" s="5" t="str">
        <f t="shared" si="33"/>
        <v/>
      </c>
      <c r="CQ126" s="5" t="str">
        <f>IF(BT126="","",IFERROR(IF(VLOOKUP(BT126,BT$2:BT125,1,0)=0,"",""),BT126))</f>
        <v/>
      </c>
      <c r="CR126" s="22" t="str">
        <f>IF(CQ126="","",(IFERROR(VLOOKUP(MID(CQ126,1,1),$DI$2:DM$28,3,0),0)+IFERROR(VLOOKUP(MID(CQ126,2,1),DI$2:DM$28,4,0),0)+IFERROR(VLOOKUP(MID(CQ126,3,1),DI$2:DM$28,5,0),0)+(ROW(CQ126)/1000000000000)))</f>
        <v/>
      </c>
      <c r="CT126" s="5">
        <v>125</v>
      </c>
      <c r="CU126" s="5" t="str">
        <f>IFERROR(VLOOKUP(CT126,CP$2:CQ1202,2,0),"")</f>
        <v/>
      </c>
      <c r="DO126" s="5" t="e">
        <f>IF(REPORTE!AH$2="si",IF(C126=VALUE(REPORTE!C$22),IF(SUM(DO127:DO$1993),CONCATENATE(INT(B126),", "),INT(B126)),""),IF(C126=VALUE(REPORTE!C$21),IF(SUM(DO127:DO$1993),CONCATENATE(INT(B126),", "),INT(B126)),""))</f>
        <v>#VALUE!</v>
      </c>
    </row>
    <row r="127" spans="1:125" s="5" customFormat="1" ht="15" customHeight="1" x14ac:dyDescent="0.25">
      <c r="A127" s="4" t="str">
        <f t="shared" ca="1" si="20"/>
        <v/>
      </c>
      <c r="B127" s="6"/>
      <c r="C127" s="8"/>
      <c r="D127" s="1" t="str">
        <f>IFERROR(INDEX('padron cfe'!B:B,MATCH(DATOS!C127,'padron cfe'!A:A,0),1),"")</f>
        <v/>
      </c>
      <c r="E127" s="1"/>
      <c r="F127" s="7"/>
      <c r="G127" s="9" t="s">
        <v>157</v>
      </c>
      <c r="H127" s="5" t="str">
        <f>IF(F127="","",IFERROR(CONCATENATE("PEUA",VLOOKUP(ESTADO,REPORTE!AV$2:AW$33,2,0),DIDTRITO_FORM,CADER_FORM,IFERROR(INDEX(CA:CA,MATCH(DAY(F127),BZ:BZ,0),1),DAY(F127)),IFERROR(INDEX(CA:CA,MATCH(MONTH(F127),BZ:BZ,0),1),MONTH(F127)),YEAR(F127),G127),""))</f>
        <v/>
      </c>
      <c r="I127" s="4"/>
      <c r="J127" s="66"/>
      <c r="K127" s="66"/>
      <c r="L127" s="66"/>
      <c r="M127" s="2" t="str">
        <f>IFERROR(INDEX('padron cfe'!C:C,MATCH(DATOS!C127,'padron cfe'!A:A,0),1),"")</f>
        <v/>
      </c>
      <c r="N127" s="66" t="str">
        <f>IFERROR(IF(BT127="","",IF(INDEX(N$1:N126,MATCH(BT127,BT$1:BT126,0),1)=0,"",INDEX(N$1:N126,MATCH(BT127,BT$1:BT126,0),1))),"")</f>
        <v/>
      </c>
      <c r="O127" s="66" t="str">
        <f>IFERROR(IF(BT127="","",IF(INDEX(O$1:O126,MATCH(BT127,BT$1:BT126,0),1)=0,"",INDEX(O$1:O126,MATCH(BT127,BT$1:BT126,0),1))),"")</f>
        <v/>
      </c>
      <c r="P127" s="4"/>
      <c r="Q127" s="2"/>
      <c r="R127" s="66"/>
      <c r="T127" s="66"/>
      <c r="U127" s="5" t="str">
        <f>IFERROR(IF(INDEX(U$1:U126,MATCH(T127,T$1:T126,0),1)=0,"",INDEX(U$1:U126,MATCH(T127,T$1:T126,0),1)),"")</f>
        <v/>
      </c>
      <c r="V127" s="66"/>
      <c r="W127" s="5" t="str">
        <f>IFERROR(IF(INDEX(W$1:W126,MATCH(V127,V$1:V126,0),1)=0,"",INDEX(W$1:W126,MATCH(V127,V$1:V126,0),1)),"")</f>
        <v/>
      </c>
      <c r="X127" s="2" t="str">
        <f>IFERROR(INDEX('padron cfe'!D:D,MATCH(DATOS!C127,'padron cfe'!A:A,0),1),"")</f>
        <v/>
      </c>
      <c r="Y127" s="4"/>
      <c r="Z127" s="4"/>
      <c r="AA127" s="4"/>
      <c r="AB127" s="4"/>
      <c r="AC127" s="6" t="s">
        <v>157</v>
      </c>
      <c r="AD127" s="4"/>
      <c r="AE127" s="4" t="str">
        <f t="shared" si="21"/>
        <v/>
      </c>
      <c r="AF127" s="4"/>
      <c r="AG127" s="4"/>
      <c r="AH127" s="4"/>
      <c r="AI127" s="2" t="str">
        <f>IFERROR(IF(INDEX(AI$1:AI126,MATCH(BT127,BT$1:BT126,0),1)=0,"",INDEX(AI$1:AI126,MATCH(BT127,BT$1:BT126,0),1)),"")</f>
        <v/>
      </c>
      <c r="AJ127" s="2" t="str">
        <f>IFERROR(IF(INDEX(AJ$1:AJ126,MATCH(BT127,BT$1:BT126,0),1)=0,"",INDEX(AJ$1:AJ126,MATCH(BT127,BT$1:BT126,0),1)),"")</f>
        <v/>
      </c>
      <c r="AK127" s="2" t="str">
        <f>IFERROR(IF(INDEX(AK$1:AK126,MATCH(BT127,BT$1:BT126,0),1)=0,"",INDEX(AK$1:AK126,MATCH(BT127,BT$1:BT126,0),1)),"")</f>
        <v/>
      </c>
      <c r="AL127" s="31"/>
      <c r="AM127" s="31"/>
      <c r="AN127" s="2"/>
      <c r="AO127" s="4"/>
      <c r="AP127" s="4"/>
      <c r="AQ127" s="4"/>
      <c r="AR127" s="4"/>
      <c r="AS127" s="4"/>
      <c r="AT127" s="4"/>
      <c r="AU127" s="4"/>
      <c r="AV127" s="4"/>
      <c r="AW127" s="4"/>
      <c r="AY127" s="7"/>
      <c r="AZ127" s="47"/>
      <c r="BA127" s="66"/>
      <c r="BB127" s="66"/>
      <c r="BC127" s="66"/>
      <c r="BD127" s="78"/>
      <c r="BE127" s="66"/>
      <c r="BF127" s="66"/>
      <c r="BG127" s="4"/>
      <c r="BH127" s="69"/>
      <c r="BI127" s="4"/>
      <c r="BJ127" s="4"/>
      <c r="BK127" s="9"/>
      <c r="BL127" s="7"/>
      <c r="BM127" s="7"/>
      <c r="BN127" s="7"/>
      <c r="BO127" s="286"/>
      <c r="BP127" s="22"/>
      <c r="BQ127" s="7" t="str">
        <f t="shared" ca="1" si="22"/>
        <v/>
      </c>
      <c r="BR127" s="75" t="str">
        <f t="shared" si="23"/>
        <v/>
      </c>
      <c r="BS127" s="75" t="str">
        <f t="shared" si="24"/>
        <v/>
      </c>
      <c r="BT127" s="5" t="str">
        <f t="shared" si="25"/>
        <v/>
      </c>
      <c r="BU127" s="79" t="str">
        <f t="shared" si="26"/>
        <v/>
      </c>
      <c r="BV127" s="79" t="str">
        <f t="shared" si="27"/>
        <v/>
      </c>
      <c r="BW127" s="79" t="str">
        <f t="shared" si="28"/>
        <v/>
      </c>
      <c r="CC127" s="4" t="str">
        <f>IF(IFERROR(VLOOKUP(C127,C128:C$1993,1,0),"")="","",COUNTIF(C:C,C127))</f>
        <v/>
      </c>
      <c r="CG127" s="5" t="str">
        <f>IF(B127="","",IF(CC127="",1+(MAX(CG$2:CG126)),""))</f>
        <v/>
      </c>
      <c r="CH127" s="5" t="str">
        <f t="shared" si="29"/>
        <v/>
      </c>
      <c r="CI127" s="5" t="str">
        <f t="shared" si="30"/>
        <v/>
      </c>
      <c r="CJ127" s="14" t="str">
        <f t="shared" si="31"/>
        <v/>
      </c>
      <c r="CK127" s="25"/>
      <c r="CL127" s="15"/>
      <c r="CM127" s="5" t="str">
        <f t="shared" si="35"/>
        <v/>
      </c>
      <c r="CP127" s="5" t="str">
        <f t="shared" si="33"/>
        <v/>
      </c>
      <c r="CQ127" s="5" t="str">
        <f>IF(BT127="","",IFERROR(IF(VLOOKUP(BT127,BT$2:BT126,1,0)=0,"",""),BT127))</f>
        <v/>
      </c>
      <c r="CR127" s="22" t="str">
        <f>IF(CQ127="","",(IFERROR(VLOOKUP(MID(CQ127,1,1),$DI$2:DM$28,3,0),0)+IFERROR(VLOOKUP(MID(CQ127,2,1),DI$2:DM$28,4,0),0)+IFERROR(VLOOKUP(MID(CQ127,3,1),DI$2:DM$28,5,0),0)+(ROW(CQ127)/1000000000000)))</f>
        <v/>
      </c>
      <c r="CT127" s="5">
        <v>126</v>
      </c>
      <c r="CU127" s="5" t="str">
        <f>IFERROR(VLOOKUP(CT127,CP$2:CQ1203,2,0),"")</f>
        <v/>
      </c>
      <c r="DO127" s="5" t="e">
        <f>IF(REPORTE!AH$2="si",IF(C127=VALUE(REPORTE!C$22),IF(SUM(DO128:DO$1993),CONCATENATE(INT(B127),", "),INT(B127)),""),IF(C127=VALUE(REPORTE!C$21),IF(SUM(DO128:DO$1993),CONCATENATE(INT(B127),", "),INT(B127)),""))</f>
        <v>#VALUE!</v>
      </c>
      <c r="DU127" s="5" t="s">
        <v>196</v>
      </c>
    </row>
    <row r="128" spans="1:125" s="5" customFormat="1" ht="15" customHeight="1" x14ac:dyDescent="0.25">
      <c r="A128" s="4" t="str">
        <f t="shared" ca="1" si="20"/>
        <v/>
      </c>
      <c r="B128" s="6"/>
      <c r="C128" s="8"/>
      <c r="D128" s="1" t="str">
        <f>IFERROR(INDEX('padron cfe'!B:B,MATCH(DATOS!C128,'padron cfe'!A:A,0),1),"")</f>
        <v/>
      </c>
      <c r="E128" s="1"/>
      <c r="F128" s="7"/>
      <c r="G128" s="9" t="s">
        <v>157</v>
      </c>
      <c r="H128" s="5" t="str">
        <f>IF(F128="","",IFERROR(CONCATENATE("PEUA",VLOOKUP(ESTADO,REPORTE!AV$2:AW$33,2,0),DIDTRITO_FORM,CADER_FORM,IFERROR(INDEX(CA:CA,MATCH(DAY(F128),BZ:BZ,0),1),DAY(F128)),IFERROR(INDEX(CA:CA,MATCH(MONTH(F128),BZ:BZ,0),1),MONTH(F128)),YEAR(F128),G128),""))</f>
        <v/>
      </c>
      <c r="I128" s="4"/>
      <c r="J128" s="66"/>
      <c r="K128" s="66"/>
      <c r="L128" s="66"/>
      <c r="M128" s="2" t="str">
        <f>IFERROR(INDEX('padron cfe'!C:C,MATCH(DATOS!C128,'padron cfe'!A:A,0),1),"")</f>
        <v/>
      </c>
      <c r="N128" s="66" t="str">
        <f>IFERROR(IF(BT128="","",IF(INDEX(N$1:N127,MATCH(BT128,BT$1:BT127,0),1)=0,"",INDEX(N$1:N127,MATCH(BT128,BT$1:BT127,0),1))),"")</f>
        <v/>
      </c>
      <c r="O128" s="66" t="str">
        <f>IFERROR(IF(BT128="","",IF(INDEX(O$1:O127,MATCH(BT128,BT$1:BT127,0),1)=0,"",INDEX(O$1:O127,MATCH(BT128,BT$1:BT127,0),1))),"")</f>
        <v/>
      </c>
      <c r="P128" s="4"/>
      <c r="Q128" s="2"/>
      <c r="R128" s="66"/>
      <c r="T128" s="66"/>
      <c r="U128" s="5" t="str">
        <f>IFERROR(IF(INDEX(U$1:U127,MATCH(T128,T$1:T127,0),1)=0,"",INDEX(U$1:U127,MATCH(T128,T$1:T127,0),1)),"")</f>
        <v/>
      </c>
      <c r="V128" s="66"/>
      <c r="W128" s="5" t="str">
        <f>IFERROR(IF(INDEX(W$1:W127,MATCH(V128,V$1:V127,0),1)=0,"",INDEX(W$1:W127,MATCH(V128,V$1:V127,0),1)),"")</f>
        <v/>
      </c>
      <c r="X128" s="2" t="str">
        <f>IFERROR(INDEX('padron cfe'!D:D,MATCH(DATOS!C128,'padron cfe'!A:A,0),1),"")</f>
        <v/>
      </c>
      <c r="Y128" s="4"/>
      <c r="Z128" s="4"/>
      <c r="AA128" s="4"/>
      <c r="AB128" s="4"/>
      <c r="AC128" s="6" t="s">
        <v>157</v>
      </c>
      <c r="AD128" s="4"/>
      <c r="AE128" s="4" t="str">
        <f t="shared" si="21"/>
        <v/>
      </c>
      <c r="AF128" s="4"/>
      <c r="AG128" s="4"/>
      <c r="AH128" s="4"/>
      <c r="AI128" s="2" t="str">
        <f>IFERROR(IF(INDEX(AI$1:AI127,MATCH(BT128,BT$1:BT127,0),1)=0,"",INDEX(AI$1:AI127,MATCH(BT128,BT$1:BT127,0),1)),"")</f>
        <v/>
      </c>
      <c r="AJ128" s="2" t="str">
        <f>IFERROR(IF(INDEX(AJ$1:AJ127,MATCH(BT128,BT$1:BT127,0),1)=0,"",INDEX(AJ$1:AJ127,MATCH(BT128,BT$1:BT127,0),1)),"")</f>
        <v/>
      </c>
      <c r="AK128" s="2" t="str">
        <f>IFERROR(IF(INDEX(AK$1:AK127,MATCH(BT128,BT$1:BT127,0),1)=0,"",INDEX(AK$1:AK127,MATCH(BT128,BT$1:BT127,0),1)),"")</f>
        <v/>
      </c>
      <c r="AL128" s="31"/>
      <c r="AM128" s="31"/>
      <c r="AN128" s="2"/>
      <c r="AO128" s="4"/>
      <c r="AP128" s="4"/>
      <c r="AQ128" s="4"/>
      <c r="AR128" s="4"/>
      <c r="AS128" s="4"/>
      <c r="AT128" s="4"/>
      <c r="AU128" s="4"/>
      <c r="AV128" s="4"/>
      <c r="AW128" s="4"/>
      <c r="AY128" s="7"/>
      <c r="AZ128" s="47"/>
      <c r="BA128" s="66"/>
      <c r="BB128" s="66"/>
      <c r="BC128" s="66"/>
      <c r="BD128" s="78"/>
      <c r="BE128" s="66"/>
      <c r="BF128" s="66"/>
      <c r="BG128" s="4"/>
      <c r="BH128" s="69"/>
      <c r="BI128" s="4"/>
      <c r="BJ128" s="4"/>
      <c r="BK128" s="9" t="s">
        <v>157</v>
      </c>
      <c r="BL128" s="7"/>
      <c r="BM128" s="7"/>
      <c r="BN128" s="7"/>
      <c r="BO128" s="286"/>
      <c r="BP128" s="22"/>
      <c r="BQ128" s="7" t="str">
        <f t="shared" ca="1" si="22"/>
        <v/>
      </c>
      <c r="BR128" s="75" t="str">
        <f t="shared" si="23"/>
        <v/>
      </c>
      <c r="BS128" s="75" t="str">
        <f t="shared" si="24"/>
        <v/>
      </c>
      <c r="BT128" s="5" t="str">
        <f t="shared" si="25"/>
        <v/>
      </c>
      <c r="BU128" s="79" t="str">
        <f t="shared" si="26"/>
        <v/>
      </c>
      <c r="BV128" s="79" t="str">
        <f t="shared" si="27"/>
        <v/>
      </c>
      <c r="BW128" s="79" t="str">
        <f t="shared" si="28"/>
        <v/>
      </c>
      <c r="CC128" s="4" t="str">
        <f>IF(IFERROR(VLOOKUP(C128,C129:C$1993,1,0),"")="","",COUNTIF(C:C,C128))</f>
        <v/>
      </c>
      <c r="CG128" s="5" t="str">
        <f>IF(B128="","",IF(CC128="",1+(MAX(CG$2:CG127)),""))</f>
        <v/>
      </c>
      <c r="CH128" s="5" t="str">
        <f t="shared" si="29"/>
        <v/>
      </c>
      <c r="CI128" s="5" t="str">
        <f t="shared" si="30"/>
        <v/>
      </c>
      <c r="CJ128" s="14" t="str">
        <f t="shared" si="31"/>
        <v/>
      </c>
      <c r="CK128" s="25"/>
      <c r="CL128" s="15"/>
      <c r="CM128" s="5" t="str">
        <f t="shared" si="35"/>
        <v/>
      </c>
      <c r="CP128" s="5" t="str">
        <f t="shared" si="33"/>
        <v/>
      </c>
      <c r="CQ128" s="5" t="str">
        <f>IF(BT128="","",IFERROR(IF(VLOOKUP(BT128,BT$2:BT127,1,0)=0,"",""),BT128))</f>
        <v/>
      </c>
      <c r="CR128" s="22" t="str">
        <f>IF(CQ128="","",(IFERROR(VLOOKUP(MID(CQ128,1,1),$DI$2:DM$28,3,0),0)+IFERROR(VLOOKUP(MID(CQ128,2,1),DI$2:DM$28,4,0),0)+IFERROR(VLOOKUP(MID(CQ128,3,1),DI$2:DM$28,5,0),0)+(ROW(CQ128)/1000000000000)))</f>
        <v/>
      </c>
      <c r="CT128" s="5">
        <v>127</v>
      </c>
      <c r="CU128" s="5" t="str">
        <f>IFERROR(VLOOKUP(CT128,CP$2:CQ1204,2,0),"")</f>
        <v/>
      </c>
      <c r="DO128" s="5" t="e">
        <f>IF(REPORTE!AH$2="si",IF(C128=VALUE(REPORTE!C$22),IF(SUM(DO129:DO$1993),CONCATENATE(INT(B128),", "),INT(B128)),""),IF(C128=VALUE(REPORTE!C$21),IF(SUM(DO129:DO$1993),CONCATENATE(INT(B128),", "),INT(B128)),""))</f>
        <v>#VALUE!</v>
      </c>
      <c r="DP128" s="5" t="e">
        <f>CONCATENATE(DO128,DO129,DO130,DO131,DO132,DO133,DO134,DO135,DO136,DO137,DO138,DO139,DO140,DO141,DO142,DO143,DO144,DO145,DO146,DO147,DO148,DO149,DO150,DO151,DO152,DO153,DO154,DO155,DO156,DO157,DO158,DO159,DO160,DO161,DO162,DO163,DO164,DO165,DO166,DO167,DO168,DO169)</f>
        <v>#VALUE!</v>
      </c>
    </row>
    <row r="129" spans="1:119" s="5" customFormat="1" ht="15" customHeight="1" x14ac:dyDescent="0.25">
      <c r="A129" s="4" t="str">
        <f t="shared" ca="1" si="20"/>
        <v/>
      </c>
      <c r="B129" s="6"/>
      <c r="C129" s="8"/>
      <c r="D129" s="1" t="str">
        <f>IFERROR(INDEX('padron cfe'!B:B,MATCH(DATOS!C129,'padron cfe'!A:A,0),1),"")</f>
        <v/>
      </c>
      <c r="E129" s="1"/>
      <c r="F129" s="7"/>
      <c r="G129" s="9" t="s">
        <v>157</v>
      </c>
      <c r="H129" s="5" t="str">
        <f>IF(F129="","",IFERROR(CONCATENATE("PEUA",VLOOKUP(ESTADO,REPORTE!AV$2:AW$33,2,0),DIDTRITO_FORM,CADER_FORM,IFERROR(INDEX(CA:CA,MATCH(DAY(F129),BZ:BZ,0),1),DAY(F129)),IFERROR(INDEX(CA:CA,MATCH(MONTH(F129),BZ:BZ,0),1),MONTH(F129)),YEAR(F129),G129),""))</f>
        <v/>
      </c>
      <c r="I129" s="4"/>
      <c r="J129" s="66"/>
      <c r="K129" s="66"/>
      <c r="L129" s="66"/>
      <c r="M129" s="2" t="str">
        <f>IFERROR(INDEX('padron cfe'!C:C,MATCH(DATOS!C129,'padron cfe'!A:A,0),1),"")</f>
        <v/>
      </c>
      <c r="N129" s="66" t="str">
        <f>IFERROR(IF(BT129="","",IF(INDEX(N$1:N128,MATCH(BT129,BT$1:BT128,0),1)=0,"",INDEX(N$1:N128,MATCH(BT129,BT$1:BT128,0),1))),"")</f>
        <v/>
      </c>
      <c r="O129" s="66" t="str">
        <f>IFERROR(IF(BT129="","",IF(INDEX(O$1:O128,MATCH(BT129,BT$1:BT128,0),1)=0,"",INDEX(O$1:O128,MATCH(BT129,BT$1:BT128,0),1))),"")</f>
        <v/>
      </c>
      <c r="P129" s="4"/>
      <c r="Q129" s="2"/>
      <c r="R129" s="66"/>
      <c r="T129" s="66"/>
      <c r="U129" s="5" t="str">
        <f>IFERROR(IF(INDEX(U$1:U128,MATCH(T129,T$1:T128,0),1)=0,"",INDEX(U$1:U128,MATCH(T129,T$1:T128,0),1)),"")</f>
        <v/>
      </c>
      <c r="V129" s="66"/>
      <c r="W129" s="5" t="str">
        <f>IFERROR(IF(INDEX(W$1:W128,MATCH(V129,V$1:V128,0),1)=0,"",INDEX(W$1:W128,MATCH(V129,V$1:V128,0),1)),"")</f>
        <v/>
      </c>
      <c r="X129" s="2" t="str">
        <f>IFERROR(INDEX('padron cfe'!D:D,MATCH(DATOS!C129,'padron cfe'!A:A,0),1),"")</f>
        <v/>
      </c>
      <c r="Y129" s="4"/>
      <c r="Z129" s="4"/>
      <c r="AA129" s="4"/>
      <c r="AB129" s="4"/>
      <c r="AC129" s="6" t="s">
        <v>157</v>
      </c>
      <c r="AD129" s="4"/>
      <c r="AE129" s="4" t="str">
        <f t="shared" si="21"/>
        <v/>
      </c>
      <c r="AF129" s="4"/>
      <c r="AG129" s="4"/>
      <c r="AH129" s="4"/>
      <c r="AI129" s="2" t="str">
        <f>IFERROR(IF(INDEX(AI$1:AI128,MATCH(BT129,BT$1:BT128,0),1)=0,"",INDEX(AI$1:AI128,MATCH(BT129,BT$1:BT128,0),1)),"")</f>
        <v/>
      </c>
      <c r="AJ129" s="2" t="str">
        <f>IFERROR(IF(INDEX(AJ$1:AJ128,MATCH(BT129,BT$1:BT128,0),1)=0,"",INDEX(AJ$1:AJ128,MATCH(BT129,BT$1:BT128,0),1)),"")</f>
        <v/>
      </c>
      <c r="AK129" s="2" t="str">
        <f>IFERROR(IF(INDEX(AK$1:AK128,MATCH(BT129,BT$1:BT128,0),1)=0,"",INDEX(AK$1:AK128,MATCH(BT129,BT$1:BT128,0),1)),"")</f>
        <v/>
      </c>
      <c r="AL129" s="31"/>
      <c r="AM129" s="31"/>
      <c r="AN129" s="2"/>
      <c r="AO129" s="4"/>
      <c r="AP129" s="4"/>
      <c r="AQ129" s="4"/>
      <c r="AR129" s="4"/>
      <c r="AS129" s="4"/>
      <c r="AT129" s="4"/>
      <c r="AU129" s="4"/>
      <c r="AV129" s="4"/>
      <c r="AW129" s="4"/>
      <c r="AY129" s="7"/>
      <c r="AZ129" s="47"/>
      <c r="BA129" s="66"/>
      <c r="BB129" s="66"/>
      <c r="BC129" s="66"/>
      <c r="BD129" s="78"/>
      <c r="BE129" s="66"/>
      <c r="BF129" s="66"/>
      <c r="BG129" s="4"/>
      <c r="BH129" s="69"/>
      <c r="BI129" s="4"/>
      <c r="BJ129" s="4"/>
      <c r="BK129" s="9"/>
      <c r="BL129" s="7"/>
      <c r="BM129" s="7"/>
      <c r="BN129" s="7"/>
      <c r="BO129" s="286"/>
      <c r="BP129" s="22"/>
      <c r="BQ129" s="7" t="str">
        <f t="shared" ca="1" si="22"/>
        <v/>
      </c>
      <c r="BR129" s="75" t="str">
        <f t="shared" si="23"/>
        <v/>
      </c>
      <c r="BS129" s="75" t="str">
        <f t="shared" si="24"/>
        <v/>
      </c>
      <c r="BT129" s="5" t="str">
        <f t="shared" si="25"/>
        <v/>
      </c>
      <c r="BU129" s="79" t="str">
        <f t="shared" si="26"/>
        <v/>
      </c>
      <c r="BV129" s="79" t="str">
        <f t="shared" si="27"/>
        <v/>
      </c>
      <c r="BW129" s="79" t="str">
        <f t="shared" si="28"/>
        <v/>
      </c>
      <c r="CC129" s="4" t="str">
        <f>IF(IFERROR(VLOOKUP(C129,C130:C$1993,1,0),"")="","",COUNTIF(C:C,C129))</f>
        <v/>
      </c>
      <c r="CG129" s="5" t="str">
        <f>IF(B129="","",IF(CC129="",1+(MAX(CG$2:CG128)),""))</f>
        <v/>
      </c>
      <c r="CH129" s="5" t="str">
        <f t="shared" si="29"/>
        <v/>
      </c>
      <c r="CI129" s="5" t="str">
        <f t="shared" si="30"/>
        <v/>
      </c>
      <c r="CJ129" s="14" t="str">
        <f t="shared" si="31"/>
        <v/>
      </c>
      <c r="CK129" s="25"/>
      <c r="CL129" s="15"/>
      <c r="CM129" s="5" t="str">
        <f t="shared" si="35"/>
        <v/>
      </c>
      <c r="CP129" s="5" t="str">
        <f t="shared" si="33"/>
        <v/>
      </c>
      <c r="CQ129" s="5" t="str">
        <f>IF(BT129="","",IFERROR(IF(VLOOKUP(BT129,BT$2:BT128,1,0)=0,"",""),BT129))</f>
        <v/>
      </c>
      <c r="CR129" s="22" t="str">
        <f>IF(CQ129="","",(IFERROR(VLOOKUP(MID(CQ129,1,1),$DI$2:DM$28,3,0),0)+IFERROR(VLOOKUP(MID(CQ129,2,1),DI$2:DM$28,4,0),0)+IFERROR(VLOOKUP(MID(CQ129,3,1),DI$2:DM$28,5,0),0)+(ROW(CQ129)/1000000000000)))</f>
        <v/>
      </c>
      <c r="CT129" s="5">
        <v>128</v>
      </c>
      <c r="CU129" s="5" t="str">
        <f>IFERROR(VLOOKUP(CT129,CP$2:CQ1205,2,0),"")</f>
        <v/>
      </c>
      <c r="DO129" s="5" t="e">
        <f>IF(REPORTE!AH$2="si",IF(C129=VALUE(REPORTE!C$22),IF(SUM(DO130:DO$1993),CONCATENATE(INT(B129),", "),INT(B129)),""),IF(C129=VALUE(REPORTE!C$21),IF(SUM(DO130:DO$1993),CONCATENATE(INT(B129),", "),INT(B129)),""))</f>
        <v>#VALUE!</v>
      </c>
    </row>
    <row r="130" spans="1:119" s="5" customFormat="1" ht="15" customHeight="1" x14ac:dyDescent="0.25">
      <c r="A130" s="4" t="str">
        <f t="shared" ref="A130:A193" ca="1" si="36">IF(OR(BS130="",BQ130="",BQ130="VENCIDO"),IF(B130="","",IF(LEN(B130)=1,"000"&amp;B130,IF(LEN(B130)=2,"00"&amp;B130,IF(LEN(B130)=3,"0"&amp;B130,B130)))),C130)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IF(F130="","",IFERROR(CONCATENATE("PEUA",VLOOKUP(ESTADO,REPORTE!AV$2:AW$33,2,0),DIDTRITO_FORM,CADER_FORM,IFERROR(INDEX(CA:CA,MATCH(DAY(F130),BZ:BZ,0),1),DAY(F130)),IFERROR(INDEX(CA:CA,MATCH(MONTH(F130),BZ:BZ,0),1),MONTH(F130)),YEAR(F130),G130),""))</f>
        <v/>
      </c>
      <c r="I130" s="4"/>
      <c r="J130" s="66"/>
      <c r="K130" s="66"/>
      <c r="L130" s="66"/>
      <c r="M130" s="2" t="str">
        <f>IFERROR(INDEX('padron cfe'!C:C,MATCH(DATOS!C130,'padron cfe'!A:A,0),1),"")</f>
        <v/>
      </c>
      <c r="N130" s="66" t="str">
        <f>IFERROR(IF(BT130="","",IF(INDEX(N$1:N129,MATCH(BT130,BT$1:BT129,0),1)=0,"",INDEX(N$1:N129,MATCH(BT130,BT$1:BT129,0),1))),"")</f>
        <v/>
      </c>
      <c r="O130" s="66" t="str">
        <f>IFERROR(IF(BT130="","",IF(INDEX(O$1:O129,MATCH(BT130,BT$1:BT129,0),1)=0,"",INDEX(O$1:O129,MATCH(BT130,BT$1:BT129,0),1))),"")</f>
        <v/>
      </c>
      <c r="P130" s="4"/>
      <c r="Q130" s="2"/>
      <c r="R130" s="66"/>
      <c r="T130" s="66"/>
      <c r="U130" s="5" t="str">
        <f>IFERROR(IF(INDEX(U$1:U129,MATCH(T130,T$1:T129,0),1)=0,"",INDEX(U$1:U129,MATCH(T130,T$1:T129,0),1)),"")</f>
        <v/>
      </c>
      <c r="V130" s="66"/>
      <c r="W130" s="5" t="str">
        <f>IFERROR(IF(INDEX(W$1:W129,MATCH(V130,V$1:V129,0),1)=0,"",INDEX(W$1:W129,MATCH(V130,V$1:V129,0),1)),"")</f>
        <v/>
      </c>
      <c r="X130" s="2" t="str">
        <f>IFERROR(INDEX('padron cfe'!D:D,MATCH(DATOS!C130,'padron cfe'!A:A,0),1),"")</f>
        <v/>
      </c>
      <c r="Y130" s="4"/>
      <c r="Z130" s="4"/>
      <c r="AA130" s="4"/>
      <c r="AB130" s="4"/>
      <c r="AC130" s="6" t="s">
        <v>157</v>
      </c>
      <c r="AD130" s="4"/>
      <c r="AE130" s="4" t="str">
        <f t="shared" ref="AE130:AE193" si="37">IF(AD130="","",(AD130*0.746*365*24)*0.75+438)</f>
        <v/>
      </c>
      <c r="AF130" s="4"/>
      <c r="AG130" s="4"/>
      <c r="AH130" s="4"/>
      <c r="AI130" s="2" t="str">
        <f>IFERROR(IF(INDEX(AI$1:AI129,MATCH(BT130,BT$1:BT129,0),1)=0,"",INDEX(AI$1:AI129,MATCH(BT130,BT$1:BT129,0),1)),"")</f>
        <v/>
      </c>
      <c r="AJ130" s="2" t="str">
        <f>IFERROR(IF(INDEX(AJ$1:AJ129,MATCH(BT130,BT$1:BT129,0),1)=0,"",INDEX(AJ$1:AJ129,MATCH(BT130,BT$1:BT129,0),1)),"")</f>
        <v/>
      </c>
      <c r="AK130" s="2" t="str">
        <f>IFERROR(IF(INDEX(AK$1:AK129,MATCH(BT130,BT$1:BT129,0),1)=0,"",INDEX(AK$1:AK129,MATCH(BT130,BT$1:BT129,0),1)),"")</f>
        <v/>
      </c>
      <c r="AL130" s="31"/>
      <c r="AM130" s="31"/>
      <c r="AN130" s="2"/>
      <c r="AO130" s="4"/>
      <c r="AP130" s="4"/>
      <c r="AQ130" s="4"/>
      <c r="AR130" s="4"/>
      <c r="AS130" s="4"/>
      <c r="AT130" s="4"/>
      <c r="AU130" s="4"/>
      <c r="AV130" s="4"/>
      <c r="AW130" s="4"/>
      <c r="AY130" s="7"/>
      <c r="AZ130" s="47"/>
      <c r="BA130" s="66"/>
      <c r="BB130" s="66"/>
      <c r="BC130" s="66"/>
      <c r="BD130" s="78"/>
      <c r="BE130" s="66"/>
      <c r="BF130" s="66"/>
      <c r="BG130" s="4"/>
      <c r="BH130" s="69"/>
      <c r="BI130" s="4"/>
      <c r="BJ130" s="4"/>
      <c r="BK130" s="9" t="s">
        <v>157</v>
      </c>
      <c r="BL130" s="7"/>
      <c r="BM130" s="7"/>
      <c r="BN130" s="7"/>
      <c r="BO130" s="286"/>
      <c r="BP130" s="22"/>
      <c r="BQ130" s="7" t="str">
        <f t="shared" ref="BQ130:BQ193" ca="1" si="38">IFERROR(IF(BK130="","",IF(BG130=5,"",IF(BK130-TODAY()&gt;0,"VIGENTE","VENCIDO"))),"")</f>
        <v/>
      </c>
      <c r="BR130" s="75" t="str">
        <f t="shared" ref="BR130:BR193" si="39">IFERROR(IF(BH130=0,"",BH130/6000),"")</f>
        <v/>
      </c>
      <c r="BS130" s="75" t="str">
        <f t="shared" ref="BS130:BS193" si="40">IFERROR(IF(VALUE(AY130)&gt;VALUE(APERTURA_VENTANILLA),"OK",""),"")</f>
        <v/>
      </c>
      <c r="BT130" s="5" t="str">
        <f t="shared" ref="BT130:BT193" si="41">J130&amp;IF(K130="",""," ")&amp;K130&amp;IF(L130="",""," ")&amp;L130</f>
        <v/>
      </c>
      <c r="BU130" s="79" t="str">
        <f t="shared" ref="BU130:BU193" si="42">IF(I130="","",IF(I130="F",SUM(BV130:BW130),""))</f>
        <v/>
      </c>
      <c r="BV130" s="79" t="str">
        <f t="shared" ref="BV130:BV193" si="43">IF(OR(I130="M",I130=""),"",IF(MID(N130,11,1)="H",1,0))</f>
        <v/>
      </c>
      <c r="BW130" s="79" t="str">
        <f t="shared" ref="BW130:BW193" si="44">IF(OR(I130="M",I130=""),"",IF(MID(N130,11,1)="M",1,0))</f>
        <v/>
      </c>
      <c r="CC130" s="4" t="str">
        <f>IF(IFERROR(VLOOKUP(C130,C131:C$1993,1,0),"")="","",COUNTIF(C:C,C130))</f>
        <v/>
      </c>
      <c r="CG130" s="5" t="str">
        <f>IF(B130="","",IF(CC130="",1+(MAX(CG$2:CG129)),""))</f>
        <v/>
      </c>
      <c r="CH130" s="5" t="str">
        <f t="shared" ref="CH130:CH193" si="45">IF(CG130="","",AE130)</f>
        <v/>
      </c>
      <c r="CI130" s="5" t="str">
        <f t="shared" ref="CI130:CI193" si="46">IF(CG130="","",H130)</f>
        <v/>
      </c>
      <c r="CJ130" s="14" t="str">
        <f t="shared" ref="CJ130:CJ193" si="47">IF(CG130="","",C130)</f>
        <v/>
      </c>
      <c r="CK130" s="25"/>
      <c r="CL130" s="15"/>
      <c r="CM130" s="5" t="str">
        <f t="shared" si="35"/>
        <v/>
      </c>
      <c r="CP130" s="5" t="str">
        <f t="shared" si="33"/>
        <v/>
      </c>
      <c r="CQ130" s="5" t="str">
        <f>IF(BT130="","",IFERROR(IF(VLOOKUP(BT130,BT$2:BT129,1,0)=0,"",""),BT130))</f>
        <v/>
      </c>
      <c r="CR130" s="22" t="str">
        <f>IF(CQ130="","",(IFERROR(VLOOKUP(MID(CQ130,1,1),$DI$2:DM$28,3,0),0)+IFERROR(VLOOKUP(MID(CQ130,2,1),DI$2:DM$28,4,0),0)+IFERROR(VLOOKUP(MID(CQ130,3,1),DI$2:DM$28,5,0),0)+(ROW(CQ130)/1000000000000)))</f>
        <v/>
      </c>
      <c r="CT130" s="5">
        <v>129</v>
      </c>
      <c r="CU130" s="5" t="str">
        <f>IFERROR(VLOOKUP(CT130,CP$2:CQ1206,2,0),"")</f>
        <v/>
      </c>
      <c r="DO130" s="5" t="e">
        <f>IF(REPORTE!AH$2="si",IF(C130=VALUE(REPORTE!C$22),IF(SUM(DO131:DO$1993),CONCATENATE(INT(B130),", "),INT(B130)),""),IF(C130=VALUE(REPORTE!C$21),IF(SUM(DO131:DO$1993),CONCATENATE(INT(B130),", "),INT(B130)),""))</f>
        <v>#VALUE!</v>
      </c>
    </row>
    <row r="131" spans="1:119" s="5" customFormat="1" ht="15" customHeight="1" x14ac:dyDescent="0.25">
      <c r="A131" s="4" t="str">
        <f t="shared" ca="1" si="36"/>
        <v/>
      </c>
      <c r="B131" s="6"/>
      <c r="C131" s="8"/>
      <c r="D131" s="1" t="str">
        <f>IFERROR(INDEX('padron cfe'!B:B,MATCH(DATOS!C131,'padron cfe'!A:A,0),1),"")</f>
        <v/>
      </c>
      <c r="E131" s="1"/>
      <c r="F131" s="7"/>
      <c r="G131" s="9" t="s">
        <v>157</v>
      </c>
      <c r="H131" s="5" t="str">
        <f>IF(F131="","",IFERROR(CONCATENATE("PEUA",VLOOKUP(ESTADO,REPORTE!AV$2:AW$33,2,0),DIDTRITO_FORM,CADER_FORM,IFERROR(INDEX(CA:CA,MATCH(DAY(F131),BZ:BZ,0),1),DAY(F131)),IFERROR(INDEX(CA:CA,MATCH(MONTH(F131),BZ:BZ,0),1),MONTH(F131)),YEAR(F131),G131),""))</f>
        <v/>
      </c>
      <c r="I131" s="4"/>
      <c r="J131" s="66"/>
      <c r="K131" s="66"/>
      <c r="L131" s="66"/>
      <c r="M131" s="2" t="str">
        <f>IFERROR(INDEX('padron cfe'!C:C,MATCH(DATOS!C131,'padron cfe'!A:A,0),1),"")</f>
        <v/>
      </c>
      <c r="N131" s="66" t="str">
        <f>IFERROR(IF(BT131="","",IF(INDEX(N$1:N130,MATCH(BT131,BT$1:BT130,0),1)=0,"",INDEX(N$1:N130,MATCH(BT131,BT$1:BT130,0),1))),"")</f>
        <v/>
      </c>
      <c r="O131" s="66" t="str">
        <f>IFERROR(IF(BT131="","",IF(INDEX(O$1:O130,MATCH(BT131,BT$1:BT130,0),1)=0,"",INDEX(O$1:O130,MATCH(BT131,BT$1:BT130,0),1))),"")</f>
        <v/>
      </c>
      <c r="P131" s="4"/>
      <c r="Q131" s="2"/>
      <c r="R131" s="66"/>
      <c r="T131" s="66"/>
      <c r="U131" s="5" t="str">
        <f>IFERROR(IF(INDEX(U$1:U130,MATCH(T131,T$1:T130,0),1)=0,"",INDEX(U$1:U130,MATCH(T131,T$1:T130,0),1)),"")</f>
        <v/>
      </c>
      <c r="V131" s="66"/>
      <c r="W131" s="5" t="str">
        <f>IFERROR(IF(INDEX(W$1:W130,MATCH(V131,V$1:V130,0),1)=0,"",INDEX(W$1:W130,MATCH(V131,V$1:V130,0),1)),"")</f>
        <v/>
      </c>
      <c r="X131" s="2" t="str">
        <f>IFERROR(INDEX('padron cfe'!D:D,MATCH(DATOS!C131,'padron cfe'!A:A,0),1),"")</f>
        <v/>
      </c>
      <c r="Y131" s="4"/>
      <c r="Z131" s="4"/>
      <c r="AA131" s="4"/>
      <c r="AB131" s="4"/>
      <c r="AC131" s="6" t="s">
        <v>157</v>
      </c>
      <c r="AD131" s="4"/>
      <c r="AE131" s="4" t="str">
        <f t="shared" si="37"/>
        <v/>
      </c>
      <c r="AF131" s="4"/>
      <c r="AG131" s="4"/>
      <c r="AH131" s="4"/>
      <c r="AI131" s="2" t="str">
        <f>IFERROR(IF(INDEX(AI$1:AI130,MATCH(BT131,BT$1:BT130,0),1)=0,"",INDEX(AI$1:AI130,MATCH(BT131,BT$1:BT130,0),1)),"")</f>
        <v/>
      </c>
      <c r="AJ131" s="2" t="str">
        <f>IFERROR(IF(INDEX(AJ$1:AJ130,MATCH(BT131,BT$1:BT130,0),1)=0,"",INDEX(AJ$1:AJ130,MATCH(BT131,BT$1:BT130,0),1)),"")</f>
        <v/>
      </c>
      <c r="AK131" s="2" t="str">
        <f>IFERROR(IF(INDEX(AK$1:AK130,MATCH(BT131,BT$1:BT130,0),1)=0,"",INDEX(AK$1:AK130,MATCH(BT131,BT$1:BT130,0),1)),"")</f>
        <v/>
      </c>
      <c r="AL131" s="31"/>
      <c r="AM131" s="31"/>
      <c r="AN131" s="2"/>
      <c r="AO131" s="4"/>
      <c r="AP131" s="4"/>
      <c r="AQ131" s="4"/>
      <c r="AR131" s="4"/>
      <c r="AS131" s="4"/>
      <c r="AT131" s="4"/>
      <c r="AU131" s="4"/>
      <c r="AV131" s="4"/>
      <c r="AW131" s="4"/>
      <c r="AY131" s="7"/>
      <c r="AZ131" s="47"/>
      <c r="BA131" s="66"/>
      <c r="BB131" s="66"/>
      <c r="BC131" s="66"/>
      <c r="BD131" s="78"/>
      <c r="BE131" s="66"/>
      <c r="BF131" s="66"/>
      <c r="BG131" s="4"/>
      <c r="BH131" s="69"/>
      <c r="BI131" s="4"/>
      <c r="BJ131" s="4"/>
      <c r="BK131" s="9"/>
      <c r="BL131" s="7"/>
      <c r="BM131" s="7"/>
      <c r="BN131" s="7"/>
      <c r="BO131" s="286"/>
      <c r="BP131" s="22"/>
      <c r="BQ131" s="7" t="str">
        <f t="shared" ca="1" si="38"/>
        <v/>
      </c>
      <c r="BR131" s="75" t="str">
        <f t="shared" si="39"/>
        <v/>
      </c>
      <c r="BS131" s="75" t="str">
        <f t="shared" si="40"/>
        <v/>
      </c>
      <c r="BT131" s="5" t="str">
        <f t="shared" si="41"/>
        <v/>
      </c>
      <c r="BU131" s="79" t="str">
        <f t="shared" si="42"/>
        <v/>
      </c>
      <c r="BV131" s="79" t="str">
        <f t="shared" si="43"/>
        <v/>
      </c>
      <c r="BW131" s="79" t="str">
        <f t="shared" si="44"/>
        <v/>
      </c>
      <c r="CC131" s="4" t="str">
        <f>IF(IFERROR(VLOOKUP(C131,C132:C$1993,1,0),"")="","",COUNTIF(C:C,C131))</f>
        <v/>
      </c>
      <c r="CG131" s="5" t="str">
        <f>IF(B131="","",IF(CC131="",1+(MAX(CG$2:CG130)),""))</f>
        <v/>
      </c>
      <c r="CH131" s="5" t="str">
        <f t="shared" si="45"/>
        <v/>
      </c>
      <c r="CI131" s="5" t="str">
        <f t="shared" si="46"/>
        <v/>
      </c>
      <c r="CJ131" s="14" t="str">
        <f t="shared" si="47"/>
        <v/>
      </c>
      <c r="CK131" s="25"/>
      <c r="CL131" s="15"/>
      <c r="CM131" s="5" t="str">
        <f t="shared" si="35"/>
        <v/>
      </c>
      <c r="CP131" s="5" t="str">
        <f t="shared" si="33"/>
        <v/>
      </c>
      <c r="CQ131" s="5" t="str">
        <f>IF(BT131="","",IFERROR(IF(VLOOKUP(BT131,BT$2:BT130,1,0)=0,"",""),BT131))</f>
        <v/>
      </c>
      <c r="CR131" s="22" t="str">
        <f>IF(CQ131="","",(IFERROR(VLOOKUP(MID(CQ131,1,1),$DI$2:DM$28,3,0),0)+IFERROR(VLOOKUP(MID(CQ131,2,1),DI$2:DM$28,4,0),0)+IFERROR(VLOOKUP(MID(CQ131,3,1),DI$2:DM$28,5,0),0)+(ROW(CQ131)/1000000000000)))</f>
        <v/>
      </c>
      <c r="CT131" s="5">
        <v>130</v>
      </c>
      <c r="CU131" s="5" t="str">
        <f>IFERROR(VLOOKUP(CT131,CP$2:CQ1207,2,0),"")</f>
        <v/>
      </c>
      <c r="DO131" s="5" t="e">
        <f>IF(REPORTE!AH$2="si",IF(C131=VALUE(REPORTE!C$22),IF(SUM(DO132:DO$1993),CONCATENATE(INT(B131),", "),INT(B131)),""),IF(C131=VALUE(REPORTE!C$21),IF(SUM(DO132:DO$1993),CONCATENATE(INT(B131),", "),INT(B131)),""))</f>
        <v>#VALUE!</v>
      </c>
    </row>
    <row r="132" spans="1:119" s="5" customFormat="1" ht="15" customHeight="1" x14ac:dyDescent="0.25">
      <c r="A132" s="4" t="str">
        <f t="shared" ca="1" si="36"/>
        <v/>
      </c>
      <c r="B132" s="6"/>
      <c r="C132" s="8"/>
      <c r="D132" s="1" t="str">
        <f>IFERROR(INDEX('padron cfe'!B:B,MATCH(DATOS!C132,'padron cfe'!A:A,0),1),"")</f>
        <v/>
      </c>
      <c r="E132" s="1"/>
      <c r="F132" s="7"/>
      <c r="G132" s="9" t="s">
        <v>157</v>
      </c>
      <c r="H132" s="5" t="str">
        <f>IF(F132="","",IFERROR(CONCATENATE("PEUA",VLOOKUP(ESTADO,REPORTE!AV$2:AW$33,2,0),DIDTRITO_FORM,CADER_FORM,IFERROR(INDEX(CA:CA,MATCH(DAY(F132),BZ:BZ,0),1),DAY(F132)),IFERROR(INDEX(CA:CA,MATCH(MONTH(F132),BZ:BZ,0),1),MONTH(F132)),YEAR(F132),G132),""))</f>
        <v/>
      </c>
      <c r="I132" s="4"/>
      <c r="J132" s="66"/>
      <c r="K132" s="66"/>
      <c r="L132" s="66"/>
      <c r="M132" s="2" t="str">
        <f>IFERROR(INDEX('padron cfe'!C:C,MATCH(DATOS!C132,'padron cfe'!A:A,0),1),"")</f>
        <v/>
      </c>
      <c r="N132" s="66" t="str">
        <f>IFERROR(IF(BT132="","",IF(INDEX(N$1:N131,MATCH(BT132,BT$1:BT131,0),1)=0,"",INDEX(N$1:N131,MATCH(BT132,BT$1:BT131,0),1))),"")</f>
        <v/>
      </c>
      <c r="O132" s="66" t="str">
        <f>IFERROR(IF(BT132="","",IF(INDEX(O$1:O131,MATCH(BT132,BT$1:BT131,0),1)=0,"",INDEX(O$1:O131,MATCH(BT132,BT$1:BT131,0),1))),"")</f>
        <v/>
      </c>
      <c r="P132" s="4"/>
      <c r="Q132" s="2"/>
      <c r="R132" s="66"/>
      <c r="T132" s="66"/>
      <c r="U132" s="5" t="str">
        <f>IFERROR(IF(INDEX(U$1:U131,MATCH(T132,T$1:T131,0),1)=0,"",INDEX(U$1:U131,MATCH(T132,T$1:T131,0),1)),"")</f>
        <v/>
      </c>
      <c r="V132" s="66"/>
      <c r="W132" s="5" t="str">
        <f>IFERROR(IF(INDEX(W$1:W131,MATCH(V132,V$1:V131,0),1)=0,"",INDEX(W$1:W131,MATCH(V132,V$1:V131,0),1)),"")</f>
        <v/>
      </c>
      <c r="X132" s="2" t="str">
        <f>IFERROR(INDEX('padron cfe'!D:D,MATCH(DATOS!C132,'padron cfe'!A:A,0),1),"")</f>
        <v/>
      </c>
      <c r="Y132" s="4"/>
      <c r="Z132" s="4"/>
      <c r="AA132" s="4"/>
      <c r="AB132" s="4"/>
      <c r="AC132" s="6" t="s">
        <v>157</v>
      </c>
      <c r="AD132" s="4"/>
      <c r="AE132" s="4" t="str">
        <f t="shared" si="37"/>
        <v/>
      </c>
      <c r="AF132" s="4"/>
      <c r="AG132" s="4"/>
      <c r="AH132" s="4"/>
      <c r="AI132" s="2" t="str">
        <f>IFERROR(IF(INDEX(AI$1:AI131,MATCH(BT132,BT$1:BT131,0),1)=0,"",INDEX(AI$1:AI131,MATCH(BT132,BT$1:BT131,0),1)),"")</f>
        <v/>
      </c>
      <c r="AJ132" s="2" t="str">
        <f>IFERROR(IF(INDEX(AJ$1:AJ131,MATCH(BT132,BT$1:BT131,0),1)=0,"",INDEX(AJ$1:AJ131,MATCH(BT132,BT$1:BT131,0),1)),"")</f>
        <v/>
      </c>
      <c r="AK132" s="2" t="str">
        <f>IFERROR(IF(INDEX(AK$1:AK131,MATCH(BT132,BT$1:BT131,0),1)=0,"",INDEX(AK$1:AK131,MATCH(BT132,BT$1:BT131,0),1)),"")</f>
        <v/>
      </c>
      <c r="AL132" s="31"/>
      <c r="AM132" s="31"/>
      <c r="AN132" s="2"/>
      <c r="AO132" s="4"/>
      <c r="AP132" s="4"/>
      <c r="AQ132" s="4"/>
      <c r="AR132" s="4"/>
      <c r="AS132" s="4"/>
      <c r="AT132" s="4"/>
      <c r="AU132" s="4"/>
      <c r="AV132" s="4"/>
      <c r="AW132" s="4"/>
      <c r="AY132" s="7"/>
      <c r="AZ132" s="47"/>
      <c r="BA132" s="66"/>
      <c r="BB132" s="66"/>
      <c r="BC132" s="66"/>
      <c r="BD132" s="78"/>
      <c r="BE132" s="66"/>
      <c r="BF132" s="66"/>
      <c r="BG132" s="4"/>
      <c r="BH132" s="69"/>
      <c r="BI132" s="4"/>
      <c r="BJ132" s="4"/>
      <c r="BK132" s="9" t="s">
        <v>157</v>
      </c>
      <c r="BL132" s="7"/>
      <c r="BM132" s="7"/>
      <c r="BN132" s="7"/>
      <c r="BO132" s="286"/>
      <c r="BP132" s="22"/>
      <c r="BQ132" s="7" t="str">
        <f t="shared" ca="1" si="38"/>
        <v/>
      </c>
      <c r="BR132" s="75" t="str">
        <f t="shared" si="39"/>
        <v/>
      </c>
      <c r="BS132" s="75" t="str">
        <f t="shared" si="40"/>
        <v/>
      </c>
      <c r="BT132" s="5" t="str">
        <f t="shared" si="41"/>
        <v/>
      </c>
      <c r="BU132" s="79" t="str">
        <f t="shared" si="42"/>
        <v/>
      </c>
      <c r="BV132" s="79" t="str">
        <f t="shared" si="43"/>
        <v/>
      </c>
      <c r="BW132" s="79" t="str">
        <f t="shared" si="44"/>
        <v/>
      </c>
      <c r="CC132" s="4" t="str">
        <f>IF(IFERROR(VLOOKUP(C132,C133:C$1993,1,0),"")="","",COUNTIF(C:C,C132))</f>
        <v/>
      </c>
      <c r="CG132" s="5" t="str">
        <f>IF(B132="","",IF(CC132="",1+(MAX(CG$2:CG131)),""))</f>
        <v/>
      </c>
      <c r="CH132" s="5" t="str">
        <f t="shared" si="45"/>
        <v/>
      </c>
      <c r="CI132" s="5" t="str">
        <f t="shared" si="46"/>
        <v/>
      </c>
      <c r="CJ132" s="14" t="str">
        <f t="shared" si="47"/>
        <v/>
      </c>
      <c r="CK132" s="25"/>
      <c r="CL132" s="15"/>
      <c r="CM132" s="5" t="str">
        <f t="shared" si="35"/>
        <v/>
      </c>
      <c r="CP132" s="5" t="str">
        <f t="shared" si="33"/>
        <v/>
      </c>
      <c r="CQ132" s="5" t="str">
        <f>IF(BT132="","",IFERROR(IF(VLOOKUP(BT132,BT$2:BT131,1,0)=0,"",""),BT132))</f>
        <v/>
      </c>
      <c r="CR132" s="22" t="str">
        <f>IF(CQ132="","",(IFERROR(VLOOKUP(MID(CQ132,1,1),$DI$2:DM$28,3,0),0)+IFERROR(VLOOKUP(MID(CQ132,2,1),DI$2:DM$28,4,0),0)+IFERROR(VLOOKUP(MID(CQ132,3,1),DI$2:DM$28,5,0),0)+(ROW(CQ132)/1000000000000)))</f>
        <v/>
      </c>
      <c r="CT132" s="5">
        <v>131</v>
      </c>
      <c r="CU132" s="5" t="str">
        <f>IFERROR(VLOOKUP(CT132,CP$2:CQ1208,2,0),"")</f>
        <v/>
      </c>
      <c r="DO132" s="5" t="e">
        <f>IF(REPORTE!AH$2="si",IF(C132=VALUE(REPORTE!C$22),IF(SUM(DO133:DO$1993),CONCATENATE(INT(B132),", "),INT(B132)),""),IF(C132=VALUE(REPORTE!C$21),IF(SUM(DO133:DO$1993),CONCATENATE(INT(B132),", "),INT(B132)),""))</f>
        <v>#VALUE!</v>
      </c>
    </row>
    <row r="133" spans="1:119" s="5" customFormat="1" ht="15" customHeight="1" x14ac:dyDescent="0.25">
      <c r="A133" s="4" t="str">
        <f t="shared" ca="1" si="36"/>
        <v/>
      </c>
      <c r="B133" s="6"/>
      <c r="C133" s="8"/>
      <c r="D133" s="1" t="str">
        <f>IFERROR(INDEX('padron cfe'!B:B,MATCH(DATOS!C133,'padron cfe'!A:A,0),1),"")</f>
        <v/>
      </c>
      <c r="E133" s="1"/>
      <c r="F133" s="7"/>
      <c r="G133" s="9" t="s">
        <v>157</v>
      </c>
      <c r="H133" s="5" t="str">
        <f>IF(F133="","",IFERROR(CONCATENATE("PEUA",VLOOKUP(ESTADO,REPORTE!AV$2:AW$33,2,0),DIDTRITO_FORM,CADER_FORM,IFERROR(INDEX(CA:CA,MATCH(DAY(F133),BZ:BZ,0),1),DAY(F133)),IFERROR(INDEX(CA:CA,MATCH(MONTH(F133),BZ:BZ,0),1),MONTH(F133)),YEAR(F133),G133),""))</f>
        <v/>
      </c>
      <c r="I133" s="4"/>
      <c r="J133" s="66"/>
      <c r="K133" s="66"/>
      <c r="L133" s="66"/>
      <c r="M133" s="2" t="str">
        <f>IFERROR(INDEX('padron cfe'!C:C,MATCH(DATOS!C133,'padron cfe'!A:A,0),1),"")</f>
        <v/>
      </c>
      <c r="N133" s="66" t="str">
        <f>IFERROR(IF(BT133="","",IF(INDEX(N$1:N132,MATCH(BT133,BT$1:BT132,0),1)=0,"",INDEX(N$1:N132,MATCH(BT133,BT$1:BT132,0),1))),"")</f>
        <v/>
      </c>
      <c r="O133" s="66" t="str">
        <f>IFERROR(IF(BT133="","",IF(INDEX(O$1:O132,MATCH(BT133,BT$1:BT132,0),1)=0,"",INDEX(O$1:O132,MATCH(BT133,BT$1:BT132,0),1))),"")</f>
        <v/>
      </c>
      <c r="P133" s="4"/>
      <c r="Q133" s="2"/>
      <c r="R133" s="66"/>
      <c r="T133" s="66"/>
      <c r="U133" s="5" t="str">
        <f>IFERROR(IF(INDEX(U$1:U132,MATCH(T133,T$1:T132,0),1)=0,"",INDEX(U$1:U132,MATCH(T133,T$1:T132,0),1)),"")</f>
        <v/>
      </c>
      <c r="V133" s="66"/>
      <c r="W133" s="5" t="str">
        <f>IFERROR(IF(INDEX(W$1:W132,MATCH(V133,V$1:V132,0),1)=0,"",INDEX(W$1:W132,MATCH(V133,V$1:V132,0),1)),"")</f>
        <v/>
      </c>
      <c r="X133" s="2" t="str">
        <f>IFERROR(INDEX('padron cfe'!D:D,MATCH(DATOS!C133,'padron cfe'!A:A,0),1),"")</f>
        <v/>
      </c>
      <c r="Y133" s="4"/>
      <c r="Z133" s="4"/>
      <c r="AA133" s="4"/>
      <c r="AB133" s="4"/>
      <c r="AC133" s="6" t="s">
        <v>157</v>
      </c>
      <c r="AD133" s="4"/>
      <c r="AE133" s="4" t="str">
        <f t="shared" si="37"/>
        <v/>
      </c>
      <c r="AF133" s="4"/>
      <c r="AG133" s="4"/>
      <c r="AH133" s="4"/>
      <c r="AI133" s="2" t="str">
        <f>IFERROR(IF(INDEX(AI$1:AI132,MATCH(BT133,BT$1:BT132,0),1)=0,"",INDEX(AI$1:AI132,MATCH(BT133,BT$1:BT132,0),1)),"")</f>
        <v/>
      </c>
      <c r="AJ133" s="2" t="str">
        <f>IFERROR(IF(INDEX(AJ$1:AJ132,MATCH(BT133,BT$1:BT132,0),1)=0,"",INDEX(AJ$1:AJ132,MATCH(BT133,BT$1:BT132,0),1)),"")</f>
        <v/>
      </c>
      <c r="AK133" s="2" t="str">
        <f>IFERROR(IF(INDEX(AK$1:AK132,MATCH(BT133,BT$1:BT132,0),1)=0,"",INDEX(AK$1:AK132,MATCH(BT133,BT$1:BT132,0),1)),"")</f>
        <v/>
      </c>
      <c r="AL133" s="31"/>
      <c r="AM133" s="31"/>
      <c r="AN133" s="2"/>
      <c r="AO133" s="4"/>
      <c r="AP133" s="4"/>
      <c r="AQ133" s="4"/>
      <c r="AR133" s="4"/>
      <c r="AS133" s="4"/>
      <c r="AT133" s="4"/>
      <c r="AU133" s="4"/>
      <c r="AV133" s="4"/>
      <c r="AW133" s="4"/>
      <c r="AY133" s="7"/>
      <c r="AZ133" s="47"/>
      <c r="BA133" s="66"/>
      <c r="BB133" s="66"/>
      <c r="BC133" s="66"/>
      <c r="BD133" s="78"/>
      <c r="BE133" s="66"/>
      <c r="BF133" s="66"/>
      <c r="BG133" s="4"/>
      <c r="BH133" s="69"/>
      <c r="BI133" s="4"/>
      <c r="BJ133" s="4"/>
      <c r="BK133" s="9"/>
      <c r="BL133" s="7"/>
      <c r="BM133" s="7"/>
      <c r="BN133" s="7"/>
      <c r="BO133" s="286"/>
      <c r="BP133" s="22"/>
      <c r="BQ133" s="7" t="str">
        <f t="shared" ca="1" si="38"/>
        <v/>
      </c>
      <c r="BR133" s="75" t="str">
        <f t="shared" si="39"/>
        <v/>
      </c>
      <c r="BS133" s="75" t="str">
        <f t="shared" si="40"/>
        <v/>
      </c>
      <c r="BT133" s="5" t="str">
        <f t="shared" si="41"/>
        <v/>
      </c>
      <c r="BU133" s="79" t="str">
        <f t="shared" si="42"/>
        <v/>
      </c>
      <c r="BV133" s="79" t="str">
        <f t="shared" si="43"/>
        <v/>
      </c>
      <c r="BW133" s="79" t="str">
        <f t="shared" si="44"/>
        <v/>
      </c>
      <c r="CC133" s="4" t="str">
        <f>IF(IFERROR(VLOOKUP(C133,C134:C$1993,1,0),"")="","",COUNTIF(C:C,C133))</f>
        <v/>
      </c>
      <c r="CG133" s="5" t="str">
        <f>IF(B133="","",IF(CC133="",1+(MAX(CG$2:CG132)),""))</f>
        <v/>
      </c>
      <c r="CH133" s="5" t="str">
        <f t="shared" si="45"/>
        <v/>
      </c>
      <c r="CI133" s="5" t="str">
        <f t="shared" si="46"/>
        <v/>
      </c>
      <c r="CJ133" s="14" t="str">
        <f t="shared" si="47"/>
        <v/>
      </c>
      <c r="CK133" s="25"/>
      <c r="CL133" s="15"/>
      <c r="CM133" s="5" t="str">
        <f t="shared" si="35"/>
        <v/>
      </c>
      <c r="CP133" s="5" t="str">
        <f t="shared" si="33"/>
        <v/>
      </c>
      <c r="CQ133" s="5" t="str">
        <f>IF(BT133="","",IFERROR(IF(VLOOKUP(BT133,BT$2:BT132,1,0)=0,"",""),BT133))</f>
        <v/>
      </c>
      <c r="CR133" s="22" t="str">
        <f>IF(CQ133="","",(IFERROR(VLOOKUP(MID(CQ133,1,1),$DI$2:DM$28,3,0),0)+IFERROR(VLOOKUP(MID(CQ133,2,1),DI$2:DM$28,4,0),0)+IFERROR(VLOOKUP(MID(CQ133,3,1),DI$2:DM$28,5,0),0)+(ROW(CQ133)/1000000000000)))</f>
        <v/>
      </c>
      <c r="CT133" s="5">
        <v>132</v>
      </c>
      <c r="CU133" s="5" t="str">
        <f>IFERROR(VLOOKUP(CT133,CP$2:CQ1209,2,0),"")</f>
        <v/>
      </c>
      <c r="DO133" s="5" t="e">
        <f>IF(REPORTE!AH$2="si",IF(C133=VALUE(REPORTE!C$22),IF(SUM(DO134:DO$1993),CONCATENATE(INT(B133),", "),INT(B133)),""),IF(C133=VALUE(REPORTE!C$21),IF(SUM(DO134:DO$1993),CONCATENATE(INT(B133),", "),INT(B133)),""))</f>
        <v>#VALUE!</v>
      </c>
    </row>
    <row r="134" spans="1:119" s="5" customFormat="1" ht="15" customHeight="1" x14ac:dyDescent="0.25">
      <c r="A134" s="4" t="str">
        <f t="shared" ca="1" si="36"/>
        <v/>
      </c>
      <c r="B134" s="6"/>
      <c r="C134" s="8"/>
      <c r="D134" s="1" t="str">
        <f>IFERROR(INDEX('padron cfe'!B:B,MATCH(DATOS!C134,'padron cfe'!A:A,0),1),"")</f>
        <v/>
      </c>
      <c r="E134" s="1"/>
      <c r="F134" s="7"/>
      <c r="G134" s="9" t="s">
        <v>157</v>
      </c>
      <c r="H134" s="5" t="str">
        <f>IF(F134="","",IFERROR(CONCATENATE("PEUA",VLOOKUP(ESTADO,REPORTE!AV$2:AW$33,2,0),DIDTRITO_FORM,CADER_FORM,IFERROR(INDEX(CA:CA,MATCH(DAY(F134),BZ:BZ,0),1),DAY(F134)),IFERROR(INDEX(CA:CA,MATCH(MONTH(F134),BZ:BZ,0),1),MONTH(F134)),YEAR(F134),G134),""))</f>
        <v/>
      </c>
      <c r="I134" s="4"/>
      <c r="J134" s="66"/>
      <c r="K134" s="66"/>
      <c r="L134" s="66"/>
      <c r="M134" s="2" t="str">
        <f>IFERROR(INDEX('padron cfe'!C:C,MATCH(DATOS!C134,'padron cfe'!A:A,0),1),"")</f>
        <v/>
      </c>
      <c r="N134" s="66" t="str">
        <f>IFERROR(IF(BT134="","",IF(INDEX(N$1:N133,MATCH(BT134,BT$1:BT133,0),1)=0,"",INDEX(N$1:N133,MATCH(BT134,BT$1:BT133,0),1))),"")</f>
        <v/>
      </c>
      <c r="O134" s="66" t="str">
        <f>IFERROR(IF(BT134="","",IF(INDEX(O$1:O133,MATCH(BT134,BT$1:BT133,0),1)=0,"",INDEX(O$1:O133,MATCH(BT134,BT$1:BT133,0),1))),"")</f>
        <v/>
      </c>
      <c r="P134" s="4"/>
      <c r="Q134" s="2"/>
      <c r="R134" s="66"/>
      <c r="T134" s="66"/>
      <c r="U134" s="5" t="str">
        <f>IFERROR(IF(INDEX(U$1:U133,MATCH(T134,T$1:T133,0),1)=0,"",INDEX(U$1:U133,MATCH(T134,T$1:T133,0),1)),"")</f>
        <v/>
      </c>
      <c r="V134" s="66"/>
      <c r="W134" s="5" t="str">
        <f>IFERROR(IF(INDEX(W$1:W133,MATCH(V134,V$1:V133,0),1)=0,"",INDEX(W$1:W133,MATCH(V134,V$1:V133,0),1)),"")</f>
        <v/>
      </c>
      <c r="X134" s="2" t="str">
        <f>IFERROR(INDEX('padron cfe'!D:D,MATCH(DATOS!C134,'padron cfe'!A:A,0),1),"")</f>
        <v/>
      </c>
      <c r="Y134" s="4"/>
      <c r="Z134" s="4"/>
      <c r="AA134" s="4"/>
      <c r="AB134" s="4"/>
      <c r="AC134" s="6" t="s">
        <v>157</v>
      </c>
      <c r="AD134" s="4"/>
      <c r="AE134" s="4" t="str">
        <f t="shared" si="37"/>
        <v/>
      </c>
      <c r="AF134" s="4"/>
      <c r="AG134" s="4"/>
      <c r="AH134" s="4"/>
      <c r="AI134" s="2" t="str">
        <f>IFERROR(IF(INDEX(AI$1:AI133,MATCH(BT134,BT$1:BT133,0),1)=0,"",INDEX(AI$1:AI133,MATCH(BT134,BT$1:BT133,0),1)),"")</f>
        <v/>
      </c>
      <c r="AJ134" s="2" t="str">
        <f>IFERROR(IF(INDEX(AJ$1:AJ133,MATCH(BT134,BT$1:BT133,0),1)=0,"",INDEX(AJ$1:AJ133,MATCH(BT134,BT$1:BT133,0),1)),"")</f>
        <v/>
      </c>
      <c r="AK134" s="2" t="str">
        <f>IFERROR(IF(INDEX(AK$1:AK133,MATCH(BT134,BT$1:BT133,0),1)=0,"",INDEX(AK$1:AK133,MATCH(BT134,BT$1:BT133,0),1)),"")</f>
        <v/>
      </c>
      <c r="AL134" s="31"/>
      <c r="AM134" s="31"/>
      <c r="AN134" s="2"/>
      <c r="AO134" s="4"/>
      <c r="AP134" s="4"/>
      <c r="AQ134" s="4"/>
      <c r="AR134" s="4"/>
      <c r="AS134" s="4"/>
      <c r="AT134" s="4"/>
      <c r="AU134" s="4"/>
      <c r="AV134" s="4"/>
      <c r="AW134" s="4"/>
      <c r="AY134" s="7"/>
      <c r="AZ134" s="47"/>
      <c r="BA134" s="66"/>
      <c r="BB134" s="66"/>
      <c r="BC134" s="66"/>
      <c r="BD134" s="78"/>
      <c r="BE134" s="66"/>
      <c r="BF134" s="66"/>
      <c r="BG134" s="4"/>
      <c r="BH134" s="69"/>
      <c r="BI134" s="4"/>
      <c r="BJ134" s="4"/>
      <c r="BK134" s="9" t="s">
        <v>157</v>
      </c>
      <c r="BL134" s="7"/>
      <c r="BM134" s="7"/>
      <c r="BN134" s="7"/>
      <c r="BO134" s="286"/>
      <c r="BP134" s="22"/>
      <c r="BQ134" s="7" t="str">
        <f t="shared" ca="1" si="38"/>
        <v/>
      </c>
      <c r="BR134" s="75" t="str">
        <f t="shared" si="39"/>
        <v/>
      </c>
      <c r="BS134" s="75" t="str">
        <f t="shared" si="40"/>
        <v/>
      </c>
      <c r="BT134" s="5" t="str">
        <f t="shared" si="41"/>
        <v/>
      </c>
      <c r="BU134" s="79" t="str">
        <f t="shared" si="42"/>
        <v/>
      </c>
      <c r="BV134" s="79" t="str">
        <f t="shared" si="43"/>
        <v/>
      </c>
      <c r="BW134" s="79" t="str">
        <f t="shared" si="44"/>
        <v/>
      </c>
      <c r="CC134" s="4" t="str">
        <f>IF(IFERROR(VLOOKUP(C134,C135:C$1993,1,0),"")="","",COUNTIF(C:C,C134))</f>
        <v/>
      </c>
      <c r="CG134" s="5" t="str">
        <f>IF(B134="","",IF(CC134="",1+(MAX(CG$2:CG133)),""))</f>
        <v/>
      </c>
      <c r="CH134" s="5" t="str">
        <f t="shared" si="45"/>
        <v/>
      </c>
      <c r="CI134" s="5" t="str">
        <f t="shared" si="46"/>
        <v/>
      </c>
      <c r="CJ134" s="14" t="str">
        <f t="shared" si="47"/>
        <v/>
      </c>
      <c r="CK134" s="25"/>
      <c r="CL134" s="15"/>
      <c r="CM134" s="5" t="str">
        <f t="shared" si="35"/>
        <v/>
      </c>
      <c r="CP134" s="5" t="str">
        <f t="shared" si="33"/>
        <v/>
      </c>
      <c r="CQ134" s="5" t="str">
        <f>IF(BT134="","",IFERROR(IF(VLOOKUP(BT134,BT$2:BT133,1,0)=0,"",""),BT134))</f>
        <v/>
      </c>
      <c r="CR134" s="22" t="str">
        <f>IF(CQ134="","",(IFERROR(VLOOKUP(MID(CQ134,1,1),$DI$2:DM$28,3,0),0)+IFERROR(VLOOKUP(MID(CQ134,2,1),DI$2:DM$28,4,0),0)+IFERROR(VLOOKUP(MID(CQ134,3,1),DI$2:DM$28,5,0),0)+(ROW(CQ134)/1000000000000)))</f>
        <v/>
      </c>
      <c r="CT134" s="5">
        <v>133</v>
      </c>
      <c r="CU134" s="5" t="str">
        <f>IFERROR(VLOOKUP(CT134,CP$2:CQ1210,2,0),"")</f>
        <v/>
      </c>
      <c r="DO134" s="5" t="e">
        <f>IF(REPORTE!AH$2="si",IF(C134=VALUE(REPORTE!C$22),IF(SUM(DO135:DO$1993),CONCATENATE(INT(B134),", "),INT(B134)),""),IF(C134=VALUE(REPORTE!C$21),IF(SUM(DO135:DO$1993),CONCATENATE(INT(B134),", "),INT(B134)),""))</f>
        <v>#VALUE!</v>
      </c>
    </row>
    <row r="135" spans="1:119" s="5" customFormat="1" ht="15" customHeight="1" x14ac:dyDescent="0.25">
      <c r="A135" s="4" t="str">
        <f t="shared" ca="1" si="36"/>
        <v/>
      </c>
      <c r="B135" s="6"/>
      <c r="C135" s="8"/>
      <c r="D135" s="1" t="str">
        <f>IFERROR(INDEX('padron cfe'!B:B,MATCH(DATOS!C135,'padron cfe'!A:A,0),1),"")</f>
        <v/>
      </c>
      <c r="E135" s="1"/>
      <c r="F135" s="7"/>
      <c r="G135" s="9" t="s">
        <v>157</v>
      </c>
      <c r="H135" s="5" t="str">
        <f>IF(F135="","",IFERROR(CONCATENATE("PEUA",VLOOKUP(ESTADO,REPORTE!AV$2:AW$33,2,0),DIDTRITO_FORM,CADER_FORM,IFERROR(INDEX(CA:CA,MATCH(DAY(F135),BZ:BZ,0),1),DAY(F135)),IFERROR(INDEX(CA:CA,MATCH(MONTH(F135),BZ:BZ,0),1),MONTH(F135)),YEAR(F135),G135),""))</f>
        <v/>
      </c>
      <c r="I135" s="4"/>
      <c r="J135" s="66"/>
      <c r="K135" s="66"/>
      <c r="L135" s="66"/>
      <c r="M135" s="2" t="str">
        <f>IFERROR(INDEX('padron cfe'!C:C,MATCH(DATOS!C135,'padron cfe'!A:A,0),1),"")</f>
        <v/>
      </c>
      <c r="N135" s="66" t="str">
        <f>IFERROR(IF(BT135="","",IF(INDEX(N$1:N134,MATCH(BT135,BT$1:BT134,0),1)=0,"",INDEX(N$1:N134,MATCH(BT135,BT$1:BT134,0),1))),"")</f>
        <v/>
      </c>
      <c r="O135" s="66" t="str">
        <f>IFERROR(IF(BT135="","",IF(INDEX(O$1:O134,MATCH(BT135,BT$1:BT134,0),1)=0,"",INDEX(O$1:O134,MATCH(BT135,BT$1:BT134,0),1))),"")</f>
        <v/>
      </c>
      <c r="P135" s="4"/>
      <c r="Q135" s="2"/>
      <c r="R135" s="66"/>
      <c r="T135" s="66"/>
      <c r="U135" s="5" t="str">
        <f>IFERROR(IF(INDEX(U$1:U134,MATCH(T135,T$1:T134,0),1)=0,"",INDEX(U$1:U134,MATCH(T135,T$1:T134,0),1)),"")</f>
        <v/>
      </c>
      <c r="V135" s="66"/>
      <c r="W135" s="5" t="str">
        <f>IFERROR(IF(INDEX(W$1:W134,MATCH(V135,V$1:V134,0),1)=0,"",INDEX(W$1:W134,MATCH(V135,V$1:V134,0),1)),"")</f>
        <v/>
      </c>
      <c r="X135" s="2" t="str">
        <f>IFERROR(INDEX('padron cfe'!D:D,MATCH(DATOS!C135,'padron cfe'!A:A,0),1),"")</f>
        <v/>
      </c>
      <c r="Y135" s="4"/>
      <c r="Z135" s="4"/>
      <c r="AA135" s="4"/>
      <c r="AB135" s="4"/>
      <c r="AC135" s="6" t="s">
        <v>157</v>
      </c>
      <c r="AD135" s="4"/>
      <c r="AE135" s="4" t="str">
        <f t="shared" si="37"/>
        <v/>
      </c>
      <c r="AF135" s="4"/>
      <c r="AG135" s="4"/>
      <c r="AH135" s="4"/>
      <c r="AI135" s="2" t="str">
        <f>IFERROR(IF(INDEX(AI$1:AI134,MATCH(BT135,BT$1:BT134,0),1)=0,"",INDEX(AI$1:AI134,MATCH(BT135,BT$1:BT134,0),1)),"")</f>
        <v/>
      </c>
      <c r="AJ135" s="2" t="str">
        <f>IFERROR(IF(INDEX(AJ$1:AJ134,MATCH(BT135,BT$1:BT134,0),1)=0,"",INDEX(AJ$1:AJ134,MATCH(BT135,BT$1:BT134,0),1)),"")</f>
        <v/>
      </c>
      <c r="AK135" s="2" t="str">
        <f>IFERROR(IF(INDEX(AK$1:AK134,MATCH(BT135,BT$1:BT134,0),1)=0,"",INDEX(AK$1:AK134,MATCH(BT135,BT$1:BT134,0),1)),"")</f>
        <v/>
      </c>
      <c r="AL135" s="31"/>
      <c r="AM135" s="31"/>
      <c r="AN135" s="2"/>
      <c r="AO135" s="4"/>
      <c r="AP135" s="4"/>
      <c r="AQ135" s="4"/>
      <c r="AR135" s="4"/>
      <c r="AS135" s="4"/>
      <c r="AT135" s="4"/>
      <c r="AU135" s="4"/>
      <c r="AV135" s="4"/>
      <c r="AW135" s="4"/>
      <c r="AY135" s="7"/>
      <c r="AZ135" s="47"/>
      <c r="BA135" s="66"/>
      <c r="BB135" s="66"/>
      <c r="BC135" s="66"/>
      <c r="BD135" s="78"/>
      <c r="BE135" s="66"/>
      <c r="BF135" s="66"/>
      <c r="BG135" s="4"/>
      <c r="BH135" s="69"/>
      <c r="BI135" s="4"/>
      <c r="BJ135" s="4"/>
      <c r="BK135" s="9"/>
      <c r="BL135" s="7"/>
      <c r="BM135" s="7"/>
      <c r="BN135" s="7"/>
      <c r="BO135" s="286"/>
      <c r="BP135" s="22"/>
      <c r="BQ135" s="7" t="str">
        <f t="shared" ca="1" si="38"/>
        <v/>
      </c>
      <c r="BR135" s="75" t="str">
        <f t="shared" si="39"/>
        <v/>
      </c>
      <c r="BS135" s="75" t="str">
        <f t="shared" si="40"/>
        <v/>
      </c>
      <c r="BT135" s="5" t="str">
        <f t="shared" si="41"/>
        <v/>
      </c>
      <c r="BU135" s="79" t="str">
        <f t="shared" si="42"/>
        <v/>
      </c>
      <c r="BV135" s="79" t="str">
        <f t="shared" si="43"/>
        <v/>
      </c>
      <c r="BW135" s="79" t="str">
        <f t="shared" si="44"/>
        <v/>
      </c>
      <c r="CC135" s="4" t="str">
        <f>IF(IFERROR(VLOOKUP(C135,C136:C$1993,1,0),"")="","",COUNTIF(C:C,C135))</f>
        <v/>
      </c>
      <c r="CG135" s="5" t="str">
        <f>IF(B135="","",IF(CC135="",1+(MAX(CG$2:CG134)),""))</f>
        <v/>
      </c>
      <c r="CH135" s="5" t="str">
        <f t="shared" si="45"/>
        <v/>
      </c>
      <c r="CI135" s="5" t="str">
        <f t="shared" si="46"/>
        <v/>
      </c>
      <c r="CJ135" s="14" t="str">
        <f t="shared" si="47"/>
        <v/>
      </c>
      <c r="CK135" s="25"/>
      <c r="CL135" s="15"/>
      <c r="CM135" s="5" t="str">
        <f t="shared" si="35"/>
        <v/>
      </c>
      <c r="CP135" s="5" t="str">
        <f t="shared" si="33"/>
        <v/>
      </c>
      <c r="CQ135" s="5" t="str">
        <f>IF(BT135="","",IFERROR(IF(VLOOKUP(BT135,BT$2:BT134,1,0)=0,"",""),BT135))</f>
        <v/>
      </c>
      <c r="CR135" s="22" t="str">
        <f>IF(CQ135="","",(IFERROR(VLOOKUP(MID(CQ135,1,1),$DI$2:DM$28,3,0),0)+IFERROR(VLOOKUP(MID(CQ135,2,1),DI$2:DM$28,4,0),0)+IFERROR(VLOOKUP(MID(CQ135,3,1),DI$2:DM$28,5,0),0)+(ROW(CQ135)/1000000000000)))</f>
        <v/>
      </c>
      <c r="CT135" s="5">
        <v>134</v>
      </c>
      <c r="CU135" s="5" t="str">
        <f>IFERROR(VLOOKUP(CT135,CP$2:CQ1211,2,0),"")</f>
        <v/>
      </c>
      <c r="DO135" s="5" t="e">
        <f>IF(REPORTE!AH$2="si",IF(C135=VALUE(REPORTE!C$22),IF(SUM(DO136:DO$1993),CONCATENATE(INT(B135),", "),INT(B135)),""),IF(C135=VALUE(REPORTE!C$21),IF(SUM(DO136:DO$1993),CONCATENATE(INT(B135),", "),INT(B135)),""))</f>
        <v>#VALUE!</v>
      </c>
    </row>
    <row r="136" spans="1:119" s="5" customFormat="1" ht="15" customHeight="1" x14ac:dyDescent="0.25">
      <c r="A136" s="4" t="str">
        <f t="shared" ca="1" si="36"/>
        <v/>
      </c>
      <c r="B136" s="6"/>
      <c r="C136" s="8"/>
      <c r="D136" s="1" t="str">
        <f>IFERROR(INDEX('padron cfe'!B:B,MATCH(DATOS!C136,'padron cfe'!A:A,0),1),"")</f>
        <v/>
      </c>
      <c r="E136" s="1"/>
      <c r="F136" s="7"/>
      <c r="G136" s="9" t="s">
        <v>157</v>
      </c>
      <c r="H136" s="5" t="str">
        <f>IF(F136="","",IFERROR(CONCATENATE("PEUA",VLOOKUP(ESTADO,REPORTE!AV$2:AW$33,2,0),DIDTRITO_FORM,CADER_FORM,IFERROR(INDEX(CA:CA,MATCH(DAY(F136),BZ:BZ,0),1),DAY(F136)),IFERROR(INDEX(CA:CA,MATCH(MONTH(F136),BZ:BZ,0),1),MONTH(F136)),YEAR(F136),G136),""))</f>
        <v/>
      </c>
      <c r="I136" s="4"/>
      <c r="J136" s="66"/>
      <c r="K136" s="66"/>
      <c r="L136" s="66"/>
      <c r="M136" s="2" t="str">
        <f>IFERROR(INDEX('padron cfe'!C:C,MATCH(DATOS!C136,'padron cfe'!A:A,0),1),"")</f>
        <v/>
      </c>
      <c r="N136" s="66" t="str">
        <f>IFERROR(IF(BT136="","",IF(INDEX(N$1:N135,MATCH(BT136,BT$1:BT135,0),1)=0,"",INDEX(N$1:N135,MATCH(BT136,BT$1:BT135,0),1))),"")</f>
        <v/>
      </c>
      <c r="O136" s="66" t="str">
        <f>IFERROR(IF(BT136="","",IF(INDEX(O$1:O135,MATCH(BT136,BT$1:BT135,0),1)=0,"",INDEX(O$1:O135,MATCH(BT136,BT$1:BT135,0),1))),"")</f>
        <v/>
      </c>
      <c r="P136" s="4"/>
      <c r="Q136" s="2"/>
      <c r="R136" s="66"/>
      <c r="T136" s="66"/>
      <c r="U136" s="5" t="str">
        <f>IFERROR(IF(INDEX(U$1:U135,MATCH(T136,T$1:T135,0),1)=0,"",INDEX(U$1:U135,MATCH(T136,T$1:T135,0),1)),"")</f>
        <v/>
      </c>
      <c r="V136" s="66"/>
      <c r="W136" s="5" t="str">
        <f>IFERROR(IF(INDEX(W$1:W135,MATCH(V136,V$1:V135,0),1)=0,"",INDEX(W$1:W135,MATCH(V136,V$1:V135,0),1)),"")</f>
        <v/>
      </c>
      <c r="X136" s="2" t="str">
        <f>IFERROR(INDEX('padron cfe'!D:D,MATCH(DATOS!C136,'padron cfe'!A:A,0),1),"")</f>
        <v/>
      </c>
      <c r="Y136" s="4"/>
      <c r="Z136" s="4"/>
      <c r="AA136" s="4"/>
      <c r="AB136" s="4"/>
      <c r="AC136" s="6" t="s">
        <v>157</v>
      </c>
      <c r="AD136" s="4"/>
      <c r="AE136" s="4" t="str">
        <f t="shared" si="37"/>
        <v/>
      </c>
      <c r="AF136" s="4"/>
      <c r="AG136" s="4"/>
      <c r="AH136" s="4"/>
      <c r="AI136" s="2" t="str">
        <f>IFERROR(IF(INDEX(AI$1:AI135,MATCH(BT136,BT$1:BT135,0),1)=0,"",INDEX(AI$1:AI135,MATCH(BT136,BT$1:BT135,0),1)),"")</f>
        <v/>
      </c>
      <c r="AJ136" s="2" t="str">
        <f>IFERROR(IF(INDEX(AJ$1:AJ135,MATCH(BT136,BT$1:BT135,0),1)=0,"",INDEX(AJ$1:AJ135,MATCH(BT136,BT$1:BT135,0),1)),"")</f>
        <v/>
      </c>
      <c r="AK136" s="2" t="str">
        <f>IFERROR(IF(INDEX(AK$1:AK135,MATCH(BT136,BT$1:BT135,0),1)=0,"",INDEX(AK$1:AK135,MATCH(BT136,BT$1:BT135,0),1)),"")</f>
        <v/>
      </c>
      <c r="AL136" s="31"/>
      <c r="AM136" s="31"/>
      <c r="AN136" s="2"/>
      <c r="AO136" s="4"/>
      <c r="AP136" s="4"/>
      <c r="AQ136" s="4"/>
      <c r="AR136" s="4"/>
      <c r="AS136" s="4"/>
      <c r="AT136" s="4"/>
      <c r="AU136" s="4"/>
      <c r="AV136" s="4"/>
      <c r="AW136" s="4"/>
      <c r="AY136" s="7"/>
      <c r="AZ136" s="47"/>
      <c r="BA136" s="66"/>
      <c r="BB136" s="66"/>
      <c r="BC136" s="66"/>
      <c r="BD136" s="78"/>
      <c r="BE136" s="66"/>
      <c r="BF136" s="66"/>
      <c r="BG136" s="4"/>
      <c r="BH136" s="69"/>
      <c r="BI136" s="4"/>
      <c r="BJ136" s="4"/>
      <c r="BK136" s="9" t="s">
        <v>157</v>
      </c>
      <c r="BL136" s="7"/>
      <c r="BM136" s="7"/>
      <c r="BN136" s="7"/>
      <c r="BO136" s="286"/>
      <c r="BP136" s="22"/>
      <c r="BQ136" s="7" t="str">
        <f t="shared" ca="1" si="38"/>
        <v/>
      </c>
      <c r="BR136" s="75" t="str">
        <f t="shared" si="39"/>
        <v/>
      </c>
      <c r="BS136" s="75" t="str">
        <f t="shared" si="40"/>
        <v/>
      </c>
      <c r="BT136" s="5" t="str">
        <f t="shared" si="41"/>
        <v/>
      </c>
      <c r="BU136" s="79" t="str">
        <f t="shared" si="42"/>
        <v/>
      </c>
      <c r="BV136" s="79" t="str">
        <f t="shared" si="43"/>
        <v/>
      </c>
      <c r="BW136" s="79" t="str">
        <f t="shared" si="44"/>
        <v/>
      </c>
      <c r="CC136" s="4" t="str">
        <f>IF(IFERROR(VLOOKUP(C136,C137:C$1993,1,0),"")="","",COUNTIF(C:C,C136))</f>
        <v/>
      </c>
      <c r="CG136" s="5" t="str">
        <f>IF(B136="","",IF(CC136="",1+(MAX(CG$2:CG135)),""))</f>
        <v/>
      </c>
      <c r="CH136" s="5" t="str">
        <f t="shared" si="45"/>
        <v/>
      </c>
      <c r="CI136" s="5" t="str">
        <f t="shared" si="46"/>
        <v/>
      </c>
      <c r="CJ136" s="14" t="str">
        <f t="shared" si="47"/>
        <v/>
      </c>
      <c r="CK136" s="25"/>
      <c r="CL136" s="15"/>
      <c r="CM136" s="5" t="str">
        <f t="shared" si="35"/>
        <v/>
      </c>
      <c r="CP136" s="5" t="str">
        <f t="shared" si="33"/>
        <v/>
      </c>
      <c r="CQ136" s="5" t="str">
        <f>IF(BT136="","",IFERROR(IF(VLOOKUP(BT136,BT$2:BT135,1,0)=0,"",""),BT136))</f>
        <v/>
      </c>
      <c r="CR136" s="22" t="str">
        <f>IF(CQ136="","",(IFERROR(VLOOKUP(MID(CQ136,1,1),$DI$2:DM$28,3,0),0)+IFERROR(VLOOKUP(MID(CQ136,2,1),DI$2:DM$28,4,0),0)+IFERROR(VLOOKUP(MID(CQ136,3,1),DI$2:DM$28,5,0),0)+(ROW(CQ136)/1000000000000)))</f>
        <v/>
      </c>
      <c r="CT136" s="5">
        <v>135</v>
      </c>
      <c r="CU136" s="5" t="str">
        <f>IFERROR(VLOOKUP(CT136,CP$2:CQ1212,2,0),"")</f>
        <v/>
      </c>
      <c r="DO136" s="5" t="e">
        <f>IF(REPORTE!AH$2="si",IF(C136=VALUE(REPORTE!C$22),IF(SUM(DO137:DO$1993),CONCATENATE(INT(B136),", "),INT(B136)),""),IF(C136=VALUE(REPORTE!C$21),IF(SUM(DO137:DO$1993),CONCATENATE(INT(B136),", "),INT(B136)),""))</f>
        <v>#VALUE!</v>
      </c>
    </row>
    <row r="137" spans="1:119" s="5" customFormat="1" ht="15" customHeight="1" x14ac:dyDescent="0.25">
      <c r="A137" s="4" t="str">
        <f t="shared" ca="1" si="36"/>
        <v/>
      </c>
      <c r="B137" s="6"/>
      <c r="C137" s="8"/>
      <c r="D137" s="1" t="str">
        <f>IFERROR(INDEX('padron cfe'!B:B,MATCH(DATOS!C137,'padron cfe'!A:A,0),1),"")</f>
        <v/>
      </c>
      <c r="E137" s="1"/>
      <c r="F137" s="7"/>
      <c r="G137" s="9" t="s">
        <v>157</v>
      </c>
      <c r="H137" s="5" t="str">
        <f>IF(F137="","",IFERROR(CONCATENATE("PEUA",VLOOKUP(ESTADO,REPORTE!AV$2:AW$33,2,0),DIDTRITO_FORM,CADER_FORM,IFERROR(INDEX(CA:CA,MATCH(DAY(F137),BZ:BZ,0),1),DAY(F137)),IFERROR(INDEX(CA:CA,MATCH(MONTH(F137),BZ:BZ,0),1),MONTH(F137)),YEAR(F137),G137),""))</f>
        <v/>
      </c>
      <c r="I137" s="4"/>
      <c r="J137" s="66"/>
      <c r="K137" s="66"/>
      <c r="L137" s="66"/>
      <c r="M137" s="2" t="str">
        <f>IFERROR(INDEX('padron cfe'!C:C,MATCH(DATOS!C137,'padron cfe'!A:A,0),1),"")</f>
        <v/>
      </c>
      <c r="N137" s="66" t="str">
        <f>IFERROR(IF(BT137="","",IF(INDEX(N$1:N136,MATCH(BT137,BT$1:BT136,0),1)=0,"",INDEX(N$1:N136,MATCH(BT137,BT$1:BT136,0),1))),"")</f>
        <v/>
      </c>
      <c r="O137" s="66" t="str">
        <f>IFERROR(IF(BT137="","",IF(INDEX(O$1:O136,MATCH(BT137,BT$1:BT136,0),1)=0,"",INDEX(O$1:O136,MATCH(BT137,BT$1:BT136,0),1))),"")</f>
        <v/>
      </c>
      <c r="P137" s="4"/>
      <c r="Q137" s="2"/>
      <c r="R137" s="66"/>
      <c r="T137" s="66"/>
      <c r="U137" s="5" t="str">
        <f>IFERROR(IF(INDEX(U$1:U136,MATCH(T137,T$1:T136,0),1)=0,"",INDEX(U$1:U136,MATCH(T137,T$1:T136,0),1)),"")</f>
        <v/>
      </c>
      <c r="V137" s="66"/>
      <c r="W137" s="5" t="str">
        <f>IFERROR(IF(INDEX(W$1:W136,MATCH(V137,V$1:V136,0),1)=0,"",INDEX(W$1:W136,MATCH(V137,V$1:V136,0),1)),"")</f>
        <v/>
      </c>
      <c r="X137" s="2" t="str">
        <f>IFERROR(INDEX('padron cfe'!D:D,MATCH(DATOS!C137,'padron cfe'!A:A,0),1),"")</f>
        <v/>
      </c>
      <c r="Y137" s="4"/>
      <c r="Z137" s="4"/>
      <c r="AA137" s="4"/>
      <c r="AB137" s="4"/>
      <c r="AC137" s="6" t="s">
        <v>157</v>
      </c>
      <c r="AD137" s="4"/>
      <c r="AE137" s="4" t="str">
        <f t="shared" si="37"/>
        <v/>
      </c>
      <c r="AF137" s="4"/>
      <c r="AG137" s="4"/>
      <c r="AH137" s="4"/>
      <c r="AI137" s="2" t="str">
        <f>IFERROR(IF(INDEX(AI$1:AI136,MATCH(BT137,BT$1:BT136,0),1)=0,"",INDEX(AI$1:AI136,MATCH(BT137,BT$1:BT136,0),1)),"")</f>
        <v/>
      </c>
      <c r="AJ137" s="2" t="str">
        <f>IFERROR(IF(INDEX(AJ$1:AJ136,MATCH(BT137,BT$1:BT136,0),1)=0,"",INDEX(AJ$1:AJ136,MATCH(BT137,BT$1:BT136,0),1)),"")</f>
        <v/>
      </c>
      <c r="AK137" s="2" t="str">
        <f>IFERROR(IF(INDEX(AK$1:AK136,MATCH(BT137,BT$1:BT136,0),1)=0,"",INDEX(AK$1:AK136,MATCH(BT137,BT$1:BT136,0),1)),"")</f>
        <v/>
      </c>
      <c r="AL137" s="31"/>
      <c r="AM137" s="31"/>
      <c r="AN137" s="2"/>
      <c r="AO137" s="4"/>
      <c r="AP137" s="4"/>
      <c r="AQ137" s="4"/>
      <c r="AR137" s="4"/>
      <c r="AS137" s="4"/>
      <c r="AT137" s="4"/>
      <c r="AU137" s="4"/>
      <c r="AV137" s="4"/>
      <c r="AW137" s="4"/>
      <c r="AY137" s="7"/>
      <c r="AZ137" s="47"/>
      <c r="BA137" s="66"/>
      <c r="BB137" s="66"/>
      <c r="BC137" s="66"/>
      <c r="BD137" s="78"/>
      <c r="BE137" s="66"/>
      <c r="BF137" s="66"/>
      <c r="BG137" s="4"/>
      <c r="BH137" s="69"/>
      <c r="BI137" s="4"/>
      <c r="BJ137" s="4"/>
      <c r="BK137" s="9"/>
      <c r="BL137" s="7"/>
      <c r="BM137" s="7"/>
      <c r="BN137" s="7"/>
      <c r="BO137" s="286"/>
      <c r="BP137" s="22"/>
      <c r="BQ137" s="7" t="str">
        <f t="shared" ca="1" si="38"/>
        <v/>
      </c>
      <c r="BR137" s="75" t="str">
        <f t="shared" si="39"/>
        <v/>
      </c>
      <c r="BS137" s="75" t="str">
        <f t="shared" si="40"/>
        <v/>
      </c>
      <c r="BT137" s="5" t="str">
        <f t="shared" si="41"/>
        <v/>
      </c>
      <c r="BU137" s="79" t="str">
        <f t="shared" si="42"/>
        <v/>
      </c>
      <c r="BV137" s="79" t="str">
        <f t="shared" si="43"/>
        <v/>
      </c>
      <c r="BW137" s="79" t="str">
        <f t="shared" si="44"/>
        <v/>
      </c>
      <c r="CC137" s="4" t="str">
        <f>IF(IFERROR(VLOOKUP(C137,C138:C$1993,1,0),"")="","",COUNTIF(C:C,C137))</f>
        <v/>
      </c>
      <c r="CG137" s="5" t="str">
        <f>IF(B137="","",IF(CC137="",1+(MAX(CG$2:CG136)),""))</f>
        <v/>
      </c>
      <c r="CH137" s="5" t="str">
        <f t="shared" si="45"/>
        <v/>
      </c>
      <c r="CI137" s="5" t="str">
        <f t="shared" si="46"/>
        <v/>
      </c>
      <c r="CJ137" s="14" t="str">
        <f t="shared" si="47"/>
        <v/>
      </c>
      <c r="CK137" s="25"/>
      <c r="CL137" s="15"/>
      <c r="CM137" s="5" t="str">
        <f t="shared" si="35"/>
        <v/>
      </c>
      <c r="CP137" s="5" t="str">
        <f t="shared" si="33"/>
        <v/>
      </c>
      <c r="CQ137" s="5" t="str">
        <f>IF(BT137="","",IFERROR(IF(VLOOKUP(BT137,BT$2:BT136,1,0)=0,"",""),BT137))</f>
        <v/>
      </c>
      <c r="CR137" s="22" t="str">
        <f>IF(CQ137="","",(IFERROR(VLOOKUP(MID(CQ137,1,1),$DI$2:DM$28,3,0),0)+IFERROR(VLOOKUP(MID(CQ137,2,1),DI$2:DM$28,4,0),0)+IFERROR(VLOOKUP(MID(CQ137,3,1),DI$2:DM$28,5,0),0)+(ROW(CQ137)/1000000000000)))</f>
        <v/>
      </c>
      <c r="CT137" s="5">
        <v>136</v>
      </c>
      <c r="CU137" s="5" t="str">
        <f>IFERROR(VLOOKUP(CT137,CP$2:CQ1213,2,0),"")</f>
        <v/>
      </c>
      <c r="DO137" s="5" t="e">
        <f>IF(REPORTE!AH$2="si",IF(C137=VALUE(REPORTE!C$22),IF(SUM(DO138:DO$1993),CONCATENATE(INT(B137),", "),INT(B137)),""),IF(C137=VALUE(REPORTE!C$21),IF(SUM(DO138:DO$1993),CONCATENATE(INT(B137),", "),INT(B137)),""))</f>
        <v>#VALUE!</v>
      </c>
    </row>
    <row r="138" spans="1:119" s="5" customFormat="1" ht="15" customHeight="1" x14ac:dyDescent="0.25">
      <c r="A138" s="4" t="str">
        <f t="shared" ca="1" si="36"/>
        <v/>
      </c>
      <c r="B138" s="6"/>
      <c r="C138" s="8"/>
      <c r="D138" s="1" t="str">
        <f>IFERROR(INDEX('padron cfe'!B:B,MATCH(DATOS!C138,'padron cfe'!A:A,0),1),"")</f>
        <v/>
      </c>
      <c r="E138" s="1"/>
      <c r="F138" s="7"/>
      <c r="G138" s="9" t="s">
        <v>157</v>
      </c>
      <c r="H138" s="5" t="str">
        <f>IF(F138="","",IFERROR(CONCATENATE("PEUA",VLOOKUP(ESTADO,REPORTE!AV$2:AW$33,2,0),DIDTRITO_FORM,CADER_FORM,IFERROR(INDEX(CA:CA,MATCH(DAY(F138),BZ:BZ,0),1),DAY(F138)),IFERROR(INDEX(CA:CA,MATCH(MONTH(F138),BZ:BZ,0),1),MONTH(F138)),YEAR(F138),G138),""))</f>
        <v/>
      </c>
      <c r="I138" s="4"/>
      <c r="J138" s="66"/>
      <c r="K138" s="66"/>
      <c r="L138" s="66"/>
      <c r="M138" s="2" t="str">
        <f>IFERROR(INDEX('padron cfe'!C:C,MATCH(DATOS!C138,'padron cfe'!A:A,0),1),"")</f>
        <v/>
      </c>
      <c r="N138" s="66" t="str">
        <f>IFERROR(IF(BT138="","",IF(INDEX(N$1:N137,MATCH(BT138,BT$1:BT137,0),1)=0,"",INDEX(N$1:N137,MATCH(BT138,BT$1:BT137,0),1))),"")</f>
        <v/>
      </c>
      <c r="O138" s="66" t="str">
        <f>IFERROR(IF(BT138="","",IF(INDEX(O$1:O137,MATCH(BT138,BT$1:BT137,0),1)=0,"",INDEX(O$1:O137,MATCH(BT138,BT$1:BT137,0),1))),"")</f>
        <v/>
      </c>
      <c r="P138" s="4"/>
      <c r="Q138" s="2"/>
      <c r="R138" s="66"/>
      <c r="T138" s="66"/>
      <c r="U138" s="5" t="str">
        <f>IFERROR(IF(INDEX(U$1:U137,MATCH(T138,T$1:T137,0),1)=0,"",INDEX(U$1:U137,MATCH(T138,T$1:T137,0),1)),"")</f>
        <v/>
      </c>
      <c r="V138" s="66"/>
      <c r="W138" s="5" t="str">
        <f>IFERROR(IF(INDEX(W$1:W137,MATCH(V138,V$1:V137,0),1)=0,"",INDEX(W$1:W137,MATCH(V138,V$1:V137,0),1)),"")</f>
        <v/>
      </c>
      <c r="X138" s="2" t="str">
        <f>IFERROR(INDEX('padron cfe'!D:D,MATCH(DATOS!C138,'padron cfe'!A:A,0),1),"")</f>
        <v/>
      </c>
      <c r="Y138" s="4"/>
      <c r="Z138" s="4"/>
      <c r="AA138" s="4"/>
      <c r="AB138" s="4"/>
      <c r="AC138" s="6" t="s">
        <v>157</v>
      </c>
      <c r="AD138" s="4"/>
      <c r="AE138" s="4" t="str">
        <f t="shared" si="37"/>
        <v/>
      </c>
      <c r="AF138" s="4"/>
      <c r="AG138" s="4"/>
      <c r="AH138" s="4"/>
      <c r="AI138" s="2" t="str">
        <f>IFERROR(IF(INDEX(AI$1:AI137,MATCH(BT138,BT$1:BT137,0),1)=0,"",INDEX(AI$1:AI137,MATCH(BT138,BT$1:BT137,0),1)),"")</f>
        <v/>
      </c>
      <c r="AJ138" s="2" t="str">
        <f>IFERROR(IF(INDEX(AJ$1:AJ137,MATCH(BT138,BT$1:BT137,0),1)=0,"",INDEX(AJ$1:AJ137,MATCH(BT138,BT$1:BT137,0),1)),"")</f>
        <v/>
      </c>
      <c r="AK138" s="2" t="str">
        <f>IFERROR(IF(INDEX(AK$1:AK137,MATCH(BT138,BT$1:BT137,0),1)=0,"",INDEX(AK$1:AK137,MATCH(BT138,BT$1:BT137,0),1)),"")</f>
        <v/>
      </c>
      <c r="AL138" s="31"/>
      <c r="AM138" s="31"/>
      <c r="AN138" s="2"/>
      <c r="AO138" s="4"/>
      <c r="AP138" s="4"/>
      <c r="AQ138" s="4"/>
      <c r="AR138" s="4"/>
      <c r="AS138" s="4"/>
      <c r="AT138" s="4"/>
      <c r="AU138" s="4"/>
      <c r="AV138" s="4"/>
      <c r="AW138" s="4"/>
      <c r="AY138" s="7"/>
      <c r="AZ138" s="47"/>
      <c r="BA138" s="66"/>
      <c r="BB138" s="66"/>
      <c r="BC138" s="66"/>
      <c r="BD138" s="78"/>
      <c r="BE138" s="66"/>
      <c r="BF138" s="66"/>
      <c r="BG138" s="4"/>
      <c r="BH138" s="69"/>
      <c r="BI138" s="4"/>
      <c r="BJ138" s="4"/>
      <c r="BK138" s="9" t="s">
        <v>157</v>
      </c>
      <c r="BL138" s="7"/>
      <c r="BM138" s="7"/>
      <c r="BN138" s="7"/>
      <c r="BO138" s="286"/>
      <c r="BP138" s="22"/>
      <c r="BQ138" s="7" t="str">
        <f t="shared" ca="1" si="38"/>
        <v/>
      </c>
      <c r="BR138" s="75" t="str">
        <f t="shared" si="39"/>
        <v/>
      </c>
      <c r="BS138" s="75" t="str">
        <f t="shared" si="40"/>
        <v/>
      </c>
      <c r="BT138" s="5" t="str">
        <f t="shared" si="41"/>
        <v/>
      </c>
      <c r="BU138" s="79" t="str">
        <f t="shared" si="42"/>
        <v/>
      </c>
      <c r="BV138" s="79" t="str">
        <f t="shared" si="43"/>
        <v/>
      </c>
      <c r="BW138" s="79" t="str">
        <f t="shared" si="44"/>
        <v/>
      </c>
      <c r="CC138" s="4" t="str">
        <f>IF(IFERROR(VLOOKUP(C138,C139:C$1993,1,0),"")="","",COUNTIF(C:C,C138))</f>
        <v/>
      </c>
      <c r="CG138" s="5" t="str">
        <f>IF(B138="","",IF(CC138="",1+(MAX(CG$2:CG137)),""))</f>
        <v/>
      </c>
      <c r="CH138" s="5" t="str">
        <f t="shared" si="45"/>
        <v/>
      </c>
      <c r="CI138" s="5" t="str">
        <f t="shared" si="46"/>
        <v/>
      </c>
      <c r="CJ138" s="14" t="str">
        <f t="shared" si="47"/>
        <v/>
      </c>
      <c r="CK138" s="25"/>
      <c r="CL138" s="15"/>
      <c r="CM138" s="5" t="str">
        <f t="shared" si="35"/>
        <v/>
      </c>
      <c r="CP138" s="5" t="str">
        <f t="shared" si="33"/>
        <v/>
      </c>
      <c r="CQ138" s="5" t="str">
        <f>IF(BT138="","",IFERROR(IF(VLOOKUP(BT138,BT$2:BT137,1,0)=0,"",""),BT138))</f>
        <v/>
      </c>
      <c r="CR138" s="22" t="str">
        <f>IF(CQ138="","",(IFERROR(VLOOKUP(MID(CQ138,1,1),$DI$2:DM$28,3,0),0)+IFERROR(VLOOKUP(MID(CQ138,2,1),DI$2:DM$28,4,0),0)+IFERROR(VLOOKUP(MID(CQ138,3,1),DI$2:DM$28,5,0),0)+(ROW(CQ138)/1000000000000)))</f>
        <v/>
      </c>
      <c r="CT138" s="5">
        <v>137</v>
      </c>
      <c r="CU138" s="5" t="str">
        <f>IFERROR(VLOOKUP(CT138,CP$2:CQ1214,2,0),"")</f>
        <v/>
      </c>
      <c r="DO138" s="5" t="e">
        <f>IF(REPORTE!AH$2="si",IF(C138=VALUE(REPORTE!C$22),IF(SUM(DO139:DO$1993),CONCATENATE(INT(B138),", "),INT(B138)),""),IF(C138=VALUE(REPORTE!C$21),IF(SUM(DO139:DO$1993),CONCATENATE(INT(B138),", "),INT(B138)),""))</f>
        <v>#VALUE!</v>
      </c>
    </row>
    <row r="139" spans="1:119" s="5" customFormat="1" ht="15" customHeight="1" x14ac:dyDescent="0.25">
      <c r="A139" s="4" t="str">
        <f t="shared" ca="1" si="36"/>
        <v/>
      </c>
      <c r="B139" s="6"/>
      <c r="C139" s="8"/>
      <c r="D139" s="1" t="str">
        <f>IFERROR(INDEX('padron cfe'!B:B,MATCH(DATOS!C139,'padron cfe'!A:A,0),1),"")</f>
        <v/>
      </c>
      <c r="E139" s="1"/>
      <c r="F139" s="7"/>
      <c r="G139" s="9" t="s">
        <v>157</v>
      </c>
      <c r="H139" s="5" t="str">
        <f>IF(F139="","",IFERROR(CONCATENATE("PEUA",VLOOKUP(ESTADO,REPORTE!AV$2:AW$33,2,0),DIDTRITO_FORM,CADER_FORM,IFERROR(INDEX(CA:CA,MATCH(DAY(F139),BZ:BZ,0),1),DAY(F139)),IFERROR(INDEX(CA:CA,MATCH(MONTH(F139),BZ:BZ,0),1),MONTH(F139)),YEAR(F139),G139),""))</f>
        <v/>
      </c>
      <c r="I139" s="4"/>
      <c r="J139" s="66"/>
      <c r="K139" s="66"/>
      <c r="L139" s="66"/>
      <c r="M139" s="2" t="str">
        <f>IFERROR(INDEX('padron cfe'!C:C,MATCH(DATOS!C139,'padron cfe'!A:A,0),1),"")</f>
        <v/>
      </c>
      <c r="N139" s="66" t="str">
        <f>IFERROR(IF(BT139="","",IF(INDEX(N$1:N138,MATCH(BT139,BT$1:BT138,0),1)=0,"",INDEX(N$1:N138,MATCH(BT139,BT$1:BT138,0),1))),"")</f>
        <v/>
      </c>
      <c r="O139" s="66" t="str">
        <f>IFERROR(IF(BT139="","",IF(INDEX(O$1:O138,MATCH(BT139,BT$1:BT138,0),1)=0,"",INDEX(O$1:O138,MATCH(BT139,BT$1:BT138,0),1))),"")</f>
        <v/>
      </c>
      <c r="P139" s="4"/>
      <c r="Q139" s="2"/>
      <c r="R139" s="66"/>
      <c r="T139" s="66"/>
      <c r="U139" s="5" t="str">
        <f>IFERROR(IF(INDEX(U$1:U138,MATCH(T139,T$1:T138,0),1)=0,"",INDEX(U$1:U138,MATCH(T139,T$1:T138,0),1)),"")</f>
        <v/>
      </c>
      <c r="V139" s="66"/>
      <c r="W139" s="5" t="str">
        <f>IFERROR(IF(INDEX(W$1:W138,MATCH(V139,V$1:V138,0),1)=0,"",INDEX(W$1:W138,MATCH(V139,V$1:V138,0),1)),"")</f>
        <v/>
      </c>
      <c r="X139" s="2" t="str">
        <f>IFERROR(INDEX('padron cfe'!D:D,MATCH(DATOS!C139,'padron cfe'!A:A,0),1),"")</f>
        <v/>
      </c>
      <c r="Y139" s="4"/>
      <c r="Z139" s="4"/>
      <c r="AA139" s="4"/>
      <c r="AB139" s="4"/>
      <c r="AC139" s="6" t="s">
        <v>157</v>
      </c>
      <c r="AD139" s="4"/>
      <c r="AE139" s="4" t="str">
        <f t="shared" si="37"/>
        <v/>
      </c>
      <c r="AF139" s="4"/>
      <c r="AG139" s="4"/>
      <c r="AH139" s="4"/>
      <c r="AI139" s="2" t="str">
        <f>IFERROR(IF(INDEX(AI$1:AI138,MATCH(BT139,BT$1:BT138,0),1)=0,"",INDEX(AI$1:AI138,MATCH(BT139,BT$1:BT138,0),1)),"")</f>
        <v/>
      </c>
      <c r="AJ139" s="2" t="str">
        <f>IFERROR(IF(INDEX(AJ$1:AJ138,MATCH(BT139,BT$1:BT138,0),1)=0,"",INDEX(AJ$1:AJ138,MATCH(BT139,BT$1:BT138,0),1)),"")</f>
        <v/>
      </c>
      <c r="AK139" s="2" t="str">
        <f>IFERROR(IF(INDEX(AK$1:AK138,MATCH(BT139,BT$1:BT138,0),1)=0,"",INDEX(AK$1:AK138,MATCH(BT139,BT$1:BT138,0),1)),"")</f>
        <v/>
      </c>
      <c r="AL139" s="31"/>
      <c r="AM139" s="31"/>
      <c r="AN139" s="2"/>
      <c r="AO139" s="4"/>
      <c r="AP139" s="4"/>
      <c r="AQ139" s="4"/>
      <c r="AR139" s="4"/>
      <c r="AS139" s="4"/>
      <c r="AT139" s="4"/>
      <c r="AU139" s="4"/>
      <c r="AV139" s="4"/>
      <c r="AW139" s="4"/>
      <c r="AY139" s="7"/>
      <c r="AZ139" s="47"/>
      <c r="BA139" s="66"/>
      <c r="BB139" s="66"/>
      <c r="BC139" s="66"/>
      <c r="BD139" s="78"/>
      <c r="BE139" s="66"/>
      <c r="BF139" s="66"/>
      <c r="BG139" s="4"/>
      <c r="BH139" s="69"/>
      <c r="BI139" s="4"/>
      <c r="BJ139" s="4"/>
      <c r="BK139" s="9"/>
      <c r="BL139" s="7"/>
      <c r="BM139" s="7"/>
      <c r="BN139" s="7"/>
      <c r="BO139" s="286"/>
      <c r="BP139" s="22"/>
      <c r="BQ139" s="7" t="str">
        <f t="shared" ca="1" si="38"/>
        <v/>
      </c>
      <c r="BR139" s="75" t="str">
        <f t="shared" si="39"/>
        <v/>
      </c>
      <c r="BS139" s="75" t="str">
        <f t="shared" si="40"/>
        <v/>
      </c>
      <c r="BT139" s="5" t="str">
        <f t="shared" si="41"/>
        <v/>
      </c>
      <c r="BU139" s="79" t="str">
        <f t="shared" si="42"/>
        <v/>
      </c>
      <c r="BV139" s="79" t="str">
        <f t="shared" si="43"/>
        <v/>
      </c>
      <c r="BW139" s="79" t="str">
        <f t="shared" si="44"/>
        <v/>
      </c>
      <c r="CC139" s="4" t="str">
        <f>IF(IFERROR(VLOOKUP(C139,C140:C$1993,1,0),"")="","",COUNTIF(C:C,C139))</f>
        <v/>
      </c>
      <c r="CG139" s="5" t="str">
        <f>IF(B139="","",IF(CC139="",1+(MAX(CG$2:CG138)),""))</f>
        <v/>
      </c>
      <c r="CH139" s="5" t="str">
        <f t="shared" si="45"/>
        <v/>
      </c>
      <c r="CI139" s="5" t="str">
        <f t="shared" si="46"/>
        <v/>
      </c>
      <c r="CJ139" s="14" t="str">
        <f t="shared" si="47"/>
        <v/>
      </c>
      <c r="CK139" s="25"/>
      <c r="CL139" s="15"/>
      <c r="CM139" s="5" t="str">
        <f t="shared" si="35"/>
        <v/>
      </c>
      <c r="CP139" s="5" t="str">
        <f t="shared" ref="CP139:CP202" si="48">IFERROR(RANK(CR139,CR$2:CR$1493,1),"")</f>
        <v/>
      </c>
      <c r="CQ139" s="5" t="str">
        <f>IF(BT139="","",IFERROR(IF(VLOOKUP(BT139,BT$2:BT138,1,0)=0,"",""),BT139))</f>
        <v/>
      </c>
      <c r="CR139" s="22" t="str">
        <f>IF(CQ139="","",(IFERROR(VLOOKUP(MID(CQ139,1,1),$DI$2:DM$28,3,0),0)+IFERROR(VLOOKUP(MID(CQ139,2,1),DI$2:DM$28,4,0),0)+IFERROR(VLOOKUP(MID(CQ139,3,1),DI$2:DM$28,5,0),0)+(ROW(CQ139)/1000000000000)))</f>
        <v/>
      </c>
      <c r="CT139" s="5">
        <v>138</v>
      </c>
      <c r="CU139" s="5" t="str">
        <f>IFERROR(VLOOKUP(CT139,CP$2:CQ1215,2,0),"")</f>
        <v/>
      </c>
      <c r="DO139" s="5" t="e">
        <f>IF(REPORTE!AH$2="si",IF(C139=VALUE(REPORTE!C$22),IF(SUM(DO140:DO$1993),CONCATENATE(INT(B139),", "),INT(B139)),""),IF(C139=VALUE(REPORTE!C$21),IF(SUM(DO140:DO$1993),CONCATENATE(INT(B139),", "),INT(B139)),""))</f>
        <v>#VALUE!</v>
      </c>
    </row>
    <row r="140" spans="1:119" s="5" customFormat="1" ht="15" customHeight="1" x14ac:dyDescent="0.25">
      <c r="A140" s="4" t="str">
        <f t="shared" ca="1" si="36"/>
        <v/>
      </c>
      <c r="B140" s="6"/>
      <c r="C140" s="8"/>
      <c r="D140" s="1" t="str">
        <f>IFERROR(INDEX('padron cfe'!B:B,MATCH(DATOS!C140,'padron cfe'!A:A,0),1),"")</f>
        <v/>
      </c>
      <c r="E140" s="1"/>
      <c r="F140" s="7"/>
      <c r="G140" s="9" t="s">
        <v>157</v>
      </c>
      <c r="H140" s="5" t="str">
        <f>IF(F140="","",IFERROR(CONCATENATE("PEUA",VLOOKUP(ESTADO,REPORTE!AV$2:AW$33,2,0),DIDTRITO_FORM,CADER_FORM,IFERROR(INDEX(CA:CA,MATCH(DAY(F140),BZ:BZ,0),1),DAY(F140)),IFERROR(INDEX(CA:CA,MATCH(MONTH(F140),BZ:BZ,0),1),MONTH(F140)),YEAR(F140),G140),""))</f>
        <v/>
      </c>
      <c r="I140" s="4"/>
      <c r="J140" s="66"/>
      <c r="K140" s="66"/>
      <c r="L140" s="66"/>
      <c r="M140" s="2" t="str">
        <f>IFERROR(INDEX('padron cfe'!C:C,MATCH(DATOS!C140,'padron cfe'!A:A,0),1),"")</f>
        <v/>
      </c>
      <c r="N140" s="66" t="str">
        <f>IFERROR(IF(BT140="","",IF(INDEX(N$1:N139,MATCH(BT140,BT$1:BT139,0),1)=0,"",INDEX(N$1:N139,MATCH(BT140,BT$1:BT139,0),1))),"")</f>
        <v/>
      </c>
      <c r="O140" s="66" t="str">
        <f>IFERROR(IF(BT140="","",IF(INDEX(O$1:O139,MATCH(BT140,BT$1:BT139,0),1)=0,"",INDEX(O$1:O139,MATCH(BT140,BT$1:BT139,0),1))),"")</f>
        <v/>
      </c>
      <c r="P140" s="4"/>
      <c r="Q140" s="2"/>
      <c r="R140" s="66"/>
      <c r="T140" s="66"/>
      <c r="U140" s="5" t="str">
        <f>IFERROR(IF(INDEX(U$1:U139,MATCH(T140,T$1:T139,0),1)=0,"",INDEX(U$1:U139,MATCH(T140,T$1:T139,0),1)),"")</f>
        <v/>
      </c>
      <c r="V140" s="66"/>
      <c r="W140" s="5" t="str">
        <f>IFERROR(IF(INDEX(W$1:W139,MATCH(V140,V$1:V139,0),1)=0,"",INDEX(W$1:W139,MATCH(V140,V$1:V139,0),1)),"")</f>
        <v/>
      </c>
      <c r="X140" s="2" t="str">
        <f>IFERROR(INDEX('padron cfe'!D:D,MATCH(DATOS!C140,'padron cfe'!A:A,0),1),"")</f>
        <v/>
      </c>
      <c r="Y140" s="4"/>
      <c r="Z140" s="4"/>
      <c r="AA140" s="4"/>
      <c r="AB140" s="4"/>
      <c r="AC140" s="6" t="s">
        <v>157</v>
      </c>
      <c r="AD140" s="4"/>
      <c r="AE140" s="4" t="str">
        <f t="shared" si="37"/>
        <v/>
      </c>
      <c r="AF140" s="4"/>
      <c r="AG140" s="4"/>
      <c r="AH140" s="4"/>
      <c r="AI140" s="2" t="str">
        <f>IFERROR(IF(INDEX(AI$1:AI139,MATCH(BT140,BT$1:BT139,0),1)=0,"",INDEX(AI$1:AI139,MATCH(BT140,BT$1:BT139,0),1)),"")</f>
        <v/>
      </c>
      <c r="AJ140" s="2" t="str">
        <f>IFERROR(IF(INDEX(AJ$1:AJ139,MATCH(BT140,BT$1:BT139,0),1)=0,"",INDEX(AJ$1:AJ139,MATCH(BT140,BT$1:BT139,0),1)),"")</f>
        <v/>
      </c>
      <c r="AK140" s="2" t="str">
        <f>IFERROR(IF(INDEX(AK$1:AK139,MATCH(BT140,BT$1:BT139,0),1)=0,"",INDEX(AK$1:AK139,MATCH(BT140,BT$1:BT139,0),1)),"")</f>
        <v/>
      </c>
      <c r="AL140" s="31"/>
      <c r="AM140" s="31"/>
      <c r="AN140" s="2"/>
      <c r="AO140" s="4"/>
      <c r="AP140" s="4"/>
      <c r="AQ140" s="4"/>
      <c r="AR140" s="4"/>
      <c r="AS140" s="4"/>
      <c r="AT140" s="4"/>
      <c r="AU140" s="4"/>
      <c r="AV140" s="4"/>
      <c r="AW140" s="4"/>
      <c r="AY140" s="7"/>
      <c r="AZ140" s="47"/>
      <c r="BA140" s="66"/>
      <c r="BB140" s="66"/>
      <c r="BC140" s="66"/>
      <c r="BD140" s="78"/>
      <c r="BE140" s="66"/>
      <c r="BF140" s="66"/>
      <c r="BG140" s="4"/>
      <c r="BH140" s="69"/>
      <c r="BI140" s="4"/>
      <c r="BJ140" s="4"/>
      <c r="BK140" s="9" t="s">
        <v>157</v>
      </c>
      <c r="BL140" s="7"/>
      <c r="BM140" s="7"/>
      <c r="BN140" s="7"/>
      <c r="BO140" s="286"/>
      <c r="BP140" s="22"/>
      <c r="BQ140" s="7" t="str">
        <f t="shared" ca="1" si="38"/>
        <v/>
      </c>
      <c r="BR140" s="75" t="str">
        <f t="shared" si="39"/>
        <v/>
      </c>
      <c r="BS140" s="75" t="str">
        <f t="shared" si="40"/>
        <v/>
      </c>
      <c r="BT140" s="5" t="str">
        <f t="shared" si="41"/>
        <v/>
      </c>
      <c r="BU140" s="79" t="str">
        <f t="shared" si="42"/>
        <v/>
      </c>
      <c r="BV140" s="79" t="str">
        <f t="shared" si="43"/>
        <v/>
      </c>
      <c r="BW140" s="79" t="str">
        <f t="shared" si="44"/>
        <v/>
      </c>
      <c r="CC140" s="4" t="str">
        <f>IF(IFERROR(VLOOKUP(C140,C141:C$1993,1,0),"")="","",COUNTIF(C:C,C140))</f>
        <v/>
      </c>
      <c r="CG140" s="5" t="str">
        <f>IF(B140="","",IF(CC140="",1+(MAX(CG$2:CG139)),""))</f>
        <v/>
      </c>
      <c r="CH140" s="5" t="str">
        <f t="shared" si="45"/>
        <v/>
      </c>
      <c r="CI140" s="5" t="str">
        <f t="shared" si="46"/>
        <v/>
      </c>
      <c r="CJ140" s="14" t="str">
        <f t="shared" si="47"/>
        <v/>
      </c>
      <c r="CK140" s="25"/>
      <c r="CL140" s="15"/>
      <c r="CM140" s="5" t="str">
        <f t="shared" si="35"/>
        <v/>
      </c>
      <c r="CP140" s="5" t="str">
        <f t="shared" si="48"/>
        <v/>
      </c>
      <c r="CQ140" s="5" t="str">
        <f>IF(BT140="","",IFERROR(IF(VLOOKUP(BT140,BT$2:BT139,1,0)=0,"",""),BT140))</f>
        <v/>
      </c>
      <c r="CR140" s="22" t="str">
        <f>IF(CQ140="","",(IFERROR(VLOOKUP(MID(CQ140,1,1),$DI$2:DM$28,3,0),0)+IFERROR(VLOOKUP(MID(CQ140,2,1),DI$2:DM$28,4,0),0)+IFERROR(VLOOKUP(MID(CQ140,3,1),DI$2:DM$28,5,0),0)+(ROW(CQ140)/1000000000000)))</f>
        <v/>
      </c>
      <c r="CT140" s="5">
        <v>139</v>
      </c>
      <c r="CU140" s="5" t="str">
        <f>IFERROR(VLOOKUP(CT140,CP$2:CQ1216,2,0),"")</f>
        <v/>
      </c>
      <c r="DO140" s="5" t="e">
        <f>IF(REPORTE!AH$2="si",IF(C140=VALUE(REPORTE!C$22),IF(SUM(DO141:DO$1993),CONCATENATE(INT(B140),", "),INT(B140)),""),IF(C140=VALUE(REPORTE!C$21),IF(SUM(DO141:DO$1993),CONCATENATE(INT(B140),", "),INT(B140)),""))</f>
        <v>#VALUE!</v>
      </c>
    </row>
    <row r="141" spans="1:119" s="5" customFormat="1" ht="15" customHeight="1" x14ac:dyDescent="0.25">
      <c r="A141" s="4" t="str">
        <f t="shared" ca="1" si="36"/>
        <v/>
      </c>
      <c r="B141" s="6"/>
      <c r="C141" s="8"/>
      <c r="D141" s="1" t="str">
        <f>IFERROR(INDEX('padron cfe'!B:B,MATCH(DATOS!C141,'padron cfe'!A:A,0),1),"")</f>
        <v/>
      </c>
      <c r="E141" s="1"/>
      <c r="F141" s="7"/>
      <c r="G141" s="9" t="s">
        <v>157</v>
      </c>
      <c r="H141" s="5" t="str">
        <f>IF(F141="","",IFERROR(CONCATENATE("PEUA",VLOOKUP(ESTADO,REPORTE!AV$2:AW$33,2,0),DIDTRITO_FORM,CADER_FORM,IFERROR(INDEX(CA:CA,MATCH(DAY(F141),BZ:BZ,0),1),DAY(F141)),IFERROR(INDEX(CA:CA,MATCH(MONTH(F141),BZ:BZ,0),1),MONTH(F141)),YEAR(F141),G141),""))</f>
        <v/>
      </c>
      <c r="I141" s="4"/>
      <c r="J141" s="66"/>
      <c r="K141" s="66"/>
      <c r="L141" s="66"/>
      <c r="M141" s="2" t="str">
        <f>IFERROR(INDEX('padron cfe'!C:C,MATCH(DATOS!C141,'padron cfe'!A:A,0),1),"")</f>
        <v/>
      </c>
      <c r="N141" s="66" t="str">
        <f>IFERROR(IF(BT141="","",IF(INDEX(N$1:N140,MATCH(BT141,BT$1:BT140,0),1)=0,"",INDEX(N$1:N140,MATCH(BT141,BT$1:BT140,0),1))),"")</f>
        <v/>
      </c>
      <c r="O141" s="66" t="str">
        <f>IFERROR(IF(BT141="","",IF(INDEX(O$1:O140,MATCH(BT141,BT$1:BT140,0),1)=0,"",INDEX(O$1:O140,MATCH(BT141,BT$1:BT140,0),1))),"")</f>
        <v/>
      </c>
      <c r="P141" s="4"/>
      <c r="Q141" s="2"/>
      <c r="R141" s="66"/>
      <c r="T141" s="66"/>
      <c r="U141" s="5" t="str">
        <f>IFERROR(IF(INDEX(U$1:U140,MATCH(T141,T$1:T140,0),1)=0,"",INDEX(U$1:U140,MATCH(T141,T$1:T140,0),1)),"")</f>
        <v/>
      </c>
      <c r="V141" s="66"/>
      <c r="W141" s="5" t="str">
        <f>IFERROR(IF(INDEX(W$1:W140,MATCH(V141,V$1:V140,0),1)=0,"",INDEX(W$1:W140,MATCH(V141,V$1:V140,0),1)),"")</f>
        <v/>
      </c>
      <c r="X141" s="2" t="str">
        <f>IFERROR(INDEX('padron cfe'!D:D,MATCH(DATOS!C141,'padron cfe'!A:A,0),1),"")</f>
        <v/>
      </c>
      <c r="Y141" s="4"/>
      <c r="Z141" s="4"/>
      <c r="AA141" s="4"/>
      <c r="AB141" s="4"/>
      <c r="AC141" s="6" t="s">
        <v>157</v>
      </c>
      <c r="AD141" s="4"/>
      <c r="AE141" s="4" t="str">
        <f t="shared" si="37"/>
        <v/>
      </c>
      <c r="AF141" s="4"/>
      <c r="AG141" s="4"/>
      <c r="AH141" s="4"/>
      <c r="AI141" s="2" t="str">
        <f>IFERROR(IF(INDEX(AI$1:AI140,MATCH(BT141,BT$1:BT140,0),1)=0,"",INDEX(AI$1:AI140,MATCH(BT141,BT$1:BT140,0),1)),"")</f>
        <v/>
      </c>
      <c r="AJ141" s="2" t="str">
        <f>IFERROR(IF(INDEX(AJ$1:AJ140,MATCH(BT141,BT$1:BT140,0),1)=0,"",INDEX(AJ$1:AJ140,MATCH(BT141,BT$1:BT140,0),1)),"")</f>
        <v/>
      </c>
      <c r="AK141" s="2" t="str">
        <f>IFERROR(IF(INDEX(AK$1:AK140,MATCH(BT141,BT$1:BT140,0),1)=0,"",INDEX(AK$1:AK140,MATCH(BT141,BT$1:BT140,0),1)),"")</f>
        <v/>
      </c>
      <c r="AL141" s="31"/>
      <c r="AM141" s="31"/>
      <c r="AN141" s="2"/>
      <c r="AO141" s="4"/>
      <c r="AP141" s="4"/>
      <c r="AQ141" s="4"/>
      <c r="AR141" s="4"/>
      <c r="AS141" s="4"/>
      <c r="AT141" s="4"/>
      <c r="AU141" s="4"/>
      <c r="AV141" s="4"/>
      <c r="AW141" s="4"/>
      <c r="AY141" s="7"/>
      <c r="AZ141" s="47"/>
      <c r="BA141" s="66"/>
      <c r="BB141" s="66"/>
      <c r="BC141" s="66"/>
      <c r="BD141" s="78"/>
      <c r="BE141" s="66"/>
      <c r="BF141" s="66"/>
      <c r="BG141" s="4"/>
      <c r="BH141" s="69"/>
      <c r="BI141" s="4"/>
      <c r="BJ141" s="4"/>
      <c r="BK141" s="9"/>
      <c r="BL141" s="7"/>
      <c r="BM141" s="7"/>
      <c r="BN141" s="7"/>
      <c r="BO141" s="286"/>
      <c r="BP141" s="22"/>
      <c r="BQ141" s="7" t="str">
        <f t="shared" ca="1" si="38"/>
        <v/>
      </c>
      <c r="BR141" s="75" t="str">
        <f t="shared" si="39"/>
        <v/>
      </c>
      <c r="BS141" s="75" t="str">
        <f t="shared" si="40"/>
        <v/>
      </c>
      <c r="BT141" s="5" t="str">
        <f t="shared" si="41"/>
        <v/>
      </c>
      <c r="BU141" s="79" t="str">
        <f t="shared" si="42"/>
        <v/>
      </c>
      <c r="BV141" s="79" t="str">
        <f t="shared" si="43"/>
        <v/>
      </c>
      <c r="BW141" s="79" t="str">
        <f t="shared" si="44"/>
        <v/>
      </c>
      <c r="CC141" s="4" t="str">
        <f>IF(IFERROR(VLOOKUP(C141,C142:C$1993,1,0),"")="","",COUNTIF(C:C,C141))</f>
        <v/>
      </c>
      <c r="CG141" s="5" t="str">
        <f>IF(B141="","",IF(CC141="",1+(MAX(CG$2:CG140)),""))</f>
        <v/>
      </c>
      <c r="CH141" s="5" t="str">
        <f t="shared" si="45"/>
        <v/>
      </c>
      <c r="CI141" s="5" t="str">
        <f t="shared" si="46"/>
        <v/>
      </c>
      <c r="CJ141" s="14" t="str">
        <f t="shared" si="47"/>
        <v/>
      </c>
      <c r="CK141" s="25"/>
      <c r="CL141" s="15"/>
      <c r="CM141" s="5" t="str">
        <f t="shared" si="35"/>
        <v/>
      </c>
      <c r="CP141" s="5" t="str">
        <f t="shared" si="48"/>
        <v/>
      </c>
      <c r="CQ141" s="5" t="str">
        <f>IF(BT141="","",IFERROR(IF(VLOOKUP(BT141,BT$2:BT140,1,0)=0,"",""),BT141))</f>
        <v/>
      </c>
      <c r="CR141" s="22" t="str">
        <f>IF(CQ141="","",(IFERROR(VLOOKUP(MID(CQ141,1,1),$DI$2:DM$28,3,0),0)+IFERROR(VLOOKUP(MID(CQ141,2,1),DI$2:DM$28,4,0),0)+IFERROR(VLOOKUP(MID(CQ141,3,1),DI$2:DM$28,5,0),0)+(ROW(CQ141)/1000000000000)))</f>
        <v/>
      </c>
      <c r="CT141" s="5">
        <v>140</v>
      </c>
      <c r="CU141" s="5" t="str">
        <f>IFERROR(VLOOKUP(CT141,CP$2:CQ1217,2,0),"")</f>
        <v/>
      </c>
      <c r="DO141" s="5" t="e">
        <f>IF(REPORTE!AH$2="si",IF(C141=VALUE(REPORTE!C$22),IF(SUM(DO142:DO$1993),CONCATENATE(INT(B141),", "),INT(B141)),""),IF(C141=VALUE(REPORTE!C$21),IF(SUM(DO142:DO$1993),CONCATENATE(INT(B141),", "),INT(B141)),""))</f>
        <v>#VALUE!</v>
      </c>
    </row>
    <row r="142" spans="1:119" s="5" customFormat="1" ht="15" customHeight="1" x14ac:dyDescent="0.25">
      <c r="A142" s="4" t="str">
        <f t="shared" ca="1" si="36"/>
        <v/>
      </c>
      <c r="B142" s="6"/>
      <c r="C142" s="8"/>
      <c r="D142" s="1" t="str">
        <f>IFERROR(INDEX('padron cfe'!B:B,MATCH(DATOS!C142,'padron cfe'!A:A,0),1),"")</f>
        <v/>
      </c>
      <c r="E142" s="1"/>
      <c r="F142" s="7"/>
      <c r="G142" s="9" t="s">
        <v>157</v>
      </c>
      <c r="H142" s="5" t="str">
        <f>IF(F142="","",IFERROR(CONCATENATE("PEUA",VLOOKUP(ESTADO,REPORTE!AV$2:AW$33,2,0),DIDTRITO_FORM,CADER_FORM,IFERROR(INDEX(CA:CA,MATCH(DAY(F142),BZ:BZ,0),1),DAY(F142)),IFERROR(INDEX(CA:CA,MATCH(MONTH(F142),BZ:BZ,0),1),MONTH(F142)),YEAR(F142),G142),""))</f>
        <v/>
      </c>
      <c r="I142" s="4"/>
      <c r="J142" s="66"/>
      <c r="K142" s="66"/>
      <c r="L142" s="66"/>
      <c r="M142" s="2" t="str">
        <f>IFERROR(INDEX('padron cfe'!C:C,MATCH(DATOS!C142,'padron cfe'!A:A,0),1),"")</f>
        <v/>
      </c>
      <c r="N142" s="66" t="str">
        <f>IFERROR(IF(BT142="","",IF(INDEX(N$1:N141,MATCH(BT142,BT$1:BT141,0),1)=0,"",INDEX(N$1:N141,MATCH(BT142,BT$1:BT141,0),1))),"")</f>
        <v/>
      </c>
      <c r="O142" s="66" t="str">
        <f>IFERROR(IF(BT142="","",IF(INDEX(O$1:O141,MATCH(BT142,BT$1:BT141,0),1)=0,"",INDEX(O$1:O141,MATCH(BT142,BT$1:BT141,0),1))),"")</f>
        <v/>
      </c>
      <c r="P142" s="4"/>
      <c r="Q142" s="2"/>
      <c r="R142" s="66"/>
      <c r="T142" s="66"/>
      <c r="U142" s="5" t="str">
        <f>IFERROR(IF(INDEX(U$1:U141,MATCH(T142,T$1:T141,0),1)=0,"",INDEX(U$1:U141,MATCH(T142,T$1:T141,0),1)),"")</f>
        <v/>
      </c>
      <c r="V142" s="66"/>
      <c r="W142" s="5" t="str">
        <f>IFERROR(IF(INDEX(W$1:W141,MATCH(V142,V$1:V141,0),1)=0,"",INDEX(W$1:W141,MATCH(V142,V$1:V141,0),1)),"")</f>
        <v/>
      </c>
      <c r="X142" s="2" t="str">
        <f>IFERROR(INDEX('padron cfe'!D:D,MATCH(DATOS!C142,'padron cfe'!A:A,0),1),"")</f>
        <v/>
      </c>
      <c r="Y142" s="4"/>
      <c r="Z142" s="4"/>
      <c r="AA142" s="4"/>
      <c r="AB142" s="4"/>
      <c r="AC142" s="6" t="s">
        <v>157</v>
      </c>
      <c r="AD142" s="4"/>
      <c r="AE142" s="4" t="str">
        <f t="shared" si="37"/>
        <v/>
      </c>
      <c r="AF142" s="4"/>
      <c r="AG142" s="4"/>
      <c r="AH142" s="4"/>
      <c r="AI142" s="2" t="str">
        <f>IFERROR(IF(INDEX(AI$1:AI141,MATCH(BT142,BT$1:BT141,0),1)=0,"",INDEX(AI$1:AI141,MATCH(BT142,BT$1:BT141,0),1)),"")</f>
        <v/>
      </c>
      <c r="AJ142" s="2" t="str">
        <f>IFERROR(IF(INDEX(AJ$1:AJ141,MATCH(BT142,BT$1:BT141,0),1)=0,"",INDEX(AJ$1:AJ141,MATCH(BT142,BT$1:BT141,0),1)),"")</f>
        <v/>
      </c>
      <c r="AK142" s="2" t="str">
        <f>IFERROR(IF(INDEX(AK$1:AK141,MATCH(BT142,BT$1:BT141,0),1)=0,"",INDEX(AK$1:AK141,MATCH(BT142,BT$1:BT141,0),1)),"")</f>
        <v/>
      </c>
      <c r="AL142" s="31"/>
      <c r="AM142" s="31"/>
      <c r="AN142" s="2"/>
      <c r="AO142" s="4"/>
      <c r="AP142" s="4"/>
      <c r="AQ142" s="4"/>
      <c r="AR142" s="4"/>
      <c r="AS142" s="4"/>
      <c r="AT142" s="4"/>
      <c r="AU142" s="4"/>
      <c r="AV142" s="4"/>
      <c r="AW142" s="4"/>
      <c r="AY142" s="7"/>
      <c r="AZ142" s="47"/>
      <c r="BA142" s="66"/>
      <c r="BB142" s="66"/>
      <c r="BC142" s="66"/>
      <c r="BD142" s="78"/>
      <c r="BE142" s="66"/>
      <c r="BF142" s="66"/>
      <c r="BG142" s="4"/>
      <c r="BH142" s="69"/>
      <c r="BI142" s="4"/>
      <c r="BJ142" s="4"/>
      <c r="BK142" s="9" t="s">
        <v>157</v>
      </c>
      <c r="BL142" s="7"/>
      <c r="BM142" s="7"/>
      <c r="BN142" s="7"/>
      <c r="BO142" s="286"/>
      <c r="BP142" s="22"/>
      <c r="BQ142" s="7" t="str">
        <f t="shared" ca="1" si="38"/>
        <v/>
      </c>
      <c r="BR142" s="75" t="str">
        <f t="shared" si="39"/>
        <v/>
      </c>
      <c r="BS142" s="75" t="str">
        <f t="shared" si="40"/>
        <v/>
      </c>
      <c r="BT142" s="5" t="str">
        <f t="shared" si="41"/>
        <v/>
      </c>
      <c r="BU142" s="79" t="str">
        <f t="shared" si="42"/>
        <v/>
      </c>
      <c r="BV142" s="79" t="str">
        <f t="shared" si="43"/>
        <v/>
      </c>
      <c r="BW142" s="79" t="str">
        <f t="shared" si="44"/>
        <v/>
      </c>
      <c r="CC142" s="4" t="str">
        <f>IF(IFERROR(VLOOKUP(C142,C143:C$1993,1,0),"")="","",COUNTIF(C:C,C142))</f>
        <v/>
      </c>
      <c r="CG142" s="5" t="str">
        <f>IF(B142="","",IF(CC142="",1+(MAX(CG$2:CG141)),""))</f>
        <v/>
      </c>
      <c r="CH142" s="5" t="str">
        <f t="shared" si="45"/>
        <v/>
      </c>
      <c r="CI142" s="5" t="str">
        <f t="shared" si="46"/>
        <v/>
      </c>
      <c r="CJ142" s="14" t="str">
        <f t="shared" si="47"/>
        <v/>
      </c>
      <c r="CK142" s="25"/>
      <c r="CL142" s="15"/>
      <c r="CM142" s="5" t="str">
        <f t="shared" si="35"/>
        <v/>
      </c>
      <c r="CP142" s="5" t="str">
        <f t="shared" si="48"/>
        <v/>
      </c>
      <c r="CQ142" s="5" t="str">
        <f>IF(BT142="","",IFERROR(IF(VLOOKUP(BT142,BT$2:BT141,1,0)=0,"",""),BT142))</f>
        <v/>
      </c>
      <c r="CR142" s="22" t="str">
        <f>IF(CQ142="","",(IFERROR(VLOOKUP(MID(CQ142,1,1),$DI$2:DM$28,3,0),0)+IFERROR(VLOOKUP(MID(CQ142,2,1),DI$2:DM$28,4,0),0)+IFERROR(VLOOKUP(MID(CQ142,3,1),DI$2:DM$28,5,0),0)+(ROW(CQ142)/1000000000000)))</f>
        <v/>
      </c>
      <c r="CT142" s="5">
        <v>141</v>
      </c>
      <c r="CU142" s="5" t="str">
        <f>IFERROR(VLOOKUP(CT142,CP$2:CQ1218,2,0),"")</f>
        <v/>
      </c>
      <c r="DO142" s="5" t="e">
        <f>IF(REPORTE!AH$2="si",IF(C142=VALUE(REPORTE!C$22),IF(SUM(DO143:DO$1993),CONCATENATE(INT(B142),", "),INT(B142)),""),IF(C142=VALUE(REPORTE!C$21),IF(SUM(DO143:DO$1993),CONCATENATE(INT(B142),", "),INT(B142)),""))</f>
        <v>#VALUE!</v>
      </c>
    </row>
    <row r="143" spans="1:119" s="5" customFormat="1" ht="15" customHeight="1" x14ac:dyDescent="0.25">
      <c r="A143" s="4" t="str">
        <f t="shared" ca="1" si="36"/>
        <v/>
      </c>
      <c r="B143" s="6"/>
      <c r="C143" s="8"/>
      <c r="D143" s="1" t="str">
        <f>IFERROR(INDEX('padron cfe'!B:B,MATCH(DATOS!C143,'padron cfe'!A:A,0),1),"")</f>
        <v/>
      </c>
      <c r="E143" s="1"/>
      <c r="F143" s="7"/>
      <c r="G143" s="9" t="s">
        <v>157</v>
      </c>
      <c r="H143" s="5" t="str">
        <f>IF(F143="","",IFERROR(CONCATENATE("PEUA",VLOOKUP(ESTADO,REPORTE!AV$2:AW$33,2,0),DIDTRITO_FORM,CADER_FORM,IFERROR(INDEX(CA:CA,MATCH(DAY(F143),BZ:BZ,0),1),DAY(F143)),IFERROR(INDEX(CA:CA,MATCH(MONTH(F143),BZ:BZ,0),1),MONTH(F143)),YEAR(F143),G143),""))</f>
        <v/>
      </c>
      <c r="I143" s="4"/>
      <c r="J143" s="66"/>
      <c r="K143" s="66"/>
      <c r="L143" s="66"/>
      <c r="M143" s="2" t="str">
        <f>IFERROR(INDEX('padron cfe'!C:C,MATCH(DATOS!C143,'padron cfe'!A:A,0),1),"")</f>
        <v/>
      </c>
      <c r="N143" s="66" t="str">
        <f>IFERROR(IF(BT143="","",IF(INDEX(N$1:N142,MATCH(BT143,BT$1:BT142,0),1)=0,"",INDEX(N$1:N142,MATCH(BT143,BT$1:BT142,0),1))),"")</f>
        <v/>
      </c>
      <c r="O143" s="66" t="str">
        <f>IFERROR(IF(BT143="","",IF(INDEX(O$1:O142,MATCH(BT143,BT$1:BT142,0),1)=0,"",INDEX(O$1:O142,MATCH(BT143,BT$1:BT142,0),1))),"")</f>
        <v/>
      </c>
      <c r="P143" s="4"/>
      <c r="Q143" s="2"/>
      <c r="R143" s="66"/>
      <c r="T143" s="66"/>
      <c r="U143" s="5" t="str">
        <f>IFERROR(IF(INDEX(U$1:U142,MATCH(T143,T$1:T142,0),1)=0,"",INDEX(U$1:U142,MATCH(T143,T$1:T142,0),1)),"")</f>
        <v/>
      </c>
      <c r="V143" s="66"/>
      <c r="W143" s="5" t="str">
        <f>IFERROR(IF(INDEX(W$1:W142,MATCH(V143,V$1:V142,0),1)=0,"",INDEX(W$1:W142,MATCH(V143,V$1:V142,0),1)),"")</f>
        <v/>
      </c>
      <c r="X143" s="2" t="str">
        <f>IFERROR(INDEX('padron cfe'!D:D,MATCH(DATOS!C143,'padron cfe'!A:A,0),1),"")</f>
        <v/>
      </c>
      <c r="Y143" s="4"/>
      <c r="Z143" s="4"/>
      <c r="AA143" s="4"/>
      <c r="AB143" s="4"/>
      <c r="AC143" s="6" t="s">
        <v>157</v>
      </c>
      <c r="AD143" s="4"/>
      <c r="AE143" s="4" t="str">
        <f t="shared" si="37"/>
        <v/>
      </c>
      <c r="AF143" s="4"/>
      <c r="AG143" s="4"/>
      <c r="AH143" s="4"/>
      <c r="AI143" s="2" t="str">
        <f>IFERROR(IF(INDEX(AI$1:AI142,MATCH(BT143,BT$1:BT142,0),1)=0,"",INDEX(AI$1:AI142,MATCH(BT143,BT$1:BT142,0),1)),"")</f>
        <v/>
      </c>
      <c r="AJ143" s="2" t="str">
        <f>IFERROR(IF(INDEX(AJ$1:AJ142,MATCH(BT143,BT$1:BT142,0),1)=0,"",INDEX(AJ$1:AJ142,MATCH(BT143,BT$1:BT142,0),1)),"")</f>
        <v/>
      </c>
      <c r="AK143" s="2" t="str">
        <f>IFERROR(IF(INDEX(AK$1:AK142,MATCH(BT143,BT$1:BT142,0),1)=0,"",INDEX(AK$1:AK142,MATCH(BT143,BT$1:BT142,0),1)),"")</f>
        <v/>
      </c>
      <c r="AL143" s="31"/>
      <c r="AM143" s="31"/>
      <c r="AN143" s="2"/>
      <c r="AO143" s="4"/>
      <c r="AP143" s="4"/>
      <c r="AQ143" s="4"/>
      <c r="AR143" s="4"/>
      <c r="AS143" s="4"/>
      <c r="AT143" s="4"/>
      <c r="AU143" s="4"/>
      <c r="AV143" s="4"/>
      <c r="AW143" s="4"/>
      <c r="AY143" s="7"/>
      <c r="AZ143" s="47"/>
      <c r="BA143" s="66"/>
      <c r="BB143" s="66"/>
      <c r="BC143" s="66"/>
      <c r="BD143" s="78"/>
      <c r="BE143" s="66"/>
      <c r="BF143" s="66"/>
      <c r="BG143" s="4"/>
      <c r="BH143" s="69"/>
      <c r="BI143" s="4"/>
      <c r="BJ143" s="4"/>
      <c r="BK143" s="9"/>
      <c r="BL143" s="7"/>
      <c r="BM143" s="7"/>
      <c r="BN143" s="7"/>
      <c r="BO143" s="286"/>
      <c r="BP143" s="22"/>
      <c r="BQ143" s="7" t="str">
        <f t="shared" ca="1" si="38"/>
        <v/>
      </c>
      <c r="BR143" s="75" t="str">
        <f t="shared" si="39"/>
        <v/>
      </c>
      <c r="BS143" s="75" t="str">
        <f t="shared" si="40"/>
        <v/>
      </c>
      <c r="BT143" s="5" t="str">
        <f t="shared" si="41"/>
        <v/>
      </c>
      <c r="BU143" s="79" t="str">
        <f t="shared" si="42"/>
        <v/>
      </c>
      <c r="BV143" s="79" t="str">
        <f t="shared" si="43"/>
        <v/>
      </c>
      <c r="BW143" s="79" t="str">
        <f t="shared" si="44"/>
        <v/>
      </c>
      <c r="CC143" s="4" t="str">
        <f>IF(IFERROR(VLOOKUP(C143,C144:C$1993,1,0),"")="","",COUNTIF(C:C,C143))</f>
        <v/>
      </c>
      <c r="CG143" s="5" t="str">
        <f>IF(B143="","",IF(CC143="",1+(MAX(CG$2:CG142)),""))</f>
        <v/>
      </c>
      <c r="CH143" s="5" t="str">
        <f t="shared" si="45"/>
        <v/>
      </c>
      <c r="CI143" s="5" t="str">
        <f t="shared" si="46"/>
        <v/>
      </c>
      <c r="CJ143" s="14" t="str">
        <f t="shared" si="47"/>
        <v/>
      </c>
      <c r="CK143" s="25"/>
      <c r="CL143" s="15"/>
      <c r="CM143" s="5" t="str">
        <f t="shared" si="35"/>
        <v/>
      </c>
      <c r="CP143" s="5" t="str">
        <f t="shared" si="48"/>
        <v/>
      </c>
      <c r="CQ143" s="5" t="str">
        <f>IF(BT143="","",IFERROR(IF(VLOOKUP(BT143,BT$2:BT142,1,0)=0,"",""),BT143))</f>
        <v/>
      </c>
      <c r="CR143" s="22" t="str">
        <f>IF(CQ143="","",(IFERROR(VLOOKUP(MID(CQ143,1,1),$DI$2:DM$28,3,0),0)+IFERROR(VLOOKUP(MID(CQ143,2,1),DI$2:DM$28,4,0),0)+IFERROR(VLOOKUP(MID(CQ143,3,1),DI$2:DM$28,5,0),0)+(ROW(CQ143)/1000000000000)))</f>
        <v/>
      </c>
      <c r="CT143" s="5">
        <v>142</v>
      </c>
      <c r="CU143" s="5" t="str">
        <f>IFERROR(VLOOKUP(CT143,CP$2:CQ1219,2,0),"")</f>
        <v/>
      </c>
      <c r="DO143" s="5" t="e">
        <f>IF(REPORTE!AH$2="si",IF(C143=VALUE(REPORTE!C$22),IF(SUM(DO144:DO$1993),CONCATENATE(INT(B143),", "),INT(B143)),""),IF(C143=VALUE(REPORTE!C$21),IF(SUM(DO144:DO$1993),CONCATENATE(INT(B143),", "),INT(B143)),""))</f>
        <v>#VALUE!</v>
      </c>
    </row>
    <row r="144" spans="1:119" s="5" customFormat="1" ht="15" customHeight="1" x14ac:dyDescent="0.25">
      <c r="A144" s="4" t="str">
        <f t="shared" ca="1" si="36"/>
        <v/>
      </c>
      <c r="B144" s="6"/>
      <c r="C144" s="8"/>
      <c r="D144" s="1" t="str">
        <f>IFERROR(INDEX('padron cfe'!B:B,MATCH(DATOS!C144,'padron cfe'!A:A,0),1),"")</f>
        <v/>
      </c>
      <c r="E144" s="1"/>
      <c r="F144" s="7"/>
      <c r="G144" s="9" t="s">
        <v>157</v>
      </c>
      <c r="H144" s="5" t="str">
        <f>IF(F144="","",IFERROR(CONCATENATE("PEUA",VLOOKUP(ESTADO,REPORTE!AV$2:AW$33,2,0),DIDTRITO_FORM,CADER_FORM,IFERROR(INDEX(CA:CA,MATCH(DAY(F144),BZ:BZ,0),1),DAY(F144)),IFERROR(INDEX(CA:CA,MATCH(MONTH(F144),BZ:BZ,0),1),MONTH(F144)),YEAR(F144),G144),""))</f>
        <v/>
      </c>
      <c r="I144" s="4"/>
      <c r="J144" s="66"/>
      <c r="K144" s="66"/>
      <c r="L144" s="66"/>
      <c r="M144" s="2" t="str">
        <f>IFERROR(INDEX('padron cfe'!C:C,MATCH(DATOS!C144,'padron cfe'!A:A,0),1),"")</f>
        <v/>
      </c>
      <c r="N144" s="66" t="str">
        <f>IFERROR(IF(BT144="","",IF(INDEX(N$1:N143,MATCH(BT144,BT$1:BT143,0),1)=0,"",INDEX(N$1:N143,MATCH(BT144,BT$1:BT143,0),1))),"")</f>
        <v/>
      </c>
      <c r="O144" s="66" t="str">
        <f>IFERROR(IF(BT144="","",IF(INDEX(O$1:O143,MATCH(BT144,BT$1:BT143,0),1)=0,"",INDEX(O$1:O143,MATCH(BT144,BT$1:BT143,0),1))),"")</f>
        <v/>
      </c>
      <c r="P144" s="4"/>
      <c r="Q144" s="2"/>
      <c r="R144" s="66"/>
      <c r="T144" s="66"/>
      <c r="U144" s="5" t="str">
        <f>IFERROR(IF(INDEX(U$1:U143,MATCH(T144,T$1:T143,0),1)=0,"",INDEX(U$1:U143,MATCH(T144,T$1:T143,0),1)),"")</f>
        <v/>
      </c>
      <c r="V144" s="66"/>
      <c r="W144" s="5" t="str">
        <f>IFERROR(IF(INDEX(W$1:W143,MATCH(V144,V$1:V143,0),1)=0,"",INDEX(W$1:W143,MATCH(V144,V$1:V143,0),1)),"")</f>
        <v/>
      </c>
      <c r="X144" s="2" t="str">
        <f>IFERROR(INDEX('padron cfe'!D:D,MATCH(DATOS!C144,'padron cfe'!A:A,0),1),"")</f>
        <v/>
      </c>
      <c r="Y144" s="4"/>
      <c r="Z144" s="4"/>
      <c r="AA144" s="4"/>
      <c r="AB144" s="4"/>
      <c r="AC144" s="6" t="s">
        <v>157</v>
      </c>
      <c r="AD144" s="4"/>
      <c r="AE144" s="4" t="str">
        <f t="shared" si="37"/>
        <v/>
      </c>
      <c r="AF144" s="4"/>
      <c r="AG144" s="4"/>
      <c r="AH144" s="4"/>
      <c r="AI144" s="2" t="str">
        <f>IFERROR(IF(INDEX(AI$1:AI143,MATCH(BT144,BT$1:BT143,0),1)=0,"",INDEX(AI$1:AI143,MATCH(BT144,BT$1:BT143,0),1)),"")</f>
        <v/>
      </c>
      <c r="AJ144" s="2" t="str">
        <f>IFERROR(IF(INDEX(AJ$1:AJ143,MATCH(BT144,BT$1:BT143,0),1)=0,"",INDEX(AJ$1:AJ143,MATCH(BT144,BT$1:BT143,0),1)),"")</f>
        <v/>
      </c>
      <c r="AK144" s="2" t="str">
        <f>IFERROR(IF(INDEX(AK$1:AK143,MATCH(BT144,BT$1:BT143,0),1)=0,"",INDEX(AK$1:AK143,MATCH(BT144,BT$1:BT143,0),1)),"")</f>
        <v/>
      </c>
      <c r="AL144" s="31"/>
      <c r="AM144" s="31"/>
      <c r="AN144" s="2"/>
      <c r="AO144" s="4"/>
      <c r="AP144" s="4"/>
      <c r="AQ144" s="4"/>
      <c r="AR144" s="4"/>
      <c r="AS144" s="4"/>
      <c r="AT144" s="4"/>
      <c r="AU144" s="4"/>
      <c r="AV144" s="4"/>
      <c r="AW144" s="4"/>
      <c r="AY144" s="7"/>
      <c r="AZ144" s="47"/>
      <c r="BA144" s="66"/>
      <c r="BB144" s="66"/>
      <c r="BC144" s="66"/>
      <c r="BD144" s="78"/>
      <c r="BE144" s="66"/>
      <c r="BF144" s="66"/>
      <c r="BG144" s="4"/>
      <c r="BH144" s="69"/>
      <c r="BI144" s="4"/>
      <c r="BJ144" s="4"/>
      <c r="BK144" s="9" t="s">
        <v>157</v>
      </c>
      <c r="BL144" s="7"/>
      <c r="BM144" s="7"/>
      <c r="BN144" s="7"/>
      <c r="BO144" s="286"/>
      <c r="BP144" s="22"/>
      <c r="BQ144" s="7" t="str">
        <f t="shared" ca="1" si="38"/>
        <v/>
      </c>
      <c r="BR144" s="75" t="str">
        <f t="shared" si="39"/>
        <v/>
      </c>
      <c r="BS144" s="75" t="str">
        <f t="shared" si="40"/>
        <v/>
      </c>
      <c r="BT144" s="5" t="str">
        <f t="shared" si="41"/>
        <v/>
      </c>
      <c r="BU144" s="79" t="str">
        <f t="shared" si="42"/>
        <v/>
      </c>
      <c r="BV144" s="79" t="str">
        <f t="shared" si="43"/>
        <v/>
      </c>
      <c r="BW144" s="79" t="str">
        <f t="shared" si="44"/>
        <v/>
      </c>
      <c r="CC144" s="4" t="str">
        <f>IF(IFERROR(VLOOKUP(C144,C145:C$1993,1,0),"")="","",COUNTIF(C:C,C144))</f>
        <v/>
      </c>
      <c r="CG144" s="5" t="str">
        <f>IF(B144="","",IF(CC144="",1+(MAX(CG$2:CG143)),""))</f>
        <v/>
      </c>
      <c r="CH144" s="5" t="str">
        <f t="shared" si="45"/>
        <v/>
      </c>
      <c r="CI144" s="5" t="str">
        <f t="shared" si="46"/>
        <v/>
      </c>
      <c r="CJ144" s="14" t="str">
        <f t="shared" si="47"/>
        <v/>
      </c>
      <c r="CK144" s="25"/>
      <c r="CL144" s="15"/>
      <c r="CM144" s="5" t="str">
        <f t="shared" si="35"/>
        <v/>
      </c>
      <c r="CP144" s="5" t="str">
        <f t="shared" si="48"/>
        <v/>
      </c>
      <c r="CQ144" s="5" t="str">
        <f>IF(BT144="","",IFERROR(IF(VLOOKUP(BT144,BT$2:BT143,1,0)=0,"",""),BT144))</f>
        <v/>
      </c>
      <c r="CR144" s="22" t="str">
        <f>IF(CQ144="","",(IFERROR(VLOOKUP(MID(CQ144,1,1),$DI$2:DM$28,3,0),0)+IFERROR(VLOOKUP(MID(CQ144,2,1),DI$2:DM$28,4,0),0)+IFERROR(VLOOKUP(MID(CQ144,3,1),DI$2:DM$28,5,0),0)+(ROW(CQ144)/1000000000000)))</f>
        <v/>
      </c>
      <c r="CT144" s="5">
        <v>143</v>
      </c>
      <c r="CU144" s="5" t="str">
        <f>IFERROR(VLOOKUP(CT144,CP$2:CQ1220,2,0),"")</f>
        <v/>
      </c>
      <c r="DO144" s="5" t="e">
        <f>IF(REPORTE!AH$2="si",IF(C144=VALUE(REPORTE!C$22),IF(SUM(DO145:DO$1993),CONCATENATE(INT(B144),", "),INT(B144)),""),IF(C144=VALUE(REPORTE!C$21),IF(SUM(DO145:DO$1993),CONCATENATE(INT(B144),", "),INT(B144)),""))</f>
        <v>#VALUE!</v>
      </c>
    </row>
    <row r="145" spans="1:119" s="5" customFormat="1" ht="15" customHeight="1" x14ac:dyDescent="0.25">
      <c r="A145" s="4" t="str">
        <f t="shared" ca="1" si="36"/>
        <v/>
      </c>
      <c r="B145" s="6"/>
      <c r="C145" s="8"/>
      <c r="D145" s="1" t="str">
        <f>IFERROR(INDEX('padron cfe'!B:B,MATCH(DATOS!C145,'padron cfe'!A:A,0),1),"")</f>
        <v/>
      </c>
      <c r="E145" s="1"/>
      <c r="F145" s="7"/>
      <c r="G145" s="9" t="s">
        <v>157</v>
      </c>
      <c r="H145" s="5" t="str">
        <f>IF(F145="","",IFERROR(CONCATENATE("PEUA",VLOOKUP(ESTADO,REPORTE!AV$2:AW$33,2,0),DIDTRITO_FORM,CADER_FORM,IFERROR(INDEX(CA:CA,MATCH(DAY(F145),BZ:BZ,0),1),DAY(F145)),IFERROR(INDEX(CA:CA,MATCH(MONTH(F145),BZ:BZ,0),1),MONTH(F145)),YEAR(F145),G145),""))</f>
        <v/>
      </c>
      <c r="I145" s="4"/>
      <c r="J145" s="66"/>
      <c r="K145" s="66"/>
      <c r="L145" s="66"/>
      <c r="M145" s="2" t="str">
        <f>IFERROR(INDEX('padron cfe'!C:C,MATCH(DATOS!C145,'padron cfe'!A:A,0),1),"")</f>
        <v/>
      </c>
      <c r="N145" s="66" t="str">
        <f>IFERROR(IF(BT145="","",IF(INDEX(N$1:N144,MATCH(BT145,BT$1:BT144,0),1)=0,"",INDEX(N$1:N144,MATCH(BT145,BT$1:BT144,0),1))),"")</f>
        <v/>
      </c>
      <c r="O145" s="66" t="str">
        <f>IFERROR(IF(BT145="","",IF(INDEX(O$1:O144,MATCH(BT145,BT$1:BT144,0),1)=0,"",INDEX(O$1:O144,MATCH(BT145,BT$1:BT144,0),1))),"")</f>
        <v/>
      </c>
      <c r="P145" s="4"/>
      <c r="Q145" s="2"/>
      <c r="R145" s="66"/>
      <c r="T145" s="66"/>
      <c r="U145" s="5" t="str">
        <f>IFERROR(IF(INDEX(U$1:U144,MATCH(T145,T$1:T144,0),1)=0,"",INDEX(U$1:U144,MATCH(T145,T$1:T144,0),1)),"")</f>
        <v/>
      </c>
      <c r="V145" s="66"/>
      <c r="W145" s="5" t="str">
        <f>IFERROR(IF(INDEX(W$1:W144,MATCH(V145,V$1:V144,0),1)=0,"",INDEX(W$1:W144,MATCH(V145,V$1:V144,0),1)),"")</f>
        <v/>
      </c>
      <c r="X145" s="2" t="str">
        <f>IFERROR(INDEX('padron cfe'!D:D,MATCH(DATOS!C145,'padron cfe'!A:A,0),1),"")</f>
        <v/>
      </c>
      <c r="Y145" s="4"/>
      <c r="Z145" s="4"/>
      <c r="AA145" s="4"/>
      <c r="AB145" s="4"/>
      <c r="AC145" s="6" t="s">
        <v>157</v>
      </c>
      <c r="AD145" s="4"/>
      <c r="AE145" s="4" t="str">
        <f t="shared" si="37"/>
        <v/>
      </c>
      <c r="AF145" s="4"/>
      <c r="AG145" s="4"/>
      <c r="AH145" s="4"/>
      <c r="AI145" s="2" t="str">
        <f>IFERROR(IF(INDEX(AI$1:AI144,MATCH(BT145,BT$1:BT144,0),1)=0,"",INDEX(AI$1:AI144,MATCH(BT145,BT$1:BT144,0),1)),"")</f>
        <v/>
      </c>
      <c r="AJ145" s="2" t="str">
        <f>IFERROR(IF(INDEX(AJ$1:AJ144,MATCH(BT145,BT$1:BT144,0),1)=0,"",INDEX(AJ$1:AJ144,MATCH(BT145,BT$1:BT144,0),1)),"")</f>
        <v/>
      </c>
      <c r="AK145" s="2" t="str">
        <f>IFERROR(IF(INDEX(AK$1:AK144,MATCH(BT145,BT$1:BT144,0),1)=0,"",INDEX(AK$1:AK144,MATCH(BT145,BT$1:BT144,0),1)),"")</f>
        <v/>
      </c>
      <c r="AL145" s="31"/>
      <c r="AM145" s="31"/>
      <c r="AN145" s="2"/>
      <c r="AO145" s="4"/>
      <c r="AP145" s="4"/>
      <c r="AQ145" s="4"/>
      <c r="AR145" s="4"/>
      <c r="AS145" s="4"/>
      <c r="AT145" s="4"/>
      <c r="AU145" s="4"/>
      <c r="AV145" s="4"/>
      <c r="AW145" s="4"/>
      <c r="AY145" s="7"/>
      <c r="AZ145" s="47"/>
      <c r="BA145" s="66"/>
      <c r="BB145" s="66"/>
      <c r="BC145" s="66"/>
      <c r="BD145" s="78"/>
      <c r="BE145" s="66"/>
      <c r="BF145" s="66"/>
      <c r="BG145" s="4"/>
      <c r="BH145" s="69"/>
      <c r="BI145" s="4"/>
      <c r="BJ145" s="4"/>
      <c r="BK145" s="9"/>
      <c r="BL145" s="7"/>
      <c r="BM145" s="7"/>
      <c r="BN145" s="7"/>
      <c r="BO145" s="286"/>
      <c r="BP145" s="22"/>
      <c r="BQ145" s="7" t="str">
        <f t="shared" ca="1" si="38"/>
        <v/>
      </c>
      <c r="BR145" s="75" t="str">
        <f t="shared" si="39"/>
        <v/>
      </c>
      <c r="BS145" s="75" t="str">
        <f t="shared" si="40"/>
        <v/>
      </c>
      <c r="BT145" s="5" t="str">
        <f t="shared" si="41"/>
        <v/>
      </c>
      <c r="BU145" s="79" t="str">
        <f t="shared" si="42"/>
        <v/>
      </c>
      <c r="BV145" s="79" t="str">
        <f t="shared" si="43"/>
        <v/>
      </c>
      <c r="BW145" s="79" t="str">
        <f t="shared" si="44"/>
        <v/>
      </c>
      <c r="CC145" s="4" t="str">
        <f>IF(IFERROR(VLOOKUP(C145,C146:C$1993,1,0),"")="","",COUNTIF(C:C,C145))</f>
        <v/>
      </c>
      <c r="CG145" s="5" t="str">
        <f>IF(B145="","",IF(CC145="",1+(MAX(CG$2:CG144)),""))</f>
        <v/>
      </c>
      <c r="CH145" s="5" t="str">
        <f t="shared" si="45"/>
        <v/>
      </c>
      <c r="CI145" s="5" t="str">
        <f t="shared" si="46"/>
        <v/>
      </c>
      <c r="CJ145" s="14" t="str">
        <f t="shared" si="47"/>
        <v/>
      </c>
      <c r="CK145" s="25"/>
      <c r="CL145" s="15"/>
      <c r="CM145" s="5" t="str">
        <f t="shared" si="35"/>
        <v/>
      </c>
      <c r="CP145" s="5" t="str">
        <f t="shared" si="48"/>
        <v/>
      </c>
      <c r="CQ145" s="5" t="str">
        <f>IF(BT145="","",IFERROR(IF(VLOOKUP(BT145,BT$2:BT144,1,0)=0,"",""),BT145))</f>
        <v/>
      </c>
      <c r="CR145" s="22" t="str">
        <f>IF(CQ145="","",(IFERROR(VLOOKUP(MID(CQ145,1,1),$DI$2:DM$28,3,0),0)+IFERROR(VLOOKUP(MID(CQ145,2,1),DI$2:DM$28,4,0),0)+IFERROR(VLOOKUP(MID(CQ145,3,1),DI$2:DM$28,5,0),0)+(ROW(CQ145)/1000000000000)))</f>
        <v/>
      </c>
      <c r="CT145" s="5">
        <v>144</v>
      </c>
      <c r="CU145" s="5" t="str">
        <f>IFERROR(VLOOKUP(CT145,CP$2:CQ1221,2,0),"")</f>
        <v/>
      </c>
      <c r="DO145" s="5" t="e">
        <f>IF(REPORTE!AH$2="si",IF(C145=VALUE(REPORTE!C$22),IF(SUM(DO146:DO$1993),CONCATENATE(INT(B145),", "),INT(B145)),""),IF(C145=VALUE(REPORTE!C$21),IF(SUM(DO146:DO$1993),CONCATENATE(INT(B145),", "),INT(B145)),""))</f>
        <v>#VALUE!</v>
      </c>
    </row>
    <row r="146" spans="1:119" s="5" customFormat="1" ht="15" customHeight="1" x14ac:dyDescent="0.25">
      <c r="A146" s="4" t="str">
        <f t="shared" ca="1" si="36"/>
        <v/>
      </c>
      <c r="B146" s="6"/>
      <c r="C146" s="8"/>
      <c r="D146" s="1" t="str">
        <f>IFERROR(INDEX('padron cfe'!B:B,MATCH(DATOS!C146,'padron cfe'!A:A,0),1),"")</f>
        <v/>
      </c>
      <c r="E146" s="1"/>
      <c r="F146" s="7"/>
      <c r="G146" s="9" t="s">
        <v>157</v>
      </c>
      <c r="H146" s="5" t="str">
        <f>IF(F146="","",IFERROR(CONCATENATE("PEUA",VLOOKUP(ESTADO,REPORTE!AV$2:AW$33,2,0),DIDTRITO_FORM,CADER_FORM,IFERROR(INDEX(CA:CA,MATCH(DAY(F146),BZ:BZ,0),1),DAY(F146)),IFERROR(INDEX(CA:CA,MATCH(MONTH(F146),BZ:BZ,0),1),MONTH(F146)),YEAR(F146),G146),""))</f>
        <v/>
      </c>
      <c r="I146" s="4"/>
      <c r="J146" s="66"/>
      <c r="K146" s="66"/>
      <c r="L146" s="66"/>
      <c r="M146" s="2" t="str">
        <f>IFERROR(INDEX('padron cfe'!C:C,MATCH(DATOS!C146,'padron cfe'!A:A,0),1),"")</f>
        <v/>
      </c>
      <c r="N146" s="66" t="str">
        <f>IFERROR(IF(BT146="","",IF(INDEX(N$1:N145,MATCH(BT146,BT$1:BT145,0),1)=0,"",INDEX(N$1:N145,MATCH(BT146,BT$1:BT145,0),1))),"")</f>
        <v/>
      </c>
      <c r="O146" s="66" t="str">
        <f>IFERROR(IF(BT146="","",IF(INDEX(O$1:O145,MATCH(BT146,BT$1:BT145,0),1)=0,"",INDEX(O$1:O145,MATCH(BT146,BT$1:BT145,0),1))),"")</f>
        <v/>
      </c>
      <c r="P146" s="4"/>
      <c r="Q146" s="2"/>
      <c r="R146" s="66"/>
      <c r="T146" s="66"/>
      <c r="U146" s="5" t="str">
        <f>IFERROR(IF(INDEX(U$1:U145,MATCH(T146,T$1:T145,0),1)=0,"",INDEX(U$1:U145,MATCH(T146,T$1:T145,0),1)),"")</f>
        <v/>
      </c>
      <c r="V146" s="66"/>
      <c r="W146" s="5" t="str">
        <f>IFERROR(IF(INDEX(W$1:W145,MATCH(V146,V$1:V145,0),1)=0,"",INDEX(W$1:W145,MATCH(V146,V$1:V145,0),1)),"")</f>
        <v/>
      </c>
      <c r="X146" s="2" t="str">
        <f>IFERROR(INDEX('padron cfe'!D:D,MATCH(DATOS!C146,'padron cfe'!A:A,0),1),"")</f>
        <v/>
      </c>
      <c r="Y146" s="4"/>
      <c r="Z146" s="4"/>
      <c r="AA146" s="4"/>
      <c r="AB146" s="4"/>
      <c r="AC146" s="6" t="s">
        <v>157</v>
      </c>
      <c r="AD146" s="4"/>
      <c r="AE146" s="4" t="str">
        <f t="shared" si="37"/>
        <v/>
      </c>
      <c r="AF146" s="4"/>
      <c r="AG146" s="4"/>
      <c r="AH146" s="4"/>
      <c r="AI146" s="2" t="str">
        <f>IFERROR(IF(INDEX(AI$1:AI145,MATCH(BT146,BT$1:BT145,0),1)=0,"",INDEX(AI$1:AI145,MATCH(BT146,BT$1:BT145,0),1)),"")</f>
        <v/>
      </c>
      <c r="AJ146" s="2" t="str">
        <f>IFERROR(IF(INDEX(AJ$1:AJ145,MATCH(BT146,BT$1:BT145,0),1)=0,"",INDEX(AJ$1:AJ145,MATCH(BT146,BT$1:BT145,0),1)),"")</f>
        <v/>
      </c>
      <c r="AK146" s="2" t="str">
        <f>IFERROR(IF(INDEX(AK$1:AK145,MATCH(BT146,BT$1:BT145,0),1)=0,"",INDEX(AK$1:AK145,MATCH(BT146,BT$1:BT145,0),1)),"")</f>
        <v/>
      </c>
      <c r="AL146" s="31"/>
      <c r="AM146" s="31"/>
      <c r="AN146" s="2"/>
      <c r="AO146" s="4"/>
      <c r="AP146" s="4"/>
      <c r="AQ146" s="4"/>
      <c r="AR146" s="4"/>
      <c r="AS146" s="4"/>
      <c r="AT146" s="4"/>
      <c r="AU146" s="4"/>
      <c r="AV146" s="4"/>
      <c r="AW146" s="4"/>
      <c r="AY146" s="7"/>
      <c r="AZ146" s="47"/>
      <c r="BA146" s="66"/>
      <c r="BB146" s="66"/>
      <c r="BC146" s="66"/>
      <c r="BD146" s="78"/>
      <c r="BE146" s="66"/>
      <c r="BF146" s="66"/>
      <c r="BG146" s="4"/>
      <c r="BH146" s="69"/>
      <c r="BI146" s="4"/>
      <c r="BJ146" s="4"/>
      <c r="BK146" s="9" t="s">
        <v>157</v>
      </c>
      <c r="BL146" s="7"/>
      <c r="BM146" s="7"/>
      <c r="BN146" s="7"/>
      <c r="BO146" s="286"/>
      <c r="BP146" s="22"/>
      <c r="BQ146" s="7" t="str">
        <f t="shared" ca="1" si="38"/>
        <v/>
      </c>
      <c r="BR146" s="75" t="str">
        <f t="shared" si="39"/>
        <v/>
      </c>
      <c r="BS146" s="75" t="str">
        <f t="shared" si="40"/>
        <v/>
      </c>
      <c r="BT146" s="5" t="str">
        <f t="shared" si="41"/>
        <v/>
      </c>
      <c r="BU146" s="79" t="str">
        <f t="shared" si="42"/>
        <v/>
      </c>
      <c r="BV146" s="79" t="str">
        <f t="shared" si="43"/>
        <v/>
      </c>
      <c r="BW146" s="79" t="str">
        <f t="shared" si="44"/>
        <v/>
      </c>
      <c r="CC146" s="4" t="str">
        <f>IF(IFERROR(VLOOKUP(C146,C147:C$1993,1,0),"")="","",COUNTIF(C:C,C146))</f>
        <v/>
      </c>
      <c r="CG146" s="5" t="str">
        <f>IF(B146="","",IF(CC146="",1+(MAX(CG$2:CG145)),""))</f>
        <v/>
      </c>
      <c r="CH146" s="5" t="str">
        <f t="shared" si="45"/>
        <v/>
      </c>
      <c r="CI146" s="5" t="str">
        <f t="shared" si="46"/>
        <v/>
      </c>
      <c r="CJ146" s="14" t="str">
        <f t="shared" si="47"/>
        <v/>
      </c>
      <c r="CK146" s="25"/>
      <c r="CL146" s="15"/>
      <c r="CM146" s="5" t="str">
        <f t="shared" si="35"/>
        <v/>
      </c>
      <c r="CP146" s="5" t="str">
        <f t="shared" si="48"/>
        <v/>
      </c>
      <c r="CQ146" s="5" t="str">
        <f>IF(BT146="","",IFERROR(IF(VLOOKUP(BT146,BT$2:BT145,1,0)=0,"",""),BT146))</f>
        <v/>
      </c>
      <c r="CR146" s="22" t="str">
        <f>IF(CQ146="","",(IFERROR(VLOOKUP(MID(CQ146,1,1),$DI$2:DM$28,3,0),0)+IFERROR(VLOOKUP(MID(CQ146,2,1),DI$2:DM$28,4,0),0)+IFERROR(VLOOKUP(MID(CQ146,3,1),DI$2:DM$28,5,0),0)+(ROW(CQ146)/1000000000000)))</f>
        <v/>
      </c>
      <c r="CT146" s="5">
        <v>145</v>
      </c>
      <c r="CU146" s="5" t="str">
        <f>IFERROR(VLOOKUP(CT146,CP$2:CQ1222,2,0),"")</f>
        <v/>
      </c>
      <c r="DO146" s="5" t="e">
        <f>IF(REPORTE!AH$2="si",IF(C146=VALUE(REPORTE!C$22),IF(SUM(DO147:DO$1993),CONCATENATE(INT(B146),", "),INT(B146)),""),IF(C146=VALUE(REPORTE!C$21),IF(SUM(DO147:DO$1993),CONCATENATE(INT(B146),", "),INT(B146)),""))</f>
        <v>#VALUE!</v>
      </c>
    </row>
    <row r="147" spans="1:119" s="5" customFormat="1" ht="15" customHeight="1" x14ac:dyDescent="0.25">
      <c r="A147" s="4" t="str">
        <f t="shared" ca="1" si="36"/>
        <v/>
      </c>
      <c r="B147" s="6"/>
      <c r="C147" s="8"/>
      <c r="D147" s="1" t="str">
        <f>IFERROR(INDEX('padron cfe'!B:B,MATCH(DATOS!C147,'padron cfe'!A:A,0),1),"")</f>
        <v/>
      </c>
      <c r="E147" s="1"/>
      <c r="F147" s="7"/>
      <c r="G147" s="9" t="s">
        <v>157</v>
      </c>
      <c r="H147" s="5" t="str">
        <f>IF(F147="","",IFERROR(CONCATENATE("PEUA",VLOOKUP(ESTADO,REPORTE!AV$2:AW$33,2,0),DIDTRITO_FORM,CADER_FORM,IFERROR(INDEX(CA:CA,MATCH(DAY(F147),BZ:BZ,0),1),DAY(F147)),IFERROR(INDEX(CA:CA,MATCH(MONTH(F147),BZ:BZ,0),1),MONTH(F147)),YEAR(F147),G147),""))</f>
        <v/>
      </c>
      <c r="I147" s="4"/>
      <c r="J147" s="66"/>
      <c r="K147" s="66"/>
      <c r="L147" s="66"/>
      <c r="M147" s="2" t="str">
        <f>IFERROR(INDEX('padron cfe'!C:C,MATCH(DATOS!C147,'padron cfe'!A:A,0),1),"")</f>
        <v/>
      </c>
      <c r="N147" s="66" t="str">
        <f>IFERROR(IF(BT147="","",IF(INDEX(N$1:N146,MATCH(BT147,BT$1:BT146,0),1)=0,"",INDEX(N$1:N146,MATCH(BT147,BT$1:BT146,0),1))),"")</f>
        <v/>
      </c>
      <c r="O147" s="66" t="str">
        <f>IFERROR(IF(BT147="","",IF(INDEX(O$1:O146,MATCH(BT147,BT$1:BT146,0),1)=0,"",INDEX(O$1:O146,MATCH(BT147,BT$1:BT146,0),1))),"")</f>
        <v/>
      </c>
      <c r="P147" s="4"/>
      <c r="Q147" s="2"/>
      <c r="R147" s="66"/>
      <c r="T147" s="66"/>
      <c r="U147" s="5" t="str">
        <f>IFERROR(IF(INDEX(U$1:U146,MATCH(T147,T$1:T146,0),1)=0,"",INDEX(U$1:U146,MATCH(T147,T$1:T146,0),1)),"")</f>
        <v/>
      </c>
      <c r="V147" s="66"/>
      <c r="W147" s="5" t="str">
        <f>IFERROR(IF(INDEX(W$1:W146,MATCH(V147,V$1:V146,0),1)=0,"",INDEX(W$1:W146,MATCH(V147,V$1:V146,0),1)),"")</f>
        <v/>
      </c>
      <c r="X147" s="2" t="str">
        <f>IFERROR(INDEX('padron cfe'!D:D,MATCH(DATOS!C147,'padron cfe'!A:A,0),1),"")</f>
        <v/>
      </c>
      <c r="Y147" s="4"/>
      <c r="Z147" s="4"/>
      <c r="AA147" s="4"/>
      <c r="AB147" s="4"/>
      <c r="AC147" s="6" t="s">
        <v>157</v>
      </c>
      <c r="AD147" s="4"/>
      <c r="AE147" s="4" t="str">
        <f t="shared" si="37"/>
        <v/>
      </c>
      <c r="AF147" s="4"/>
      <c r="AG147" s="4"/>
      <c r="AH147" s="4"/>
      <c r="AI147" s="2" t="str">
        <f>IFERROR(IF(INDEX(AI$1:AI146,MATCH(BT147,BT$1:BT146,0),1)=0,"",INDEX(AI$1:AI146,MATCH(BT147,BT$1:BT146,0),1)),"")</f>
        <v/>
      </c>
      <c r="AJ147" s="2" t="str">
        <f>IFERROR(IF(INDEX(AJ$1:AJ146,MATCH(BT147,BT$1:BT146,0),1)=0,"",INDEX(AJ$1:AJ146,MATCH(BT147,BT$1:BT146,0),1)),"")</f>
        <v/>
      </c>
      <c r="AK147" s="2" t="str">
        <f>IFERROR(IF(INDEX(AK$1:AK146,MATCH(BT147,BT$1:BT146,0),1)=0,"",INDEX(AK$1:AK146,MATCH(BT147,BT$1:BT146,0),1)),"")</f>
        <v/>
      </c>
      <c r="AL147" s="31"/>
      <c r="AM147" s="31"/>
      <c r="AN147" s="2"/>
      <c r="AO147" s="4"/>
      <c r="AP147" s="4"/>
      <c r="AQ147" s="4"/>
      <c r="AR147" s="4"/>
      <c r="AS147" s="4"/>
      <c r="AT147" s="4"/>
      <c r="AU147" s="4"/>
      <c r="AV147" s="4"/>
      <c r="AW147" s="4"/>
      <c r="AY147" s="7"/>
      <c r="AZ147" s="47"/>
      <c r="BA147" s="66"/>
      <c r="BB147" s="66"/>
      <c r="BC147" s="66"/>
      <c r="BD147" s="78"/>
      <c r="BE147" s="66"/>
      <c r="BF147" s="66"/>
      <c r="BG147" s="4"/>
      <c r="BH147" s="69"/>
      <c r="BI147" s="4"/>
      <c r="BJ147" s="4"/>
      <c r="BK147" s="9"/>
      <c r="BL147" s="7"/>
      <c r="BM147" s="7"/>
      <c r="BN147" s="7"/>
      <c r="BO147" s="286"/>
      <c r="BP147" s="22"/>
      <c r="BQ147" s="7" t="str">
        <f t="shared" ca="1" si="38"/>
        <v/>
      </c>
      <c r="BR147" s="75" t="str">
        <f t="shared" si="39"/>
        <v/>
      </c>
      <c r="BS147" s="75" t="str">
        <f t="shared" si="40"/>
        <v/>
      </c>
      <c r="BT147" s="5" t="str">
        <f t="shared" si="41"/>
        <v/>
      </c>
      <c r="BU147" s="79" t="str">
        <f t="shared" si="42"/>
        <v/>
      </c>
      <c r="BV147" s="79" t="str">
        <f t="shared" si="43"/>
        <v/>
      </c>
      <c r="BW147" s="79" t="str">
        <f t="shared" si="44"/>
        <v/>
      </c>
      <c r="CC147" s="4" t="str">
        <f>IF(IFERROR(VLOOKUP(C147,C148:C$1993,1,0),"")="","",COUNTIF(C:C,C147))</f>
        <v/>
      </c>
      <c r="CG147" s="5" t="str">
        <f>IF(B147="","",IF(CC147="",1+(MAX(CG$2:CG146)),""))</f>
        <v/>
      </c>
      <c r="CH147" s="5" t="str">
        <f t="shared" si="45"/>
        <v/>
      </c>
      <c r="CI147" s="5" t="str">
        <f t="shared" si="46"/>
        <v/>
      </c>
      <c r="CJ147" s="14" t="str">
        <f t="shared" si="47"/>
        <v/>
      </c>
      <c r="CK147" s="25"/>
      <c r="CL147" s="15"/>
      <c r="CM147" s="5" t="str">
        <f t="shared" ref="CM147:CM178" si="49">CONCATENATE(AO147,AP147,AQ147,AR147,AS147)</f>
        <v/>
      </c>
      <c r="CP147" s="5" t="str">
        <f t="shared" si="48"/>
        <v/>
      </c>
      <c r="CQ147" s="5" t="str">
        <f>IF(BT147="","",IFERROR(IF(VLOOKUP(BT147,BT$2:BT146,1,0)=0,"",""),BT147))</f>
        <v/>
      </c>
      <c r="CR147" s="22" t="str">
        <f>IF(CQ147="","",(IFERROR(VLOOKUP(MID(CQ147,1,1),$DI$2:DM$28,3,0),0)+IFERROR(VLOOKUP(MID(CQ147,2,1),DI$2:DM$28,4,0),0)+IFERROR(VLOOKUP(MID(CQ147,3,1),DI$2:DM$28,5,0),0)+(ROW(CQ147)/1000000000000)))</f>
        <v/>
      </c>
      <c r="CT147" s="5">
        <v>146</v>
      </c>
      <c r="CU147" s="5" t="str">
        <f>IFERROR(VLOOKUP(CT147,CP$2:CQ1223,2,0),"")</f>
        <v/>
      </c>
      <c r="DO147" s="5" t="e">
        <f>IF(REPORTE!AH$2="si",IF(C147=VALUE(REPORTE!C$22),IF(SUM(DO148:DO$1993),CONCATENATE(INT(B147),", "),INT(B147)),""),IF(C147=VALUE(REPORTE!C$21),IF(SUM(DO148:DO$1993),CONCATENATE(INT(B147),", "),INT(B147)),""))</f>
        <v>#VALUE!</v>
      </c>
    </row>
    <row r="148" spans="1:119" s="5" customFormat="1" ht="15" customHeight="1" x14ac:dyDescent="0.25">
      <c r="A148" s="4" t="str">
        <f t="shared" ca="1" si="36"/>
        <v/>
      </c>
      <c r="B148" s="6"/>
      <c r="C148" s="8"/>
      <c r="D148" s="1" t="str">
        <f>IFERROR(INDEX('padron cfe'!B:B,MATCH(DATOS!C148,'padron cfe'!A:A,0),1),"")</f>
        <v/>
      </c>
      <c r="E148" s="1"/>
      <c r="F148" s="7"/>
      <c r="G148" s="9" t="s">
        <v>157</v>
      </c>
      <c r="H148" s="5" t="str">
        <f>IF(F148="","",IFERROR(CONCATENATE("PEUA",VLOOKUP(ESTADO,REPORTE!AV$2:AW$33,2,0),DIDTRITO_FORM,CADER_FORM,IFERROR(INDEX(CA:CA,MATCH(DAY(F148),BZ:BZ,0),1),DAY(F148)),IFERROR(INDEX(CA:CA,MATCH(MONTH(F148),BZ:BZ,0),1),MONTH(F148)),YEAR(F148),G148),""))</f>
        <v/>
      </c>
      <c r="I148" s="4"/>
      <c r="J148" s="66"/>
      <c r="K148" s="66"/>
      <c r="L148" s="66"/>
      <c r="M148" s="2" t="str">
        <f>IFERROR(INDEX('padron cfe'!C:C,MATCH(DATOS!C148,'padron cfe'!A:A,0),1),"")</f>
        <v/>
      </c>
      <c r="N148" s="66" t="str">
        <f>IFERROR(IF(BT148="","",IF(INDEX(N$1:N147,MATCH(BT148,BT$1:BT147,0),1)=0,"",INDEX(N$1:N147,MATCH(BT148,BT$1:BT147,0),1))),"")</f>
        <v/>
      </c>
      <c r="O148" s="66" t="str">
        <f>IFERROR(IF(BT148="","",IF(INDEX(O$1:O147,MATCH(BT148,BT$1:BT147,0),1)=0,"",INDEX(O$1:O147,MATCH(BT148,BT$1:BT147,0),1))),"")</f>
        <v/>
      </c>
      <c r="P148" s="4"/>
      <c r="Q148" s="2"/>
      <c r="R148" s="66"/>
      <c r="T148" s="66"/>
      <c r="U148" s="5" t="str">
        <f>IFERROR(IF(INDEX(U$1:U147,MATCH(T148,T$1:T147,0),1)=0,"",INDEX(U$1:U147,MATCH(T148,T$1:T147,0),1)),"")</f>
        <v/>
      </c>
      <c r="V148" s="66"/>
      <c r="W148" s="5" t="str">
        <f>IFERROR(IF(INDEX(W$1:W147,MATCH(V148,V$1:V147,0),1)=0,"",INDEX(W$1:W147,MATCH(V148,V$1:V147,0),1)),"")</f>
        <v/>
      </c>
      <c r="X148" s="2" t="str">
        <f>IFERROR(INDEX('padron cfe'!D:D,MATCH(DATOS!C148,'padron cfe'!A:A,0),1),"")</f>
        <v/>
      </c>
      <c r="Y148" s="4"/>
      <c r="Z148" s="4"/>
      <c r="AA148" s="4"/>
      <c r="AB148" s="4"/>
      <c r="AC148" s="6" t="s">
        <v>157</v>
      </c>
      <c r="AD148" s="4"/>
      <c r="AE148" s="4" t="str">
        <f t="shared" si="37"/>
        <v/>
      </c>
      <c r="AF148" s="4"/>
      <c r="AG148" s="4"/>
      <c r="AH148" s="4"/>
      <c r="AI148" s="2" t="str">
        <f>IFERROR(IF(INDEX(AI$1:AI147,MATCH(BT148,BT$1:BT147,0),1)=0,"",INDEX(AI$1:AI147,MATCH(BT148,BT$1:BT147,0),1)),"")</f>
        <v/>
      </c>
      <c r="AJ148" s="2" t="str">
        <f>IFERROR(IF(INDEX(AJ$1:AJ147,MATCH(BT148,BT$1:BT147,0),1)=0,"",INDEX(AJ$1:AJ147,MATCH(BT148,BT$1:BT147,0),1)),"")</f>
        <v/>
      </c>
      <c r="AK148" s="2" t="str">
        <f>IFERROR(IF(INDEX(AK$1:AK147,MATCH(BT148,BT$1:BT147,0),1)=0,"",INDEX(AK$1:AK147,MATCH(BT148,BT$1:BT147,0),1)),"")</f>
        <v/>
      </c>
      <c r="AL148" s="31"/>
      <c r="AM148" s="31"/>
      <c r="AN148" s="2"/>
      <c r="AO148" s="4"/>
      <c r="AP148" s="4"/>
      <c r="AQ148" s="4"/>
      <c r="AR148" s="4"/>
      <c r="AS148" s="4"/>
      <c r="AT148" s="4"/>
      <c r="AU148" s="4"/>
      <c r="AV148" s="4"/>
      <c r="AW148" s="4"/>
      <c r="AY148" s="7"/>
      <c r="AZ148" s="47"/>
      <c r="BA148" s="66"/>
      <c r="BB148" s="66"/>
      <c r="BC148" s="66"/>
      <c r="BD148" s="78"/>
      <c r="BE148" s="66"/>
      <c r="BF148" s="66"/>
      <c r="BG148" s="4"/>
      <c r="BH148" s="69"/>
      <c r="BI148" s="4"/>
      <c r="BJ148" s="4"/>
      <c r="BK148" s="9" t="s">
        <v>157</v>
      </c>
      <c r="BL148" s="7"/>
      <c r="BM148" s="7"/>
      <c r="BN148" s="7"/>
      <c r="BO148" s="286"/>
      <c r="BP148" s="22"/>
      <c r="BQ148" s="7" t="str">
        <f t="shared" ca="1" si="38"/>
        <v/>
      </c>
      <c r="BR148" s="75" t="str">
        <f t="shared" si="39"/>
        <v/>
      </c>
      <c r="BS148" s="75" t="str">
        <f t="shared" si="40"/>
        <v/>
      </c>
      <c r="BT148" s="5" t="str">
        <f t="shared" si="41"/>
        <v/>
      </c>
      <c r="BU148" s="79" t="str">
        <f t="shared" si="42"/>
        <v/>
      </c>
      <c r="BV148" s="79" t="str">
        <f t="shared" si="43"/>
        <v/>
      </c>
      <c r="BW148" s="79" t="str">
        <f t="shared" si="44"/>
        <v/>
      </c>
      <c r="CC148" s="4" t="str">
        <f>IF(IFERROR(VLOOKUP(C148,C149:C$1993,1,0),"")="","",COUNTIF(C:C,C148))</f>
        <v/>
      </c>
      <c r="CG148" s="5" t="str">
        <f>IF(B148="","",IF(CC148="",1+(MAX(CG$2:CG147)),""))</f>
        <v/>
      </c>
      <c r="CH148" s="5" t="str">
        <f t="shared" si="45"/>
        <v/>
      </c>
      <c r="CI148" s="5" t="str">
        <f t="shared" si="46"/>
        <v/>
      </c>
      <c r="CJ148" s="14" t="str">
        <f t="shared" si="47"/>
        <v/>
      </c>
      <c r="CK148" s="25"/>
      <c r="CL148" s="15"/>
      <c r="CM148" s="5" t="str">
        <f t="shared" si="49"/>
        <v/>
      </c>
      <c r="CP148" s="5" t="str">
        <f t="shared" si="48"/>
        <v/>
      </c>
      <c r="CQ148" s="5" t="str">
        <f>IF(BT148="","",IFERROR(IF(VLOOKUP(BT148,BT$2:BT147,1,0)=0,"",""),BT148))</f>
        <v/>
      </c>
      <c r="CR148" s="22" t="str">
        <f>IF(CQ148="","",(IFERROR(VLOOKUP(MID(CQ148,1,1),$DI$2:DM$28,3,0),0)+IFERROR(VLOOKUP(MID(CQ148,2,1),DI$2:DM$28,4,0),0)+IFERROR(VLOOKUP(MID(CQ148,3,1),DI$2:DM$28,5,0),0)+(ROW(CQ148)/1000000000000)))</f>
        <v/>
      </c>
      <c r="CT148" s="5">
        <v>147</v>
      </c>
      <c r="CU148" s="5" t="str">
        <f>IFERROR(VLOOKUP(CT148,CP$2:CQ1224,2,0),"")</f>
        <v/>
      </c>
      <c r="DO148" s="5" t="e">
        <f>IF(REPORTE!AH$2="si",IF(C148=VALUE(REPORTE!C$22),IF(SUM(DO149:DO$1993),CONCATENATE(INT(B148),", "),INT(B148)),""),IF(C148=VALUE(REPORTE!C$21),IF(SUM(DO149:DO$1993),CONCATENATE(INT(B148),", "),INT(B148)),""))</f>
        <v>#VALUE!</v>
      </c>
    </row>
    <row r="149" spans="1:119" s="5" customFormat="1" ht="15" customHeight="1" x14ac:dyDescent="0.25">
      <c r="A149" s="4" t="str">
        <f t="shared" ca="1" si="36"/>
        <v/>
      </c>
      <c r="B149" s="6"/>
      <c r="C149" s="8"/>
      <c r="D149" s="1" t="str">
        <f>IFERROR(INDEX('padron cfe'!B:B,MATCH(DATOS!C149,'padron cfe'!A:A,0),1),"")</f>
        <v/>
      </c>
      <c r="E149" s="1"/>
      <c r="F149" s="7"/>
      <c r="G149" s="9" t="s">
        <v>157</v>
      </c>
      <c r="H149" s="5" t="str">
        <f>IF(F149="","",IFERROR(CONCATENATE("PEUA",VLOOKUP(ESTADO,REPORTE!AV$2:AW$33,2,0),DIDTRITO_FORM,CADER_FORM,IFERROR(INDEX(CA:CA,MATCH(DAY(F149),BZ:BZ,0),1),DAY(F149)),IFERROR(INDEX(CA:CA,MATCH(MONTH(F149),BZ:BZ,0),1),MONTH(F149)),YEAR(F149),G149),""))</f>
        <v/>
      </c>
      <c r="I149" s="4"/>
      <c r="J149" s="66"/>
      <c r="K149" s="66"/>
      <c r="L149" s="66"/>
      <c r="M149" s="2" t="str">
        <f>IFERROR(INDEX('padron cfe'!C:C,MATCH(DATOS!C149,'padron cfe'!A:A,0),1),"")</f>
        <v/>
      </c>
      <c r="N149" s="66" t="str">
        <f>IFERROR(IF(BT149="","",IF(INDEX(N$1:N148,MATCH(BT149,BT$1:BT148,0),1)=0,"",INDEX(N$1:N148,MATCH(BT149,BT$1:BT148,0),1))),"")</f>
        <v/>
      </c>
      <c r="O149" s="66" t="str">
        <f>IFERROR(IF(BT149="","",IF(INDEX(O$1:O148,MATCH(BT149,BT$1:BT148,0),1)=0,"",INDEX(O$1:O148,MATCH(BT149,BT$1:BT148,0),1))),"")</f>
        <v/>
      </c>
      <c r="P149" s="4"/>
      <c r="Q149" s="2"/>
      <c r="R149" s="66"/>
      <c r="T149" s="66"/>
      <c r="U149" s="5" t="str">
        <f>IFERROR(IF(INDEX(U$1:U148,MATCH(T149,T$1:T148,0),1)=0,"",INDEX(U$1:U148,MATCH(T149,T$1:T148,0),1)),"")</f>
        <v/>
      </c>
      <c r="V149" s="66"/>
      <c r="W149" s="5" t="str">
        <f>IFERROR(IF(INDEX(W$1:W148,MATCH(V149,V$1:V148,0),1)=0,"",INDEX(W$1:W148,MATCH(V149,V$1:V148,0),1)),"")</f>
        <v/>
      </c>
      <c r="X149" s="2" t="str">
        <f>IFERROR(INDEX('padron cfe'!D:D,MATCH(DATOS!C149,'padron cfe'!A:A,0),1),"")</f>
        <v/>
      </c>
      <c r="Y149" s="4"/>
      <c r="Z149" s="4"/>
      <c r="AA149" s="4"/>
      <c r="AB149" s="4"/>
      <c r="AC149" s="6" t="s">
        <v>157</v>
      </c>
      <c r="AD149" s="4"/>
      <c r="AE149" s="4" t="str">
        <f t="shared" si="37"/>
        <v/>
      </c>
      <c r="AF149" s="4"/>
      <c r="AG149" s="4"/>
      <c r="AH149" s="4"/>
      <c r="AI149" s="2" t="str">
        <f>IFERROR(IF(INDEX(AI$1:AI148,MATCH(BT149,BT$1:BT148,0),1)=0,"",INDEX(AI$1:AI148,MATCH(BT149,BT$1:BT148,0),1)),"")</f>
        <v/>
      </c>
      <c r="AJ149" s="2" t="str">
        <f>IFERROR(IF(INDEX(AJ$1:AJ148,MATCH(BT149,BT$1:BT148,0),1)=0,"",INDEX(AJ$1:AJ148,MATCH(BT149,BT$1:BT148,0),1)),"")</f>
        <v/>
      </c>
      <c r="AK149" s="2" t="str">
        <f>IFERROR(IF(INDEX(AK$1:AK148,MATCH(BT149,BT$1:BT148,0),1)=0,"",INDEX(AK$1:AK148,MATCH(BT149,BT$1:BT148,0),1)),"")</f>
        <v/>
      </c>
      <c r="AL149" s="31"/>
      <c r="AM149" s="31"/>
      <c r="AN149" s="2"/>
      <c r="AO149" s="4"/>
      <c r="AP149" s="4"/>
      <c r="AQ149" s="4"/>
      <c r="AR149" s="4"/>
      <c r="AS149" s="4"/>
      <c r="AT149" s="4"/>
      <c r="AU149" s="4"/>
      <c r="AV149" s="4"/>
      <c r="AW149" s="4"/>
      <c r="AY149" s="7"/>
      <c r="AZ149" s="47"/>
      <c r="BA149" s="66"/>
      <c r="BB149" s="66"/>
      <c r="BC149" s="66"/>
      <c r="BD149" s="78"/>
      <c r="BE149" s="66"/>
      <c r="BF149" s="66"/>
      <c r="BG149" s="4"/>
      <c r="BH149" s="69"/>
      <c r="BI149" s="4"/>
      <c r="BJ149" s="4"/>
      <c r="BK149" s="9"/>
      <c r="BL149" s="7"/>
      <c r="BM149" s="7"/>
      <c r="BN149" s="7"/>
      <c r="BO149" s="286"/>
      <c r="BP149" s="22"/>
      <c r="BQ149" s="7" t="str">
        <f t="shared" ca="1" si="38"/>
        <v/>
      </c>
      <c r="BR149" s="75" t="str">
        <f t="shared" si="39"/>
        <v/>
      </c>
      <c r="BS149" s="75" t="str">
        <f t="shared" si="40"/>
        <v/>
      </c>
      <c r="BT149" s="5" t="str">
        <f t="shared" si="41"/>
        <v/>
      </c>
      <c r="BU149" s="79" t="str">
        <f t="shared" si="42"/>
        <v/>
      </c>
      <c r="BV149" s="79" t="str">
        <f t="shared" si="43"/>
        <v/>
      </c>
      <c r="BW149" s="79" t="str">
        <f t="shared" si="44"/>
        <v/>
      </c>
      <c r="CC149" s="4" t="str">
        <f>IF(IFERROR(VLOOKUP(C149,C150:C$1993,1,0),"")="","",COUNTIF(C:C,C149))</f>
        <v/>
      </c>
      <c r="CG149" s="5" t="str">
        <f>IF(B149="","",IF(CC149="",1+(MAX(CG$2:CG148)),""))</f>
        <v/>
      </c>
      <c r="CH149" s="5" t="str">
        <f t="shared" si="45"/>
        <v/>
      </c>
      <c r="CI149" s="5" t="str">
        <f t="shared" si="46"/>
        <v/>
      </c>
      <c r="CJ149" s="14" t="str">
        <f t="shared" si="47"/>
        <v/>
      </c>
      <c r="CK149" s="25"/>
      <c r="CL149" s="15"/>
      <c r="CM149" s="5" t="str">
        <f t="shared" si="49"/>
        <v/>
      </c>
      <c r="CP149" s="5" t="str">
        <f t="shared" si="48"/>
        <v/>
      </c>
      <c r="CQ149" s="5" t="str">
        <f>IF(BT149="","",IFERROR(IF(VLOOKUP(BT149,BT$2:BT148,1,0)=0,"",""),BT149))</f>
        <v/>
      </c>
      <c r="CR149" s="22" t="str">
        <f>IF(CQ149="","",(IFERROR(VLOOKUP(MID(CQ149,1,1),$DI$2:DM$28,3,0),0)+IFERROR(VLOOKUP(MID(CQ149,2,1),DI$2:DM$28,4,0),0)+IFERROR(VLOOKUP(MID(CQ149,3,1),DI$2:DM$28,5,0),0)+(ROW(CQ149)/1000000000000)))</f>
        <v/>
      </c>
      <c r="CT149" s="5">
        <v>148</v>
      </c>
      <c r="CU149" s="5" t="str">
        <f>IFERROR(VLOOKUP(CT149,CP$2:CQ1225,2,0),"")</f>
        <v/>
      </c>
      <c r="DO149" s="5" t="e">
        <f>IF(REPORTE!AH$2="si",IF(C149=VALUE(REPORTE!C$22),IF(SUM(DO150:DO$1993),CONCATENATE(INT(B149),", "),INT(B149)),""),IF(C149=VALUE(REPORTE!C$21),IF(SUM(DO150:DO$1993),CONCATENATE(INT(B149),", "),INT(B149)),""))</f>
        <v>#VALUE!</v>
      </c>
    </row>
    <row r="150" spans="1:119" s="5" customFormat="1" ht="15" customHeight="1" x14ac:dyDescent="0.25">
      <c r="A150" s="4" t="str">
        <f t="shared" ca="1" si="36"/>
        <v/>
      </c>
      <c r="B150" s="6"/>
      <c r="C150" s="8"/>
      <c r="D150" s="1" t="str">
        <f>IFERROR(INDEX('padron cfe'!B:B,MATCH(DATOS!C150,'padron cfe'!A:A,0),1),"")</f>
        <v/>
      </c>
      <c r="E150" s="1"/>
      <c r="F150" s="7"/>
      <c r="G150" s="9" t="s">
        <v>157</v>
      </c>
      <c r="H150" s="5" t="str">
        <f>IF(F150="","",IFERROR(CONCATENATE("PEUA",VLOOKUP(ESTADO,REPORTE!AV$2:AW$33,2,0),DIDTRITO_FORM,CADER_FORM,IFERROR(INDEX(CA:CA,MATCH(DAY(F150),BZ:BZ,0),1),DAY(F150)),IFERROR(INDEX(CA:CA,MATCH(MONTH(F150),BZ:BZ,0),1),MONTH(F150)),YEAR(F150),G150),""))</f>
        <v/>
      </c>
      <c r="I150" s="4"/>
      <c r="J150" s="66"/>
      <c r="K150" s="66"/>
      <c r="L150" s="66"/>
      <c r="M150" s="2" t="str">
        <f>IFERROR(INDEX('padron cfe'!C:C,MATCH(DATOS!C150,'padron cfe'!A:A,0),1),"")</f>
        <v/>
      </c>
      <c r="N150" s="66" t="str">
        <f>IFERROR(IF(BT150="","",IF(INDEX(N$1:N149,MATCH(BT150,BT$1:BT149,0),1)=0,"",INDEX(N$1:N149,MATCH(BT150,BT$1:BT149,0),1))),"")</f>
        <v/>
      </c>
      <c r="O150" s="66" t="str">
        <f>IFERROR(IF(BT150="","",IF(INDEX(O$1:O149,MATCH(BT150,BT$1:BT149,0),1)=0,"",INDEX(O$1:O149,MATCH(BT150,BT$1:BT149,0),1))),"")</f>
        <v/>
      </c>
      <c r="P150" s="4"/>
      <c r="Q150" s="2"/>
      <c r="R150" s="66"/>
      <c r="T150" s="66"/>
      <c r="U150" s="5" t="str">
        <f>IFERROR(IF(INDEX(U$1:U149,MATCH(T150,T$1:T149,0),1)=0,"",INDEX(U$1:U149,MATCH(T150,T$1:T149,0),1)),"")</f>
        <v/>
      </c>
      <c r="V150" s="66"/>
      <c r="W150" s="5" t="str">
        <f>IFERROR(IF(INDEX(W$1:W149,MATCH(V150,V$1:V149,0),1)=0,"",INDEX(W$1:W149,MATCH(V150,V$1:V149,0),1)),"")</f>
        <v/>
      </c>
      <c r="X150" s="2" t="str">
        <f>IFERROR(INDEX('padron cfe'!D:D,MATCH(DATOS!C150,'padron cfe'!A:A,0),1),"")</f>
        <v/>
      </c>
      <c r="Y150" s="4"/>
      <c r="Z150" s="4"/>
      <c r="AA150" s="4"/>
      <c r="AB150" s="4"/>
      <c r="AC150" s="6" t="s">
        <v>157</v>
      </c>
      <c r="AD150" s="4"/>
      <c r="AE150" s="4" t="str">
        <f t="shared" si="37"/>
        <v/>
      </c>
      <c r="AF150" s="4"/>
      <c r="AG150" s="4"/>
      <c r="AH150" s="4"/>
      <c r="AI150" s="2" t="str">
        <f>IFERROR(IF(INDEX(AI$1:AI149,MATCH(BT150,BT$1:BT149,0),1)=0,"",INDEX(AI$1:AI149,MATCH(BT150,BT$1:BT149,0),1)),"")</f>
        <v/>
      </c>
      <c r="AJ150" s="2" t="str">
        <f>IFERROR(IF(INDEX(AJ$1:AJ149,MATCH(BT150,BT$1:BT149,0),1)=0,"",INDEX(AJ$1:AJ149,MATCH(BT150,BT$1:BT149,0),1)),"")</f>
        <v/>
      </c>
      <c r="AK150" s="2" t="str">
        <f>IFERROR(IF(INDEX(AK$1:AK149,MATCH(BT150,BT$1:BT149,0),1)=0,"",INDEX(AK$1:AK149,MATCH(BT150,BT$1:BT149,0),1)),"")</f>
        <v/>
      </c>
      <c r="AL150" s="31"/>
      <c r="AM150" s="31"/>
      <c r="AN150" s="2"/>
      <c r="AO150" s="4"/>
      <c r="AP150" s="4"/>
      <c r="AQ150" s="4"/>
      <c r="AR150" s="4"/>
      <c r="AS150" s="4"/>
      <c r="AT150" s="4"/>
      <c r="AU150" s="4"/>
      <c r="AV150" s="4"/>
      <c r="AW150" s="4"/>
      <c r="AY150" s="7"/>
      <c r="AZ150" s="47"/>
      <c r="BA150" s="66"/>
      <c r="BB150" s="66"/>
      <c r="BC150" s="66"/>
      <c r="BD150" s="78"/>
      <c r="BE150" s="66"/>
      <c r="BF150" s="66"/>
      <c r="BG150" s="4"/>
      <c r="BH150" s="69"/>
      <c r="BI150" s="4"/>
      <c r="BJ150" s="4"/>
      <c r="BK150" s="9" t="s">
        <v>157</v>
      </c>
      <c r="BL150" s="7"/>
      <c r="BM150" s="7"/>
      <c r="BN150" s="7"/>
      <c r="BO150" s="286"/>
      <c r="BP150" s="22"/>
      <c r="BQ150" s="7" t="str">
        <f t="shared" ca="1" si="38"/>
        <v/>
      </c>
      <c r="BR150" s="75" t="str">
        <f t="shared" si="39"/>
        <v/>
      </c>
      <c r="BS150" s="75" t="str">
        <f t="shared" si="40"/>
        <v/>
      </c>
      <c r="BT150" s="5" t="str">
        <f t="shared" si="41"/>
        <v/>
      </c>
      <c r="BU150" s="79" t="str">
        <f t="shared" si="42"/>
        <v/>
      </c>
      <c r="BV150" s="79" t="str">
        <f t="shared" si="43"/>
        <v/>
      </c>
      <c r="BW150" s="79" t="str">
        <f t="shared" si="44"/>
        <v/>
      </c>
      <c r="CC150" s="4" t="str">
        <f>IF(IFERROR(VLOOKUP(C150,C151:C$1993,1,0),"")="","",COUNTIF(C:C,C150))</f>
        <v/>
      </c>
      <c r="CG150" s="5" t="str">
        <f>IF(B150="","",IF(CC150="",1+(MAX(CG$2:CG149)),""))</f>
        <v/>
      </c>
      <c r="CH150" s="5" t="str">
        <f t="shared" si="45"/>
        <v/>
      </c>
      <c r="CI150" s="5" t="str">
        <f t="shared" si="46"/>
        <v/>
      </c>
      <c r="CJ150" s="14" t="str">
        <f t="shared" si="47"/>
        <v/>
      </c>
      <c r="CK150" s="25"/>
      <c r="CL150" s="15"/>
      <c r="CM150" s="5" t="str">
        <f t="shared" si="49"/>
        <v/>
      </c>
      <c r="CP150" s="5" t="str">
        <f t="shared" si="48"/>
        <v/>
      </c>
      <c r="CQ150" s="5" t="str">
        <f>IF(BT150="","",IFERROR(IF(VLOOKUP(BT150,BT$2:BT149,1,0)=0,"",""),BT150))</f>
        <v/>
      </c>
      <c r="CR150" s="22" t="str">
        <f>IF(CQ150="","",(IFERROR(VLOOKUP(MID(CQ150,1,1),$DI$2:DM$28,3,0),0)+IFERROR(VLOOKUP(MID(CQ150,2,1),DI$2:DM$28,4,0),0)+IFERROR(VLOOKUP(MID(CQ150,3,1),DI$2:DM$28,5,0),0)+(ROW(CQ150)/1000000000000)))</f>
        <v/>
      </c>
      <c r="CT150" s="5">
        <v>149</v>
      </c>
      <c r="CU150" s="5" t="str">
        <f>IFERROR(VLOOKUP(CT150,CP$2:CQ1226,2,0),"")</f>
        <v/>
      </c>
      <c r="DO150" s="5" t="e">
        <f>IF(REPORTE!AH$2="si",IF(C150=VALUE(REPORTE!C$22),IF(SUM(DO151:DO$1993),CONCATENATE(INT(B150),", "),INT(B150)),""),IF(C150=VALUE(REPORTE!C$21),IF(SUM(DO151:DO$1993),CONCATENATE(INT(B150),", "),INT(B150)),""))</f>
        <v>#VALUE!</v>
      </c>
    </row>
    <row r="151" spans="1:119" s="5" customFormat="1" ht="15" customHeight="1" x14ac:dyDescent="0.25">
      <c r="A151" s="4" t="str">
        <f t="shared" ca="1" si="36"/>
        <v/>
      </c>
      <c r="B151" s="6"/>
      <c r="C151" s="8"/>
      <c r="D151" s="1" t="str">
        <f>IFERROR(INDEX('padron cfe'!B:B,MATCH(DATOS!C151,'padron cfe'!A:A,0),1),"")</f>
        <v/>
      </c>
      <c r="E151" s="1"/>
      <c r="F151" s="7"/>
      <c r="G151" s="9" t="s">
        <v>157</v>
      </c>
      <c r="H151" s="5" t="str">
        <f>IF(F151="","",IFERROR(CONCATENATE("PEUA",VLOOKUP(ESTADO,REPORTE!AV$2:AW$33,2,0),DIDTRITO_FORM,CADER_FORM,IFERROR(INDEX(CA:CA,MATCH(DAY(F151),BZ:BZ,0),1),DAY(F151)),IFERROR(INDEX(CA:CA,MATCH(MONTH(F151),BZ:BZ,0),1),MONTH(F151)),YEAR(F151),G151),""))</f>
        <v/>
      </c>
      <c r="I151" s="4"/>
      <c r="J151" s="66"/>
      <c r="K151" s="66"/>
      <c r="L151" s="66"/>
      <c r="M151" s="2" t="str">
        <f>IFERROR(INDEX('padron cfe'!C:C,MATCH(DATOS!C151,'padron cfe'!A:A,0),1),"")</f>
        <v/>
      </c>
      <c r="N151" s="66" t="str">
        <f>IFERROR(IF(BT151="","",IF(INDEX(N$1:N150,MATCH(BT151,BT$1:BT150,0),1)=0,"",INDEX(N$1:N150,MATCH(BT151,BT$1:BT150,0),1))),"")</f>
        <v/>
      </c>
      <c r="O151" s="66" t="str">
        <f>IFERROR(IF(BT151="","",IF(INDEX(O$1:O150,MATCH(BT151,BT$1:BT150,0),1)=0,"",INDEX(O$1:O150,MATCH(BT151,BT$1:BT150,0),1))),"")</f>
        <v/>
      </c>
      <c r="P151" s="4"/>
      <c r="Q151" s="2"/>
      <c r="R151" s="66"/>
      <c r="T151" s="66"/>
      <c r="U151" s="5" t="str">
        <f>IFERROR(IF(INDEX(U$1:U150,MATCH(T151,T$1:T150,0),1)=0,"",INDEX(U$1:U150,MATCH(T151,T$1:T150,0),1)),"")</f>
        <v/>
      </c>
      <c r="V151" s="66"/>
      <c r="W151" s="5" t="str">
        <f>IFERROR(IF(INDEX(W$1:W150,MATCH(V151,V$1:V150,0),1)=0,"",INDEX(W$1:W150,MATCH(V151,V$1:V150,0),1)),"")</f>
        <v/>
      </c>
      <c r="X151" s="2" t="str">
        <f>IFERROR(INDEX('padron cfe'!D:D,MATCH(DATOS!C151,'padron cfe'!A:A,0),1),"")</f>
        <v/>
      </c>
      <c r="Y151" s="4"/>
      <c r="Z151" s="4"/>
      <c r="AA151" s="4"/>
      <c r="AB151" s="4"/>
      <c r="AC151" s="6" t="s">
        <v>157</v>
      </c>
      <c r="AD151" s="4"/>
      <c r="AE151" s="4" t="str">
        <f t="shared" si="37"/>
        <v/>
      </c>
      <c r="AF151" s="4"/>
      <c r="AG151" s="4"/>
      <c r="AH151" s="4"/>
      <c r="AI151" s="2" t="str">
        <f>IFERROR(IF(INDEX(AI$1:AI150,MATCH(BT151,BT$1:BT150,0),1)=0,"",INDEX(AI$1:AI150,MATCH(BT151,BT$1:BT150,0),1)),"")</f>
        <v/>
      </c>
      <c r="AJ151" s="2" t="str">
        <f>IFERROR(IF(INDEX(AJ$1:AJ150,MATCH(BT151,BT$1:BT150,0),1)=0,"",INDEX(AJ$1:AJ150,MATCH(BT151,BT$1:BT150,0),1)),"")</f>
        <v/>
      </c>
      <c r="AK151" s="2" t="str">
        <f>IFERROR(IF(INDEX(AK$1:AK150,MATCH(BT151,BT$1:BT150,0),1)=0,"",INDEX(AK$1:AK150,MATCH(BT151,BT$1:BT150,0),1)),"")</f>
        <v/>
      </c>
      <c r="AL151" s="31"/>
      <c r="AM151" s="31"/>
      <c r="AN151" s="2"/>
      <c r="AO151" s="4"/>
      <c r="AP151" s="4"/>
      <c r="AQ151" s="4"/>
      <c r="AR151" s="4"/>
      <c r="AS151" s="4"/>
      <c r="AT151" s="4"/>
      <c r="AU151" s="4"/>
      <c r="AV151" s="4"/>
      <c r="AW151" s="4"/>
      <c r="AY151" s="7"/>
      <c r="AZ151" s="47"/>
      <c r="BA151" s="66"/>
      <c r="BB151" s="66"/>
      <c r="BC151" s="66"/>
      <c r="BD151" s="78"/>
      <c r="BE151" s="66"/>
      <c r="BF151" s="66"/>
      <c r="BG151" s="4"/>
      <c r="BH151" s="69"/>
      <c r="BI151" s="4"/>
      <c r="BJ151" s="4"/>
      <c r="BK151" s="9"/>
      <c r="BL151" s="7"/>
      <c r="BM151" s="7"/>
      <c r="BN151" s="7"/>
      <c r="BO151" s="286"/>
      <c r="BP151" s="22"/>
      <c r="BQ151" s="7" t="str">
        <f t="shared" ca="1" si="38"/>
        <v/>
      </c>
      <c r="BR151" s="75" t="str">
        <f t="shared" si="39"/>
        <v/>
      </c>
      <c r="BS151" s="75" t="str">
        <f t="shared" si="40"/>
        <v/>
      </c>
      <c r="BT151" s="5" t="str">
        <f t="shared" si="41"/>
        <v/>
      </c>
      <c r="BU151" s="79" t="str">
        <f t="shared" si="42"/>
        <v/>
      </c>
      <c r="BV151" s="79" t="str">
        <f t="shared" si="43"/>
        <v/>
      </c>
      <c r="BW151" s="79" t="str">
        <f t="shared" si="44"/>
        <v/>
      </c>
      <c r="CC151" s="4" t="str">
        <f>IF(IFERROR(VLOOKUP(C151,C152:C$1993,1,0),"")="","",COUNTIF(C:C,C151))</f>
        <v/>
      </c>
      <c r="CG151" s="5" t="str">
        <f>IF(B151="","",IF(CC151="",1+(MAX(CG$2:CG150)),""))</f>
        <v/>
      </c>
      <c r="CH151" s="5" t="str">
        <f t="shared" si="45"/>
        <v/>
      </c>
      <c r="CI151" s="5" t="str">
        <f t="shared" si="46"/>
        <v/>
      </c>
      <c r="CJ151" s="14" t="str">
        <f t="shared" si="47"/>
        <v/>
      </c>
      <c r="CK151" s="25"/>
      <c r="CL151" s="15"/>
      <c r="CM151" s="5" t="str">
        <f t="shared" si="49"/>
        <v/>
      </c>
      <c r="CP151" s="5" t="str">
        <f t="shared" si="48"/>
        <v/>
      </c>
      <c r="CQ151" s="5" t="str">
        <f>IF(BT151="","",IFERROR(IF(VLOOKUP(BT151,BT$2:BT150,1,0)=0,"",""),BT151))</f>
        <v/>
      </c>
      <c r="CR151" s="22" t="str">
        <f>IF(CQ151="","",(IFERROR(VLOOKUP(MID(CQ151,1,1),$DI$2:DM$28,3,0),0)+IFERROR(VLOOKUP(MID(CQ151,2,1),DI$2:DM$28,4,0),0)+IFERROR(VLOOKUP(MID(CQ151,3,1),DI$2:DM$28,5,0),0)+(ROW(CQ151)/1000000000000)))</f>
        <v/>
      </c>
      <c r="CT151" s="5">
        <v>150</v>
      </c>
      <c r="CU151" s="5" t="str">
        <f>IFERROR(VLOOKUP(CT151,CP$2:CQ1227,2,0),"")</f>
        <v/>
      </c>
      <c r="DO151" s="5" t="e">
        <f>IF(REPORTE!AH$2="si",IF(C151=VALUE(REPORTE!C$22),IF(SUM(DO152:DO$1993),CONCATENATE(INT(B151),", "),INT(B151)),""),IF(C151=VALUE(REPORTE!C$21),IF(SUM(DO152:DO$1993),CONCATENATE(INT(B151),", "),INT(B151)),""))</f>
        <v>#VALUE!</v>
      </c>
    </row>
    <row r="152" spans="1:119" s="5" customFormat="1" ht="15" customHeight="1" x14ac:dyDescent="0.25">
      <c r="A152" s="4" t="str">
        <f t="shared" ca="1" si="36"/>
        <v/>
      </c>
      <c r="B152" s="6"/>
      <c r="C152" s="8"/>
      <c r="D152" s="1" t="str">
        <f>IFERROR(INDEX('padron cfe'!B:B,MATCH(DATOS!C152,'padron cfe'!A:A,0),1),"")</f>
        <v/>
      </c>
      <c r="E152" s="1"/>
      <c r="F152" s="7"/>
      <c r="G152" s="9" t="s">
        <v>157</v>
      </c>
      <c r="H152" s="5" t="str">
        <f>IF(F152="","",IFERROR(CONCATENATE("PEUA",VLOOKUP(ESTADO,REPORTE!AV$2:AW$33,2,0),DIDTRITO_FORM,CADER_FORM,IFERROR(INDEX(CA:CA,MATCH(DAY(F152),BZ:BZ,0),1),DAY(F152)),IFERROR(INDEX(CA:CA,MATCH(MONTH(F152),BZ:BZ,0),1),MONTH(F152)),YEAR(F152),G152),""))</f>
        <v/>
      </c>
      <c r="I152" s="4"/>
      <c r="J152" s="66"/>
      <c r="K152" s="66"/>
      <c r="L152" s="66"/>
      <c r="M152" s="2" t="str">
        <f>IFERROR(INDEX('padron cfe'!C:C,MATCH(DATOS!C152,'padron cfe'!A:A,0),1),"")</f>
        <v/>
      </c>
      <c r="N152" s="66" t="str">
        <f>IFERROR(IF(BT152="","",IF(INDEX(N$1:N151,MATCH(BT152,BT$1:BT151,0),1)=0,"",INDEX(N$1:N151,MATCH(BT152,BT$1:BT151,0),1))),"")</f>
        <v/>
      </c>
      <c r="O152" s="66" t="str">
        <f>IFERROR(IF(BT152="","",IF(INDEX(O$1:O151,MATCH(BT152,BT$1:BT151,0),1)=0,"",INDEX(O$1:O151,MATCH(BT152,BT$1:BT151,0),1))),"")</f>
        <v/>
      </c>
      <c r="P152" s="4"/>
      <c r="Q152" s="2"/>
      <c r="R152" s="66"/>
      <c r="T152" s="66"/>
      <c r="U152" s="5" t="str">
        <f>IFERROR(IF(INDEX(U$1:U151,MATCH(T152,T$1:T151,0),1)=0,"",INDEX(U$1:U151,MATCH(T152,T$1:T151,0),1)),"")</f>
        <v/>
      </c>
      <c r="V152" s="66"/>
      <c r="W152" s="5" t="str">
        <f>IFERROR(IF(INDEX(W$1:W151,MATCH(V152,V$1:V151,0),1)=0,"",INDEX(W$1:W151,MATCH(V152,V$1:V151,0),1)),"")</f>
        <v/>
      </c>
      <c r="X152" s="2" t="str">
        <f>IFERROR(INDEX('padron cfe'!D:D,MATCH(DATOS!C152,'padron cfe'!A:A,0),1),"")</f>
        <v/>
      </c>
      <c r="Y152" s="4"/>
      <c r="Z152" s="4"/>
      <c r="AA152" s="4"/>
      <c r="AB152" s="4"/>
      <c r="AC152" s="6" t="s">
        <v>157</v>
      </c>
      <c r="AD152" s="4"/>
      <c r="AE152" s="4" t="str">
        <f t="shared" si="37"/>
        <v/>
      </c>
      <c r="AF152" s="4"/>
      <c r="AG152" s="4"/>
      <c r="AH152" s="4"/>
      <c r="AI152" s="2" t="str">
        <f>IFERROR(IF(INDEX(AI$1:AI151,MATCH(BT152,BT$1:BT151,0),1)=0,"",INDEX(AI$1:AI151,MATCH(BT152,BT$1:BT151,0),1)),"")</f>
        <v/>
      </c>
      <c r="AJ152" s="2" t="str">
        <f>IFERROR(IF(INDEX(AJ$1:AJ151,MATCH(BT152,BT$1:BT151,0),1)=0,"",INDEX(AJ$1:AJ151,MATCH(BT152,BT$1:BT151,0),1)),"")</f>
        <v/>
      </c>
      <c r="AK152" s="2" t="str">
        <f>IFERROR(IF(INDEX(AK$1:AK151,MATCH(BT152,BT$1:BT151,0),1)=0,"",INDEX(AK$1:AK151,MATCH(BT152,BT$1:BT151,0),1)),"")</f>
        <v/>
      </c>
      <c r="AL152" s="31"/>
      <c r="AM152" s="31"/>
      <c r="AN152" s="2"/>
      <c r="AO152" s="4"/>
      <c r="AP152" s="4"/>
      <c r="AQ152" s="4"/>
      <c r="AR152" s="4"/>
      <c r="AS152" s="4"/>
      <c r="AT152" s="4"/>
      <c r="AU152" s="4"/>
      <c r="AV152" s="4"/>
      <c r="AW152" s="4"/>
      <c r="AY152" s="7"/>
      <c r="AZ152" s="47"/>
      <c r="BA152" s="66"/>
      <c r="BB152" s="66"/>
      <c r="BC152" s="66"/>
      <c r="BD152" s="78"/>
      <c r="BE152" s="66"/>
      <c r="BF152" s="66"/>
      <c r="BG152" s="4"/>
      <c r="BH152" s="69"/>
      <c r="BI152" s="4"/>
      <c r="BJ152" s="4"/>
      <c r="BK152" s="9" t="s">
        <v>157</v>
      </c>
      <c r="BL152" s="7"/>
      <c r="BM152" s="7"/>
      <c r="BN152" s="7"/>
      <c r="BO152" s="286"/>
      <c r="BP152" s="22"/>
      <c r="BQ152" s="7" t="str">
        <f t="shared" ca="1" si="38"/>
        <v/>
      </c>
      <c r="BR152" s="75" t="str">
        <f t="shared" si="39"/>
        <v/>
      </c>
      <c r="BS152" s="75" t="str">
        <f t="shared" si="40"/>
        <v/>
      </c>
      <c r="BT152" s="5" t="str">
        <f t="shared" si="41"/>
        <v/>
      </c>
      <c r="BU152" s="79" t="str">
        <f t="shared" si="42"/>
        <v/>
      </c>
      <c r="BV152" s="79" t="str">
        <f t="shared" si="43"/>
        <v/>
      </c>
      <c r="BW152" s="79" t="str">
        <f t="shared" si="44"/>
        <v/>
      </c>
      <c r="CC152" s="4" t="str">
        <f>IF(IFERROR(VLOOKUP(C152,C153:C$1993,1,0),"")="","",COUNTIF(C:C,C152))</f>
        <v/>
      </c>
      <c r="CG152" s="5" t="str">
        <f>IF(B152="","",IF(CC152="",1+(MAX(CG$2:CG151)),""))</f>
        <v/>
      </c>
      <c r="CH152" s="5" t="str">
        <f t="shared" si="45"/>
        <v/>
      </c>
      <c r="CI152" s="5" t="str">
        <f t="shared" si="46"/>
        <v/>
      </c>
      <c r="CJ152" s="14" t="str">
        <f t="shared" si="47"/>
        <v/>
      </c>
      <c r="CK152" s="25"/>
      <c r="CL152" s="15"/>
      <c r="CM152" s="5" t="str">
        <f t="shared" si="49"/>
        <v/>
      </c>
      <c r="CP152" s="5" t="str">
        <f t="shared" si="48"/>
        <v/>
      </c>
      <c r="CQ152" s="5" t="str">
        <f>IF(BT152="","",IFERROR(IF(VLOOKUP(BT152,BT$2:BT151,1,0)=0,"",""),BT152))</f>
        <v/>
      </c>
      <c r="CR152" s="22" t="str">
        <f>IF(CQ152="","",(IFERROR(VLOOKUP(MID(CQ152,1,1),$DI$2:DM$28,3,0),0)+IFERROR(VLOOKUP(MID(CQ152,2,1),DI$2:DM$28,4,0),0)+IFERROR(VLOOKUP(MID(CQ152,3,1),DI$2:DM$28,5,0),0)+(ROW(CQ152)/1000000000000)))</f>
        <v/>
      </c>
      <c r="CT152" s="5">
        <v>151</v>
      </c>
      <c r="CU152" s="5" t="str">
        <f>IFERROR(VLOOKUP(CT152,CP$2:CQ1228,2,0),"")</f>
        <v/>
      </c>
      <c r="DO152" s="5" t="e">
        <f>IF(REPORTE!AH$2="si",IF(C152=VALUE(REPORTE!C$22),IF(SUM(DO153:DO$1993),CONCATENATE(INT(B152),", "),INT(B152)),""),IF(C152=VALUE(REPORTE!C$21),IF(SUM(DO153:DO$1993),CONCATENATE(INT(B152),", "),INT(B152)),""))</f>
        <v>#VALUE!</v>
      </c>
    </row>
    <row r="153" spans="1:119" s="5" customFormat="1" ht="15" customHeight="1" x14ac:dyDescent="0.25">
      <c r="A153" s="4" t="str">
        <f t="shared" ca="1" si="36"/>
        <v/>
      </c>
      <c r="B153" s="6"/>
      <c r="C153" s="8"/>
      <c r="D153" s="1" t="str">
        <f>IFERROR(INDEX('padron cfe'!B:B,MATCH(DATOS!C153,'padron cfe'!A:A,0),1),"")</f>
        <v/>
      </c>
      <c r="E153" s="1"/>
      <c r="F153" s="7"/>
      <c r="G153" s="9" t="s">
        <v>157</v>
      </c>
      <c r="H153" s="5" t="str">
        <f>IF(F153="","",IFERROR(CONCATENATE("PEUA",VLOOKUP(ESTADO,REPORTE!AV$2:AW$33,2,0),DIDTRITO_FORM,CADER_FORM,IFERROR(INDEX(CA:CA,MATCH(DAY(F153),BZ:BZ,0),1),DAY(F153)),IFERROR(INDEX(CA:CA,MATCH(MONTH(F153),BZ:BZ,0),1),MONTH(F153)),YEAR(F153),G153),""))</f>
        <v/>
      </c>
      <c r="I153" s="4"/>
      <c r="J153" s="66"/>
      <c r="K153" s="66"/>
      <c r="L153" s="66"/>
      <c r="M153" s="2" t="str">
        <f>IFERROR(INDEX('padron cfe'!C:C,MATCH(DATOS!C153,'padron cfe'!A:A,0),1),"")</f>
        <v/>
      </c>
      <c r="N153" s="66" t="str">
        <f>IFERROR(IF(BT153="","",IF(INDEX(N$1:N152,MATCH(BT153,BT$1:BT152,0),1)=0,"",INDEX(N$1:N152,MATCH(BT153,BT$1:BT152,0),1))),"")</f>
        <v/>
      </c>
      <c r="O153" s="66" t="str">
        <f>IFERROR(IF(BT153="","",IF(INDEX(O$1:O152,MATCH(BT153,BT$1:BT152,0),1)=0,"",INDEX(O$1:O152,MATCH(BT153,BT$1:BT152,0),1))),"")</f>
        <v/>
      </c>
      <c r="P153" s="4"/>
      <c r="Q153" s="2"/>
      <c r="R153" s="66"/>
      <c r="T153" s="66"/>
      <c r="U153" s="5" t="str">
        <f>IFERROR(IF(INDEX(U$1:U152,MATCH(T153,T$1:T152,0),1)=0,"",INDEX(U$1:U152,MATCH(T153,T$1:T152,0),1)),"")</f>
        <v/>
      </c>
      <c r="V153" s="66"/>
      <c r="W153" s="5" t="str">
        <f>IFERROR(IF(INDEX(W$1:W152,MATCH(V153,V$1:V152,0),1)=0,"",INDEX(W$1:W152,MATCH(V153,V$1:V152,0),1)),"")</f>
        <v/>
      </c>
      <c r="X153" s="2" t="str">
        <f>IFERROR(INDEX('padron cfe'!D:D,MATCH(DATOS!C153,'padron cfe'!A:A,0),1),"")</f>
        <v/>
      </c>
      <c r="Y153" s="4"/>
      <c r="Z153" s="4"/>
      <c r="AA153" s="4"/>
      <c r="AB153" s="4"/>
      <c r="AC153" s="6" t="s">
        <v>157</v>
      </c>
      <c r="AD153" s="4"/>
      <c r="AE153" s="4" t="str">
        <f t="shared" si="37"/>
        <v/>
      </c>
      <c r="AF153" s="4"/>
      <c r="AG153" s="4"/>
      <c r="AH153" s="4"/>
      <c r="AI153" s="2" t="str">
        <f>IFERROR(IF(INDEX(AI$1:AI152,MATCH(BT153,BT$1:BT152,0),1)=0,"",INDEX(AI$1:AI152,MATCH(BT153,BT$1:BT152,0),1)),"")</f>
        <v/>
      </c>
      <c r="AJ153" s="2" t="str">
        <f>IFERROR(IF(INDEX(AJ$1:AJ152,MATCH(BT153,BT$1:BT152,0),1)=0,"",INDEX(AJ$1:AJ152,MATCH(BT153,BT$1:BT152,0),1)),"")</f>
        <v/>
      </c>
      <c r="AK153" s="2" t="str">
        <f>IFERROR(IF(INDEX(AK$1:AK152,MATCH(BT153,BT$1:BT152,0),1)=0,"",INDEX(AK$1:AK152,MATCH(BT153,BT$1:BT152,0),1)),"")</f>
        <v/>
      </c>
      <c r="AL153" s="31"/>
      <c r="AM153" s="31"/>
      <c r="AN153" s="2"/>
      <c r="AO153" s="4"/>
      <c r="AP153" s="4"/>
      <c r="AQ153" s="4"/>
      <c r="AR153" s="4"/>
      <c r="AS153" s="4"/>
      <c r="AT153" s="4"/>
      <c r="AU153" s="4"/>
      <c r="AV153" s="4"/>
      <c r="AW153" s="4"/>
      <c r="AY153" s="7"/>
      <c r="AZ153" s="47"/>
      <c r="BA153" s="66"/>
      <c r="BB153" s="66"/>
      <c r="BC153" s="66"/>
      <c r="BD153" s="78"/>
      <c r="BE153" s="66"/>
      <c r="BF153" s="66"/>
      <c r="BG153" s="4"/>
      <c r="BH153" s="69"/>
      <c r="BI153" s="4"/>
      <c r="BJ153" s="4"/>
      <c r="BK153" s="9"/>
      <c r="BL153" s="7"/>
      <c r="BM153" s="7"/>
      <c r="BN153" s="7"/>
      <c r="BO153" s="286"/>
      <c r="BP153" s="22"/>
      <c r="BQ153" s="7" t="str">
        <f t="shared" ca="1" si="38"/>
        <v/>
      </c>
      <c r="BR153" s="75" t="str">
        <f t="shared" si="39"/>
        <v/>
      </c>
      <c r="BS153" s="75" t="str">
        <f t="shared" si="40"/>
        <v/>
      </c>
      <c r="BT153" s="5" t="str">
        <f t="shared" si="41"/>
        <v/>
      </c>
      <c r="BU153" s="79" t="str">
        <f t="shared" si="42"/>
        <v/>
      </c>
      <c r="BV153" s="79" t="str">
        <f t="shared" si="43"/>
        <v/>
      </c>
      <c r="BW153" s="79" t="str">
        <f t="shared" si="44"/>
        <v/>
      </c>
      <c r="CC153" s="4" t="str">
        <f>IF(IFERROR(VLOOKUP(C153,C154:C$1993,1,0),"")="","",COUNTIF(C:C,C153))</f>
        <v/>
      </c>
      <c r="CG153" s="5" t="str">
        <f>IF(B153="","",IF(CC153="",1+(MAX(CG$2:CG152)),""))</f>
        <v/>
      </c>
      <c r="CH153" s="5" t="str">
        <f t="shared" si="45"/>
        <v/>
      </c>
      <c r="CI153" s="5" t="str">
        <f t="shared" si="46"/>
        <v/>
      </c>
      <c r="CJ153" s="14" t="str">
        <f t="shared" si="47"/>
        <v/>
      </c>
      <c r="CK153" s="25"/>
      <c r="CL153" s="15"/>
      <c r="CM153" s="5" t="str">
        <f t="shared" si="49"/>
        <v/>
      </c>
      <c r="CP153" s="5" t="str">
        <f t="shared" si="48"/>
        <v/>
      </c>
      <c r="CQ153" s="5" t="str">
        <f>IF(BT153="","",IFERROR(IF(VLOOKUP(BT153,BT$2:BT152,1,0)=0,"",""),BT153))</f>
        <v/>
      </c>
      <c r="CR153" s="22" t="str">
        <f>IF(CQ153="","",(IFERROR(VLOOKUP(MID(CQ153,1,1),$DI$2:DM$28,3,0),0)+IFERROR(VLOOKUP(MID(CQ153,2,1),DI$2:DM$28,4,0),0)+IFERROR(VLOOKUP(MID(CQ153,3,1),DI$2:DM$28,5,0),0)+(ROW(CQ153)/1000000000000)))</f>
        <v/>
      </c>
      <c r="CT153" s="5">
        <v>152</v>
      </c>
      <c r="CU153" s="5" t="str">
        <f>IFERROR(VLOOKUP(CT153,CP$2:CQ1229,2,0),"")</f>
        <v/>
      </c>
      <c r="DO153" s="5" t="e">
        <f>IF(REPORTE!AH$2="si",IF(C153=VALUE(REPORTE!C$22),IF(SUM(DO154:DO$1993),CONCATENATE(INT(B153),", "),INT(B153)),""),IF(C153=VALUE(REPORTE!C$21),IF(SUM(DO154:DO$1993),CONCATENATE(INT(B153),", "),INT(B153)),""))</f>
        <v>#VALUE!</v>
      </c>
    </row>
    <row r="154" spans="1:119" s="5" customFormat="1" ht="15" customHeight="1" x14ac:dyDescent="0.25">
      <c r="A154" s="4" t="str">
        <f t="shared" ca="1" si="36"/>
        <v/>
      </c>
      <c r="B154" s="6"/>
      <c r="C154" s="8"/>
      <c r="D154" s="1" t="str">
        <f>IFERROR(INDEX('padron cfe'!B:B,MATCH(DATOS!C154,'padron cfe'!A:A,0),1),"")</f>
        <v/>
      </c>
      <c r="E154" s="1"/>
      <c r="F154" s="7"/>
      <c r="G154" s="9" t="s">
        <v>157</v>
      </c>
      <c r="H154" s="5" t="str">
        <f>IF(F154="","",IFERROR(CONCATENATE("PEUA",VLOOKUP(ESTADO,REPORTE!AV$2:AW$33,2,0),DIDTRITO_FORM,CADER_FORM,IFERROR(INDEX(CA:CA,MATCH(DAY(F154),BZ:BZ,0),1),DAY(F154)),IFERROR(INDEX(CA:CA,MATCH(MONTH(F154),BZ:BZ,0),1),MONTH(F154)),YEAR(F154),G154),""))</f>
        <v/>
      </c>
      <c r="I154" s="4"/>
      <c r="J154" s="66"/>
      <c r="K154" s="66"/>
      <c r="L154" s="66"/>
      <c r="M154" s="2" t="str">
        <f>IFERROR(INDEX('padron cfe'!C:C,MATCH(DATOS!C154,'padron cfe'!A:A,0),1),"")</f>
        <v/>
      </c>
      <c r="N154" s="66" t="str">
        <f>IFERROR(IF(BT154="","",IF(INDEX(N$1:N153,MATCH(BT154,BT$1:BT153,0),1)=0,"",INDEX(N$1:N153,MATCH(BT154,BT$1:BT153,0),1))),"")</f>
        <v/>
      </c>
      <c r="O154" s="66" t="str">
        <f>IFERROR(IF(BT154="","",IF(INDEX(O$1:O153,MATCH(BT154,BT$1:BT153,0),1)=0,"",INDEX(O$1:O153,MATCH(BT154,BT$1:BT153,0),1))),"")</f>
        <v/>
      </c>
      <c r="P154" s="4"/>
      <c r="Q154" s="2"/>
      <c r="R154" s="66"/>
      <c r="T154" s="66"/>
      <c r="U154" s="5" t="str">
        <f>IFERROR(IF(INDEX(U$1:U153,MATCH(T154,T$1:T153,0),1)=0,"",INDEX(U$1:U153,MATCH(T154,T$1:T153,0),1)),"")</f>
        <v/>
      </c>
      <c r="V154" s="66"/>
      <c r="W154" s="5" t="str">
        <f>IFERROR(IF(INDEX(W$1:W153,MATCH(V154,V$1:V153,0),1)=0,"",INDEX(W$1:W153,MATCH(V154,V$1:V153,0),1)),"")</f>
        <v/>
      </c>
      <c r="X154" s="2" t="str">
        <f>IFERROR(INDEX('padron cfe'!D:D,MATCH(DATOS!C154,'padron cfe'!A:A,0),1),"")</f>
        <v/>
      </c>
      <c r="Y154" s="4"/>
      <c r="Z154" s="4"/>
      <c r="AA154" s="4"/>
      <c r="AB154" s="4"/>
      <c r="AC154" s="6" t="s">
        <v>157</v>
      </c>
      <c r="AD154" s="4"/>
      <c r="AE154" s="4" t="str">
        <f t="shared" si="37"/>
        <v/>
      </c>
      <c r="AF154" s="4"/>
      <c r="AG154" s="4"/>
      <c r="AH154" s="4"/>
      <c r="AI154" s="2" t="str">
        <f>IFERROR(IF(INDEX(AI$1:AI153,MATCH(BT154,BT$1:BT153,0),1)=0,"",INDEX(AI$1:AI153,MATCH(BT154,BT$1:BT153,0),1)),"")</f>
        <v/>
      </c>
      <c r="AJ154" s="2" t="str">
        <f>IFERROR(IF(INDEX(AJ$1:AJ153,MATCH(BT154,BT$1:BT153,0),1)=0,"",INDEX(AJ$1:AJ153,MATCH(BT154,BT$1:BT153,0),1)),"")</f>
        <v/>
      </c>
      <c r="AK154" s="2" t="str">
        <f>IFERROR(IF(INDEX(AK$1:AK153,MATCH(BT154,BT$1:BT153,0),1)=0,"",INDEX(AK$1:AK153,MATCH(BT154,BT$1:BT153,0),1)),"")</f>
        <v/>
      </c>
      <c r="AL154" s="31"/>
      <c r="AM154" s="31"/>
      <c r="AN154" s="2"/>
      <c r="AO154" s="4"/>
      <c r="AP154" s="4"/>
      <c r="AQ154" s="4"/>
      <c r="AR154" s="4"/>
      <c r="AS154" s="4"/>
      <c r="AT154" s="4"/>
      <c r="AU154" s="4"/>
      <c r="AV154" s="4"/>
      <c r="AW154" s="4"/>
      <c r="AY154" s="7"/>
      <c r="AZ154" s="47"/>
      <c r="BA154" s="66"/>
      <c r="BB154" s="66"/>
      <c r="BC154" s="66"/>
      <c r="BD154" s="78"/>
      <c r="BE154" s="66"/>
      <c r="BF154" s="66"/>
      <c r="BG154" s="4"/>
      <c r="BH154" s="69"/>
      <c r="BI154" s="4"/>
      <c r="BJ154" s="4"/>
      <c r="BK154" s="9" t="s">
        <v>157</v>
      </c>
      <c r="BL154" s="7"/>
      <c r="BM154" s="7"/>
      <c r="BN154" s="7"/>
      <c r="BO154" s="286"/>
      <c r="BP154" s="22"/>
      <c r="BQ154" s="7" t="str">
        <f t="shared" ca="1" si="38"/>
        <v/>
      </c>
      <c r="BR154" s="75" t="str">
        <f t="shared" si="39"/>
        <v/>
      </c>
      <c r="BS154" s="75" t="str">
        <f t="shared" si="40"/>
        <v/>
      </c>
      <c r="BT154" s="5" t="str">
        <f t="shared" si="41"/>
        <v/>
      </c>
      <c r="BU154" s="79" t="str">
        <f t="shared" si="42"/>
        <v/>
      </c>
      <c r="BV154" s="79" t="str">
        <f t="shared" si="43"/>
        <v/>
      </c>
      <c r="BW154" s="79" t="str">
        <f t="shared" si="44"/>
        <v/>
      </c>
      <c r="CC154" s="4" t="str">
        <f>IF(IFERROR(VLOOKUP(C154,C155:C$1993,1,0),"")="","",COUNTIF(C:C,C154))</f>
        <v/>
      </c>
      <c r="CG154" s="5" t="str">
        <f>IF(B154="","",IF(CC154="",1+(MAX(CG$2:CG153)),""))</f>
        <v/>
      </c>
      <c r="CH154" s="5" t="str">
        <f t="shared" si="45"/>
        <v/>
      </c>
      <c r="CI154" s="5" t="str">
        <f t="shared" si="46"/>
        <v/>
      </c>
      <c r="CJ154" s="14" t="str">
        <f t="shared" si="47"/>
        <v/>
      </c>
      <c r="CK154" s="25"/>
      <c r="CL154" s="15"/>
      <c r="CM154" s="5" t="str">
        <f t="shared" si="49"/>
        <v/>
      </c>
      <c r="CP154" s="5" t="str">
        <f t="shared" si="48"/>
        <v/>
      </c>
      <c r="CQ154" s="5" t="str">
        <f>IF(BT154="","",IFERROR(IF(VLOOKUP(BT154,BT$2:BT153,1,0)=0,"",""),BT154))</f>
        <v/>
      </c>
      <c r="CR154" s="22" t="str">
        <f>IF(CQ154="","",(IFERROR(VLOOKUP(MID(CQ154,1,1),$DI$2:DM$28,3,0),0)+IFERROR(VLOOKUP(MID(CQ154,2,1),DI$2:DM$28,4,0),0)+IFERROR(VLOOKUP(MID(CQ154,3,1),DI$2:DM$28,5,0),0)+(ROW(CQ154)/1000000000000)))</f>
        <v/>
      </c>
      <c r="CT154" s="5">
        <v>153</v>
      </c>
      <c r="CU154" s="5" t="str">
        <f>IFERROR(VLOOKUP(CT154,CP$2:CQ1230,2,0),"")</f>
        <v/>
      </c>
      <c r="DO154" s="5" t="e">
        <f>IF(REPORTE!AH$2="si",IF(C154=VALUE(REPORTE!C$22),IF(SUM(DO155:DO$1993),CONCATENATE(INT(B154),", "),INT(B154)),""),IF(C154=VALUE(REPORTE!C$21),IF(SUM(DO155:DO$1993),CONCATENATE(INT(B154),", "),INT(B154)),""))</f>
        <v>#VALUE!</v>
      </c>
    </row>
    <row r="155" spans="1:119" s="5" customFormat="1" ht="15" customHeight="1" x14ac:dyDescent="0.25">
      <c r="A155" s="4" t="str">
        <f t="shared" ca="1" si="36"/>
        <v/>
      </c>
      <c r="B155" s="6"/>
      <c r="C155" s="8"/>
      <c r="D155" s="1" t="str">
        <f>IFERROR(INDEX('padron cfe'!B:B,MATCH(DATOS!C155,'padron cfe'!A:A,0),1),"")</f>
        <v/>
      </c>
      <c r="E155" s="1"/>
      <c r="F155" s="7"/>
      <c r="G155" s="9" t="s">
        <v>157</v>
      </c>
      <c r="H155" s="5" t="str">
        <f>IF(F155="","",IFERROR(CONCATENATE("PEUA",VLOOKUP(ESTADO,REPORTE!AV$2:AW$33,2,0),DIDTRITO_FORM,CADER_FORM,IFERROR(INDEX(CA:CA,MATCH(DAY(F155),BZ:BZ,0),1),DAY(F155)),IFERROR(INDEX(CA:CA,MATCH(MONTH(F155),BZ:BZ,0),1),MONTH(F155)),YEAR(F155),G155),""))</f>
        <v/>
      </c>
      <c r="I155" s="4"/>
      <c r="J155" s="66"/>
      <c r="K155" s="66"/>
      <c r="L155" s="66"/>
      <c r="M155" s="2" t="str">
        <f>IFERROR(INDEX('padron cfe'!C:C,MATCH(DATOS!C155,'padron cfe'!A:A,0),1),"")</f>
        <v/>
      </c>
      <c r="N155" s="66" t="str">
        <f>IFERROR(IF(BT155="","",IF(INDEX(N$1:N154,MATCH(BT155,BT$1:BT154,0),1)=0,"",INDEX(N$1:N154,MATCH(BT155,BT$1:BT154,0),1))),"")</f>
        <v/>
      </c>
      <c r="O155" s="66" t="str">
        <f>IFERROR(IF(BT155="","",IF(INDEX(O$1:O154,MATCH(BT155,BT$1:BT154,0),1)=0,"",INDEX(O$1:O154,MATCH(BT155,BT$1:BT154,0),1))),"")</f>
        <v/>
      </c>
      <c r="P155" s="4"/>
      <c r="Q155" s="2"/>
      <c r="R155" s="66"/>
      <c r="T155" s="66"/>
      <c r="U155" s="5" t="str">
        <f>IFERROR(IF(INDEX(U$1:U154,MATCH(T155,T$1:T154,0),1)=0,"",INDEX(U$1:U154,MATCH(T155,T$1:T154,0),1)),"")</f>
        <v/>
      </c>
      <c r="V155" s="66"/>
      <c r="W155" s="5" t="str">
        <f>IFERROR(IF(INDEX(W$1:W154,MATCH(V155,V$1:V154,0),1)=0,"",INDEX(W$1:W154,MATCH(V155,V$1:V154,0),1)),"")</f>
        <v/>
      </c>
      <c r="X155" s="2" t="str">
        <f>IFERROR(INDEX('padron cfe'!D:D,MATCH(DATOS!C155,'padron cfe'!A:A,0),1),"")</f>
        <v/>
      </c>
      <c r="Y155" s="4"/>
      <c r="Z155" s="4"/>
      <c r="AA155" s="4"/>
      <c r="AB155" s="4"/>
      <c r="AC155" s="6" t="s">
        <v>157</v>
      </c>
      <c r="AD155" s="4"/>
      <c r="AE155" s="4" t="str">
        <f t="shared" si="37"/>
        <v/>
      </c>
      <c r="AF155" s="4"/>
      <c r="AG155" s="4"/>
      <c r="AH155" s="4"/>
      <c r="AI155" s="2" t="str">
        <f>IFERROR(IF(INDEX(AI$1:AI154,MATCH(BT155,BT$1:BT154,0),1)=0,"",INDEX(AI$1:AI154,MATCH(BT155,BT$1:BT154,0),1)),"")</f>
        <v/>
      </c>
      <c r="AJ155" s="2" t="str">
        <f>IFERROR(IF(INDEX(AJ$1:AJ154,MATCH(BT155,BT$1:BT154,0),1)=0,"",INDEX(AJ$1:AJ154,MATCH(BT155,BT$1:BT154,0),1)),"")</f>
        <v/>
      </c>
      <c r="AK155" s="2" t="str">
        <f>IFERROR(IF(INDEX(AK$1:AK154,MATCH(BT155,BT$1:BT154,0),1)=0,"",INDEX(AK$1:AK154,MATCH(BT155,BT$1:BT154,0),1)),"")</f>
        <v/>
      </c>
      <c r="AL155" s="31"/>
      <c r="AM155" s="31"/>
      <c r="AN155" s="2"/>
      <c r="AO155" s="4"/>
      <c r="AP155" s="4"/>
      <c r="AQ155" s="4"/>
      <c r="AR155" s="4"/>
      <c r="AS155" s="4"/>
      <c r="AT155" s="4"/>
      <c r="AU155" s="4"/>
      <c r="AV155" s="4"/>
      <c r="AW155" s="4"/>
      <c r="AY155" s="7"/>
      <c r="AZ155" s="47"/>
      <c r="BA155" s="66"/>
      <c r="BB155" s="66"/>
      <c r="BC155" s="66"/>
      <c r="BD155" s="78"/>
      <c r="BE155" s="66"/>
      <c r="BF155" s="66"/>
      <c r="BG155" s="4"/>
      <c r="BH155" s="69"/>
      <c r="BI155" s="4"/>
      <c r="BJ155" s="4"/>
      <c r="BK155" s="9"/>
      <c r="BL155" s="7"/>
      <c r="BM155" s="7"/>
      <c r="BN155" s="7"/>
      <c r="BO155" s="286"/>
      <c r="BP155" s="22"/>
      <c r="BQ155" s="7" t="str">
        <f t="shared" ca="1" si="38"/>
        <v/>
      </c>
      <c r="BR155" s="75" t="str">
        <f t="shared" si="39"/>
        <v/>
      </c>
      <c r="BS155" s="75" t="str">
        <f t="shared" si="40"/>
        <v/>
      </c>
      <c r="BT155" s="5" t="str">
        <f t="shared" si="41"/>
        <v/>
      </c>
      <c r="BU155" s="79" t="str">
        <f t="shared" si="42"/>
        <v/>
      </c>
      <c r="BV155" s="79" t="str">
        <f t="shared" si="43"/>
        <v/>
      </c>
      <c r="BW155" s="79" t="str">
        <f t="shared" si="44"/>
        <v/>
      </c>
      <c r="CC155" s="4" t="str">
        <f>IF(IFERROR(VLOOKUP(C155,C156:C$1993,1,0),"")="","",COUNTIF(C:C,C155))</f>
        <v/>
      </c>
      <c r="CG155" s="5" t="str">
        <f>IF(B155="","",IF(CC155="",1+(MAX(CG$2:CG154)),""))</f>
        <v/>
      </c>
      <c r="CH155" s="5" t="str">
        <f t="shared" si="45"/>
        <v/>
      </c>
      <c r="CI155" s="5" t="str">
        <f t="shared" si="46"/>
        <v/>
      </c>
      <c r="CJ155" s="14" t="str">
        <f t="shared" si="47"/>
        <v/>
      </c>
      <c r="CK155" s="25"/>
      <c r="CL155" s="15"/>
      <c r="CM155" s="5" t="str">
        <f t="shared" si="49"/>
        <v/>
      </c>
      <c r="CP155" s="5" t="str">
        <f t="shared" si="48"/>
        <v/>
      </c>
      <c r="CQ155" s="5" t="str">
        <f>IF(BT155="","",IFERROR(IF(VLOOKUP(BT155,BT$2:BT154,1,0)=0,"",""),BT155))</f>
        <v/>
      </c>
      <c r="CR155" s="22" t="str">
        <f>IF(CQ155="","",(IFERROR(VLOOKUP(MID(CQ155,1,1),$DI$2:DM$28,3,0),0)+IFERROR(VLOOKUP(MID(CQ155,2,1),DI$2:DM$28,4,0),0)+IFERROR(VLOOKUP(MID(CQ155,3,1),DI$2:DM$28,5,0),0)+(ROW(CQ155)/1000000000000)))</f>
        <v/>
      </c>
      <c r="CT155" s="5">
        <v>154</v>
      </c>
      <c r="CU155" s="5" t="str">
        <f>IFERROR(VLOOKUP(CT155,CP$2:CQ1231,2,0),"")</f>
        <v/>
      </c>
      <c r="DO155" s="5" t="e">
        <f>IF(REPORTE!AH$2="si",IF(C155=VALUE(REPORTE!C$22),IF(SUM(DO156:DO$1993),CONCATENATE(INT(B155),", "),INT(B155)),""),IF(C155=VALUE(REPORTE!C$21),IF(SUM(DO156:DO$1993),CONCATENATE(INT(B155),", "),INT(B155)),""))</f>
        <v>#VALUE!</v>
      </c>
    </row>
    <row r="156" spans="1:119" s="5" customFormat="1" ht="15" customHeight="1" x14ac:dyDescent="0.25">
      <c r="A156" s="4" t="str">
        <f t="shared" ca="1" si="36"/>
        <v/>
      </c>
      <c r="B156" s="6"/>
      <c r="C156" s="8"/>
      <c r="D156" s="1" t="str">
        <f>IFERROR(INDEX('padron cfe'!B:B,MATCH(DATOS!C156,'padron cfe'!A:A,0),1),"")</f>
        <v/>
      </c>
      <c r="E156" s="1"/>
      <c r="F156" s="7"/>
      <c r="G156" s="9" t="s">
        <v>157</v>
      </c>
      <c r="H156" s="5" t="str">
        <f>IF(F156="","",IFERROR(CONCATENATE("PEUA",VLOOKUP(ESTADO,REPORTE!AV$2:AW$33,2,0),DIDTRITO_FORM,CADER_FORM,IFERROR(INDEX(CA:CA,MATCH(DAY(F156),BZ:BZ,0),1),DAY(F156)),IFERROR(INDEX(CA:CA,MATCH(MONTH(F156),BZ:BZ,0),1),MONTH(F156)),YEAR(F156),G156),""))</f>
        <v/>
      </c>
      <c r="I156" s="4"/>
      <c r="J156" s="66"/>
      <c r="K156" s="66"/>
      <c r="L156" s="66"/>
      <c r="M156" s="2" t="str">
        <f>IFERROR(INDEX('padron cfe'!C:C,MATCH(DATOS!C156,'padron cfe'!A:A,0),1),"")</f>
        <v/>
      </c>
      <c r="N156" s="66" t="str">
        <f>IFERROR(IF(BT156="","",IF(INDEX(N$1:N155,MATCH(BT156,BT$1:BT155,0),1)=0,"",INDEX(N$1:N155,MATCH(BT156,BT$1:BT155,0),1))),"")</f>
        <v/>
      </c>
      <c r="O156" s="66" t="str">
        <f>IFERROR(IF(BT156="","",IF(INDEX(O$1:O155,MATCH(BT156,BT$1:BT155,0),1)=0,"",INDEX(O$1:O155,MATCH(BT156,BT$1:BT155,0),1))),"")</f>
        <v/>
      </c>
      <c r="P156" s="4"/>
      <c r="Q156" s="2"/>
      <c r="R156" s="66"/>
      <c r="T156" s="66"/>
      <c r="U156" s="5" t="str">
        <f>IFERROR(IF(INDEX(U$1:U155,MATCH(T156,T$1:T155,0),1)=0,"",INDEX(U$1:U155,MATCH(T156,T$1:T155,0),1)),"")</f>
        <v/>
      </c>
      <c r="V156" s="66"/>
      <c r="W156" s="5" t="str">
        <f>IFERROR(IF(INDEX(W$1:W155,MATCH(V156,V$1:V155,0),1)=0,"",INDEX(W$1:W155,MATCH(V156,V$1:V155,0),1)),"")</f>
        <v/>
      </c>
      <c r="X156" s="2" t="str">
        <f>IFERROR(INDEX('padron cfe'!D:D,MATCH(DATOS!C156,'padron cfe'!A:A,0),1),"")</f>
        <v/>
      </c>
      <c r="Y156" s="4"/>
      <c r="Z156" s="4"/>
      <c r="AA156" s="4"/>
      <c r="AB156" s="4"/>
      <c r="AC156" s="6" t="s">
        <v>157</v>
      </c>
      <c r="AD156" s="4"/>
      <c r="AE156" s="4" t="str">
        <f t="shared" si="37"/>
        <v/>
      </c>
      <c r="AF156" s="4"/>
      <c r="AG156" s="4"/>
      <c r="AH156" s="4"/>
      <c r="AI156" s="2" t="str">
        <f>IFERROR(IF(INDEX(AI$1:AI155,MATCH(BT156,BT$1:BT155,0),1)=0,"",INDEX(AI$1:AI155,MATCH(BT156,BT$1:BT155,0),1)),"")</f>
        <v/>
      </c>
      <c r="AJ156" s="2" t="str">
        <f>IFERROR(IF(INDEX(AJ$1:AJ155,MATCH(BT156,BT$1:BT155,0),1)=0,"",INDEX(AJ$1:AJ155,MATCH(BT156,BT$1:BT155,0),1)),"")</f>
        <v/>
      </c>
      <c r="AK156" s="2" t="str">
        <f>IFERROR(IF(INDEX(AK$1:AK155,MATCH(BT156,BT$1:BT155,0),1)=0,"",INDEX(AK$1:AK155,MATCH(BT156,BT$1:BT155,0),1)),"")</f>
        <v/>
      </c>
      <c r="AL156" s="31"/>
      <c r="AM156" s="31"/>
      <c r="AN156" s="2"/>
      <c r="AO156" s="4"/>
      <c r="AP156" s="4"/>
      <c r="AQ156" s="4"/>
      <c r="AR156" s="4"/>
      <c r="AS156" s="4"/>
      <c r="AT156" s="4"/>
      <c r="AU156" s="4"/>
      <c r="AV156" s="4"/>
      <c r="AW156" s="4"/>
      <c r="AY156" s="7"/>
      <c r="AZ156" s="47"/>
      <c r="BA156" s="66"/>
      <c r="BB156" s="66"/>
      <c r="BC156" s="66"/>
      <c r="BD156" s="78"/>
      <c r="BE156" s="66"/>
      <c r="BF156" s="66"/>
      <c r="BG156" s="4"/>
      <c r="BH156" s="69"/>
      <c r="BI156" s="4"/>
      <c r="BJ156" s="4"/>
      <c r="BK156" s="9" t="s">
        <v>157</v>
      </c>
      <c r="BL156" s="7"/>
      <c r="BM156" s="7"/>
      <c r="BN156" s="7"/>
      <c r="BO156" s="286"/>
      <c r="BP156" s="22"/>
      <c r="BQ156" s="7" t="str">
        <f t="shared" ca="1" si="38"/>
        <v/>
      </c>
      <c r="BR156" s="75" t="str">
        <f t="shared" si="39"/>
        <v/>
      </c>
      <c r="BS156" s="75" t="str">
        <f t="shared" si="40"/>
        <v/>
      </c>
      <c r="BT156" s="5" t="str">
        <f t="shared" si="41"/>
        <v/>
      </c>
      <c r="BU156" s="79" t="str">
        <f t="shared" si="42"/>
        <v/>
      </c>
      <c r="BV156" s="79" t="str">
        <f t="shared" si="43"/>
        <v/>
      </c>
      <c r="BW156" s="79" t="str">
        <f t="shared" si="44"/>
        <v/>
      </c>
      <c r="CC156" s="4" t="str">
        <f>IF(IFERROR(VLOOKUP(C156,C157:C$1993,1,0),"")="","",COUNTIF(C:C,C156))</f>
        <v/>
      </c>
      <c r="CG156" s="5" t="str">
        <f>IF(B156="","",IF(CC156="",1+(MAX(CG$2:CG155)),""))</f>
        <v/>
      </c>
      <c r="CH156" s="5" t="str">
        <f t="shared" si="45"/>
        <v/>
      </c>
      <c r="CI156" s="5" t="str">
        <f t="shared" si="46"/>
        <v/>
      </c>
      <c r="CJ156" s="14" t="str">
        <f t="shared" si="47"/>
        <v/>
      </c>
      <c r="CK156" s="25"/>
      <c r="CL156" s="15"/>
      <c r="CM156" s="5" t="str">
        <f t="shared" si="49"/>
        <v/>
      </c>
      <c r="CP156" s="5" t="str">
        <f t="shared" si="48"/>
        <v/>
      </c>
      <c r="CQ156" s="5" t="str">
        <f>IF(BT156="","",IFERROR(IF(VLOOKUP(BT156,BT$2:BT155,1,0)=0,"",""),BT156))</f>
        <v/>
      </c>
      <c r="CR156" s="22" t="str">
        <f>IF(CQ156="","",(IFERROR(VLOOKUP(MID(CQ156,1,1),$DI$2:DM$28,3,0),0)+IFERROR(VLOOKUP(MID(CQ156,2,1),DI$2:DM$28,4,0),0)+IFERROR(VLOOKUP(MID(CQ156,3,1),DI$2:DM$28,5,0),0)+(ROW(CQ156)/1000000000000)))</f>
        <v/>
      </c>
      <c r="CT156" s="5">
        <v>155</v>
      </c>
      <c r="CU156" s="5" t="str">
        <f>IFERROR(VLOOKUP(CT156,CP$2:CQ1232,2,0),"")</f>
        <v/>
      </c>
      <c r="DO156" s="5" t="e">
        <f>IF(REPORTE!AH$2="si",IF(C156=VALUE(REPORTE!C$22),IF(SUM(DO157:DO$1993),CONCATENATE(INT(B156),", "),INT(B156)),""),IF(C156=VALUE(REPORTE!C$21),IF(SUM(DO157:DO$1993),CONCATENATE(INT(B156),", "),INT(B156)),""))</f>
        <v>#VALUE!</v>
      </c>
    </row>
    <row r="157" spans="1:119" s="5" customFormat="1" ht="15" customHeight="1" x14ac:dyDescent="0.25">
      <c r="A157" s="4" t="str">
        <f t="shared" ca="1" si="36"/>
        <v/>
      </c>
      <c r="B157" s="6"/>
      <c r="C157" s="8"/>
      <c r="D157" s="1" t="str">
        <f>IFERROR(INDEX('padron cfe'!B:B,MATCH(DATOS!C157,'padron cfe'!A:A,0),1),"")</f>
        <v/>
      </c>
      <c r="E157" s="1"/>
      <c r="F157" s="7"/>
      <c r="G157" s="9" t="s">
        <v>157</v>
      </c>
      <c r="H157" s="5" t="str">
        <f>IF(F157="","",IFERROR(CONCATENATE("PEUA",VLOOKUP(ESTADO,REPORTE!AV$2:AW$33,2,0),DIDTRITO_FORM,CADER_FORM,IFERROR(INDEX(CA:CA,MATCH(DAY(F157),BZ:BZ,0),1),DAY(F157)),IFERROR(INDEX(CA:CA,MATCH(MONTH(F157),BZ:BZ,0),1),MONTH(F157)),YEAR(F157),G157),""))</f>
        <v/>
      </c>
      <c r="I157" s="4"/>
      <c r="J157" s="66"/>
      <c r="K157" s="66"/>
      <c r="L157" s="66"/>
      <c r="M157" s="2" t="str">
        <f>IFERROR(INDEX('padron cfe'!C:C,MATCH(DATOS!C157,'padron cfe'!A:A,0),1),"")</f>
        <v/>
      </c>
      <c r="N157" s="66" t="str">
        <f>IFERROR(IF(BT157="","",IF(INDEX(N$1:N156,MATCH(BT157,BT$1:BT156,0),1)=0,"",INDEX(N$1:N156,MATCH(BT157,BT$1:BT156,0),1))),"")</f>
        <v/>
      </c>
      <c r="O157" s="66" t="str">
        <f>IFERROR(IF(BT157="","",IF(INDEX(O$1:O156,MATCH(BT157,BT$1:BT156,0),1)=0,"",INDEX(O$1:O156,MATCH(BT157,BT$1:BT156,0),1))),"")</f>
        <v/>
      </c>
      <c r="P157" s="4"/>
      <c r="Q157" s="2"/>
      <c r="R157" s="66"/>
      <c r="T157" s="66"/>
      <c r="U157" s="5" t="str">
        <f>IFERROR(IF(INDEX(U$1:U156,MATCH(T157,T$1:T156,0),1)=0,"",INDEX(U$1:U156,MATCH(T157,T$1:T156,0),1)),"")</f>
        <v/>
      </c>
      <c r="V157" s="66"/>
      <c r="W157" s="5" t="str">
        <f>IFERROR(IF(INDEX(W$1:W156,MATCH(V157,V$1:V156,0),1)=0,"",INDEX(W$1:W156,MATCH(V157,V$1:V156,0),1)),"")</f>
        <v/>
      </c>
      <c r="X157" s="2" t="str">
        <f>IFERROR(INDEX('padron cfe'!D:D,MATCH(DATOS!C157,'padron cfe'!A:A,0),1),"")</f>
        <v/>
      </c>
      <c r="Y157" s="4"/>
      <c r="Z157" s="4"/>
      <c r="AA157" s="4"/>
      <c r="AB157" s="4"/>
      <c r="AC157" s="6" t="s">
        <v>157</v>
      </c>
      <c r="AD157" s="4"/>
      <c r="AE157" s="4" t="str">
        <f t="shared" si="37"/>
        <v/>
      </c>
      <c r="AF157" s="4"/>
      <c r="AG157" s="4"/>
      <c r="AH157" s="4"/>
      <c r="AI157" s="2" t="str">
        <f>IFERROR(IF(INDEX(AI$1:AI156,MATCH(BT157,BT$1:BT156,0),1)=0,"",INDEX(AI$1:AI156,MATCH(BT157,BT$1:BT156,0),1)),"")</f>
        <v/>
      </c>
      <c r="AJ157" s="2" t="str">
        <f>IFERROR(IF(INDEX(AJ$1:AJ156,MATCH(BT157,BT$1:BT156,0),1)=0,"",INDEX(AJ$1:AJ156,MATCH(BT157,BT$1:BT156,0),1)),"")</f>
        <v/>
      </c>
      <c r="AK157" s="2" t="str">
        <f>IFERROR(IF(INDEX(AK$1:AK156,MATCH(BT157,BT$1:BT156,0),1)=0,"",INDEX(AK$1:AK156,MATCH(BT157,BT$1:BT156,0),1)),"")</f>
        <v/>
      </c>
      <c r="AL157" s="31"/>
      <c r="AM157" s="31"/>
      <c r="AN157" s="2"/>
      <c r="AO157" s="4"/>
      <c r="AP157" s="4"/>
      <c r="AQ157" s="4"/>
      <c r="AR157" s="4"/>
      <c r="AS157" s="4"/>
      <c r="AT157" s="4"/>
      <c r="AU157" s="4"/>
      <c r="AV157" s="4"/>
      <c r="AW157" s="4"/>
      <c r="AY157" s="7"/>
      <c r="AZ157" s="47"/>
      <c r="BA157" s="66"/>
      <c r="BB157" s="66"/>
      <c r="BC157" s="66"/>
      <c r="BD157" s="78"/>
      <c r="BE157" s="66"/>
      <c r="BF157" s="66"/>
      <c r="BG157" s="4"/>
      <c r="BH157" s="69"/>
      <c r="BI157" s="4"/>
      <c r="BJ157" s="4"/>
      <c r="BK157" s="9"/>
      <c r="BL157" s="7"/>
      <c r="BM157" s="7"/>
      <c r="BN157" s="7"/>
      <c r="BO157" s="286"/>
      <c r="BP157" s="22"/>
      <c r="BQ157" s="7" t="str">
        <f t="shared" ca="1" si="38"/>
        <v/>
      </c>
      <c r="BR157" s="75" t="str">
        <f t="shared" si="39"/>
        <v/>
      </c>
      <c r="BS157" s="75" t="str">
        <f t="shared" si="40"/>
        <v/>
      </c>
      <c r="BT157" s="5" t="str">
        <f t="shared" si="41"/>
        <v/>
      </c>
      <c r="BU157" s="79" t="str">
        <f t="shared" si="42"/>
        <v/>
      </c>
      <c r="BV157" s="79" t="str">
        <f t="shared" si="43"/>
        <v/>
      </c>
      <c r="BW157" s="79" t="str">
        <f t="shared" si="44"/>
        <v/>
      </c>
      <c r="CC157" s="4" t="str">
        <f>IF(IFERROR(VLOOKUP(C157,C158:C$1993,1,0),"")="","",COUNTIF(C:C,C157))</f>
        <v/>
      </c>
      <c r="CG157" s="5" t="str">
        <f>IF(B157="","",IF(CC157="",1+(MAX(CG$2:CG156)),""))</f>
        <v/>
      </c>
      <c r="CH157" s="5" t="str">
        <f t="shared" si="45"/>
        <v/>
      </c>
      <c r="CI157" s="5" t="str">
        <f t="shared" si="46"/>
        <v/>
      </c>
      <c r="CJ157" s="14" t="str">
        <f t="shared" si="47"/>
        <v/>
      </c>
      <c r="CK157" s="25"/>
      <c r="CL157" s="15"/>
      <c r="CM157" s="5" t="str">
        <f t="shared" si="49"/>
        <v/>
      </c>
      <c r="CP157" s="5" t="str">
        <f t="shared" si="48"/>
        <v/>
      </c>
      <c r="CQ157" s="5" t="str">
        <f>IF(BT157="","",IFERROR(IF(VLOOKUP(BT157,BT$2:BT156,1,0)=0,"",""),BT157))</f>
        <v/>
      </c>
      <c r="CR157" s="22" t="str">
        <f>IF(CQ157="","",(IFERROR(VLOOKUP(MID(CQ157,1,1),$DI$2:DM$28,3,0),0)+IFERROR(VLOOKUP(MID(CQ157,2,1),DI$2:DM$28,4,0),0)+IFERROR(VLOOKUP(MID(CQ157,3,1),DI$2:DM$28,5,0),0)+(ROW(CQ157)/1000000000000)))</f>
        <v/>
      </c>
      <c r="CT157" s="5">
        <v>156</v>
      </c>
      <c r="CU157" s="5" t="str">
        <f>IFERROR(VLOOKUP(CT157,CP$2:CQ1233,2,0),"")</f>
        <v/>
      </c>
      <c r="DO157" s="5" t="e">
        <f>IF(REPORTE!AH$2="si",IF(C157=VALUE(REPORTE!C$22),IF(SUM(DO158:DO$1993),CONCATENATE(INT(B157),", "),INT(B157)),""),IF(C157=VALUE(REPORTE!C$21),IF(SUM(DO158:DO$1993),CONCATENATE(INT(B157),", "),INT(B157)),""))</f>
        <v>#VALUE!</v>
      </c>
    </row>
    <row r="158" spans="1:119" s="5" customFormat="1" ht="15" customHeight="1" x14ac:dyDescent="0.25">
      <c r="A158" s="4" t="str">
        <f t="shared" ca="1" si="36"/>
        <v/>
      </c>
      <c r="B158" s="6"/>
      <c r="C158" s="8"/>
      <c r="D158" s="1" t="str">
        <f>IFERROR(INDEX('padron cfe'!B:B,MATCH(DATOS!C158,'padron cfe'!A:A,0),1),"")</f>
        <v/>
      </c>
      <c r="E158" s="1"/>
      <c r="F158" s="7"/>
      <c r="G158" s="9" t="s">
        <v>157</v>
      </c>
      <c r="H158" s="5" t="str">
        <f>IF(F158="","",IFERROR(CONCATENATE("PEUA",VLOOKUP(ESTADO,REPORTE!AV$2:AW$33,2,0),DIDTRITO_FORM,CADER_FORM,IFERROR(INDEX(CA:CA,MATCH(DAY(F158),BZ:BZ,0),1),DAY(F158)),IFERROR(INDEX(CA:CA,MATCH(MONTH(F158),BZ:BZ,0),1),MONTH(F158)),YEAR(F158),G158),""))</f>
        <v/>
      </c>
      <c r="I158" s="4"/>
      <c r="J158" s="66"/>
      <c r="K158" s="66"/>
      <c r="L158" s="66"/>
      <c r="M158" s="2" t="str">
        <f>IFERROR(INDEX('padron cfe'!C:C,MATCH(DATOS!C158,'padron cfe'!A:A,0),1),"")</f>
        <v/>
      </c>
      <c r="N158" s="66" t="str">
        <f>IFERROR(IF(BT158="","",IF(INDEX(N$1:N157,MATCH(BT158,BT$1:BT157,0),1)=0,"",INDEX(N$1:N157,MATCH(BT158,BT$1:BT157,0),1))),"")</f>
        <v/>
      </c>
      <c r="O158" s="66" t="str">
        <f>IFERROR(IF(BT158="","",IF(INDEX(O$1:O157,MATCH(BT158,BT$1:BT157,0),1)=0,"",INDEX(O$1:O157,MATCH(BT158,BT$1:BT157,0),1))),"")</f>
        <v/>
      </c>
      <c r="P158" s="4"/>
      <c r="Q158" s="2"/>
      <c r="R158" s="66"/>
      <c r="T158" s="66"/>
      <c r="U158" s="5" t="str">
        <f>IFERROR(IF(INDEX(U$1:U157,MATCH(T158,T$1:T157,0),1)=0,"",INDEX(U$1:U157,MATCH(T158,T$1:T157,0),1)),"")</f>
        <v/>
      </c>
      <c r="V158" s="66"/>
      <c r="W158" s="5" t="str">
        <f>IFERROR(IF(INDEX(W$1:W157,MATCH(V158,V$1:V157,0),1)=0,"",INDEX(W$1:W157,MATCH(V158,V$1:V157,0),1)),"")</f>
        <v/>
      </c>
      <c r="X158" s="2" t="str">
        <f>IFERROR(INDEX('padron cfe'!D:D,MATCH(DATOS!C158,'padron cfe'!A:A,0),1),"")</f>
        <v/>
      </c>
      <c r="Y158" s="4"/>
      <c r="Z158" s="4"/>
      <c r="AA158" s="4"/>
      <c r="AB158" s="4"/>
      <c r="AC158" s="6" t="s">
        <v>157</v>
      </c>
      <c r="AD158" s="4"/>
      <c r="AE158" s="4" t="str">
        <f t="shared" si="37"/>
        <v/>
      </c>
      <c r="AF158" s="4"/>
      <c r="AG158" s="4"/>
      <c r="AH158" s="4"/>
      <c r="AI158" s="2" t="str">
        <f>IFERROR(IF(INDEX(AI$1:AI157,MATCH(BT158,BT$1:BT157,0),1)=0,"",INDEX(AI$1:AI157,MATCH(BT158,BT$1:BT157,0),1)),"")</f>
        <v/>
      </c>
      <c r="AJ158" s="2" t="str">
        <f>IFERROR(IF(INDEX(AJ$1:AJ157,MATCH(BT158,BT$1:BT157,0),1)=0,"",INDEX(AJ$1:AJ157,MATCH(BT158,BT$1:BT157,0),1)),"")</f>
        <v/>
      </c>
      <c r="AK158" s="2" t="str">
        <f>IFERROR(IF(INDEX(AK$1:AK157,MATCH(BT158,BT$1:BT157,0),1)=0,"",INDEX(AK$1:AK157,MATCH(BT158,BT$1:BT157,0),1)),"")</f>
        <v/>
      </c>
      <c r="AL158" s="31"/>
      <c r="AM158" s="31"/>
      <c r="AN158" s="2"/>
      <c r="AO158" s="4"/>
      <c r="AP158" s="4"/>
      <c r="AQ158" s="4"/>
      <c r="AR158" s="4"/>
      <c r="AS158" s="4"/>
      <c r="AT158" s="4"/>
      <c r="AU158" s="4"/>
      <c r="AV158" s="4"/>
      <c r="AW158" s="4"/>
      <c r="AY158" s="7"/>
      <c r="AZ158" s="47"/>
      <c r="BA158" s="66"/>
      <c r="BB158" s="66"/>
      <c r="BC158" s="66"/>
      <c r="BD158" s="78"/>
      <c r="BE158" s="66"/>
      <c r="BF158" s="66"/>
      <c r="BG158" s="4"/>
      <c r="BH158" s="69"/>
      <c r="BI158" s="4"/>
      <c r="BJ158" s="4"/>
      <c r="BK158" s="9" t="s">
        <v>157</v>
      </c>
      <c r="BL158" s="7"/>
      <c r="BM158" s="7"/>
      <c r="BN158" s="7"/>
      <c r="BO158" s="286"/>
      <c r="BP158" s="22"/>
      <c r="BQ158" s="7" t="str">
        <f t="shared" ca="1" si="38"/>
        <v/>
      </c>
      <c r="BR158" s="75" t="str">
        <f t="shared" si="39"/>
        <v/>
      </c>
      <c r="BS158" s="75" t="str">
        <f t="shared" si="40"/>
        <v/>
      </c>
      <c r="BT158" s="5" t="str">
        <f t="shared" si="41"/>
        <v/>
      </c>
      <c r="BU158" s="79" t="str">
        <f t="shared" si="42"/>
        <v/>
      </c>
      <c r="BV158" s="79" t="str">
        <f t="shared" si="43"/>
        <v/>
      </c>
      <c r="BW158" s="79" t="str">
        <f t="shared" si="44"/>
        <v/>
      </c>
      <c r="CC158" s="4" t="str">
        <f>IF(IFERROR(VLOOKUP(C158,C159:C$1993,1,0),"")="","",COUNTIF(C:C,C158))</f>
        <v/>
      </c>
      <c r="CG158" s="5" t="str">
        <f>IF(B158="","",IF(CC158="",1+(MAX(CG$2:CG157)),""))</f>
        <v/>
      </c>
      <c r="CH158" s="5" t="str">
        <f t="shared" si="45"/>
        <v/>
      </c>
      <c r="CI158" s="5" t="str">
        <f t="shared" si="46"/>
        <v/>
      </c>
      <c r="CJ158" s="14" t="str">
        <f t="shared" si="47"/>
        <v/>
      </c>
      <c r="CK158" s="25"/>
      <c r="CL158" s="15"/>
      <c r="CM158" s="5" t="str">
        <f t="shared" si="49"/>
        <v/>
      </c>
      <c r="CP158" s="5" t="str">
        <f t="shared" si="48"/>
        <v/>
      </c>
      <c r="CQ158" s="5" t="str">
        <f>IF(BT158="","",IFERROR(IF(VLOOKUP(BT158,BT$2:BT157,1,0)=0,"",""),BT158))</f>
        <v/>
      </c>
      <c r="CR158" s="22" t="str">
        <f>IF(CQ158="","",(IFERROR(VLOOKUP(MID(CQ158,1,1),$DI$2:DM$28,3,0),0)+IFERROR(VLOOKUP(MID(CQ158,2,1),DI$2:DM$28,4,0),0)+IFERROR(VLOOKUP(MID(CQ158,3,1),DI$2:DM$28,5,0),0)+(ROW(CQ158)/1000000000000)))</f>
        <v/>
      </c>
      <c r="CT158" s="5">
        <v>157</v>
      </c>
      <c r="CU158" s="5" t="str">
        <f>IFERROR(VLOOKUP(CT158,CP$2:CQ1234,2,0),"")</f>
        <v/>
      </c>
      <c r="DO158" s="5" t="e">
        <f>IF(REPORTE!AH$2="si",IF(C158=VALUE(REPORTE!C$22),IF(SUM(DO159:DO$1993),CONCATENATE(INT(B158),", "),INT(B158)),""),IF(C158=VALUE(REPORTE!C$21),IF(SUM(DO159:DO$1993),CONCATENATE(INT(B158),", "),INT(B158)),""))</f>
        <v>#VALUE!</v>
      </c>
    </row>
    <row r="159" spans="1:119" s="5" customFormat="1" ht="15" customHeight="1" x14ac:dyDescent="0.25">
      <c r="A159" s="4" t="str">
        <f t="shared" ca="1" si="36"/>
        <v/>
      </c>
      <c r="B159" s="6"/>
      <c r="C159" s="8"/>
      <c r="D159" s="1" t="str">
        <f>IFERROR(INDEX('padron cfe'!B:B,MATCH(DATOS!C159,'padron cfe'!A:A,0),1),"")</f>
        <v/>
      </c>
      <c r="E159" s="1"/>
      <c r="F159" s="7"/>
      <c r="G159" s="9" t="s">
        <v>157</v>
      </c>
      <c r="H159" s="5" t="str">
        <f>IF(F159="","",IFERROR(CONCATENATE("PEUA",VLOOKUP(ESTADO,REPORTE!AV$2:AW$33,2,0),DIDTRITO_FORM,CADER_FORM,IFERROR(INDEX(CA:CA,MATCH(DAY(F159),BZ:BZ,0),1),DAY(F159)),IFERROR(INDEX(CA:CA,MATCH(MONTH(F159),BZ:BZ,0),1),MONTH(F159)),YEAR(F159),G159),""))</f>
        <v/>
      </c>
      <c r="I159" s="4"/>
      <c r="J159" s="66"/>
      <c r="K159" s="66"/>
      <c r="L159" s="66"/>
      <c r="M159" s="2" t="str">
        <f>IFERROR(INDEX('padron cfe'!C:C,MATCH(DATOS!C159,'padron cfe'!A:A,0),1),"")</f>
        <v/>
      </c>
      <c r="N159" s="66" t="str">
        <f>IFERROR(IF(BT159="","",IF(INDEX(N$1:N158,MATCH(BT159,BT$1:BT158,0),1)=0,"",INDEX(N$1:N158,MATCH(BT159,BT$1:BT158,0),1))),"")</f>
        <v/>
      </c>
      <c r="O159" s="66" t="str">
        <f>IFERROR(IF(BT159="","",IF(INDEX(O$1:O158,MATCH(BT159,BT$1:BT158,0),1)=0,"",INDEX(O$1:O158,MATCH(BT159,BT$1:BT158,0),1))),"")</f>
        <v/>
      </c>
      <c r="P159" s="4"/>
      <c r="Q159" s="2"/>
      <c r="R159" s="66"/>
      <c r="T159" s="66"/>
      <c r="U159" s="5" t="str">
        <f>IFERROR(IF(INDEX(U$1:U158,MATCH(T159,T$1:T158,0),1)=0,"",INDEX(U$1:U158,MATCH(T159,T$1:T158,0),1)),"")</f>
        <v/>
      </c>
      <c r="V159" s="66"/>
      <c r="W159" s="5" t="str">
        <f>IFERROR(IF(INDEX(W$1:W158,MATCH(V159,V$1:V158,0),1)=0,"",INDEX(W$1:W158,MATCH(V159,V$1:V158,0),1)),"")</f>
        <v/>
      </c>
      <c r="X159" s="2" t="str">
        <f>IFERROR(INDEX('padron cfe'!D:D,MATCH(DATOS!C159,'padron cfe'!A:A,0),1),"")</f>
        <v/>
      </c>
      <c r="Y159" s="4"/>
      <c r="Z159" s="4"/>
      <c r="AA159" s="4"/>
      <c r="AB159" s="4"/>
      <c r="AC159" s="6" t="s">
        <v>157</v>
      </c>
      <c r="AD159" s="4"/>
      <c r="AE159" s="4" t="str">
        <f t="shared" si="37"/>
        <v/>
      </c>
      <c r="AF159" s="4"/>
      <c r="AG159" s="4"/>
      <c r="AH159" s="4"/>
      <c r="AI159" s="2" t="str">
        <f>IFERROR(IF(INDEX(AI$1:AI158,MATCH(BT159,BT$1:BT158,0),1)=0,"",INDEX(AI$1:AI158,MATCH(BT159,BT$1:BT158,0),1)),"")</f>
        <v/>
      </c>
      <c r="AJ159" s="2" t="str">
        <f>IFERROR(IF(INDEX(AJ$1:AJ158,MATCH(BT159,BT$1:BT158,0),1)=0,"",INDEX(AJ$1:AJ158,MATCH(BT159,BT$1:BT158,0),1)),"")</f>
        <v/>
      </c>
      <c r="AK159" s="2" t="str">
        <f>IFERROR(IF(INDEX(AK$1:AK158,MATCH(BT159,BT$1:BT158,0),1)=0,"",INDEX(AK$1:AK158,MATCH(BT159,BT$1:BT158,0),1)),"")</f>
        <v/>
      </c>
      <c r="AL159" s="31"/>
      <c r="AM159" s="31"/>
      <c r="AN159" s="2"/>
      <c r="AO159" s="4"/>
      <c r="AP159" s="4"/>
      <c r="AQ159" s="4"/>
      <c r="AR159" s="4"/>
      <c r="AS159" s="4"/>
      <c r="AT159" s="4"/>
      <c r="AU159" s="4"/>
      <c r="AV159" s="4"/>
      <c r="AW159" s="4"/>
      <c r="AY159" s="7"/>
      <c r="AZ159" s="47"/>
      <c r="BA159" s="66"/>
      <c r="BB159" s="66"/>
      <c r="BC159" s="66"/>
      <c r="BD159" s="78"/>
      <c r="BE159" s="66"/>
      <c r="BF159" s="66"/>
      <c r="BG159" s="4"/>
      <c r="BH159" s="69"/>
      <c r="BI159" s="4"/>
      <c r="BJ159" s="4"/>
      <c r="BK159" s="9"/>
      <c r="BL159" s="7"/>
      <c r="BM159" s="7"/>
      <c r="BN159" s="7"/>
      <c r="BO159" s="286"/>
      <c r="BP159" s="22"/>
      <c r="BQ159" s="7" t="str">
        <f t="shared" ca="1" si="38"/>
        <v/>
      </c>
      <c r="BR159" s="75" t="str">
        <f t="shared" si="39"/>
        <v/>
      </c>
      <c r="BS159" s="75" t="str">
        <f t="shared" si="40"/>
        <v/>
      </c>
      <c r="BT159" s="5" t="str">
        <f t="shared" si="41"/>
        <v/>
      </c>
      <c r="BU159" s="79" t="str">
        <f t="shared" si="42"/>
        <v/>
      </c>
      <c r="BV159" s="79" t="str">
        <f t="shared" si="43"/>
        <v/>
      </c>
      <c r="BW159" s="79" t="str">
        <f t="shared" si="44"/>
        <v/>
      </c>
      <c r="CC159" s="4" t="str">
        <f>IF(IFERROR(VLOOKUP(C159,C160:C$1993,1,0),"")="","",COUNTIF(C:C,C159))</f>
        <v/>
      </c>
      <c r="CG159" s="5" t="str">
        <f>IF(B159="","",IF(CC159="",1+(MAX(CG$2:CG158)),""))</f>
        <v/>
      </c>
      <c r="CH159" s="5" t="str">
        <f t="shared" si="45"/>
        <v/>
      </c>
      <c r="CI159" s="5" t="str">
        <f t="shared" si="46"/>
        <v/>
      </c>
      <c r="CJ159" s="14" t="str">
        <f t="shared" si="47"/>
        <v/>
      </c>
      <c r="CK159" s="25"/>
      <c r="CL159" s="15"/>
      <c r="CM159" s="5" t="str">
        <f t="shared" si="49"/>
        <v/>
      </c>
      <c r="CP159" s="5" t="str">
        <f t="shared" si="48"/>
        <v/>
      </c>
      <c r="CQ159" s="5" t="str">
        <f>IF(BT159="","",IFERROR(IF(VLOOKUP(BT159,BT$2:BT158,1,0)=0,"",""),BT159))</f>
        <v/>
      </c>
      <c r="CR159" s="22" t="str">
        <f>IF(CQ159="","",(IFERROR(VLOOKUP(MID(CQ159,1,1),$DI$2:DM$28,3,0),0)+IFERROR(VLOOKUP(MID(CQ159,2,1),DI$2:DM$28,4,0),0)+IFERROR(VLOOKUP(MID(CQ159,3,1),DI$2:DM$28,5,0),0)+(ROW(CQ159)/1000000000000)))</f>
        <v/>
      </c>
      <c r="CT159" s="5">
        <v>158</v>
      </c>
      <c r="CU159" s="5" t="str">
        <f>IFERROR(VLOOKUP(CT159,CP$2:CQ1235,2,0),"")</f>
        <v/>
      </c>
      <c r="DO159" s="5" t="e">
        <f>IF(REPORTE!AH$2="si",IF(C159=VALUE(REPORTE!C$22),IF(SUM(DO160:DO$1993),CONCATENATE(INT(B159),", "),INT(B159)),""),IF(C159=VALUE(REPORTE!C$21),IF(SUM(DO160:DO$1993),CONCATENATE(INT(B159),", "),INT(B159)),""))</f>
        <v>#VALUE!</v>
      </c>
    </row>
    <row r="160" spans="1:119" s="5" customFormat="1" ht="15" customHeight="1" x14ac:dyDescent="0.25">
      <c r="A160" s="4" t="str">
        <f t="shared" ca="1" si="36"/>
        <v/>
      </c>
      <c r="B160" s="6"/>
      <c r="C160" s="8"/>
      <c r="D160" s="1" t="str">
        <f>IFERROR(INDEX('padron cfe'!B:B,MATCH(DATOS!C160,'padron cfe'!A:A,0),1),"")</f>
        <v/>
      </c>
      <c r="E160" s="1"/>
      <c r="F160" s="7"/>
      <c r="G160" s="9" t="s">
        <v>157</v>
      </c>
      <c r="H160" s="5" t="str">
        <f>IF(F160="","",IFERROR(CONCATENATE("PEUA",VLOOKUP(ESTADO,REPORTE!AV$2:AW$33,2,0),DIDTRITO_FORM,CADER_FORM,IFERROR(INDEX(CA:CA,MATCH(DAY(F160),BZ:BZ,0),1),DAY(F160)),IFERROR(INDEX(CA:CA,MATCH(MONTH(F160),BZ:BZ,0),1),MONTH(F160)),YEAR(F160),G160),""))</f>
        <v/>
      </c>
      <c r="I160" s="4"/>
      <c r="J160" s="66"/>
      <c r="K160" s="66"/>
      <c r="L160" s="66"/>
      <c r="M160" s="2" t="str">
        <f>IFERROR(INDEX('padron cfe'!C:C,MATCH(DATOS!C160,'padron cfe'!A:A,0),1),"")</f>
        <v/>
      </c>
      <c r="N160" s="66" t="str">
        <f>IFERROR(IF(BT160="","",IF(INDEX(N$1:N159,MATCH(BT160,BT$1:BT159,0),1)=0,"",INDEX(N$1:N159,MATCH(BT160,BT$1:BT159,0),1))),"")</f>
        <v/>
      </c>
      <c r="O160" s="66" t="str">
        <f>IFERROR(IF(BT160="","",IF(INDEX(O$1:O159,MATCH(BT160,BT$1:BT159,0),1)=0,"",INDEX(O$1:O159,MATCH(BT160,BT$1:BT159,0),1))),"")</f>
        <v/>
      </c>
      <c r="P160" s="4"/>
      <c r="Q160" s="2"/>
      <c r="R160" s="66"/>
      <c r="T160" s="66"/>
      <c r="U160" s="5" t="str">
        <f>IFERROR(IF(INDEX(U$1:U159,MATCH(T160,T$1:T159,0),1)=0,"",INDEX(U$1:U159,MATCH(T160,T$1:T159,0),1)),"")</f>
        <v/>
      </c>
      <c r="V160" s="66"/>
      <c r="W160" s="5" t="str">
        <f>IFERROR(IF(INDEX(W$1:W159,MATCH(V160,V$1:V159,0),1)=0,"",INDEX(W$1:W159,MATCH(V160,V$1:V159,0),1)),"")</f>
        <v/>
      </c>
      <c r="X160" s="2" t="str">
        <f>IFERROR(INDEX('padron cfe'!D:D,MATCH(DATOS!C160,'padron cfe'!A:A,0),1),"")</f>
        <v/>
      </c>
      <c r="Y160" s="4"/>
      <c r="Z160" s="4"/>
      <c r="AA160" s="4"/>
      <c r="AB160" s="4"/>
      <c r="AC160" s="6" t="s">
        <v>157</v>
      </c>
      <c r="AD160" s="4"/>
      <c r="AE160" s="4" t="str">
        <f t="shared" si="37"/>
        <v/>
      </c>
      <c r="AF160" s="4"/>
      <c r="AG160" s="4"/>
      <c r="AH160" s="4"/>
      <c r="AI160" s="2" t="str">
        <f>IFERROR(IF(INDEX(AI$1:AI159,MATCH(BT160,BT$1:BT159,0),1)=0,"",INDEX(AI$1:AI159,MATCH(BT160,BT$1:BT159,0),1)),"")</f>
        <v/>
      </c>
      <c r="AJ160" s="2" t="str">
        <f>IFERROR(IF(INDEX(AJ$1:AJ159,MATCH(BT160,BT$1:BT159,0),1)=0,"",INDEX(AJ$1:AJ159,MATCH(BT160,BT$1:BT159,0),1)),"")</f>
        <v/>
      </c>
      <c r="AK160" s="2" t="str">
        <f>IFERROR(IF(INDEX(AK$1:AK159,MATCH(BT160,BT$1:BT159,0),1)=0,"",INDEX(AK$1:AK159,MATCH(BT160,BT$1:BT159,0),1)),"")</f>
        <v/>
      </c>
      <c r="AL160" s="31"/>
      <c r="AM160" s="31"/>
      <c r="AN160" s="2"/>
      <c r="AO160" s="4"/>
      <c r="AP160" s="4"/>
      <c r="AQ160" s="4"/>
      <c r="AR160" s="4"/>
      <c r="AS160" s="4"/>
      <c r="AT160" s="4"/>
      <c r="AU160" s="4"/>
      <c r="AV160" s="4"/>
      <c r="AW160" s="4"/>
      <c r="AY160" s="7"/>
      <c r="AZ160" s="47"/>
      <c r="BA160" s="66"/>
      <c r="BB160" s="66"/>
      <c r="BC160" s="66"/>
      <c r="BD160" s="78"/>
      <c r="BE160" s="66"/>
      <c r="BF160" s="66"/>
      <c r="BG160" s="4"/>
      <c r="BH160" s="69"/>
      <c r="BI160" s="4"/>
      <c r="BJ160" s="4"/>
      <c r="BK160" s="9" t="s">
        <v>157</v>
      </c>
      <c r="BL160" s="7"/>
      <c r="BM160" s="7"/>
      <c r="BN160" s="7"/>
      <c r="BO160" s="286"/>
      <c r="BP160" s="22"/>
      <c r="BQ160" s="7" t="str">
        <f t="shared" ca="1" si="38"/>
        <v/>
      </c>
      <c r="BR160" s="75" t="str">
        <f t="shared" si="39"/>
        <v/>
      </c>
      <c r="BS160" s="75" t="str">
        <f t="shared" si="40"/>
        <v/>
      </c>
      <c r="BT160" s="5" t="str">
        <f t="shared" si="41"/>
        <v/>
      </c>
      <c r="BU160" s="79" t="str">
        <f t="shared" si="42"/>
        <v/>
      </c>
      <c r="BV160" s="79" t="str">
        <f t="shared" si="43"/>
        <v/>
      </c>
      <c r="BW160" s="79" t="str">
        <f t="shared" si="44"/>
        <v/>
      </c>
      <c r="CC160" s="4" t="str">
        <f>IF(IFERROR(VLOOKUP(C160,C161:C$1993,1,0),"")="","",COUNTIF(C:C,C160))</f>
        <v/>
      </c>
      <c r="CG160" s="5" t="str">
        <f>IF(B160="","",IF(CC160="",1+(MAX(CG$2:CG159)),""))</f>
        <v/>
      </c>
      <c r="CH160" s="5" t="str">
        <f t="shared" si="45"/>
        <v/>
      </c>
      <c r="CI160" s="5" t="str">
        <f t="shared" si="46"/>
        <v/>
      </c>
      <c r="CJ160" s="14" t="str">
        <f t="shared" si="47"/>
        <v/>
      </c>
      <c r="CK160" s="25"/>
      <c r="CL160" s="15"/>
      <c r="CM160" s="5" t="str">
        <f t="shared" si="49"/>
        <v/>
      </c>
      <c r="CP160" s="5" t="str">
        <f t="shared" si="48"/>
        <v/>
      </c>
      <c r="CQ160" s="5" t="str">
        <f>IF(BT160="","",IFERROR(IF(VLOOKUP(BT160,BT$2:BT159,1,0)=0,"",""),BT160))</f>
        <v/>
      </c>
      <c r="CR160" s="22" t="str">
        <f>IF(CQ160="","",(IFERROR(VLOOKUP(MID(CQ160,1,1),$DI$2:DM$28,3,0),0)+IFERROR(VLOOKUP(MID(CQ160,2,1),DI$2:DM$28,4,0),0)+IFERROR(VLOOKUP(MID(CQ160,3,1),DI$2:DM$28,5,0),0)+(ROW(CQ160)/1000000000000)))</f>
        <v/>
      </c>
      <c r="CT160" s="5">
        <v>159</v>
      </c>
      <c r="CU160" s="5" t="str">
        <f>IFERROR(VLOOKUP(CT160,CP$2:CQ1236,2,0),"")</f>
        <v/>
      </c>
      <c r="DO160" s="5" t="e">
        <f>IF(REPORTE!AH$2="si",IF(C160=VALUE(REPORTE!C$22),IF(SUM(DO161:DO$1993),CONCATENATE(INT(B160),", "),INT(B160)),""),IF(C160=VALUE(REPORTE!C$21),IF(SUM(DO161:DO$1993),CONCATENATE(INT(B160),", "),INT(B160)),""))</f>
        <v>#VALUE!</v>
      </c>
    </row>
    <row r="161" spans="1:120" s="5" customFormat="1" ht="15" customHeight="1" x14ac:dyDescent="0.25">
      <c r="A161" s="4" t="str">
        <f t="shared" ca="1" si="36"/>
        <v/>
      </c>
      <c r="B161" s="6"/>
      <c r="C161" s="8"/>
      <c r="D161" s="1" t="str">
        <f>IFERROR(INDEX('padron cfe'!B:B,MATCH(DATOS!C161,'padron cfe'!A:A,0),1),"")</f>
        <v/>
      </c>
      <c r="E161" s="1"/>
      <c r="F161" s="7"/>
      <c r="G161" s="9" t="s">
        <v>157</v>
      </c>
      <c r="H161" s="5" t="str">
        <f>IF(F161="","",IFERROR(CONCATENATE("PEUA",VLOOKUP(ESTADO,REPORTE!AV$2:AW$33,2,0),DIDTRITO_FORM,CADER_FORM,IFERROR(INDEX(CA:CA,MATCH(DAY(F161),BZ:BZ,0),1),DAY(F161)),IFERROR(INDEX(CA:CA,MATCH(MONTH(F161),BZ:BZ,0),1),MONTH(F161)),YEAR(F161),G161),""))</f>
        <v/>
      </c>
      <c r="I161" s="4"/>
      <c r="J161" s="66"/>
      <c r="K161" s="66"/>
      <c r="L161" s="66"/>
      <c r="M161" s="2" t="str">
        <f>IFERROR(INDEX('padron cfe'!C:C,MATCH(DATOS!C161,'padron cfe'!A:A,0),1),"")</f>
        <v/>
      </c>
      <c r="N161" s="66" t="str">
        <f>IFERROR(IF(BT161="","",IF(INDEX(N$1:N160,MATCH(BT161,BT$1:BT160,0),1)=0,"",INDEX(N$1:N160,MATCH(BT161,BT$1:BT160,0),1))),"")</f>
        <v/>
      </c>
      <c r="O161" s="66" t="str">
        <f>IFERROR(IF(BT161="","",IF(INDEX(O$1:O160,MATCH(BT161,BT$1:BT160,0),1)=0,"",INDEX(O$1:O160,MATCH(BT161,BT$1:BT160,0),1))),"")</f>
        <v/>
      </c>
      <c r="P161" s="4"/>
      <c r="Q161" s="2"/>
      <c r="R161" s="66"/>
      <c r="T161" s="66"/>
      <c r="U161" s="5" t="str">
        <f>IFERROR(IF(INDEX(U$1:U160,MATCH(T161,T$1:T160,0),1)=0,"",INDEX(U$1:U160,MATCH(T161,T$1:T160,0),1)),"")</f>
        <v/>
      </c>
      <c r="V161" s="66"/>
      <c r="W161" s="5" t="str">
        <f>IFERROR(IF(INDEX(W$1:W160,MATCH(V161,V$1:V160,0),1)=0,"",INDEX(W$1:W160,MATCH(V161,V$1:V160,0),1)),"")</f>
        <v/>
      </c>
      <c r="X161" s="2" t="str">
        <f>IFERROR(INDEX('padron cfe'!D:D,MATCH(DATOS!C161,'padron cfe'!A:A,0),1),"")</f>
        <v/>
      </c>
      <c r="Y161" s="4"/>
      <c r="Z161" s="4"/>
      <c r="AA161" s="4"/>
      <c r="AB161" s="4"/>
      <c r="AC161" s="6" t="s">
        <v>157</v>
      </c>
      <c r="AD161" s="4"/>
      <c r="AE161" s="4" t="str">
        <f t="shared" si="37"/>
        <v/>
      </c>
      <c r="AF161" s="4"/>
      <c r="AG161" s="4"/>
      <c r="AH161" s="4"/>
      <c r="AI161" s="2" t="str">
        <f>IFERROR(IF(INDEX(AI$1:AI160,MATCH(BT161,BT$1:BT160,0),1)=0,"",INDEX(AI$1:AI160,MATCH(BT161,BT$1:BT160,0),1)),"")</f>
        <v/>
      </c>
      <c r="AJ161" s="2" t="str">
        <f>IFERROR(IF(INDEX(AJ$1:AJ160,MATCH(BT161,BT$1:BT160,0),1)=0,"",INDEX(AJ$1:AJ160,MATCH(BT161,BT$1:BT160,0),1)),"")</f>
        <v/>
      </c>
      <c r="AK161" s="2" t="str">
        <f>IFERROR(IF(INDEX(AK$1:AK160,MATCH(BT161,BT$1:BT160,0),1)=0,"",INDEX(AK$1:AK160,MATCH(BT161,BT$1:BT160,0),1)),"")</f>
        <v/>
      </c>
      <c r="AL161" s="31"/>
      <c r="AM161" s="31"/>
      <c r="AN161" s="2"/>
      <c r="AO161" s="4"/>
      <c r="AP161" s="4"/>
      <c r="AQ161" s="4"/>
      <c r="AR161" s="4"/>
      <c r="AS161" s="4"/>
      <c r="AT161" s="4"/>
      <c r="AU161" s="4"/>
      <c r="AV161" s="4"/>
      <c r="AW161" s="4"/>
      <c r="AY161" s="7"/>
      <c r="AZ161" s="47"/>
      <c r="BA161" s="66"/>
      <c r="BB161" s="66"/>
      <c r="BC161" s="66"/>
      <c r="BD161" s="78"/>
      <c r="BE161" s="66"/>
      <c r="BF161" s="66"/>
      <c r="BG161" s="4"/>
      <c r="BH161" s="69"/>
      <c r="BI161" s="4"/>
      <c r="BJ161" s="4"/>
      <c r="BK161" s="9"/>
      <c r="BL161" s="7"/>
      <c r="BM161" s="7"/>
      <c r="BN161" s="7"/>
      <c r="BO161" s="286"/>
      <c r="BP161" s="22"/>
      <c r="BQ161" s="7" t="str">
        <f t="shared" ca="1" si="38"/>
        <v/>
      </c>
      <c r="BR161" s="75" t="str">
        <f t="shared" si="39"/>
        <v/>
      </c>
      <c r="BS161" s="75" t="str">
        <f t="shared" si="40"/>
        <v/>
      </c>
      <c r="BT161" s="5" t="str">
        <f t="shared" si="41"/>
        <v/>
      </c>
      <c r="BU161" s="79" t="str">
        <f t="shared" si="42"/>
        <v/>
      </c>
      <c r="BV161" s="79" t="str">
        <f t="shared" si="43"/>
        <v/>
      </c>
      <c r="BW161" s="79" t="str">
        <f t="shared" si="44"/>
        <v/>
      </c>
      <c r="CC161" s="4" t="str">
        <f>IF(IFERROR(VLOOKUP(C161,C162:C$1993,1,0),"")="","",COUNTIF(C:C,C161))</f>
        <v/>
      </c>
      <c r="CG161" s="5" t="str">
        <f>IF(B161="","",IF(CC161="",1+(MAX(CG$2:CG160)),""))</f>
        <v/>
      </c>
      <c r="CH161" s="5" t="str">
        <f t="shared" si="45"/>
        <v/>
      </c>
      <c r="CI161" s="5" t="str">
        <f t="shared" si="46"/>
        <v/>
      </c>
      <c r="CJ161" s="14" t="str">
        <f t="shared" si="47"/>
        <v/>
      </c>
      <c r="CK161" s="25"/>
      <c r="CL161" s="15"/>
      <c r="CM161" s="5" t="str">
        <f t="shared" si="49"/>
        <v/>
      </c>
      <c r="CP161" s="5" t="str">
        <f t="shared" si="48"/>
        <v/>
      </c>
      <c r="CQ161" s="5" t="str">
        <f>IF(BT161="","",IFERROR(IF(VLOOKUP(BT161,BT$2:BT160,1,0)=0,"",""),BT161))</f>
        <v/>
      </c>
      <c r="CR161" s="22" t="str">
        <f>IF(CQ161="","",(IFERROR(VLOOKUP(MID(CQ161,1,1),$DI$2:DM$28,3,0),0)+IFERROR(VLOOKUP(MID(CQ161,2,1),DI$2:DM$28,4,0),0)+IFERROR(VLOOKUP(MID(CQ161,3,1),DI$2:DM$28,5,0),0)+(ROW(CQ161)/1000000000000)))</f>
        <v/>
      </c>
      <c r="CT161" s="5">
        <v>160</v>
      </c>
      <c r="CU161" s="5" t="str">
        <f>IFERROR(VLOOKUP(CT161,CP$2:CQ1237,2,0),"")</f>
        <v/>
      </c>
      <c r="DO161" s="5" t="e">
        <f>IF(REPORTE!AH$2="si",IF(C161=VALUE(REPORTE!C$22),IF(SUM(DO162:DO$1993),CONCATENATE(INT(B161),", "),INT(B161)),""),IF(C161=VALUE(REPORTE!C$21),IF(SUM(DO162:DO$1993),CONCATENATE(INT(B161),", "),INT(B161)),""))</f>
        <v>#VALUE!</v>
      </c>
    </row>
    <row r="162" spans="1:120" s="5" customFormat="1" ht="15" customHeight="1" x14ac:dyDescent="0.25">
      <c r="A162" s="4" t="str">
        <f t="shared" ca="1" si="36"/>
        <v/>
      </c>
      <c r="B162" s="6"/>
      <c r="C162" s="8"/>
      <c r="D162" s="1" t="str">
        <f>IFERROR(INDEX('padron cfe'!B:B,MATCH(DATOS!C162,'padron cfe'!A:A,0),1),"")</f>
        <v/>
      </c>
      <c r="E162" s="1"/>
      <c r="F162" s="7"/>
      <c r="G162" s="9" t="s">
        <v>157</v>
      </c>
      <c r="H162" s="5" t="str">
        <f>IF(F162="","",IFERROR(CONCATENATE("PEUA",VLOOKUP(ESTADO,REPORTE!AV$2:AW$33,2,0),DIDTRITO_FORM,CADER_FORM,IFERROR(INDEX(CA:CA,MATCH(DAY(F162),BZ:BZ,0),1),DAY(F162)),IFERROR(INDEX(CA:CA,MATCH(MONTH(F162),BZ:BZ,0),1),MONTH(F162)),YEAR(F162),G162),""))</f>
        <v/>
      </c>
      <c r="I162" s="4"/>
      <c r="J162" s="66"/>
      <c r="K162" s="66"/>
      <c r="L162" s="66"/>
      <c r="M162" s="2" t="str">
        <f>IFERROR(INDEX('padron cfe'!C:C,MATCH(DATOS!C162,'padron cfe'!A:A,0),1),"")</f>
        <v/>
      </c>
      <c r="N162" s="66" t="str">
        <f>IFERROR(IF(BT162="","",IF(INDEX(N$1:N161,MATCH(BT162,BT$1:BT161,0),1)=0,"",INDEX(N$1:N161,MATCH(BT162,BT$1:BT161,0),1))),"")</f>
        <v/>
      </c>
      <c r="O162" s="66" t="str">
        <f>IFERROR(IF(BT162="","",IF(INDEX(O$1:O161,MATCH(BT162,BT$1:BT161,0),1)=0,"",INDEX(O$1:O161,MATCH(BT162,BT$1:BT161,0),1))),"")</f>
        <v/>
      </c>
      <c r="P162" s="4"/>
      <c r="Q162" s="2"/>
      <c r="R162" s="66"/>
      <c r="T162" s="66"/>
      <c r="U162" s="5" t="str">
        <f>IFERROR(IF(INDEX(U$1:U161,MATCH(T162,T$1:T161,0),1)=0,"",INDEX(U$1:U161,MATCH(T162,T$1:T161,0),1)),"")</f>
        <v/>
      </c>
      <c r="V162" s="66"/>
      <c r="W162" s="5" t="str">
        <f>IFERROR(IF(INDEX(W$1:W161,MATCH(V162,V$1:V161,0),1)=0,"",INDEX(W$1:W161,MATCH(V162,V$1:V161,0),1)),"")</f>
        <v/>
      </c>
      <c r="X162" s="2" t="str">
        <f>IFERROR(INDEX('padron cfe'!D:D,MATCH(DATOS!C162,'padron cfe'!A:A,0),1),"")</f>
        <v/>
      </c>
      <c r="Y162" s="4"/>
      <c r="Z162" s="4"/>
      <c r="AA162" s="4"/>
      <c r="AB162" s="4"/>
      <c r="AC162" s="6" t="s">
        <v>157</v>
      </c>
      <c r="AD162" s="4"/>
      <c r="AE162" s="4" t="str">
        <f t="shared" si="37"/>
        <v/>
      </c>
      <c r="AF162" s="4"/>
      <c r="AG162" s="4"/>
      <c r="AH162" s="4"/>
      <c r="AI162" s="2" t="str">
        <f>IFERROR(IF(INDEX(AI$1:AI161,MATCH(BT162,BT$1:BT161,0),1)=0,"",INDEX(AI$1:AI161,MATCH(BT162,BT$1:BT161,0),1)),"")</f>
        <v/>
      </c>
      <c r="AJ162" s="2" t="str">
        <f>IFERROR(IF(INDEX(AJ$1:AJ161,MATCH(BT162,BT$1:BT161,0),1)=0,"",INDEX(AJ$1:AJ161,MATCH(BT162,BT$1:BT161,0),1)),"")</f>
        <v/>
      </c>
      <c r="AK162" s="2" t="str">
        <f>IFERROR(IF(INDEX(AK$1:AK161,MATCH(BT162,BT$1:BT161,0),1)=0,"",INDEX(AK$1:AK161,MATCH(BT162,BT$1:BT161,0),1)),"")</f>
        <v/>
      </c>
      <c r="AL162" s="31"/>
      <c r="AM162" s="31"/>
      <c r="AN162" s="2"/>
      <c r="AO162" s="4"/>
      <c r="AP162" s="4"/>
      <c r="AQ162" s="4"/>
      <c r="AR162" s="4"/>
      <c r="AS162" s="4"/>
      <c r="AT162" s="4"/>
      <c r="AU162" s="4"/>
      <c r="AV162" s="4"/>
      <c r="AW162" s="4"/>
      <c r="AY162" s="7"/>
      <c r="AZ162" s="47"/>
      <c r="BA162" s="66"/>
      <c r="BB162" s="66"/>
      <c r="BC162" s="66"/>
      <c r="BD162" s="78"/>
      <c r="BE162" s="66"/>
      <c r="BF162" s="66"/>
      <c r="BG162" s="4"/>
      <c r="BH162" s="69"/>
      <c r="BI162" s="4"/>
      <c r="BJ162" s="4"/>
      <c r="BK162" s="9" t="s">
        <v>157</v>
      </c>
      <c r="BL162" s="7"/>
      <c r="BM162" s="7"/>
      <c r="BN162" s="7"/>
      <c r="BO162" s="286"/>
      <c r="BP162" s="22"/>
      <c r="BQ162" s="7" t="str">
        <f t="shared" ca="1" si="38"/>
        <v/>
      </c>
      <c r="BR162" s="75" t="str">
        <f t="shared" si="39"/>
        <v/>
      </c>
      <c r="BS162" s="75" t="str">
        <f t="shared" si="40"/>
        <v/>
      </c>
      <c r="BT162" s="5" t="str">
        <f t="shared" si="41"/>
        <v/>
      </c>
      <c r="BU162" s="79" t="str">
        <f t="shared" si="42"/>
        <v/>
      </c>
      <c r="BV162" s="79" t="str">
        <f t="shared" si="43"/>
        <v/>
      </c>
      <c r="BW162" s="79" t="str">
        <f t="shared" si="44"/>
        <v/>
      </c>
      <c r="CC162" s="4" t="str">
        <f>IF(IFERROR(VLOOKUP(C162,C163:C$1993,1,0),"")="","",COUNTIF(C:C,C162))</f>
        <v/>
      </c>
      <c r="CG162" s="5" t="str">
        <f>IF(B162="","",IF(CC162="",1+(MAX(CG$2:CG161)),""))</f>
        <v/>
      </c>
      <c r="CH162" s="5" t="str">
        <f t="shared" si="45"/>
        <v/>
      </c>
      <c r="CI162" s="5" t="str">
        <f t="shared" si="46"/>
        <v/>
      </c>
      <c r="CJ162" s="14" t="str">
        <f t="shared" si="47"/>
        <v/>
      </c>
      <c r="CK162" s="25"/>
      <c r="CL162" s="15"/>
      <c r="CM162" s="5" t="str">
        <f t="shared" si="49"/>
        <v/>
      </c>
      <c r="CP162" s="5" t="str">
        <f t="shared" si="48"/>
        <v/>
      </c>
      <c r="CQ162" s="5" t="str">
        <f>IF(BT162="","",IFERROR(IF(VLOOKUP(BT162,BT$2:BT161,1,0)=0,"",""),BT162))</f>
        <v/>
      </c>
      <c r="CR162" s="22" t="str">
        <f>IF(CQ162="","",(IFERROR(VLOOKUP(MID(CQ162,1,1),$DI$2:DM$28,3,0),0)+IFERROR(VLOOKUP(MID(CQ162,2,1),DI$2:DM$28,4,0),0)+IFERROR(VLOOKUP(MID(CQ162,3,1),DI$2:DM$28,5,0),0)+(ROW(CQ162)/1000000000000)))</f>
        <v/>
      </c>
      <c r="CT162" s="5">
        <v>161</v>
      </c>
      <c r="CU162" s="5" t="str">
        <f>IFERROR(VLOOKUP(CT162,CP$2:CQ1238,2,0),"")</f>
        <v/>
      </c>
      <c r="DO162" s="5" t="e">
        <f>IF(REPORTE!AH$2="si",IF(C162=VALUE(REPORTE!C$22),IF(SUM(DO163:DO$1993),CONCATENATE(INT(B162),", "),INT(B162)),""),IF(C162=VALUE(REPORTE!C$21),IF(SUM(DO163:DO$1993),CONCATENATE(INT(B162),", "),INT(B162)),""))</f>
        <v>#VALUE!</v>
      </c>
    </row>
    <row r="163" spans="1:120" s="5" customFormat="1" ht="15" customHeight="1" x14ac:dyDescent="0.25">
      <c r="A163" s="4" t="str">
        <f t="shared" ca="1" si="36"/>
        <v/>
      </c>
      <c r="B163" s="6"/>
      <c r="C163" s="8"/>
      <c r="D163" s="1" t="str">
        <f>IFERROR(INDEX('padron cfe'!B:B,MATCH(DATOS!C163,'padron cfe'!A:A,0),1),"")</f>
        <v/>
      </c>
      <c r="E163" s="1"/>
      <c r="F163" s="7"/>
      <c r="G163" s="9" t="s">
        <v>157</v>
      </c>
      <c r="H163" s="5" t="str">
        <f>IF(F163="","",IFERROR(CONCATENATE("PEUA",VLOOKUP(ESTADO,REPORTE!AV$2:AW$33,2,0),DIDTRITO_FORM,CADER_FORM,IFERROR(INDEX(CA:CA,MATCH(DAY(F163),BZ:BZ,0),1),DAY(F163)),IFERROR(INDEX(CA:CA,MATCH(MONTH(F163),BZ:BZ,0),1),MONTH(F163)),YEAR(F163),G163),""))</f>
        <v/>
      </c>
      <c r="I163" s="4"/>
      <c r="J163" s="66"/>
      <c r="K163" s="66"/>
      <c r="L163" s="66"/>
      <c r="M163" s="2" t="str">
        <f>IFERROR(INDEX('padron cfe'!C:C,MATCH(DATOS!C163,'padron cfe'!A:A,0),1),"")</f>
        <v/>
      </c>
      <c r="N163" s="66" t="str">
        <f>IFERROR(IF(BT163="","",IF(INDEX(N$1:N162,MATCH(BT163,BT$1:BT162,0),1)=0,"",INDEX(N$1:N162,MATCH(BT163,BT$1:BT162,0),1))),"")</f>
        <v/>
      </c>
      <c r="O163" s="66" t="str">
        <f>IFERROR(IF(BT163="","",IF(INDEX(O$1:O162,MATCH(BT163,BT$1:BT162,0),1)=0,"",INDEX(O$1:O162,MATCH(BT163,BT$1:BT162,0),1))),"")</f>
        <v/>
      </c>
      <c r="P163" s="4"/>
      <c r="Q163" s="2"/>
      <c r="R163" s="66"/>
      <c r="T163" s="66"/>
      <c r="U163" s="5" t="str">
        <f>IFERROR(IF(INDEX(U$1:U162,MATCH(T163,T$1:T162,0),1)=0,"",INDEX(U$1:U162,MATCH(T163,T$1:T162,0),1)),"")</f>
        <v/>
      </c>
      <c r="V163" s="66"/>
      <c r="W163" s="5" t="str">
        <f>IFERROR(IF(INDEX(W$1:W162,MATCH(V163,V$1:V162,0),1)=0,"",INDEX(W$1:W162,MATCH(V163,V$1:V162,0),1)),"")</f>
        <v/>
      </c>
      <c r="X163" s="2" t="str">
        <f>IFERROR(INDEX('padron cfe'!D:D,MATCH(DATOS!C163,'padron cfe'!A:A,0),1),"")</f>
        <v/>
      </c>
      <c r="Y163" s="4"/>
      <c r="Z163" s="4"/>
      <c r="AA163" s="4"/>
      <c r="AB163" s="4"/>
      <c r="AC163" s="6" t="s">
        <v>157</v>
      </c>
      <c r="AD163" s="4"/>
      <c r="AE163" s="4" t="str">
        <f t="shared" si="37"/>
        <v/>
      </c>
      <c r="AF163" s="4"/>
      <c r="AG163" s="4"/>
      <c r="AH163" s="4"/>
      <c r="AI163" s="2" t="str">
        <f>IFERROR(IF(INDEX(AI$1:AI162,MATCH(BT163,BT$1:BT162,0),1)=0,"",INDEX(AI$1:AI162,MATCH(BT163,BT$1:BT162,0),1)),"")</f>
        <v/>
      </c>
      <c r="AJ163" s="2" t="str">
        <f>IFERROR(IF(INDEX(AJ$1:AJ162,MATCH(BT163,BT$1:BT162,0),1)=0,"",INDEX(AJ$1:AJ162,MATCH(BT163,BT$1:BT162,0),1)),"")</f>
        <v/>
      </c>
      <c r="AK163" s="2" t="str">
        <f>IFERROR(IF(INDEX(AK$1:AK162,MATCH(BT163,BT$1:BT162,0),1)=0,"",INDEX(AK$1:AK162,MATCH(BT163,BT$1:BT162,0),1)),"")</f>
        <v/>
      </c>
      <c r="AL163" s="31"/>
      <c r="AM163" s="31"/>
      <c r="AN163" s="2"/>
      <c r="AO163" s="4"/>
      <c r="AP163" s="4"/>
      <c r="AQ163" s="4"/>
      <c r="AR163" s="4"/>
      <c r="AS163" s="4"/>
      <c r="AT163" s="4"/>
      <c r="AU163" s="4"/>
      <c r="AV163" s="4"/>
      <c r="AW163" s="4"/>
      <c r="AY163" s="7"/>
      <c r="AZ163" s="47"/>
      <c r="BA163" s="66"/>
      <c r="BB163" s="66"/>
      <c r="BC163" s="66"/>
      <c r="BD163" s="78"/>
      <c r="BE163" s="66"/>
      <c r="BF163" s="66"/>
      <c r="BG163" s="4"/>
      <c r="BH163" s="69"/>
      <c r="BI163" s="4"/>
      <c r="BJ163" s="4"/>
      <c r="BK163" s="9"/>
      <c r="BL163" s="7"/>
      <c r="BM163" s="7"/>
      <c r="BN163" s="7"/>
      <c r="BO163" s="286"/>
      <c r="BP163" s="22"/>
      <c r="BQ163" s="7" t="str">
        <f t="shared" ca="1" si="38"/>
        <v/>
      </c>
      <c r="BR163" s="75" t="str">
        <f t="shared" si="39"/>
        <v/>
      </c>
      <c r="BS163" s="75" t="str">
        <f t="shared" si="40"/>
        <v/>
      </c>
      <c r="BT163" s="5" t="str">
        <f t="shared" si="41"/>
        <v/>
      </c>
      <c r="BU163" s="79" t="str">
        <f t="shared" si="42"/>
        <v/>
      </c>
      <c r="BV163" s="79" t="str">
        <f t="shared" si="43"/>
        <v/>
      </c>
      <c r="BW163" s="79" t="str">
        <f t="shared" si="44"/>
        <v/>
      </c>
      <c r="CC163" s="4" t="str">
        <f>IF(IFERROR(VLOOKUP(C163,C164:C$1993,1,0),"")="","",COUNTIF(C:C,C163))</f>
        <v/>
      </c>
      <c r="CG163" s="5" t="str">
        <f>IF(B163="","",IF(CC163="",1+(MAX(CG$2:CG162)),""))</f>
        <v/>
      </c>
      <c r="CH163" s="5" t="str">
        <f t="shared" si="45"/>
        <v/>
      </c>
      <c r="CI163" s="5" t="str">
        <f t="shared" si="46"/>
        <v/>
      </c>
      <c r="CJ163" s="14" t="str">
        <f t="shared" si="47"/>
        <v/>
      </c>
      <c r="CK163" s="25"/>
      <c r="CL163" s="15"/>
      <c r="CM163" s="5" t="str">
        <f t="shared" si="49"/>
        <v/>
      </c>
      <c r="CP163" s="5" t="str">
        <f t="shared" si="48"/>
        <v/>
      </c>
      <c r="CQ163" s="5" t="str">
        <f>IF(BT163="","",IFERROR(IF(VLOOKUP(BT163,BT$2:BT162,1,0)=0,"",""),BT163))</f>
        <v/>
      </c>
      <c r="CR163" s="22" t="str">
        <f>IF(CQ163="","",(IFERROR(VLOOKUP(MID(CQ163,1,1),$DI$2:DM$28,3,0),0)+IFERROR(VLOOKUP(MID(CQ163,2,1),DI$2:DM$28,4,0),0)+IFERROR(VLOOKUP(MID(CQ163,3,1),DI$2:DM$28,5,0),0)+(ROW(CQ163)/1000000000000)))</f>
        <v/>
      </c>
      <c r="CT163" s="5">
        <v>162</v>
      </c>
      <c r="CU163" s="5" t="str">
        <f>IFERROR(VLOOKUP(CT163,CP$2:CQ1239,2,0),"")</f>
        <v/>
      </c>
      <c r="DO163" s="5" t="e">
        <f>IF(REPORTE!AH$2="si",IF(C163=VALUE(REPORTE!C$22),IF(SUM(DO164:DO$1993),CONCATENATE(INT(B163),", "),INT(B163)),""),IF(C163=VALUE(REPORTE!C$21),IF(SUM(DO164:DO$1993),CONCATENATE(INT(B163),", "),INT(B163)),""))</f>
        <v>#VALUE!</v>
      </c>
    </row>
    <row r="164" spans="1:120" s="5" customFormat="1" ht="15" customHeight="1" x14ac:dyDescent="0.25">
      <c r="A164" s="4" t="str">
        <f t="shared" ca="1" si="36"/>
        <v/>
      </c>
      <c r="B164" s="6"/>
      <c r="C164" s="8"/>
      <c r="D164" s="1" t="str">
        <f>IFERROR(INDEX('padron cfe'!B:B,MATCH(DATOS!C164,'padron cfe'!A:A,0),1),"")</f>
        <v/>
      </c>
      <c r="E164" s="1"/>
      <c r="F164" s="7"/>
      <c r="G164" s="9" t="s">
        <v>157</v>
      </c>
      <c r="H164" s="5" t="str">
        <f>IF(F164="","",IFERROR(CONCATENATE("PEUA",VLOOKUP(ESTADO,REPORTE!AV$2:AW$33,2,0),DIDTRITO_FORM,CADER_FORM,IFERROR(INDEX(CA:CA,MATCH(DAY(F164),BZ:BZ,0),1),DAY(F164)),IFERROR(INDEX(CA:CA,MATCH(MONTH(F164),BZ:BZ,0),1),MONTH(F164)),YEAR(F164),G164),""))</f>
        <v/>
      </c>
      <c r="I164" s="4"/>
      <c r="J164" s="66"/>
      <c r="K164" s="66"/>
      <c r="L164" s="66"/>
      <c r="M164" s="2" t="str">
        <f>IFERROR(INDEX('padron cfe'!C:C,MATCH(DATOS!C164,'padron cfe'!A:A,0),1),"")</f>
        <v/>
      </c>
      <c r="N164" s="66" t="str">
        <f>IFERROR(IF(BT164="","",IF(INDEX(N$1:N163,MATCH(BT164,BT$1:BT163,0),1)=0,"",INDEX(N$1:N163,MATCH(BT164,BT$1:BT163,0),1))),"")</f>
        <v/>
      </c>
      <c r="O164" s="66" t="str">
        <f>IFERROR(IF(BT164="","",IF(INDEX(O$1:O163,MATCH(BT164,BT$1:BT163,0),1)=0,"",INDEX(O$1:O163,MATCH(BT164,BT$1:BT163,0),1))),"")</f>
        <v/>
      </c>
      <c r="P164" s="4"/>
      <c r="Q164" s="2"/>
      <c r="R164" s="66"/>
      <c r="T164" s="66"/>
      <c r="U164" s="5" t="str">
        <f>IFERROR(IF(INDEX(U$1:U163,MATCH(T164,T$1:T163,0),1)=0,"",INDEX(U$1:U163,MATCH(T164,T$1:T163,0),1)),"")</f>
        <v/>
      </c>
      <c r="V164" s="66"/>
      <c r="W164" s="5" t="str">
        <f>IFERROR(IF(INDEX(W$1:W163,MATCH(V164,V$1:V163,0),1)=0,"",INDEX(W$1:W163,MATCH(V164,V$1:V163,0),1)),"")</f>
        <v/>
      </c>
      <c r="X164" s="2" t="str">
        <f>IFERROR(INDEX('padron cfe'!D:D,MATCH(DATOS!C164,'padron cfe'!A:A,0),1),"")</f>
        <v/>
      </c>
      <c r="Y164" s="4"/>
      <c r="Z164" s="4"/>
      <c r="AA164" s="4"/>
      <c r="AB164" s="4"/>
      <c r="AC164" s="6" t="s">
        <v>157</v>
      </c>
      <c r="AD164" s="4"/>
      <c r="AE164" s="4" t="str">
        <f t="shared" si="37"/>
        <v/>
      </c>
      <c r="AF164" s="4"/>
      <c r="AG164" s="4"/>
      <c r="AH164" s="4"/>
      <c r="AI164" s="2" t="str">
        <f>IFERROR(IF(INDEX(AI$1:AI163,MATCH(BT164,BT$1:BT163,0),1)=0,"",INDEX(AI$1:AI163,MATCH(BT164,BT$1:BT163,0),1)),"")</f>
        <v/>
      </c>
      <c r="AJ164" s="2" t="str">
        <f>IFERROR(IF(INDEX(AJ$1:AJ163,MATCH(BT164,BT$1:BT163,0),1)=0,"",INDEX(AJ$1:AJ163,MATCH(BT164,BT$1:BT163,0),1)),"")</f>
        <v/>
      </c>
      <c r="AK164" s="2" t="str">
        <f>IFERROR(IF(INDEX(AK$1:AK163,MATCH(BT164,BT$1:BT163,0),1)=0,"",INDEX(AK$1:AK163,MATCH(BT164,BT$1:BT163,0),1)),"")</f>
        <v/>
      </c>
      <c r="AL164" s="31"/>
      <c r="AM164" s="31"/>
      <c r="AN164" s="2"/>
      <c r="AO164" s="4"/>
      <c r="AP164" s="4"/>
      <c r="AQ164" s="4"/>
      <c r="AR164" s="4"/>
      <c r="AS164" s="4"/>
      <c r="AT164" s="4"/>
      <c r="AU164" s="4"/>
      <c r="AV164" s="4"/>
      <c r="AW164" s="4"/>
      <c r="AY164" s="7"/>
      <c r="AZ164" s="47"/>
      <c r="BA164" s="66"/>
      <c r="BB164" s="66"/>
      <c r="BC164" s="66"/>
      <c r="BD164" s="78"/>
      <c r="BE164" s="66"/>
      <c r="BF164" s="66"/>
      <c r="BG164" s="4"/>
      <c r="BH164" s="69"/>
      <c r="BI164" s="4"/>
      <c r="BJ164" s="4"/>
      <c r="BK164" s="9" t="s">
        <v>157</v>
      </c>
      <c r="BL164" s="7"/>
      <c r="BM164" s="7"/>
      <c r="BN164" s="7"/>
      <c r="BO164" s="286"/>
      <c r="BP164" s="22"/>
      <c r="BQ164" s="7" t="str">
        <f t="shared" ca="1" si="38"/>
        <v/>
      </c>
      <c r="BR164" s="75" t="str">
        <f t="shared" si="39"/>
        <v/>
      </c>
      <c r="BS164" s="75" t="str">
        <f t="shared" si="40"/>
        <v/>
      </c>
      <c r="BT164" s="5" t="str">
        <f t="shared" si="41"/>
        <v/>
      </c>
      <c r="BU164" s="79" t="str">
        <f t="shared" si="42"/>
        <v/>
      </c>
      <c r="BV164" s="79" t="str">
        <f t="shared" si="43"/>
        <v/>
      </c>
      <c r="BW164" s="79" t="str">
        <f t="shared" si="44"/>
        <v/>
      </c>
      <c r="CC164" s="4" t="str">
        <f>IF(IFERROR(VLOOKUP(C164,C165:C$1993,1,0),"")="","",COUNTIF(C:C,C164))</f>
        <v/>
      </c>
      <c r="CG164" s="5" t="str">
        <f>IF(B164="","",IF(CC164="",1+(MAX(CG$2:CG163)),""))</f>
        <v/>
      </c>
      <c r="CH164" s="5" t="str">
        <f t="shared" si="45"/>
        <v/>
      </c>
      <c r="CI164" s="5" t="str">
        <f t="shared" si="46"/>
        <v/>
      </c>
      <c r="CJ164" s="14" t="str">
        <f t="shared" si="47"/>
        <v/>
      </c>
      <c r="CK164" s="25"/>
      <c r="CL164" s="15"/>
      <c r="CM164" s="5" t="str">
        <f t="shared" si="49"/>
        <v/>
      </c>
      <c r="CP164" s="5" t="str">
        <f t="shared" si="48"/>
        <v/>
      </c>
      <c r="CQ164" s="5" t="str">
        <f>IF(BT164="","",IFERROR(IF(VLOOKUP(BT164,BT$2:BT163,1,0)=0,"",""),BT164))</f>
        <v/>
      </c>
      <c r="CR164" s="22" t="str">
        <f>IF(CQ164="","",(IFERROR(VLOOKUP(MID(CQ164,1,1),$DI$2:DM$28,3,0),0)+IFERROR(VLOOKUP(MID(CQ164,2,1),DI$2:DM$28,4,0),0)+IFERROR(VLOOKUP(MID(CQ164,3,1),DI$2:DM$28,5,0),0)+(ROW(CQ164)/1000000000000)))</f>
        <v/>
      </c>
      <c r="CT164" s="5">
        <v>163</v>
      </c>
      <c r="CU164" s="5" t="str">
        <f>IFERROR(VLOOKUP(CT164,CP$2:CQ1240,2,0),"")</f>
        <v/>
      </c>
      <c r="DO164" s="5" t="e">
        <f>IF(REPORTE!AH$2="si",IF(C164=VALUE(REPORTE!C$22),IF(SUM(DO165:DO$1993),CONCATENATE(INT(B164),", "),INT(B164)),""),IF(C164=VALUE(REPORTE!C$21),IF(SUM(DO165:DO$1993),CONCATENATE(INT(B164),", "),INT(B164)),""))</f>
        <v>#VALUE!</v>
      </c>
    </row>
    <row r="165" spans="1:120" s="5" customFormat="1" ht="15" customHeight="1" x14ac:dyDescent="0.25">
      <c r="A165" s="4" t="str">
        <f t="shared" ca="1" si="36"/>
        <v/>
      </c>
      <c r="B165" s="6"/>
      <c r="C165" s="8"/>
      <c r="D165" s="1" t="str">
        <f>IFERROR(INDEX('padron cfe'!B:B,MATCH(DATOS!C165,'padron cfe'!A:A,0),1),"")</f>
        <v/>
      </c>
      <c r="E165" s="1"/>
      <c r="F165" s="7"/>
      <c r="G165" s="9" t="s">
        <v>157</v>
      </c>
      <c r="H165" s="5" t="str">
        <f>IF(F165="","",IFERROR(CONCATENATE("PEUA",VLOOKUP(ESTADO,REPORTE!AV$2:AW$33,2,0),DIDTRITO_FORM,CADER_FORM,IFERROR(INDEX(CA:CA,MATCH(DAY(F165),BZ:BZ,0),1),DAY(F165)),IFERROR(INDEX(CA:CA,MATCH(MONTH(F165),BZ:BZ,0),1),MONTH(F165)),YEAR(F165),G165),""))</f>
        <v/>
      </c>
      <c r="I165" s="4"/>
      <c r="J165" s="66"/>
      <c r="K165" s="66"/>
      <c r="L165" s="66"/>
      <c r="M165" s="2" t="str">
        <f>IFERROR(INDEX('padron cfe'!C:C,MATCH(DATOS!C165,'padron cfe'!A:A,0),1),"")</f>
        <v/>
      </c>
      <c r="N165" s="66" t="str">
        <f>IFERROR(IF(BT165="","",IF(INDEX(N$1:N164,MATCH(BT165,BT$1:BT164,0),1)=0,"",INDEX(N$1:N164,MATCH(BT165,BT$1:BT164,0),1))),"")</f>
        <v/>
      </c>
      <c r="O165" s="66" t="str">
        <f>IFERROR(IF(BT165="","",IF(INDEX(O$1:O164,MATCH(BT165,BT$1:BT164,0),1)=0,"",INDEX(O$1:O164,MATCH(BT165,BT$1:BT164,0),1))),"")</f>
        <v/>
      </c>
      <c r="P165" s="4"/>
      <c r="Q165" s="2"/>
      <c r="R165" s="66"/>
      <c r="T165" s="66"/>
      <c r="U165" s="5" t="str">
        <f>IFERROR(IF(INDEX(U$1:U164,MATCH(T165,T$1:T164,0),1)=0,"",INDEX(U$1:U164,MATCH(T165,T$1:T164,0),1)),"")</f>
        <v/>
      </c>
      <c r="V165" s="66"/>
      <c r="W165" s="5" t="str">
        <f>IFERROR(IF(INDEX(W$1:W164,MATCH(V165,V$1:V164,0),1)=0,"",INDEX(W$1:W164,MATCH(V165,V$1:V164,0),1)),"")</f>
        <v/>
      </c>
      <c r="X165" s="2" t="str">
        <f>IFERROR(INDEX('padron cfe'!D:D,MATCH(DATOS!C165,'padron cfe'!A:A,0),1),"")</f>
        <v/>
      </c>
      <c r="Y165" s="4"/>
      <c r="Z165" s="4"/>
      <c r="AA165" s="4"/>
      <c r="AB165" s="4"/>
      <c r="AC165" s="6" t="s">
        <v>157</v>
      </c>
      <c r="AD165" s="4"/>
      <c r="AE165" s="4" t="str">
        <f t="shared" si="37"/>
        <v/>
      </c>
      <c r="AF165" s="4"/>
      <c r="AG165" s="4"/>
      <c r="AH165" s="4"/>
      <c r="AI165" s="2" t="str">
        <f>IFERROR(IF(INDEX(AI$1:AI164,MATCH(BT165,BT$1:BT164,0),1)=0,"",INDEX(AI$1:AI164,MATCH(BT165,BT$1:BT164,0),1)),"")</f>
        <v/>
      </c>
      <c r="AJ165" s="2" t="str">
        <f>IFERROR(IF(INDEX(AJ$1:AJ164,MATCH(BT165,BT$1:BT164,0),1)=0,"",INDEX(AJ$1:AJ164,MATCH(BT165,BT$1:BT164,0),1)),"")</f>
        <v/>
      </c>
      <c r="AK165" s="2" t="str">
        <f>IFERROR(IF(INDEX(AK$1:AK164,MATCH(BT165,BT$1:BT164,0),1)=0,"",INDEX(AK$1:AK164,MATCH(BT165,BT$1:BT164,0),1)),"")</f>
        <v/>
      </c>
      <c r="AL165" s="31"/>
      <c r="AM165" s="31"/>
      <c r="AN165" s="2"/>
      <c r="AO165" s="4"/>
      <c r="AP165" s="4"/>
      <c r="AQ165" s="4"/>
      <c r="AR165" s="4"/>
      <c r="AS165" s="4"/>
      <c r="AT165" s="4"/>
      <c r="AU165" s="4"/>
      <c r="AV165" s="4"/>
      <c r="AW165" s="4"/>
      <c r="AY165" s="7"/>
      <c r="AZ165" s="47"/>
      <c r="BA165" s="66"/>
      <c r="BB165" s="66"/>
      <c r="BC165" s="66"/>
      <c r="BD165" s="78"/>
      <c r="BE165" s="66"/>
      <c r="BF165" s="66"/>
      <c r="BG165" s="4"/>
      <c r="BH165" s="69"/>
      <c r="BI165" s="4"/>
      <c r="BJ165" s="4"/>
      <c r="BK165" s="9"/>
      <c r="BL165" s="7"/>
      <c r="BM165" s="7"/>
      <c r="BN165" s="7"/>
      <c r="BO165" s="286"/>
      <c r="BP165" s="22"/>
      <c r="BQ165" s="7" t="str">
        <f t="shared" ca="1" si="38"/>
        <v/>
      </c>
      <c r="BR165" s="75" t="str">
        <f t="shared" si="39"/>
        <v/>
      </c>
      <c r="BS165" s="75" t="str">
        <f t="shared" si="40"/>
        <v/>
      </c>
      <c r="BT165" s="5" t="str">
        <f t="shared" si="41"/>
        <v/>
      </c>
      <c r="BU165" s="79" t="str">
        <f t="shared" si="42"/>
        <v/>
      </c>
      <c r="BV165" s="79" t="str">
        <f t="shared" si="43"/>
        <v/>
      </c>
      <c r="BW165" s="79" t="str">
        <f t="shared" si="44"/>
        <v/>
      </c>
      <c r="CC165" s="4" t="str">
        <f>IF(IFERROR(VLOOKUP(C165,C166:C$1993,1,0),"")="","",COUNTIF(C:C,C165))</f>
        <v/>
      </c>
      <c r="CG165" s="5" t="str">
        <f>IF(B165="","",IF(CC165="",1+(MAX(CG$2:CG164)),""))</f>
        <v/>
      </c>
      <c r="CH165" s="5" t="str">
        <f t="shared" si="45"/>
        <v/>
      </c>
      <c r="CI165" s="5" t="str">
        <f t="shared" si="46"/>
        <v/>
      </c>
      <c r="CJ165" s="14" t="str">
        <f t="shared" si="47"/>
        <v/>
      </c>
      <c r="CK165" s="25"/>
      <c r="CL165" s="15"/>
      <c r="CM165" s="5" t="str">
        <f t="shared" si="49"/>
        <v/>
      </c>
      <c r="CP165" s="5" t="str">
        <f t="shared" si="48"/>
        <v/>
      </c>
      <c r="CQ165" s="5" t="str">
        <f>IF(BT165="","",IFERROR(IF(VLOOKUP(BT165,BT$2:BT164,1,0)=0,"",""),BT165))</f>
        <v/>
      </c>
      <c r="CR165" s="22" t="str">
        <f>IF(CQ165="","",(IFERROR(VLOOKUP(MID(CQ165,1,1),$DI$2:DM$28,3,0),0)+IFERROR(VLOOKUP(MID(CQ165,2,1),DI$2:DM$28,4,0),0)+IFERROR(VLOOKUP(MID(CQ165,3,1),DI$2:DM$28,5,0),0)+(ROW(CQ165)/1000000000000)))</f>
        <v/>
      </c>
      <c r="CT165" s="5">
        <v>164</v>
      </c>
      <c r="CU165" s="5" t="str">
        <f>IFERROR(VLOOKUP(CT165,CP$2:CQ1241,2,0),"")</f>
        <v/>
      </c>
      <c r="DO165" s="5" t="e">
        <f>IF(REPORTE!AH$2="si",IF(C165=VALUE(REPORTE!C$22),IF(SUM(DO166:DO$1993),CONCATENATE(INT(B165),", "),INT(B165)),""),IF(C165=VALUE(REPORTE!C$21),IF(SUM(DO166:DO$1993),CONCATENATE(INT(B165),", "),INT(B165)),""))</f>
        <v>#VALUE!</v>
      </c>
    </row>
    <row r="166" spans="1:120" s="5" customFormat="1" ht="15" customHeight="1" x14ac:dyDescent="0.25">
      <c r="A166" s="4" t="str">
        <f t="shared" ca="1" si="36"/>
        <v/>
      </c>
      <c r="B166" s="6"/>
      <c r="C166" s="8"/>
      <c r="D166" s="1" t="str">
        <f>IFERROR(INDEX('padron cfe'!B:B,MATCH(DATOS!C166,'padron cfe'!A:A,0),1),"")</f>
        <v/>
      </c>
      <c r="E166" s="1"/>
      <c r="F166" s="7"/>
      <c r="G166" s="9" t="s">
        <v>157</v>
      </c>
      <c r="H166" s="5" t="str">
        <f>IF(F166="","",IFERROR(CONCATENATE("PEUA",VLOOKUP(ESTADO,REPORTE!AV$2:AW$33,2,0),DIDTRITO_FORM,CADER_FORM,IFERROR(INDEX(CA:CA,MATCH(DAY(F166),BZ:BZ,0),1),DAY(F166)),IFERROR(INDEX(CA:CA,MATCH(MONTH(F166),BZ:BZ,0),1),MONTH(F166)),YEAR(F166),G166),""))</f>
        <v/>
      </c>
      <c r="I166" s="4"/>
      <c r="J166" s="66"/>
      <c r="K166" s="66"/>
      <c r="L166" s="66"/>
      <c r="M166" s="2" t="str">
        <f>IFERROR(INDEX('padron cfe'!C:C,MATCH(DATOS!C166,'padron cfe'!A:A,0),1),"")</f>
        <v/>
      </c>
      <c r="N166" s="66" t="str">
        <f>IFERROR(IF(BT166="","",IF(INDEX(N$1:N165,MATCH(BT166,BT$1:BT165,0),1)=0,"",INDEX(N$1:N165,MATCH(BT166,BT$1:BT165,0),1))),"")</f>
        <v/>
      </c>
      <c r="O166" s="66" t="str">
        <f>IFERROR(IF(BT166="","",IF(INDEX(O$1:O165,MATCH(BT166,BT$1:BT165,0),1)=0,"",INDEX(O$1:O165,MATCH(BT166,BT$1:BT165,0),1))),"")</f>
        <v/>
      </c>
      <c r="P166" s="4"/>
      <c r="Q166" s="2"/>
      <c r="R166" s="66"/>
      <c r="T166" s="66"/>
      <c r="U166" s="5" t="str">
        <f>IFERROR(IF(INDEX(U$1:U165,MATCH(T166,T$1:T165,0),1)=0,"",INDEX(U$1:U165,MATCH(T166,T$1:T165,0),1)),"")</f>
        <v/>
      </c>
      <c r="V166" s="66"/>
      <c r="W166" s="5" t="str">
        <f>IFERROR(IF(INDEX(W$1:W165,MATCH(V166,V$1:V165,0),1)=0,"",INDEX(W$1:W165,MATCH(V166,V$1:V165,0),1)),"")</f>
        <v/>
      </c>
      <c r="X166" s="2" t="str">
        <f>IFERROR(INDEX('padron cfe'!D:D,MATCH(DATOS!C166,'padron cfe'!A:A,0),1),"")</f>
        <v/>
      </c>
      <c r="Y166" s="4"/>
      <c r="Z166" s="4"/>
      <c r="AA166" s="4"/>
      <c r="AB166" s="4"/>
      <c r="AC166" s="6" t="s">
        <v>157</v>
      </c>
      <c r="AD166" s="4"/>
      <c r="AE166" s="4" t="str">
        <f t="shared" si="37"/>
        <v/>
      </c>
      <c r="AF166" s="4"/>
      <c r="AG166" s="4"/>
      <c r="AH166" s="4"/>
      <c r="AI166" s="2" t="str">
        <f>IFERROR(IF(INDEX(AI$1:AI165,MATCH(BT166,BT$1:BT165,0),1)=0,"",INDEX(AI$1:AI165,MATCH(BT166,BT$1:BT165,0),1)),"")</f>
        <v/>
      </c>
      <c r="AJ166" s="2" t="str">
        <f>IFERROR(IF(INDEX(AJ$1:AJ165,MATCH(BT166,BT$1:BT165,0),1)=0,"",INDEX(AJ$1:AJ165,MATCH(BT166,BT$1:BT165,0),1)),"")</f>
        <v/>
      </c>
      <c r="AK166" s="2" t="str">
        <f>IFERROR(IF(INDEX(AK$1:AK165,MATCH(BT166,BT$1:BT165,0),1)=0,"",INDEX(AK$1:AK165,MATCH(BT166,BT$1:BT165,0),1)),"")</f>
        <v/>
      </c>
      <c r="AL166" s="31"/>
      <c r="AM166" s="31"/>
      <c r="AN166" s="2"/>
      <c r="AO166" s="4"/>
      <c r="AP166" s="4"/>
      <c r="AQ166" s="4"/>
      <c r="AR166" s="4"/>
      <c r="AS166" s="4"/>
      <c r="AT166" s="4"/>
      <c r="AU166" s="4"/>
      <c r="AV166" s="4"/>
      <c r="AW166" s="4"/>
      <c r="AY166" s="7"/>
      <c r="AZ166" s="47"/>
      <c r="BA166" s="66"/>
      <c r="BB166" s="66"/>
      <c r="BC166" s="66"/>
      <c r="BD166" s="78"/>
      <c r="BE166" s="66"/>
      <c r="BF166" s="66"/>
      <c r="BG166" s="4"/>
      <c r="BH166" s="69"/>
      <c r="BI166" s="4"/>
      <c r="BJ166" s="4"/>
      <c r="BK166" s="9" t="s">
        <v>157</v>
      </c>
      <c r="BL166" s="7"/>
      <c r="BM166" s="7"/>
      <c r="BN166" s="7"/>
      <c r="BO166" s="286"/>
      <c r="BP166" s="22"/>
      <c r="BQ166" s="7" t="str">
        <f t="shared" ca="1" si="38"/>
        <v/>
      </c>
      <c r="BR166" s="75" t="str">
        <f t="shared" si="39"/>
        <v/>
      </c>
      <c r="BS166" s="75" t="str">
        <f t="shared" si="40"/>
        <v/>
      </c>
      <c r="BT166" s="5" t="str">
        <f t="shared" si="41"/>
        <v/>
      </c>
      <c r="BU166" s="79" t="str">
        <f t="shared" si="42"/>
        <v/>
      </c>
      <c r="BV166" s="79" t="str">
        <f t="shared" si="43"/>
        <v/>
      </c>
      <c r="BW166" s="79" t="str">
        <f t="shared" si="44"/>
        <v/>
      </c>
      <c r="CC166" s="4" t="str">
        <f>IF(IFERROR(VLOOKUP(C166,C167:C$1993,1,0),"")="","",COUNTIF(C:C,C166))</f>
        <v/>
      </c>
      <c r="CG166" s="5" t="str">
        <f>IF(B166="","",IF(CC166="",1+(MAX(CG$2:CG165)),""))</f>
        <v/>
      </c>
      <c r="CH166" s="5" t="str">
        <f t="shared" si="45"/>
        <v/>
      </c>
      <c r="CI166" s="5" t="str">
        <f t="shared" si="46"/>
        <v/>
      </c>
      <c r="CJ166" s="14" t="str">
        <f t="shared" si="47"/>
        <v/>
      </c>
      <c r="CK166" s="25"/>
      <c r="CL166" s="15"/>
      <c r="CM166" s="5" t="str">
        <f t="shared" si="49"/>
        <v/>
      </c>
      <c r="CP166" s="5" t="str">
        <f t="shared" si="48"/>
        <v/>
      </c>
      <c r="CQ166" s="5" t="str">
        <f>IF(BT166="","",IFERROR(IF(VLOOKUP(BT166,BT$2:BT165,1,0)=0,"",""),BT166))</f>
        <v/>
      </c>
      <c r="CR166" s="22" t="str">
        <f>IF(CQ166="","",(IFERROR(VLOOKUP(MID(CQ166,1,1),$DI$2:DM$28,3,0),0)+IFERROR(VLOOKUP(MID(CQ166,2,1),DI$2:DM$28,4,0),0)+IFERROR(VLOOKUP(MID(CQ166,3,1),DI$2:DM$28,5,0),0)+(ROW(CQ166)/1000000000000)))</f>
        <v/>
      </c>
      <c r="CT166" s="5">
        <v>165</v>
      </c>
      <c r="CU166" s="5" t="str">
        <f>IFERROR(VLOOKUP(CT166,CP$2:CQ1242,2,0),"")</f>
        <v/>
      </c>
      <c r="DO166" s="5" t="e">
        <f>IF(REPORTE!AH$2="si",IF(C166=VALUE(REPORTE!C$22),IF(SUM(DO167:DO$1993),CONCATENATE(INT(B166),", "),INT(B166)),""),IF(C166=VALUE(REPORTE!C$21),IF(SUM(DO167:DO$1993),CONCATENATE(INT(B166),", "),INT(B166)),""))</f>
        <v>#VALUE!</v>
      </c>
    </row>
    <row r="167" spans="1:120" s="5" customFormat="1" ht="15" customHeight="1" x14ac:dyDescent="0.25">
      <c r="A167" s="4" t="str">
        <f t="shared" ca="1" si="36"/>
        <v/>
      </c>
      <c r="B167" s="6"/>
      <c r="C167" s="8"/>
      <c r="D167" s="1" t="str">
        <f>IFERROR(INDEX('padron cfe'!B:B,MATCH(DATOS!C167,'padron cfe'!A:A,0),1),"")</f>
        <v/>
      </c>
      <c r="E167" s="1"/>
      <c r="F167" s="7"/>
      <c r="G167" s="9" t="s">
        <v>157</v>
      </c>
      <c r="H167" s="5" t="str">
        <f>IF(F167="","",IFERROR(CONCATENATE("PEUA",VLOOKUP(ESTADO,REPORTE!AV$2:AW$33,2,0),DIDTRITO_FORM,CADER_FORM,IFERROR(INDEX(CA:CA,MATCH(DAY(F167),BZ:BZ,0),1),DAY(F167)),IFERROR(INDEX(CA:CA,MATCH(MONTH(F167),BZ:BZ,0),1),MONTH(F167)),YEAR(F167),G167),""))</f>
        <v/>
      </c>
      <c r="I167" s="4"/>
      <c r="J167" s="66"/>
      <c r="K167" s="66"/>
      <c r="L167" s="66"/>
      <c r="M167" s="2" t="str">
        <f>IFERROR(INDEX('padron cfe'!C:C,MATCH(DATOS!C167,'padron cfe'!A:A,0),1),"")</f>
        <v/>
      </c>
      <c r="N167" s="66" t="str">
        <f>IFERROR(IF(BT167="","",IF(INDEX(N$1:N166,MATCH(BT167,BT$1:BT166,0),1)=0,"",INDEX(N$1:N166,MATCH(BT167,BT$1:BT166,0),1))),"")</f>
        <v/>
      </c>
      <c r="O167" s="66" t="str">
        <f>IFERROR(IF(BT167="","",IF(INDEX(O$1:O166,MATCH(BT167,BT$1:BT166,0),1)=0,"",INDEX(O$1:O166,MATCH(BT167,BT$1:BT166,0),1))),"")</f>
        <v/>
      </c>
      <c r="P167" s="4"/>
      <c r="Q167" s="2"/>
      <c r="R167" s="66"/>
      <c r="T167" s="66"/>
      <c r="U167" s="5" t="str">
        <f>IFERROR(IF(INDEX(U$1:U166,MATCH(T167,T$1:T166,0),1)=0,"",INDEX(U$1:U166,MATCH(T167,T$1:T166,0),1)),"")</f>
        <v/>
      </c>
      <c r="V167" s="66"/>
      <c r="W167" s="5" t="str">
        <f>IFERROR(IF(INDEX(W$1:W166,MATCH(V167,V$1:V166,0),1)=0,"",INDEX(W$1:W166,MATCH(V167,V$1:V166,0),1)),"")</f>
        <v/>
      </c>
      <c r="X167" s="2" t="str">
        <f>IFERROR(INDEX('padron cfe'!D:D,MATCH(DATOS!C167,'padron cfe'!A:A,0),1),"")</f>
        <v/>
      </c>
      <c r="Y167" s="4"/>
      <c r="Z167" s="4"/>
      <c r="AA167" s="4"/>
      <c r="AB167" s="4"/>
      <c r="AC167" s="6" t="s">
        <v>157</v>
      </c>
      <c r="AD167" s="4"/>
      <c r="AE167" s="4" t="str">
        <f t="shared" si="37"/>
        <v/>
      </c>
      <c r="AF167" s="4"/>
      <c r="AG167" s="4"/>
      <c r="AH167" s="4"/>
      <c r="AI167" s="2" t="str">
        <f>IFERROR(IF(INDEX(AI$1:AI166,MATCH(BT167,BT$1:BT166,0),1)=0,"",INDEX(AI$1:AI166,MATCH(BT167,BT$1:BT166,0),1)),"")</f>
        <v/>
      </c>
      <c r="AJ167" s="2" t="str">
        <f>IFERROR(IF(INDEX(AJ$1:AJ166,MATCH(BT167,BT$1:BT166,0),1)=0,"",INDEX(AJ$1:AJ166,MATCH(BT167,BT$1:BT166,0),1)),"")</f>
        <v/>
      </c>
      <c r="AK167" s="2" t="str">
        <f>IFERROR(IF(INDEX(AK$1:AK166,MATCH(BT167,BT$1:BT166,0),1)=0,"",INDEX(AK$1:AK166,MATCH(BT167,BT$1:BT166,0),1)),"")</f>
        <v/>
      </c>
      <c r="AL167" s="31"/>
      <c r="AM167" s="31"/>
      <c r="AN167" s="2"/>
      <c r="AO167" s="4"/>
      <c r="AP167" s="4"/>
      <c r="AQ167" s="4"/>
      <c r="AR167" s="4"/>
      <c r="AS167" s="4"/>
      <c r="AT167" s="4"/>
      <c r="AU167" s="4"/>
      <c r="AV167" s="4"/>
      <c r="AW167" s="4"/>
      <c r="AY167" s="7"/>
      <c r="AZ167" s="47"/>
      <c r="BA167" s="66"/>
      <c r="BB167" s="66"/>
      <c r="BC167" s="66"/>
      <c r="BD167" s="78"/>
      <c r="BE167" s="66"/>
      <c r="BF167" s="66"/>
      <c r="BG167" s="4"/>
      <c r="BH167" s="69"/>
      <c r="BI167" s="4"/>
      <c r="BJ167" s="4"/>
      <c r="BK167" s="9"/>
      <c r="BL167" s="7"/>
      <c r="BM167" s="7"/>
      <c r="BN167" s="7"/>
      <c r="BO167" s="286"/>
      <c r="BP167" s="22"/>
      <c r="BQ167" s="7" t="str">
        <f t="shared" ca="1" si="38"/>
        <v/>
      </c>
      <c r="BR167" s="75" t="str">
        <f t="shared" si="39"/>
        <v/>
      </c>
      <c r="BS167" s="75" t="str">
        <f t="shared" si="40"/>
        <v/>
      </c>
      <c r="BT167" s="5" t="str">
        <f t="shared" si="41"/>
        <v/>
      </c>
      <c r="BU167" s="79" t="str">
        <f t="shared" si="42"/>
        <v/>
      </c>
      <c r="BV167" s="79" t="str">
        <f t="shared" si="43"/>
        <v/>
      </c>
      <c r="BW167" s="79" t="str">
        <f t="shared" si="44"/>
        <v/>
      </c>
      <c r="CC167" s="4" t="str">
        <f>IF(IFERROR(VLOOKUP(C167,C168:C$1993,1,0),"")="","",COUNTIF(C:C,C167))</f>
        <v/>
      </c>
      <c r="CG167" s="5" t="str">
        <f>IF(B167="","",IF(CC167="",1+(MAX(CG$2:CG166)),""))</f>
        <v/>
      </c>
      <c r="CH167" s="5" t="str">
        <f t="shared" si="45"/>
        <v/>
      </c>
      <c r="CI167" s="5" t="str">
        <f t="shared" si="46"/>
        <v/>
      </c>
      <c r="CJ167" s="14" t="str">
        <f t="shared" si="47"/>
        <v/>
      </c>
      <c r="CK167" s="25"/>
      <c r="CL167" s="15"/>
      <c r="CM167" s="5" t="str">
        <f t="shared" si="49"/>
        <v/>
      </c>
      <c r="CP167" s="5" t="str">
        <f t="shared" si="48"/>
        <v/>
      </c>
      <c r="CQ167" s="5" t="str">
        <f>IF(BT167="","",IFERROR(IF(VLOOKUP(BT167,BT$2:BT166,1,0)=0,"",""),BT167))</f>
        <v/>
      </c>
      <c r="CR167" s="22" t="str">
        <f>IF(CQ167="","",(IFERROR(VLOOKUP(MID(CQ167,1,1),$DI$2:DM$28,3,0),0)+IFERROR(VLOOKUP(MID(CQ167,2,1),DI$2:DM$28,4,0),0)+IFERROR(VLOOKUP(MID(CQ167,3,1),DI$2:DM$28,5,0),0)+(ROW(CQ167)/1000000000000)))</f>
        <v/>
      </c>
      <c r="CT167" s="5">
        <v>166</v>
      </c>
      <c r="CU167" s="5" t="str">
        <f>IFERROR(VLOOKUP(CT167,CP$2:CQ1243,2,0),"")</f>
        <v/>
      </c>
      <c r="DO167" s="5" t="e">
        <f>IF(REPORTE!AH$2="si",IF(C167=VALUE(REPORTE!C$22),IF(SUM(DO168:DO$1993),CONCATENATE(INT(B167),", "),INT(B167)),""),IF(C167=VALUE(REPORTE!C$21),IF(SUM(DO168:DO$1993),CONCATENATE(INT(B167),", "),INT(B167)),""))</f>
        <v>#VALUE!</v>
      </c>
    </row>
    <row r="168" spans="1:120" s="5" customFormat="1" ht="15" customHeight="1" x14ac:dyDescent="0.25">
      <c r="A168" s="4" t="str">
        <f t="shared" ca="1" si="36"/>
        <v/>
      </c>
      <c r="B168" s="6"/>
      <c r="C168" s="8"/>
      <c r="D168" s="1" t="str">
        <f>IFERROR(INDEX('padron cfe'!B:B,MATCH(DATOS!C168,'padron cfe'!A:A,0),1),"")</f>
        <v/>
      </c>
      <c r="E168" s="1"/>
      <c r="F168" s="7"/>
      <c r="G168" s="9" t="s">
        <v>157</v>
      </c>
      <c r="H168" s="5" t="str">
        <f>IF(F168="","",IFERROR(CONCATENATE("PEUA",VLOOKUP(ESTADO,REPORTE!AV$2:AW$33,2,0),DIDTRITO_FORM,CADER_FORM,IFERROR(INDEX(CA:CA,MATCH(DAY(F168),BZ:BZ,0),1),DAY(F168)),IFERROR(INDEX(CA:CA,MATCH(MONTH(F168),BZ:BZ,0),1),MONTH(F168)),YEAR(F168),G168),""))</f>
        <v/>
      </c>
      <c r="I168" s="4"/>
      <c r="J168" s="66"/>
      <c r="K168" s="66"/>
      <c r="L168" s="66"/>
      <c r="M168" s="2" t="str">
        <f>IFERROR(INDEX('padron cfe'!C:C,MATCH(DATOS!C168,'padron cfe'!A:A,0),1),"")</f>
        <v/>
      </c>
      <c r="N168" s="66" t="str">
        <f>IFERROR(IF(BT168="","",IF(INDEX(N$1:N167,MATCH(BT168,BT$1:BT167,0),1)=0,"",INDEX(N$1:N167,MATCH(BT168,BT$1:BT167,0),1))),"")</f>
        <v/>
      </c>
      <c r="O168" s="66" t="str">
        <f>IFERROR(IF(BT168="","",IF(INDEX(O$1:O167,MATCH(BT168,BT$1:BT167,0),1)=0,"",INDEX(O$1:O167,MATCH(BT168,BT$1:BT167,0),1))),"")</f>
        <v/>
      </c>
      <c r="P168" s="4"/>
      <c r="Q168" s="2"/>
      <c r="R168" s="66"/>
      <c r="T168" s="66"/>
      <c r="U168" s="5" t="str">
        <f>IFERROR(IF(INDEX(U$1:U167,MATCH(T168,T$1:T167,0),1)=0,"",INDEX(U$1:U167,MATCH(T168,T$1:T167,0),1)),"")</f>
        <v/>
      </c>
      <c r="V168" s="66"/>
      <c r="W168" s="5" t="str">
        <f>IFERROR(IF(INDEX(W$1:W167,MATCH(V168,V$1:V167,0),1)=0,"",INDEX(W$1:W167,MATCH(V168,V$1:V167,0),1)),"")</f>
        <v/>
      </c>
      <c r="X168" s="2" t="str">
        <f>IFERROR(INDEX('padron cfe'!D:D,MATCH(DATOS!C168,'padron cfe'!A:A,0),1),"")</f>
        <v/>
      </c>
      <c r="Y168" s="4"/>
      <c r="Z168" s="4"/>
      <c r="AA168" s="4"/>
      <c r="AB168" s="4"/>
      <c r="AC168" s="6" t="s">
        <v>157</v>
      </c>
      <c r="AD168" s="4"/>
      <c r="AE168" s="4" t="str">
        <f t="shared" si="37"/>
        <v/>
      </c>
      <c r="AF168" s="4"/>
      <c r="AG168" s="4"/>
      <c r="AH168" s="4"/>
      <c r="AI168" s="2" t="str">
        <f>IFERROR(IF(INDEX(AI$1:AI167,MATCH(BT168,BT$1:BT167,0),1)=0,"",INDEX(AI$1:AI167,MATCH(BT168,BT$1:BT167,0),1)),"")</f>
        <v/>
      </c>
      <c r="AJ168" s="2" t="str">
        <f>IFERROR(IF(INDEX(AJ$1:AJ167,MATCH(BT168,BT$1:BT167,0),1)=0,"",INDEX(AJ$1:AJ167,MATCH(BT168,BT$1:BT167,0),1)),"")</f>
        <v/>
      </c>
      <c r="AK168" s="2" t="str">
        <f>IFERROR(IF(INDEX(AK$1:AK167,MATCH(BT168,BT$1:BT167,0),1)=0,"",INDEX(AK$1:AK167,MATCH(BT168,BT$1:BT167,0),1)),"")</f>
        <v/>
      </c>
      <c r="AL168" s="31"/>
      <c r="AM168" s="31"/>
      <c r="AN168" s="2"/>
      <c r="AO168" s="4"/>
      <c r="AP168" s="4"/>
      <c r="AQ168" s="4"/>
      <c r="AR168" s="4"/>
      <c r="AS168" s="4"/>
      <c r="AT168" s="4"/>
      <c r="AU168" s="4"/>
      <c r="AV168" s="4"/>
      <c r="AW168" s="4"/>
      <c r="AY168" s="7"/>
      <c r="AZ168" s="47"/>
      <c r="BA168" s="66"/>
      <c r="BB168" s="66"/>
      <c r="BC168" s="66"/>
      <c r="BD168" s="78"/>
      <c r="BE168" s="66"/>
      <c r="BF168" s="66"/>
      <c r="BG168" s="4"/>
      <c r="BH168" s="69"/>
      <c r="BI168" s="4"/>
      <c r="BJ168" s="4"/>
      <c r="BK168" s="9" t="s">
        <v>157</v>
      </c>
      <c r="BL168" s="7"/>
      <c r="BM168" s="7"/>
      <c r="BN168" s="7"/>
      <c r="BO168" s="286"/>
      <c r="BP168" s="22"/>
      <c r="BQ168" s="7" t="str">
        <f t="shared" ca="1" si="38"/>
        <v/>
      </c>
      <c r="BR168" s="75" t="str">
        <f t="shared" si="39"/>
        <v/>
      </c>
      <c r="BS168" s="75" t="str">
        <f t="shared" si="40"/>
        <v/>
      </c>
      <c r="BT168" s="5" t="str">
        <f t="shared" si="41"/>
        <v/>
      </c>
      <c r="BU168" s="79" t="str">
        <f t="shared" si="42"/>
        <v/>
      </c>
      <c r="BV168" s="79" t="str">
        <f t="shared" si="43"/>
        <v/>
      </c>
      <c r="BW168" s="79" t="str">
        <f t="shared" si="44"/>
        <v/>
      </c>
      <c r="CC168" s="4" t="str">
        <f>IF(IFERROR(VLOOKUP(C168,C169:C$1993,1,0),"")="","",COUNTIF(C:C,C168))</f>
        <v/>
      </c>
      <c r="CG168" s="5" t="str">
        <f>IF(B168="","",IF(CC168="",1+(MAX(CG$2:CG167)),""))</f>
        <v/>
      </c>
      <c r="CH168" s="5" t="str">
        <f t="shared" si="45"/>
        <v/>
      </c>
      <c r="CI168" s="5" t="str">
        <f t="shared" si="46"/>
        <v/>
      </c>
      <c r="CJ168" s="14" t="str">
        <f t="shared" si="47"/>
        <v/>
      </c>
      <c r="CK168" s="25"/>
      <c r="CL168" s="15"/>
      <c r="CM168" s="5" t="str">
        <f t="shared" si="49"/>
        <v/>
      </c>
      <c r="CP168" s="5" t="str">
        <f t="shared" si="48"/>
        <v/>
      </c>
      <c r="CQ168" s="5" t="str">
        <f>IF(BT168="","",IFERROR(IF(VLOOKUP(BT168,BT$2:BT167,1,0)=0,"",""),BT168))</f>
        <v/>
      </c>
      <c r="CR168" s="22" t="str">
        <f>IF(CQ168="","",(IFERROR(VLOOKUP(MID(CQ168,1,1),$DI$2:DM$28,3,0),0)+IFERROR(VLOOKUP(MID(CQ168,2,1),DI$2:DM$28,4,0),0)+IFERROR(VLOOKUP(MID(CQ168,3,1),DI$2:DM$28,5,0),0)+(ROW(CQ168)/1000000000000)))</f>
        <v/>
      </c>
      <c r="CT168" s="5">
        <v>167</v>
      </c>
      <c r="CU168" s="5" t="str">
        <f>IFERROR(VLOOKUP(CT168,CP$2:CQ1244,2,0),"")</f>
        <v/>
      </c>
      <c r="DO168" s="5" t="e">
        <f>IF(REPORTE!AH$2="si",IF(C168=VALUE(REPORTE!C$22),IF(SUM(DO169:DO$1993),CONCATENATE(INT(B168),", "),INT(B168)),""),IF(C168=VALUE(REPORTE!C$21),IF(SUM(DO169:DO$1993),CONCATENATE(INT(B168),", "),INT(B168)),""))</f>
        <v>#VALUE!</v>
      </c>
    </row>
    <row r="169" spans="1:120" s="5" customFormat="1" ht="15" customHeight="1" x14ac:dyDescent="0.25">
      <c r="A169" s="4" t="str">
        <f t="shared" ca="1" si="36"/>
        <v/>
      </c>
      <c r="B169" s="6"/>
      <c r="C169" s="8"/>
      <c r="D169" s="1" t="str">
        <f>IFERROR(INDEX('padron cfe'!B:B,MATCH(DATOS!C169,'padron cfe'!A:A,0),1),"")</f>
        <v/>
      </c>
      <c r="E169" s="1"/>
      <c r="F169" s="7"/>
      <c r="G169" s="9" t="s">
        <v>157</v>
      </c>
      <c r="H169" s="5" t="str">
        <f>IF(F169="","",IFERROR(CONCATENATE("PEUA",VLOOKUP(ESTADO,REPORTE!AV$2:AW$33,2,0),DIDTRITO_FORM,CADER_FORM,IFERROR(INDEX(CA:CA,MATCH(DAY(F169),BZ:BZ,0),1),DAY(F169)),IFERROR(INDEX(CA:CA,MATCH(MONTH(F169),BZ:BZ,0),1),MONTH(F169)),YEAR(F169),G169),""))</f>
        <v/>
      </c>
      <c r="I169" s="4"/>
      <c r="J169" s="66"/>
      <c r="K169" s="66"/>
      <c r="L169" s="66"/>
      <c r="M169" s="2" t="str">
        <f>IFERROR(INDEX('padron cfe'!C:C,MATCH(DATOS!C169,'padron cfe'!A:A,0),1),"")</f>
        <v/>
      </c>
      <c r="N169" s="66" t="str">
        <f>IFERROR(IF(BT169="","",IF(INDEX(N$1:N168,MATCH(BT169,BT$1:BT168,0),1)=0,"",INDEX(N$1:N168,MATCH(BT169,BT$1:BT168,0),1))),"")</f>
        <v/>
      </c>
      <c r="O169" s="66" t="str">
        <f>IFERROR(IF(BT169="","",IF(INDEX(O$1:O168,MATCH(BT169,BT$1:BT168,0),1)=0,"",INDEX(O$1:O168,MATCH(BT169,BT$1:BT168,0),1))),"")</f>
        <v/>
      </c>
      <c r="P169" s="4"/>
      <c r="Q169" s="2"/>
      <c r="R169" s="66"/>
      <c r="T169" s="66"/>
      <c r="U169" s="5" t="str">
        <f>IFERROR(IF(INDEX(U$1:U168,MATCH(T169,T$1:T168,0),1)=0,"",INDEX(U$1:U168,MATCH(T169,T$1:T168,0),1)),"")</f>
        <v/>
      </c>
      <c r="V169" s="66"/>
      <c r="W169" s="5" t="str">
        <f>IFERROR(IF(INDEX(W$1:W168,MATCH(V169,V$1:V168,0),1)=0,"",INDEX(W$1:W168,MATCH(V169,V$1:V168,0),1)),"")</f>
        <v/>
      </c>
      <c r="X169" s="2" t="str">
        <f>IFERROR(INDEX('padron cfe'!D:D,MATCH(DATOS!C169,'padron cfe'!A:A,0),1),"")</f>
        <v/>
      </c>
      <c r="Y169" s="4"/>
      <c r="Z169" s="4"/>
      <c r="AA169" s="4"/>
      <c r="AB169" s="4"/>
      <c r="AC169" s="6" t="s">
        <v>157</v>
      </c>
      <c r="AD169" s="4"/>
      <c r="AE169" s="4" t="str">
        <f t="shared" si="37"/>
        <v/>
      </c>
      <c r="AF169" s="4"/>
      <c r="AG169" s="4"/>
      <c r="AH169" s="4"/>
      <c r="AI169" s="2" t="str">
        <f>IFERROR(IF(INDEX(AI$1:AI168,MATCH(BT169,BT$1:BT168,0),1)=0,"",INDEX(AI$1:AI168,MATCH(BT169,BT$1:BT168,0),1)),"")</f>
        <v/>
      </c>
      <c r="AJ169" s="2" t="str">
        <f>IFERROR(IF(INDEX(AJ$1:AJ168,MATCH(BT169,BT$1:BT168,0),1)=0,"",INDEX(AJ$1:AJ168,MATCH(BT169,BT$1:BT168,0),1)),"")</f>
        <v/>
      </c>
      <c r="AK169" s="2" t="str">
        <f>IFERROR(IF(INDEX(AK$1:AK168,MATCH(BT169,BT$1:BT168,0),1)=0,"",INDEX(AK$1:AK168,MATCH(BT169,BT$1:BT168,0),1)),"")</f>
        <v/>
      </c>
      <c r="AL169" s="31"/>
      <c r="AM169" s="31"/>
      <c r="AN169" s="2"/>
      <c r="AO169" s="4"/>
      <c r="AP169" s="4"/>
      <c r="AQ169" s="4"/>
      <c r="AR169" s="4"/>
      <c r="AS169" s="4"/>
      <c r="AT169" s="4"/>
      <c r="AU169" s="4"/>
      <c r="AV169" s="4"/>
      <c r="AW169" s="4"/>
      <c r="AY169" s="7"/>
      <c r="AZ169" s="47"/>
      <c r="BA169" s="66"/>
      <c r="BB169" s="66"/>
      <c r="BC169" s="66"/>
      <c r="BD169" s="78"/>
      <c r="BE169" s="66"/>
      <c r="BF169" s="66"/>
      <c r="BG169" s="4"/>
      <c r="BH169" s="69"/>
      <c r="BI169" s="4"/>
      <c r="BJ169" s="4"/>
      <c r="BK169" s="9"/>
      <c r="BL169" s="7"/>
      <c r="BM169" s="7"/>
      <c r="BN169" s="7"/>
      <c r="BO169" s="286"/>
      <c r="BP169" s="22"/>
      <c r="BQ169" s="7" t="str">
        <f t="shared" ca="1" si="38"/>
        <v/>
      </c>
      <c r="BR169" s="75" t="str">
        <f t="shared" si="39"/>
        <v/>
      </c>
      <c r="BS169" s="75" t="str">
        <f t="shared" si="40"/>
        <v/>
      </c>
      <c r="BT169" s="5" t="str">
        <f t="shared" si="41"/>
        <v/>
      </c>
      <c r="BU169" s="79" t="str">
        <f t="shared" si="42"/>
        <v/>
      </c>
      <c r="BV169" s="79" t="str">
        <f t="shared" si="43"/>
        <v/>
      </c>
      <c r="BW169" s="79" t="str">
        <f t="shared" si="44"/>
        <v/>
      </c>
      <c r="CC169" s="4" t="str">
        <f>IF(IFERROR(VLOOKUP(C169,C170:C$1993,1,0),"")="","",COUNTIF(C:C,C169))</f>
        <v/>
      </c>
      <c r="CG169" s="5" t="str">
        <f>IF(B169="","",IF(CC169="",1+(MAX(CG$2:CG168)),""))</f>
        <v/>
      </c>
      <c r="CH169" s="5" t="str">
        <f t="shared" si="45"/>
        <v/>
      </c>
      <c r="CI169" s="5" t="str">
        <f t="shared" si="46"/>
        <v/>
      </c>
      <c r="CJ169" s="14" t="str">
        <f t="shared" si="47"/>
        <v/>
      </c>
      <c r="CK169" s="25"/>
      <c r="CL169" s="15"/>
      <c r="CM169" s="5" t="str">
        <f t="shared" si="49"/>
        <v/>
      </c>
      <c r="CP169" s="5" t="str">
        <f t="shared" si="48"/>
        <v/>
      </c>
      <c r="CQ169" s="5" t="str">
        <f>IF(BT169="","",IFERROR(IF(VLOOKUP(BT169,BT$2:BT168,1,0)=0,"",""),BT169))</f>
        <v/>
      </c>
      <c r="CR169" s="22" t="str">
        <f>IF(CQ169="","",(IFERROR(VLOOKUP(MID(CQ169,1,1),$DI$2:DM$28,3,0),0)+IFERROR(VLOOKUP(MID(CQ169,2,1),DI$2:DM$28,4,0),0)+IFERROR(VLOOKUP(MID(CQ169,3,1),DI$2:DM$28,5,0),0)+(ROW(CQ169)/1000000000000)))</f>
        <v/>
      </c>
      <c r="CT169" s="5">
        <v>168</v>
      </c>
      <c r="CU169" s="5" t="str">
        <f>IFERROR(VLOOKUP(CT169,CP$2:CQ1245,2,0),"")</f>
        <v/>
      </c>
      <c r="DO169" s="5" t="e">
        <f>IF(REPORTE!AH$2="si",IF(C169=VALUE(REPORTE!C$22),IF(SUM(DO170:DO$1993),CONCATENATE(INT(B169),", "),INT(B169)),""),IF(C169=VALUE(REPORTE!C$21),IF(SUM(DO170:DO$1993),CONCATENATE(INT(B169),", "),INT(B169)),""))</f>
        <v>#VALUE!</v>
      </c>
    </row>
    <row r="170" spans="1:120" s="5" customFormat="1" ht="15" customHeight="1" x14ac:dyDescent="0.25">
      <c r="A170" s="4" t="str">
        <f t="shared" ca="1" si="36"/>
        <v/>
      </c>
      <c r="B170" s="6"/>
      <c r="C170" s="8"/>
      <c r="D170" s="1" t="str">
        <f>IFERROR(INDEX('padron cfe'!B:B,MATCH(DATOS!C170,'padron cfe'!A:A,0),1),"")</f>
        <v/>
      </c>
      <c r="E170" s="1"/>
      <c r="F170" s="7"/>
      <c r="G170" s="9" t="s">
        <v>157</v>
      </c>
      <c r="H170" s="5" t="str">
        <f>IF(F170="","",IFERROR(CONCATENATE("PEUA",VLOOKUP(ESTADO,REPORTE!AV$2:AW$33,2,0),DIDTRITO_FORM,CADER_FORM,IFERROR(INDEX(CA:CA,MATCH(DAY(F170),BZ:BZ,0),1),DAY(F170)),IFERROR(INDEX(CA:CA,MATCH(MONTH(F170),BZ:BZ,0),1),MONTH(F170)),YEAR(F170),G170),""))</f>
        <v/>
      </c>
      <c r="I170" s="4"/>
      <c r="J170" s="66"/>
      <c r="K170" s="66"/>
      <c r="L170" s="66"/>
      <c r="M170" s="2" t="str">
        <f>IFERROR(INDEX('padron cfe'!C:C,MATCH(DATOS!C170,'padron cfe'!A:A,0),1),"")</f>
        <v/>
      </c>
      <c r="N170" s="66" t="str">
        <f>IFERROR(IF(BT170="","",IF(INDEX(N$1:N169,MATCH(BT170,BT$1:BT169,0),1)=0,"",INDEX(N$1:N169,MATCH(BT170,BT$1:BT169,0),1))),"")</f>
        <v/>
      </c>
      <c r="O170" s="66" t="str">
        <f>IFERROR(IF(BT170="","",IF(INDEX(O$1:O169,MATCH(BT170,BT$1:BT169,0),1)=0,"",INDEX(O$1:O169,MATCH(BT170,BT$1:BT169,0),1))),"")</f>
        <v/>
      </c>
      <c r="P170" s="4"/>
      <c r="Q170" s="2"/>
      <c r="R170" s="66"/>
      <c r="T170" s="66"/>
      <c r="U170" s="5" t="str">
        <f>IFERROR(IF(INDEX(U$1:U169,MATCH(T170,T$1:T169,0),1)=0,"",INDEX(U$1:U169,MATCH(T170,T$1:T169,0),1)),"")</f>
        <v/>
      </c>
      <c r="V170" s="66"/>
      <c r="W170" s="5" t="str">
        <f>IFERROR(IF(INDEX(W$1:W169,MATCH(V170,V$1:V169,0),1)=0,"",INDEX(W$1:W169,MATCH(V170,V$1:V169,0),1)),"")</f>
        <v/>
      </c>
      <c r="X170" s="2" t="str">
        <f>IFERROR(INDEX('padron cfe'!D:D,MATCH(DATOS!C170,'padron cfe'!A:A,0),1),"")</f>
        <v/>
      </c>
      <c r="Y170" s="4"/>
      <c r="Z170" s="4"/>
      <c r="AA170" s="4"/>
      <c r="AB170" s="4"/>
      <c r="AC170" s="6" t="s">
        <v>157</v>
      </c>
      <c r="AD170" s="4"/>
      <c r="AE170" s="4" t="str">
        <f t="shared" si="37"/>
        <v/>
      </c>
      <c r="AF170" s="4"/>
      <c r="AG170" s="4"/>
      <c r="AH170" s="4"/>
      <c r="AI170" s="2" t="str">
        <f>IFERROR(IF(INDEX(AI$1:AI169,MATCH(BT170,BT$1:BT169,0),1)=0,"",INDEX(AI$1:AI169,MATCH(BT170,BT$1:BT169,0),1)),"")</f>
        <v/>
      </c>
      <c r="AJ170" s="2" t="str">
        <f>IFERROR(IF(INDEX(AJ$1:AJ169,MATCH(BT170,BT$1:BT169,0),1)=0,"",INDEX(AJ$1:AJ169,MATCH(BT170,BT$1:BT169,0),1)),"")</f>
        <v/>
      </c>
      <c r="AK170" s="2" t="str">
        <f>IFERROR(IF(INDEX(AK$1:AK169,MATCH(BT170,BT$1:BT169,0),1)=0,"",INDEX(AK$1:AK169,MATCH(BT170,BT$1:BT169,0),1)),"")</f>
        <v/>
      </c>
      <c r="AL170" s="31"/>
      <c r="AM170" s="31"/>
      <c r="AN170" s="2"/>
      <c r="AO170" s="4"/>
      <c r="AP170" s="4"/>
      <c r="AQ170" s="4"/>
      <c r="AR170" s="4"/>
      <c r="AS170" s="4"/>
      <c r="AT170" s="4"/>
      <c r="AU170" s="4"/>
      <c r="AV170" s="4"/>
      <c r="AW170" s="4"/>
      <c r="AY170" s="7"/>
      <c r="AZ170" s="47"/>
      <c r="BA170" s="66"/>
      <c r="BB170" s="66"/>
      <c r="BC170" s="66"/>
      <c r="BD170" s="78"/>
      <c r="BE170" s="66"/>
      <c r="BF170" s="66"/>
      <c r="BG170" s="4"/>
      <c r="BH170" s="69"/>
      <c r="BI170" s="4"/>
      <c r="BJ170" s="4"/>
      <c r="BK170" s="9" t="s">
        <v>157</v>
      </c>
      <c r="BL170" s="7"/>
      <c r="BM170" s="7"/>
      <c r="BN170" s="7"/>
      <c r="BO170" s="286"/>
      <c r="BP170" s="22"/>
      <c r="BQ170" s="7" t="str">
        <f t="shared" ca="1" si="38"/>
        <v/>
      </c>
      <c r="BR170" s="75" t="str">
        <f t="shared" si="39"/>
        <v/>
      </c>
      <c r="BS170" s="75" t="str">
        <f t="shared" si="40"/>
        <v/>
      </c>
      <c r="BT170" s="5" t="str">
        <f t="shared" si="41"/>
        <v/>
      </c>
      <c r="BU170" s="79" t="str">
        <f t="shared" si="42"/>
        <v/>
      </c>
      <c r="BV170" s="79" t="str">
        <f t="shared" si="43"/>
        <v/>
      </c>
      <c r="BW170" s="79" t="str">
        <f t="shared" si="44"/>
        <v/>
      </c>
      <c r="CC170" s="4" t="str">
        <f>IF(IFERROR(VLOOKUP(C170,C171:C$1993,1,0),"")="","",COUNTIF(C:C,C170))</f>
        <v/>
      </c>
      <c r="CG170" s="5" t="str">
        <f>IF(B170="","",IF(CC170="",1+(MAX(CG$2:CG169)),""))</f>
        <v/>
      </c>
      <c r="CH170" s="5" t="str">
        <f t="shared" si="45"/>
        <v/>
      </c>
      <c r="CI170" s="5" t="str">
        <f t="shared" si="46"/>
        <v/>
      </c>
      <c r="CJ170" s="14" t="str">
        <f t="shared" si="47"/>
        <v/>
      </c>
      <c r="CK170" s="25"/>
      <c r="CL170" s="15"/>
      <c r="CM170" s="5" t="str">
        <f t="shared" si="49"/>
        <v/>
      </c>
      <c r="CP170" s="5" t="str">
        <f t="shared" si="48"/>
        <v/>
      </c>
      <c r="CQ170" s="5" t="str">
        <f>IF(BT170="","",IFERROR(IF(VLOOKUP(BT170,BT$2:BT169,1,0)=0,"",""),BT170))</f>
        <v/>
      </c>
      <c r="CR170" s="22" t="str">
        <f>IF(CQ170="","",(IFERROR(VLOOKUP(MID(CQ170,1,1),$DI$2:DM$28,3,0),0)+IFERROR(VLOOKUP(MID(CQ170,2,1),DI$2:DM$28,4,0),0)+IFERROR(VLOOKUP(MID(CQ170,3,1),DI$2:DM$28,5,0),0)+(ROW(CQ170)/1000000000000)))</f>
        <v/>
      </c>
      <c r="CT170" s="5">
        <v>169</v>
      </c>
      <c r="CU170" s="5" t="str">
        <f>IFERROR(VLOOKUP(CT170,CP$2:CQ1246,2,0),"")</f>
        <v/>
      </c>
      <c r="DO170" s="5" t="e">
        <f>IF(REPORTE!AH$2="si",IF(C170=VALUE(REPORTE!C$22),IF(SUM(DO171:DO$1993),CONCATENATE(INT(B170),", "),INT(B170)),""),IF(C170=VALUE(REPORTE!C$21),IF(SUM(DO171:DO$1993),CONCATENATE(INT(B170),", "),INT(B170)),""))</f>
        <v>#VALUE!</v>
      </c>
      <c r="DP170" s="5" t="e">
        <f>CONCATENATE(DO170,DO171,DO172,DO173,DO174,DO175,DO176,DO177,DO178,DO179,DO180,DO181,DO182,DO183,DO184,DO185,DO186,DO187,DO188,DO189,DO190,DO191,DO192,DO193,DO194,DO195,DO196,DO197,DO198,DO199,DO200,DO201,DO202,DO203,DO204,DO205,DO206,DO207,DO208,DO209,DO210,DO211)</f>
        <v>#VALUE!</v>
      </c>
    </row>
    <row r="171" spans="1:120" s="5" customFormat="1" ht="15" customHeight="1" x14ac:dyDescent="0.25">
      <c r="A171" s="4" t="str">
        <f t="shared" ca="1" si="36"/>
        <v/>
      </c>
      <c r="B171" s="6"/>
      <c r="C171" s="8"/>
      <c r="D171" s="1" t="str">
        <f>IFERROR(INDEX('padron cfe'!B:B,MATCH(DATOS!C171,'padron cfe'!A:A,0),1),"")</f>
        <v/>
      </c>
      <c r="E171" s="1"/>
      <c r="F171" s="7"/>
      <c r="G171" s="9" t="s">
        <v>157</v>
      </c>
      <c r="H171" s="5" t="str">
        <f>IF(F171="","",IFERROR(CONCATENATE("PEUA",VLOOKUP(ESTADO,REPORTE!AV$2:AW$33,2,0),DIDTRITO_FORM,CADER_FORM,IFERROR(INDEX(CA:CA,MATCH(DAY(F171),BZ:BZ,0),1),DAY(F171)),IFERROR(INDEX(CA:CA,MATCH(MONTH(F171),BZ:BZ,0),1),MONTH(F171)),YEAR(F171),G171),""))</f>
        <v/>
      </c>
      <c r="I171" s="4"/>
      <c r="J171" s="66"/>
      <c r="K171" s="66"/>
      <c r="L171" s="66"/>
      <c r="M171" s="2" t="str">
        <f>IFERROR(INDEX('padron cfe'!C:C,MATCH(DATOS!C171,'padron cfe'!A:A,0),1),"")</f>
        <v/>
      </c>
      <c r="N171" s="66" t="str">
        <f>IFERROR(IF(BT171="","",IF(INDEX(N$1:N170,MATCH(BT171,BT$1:BT170,0),1)=0,"",INDEX(N$1:N170,MATCH(BT171,BT$1:BT170,0),1))),"")</f>
        <v/>
      </c>
      <c r="O171" s="66" t="str">
        <f>IFERROR(IF(BT171="","",IF(INDEX(O$1:O170,MATCH(BT171,BT$1:BT170,0),1)=0,"",INDEX(O$1:O170,MATCH(BT171,BT$1:BT170,0),1))),"")</f>
        <v/>
      </c>
      <c r="P171" s="4"/>
      <c r="Q171" s="2"/>
      <c r="R171" s="66"/>
      <c r="T171" s="66"/>
      <c r="U171" s="5" t="str">
        <f>IFERROR(IF(INDEX(U$1:U170,MATCH(T171,T$1:T170,0),1)=0,"",INDEX(U$1:U170,MATCH(T171,T$1:T170,0),1)),"")</f>
        <v/>
      </c>
      <c r="V171" s="66"/>
      <c r="W171" s="5" t="str">
        <f>IFERROR(IF(INDEX(W$1:W170,MATCH(V171,V$1:V170,0),1)=0,"",INDEX(W$1:W170,MATCH(V171,V$1:V170,0),1)),"")</f>
        <v/>
      </c>
      <c r="X171" s="2" t="str">
        <f>IFERROR(INDEX('padron cfe'!D:D,MATCH(DATOS!C171,'padron cfe'!A:A,0),1),"")</f>
        <v/>
      </c>
      <c r="Y171" s="4"/>
      <c r="Z171" s="4"/>
      <c r="AA171" s="4"/>
      <c r="AB171" s="4"/>
      <c r="AC171" s="6" t="s">
        <v>157</v>
      </c>
      <c r="AD171" s="4"/>
      <c r="AE171" s="4" t="str">
        <f t="shared" si="37"/>
        <v/>
      </c>
      <c r="AF171" s="4"/>
      <c r="AG171" s="4"/>
      <c r="AH171" s="4"/>
      <c r="AI171" s="2" t="str">
        <f>IFERROR(IF(INDEX(AI$1:AI170,MATCH(BT171,BT$1:BT170,0),1)=0,"",INDEX(AI$1:AI170,MATCH(BT171,BT$1:BT170,0),1)),"")</f>
        <v/>
      </c>
      <c r="AJ171" s="2" t="str">
        <f>IFERROR(IF(INDEX(AJ$1:AJ170,MATCH(BT171,BT$1:BT170,0),1)=0,"",INDEX(AJ$1:AJ170,MATCH(BT171,BT$1:BT170,0),1)),"")</f>
        <v/>
      </c>
      <c r="AK171" s="2" t="str">
        <f>IFERROR(IF(INDEX(AK$1:AK170,MATCH(BT171,BT$1:BT170,0),1)=0,"",INDEX(AK$1:AK170,MATCH(BT171,BT$1:BT170,0),1)),"")</f>
        <v/>
      </c>
      <c r="AL171" s="31"/>
      <c r="AM171" s="31"/>
      <c r="AN171" s="2"/>
      <c r="AO171" s="4"/>
      <c r="AP171" s="4"/>
      <c r="AQ171" s="4"/>
      <c r="AR171" s="4"/>
      <c r="AS171" s="4"/>
      <c r="AT171" s="4"/>
      <c r="AU171" s="4"/>
      <c r="AV171" s="4"/>
      <c r="AW171" s="4"/>
      <c r="AY171" s="7"/>
      <c r="AZ171" s="47"/>
      <c r="BA171" s="66"/>
      <c r="BB171" s="66"/>
      <c r="BC171" s="66"/>
      <c r="BD171" s="78"/>
      <c r="BE171" s="66"/>
      <c r="BF171" s="66"/>
      <c r="BG171" s="4"/>
      <c r="BH171" s="69"/>
      <c r="BI171" s="4"/>
      <c r="BJ171" s="4"/>
      <c r="BK171" s="9"/>
      <c r="BL171" s="7"/>
      <c r="BM171" s="7"/>
      <c r="BN171" s="7"/>
      <c r="BO171" s="286"/>
      <c r="BP171" s="22"/>
      <c r="BQ171" s="7" t="str">
        <f t="shared" ca="1" si="38"/>
        <v/>
      </c>
      <c r="BR171" s="75" t="str">
        <f t="shared" si="39"/>
        <v/>
      </c>
      <c r="BS171" s="75" t="str">
        <f t="shared" si="40"/>
        <v/>
      </c>
      <c r="BT171" s="5" t="str">
        <f t="shared" si="41"/>
        <v/>
      </c>
      <c r="BU171" s="79" t="str">
        <f t="shared" si="42"/>
        <v/>
      </c>
      <c r="BV171" s="79" t="str">
        <f t="shared" si="43"/>
        <v/>
      </c>
      <c r="BW171" s="79" t="str">
        <f t="shared" si="44"/>
        <v/>
      </c>
      <c r="CC171" s="4" t="str">
        <f>IF(IFERROR(VLOOKUP(C171,C172:C$1993,1,0),"")="","",COUNTIF(C:C,C171))</f>
        <v/>
      </c>
      <c r="CG171" s="5" t="str">
        <f>IF(B171="","",IF(CC171="",1+(MAX(CG$2:CG170)),""))</f>
        <v/>
      </c>
      <c r="CH171" s="5" t="str">
        <f t="shared" si="45"/>
        <v/>
      </c>
      <c r="CI171" s="5" t="str">
        <f t="shared" si="46"/>
        <v/>
      </c>
      <c r="CJ171" s="14" t="str">
        <f t="shared" si="47"/>
        <v/>
      </c>
      <c r="CK171" s="25"/>
      <c r="CL171" s="15"/>
      <c r="CM171" s="5" t="str">
        <f t="shared" si="49"/>
        <v/>
      </c>
      <c r="CP171" s="5" t="str">
        <f t="shared" si="48"/>
        <v/>
      </c>
      <c r="CQ171" s="5" t="str">
        <f>IF(BT171="","",IFERROR(IF(VLOOKUP(BT171,BT$2:BT170,1,0)=0,"",""),BT171))</f>
        <v/>
      </c>
      <c r="CR171" s="22" t="str">
        <f>IF(CQ171="","",(IFERROR(VLOOKUP(MID(CQ171,1,1),$DI$2:DM$28,3,0),0)+IFERROR(VLOOKUP(MID(CQ171,2,1),DI$2:DM$28,4,0),0)+IFERROR(VLOOKUP(MID(CQ171,3,1),DI$2:DM$28,5,0),0)+(ROW(CQ171)/1000000000000)))</f>
        <v/>
      </c>
      <c r="CT171" s="5">
        <v>170</v>
      </c>
      <c r="CU171" s="5" t="str">
        <f>IFERROR(VLOOKUP(CT171,CP$2:CQ1247,2,0),"")</f>
        <v/>
      </c>
      <c r="DO171" s="5" t="e">
        <f>IF(REPORTE!AH$2="si",IF(C171=VALUE(REPORTE!C$22),IF(SUM(DO172:DO$1993),CONCATENATE(INT(B171),", "),INT(B171)),""),IF(C171=VALUE(REPORTE!C$21),IF(SUM(DO172:DO$1993),CONCATENATE(INT(B171),", "),INT(B171)),""))</f>
        <v>#VALUE!</v>
      </c>
    </row>
    <row r="172" spans="1:120" s="5" customFormat="1" ht="15" customHeight="1" x14ac:dyDescent="0.25">
      <c r="A172" s="4" t="str">
        <f t="shared" ca="1" si="36"/>
        <v/>
      </c>
      <c r="B172" s="6"/>
      <c r="C172" s="8"/>
      <c r="D172" s="1" t="str">
        <f>IFERROR(INDEX('padron cfe'!B:B,MATCH(DATOS!C172,'padron cfe'!A:A,0),1),"")</f>
        <v/>
      </c>
      <c r="E172" s="1"/>
      <c r="F172" s="7"/>
      <c r="G172" s="9" t="s">
        <v>157</v>
      </c>
      <c r="H172" s="5" t="str">
        <f>IF(F172="","",IFERROR(CONCATENATE("PEUA",VLOOKUP(ESTADO,REPORTE!AV$2:AW$33,2,0),DIDTRITO_FORM,CADER_FORM,IFERROR(INDEX(CA:CA,MATCH(DAY(F172),BZ:BZ,0),1),DAY(F172)),IFERROR(INDEX(CA:CA,MATCH(MONTH(F172),BZ:BZ,0),1),MONTH(F172)),YEAR(F172),G172),""))</f>
        <v/>
      </c>
      <c r="I172" s="4"/>
      <c r="J172" s="66"/>
      <c r="K172" s="66"/>
      <c r="L172" s="66"/>
      <c r="M172" s="2" t="str">
        <f>IFERROR(INDEX('padron cfe'!C:C,MATCH(DATOS!C172,'padron cfe'!A:A,0),1),"")</f>
        <v/>
      </c>
      <c r="N172" s="66" t="str">
        <f>IFERROR(IF(BT172="","",IF(INDEX(N$1:N171,MATCH(BT172,BT$1:BT171,0),1)=0,"",INDEX(N$1:N171,MATCH(BT172,BT$1:BT171,0),1))),"")</f>
        <v/>
      </c>
      <c r="O172" s="66" t="str">
        <f>IFERROR(IF(BT172="","",IF(INDEX(O$1:O171,MATCH(BT172,BT$1:BT171,0),1)=0,"",INDEX(O$1:O171,MATCH(BT172,BT$1:BT171,0),1))),"")</f>
        <v/>
      </c>
      <c r="P172" s="4"/>
      <c r="Q172" s="2"/>
      <c r="R172" s="66"/>
      <c r="T172" s="66"/>
      <c r="U172" s="5" t="str">
        <f>IFERROR(IF(INDEX(U$1:U171,MATCH(T172,T$1:T171,0),1)=0,"",INDEX(U$1:U171,MATCH(T172,T$1:T171,0),1)),"")</f>
        <v/>
      </c>
      <c r="V172" s="66"/>
      <c r="W172" s="5" t="str">
        <f>IFERROR(IF(INDEX(W$1:W171,MATCH(V172,V$1:V171,0),1)=0,"",INDEX(W$1:W171,MATCH(V172,V$1:V171,0),1)),"")</f>
        <v/>
      </c>
      <c r="X172" s="2" t="str">
        <f>IFERROR(INDEX('padron cfe'!D:D,MATCH(DATOS!C172,'padron cfe'!A:A,0),1),"")</f>
        <v/>
      </c>
      <c r="Y172" s="4"/>
      <c r="Z172" s="4"/>
      <c r="AA172" s="4"/>
      <c r="AB172" s="4"/>
      <c r="AC172" s="6" t="s">
        <v>157</v>
      </c>
      <c r="AD172" s="4"/>
      <c r="AE172" s="4" t="str">
        <f t="shared" si="37"/>
        <v/>
      </c>
      <c r="AF172" s="4"/>
      <c r="AG172" s="4"/>
      <c r="AH172" s="4"/>
      <c r="AI172" s="2" t="str">
        <f>IFERROR(IF(INDEX(AI$1:AI171,MATCH(BT172,BT$1:BT171,0),1)=0,"",INDEX(AI$1:AI171,MATCH(BT172,BT$1:BT171,0),1)),"")</f>
        <v/>
      </c>
      <c r="AJ172" s="2" t="str">
        <f>IFERROR(IF(INDEX(AJ$1:AJ171,MATCH(BT172,BT$1:BT171,0),1)=0,"",INDEX(AJ$1:AJ171,MATCH(BT172,BT$1:BT171,0),1)),"")</f>
        <v/>
      </c>
      <c r="AK172" s="2" t="str">
        <f>IFERROR(IF(INDEX(AK$1:AK171,MATCH(BT172,BT$1:BT171,0),1)=0,"",INDEX(AK$1:AK171,MATCH(BT172,BT$1:BT171,0),1)),"")</f>
        <v/>
      </c>
      <c r="AL172" s="31"/>
      <c r="AM172" s="31"/>
      <c r="AN172" s="2"/>
      <c r="AO172" s="4"/>
      <c r="AP172" s="4"/>
      <c r="AQ172" s="4"/>
      <c r="AR172" s="4"/>
      <c r="AS172" s="4"/>
      <c r="AT172" s="4"/>
      <c r="AU172" s="4"/>
      <c r="AV172" s="4"/>
      <c r="AW172" s="4"/>
      <c r="AY172" s="7"/>
      <c r="AZ172" s="47"/>
      <c r="BA172" s="66"/>
      <c r="BB172" s="66"/>
      <c r="BC172" s="66"/>
      <c r="BD172" s="78"/>
      <c r="BE172" s="66"/>
      <c r="BF172" s="66"/>
      <c r="BG172" s="4"/>
      <c r="BH172" s="69"/>
      <c r="BI172" s="4"/>
      <c r="BJ172" s="4"/>
      <c r="BK172" s="9" t="s">
        <v>157</v>
      </c>
      <c r="BL172" s="7"/>
      <c r="BM172" s="7"/>
      <c r="BN172" s="7"/>
      <c r="BO172" s="286"/>
      <c r="BP172" s="22"/>
      <c r="BQ172" s="7" t="str">
        <f t="shared" ca="1" si="38"/>
        <v/>
      </c>
      <c r="BR172" s="75" t="str">
        <f t="shared" si="39"/>
        <v/>
      </c>
      <c r="BS172" s="75" t="str">
        <f t="shared" si="40"/>
        <v/>
      </c>
      <c r="BT172" s="5" t="str">
        <f t="shared" si="41"/>
        <v/>
      </c>
      <c r="BU172" s="79" t="str">
        <f t="shared" si="42"/>
        <v/>
      </c>
      <c r="BV172" s="79" t="str">
        <f t="shared" si="43"/>
        <v/>
      </c>
      <c r="BW172" s="79" t="str">
        <f t="shared" si="44"/>
        <v/>
      </c>
      <c r="CC172" s="4" t="str">
        <f>IF(IFERROR(VLOOKUP(C172,C173:C$1993,1,0),"")="","",COUNTIF(C:C,C172))</f>
        <v/>
      </c>
      <c r="CG172" s="5" t="str">
        <f>IF(B172="","",IF(CC172="",1+(MAX(CG$2:CG171)),""))</f>
        <v/>
      </c>
      <c r="CH172" s="5" t="str">
        <f t="shared" si="45"/>
        <v/>
      </c>
      <c r="CI172" s="5" t="str">
        <f t="shared" si="46"/>
        <v/>
      </c>
      <c r="CJ172" s="14" t="str">
        <f t="shared" si="47"/>
        <v/>
      </c>
      <c r="CK172" s="25"/>
      <c r="CL172" s="15"/>
      <c r="CM172" s="5" t="str">
        <f t="shared" si="49"/>
        <v/>
      </c>
      <c r="CP172" s="5" t="str">
        <f t="shared" si="48"/>
        <v/>
      </c>
      <c r="CQ172" s="5" t="str">
        <f>IF(BT172="","",IFERROR(IF(VLOOKUP(BT172,BT$2:BT171,1,0)=0,"",""),BT172))</f>
        <v/>
      </c>
      <c r="CR172" s="22" t="str">
        <f>IF(CQ172="","",(IFERROR(VLOOKUP(MID(CQ172,1,1),$DI$2:DM$28,3,0),0)+IFERROR(VLOOKUP(MID(CQ172,2,1),DI$2:DM$28,4,0),0)+IFERROR(VLOOKUP(MID(CQ172,3,1),DI$2:DM$28,5,0),0)+(ROW(CQ172)/1000000000000)))</f>
        <v/>
      </c>
      <c r="CT172" s="5">
        <v>171</v>
      </c>
      <c r="CU172" s="5" t="str">
        <f>IFERROR(VLOOKUP(CT172,CP$2:CQ1248,2,0),"")</f>
        <v/>
      </c>
      <c r="DO172" s="5" t="e">
        <f>IF(REPORTE!AH$2="si",IF(C172=VALUE(REPORTE!C$22),IF(SUM(DO173:DO$1993),CONCATENATE(INT(B172),", "),INT(B172)),""),IF(C172=VALUE(REPORTE!C$21),IF(SUM(DO173:DO$1993),CONCATENATE(INT(B172),", "),INT(B172)),""))</f>
        <v>#VALUE!</v>
      </c>
    </row>
    <row r="173" spans="1:120" s="5" customFormat="1" ht="15" customHeight="1" x14ac:dyDescent="0.25">
      <c r="A173" s="4" t="str">
        <f t="shared" ca="1" si="36"/>
        <v/>
      </c>
      <c r="B173" s="6"/>
      <c r="C173" s="8"/>
      <c r="D173" s="1" t="str">
        <f>IFERROR(INDEX('padron cfe'!B:B,MATCH(DATOS!C173,'padron cfe'!A:A,0),1),"")</f>
        <v/>
      </c>
      <c r="E173" s="1"/>
      <c r="F173" s="7"/>
      <c r="G173" s="9" t="s">
        <v>157</v>
      </c>
      <c r="H173" s="5" t="str">
        <f>IF(F173="","",IFERROR(CONCATENATE("PEUA",VLOOKUP(ESTADO,REPORTE!AV$2:AW$33,2,0),DIDTRITO_FORM,CADER_FORM,IFERROR(INDEX(CA:CA,MATCH(DAY(F173),BZ:BZ,0),1),DAY(F173)),IFERROR(INDEX(CA:CA,MATCH(MONTH(F173),BZ:BZ,0),1),MONTH(F173)),YEAR(F173),G173),""))</f>
        <v/>
      </c>
      <c r="I173" s="4"/>
      <c r="J173" s="66"/>
      <c r="K173" s="66"/>
      <c r="L173" s="66"/>
      <c r="M173" s="2" t="str">
        <f>IFERROR(INDEX('padron cfe'!C:C,MATCH(DATOS!C173,'padron cfe'!A:A,0),1),"")</f>
        <v/>
      </c>
      <c r="N173" s="66" t="str">
        <f>IFERROR(IF(BT173="","",IF(INDEX(N$1:N172,MATCH(BT173,BT$1:BT172,0),1)=0,"",INDEX(N$1:N172,MATCH(BT173,BT$1:BT172,0),1))),"")</f>
        <v/>
      </c>
      <c r="O173" s="66" t="str">
        <f>IFERROR(IF(BT173="","",IF(INDEX(O$1:O172,MATCH(BT173,BT$1:BT172,0),1)=0,"",INDEX(O$1:O172,MATCH(BT173,BT$1:BT172,0),1))),"")</f>
        <v/>
      </c>
      <c r="P173" s="4"/>
      <c r="Q173" s="2"/>
      <c r="R173" s="66"/>
      <c r="T173" s="66"/>
      <c r="U173" s="5" t="str">
        <f>IFERROR(IF(INDEX(U$1:U172,MATCH(T173,T$1:T172,0),1)=0,"",INDEX(U$1:U172,MATCH(T173,T$1:T172,0),1)),"")</f>
        <v/>
      </c>
      <c r="V173" s="66"/>
      <c r="W173" s="5" t="str">
        <f>IFERROR(IF(INDEX(W$1:W172,MATCH(V173,V$1:V172,0),1)=0,"",INDEX(W$1:W172,MATCH(V173,V$1:V172,0),1)),"")</f>
        <v/>
      </c>
      <c r="X173" s="2" t="str">
        <f>IFERROR(INDEX('padron cfe'!D:D,MATCH(DATOS!C173,'padron cfe'!A:A,0),1),"")</f>
        <v/>
      </c>
      <c r="Y173" s="4"/>
      <c r="Z173" s="4"/>
      <c r="AA173" s="4"/>
      <c r="AB173" s="4"/>
      <c r="AC173" s="6" t="s">
        <v>157</v>
      </c>
      <c r="AD173" s="4"/>
      <c r="AE173" s="4" t="str">
        <f t="shared" si="37"/>
        <v/>
      </c>
      <c r="AF173" s="4"/>
      <c r="AG173" s="4"/>
      <c r="AH173" s="4"/>
      <c r="AI173" s="2" t="str">
        <f>IFERROR(IF(INDEX(AI$1:AI172,MATCH(BT173,BT$1:BT172,0),1)=0,"",INDEX(AI$1:AI172,MATCH(BT173,BT$1:BT172,0),1)),"")</f>
        <v/>
      </c>
      <c r="AJ173" s="2" t="str">
        <f>IFERROR(IF(INDEX(AJ$1:AJ172,MATCH(BT173,BT$1:BT172,0),1)=0,"",INDEX(AJ$1:AJ172,MATCH(BT173,BT$1:BT172,0),1)),"")</f>
        <v/>
      </c>
      <c r="AK173" s="2" t="str">
        <f>IFERROR(IF(INDEX(AK$1:AK172,MATCH(BT173,BT$1:BT172,0),1)=0,"",INDEX(AK$1:AK172,MATCH(BT173,BT$1:BT172,0),1)),"")</f>
        <v/>
      </c>
      <c r="AL173" s="31"/>
      <c r="AM173" s="31"/>
      <c r="AN173" s="2"/>
      <c r="AO173" s="4"/>
      <c r="AP173" s="4"/>
      <c r="AQ173" s="4"/>
      <c r="AR173" s="4"/>
      <c r="AS173" s="4"/>
      <c r="AT173" s="4"/>
      <c r="AU173" s="4"/>
      <c r="AV173" s="4"/>
      <c r="AW173" s="4"/>
      <c r="AY173" s="7"/>
      <c r="AZ173" s="47"/>
      <c r="BA173" s="66"/>
      <c r="BB173" s="66"/>
      <c r="BC173" s="66"/>
      <c r="BD173" s="78"/>
      <c r="BE173" s="66"/>
      <c r="BF173" s="66"/>
      <c r="BG173" s="4"/>
      <c r="BH173" s="69"/>
      <c r="BI173" s="4"/>
      <c r="BJ173" s="4"/>
      <c r="BK173" s="9"/>
      <c r="BL173" s="7"/>
      <c r="BM173" s="7"/>
      <c r="BN173" s="7"/>
      <c r="BO173" s="286"/>
      <c r="BP173" s="22"/>
      <c r="BQ173" s="7" t="str">
        <f t="shared" ca="1" si="38"/>
        <v/>
      </c>
      <c r="BR173" s="75" t="str">
        <f t="shared" si="39"/>
        <v/>
      </c>
      <c r="BS173" s="75" t="str">
        <f t="shared" si="40"/>
        <v/>
      </c>
      <c r="BT173" s="5" t="str">
        <f t="shared" si="41"/>
        <v/>
      </c>
      <c r="BU173" s="79" t="str">
        <f t="shared" si="42"/>
        <v/>
      </c>
      <c r="BV173" s="79" t="str">
        <f t="shared" si="43"/>
        <v/>
      </c>
      <c r="BW173" s="79" t="str">
        <f t="shared" si="44"/>
        <v/>
      </c>
      <c r="CC173" s="4" t="str">
        <f>IF(IFERROR(VLOOKUP(C173,C174:C$1993,1,0),"")="","",COUNTIF(C:C,C173))</f>
        <v/>
      </c>
      <c r="CG173" s="5" t="str">
        <f>IF(B173="","",IF(CC173="",1+(MAX(CG$2:CG172)),""))</f>
        <v/>
      </c>
      <c r="CH173" s="5" t="str">
        <f t="shared" si="45"/>
        <v/>
      </c>
      <c r="CI173" s="5" t="str">
        <f t="shared" si="46"/>
        <v/>
      </c>
      <c r="CJ173" s="14" t="str">
        <f t="shared" si="47"/>
        <v/>
      </c>
      <c r="CK173" s="25"/>
      <c r="CL173" s="15"/>
      <c r="CM173" s="5" t="str">
        <f t="shared" si="49"/>
        <v/>
      </c>
      <c r="CP173" s="5" t="str">
        <f t="shared" si="48"/>
        <v/>
      </c>
      <c r="CQ173" s="5" t="str">
        <f>IF(BT173="","",IFERROR(IF(VLOOKUP(BT173,BT$2:BT172,1,0)=0,"",""),BT173))</f>
        <v/>
      </c>
      <c r="CR173" s="22" t="str">
        <f>IF(CQ173="","",(IFERROR(VLOOKUP(MID(CQ173,1,1),$DI$2:DM$28,3,0),0)+IFERROR(VLOOKUP(MID(CQ173,2,1),DI$2:DM$28,4,0),0)+IFERROR(VLOOKUP(MID(CQ173,3,1),DI$2:DM$28,5,0),0)+(ROW(CQ173)/1000000000000)))</f>
        <v/>
      </c>
      <c r="CT173" s="5">
        <v>172</v>
      </c>
      <c r="CU173" s="5" t="str">
        <f>IFERROR(VLOOKUP(CT173,CP$2:CQ1249,2,0),"")</f>
        <v/>
      </c>
      <c r="DO173" s="5" t="e">
        <f>IF(REPORTE!AH$2="si",IF(C173=VALUE(REPORTE!C$22),IF(SUM(DO174:DO$1993),CONCATENATE(INT(B173),", "),INT(B173)),""),IF(C173=VALUE(REPORTE!C$21),IF(SUM(DO174:DO$1993),CONCATENATE(INT(B173),", "),INT(B173)),""))</f>
        <v>#VALUE!</v>
      </c>
    </row>
    <row r="174" spans="1:120" s="5" customFormat="1" ht="15" customHeight="1" x14ac:dyDescent="0.25">
      <c r="A174" s="4" t="str">
        <f t="shared" ca="1" si="36"/>
        <v/>
      </c>
      <c r="B174" s="6"/>
      <c r="C174" s="8"/>
      <c r="D174" s="1" t="str">
        <f>IFERROR(INDEX('padron cfe'!B:B,MATCH(DATOS!C174,'padron cfe'!A:A,0),1),"")</f>
        <v/>
      </c>
      <c r="E174" s="1"/>
      <c r="F174" s="7"/>
      <c r="G174" s="9" t="s">
        <v>157</v>
      </c>
      <c r="H174" s="5" t="str">
        <f>IF(F174="","",IFERROR(CONCATENATE("PEUA",VLOOKUP(ESTADO,REPORTE!AV$2:AW$33,2,0),DIDTRITO_FORM,CADER_FORM,IFERROR(INDEX(CA:CA,MATCH(DAY(F174),BZ:BZ,0),1),DAY(F174)),IFERROR(INDEX(CA:CA,MATCH(MONTH(F174),BZ:BZ,0),1),MONTH(F174)),YEAR(F174),G174),""))</f>
        <v/>
      </c>
      <c r="I174" s="4"/>
      <c r="J174" s="66"/>
      <c r="K174" s="66"/>
      <c r="L174" s="66"/>
      <c r="M174" s="2" t="str">
        <f>IFERROR(INDEX('padron cfe'!C:C,MATCH(DATOS!C174,'padron cfe'!A:A,0),1),"")</f>
        <v/>
      </c>
      <c r="N174" s="66" t="str">
        <f>IFERROR(IF(BT174="","",IF(INDEX(N$1:N173,MATCH(BT174,BT$1:BT173,0),1)=0,"",INDEX(N$1:N173,MATCH(BT174,BT$1:BT173,0),1))),"")</f>
        <v/>
      </c>
      <c r="O174" s="66" t="str">
        <f>IFERROR(IF(BT174="","",IF(INDEX(O$1:O173,MATCH(BT174,BT$1:BT173,0),1)=0,"",INDEX(O$1:O173,MATCH(BT174,BT$1:BT173,0),1))),"")</f>
        <v/>
      </c>
      <c r="P174" s="4"/>
      <c r="Q174" s="2"/>
      <c r="R174" s="66"/>
      <c r="T174" s="66"/>
      <c r="U174" s="5" t="str">
        <f>IFERROR(IF(INDEX(U$1:U173,MATCH(T174,T$1:T173,0),1)=0,"",INDEX(U$1:U173,MATCH(T174,T$1:T173,0),1)),"")</f>
        <v/>
      </c>
      <c r="V174" s="66"/>
      <c r="W174" s="5" t="str">
        <f>IFERROR(IF(INDEX(W$1:W173,MATCH(V174,V$1:V173,0),1)=0,"",INDEX(W$1:W173,MATCH(V174,V$1:V173,0),1)),"")</f>
        <v/>
      </c>
      <c r="X174" s="2" t="str">
        <f>IFERROR(INDEX('padron cfe'!D:D,MATCH(DATOS!C174,'padron cfe'!A:A,0),1),"")</f>
        <v/>
      </c>
      <c r="Y174" s="4"/>
      <c r="Z174" s="4"/>
      <c r="AA174" s="4"/>
      <c r="AB174" s="4"/>
      <c r="AC174" s="6" t="s">
        <v>157</v>
      </c>
      <c r="AD174" s="4"/>
      <c r="AE174" s="4" t="str">
        <f t="shared" si="37"/>
        <v/>
      </c>
      <c r="AF174" s="4"/>
      <c r="AG174" s="4"/>
      <c r="AH174" s="4"/>
      <c r="AI174" s="2" t="str">
        <f>IFERROR(IF(INDEX(AI$1:AI173,MATCH(BT174,BT$1:BT173,0),1)=0,"",INDEX(AI$1:AI173,MATCH(BT174,BT$1:BT173,0),1)),"")</f>
        <v/>
      </c>
      <c r="AJ174" s="2" t="str">
        <f>IFERROR(IF(INDEX(AJ$1:AJ173,MATCH(BT174,BT$1:BT173,0),1)=0,"",INDEX(AJ$1:AJ173,MATCH(BT174,BT$1:BT173,0),1)),"")</f>
        <v/>
      </c>
      <c r="AK174" s="2" t="str">
        <f>IFERROR(IF(INDEX(AK$1:AK173,MATCH(BT174,BT$1:BT173,0),1)=0,"",INDEX(AK$1:AK173,MATCH(BT174,BT$1:BT173,0),1)),"")</f>
        <v/>
      </c>
      <c r="AL174" s="31"/>
      <c r="AM174" s="31"/>
      <c r="AN174" s="2"/>
      <c r="AO174" s="4"/>
      <c r="AP174" s="4"/>
      <c r="AQ174" s="4"/>
      <c r="AR174" s="4"/>
      <c r="AS174" s="4"/>
      <c r="AT174" s="4"/>
      <c r="AU174" s="4"/>
      <c r="AV174" s="4"/>
      <c r="AW174" s="4"/>
      <c r="AY174" s="7"/>
      <c r="AZ174" s="47"/>
      <c r="BA174" s="66"/>
      <c r="BB174" s="66"/>
      <c r="BC174" s="66"/>
      <c r="BD174" s="78"/>
      <c r="BE174" s="66"/>
      <c r="BF174" s="66"/>
      <c r="BG174" s="4"/>
      <c r="BH174" s="69"/>
      <c r="BI174" s="4"/>
      <c r="BJ174" s="4"/>
      <c r="BK174" s="9" t="s">
        <v>157</v>
      </c>
      <c r="BL174" s="7"/>
      <c r="BM174" s="7"/>
      <c r="BN174" s="7"/>
      <c r="BO174" s="286"/>
      <c r="BP174" s="22"/>
      <c r="BQ174" s="7" t="str">
        <f t="shared" ca="1" si="38"/>
        <v/>
      </c>
      <c r="BR174" s="75" t="str">
        <f t="shared" si="39"/>
        <v/>
      </c>
      <c r="BS174" s="75" t="str">
        <f t="shared" si="40"/>
        <v/>
      </c>
      <c r="BT174" s="5" t="str">
        <f t="shared" si="41"/>
        <v/>
      </c>
      <c r="BU174" s="79" t="str">
        <f t="shared" si="42"/>
        <v/>
      </c>
      <c r="BV174" s="79" t="str">
        <f t="shared" si="43"/>
        <v/>
      </c>
      <c r="BW174" s="79" t="str">
        <f t="shared" si="44"/>
        <v/>
      </c>
      <c r="CC174" s="4" t="str">
        <f>IF(IFERROR(VLOOKUP(C174,C175:C$1993,1,0),"")="","",COUNTIF(C:C,C174))</f>
        <v/>
      </c>
      <c r="CG174" s="5" t="str">
        <f>IF(B174="","",IF(CC174="",1+(MAX(CG$2:CG173)),""))</f>
        <v/>
      </c>
      <c r="CH174" s="5" t="str">
        <f t="shared" si="45"/>
        <v/>
      </c>
      <c r="CI174" s="5" t="str">
        <f t="shared" si="46"/>
        <v/>
      </c>
      <c r="CJ174" s="14" t="str">
        <f t="shared" si="47"/>
        <v/>
      </c>
      <c r="CK174" s="25"/>
      <c r="CL174" s="15"/>
      <c r="CM174" s="5" t="str">
        <f t="shared" si="49"/>
        <v/>
      </c>
      <c r="CP174" s="5" t="str">
        <f t="shared" si="48"/>
        <v/>
      </c>
      <c r="CQ174" s="5" t="str">
        <f>IF(BT174="","",IFERROR(IF(VLOOKUP(BT174,BT$2:BT173,1,0)=0,"",""),BT174))</f>
        <v/>
      </c>
      <c r="CR174" s="22" t="str">
        <f>IF(CQ174="","",(IFERROR(VLOOKUP(MID(CQ174,1,1),$DI$2:DM$28,3,0),0)+IFERROR(VLOOKUP(MID(CQ174,2,1),DI$2:DM$28,4,0),0)+IFERROR(VLOOKUP(MID(CQ174,3,1),DI$2:DM$28,5,0),0)+(ROW(CQ174)/1000000000000)))</f>
        <v/>
      </c>
      <c r="CT174" s="5">
        <v>173</v>
      </c>
      <c r="CU174" s="5" t="str">
        <f>IFERROR(VLOOKUP(CT174,CP$2:CQ1250,2,0),"")</f>
        <v/>
      </c>
      <c r="DO174" s="5" t="e">
        <f>IF(REPORTE!AH$2="si",IF(C174=VALUE(REPORTE!C$22),IF(SUM(DO175:DO$1993),CONCATENATE(INT(B174),", "),INT(B174)),""),IF(C174=VALUE(REPORTE!C$21),IF(SUM(DO175:DO$1993),CONCATENATE(INT(B174),", "),INT(B174)),""))</f>
        <v>#VALUE!</v>
      </c>
    </row>
    <row r="175" spans="1:120" s="5" customFormat="1" ht="15" customHeight="1" x14ac:dyDescent="0.25">
      <c r="A175" s="4" t="str">
        <f t="shared" ca="1" si="36"/>
        <v/>
      </c>
      <c r="B175" s="6"/>
      <c r="C175" s="8"/>
      <c r="D175" s="1" t="str">
        <f>IFERROR(INDEX('padron cfe'!B:B,MATCH(DATOS!C175,'padron cfe'!A:A,0),1),"")</f>
        <v/>
      </c>
      <c r="E175" s="1"/>
      <c r="F175" s="7"/>
      <c r="G175" s="9" t="s">
        <v>157</v>
      </c>
      <c r="H175" s="5" t="str">
        <f>IF(F175="","",IFERROR(CONCATENATE("PEUA",VLOOKUP(ESTADO,REPORTE!AV$2:AW$33,2,0),DIDTRITO_FORM,CADER_FORM,IFERROR(INDEX(CA:CA,MATCH(DAY(F175),BZ:BZ,0),1),DAY(F175)),IFERROR(INDEX(CA:CA,MATCH(MONTH(F175),BZ:BZ,0),1),MONTH(F175)),YEAR(F175),G175),""))</f>
        <v/>
      </c>
      <c r="I175" s="4"/>
      <c r="J175" s="66"/>
      <c r="K175" s="66"/>
      <c r="L175" s="66"/>
      <c r="M175" s="2" t="str">
        <f>IFERROR(INDEX('padron cfe'!C:C,MATCH(DATOS!C175,'padron cfe'!A:A,0),1),"")</f>
        <v/>
      </c>
      <c r="N175" s="66" t="str">
        <f>IFERROR(IF(BT175="","",IF(INDEX(N$1:N174,MATCH(BT175,BT$1:BT174,0),1)=0,"",INDEX(N$1:N174,MATCH(BT175,BT$1:BT174,0),1))),"")</f>
        <v/>
      </c>
      <c r="O175" s="66" t="str">
        <f>IFERROR(IF(BT175="","",IF(INDEX(O$1:O174,MATCH(BT175,BT$1:BT174,0),1)=0,"",INDEX(O$1:O174,MATCH(BT175,BT$1:BT174,0),1))),"")</f>
        <v/>
      </c>
      <c r="P175" s="4"/>
      <c r="Q175" s="2"/>
      <c r="R175" s="66"/>
      <c r="T175" s="66"/>
      <c r="U175" s="5" t="str">
        <f>IFERROR(IF(INDEX(U$1:U174,MATCH(T175,T$1:T174,0),1)=0,"",INDEX(U$1:U174,MATCH(T175,T$1:T174,0),1)),"")</f>
        <v/>
      </c>
      <c r="V175" s="66"/>
      <c r="W175" s="5" t="str">
        <f>IFERROR(IF(INDEX(W$1:W174,MATCH(V175,V$1:V174,0),1)=0,"",INDEX(W$1:W174,MATCH(V175,V$1:V174,0),1)),"")</f>
        <v/>
      </c>
      <c r="X175" s="2" t="str">
        <f>IFERROR(INDEX('padron cfe'!D:D,MATCH(DATOS!C175,'padron cfe'!A:A,0),1),"")</f>
        <v/>
      </c>
      <c r="Y175" s="4"/>
      <c r="Z175" s="4"/>
      <c r="AA175" s="4"/>
      <c r="AB175" s="4"/>
      <c r="AC175" s="6" t="s">
        <v>157</v>
      </c>
      <c r="AD175" s="4"/>
      <c r="AE175" s="4" t="str">
        <f t="shared" si="37"/>
        <v/>
      </c>
      <c r="AF175" s="4"/>
      <c r="AG175" s="4"/>
      <c r="AH175" s="4"/>
      <c r="AI175" s="2" t="str">
        <f>IFERROR(IF(INDEX(AI$1:AI174,MATCH(BT175,BT$1:BT174,0),1)=0,"",INDEX(AI$1:AI174,MATCH(BT175,BT$1:BT174,0),1)),"")</f>
        <v/>
      </c>
      <c r="AJ175" s="2" t="str">
        <f>IFERROR(IF(INDEX(AJ$1:AJ174,MATCH(BT175,BT$1:BT174,0),1)=0,"",INDEX(AJ$1:AJ174,MATCH(BT175,BT$1:BT174,0),1)),"")</f>
        <v/>
      </c>
      <c r="AK175" s="2" t="str">
        <f>IFERROR(IF(INDEX(AK$1:AK174,MATCH(BT175,BT$1:BT174,0),1)=0,"",INDEX(AK$1:AK174,MATCH(BT175,BT$1:BT174,0),1)),"")</f>
        <v/>
      </c>
      <c r="AL175" s="31"/>
      <c r="AM175" s="31"/>
      <c r="AN175" s="2"/>
      <c r="AO175" s="4"/>
      <c r="AP175" s="4"/>
      <c r="AQ175" s="4"/>
      <c r="AR175" s="4"/>
      <c r="AS175" s="4"/>
      <c r="AT175" s="4"/>
      <c r="AU175" s="4"/>
      <c r="AV175" s="4"/>
      <c r="AW175" s="4"/>
      <c r="AY175" s="7"/>
      <c r="AZ175" s="47"/>
      <c r="BA175" s="66"/>
      <c r="BB175" s="66"/>
      <c r="BC175" s="66"/>
      <c r="BD175" s="78"/>
      <c r="BE175" s="66"/>
      <c r="BF175" s="66"/>
      <c r="BG175" s="4"/>
      <c r="BH175" s="69"/>
      <c r="BI175" s="4"/>
      <c r="BJ175" s="4"/>
      <c r="BK175" s="9"/>
      <c r="BL175" s="7"/>
      <c r="BM175" s="7"/>
      <c r="BN175" s="7"/>
      <c r="BO175" s="286"/>
      <c r="BP175" s="22"/>
      <c r="BQ175" s="7" t="str">
        <f t="shared" ca="1" si="38"/>
        <v/>
      </c>
      <c r="BR175" s="75" t="str">
        <f t="shared" si="39"/>
        <v/>
      </c>
      <c r="BS175" s="75" t="str">
        <f t="shared" si="40"/>
        <v/>
      </c>
      <c r="BT175" s="5" t="str">
        <f t="shared" si="41"/>
        <v/>
      </c>
      <c r="BU175" s="79" t="str">
        <f t="shared" si="42"/>
        <v/>
      </c>
      <c r="BV175" s="79" t="str">
        <f t="shared" si="43"/>
        <v/>
      </c>
      <c r="BW175" s="79" t="str">
        <f t="shared" si="44"/>
        <v/>
      </c>
      <c r="CC175" s="4" t="str">
        <f>IF(IFERROR(VLOOKUP(C175,C176:C$1993,1,0),"")="","",COUNTIF(C:C,C175))</f>
        <v/>
      </c>
      <c r="CG175" s="5" t="str">
        <f>IF(B175="","",IF(CC175="",1+(MAX(CG$2:CG174)),""))</f>
        <v/>
      </c>
      <c r="CH175" s="5" t="str">
        <f t="shared" si="45"/>
        <v/>
      </c>
      <c r="CI175" s="5" t="str">
        <f t="shared" si="46"/>
        <v/>
      </c>
      <c r="CJ175" s="14" t="str">
        <f t="shared" si="47"/>
        <v/>
      </c>
      <c r="CK175" s="25"/>
      <c r="CL175" s="15"/>
      <c r="CM175" s="5" t="str">
        <f t="shared" si="49"/>
        <v/>
      </c>
      <c r="CP175" s="5" t="str">
        <f t="shared" si="48"/>
        <v/>
      </c>
      <c r="CQ175" s="5" t="str">
        <f>IF(BT175="","",IFERROR(IF(VLOOKUP(BT175,BT$2:BT174,1,0)=0,"",""),BT175))</f>
        <v/>
      </c>
      <c r="CR175" s="22" t="str">
        <f>IF(CQ175="","",(IFERROR(VLOOKUP(MID(CQ175,1,1),$DI$2:DM$28,3,0),0)+IFERROR(VLOOKUP(MID(CQ175,2,1),DI$2:DM$28,4,0),0)+IFERROR(VLOOKUP(MID(CQ175,3,1),DI$2:DM$28,5,0),0)+(ROW(CQ175)/1000000000000)))</f>
        <v/>
      </c>
      <c r="CT175" s="5">
        <v>174</v>
      </c>
      <c r="CU175" s="5" t="str">
        <f>IFERROR(VLOOKUP(CT175,CP$2:CQ1251,2,0),"")</f>
        <v/>
      </c>
      <c r="DO175" s="5" t="e">
        <f>IF(REPORTE!AH$2="si",IF(C175=VALUE(REPORTE!C$22),IF(SUM(DO176:DO$1993),CONCATENATE(INT(B175),", "),INT(B175)),""),IF(C175=VALUE(REPORTE!C$21),IF(SUM(DO176:DO$1993),CONCATENATE(INT(B175),", "),INT(B175)),""))</f>
        <v>#VALUE!</v>
      </c>
    </row>
    <row r="176" spans="1:120" s="5" customFormat="1" ht="15" customHeight="1" x14ac:dyDescent="0.25">
      <c r="A176" s="4" t="str">
        <f t="shared" ca="1" si="36"/>
        <v/>
      </c>
      <c r="B176" s="6"/>
      <c r="C176" s="8"/>
      <c r="D176" s="1" t="str">
        <f>IFERROR(INDEX('padron cfe'!B:B,MATCH(DATOS!C176,'padron cfe'!A:A,0),1),"")</f>
        <v/>
      </c>
      <c r="E176" s="1"/>
      <c r="F176" s="7"/>
      <c r="G176" s="9" t="s">
        <v>157</v>
      </c>
      <c r="H176" s="5" t="str">
        <f>IF(F176="","",IFERROR(CONCATENATE("PEUA",VLOOKUP(ESTADO,REPORTE!AV$2:AW$33,2,0),DIDTRITO_FORM,CADER_FORM,IFERROR(INDEX(CA:CA,MATCH(DAY(F176),BZ:BZ,0),1),DAY(F176)),IFERROR(INDEX(CA:CA,MATCH(MONTH(F176),BZ:BZ,0),1),MONTH(F176)),YEAR(F176),G176),""))</f>
        <v/>
      </c>
      <c r="I176" s="4"/>
      <c r="J176" s="66"/>
      <c r="K176" s="66"/>
      <c r="L176" s="66"/>
      <c r="M176" s="2" t="str">
        <f>IFERROR(INDEX('padron cfe'!C:C,MATCH(DATOS!C176,'padron cfe'!A:A,0),1),"")</f>
        <v/>
      </c>
      <c r="N176" s="66" t="str">
        <f>IFERROR(IF(BT176="","",IF(INDEX(N$1:N175,MATCH(BT176,BT$1:BT175,0),1)=0,"",INDEX(N$1:N175,MATCH(BT176,BT$1:BT175,0),1))),"")</f>
        <v/>
      </c>
      <c r="O176" s="66" t="str">
        <f>IFERROR(IF(BT176="","",IF(INDEX(O$1:O175,MATCH(BT176,BT$1:BT175,0),1)=0,"",INDEX(O$1:O175,MATCH(BT176,BT$1:BT175,0),1))),"")</f>
        <v/>
      </c>
      <c r="P176" s="4"/>
      <c r="Q176" s="2"/>
      <c r="R176" s="66"/>
      <c r="T176" s="66"/>
      <c r="U176" s="5" t="str">
        <f>IFERROR(IF(INDEX(U$1:U175,MATCH(T176,T$1:T175,0),1)=0,"",INDEX(U$1:U175,MATCH(T176,T$1:T175,0),1)),"")</f>
        <v/>
      </c>
      <c r="V176" s="66"/>
      <c r="W176" s="5" t="str">
        <f>IFERROR(IF(INDEX(W$1:W175,MATCH(V176,V$1:V175,0),1)=0,"",INDEX(W$1:W175,MATCH(V176,V$1:V175,0),1)),"")</f>
        <v/>
      </c>
      <c r="X176" s="2" t="str">
        <f>IFERROR(INDEX('padron cfe'!D:D,MATCH(DATOS!C176,'padron cfe'!A:A,0),1),"")</f>
        <v/>
      </c>
      <c r="Y176" s="4"/>
      <c r="Z176" s="4"/>
      <c r="AA176" s="4"/>
      <c r="AB176" s="4"/>
      <c r="AC176" s="6" t="s">
        <v>157</v>
      </c>
      <c r="AD176" s="4"/>
      <c r="AE176" s="4" t="str">
        <f t="shared" si="37"/>
        <v/>
      </c>
      <c r="AF176" s="4"/>
      <c r="AG176" s="4"/>
      <c r="AH176" s="4"/>
      <c r="AI176" s="2" t="str">
        <f>IFERROR(IF(INDEX(AI$1:AI175,MATCH(BT176,BT$1:BT175,0),1)=0,"",INDEX(AI$1:AI175,MATCH(BT176,BT$1:BT175,0),1)),"")</f>
        <v/>
      </c>
      <c r="AJ176" s="2" t="str">
        <f>IFERROR(IF(INDEX(AJ$1:AJ175,MATCH(BT176,BT$1:BT175,0),1)=0,"",INDEX(AJ$1:AJ175,MATCH(BT176,BT$1:BT175,0),1)),"")</f>
        <v/>
      </c>
      <c r="AK176" s="2" t="str">
        <f>IFERROR(IF(INDEX(AK$1:AK175,MATCH(BT176,BT$1:BT175,0),1)=0,"",INDEX(AK$1:AK175,MATCH(BT176,BT$1:BT175,0),1)),"")</f>
        <v/>
      </c>
      <c r="AL176" s="31"/>
      <c r="AM176" s="31"/>
      <c r="AN176" s="2"/>
      <c r="AO176" s="4"/>
      <c r="AP176" s="4"/>
      <c r="AQ176" s="4"/>
      <c r="AR176" s="4"/>
      <c r="AS176" s="4"/>
      <c r="AT176" s="4"/>
      <c r="AU176" s="4"/>
      <c r="AV176" s="4"/>
      <c r="AW176" s="4"/>
      <c r="AY176" s="7"/>
      <c r="AZ176" s="47"/>
      <c r="BA176" s="66"/>
      <c r="BB176" s="66"/>
      <c r="BC176" s="66"/>
      <c r="BD176" s="78"/>
      <c r="BE176" s="66"/>
      <c r="BF176" s="66"/>
      <c r="BG176" s="4"/>
      <c r="BH176" s="69"/>
      <c r="BI176" s="4"/>
      <c r="BJ176" s="4"/>
      <c r="BK176" s="9" t="s">
        <v>157</v>
      </c>
      <c r="BL176" s="7"/>
      <c r="BM176" s="7"/>
      <c r="BN176" s="7"/>
      <c r="BO176" s="286"/>
      <c r="BP176" s="22"/>
      <c r="BQ176" s="7" t="str">
        <f t="shared" ca="1" si="38"/>
        <v/>
      </c>
      <c r="BR176" s="75" t="str">
        <f t="shared" si="39"/>
        <v/>
      </c>
      <c r="BS176" s="75" t="str">
        <f t="shared" si="40"/>
        <v/>
      </c>
      <c r="BT176" s="5" t="str">
        <f t="shared" si="41"/>
        <v/>
      </c>
      <c r="BU176" s="79" t="str">
        <f t="shared" si="42"/>
        <v/>
      </c>
      <c r="BV176" s="79" t="str">
        <f t="shared" si="43"/>
        <v/>
      </c>
      <c r="BW176" s="79" t="str">
        <f t="shared" si="44"/>
        <v/>
      </c>
      <c r="CC176" s="4" t="str">
        <f>IF(IFERROR(VLOOKUP(C176,C177:C$1993,1,0),"")="","",COUNTIF(C:C,C176))</f>
        <v/>
      </c>
      <c r="CG176" s="5" t="str">
        <f>IF(B176="","",IF(CC176="",1+(MAX(CG$2:CG175)),""))</f>
        <v/>
      </c>
      <c r="CH176" s="5" t="str">
        <f t="shared" si="45"/>
        <v/>
      </c>
      <c r="CI176" s="5" t="str">
        <f t="shared" si="46"/>
        <v/>
      </c>
      <c r="CJ176" s="14" t="str">
        <f t="shared" si="47"/>
        <v/>
      </c>
      <c r="CK176" s="25"/>
      <c r="CL176" s="15"/>
      <c r="CM176" s="5" t="str">
        <f t="shared" si="49"/>
        <v/>
      </c>
      <c r="CP176" s="5" t="str">
        <f t="shared" si="48"/>
        <v/>
      </c>
      <c r="CQ176" s="5" t="str">
        <f>IF(BT176="","",IFERROR(IF(VLOOKUP(BT176,BT$2:BT175,1,0)=0,"",""),BT176))</f>
        <v/>
      </c>
      <c r="CR176" s="22" t="str">
        <f>IF(CQ176="","",(IFERROR(VLOOKUP(MID(CQ176,1,1),$DI$2:DM$28,3,0),0)+IFERROR(VLOOKUP(MID(CQ176,2,1),DI$2:DM$28,4,0),0)+IFERROR(VLOOKUP(MID(CQ176,3,1),DI$2:DM$28,5,0),0)+(ROW(CQ176)/1000000000000)))</f>
        <v/>
      </c>
      <c r="CT176" s="5">
        <v>175</v>
      </c>
      <c r="CU176" s="5" t="str">
        <f>IFERROR(VLOOKUP(CT176,CP$2:CQ1252,2,0),"")</f>
        <v/>
      </c>
      <c r="DO176" s="5" t="e">
        <f>IF(REPORTE!AH$2="si",IF(C176=VALUE(REPORTE!C$22),IF(SUM(DO177:DO$1993),CONCATENATE(INT(B176),", "),INT(B176)),""),IF(C176=VALUE(REPORTE!C$21),IF(SUM(DO177:DO$1993),CONCATENATE(INT(B176),", "),INT(B176)),""))</f>
        <v>#VALUE!</v>
      </c>
    </row>
    <row r="177" spans="1:119" s="5" customFormat="1" ht="15" customHeight="1" x14ac:dyDescent="0.25">
      <c r="A177" s="4" t="str">
        <f t="shared" ca="1" si="36"/>
        <v/>
      </c>
      <c r="B177" s="6"/>
      <c r="C177" s="8"/>
      <c r="D177" s="1" t="str">
        <f>IFERROR(INDEX('padron cfe'!B:B,MATCH(DATOS!C177,'padron cfe'!A:A,0),1),"")</f>
        <v/>
      </c>
      <c r="E177" s="1"/>
      <c r="F177" s="7"/>
      <c r="G177" s="9" t="s">
        <v>157</v>
      </c>
      <c r="H177" s="5" t="str">
        <f>IF(F177="","",IFERROR(CONCATENATE("PEUA",VLOOKUP(ESTADO,REPORTE!AV$2:AW$33,2,0),DIDTRITO_FORM,CADER_FORM,IFERROR(INDEX(CA:CA,MATCH(DAY(F177),BZ:BZ,0),1),DAY(F177)),IFERROR(INDEX(CA:CA,MATCH(MONTH(F177),BZ:BZ,0),1),MONTH(F177)),YEAR(F177),G177),""))</f>
        <v/>
      </c>
      <c r="I177" s="4"/>
      <c r="J177" s="66"/>
      <c r="K177" s="66"/>
      <c r="L177" s="66"/>
      <c r="M177" s="2" t="str">
        <f>IFERROR(INDEX('padron cfe'!C:C,MATCH(DATOS!C177,'padron cfe'!A:A,0),1),"")</f>
        <v/>
      </c>
      <c r="N177" s="66" t="str">
        <f>IFERROR(IF(BT177="","",IF(INDEX(N$1:N176,MATCH(BT177,BT$1:BT176,0),1)=0,"",INDEX(N$1:N176,MATCH(BT177,BT$1:BT176,0),1))),"")</f>
        <v/>
      </c>
      <c r="O177" s="66" t="str">
        <f>IFERROR(IF(BT177="","",IF(INDEX(O$1:O176,MATCH(BT177,BT$1:BT176,0),1)=0,"",INDEX(O$1:O176,MATCH(BT177,BT$1:BT176,0),1))),"")</f>
        <v/>
      </c>
      <c r="P177" s="4"/>
      <c r="Q177" s="2"/>
      <c r="R177" s="66"/>
      <c r="T177" s="66"/>
      <c r="U177" s="5" t="str">
        <f>IFERROR(IF(INDEX(U$1:U176,MATCH(T177,T$1:T176,0),1)=0,"",INDEX(U$1:U176,MATCH(T177,T$1:T176,0),1)),"")</f>
        <v/>
      </c>
      <c r="V177" s="66"/>
      <c r="W177" s="5" t="str">
        <f>IFERROR(IF(INDEX(W$1:W176,MATCH(V177,V$1:V176,0),1)=0,"",INDEX(W$1:W176,MATCH(V177,V$1:V176,0),1)),"")</f>
        <v/>
      </c>
      <c r="X177" s="2" t="str">
        <f>IFERROR(INDEX('padron cfe'!D:D,MATCH(DATOS!C177,'padron cfe'!A:A,0),1),"")</f>
        <v/>
      </c>
      <c r="Y177" s="4"/>
      <c r="Z177" s="4"/>
      <c r="AA177" s="4"/>
      <c r="AB177" s="4"/>
      <c r="AC177" s="6" t="s">
        <v>157</v>
      </c>
      <c r="AD177" s="4"/>
      <c r="AE177" s="4" t="str">
        <f t="shared" si="37"/>
        <v/>
      </c>
      <c r="AF177" s="4"/>
      <c r="AG177" s="4"/>
      <c r="AH177" s="4"/>
      <c r="AI177" s="2" t="str">
        <f>IFERROR(IF(INDEX(AI$1:AI176,MATCH(BT177,BT$1:BT176,0),1)=0,"",INDEX(AI$1:AI176,MATCH(BT177,BT$1:BT176,0),1)),"")</f>
        <v/>
      </c>
      <c r="AJ177" s="2" t="str">
        <f>IFERROR(IF(INDEX(AJ$1:AJ176,MATCH(BT177,BT$1:BT176,0),1)=0,"",INDEX(AJ$1:AJ176,MATCH(BT177,BT$1:BT176,0),1)),"")</f>
        <v/>
      </c>
      <c r="AK177" s="2" t="str">
        <f>IFERROR(IF(INDEX(AK$1:AK176,MATCH(BT177,BT$1:BT176,0),1)=0,"",INDEX(AK$1:AK176,MATCH(BT177,BT$1:BT176,0),1)),"")</f>
        <v/>
      </c>
      <c r="AL177" s="31"/>
      <c r="AM177" s="31"/>
      <c r="AN177" s="2"/>
      <c r="AO177" s="4"/>
      <c r="AP177" s="4"/>
      <c r="AQ177" s="4"/>
      <c r="AR177" s="4"/>
      <c r="AS177" s="4"/>
      <c r="AT177" s="4"/>
      <c r="AU177" s="4"/>
      <c r="AV177" s="4"/>
      <c r="AW177" s="4"/>
      <c r="AY177" s="7"/>
      <c r="AZ177" s="47"/>
      <c r="BA177" s="66"/>
      <c r="BB177" s="66"/>
      <c r="BC177" s="66"/>
      <c r="BD177" s="78"/>
      <c r="BE177" s="66"/>
      <c r="BF177" s="66"/>
      <c r="BG177" s="4"/>
      <c r="BH177" s="69"/>
      <c r="BI177" s="4"/>
      <c r="BJ177" s="4"/>
      <c r="BK177" s="9"/>
      <c r="BL177" s="7"/>
      <c r="BM177" s="7"/>
      <c r="BN177" s="7"/>
      <c r="BO177" s="286"/>
      <c r="BP177" s="22"/>
      <c r="BQ177" s="7" t="str">
        <f t="shared" ca="1" si="38"/>
        <v/>
      </c>
      <c r="BR177" s="75" t="str">
        <f t="shared" si="39"/>
        <v/>
      </c>
      <c r="BS177" s="75" t="str">
        <f t="shared" si="40"/>
        <v/>
      </c>
      <c r="BT177" s="5" t="str">
        <f t="shared" si="41"/>
        <v/>
      </c>
      <c r="BU177" s="79" t="str">
        <f t="shared" si="42"/>
        <v/>
      </c>
      <c r="BV177" s="79" t="str">
        <f t="shared" si="43"/>
        <v/>
      </c>
      <c r="BW177" s="79" t="str">
        <f t="shared" si="44"/>
        <v/>
      </c>
      <c r="CC177" s="4" t="str">
        <f>IF(IFERROR(VLOOKUP(C177,C178:C$1993,1,0),"")="","",COUNTIF(C:C,C177))</f>
        <v/>
      </c>
      <c r="CG177" s="5" t="str">
        <f>IF(B177="","",IF(CC177="",1+(MAX(CG$2:CG176)),""))</f>
        <v/>
      </c>
      <c r="CH177" s="5" t="str">
        <f t="shared" si="45"/>
        <v/>
      </c>
      <c r="CI177" s="5" t="str">
        <f t="shared" si="46"/>
        <v/>
      </c>
      <c r="CJ177" s="14" t="str">
        <f t="shared" si="47"/>
        <v/>
      </c>
      <c r="CK177" s="25"/>
      <c r="CL177" s="15"/>
      <c r="CM177" s="5" t="str">
        <f t="shared" si="49"/>
        <v/>
      </c>
      <c r="CP177" s="5" t="str">
        <f t="shared" si="48"/>
        <v/>
      </c>
      <c r="CQ177" s="5" t="str">
        <f>IF(BT177="","",IFERROR(IF(VLOOKUP(BT177,BT$2:BT176,1,0)=0,"",""),BT177))</f>
        <v/>
      </c>
      <c r="CR177" s="22" t="str">
        <f>IF(CQ177="","",(IFERROR(VLOOKUP(MID(CQ177,1,1),$DI$2:DM$28,3,0),0)+IFERROR(VLOOKUP(MID(CQ177,2,1),DI$2:DM$28,4,0),0)+IFERROR(VLOOKUP(MID(CQ177,3,1),DI$2:DM$28,5,0),0)+(ROW(CQ177)/1000000000000)))</f>
        <v/>
      </c>
      <c r="CT177" s="5">
        <v>176</v>
      </c>
      <c r="CU177" s="5" t="str">
        <f>IFERROR(VLOOKUP(CT177,CP$2:CQ1253,2,0),"")</f>
        <v/>
      </c>
      <c r="DO177" s="5" t="e">
        <f>IF(REPORTE!AH$2="si",IF(C177=VALUE(REPORTE!C$22),IF(SUM(DO178:DO$1993),CONCATENATE(INT(B177),", "),INT(B177)),""),IF(C177=VALUE(REPORTE!C$21),IF(SUM(DO178:DO$1993),CONCATENATE(INT(B177),", "),INT(B177)),""))</f>
        <v>#VALUE!</v>
      </c>
    </row>
    <row r="178" spans="1:119" s="5" customFormat="1" ht="15" customHeight="1" x14ac:dyDescent="0.25">
      <c r="A178" s="4" t="str">
        <f t="shared" ca="1" si="36"/>
        <v/>
      </c>
      <c r="B178" s="6"/>
      <c r="C178" s="8"/>
      <c r="D178" s="1" t="str">
        <f>IFERROR(INDEX('padron cfe'!B:B,MATCH(DATOS!C178,'padron cfe'!A:A,0),1),"")</f>
        <v/>
      </c>
      <c r="E178" s="1"/>
      <c r="F178" s="7"/>
      <c r="G178" s="9" t="s">
        <v>157</v>
      </c>
      <c r="H178" s="5" t="str">
        <f>IF(F178="","",IFERROR(CONCATENATE("PEUA",VLOOKUP(ESTADO,REPORTE!AV$2:AW$33,2,0),DIDTRITO_FORM,CADER_FORM,IFERROR(INDEX(CA:CA,MATCH(DAY(F178),BZ:BZ,0),1),DAY(F178)),IFERROR(INDEX(CA:CA,MATCH(MONTH(F178),BZ:BZ,0),1),MONTH(F178)),YEAR(F178),G178),""))</f>
        <v/>
      </c>
      <c r="I178" s="4"/>
      <c r="J178" s="66"/>
      <c r="K178" s="66"/>
      <c r="L178" s="66"/>
      <c r="M178" s="2" t="str">
        <f>IFERROR(INDEX('padron cfe'!C:C,MATCH(DATOS!C178,'padron cfe'!A:A,0),1),"")</f>
        <v/>
      </c>
      <c r="N178" s="66" t="str">
        <f>IFERROR(IF(BT178="","",IF(INDEX(N$1:N177,MATCH(BT178,BT$1:BT177,0),1)=0,"",INDEX(N$1:N177,MATCH(BT178,BT$1:BT177,0),1))),"")</f>
        <v/>
      </c>
      <c r="O178" s="66" t="str">
        <f>IFERROR(IF(BT178="","",IF(INDEX(O$1:O177,MATCH(BT178,BT$1:BT177,0),1)=0,"",INDEX(O$1:O177,MATCH(BT178,BT$1:BT177,0),1))),"")</f>
        <v/>
      </c>
      <c r="P178" s="4"/>
      <c r="Q178" s="2"/>
      <c r="R178" s="66"/>
      <c r="T178" s="66"/>
      <c r="U178" s="5" t="str">
        <f>IFERROR(IF(INDEX(U$1:U177,MATCH(T178,T$1:T177,0),1)=0,"",INDEX(U$1:U177,MATCH(T178,T$1:T177,0),1)),"")</f>
        <v/>
      </c>
      <c r="V178" s="66"/>
      <c r="W178" s="5" t="str">
        <f>IFERROR(IF(INDEX(W$1:W177,MATCH(V178,V$1:V177,0),1)=0,"",INDEX(W$1:W177,MATCH(V178,V$1:V177,0),1)),"")</f>
        <v/>
      </c>
      <c r="X178" s="2" t="str">
        <f>IFERROR(INDEX('padron cfe'!D:D,MATCH(DATOS!C178,'padron cfe'!A:A,0),1),"")</f>
        <v/>
      </c>
      <c r="Y178" s="4"/>
      <c r="Z178" s="4"/>
      <c r="AA178" s="4"/>
      <c r="AB178" s="4"/>
      <c r="AC178" s="6" t="s">
        <v>157</v>
      </c>
      <c r="AD178" s="4"/>
      <c r="AE178" s="4" t="str">
        <f t="shared" si="37"/>
        <v/>
      </c>
      <c r="AF178" s="4"/>
      <c r="AG178" s="4"/>
      <c r="AH178" s="4"/>
      <c r="AI178" s="2" t="str">
        <f>IFERROR(IF(INDEX(AI$1:AI177,MATCH(BT178,BT$1:BT177,0),1)=0,"",INDEX(AI$1:AI177,MATCH(BT178,BT$1:BT177,0),1)),"")</f>
        <v/>
      </c>
      <c r="AJ178" s="2" t="str">
        <f>IFERROR(IF(INDEX(AJ$1:AJ177,MATCH(BT178,BT$1:BT177,0),1)=0,"",INDEX(AJ$1:AJ177,MATCH(BT178,BT$1:BT177,0),1)),"")</f>
        <v/>
      </c>
      <c r="AK178" s="2" t="str">
        <f>IFERROR(IF(INDEX(AK$1:AK177,MATCH(BT178,BT$1:BT177,0),1)=0,"",INDEX(AK$1:AK177,MATCH(BT178,BT$1:BT177,0),1)),"")</f>
        <v/>
      </c>
      <c r="AL178" s="31"/>
      <c r="AM178" s="31"/>
      <c r="AN178" s="2"/>
      <c r="AO178" s="4"/>
      <c r="AP178" s="4"/>
      <c r="AQ178" s="4"/>
      <c r="AR178" s="4"/>
      <c r="AS178" s="4"/>
      <c r="AT178" s="4"/>
      <c r="AU178" s="4"/>
      <c r="AV178" s="4"/>
      <c r="AW178" s="4"/>
      <c r="AY178" s="7"/>
      <c r="AZ178" s="47"/>
      <c r="BA178" s="66"/>
      <c r="BB178" s="66"/>
      <c r="BC178" s="66"/>
      <c r="BD178" s="78"/>
      <c r="BE178" s="66"/>
      <c r="BF178" s="66"/>
      <c r="BG178" s="4"/>
      <c r="BH178" s="69"/>
      <c r="BI178" s="4"/>
      <c r="BJ178" s="4"/>
      <c r="BK178" s="9" t="s">
        <v>157</v>
      </c>
      <c r="BL178" s="7"/>
      <c r="BM178" s="7"/>
      <c r="BN178" s="7"/>
      <c r="BO178" s="286"/>
      <c r="BP178" s="22"/>
      <c r="BQ178" s="7" t="str">
        <f t="shared" ca="1" si="38"/>
        <v/>
      </c>
      <c r="BR178" s="75" t="str">
        <f t="shared" si="39"/>
        <v/>
      </c>
      <c r="BS178" s="75" t="str">
        <f t="shared" si="40"/>
        <v/>
      </c>
      <c r="BT178" s="5" t="str">
        <f t="shared" si="41"/>
        <v/>
      </c>
      <c r="BU178" s="79" t="str">
        <f t="shared" si="42"/>
        <v/>
      </c>
      <c r="BV178" s="79" t="str">
        <f t="shared" si="43"/>
        <v/>
      </c>
      <c r="BW178" s="79" t="str">
        <f t="shared" si="44"/>
        <v/>
      </c>
      <c r="CC178" s="4" t="str">
        <f>IF(IFERROR(VLOOKUP(C178,C179:C$1993,1,0),"")="","",COUNTIF(C:C,C178))</f>
        <v/>
      </c>
      <c r="CG178" s="5" t="str">
        <f>IF(B178="","",IF(CC178="",1+(MAX(CG$2:CG177)),""))</f>
        <v/>
      </c>
      <c r="CH178" s="5" t="str">
        <f t="shared" si="45"/>
        <v/>
      </c>
      <c r="CI178" s="5" t="str">
        <f t="shared" si="46"/>
        <v/>
      </c>
      <c r="CJ178" s="14" t="str">
        <f t="shared" si="47"/>
        <v/>
      </c>
      <c r="CK178" s="25"/>
      <c r="CL178" s="15"/>
      <c r="CM178" s="5" t="str">
        <f t="shared" si="49"/>
        <v/>
      </c>
      <c r="CP178" s="5" t="str">
        <f t="shared" si="48"/>
        <v/>
      </c>
      <c r="CQ178" s="5" t="str">
        <f>IF(BT178="","",IFERROR(IF(VLOOKUP(BT178,BT$2:BT177,1,0)=0,"",""),BT178))</f>
        <v/>
      </c>
      <c r="CR178" s="22" t="str">
        <f>IF(CQ178="","",(IFERROR(VLOOKUP(MID(CQ178,1,1),$DI$2:DM$28,3,0),0)+IFERROR(VLOOKUP(MID(CQ178,2,1),DI$2:DM$28,4,0),0)+IFERROR(VLOOKUP(MID(CQ178,3,1),DI$2:DM$28,5,0),0)+(ROW(CQ178)/1000000000000)))</f>
        <v/>
      </c>
      <c r="CT178" s="5">
        <v>177</v>
      </c>
      <c r="CU178" s="5" t="str">
        <f>IFERROR(VLOOKUP(CT178,CP$2:CQ1254,2,0),"")</f>
        <v/>
      </c>
      <c r="DO178" s="5" t="e">
        <f>IF(REPORTE!AH$2="si",IF(C178=VALUE(REPORTE!C$22),IF(SUM(DO179:DO$1993),CONCATENATE(INT(B178),", "),INT(B178)),""),IF(C178=VALUE(REPORTE!C$21),IF(SUM(DO179:DO$1993),CONCATENATE(INT(B178),", "),INT(B178)),""))</f>
        <v>#VALUE!</v>
      </c>
    </row>
    <row r="179" spans="1:119" s="5" customFormat="1" ht="15" customHeight="1" x14ac:dyDescent="0.25">
      <c r="A179" s="4" t="str">
        <f t="shared" ca="1" si="36"/>
        <v/>
      </c>
      <c r="B179" s="6"/>
      <c r="C179" s="8"/>
      <c r="D179" s="1" t="str">
        <f>IFERROR(INDEX('padron cfe'!B:B,MATCH(DATOS!C179,'padron cfe'!A:A,0),1),"")</f>
        <v/>
      </c>
      <c r="E179" s="1"/>
      <c r="F179" s="7"/>
      <c r="G179" s="9" t="s">
        <v>157</v>
      </c>
      <c r="H179" s="5" t="str">
        <f>IF(F179="","",IFERROR(CONCATENATE("PEUA",VLOOKUP(ESTADO,REPORTE!AV$2:AW$33,2,0),DIDTRITO_FORM,CADER_FORM,IFERROR(INDEX(CA:CA,MATCH(DAY(F179),BZ:BZ,0),1),DAY(F179)),IFERROR(INDEX(CA:CA,MATCH(MONTH(F179),BZ:BZ,0),1),MONTH(F179)),YEAR(F179),G179),""))</f>
        <v/>
      </c>
      <c r="I179" s="4"/>
      <c r="J179" s="66"/>
      <c r="K179" s="66"/>
      <c r="L179" s="66"/>
      <c r="M179" s="2" t="str">
        <f>IFERROR(INDEX('padron cfe'!C:C,MATCH(DATOS!C179,'padron cfe'!A:A,0),1),"")</f>
        <v/>
      </c>
      <c r="N179" s="66" t="str">
        <f>IFERROR(IF(BT179="","",IF(INDEX(N$1:N178,MATCH(BT179,BT$1:BT178,0),1)=0,"",INDEX(N$1:N178,MATCH(BT179,BT$1:BT178,0),1))),"")</f>
        <v/>
      </c>
      <c r="O179" s="66" t="str">
        <f>IFERROR(IF(BT179="","",IF(INDEX(O$1:O178,MATCH(BT179,BT$1:BT178,0),1)=0,"",INDEX(O$1:O178,MATCH(BT179,BT$1:BT178,0),1))),"")</f>
        <v/>
      </c>
      <c r="P179" s="4"/>
      <c r="Q179" s="2"/>
      <c r="R179" s="66"/>
      <c r="T179" s="66"/>
      <c r="U179" s="5" t="str">
        <f>IFERROR(IF(INDEX(U$1:U178,MATCH(T179,T$1:T178,0),1)=0,"",INDEX(U$1:U178,MATCH(T179,T$1:T178,0),1)),"")</f>
        <v/>
      </c>
      <c r="V179" s="66"/>
      <c r="W179" s="5" t="str">
        <f>IFERROR(IF(INDEX(W$1:W178,MATCH(V179,V$1:V178,0),1)=0,"",INDEX(W$1:W178,MATCH(V179,V$1:V178,0),1)),"")</f>
        <v/>
      </c>
      <c r="X179" s="2" t="str">
        <f>IFERROR(INDEX('padron cfe'!D:D,MATCH(DATOS!C179,'padron cfe'!A:A,0),1),"")</f>
        <v/>
      </c>
      <c r="Y179" s="4"/>
      <c r="Z179" s="4"/>
      <c r="AA179" s="4"/>
      <c r="AB179" s="4"/>
      <c r="AC179" s="6" t="s">
        <v>157</v>
      </c>
      <c r="AD179" s="4"/>
      <c r="AE179" s="4" t="str">
        <f t="shared" si="37"/>
        <v/>
      </c>
      <c r="AF179" s="4"/>
      <c r="AG179" s="4"/>
      <c r="AH179" s="4"/>
      <c r="AI179" s="2" t="str">
        <f>IFERROR(IF(INDEX(AI$1:AI178,MATCH(BT179,BT$1:BT178,0),1)=0,"",INDEX(AI$1:AI178,MATCH(BT179,BT$1:BT178,0),1)),"")</f>
        <v/>
      </c>
      <c r="AJ179" s="2" t="str">
        <f>IFERROR(IF(INDEX(AJ$1:AJ178,MATCH(BT179,BT$1:BT178,0),1)=0,"",INDEX(AJ$1:AJ178,MATCH(BT179,BT$1:BT178,0),1)),"")</f>
        <v/>
      </c>
      <c r="AK179" s="2" t="str">
        <f>IFERROR(IF(INDEX(AK$1:AK178,MATCH(BT179,BT$1:BT178,0),1)=0,"",INDEX(AK$1:AK178,MATCH(BT179,BT$1:BT178,0),1)),"")</f>
        <v/>
      </c>
      <c r="AL179" s="31"/>
      <c r="AM179" s="31"/>
      <c r="AN179" s="2"/>
      <c r="AO179" s="4"/>
      <c r="AP179" s="4"/>
      <c r="AQ179" s="4"/>
      <c r="AR179" s="4"/>
      <c r="AS179" s="4"/>
      <c r="AT179" s="4"/>
      <c r="AU179" s="4"/>
      <c r="AV179" s="4"/>
      <c r="AW179" s="4"/>
      <c r="AY179" s="7"/>
      <c r="AZ179" s="47"/>
      <c r="BA179" s="66"/>
      <c r="BB179" s="66"/>
      <c r="BC179" s="66"/>
      <c r="BD179" s="78"/>
      <c r="BE179" s="66"/>
      <c r="BF179" s="66"/>
      <c r="BG179" s="4"/>
      <c r="BH179" s="69"/>
      <c r="BI179" s="4"/>
      <c r="BJ179" s="4"/>
      <c r="BK179" s="9"/>
      <c r="BL179" s="7"/>
      <c r="BM179" s="7"/>
      <c r="BN179" s="7"/>
      <c r="BO179" s="286"/>
      <c r="BP179" s="22"/>
      <c r="BQ179" s="7" t="str">
        <f t="shared" ca="1" si="38"/>
        <v/>
      </c>
      <c r="BR179" s="75" t="str">
        <f t="shared" si="39"/>
        <v/>
      </c>
      <c r="BS179" s="75" t="str">
        <f t="shared" si="40"/>
        <v/>
      </c>
      <c r="BT179" s="5" t="str">
        <f t="shared" si="41"/>
        <v/>
      </c>
      <c r="BU179" s="79" t="str">
        <f t="shared" si="42"/>
        <v/>
      </c>
      <c r="BV179" s="79" t="str">
        <f t="shared" si="43"/>
        <v/>
      </c>
      <c r="BW179" s="79" t="str">
        <f t="shared" si="44"/>
        <v/>
      </c>
      <c r="CC179" s="4" t="str">
        <f>IF(IFERROR(VLOOKUP(C179,C180:C$1993,1,0),"")="","",COUNTIF(C:C,C179))</f>
        <v/>
      </c>
      <c r="CG179" s="5" t="str">
        <f>IF(B179="","",IF(CC179="",1+(MAX(CG$2:CG178)),""))</f>
        <v/>
      </c>
      <c r="CH179" s="5" t="str">
        <f t="shared" si="45"/>
        <v/>
      </c>
      <c r="CI179" s="5" t="str">
        <f t="shared" si="46"/>
        <v/>
      </c>
      <c r="CJ179" s="14" t="str">
        <f t="shared" si="47"/>
        <v/>
      </c>
      <c r="CK179" s="25"/>
      <c r="CL179" s="15"/>
      <c r="CM179" s="5" t="str">
        <f t="shared" ref="CM179:CM201" si="50">CONCATENATE(AO179,AP179,AQ179,AR179,AS179)</f>
        <v/>
      </c>
      <c r="CP179" s="5" t="str">
        <f t="shared" si="48"/>
        <v/>
      </c>
      <c r="CQ179" s="5" t="str">
        <f>IF(BT179="","",IFERROR(IF(VLOOKUP(BT179,BT$2:BT178,1,0)=0,"",""),BT179))</f>
        <v/>
      </c>
      <c r="CR179" s="22" t="str">
        <f>IF(CQ179="","",(IFERROR(VLOOKUP(MID(CQ179,1,1),$DI$2:DM$28,3,0),0)+IFERROR(VLOOKUP(MID(CQ179,2,1),DI$2:DM$28,4,0),0)+IFERROR(VLOOKUP(MID(CQ179,3,1),DI$2:DM$28,5,0),0)+(ROW(CQ179)/1000000000000)))</f>
        <v/>
      </c>
      <c r="CT179" s="5">
        <v>178</v>
      </c>
      <c r="CU179" s="5" t="str">
        <f>IFERROR(VLOOKUP(CT179,CP$2:CQ1255,2,0),"")</f>
        <v/>
      </c>
      <c r="DO179" s="5" t="e">
        <f>IF(REPORTE!AH$2="si",IF(C179=VALUE(REPORTE!C$22),IF(SUM(DO180:DO$1993),CONCATENATE(INT(B179),", "),INT(B179)),""),IF(C179=VALUE(REPORTE!C$21),IF(SUM(DO180:DO$1993),CONCATENATE(INT(B179),", "),INT(B179)),""))</f>
        <v>#VALUE!</v>
      </c>
    </row>
    <row r="180" spans="1:119" s="5" customFormat="1" ht="15" customHeight="1" x14ac:dyDescent="0.25">
      <c r="A180" s="4" t="str">
        <f t="shared" ca="1" si="36"/>
        <v/>
      </c>
      <c r="B180" s="6"/>
      <c r="C180" s="8"/>
      <c r="D180" s="1" t="str">
        <f>IFERROR(INDEX('padron cfe'!B:B,MATCH(DATOS!C180,'padron cfe'!A:A,0),1),"")</f>
        <v/>
      </c>
      <c r="E180" s="1"/>
      <c r="F180" s="7"/>
      <c r="G180" s="9" t="s">
        <v>157</v>
      </c>
      <c r="H180" s="5" t="str">
        <f>IF(F180="","",IFERROR(CONCATENATE("PEUA",VLOOKUP(ESTADO,REPORTE!AV$2:AW$33,2,0),DIDTRITO_FORM,CADER_FORM,IFERROR(INDEX(CA:CA,MATCH(DAY(F180),BZ:BZ,0),1),DAY(F180)),IFERROR(INDEX(CA:CA,MATCH(MONTH(F180),BZ:BZ,0),1),MONTH(F180)),YEAR(F180),G180),""))</f>
        <v/>
      </c>
      <c r="I180" s="4"/>
      <c r="J180" s="66"/>
      <c r="K180" s="66"/>
      <c r="L180" s="66"/>
      <c r="M180" s="2" t="str">
        <f>IFERROR(INDEX('padron cfe'!C:C,MATCH(DATOS!C180,'padron cfe'!A:A,0),1),"")</f>
        <v/>
      </c>
      <c r="N180" s="66" t="str">
        <f>IFERROR(IF(BT180="","",IF(INDEX(N$1:N179,MATCH(BT180,BT$1:BT179,0),1)=0,"",INDEX(N$1:N179,MATCH(BT180,BT$1:BT179,0),1))),"")</f>
        <v/>
      </c>
      <c r="O180" s="66" t="str">
        <f>IFERROR(IF(BT180="","",IF(INDEX(O$1:O179,MATCH(BT180,BT$1:BT179,0),1)=0,"",INDEX(O$1:O179,MATCH(BT180,BT$1:BT179,0),1))),"")</f>
        <v/>
      </c>
      <c r="P180" s="4"/>
      <c r="Q180" s="2"/>
      <c r="R180" s="66"/>
      <c r="T180" s="66"/>
      <c r="U180" s="5" t="str">
        <f>IFERROR(IF(INDEX(U$1:U179,MATCH(T180,T$1:T179,0),1)=0,"",INDEX(U$1:U179,MATCH(T180,T$1:T179,0),1)),"")</f>
        <v/>
      </c>
      <c r="V180" s="66"/>
      <c r="W180" s="5" t="str">
        <f>IFERROR(IF(INDEX(W$1:W179,MATCH(V180,V$1:V179,0),1)=0,"",INDEX(W$1:W179,MATCH(V180,V$1:V179,0),1)),"")</f>
        <v/>
      </c>
      <c r="X180" s="2" t="str">
        <f>IFERROR(INDEX('padron cfe'!D:D,MATCH(DATOS!C180,'padron cfe'!A:A,0),1),"")</f>
        <v/>
      </c>
      <c r="Y180" s="4"/>
      <c r="Z180" s="4"/>
      <c r="AA180" s="4"/>
      <c r="AB180" s="4"/>
      <c r="AC180" s="6" t="s">
        <v>157</v>
      </c>
      <c r="AD180" s="4"/>
      <c r="AE180" s="4" t="str">
        <f t="shared" si="37"/>
        <v/>
      </c>
      <c r="AF180" s="4"/>
      <c r="AG180" s="4"/>
      <c r="AH180" s="4"/>
      <c r="AI180" s="2" t="str">
        <f>IFERROR(IF(INDEX(AI$1:AI179,MATCH(BT180,BT$1:BT179,0),1)=0,"",INDEX(AI$1:AI179,MATCH(BT180,BT$1:BT179,0),1)),"")</f>
        <v/>
      </c>
      <c r="AJ180" s="2" t="str">
        <f>IFERROR(IF(INDEX(AJ$1:AJ179,MATCH(BT180,BT$1:BT179,0),1)=0,"",INDEX(AJ$1:AJ179,MATCH(BT180,BT$1:BT179,0),1)),"")</f>
        <v/>
      </c>
      <c r="AK180" s="2" t="str">
        <f>IFERROR(IF(INDEX(AK$1:AK179,MATCH(BT180,BT$1:BT179,0),1)=0,"",INDEX(AK$1:AK179,MATCH(BT180,BT$1:BT179,0),1)),"")</f>
        <v/>
      </c>
      <c r="AL180" s="31"/>
      <c r="AM180" s="31"/>
      <c r="AN180" s="2"/>
      <c r="AO180" s="4"/>
      <c r="AP180" s="4"/>
      <c r="AQ180" s="4"/>
      <c r="AR180" s="4"/>
      <c r="AS180" s="4"/>
      <c r="AT180" s="4"/>
      <c r="AU180" s="4"/>
      <c r="AV180" s="4"/>
      <c r="AW180" s="4"/>
      <c r="AY180" s="7"/>
      <c r="AZ180" s="47"/>
      <c r="BA180" s="66"/>
      <c r="BB180" s="66"/>
      <c r="BC180" s="66"/>
      <c r="BD180" s="78"/>
      <c r="BE180" s="66"/>
      <c r="BF180" s="66"/>
      <c r="BG180" s="4"/>
      <c r="BH180" s="69"/>
      <c r="BI180" s="4"/>
      <c r="BJ180" s="4"/>
      <c r="BK180" s="9" t="s">
        <v>157</v>
      </c>
      <c r="BL180" s="7"/>
      <c r="BM180" s="7"/>
      <c r="BN180" s="7"/>
      <c r="BO180" s="286"/>
      <c r="BP180" s="22"/>
      <c r="BQ180" s="7" t="str">
        <f t="shared" ca="1" si="38"/>
        <v/>
      </c>
      <c r="BR180" s="75" t="str">
        <f t="shared" si="39"/>
        <v/>
      </c>
      <c r="BS180" s="75" t="str">
        <f t="shared" si="40"/>
        <v/>
      </c>
      <c r="BT180" s="5" t="str">
        <f t="shared" si="41"/>
        <v/>
      </c>
      <c r="BU180" s="79" t="str">
        <f t="shared" si="42"/>
        <v/>
      </c>
      <c r="BV180" s="79" t="str">
        <f t="shared" si="43"/>
        <v/>
      </c>
      <c r="BW180" s="79" t="str">
        <f t="shared" si="44"/>
        <v/>
      </c>
      <c r="CC180" s="4" t="str">
        <f>IF(IFERROR(VLOOKUP(C180,C181:C$1993,1,0),"")="","",COUNTIF(C:C,C180))</f>
        <v/>
      </c>
      <c r="CG180" s="5" t="str">
        <f>IF(B180="","",IF(CC180="",1+(MAX(CG$2:CG179)),""))</f>
        <v/>
      </c>
      <c r="CH180" s="5" t="str">
        <f t="shared" si="45"/>
        <v/>
      </c>
      <c r="CI180" s="5" t="str">
        <f t="shared" si="46"/>
        <v/>
      </c>
      <c r="CJ180" s="14" t="str">
        <f t="shared" si="47"/>
        <v/>
      </c>
      <c r="CK180" s="25"/>
      <c r="CL180" s="15"/>
      <c r="CM180" s="5" t="str">
        <f t="shared" si="50"/>
        <v/>
      </c>
      <c r="CP180" s="5" t="str">
        <f t="shared" si="48"/>
        <v/>
      </c>
      <c r="CQ180" s="5" t="str">
        <f>IF(BT180="","",IFERROR(IF(VLOOKUP(BT180,BT$2:BT179,1,0)=0,"",""),BT180))</f>
        <v/>
      </c>
      <c r="CR180" s="22" t="str">
        <f>IF(CQ180="","",(IFERROR(VLOOKUP(MID(CQ180,1,1),$DI$2:DM$28,3,0),0)+IFERROR(VLOOKUP(MID(CQ180,2,1),DI$2:DM$28,4,0),0)+IFERROR(VLOOKUP(MID(CQ180,3,1),DI$2:DM$28,5,0),0)+(ROW(CQ180)/1000000000000)))</f>
        <v/>
      </c>
      <c r="CT180" s="5">
        <v>179</v>
      </c>
      <c r="CU180" s="5" t="str">
        <f>IFERROR(VLOOKUP(CT180,CP$2:CQ1256,2,0),"")</f>
        <v/>
      </c>
      <c r="DO180" s="5" t="e">
        <f>IF(REPORTE!AH$2="si",IF(C180=VALUE(REPORTE!C$22),IF(SUM(DO181:DO$1993),CONCATENATE(INT(B180),", "),INT(B180)),""),IF(C180=VALUE(REPORTE!C$21),IF(SUM(DO181:DO$1993),CONCATENATE(INT(B180),", "),INT(B180)),""))</f>
        <v>#VALUE!</v>
      </c>
    </row>
    <row r="181" spans="1:119" s="5" customFormat="1" ht="15" customHeight="1" x14ac:dyDescent="0.25">
      <c r="A181" s="4" t="str">
        <f t="shared" ca="1" si="36"/>
        <v/>
      </c>
      <c r="B181" s="6"/>
      <c r="C181" s="8"/>
      <c r="D181" s="1" t="str">
        <f>IFERROR(INDEX('padron cfe'!B:B,MATCH(DATOS!C181,'padron cfe'!A:A,0),1),"")</f>
        <v/>
      </c>
      <c r="E181" s="1"/>
      <c r="F181" s="7"/>
      <c r="G181" s="9" t="s">
        <v>157</v>
      </c>
      <c r="H181" s="5" t="str">
        <f>IF(F181="","",IFERROR(CONCATENATE("PEUA",VLOOKUP(ESTADO,REPORTE!AV$2:AW$33,2,0),DIDTRITO_FORM,CADER_FORM,IFERROR(INDEX(CA:CA,MATCH(DAY(F181),BZ:BZ,0),1),DAY(F181)),IFERROR(INDEX(CA:CA,MATCH(MONTH(F181),BZ:BZ,0),1),MONTH(F181)),YEAR(F181),G181),""))</f>
        <v/>
      </c>
      <c r="I181" s="4"/>
      <c r="J181" s="66"/>
      <c r="K181" s="66"/>
      <c r="L181" s="66"/>
      <c r="M181" s="2" t="str">
        <f>IFERROR(INDEX('padron cfe'!C:C,MATCH(DATOS!C181,'padron cfe'!A:A,0),1),"")</f>
        <v/>
      </c>
      <c r="N181" s="66" t="str">
        <f>IFERROR(IF(BT181="","",IF(INDEX(N$1:N180,MATCH(BT181,BT$1:BT180,0),1)=0,"",INDEX(N$1:N180,MATCH(BT181,BT$1:BT180,0),1))),"")</f>
        <v/>
      </c>
      <c r="O181" s="66" t="str">
        <f>IFERROR(IF(BT181="","",IF(INDEX(O$1:O180,MATCH(BT181,BT$1:BT180,0),1)=0,"",INDEX(O$1:O180,MATCH(BT181,BT$1:BT180,0),1))),"")</f>
        <v/>
      </c>
      <c r="P181" s="4"/>
      <c r="Q181" s="2"/>
      <c r="R181" s="66"/>
      <c r="T181" s="66"/>
      <c r="U181" s="5" t="str">
        <f>IFERROR(IF(INDEX(U$1:U180,MATCH(T181,T$1:T180,0),1)=0,"",INDEX(U$1:U180,MATCH(T181,T$1:T180,0),1)),"")</f>
        <v/>
      </c>
      <c r="V181" s="66"/>
      <c r="W181" s="5" t="str">
        <f>IFERROR(IF(INDEX(W$1:W180,MATCH(V181,V$1:V180,0),1)=0,"",INDEX(W$1:W180,MATCH(V181,V$1:V180,0),1)),"")</f>
        <v/>
      </c>
      <c r="X181" s="2" t="str">
        <f>IFERROR(INDEX('padron cfe'!D:D,MATCH(DATOS!C181,'padron cfe'!A:A,0),1),"")</f>
        <v/>
      </c>
      <c r="Y181" s="4"/>
      <c r="Z181" s="4"/>
      <c r="AA181" s="4"/>
      <c r="AB181" s="4"/>
      <c r="AC181" s="6" t="s">
        <v>157</v>
      </c>
      <c r="AD181" s="4"/>
      <c r="AE181" s="4" t="str">
        <f t="shared" si="37"/>
        <v/>
      </c>
      <c r="AF181" s="4"/>
      <c r="AG181" s="4"/>
      <c r="AH181" s="4"/>
      <c r="AI181" s="2" t="str">
        <f>IFERROR(IF(INDEX(AI$1:AI180,MATCH(BT181,BT$1:BT180,0),1)=0,"",INDEX(AI$1:AI180,MATCH(BT181,BT$1:BT180,0),1)),"")</f>
        <v/>
      </c>
      <c r="AJ181" s="2" t="str">
        <f>IFERROR(IF(INDEX(AJ$1:AJ180,MATCH(BT181,BT$1:BT180,0),1)=0,"",INDEX(AJ$1:AJ180,MATCH(BT181,BT$1:BT180,0),1)),"")</f>
        <v/>
      </c>
      <c r="AK181" s="2" t="str">
        <f>IFERROR(IF(INDEX(AK$1:AK180,MATCH(BT181,BT$1:BT180,0),1)=0,"",INDEX(AK$1:AK180,MATCH(BT181,BT$1:BT180,0),1)),"")</f>
        <v/>
      </c>
      <c r="AL181" s="31"/>
      <c r="AM181" s="31"/>
      <c r="AN181" s="2"/>
      <c r="AO181" s="4"/>
      <c r="AP181" s="4"/>
      <c r="AQ181" s="4"/>
      <c r="AR181" s="4"/>
      <c r="AS181" s="4"/>
      <c r="AT181" s="4"/>
      <c r="AU181" s="4"/>
      <c r="AV181" s="4"/>
      <c r="AW181" s="4"/>
      <c r="AY181" s="7"/>
      <c r="AZ181" s="47"/>
      <c r="BA181" s="66"/>
      <c r="BB181" s="66"/>
      <c r="BC181" s="66"/>
      <c r="BD181" s="78"/>
      <c r="BE181" s="66"/>
      <c r="BF181" s="66"/>
      <c r="BG181" s="4"/>
      <c r="BH181" s="69"/>
      <c r="BI181" s="4"/>
      <c r="BJ181" s="4"/>
      <c r="BK181" s="9"/>
      <c r="BL181" s="7"/>
      <c r="BM181" s="7"/>
      <c r="BN181" s="7"/>
      <c r="BO181" s="286"/>
      <c r="BP181" s="22"/>
      <c r="BQ181" s="7" t="str">
        <f t="shared" ca="1" si="38"/>
        <v/>
      </c>
      <c r="BR181" s="75" t="str">
        <f t="shared" si="39"/>
        <v/>
      </c>
      <c r="BS181" s="75" t="str">
        <f t="shared" si="40"/>
        <v/>
      </c>
      <c r="BT181" s="5" t="str">
        <f t="shared" si="41"/>
        <v/>
      </c>
      <c r="BU181" s="79" t="str">
        <f t="shared" si="42"/>
        <v/>
      </c>
      <c r="BV181" s="79" t="str">
        <f t="shared" si="43"/>
        <v/>
      </c>
      <c r="BW181" s="79" t="str">
        <f t="shared" si="44"/>
        <v/>
      </c>
      <c r="CC181" s="4" t="str">
        <f>IF(IFERROR(VLOOKUP(C181,C182:C$1993,1,0),"")="","",COUNTIF(C:C,C181))</f>
        <v/>
      </c>
      <c r="CG181" s="5" t="str">
        <f>IF(B181="","",IF(CC181="",1+(MAX(CG$2:CG180)),""))</f>
        <v/>
      </c>
      <c r="CH181" s="5" t="str">
        <f t="shared" si="45"/>
        <v/>
      </c>
      <c r="CI181" s="5" t="str">
        <f t="shared" si="46"/>
        <v/>
      </c>
      <c r="CJ181" s="14" t="str">
        <f t="shared" si="47"/>
        <v/>
      </c>
      <c r="CK181" s="25"/>
      <c r="CL181" s="15"/>
      <c r="CM181" s="5" t="str">
        <f t="shared" si="50"/>
        <v/>
      </c>
      <c r="CP181" s="5" t="str">
        <f t="shared" si="48"/>
        <v/>
      </c>
      <c r="CQ181" s="5" t="str">
        <f>IF(BT181="","",IFERROR(IF(VLOOKUP(BT181,BT$2:BT180,1,0)=0,"",""),BT181))</f>
        <v/>
      </c>
      <c r="CR181" s="22" t="str">
        <f>IF(CQ181="","",(IFERROR(VLOOKUP(MID(CQ181,1,1),$DI$2:DM$28,3,0),0)+IFERROR(VLOOKUP(MID(CQ181,2,1),DI$2:DM$28,4,0),0)+IFERROR(VLOOKUP(MID(CQ181,3,1),DI$2:DM$28,5,0),0)+(ROW(CQ181)/1000000000000)))</f>
        <v/>
      </c>
      <c r="CT181" s="5">
        <v>180</v>
      </c>
      <c r="CU181" s="5" t="str">
        <f>IFERROR(VLOOKUP(CT181,CP$2:CQ1257,2,0),"")</f>
        <v/>
      </c>
      <c r="DO181" s="5" t="e">
        <f>IF(REPORTE!AH$2="si",IF(C181=VALUE(REPORTE!C$22),IF(SUM(DO182:DO$1993),CONCATENATE(INT(B181),", "),INT(B181)),""),IF(C181=VALUE(REPORTE!C$21),IF(SUM(DO182:DO$1993),CONCATENATE(INT(B181),", "),INT(B181)),""))</f>
        <v>#VALUE!</v>
      </c>
    </row>
    <row r="182" spans="1:119" s="5" customFormat="1" ht="15" customHeight="1" x14ac:dyDescent="0.25">
      <c r="A182" s="4" t="str">
        <f t="shared" ca="1" si="36"/>
        <v/>
      </c>
      <c r="B182" s="6"/>
      <c r="C182" s="8"/>
      <c r="D182" s="1" t="str">
        <f>IFERROR(INDEX('padron cfe'!B:B,MATCH(DATOS!C182,'padron cfe'!A:A,0),1),"")</f>
        <v/>
      </c>
      <c r="E182" s="1"/>
      <c r="F182" s="7"/>
      <c r="G182" s="9" t="s">
        <v>157</v>
      </c>
      <c r="H182" s="5" t="str">
        <f>IF(F182="","",IFERROR(CONCATENATE("PEUA",VLOOKUP(ESTADO,REPORTE!AV$2:AW$33,2,0),DIDTRITO_FORM,CADER_FORM,IFERROR(INDEX(CA:CA,MATCH(DAY(F182),BZ:BZ,0),1),DAY(F182)),IFERROR(INDEX(CA:CA,MATCH(MONTH(F182),BZ:BZ,0),1),MONTH(F182)),YEAR(F182),G182),""))</f>
        <v/>
      </c>
      <c r="I182" s="4"/>
      <c r="J182" s="66"/>
      <c r="K182" s="66"/>
      <c r="L182" s="66"/>
      <c r="M182" s="2" t="str">
        <f>IFERROR(INDEX('padron cfe'!C:C,MATCH(DATOS!C182,'padron cfe'!A:A,0),1),"")</f>
        <v/>
      </c>
      <c r="N182" s="66" t="str">
        <f>IFERROR(IF(BT182="","",IF(INDEX(N$1:N181,MATCH(BT182,BT$1:BT181,0),1)=0,"",INDEX(N$1:N181,MATCH(BT182,BT$1:BT181,0),1))),"")</f>
        <v/>
      </c>
      <c r="O182" s="66" t="str">
        <f>IFERROR(IF(BT182="","",IF(INDEX(O$1:O181,MATCH(BT182,BT$1:BT181,0),1)=0,"",INDEX(O$1:O181,MATCH(BT182,BT$1:BT181,0),1))),"")</f>
        <v/>
      </c>
      <c r="P182" s="4"/>
      <c r="Q182" s="2"/>
      <c r="R182" s="66"/>
      <c r="T182" s="66"/>
      <c r="U182" s="5" t="str">
        <f>IFERROR(IF(INDEX(U$1:U181,MATCH(T182,T$1:T181,0),1)=0,"",INDEX(U$1:U181,MATCH(T182,T$1:T181,0),1)),"")</f>
        <v/>
      </c>
      <c r="V182" s="66"/>
      <c r="W182" s="5" t="str">
        <f>IFERROR(IF(INDEX(W$1:W181,MATCH(V182,V$1:V181,0),1)=0,"",INDEX(W$1:W181,MATCH(V182,V$1:V181,0),1)),"")</f>
        <v/>
      </c>
      <c r="X182" s="2" t="str">
        <f>IFERROR(INDEX('padron cfe'!D:D,MATCH(DATOS!C182,'padron cfe'!A:A,0),1),"")</f>
        <v/>
      </c>
      <c r="Y182" s="4"/>
      <c r="Z182" s="4"/>
      <c r="AA182" s="4"/>
      <c r="AB182" s="4"/>
      <c r="AC182" s="6" t="s">
        <v>157</v>
      </c>
      <c r="AD182" s="4"/>
      <c r="AE182" s="4" t="str">
        <f t="shared" si="37"/>
        <v/>
      </c>
      <c r="AF182" s="4"/>
      <c r="AG182" s="4"/>
      <c r="AH182" s="4"/>
      <c r="AI182" s="2" t="str">
        <f>IFERROR(IF(INDEX(AI$1:AI181,MATCH(BT182,BT$1:BT181,0),1)=0,"",INDEX(AI$1:AI181,MATCH(BT182,BT$1:BT181,0),1)),"")</f>
        <v/>
      </c>
      <c r="AJ182" s="2" t="str">
        <f>IFERROR(IF(INDEX(AJ$1:AJ181,MATCH(BT182,BT$1:BT181,0),1)=0,"",INDEX(AJ$1:AJ181,MATCH(BT182,BT$1:BT181,0),1)),"")</f>
        <v/>
      </c>
      <c r="AK182" s="2" t="str">
        <f>IFERROR(IF(INDEX(AK$1:AK181,MATCH(BT182,BT$1:BT181,0),1)=0,"",INDEX(AK$1:AK181,MATCH(BT182,BT$1:BT181,0),1)),"")</f>
        <v/>
      </c>
      <c r="AL182" s="31"/>
      <c r="AM182" s="31"/>
      <c r="AN182" s="2"/>
      <c r="AO182" s="4"/>
      <c r="AP182" s="4"/>
      <c r="AQ182" s="4"/>
      <c r="AR182" s="4"/>
      <c r="AS182" s="4"/>
      <c r="AT182" s="4"/>
      <c r="AU182" s="4"/>
      <c r="AV182" s="4"/>
      <c r="AW182" s="4"/>
      <c r="AY182" s="7"/>
      <c r="AZ182" s="47"/>
      <c r="BA182" s="66"/>
      <c r="BB182" s="66"/>
      <c r="BC182" s="66"/>
      <c r="BD182" s="78"/>
      <c r="BE182" s="66"/>
      <c r="BF182" s="66"/>
      <c r="BG182" s="4"/>
      <c r="BH182" s="69"/>
      <c r="BI182" s="4"/>
      <c r="BJ182" s="4"/>
      <c r="BK182" s="9" t="s">
        <v>157</v>
      </c>
      <c r="BL182" s="7"/>
      <c r="BM182" s="7"/>
      <c r="BN182" s="7"/>
      <c r="BO182" s="286"/>
      <c r="BP182" s="22"/>
      <c r="BQ182" s="7" t="str">
        <f t="shared" ca="1" si="38"/>
        <v/>
      </c>
      <c r="BR182" s="75" t="str">
        <f t="shared" si="39"/>
        <v/>
      </c>
      <c r="BS182" s="75" t="str">
        <f t="shared" si="40"/>
        <v/>
      </c>
      <c r="BT182" s="5" t="str">
        <f t="shared" si="41"/>
        <v/>
      </c>
      <c r="BU182" s="79" t="str">
        <f t="shared" si="42"/>
        <v/>
      </c>
      <c r="BV182" s="79" t="str">
        <f t="shared" si="43"/>
        <v/>
      </c>
      <c r="BW182" s="79" t="str">
        <f t="shared" si="44"/>
        <v/>
      </c>
      <c r="CC182" s="4" t="str">
        <f>IF(IFERROR(VLOOKUP(C182,C183:C$1993,1,0),"")="","",COUNTIF(C:C,C182))</f>
        <v/>
      </c>
      <c r="CG182" s="5" t="str">
        <f>IF(B182="","",IF(CC182="",1+(MAX(CG$2:CG181)),""))</f>
        <v/>
      </c>
      <c r="CH182" s="5" t="str">
        <f t="shared" si="45"/>
        <v/>
      </c>
      <c r="CI182" s="5" t="str">
        <f t="shared" si="46"/>
        <v/>
      </c>
      <c r="CJ182" s="14" t="str">
        <f t="shared" si="47"/>
        <v/>
      </c>
      <c r="CK182" s="25"/>
      <c r="CL182" s="15"/>
      <c r="CM182" s="5" t="str">
        <f t="shared" si="50"/>
        <v/>
      </c>
      <c r="CP182" s="5" t="str">
        <f t="shared" si="48"/>
        <v/>
      </c>
      <c r="CQ182" s="5" t="str">
        <f>IF(BT182="","",IFERROR(IF(VLOOKUP(BT182,BT$2:BT181,1,0)=0,"",""),BT182))</f>
        <v/>
      </c>
      <c r="CR182" s="22" t="str">
        <f>IF(CQ182="","",(IFERROR(VLOOKUP(MID(CQ182,1,1),$DI$2:DM$28,3,0),0)+IFERROR(VLOOKUP(MID(CQ182,2,1),DI$2:DM$28,4,0),0)+IFERROR(VLOOKUP(MID(CQ182,3,1),DI$2:DM$28,5,0),0)+(ROW(CQ182)/1000000000000)))</f>
        <v/>
      </c>
      <c r="CT182" s="5">
        <v>181</v>
      </c>
      <c r="CU182" s="5" t="str">
        <f>IFERROR(VLOOKUP(CT182,CP$2:CQ1258,2,0),"")</f>
        <v/>
      </c>
      <c r="DO182" s="5" t="e">
        <f>IF(REPORTE!AH$2="si",IF(C182=VALUE(REPORTE!C$22),IF(SUM(DO183:DO$1993),CONCATENATE(INT(B182),", "),INT(B182)),""),IF(C182=VALUE(REPORTE!C$21),IF(SUM(DO183:DO$1993),CONCATENATE(INT(B182),", "),INT(B182)),""))</f>
        <v>#VALUE!</v>
      </c>
    </row>
    <row r="183" spans="1:119" s="5" customFormat="1" ht="15" customHeight="1" x14ac:dyDescent="0.25">
      <c r="A183" s="4" t="str">
        <f t="shared" ca="1" si="36"/>
        <v/>
      </c>
      <c r="B183" s="6"/>
      <c r="C183" s="8"/>
      <c r="D183" s="1" t="str">
        <f>IFERROR(INDEX('padron cfe'!B:B,MATCH(DATOS!C183,'padron cfe'!A:A,0),1),"")</f>
        <v/>
      </c>
      <c r="E183" s="1"/>
      <c r="F183" s="7"/>
      <c r="G183" s="9" t="s">
        <v>157</v>
      </c>
      <c r="H183" s="5" t="str">
        <f>IF(F183="","",IFERROR(CONCATENATE("PEUA",VLOOKUP(ESTADO,REPORTE!AV$2:AW$33,2,0),DIDTRITO_FORM,CADER_FORM,IFERROR(INDEX(CA:CA,MATCH(DAY(F183),BZ:BZ,0),1),DAY(F183)),IFERROR(INDEX(CA:CA,MATCH(MONTH(F183),BZ:BZ,0),1),MONTH(F183)),YEAR(F183),G183),""))</f>
        <v/>
      </c>
      <c r="I183" s="4"/>
      <c r="J183" s="66"/>
      <c r="K183" s="66"/>
      <c r="L183" s="66"/>
      <c r="M183" s="2" t="str">
        <f>IFERROR(INDEX('padron cfe'!C:C,MATCH(DATOS!C183,'padron cfe'!A:A,0),1),"")</f>
        <v/>
      </c>
      <c r="N183" s="66" t="str">
        <f>IFERROR(IF(BT183="","",IF(INDEX(N$1:N182,MATCH(BT183,BT$1:BT182,0),1)=0,"",INDEX(N$1:N182,MATCH(BT183,BT$1:BT182,0),1))),"")</f>
        <v/>
      </c>
      <c r="O183" s="66" t="str">
        <f>IFERROR(IF(BT183="","",IF(INDEX(O$1:O182,MATCH(BT183,BT$1:BT182,0),1)=0,"",INDEX(O$1:O182,MATCH(BT183,BT$1:BT182,0),1))),"")</f>
        <v/>
      </c>
      <c r="P183" s="4"/>
      <c r="Q183" s="2"/>
      <c r="R183" s="66"/>
      <c r="T183" s="66"/>
      <c r="U183" s="5" t="str">
        <f>IFERROR(IF(INDEX(U$1:U182,MATCH(T183,T$1:T182,0),1)=0,"",INDEX(U$1:U182,MATCH(T183,T$1:T182,0),1)),"")</f>
        <v/>
      </c>
      <c r="V183" s="66"/>
      <c r="W183" s="5" t="str">
        <f>IFERROR(IF(INDEX(W$1:W182,MATCH(V183,V$1:V182,0),1)=0,"",INDEX(W$1:W182,MATCH(V183,V$1:V182,0),1)),"")</f>
        <v/>
      </c>
      <c r="X183" s="2" t="str">
        <f>IFERROR(INDEX('padron cfe'!D:D,MATCH(DATOS!C183,'padron cfe'!A:A,0),1),"")</f>
        <v/>
      </c>
      <c r="Y183" s="4"/>
      <c r="Z183" s="4"/>
      <c r="AA183" s="4"/>
      <c r="AB183" s="4"/>
      <c r="AC183" s="6" t="s">
        <v>157</v>
      </c>
      <c r="AD183" s="4"/>
      <c r="AE183" s="4" t="str">
        <f t="shared" si="37"/>
        <v/>
      </c>
      <c r="AF183" s="4"/>
      <c r="AG183" s="4"/>
      <c r="AH183" s="4"/>
      <c r="AI183" s="2" t="str">
        <f>IFERROR(IF(INDEX(AI$1:AI182,MATCH(BT183,BT$1:BT182,0),1)=0,"",INDEX(AI$1:AI182,MATCH(BT183,BT$1:BT182,0),1)),"")</f>
        <v/>
      </c>
      <c r="AJ183" s="2" t="str">
        <f>IFERROR(IF(INDEX(AJ$1:AJ182,MATCH(BT183,BT$1:BT182,0),1)=0,"",INDEX(AJ$1:AJ182,MATCH(BT183,BT$1:BT182,0),1)),"")</f>
        <v/>
      </c>
      <c r="AK183" s="2" t="str">
        <f>IFERROR(IF(INDEX(AK$1:AK182,MATCH(BT183,BT$1:BT182,0),1)=0,"",INDEX(AK$1:AK182,MATCH(BT183,BT$1:BT182,0),1)),"")</f>
        <v/>
      </c>
      <c r="AL183" s="31"/>
      <c r="AM183" s="31"/>
      <c r="AN183" s="2"/>
      <c r="AO183" s="4"/>
      <c r="AP183" s="4"/>
      <c r="AQ183" s="4"/>
      <c r="AR183" s="4"/>
      <c r="AS183" s="4"/>
      <c r="AT183" s="4"/>
      <c r="AU183" s="4"/>
      <c r="AV183" s="4"/>
      <c r="AW183" s="4"/>
      <c r="AY183" s="7"/>
      <c r="AZ183" s="47"/>
      <c r="BA183" s="66"/>
      <c r="BB183" s="66"/>
      <c r="BC183" s="66"/>
      <c r="BD183" s="78"/>
      <c r="BE183" s="66"/>
      <c r="BF183" s="66"/>
      <c r="BG183" s="4"/>
      <c r="BH183" s="69"/>
      <c r="BI183" s="4"/>
      <c r="BJ183" s="4"/>
      <c r="BK183" s="9"/>
      <c r="BL183" s="7"/>
      <c r="BM183" s="7"/>
      <c r="BN183" s="7"/>
      <c r="BO183" s="286"/>
      <c r="BP183" s="22"/>
      <c r="BQ183" s="7" t="str">
        <f t="shared" ca="1" si="38"/>
        <v/>
      </c>
      <c r="BR183" s="75" t="str">
        <f t="shared" si="39"/>
        <v/>
      </c>
      <c r="BS183" s="75" t="str">
        <f t="shared" si="40"/>
        <v/>
      </c>
      <c r="BT183" s="5" t="str">
        <f t="shared" si="41"/>
        <v/>
      </c>
      <c r="BU183" s="79" t="str">
        <f t="shared" si="42"/>
        <v/>
      </c>
      <c r="BV183" s="79" t="str">
        <f t="shared" si="43"/>
        <v/>
      </c>
      <c r="BW183" s="79" t="str">
        <f t="shared" si="44"/>
        <v/>
      </c>
      <c r="CC183" s="4" t="str">
        <f>IF(IFERROR(VLOOKUP(C183,C184:C$1993,1,0),"")="","",COUNTIF(C:C,C183))</f>
        <v/>
      </c>
      <c r="CG183" s="5" t="str">
        <f>IF(B183="","",IF(CC183="",1+(MAX(CG$2:CG182)),""))</f>
        <v/>
      </c>
      <c r="CH183" s="5" t="str">
        <f t="shared" si="45"/>
        <v/>
      </c>
      <c r="CI183" s="5" t="str">
        <f t="shared" si="46"/>
        <v/>
      </c>
      <c r="CJ183" s="14" t="str">
        <f t="shared" si="47"/>
        <v/>
      </c>
      <c r="CK183" s="25"/>
      <c r="CL183" s="15"/>
      <c r="CM183" s="5" t="str">
        <f t="shared" si="50"/>
        <v/>
      </c>
      <c r="CP183" s="5" t="str">
        <f t="shared" si="48"/>
        <v/>
      </c>
      <c r="CQ183" s="5" t="str">
        <f>IF(BT183="","",IFERROR(IF(VLOOKUP(BT183,BT$2:BT182,1,0)=0,"",""),BT183))</f>
        <v/>
      </c>
      <c r="CR183" s="22" t="str">
        <f>IF(CQ183="","",(IFERROR(VLOOKUP(MID(CQ183,1,1),$DI$2:DM$28,3,0),0)+IFERROR(VLOOKUP(MID(CQ183,2,1),DI$2:DM$28,4,0),0)+IFERROR(VLOOKUP(MID(CQ183,3,1),DI$2:DM$28,5,0),0)+(ROW(CQ183)/1000000000000)))</f>
        <v/>
      </c>
      <c r="CT183" s="5">
        <v>182</v>
      </c>
      <c r="CU183" s="5" t="str">
        <f>IFERROR(VLOOKUP(CT183,CP$2:CQ1259,2,0),"")</f>
        <v/>
      </c>
      <c r="DO183" s="5" t="e">
        <f>IF(REPORTE!AH$2="si",IF(C183=VALUE(REPORTE!C$22),IF(SUM(DO184:DO$1993),CONCATENATE(INT(B183),", "),INT(B183)),""),IF(C183=VALUE(REPORTE!C$21),IF(SUM(DO184:DO$1993),CONCATENATE(INT(B183),", "),INT(B183)),""))</f>
        <v>#VALUE!</v>
      </c>
    </row>
    <row r="184" spans="1:119" s="5" customFormat="1" ht="15" customHeight="1" x14ac:dyDescent="0.25">
      <c r="A184" s="4" t="str">
        <f t="shared" ca="1" si="36"/>
        <v/>
      </c>
      <c r="B184" s="6"/>
      <c r="C184" s="8"/>
      <c r="D184" s="1" t="str">
        <f>IFERROR(INDEX('padron cfe'!B:B,MATCH(DATOS!C184,'padron cfe'!A:A,0),1),"")</f>
        <v/>
      </c>
      <c r="E184" s="1"/>
      <c r="F184" s="7"/>
      <c r="G184" s="9" t="s">
        <v>157</v>
      </c>
      <c r="H184" s="5" t="str">
        <f>IF(F184="","",IFERROR(CONCATENATE("PEUA",VLOOKUP(ESTADO,REPORTE!AV$2:AW$33,2,0),DIDTRITO_FORM,CADER_FORM,IFERROR(INDEX(CA:CA,MATCH(DAY(F184),BZ:BZ,0),1),DAY(F184)),IFERROR(INDEX(CA:CA,MATCH(MONTH(F184),BZ:BZ,0),1),MONTH(F184)),YEAR(F184),G184),""))</f>
        <v/>
      </c>
      <c r="I184" s="4"/>
      <c r="J184" s="66"/>
      <c r="K184" s="66"/>
      <c r="L184" s="66"/>
      <c r="M184" s="2" t="str">
        <f>IFERROR(INDEX('padron cfe'!C:C,MATCH(DATOS!C184,'padron cfe'!A:A,0),1),"")</f>
        <v/>
      </c>
      <c r="N184" s="66" t="str">
        <f>IFERROR(IF(BT184="","",IF(INDEX(N$1:N183,MATCH(BT184,BT$1:BT183,0),1)=0,"",INDEX(N$1:N183,MATCH(BT184,BT$1:BT183,0),1))),"")</f>
        <v/>
      </c>
      <c r="O184" s="66" t="str">
        <f>IFERROR(IF(BT184="","",IF(INDEX(O$1:O183,MATCH(BT184,BT$1:BT183,0),1)=0,"",INDEX(O$1:O183,MATCH(BT184,BT$1:BT183,0),1))),"")</f>
        <v/>
      </c>
      <c r="P184" s="4"/>
      <c r="Q184" s="2"/>
      <c r="R184" s="66"/>
      <c r="T184" s="66"/>
      <c r="U184" s="5" t="str">
        <f>IFERROR(IF(INDEX(U$1:U183,MATCH(T184,T$1:T183,0),1)=0,"",INDEX(U$1:U183,MATCH(T184,T$1:T183,0),1)),"")</f>
        <v/>
      </c>
      <c r="V184" s="66"/>
      <c r="W184" s="5" t="str">
        <f>IFERROR(IF(INDEX(W$1:W183,MATCH(V184,V$1:V183,0),1)=0,"",INDEX(W$1:W183,MATCH(V184,V$1:V183,0),1)),"")</f>
        <v/>
      </c>
      <c r="X184" s="2" t="str">
        <f>IFERROR(INDEX('padron cfe'!D:D,MATCH(DATOS!C184,'padron cfe'!A:A,0),1),"")</f>
        <v/>
      </c>
      <c r="Y184" s="4"/>
      <c r="Z184" s="4"/>
      <c r="AA184" s="4"/>
      <c r="AB184" s="4"/>
      <c r="AC184" s="6" t="s">
        <v>157</v>
      </c>
      <c r="AD184" s="4"/>
      <c r="AE184" s="4" t="str">
        <f t="shared" si="37"/>
        <v/>
      </c>
      <c r="AF184" s="4"/>
      <c r="AG184" s="4"/>
      <c r="AH184" s="4"/>
      <c r="AI184" s="2" t="str">
        <f>IFERROR(IF(INDEX(AI$1:AI183,MATCH(BT184,BT$1:BT183,0),1)=0,"",INDEX(AI$1:AI183,MATCH(BT184,BT$1:BT183,0),1)),"")</f>
        <v/>
      </c>
      <c r="AJ184" s="2" t="str">
        <f>IFERROR(IF(INDEX(AJ$1:AJ183,MATCH(BT184,BT$1:BT183,0),1)=0,"",INDEX(AJ$1:AJ183,MATCH(BT184,BT$1:BT183,0),1)),"")</f>
        <v/>
      </c>
      <c r="AK184" s="2" t="str">
        <f>IFERROR(IF(INDEX(AK$1:AK183,MATCH(BT184,BT$1:BT183,0),1)=0,"",INDEX(AK$1:AK183,MATCH(BT184,BT$1:BT183,0),1)),"")</f>
        <v/>
      </c>
      <c r="AL184" s="31"/>
      <c r="AM184" s="31"/>
      <c r="AN184" s="2"/>
      <c r="AO184" s="4"/>
      <c r="AP184" s="4"/>
      <c r="AQ184" s="4"/>
      <c r="AR184" s="4"/>
      <c r="AS184" s="4"/>
      <c r="AT184" s="4"/>
      <c r="AU184" s="4"/>
      <c r="AV184" s="4"/>
      <c r="AW184" s="4"/>
      <c r="AY184" s="7"/>
      <c r="AZ184" s="47"/>
      <c r="BA184" s="66"/>
      <c r="BB184" s="66"/>
      <c r="BC184" s="66"/>
      <c r="BD184" s="78"/>
      <c r="BE184" s="66"/>
      <c r="BF184" s="66"/>
      <c r="BG184" s="4"/>
      <c r="BH184" s="69"/>
      <c r="BI184" s="4"/>
      <c r="BJ184" s="4"/>
      <c r="BK184" s="9" t="s">
        <v>157</v>
      </c>
      <c r="BL184" s="7"/>
      <c r="BM184" s="7"/>
      <c r="BN184" s="7"/>
      <c r="BO184" s="286"/>
      <c r="BP184" s="22"/>
      <c r="BQ184" s="7" t="str">
        <f t="shared" ca="1" si="38"/>
        <v/>
      </c>
      <c r="BR184" s="75" t="str">
        <f t="shared" si="39"/>
        <v/>
      </c>
      <c r="BS184" s="75" t="str">
        <f t="shared" si="40"/>
        <v/>
      </c>
      <c r="BT184" s="5" t="str">
        <f t="shared" si="41"/>
        <v/>
      </c>
      <c r="BU184" s="79" t="str">
        <f t="shared" si="42"/>
        <v/>
      </c>
      <c r="BV184" s="79" t="str">
        <f t="shared" si="43"/>
        <v/>
      </c>
      <c r="BW184" s="79" t="str">
        <f t="shared" si="44"/>
        <v/>
      </c>
      <c r="CC184" s="4" t="str">
        <f>IF(IFERROR(VLOOKUP(C184,C185:C$1993,1,0),"")="","",COUNTIF(C:C,C184))</f>
        <v/>
      </c>
      <c r="CG184" s="5" t="str">
        <f>IF(B184="","",IF(CC184="",1+(MAX(CG$2:CG183)),""))</f>
        <v/>
      </c>
      <c r="CH184" s="5" t="str">
        <f t="shared" si="45"/>
        <v/>
      </c>
      <c r="CI184" s="5" t="str">
        <f t="shared" si="46"/>
        <v/>
      </c>
      <c r="CJ184" s="14" t="str">
        <f t="shared" si="47"/>
        <v/>
      </c>
      <c r="CK184" s="25"/>
      <c r="CL184" s="15"/>
      <c r="CM184" s="5" t="str">
        <f t="shared" si="50"/>
        <v/>
      </c>
      <c r="CP184" s="5" t="str">
        <f t="shared" si="48"/>
        <v/>
      </c>
      <c r="CQ184" s="5" t="str">
        <f>IF(BT184="","",IFERROR(IF(VLOOKUP(BT184,BT$2:BT183,1,0)=0,"",""),BT184))</f>
        <v/>
      </c>
      <c r="CR184" s="22" t="str">
        <f>IF(CQ184="","",(IFERROR(VLOOKUP(MID(CQ184,1,1),$DI$2:DM$28,3,0),0)+IFERROR(VLOOKUP(MID(CQ184,2,1),DI$2:DM$28,4,0),0)+IFERROR(VLOOKUP(MID(CQ184,3,1),DI$2:DM$28,5,0),0)+(ROW(CQ184)/1000000000000)))</f>
        <v/>
      </c>
      <c r="CT184" s="5">
        <v>183</v>
      </c>
      <c r="CU184" s="5" t="str">
        <f>IFERROR(VLOOKUP(CT184,CP$2:CQ1260,2,0),"")</f>
        <v/>
      </c>
      <c r="DO184" s="5" t="e">
        <f>IF(REPORTE!AH$2="si",IF(C184=VALUE(REPORTE!C$22),IF(SUM(DO185:DO$1993),CONCATENATE(INT(B184),", "),INT(B184)),""),IF(C184=VALUE(REPORTE!C$21),IF(SUM(DO185:DO$1993),CONCATENATE(INT(B184),", "),INT(B184)),""))</f>
        <v>#VALUE!</v>
      </c>
    </row>
    <row r="185" spans="1:119" s="5" customFormat="1" ht="15" customHeight="1" x14ac:dyDescent="0.25">
      <c r="A185" s="4" t="str">
        <f t="shared" ca="1" si="36"/>
        <v/>
      </c>
      <c r="B185" s="6"/>
      <c r="C185" s="8"/>
      <c r="D185" s="1" t="str">
        <f>IFERROR(INDEX('padron cfe'!B:B,MATCH(DATOS!C185,'padron cfe'!A:A,0),1),"")</f>
        <v/>
      </c>
      <c r="E185" s="1"/>
      <c r="F185" s="7"/>
      <c r="G185" s="9" t="s">
        <v>157</v>
      </c>
      <c r="H185" s="5" t="str">
        <f>IF(F185="","",IFERROR(CONCATENATE("PEUA",VLOOKUP(ESTADO,REPORTE!AV$2:AW$33,2,0),DIDTRITO_FORM,CADER_FORM,IFERROR(INDEX(CA:CA,MATCH(DAY(F185),BZ:BZ,0),1),DAY(F185)),IFERROR(INDEX(CA:CA,MATCH(MONTH(F185),BZ:BZ,0),1),MONTH(F185)),YEAR(F185),G185),""))</f>
        <v/>
      </c>
      <c r="I185" s="4"/>
      <c r="J185" s="66"/>
      <c r="K185" s="66"/>
      <c r="L185" s="66"/>
      <c r="M185" s="2" t="str">
        <f>IFERROR(INDEX('padron cfe'!C:C,MATCH(DATOS!C185,'padron cfe'!A:A,0),1),"")</f>
        <v/>
      </c>
      <c r="N185" s="66" t="str">
        <f>IFERROR(IF(BT185="","",IF(INDEX(N$1:N184,MATCH(BT185,BT$1:BT184,0),1)=0,"",INDEX(N$1:N184,MATCH(BT185,BT$1:BT184,0),1))),"")</f>
        <v/>
      </c>
      <c r="O185" s="66" t="str">
        <f>IFERROR(IF(BT185="","",IF(INDEX(O$1:O184,MATCH(BT185,BT$1:BT184,0),1)=0,"",INDEX(O$1:O184,MATCH(BT185,BT$1:BT184,0),1))),"")</f>
        <v/>
      </c>
      <c r="P185" s="4"/>
      <c r="Q185" s="2"/>
      <c r="R185" s="66"/>
      <c r="T185" s="66"/>
      <c r="U185" s="5" t="str">
        <f>IFERROR(IF(INDEX(U$1:U184,MATCH(T185,T$1:T184,0),1)=0,"",INDEX(U$1:U184,MATCH(T185,T$1:T184,0),1)),"")</f>
        <v/>
      </c>
      <c r="V185" s="66"/>
      <c r="W185" s="5" t="str">
        <f>IFERROR(IF(INDEX(W$1:W184,MATCH(V185,V$1:V184,0),1)=0,"",INDEX(W$1:W184,MATCH(V185,V$1:V184,0),1)),"")</f>
        <v/>
      </c>
      <c r="X185" s="2" t="str">
        <f>IFERROR(INDEX('padron cfe'!D:D,MATCH(DATOS!C185,'padron cfe'!A:A,0),1),"")</f>
        <v/>
      </c>
      <c r="Y185" s="4"/>
      <c r="Z185" s="4"/>
      <c r="AA185" s="4"/>
      <c r="AB185" s="4"/>
      <c r="AC185" s="6" t="s">
        <v>157</v>
      </c>
      <c r="AD185" s="4"/>
      <c r="AE185" s="4" t="str">
        <f t="shared" si="37"/>
        <v/>
      </c>
      <c r="AF185" s="4"/>
      <c r="AG185" s="4"/>
      <c r="AH185" s="4"/>
      <c r="AI185" s="2" t="str">
        <f>IFERROR(IF(INDEX(AI$1:AI184,MATCH(BT185,BT$1:BT184,0),1)=0,"",INDEX(AI$1:AI184,MATCH(BT185,BT$1:BT184,0),1)),"")</f>
        <v/>
      </c>
      <c r="AJ185" s="2" t="str">
        <f>IFERROR(IF(INDEX(AJ$1:AJ184,MATCH(BT185,BT$1:BT184,0),1)=0,"",INDEX(AJ$1:AJ184,MATCH(BT185,BT$1:BT184,0),1)),"")</f>
        <v/>
      </c>
      <c r="AK185" s="2" t="str">
        <f>IFERROR(IF(INDEX(AK$1:AK184,MATCH(BT185,BT$1:BT184,0),1)=0,"",INDEX(AK$1:AK184,MATCH(BT185,BT$1:BT184,0),1)),"")</f>
        <v/>
      </c>
      <c r="AL185" s="31"/>
      <c r="AM185" s="31"/>
      <c r="AN185" s="2"/>
      <c r="AO185" s="4"/>
      <c r="AP185" s="4"/>
      <c r="AQ185" s="4"/>
      <c r="AR185" s="4"/>
      <c r="AS185" s="4"/>
      <c r="AT185" s="4"/>
      <c r="AU185" s="4"/>
      <c r="AV185" s="4"/>
      <c r="AW185" s="4"/>
      <c r="AY185" s="7"/>
      <c r="AZ185" s="47"/>
      <c r="BA185" s="66"/>
      <c r="BB185" s="66"/>
      <c r="BC185" s="66"/>
      <c r="BD185" s="78"/>
      <c r="BE185" s="66"/>
      <c r="BF185" s="66"/>
      <c r="BG185" s="4"/>
      <c r="BH185" s="69"/>
      <c r="BI185" s="4"/>
      <c r="BJ185" s="4"/>
      <c r="BK185" s="9"/>
      <c r="BL185" s="7"/>
      <c r="BM185" s="7"/>
      <c r="BN185" s="7"/>
      <c r="BO185" s="286"/>
      <c r="BP185" s="22"/>
      <c r="BQ185" s="7" t="str">
        <f t="shared" ca="1" si="38"/>
        <v/>
      </c>
      <c r="BR185" s="75" t="str">
        <f t="shared" si="39"/>
        <v/>
      </c>
      <c r="BS185" s="75" t="str">
        <f t="shared" si="40"/>
        <v/>
      </c>
      <c r="BT185" s="5" t="str">
        <f t="shared" si="41"/>
        <v/>
      </c>
      <c r="BU185" s="79" t="str">
        <f t="shared" si="42"/>
        <v/>
      </c>
      <c r="BV185" s="79" t="str">
        <f t="shared" si="43"/>
        <v/>
      </c>
      <c r="BW185" s="79" t="str">
        <f t="shared" si="44"/>
        <v/>
      </c>
      <c r="CC185" s="4" t="str">
        <f>IF(IFERROR(VLOOKUP(C185,C186:C$1993,1,0),"")="","",COUNTIF(C:C,C185))</f>
        <v/>
      </c>
      <c r="CG185" s="5" t="str">
        <f>IF(B185="","",IF(CC185="",1+(MAX(CG$2:CG184)),""))</f>
        <v/>
      </c>
      <c r="CH185" s="5" t="str">
        <f t="shared" si="45"/>
        <v/>
      </c>
      <c r="CI185" s="5" t="str">
        <f t="shared" si="46"/>
        <v/>
      </c>
      <c r="CJ185" s="14" t="str">
        <f t="shared" si="47"/>
        <v/>
      </c>
      <c r="CK185" s="25"/>
      <c r="CL185" s="15"/>
      <c r="CM185" s="5" t="str">
        <f t="shared" si="50"/>
        <v/>
      </c>
      <c r="CP185" s="5" t="str">
        <f t="shared" si="48"/>
        <v/>
      </c>
      <c r="CQ185" s="5" t="str">
        <f>IF(BT185="","",IFERROR(IF(VLOOKUP(BT185,BT$2:BT184,1,0)=0,"",""),BT185))</f>
        <v/>
      </c>
      <c r="CR185" s="22" t="str">
        <f>IF(CQ185="","",(IFERROR(VLOOKUP(MID(CQ185,1,1),$DI$2:DM$28,3,0),0)+IFERROR(VLOOKUP(MID(CQ185,2,1),DI$2:DM$28,4,0),0)+IFERROR(VLOOKUP(MID(CQ185,3,1),DI$2:DM$28,5,0),0)+(ROW(CQ185)/1000000000000)))</f>
        <v/>
      </c>
      <c r="CT185" s="5">
        <v>184</v>
      </c>
      <c r="CU185" s="5" t="str">
        <f>IFERROR(VLOOKUP(CT185,CP$2:CQ1261,2,0),"")</f>
        <v/>
      </c>
      <c r="DO185" s="5" t="e">
        <f>IF(REPORTE!AH$2="si",IF(C185=VALUE(REPORTE!C$22),IF(SUM(DO186:DO$1993),CONCATENATE(INT(B185),", "),INT(B185)),""),IF(C185=VALUE(REPORTE!C$21),IF(SUM(DO186:DO$1993),CONCATENATE(INT(B185),", "),INT(B185)),""))</f>
        <v>#VALUE!</v>
      </c>
    </row>
    <row r="186" spans="1:119" s="5" customFormat="1" ht="15" customHeight="1" x14ac:dyDescent="0.25">
      <c r="A186" s="4" t="str">
        <f t="shared" ca="1" si="36"/>
        <v/>
      </c>
      <c r="B186" s="6"/>
      <c r="C186" s="8"/>
      <c r="D186" s="1" t="str">
        <f>IFERROR(INDEX('padron cfe'!B:B,MATCH(DATOS!C186,'padron cfe'!A:A,0),1),"")</f>
        <v/>
      </c>
      <c r="E186" s="1"/>
      <c r="F186" s="7"/>
      <c r="G186" s="9" t="s">
        <v>157</v>
      </c>
      <c r="H186" s="5" t="str">
        <f>IF(F186="","",IFERROR(CONCATENATE("PEUA",VLOOKUP(ESTADO,REPORTE!AV$2:AW$33,2,0),DIDTRITO_FORM,CADER_FORM,IFERROR(INDEX(CA:CA,MATCH(DAY(F186),BZ:BZ,0),1),DAY(F186)),IFERROR(INDEX(CA:CA,MATCH(MONTH(F186),BZ:BZ,0),1),MONTH(F186)),YEAR(F186),G186),""))</f>
        <v/>
      </c>
      <c r="I186" s="4"/>
      <c r="J186" s="66"/>
      <c r="K186" s="66"/>
      <c r="L186" s="66"/>
      <c r="M186" s="2" t="str">
        <f>IFERROR(INDEX('padron cfe'!C:C,MATCH(DATOS!C186,'padron cfe'!A:A,0),1),"")</f>
        <v/>
      </c>
      <c r="N186" s="66" t="str">
        <f>IFERROR(IF(BT186="","",IF(INDEX(N$1:N185,MATCH(BT186,BT$1:BT185,0),1)=0,"",INDEX(N$1:N185,MATCH(BT186,BT$1:BT185,0),1))),"")</f>
        <v/>
      </c>
      <c r="O186" s="66" t="str">
        <f>IFERROR(IF(BT186="","",IF(INDEX(O$1:O185,MATCH(BT186,BT$1:BT185,0),1)=0,"",INDEX(O$1:O185,MATCH(BT186,BT$1:BT185,0),1))),"")</f>
        <v/>
      </c>
      <c r="P186" s="4"/>
      <c r="Q186" s="2"/>
      <c r="R186" s="66"/>
      <c r="T186" s="66"/>
      <c r="U186" s="5" t="str">
        <f>IFERROR(IF(INDEX(U$1:U185,MATCH(T186,T$1:T185,0),1)=0,"",INDEX(U$1:U185,MATCH(T186,T$1:T185,0),1)),"")</f>
        <v/>
      </c>
      <c r="V186" s="66"/>
      <c r="W186" s="5" t="str">
        <f>IFERROR(IF(INDEX(W$1:W185,MATCH(V186,V$1:V185,0),1)=0,"",INDEX(W$1:W185,MATCH(V186,V$1:V185,0),1)),"")</f>
        <v/>
      </c>
      <c r="X186" s="2" t="str">
        <f>IFERROR(INDEX('padron cfe'!D:D,MATCH(DATOS!C186,'padron cfe'!A:A,0),1),"")</f>
        <v/>
      </c>
      <c r="Y186" s="4"/>
      <c r="Z186" s="4"/>
      <c r="AA186" s="4"/>
      <c r="AB186" s="4"/>
      <c r="AC186" s="6" t="s">
        <v>157</v>
      </c>
      <c r="AD186" s="4"/>
      <c r="AE186" s="4" t="str">
        <f t="shared" si="37"/>
        <v/>
      </c>
      <c r="AF186" s="4"/>
      <c r="AG186" s="4"/>
      <c r="AH186" s="4"/>
      <c r="AI186" s="2" t="str">
        <f>IFERROR(IF(INDEX(AI$1:AI185,MATCH(BT186,BT$1:BT185,0),1)=0,"",INDEX(AI$1:AI185,MATCH(BT186,BT$1:BT185,0),1)),"")</f>
        <v/>
      </c>
      <c r="AJ186" s="2" t="str">
        <f>IFERROR(IF(INDEX(AJ$1:AJ185,MATCH(BT186,BT$1:BT185,0),1)=0,"",INDEX(AJ$1:AJ185,MATCH(BT186,BT$1:BT185,0),1)),"")</f>
        <v/>
      </c>
      <c r="AK186" s="2" t="str">
        <f>IFERROR(IF(INDEX(AK$1:AK185,MATCH(BT186,BT$1:BT185,0),1)=0,"",INDEX(AK$1:AK185,MATCH(BT186,BT$1:BT185,0),1)),"")</f>
        <v/>
      </c>
      <c r="AL186" s="31"/>
      <c r="AM186" s="31"/>
      <c r="AN186" s="2"/>
      <c r="AO186" s="4"/>
      <c r="AP186" s="4"/>
      <c r="AQ186" s="4"/>
      <c r="AR186" s="4"/>
      <c r="AS186" s="4"/>
      <c r="AT186" s="4"/>
      <c r="AU186" s="4"/>
      <c r="AV186" s="4"/>
      <c r="AW186" s="4"/>
      <c r="AY186" s="7"/>
      <c r="AZ186" s="47"/>
      <c r="BA186" s="66"/>
      <c r="BB186" s="66"/>
      <c r="BC186" s="66"/>
      <c r="BD186" s="78"/>
      <c r="BE186" s="66"/>
      <c r="BF186" s="66"/>
      <c r="BG186" s="4"/>
      <c r="BH186" s="69"/>
      <c r="BI186" s="4"/>
      <c r="BJ186" s="4"/>
      <c r="BK186" s="9" t="s">
        <v>157</v>
      </c>
      <c r="BL186" s="7"/>
      <c r="BM186" s="7"/>
      <c r="BN186" s="7"/>
      <c r="BO186" s="286"/>
      <c r="BP186" s="22"/>
      <c r="BQ186" s="7" t="str">
        <f t="shared" ca="1" si="38"/>
        <v/>
      </c>
      <c r="BR186" s="75" t="str">
        <f t="shared" si="39"/>
        <v/>
      </c>
      <c r="BS186" s="75" t="str">
        <f t="shared" si="40"/>
        <v/>
      </c>
      <c r="BT186" s="5" t="str">
        <f t="shared" si="41"/>
        <v/>
      </c>
      <c r="BU186" s="79" t="str">
        <f t="shared" si="42"/>
        <v/>
      </c>
      <c r="BV186" s="79" t="str">
        <f t="shared" si="43"/>
        <v/>
      </c>
      <c r="BW186" s="79" t="str">
        <f t="shared" si="44"/>
        <v/>
      </c>
      <c r="CC186" s="4" t="str">
        <f>IF(IFERROR(VLOOKUP(C186,C187:C$1993,1,0),"")="","",COUNTIF(C:C,C186))</f>
        <v/>
      </c>
      <c r="CG186" s="5" t="str">
        <f>IF(B186="","",IF(CC186="",1+(MAX(CG$2:CG185)),""))</f>
        <v/>
      </c>
      <c r="CH186" s="5" t="str">
        <f t="shared" si="45"/>
        <v/>
      </c>
      <c r="CI186" s="5" t="str">
        <f t="shared" si="46"/>
        <v/>
      </c>
      <c r="CJ186" s="14" t="str">
        <f t="shared" si="47"/>
        <v/>
      </c>
      <c r="CK186" s="25"/>
      <c r="CL186" s="15"/>
      <c r="CM186" s="5" t="str">
        <f t="shared" si="50"/>
        <v/>
      </c>
      <c r="CP186" s="5" t="str">
        <f t="shared" si="48"/>
        <v/>
      </c>
      <c r="CQ186" s="5" t="str">
        <f>IF(BT186="","",IFERROR(IF(VLOOKUP(BT186,BT$2:BT185,1,0)=0,"",""),BT186))</f>
        <v/>
      </c>
      <c r="CR186" s="22" t="str">
        <f>IF(CQ186="","",(IFERROR(VLOOKUP(MID(CQ186,1,1),$DI$2:DM$28,3,0),0)+IFERROR(VLOOKUP(MID(CQ186,2,1),DI$2:DM$28,4,0),0)+IFERROR(VLOOKUP(MID(CQ186,3,1),DI$2:DM$28,5,0),0)+(ROW(CQ186)/1000000000000)))</f>
        <v/>
      </c>
      <c r="CT186" s="5">
        <v>185</v>
      </c>
      <c r="CU186" s="5" t="str">
        <f>IFERROR(VLOOKUP(CT186,CP$2:CQ1262,2,0),"")</f>
        <v/>
      </c>
      <c r="DO186" s="5" t="e">
        <f>IF(REPORTE!AH$2="si",IF(C186=VALUE(REPORTE!C$22),IF(SUM(DO187:DO$1993),CONCATENATE(INT(B186),", "),INT(B186)),""),IF(C186=VALUE(REPORTE!C$21),IF(SUM(DO187:DO$1993),CONCATENATE(INT(B186),", "),INT(B186)),""))</f>
        <v>#VALUE!</v>
      </c>
    </row>
    <row r="187" spans="1:119" s="5" customFormat="1" ht="15" customHeight="1" x14ac:dyDescent="0.25">
      <c r="A187" s="4" t="str">
        <f t="shared" ca="1" si="36"/>
        <v/>
      </c>
      <c r="B187" s="6"/>
      <c r="C187" s="8"/>
      <c r="D187" s="1" t="str">
        <f>IFERROR(INDEX('padron cfe'!B:B,MATCH(DATOS!C187,'padron cfe'!A:A,0),1),"")</f>
        <v/>
      </c>
      <c r="E187" s="1"/>
      <c r="F187" s="7"/>
      <c r="G187" s="9" t="s">
        <v>157</v>
      </c>
      <c r="H187" s="5" t="str">
        <f>IF(F187="","",IFERROR(CONCATENATE("PEUA",VLOOKUP(ESTADO,REPORTE!AV$2:AW$33,2,0),DIDTRITO_FORM,CADER_FORM,IFERROR(INDEX(CA:CA,MATCH(DAY(F187),BZ:BZ,0),1),DAY(F187)),IFERROR(INDEX(CA:CA,MATCH(MONTH(F187),BZ:BZ,0),1),MONTH(F187)),YEAR(F187),G187),""))</f>
        <v/>
      </c>
      <c r="I187" s="4"/>
      <c r="J187" s="66"/>
      <c r="K187" s="66"/>
      <c r="L187" s="66"/>
      <c r="M187" s="2" t="str">
        <f>IFERROR(INDEX('padron cfe'!C:C,MATCH(DATOS!C187,'padron cfe'!A:A,0),1),"")</f>
        <v/>
      </c>
      <c r="N187" s="66" t="str">
        <f>IFERROR(IF(BT187="","",IF(INDEX(N$1:N186,MATCH(BT187,BT$1:BT186,0),1)=0,"",INDEX(N$1:N186,MATCH(BT187,BT$1:BT186,0),1))),"")</f>
        <v/>
      </c>
      <c r="O187" s="66" t="str">
        <f>IFERROR(IF(BT187="","",IF(INDEX(O$1:O186,MATCH(BT187,BT$1:BT186,0),1)=0,"",INDEX(O$1:O186,MATCH(BT187,BT$1:BT186,0),1))),"")</f>
        <v/>
      </c>
      <c r="P187" s="4"/>
      <c r="Q187" s="2"/>
      <c r="R187" s="66"/>
      <c r="T187" s="66"/>
      <c r="U187" s="5" t="str">
        <f>IFERROR(IF(INDEX(U$1:U186,MATCH(T187,T$1:T186,0),1)=0,"",INDEX(U$1:U186,MATCH(T187,T$1:T186,0),1)),"")</f>
        <v/>
      </c>
      <c r="V187" s="66"/>
      <c r="W187" s="5" t="str">
        <f>IFERROR(IF(INDEX(W$1:W186,MATCH(V187,V$1:V186,0),1)=0,"",INDEX(W$1:W186,MATCH(V187,V$1:V186,0),1)),"")</f>
        <v/>
      </c>
      <c r="X187" s="2" t="str">
        <f>IFERROR(INDEX('padron cfe'!D:D,MATCH(DATOS!C187,'padron cfe'!A:A,0),1),"")</f>
        <v/>
      </c>
      <c r="Y187" s="4"/>
      <c r="Z187" s="4"/>
      <c r="AA187" s="4"/>
      <c r="AB187" s="4"/>
      <c r="AC187" s="6" t="s">
        <v>157</v>
      </c>
      <c r="AD187" s="4"/>
      <c r="AE187" s="4" t="str">
        <f t="shared" si="37"/>
        <v/>
      </c>
      <c r="AF187" s="4"/>
      <c r="AG187" s="4"/>
      <c r="AH187" s="4"/>
      <c r="AI187" s="2" t="str">
        <f>IFERROR(IF(INDEX(AI$1:AI186,MATCH(BT187,BT$1:BT186,0),1)=0,"",INDEX(AI$1:AI186,MATCH(BT187,BT$1:BT186,0),1)),"")</f>
        <v/>
      </c>
      <c r="AJ187" s="2" t="str">
        <f>IFERROR(IF(INDEX(AJ$1:AJ186,MATCH(BT187,BT$1:BT186,0),1)=0,"",INDEX(AJ$1:AJ186,MATCH(BT187,BT$1:BT186,0),1)),"")</f>
        <v/>
      </c>
      <c r="AK187" s="2" t="str">
        <f>IFERROR(IF(INDEX(AK$1:AK186,MATCH(BT187,BT$1:BT186,0),1)=0,"",INDEX(AK$1:AK186,MATCH(BT187,BT$1:BT186,0),1)),"")</f>
        <v/>
      </c>
      <c r="AL187" s="31"/>
      <c r="AM187" s="31"/>
      <c r="AN187" s="2"/>
      <c r="AO187" s="4"/>
      <c r="AP187" s="4"/>
      <c r="AQ187" s="4"/>
      <c r="AR187" s="4"/>
      <c r="AS187" s="4"/>
      <c r="AT187" s="4"/>
      <c r="AU187" s="4"/>
      <c r="AV187" s="4"/>
      <c r="AW187" s="4"/>
      <c r="AY187" s="7"/>
      <c r="AZ187" s="47"/>
      <c r="BA187" s="66"/>
      <c r="BB187" s="66"/>
      <c r="BC187" s="66"/>
      <c r="BD187" s="78"/>
      <c r="BE187" s="66"/>
      <c r="BF187" s="66"/>
      <c r="BG187" s="4"/>
      <c r="BH187" s="69"/>
      <c r="BI187" s="4"/>
      <c r="BJ187" s="4"/>
      <c r="BK187" s="9"/>
      <c r="BL187" s="7"/>
      <c r="BM187" s="7"/>
      <c r="BN187" s="7"/>
      <c r="BO187" s="286"/>
      <c r="BP187" s="22"/>
      <c r="BQ187" s="7" t="str">
        <f t="shared" ca="1" si="38"/>
        <v/>
      </c>
      <c r="BR187" s="75" t="str">
        <f t="shared" si="39"/>
        <v/>
      </c>
      <c r="BS187" s="75" t="str">
        <f t="shared" si="40"/>
        <v/>
      </c>
      <c r="BT187" s="5" t="str">
        <f t="shared" si="41"/>
        <v/>
      </c>
      <c r="BU187" s="79" t="str">
        <f t="shared" si="42"/>
        <v/>
      </c>
      <c r="BV187" s="79" t="str">
        <f t="shared" si="43"/>
        <v/>
      </c>
      <c r="BW187" s="79" t="str">
        <f t="shared" si="44"/>
        <v/>
      </c>
      <c r="CC187" s="4" t="str">
        <f>IF(IFERROR(VLOOKUP(C187,C188:C$1993,1,0),"")="","",COUNTIF(C:C,C187))</f>
        <v/>
      </c>
      <c r="CG187" s="5" t="str">
        <f>IF(B187="","",IF(CC187="",1+(MAX(CG$2:CG186)),""))</f>
        <v/>
      </c>
      <c r="CH187" s="5" t="str">
        <f t="shared" si="45"/>
        <v/>
      </c>
      <c r="CI187" s="5" t="str">
        <f t="shared" si="46"/>
        <v/>
      </c>
      <c r="CJ187" s="14" t="str">
        <f t="shared" si="47"/>
        <v/>
      </c>
      <c r="CK187" s="25"/>
      <c r="CL187" s="15"/>
      <c r="CM187" s="5" t="str">
        <f t="shared" si="50"/>
        <v/>
      </c>
      <c r="CP187" s="5" t="str">
        <f t="shared" si="48"/>
        <v/>
      </c>
      <c r="CQ187" s="5" t="str">
        <f>IF(BT187="","",IFERROR(IF(VLOOKUP(BT187,BT$2:BT186,1,0)=0,"",""),BT187))</f>
        <v/>
      </c>
      <c r="CR187" s="22" t="str">
        <f>IF(CQ187="","",(IFERROR(VLOOKUP(MID(CQ187,1,1),$DI$2:DM$28,3,0),0)+IFERROR(VLOOKUP(MID(CQ187,2,1),DI$2:DM$28,4,0),0)+IFERROR(VLOOKUP(MID(CQ187,3,1),DI$2:DM$28,5,0),0)+(ROW(CQ187)/1000000000000)))</f>
        <v/>
      </c>
      <c r="CT187" s="5">
        <v>186</v>
      </c>
      <c r="CU187" s="5" t="str">
        <f>IFERROR(VLOOKUP(CT187,CP$2:CQ1263,2,0),"")</f>
        <v/>
      </c>
      <c r="DO187" s="5" t="e">
        <f>IF(REPORTE!AH$2="si",IF(C187=VALUE(REPORTE!C$22),IF(SUM(DO188:DO$1993),CONCATENATE(INT(B187),", "),INT(B187)),""),IF(C187=VALUE(REPORTE!C$21),IF(SUM(DO188:DO$1993),CONCATENATE(INT(B187),", "),INT(B187)),""))</f>
        <v>#VALUE!</v>
      </c>
    </row>
    <row r="188" spans="1:119" s="5" customFormat="1" ht="15" customHeight="1" x14ac:dyDescent="0.25">
      <c r="A188" s="4" t="str">
        <f t="shared" ca="1" si="36"/>
        <v/>
      </c>
      <c r="B188" s="6"/>
      <c r="C188" s="8"/>
      <c r="D188" s="1" t="str">
        <f>IFERROR(INDEX('padron cfe'!B:B,MATCH(DATOS!C188,'padron cfe'!A:A,0),1),"")</f>
        <v/>
      </c>
      <c r="E188" s="1"/>
      <c r="F188" s="7"/>
      <c r="G188" s="9" t="s">
        <v>157</v>
      </c>
      <c r="H188" s="5" t="str">
        <f>IF(F188="","",IFERROR(CONCATENATE("PEUA",VLOOKUP(ESTADO,REPORTE!AV$2:AW$33,2,0),DIDTRITO_FORM,CADER_FORM,IFERROR(INDEX(CA:CA,MATCH(DAY(F188),BZ:BZ,0),1),DAY(F188)),IFERROR(INDEX(CA:CA,MATCH(MONTH(F188),BZ:BZ,0),1),MONTH(F188)),YEAR(F188),G188),""))</f>
        <v/>
      </c>
      <c r="I188" s="4"/>
      <c r="J188" s="66"/>
      <c r="K188" s="66"/>
      <c r="L188" s="66"/>
      <c r="M188" s="2" t="str">
        <f>IFERROR(INDEX('padron cfe'!C:C,MATCH(DATOS!C188,'padron cfe'!A:A,0),1),"")</f>
        <v/>
      </c>
      <c r="N188" s="66" t="str">
        <f>IFERROR(IF(BT188="","",IF(INDEX(N$1:N187,MATCH(BT188,BT$1:BT187,0),1)=0,"",INDEX(N$1:N187,MATCH(BT188,BT$1:BT187,0),1))),"")</f>
        <v/>
      </c>
      <c r="O188" s="66" t="str">
        <f>IFERROR(IF(BT188="","",IF(INDEX(O$1:O187,MATCH(BT188,BT$1:BT187,0),1)=0,"",INDEX(O$1:O187,MATCH(BT188,BT$1:BT187,0),1))),"")</f>
        <v/>
      </c>
      <c r="P188" s="4"/>
      <c r="Q188" s="2"/>
      <c r="R188" s="66"/>
      <c r="T188" s="66"/>
      <c r="U188" s="5" t="str">
        <f>IFERROR(IF(INDEX(U$1:U187,MATCH(T188,T$1:T187,0),1)=0,"",INDEX(U$1:U187,MATCH(T188,T$1:T187,0),1)),"")</f>
        <v/>
      </c>
      <c r="V188" s="66"/>
      <c r="W188" s="5" t="str">
        <f>IFERROR(IF(INDEX(W$1:W187,MATCH(V188,V$1:V187,0),1)=0,"",INDEX(W$1:W187,MATCH(V188,V$1:V187,0),1)),"")</f>
        <v/>
      </c>
      <c r="X188" s="2" t="str">
        <f>IFERROR(INDEX('padron cfe'!D:D,MATCH(DATOS!C188,'padron cfe'!A:A,0),1),"")</f>
        <v/>
      </c>
      <c r="Y188" s="4"/>
      <c r="Z188" s="4"/>
      <c r="AA188" s="4"/>
      <c r="AB188" s="4"/>
      <c r="AC188" s="6" t="s">
        <v>157</v>
      </c>
      <c r="AD188" s="4"/>
      <c r="AE188" s="4" t="str">
        <f t="shared" si="37"/>
        <v/>
      </c>
      <c r="AF188" s="4"/>
      <c r="AG188" s="4"/>
      <c r="AH188" s="4"/>
      <c r="AI188" s="2" t="str">
        <f>IFERROR(IF(INDEX(AI$1:AI187,MATCH(BT188,BT$1:BT187,0),1)=0,"",INDEX(AI$1:AI187,MATCH(BT188,BT$1:BT187,0),1)),"")</f>
        <v/>
      </c>
      <c r="AJ188" s="2" t="str">
        <f>IFERROR(IF(INDEX(AJ$1:AJ187,MATCH(BT188,BT$1:BT187,0),1)=0,"",INDEX(AJ$1:AJ187,MATCH(BT188,BT$1:BT187,0),1)),"")</f>
        <v/>
      </c>
      <c r="AK188" s="2" t="str">
        <f>IFERROR(IF(INDEX(AK$1:AK187,MATCH(BT188,BT$1:BT187,0),1)=0,"",INDEX(AK$1:AK187,MATCH(BT188,BT$1:BT187,0),1)),"")</f>
        <v/>
      </c>
      <c r="AL188" s="31"/>
      <c r="AM188" s="31"/>
      <c r="AN188" s="2"/>
      <c r="AO188" s="4"/>
      <c r="AP188" s="4"/>
      <c r="AQ188" s="4"/>
      <c r="AR188" s="4"/>
      <c r="AS188" s="4"/>
      <c r="AT188" s="4"/>
      <c r="AU188" s="4"/>
      <c r="AV188" s="4"/>
      <c r="AW188" s="4"/>
      <c r="AY188" s="7"/>
      <c r="AZ188" s="47"/>
      <c r="BA188" s="66"/>
      <c r="BB188" s="66"/>
      <c r="BC188" s="66"/>
      <c r="BD188" s="78"/>
      <c r="BE188" s="66"/>
      <c r="BF188" s="66"/>
      <c r="BG188" s="4"/>
      <c r="BH188" s="69"/>
      <c r="BI188" s="4"/>
      <c r="BJ188" s="4"/>
      <c r="BK188" s="9" t="s">
        <v>157</v>
      </c>
      <c r="BL188" s="7"/>
      <c r="BM188" s="7"/>
      <c r="BN188" s="7"/>
      <c r="BO188" s="286"/>
      <c r="BP188" s="22"/>
      <c r="BQ188" s="7" t="str">
        <f t="shared" ca="1" si="38"/>
        <v/>
      </c>
      <c r="BR188" s="75" t="str">
        <f t="shared" si="39"/>
        <v/>
      </c>
      <c r="BS188" s="75" t="str">
        <f t="shared" si="40"/>
        <v/>
      </c>
      <c r="BT188" s="5" t="str">
        <f t="shared" si="41"/>
        <v/>
      </c>
      <c r="BU188" s="79" t="str">
        <f t="shared" si="42"/>
        <v/>
      </c>
      <c r="BV188" s="79" t="str">
        <f t="shared" si="43"/>
        <v/>
      </c>
      <c r="BW188" s="79" t="str">
        <f t="shared" si="44"/>
        <v/>
      </c>
      <c r="CC188" s="4" t="str">
        <f>IF(IFERROR(VLOOKUP(C188,C189:C$1993,1,0),"")="","",COUNTIF(C:C,C188))</f>
        <v/>
      </c>
      <c r="CG188" s="5" t="str">
        <f>IF(B188="","",IF(CC188="",1+(MAX(CG$2:CG187)),""))</f>
        <v/>
      </c>
      <c r="CH188" s="5" t="str">
        <f t="shared" si="45"/>
        <v/>
      </c>
      <c r="CI188" s="5" t="str">
        <f t="shared" si="46"/>
        <v/>
      </c>
      <c r="CJ188" s="14" t="str">
        <f t="shared" si="47"/>
        <v/>
      </c>
      <c r="CK188" s="25"/>
      <c r="CL188" s="15"/>
      <c r="CM188" s="5" t="str">
        <f t="shared" si="50"/>
        <v/>
      </c>
      <c r="CP188" s="5" t="str">
        <f t="shared" si="48"/>
        <v/>
      </c>
      <c r="CQ188" s="5" t="str">
        <f>IF(BT188="","",IFERROR(IF(VLOOKUP(BT188,BT$2:BT187,1,0)=0,"",""),BT188))</f>
        <v/>
      </c>
      <c r="CR188" s="22" t="str">
        <f>IF(CQ188="","",(IFERROR(VLOOKUP(MID(CQ188,1,1),$DI$2:DM$28,3,0),0)+IFERROR(VLOOKUP(MID(CQ188,2,1),DI$2:DM$28,4,0),0)+IFERROR(VLOOKUP(MID(CQ188,3,1),DI$2:DM$28,5,0),0)+(ROW(CQ188)/1000000000000)))</f>
        <v/>
      </c>
      <c r="CT188" s="5">
        <v>187</v>
      </c>
      <c r="CU188" s="5" t="str">
        <f>IFERROR(VLOOKUP(CT188,CP$2:CQ1264,2,0),"")</f>
        <v/>
      </c>
      <c r="DO188" s="5" t="e">
        <f>IF(REPORTE!AH$2="si",IF(C188=VALUE(REPORTE!C$22),IF(SUM(DO189:DO$1993),CONCATENATE(INT(B188),", "),INT(B188)),""),IF(C188=VALUE(REPORTE!C$21),IF(SUM(DO189:DO$1993),CONCATENATE(INT(B188),", "),INT(B188)),""))</f>
        <v>#VALUE!</v>
      </c>
    </row>
    <row r="189" spans="1:119" s="5" customFormat="1" ht="15" customHeight="1" x14ac:dyDescent="0.25">
      <c r="A189" s="4" t="str">
        <f t="shared" ca="1" si="36"/>
        <v/>
      </c>
      <c r="B189" s="6"/>
      <c r="C189" s="8"/>
      <c r="D189" s="1" t="str">
        <f>IFERROR(INDEX('padron cfe'!B:B,MATCH(DATOS!C189,'padron cfe'!A:A,0),1),"")</f>
        <v/>
      </c>
      <c r="E189" s="1"/>
      <c r="F189" s="7"/>
      <c r="G189" s="9" t="s">
        <v>157</v>
      </c>
      <c r="H189" s="5" t="str">
        <f>IF(F189="","",IFERROR(CONCATENATE("PEUA",VLOOKUP(ESTADO,REPORTE!AV$2:AW$33,2,0),DIDTRITO_FORM,CADER_FORM,IFERROR(INDEX(CA:CA,MATCH(DAY(F189),BZ:BZ,0),1),DAY(F189)),IFERROR(INDEX(CA:CA,MATCH(MONTH(F189),BZ:BZ,0),1),MONTH(F189)),YEAR(F189),G189),""))</f>
        <v/>
      </c>
      <c r="I189" s="4"/>
      <c r="J189" s="66"/>
      <c r="K189" s="66"/>
      <c r="L189" s="66"/>
      <c r="M189" s="2" t="str">
        <f>IFERROR(INDEX('padron cfe'!C:C,MATCH(DATOS!C189,'padron cfe'!A:A,0),1),"")</f>
        <v/>
      </c>
      <c r="N189" s="66" t="str">
        <f>IFERROR(IF(BT189="","",IF(INDEX(N$1:N188,MATCH(BT189,BT$1:BT188,0),1)=0,"",INDEX(N$1:N188,MATCH(BT189,BT$1:BT188,0),1))),"")</f>
        <v/>
      </c>
      <c r="O189" s="66" t="str">
        <f>IFERROR(IF(BT189="","",IF(INDEX(O$1:O188,MATCH(BT189,BT$1:BT188,0),1)=0,"",INDEX(O$1:O188,MATCH(BT189,BT$1:BT188,0),1))),"")</f>
        <v/>
      </c>
      <c r="P189" s="4"/>
      <c r="Q189" s="2"/>
      <c r="R189" s="66"/>
      <c r="T189" s="66"/>
      <c r="U189" s="5" t="str">
        <f>IFERROR(IF(INDEX(U$1:U188,MATCH(T189,T$1:T188,0),1)=0,"",INDEX(U$1:U188,MATCH(T189,T$1:T188,0),1)),"")</f>
        <v/>
      </c>
      <c r="V189" s="66"/>
      <c r="W189" s="5" t="str">
        <f>IFERROR(IF(INDEX(W$1:W188,MATCH(V189,V$1:V188,0),1)=0,"",INDEX(W$1:W188,MATCH(V189,V$1:V188,0),1)),"")</f>
        <v/>
      </c>
      <c r="X189" s="2" t="str">
        <f>IFERROR(INDEX('padron cfe'!D:D,MATCH(DATOS!C189,'padron cfe'!A:A,0),1),"")</f>
        <v/>
      </c>
      <c r="Y189" s="4"/>
      <c r="Z189" s="4"/>
      <c r="AA189" s="4"/>
      <c r="AB189" s="4"/>
      <c r="AC189" s="6" t="s">
        <v>157</v>
      </c>
      <c r="AD189" s="4"/>
      <c r="AE189" s="4" t="str">
        <f t="shared" si="37"/>
        <v/>
      </c>
      <c r="AF189" s="4"/>
      <c r="AG189" s="4"/>
      <c r="AH189" s="4"/>
      <c r="AI189" s="2" t="str">
        <f>IFERROR(IF(INDEX(AI$1:AI188,MATCH(BT189,BT$1:BT188,0),1)=0,"",INDEX(AI$1:AI188,MATCH(BT189,BT$1:BT188,0),1)),"")</f>
        <v/>
      </c>
      <c r="AJ189" s="2" t="str">
        <f>IFERROR(IF(INDEX(AJ$1:AJ188,MATCH(BT189,BT$1:BT188,0),1)=0,"",INDEX(AJ$1:AJ188,MATCH(BT189,BT$1:BT188,0),1)),"")</f>
        <v/>
      </c>
      <c r="AK189" s="2" t="str">
        <f>IFERROR(IF(INDEX(AK$1:AK188,MATCH(BT189,BT$1:BT188,0),1)=0,"",INDEX(AK$1:AK188,MATCH(BT189,BT$1:BT188,0),1)),"")</f>
        <v/>
      </c>
      <c r="AL189" s="31"/>
      <c r="AM189" s="31"/>
      <c r="AN189" s="2"/>
      <c r="AO189" s="4"/>
      <c r="AP189" s="4"/>
      <c r="AQ189" s="4"/>
      <c r="AR189" s="4"/>
      <c r="AS189" s="4"/>
      <c r="AT189" s="4"/>
      <c r="AU189" s="4"/>
      <c r="AV189" s="4"/>
      <c r="AW189" s="4"/>
      <c r="AY189" s="7"/>
      <c r="AZ189" s="47"/>
      <c r="BA189" s="66"/>
      <c r="BB189" s="66"/>
      <c r="BC189" s="66"/>
      <c r="BD189" s="78"/>
      <c r="BE189" s="66"/>
      <c r="BF189" s="66"/>
      <c r="BG189" s="4"/>
      <c r="BH189" s="69"/>
      <c r="BI189" s="4"/>
      <c r="BJ189" s="4"/>
      <c r="BK189" s="9"/>
      <c r="BL189" s="7"/>
      <c r="BM189" s="7"/>
      <c r="BN189" s="7"/>
      <c r="BO189" s="286"/>
      <c r="BP189" s="22"/>
      <c r="BQ189" s="7" t="str">
        <f t="shared" ca="1" si="38"/>
        <v/>
      </c>
      <c r="BR189" s="75" t="str">
        <f t="shared" si="39"/>
        <v/>
      </c>
      <c r="BS189" s="75" t="str">
        <f t="shared" si="40"/>
        <v/>
      </c>
      <c r="BT189" s="5" t="str">
        <f t="shared" si="41"/>
        <v/>
      </c>
      <c r="BU189" s="79" t="str">
        <f t="shared" si="42"/>
        <v/>
      </c>
      <c r="BV189" s="79" t="str">
        <f t="shared" si="43"/>
        <v/>
      </c>
      <c r="BW189" s="79" t="str">
        <f t="shared" si="44"/>
        <v/>
      </c>
      <c r="CC189" s="4" t="str">
        <f>IF(IFERROR(VLOOKUP(C189,C190:C$1993,1,0),"")="","",COUNTIF(C:C,C189))</f>
        <v/>
      </c>
      <c r="CG189" s="5" t="str">
        <f>IF(B189="","",IF(CC189="",1+(MAX(CG$2:CG188)),""))</f>
        <v/>
      </c>
      <c r="CH189" s="5" t="str">
        <f t="shared" si="45"/>
        <v/>
      </c>
      <c r="CI189" s="5" t="str">
        <f t="shared" si="46"/>
        <v/>
      </c>
      <c r="CJ189" s="14" t="str">
        <f t="shared" si="47"/>
        <v/>
      </c>
      <c r="CK189" s="25"/>
      <c r="CL189" s="15"/>
      <c r="CM189" s="5" t="str">
        <f t="shared" si="50"/>
        <v/>
      </c>
      <c r="CP189" s="5" t="str">
        <f t="shared" si="48"/>
        <v/>
      </c>
      <c r="CQ189" s="5" t="str">
        <f>IF(BT189="","",IFERROR(IF(VLOOKUP(BT189,BT$2:BT188,1,0)=0,"",""),BT189))</f>
        <v/>
      </c>
      <c r="CR189" s="22" t="str">
        <f>IF(CQ189="","",(IFERROR(VLOOKUP(MID(CQ189,1,1),$DI$2:DM$28,3,0),0)+IFERROR(VLOOKUP(MID(CQ189,2,1),DI$2:DM$28,4,0),0)+IFERROR(VLOOKUP(MID(CQ189,3,1),DI$2:DM$28,5,0),0)+(ROW(CQ189)/1000000000000)))</f>
        <v/>
      </c>
      <c r="CT189" s="5">
        <v>188</v>
      </c>
      <c r="CU189" s="5" t="str">
        <f>IFERROR(VLOOKUP(CT189,CP$2:CQ1265,2,0),"")</f>
        <v/>
      </c>
      <c r="CW189" s="14"/>
      <c r="DO189" s="5" t="e">
        <f>IF(REPORTE!AH$2="si",IF(C189=VALUE(REPORTE!C$22),IF(SUM(DO190:DO$1993),CONCATENATE(INT(B189),", "),INT(B189)),""),IF(C189=VALUE(REPORTE!C$21),IF(SUM(DO190:DO$1993),CONCATENATE(INT(B189),", "),INT(B189)),""))</f>
        <v>#VALUE!</v>
      </c>
    </row>
    <row r="190" spans="1:119" s="5" customFormat="1" ht="15" customHeight="1" x14ac:dyDescent="0.25">
      <c r="A190" s="4" t="str">
        <f t="shared" ca="1" si="36"/>
        <v/>
      </c>
      <c r="B190" s="6"/>
      <c r="C190" s="8"/>
      <c r="D190" s="1" t="str">
        <f>IFERROR(INDEX('padron cfe'!B:B,MATCH(DATOS!C190,'padron cfe'!A:A,0),1),"")</f>
        <v/>
      </c>
      <c r="E190" s="1"/>
      <c r="F190" s="7"/>
      <c r="G190" s="9" t="s">
        <v>157</v>
      </c>
      <c r="H190" s="5" t="str">
        <f>IF(F190="","",IFERROR(CONCATENATE("PEUA",VLOOKUP(ESTADO,REPORTE!AV$2:AW$33,2,0),DIDTRITO_FORM,CADER_FORM,IFERROR(INDEX(CA:CA,MATCH(DAY(F190),BZ:BZ,0),1),DAY(F190)),IFERROR(INDEX(CA:CA,MATCH(MONTH(F190),BZ:BZ,0),1),MONTH(F190)),YEAR(F190),G190),""))</f>
        <v/>
      </c>
      <c r="I190" s="4"/>
      <c r="J190" s="66"/>
      <c r="K190" s="66"/>
      <c r="L190" s="66"/>
      <c r="M190" s="2" t="str">
        <f>IFERROR(INDEX('padron cfe'!C:C,MATCH(DATOS!C190,'padron cfe'!A:A,0),1),"")</f>
        <v/>
      </c>
      <c r="N190" s="66" t="str">
        <f>IFERROR(IF(BT190="","",IF(INDEX(N$1:N189,MATCH(BT190,BT$1:BT189,0),1)=0,"",INDEX(N$1:N189,MATCH(BT190,BT$1:BT189,0),1))),"")</f>
        <v/>
      </c>
      <c r="O190" s="66" t="str">
        <f>IFERROR(IF(BT190="","",IF(INDEX(O$1:O189,MATCH(BT190,BT$1:BT189,0),1)=0,"",INDEX(O$1:O189,MATCH(BT190,BT$1:BT189,0),1))),"")</f>
        <v/>
      </c>
      <c r="P190" s="4"/>
      <c r="Q190" s="2"/>
      <c r="R190" s="66"/>
      <c r="T190" s="66"/>
      <c r="U190" s="5" t="str">
        <f>IFERROR(IF(INDEX(U$1:U189,MATCH(T190,T$1:T189,0),1)=0,"",INDEX(U$1:U189,MATCH(T190,T$1:T189,0),1)),"")</f>
        <v/>
      </c>
      <c r="V190" s="66"/>
      <c r="W190" s="5" t="str">
        <f>IFERROR(IF(INDEX(W$1:W189,MATCH(V190,V$1:V189,0),1)=0,"",INDEX(W$1:W189,MATCH(V190,V$1:V189,0),1)),"")</f>
        <v/>
      </c>
      <c r="X190" s="2" t="str">
        <f>IFERROR(INDEX('padron cfe'!D:D,MATCH(DATOS!C190,'padron cfe'!A:A,0),1),"")</f>
        <v/>
      </c>
      <c r="Y190" s="4"/>
      <c r="Z190" s="4"/>
      <c r="AA190" s="4"/>
      <c r="AB190" s="4"/>
      <c r="AC190" s="6" t="s">
        <v>157</v>
      </c>
      <c r="AD190" s="4"/>
      <c r="AE190" s="4" t="str">
        <f t="shared" si="37"/>
        <v/>
      </c>
      <c r="AF190" s="4"/>
      <c r="AG190" s="4"/>
      <c r="AH190" s="4"/>
      <c r="AI190" s="2" t="str">
        <f>IFERROR(IF(INDEX(AI$1:AI189,MATCH(BT190,BT$1:BT189,0),1)=0,"",INDEX(AI$1:AI189,MATCH(BT190,BT$1:BT189,0),1)),"")</f>
        <v/>
      </c>
      <c r="AJ190" s="2" t="str">
        <f>IFERROR(IF(INDEX(AJ$1:AJ189,MATCH(BT190,BT$1:BT189,0),1)=0,"",INDEX(AJ$1:AJ189,MATCH(BT190,BT$1:BT189,0),1)),"")</f>
        <v/>
      </c>
      <c r="AK190" s="2" t="str">
        <f>IFERROR(IF(INDEX(AK$1:AK189,MATCH(BT190,BT$1:BT189,0),1)=0,"",INDEX(AK$1:AK189,MATCH(BT190,BT$1:BT189,0),1)),"")</f>
        <v/>
      </c>
      <c r="AL190" s="31"/>
      <c r="AM190" s="31"/>
      <c r="AN190" s="2"/>
      <c r="AO190" s="4"/>
      <c r="AP190" s="4"/>
      <c r="AQ190" s="4"/>
      <c r="AR190" s="4"/>
      <c r="AS190" s="4"/>
      <c r="AT190" s="4"/>
      <c r="AU190" s="4"/>
      <c r="AV190" s="4"/>
      <c r="AW190" s="4"/>
      <c r="AY190" s="7"/>
      <c r="AZ190" s="47"/>
      <c r="BA190" s="66"/>
      <c r="BB190" s="66"/>
      <c r="BC190" s="66"/>
      <c r="BD190" s="78"/>
      <c r="BE190" s="66"/>
      <c r="BF190" s="66"/>
      <c r="BG190" s="4"/>
      <c r="BH190" s="69"/>
      <c r="BI190" s="4"/>
      <c r="BJ190" s="4"/>
      <c r="BK190" s="9" t="s">
        <v>157</v>
      </c>
      <c r="BL190" s="7"/>
      <c r="BM190" s="7"/>
      <c r="BN190" s="7"/>
      <c r="BO190" s="286"/>
      <c r="BP190" s="22"/>
      <c r="BQ190" s="7" t="str">
        <f t="shared" ca="1" si="38"/>
        <v/>
      </c>
      <c r="BR190" s="75" t="str">
        <f t="shared" si="39"/>
        <v/>
      </c>
      <c r="BS190" s="75" t="str">
        <f t="shared" si="40"/>
        <v/>
      </c>
      <c r="BT190" s="5" t="str">
        <f t="shared" si="41"/>
        <v/>
      </c>
      <c r="BU190" s="79" t="str">
        <f t="shared" si="42"/>
        <v/>
      </c>
      <c r="BV190" s="79" t="str">
        <f t="shared" si="43"/>
        <v/>
      </c>
      <c r="BW190" s="79" t="str">
        <f t="shared" si="44"/>
        <v/>
      </c>
      <c r="CC190" s="4" t="str">
        <f>IF(IFERROR(VLOOKUP(C190,C191:C$1993,1,0),"")="","",COUNTIF(C:C,C190))</f>
        <v/>
      </c>
      <c r="CG190" s="5" t="str">
        <f>IF(B190="","",IF(CC190="",1+(MAX(CG$2:CG189)),""))</f>
        <v/>
      </c>
      <c r="CH190" s="5" t="str">
        <f t="shared" si="45"/>
        <v/>
      </c>
      <c r="CI190" s="5" t="str">
        <f t="shared" si="46"/>
        <v/>
      </c>
      <c r="CJ190" s="14" t="str">
        <f t="shared" si="47"/>
        <v/>
      </c>
      <c r="CK190" s="25"/>
      <c r="CL190" s="15"/>
      <c r="CM190" s="5" t="str">
        <f t="shared" si="50"/>
        <v/>
      </c>
      <c r="CP190" s="5" t="str">
        <f t="shared" si="48"/>
        <v/>
      </c>
      <c r="CQ190" s="5" t="str">
        <f>IF(BT190="","",IFERROR(IF(VLOOKUP(BT190,BT$2:BT189,1,0)=0,"",""),BT190))</f>
        <v/>
      </c>
      <c r="CR190" s="22" t="str">
        <f>IF(CQ190="","",(IFERROR(VLOOKUP(MID(CQ190,1,1),$DI$2:DM$28,3,0),0)+IFERROR(VLOOKUP(MID(CQ190,2,1),DI$2:DM$28,4,0),0)+IFERROR(VLOOKUP(MID(CQ190,3,1),DI$2:DM$28,5,0),0)+(ROW(CQ190)/1000000000000)))</f>
        <v/>
      </c>
      <c r="CT190" s="5">
        <v>189</v>
      </c>
      <c r="CU190" s="5" t="str">
        <f>IFERROR(VLOOKUP(CT190,CP$2:CQ1266,2,0),"")</f>
        <v/>
      </c>
      <c r="DO190" s="5" t="e">
        <f>IF(REPORTE!AH$2="si",IF(C190=VALUE(REPORTE!C$22),IF(SUM(DO191:DO$1993),CONCATENATE(INT(B190),", "),INT(B190)),""),IF(C190=VALUE(REPORTE!C$21),IF(SUM(DO191:DO$1993),CONCATENATE(INT(B190),", "),INT(B190)),""))</f>
        <v>#VALUE!</v>
      </c>
    </row>
    <row r="191" spans="1:119" s="5" customFormat="1" ht="15" customHeight="1" x14ac:dyDescent="0.25">
      <c r="A191" s="4" t="str">
        <f t="shared" ca="1" si="36"/>
        <v/>
      </c>
      <c r="B191" s="6"/>
      <c r="C191" s="8"/>
      <c r="D191" s="1" t="str">
        <f>IFERROR(INDEX('padron cfe'!B:B,MATCH(DATOS!C191,'padron cfe'!A:A,0),1),"")</f>
        <v/>
      </c>
      <c r="E191" s="1"/>
      <c r="F191" s="7"/>
      <c r="G191" s="9" t="s">
        <v>157</v>
      </c>
      <c r="H191" s="5" t="str">
        <f>IF(F191="","",IFERROR(CONCATENATE("PEUA",VLOOKUP(ESTADO,REPORTE!AV$2:AW$33,2,0),DIDTRITO_FORM,CADER_FORM,IFERROR(INDEX(CA:CA,MATCH(DAY(F191),BZ:BZ,0),1),DAY(F191)),IFERROR(INDEX(CA:CA,MATCH(MONTH(F191),BZ:BZ,0),1),MONTH(F191)),YEAR(F191),G191),""))</f>
        <v/>
      </c>
      <c r="I191" s="4"/>
      <c r="J191" s="66"/>
      <c r="K191" s="66"/>
      <c r="L191" s="66"/>
      <c r="M191" s="2" t="str">
        <f>IFERROR(INDEX('padron cfe'!C:C,MATCH(DATOS!C191,'padron cfe'!A:A,0),1),"")</f>
        <v/>
      </c>
      <c r="N191" s="66" t="str">
        <f>IFERROR(IF(BT191="","",IF(INDEX(N$1:N190,MATCH(BT191,BT$1:BT190,0),1)=0,"",INDEX(N$1:N190,MATCH(BT191,BT$1:BT190,0),1))),"")</f>
        <v/>
      </c>
      <c r="O191" s="66" t="str">
        <f>IFERROR(IF(BT191="","",IF(INDEX(O$1:O190,MATCH(BT191,BT$1:BT190,0),1)=0,"",INDEX(O$1:O190,MATCH(BT191,BT$1:BT190,0),1))),"")</f>
        <v/>
      </c>
      <c r="P191" s="4"/>
      <c r="Q191" s="2"/>
      <c r="R191" s="66"/>
      <c r="T191" s="66"/>
      <c r="U191" s="5" t="str">
        <f>IFERROR(IF(INDEX(U$1:U190,MATCH(T191,T$1:T190,0),1)=0,"",INDEX(U$1:U190,MATCH(T191,T$1:T190,0),1)),"")</f>
        <v/>
      </c>
      <c r="V191" s="66"/>
      <c r="W191" s="5" t="str">
        <f>IFERROR(IF(INDEX(W$1:W190,MATCH(V191,V$1:V190,0),1)=0,"",INDEX(W$1:W190,MATCH(V191,V$1:V190,0),1)),"")</f>
        <v/>
      </c>
      <c r="X191" s="2" t="str">
        <f>IFERROR(INDEX('padron cfe'!D:D,MATCH(DATOS!C191,'padron cfe'!A:A,0),1),"")</f>
        <v/>
      </c>
      <c r="Y191" s="4"/>
      <c r="Z191" s="4"/>
      <c r="AA191" s="4"/>
      <c r="AB191" s="4"/>
      <c r="AC191" s="6" t="s">
        <v>157</v>
      </c>
      <c r="AD191" s="4"/>
      <c r="AE191" s="4" t="str">
        <f t="shared" si="37"/>
        <v/>
      </c>
      <c r="AF191" s="4"/>
      <c r="AG191" s="4"/>
      <c r="AH191" s="4"/>
      <c r="AI191" s="2" t="str">
        <f>IFERROR(IF(INDEX(AI$1:AI190,MATCH(BT191,BT$1:BT190,0),1)=0,"",INDEX(AI$1:AI190,MATCH(BT191,BT$1:BT190,0),1)),"")</f>
        <v/>
      </c>
      <c r="AJ191" s="2" t="str">
        <f>IFERROR(IF(INDEX(AJ$1:AJ190,MATCH(BT191,BT$1:BT190,0),1)=0,"",INDEX(AJ$1:AJ190,MATCH(BT191,BT$1:BT190,0),1)),"")</f>
        <v/>
      </c>
      <c r="AK191" s="2" t="str">
        <f>IFERROR(IF(INDEX(AK$1:AK190,MATCH(BT191,BT$1:BT190,0),1)=0,"",INDEX(AK$1:AK190,MATCH(BT191,BT$1:BT190,0),1)),"")</f>
        <v/>
      </c>
      <c r="AL191" s="31"/>
      <c r="AM191" s="31"/>
      <c r="AN191" s="2"/>
      <c r="AO191" s="4"/>
      <c r="AP191" s="4"/>
      <c r="AQ191" s="4"/>
      <c r="AR191" s="4"/>
      <c r="AS191" s="4"/>
      <c r="AT191" s="4"/>
      <c r="AU191" s="4"/>
      <c r="AV191" s="4"/>
      <c r="AW191" s="4"/>
      <c r="AY191" s="7"/>
      <c r="AZ191" s="47"/>
      <c r="BA191" s="66"/>
      <c r="BB191" s="66"/>
      <c r="BC191" s="66"/>
      <c r="BD191" s="78"/>
      <c r="BE191" s="66"/>
      <c r="BF191" s="66"/>
      <c r="BG191" s="4"/>
      <c r="BH191" s="69"/>
      <c r="BI191" s="4"/>
      <c r="BJ191" s="4"/>
      <c r="BK191" s="9"/>
      <c r="BL191" s="7"/>
      <c r="BM191" s="7"/>
      <c r="BN191" s="7"/>
      <c r="BO191" s="286"/>
      <c r="BP191" s="22"/>
      <c r="BQ191" s="7" t="str">
        <f t="shared" ca="1" si="38"/>
        <v/>
      </c>
      <c r="BR191" s="75" t="str">
        <f t="shared" si="39"/>
        <v/>
      </c>
      <c r="BS191" s="75" t="str">
        <f t="shared" si="40"/>
        <v/>
      </c>
      <c r="BT191" s="5" t="str">
        <f t="shared" si="41"/>
        <v/>
      </c>
      <c r="BU191" s="79" t="str">
        <f t="shared" si="42"/>
        <v/>
      </c>
      <c r="BV191" s="79" t="str">
        <f t="shared" si="43"/>
        <v/>
      </c>
      <c r="BW191" s="79" t="str">
        <f t="shared" si="44"/>
        <v/>
      </c>
      <c r="CC191" s="4" t="str">
        <f>IF(IFERROR(VLOOKUP(C191,C192:C$1993,1,0),"")="","",COUNTIF(C:C,C191))</f>
        <v/>
      </c>
      <c r="CG191" s="5" t="str">
        <f>IF(B191="","",IF(CC191="",1+(MAX(CG$2:CG190)),""))</f>
        <v/>
      </c>
      <c r="CH191" s="5" t="str">
        <f t="shared" si="45"/>
        <v/>
      </c>
      <c r="CI191" s="5" t="str">
        <f t="shared" si="46"/>
        <v/>
      </c>
      <c r="CJ191" s="14" t="str">
        <f t="shared" si="47"/>
        <v/>
      </c>
      <c r="CK191" s="25"/>
      <c r="CL191" s="15"/>
      <c r="CM191" s="5" t="str">
        <f t="shared" si="50"/>
        <v/>
      </c>
      <c r="CP191" s="5" t="str">
        <f t="shared" si="48"/>
        <v/>
      </c>
      <c r="CQ191" s="5" t="str">
        <f>IF(BT191="","",IFERROR(IF(VLOOKUP(BT191,BT$2:BT190,1,0)=0,"",""),BT191))</f>
        <v/>
      </c>
      <c r="CR191" s="22" t="str">
        <f>IF(CQ191="","",(IFERROR(VLOOKUP(MID(CQ191,1,1),$DI$2:DM$28,3,0),0)+IFERROR(VLOOKUP(MID(CQ191,2,1),DI$2:DM$28,4,0),0)+IFERROR(VLOOKUP(MID(CQ191,3,1),DI$2:DM$28,5,0),0)+(ROW(CQ191)/1000000000000)))</f>
        <v/>
      </c>
      <c r="CT191" s="5">
        <v>190</v>
      </c>
      <c r="CU191" s="5" t="str">
        <f>IFERROR(VLOOKUP(CT191,CP$2:CQ1267,2,0),"")</f>
        <v/>
      </c>
      <c r="DO191" s="5" t="e">
        <f>IF(REPORTE!AH$2="si",IF(C191=VALUE(REPORTE!C$22),IF(SUM(DO192:DO$1993),CONCATENATE(INT(B191),", "),INT(B191)),""),IF(C191=VALUE(REPORTE!C$21),IF(SUM(DO192:DO$1993),CONCATENATE(INT(B191),", "),INT(B191)),""))</f>
        <v>#VALUE!</v>
      </c>
    </row>
    <row r="192" spans="1:119" s="5" customFormat="1" ht="15" customHeight="1" x14ac:dyDescent="0.25">
      <c r="A192" s="4" t="str">
        <f t="shared" ca="1" si="36"/>
        <v/>
      </c>
      <c r="B192" s="6"/>
      <c r="C192" s="8"/>
      <c r="D192" s="1" t="str">
        <f>IFERROR(INDEX('padron cfe'!B:B,MATCH(DATOS!C192,'padron cfe'!A:A,0),1),"")</f>
        <v/>
      </c>
      <c r="E192" s="1"/>
      <c r="F192" s="7"/>
      <c r="G192" s="9" t="s">
        <v>157</v>
      </c>
      <c r="H192" s="5" t="str">
        <f>IF(F192="","",IFERROR(CONCATENATE("PEUA",VLOOKUP(ESTADO,REPORTE!AV$2:AW$33,2,0),DIDTRITO_FORM,CADER_FORM,IFERROR(INDEX(CA:CA,MATCH(DAY(F192),BZ:BZ,0),1),DAY(F192)),IFERROR(INDEX(CA:CA,MATCH(MONTH(F192),BZ:BZ,0),1),MONTH(F192)),YEAR(F192),G192),""))</f>
        <v/>
      </c>
      <c r="I192" s="4"/>
      <c r="J192" s="66"/>
      <c r="K192" s="66"/>
      <c r="L192" s="66"/>
      <c r="M192" s="2" t="str">
        <f>IFERROR(INDEX('padron cfe'!C:C,MATCH(DATOS!C192,'padron cfe'!A:A,0),1),"")</f>
        <v/>
      </c>
      <c r="N192" s="66" t="str">
        <f>IFERROR(IF(BT192="","",IF(INDEX(N$1:N191,MATCH(BT192,BT$1:BT191,0),1)=0,"",INDEX(N$1:N191,MATCH(BT192,BT$1:BT191,0),1))),"")</f>
        <v/>
      </c>
      <c r="O192" s="66" t="str">
        <f>IFERROR(IF(BT192="","",IF(INDEX(O$1:O191,MATCH(BT192,BT$1:BT191,0),1)=0,"",INDEX(O$1:O191,MATCH(BT192,BT$1:BT191,0),1))),"")</f>
        <v/>
      </c>
      <c r="P192" s="4"/>
      <c r="Q192" s="2"/>
      <c r="R192" s="66"/>
      <c r="T192" s="66"/>
      <c r="U192" s="5" t="str">
        <f>IFERROR(IF(INDEX(U$1:U191,MATCH(T192,T$1:T191,0),1)=0,"",INDEX(U$1:U191,MATCH(T192,T$1:T191,0),1)),"")</f>
        <v/>
      </c>
      <c r="V192" s="66"/>
      <c r="W192" s="5" t="str">
        <f>IFERROR(IF(INDEX(W$1:W191,MATCH(V192,V$1:V191,0),1)=0,"",INDEX(W$1:W191,MATCH(V192,V$1:V191,0),1)),"")</f>
        <v/>
      </c>
      <c r="X192" s="2" t="str">
        <f>IFERROR(INDEX('padron cfe'!D:D,MATCH(DATOS!C192,'padron cfe'!A:A,0),1),"")</f>
        <v/>
      </c>
      <c r="Y192" s="4"/>
      <c r="Z192" s="4"/>
      <c r="AA192" s="4"/>
      <c r="AB192" s="4"/>
      <c r="AC192" s="6" t="s">
        <v>157</v>
      </c>
      <c r="AD192" s="4"/>
      <c r="AE192" s="4" t="str">
        <f t="shared" si="37"/>
        <v/>
      </c>
      <c r="AF192" s="4"/>
      <c r="AG192" s="4"/>
      <c r="AH192" s="4"/>
      <c r="AI192" s="2" t="str">
        <f>IFERROR(IF(INDEX(AI$1:AI191,MATCH(BT192,BT$1:BT191,0),1)=0,"",INDEX(AI$1:AI191,MATCH(BT192,BT$1:BT191,0),1)),"")</f>
        <v/>
      </c>
      <c r="AJ192" s="2" t="str">
        <f>IFERROR(IF(INDEX(AJ$1:AJ191,MATCH(BT192,BT$1:BT191,0),1)=0,"",INDEX(AJ$1:AJ191,MATCH(BT192,BT$1:BT191,0),1)),"")</f>
        <v/>
      </c>
      <c r="AK192" s="2" t="str">
        <f>IFERROR(IF(INDEX(AK$1:AK191,MATCH(BT192,BT$1:BT191,0),1)=0,"",INDEX(AK$1:AK191,MATCH(BT192,BT$1:BT191,0),1)),"")</f>
        <v/>
      </c>
      <c r="AL192" s="31"/>
      <c r="AM192" s="31"/>
      <c r="AN192" s="2"/>
      <c r="AO192" s="4"/>
      <c r="AP192" s="4"/>
      <c r="AQ192" s="4"/>
      <c r="AR192" s="4"/>
      <c r="AS192" s="4"/>
      <c r="AT192" s="4"/>
      <c r="AU192" s="4"/>
      <c r="AV192" s="4"/>
      <c r="AW192" s="4"/>
      <c r="AY192" s="7"/>
      <c r="AZ192" s="47"/>
      <c r="BA192" s="66"/>
      <c r="BB192" s="66"/>
      <c r="BC192" s="66"/>
      <c r="BD192" s="78"/>
      <c r="BE192" s="66"/>
      <c r="BF192" s="66"/>
      <c r="BG192" s="4"/>
      <c r="BH192" s="69"/>
      <c r="BI192" s="4"/>
      <c r="BJ192" s="4"/>
      <c r="BK192" s="9" t="s">
        <v>157</v>
      </c>
      <c r="BL192" s="7"/>
      <c r="BM192" s="7"/>
      <c r="BN192" s="7"/>
      <c r="BO192" s="286"/>
      <c r="BP192" s="22"/>
      <c r="BQ192" s="7" t="str">
        <f t="shared" ca="1" si="38"/>
        <v/>
      </c>
      <c r="BR192" s="75" t="str">
        <f t="shared" si="39"/>
        <v/>
      </c>
      <c r="BS192" s="75" t="str">
        <f t="shared" si="40"/>
        <v/>
      </c>
      <c r="BT192" s="5" t="str">
        <f t="shared" si="41"/>
        <v/>
      </c>
      <c r="BU192" s="79" t="str">
        <f t="shared" si="42"/>
        <v/>
      </c>
      <c r="BV192" s="79" t="str">
        <f t="shared" si="43"/>
        <v/>
      </c>
      <c r="BW192" s="79" t="str">
        <f t="shared" si="44"/>
        <v/>
      </c>
      <c r="CC192" s="4" t="str">
        <f>IF(IFERROR(VLOOKUP(C192,C193:C$1993,1,0),"")="","",COUNTIF(C:C,C192))</f>
        <v/>
      </c>
      <c r="CG192" s="5" t="str">
        <f>IF(B192="","",IF(CC192="",1+(MAX(CG$2:CG191)),""))</f>
        <v/>
      </c>
      <c r="CH192" s="5" t="str">
        <f t="shared" si="45"/>
        <v/>
      </c>
      <c r="CI192" s="5" t="str">
        <f t="shared" si="46"/>
        <v/>
      </c>
      <c r="CJ192" s="14" t="str">
        <f t="shared" si="47"/>
        <v/>
      </c>
      <c r="CK192" s="25"/>
      <c r="CL192" s="15"/>
      <c r="CM192" s="5" t="str">
        <f t="shared" si="50"/>
        <v/>
      </c>
      <c r="CP192" s="5" t="str">
        <f t="shared" si="48"/>
        <v/>
      </c>
      <c r="CQ192" s="5" t="str">
        <f>IF(BT192="","",IFERROR(IF(VLOOKUP(BT192,BT$2:BT191,1,0)=0,"",""),BT192))</f>
        <v/>
      </c>
      <c r="CR192" s="22" t="str">
        <f>IF(CQ192="","",(IFERROR(VLOOKUP(MID(CQ192,1,1),$DI$2:DM$28,3,0),0)+IFERROR(VLOOKUP(MID(CQ192,2,1),DI$2:DM$28,4,0),0)+IFERROR(VLOOKUP(MID(CQ192,3,1),DI$2:DM$28,5,0),0)+(ROW(CQ192)/1000000000000)))</f>
        <v/>
      </c>
      <c r="CT192" s="5">
        <v>191</v>
      </c>
      <c r="CU192" s="5" t="str">
        <f>IFERROR(VLOOKUP(CT192,CP$2:CQ1268,2,0),"")</f>
        <v/>
      </c>
      <c r="DO192" s="5" t="e">
        <f>IF(REPORTE!AH$2="si",IF(C192=VALUE(REPORTE!C$22),IF(SUM(DO193:DO$1993),CONCATENATE(INT(B192),", "),INT(B192)),""),IF(C192=VALUE(REPORTE!C$21),IF(SUM(DO193:DO$1993),CONCATENATE(INT(B192),", "),INT(B192)),""))</f>
        <v>#VALUE!</v>
      </c>
    </row>
    <row r="193" spans="1:119" s="5" customFormat="1" ht="15" customHeight="1" x14ac:dyDescent="0.25">
      <c r="A193" s="4" t="str">
        <f t="shared" ca="1" si="36"/>
        <v/>
      </c>
      <c r="B193" s="6"/>
      <c r="C193" s="8"/>
      <c r="D193" s="1" t="str">
        <f>IFERROR(INDEX('padron cfe'!B:B,MATCH(DATOS!C193,'padron cfe'!A:A,0),1),"")</f>
        <v/>
      </c>
      <c r="E193" s="1"/>
      <c r="F193" s="7"/>
      <c r="G193" s="9" t="s">
        <v>157</v>
      </c>
      <c r="H193" s="5" t="str">
        <f>IF(F193="","",IFERROR(CONCATENATE("PEUA",VLOOKUP(ESTADO,REPORTE!AV$2:AW$33,2,0),DIDTRITO_FORM,CADER_FORM,IFERROR(INDEX(CA:CA,MATCH(DAY(F193),BZ:BZ,0),1),DAY(F193)),IFERROR(INDEX(CA:CA,MATCH(MONTH(F193),BZ:BZ,0),1),MONTH(F193)),YEAR(F193),G193),""))</f>
        <v/>
      </c>
      <c r="I193" s="4"/>
      <c r="J193" s="66"/>
      <c r="K193" s="66"/>
      <c r="L193" s="66"/>
      <c r="M193" s="2" t="str">
        <f>IFERROR(INDEX('padron cfe'!C:C,MATCH(DATOS!C193,'padron cfe'!A:A,0),1),"")</f>
        <v/>
      </c>
      <c r="N193" s="66" t="str">
        <f>IFERROR(IF(BT193="","",IF(INDEX(N$1:N192,MATCH(BT193,BT$1:BT192,0),1)=0,"",INDEX(N$1:N192,MATCH(BT193,BT$1:BT192,0),1))),"")</f>
        <v/>
      </c>
      <c r="O193" s="66" t="str">
        <f>IFERROR(IF(BT193="","",IF(INDEX(O$1:O192,MATCH(BT193,BT$1:BT192,0),1)=0,"",INDEX(O$1:O192,MATCH(BT193,BT$1:BT192,0),1))),"")</f>
        <v/>
      </c>
      <c r="P193" s="4"/>
      <c r="Q193" s="2"/>
      <c r="R193" s="66"/>
      <c r="T193" s="66"/>
      <c r="U193" s="5" t="str">
        <f>IFERROR(IF(INDEX(U$1:U192,MATCH(T193,T$1:T192,0),1)=0,"",INDEX(U$1:U192,MATCH(T193,T$1:T192,0),1)),"")</f>
        <v/>
      </c>
      <c r="V193" s="66"/>
      <c r="W193" s="5" t="str">
        <f>IFERROR(IF(INDEX(W$1:W192,MATCH(V193,V$1:V192,0),1)=0,"",INDEX(W$1:W192,MATCH(V193,V$1:V192,0),1)),"")</f>
        <v/>
      </c>
      <c r="X193" s="2" t="str">
        <f>IFERROR(INDEX('padron cfe'!D:D,MATCH(DATOS!C193,'padron cfe'!A:A,0),1),"")</f>
        <v/>
      </c>
      <c r="Y193" s="4"/>
      <c r="Z193" s="4"/>
      <c r="AA193" s="4"/>
      <c r="AB193" s="4"/>
      <c r="AC193" s="6" t="s">
        <v>157</v>
      </c>
      <c r="AD193" s="4"/>
      <c r="AE193" s="4" t="str">
        <f t="shared" si="37"/>
        <v/>
      </c>
      <c r="AF193" s="4"/>
      <c r="AG193" s="4"/>
      <c r="AH193" s="4"/>
      <c r="AI193" s="2" t="str">
        <f>IFERROR(IF(INDEX(AI$1:AI192,MATCH(BT193,BT$1:BT192,0),1)=0,"",INDEX(AI$1:AI192,MATCH(BT193,BT$1:BT192,0),1)),"")</f>
        <v/>
      </c>
      <c r="AJ193" s="2" t="str">
        <f>IFERROR(IF(INDEX(AJ$1:AJ192,MATCH(BT193,BT$1:BT192,0),1)=0,"",INDEX(AJ$1:AJ192,MATCH(BT193,BT$1:BT192,0),1)),"")</f>
        <v/>
      </c>
      <c r="AK193" s="2" t="str">
        <f>IFERROR(IF(INDEX(AK$1:AK192,MATCH(BT193,BT$1:BT192,0),1)=0,"",INDEX(AK$1:AK192,MATCH(BT193,BT$1:BT192,0),1)),"")</f>
        <v/>
      </c>
      <c r="AL193" s="31"/>
      <c r="AM193" s="31"/>
      <c r="AN193" s="2"/>
      <c r="AO193" s="4"/>
      <c r="AP193" s="4"/>
      <c r="AQ193" s="4"/>
      <c r="AR193" s="4"/>
      <c r="AS193" s="4"/>
      <c r="AT193" s="4"/>
      <c r="AU193" s="4"/>
      <c r="AV193" s="4"/>
      <c r="AW193" s="4"/>
      <c r="AY193" s="7"/>
      <c r="AZ193" s="47"/>
      <c r="BA193" s="66"/>
      <c r="BB193" s="66"/>
      <c r="BC193" s="66"/>
      <c r="BD193" s="78"/>
      <c r="BE193" s="66"/>
      <c r="BF193" s="66"/>
      <c r="BG193" s="4"/>
      <c r="BH193" s="69"/>
      <c r="BI193" s="4"/>
      <c r="BJ193" s="4"/>
      <c r="BK193" s="9"/>
      <c r="BL193" s="7"/>
      <c r="BM193" s="7"/>
      <c r="BN193" s="7"/>
      <c r="BO193" s="286"/>
      <c r="BP193" s="22"/>
      <c r="BQ193" s="7" t="str">
        <f t="shared" ca="1" si="38"/>
        <v/>
      </c>
      <c r="BR193" s="75" t="str">
        <f t="shared" si="39"/>
        <v/>
      </c>
      <c r="BS193" s="75" t="str">
        <f t="shared" si="40"/>
        <v/>
      </c>
      <c r="BT193" s="5" t="str">
        <f t="shared" si="41"/>
        <v/>
      </c>
      <c r="BU193" s="79" t="str">
        <f t="shared" si="42"/>
        <v/>
      </c>
      <c r="BV193" s="79" t="str">
        <f t="shared" si="43"/>
        <v/>
      </c>
      <c r="BW193" s="79" t="str">
        <f t="shared" si="44"/>
        <v/>
      </c>
      <c r="CC193" s="4" t="str">
        <f>IF(IFERROR(VLOOKUP(C193,C194:C$1993,1,0),"")="","",COUNTIF(C:C,C193))</f>
        <v/>
      </c>
      <c r="CG193" s="5" t="str">
        <f>IF(B193="","",IF(CC193="",1+(MAX(CG$2:CG192)),""))</f>
        <v/>
      </c>
      <c r="CH193" s="5" t="str">
        <f t="shared" si="45"/>
        <v/>
      </c>
      <c r="CI193" s="5" t="str">
        <f t="shared" si="46"/>
        <v/>
      </c>
      <c r="CJ193" s="14" t="str">
        <f t="shared" si="47"/>
        <v/>
      </c>
      <c r="CK193" s="25"/>
      <c r="CL193" s="15"/>
      <c r="CM193" s="5" t="str">
        <f t="shared" si="50"/>
        <v/>
      </c>
      <c r="CP193" s="5" t="str">
        <f t="shared" si="48"/>
        <v/>
      </c>
      <c r="CQ193" s="5" t="str">
        <f>IF(BT193="","",IFERROR(IF(VLOOKUP(BT193,BT$2:BT192,1,0)=0,"",""),BT193))</f>
        <v/>
      </c>
      <c r="CR193" s="22" t="str">
        <f>IF(CQ193="","",(IFERROR(VLOOKUP(MID(CQ193,1,1),$DI$2:DM$28,3,0),0)+IFERROR(VLOOKUP(MID(CQ193,2,1),DI$2:DM$28,4,0),0)+IFERROR(VLOOKUP(MID(CQ193,3,1),DI$2:DM$28,5,0),0)+(ROW(CQ193)/1000000000000)))</f>
        <v/>
      </c>
      <c r="CT193" s="5">
        <v>192</v>
      </c>
      <c r="CU193" s="5" t="str">
        <f>IFERROR(VLOOKUP(CT193,CP$2:CQ1269,2,0),"")</f>
        <v/>
      </c>
      <c r="DO193" s="5" t="e">
        <f>IF(REPORTE!AH$2="si",IF(C193=VALUE(REPORTE!C$22),IF(SUM(DO194:DO$1993),CONCATENATE(INT(B193),", "),INT(B193)),""),IF(C193=VALUE(REPORTE!C$21),IF(SUM(DO194:DO$1993),CONCATENATE(INT(B193),", "),INT(B193)),""))</f>
        <v>#VALUE!</v>
      </c>
    </row>
    <row r="194" spans="1:119" s="5" customFormat="1" ht="15" customHeight="1" x14ac:dyDescent="0.25">
      <c r="A194" s="4" t="str">
        <f t="shared" ref="A194:A257" ca="1" si="51">IF(OR(BS194="",BQ194="",BQ194="VENCIDO"),IF(B194="","",IF(LEN(B194)=1,"000"&amp;B194,IF(LEN(B194)=2,"00"&amp;B194,IF(LEN(B194)=3,"0"&amp;B194,B194)))),C194)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IF(F194="","",IFERROR(CONCATENATE("PEUA",VLOOKUP(ESTADO,REPORTE!AV$2:AW$33,2,0),DIDTRITO_FORM,CADER_FORM,IFERROR(INDEX(CA:CA,MATCH(DAY(F194),BZ:BZ,0),1),DAY(F194)),IFERROR(INDEX(CA:CA,MATCH(MONTH(F194),BZ:BZ,0),1),MONTH(F194)),YEAR(F194),G194),""))</f>
        <v/>
      </c>
      <c r="I194" s="4"/>
      <c r="J194" s="66"/>
      <c r="K194" s="66"/>
      <c r="L194" s="66"/>
      <c r="M194" s="2" t="str">
        <f>IFERROR(INDEX('padron cfe'!C:C,MATCH(DATOS!C194,'padron cfe'!A:A,0),1),"")</f>
        <v/>
      </c>
      <c r="N194" s="66" t="str">
        <f>IFERROR(IF(BT194="","",IF(INDEX(N$1:N193,MATCH(BT194,BT$1:BT193,0),1)=0,"",INDEX(N$1:N193,MATCH(BT194,BT$1:BT193,0),1))),"")</f>
        <v/>
      </c>
      <c r="O194" s="66" t="str">
        <f>IFERROR(IF(BT194="","",IF(INDEX(O$1:O193,MATCH(BT194,BT$1:BT193,0),1)=0,"",INDEX(O$1:O193,MATCH(BT194,BT$1:BT193,0),1))),"")</f>
        <v/>
      </c>
      <c r="P194" s="4"/>
      <c r="Q194" s="2"/>
      <c r="R194" s="66"/>
      <c r="T194" s="66"/>
      <c r="U194" s="5" t="str">
        <f>IFERROR(IF(INDEX(U$1:U193,MATCH(T194,T$1:T193,0),1)=0,"",INDEX(U$1:U193,MATCH(T194,T$1:T193,0),1)),"")</f>
        <v/>
      </c>
      <c r="V194" s="66"/>
      <c r="W194" s="5" t="str">
        <f>IFERROR(IF(INDEX(W$1:W193,MATCH(V194,V$1:V193,0),1)=0,"",INDEX(W$1:W193,MATCH(V194,V$1:V193,0),1)),"")</f>
        <v/>
      </c>
      <c r="X194" s="2" t="str">
        <f>IFERROR(INDEX('padron cfe'!D:D,MATCH(DATOS!C194,'padron cfe'!A:A,0),1),"")</f>
        <v/>
      </c>
      <c r="Y194" s="4"/>
      <c r="Z194" s="4"/>
      <c r="AA194" s="4"/>
      <c r="AB194" s="4"/>
      <c r="AC194" s="6" t="s">
        <v>157</v>
      </c>
      <c r="AD194" s="4"/>
      <c r="AE194" s="4" t="str">
        <f t="shared" ref="AE194:AE257" si="52">IF(AD194="","",(AD194*0.746*365*24)*0.75+438)</f>
        <v/>
      </c>
      <c r="AF194" s="4"/>
      <c r="AG194" s="4"/>
      <c r="AH194" s="4"/>
      <c r="AI194" s="2" t="str">
        <f>IFERROR(IF(INDEX(AI$1:AI193,MATCH(BT194,BT$1:BT193,0),1)=0,"",INDEX(AI$1:AI193,MATCH(BT194,BT$1:BT193,0),1)),"")</f>
        <v/>
      </c>
      <c r="AJ194" s="2" t="str">
        <f>IFERROR(IF(INDEX(AJ$1:AJ193,MATCH(BT194,BT$1:BT193,0),1)=0,"",INDEX(AJ$1:AJ193,MATCH(BT194,BT$1:BT193,0),1)),"")</f>
        <v/>
      </c>
      <c r="AK194" s="2" t="str">
        <f>IFERROR(IF(INDEX(AK$1:AK193,MATCH(BT194,BT$1:BT193,0),1)=0,"",INDEX(AK$1:AK193,MATCH(BT194,BT$1:BT193,0),1)),"")</f>
        <v/>
      </c>
      <c r="AL194" s="31"/>
      <c r="AM194" s="31"/>
      <c r="AN194" s="2"/>
      <c r="AO194" s="4"/>
      <c r="AP194" s="4"/>
      <c r="AQ194" s="4"/>
      <c r="AR194" s="4"/>
      <c r="AS194" s="4"/>
      <c r="AT194" s="4"/>
      <c r="AU194" s="4"/>
      <c r="AV194" s="4"/>
      <c r="AW194" s="4"/>
      <c r="AY194" s="7"/>
      <c r="AZ194" s="47"/>
      <c r="BA194" s="66"/>
      <c r="BB194" s="66"/>
      <c r="BC194" s="66"/>
      <c r="BD194" s="78"/>
      <c r="BE194" s="66"/>
      <c r="BF194" s="66"/>
      <c r="BG194" s="4"/>
      <c r="BH194" s="69"/>
      <c r="BI194" s="4"/>
      <c r="BJ194" s="4"/>
      <c r="BK194" s="9" t="s">
        <v>157</v>
      </c>
      <c r="BL194" s="7"/>
      <c r="BM194" s="7"/>
      <c r="BN194" s="7"/>
      <c r="BO194" s="286"/>
      <c r="BP194" s="22"/>
      <c r="BQ194" s="7" t="str">
        <f t="shared" ref="BQ194:BQ257" ca="1" si="53">IFERROR(IF(BK194="","",IF(BG194=5,"",IF(BK194-TODAY()&gt;0,"VIGENTE","VENCIDO"))),"")</f>
        <v/>
      </c>
      <c r="BR194" s="75" t="str">
        <f t="shared" ref="BR194:BR257" si="54">IFERROR(IF(BH194=0,"",BH194/6000),"")</f>
        <v/>
      </c>
      <c r="BS194" s="75" t="str">
        <f t="shared" ref="BS194:BS257" si="55">IFERROR(IF(VALUE(AY194)&gt;VALUE(APERTURA_VENTANILLA),"OK",""),"")</f>
        <v/>
      </c>
      <c r="BT194" s="5" t="str">
        <f t="shared" ref="BT194:BT257" si="56">J194&amp;IF(K194="",""," ")&amp;K194&amp;IF(L194="",""," ")&amp;L194</f>
        <v/>
      </c>
      <c r="BU194" s="79" t="str">
        <f t="shared" ref="BU194:BU257" si="57">IF(I194="","",IF(I194="F",SUM(BV194:BW194),""))</f>
        <v/>
      </c>
      <c r="BV194" s="79" t="str">
        <f t="shared" ref="BV194:BV257" si="58">IF(OR(I194="M",I194=""),"",IF(MID(N194,11,1)="H",1,0))</f>
        <v/>
      </c>
      <c r="BW194" s="79" t="str">
        <f t="shared" ref="BW194:BW257" si="59">IF(OR(I194="M",I194=""),"",IF(MID(N194,11,1)="M",1,0))</f>
        <v/>
      </c>
      <c r="CC194" s="4" t="str">
        <f>IF(IFERROR(VLOOKUP(C194,C195:C$1993,1,0),"")="","",COUNTIF(C:C,C194))</f>
        <v/>
      </c>
      <c r="CG194" s="5" t="str">
        <f>IF(B194="","",IF(CC194="",1+(MAX(CG$2:CG193)),""))</f>
        <v/>
      </c>
      <c r="CH194" s="5" t="str">
        <f t="shared" ref="CH194:CH257" si="60">IF(CG194="","",AE194)</f>
        <v/>
      </c>
      <c r="CI194" s="5" t="str">
        <f t="shared" ref="CI194:CI257" si="61">IF(CG194="","",H194)</f>
        <v/>
      </c>
      <c r="CJ194" s="14" t="str">
        <f t="shared" ref="CJ194:CJ257" si="62">IF(CG194="","",C194)</f>
        <v/>
      </c>
      <c r="CK194" s="25"/>
      <c r="CL194" s="15"/>
      <c r="CM194" s="5" t="str">
        <f t="shared" si="50"/>
        <v/>
      </c>
      <c r="CP194" s="5" t="str">
        <f t="shared" si="48"/>
        <v/>
      </c>
      <c r="CQ194" s="5" t="str">
        <f>IF(BT194="","",IFERROR(IF(VLOOKUP(BT194,BT$2:BT193,1,0)=0,"",""),BT194))</f>
        <v/>
      </c>
      <c r="CR194" s="22" t="str">
        <f>IF(CQ194="","",(IFERROR(VLOOKUP(MID(CQ194,1,1),$DI$2:DM$28,3,0),0)+IFERROR(VLOOKUP(MID(CQ194,2,1),DI$2:DM$28,4,0),0)+IFERROR(VLOOKUP(MID(CQ194,3,1),DI$2:DM$28,5,0),0)+(ROW(CQ194)/1000000000000)))</f>
        <v/>
      </c>
      <c r="CT194" s="5">
        <v>193</v>
      </c>
      <c r="CU194" s="5" t="str">
        <f>IFERROR(VLOOKUP(CT194,CP$2:CQ1270,2,0),"")</f>
        <v/>
      </c>
      <c r="DO194" s="5" t="e">
        <f>IF(REPORTE!AH$2="si",IF(C194=VALUE(REPORTE!C$22),IF(SUM(DO195:DO$1993),CONCATENATE(INT(B194),", "),INT(B194)),""),IF(C194=VALUE(REPORTE!C$21),IF(SUM(DO195:DO$1993),CONCATENATE(INT(B194),", "),INT(B194)),""))</f>
        <v>#VALUE!</v>
      </c>
    </row>
    <row r="195" spans="1:119" s="5" customFormat="1" ht="15" customHeight="1" x14ac:dyDescent="0.25">
      <c r="A195" s="4" t="str">
        <f t="shared" ca="1" si="51"/>
        <v/>
      </c>
      <c r="B195" s="6"/>
      <c r="C195" s="8"/>
      <c r="D195" s="1" t="str">
        <f>IFERROR(INDEX('padron cfe'!B:B,MATCH(DATOS!C195,'padron cfe'!A:A,0),1),"")</f>
        <v/>
      </c>
      <c r="E195" s="1"/>
      <c r="F195" s="7"/>
      <c r="G195" s="9" t="s">
        <v>157</v>
      </c>
      <c r="H195" s="5" t="str">
        <f>IF(F195="","",IFERROR(CONCATENATE("PEUA",VLOOKUP(ESTADO,REPORTE!AV$2:AW$33,2,0),DIDTRITO_FORM,CADER_FORM,IFERROR(INDEX(CA:CA,MATCH(DAY(F195),BZ:BZ,0),1),DAY(F195)),IFERROR(INDEX(CA:CA,MATCH(MONTH(F195),BZ:BZ,0),1),MONTH(F195)),YEAR(F195),G195),""))</f>
        <v/>
      </c>
      <c r="I195" s="4"/>
      <c r="J195" s="66"/>
      <c r="K195" s="66"/>
      <c r="L195" s="66"/>
      <c r="M195" s="2" t="str">
        <f>IFERROR(INDEX('padron cfe'!C:C,MATCH(DATOS!C195,'padron cfe'!A:A,0),1),"")</f>
        <v/>
      </c>
      <c r="N195" s="66" t="str">
        <f>IFERROR(IF(BT195="","",IF(INDEX(N$1:N194,MATCH(BT195,BT$1:BT194,0),1)=0,"",INDEX(N$1:N194,MATCH(BT195,BT$1:BT194,0),1))),"")</f>
        <v/>
      </c>
      <c r="O195" s="66" t="str">
        <f>IFERROR(IF(BT195="","",IF(INDEX(O$1:O194,MATCH(BT195,BT$1:BT194,0),1)=0,"",INDEX(O$1:O194,MATCH(BT195,BT$1:BT194,0),1))),"")</f>
        <v/>
      </c>
      <c r="P195" s="4"/>
      <c r="Q195" s="2"/>
      <c r="R195" s="66"/>
      <c r="T195" s="66"/>
      <c r="U195" s="5" t="str">
        <f>IFERROR(IF(INDEX(U$1:U194,MATCH(T195,T$1:T194,0),1)=0,"",INDEX(U$1:U194,MATCH(T195,T$1:T194,0),1)),"")</f>
        <v/>
      </c>
      <c r="V195" s="66"/>
      <c r="W195" s="5" t="str">
        <f>IFERROR(IF(INDEX(W$1:W194,MATCH(V195,V$1:V194,0),1)=0,"",INDEX(W$1:W194,MATCH(V195,V$1:V194,0),1)),"")</f>
        <v/>
      </c>
      <c r="X195" s="2" t="str">
        <f>IFERROR(INDEX('padron cfe'!D:D,MATCH(DATOS!C195,'padron cfe'!A:A,0),1),"")</f>
        <v/>
      </c>
      <c r="Y195" s="4"/>
      <c r="Z195" s="4"/>
      <c r="AA195" s="4"/>
      <c r="AB195" s="4"/>
      <c r="AC195" s="6" t="s">
        <v>157</v>
      </c>
      <c r="AD195" s="4"/>
      <c r="AE195" s="4" t="str">
        <f t="shared" si="52"/>
        <v/>
      </c>
      <c r="AF195" s="4"/>
      <c r="AG195" s="4"/>
      <c r="AH195" s="4"/>
      <c r="AI195" s="2" t="str">
        <f>IFERROR(IF(INDEX(AI$1:AI194,MATCH(BT195,BT$1:BT194,0),1)=0,"",INDEX(AI$1:AI194,MATCH(BT195,BT$1:BT194,0),1)),"")</f>
        <v/>
      </c>
      <c r="AJ195" s="2" t="str">
        <f>IFERROR(IF(INDEX(AJ$1:AJ194,MATCH(BT195,BT$1:BT194,0),1)=0,"",INDEX(AJ$1:AJ194,MATCH(BT195,BT$1:BT194,0),1)),"")</f>
        <v/>
      </c>
      <c r="AK195" s="2" t="str">
        <f>IFERROR(IF(INDEX(AK$1:AK194,MATCH(BT195,BT$1:BT194,0),1)=0,"",INDEX(AK$1:AK194,MATCH(BT195,BT$1:BT194,0),1)),"")</f>
        <v/>
      </c>
      <c r="AL195" s="31"/>
      <c r="AM195" s="31"/>
      <c r="AN195" s="2"/>
      <c r="AO195" s="4"/>
      <c r="AP195" s="4"/>
      <c r="AQ195" s="4"/>
      <c r="AR195" s="4"/>
      <c r="AS195" s="4"/>
      <c r="AT195" s="4"/>
      <c r="AU195" s="4"/>
      <c r="AV195" s="4"/>
      <c r="AW195" s="4"/>
      <c r="AY195" s="7"/>
      <c r="AZ195" s="47"/>
      <c r="BA195" s="66"/>
      <c r="BB195" s="66"/>
      <c r="BC195" s="66"/>
      <c r="BD195" s="78"/>
      <c r="BE195" s="66"/>
      <c r="BF195" s="66"/>
      <c r="BG195" s="4"/>
      <c r="BH195" s="69"/>
      <c r="BI195" s="4"/>
      <c r="BJ195" s="4"/>
      <c r="BK195" s="9"/>
      <c r="BL195" s="7"/>
      <c r="BM195" s="7"/>
      <c r="BN195" s="7"/>
      <c r="BO195" s="286"/>
      <c r="BP195" s="22"/>
      <c r="BQ195" s="7" t="str">
        <f t="shared" ca="1" si="53"/>
        <v/>
      </c>
      <c r="BR195" s="75" t="str">
        <f t="shared" si="54"/>
        <v/>
      </c>
      <c r="BS195" s="75" t="str">
        <f t="shared" si="55"/>
        <v/>
      </c>
      <c r="BT195" s="5" t="str">
        <f t="shared" si="56"/>
        <v/>
      </c>
      <c r="BU195" s="79" t="str">
        <f t="shared" si="57"/>
        <v/>
      </c>
      <c r="BV195" s="79" t="str">
        <f t="shared" si="58"/>
        <v/>
      </c>
      <c r="BW195" s="79" t="str">
        <f t="shared" si="59"/>
        <v/>
      </c>
      <c r="CC195" s="4" t="str">
        <f>IF(IFERROR(VLOOKUP(C195,C196:C$1993,1,0),"")="","",COUNTIF(C:C,C195))</f>
        <v/>
      </c>
      <c r="CG195" s="5" t="str">
        <f>IF(B195="","",IF(CC195="",1+(MAX(CG$2:CG194)),""))</f>
        <v/>
      </c>
      <c r="CH195" s="5" t="str">
        <f t="shared" si="60"/>
        <v/>
      </c>
      <c r="CI195" s="5" t="str">
        <f t="shared" si="61"/>
        <v/>
      </c>
      <c r="CJ195" s="14" t="str">
        <f t="shared" si="62"/>
        <v/>
      </c>
      <c r="CK195" s="25"/>
      <c r="CL195" s="15"/>
      <c r="CM195" s="5" t="str">
        <f t="shared" si="50"/>
        <v/>
      </c>
      <c r="CP195" s="5" t="str">
        <f t="shared" si="48"/>
        <v/>
      </c>
      <c r="CQ195" s="5" t="str">
        <f>IF(BT195="","",IFERROR(IF(VLOOKUP(BT195,BT$2:BT194,1,0)=0,"",""),BT195))</f>
        <v/>
      </c>
      <c r="CR195" s="22" t="str">
        <f>IF(CQ195="","",(IFERROR(VLOOKUP(MID(CQ195,1,1),$DI$2:DM$28,3,0),0)+IFERROR(VLOOKUP(MID(CQ195,2,1),DI$2:DM$28,4,0),0)+IFERROR(VLOOKUP(MID(CQ195,3,1),DI$2:DM$28,5,0),0)+(ROW(CQ195)/1000000000000)))</f>
        <v/>
      </c>
      <c r="CT195" s="5">
        <v>194</v>
      </c>
      <c r="CU195" s="5" t="str">
        <f>IFERROR(VLOOKUP(CT195,CP$2:CQ1271,2,0),"")</f>
        <v/>
      </c>
      <c r="DO195" s="5" t="e">
        <f>IF(REPORTE!AH$2="si",IF(C195=VALUE(REPORTE!C$22),IF(SUM(DO196:DO$1993),CONCATENATE(INT(B195),", "),INT(B195)),""),IF(C195=VALUE(REPORTE!C$21),IF(SUM(DO196:DO$1993),CONCATENATE(INT(B195),", "),INT(B195)),""))</f>
        <v>#VALUE!</v>
      </c>
    </row>
    <row r="196" spans="1:119" s="5" customFormat="1" ht="15" customHeight="1" x14ac:dyDescent="0.25">
      <c r="A196" s="4" t="str">
        <f t="shared" ca="1" si="51"/>
        <v/>
      </c>
      <c r="B196" s="6"/>
      <c r="C196" s="8"/>
      <c r="D196" s="1" t="str">
        <f>IFERROR(INDEX('padron cfe'!B:B,MATCH(DATOS!C196,'padron cfe'!A:A,0),1),"")</f>
        <v/>
      </c>
      <c r="E196" s="1"/>
      <c r="F196" s="7"/>
      <c r="G196" s="9" t="s">
        <v>157</v>
      </c>
      <c r="H196" s="5" t="str">
        <f>IF(F196="","",IFERROR(CONCATENATE("PEUA",VLOOKUP(ESTADO,REPORTE!AV$2:AW$33,2,0),DIDTRITO_FORM,CADER_FORM,IFERROR(INDEX(CA:CA,MATCH(DAY(F196),BZ:BZ,0),1),DAY(F196)),IFERROR(INDEX(CA:CA,MATCH(MONTH(F196),BZ:BZ,0),1),MONTH(F196)),YEAR(F196),G196),""))</f>
        <v/>
      </c>
      <c r="I196" s="4"/>
      <c r="J196" s="66"/>
      <c r="K196" s="66"/>
      <c r="L196" s="66"/>
      <c r="M196" s="2" t="str">
        <f>IFERROR(INDEX('padron cfe'!C:C,MATCH(DATOS!C196,'padron cfe'!A:A,0),1),"")</f>
        <v/>
      </c>
      <c r="N196" s="66" t="str">
        <f>IFERROR(IF(BT196="","",IF(INDEX(N$1:N195,MATCH(BT196,BT$1:BT195,0),1)=0,"",INDEX(N$1:N195,MATCH(BT196,BT$1:BT195,0),1))),"")</f>
        <v/>
      </c>
      <c r="O196" s="66" t="str">
        <f>IFERROR(IF(BT196="","",IF(INDEX(O$1:O195,MATCH(BT196,BT$1:BT195,0),1)=0,"",INDEX(O$1:O195,MATCH(BT196,BT$1:BT195,0),1))),"")</f>
        <v/>
      </c>
      <c r="P196" s="4"/>
      <c r="Q196" s="2"/>
      <c r="R196" s="66"/>
      <c r="T196" s="66"/>
      <c r="U196" s="5" t="str">
        <f>IFERROR(IF(INDEX(U$1:U195,MATCH(T196,T$1:T195,0),1)=0,"",INDEX(U$1:U195,MATCH(T196,T$1:T195,0),1)),"")</f>
        <v/>
      </c>
      <c r="V196" s="66"/>
      <c r="W196" s="5" t="str">
        <f>IFERROR(IF(INDEX(W$1:W195,MATCH(V196,V$1:V195,0),1)=0,"",INDEX(W$1:W195,MATCH(V196,V$1:V195,0),1)),"")</f>
        <v/>
      </c>
      <c r="X196" s="2" t="str">
        <f>IFERROR(INDEX('padron cfe'!D:D,MATCH(DATOS!C196,'padron cfe'!A:A,0),1),"")</f>
        <v/>
      </c>
      <c r="Y196" s="4"/>
      <c r="Z196" s="4"/>
      <c r="AA196" s="4"/>
      <c r="AB196" s="4"/>
      <c r="AC196" s="6" t="s">
        <v>157</v>
      </c>
      <c r="AD196" s="4"/>
      <c r="AE196" s="4" t="str">
        <f t="shared" si="52"/>
        <v/>
      </c>
      <c r="AF196" s="4"/>
      <c r="AG196" s="4"/>
      <c r="AH196" s="4"/>
      <c r="AI196" s="2" t="str">
        <f>IFERROR(IF(INDEX(AI$1:AI195,MATCH(BT196,BT$1:BT195,0),1)=0,"",INDEX(AI$1:AI195,MATCH(BT196,BT$1:BT195,0),1)),"")</f>
        <v/>
      </c>
      <c r="AJ196" s="2" t="str">
        <f>IFERROR(IF(INDEX(AJ$1:AJ195,MATCH(BT196,BT$1:BT195,0),1)=0,"",INDEX(AJ$1:AJ195,MATCH(BT196,BT$1:BT195,0),1)),"")</f>
        <v/>
      </c>
      <c r="AK196" s="2" t="str">
        <f>IFERROR(IF(INDEX(AK$1:AK195,MATCH(BT196,BT$1:BT195,0),1)=0,"",INDEX(AK$1:AK195,MATCH(BT196,BT$1:BT195,0),1)),"")</f>
        <v/>
      </c>
      <c r="AL196" s="31"/>
      <c r="AM196" s="31"/>
      <c r="AN196" s="2"/>
      <c r="AO196" s="4"/>
      <c r="AP196" s="4"/>
      <c r="AQ196" s="4"/>
      <c r="AR196" s="4"/>
      <c r="AS196" s="4"/>
      <c r="AT196" s="4"/>
      <c r="AU196" s="4"/>
      <c r="AV196" s="4"/>
      <c r="AW196" s="4"/>
      <c r="AY196" s="7"/>
      <c r="AZ196" s="47"/>
      <c r="BA196" s="66"/>
      <c r="BB196" s="66"/>
      <c r="BC196" s="66"/>
      <c r="BD196" s="78"/>
      <c r="BE196" s="66"/>
      <c r="BF196" s="66"/>
      <c r="BG196" s="4"/>
      <c r="BH196" s="69"/>
      <c r="BI196" s="4"/>
      <c r="BJ196" s="4"/>
      <c r="BK196" s="9" t="s">
        <v>157</v>
      </c>
      <c r="BL196" s="7"/>
      <c r="BM196" s="7"/>
      <c r="BN196" s="7"/>
      <c r="BO196" s="286"/>
      <c r="BP196" s="22"/>
      <c r="BQ196" s="7" t="str">
        <f t="shared" ca="1" si="53"/>
        <v/>
      </c>
      <c r="BR196" s="75" t="str">
        <f t="shared" si="54"/>
        <v/>
      </c>
      <c r="BS196" s="75" t="str">
        <f t="shared" si="55"/>
        <v/>
      </c>
      <c r="BT196" s="5" t="str">
        <f t="shared" si="56"/>
        <v/>
      </c>
      <c r="BU196" s="79" t="str">
        <f t="shared" si="57"/>
        <v/>
      </c>
      <c r="BV196" s="79" t="str">
        <f t="shared" si="58"/>
        <v/>
      </c>
      <c r="BW196" s="79" t="str">
        <f t="shared" si="59"/>
        <v/>
      </c>
      <c r="CC196" s="4" t="str">
        <f>IF(IFERROR(VLOOKUP(C196,C197:C$1993,1,0),"")="","",COUNTIF(C:C,C196))</f>
        <v/>
      </c>
      <c r="CG196" s="5" t="str">
        <f>IF(B196="","",IF(CC196="",1+(MAX(CG$2:CG195)),""))</f>
        <v/>
      </c>
      <c r="CH196" s="5" t="str">
        <f t="shared" si="60"/>
        <v/>
      </c>
      <c r="CI196" s="5" t="str">
        <f t="shared" si="61"/>
        <v/>
      </c>
      <c r="CJ196" s="14" t="str">
        <f t="shared" si="62"/>
        <v/>
      </c>
      <c r="CK196" s="25"/>
      <c r="CL196" s="15"/>
      <c r="CM196" s="5" t="str">
        <f t="shared" si="50"/>
        <v/>
      </c>
      <c r="CP196" s="5" t="str">
        <f t="shared" si="48"/>
        <v/>
      </c>
      <c r="CQ196" s="5" t="str">
        <f>IF(BT196="","",IFERROR(IF(VLOOKUP(BT196,BT$2:BT195,1,0)=0,"",""),BT196))</f>
        <v/>
      </c>
      <c r="CR196" s="22" t="str">
        <f>IF(CQ196="","",(IFERROR(VLOOKUP(MID(CQ196,1,1),$DI$2:DM$28,3,0),0)+IFERROR(VLOOKUP(MID(CQ196,2,1),DI$2:DM$28,4,0),0)+IFERROR(VLOOKUP(MID(CQ196,3,1),DI$2:DM$28,5,0),0)+(ROW(CQ196)/1000000000000)))</f>
        <v/>
      </c>
      <c r="CT196" s="5">
        <v>195</v>
      </c>
      <c r="CU196" s="5" t="str">
        <f>IFERROR(VLOOKUP(CT196,CP$2:CQ1272,2,0),"")</f>
        <v/>
      </c>
      <c r="DO196" s="5" t="e">
        <f>IF(REPORTE!AH$2="si",IF(C196=VALUE(REPORTE!C$22),IF(SUM(DO197:DO$1993),CONCATENATE(INT(B196),", "),INT(B196)),""),IF(C196=VALUE(REPORTE!C$21),IF(SUM(DO197:DO$1993),CONCATENATE(INT(B196),", "),INT(B196)),""))</f>
        <v>#VALUE!</v>
      </c>
    </row>
    <row r="197" spans="1:119" s="5" customFormat="1" ht="15" customHeight="1" x14ac:dyDescent="0.25">
      <c r="A197" s="4" t="str">
        <f t="shared" ca="1" si="51"/>
        <v/>
      </c>
      <c r="B197" s="6"/>
      <c r="C197" s="8"/>
      <c r="D197" s="1" t="str">
        <f>IFERROR(INDEX('padron cfe'!B:B,MATCH(DATOS!C197,'padron cfe'!A:A,0),1),"")</f>
        <v/>
      </c>
      <c r="E197" s="1"/>
      <c r="F197" s="7"/>
      <c r="G197" s="9" t="s">
        <v>157</v>
      </c>
      <c r="H197" s="5" t="str">
        <f>IF(F197="","",IFERROR(CONCATENATE("PEUA",VLOOKUP(ESTADO,REPORTE!AV$2:AW$33,2,0),DIDTRITO_FORM,CADER_FORM,IFERROR(INDEX(CA:CA,MATCH(DAY(F197),BZ:BZ,0),1),DAY(F197)),IFERROR(INDEX(CA:CA,MATCH(MONTH(F197),BZ:BZ,0),1),MONTH(F197)),YEAR(F197),G197),""))</f>
        <v/>
      </c>
      <c r="I197" s="4"/>
      <c r="J197" s="66"/>
      <c r="K197" s="66"/>
      <c r="L197" s="66"/>
      <c r="M197" s="2" t="str">
        <f>IFERROR(INDEX('padron cfe'!C:C,MATCH(DATOS!C197,'padron cfe'!A:A,0),1),"")</f>
        <v/>
      </c>
      <c r="N197" s="66" t="str">
        <f>IFERROR(IF(BT197="","",IF(INDEX(N$1:N196,MATCH(BT197,BT$1:BT196,0),1)=0,"",INDEX(N$1:N196,MATCH(BT197,BT$1:BT196,0),1))),"")</f>
        <v/>
      </c>
      <c r="O197" s="66" t="str">
        <f>IFERROR(IF(BT197="","",IF(INDEX(O$1:O196,MATCH(BT197,BT$1:BT196,0),1)=0,"",INDEX(O$1:O196,MATCH(BT197,BT$1:BT196,0),1))),"")</f>
        <v/>
      </c>
      <c r="P197" s="4"/>
      <c r="Q197" s="2"/>
      <c r="R197" s="66"/>
      <c r="T197" s="66"/>
      <c r="U197" s="5" t="str">
        <f>IFERROR(IF(INDEX(U$1:U196,MATCH(T197,T$1:T196,0),1)=0,"",INDEX(U$1:U196,MATCH(T197,T$1:T196,0),1)),"")</f>
        <v/>
      </c>
      <c r="V197" s="66"/>
      <c r="W197" s="5" t="str">
        <f>IFERROR(IF(INDEX(W$1:W196,MATCH(V197,V$1:V196,0),1)=0,"",INDEX(W$1:W196,MATCH(V197,V$1:V196,0),1)),"")</f>
        <v/>
      </c>
      <c r="X197" s="2" t="str">
        <f>IFERROR(INDEX('padron cfe'!D:D,MATCH(DATOS!C197,'padron cfe'!A:A,0),1),"")</f>
        <v/>
      </c>
      <c r="Y197" s="4"/>
      <c r="Z197" s="4"/>
      <c r="AA197" s="4"/>
      <c r="AB197" s="4"/>
      <c r="AC197" s="6" t="s">
        <v>157</v>
      </c>
      <c r="AD197" s="4"/>
      <c r="AE197" s="4" t="str">
        <f t="shared" si="52"/>
        <v/>
      </c>
      <c r="AF197" s="4"/>
      <c r="AG197" s="4"/>
      <c r="AH197" s="4"/>
      <c r="AI197" s="2" t="str">
        <f>IFERROR(IF(INDEX(AI$1:AI196,MATCH(BT197,BT$1:BT196,0),1)=0,"",INDEX(AI$1:AI196,MATCH(BT197,BT$1:BT196,0),1)),"")</f>
        <v/>
      </c>
      <c r="AJ197" s="2" t="str">
        <f>IFERROR(IF(INDEX(AJ$1:AJ196,MATCH(BT197,BT$1:BT196,0),1)=0,"",INDEX(AJ$1:AJ196,MATCH(BT197,BT$1:BT196,0),1)),"")</f>
        <v/>
      </c>
      <c r="AK197" s="2" t="str">
        <f>IFERROR(IF(INDEX(AK$1:AK196,MATCH(BT197,BT$1:BT196,0),1)=0,"",INDEX(AK$1:AK196,MATCH(BT197,BT$1:BT196,0),1)),"")</f>
        <v/>
      </c>
      <c r="AL197" s="31"/>
      <c r="AM197" s="31"/>
      <c r="AN197" s="2"/>
      <c r="AO197" s="4"/>
      <c r="AP197" s="4"/>
      <c r="AQ197" s="4"/>
      <c r="AR197" s="4"/>
      <c r="AS197" s="4"/>
      <c r="AT197" s="4"/>
      <c r="AU197" s="4"/>
      <c r="AV197" s="4"/>
      <c r="AW197" s="4"/>
      <c r="AY197" s="7"/>
      <c r="AZ197" s="47"/>
      <c r="BA197" s="66"/>
      <c r="BB197" s="66"/>
      <c r="BC197" s="66"/>
      <c r="BD197" s="78"/>
      <c r="BE197" s="66"/>
      <c r="BF197" s="66"/>
      <c r="BG197" s="4"/>
      <c r="BH197" s="69"/>
      <c r="BI197" s="4"/>
      <c r="BJ197" s="4"/>
      <c r="BK197" s="9"/>
      <c r="BL197" s="7"/>
      <c r="BM197" s="7"/>
      <c r="BN197" s="7"/>
      <c r="BO197" s="286"/>
      <c r="BP197" s="22"/>
      <c r="BQ197" s="7" t="str">
        <f t="shared" ca="1" si="53"/>
        <v/>
      </c>
      <c r="BR197" s="75" t="str">
        <f t="shared" si="54"/>
        <v/>
      </c>
      <c r="BS197" s="75" t="str">
        <f t="shared" si="55"/>
        <v/>
      </c>
      <c r="BT197" s="5" t="str">
        <f t="shared" si="56"/>
        <v/>
      </c>
      <c r="BU197" s="79" t="str">
        <f t="shared" si="57"/>
        <v/>
      </c>
      <c r="BV197" s="79" t="str">
        <f t="shared" si="58"/>
        <v/>
      </c>
      <c r="BW197" s="79" t="str">
        <f t="shared" si="59"/>
        <v/>
      </c>
      <c r="CC197" s="4" t="str">
        <f>IF(IFERROR(VLOOKUP(C197,C198:C$1993,1,0),"")="","",COUNTIF(C:C,C197))</f>
        <v/>
      </c>
      <c r="CG197" s="5" t="str">
        <f>IF(B197="","",IF(CC197="",1+(MAX(CG$2:CG196)),""))</f>
        <v/>
      </c>
      <c r="CH197" s="5" t="str">
        <f t="shared" si="60"/>
        <v/>
      </c>
      <c r="CI197" s="5" t="str">
        <f t="shared" si="61"/>
        <v/>
      </c>
      <c r="CJ197" s="14" t="str">
        <f t="shared" si="62"/>
        <v/>
      </c>
      <c r="CK197" s="25"/>
      <c r="CL197" s="15"/>
      <c r="CM197" s="5" t="str">
        <f t="shared" si="50"/>
        <v/>
      </c>
      <c r="CP197" s="5" t="str">
        <f t="shared" si="48"/>
        <v/>
      </c>
      <c r="CQ197" s="5" t="str">
        <f>IF(BT197="","",IFERROR(IF(VLOOKUP(BT197,BT$2:BT196,1,0)=0,"",""),BT197))</f>
        <v/>
      </c>
      <c r="CR197" s="22" t="str">
        <f>IF(CQ197="","",(IFERROR(VLOOKUP(MID(CQ197,1,1),$DI$2:DM$28,3,0),0)+IFERROR(VLOOKUP(MID(CQ197,2,1),DI$2:DM$28,4,0),0)+IFERROR(VLOOKUP(MID(CQ197,3,1),DI$2:DM$28,5,0),0)+(ROW(CQ197)/1000000000000)))</f>
        <v/>
      </c>
      <c r="CT197" s="5">
        <v>196</v>
      </c>
      <c r="CU197" s="5" t="str">
        <f>IFERROR(VLOOKUP(CT197,CP$2:CQ1273,2,0),"")</f>
        <v/>
      </c>
      <c r="DO197" s="5" t="e">
        <f>IF(REPORTE!AH$2="si",IF(C197=VALUE(REPORTE!C$22),IF(SUM(DO198:DO$1993),CONCATENATE(INT(B197),", "),INT(B197)),""),IF(C197=VALUE(REPORTE!C$21),IF(SUM(DO198:DO$1993),CONCATENATE(INT(B197),", "),INT(B197)),""))</f>
        <v>#VALUE!</v>
      </c>
    </row>
    <row r="198" spans="1:119" s="5" customFormat="1" ht="15" customHeight="1" x14ac:dyDescent="0.25">
      <c r="A198" s="4" t="str">
        <f t="shared" ca="1" si="51"/>
        <v/>
      </c>
      <c r="B198" s="6"/>
      <c r="C198" s="8"/>
      <c r="D198" s="1" t="str">
        <f>IFERROR(INDEX('padron cfe'!B:B,MATCH(DATOS!C198,'padron cfe'!A:A,0),1),"")</f>
        <v/>
      </c>
      <c r="E198" s="1"/>
      <c r="F198" s="7"/>
      <c r="G198" s="9" t="s">
        <v>157</v>
      </c>
      <c r="H198" s="5" t="str">
        <f>IF(F198="","",IFERROR(CONCATENATE("PEUA",VLOOKUP(ESTADO,REPORTE!AV$2:AW$33,2,0),DIDTRITO_FORM,CADER_FORM,IFERROR(INDEX(CA:CA,MATCH(DAY(F198),BZ:BZ,0),1),DAY(F198)),IFERROR(INDEX(CA:CA,MATCH(MONTH(F198),BZ:BZ,0),1),MONTH(F198)),YEAR(F198),G198),""))</f>
        <v/>
      </c>
      <c r="I198" s="4"/>
      <c r="J198" s="66"/>
      <c r="K198" s="66"/>
      <c r="L198" s="66"/>
      <c r="M198" s="2" t="str">
        <f>IFERROR(INDEX('padron cfe'!C:C,MATCH(DATOS!C198,'padron cfe'!A:A,0),1),"")</f>
        <v/>
      </c>
      <c r="N198" s="66" t="str">
        <f>IFERROR(IF(BT198="","",IF(INDEX(N$1:N197,MATCH(BT198,BT$1:BT197,0),1)=0,"",INDEX(N$1:N197,MATCH(BT198,BT$1:BT197,0),1))),"")</f>
        <v/>
      </c>
      <c r="O198" s="66" t="str">
        <f>IFERROR(IF(BT198="","",IF(INDEX(O$1:O197,MATCH(BT198,BT$1:BT197,0),1)=0,"",INDEX(O$1:O197,MATCH(BT198,BT$1:BT197,0),1))),"")</f>
        <v/>
      </c>
      <c r="P198" s="4"/>
      <c r="Q198" s="2"/>
      <c r="R198" s="66"/>
      <c r="T198" s="66"/>
      <c r="U198" s="5" t="str">
        <f>IFERROR(IF(INDEX(U$1:U197,MATCH(T198,T$1:T197,0),1)=0,"",INDEX(U$1:U197,MATCH(T198,T$1:T197,0),1)),"")</f>
        <v/>
      </c>
      <c r="V198" s="66"/>
      <c r="W198" s="5" t="str">
        <f>IFERROR(IF(INDEX(W$1:W197,MATCH(V198,V$1:V197,0),1)=0,"",INDEX(W$1:W197,MATCH(V198,V$1:V197,0),1)),"")</f>
        <v/>
      </c>
      <c r="X198" s="2" t="str">
        <f>IFERROR(INDEX('padron cfe'!D:D,MATCH(DATOS!C198,'padron cfe'!A:A,0),1),"")</f>
        <v/>
      </c>
      <c r="Y198" s="4"/>
      <c r="Z198" s="4"/>
      <c r="AA198" s="4"/>
      <c r="AB198" s="4"/>
      <c r="AC198" s="6" t="s">
        <v>157</v>
      </c>
      <c r="AD198" s="4"/>
      <c r="AE198" s="4" t="str">
        <f t="shared" si="52"/>
        <v/>
      </c>
      <c r="AF198" s="4"/>
      <c r="AG198" s="4"/>
      <c r="AH198" s="4"/>
      <c r="AI198" s="2" t="str">
        <f>IFERROR(IF(INDEX(AI$1:AI197,MATCH(BT198,BT$1:BT197,0),1)=0,"",INDEX(AI$1:AI197,MATCH(BT198,BT$1:BT197,0),1)),"")</f>
        <v/>
      </c>
      <c r="AJ198" s="2" t="str">
        <f>IFERROR(IF(INDEX(AJ$1:AJ197,MATCH(BT198,BT$1:BT197,0),1)=0,"",INDEX(AJ$1:AJ197,MATCH(BT198,BT$1:BT197,0),1)),"")</f>
        <v/>
      </c>
      <c r="AK198" s="2" t="str">
        <f>IFERROR(IF(INDEX(AK$1:AK197,MATCH(BT198,BT$1:BT197,0),1)=0,"",INDEX(AK$1:AK197,MATCH(BT198,BT$1:BT197,0),1)),"")</f>
        <v/>
      </c>
      <c r="AL198" s="31"/>
      <c r="AM198" s="31"/>
      <c r="AN198" s="2"/>
      <c r="AO198" s="4"/>
      <c r="AP198" s="4"/>
      <c r="AQ198" s="4"/>
      <c r="AR198" s="4"/>
      <c r="AS198" s="4"/>
      <c r="AT198" s="4"/>
      <c r="AU198" s="4"/>
      <c r="AV198" s="4"/>
      <c r="AW198" s="4"/>
      <c r="AY198" s="7"/>
      <c r="AZ198" s="47"/>
      <c r="BA198" s="66"/>
      <c r="BB198" s="66"/>
      <c r="BC198" s="66"/>
      <c r="BD198" s="78"/>
      <c r="BE198" s="66"/>
      <c r="BF198" s="66"/>
      <c r="BG198" s="4"/>
      <c r="BH198" s="69"/>
      <c r="BI198" s="4"/>
      <c r="BJ198" s="4"/>
      <c r="BK198" s="9" t="s">
        <v>157</v>
      </c>
      <c r="BL198" s="7"/>
      <c r="BM198" s="7"/>
      <c r="BN198" s="7"/>
      <c r="BO198" s="286"/>
      <c r="BP198" s="22"/>
      <c r="BQ198" s="7" t="str">
        <f t="shared" ca="1" si="53"/>
        <v/>
      </c>
      <c r="BR198" s="75" t="str">
        <f t="shared" si="54"/>
        <v/>
      </c>
      <c r="BS198" s="75" t="str">
        <f t="shared" si="55"/>
        <v/>
      </c>
      <c r="BT198" s="5" t="str">
        <f t="shared" si="56"/>
        <v/>
      </c>
      <c r="BU198" s="79" t="str">
        <f t="shared" si="57"/>
        <v/>
      </c>
      <c r="BV198" s="79" t="str">
        <f t="shared" si="58"/>
        <v/>
      </c>
      <c r="BW198" s="79" t="str">
        <f t="shared" si="59"/>
        <v/>
      </c>
      <c r="CC198" s="4" t="str">
        <f>IF(IFERROR(VLOOKUP(C198,C199:C$1993,1,0),"")="","",COUNTIF(C:C,C198))</f>
        <v/>
      </c>
      <c r="CG198" s="5" t="str">
        <f>IF(B198="","",IF(CC198="",1+(MAX(CG$2:CG197)),""))</f>
        <v/>
      </c>
      <c r="CH198" s="5" t="str">
        <f t="shared" si="60"/>
        <v/>
      </c>
      <c r="CI198" s="5" t="str">
        <f t="shared" si="61"/>
        <v/>
      </c>
      <c r="CJ198" s="14" t="str">
        <f t="shared" si="62"/>
        <v/>
      </c>
      <c r="CK198" s="25"/>
      <c r="CL198" s="15"/>
      <c r="CM198" s="5" t="str">
        <f t="shared" si="50"/>
        <v/>
      </c>
      <c r="CP198" s="5" t="str">
        <f t="shared" si="48"/>
        <v/>
      </c>
      <c r="CQ198" s="5" t="str">
        <f>IF(BT198="","",IFERROR(IF(VLOOKUP(BT198,BT$2:BT197,1,0)=0,"",""),BT198))</f>
        <v/>
      </c>
      <c r="CR198" s="22" t="str">
        <f>IF(CQ198="","",(IFERROR(VLOOKUP(MID(CQ198,1,1),$DI$2:DM$28,3,0),0)+IFERROR(VLOOKUP(MID(CQ198,2,1),DI$2:DM$28,4,0),0)+IFERROR(VLOOKUP(MID(CQ198,3,1),DI$2:DM$28,5,0),0)+(ROW(CQ198)/1000000000000)))</f>
        <v/>
      </c>
      <c r="CT198" s="5">
        <v>197</v>
      </c>
      <c r="CU198" s="5" t="str">
        <f>IFERROR(VLOOKUP(CT198,CP$2:CQ1274,2,0),"")</f>
        <v/>
      </c>
      <c r="CW198" s="14"/>
      <c r="DO198" s="5" t="e">
        <f>IF(REPORTE!AH$2="si",IF(C198=VALUE(REPORTE!C$22),IF(SUM(DO199:DO$1993),CONCATENATE(INT(B198),", "),INT(B198)),""),IF(C198=VALUE(REPORTE!C$21),IF(SUM(DO199:DO$1993),CONCATENATE(INT(B198),", "),INT(B198)),""))</f>
        <v>#VALUE!</v>
      </c>
    </row>
    <row r="199" spans="1:119" s="5" customFormat="1" ht="15" customHeight="1" x14ac:dyDescent="0.25">
      <c r="A199" s="4" t="str">
        <f t="shared" ca="1" si="51"/>
        <v/>
      </c>
      <c r="B199" s="6"/>
      <c r="C199" s="8"/>
      <c r="D199" s="1" t="str">
        <f>IFERROR(INDEX('padron cfe'!B:B,MATCH(DATOS!C199,'padron cfe'!A:A,0),1),"")</f>
        <v/>
      </c>
      <c r="E199" s="1"/>
      <c r="F199" s="7"/>
      <c r="G199" s="9" t="s">
        <v>157</v>
      </c>
      <c r="H199" s="5" t="str">
        <f>IF(F199="","",IFERROR(CONCATENATE("PEUA",VLOOKUP(ESTADO,REPORTE!AV$2:AW$33,2,0),DIDTRITO_FORM,CADER_FORM,IFERROR(INDEX(CA:CA,MATCH(DAY(F199),BZ:BZ,0),1),DAY(F199)),IFERROR(INDEX(CA:CA,MATCH(MONTH(F199),BZ:BZ,0),1),MONTH(F199)),YEAR(F199),G199),""))</f>
        <v/>
      </c>
      <c r="I199" s="4"/>
      <c r="J199" s="66"/>
      <c r="K199" s="66"/>
      <c r="L199" s="66"/>
      <c r="M199" s="2" t="str">
        <f>IFERROR(INDEX('padron cfe'!C:C,MATCH(DATOS!C199,'padron cfe'!A:A,0),1),"")</f>
        <v/>
      </c>
      <c r="N199" s="66" t="str">
        <f>IFERROR(IF(BT199="","",IF(INDEX(N$1:N198,MATCH(BT199,BT$1:BT198,0),1)=0,"",INDEX(N$1:N198,MATCH(BT199,BT$1:BT198,0),1))),"")</f>
        <v/>
      </c>
      <c r="O199" s="66" t="str">
        <f>IFERROR(IF(BT199="","",IF(INDEX(O$1:O198,MATCH(BT199,BT$1:BT198,0),1)=0,"",INDEX(O$1:O198,MATCH(BT199,BT$1:BT198,0),1))),"")</f>
        <v/>
      </c>
      <c r="P199" s="4"/>
      <c r="Q199" s="2"/>
      <c r="R199" s="66"/>
      <c r="T199" s="66"/>
      <c r="U199" s="5" t="str">
        <f>IFERROR(IF(INDEX(U$1:U198,MATCH(T199,T$1:T198,0),1)=0,"",INDEX(U$1:U198,MATCH(T199,T$1:T198,0),1)),"")</f>
        <v/>
      </c>
      <c r="V199" s="66"/>
      <c r="W199" s="5" t="str">
        <f>IFERROR(IF(INDEX(W$1:W198,MATCH(V199,V$1:V198,0),1)=0,"",INDEX(W$1:W198,MATCH(V199,V$1:V198,0),1)),"")</f>
        <v/>
      </c>
      <c r="X199" s="2" t="str">
        <f>IFERROR(INDEX('padron cfe'!D:D,MATCH(DATOS!C199,'padron cfe'!A:A,0),1),"")</f>
        <v/>
      </c>
      <c r="Y199" s="4"/>
      <c r="Z199" s="4"/>
      <c r="AA199" s="4"/>
      <c r="AB199" s="4"/>
      <c r="AC199" s="6" t="s">
        <v>157</v>
      </c>
      <c r="AD199" s="4"/>
      <c r="AE199" s="4" t="str">
        <f t="shared" si="52"/>
        <v/>
      </c>
      <c r="AF199" s="4"/>
      <c r="AG199" s="4"/>
      <c r="AH199" s="4"/>
      <c r="AI199" s="2" t="str">
        <f>IFERROR(IF(INDEX(AI$1:AI198,MATCH(BT199,BT$1:BT198,0),1)=0,"",INDEX(AI$1:AI198,MATCH(BT199,BT$1:BT198,0),1)),"")</f>
        <v/>
      </c>
      <c r="AJ199" s="2" t="str">
        <f>IFERROR(IF(INDEX(AJ$1:AJ198,MATCH(BT199,BT$1:BT198,0),1)=0,"",INDEX(AJ$1:AJ198,MATCH(BT199,BT$1:BT198,0),1)),"")</f>
        <v/>
      </c>
      <c r="AK199" s="2" t="str">
        <f>IFERROR(IF(INDEX(AK$1:AK198,MATCH(BT199,BT$1:BT198,0),1)=0,"",INDEX(AK$1:AK198,MATCH(BT199,BT$1:BT198,0),1)),"")</f>
        <v/>
      </c>
      <c r="AL199" s="31"/>
      <c r="AM199" s="31"/>
      <c r="AN199" s="2"/>
      <c r="AO199" s="4"/>
      <c r="AP199" s="4"/>
      <c r="AQ199" s="4"/>
      <c r="AR199" s="4"/>
      <c r="AS199" s="4"/>
      <c r="AT199" s="4"/>
      <c r="AU199" s="4"/>
      <c r="AV199" s="4"/>
      <c r="AW199" s="4"/>
      <c r="AY199" s="7"/>
      <c r="AZ199" s="47"/>
      <c r="BA199" s="66"/>
      <c r="BB199" s="66"/>
      <c r="BC199" s="66"/>
      <c r="BD199" s="78"/>
      <c r="BE199" s="66"/>
      <c r="BF199" s="66"/>
      <c r="BG199" s="4"/>
      <c r="BH199" s="69"/>
      <c r="BI199" s="4"/>
      <c r="BJ199" s="4"/>
      <c r="BK199" s="9"/>
      <c r="BL199" s="7"/>
      <c r="BM199" s="7"/>
      <c r="BN199" s="7"/>
      <c r="BO199" s="286"/>
      <c r="BP199" s="22"/>
      <c r="BQ199" s="7" t="str">
        <f t="shared" ca="1" si="53"/>
        <v/>
      </c>
      <c r="BR199" s="75" t="str">
        <f t="shared" si="54"/>
        <v/>
      </c>
      <c r="BS199" s="75" t="str">
        <f t="shared" si="55"/>
        <v/>
      </c>
      <c r="BT199" s="5" t="str">
        <f t="shared" si="56"/>
        <v/>
      </c>
      <c r="BU199" s="79" t="str">
        <f t="shared" si="57"/>
        <v/>
      </c>
      <c r="BV199" s="79" t="str">
        <f t="shared" si="58"/>
        <v/>
      </c>
      <c r="BW199" s="79" t="str">
        <f t="shared" si="59"/>
        <v/>
      </c>
      <c r="CC199" s="4" t="str">
        <f>IF(IFERROR(VLOOKUP(C199,C200:C$1993,1,0),"")="","",COUNTIF(C:C,C199))</f>
        <v/>
      </c>
      <c r="CG199" s="5" t="str">
        <f>IF(B199="","",IF(CC199="",1+(MAX(CG$2:CG198)),""))</f>
        <v/>
      </c>
      <c r="CH199" s="5" t="str">
        <f t="shared" si="60"/>
        <v/>
      </c>
      <c r="CI199" s="5" t="str">
        <f t="shared" si="61"/>
        <v/>
      </c>
      <c r="CJ199" s="14" t="str">
        <f t="shared" si="62"/>
        <v/>
      </c>
      <c r="CK199" s="25"/>
      <c r="CL199" s="15"/>
      <c r="CM199" s="5" t="str">
        <f t="shared" si="50"/>
        <v/>
      </c>
      <c r="CP199" s="5" t="str">
        <f t="shared" si="48"/>
        <v/>
      </c>
      <c r="CQ199" s="5" t="str">
        <f>IF(BT199="","",IFERROR(IF(VLOOKUP(BT199,BT$2:BT198,1,0)=0,"",""),BT199))</f>
        <v/>
      </c>
      <c r="CR199" s="22" t="str">
        <f>IF(CQ199="","",(IFERROR(VLOOKUP(MID(CQ199,1,1),$DI$2:DM$28,3,0),0)+IFERROR(VLOOKUP(MID(CQ199,2,1),DI$2:DM$28,4,0),0)+IFERROR(VLOOKUP(MID(CQ199,3,1),DI$2:DM$28,5,0),0)+(ROW(CQ199)/1000000000000)))</f>
        <v/>
      </c>
      <c r="CT199" s="5">
        <v>198</v>
      </c>
      <c r="CU199" s="5" t="str">
        <f>IFERROR(VLOOKUP(CT199,CP$2:CQ1275,2,0),"")</f>
        <v/>
      </c>
      <c r="DO199" s="5" t="e">
        <f>IF(REPORTE!AH$2="si",IF(C199=VALUE(REPORTE!C$22),IF(SUM(DO200:DO$1993),CONCATENATE(INT(B199),", "),INT(B199)),""),IF(C199=VALUE(REPORTE!C$21),IF(SUM(DO200:DO$1993),CONCATENATE(INT(B199),", "),INT(B199)),""))</f>
        <v>#VALUE!</v>
      </c>
    </row>
    <row r="200" spans="1:119" s="5" customFormat="1" ht="15" customHeight="1" x14ac:dyDescent="0.25">
      <c r="A200" s="4" t="str">
        <f t="shared" ca="1" si="51"/>
        <v/>
      </c>
      <c r="B200" s="6"/>
      <c r="C200" s="8"/>
      <c r="D200" s="1" t="str">
        <f>IFERROR(INDEX('padron cfe'!B:B,MATCH(DATOS!C200,'padron cfe'!A:A,0),1),"")</f>
        <v/>
      </c>
      <c r="E200" s="1"/>
      <c r="F200" s="7"/>
      <c r="G200" s="9" t="s">
        <v>157</v>
      </c>
      <c r="H200" s="5" t="str">
        <f>IF(F200="","",IFERROR(CONCATENATE("PEUA",VLOOKUP(ESTADO,REPORTE!AV$2:AW$33,2,0),DIDTRITO_FORM,CADER_FORM,IFERROR(INDEX(CA:CA,MATCH(DAY(F200),BZ:BZ,0),1),DAY(F200)),IFERROR(INDEX(CA:CA,MATCH(MONTH(F200),BZ:BZ,0),1),MONTH(F200)),YEAR(F200),G200),""))</f>
        <v/>
      </c>
      <c r="I200" s="4"/>
      <c r="J200" s="66"/>
      <c r="K200" s="66"/>
      <c r="L200" s="66"/>
      <c r="M200" s="2" t="str">
        <f>IFERROR(INDEX('padron cfe'!C:C,MATCH(DATOS!C200,'padron cfe'!A:A,0),1),"")</f>
        <v/>
      </c>
      <c r="N200" s="66" t="str">
        <f>IFERROR(IF(BT200="","",IF(INDEX(N$1:N199,MATCH(BT200,BT$1:BT199,0),1)=0,"",INDEX(N$1:N199,MATCH(BT200,BT$1:BT199,0),1))),"")</f>
        <v/>
      </c>
      <c r="O200" s="66" t="str">
        <f>IFERROR(IF(BT200="","",IF(INDEX(O$1:O199,MATCH(BT200,BT$1:BT199,0),1)=0,"",INDEX(O$1:O199,MATCH(BT200,BT$1:BT199,0),1))),"")</f>
        <v/>
      </c>
      <c r="P200" s="4"/>
      <c r="Q200" s="2"/>
      <c r="R200" s="66"/>
      <c r="T200" s="66"/>
      <c r="U200" s="5" t="str">
        <f>IFERROR(IF(INDEX(U$1:U199,MATCH(T200,T$1:T199,0),1)=0,"",INDEX(U$1:U199,MATCH(T200,T$1:T199,0),1)),"")</f>
        <v/>
      </c>
      <c r="V200" s="66"/>
      <c r="W200" s="5" t="str">
        <f>IFERROR(IF(INDEX(W$1:W199,MATCH(V200,V$1:V199,0),1)=0,"",INDEX(W$1:W199,MATCH(V200,V$1:V199,0),1)),"")</f>
        <v/>
      </c>
      <c r="X200" s="2" t="str">
        <f>IFERROR(INDEX('padron cfe'!D:D,MATCH(DATOS!C200,'padron cfe'!A:A,0),1),"")</f>
        <v/>
      </c>
      <c r="Y200" s="4"/>
      <c r="Z200" s="4"/>
      <c r="AA200" s="4"/>
      <c r="AB200" s="4"/>
      <c r="AC200" s="6" t="s">
        <v>157</v>
      </c>
      <c r="AD200" s="4"/>
      <c r="AE200" s="4" t="str">
        <f t="shared" si="52"/>
        <v/>
      </c>
      <c r="AF200" s="4"/>
      <c r="AG200" s="4"/>
      <c r="AH200" s="4"/>
      <c r="AI200" s="2" t="str">
        <f>IFERROR(IF(INDEX(AI$1:AI199,MATCH(BT200,BT$1:BT199,0),1)=0,"",INDEX(AI$1:AI199,MATCH(BT200,BT$1:BT199,0),1)),"")</f>
        <v/>
      </c>
      <c r="AJ200" s="2" t="str">
        <f>IFERROR(IF(INDEX(AJ$1:AJ199,MATCH(BT200,BT$1:BT199,0),1)=0,"",INDEX(AJ$1:AJ199,MATCH(BT200,BT$1:BT199,0),1)),"")</f>
        <v/>
      </c>
      <c r="AK200" s="2" t="str">
        <f>IFERROR(IF(INDEX(AK$1:AK199,MATCH(BT200,BT$1:BT199,0),1)=0,"",INDEX(AK$1:AK199,MATCH(BT200,BT$1:BT199,0),1)),"")</f>
        <v/>
      </c>
      <c r="AL200" s="31"/>
      <c r="AM200" s="31"/>
      <c r="AN200" s="2"/>
      <c r="AO200" s="4"/>
      <c r="AP200" s="4"/>
      <c r="AQ200" s="4"/>
      <c r="AR200" s="4"/>
      <c r="AS200" s="4"/>
      <c r="AT200" s="4"/>
      <c r="AU200" s="4"/>
      <c r="AV200" s="4"/>
      <c r="AW200" s="4"/>
      <c r="AY200" s="7"/>
      <c r="AZ200" s="47"/>
      <c r="BA200" s="66"/>
      <c r="BB200" s="66"/>
      <c r="BC200" s="66"/>
      <c r="BD200" s="78"/>
      <c r="BE200" s="66"/>
      <c r="BF200" s="66"/>
      <c r="BG200" s="4"/>
      <c r="BH200" s="69"/>
      <c r="BI200" s="4"/>
      <c r="BJ200" s="4"/>
      <c r="BK200" s="9" t="s">
        <v>157</v>
      </c>
      <c r="BL200" s="7"/>
      <c r="BM200" s="7"/>
      <c r="BN200" s="7"/>
      <c r="BO200" s="286"/>
      <c r="BP200" s="22"/>
      <c r="BQ200" s="7" t="str">
        <f t="shared" ca="1" si="53"/>
        <v/>
      </c>
      <c r="BR200" s="75" t="str">
        <f t="shared" si="54"/>
        <v/>
      </c>
      <c r="BS200" s="75" t="str">
        <f t="shared" si="55"/>
        <v/>
      </c>
      <c r="BT200" s="5" t="str">
        <f t="shared" si="56"/>
        <v/>
      </c>
      <c r="BU200" s="79" t="str">
        <f t="shared" si="57"/>
        <v/>
      </c>
      <c r="BV200" s="79" t="str">
        <f t="shared" si="58"/>
        <v/>
      </c>
      <c r="BW200" s="79" t="str">
        <f t="shared" si="59"/>
        <v/>
      </c>
      <c r="CC200" s="4" t="str">
        <f>IF(IFERROR(VLOOKUP(C200,C201:C$1993,1,0),"")="","",COUNTIF(C:C,C200))</f>
        <v/>
      </c>
      <c r="CG200" s="5" t="str">
        <f>IF(B200="","",IF(CC200="",1+(MAX(CG$2:CG199)),""))</f>
        <v/>
      </c>
      <c r="CH200" s="5" t="str">
        <f t="shared" si="60"/>
        <v/>
      </c>
      <c r="CI200" s="5" t="str">
        <f t="shared" si="61"/>
        <v/>
      </c>
      <c r="CJ200" s="14" t="str">
        <f t="shared" si="62"/>
        <v/>
      </c>
      <c r="CK200" s="25"/>
      <c r="CL200" s="15"/>
      <c r="CM200" s="5" t="str">
        <f t="shared" si="50"/>
        <v/>
      </c>
      <c r="CP200" s="5" t="str">
        <f t="shared" si="48"/>
        <v/>
      </c>
      <c r="CQ200" s="5" t="str">
        <f>IF(BT200="","",IFERROR(IF(VLOOKUP(BT200,BT$2:BT199,1,0)=0,"",""),BT200))</f>
        <v/>
      </c>
      <c r="CR200" s="22" t="str">
        <f>IF(CQ200="","",(IFERROR(VLOOKUP(MID(CQ200,1,1),$DI$2:DM$28,3,0),0)+IFERROR(VLOOKUP(MID(CQ200,2,1),DI$2:DM$28,4,0),0)+IFERROR(VLOOKUP(MID(CQ200,3,1),DI$2:DM$28,5,0),0)+(ROW(CQ200)/1000000000000)))</f>
        <v/>
      </c>
      <c r="CT200" s="5">
        <v>199</v>
      </c>
      <c r="CU200" s="5" t="str">
        <f>IFERROR(VLOOKUP(CT200,CP$2:CQ1276,2,0),"")</f>
        <v/>
      </c>
      <c r="DO200" s="5" t="e">
        <f>IF(REPORTE!AH$2="si",IF(C200=VALUE(REPORTE!C$22),IF(SUM(DO201:DO$1993),CONCATENATE(INT(B200),", "),INT(B200)),""),IF(C200=VALUE(REPORTE!C$21),IF(SUM(DO201:DO$1993),CONCATENATE(INT(B200),", "),INT(B200)),""))</f>
        <v>#VALUE!</v>
      </c>
    </row>
    <row r="201" spans="1:119" s="5" customFormat="1" ht="15" customHeight="1" x14ac:dyDescent="0.25">
      <c r="A201" s="4" t="str">
        <f t="shared" ca="1" si="51"/>
        <v/>
      </c>
      <c r="B201" s="6"/>
      <c r="C201" s="8"/>
      <c r="D201" s="1" t="str">
        <f>IFERROR(INDEX('padron cfe'!B:B,MATCH(DATOS!C201,'padron cfe'!A:A,0),1),"")</f>
        <v/>
      </c>
      <c r="E201" s="1"/>
      <c r="F201" s="7"/>
      <c r="G201" s="9" t="s">
        <v>157</v>
      </c>
      <c r="H201" s="5" t="str">
        <f>IF(F201="","",IFERROR(CONCATENATE("PEUA",VLOOKUP(ESTADO,REPORTE!AV$2:AW$33,2,0),DIDTRITO_FORM,CADER_FORM,IFERROR(INDEX(CA:CA,MATCH(DAY(F201),BZ:BZ,0),1),DAY(F201)),IFERROR(INDEX(CA:CA,MATCH(MONTH(F201),BZ:BZ,0),1),MONTH(F201)),YEAR(F201),G201),""))</f>
        <v/>
      </c>
      <c r="I201" s="4"/>
      <c r="J201" s="66"/>
      <c r="K201" s="66"/>
      <c r="L201" s="66"/>
      <c r="M201" s="2" t="str">
        <f>IFERROR(INDEX('padron cfe'!C:C,MATCH(DATOS!C201,'padron cfe'!A:A,0),1),"")</f>
        <v/>
      </c>
      <c r="N201" s="66" t="str">
        <f>IFERROR(IF(BT201="","",IF(INDEX(N$1:N200,MATCH(BT201,BT$1:BT200,0),1)=0,"",INDEX(N$1:N200,MATCH(BT201,BT$1:BT200,0),1))),"")</f>
        <v/>
      </c>
      <c r="O201" s="66" t="str">
        <f>IFERROR(IF(BT201="","",IF(INDEX(O$1:O200,MATCH(BT201,BT$1:BT200,0),1)=0,"",INDEX(O$1:O200,MATCH(BT201,BT$1:BT200,0),1))),"")</f>
        <v/>
      </c>
      <c r="P201" s="4"/>
      <c r="Q201" s="2"/>
      <c r="R201" s="66"/>
      <c r="T201" s="66"/>
      <c r="U201" s="5" t="str">
        <f>IFERROR(IF(INDEX(U$1:U200,MATCH(T201,T$1:T200,0),1)=0,"",INDEX(U$1:U200,MATCH(T201,T$1:T200,0),1)),"")</f>
        <v/>
      </c>
      <c r="V201" s="66"/>
      <c r="W201" s="5" t="str">
        <f>IFERROR(IF(INDEX(W$1:W200,MATCH(V201,V$1:V200,0),1)=0,"",INDEX(W$1:W200,MATCH(V201,V$1:V200,0),1)),"")</f>
        <v/>
      </c>
      <c r="X201" s="2" t="str">
        <f>IFERROR(INDEX('padron cfe'!D:D,MATCH(DATOS!C201,'padron cfe'!A:A,0),1),"")</f>
        <v/>
      </c>
      <c r="Y201" s="4"/>
      <c r="Z201" s="4"/>
      <c r="AA201" s="4"/>
      <c r="AB201" s="4"/>
      <c r="AC201" s="6" t="s">
        <v>157</v>
      </c>
      <c r="AD201" s="4"/>
      <c r="AE201" s="4" t="str">
        <f t="shared" si="52"/>
        <v/>
      </c>
      <c r="AF201" s="4"/>
      <c r="AG201" s="4"/>
      <c r="AH201" s="4"/>
      <c r="AI201" s="2" t="str">
        <f>IFERROR(IF(INDEX(AI$1:AI200,MATCH(BT201,BT$1:BT200,0),1)=0,"",INDEX(AI$1:AI200,MATCH(BT201,BT$1:BT200,0),1)),"")</f>
        <v/>
      </c>
      <c r="AJ201" s="2" t="str">
        <f>IFERROR(IF(INDEX(AJ$1:AJ200,MATCH(BT201,BT$1:BT200,0),1)=0,"",INDEX(AJ$1:AJ200,MATCH(BT201,BT$1:BT200,0),1)),"")</f>
        <v/>
      </c>
      <c r="AK201" s="2" t="str">
        <f>IFERROR(IF(INDEX(AK$1:AK200,MATCH(BT201,BT$1:BT200,0),1)=0,"",INDEX(AK$1:AK200,MATCH(BT201,BT$1:BT200,0),1)),"")</f>
        <v/>
      </c>
      <c r="AL201" s="31"/>
      <c r="AM201" s="31"/>
      <c r="AN201" s="2"/>
      <c r="AO201" s="4"/>
      <c r="AP201" s="4"/>
      <c r="AQ201" s="4"/>
      <c r="AR201" s="4"/>
      <c r="AS201" s="4"/>
      <c r="AT201" s="4"/>
      <c r="AU201" s="4"/>
      <c r="AV201" s="4"/>
      <c r="AW201" s="4"/>
      <c r="AY201" s="7"/>
      <c r="AZ201" s="47"/>
      <c r="BA201" s="66"/>
      <c r="BB201" s="66"/>
      <c r="BC201" s="66"/>
      <c r="BD201" s="78"/>
      <c r="BE201" s="66"/>
      <c r="BF201" s="66"/>
      <c r="BG201" s="4"/>
      <c r="BH201" s="69"/>
      <c r="BI201" s="4"/>
      <c r="BJ201" s="4"/>
      <c r="BK201" s="9"/>
      <c r="BL201" s="7"/>
      <c r="BM201" s="7"/>
      <c r="BN201" s="7"/>
      <c r="BO201" s="286"/>
      <c r="BP201" s="22"/>
      <c r="BQ201" s="7" t="str">
        <f t="shared" ca="1" si="53"/>
        <v/>
      </c>
      <c r="BR201" s="75" t="str">
        <f t="shared" si="54"/>
        <v/>
      </c>
      <c r="BS201" s="75" t="str">
        <f t="shared" si="55"/>
        <v/>
      </c>
      <c r="BT201" s="5" t="str">
        <f t="shared" si="56"/>
        <v/>
      </c>
      <c r="BU201" s="79" t="str">
        <f t="shared" si="57"/>
        <v/>
      </c>
      <c r="BV201" s="79" t="str">
        <f t="shared" si="58"/>
        <v/>
      </c>
      <c r="BW201" s="79" t="str">
        <f t="shared" si="59"/>
        <v/>
      </c>
      <c r="CC201" s="4" t="str">
        <f>IF(IFERROR(VLOOKUP(C201,C202:C$1993,1,0),"")="","",COUNTIF(C:C,C201))</f>
        <v/>
      </c>
      <c r="CG201" s="5" t="str">
        <f>IF(B201="","",IF(CC201="",1+(MAX(CG$2:CG200)),""))</f>
        <v/>
      </c>
      <c r="CH201" s="5" t="str">
        <f t="shared" si="60"/>
        <v/>
      </c>
      <c r="CI201" s="5" t="str">
        <f t="shared" si="61"/>
        <v/>
      </c>
      <c r="CJ201" s="14" t="str">
        <f t="shared" si="62"/>
        <v/>
      </c>
      <c r="CK201" s="25"/>
      <c r="CL201" s="15"/>
      <c r="CM201" s="5" t="str">
        <f t="shared" si="50"/>
        <v/>
      </c>
      <c r="CP201" s="5" t="str">
        <f t="shared" si="48"/>
        <v/>
      </c>
      <c r="CQ201" s="5" t="str">
        <f>IF(BT201="","",IFERROR(IF(VLOOKUP(BT201,BT$2:BT200,1,0)=0,"",""),BT201))</f>
        <v/>
      </c>
      <c r="CR201" s="22" t="str">
        <f>IF(CQ201="","",(IFERROR(VLOOKUP(MID(CQ201,1,1),$DI$2:DM$28,3,0),0)+IFERROR(VLOOKUP(MID(CQ201,2,1),DI$2:DM$28,4,0),0)+IFERROR(VLOOKUP(MID(CQ201,3,1),DI$2:DM$28,5,0),0)+(ROW(CQ201)/1000000000000)))</f>
        <v/>
      </c>
      <c r="CT201" s="5">
        <v>200</v>
      </c>
      <c r="CU201" s="5" t="str">
        <f>IFERROR(VLOOKUP(CT201,CP$2:CQ1277,2,0),"")</f>
        <v/>
      </c>
      <c r="DO201" s="5" t="e">
        <f>IF(REPORTE!AH$2="si",IF(C201=VALUE(REPORTE!C$22),IF(SUM(DO202:DO$1993),CONCATENATE(INT(B201),", "),INT(B201)),""),IF(C201=VALUE(REPORTE!C$21),IF(SUM(DO202:DO$1993),CONCATENATE(INT(B201),", "),INT(B201)),""))</f>
        <v>#VALUE!</v>
      </c>
    </row>
    <row r="202" spans="1:119" s="5" customFormat="1" ht="15" customHeight="1" x14ac:dyDescent="0.25">
      <c r="A202" s="4" t="str">
        <f t="shared" ca="1" si="51"/>
        <v/>
      </c>
      <c r="B202" s="6"/>
      <c r="C202" s="8"/>
      <c r="D202" s="1" t="str">
        <f>IFERROR(INDEX('padron cfe'!B:B,MATCH(DATOS!C202,'padron cfe'!A:A,0),1),"")</f>
        <v/>
      </c>
      <c r="E202" s="1"/>
      <c r="F202" s="7"/>
      <c r="G202" s="9" t="s">
        <v>157</v>
      </c>
      <c r="H202" s="5" t="str">
        <f>IF(F202="","",IFERROR(CONCATENATE("PEUA",VLOOKUP(ESTADO,REPORTE!AV$2:AW$33,2,0),DIDTRITO_FORM,CADER_FORM,IFERROR(INDEX(CA:CA,MATCH(DAY(F202),BZ:BZ,0),1),DAY(F202)),IFERROR(INDEX(CA:CA,MATCH(MONTH(F202),BZ:BZ,0),1),MONTH(F202)),YEAR(F202),G202),""))</f>
        <v/>
      </c>
      <c r="I202" s="4"/>
      <c r="J202" s="66"/>
      <c r="K202" s="66"/>
      <c r="L202" s="66"/>
      <c r="M202" s="2" t="str">
        <f>IFERROR(INDEX('padron cfe'!C:C,MATCH(DATOS!C202,'padron cfe'!A:A,0),1),"")</f>
        <v/>
      </c>
      <c r="N202" s="66" t="str">
        <f>IFERROR(IF(BT202="","",IF(INDEX(N$1:N201,MATCH(BT202,BT$1:BT201,0),1)=0,"",INDEX(N$1:N201,MATCH(BT202,BT$1:BT201,0),1))),"")</f>
        <v/>
      </c>
      <c r="O202" s="66" t="str">
        <f>IFERROR(IF(BT202="","",IF(INDEX(O$1:O201,MATCH(BT202,BT$1:BT201,0),1)=0,"",INDEX(O$1:O201,MATCH(BT202,BT$1:BT201,0),1))),"")</f>
        <v/>
      </c>
      <c r="P202" s="4"/>
      <c r="Q202" s="2"/>
      <c r="R202" s="66"/>
      <c r="T202" s="66"/>
      <c r="U202" s="5" t="str">
        <f>IFERROR(IF(INDEX(U$1:U201,MATCH(T202,T$1:T201,0),1)=0,"",INDEX(U$1:U201,MATCH(T202,T$1:T201,0),1)),"")</f>
        <v/>
      </c>
      <c r="V202" s="66"/>
      <c r="W202" s="5" t="str">
        <f>IFERROR(IF(INDEX(W$1:W201,MATCH(V202,V$1:V201,0),1)=0,"",INDEX(W$1:W201,MATCH(V202,V$1:V201,0),1)),"")</f>
        <v/>
      </c>
      <c r="X202" s="2" t="str">
        <f>IFERROR(INDEX('padron cfe'!D:D,MATCH(DATOS!C202,'padron cfe'!A:A,0),1),"")</f>
        <v/>
      </c>
      <c r="Y202" s="4"/>
      <c r="Z202" s="4"/>
      <c r="AA202" s="4"/>
      <c r="AB202" s="4"/>
      <c r="AC202" s="6" t="s">
        <v>157</v>
      </c>
      <c r="AD202" s="4"/>
      <c r="AE202" s="4" t="str">
        <f t="shared" si="52"/>
        <v/>
      </c>
      <c r="AF202" s="4"/>
      <c r="AG202" s="4"/>
      <c r="AH202" s="4"/>
      <c r="AI202" s="2" t="str">
        <f>IFERROR(IF(INDEX(AI$1:AI201,MATCH(BT202,BT$1:BT201,0),1)=0,"",INDEX(AI$1:AI201,MATCH(BT202,BT$1:BT201,0),1)),"")</f>
        <v/>
      </c>
      <c r="AJ202" s="2" t="str">
        <f>IFERROR(IF(INDEX(AJ$1:AJ201,MATCH(BT202,BT$1:BT201,0),1)=0,"",INDEX(AJ$1:AJ201,MATCH(BT202,BT$1:BT201,0),1)),"")</f>
        <v/>
      </c>
      <c r="AK202" s="2" t="str">
        <f>IFERROR(IF(INDEX(AK$1:AK201,MATCH(BT202,BT$1:BT201,0),1)=0,"",INDEX(AK$1:AK201,MATCH(BT202,BT$1:BT201,0),1)),"")</f>
        <v/>
      </c>
      <c r="AL202" s="31"/>
      <c r="AM202" s="31"/>
      <c r="AN202" s="2"/>
      <c r="AO202" s="4"/>
      <c r="AP202" s="4"/>
      <c r="AQ202" s="4"/>
      <c r="AR202" s="4"/>
      <c r="AS202" s="4"/>
      <c r="AT202" s="4"/>
      <c r="AU202" s="4"/>
      <c r="AV202" s="4"/>
      <c r="AW202" s="4"/>
      <c r="AY202" s="7"/>
      <c r="AZ202" s="47"/>
      <c r="BA202" s="66"/>
      <c r="BB202" s="66"/>
      <c r="BC202" s="66"/>
      <c r="BD202" s="78"/>
      <c r="BE202" s="66"/>
      <c r="BF202" s="66"/>
      <c r="BG202" s="4"/>
      <c r="BH202" s="69"/>
      <c r="BI202" s="4"/>
      <c r="BJ202" s="4"/>
      <c r="BK202" s="9" t="s">
        <v>157</v>
      </c>
      <c r="BL202" s="7"/>
      <c r="BM202" s="7"/>
      <c r="BN202" s="7"/>
      <c r="BO202" s="286"/>
      <c r="BP202" s="22"/>
      <c r="BQ202" s="7" t="str">
        <f t="shared" ca="1" si="53"/>
        <v/>
      </c>
      <c r="BR202" s="75" t="str">
        <f t="shared" si="54"/>
        <v/>
      </c>
      <c r="BS202" s="75" t="str">
        <f t="shared" si="55"/>
        <v/>
      </c>
      <c r="BT202" s="5" t="str">
        <f t="shared" si="56"/>
        <v/>
      </c>
      <c r="BU202" s="79" t="str">
        <f t="shared" si="57"/>
        <v/>
      </c>
      <c r="BV202" s="79" t="str">
        <f t="shared" si="58"/>
        <v/>
      </c>
      <c r="BW202" s="79" t="str">
        <f t="shared" si="59"/>
        <v/>
      </c>
      <c r="CC202" s="4" t="str">
        <f>IF(IFERROR(VLOOKUP(C202,C203:C$1993,1,0),"")="","",COUNTIF(C:C,C202))</f>
        <v/>
      </c>
      <c r="CG202" s="5" t="str">
        <f>IF(B202="","",IF(CC202="",1+(MAX(CG$2:CG201)),""))</f>
        <v/>
      </c>
      <c r="CH202" s="5" t="str">
        <f t="shared" si="60"/>
        <v/>
      </c>
      <c r="CI202" s="5" t="str">
        <f t="shared" si="61"/>
        <v/>
      </c>
      <c r="CJ202" s="14" t="str">
        <f t="shared" si="62"/>
        <v/>
      </c>
      <c r="CK202" s="25"/>
      <c r="CL202" s="15"/>
      <c r="CM202" s="5" t="str">
        <f t="shared" ref="CM202:CM210" si="63">CONCATENATE(AN202,AP202,AQ202,AR202,AS202)</f>
        <v/>
      </c>
      <c r="CP202" s="5" t="str">
        <f t="shared" si="48"/>
        <v/>
      </c>
      <c r="CQ202" s="5" t="str">
        <f>IF(BT202="","",IFERROR(IF(VLOOKUP(BT202,BT$2:BT201,1,0)=0,"",""),BT202))</f>
        <v/>
      </c>
      <c r="CR202" s="22" t="str">
        <f>IF(CQ202="","",(IFERROR(VLOOKUP(MID(CQ202,1,1),$DI$2:DM$28,3,0),0)+IFERROR(VLOOKUP(MID(CQ202,2,1),DI$2:DM$28,4,0),0)+IFERROR(VLOOKUP(MID(CQ202,3,1),DI$2:DM$28,5,0),0)+(ROW(CQ202)/1000000000000)))</f>
        <v/>
      </c>
      <c r="CT202" s="5">
        <v>201</v>
      </c>
      <c r="CU202" s="5" t="str">
        <f>IFERROR(VLOOKUP(CT202,CP$2:CQ1278,2,0),"")</f>
        <v/>
      </c>
      <c r="CW202" s="14"/>
      <c r="DO202" s="5" t="e">
        <f>IF(REPORTE!AH$2="si",IF(C202=VALUE(REPORTE!C$22),IF(SUM(DO203:DO$1993),CONCATENATE(INT(B202),", "),INT(B202)),""),IF(C202=VALUE(REPORTE!C$21),IF(SUM(DO203:DO$1993),CONCATENATE(INT(B202),", "),INT(B202)),""))</f>
        <v>#VALUE!</v>
      </c>
    </row>
    <row r="203" spans="1:119" s="5" customFormat="1" ht="15" customHeight="1" x14ac:dyDescent="0.25">
      <c r="A203" s="4" t="str">
        <f t="shared" ca="1" si="51"/>
        <v/>
      </c>
      <c r="B203" s="6"/>
      <c r="C203" s="8"/>
      <c r="D203" s="1" t="str">
        <f>IFERROR(INDEX('padron cfe'!B:B,MATCH(DATOS!C203,'padron cfe'!A:A,0),1),"")</f>
        <v/>
      </c>
      <c r="E203" s="1"/>
      <c r="F203" s="7"/>
      <c r="G203" s="9" t="s">
        <v>157</v>
      </c>
      <c r="H203" s="5" t="str">
        <f>IF(F203="","",IFERROR(CONCATENATE("PEUA",VLOOKUP(ESTADO,REPORTE!AV$2:AW$33,2,0),DIDTRITO_FORM,CADER_FORM,IFERROR(INDEX(CA:CA,MATCH(DAY(F203),BZ:BZ,0),1),DAY(F203)),IFERROR(INDEX(CA:CA,MATCH(MONTH(F203),BZ:BZ,0),1),MONTH(F203)),YEAR(F203),G203),""))</f>
        <v/>
      </c>
      <c r="I203" s="4"/>
      <c r="J203" s="66"/>
      <c r="K203" s="66"/>
      <c r="L203" s="66"/>
      <c r="M203" s="2" t="str">
        <f>IFERROR(INDEX('padron cfe'!C:C,MATCH(DATOS!C203,'padron cfe'!A:A,0),1),"")</f>
        <v/>
      </c>
      <c r="N203" s="66" t="str">
        <f>IFERROR(IF(BT203="","",IF(INDEX(N$1:N202,MATCH(BT203,BT$1:BT202,0),1)=0,"",INDEX(N$1:N202,MATCH(BT203,BT$1:BT202,0),1))),"")</f>
        <v/>
      </c>
      <c r="O203" s="66" t="str">
        <f>IFERROR(IF(BT203="","",IF(INDEX(O$1:O202,MATCH(BT203,BT$1:BT202,0),1)=0,"",INDEX(O$1:O202,MATCH(BT203,BT$1:BT202,0),1))),"")</f>
        <v/>
      </c>
      <c r="P203" s="4"/>
      <c r="Q203" s="2"/>
      <c r="R203" s="66"/>
      <c r="T203" s="66"/>
      <c r="U203" s="5" t="str">
        <f>IFERROR(IF(INDEX(U$1:U202,MATCH(T203,T$1:T202,0),1)=0,"",INDEX(U$1:U202,MATCH(T203,T$1:T202,0),1)),"")</f>
        <v/>
      </c>
      <c r="V203" s="66"/>
      <c r="W203" s="5" t="str">
        <f>IFERROR(IF(INDEX(W$1:W202,MATCH(V203,V$1:V202,0),1)=0,"",INDEX(W$1:W202,MATCH(V203,V$1:V202,0),1)),"")</f>
        <v/>
      </c>
      <c r="X203" s="2" t="str">
        <f>IFERROR(INDEX('padron cfe'!D:D,MATCH(DATOS!C203,'padron cfe'!A:A,0),1),"")</f>
        <v/>
      </c>
      <c r="Y203" s="4"/>
      <c r="Z203" s="4"/>
      <c r="AA203" s="4"/>
      <c r="AB203" s="4"/>
      <c r="AC203" s="6" t="s">
        <v>157</v>
      </c>
      <c r="AD203" s="4"/>
      <c r="AE203" s="4" t="str">
        <f t="shared" si="52"/>
        <v/>
      </c>
      <c r="AF203" s="4"/>
      <c r="AG203" s="4"/>
      <c r="AH203" s="4"/>
      <c r="AI203" s="2" t="str">
        <f>IFERROR(IF(INDEX(AI$1:AI202,MATCH(BT203,BT$1:BT202,0),1)=0,"",INDEX(AI$1:AI202,MATCH(BT203,BT$1:BT202,0),1)),"")</f>
        <v/>
      </c>
      <c r="AJ203" s="2" t="str">
        <f>IFERROR(IF(INDEX(AJ$1:AJ202,MATCH(BT203,BT$1:BT202,0),1)=0,"",INDEX(AJ$1:AJ202,MATCH(BT203,BT$1:BT202,0),1)),"")</f>
        <v/>
      </c>
      <c r="AK203" s="2" t="str">
        <f>IFERROR(IF(INDEX(AK$1:AK202,MATCH(BT203,BT$1:BT202,0),1)=0,"",INDEX(AK$1:AK202,MATCH(BT203,BT$1:BT202,0),1)),"")</f>
        <v/>
      </c>
      <c r="AL203" s="31"/>
      <c r="AM203" s="31"/>
      <c r="AN203" s="2"/>
      <c r="AO203" s="4"/>
      <c r="AP203" s="4"/>
      <c r="AQ203" s="4"/>
      <c r="AR203" s="4"/>
      <c r="AS203" s="4"/>
      <c r="AT203" s="4"/>
      <c r="AU203" s="4"/>
      <c r="AV203" s="4"/>
      <c r="AW203" s="4"/>
      <c r="AY203" s="7"/>
      <c r="AZ203" s="47"/>
      <c r="BA203" s="66"/>
      <c r="BB203" s="66"/>
      <c r="BC203" s="66"/>
      <c r="BD203" s="78"/>
      <c r="BE203" s="66"/>
      <c r="BF203" s="66"/>
      <c r="BG203" s="4"/>
      <c r="BH203" s="69"/>
      <c r="BI203" s="4"/>
      <c r="BJ203" s="4"/>
      <c r="BK203" s="9"/>
      <c r="BL203" s="7"/>
      <c r="BM203" s="7"/>
      <c r="BN203" s="7"/>
      <c r="BO203" s="286"/>
      <c r="BP203" s="22"/>
      <c r="BQ203" s="7" t="str">
        <f t="shared" ca="1" si="53"/>
        <v/>
      </c>
      <c r="BR203" s="75" t="str">
        <f t="shared" si="54"/>
        <v/>
      </c>
      <c r="BS203" s="75" t="str">
        <f t="shared" si="55"/>
        <v/>
      </c>
      <c r="BT203" s="5" t="str">
        <f t="shared" si="56"/>
        <v/>
      </c>
      <c r="BU203" s="79" t="str">
        <f t="shared" si="57"/>
        <v/>
      </c>
      <c r="BV203" s="79" t="str">
        <f t="shared" si="58"/>
        <v/>
      </c>
      <c r="BW203" s="79" t="str">
        <f t="shared" si="59"/>
        <v/>
      </c>
      <c r="CC203" s="4" t="str">
        <f>IF(IFERROR(VLOOKUP(C203,C204:C$1993,1,0),"")="","",COUNTIF(C:C,C203))</f>
        <v/>
      </c>
      <c r="CG203" s="5" t="str">
        <f>IF(B203="","",IF(CC203="",1+(MAX(CG$2:CG202)),""))</f>
        <v/>
      </c>
      <c r="CH203" s="5" t="str">
        <f t="shared" si="60"/>
        <v/>
      </c>
      <c r="CI203" s="5" t="str">
        <f t="shared" si="61"/>
        <v/>
      </c>
      <c r="CJ203" s="14" t="str">
        <f t="shared" si="62"/>
        <v/>
      </c>
      <c r="CK203" s="25"/>
      <c r="CL203" s="15"/>
      <c r="CM203" s="5" t="str">
        <f t="shared" si="63"/>
        <v/>
      </c>
      <c r="CP203" s="5" t="str">
        <f t="shared" ref="CP203:CP266" si="64">IFERROR(RANK(CR203,CR$2:CR$1493,1),"")</f>
        <v/>
      </c>
      <c r="CQ203" s="5" t="str">
        <f>IF(BT203="","",IFERROR(IF(VLOOKUP(BT203,BT$2:BT202,1,0)=0,"",""),BT203))</f>
        <v/>
      </c>
      <c r="CR203" s="22" t="str">
        <f>IF(CQ203="","",(IFERROR(VLOOKUP(MID(CQ203,1,1),$DI$2:DM$28,3,0),0)+IFERROR(VLOOKUP(MID(CQ203,2,1),DI$2:DM$28,4,0),0)+IFERROR(VLOOKUP(MID(CQ203,3,1),DI$2:DM$28,5,0),0)+(ROW(CQ203)/1000000000000)))</f>
        <v/>
      </c>
      <c r="CT203" s="5">
        <v>202</v>
      </c>
      <c r="CU203" s="5" t="str">
        <f>IFERROR(VLOOKUP(CT203,CP$2:CQ1279,2,0),"")</f>
        <v/>
      </c>
      <c r="DO203" s="5" t="e">
        <f>IF(REPORTE!AH$2="si",IF(C203=VALUE(REPORTE!C$22),IF(SUM(DO204:DO$1993),CONCATENATE(INT(B203),", "),INT(B203)),""),IF(C203=VALUE(REPORTE!C$21),IF(SUM(DO204:DO$1993),CONCATENATE(INT(B203),", "),INT(B203)),""))</f>
        <v>#VALUE!</v>
      </c>
    </row>
    <row r="204" spans="1:119" s="5" customFormat="1" ht="15" customHeight="1" x14ac:dyDescent="0.25">
      <c r="A204" s="4" t="str">
        <f t="shared" ca="1" si="51"/>
        <v/>
      </c>
      <c r="B204" s="6"/>
      <c r="C204" s="8"/>
      <c r="D204" s="1" t="str">
        <f>IFERROR(INDEX('padron cfe'!B:B,MATCH(DATOS!C204,'padron cfe'!A:A,0),1),"")</f>
        <v/>
      </c>
      <c r="E204" s="1"/>
      <c r="F204" s="7"/>
      <c r="G204" s="9" t="s">
        <v>157</v>
      </c>
      <c r="H204" s="5" t="str">
        <f>IF(F204="","",IFERROR(CONCATENATE("PEUA",VLOOKUP(ESTADO,REPORTE!AV$2:AW$33,2,0),DIDTRITO_FORM,CADER_FORM,IFERROR(INDEX(CA:CA,MATCH(DAY(F204),BZ:BZ,0),1),DAY(F204)),IFERROR(INDEX(CA:CA,MATCH(MONTH(F204),BZ:BZ,0),1),MONTH(F204)),YEAR(F204),G204),""))</f>
        <v/>
      </c>
      <c r="I204" s="4"/>
      <c r="J204" s="66"/>
      <c r="K204" s="66"/>
      <c r="L204" s="66"/>
      <c r="M204" s="2" t="str">
        <f>IFERROR(INDEX('padron cfe'!C:C,MATCH(DATOS!C204,'padron cfe'!A:A,0),1),"")</f>
        <v/>
      </c>
      <c r="N204" s="66" t="str">
        <f>IFERROR(IF(BT204="","",IF(INDEX(N$1:N203,MATCH(BT204,BT$1:BT203,0),1)=0,"",INDEX(N$1:N203,MATCH(BT204,BT$1:BT203,0),1))),"")</f>
        <v/>
      </c>
      <c r="O204" s="66" t="str">
        <f>IFERROR(IF(BT204="","",IF(INDEX(O$1:O203,MATCH(BT204,BT$1:BT203,0),1)=0,"",INDEX(O$1:O203,MATCH(BT204,BT$1:BT203,0),1))),"")</f>
        <v/>
      </c>
      <c r="P204" s="4"/>
      <c r="Q204" s="2"/>
      <c r="R204" s="66"/>
      <c r="T204" s="66"/>
      <c r="U204" s="5" t="str">
        <f>IFERROR(IF(INDEX(U$1:U203,MATCH(T204,T$1:T203,0),1)=0,"",INDEX(U$1:U203,MATCH(T204,T$1:T203,0),1)),"")</f>
        <v/>
      </c>
      <c r="V204" s="66"/>
      <c r="W204" s="5" t="str">
        <f>IFERROR(IF(INDEX(W$1:W203,MATCH(V204,V$1:V203,0),1)=0,"",INDEX(W$1:W203,MATCH(V204,V$1:V203,0),1)),"")</f>
        <v/>
      </c>
      <c r="X204" s="2" t="str">
        <f>IFERROR(INDEX('padron cfe'!D:D,MATCH(DATOS!C204,'padron cfe'!A:A,0),1),"")</f>
        <v/>
      </c>
      <c r="Y204" s="4"/>
      <c r="Z204" s="4"/>
      <c r="AA204" s="4"/>
      <c r="AB204" s="4"/>
      <c r="AC204" s="6" t="s">
        <v>157</v>
      </c>
      <c r="AD204" s="4"/>
      <c r="AE204" s="4" t="str">
        <f t="shared" si="52"/>
        <v/>
      </c>
      <c r="AF204" s="4"/>
      <c r="AG204" s="4"/>
      <c r="AH204" s="4"/>
      <c r="AI204" s="2" t="str">
        <f>IFERROR(IF(INDEX(AI$1:AI203,MATCH(BT204,BT$1:BT203,0),1)=0,"",INDEX(AI$1:AI203,MATCH(BT204,BT$1:BT203,0),1)),"")</f>
        <v/>
      </c>
      <c r="AJ204" s="2" t="str">
        <f>IFERROR(IF(INDEX(AJ$1:AJ203,MATCH(BT204,BT$1:BT203,0),1)=0,"",INDEX(AJ$1:AJ203,MATCH(BT204,BT$1:BT203,0),1)),"")</f>
        <v/>
      </c>
      <c r="AK204" s="2" t="str">
        <f>IFERROR(IF(INDEX(AK$1:AK203,MATCH(BT204,BT$1:BT203,0),1)=0,"",INDEX(AK$1:AK203,MATCH(BT204,BT$1:BT203,0),1)),"")</f>
        <v/>
      </c>
      <c r="AL204" s="31"/>
      <c r="AM204" s="31"/>
      <c r="AN204" s="2"/>
      <c r="AO204" s="4"/>
      <c r="AP204" s="4"/>
      <c r="AQ204" s="4"/>
      <c r="AR204" s="4"/>
      <c r="AS204" s="4"/>
      <c r="AT204" s="4"/>
      <c r="AU204" s="4"/>
      <c r="AV204" s="4"/>
      <c r="AW204" s="4"/>
      <c r="AY204" s="7"/>
      <c r="AZ204" s="47"/>
      <c r="BA204" s="66"/>
      <c r="BB204" s="66"/>
      <c r="BC204" s="66"/>
      <c r="BD204" s="78"/>
      <c r="BE204" s="66"/>
      <c r="BF204" s="66"/>
      <c r="BG204" s="4"/>
      <c r="BH204" s="69"/>
      <c r="BI204" s="4"/>
      <c r="BJ204" s="4"/>
      <c r="BK204" s="9" t="s">
        <v>157</v>
      </c>
      <c r="BL204" s="7"/>
      <c r="BM204" s="7"/>
      <c r="BN204" s="7"/>
      <c r="BO204" s="286"/>
      <c r="BP204" s="22"/>
      <c r="BQ204" s="7" t="str">
        <f t="shared" ca="1" si="53"/>
        <v/>
      </c>
      <c r="BR204" s="75" t="str">
        <f t="shared" si="54"/>
        <v/>
      </c>
      <c r="BS204" s="75" t="str">
        <f t="shared" si="55"/>
        <v/>
      </c>
      <c r="BT204" s="5" t="str">
        <f t="shared" si="56"/>
        <v/>
      </c>
      <c r="BU204" s="79" t="str">
        <f t="shared" si="57"/>
        <v/>
      </c>
      <c r="BV204" s="79" t="str">
        <f t="shared" si="58"/>
        <v/>
      </c>
      <c r="BW204" s="79" t="str">
        <f t="shared" si="59"/>
        <v/>
      </c>
      <c r="CC204" s="4" t="str">
        <f>IF(IFERROR(VLOOKUP(C204,C205:C$1993,1,0),"")="","",COUNTIF(C:C,C204))</f>
        <v/>
      </c>
      <c r="CG204" s="5" t="str">
        <f>IF(B204="","",IF(CC204="",1+(MAX(CG$2:CG203)),""))</f>
        <v/>
      </c>
      <c r="CH204" s="5" t="str">
        <f t="shared" si="60"/>
        <v/>
      </c>
      <c r="CI204" s="5" t="str">
        <f t="shared" si="61"/>
        <v/>
      </c>
      <c r="CJ204" s="14" t="str">
        <f t="shared" si="62"/>
        <v/>
      </c>
      <c r="CK204" s="25"/>
      <c r="CL204" s="15"/>
      <c r="CM204" s="5" t="str">
        <f t="shared" si="63"/>
        <v/>
      </c>
      <c r="CP204" s="5" t="str">
        <f t="shared" si="64"/>
        <v/>
      </c>
      <c r="CQ204" s="5" t="str">
        <f>IF(BT204="","",IFERROR(IF(VLOOKUP(BT204,BT$2:BT203,1,0)=0,"",""),BT204))</f>
        <v/>
      </c>
      <c r="CR204" s="22" t="str">
        <f>IF(CQ204="","",(IFERROR(VLOOKUP(MID(CQ204,1,1),$DI$2:DM$28,3,0),0)+IFERROR(VLOOKUP(MID(CQ204,2,1),DI$2:DM$28,4,0),0)+IFERROR(VLOOKUP(MID(CQ204,3,1),DI$2:DM$28,5,0),0)+(ROW(CQ204)/1000000000000)))</f>
        <v/>
      </c>
      <c r="CT204" s="5">
        <v>203</v>
      </c>
      <c r="CU204" s="5" t="str">
        <f>IFERROR(VLOOKUP(CT204,CP$2:CQ1280,2,0),"")</f>
        <v/>
      </c>
      <c r="DO204" s="5" t="e">
        <f>IF(REPORTE!AH$2="si",IF(C204=VALUE(REPORTE!C$22),IF(SUM(DO205:DO$1993),CONCATENATE(INT(B204),", "),INT(B204)),""),IF(C204=VALUE(REPORTE!C$21),IF(SUM(DO205:DO$1993),CONCATENATE(INT(B204),", "),INT(B204)),""))</f>
        <v>#VALUE!</v>
      </c>
    </row>
    <row r="205" spans="1:119" s="5" customFormat="1" ht="15" customHeight="1" x14ac:dyDescent="0.25">
      <c r="A205" s="4" t="str">
        <f t="shared" ca="1" si="51"/>
        <v/>
      </c>
      <c r="B205" s="6"/>
      <c r="C205" s="8"/>
      <c r="D205" s="1" t="str">
        <f>IFERROR(INDEX('padron cfe'!B:B,MATCH(DATOS!C205,'padron cfe'!A:A,0),1),"")</f>
        <v/>
      </c>
      <c r="E205" s="1"/>
      <c r="F205" s="7"/>
      <c r="G205" s="9" t="s">
        <v>157</v>
      </c>
      <c r="H205" s="5" t="str">
        <f>IF(F205="","",IFERROR(CONCATENATE("PEUA",VLOOKUP(ESTADO,REPORTE!AV$2:AW$33,2,0),DIDTRITO_FORM,CADER_FORM,IFERROR(INDEX(CA:CA,MATCH(DAY(F205),BZ:BZ,0),1),DAY(F205)),IFERROR(INDEX(CA:CA,MATCH(MONTH(F205),BZ:BZ,0),1),MONTH(F205)),YEAR(F205),G205),""))</f>
        <v/>
      </c>
      <c r="I205" s="4"/>
      <c r="J205" s="66"/>
      <c r="K205" s="66"/>
      <c r="L205" s="66"/>
      <c r="M205" s="2" t="str">
        <f>IFERROR(INDEX('padron cfe'!C:C,MATCH(DATOS!C205,'padron cfe'!A:A,0),1),"")</f>
        <v/>
      </c>
      <c r="N205" s="66" t="str">
        <f>IFERROR(IF(BT205="","",IF(INDEX(N$1:N204,MATCH(BT205,BT$1:BT204,0),1)=0,"",INDEX(N$1:N204,MATCH(BT205,BT$1:BT204,0),1))),"")</f>
        <v/>
      </c>
      <c r="O205" s="66" t="str">
        <f>IFERROR(IF(BT205="","",IF(INDEX(O$1:O204,MATCH(BT205,BT$1:BT204,0),1)=0,"",INDEX(O$1:O204,MATCH(BT205,BT$1:BT204,0),1))),"")</f>
        <v/>
      </c>
      <c r="P205" s="4"/>
      <c r="Q205" s="2"/>
      <c r="R205" s="66"/>
      <c r="T205" s="66"/>
      <c r="U205" s="5" t="str">
        <f>IFERROR(IF(INDEX(U$1:U204,MATCH(T205,T$1:T204,0),1)=0,"",INDEX(U$1:U204,MATCH(T205,T$1:T204,0),1)),"")</f>
        <v/>
      </c>
      <c r="V205" s="66"/>
      <c r="W205" s="5" t="str">
        <f>IFERROR(IF(INDEX(W$1:W204,MATCH(V205,V$1:V204,0),1)=0,"",INDEX(W$1:W204,MATCH(V205,V$1:V204,0),1)),"")</f>
        <v/>
      </c>
      <c r="X205" s="2" t="str">
        <f>IFERROR(INDEX('padron cfe'!D:D,MATCH(DATOS!C205,'padron cfe'!A:A,0),1),"")</f>
        <v/>
      </c>
      <c r="Y205" s="4"/>
      <c r="Z205" s="4"/>
      <c r="AA205" s="4"/>
      <c r="AB205" s="4"/>
      <c r="AC205" s="6" t="s">
        <v>157</v>
      </c>
      <c r="AD205" s="4"/>
      <c r="AE205" s="4" t="str">
        <f t="shared" si="52"/>
        <v/>
      </c>
      <c r="AF205" s="4"/>
      <c r="AG205" s="4"/>
      <c r="AH205" s="4"/>
      <c r="AI205" s="2" t="str">
        <f>IFERROR(IF(INDEX(AI$1:AI204,MATCH(BT205,BT$1:BT204,0),1)=0,"",INDEX(AI$1:AI204,MATCH(BT205,BT$1:BT204,0),1)),"")</f>
        <v/>
      </c>
      <c r="AJ205" s="2" t="str">
        <f>IFERROR(IF(INDEX(AJ$1:AJ204,MATCH(BT205,BT$1:BT204,0),1)=0,"",INDEX(AJ$1:AJ204,MATCH(BT205,BT$1:BT204,0),1)),"")</f>
        <v/>
      </c>
      <c r="AK205" s="2" t="str">
        <f>IFERROR(IF(INDEX(AK$1:AK204,MATCH(BT205,BT$1:BT204,0),1)=0,"",INDEX(AK$1:AK204,MATCH(BT205,BT$1:BT204,0),1)),"")</f>
        <v/>
      </c>
      <c r="AL205" s="31"/>
      <c r="AM205" s="31"/>
      <c r="AN205" s="2"/>
      <c r="AO205" s="4"/>
      <c r="AP205" s="4"/>
      <c r="AQ205" s="4"/>
      <c r="AR205" s="4"/>
      <c r="AS205" s="4"/>
      <c r="AT205" s="4"/>
      <c r="AU205" s="4"/>
      <c r="AV205" s="4"/>
      <c r="AW205" s="4"/>
      <c r="AY205" s="7"/>
      <c r="AZ205" s="47"/>
      <c r="BA205" s="66"/>
      <c r="BB205" s="66"/>
      <c r="BC205" s="66"/>
      <c r="BD205" s="78"/>
      <c r="BE205" s="66"/>
      <c r="BF205" s="66"/>
      <c r="BG205" s="4"/>
      <c r="BH205" s="69"/>
      <c r="BI205" s="4"/>
      <c r="BJ205" s="4"/>
      <c r="BK205" s="9"/>
      <c r="BL205" s="7"/>
      <c r="BM205" s="7"/>
      <c r="BN205" s="7"/>
      <c r="BO205" s="286"/>
      <c r="BP205" s="22"/>
      <c r="BQ205" s="7" t="str">
        <f t="shared" ca="1" si="53"/>
        <v/>
      </c>
      <c r="BR205" s="75" t="str">
        <f t="shared" si="54"/>
        <v/>
      </c>
      <c r="BS205" s="75" t="str">
        <f t="shared" si="55"/>
        <v/>
      </c>
      <c r="BT205" s="5" t="str">
        <f t="shared" si="56"/>
        <v/>
      </c>
      <c r="BU205" s="79" t="str">
        <f t="shared" si="57"/>
        <v/>
      </c>
      <c r="BV205" s="79" t="str">
        <f t="shared" si="58"/>
        <v/>
      </c>
      <c r="BW205" s="79" t="str">
        <f t="shared" si="59"/>
        <v/>
      </c>
      <c r="CC205" s="4" t="str">
        <f>IF(IFERROR(VLOOKUP(C205,C206:C$1993,1,0),"")="","",COUNTIF(C:C,C205))</f>
        <v/>
      </c>
      <c r="CG205" s="5" t="str">
        <f>IF(B205="","",IF(CC205="",1+(MAX(CG$2:CG204)),""))</f>
        <v/>
      </c>
      <c r="CH205" s="5" t="str">
        <f t="shared" si="60"/>
        <v/>
      </c>
      <c r="CI205" s="5" t="str">
        <f t="shared" si="61"/>
        <v/>
      </c>
      <c r="CJ205" s="14" t="str">
        <f t="shared" si="62"/>
        <v/>
      </c>
      <c r="CK205" s="25"/>
      <c r="CL205" s="15"/>
      <c r="CM205" s="5" t="str">
        <f t="shared" si="63"/>
        <v/>
      </c>
      <c r="CP205" s="5" t="str">
        <f t="shared" si="64"/>
        <v/>
      </c>
      <c r="CQ205" s="5" t="str">
        <f>IF(BT205="","",IFERROR(IF(VLOOKUP(BT205,BT$2:BT204,1,0)=0,"",""),BT205))</f>
        <v/>
      </c>
      <c r="CR205" s="22" t="str">
        <f>IF(CQ205="","",(IFERROR(VLOOKUP(MID(CQ205,1,1),$DI$2:DM$28,3,0),0)+IFERROR(VLOOKUP(MID(CQ205,2,1),DI$2:DM$28,4,0),0)+IFERROR(VLOOKUP(MID(CQ205,3,1),DI$2:DM$28,5,0),0)+(ROW(CQ205)/1000000000000)))</f>
        <v/>
      </c>
      <c r="CT205" s="5">
        <v>204</v>
      </c>
      <c r="CU205" s="5" t="str">
        <f>IFERROR(VLOOKUP(CT205,CP$2:CQ1281,2,0),"")</f>
        <v/>
      </c>
      <c r="DO205" s="5" t="e">
        <f>IF(REPORTE!AH$2="si",IF(C205=VALUE(REPORTE!C$22),IF(SUM(DO206:DO$1993),CONCATENATE(INT(B205),", "),INT(B205)),""),IF(C205=VALUE(REPORTE!C$21),IF(SUM(DO206:DO$1993),CONCATENATE(INT(B205),", "),INT(B205)),""))</f>
        <v>#VALUE!</v>
      </c>
    </row>
    <row r="206" spans="1:119" s="5" customFormat="1" ht="15" customHeight="1" x14ac:dyDescent="0.25">
      <c r="A206" s="4" t="str">
        <f t="shared" ca="1" si="51"/>
        <v/>
      </c>
      <c r="B206" s="6"/>
      <c r="C206" s="8"/>
      <c r="D206" s="1" t="str">
        <f>IFERROR(INDEX('padron cfe'!B:B,MATCH(DATOS!C206,'padron cfe'!A:A,0),1),"")</f>
        <v/>
      </c>
      <c r="E206" s="1"/>
      <c r="F206" s="7"/>
      <c r="G206" s="9" t="s">
        <v>157</v>
      </c>
      <c r="H206" s="5" t="str">
        <f>IF(F206="","",IFERROR(CONCATENATE("PEUA",VLOOKUP(ESTADO,REPORTE!AV$2:AW$33,2,0),DIDTRITO_FORM,CADER_FORM,IFERROR(INDEX(CA:CA,MATCH(DAY(F206),BZ:BZ,0),1),DAY(F206)),IFERROR(INDEX(CA:CA,MATCH(MONTH(F206),BZ:BZ,0),1),MONTH(F206)),YEAR(F206),G206),""))</f>
        <v/>
      </c>
      <c r="I206" s="4"/>
      <c r="J206" s="66"/>
      <c r="K206" s="66"/>
      <c r="L206" s="66"/>
      <c r="M206" s="2" t="str">
        <f>IFERROR(INDEX('padron cfe'!C:C,MATCH(DATOS!C206,'padron cfe'!A:A,0),1),"")</f>
        <v/>
      </c>
      <c r="N206" s="66" t="str">
        <f>IFERROR(IF(BT206="","",IF(INDEX(N$1:N205,MATCH(BT206,BT$1:BT205,0),1)=0,"",INDEX(N$1:N205,MATCH(BT206,BT$1:BT205,0),1))),"")</f>
        <v/>
      </c>
      <c r="O206" s="66" t="str">
        <f>IFERROR(IF(BT206="","",IF(INDEX(O$1:O205,MATCH(BT206,BT$1:BT205,0),1)=0,"",INDEX(O$1:O205,MATCH(BT206,BT$1:BT205,0),1))),"")</f>
        <v/>
      </c>
      <c r="P206" s="4"/>
      <c r="Q206" s="2"/>
      <c r="R206" s="66"/>
      <c r="T206" s="66"/>
      <c r="U206" s="5" t="str">
        <f>IFERROR(IF(INDEX(U$1:U205,MATCH(T206,T$1:T205,0),1)=0,"",INDEX(U$1:U205,MATCH(T206,T$1:T205,0),1)),"")</f>
        <v/>
      </c>
      <c r="V206" s="66"/>
      <c r="W206" s="5" t="str">
        <f>IFERROR(IF(INDEX(W$1:W205,MATCH(V206,V$1:V205,0),1)=0,"",INDEX(W$1:W205,MATCH(V206,V$1:V205,0),1)),"")</f>
        <v/>
      </c>
      <c r="X206" s="2" t="str">
        <f>IFERROR(INDEX('padron cfe'!D:D,MATCH(DATOS!C206,'padron cfe'!A:A,0),1),"")</f>
        <v/>
      </c>
      <c r="Y206" s="4"/>
      <c r="Z206" s="4"/>
      <c r="AA206" s="4"/>
      <c r="AB206" s="4"/>
      <c r="AC206" s="6" t="s">
        <v>157</v>
      </c>
      <c r="AD206" s="4"/>
      <c r="AE206" s="4" t="str">
        <f t="shared" si="52"/>
        <v/>
      </c>
      <c r="AF206" s="4"/>
      <c r="AG206" s="4"/>
      <c r="AH206" s="4"/>
      <c r="AI206" s="2" t="str">
        <f>IFERROR(IF(INDEX(AI$1:AI205,MATCH(BT206,BT$1:BT205,0),1)=0,"",INDEX(AI$1:AI205,MATCH(BT206,BT$1:BT205,0),1)),"")</f>
        <v/>
      </c>
      <c r="AJ206" s="2" t="str">
        <f>IFERROR(IF(INDEX(AJ$1:AJ205,MATCH(BT206,BT$1:BT205,0),1)=0,"",INDEX(AJ$1:AJ205,MATCH(BT206,BT$1:BT205,0),1)),"")</f>
        <v/>
      </c>
      <c r="AK206" s="2" t="str">
        <f>IFERROR(IF(INDEX(AK$1:AK205,MATCH(BT206,BT$1:BT205,0),1)=0,"",INDEX(AK$1:AK205,MATCH(BT206,BT$1:BT205,0),1)),"")</f>
        <v/>
      </c>
      <c r="AL206" s="31"/>
      <c r="AM206" s="31"/>
      <c r="AN206" s="2"/>
      <c r="AO206" s="4"/>
      <c r="AP206" s="4"/>
      <c r="AQ206" s="4"/>
      <c r="AR206" s="4"/>
      <c r="AS206" s="4"/>
      <c r="AT206" s="4"/>
      <c r="AU206" s="4"/>
      <c r="AV206" s="4"/>
      <c r="AW206" s="4"/>
      <c r="AY206" s="7"/>
      <c r="AZ206" s="47"/>
      <c r="BA206" s="66"/>
      <c r="BB206" s="66"/>
      <c r="BC206" s="66"/>
      <c r="BD206" s="78"/>
      <c r="BE206" s="66"/>
      <c r="BF206" s="66"/>
      <c r="BG206" s="4"/>
      <c r="BH206" s="69"/>
      <c r="BI206" s="4"/>
      <c r="BJ206" s="4"/>
      <c r="BK206" s="9" t="s">
        <v>157</v>
      </c>
      <c r="BL206" s="7"/>
      <c r="BM206" s="7"/>
      <c r="BN206" s="7"/>
      <c r="BO206" s="286"/>
      <c r="BP206" s="22"/>
      <c r="BQ206" s="7" t="str">
        <f t="shared" ca="1" si="53"/>
        <v/>
      </c>
      <c r="BR206" s="75" t="str">
        <f t="shared" si="54"/>
        <v/>
      </c>
      <c r="BS206" s="75" t="str">
        <f t="shared" si="55"/>
        <v/>
      </c>
      <c r="BT206" s="5" t="str">
        <f t="shared" si="56"/>
        <v/>
      </c>
      <c r="BU206" s="79" t="str">
        <f t="shared" si="57"/>
        <v/>
      </c>
      <c r="BV206" s="79" t="str">
        <f t="shared" si="58"/>
        <v/>
      </c>
      <c r="BW206" s="79" t="str">
        <f t="shared" si="59"/>
        <v/>
      </c>
      <c r="CC206" s="4" t="str">
        <f>IF(IFERROR(VLOOKUP(C206,C207:C$1993,1,0),"")="","",COUNTIF(C:C,C206))</f>
        <v/>
      </c>
      <c r="CG206" s="5" t="str">
        <f>IF(B206="","",IF(CC206="",1+(MAX(CG$2:CG205)),""))</f>
        <v/>
      </c>
      <c r="CH206" s="5" t="str">
        <f t="shared" si="60"/>
        <v/>
      </c>
      <c r="CI206" s="5" t="str">
        <f t="shared" si="61"/>
        <v/>
      </c>
      <c r="CJ206" s="14" t="str">
        <f t="shared" si="62"/>
        <v/>
      </c>
      <c r="CK206" s="25"/>
      <c r="CL206" s="15"/>
      <c r="CM206" s="5" t="str">
        <f t="shared" si="63"/>
        <v/>
      </c>
      <c r="CP206" s="5" t="str">
        <f t="shared" si="64"/>
        <v/>
      </c>
      <c r="CQ206" s="5" t="str">
        <f>IF(BT206="","",IFERROR(IF(VLOOKUP(BT206,BT$2:BT205,1,0)=0,"",""),BT206))</f>
        <v/>
      </c>
      <c r="CR206" s="22" t="str">
        <f>IF(CQ206="","",(IFERROR(VLOOKUP(MID(CQ206,1,1),$DI$2:DM$28,3,0),0)+IFERROR(VLOOKUP(MID(CQ206,2,1),DI$2:DM$28,4,0),0)+IFERROR(VLOOKUP(MID(CQ206,3,1),DI$2:DM$28,5,0),0)+(ROW(CQ206)/1000000000000)))</f>
        <v/>
      </c>
      <c r="CT206" s="5">
        <v>205</v>
      </c>
      <c r="CU206" s="5" t="str">
        <f>IFERROR(VLOOKUP(CT206,CP$2:CQ1282,2,0),"")</f>
        <v/>
      </c>
      <c r="DO206" s="5" t="e">
        <f>IF(REPORTE!AH$2="si",IF(C206=VALUE(REPORTE!C$22),IF(SUM(DO207:DO$1993),CONCATENATE(INT(B206),", "),INT(B206)),""),IF(C206=VALUE(REPORTE!C$21),IF(SUM(DO207:DO$1993),CONCATENATE(INT(B206),", "),INT(B206)),""))</f>
        <v>#VALUE!</v>
      </c>
    </row>
    <row r="207" spans="1:119" s="5" customFormat="1" ht="15" customHeight="1" x14ac:dyDescent="0.25">
      <c r="A207" s="4" t="str">
        <f t="shared" ca="1" si="51"/>
        <v/>
      </c>
      <c r="B207" s="6"/>
      <c r="C207" s="8"/>
      <c r="D207" s="1" t="str">
        <f>IFERROR(INDEX('padron cfe'!B:B,MATCH(DATOS!C207,'padron cfe'!A:A,0),1),"")</f>
        <v/>
      </c>
      <c r="E207" s="1"/>
      <c r="F207" s="7"/>
      <c r="G207" s="9" t="s">
        <v>157</v>
      </c>
      <c r="H207" s="5" t="str">
        <f>IF(F207="","",IFERROR(CONCATENATE("PEUA",VLOOKUP(ESTADO,REPORTE!AV$2:AW$33,2,0),DIDTRITO_FORM,CADER_FORM,IFERROR(INDEX(CA:CA,MATCH(DAY(F207),BZ:BZ,0),1),DAY(F207)),IFERROR(INDEX(CA:CA,MATCH(MONTH(F207),BZ:BZ,0),1),MONTH(F207)),YEAR(F207),G207),""))</f>
        <v/>
      </c>
      <c r="I207" s="4"/>
      <c r="J207" s="66"/>
      <c r="K207" s="66"/>
      <c r="L207" s="66"/>
      <c r="M207" s="2" t="str">
        <f>IFERROR(INDEX('padron cfe'!C:C,MATCH(DATOS!C207,'padron cfe'!A:A,0),1),"")</f>
        <v/>
      </c>
      <c r="N207" s="66" t="str">
        <f>IFERROR(IF(BT207="","",IF(INDEX(N$1:N206,MATCH(BT207,BT$1:BT206,0),1)=0,"",INDEX(N$1:N206,MATCH(BT207,BT$1:BT206,0),1))),"")</f>
        <v/>
      </c>
      <c r="O207" s="66" t="str">
        <f>IFERROR(IF(BT207="","",IF(INDEX(O$1:O206,MATCH(BT207,BT$1:BT206,0),1)=0,"",INDEX(O$1:O206,MATCH(BT207,BT$1:BT206,0),1))),"")</f>
        <v/>
      </c>
      <c r="P207" s="4"/>
      <c r="Q207" s="2"/>
      <c r="R207" s="66"/>
      <c r="T207" s="66"/>
      <c r="U207" s="5" t="str">
        <f>IFERROR(IF(INDEX(U$1:U206,MATCH(T207,T$1:T206,0),1)=0,"",INDEX(U$1:U206,MATCH(T207,T$1:T206,0),1)),"")</f>
        <v/>
      </c>
      <c r="V207" s="66"/>
      <c r="W207" s="5" t="str">
        <f>IFERROR(IF(INDEX(W$1:W206,MATCH(V207,V$1:V206,0),1)=0,"",INDEX(W$1:W206,MATCH(V207,V$1:V206,0),1)),"")</f>
        <v/>
      </c>
      <c r="X207" s="2" t="str">
        <f>IFERROR(INDEX('padron cfe'!D:D,MATCH(DATOS!C207,'padron cfe'!A:A,0),1),"")</f>
        <v/>
      </c>
      <c r="Y207" s="4"/>
      <c r="Z207" s="4"/>
      <c r="AA207" s="4"/>
      <c r="AB207" s="4"/>
      <c r="AC207" s="6" t="s">
        <v>157</v>
      </c>
      <c r="AD207" s="4"/>
      <c r="AE207" s="4" t="str">
        <f t="shared" si="52"/>
        <v/>
      </c>
      <c r="AF207" s="4"/>
      <c r="AG207" s="4"/>
      <c r="AH207" s="4"/>
      <c r="AI207" s="2" t="str">
        <f>IFERROR(IF(INDEX(AI$1:AI206,MATCH(BT207,BT$1:BT206,0),1)=0,"",INDEX(AI$1:AI206,MATCH(BT207,BT$1:BT206,0),1)),"")</f>
        <v/>
      </c>
      <c r="AJ207" s="2" t="str">
        <f>IFERROR(IF(INDEX(AJ$1:AJ206,MATCH(BT207,BT$1:BT206,0),1)=0,"",INDEX(AJ$1:AJ206,MATCH(BT207,BT$1:BT206,0),1)),"")</f>
        <v/>
      </c>
      <c r="AK207" s="2" t="str">
        <f>IFERROR(IF(INDEX(AK$1:AK206,MATCH(BT207,BT$1:BT206,0),1)=0,"",INDEX(AK$1:AK206,MATCH(BT207,BT$1:BT206,0),1)),"")</f>
        <v/>
      </c>
      <c r="AL207" s="31"/>
      <c r="AM207" s="31"/>
      <c r="AN207" s="2"/>
      <c r="AO207" s="4"/>
      <c r="AP207" s="4"/>
      <c r="AQ207" s="4"/>
      <c r="AR207" s="4"/>
      <c r="AS207" s="4"/>
      <c r="AT207" s="4"/>
      <c r="AU207" s="4"/>
      <c r="AV207" s="4"/>
      <c r="AW207" s="4"/>
      <c r="AY207" s="7"/>
      <c r="AZ207" s="47"/>
      <c r="BA207" s="66"/>
      <c r="BB207" s="66"/>
      <c r="BC207" s="66"/>
      <c r="BD207" s="78"/>
      <c r="BE207" s="66"/>
      <c r="BF207" s="66"/>
      <c r="BG207" s="4"/>
      <c r="BH207" s="69"/>
      <c r="BI207" s="4"/>
      <c r="BJ207" s="4"/>
      <c r="BK207" s="9"/>
      <c r="BL207" s="7"/>
      <c r="BM207" s="7"/>
      <c r="BN207" s="7"/>
      <c r="BO207" s="286"/>
      <c r="BP207" s="22"/>
      <c r="BQ207" s="7" t="str">
        <f t="shared" ca="1" si="53"/>
        <v/>
      </c>
      <c r="BR207" s="75" t="str">
        <f t="shared" si="54"/>
        <v/>
      </c>
      <c r="BS207" s="75" t="str">
        <f t="shared" si="55"/>
        <v/>
      </c>
      <c r="BT207" s="5" t="str">
        <f t="shared" si="56"/>
        <v/>
      </c>
      <c r="BU207" s="79" t="str">
        <f t="shared" si="57"/>
        <v/>
      </c>
      <c r="BV207" s="79" t="str">
        <f t="shared" si="58"/>
        <v/>
      </c>
      <c r="BW207" s="79" t="str">
        <f t="shared" si="59"/>
        <v/>
      </c>
      <c r="CC207" s="4" t="str">
        <f>IF(IFERROR(VLOOKUP(C207,C208:C$1993,1,0),"")="","",COUNTIF(C:C,C207))</f>
        <v/>
      </c>
      <c r="CG207" s="5" t="str">
        <f>IF(B207="","",IF(CC207="",1+(MAX(CG$2:CG206)),""))</f>
        <v/>
      </c>
      <c r="CH207" s="5" t="str">
        <f t="shared" si="60"/>
        <v/>
      </c>
      <c r="CI207" s="5" t="str">
        <f t="shared" si="61"/>
        <v/>
      </c>
      <c r="CJ207" s="14" t="str">
        <f t="shared" si="62"/>
        <v/>
      </c>
      <c r="CK207" s="25"/>
      <c r="CL207" s="15"/>
      <c r="CM207" s="5" t="str">
        <f t="shared" si="63"/>
        <v/>
      </c>
      <c r="CP207" s="5" t="str">
        <f t="shared" si="64"/>
        <v/>
      </c>
      <c r="CQ207" s="5" t="str">
        <f>IF(BT207="","",IFERROR(IF(VLOOKUP(BT207,BT$2:BT206,1,0)=0,"",""),BT207))</f>
        <v/>
      </c>
      <c r="CR207" s="22" t="str">
        <f>IF(CQ207="","",(IFERROR(VLOOKUP(MID(CQ207,1,1),$DI$2:DM$28,3,0),0)+IFERROR(VLOOKUP(MID(CQ207,2,1),DI$2:DM$28,4,0),0)+IFERROR(VLOOKUP(MID(CQ207,3,1),DI$2:DM$28,5,0),0)+(ROW(CQ207)/1000000000000)))</f>
        <v/>
      </c>
      <c r="CT207" s="5">
        <v>206</v>
      </c>
      <c r="CU207" s="5" t="str">
        <f>IFERROR(VLOOKUP(CT207,CP$2:CQ1283,2,0),"")</f>
        <v/>
      </c>
      <c r="DO207" s="5" t="e">
        <f>IF(REPORTE!AH$2="si",IF(C207=VALUE(REPORTE!C$22),IF(SUM(DO208:DO$1993),CONCATENATE(INT(B207),", "),INT(B207)),""),IF(C207=VALUE(REPORTE!C$21),IF(SUM(DO208:DO$1993),CONCATENATE(INT(B207),", "),INT(B207)),""))</f>
        <v>#VALUE!</v>
      </c>
    </row>
    <row r="208" spans="1:119" s="5" customFormat="1" ht="15" customHeight="1" x14ac:dyDescent="0.25">
      <c r="A208" s="4" t="str">
        <f t="shared" ca="1" si="51"/>
        <v/>
      </c>
      <c r="B208" s="6"/>
      <c r="C208" s="8"/>
      <c r="D208" s="1" t="str">
        <f>IFERROR(INDEX('padron cfe'!B:B,MATCH(DATOS!C208,'padron cfe'!A:A,0),1),"")</f>
        <v/>
      </c>
      <c r="E208" s="1"/>
      <c r="F208" s="7"/>
      <c r="G208" s="9" t="s">
        <v>157</v>
      </c>
      <c r="H208" s="5" t="str">
        <f>IF(F208="","",IFERROR(CONCATENATE("PEUA",VLOOKUP(ESTADO,REPORTE!AV$2:AW$33,2,0),DIDTRITO_FORM,CADER_FORM,IFERROR(INDEX(CA:CA,MATCH(DAY(F208),BZ:BZ,0),1),DAY(F208)),IFERROR(INDEX(CA:CA,MATCH(MONTH(F208),BZ:BZ,0),1),MONTH(F208)),YEAR(F208),G208),""))</f>
        <v/>
      </c>
      <c r="I208" s="4"/>
      <c r="J208" s="66"/>
      <c r="K208" s="66"/>
      <c r="L208" s="66"/>
      <c r="M208" s="2" t="str">
        <f>IFERROR(INDEX('padron cfe'!C:C,MATCH(DATOS!C208,'padron cfe'!A:A,0),1),"")</f>
        <v/>
      </c>
      <c r="N208" s="66" t="str">
        <f>IFERROR(IF(BT208="","",IF(INDEX(N$1:N207,MATCH(BT208,BT$1:BT207,0),1)=0,"",INDEX(N$1:N207,MATCH(BT208,BT$1:BT207,0),1))),"")</f>
        <v/>
      </c>
      <c r="O208" s="66" t="str">
        <f>IFERROR(IF(BT208="","",IF(INDEX(O$1:O207,MATCH(BT208,BT$1:BT207,0),1)=0,"",INDEX(O$1:O207,MATCH(BT208,BT$1:BT207,0),1))),"")</f>
        <v/>
      </c>
      <c r="P208" s="4"/>
      <c r="Q208" s="2"/>
      <c r="R208" s="66"/>
      <c r="T208" s="66"/>
      <c r="U208" s="5" t="str">
        <f>IFERROR(IF(INDEX(U$1:U207,MATCH(T208,T$1:T207,0),1)=0,"",INDEX(U$1:U207,MATCH(T208,T$1:T207,0),1)),"")</f>
        <v/>
      </c>
      <c r="V208" s="66"/>
      <c r="W208" s="5" t="str">
        <f>IFERROR(IF(INDEX(W$1:W207,MATCH(V208,V$1:V207,0),1)=0,"",INDEX(W$1:W207,MATCH(V208,V$1:V207,0),1)),"")</f>
        <v/>
      </c>
      <c r="X208" s="2" t="str">
        <f>IFERROR(INDEX('padron cfe'!D:D,MATCH(DATOS!C208,'padron cfe'!A:A,0),1),"")</f>
        <v/>
      </c>
      <c r="Y208" s="4"/>
      <c r="Z208" s="4"/>
      <c r="AA208" s="4"/>
      <c r="AB208" s="4"/>
      <c r="AC208" s="6" t="s">
        <v>157</v>
      </c>
      <c r="AD208" s="4"/>
      <c r="AE208" s="4" t="str">
        <f t="shared" si="52"/>
        <v/>
      </c>
      <c r="AF208" s="4"/>
      <c r="AG208" s="4"/>
      <c r="AH208" s="4"/>
      <c r="AI208" s="2" t="str">
        <f>IFERROR(IF(INDEX(AI$1:AI207,MATCH(BT208,BT$1:BT207,0),1)=0,"",INDEX(AI$1:AI207,MATCH(BT208,BT$1:BT207,0),1)),"")</f>
        <v/>
      </c>
      <c r="AJ208" s="2" t="str">
        <f>IFERROR(IF(INDEX(AJ$1:AJ207,MATCH(BT208,BT$1:BT207,0),1)=0,"",INDEX(AJ$1:AJ207,MATCH(BT208,BT$1:BT207,0),1)),"")</f>
        <v/>
      </c>
      <c r="AK208" s="2" t="str">
        <f>IFERROR(IF(INDEX(AK$1:AK207,MATCH(BT208,BT$1:BT207,0),1)=0,"",INDEX(AK$1:AK207,MATCH(BT208,BT$1:BT207,0),1)),"")</f>
        <v/>
      </c>
      <c r="AL208" s="31"/>
      <c r="AM208" s="31"/>
      <c r="AN208" s="2"/>
      <c r="AO208" s="4"/>
      <c r="AP208" s="4"/>
      <c r="AQ208" s="4"/>
      <c r="AR208" s="4"/>
      <c r="AS208" s="4"/>
      <c r="AT208" s="4"/>
      <c r="AU208" s="4"/>
      <c r="AV208" s="4"/>
      <c r="AW208" s="4"/>
      <c r="AY208" s="7"/>
      <c r="AZ208" s="47"/>
      <c r="BA208" s="66"/>
      <c r="BB208" s="66"/>
      <c r="BC208" s="66"/>
      <c r="BD208" s="78"/>
      <c r="BE208" s="66"/>
      <c r="BF208" s="66"/>
      <c r="BG208" s="4"/>
      <c r="BH208" s="69"/>
      <c r="BI208" s="4"/>
      <c r="BJ208" s="4"/>
      <c r="BK208" s="9" t="s">
        <v>157</v>
      </c>
      <c r="BL208" s="7"/>
      <c r="BM208" s="7"/>
      <c r="BN208" s="7"/>
      <c r="BO208" s="286"/>
      <c r="BP208" s="22"/>
      <c r="BQ208" s="7" t="str">
        <f t="shared" ca="1" si="53"/>
        <v/>
      </c>
      <c r="BR208" s="75" t="str">
        <f t="shared" si="54"/>
        <v/>
      </c>
      <c r="BS208" s="75" t="str">
        <f t="shared" si="55"/>
        <v/>
      </c>
      <c r="BT208" s="5" t="str">
        <f t="shared" si="56"/>
        <v/>
      </c>
      <c r="BU208" s="79" t="str">
        <f t="shared" si="57"/>
        <v/>
      </c>
      <c r="BV208" s="79" t="str">
        <f t="shared" si="58"/>
        <v/>
      </c>
      <c r="BW208" s="79" t="str">
        <f t="shared" si="59"/>
        <v/>
      </c>
      <c r="CC208" s="4" t="str">
        <f>IF(IFERROR(VLOOKUP(C208,C209:C$1993,1,0),"")="","",COUNTIF(C:C,C208))</f>
        <v/>
      </c>
      <c r="CG208" s="5" t="str">
        <f>IF(B208="","",IF(CC208="",1+(MAX(CG$2:CG207)),""))</f>
        <v/>
      </c>
      <c r="CH208" s="5" t="str">
        <f t="shared" si="60"/>
        <v/>
      </c>
      <c r="CI208" s="5" t="str">
        <f t="shared" si="61"/>
        <v/>
      </c>
      <c r="CJ208" s="14" t="str">
        <f t="shared" si="62"/>
        <v/>
      </c>
      <c r="CK208" s="25"/>
      <c r="CL208" s="15"/>
      <c r="CM208" s="5" t="str">
        <f t="shared" si="63"/>
        <v/>
      </c>
      <c r="CP208" s="5" t="str">
        <f t="shared" si="64"/>
        <v/>
      </c>
      <c r="CQ208" s="5" t="str">
        <f>IF(BT208="","",IFERROR(IF(VLOOKUP(BT208,BT$2:BT207,1,0)=0,"",""),BT208))</f>
        <v/>
      </c>
      <c r="CR208" s="22" t="str">
        <f>IF(CQ208="","",(IFERROR(VLOOKUP(MID(CQ208,1,1),$DI$2:DM$28,3,0),0)+IFERROR(VLOOKUP(MID(CQ208,2,1),DI$2:DM$28,4,0),0)+IFERROR(VLOOKUP(MID(CQ208,3,1),DI$2:DM$28,5,0),0)+(ROW(CQ208)/1000000000000)))</f>
        <v/>
      </c>
      <c r="CT208" s="5">
        <v>207</v>
      </c>
      <c r="CU208" s="5" t="str">
        <f>IFERROR(VLOOKUP(CT208,CP$2:CQ1284,2,0),"")</f>
        <v/>
      </c>
      <c r="DO208" s="5" t="e">
        <f>IF(REPORTE!AH$2="si",IF(C208=VALUE(REPORTE!C$22),IF(SUM(DO209:DO$1993),CONCATENATE(INT(B208),", "),INT(B208)),""),IF(C208=VALUE(REPORTE!C$21),IF(SUM(DO209:DO$1993),CONCATENATE(INT(B208),", "),INT(B208)),""))</f>
        <v>#VALUE!</v>
      </c>
    </row>
    <row r="209" spans="1:120" s="5" customFormat="1" ht="15" customHeight="1" x14ac:dyDescent="0.25">
      <c r="A209" s="4" t="str">
        <f t="shared" ca="1" si="51"/>
        <v/>
      </c>
      <c r="B209" s="6"/>
      <c r="C209" s="8"/>
      <c r="D209" s="1" t="str">
        <f>IFERROR(INDEX('padron cfe'!B:B,MATCH(DATOS!C209,'padron cfe'!A:A,0),1),"")</f>
        <v/>
      </c>
      <c r="E209" s="1"/>
      <c r="F209" s="7"/>
      <c r="G209" s="9" t="s">
        <v>157</v>
      </c>
      <c r="H209" s="5" t="str">
        <f>IF(F209="","",IFERROR(CONCATENATE("PEUA",VLOOKUP(ESTADO,REPORTE!AV$2:AW$33,2,0),DIDTRITO_FORM,CADER_FORM,IFERROR(INDEX(CA:CA,MATCH(DAY(F209),BZ:BZ,0),1),DAY(F209)),IFERROR(INDEX(CA:CA,MATCH(MONTH(F209),BZ:BZ,0),1),MONTH(F209)),YEAR(F209),G209),""))</f>
        <v/>
      </c>
      <c r="I209" s="4"/>
      <c r="J209" s="66"/>
      <c r="K209" s="66"/>
      <c r="L209" s="66"/>
      <c r="M209" s="2" t="str">
        <f>IFERROR(INDEX('padron cfe'!C:C,MATCH(DATOS!C209,'padron cfe'!A:A,0),1),"")</f>
        <v/>
      </c>
      <c r="N209" s="66" t="str">
        <f>IFERROR(IF(BT209="","",IF(INDEX(N$1:N208,MATCH(BT209,BT$1:BT208,0),1)=0,"",INDEX(N$1:N208,MATCH(BT209,BT$1:BT208,0),1))),"")</f>
        <v/>
      </c>
      <c r="O209" s="66" t="str">
        <f>IFERROR(IF(BT209="","",IF(INDEX(O$1:O208,MATCH(BT209,BT$1:BT208,0),1)=0,"",INDEX(O$1:O208,MATCH(BT209,BT$1:BT208,0),1))),"")</f>
        <v/>
      </c>
      <c r="P209" s="4"/>
      <c r="Q209" s="2"/>
      <c r="R209" s="66"/>
      <c r="T209" s="66"/>
      <c r="U209" s="5" t="str">
        <f>IFERROR(IF(INDEX(U$1:U208,MATCH(T209,T$1:T208,0),1)=0,"",INDEX(U$1:U208,MATCH(T209,T$1:T208,0),1)),"")</f>
        <v/>
      </c>
      <c r="V209" s="66"/>
      <c r="W209" s="5" t="str">
        <f>IFERROR(IF(INDEX(W$1:W208,MATCH(V209,V$1:V208,0),1)=0,"",INDEX(W$1:W208,MATCH(V209,V$1:V208,0),1)),"")</f>
        <v/>
      </c>
      <c r="X209" s="2" t="str">
        <f>IFERROR(INDEX('padron cfe'!D:D,MATCH(DATOS!C209,'padron cfe'!A:A,0),1),"")</f>
        <v/>
      </c>
      <c r="Y209" s="4"/>
      <c r="Z209" s="4"/>
      <c r="AA209" s="4"/>
      <c r="AB209" s="4"/>
      <c r="AC209" s="6" t="s">
        <v>157</v>
      </c>
      <c r="AD209" s="4"/>
      <c r="AE209" s="4" t="str">
        <f t="shared" si="52"/>
        <v/>
      </c>
      <c r="AF209" s="4"/>
      <c r="AG209" s="4"/>
      <c r="AH209" s="4"/>
      <c r="AI209" s="2" t="str">
        <f>IFERROR(IF(INDEX(AI$1:AI208,MATCH(BT209,BT$1:BT208,0),1)=0,"",INDEX(AI$1:AI208,MATCH(BT209,BT$1:BT208,0),1)),"")</f>
        <v/>
      </c>
      <c r="AJ209" s="2" t="str">
        <f>IFERROR(IF(INDEX(AJ$1:AJ208,MATCH(BT209,BT$1:BT208,0),1)=0,"",INDEX(AJ$1:AJ208,MATCH(BT209,BT$1:BT208,0),1)),"")</f>
        <v/>
      </c>
      <c r="AK209" s="2" t="str">
        <f>IFERROR(IF(INDEX(AK$1:AK208,MATCH(BT209,BT$1:BT208,0),1)=0,"",INDEX(AK$1:AK208,MATCH(BT209,BT$1:BT208,0),1)),"")</f>
        <v/>
      </c>
      <c r="AL209" s="31"/>
      <c r="AM209" s="31"/>
      <c r="AN209" s="2"/>
      <c r="AO209" s="4"/>
      <c r="AP209" s="4"/>
      <c r="AQ209" s="4"/>
      <c r="AR209" s="4"/>
      <c r="AS209" s="4"/>
      <c r="AT209" s="4"/>
      <c r="AU209" s="4"/>
      <c r="AV209" s="4"/>
      <c r="AW209" s="4"/>
      <c r="AY209" s="7"/>
      <c r="AZ209" s="47"/>
      <c r="BA209" s="66"/>
      <c r="BB209" s="66"/>
      <c r="BC209" s="66"/>
      <c r="BD209" s="78"/>
      <c r="BE209" s="66"/>
      <c r="BF209" s="66"/>
      <c r="BG209" s="4"/>
      <c r="BH209" s="69"/>
      <c r="BI209" s="4"/>
      <c r="BJ209" s="4"/>
      <c r="BK209" s="9"/>
      <c r="BL209" s="7"/>
      <c r="BM209" s="7"/>
      <c r="BN209" s="7"/>
      <c r="BO209" s="286"/>
      <c r="BP209" s="22"/>
      <c r="BQ209" s="7" t="str">
        <f t="shared" ca="1" si="53"/>
        <v/>
      </c>
      <c r="BR209" s="75" t="str">
        <f t="shared" si="54"/>
        <v/>
      </c>
      <c r="BS209" s="75" t="str">
        <f t="shared" si="55"/>
        <v/>
      </c>
      <c r="BT209" s="5" t="str">
        <f t="shared" si="56"/>
        <v/>
      </c>
      <c r="BU209" s="79" t="str">
        <f t="shared" si="57"/>
        <v/>
      </c>
      <c r="BV209" s="79" t="str">
        <f t="shared" si="58"/>
        <v/>
      </c>
      <c r="BW209" s="79" t="str">
        <f t="shared" si="59"/>
        <v/>
      </c>
      <c r="CC209" s="4" t="str">
        <f>IF(IFERROR(VLOOKUP(C209,C210:C$1993,1,0),"")="","",COUNTIF(C:C,C209))</f>
        <v/>
      </c>
      <c r="CG209" s="5" t="str">
        <f>IF(B209="","",IF(CC209="",1+(MAX(CG$2:CG208)),""))</f>
        <v/>
      </c>
      <c r="CH209" s="5" t="str">
        <f t="shared" si="60"/>
        <v/>
      </c>
      <c r="CI209" s="5" t="str">
        <f t="shared" si="61"/>
        <v/>
      </c>
      <c r="CJ209" s="14" t="str">
        <f t="shared" si="62"/>
        <v/>
      </c>
      <c r="CK209" s="25"/>
      <c r="CL209" s="15"/>
      <c r="CM209" s="5" t="str">
        <f t="shared" si="63"/>
        <v/>
      </c>
      <c r="CP209" s="5" t="str">
        <f t="shared" si="64"/>
        <v/>
      </c>
      <c r="CQ209" s="5" t="str">
        <f>IF(BT209="","",IFERROR(IF(VLOOKUP(BT209,BT$2:BT208,1,0)=0,"",""),BT209))</f>
        <v/>
      </c>
      <c r="CR209" s="22" t="str">
        <f>IF(CQ209="","",(IFERROR(VLOOKUP(MID(CQ209,1,1),$DI$2:DM$28,3,0),0)+IFERROR(VLOOKUP(MID(CQ209,2,1),DI$2:DM$28,4,0),0)+IFERROR(VLOOKUP(MID(CQ209,3,1),DI$2:DM$28,5,0),0)+(ROW(CQ209)/1000000000000)))</f>
        <v/>
      </c>
      <c r="CT209" s="5">
        <v>208</v>
      </c>
      <c r="CU209" s="5" t="str">
        <f>IFERROR(VLOOKUP(CT209,CP$2:CQ1285,2,0),"")</f>
        <v/>
      </c>
      <c r="DO209" s="5" t="e">
        <f>IF(REPORTE!AH$2="si",IF(C209=VALUE(REPORTE!C$22),IF(SUM(DO210:DO$1993),CONCATENATE(INT(B209),", "),INT(B209)),""),IF(C209=VALUE(REPORTE!C$21),IF(SUM(DO210:DO$1993),CONCATENATE(INT(B209),", "),INT(B209)),""))</f>
        <v>#VALUE!</v>
      </c>
    </row>
    <row r="210" spans="1:120" s="5" customFormat="1" ht="15" customHeight="1" x14ac:dyDescent="0.25">
      <c r="A210" s="4" t="str">
        <f t="shared" ca="1" si="51"/>
        <v/>
      </c>
      <c r="B210" s="6"/>
      <c r="C210" s="8"/>
      <c r="D210" s="1" t="str">
        <f>IFERROR(INDEX('padron cfe'!B:B,MATCH(DATOS!C210,'padron cfe'!A:A,0),1),"")</f>
        <v/>
      </c>
      <c r="E210" s="1"/>
      <c r="F210" s="7"/>
      <c r="G210" s="9" t="s">
        <v>157</v>
      </c>
      <c r="H210" s="5" t="str">
        <f>IF(F210="","",IFERROR(CONCATENATE("PEUA",VLOOKUP(ESTADO,REPORTE!AV$2:AW$33,2,0),DIDTRITO_FORM,CADER_FORM,IFERROR(INDEX(CA:CA,MATCH(DAY(F210),BZ:BZ,0),1),DAY(F210)),IFERROR(INDEX(CA:CA,MATCH(MONTH(F210),BZ:BZ,0),1),MONTH(F210)),YEAR(F210),G210),""))</f>
        <v/>
      </c>
      <c r="I210" s="4"/>
      <c r="J210" s="66"/>
      <c r="K210" s="66"/>
      <c r="L210" s="66"/>
      <c r="M210" s="2" t="str">
        <f>IFERROR(INDEX('padron cfe'!C:C,MATCH(DATOS!C210,'padron cfe'!A:A,0),1),"")</f>
        <v/>
      </c>
      <c r="N210" s="66" t="str">
        <f>IFERROR(IF(BT210="","",IF(INDEX(N$1:N209,MATCH(BT210,BT$1:BT209,0),1)=0,"",INDEX(N$1:N209,MATCH(BT210,BT$1:BT209,0),1))),"")</f>
        <v/>
      </c>
      <c r="O210" s="66" t="str">
        <f>IFERROR(IF(BT210="","",IF(INDEX(O$1:O209,MATCH(BT210,BT$1:BT209,0),1)=0,"",INDEX(O$1:O209,MATCH(BT210,BT$1:BT209,0),1))),"")</f>
        <v/>
      </c>
      <c r="P210" s="4"/>
      <c r="Q210" s="2"/>
      <c r="R210" s="66"/>
      <c r="T210" s="66"/>
      <c r="U210" s="5" t="str">
        <f>IFERROR(IF(INDEX(U$1:U209,MATCH(T210,T$1:T209,0),1)=0,"",INDEX(U$1:U209,MATCH(T210,T$1:T209,0),1)),"")</f>
        <v/>
      </c>
      <c r="V210" s="66"/>
      <c r="W210" s="5" t="str">
        <f>IFERROR(IF(INDEX(W$1:W209,MATCH(V210,V$1:V209,0),1)=0,"",INDEX(W$1:W209,MATCH(V210,V$1:V209,0),1)),"")</f>
        <v/>
      </c>
      <c r="X210" s="2" t="str">
        <f>IFERROR(INDEX('padron cfe'!D:D,MATCH(DATOS!C210,'padron cfe'!A:A,0),1),"")</f>
        <v/>
      </c>
      <c r="Y210" s="4"/>
      <c r="Z210" s="4"/>
      <c r="AA210" s="4"/>
      <c r="AB210" s="4"/>
      <c r="AC210" s="6" t="s">
        <v>157</v>
      </c>
      <c r="AD210" s="4"/>
      <c r="AE210" s="4" t="str">
        <f t="shared" si="52"/>
        <v/>
      </c>
      <c r="AF210" s="4"/>
      <c r="AG210" s="4"/>
      <c r="AH210" s="4"/>
      <c r="AI210" s="2" t="str">
        <f>IFERROR(IF(INDEX(AI$1:AI209,MATCH(BT210,BT$1:BT209,0),1)=0,"",INDEX(AI$1:AI209,MATCH(BT210,BT$1:BT209,0),1)),"")</f>
        <v/>
      </c>
      <c r="AJ210" s="2" t="str">
        <f>IFERROR(IF(INDEX(AJ$1:AJ209,MATCH(BT210,BT$1:BT209,0),1)=0,"",INDEX(AJ$1:AJ209,MATCH(BT210,BT$1:BT209,0),1)),"")</f>
        <v/>
      </c>
      <c r="AK210" s="2" t="str">
        <f>IFERROR(IF(INDEX(AK$1:AK209,MATCH(BT210,BT$1:BT209,0),1)=0,"",INDEX(AK$1:AK209,MATCH(BT210,BT$1:BT209,0),1)),"")</f>
        <v/>
      </c>
      <c r="AL210" s="31"/>
      <c r="AM210" s="31"/>
      <c r="AN210" s="2"/>
      <c r="AO210" s="4"/>
      <c r="AP210" s="4"/>
      <c r="AQ210" s="4"/>
      <c r="AR210" s="4"/>
      <c r="AS210" s="4"/>
      <c r="AT210" s="4"/>
      <c r="AU210" s="4"/>
      <c r="AV210" s="4"/>
      <c r="AW210" s="4"/>
      <c r="AY210" s="7"/>
      <c r="AZ210" s="47"/>
      <c r="BA210" s="66"/>
      <c r="BB210" s="66"/>
      <c r="BC210" s="66"/>
      <c r="BD210" s="78"/>
      <c r="BE210" s="66"/>
      <c r="BF210" s="66"/>
      <c r="BG210" s="4"/>
      <c r="BH210" s="69"/>
      <c r="BI210" s="4"/>
      <c r="BJ210" s="4"/>
      <c r="BK210" s="9" t="s">
        <v>157</v>
      </c>
      <c r="BL210" s="7"/>
      <c r="BM210" s="7"/>
      <c r="BN210" s="7"/>
      <c r="BO210" s="286"/>
      <c r="BP210" s="22"/>
      <c r="BQ210" s="7" t="str">
        <f t="shared" ca="1" si="53"/>
        <v/>
      </c>
      <c r="BR210" s="75" t="str">
        <f t="shared" si="54"/>
        <v/>
      </c>
      <c r="BS210" s="75" t="str">
        <f t="shared" si="55"/>
        <v/>
      </c>
      <c r="BT210" s="5" t="str">
        <f t="shared" si="56"/>
        <v/>
      </c>
      <c r="BU210" s="79" t="str">
        <f t="shared" si="57"/>
        <v/>
      </c>
      <c r="BV210" s="79" t="str">
        <f t="shared" si="58"/>
        <v/>
      </c>
      <c r="BW210" s="79" t="str">
        <f t="shared" si="59"/>
        <v/>
      </c>
      <c r="CC210" s="4" t="str">
        <f>IF(IFERROR(VLOOKUP(C210,C211:C$1993,1,0),"")="","",COUNTIF(C:C,C210))</f>
        <v/>
      </c>
      <c r="CG210" s="5" t="str">
        <f>IF(B210="","",IF(CC210="",1+(MAX(CG$2:CG209)),""))</f>
        <v/>
      </c>
      <c r="CH210" s="5" t="str">
        <f t="shared" si="60"/>
        <v/>
      </c>
      <c r="CI210" s="5" t="str">
        <f t="shared" si="61"/>
        <v/>
      </c>
      <c r="CJ210" s="14" t="str">
        <f t="shared" si="62"/>
        <v/>
      </c>
      <c r="CK210" s="25"/>
      <c r="CL210" s="15"/>
      <c r="CM210" s="5" t="str">
        <f t="shared" si="63"/>
        <v/>
      </c>
      <c r="CP210" s="5" t="str">
        <f t="shared" si="64"/>
        <v/>
      </c>
      <c r="CQ210" s="5" t="str">
        <f>IF(BT210="","",IFERROR(IF(VLOOKUP(BT210,BT$2:BT209,1,0)=0,"",""),BT210))</f>
        <v/>
      </c>
      <c r="CR210" s="22" t="str">
        <f>IF(CQ210="","",(IFERROR(VLOOKUP(MID(CQ210,1,1),$DI$2:DM$28,3,0),0)+IFERROR(VLOOKUP(MID(CQ210,2,1),DI$2:DM$28,4,0),0)+IFERROR(VLOOKUP(MID(CQ210,3,1),DI$2:DM$28,5,0),0)+(ROW(CQ210)/1000000000000)))</f>
        <v/>
      </c>
      <c r="CT210" s="5">
        <v>209</v>
      </c>
      <c r="CU210" s="5" t="str">
        <f>IFERROR(VLOOKUP(CT210,CP$2:CQ1286,2,0),"")</f>
        <v/>
      </c>
      <c r="DO210" s="5" t="e">
        <f>IF(REPORTE!AH$2="si",IF(C210=VALUE(REPORTE!C$22),IF(SUM(DO211:DO$1993),CONCATENATE(INT(B210),", "),INT(B210)),""),IF(C210=VALUE(REPORTE!C$21),IF(SUM(DO211:DO$1993),CONCATENATE(INT(B210),", "),INT(B210)),""))</f>
        <v>#VALUE!</v>
      </c>
    </row>
    <row r="211" spans="1:120" s="5" customFormat="1" ht="15" customHeight="1" x14ac:dyDescent="0.25">
      <c r="A211" s="4" t="str">
        <f t="shared" ca="1" si="51"/>
        <v/>
      </c>
      <c r="B211" s="6"/>
      <c r="C211" s="8"/>
      <c r="D211" s="1" t="str">
        <f>IFERROR(INDEX('padron cfe'!B:B,MATCH(DATOS!C211,'padron cfe'!A:A,0),1),"")</f>
        <v/>
      </c>
      <c r="E211" s="1"/>
      <c r="F211" s="7"/>
      <c r="G211" s="9" t="s">
        <v>157</v>
      </c>
      <c r="H211" s="5" t="str">
        <f>IF(F211="","",IFERROR(CONCATENATE("PEUA",VLOOKUP(ESTADO,REPORTE!AV$2:AW$33,2,0),DIDTRITO_FORM,CADER_FORM,IFERROR(INDEX(CA:CA,MATCH(DAY(F211),BZ:BZ,0),1),DAY(F211)),IFERROR(INDEX(CA:CA,MATCH(MONTH(F211),BZ:BZ,0),1),MONTH(F211)),YEAR(F211),G211),""))</f>
        <v/>
      </c>
      <c r="I211" s="4"/>
      <c r="J211" s="66"/>
      <c r="K211" s="66"/>
      <c r="L211" s="66"/>
      <c r="M211" s="2" t="str">
        <f>IFERROR(INDEX('padron cfe'!C:C,MATCH(DATOS!C211,'padron cfe'!A:A,0),1),"")</f>
        <v/>
      </c>
      <c r="N211" s="66" t="str">
        <f>IFERROR(IF(BT211="","",IF(INDEX(N$1:N210,MATCH(BT211,BT$1:BT210,0),1)=0,"",INDEX(N$1:N210,MATCH(BT211,BT$1:BT210,0),1))),"")</f>
        <v/>
      </c>
      <c r="O211" s="66" t="str">
        <f>IFERROR(IF(BT211="","",IF(INDEX(O$1:O210,MATCH(BT211,BT$1:BT210,0),1)=0,"",INDEX(O$1:O210,MATCH(BT211,BT$1:BT210,0),1))),"")</f>
        <v/>
      </c>
      <c r="P211" s="4"/>
      <c r="Q211" s="2"/>
      <c r="R211" s="66"/>
      <c r="T211" s="66"/>
      <c r="U211" s="5" t="str">
        <f>IFERROR(IF(INDEX(U$1:U210,MATCH(T211,T$1:T210,0),1)=0,"",INDEX(U$1:U210,MATCH(T211,T$1:T210,0),1)),"")</f>
        <v/>
      </c>
      <c r="V211" s="66"/>
      <c r="W211" s="5" t="str">
        <f>IFERROR(IF(INDEX(W$1:W210,MATCH(V211,V$1:V210,0),1)=0,"",INDEX(W$1:W210,MATCH(V211,V$1:V210,0),1)),"")</f>
        <v/>
      </c>
      <c r="X211" s="2" t="str">
        <f>IFERROR(INDEX('padron cfe'!D:D,MATCH(DATOS!C211,'padron cfe'!A:A,0),1),"")</f>
        <v/>
      </c>
      <c r="Y211" s="4"/>
      <c r="Z211" s="4"/>
      <c r="AA211" s="4"/>
      <c r="AB211" s="4"/>
      <c r="AC211" s="6" t="s">
        <v>157</v>
      </c>
      <c r="AD211" s="4"/>
      <c r="AE211" s="4" t="str">
        <f t="shared" si="52"/>
        <v/>
      </c>
      <c r="AF211" s="4"/>
      <c r="AG211" s="4"/>
      <c r="AH211" s="4"/>
      <c r="AI211" s="2" t="str">
        <f>IFERROR(IF(INDEX(AI$1:AI210,MATCH(BT211,BT$1:BT210,0),1)=0,"",INDEX(AI$1:AI210,MATCH(BT211,BT$1:BT210,0),1)),"")</f>
        <v/>
      </c>
      <c r="AJ211" s="2" t="str">
        <f>IFERROR(IF(INDEX(AJ$1:AJ210,MATCH(BT211,BT$1:BT210,0),1)=0,"",INDEX(AJ$1:AJ210,MATCH(BT211,BT$1:BT210,0),1)),"")</f>
        <v/>
      </c>
      <c r="AK211" s="2" t="str">
        <f>IFERROR(IF(INDEX(AK$1:AK210,MATCH(BT211,BT$1:BT210,0),1)=0,"",INDEX(AK$1:AK210,MATCH(BT211,BT$1:BT210,0),1)),"")</f>
        <v/>
      </c>
      <c r="AL211" s="31"/>
      <c r="AM211" s="31"/>
      <c r="AN211" s="2"/>
      <c r="AO211" s="4"/>
      <c r="AP211" s="4"/>
      <c r="AQ211" s="4"/>
      <c r="AR211" s="4"/>
      <c r="AS211" s="4"/>
      <c r="AT211" s="4"/>
      <c r="AU211" s="4"/>
      <c r="AV211" s="4"/>
      <c r="AW211" s="4"/>
      <c r="AY211" s="7"/>
      <c r="AZ211" s="47"/>
      <c r="BA211" s="66"/>
      <c r="BB211" s="66"/>
      <c r="BC211" s="66"/>
      <c r="BD211" s="78"/>
      <c r="BE211" s="66"/>
      <c r="BF211" s="66"/>
      <c r="BG211" s="4"/>
      <c r="BH211" s="69"/>
      <c r="BI211" s="4"/>
      <c r="BJ211" s="4"/>
      <c r="BK211" s="9"/>
      <c r="BL211" s="7"/>
      <c r="BM211" s="7"/>
      <c r="BN211" s="7"/>
      <c r="BO211" s="286"/>
      <c r="BP211" s="22"/>
      <c r="BQ211" s="7" t="str">
        <f t="shared" ca="1" si="53"/>
        <v/>
      </c>
      <c r="BR211" s="75" t="str">
        <f t="shared" si="54"/>
        <v/>
      </c>
      <c r="BS211" s="75" t="str">
        <f t="shared" si="55"/>
        <v/>
      </c>
      <c r="BT211" s="5" t="str">
        <f t="shared" si="56"/>
        <v/>
      </c>
      <c r="BU211" s="79" t="str">
        <f t="shared" si="57"/>
        <v/>
      </c>
      <c r="BV211" s="79" t="str">
        <f t="shared" si="58"/>
        <v/>
      </c>
      <c r="BW211" s="79" t="str">
        <f t="shared" si="59"/>
        <v/>
      </c>
      <c r="CC211" s="4" t="str">
        <f>IF(IFERROR(VLOOKUP(C211,C212:C$1993,1,0),"")="","",COUNTIF(C:C,C211))</f>
        <v/>
      </c>
      <c r="CG211" s="5" t="str">
        <f>IF(B211="","",IF(CC211="",1+(MAX(CG$2:CG210)),""))</f>
        <v/>
      </c>
      <c r="CH211" s="5" t="str">
        <f t="shared" si="60"/>
        <v/>
      </c>
      <c r="CI211" s="5" t="str">
        <f t="shared" si="61"/>
        <v/>
      </c>
      <c r="CJ211" s="14" t="str">
        <f t="shared" si="62"/>
        <v/>
      </c>
      <c r="CK211" s="25"/>
      <c r="CL211" s="15"/>
      <c r="CM211" s="5" t="str">
        <f t="shared" ref="CM211:CM216" si="65">CONCATENATE(AO211,AP211,AQ211,AR211,AS211)</f>
        <v/>
      </c>
      <c r="CP211" s="5" t="str">
        <f t="shared" si="64"/>
        <v/>
      </c>
      <c r="CQ211" s="5" t="str">
        <f>IF(BT211="","",IFERROR(IF(VLOOKUP(BT211,BT$2:BT210,1,0)=0,"",""),BT211))</f>
        <v/>
      </c>
      <c r="CR211" s="22" t="str">
        <f>IF(CQ211="","",(IFERROR(VLOOKUP(MID(CQ211,1,1),$DI$2:DM$28,3,0),0)+IFERROR(VLOOKUP(MID(CQ211,2,1),DI$2:DM$28,4,0),0)+IFERROR(VLOOKUP(MID(CQ211,3,1),DI$2:DM$28,5,0),0)+(ROW(CQ211)/1000000000000)))</f>
        <v/>
      </c>
      <c r="CT211" s="5">
        <v>210</v>
      </c>
      <c r="CU211" s="5" t="str">
        <f>IFERROR(VLOOKUP(CT211,CP$2:CQ1287,2,0),"")</f>
        <v/>
      </c>
      <c r="DO211" s="5" t="e">
        <f>IF(REPORTE!AH$2="si",IF(C211=VALUE(REPORTE!C$22),IF(SUM(DO212:DO$1993),CONCATENATE(INT(B211),", "),INT(B211)),""),IF(C211=VALUE(REPORTE!C$21),IF(SUM(DO212:DO$1993),CONCATENATE(INT(B211),", "),INT(B211)),""))</f>
        <v>#VALUE!</v>
      </c>
    </row>
    <row r="212" spans="1:120" s="5" customFormat="1" ht="15" customHeight="1" x14ac:dyDescent="0.25">
      <c r="A212" s="4" t="str">
        <f t="shared" ca="1" si="51"/>
        <v/>
      </c>
      <c r="B212" s="6"/>
      <c r="C212" s="8"/>
      <c r="D212" s="1" t="str">
        <f>IFERROR(INDEX('padron cfe'!B:B,MATCH(DATOS!C212,'padron cfe'!A:A,0),1),"")</f>
        <v/>
      </c>
      <c r="E212" s="1"/>
      <c r="F212" s="7"/>
      <c r="G212" s="9" t="s">
        <v>157</v>
      </c>
      <c r="H212" s="5" t="str">
        <f>IF(F212="","",IFERROR(CONCATENATE("PEUA",VLOOKUP(ESTADO,REPORTE!AV$2:AW$33,2,0),DIDTRITO_FORM,CADER_FORM,IFERROR(INDEX(CA:CA,MATCH(DAY(F212),BZ:BZ,0),1),DAY(F212)),IFERROR(INDEX(CA:CA,MATCH(MONTH(F212),BZ:BZ,0),1),MONTH(F212)),YEAR(F212),G212),""))</f>
        <v/>
      </c>
      <c r="I212" s="4"/>
      <c r="J212" s="66"/>
      <c r="K212" s="66"/>
      <c r="L212" s="66"/>
      <c r="M212" s="2" t="str">
        <f>IFERROR(INDEX('padron cfe'!C:C,MATCH(DATOS!C212,'padron cfe'!A:A,0),1),"")</f>
        <v/>
      </c>
      <c r="N212" s="66" t="str">
        <f>IFERROR(IF(BT212="","",IF(INDEX(N$1:N211,MATCH(BT212,BT$1:BT211,0),1)=0,"",INDEX(N$1:N211,MATCH(BT212,BT$1:BT211,0),1))),"")</f>
        <v/>
      </c>
      <c r="O212" s="66" t="str">
        <f>IFERROR(IF(BT212="","",IF(INDEX(O$1:O211,MATCH(BT212,BT$1:BT211,0),1)=0,"",INDEX(O$1:O211,MATCH(BT212,BT$1:BT211,0),1))),"")</f>
        <v/>
      </c>
      <c r="P212" s="4"/>
      <c r="Q212" s="2"/>
      <c r="R212" s="66"/>
      <c r="T212" s="66"/>
      <c r="U212" s="5" t="str">
        <f>IFERROR(IF(INDEX(U$1:U211,MATCH(T212,T$1:T211,0),1)=0,"",INDEX(U$1:U211,MATCH(T212,T$1:T211,0),1)),"")</f>
        <v/>
      </c>
      <c r="V212" s="66"/>
      <c r="W212" s="5" t="str">
        <f>IFERROR(IF(INDEX(W$1:W211,MATCH(V212,V$1:V211,0),1)=0,"",INDEX(W$1:W211,MATCH(V212,V$1:V211,0),1)),"")</f>
        <v/>
      </c>
      <c r="X212" s="2" t="str">
        <f>IFERROR(INDEX('padron cfe'!D:D,MATCH(DATOS!C212,'padron cfe'!A:A,0),1),"")</f>
        <v/>
      </c>
      <c r="Y212" s="4"/>
      <c r="Z212" s="4"/>
      <c r="AA212" s="4"/>
      <c r="AB212" s="4"/>
      <c r="AC212" s="6" t="s">
        <v>157</v>
      </c>
      <c r="AD212" s="4"/>
      <c r="AE212" s="4" t="str">
        <f t="shared" si="52"/>
        <v/>
      </c>
      <c r="AF212" s="4"/>
      <c r="AG212" s="4"/>
      <c r="AH212" s="4"/>
      <c r="AI212" s="2" t="str">
        <f>IFERROR(IF(INDEX(AI$1:AI211,MATCH(BT212,BT$1:BT211,0),1)=0,"",INDEX(AI$1:AI211,MATCH(BT212,BT$1:BT211,0),1)),"")</f>
        <v/>
      </c>
      <c r="AJ212" s="2" t="str">
        <f>IFERROR(IF(INDEX(AJ$1:AJ211,MATCH(BT212,BT$1:BT211,0),1)=0,"",INDEX(AJ$1:AJ211,MATCH(BT212,BT$1:BT211,0),1)),"")</f>
        <v/>
      </c>
      <c r="AK212" s="2" t="str">
        <f>IFERROR(IF(INDEX(AK$1:AK211,MATCH(BT212,BT$1:BT211,0),1)=0,"",INDEX(AK$1:AK211,MATCH(BT212,BT$1:BT211,0),1)),"")</f>
        <v/>
      </c>
      <c r="AL212" s="31"/>
      <c r="AM212" s="31"/>
      <c r="AN212" s="2"/>
      <c r="AO212" s="4"/>
      <c r="AP212" s="4"/>
      <c r="AQ212" s="4"/>
      <c r="AR212" s="4"/>
      <c r="AS212" s="4"/>
      <c r="AT212" s="4"/>
      <c r="AU212" s="4"/>
      <c r="AV212" s="4"/>
      <c r="AW212" s="4"/>
      <c r="AY212" s="7"/>
      <c r="AZ212" s="47"/>
      <c r="BA212" s="66"/>
      <c r="BB212" s="66"/>
      <c r="BC212" s="66"/>
      <c r="BD212" s="78"/>
      <c r="BE212" s="66"/>
      <c r="BF212" s="66"/>
      <c r="BG212" s="4"/>
      <c r="BH212" s="69"/>
      <c r="BI212" s="4"/>
      <c r="BJ212" s="4"/>
      <c r="BK212" s="9" t="s">
        <v>157</v>
      </c>
      <c r="BL212" s="7"/>
      <c r="BM212" s="7"/>
      <c r="BN212" s="7"/>
      <c r="BO212" s="286"/>
      <c r="BP212" s="22"/>
      <c r="BQ212" s="7" t="str">
        <f t="shared" ca="1" si="53"/>
        <v/>
      </c>
      <c r="BR212" s="75" t="str">
        <f t="shared" si="54"/>
        <v/>
      </c>
      <c r="BS212" s="75" t="str">
        <f t="shared" si="55"/>
        <v/>
      </c>
      <c r="BT212" s="5" t="str">
        <f t="shared" si="56"/>
        <v/>
      </c>
      <c r="BU212" s="79" t="str">
        <f t="shared" si="57"/>
        <v/>
      </c>
      <c r="BV212" s="79" t="str">
        <f t="shared" si="58"/>
        <v/>
      </c>
      <c r="BW212" s="79" t="str">
        <f t="shared" si="59"/>
        <v/>
      </c>
      <c r="CC212" s="4" t="str">
        <f>IF(IFERROR(VLOOKUP(C212,C213:C$1993,1,0),"")="","",COUNTIF(C:C,C212))</f>
        <v/>
      </c>
      <c r="CG212" s="5" t="str">
        <f>IF(B212="","",IF(CC212="",1+(MAX(CG$2:CG211)),""))</f>
        <v/>
      </c>
      <c r="CH212" s="5" t="str">
        <f t="shared" si="60"/>
        <v/>
      </c>
      <c r="CI212" s="5" t="str">
        <f t="shared" si="61"/>
        <v/>
      </c>
      <c r="CJ212" s="14" t="str">
        <f t="shared" si="62"/>
        <v/>
      </c>
      <c r="CK212" s="25"/>
      <c r="CL212" s="15"/>
      <c r="CM212" s="5" t="str">
        <f t="shared" si="65"/>
        <v/>
      </c>
      <c r="CP212" s="5" t="str">
        <f t="shared" si="64"/>
        <v/>
      </c>
      <c r="CQ212" s="5" t="str">
        <f>IF(BT212="","",IFERROR(IF(VLOOKUP(BT212,BT$2:BT211,1,0)=0,"",""),BT212))</f>
        <v/>
      </c>
      <c r="CR212" s="22" t="str">
        <f>IF(CQ212="","",(IFERROR(VLOOKUP(MID(CQ212,1,1),$DI$2:DM$28,3,0),0)+IFERROR(VLOOKUP(MID(CQ212,2,1),DI$2:DM$28,4,0),0)+IFERROR(VLOOKUP(MID(CQ212,3,1),DI$2:DM$28,5,0),0)+(ROW(CQ212)/1000000000000)))</f>
        <v/>
      </c>
      <c r="CT212" s="5">
        <v>211</v>
      </c>
      <c r="CU212" s="5" t="str">
        <f>IFERROR(VLOOKUP(CT212,CP$2:CQ1288,2,0),"")</f>
        <v/>
      </c>
      <c r="DO212" s="5" t="e">
        <f>IF(REPORTE!AH$2="si",IF(C212=VALUE(REPORTE!C$22),IF(SUM(DO213:DO$1993),CONCATENATE(INT(B212),", "),INT(B212)),""),IF(C212=VALUE(REPORTE!C$21),IF(SUM(DO213:DO$1993),CONCATENATE(INT(B212),", "),INT(B212)),""))</f>
        <v>#VALUE!</v>
      </c>
      <c r="DP212" s="5" t="e">
        <f>CONCATENATE(DO212,DO213,DO214,DO215,DO216,DO217,DO218,DO219,DO220,DO221,DO222,DO223,DO224,DO225,DO226,DO227,DO228,DO229,DO230,DO231,DO232,DO233,DO234,DO235,DO236,DO237,DO238,DO239,DO240,DO241,DO242,DO243,DO244,DO245,DO246,DO247,DO248,DO249,DO250,DO251,DO252,DO253)</f>
        <v>#VALUE!</v>
      </c>
    </row>
    <row r="213" spans="1:120" s="5" customFormat="1" ht="15" customHeight="1" x14ac:dyDescent="0.25">
      <c r="A213" s="4" t="str">
        <f t="shared" ca="1" si="51"/>
        <v/>
      </c>
      <c r="B213" s="6"/>
      <c r="C213" s="8"/>
      <c r="D213" s="1" t="str">
        <f>IFERROR(INDEX('padron cfe'!B:B,MATCH(DATOS!C213,'padron cfe'!A:A,0),1),"")</f>
        <v/>
      </c>
      <c r="E213" s="1"/>
      <c r="F213" s="7"/>
      <c r="G213" s="9" t="s">
        <v>157</v>
      </c>
      <c r="H213" s="5" t="str">
        <f>IF(F213="","",IFERROR(CONCATENATE("PEUA",VLOOKUP(ESTADO,REPORTE!AV$2:AW$33,2,0),DIDTRITO_FORM,CADER_FORM,IFERROR(INDEX(CA:CA,MATCH(DAY(F213),BZ:BZ,0),1),DAY(F213)),IFERROR(INDEX(CA:CA,MATCH(MONTH(F213),BZ:BZ,0),1),MONTH(F213)),YEAR(F213),G213),""))</f>
        <v/>
      </c>
      <c r="I213" s="4"/>
      <c r="J213" s="66"/>
      <c r="K213" s="66"/>
      <c r="L213" s="66"/>
      <c r="M213" s="2" t="str">
        <f>IFERROR(INDEX('padron cfe'!C:C,MATCH(DATOS!C213,'padron cfe'!A:A,0),1),"")</f>
        <v/>
      </c>
      <c r="N213" s="66" t="str">
        <f>IFERROR(IF(BT213="","",IF(INDEX(N$1:N212,MATCH(BT213,BT$1:BT212,0),1)=0,"",INDEX(N$1:N212,MATCH(BT213,BT$1:BT212,0),1))),"")</f>
        <v/>
      </c>
      <c r="O213" s="66" t="str">
        <f>IFERROR(IF(BT213="","",IF(INDEX(O$1:O212,MATCH(BT213,BT$1:BT212,0),1)=0,"",INDEX(O$1:O212,MATCH(BT213,BT$1:BT212,0),1))),"")</f>
        <v/>
      </c>
      <c r="P213" s="4"/>
      <c r="Q213" s="2"/>
      <c r="R213" s="66"/>
      <c r="T213" s="66"/>
      <c r="U213" s="5" t="str">
        <f>IFERROR(IF(INDEX(U$1:U212,MATCH(T213,T$1:T212,0),1)=0,"",INDEX(U$1:U212,MATCH(T213,T$1:T212,0),1)),"")</f>
        <v/>
      </c>
      <c r="V213" s="66"/>
      <c r="W213" s="5" t="str">
        <f>IFERROR(IF(INDEX(W$1:W212,MATCH(V213,V$1:V212,0),1)=0,"",INDEX(W$1:W212,MATCH(V213,V$1:V212,0),1)),"")</f>
        <v/>
      </c>
      <c r="X213" s="2" t="str">
        <f>IFERROR(INDEX('padron cfe'!D:D,MATCH(DATOS!C213,'padron cfe'!A:A,0),1),"")</f>
        <v/>
      </c>
      <c r="Y213" s="4"/>
      <c r="Z213" s="4"/>
      <c r="AA213" s="4"/>
      <c r="AB213" s="4"/>
      <c r="AC213" s="6" t="s">
        <v>157</v>
      </c>
      <c r="AD213" s="4"/>
      <c r="AE213" s="4" t="str">
        <f t="shared" si="52"/>
        <v/>
      </c>
      <c r="AF213" s="4"/>
      <c r="AG213" s="4"/>
      <c r="AH213" s="4"/>
      <c r="AI213" s="2" t="str">
        <f>IFERROR(IF(INDEX(AI$1:AI212,MATCH(BT213,BT$1:BT212,0),1)=0,"",INDEX(AI$1:AI212,MATCH(BT213,BT$1:BT212,0),1)),"")</f>
        <v/>
      </c>
      <c r="AJ213" s="2" t="str">
        <f>IFERROR(IF(INDEX(AJ$1:AJ212,MATCH(BT213,BT$1:BT212,0),1)=0,"",INDEX(AJ$1:AJ212,MATCH(BT213,BT$1:BT212,0),1)),"")</f>
        <v/>
      </c>
      <c r="AK213" s="2" t="str">
        <f>IFERROR(IF(INDEX(AK$1:AK212,MATCH(BT213,BT$1:BT212,0),1)=0,"",INDEX(AK$1:AK212,MATCH(BT213,BT$1:BT212,0),1)),"")</f>
        <v/>
      </c>
      <c r="AL213" s="31"/>
      <c r="AM213" s="31"/>
      <c r="AN213" s="2"/>
      <c r="AO213" s="4"/>
      <c r="AP213" s="4"/>
      <c r="AQ213" s="4"/>
      <c r="AR213" s="4"/>
      <c r="AS213" s="4"/>
      <c r="AT213" s="4"/>
      <c r="AU213" s="4"/>
      <c r="AV213" s="4"/>
      <c r="AW213" s="4"/>
      <c r="AY213" s="7"/>
      <c r="AZ213" s="47"/>
      <c r="BA213" s="66"/>
      <c r="BB213" s="66"/>
      <c r="BC213" s="66"/>
      <c r="BD213" s="78"/>
      <c r="BE213" s="66"/>
      <c r="BF213" s="66"/>
      <c r="BG213" s="4"/>
      <c r="BH213" s="69"/>
      <c r="BI213" s="4"/>
      <c r="BJ213" s="4"/>
      <c r="BK213" s="9"/>
      <c r="BL213" s="7"/>
      <c r="BM213" s="7"/>
      <c r="BN213" s="7"/>
      <c r="BO213" s="286"/>
      <c r="BP213" s="22"/>
      <c r="BQ213" s="7" t="str">
        <f t="shared" ca="1" si="53"/>
        <v/>
      </c>
      <c r="BR213" s="75" t="str">
        <f t="shared" si="54"/>
        <v/>
      </c>
      <c r="BS213" s="75" t="str">
        <f t="shared" si="55"/>
        <v/>
      </c>
      <c r="BT213" s="5" t="str">
        <f t="shared" si="56"/>
        <v/>
      </c>
      <c r="BU213" s="79" t="str">
        <f t="shared" si="57"/>
        <v/>
      </c>
      <c r="BV213" s="79" t="str">
        <f t="shared" si="58"/>
        <v/>
      </c>
      <c r="BW213" s="79" t="str">
        <f t="shared" si="59"/>
        <v/>
      </c>
      <c r="CC213" s="4" t="str">
        <f>IF(IFERROR(VLOOKUP(C213,C214:C$1993,1,0),"")="","",COUNTIF(C:C,C213))</f>
        <v/>
      </c>
      <c r="CG213" s="5" t="str">
        <f>IF(B213="","",IF(CC213="",1+(MAX(CG$2:CG212)),""))</f>
        <v/>
      </c>
      <c r="CH213" s="5" t="str">
        <f t="shared" si="60"/>
        <v/>
      </c>
      <c r="CI213" s="5" t="str">
        <f t="shared" si="61"/>
        <v/>
      </c>
      <c r="CJ213" s="14" t="str">
        <f t="shared" si="62"/>
        <v/>
      </c>
      <c r="CK213" s="25"/>
      <c r="CL213" s="15"/>
      <c r="CM213" s="5" t="str">
        <f t="shared" si="65"/>
        <v/>
      </c>
      <c r="CP213" s="5" t="str">
        <f t="shared" si="64"/>
        <v/>
      </c>
      <c r="CQ213" s="5" t="str">
        <f>IF(BT213="","",IFERROR(IF(VLOOKUP(BT213,BT$2:BT212,1,0)=0,"",""),BT213))</f>
        <v/>
      </c>
      <c r="CR213" s="22" t="str">
        <f>IF(CQ213="","",(IFERROR(VLOOKUP(MID(CQ213,1,1),$DI$2:DM$28,3,0),0)+IFERROR(VLOOKUP(MID(CQ213,2,1),DI$2:DM$28,4,0),0)+IFERROR(VLOOKUP(MID(CQ213,3,1),DI$2:DM$28,5,0),0)+(ROW(CQ213)/1000000000000)))</f>
        <v/>
      </c>
      <c r="CT213" s="5">
        <v>212</v>
      </c>
      <c r="CU213" s="5" t="str">
        <f>IFERROR(VLOOKUP(CT213,CP$2:CQ1289,2,0),"")</f>
        <v/>
      </c>
      <c r="DO213" s="5" t="e">
        <f>IF(REPORTE!AH$2="si",IF(C213=VALUE(REPORTE!C$22),IF(SUM(DO214:DO$1993),CONCATENATE(INT(B213),", "),INT(B213)),""),IF(C213=VALUE(REPORTE!C$21),IF(SUM(DO214:DO$1993),CONCATENATE(INT(B213),", "),INT(B213)),""))</f>
        <v>#VALUE!</v>
      </c>
    </row>
    <row r="214" spans="1:120" s="5" customFormat="1" ht="15" customHeight="1" x14ac:dyDescent="0.25">
      <c r="A214" s="4" t="str">
        <f t="shared" ca="1" si="51"/>
        <v/>
      </c>
      <c r="B214" s="6"/>
      <c r="C214" s="8"/>
      <c r="D214" s="1" t="str">
        <f>IFERROR(INDEX('padron cfe'!B:B,MATCH(DATOS!C214,'padron cfe'!A:A,0),1),"")</f>
        <v/>
      </c>
      <c r="E214" s="1"/>
      <c r="F214" s="7"/>
      <c r="G214" s="9" t="s">
        <v>157</v>
      </c>
      <c r="H214" s="5" t="str">
        <f>IF(F214="","",IFERROR(CONCATENATE("PEUA",VLOOKUP(ESTADO,REPORTE!AV$2:AW$33,2,0),DIDTRITO_FORM,CADER_FORM,IFERROR(INDEX(CA:CA,MATCH(DAY(F214),BZ:BZ,0),1),DAY(F214)),IFERROR(INDEX(CA:CA,MATCH(MONTH(F214),BZ:BZ,0),1),MONTH(F214)),YEAR(F214),G214),""))</f>
        <v/>
      </c>
      <c r="I214" s="4"/>
      <c r="J214" s="66"/>
      <c r="K214" s="66"/>
      <c r="L214" s="66"/>
      <c r="M214" s="2" t="str">
        <f>IFERROR(INDEX('padron cfe'!C:C,MATCH(DATOS!C214,'padron cfe'!A:A,0),1),"")</f>
        <v/>
      </c>
      <c r="N214" s="66" t="str">
        <f>IFERROR(IF(BT214="","",IF(INDEX(N$1:N213,MATCH(BT214,BT$1:BT213,0),1)=0,"",INDEX(N$1:N213,MATCH(BT214,BT$1:BT213,0),1))),"")</f>
        <v/>
      </c>
      <c r="O214" s="66" t="str">
        <f>IFERROR(IF(BT214="","",IF(INDEX(O$1:O213,MATCH(BT214,BT$1:BT213,0),1)=0,"",INDEX(O$1:O213,MATCH(BT214,BT$1:BT213,0),1))),"")</f>
        <v/>
      </c>
      <c r="P214" s="4"/>
      <c r="Q214" s="2"/>
      <c r="R214" s="66"/>
      <c r="T214" s="66"/>
      <c r="U214" s="5" t="str">
        <f>IFERROR(IF(INDEX(U$1:U213,MATCH(T214,T$1:T213,0),1)=0,"",INDEX(U$1:U213,MATCH(T214,T$1:T213,0),1)),"")</f>
        <v/>
      </c>
      <c r="V214" s="66"/>
      <c r="W214" s="5" t="str">
        <f>IFERROR(IF(INDEX(W$1:W213,MATCH(V214,V$1:V213,0),1)=0,"",INDEX(W$1:W213,MATCH(V214,V$1:V213,0),1)),"")</f>
        <v/>
      </c>
      <c r="X214" s="2" t="str">
        <f>IFERROR(INDEX('padron cfe'!D:D,MATCH(DATOS!C214,'padron cfe'!A:A,0),1),"")</f>
        <v/>
      </c>
      <c r="Y214" s="4"/>
      <c r="Z214" s="4"/>
      <c r="AA214" s="4"/>
      <c r="AB214" s="4"/>
      <c r="AC214" s="6" t="s">
        <v>157</v>
      </c>
      <c r="AD214" s="4"/>
      <c r="AE214" s="4" t="str">
        <f t="shared" si="52"/>
        <v/>
      </c>
      <c r="AF214" s="4"/>
      <c r="AG214" s="4"/>
      <c r="AH214" s="4"/>
      <c r="AI214" s="2" t="str">
        <f>IFERROR(IF(INDEX(AI$1:AI213,MATCH(BT214,BT$1:BT213,0),1)=0,"",INDEX(AI$1:AI213,MATCH(BT214,BT$1:BT213,0),1)),"")</f>
        <v/>
      </c>
      <c r="AJ214" s="2" t="str">
        <f>IFERROR(IF(INDEX(AJ$1:AJ213,MATCH(BT214,BT$1:BT213,0),1)=0,"",INDEX(AJ$1:AJ213,MATCH(BT214,BT$1:BT213,0),1)),"")</f>
        <v/>
      </c>
      <c r="AK214" s="2" t="str">
        <f>IFERROR(IF(INDEX(AK$1:AK213,MATCH(BT214,BT$1:BT213,0),1)=0,"",INDEX(AK$1:AK213,MATCH(BT214,BT$1:BT213,0),1)),"")</f>
        <v/>
      </c>
      <c r="AL214" s="31"/>
      <c r="AM214" s="31"/>
      <c r="AN214" s="2"/>
      <c r="AO214" s="4"/>
      <c r="AP214" s="4"/>
      <c r="AQ214" s="4"/>
      <c r="AR214" s="4"/>
      <c r="AS214" s="4"/>
      <c r="AT214" s="4"/>
      <c r="AU214" s="4"/>
      <c r="AV214" s="4"/>
      <c r="AW214" s="4"/>
      <c r="AY214" s="7"/>
      <c r="AZ214" s="47"/>
      <c r="BA214" s="66"/>
      <c r="BB214" s="66"/>
      <c r="BC214" s="66"/>
      <c r="BD214" s="78"/>
      <c r="BE214" s="66"/>
      <c r="BF214" s="66"/>
      <c r="BG214" s="4"/>
      <c r="BH214" s="69"/>
      <c r="BI214" s="4"/>
      <c r="BJ214" s="4"/>
      <c r="BK214" s="9" t="s">
        <v>157</v>
      </c>
      <c r="BL214" s="7"/>
      <c r="BM214" s="7"/>
      <c r="BN214" s="7"/>
      <c r="BO214" s="286"/>
      <c r="BP214" s="22"/>
      <c r="BQ214" s="7" t="str">
        <f t="shared" ca="1" si="53"/>
        <v/>
      </c>
      <c r="BR214" s="75" t="str">
        <f t="shared" si="54"/>
        <v/>
      </c>
      <c r="BS214" s="75" t="str">
        <f t="shared" si="55"/>
        <v/>
      </c>
      <c r="BT214" s="5" t="str">
        <f t="shared" si="56"/>
        <v/>
      </c>
      <c r="BU214" s="79" t="str">
        <f t="shared" si="57"/>
        <v/>
      </c>
      <c r="BV214" s="79" t="str">
        <f t="shared" si="58"/>
        <v/>
      </c>
      <c r="BW214" s="79" t="str">
        <f t="shared" si="59"/>
        <v/>
      </c>
      <c r="CC214" s="4" t="str">
        <f>IF(IFERROR(VLOOKUP(C214,C215:C$1993,1,0),"")="","",COUNTIF(C:C,C214))</f>
        <v/>
      </c>
      <c r="CG214" s="5" t="str">
        <f>IF(B214="","",IF(CC214="",1+(MAX(CG$2:CG213)),""))</f>
        <v/>
      </c>
      <c r="CH214" s="5" t="str">
        <f t="shared" si="60"/>
        <v/>
      </c>
      <c r="CI214" s="5" t="str">
        <f t="shared" si="61"/>
        <v/>
      </c>
      <c r="CJ214" s="14" t="str">
        <f t="shared" si="62"/>
        <v/>
      </c>
      <c r="CK214" s="25"/>
      <c r="CL214" s="15"/>
      <c r="CM214" s="5" t="str">
        <f t="shared" si="65"/>
        <v/>
      </c>
      <c r="CP214" s="5" t="str">
        <f t="shared" si="64"/>
        <v/>
      </c>
      <c r="CQ214" s="5" t="str">
        <f>IF(BT214="","",IFERROR(IF(VLOOKUP(BT214,BT$2:BT213,1,0)=0,"",""),BT214))</f>
        <v/>
      </c>
      <c r="CR214" s="22" t="str">
        <f>IF(CQ214="","",(IFERROR(VLOOKUP(MID(CQ214,1,1),$DI$2:DM$28,3,0),0)+IFERROR(VLOOKUP(MID(CQ214,2,1),DI$2:DM$28,4,0),0)+IFERROR(VLOOKUP(MID(CQ214,3,1),DI$2:DM$28,5,0),0)+(ROW(CQ214)/1000000000000)))</f>
        <v/>
      </c>
      <c r="CT214" s="5">
        <v>213</v>
      </c>
      <c r="CU214" s="5" t="str">
        <f>IFERROR(VLOOKUP(CT214,CP$2:CQ1290,2,0),"")</f>
        <v/>
      </c>
      <c r="DO214" s="5" t="e">
        <f>IF(REPORTE!AH$2="si",IF(C214=VALUE(REPORTE!C$22),IF(SUM(DO215:DO$1993),CONCATENATE(INT(B214),", "),INT(B214)),""),IF(C214=VALUE(REPORTE!C$21),IF(SUM(DO215:DO$1993),CONCATENATE(INT(B214),", "),INT(B214)),""))</f>
        <v>#VALUE!</v>
      </c>
    </row>
    <row r="215" spans="1:120" s="5" customFormat="1" ht="15" customHeight="1" x14ac:dyDescent="0.25">
      <c r="A215" s="4" t="str">
        <f t="shared" ca="1" si="51"/>
        <v/>
      </c>
      <c r="B215" s="6"/>
      <c r="C215" s="8"/>
      <c r="D215" s="1" t="str">
        <f>IFERROR(INDEX('padron cfe'!B:B,MATCH(DATOS!C215,'padron cfe'!A:A,0),1),"")</f>
        <v/>
      </c>
      <c r="E215" s="1"/>
      <c r="F215" s="7"/>
      <c r="G215" s="9" t="s">
        <v>157</v>
      </c>
      <c r="H215" s="5" t="str">
        <f>IF(F215="","",IFERROR(CONCATENATE("PEUA",VLOOKUP(ESTADO,REPORTE!AV$2:AW$33,2,0),DIDTRITO_FORM,CADER_FORM,IFERROR(INDEX(CA:CA,MATCH(DAY(F215),BZ:BZ,0),1),DAY(F215)),IFERROR(INDEX(CA:CA,MATCH(MONTH(F215),BZ:BZ,0),1),MONTH(F215)),YEAR(F215),G215),""))</f>
        <v/>
      </c>
      <c r="I215" s="4"/>
      <c r="J215" s="66"/>
      <c r="K215" s="66"/>
      <c r="L215" s="66"/>
      <c r="M215" s="2" t="str">
        <f>IFERROR(INDEX('padron cfe'!C:C,MATCH(DATOS!C215,'padron cfe'!A:A,0),1),"")</f>
        <v/>
      </c>
      <c r="N215" s="66" t="str">
        <f>IFERROR(IF(BT215="","",IF(INDEX(N$1:N214,MATCH(BT215,BT$1:BT214,0),1)=0,"",INDEX(N$1:N214,MATCH(BT215,BT$1:BT214,0),1))),"")</f>
        <v/>
      </c>
      <c r="O215" s="66" t="str">
        <f>IFERROR(IF(BT215="","",IF(INDEX(O$1:O214,MATCH(BT215,BT$1:BT214,0),1)=0,"",INDEX(O$1:O214,MATCH(BT215,BT$1:BT214,0),1))),"")</f>
        <v/>
      </c>
      <c r="P215" s="4"/>
      <c r="Q215" s="2"/>
      <c r="R215" s="66"/>
      <c r="T215" s="66"/>
      <c r="U215" s="5" t="str">
        <f>IFERROR(IF(INDEX(U$1:U214,MATCH(T215,T$1:T214,0),1)=0,"",INDEX(U$1:U214,MATCH(T215,T$1:T214,0),1)),"")</f>
        <v/>
      </c>
      <c r="V215" s="66"/>
      <c r="W215" s="5" t="str">
        <f>IFERROR(IF(INDEX(W$1:W214,MATCH(V215,V$1:V214,0),1)=0,"",INDEX(W$1:W214,MATCH(V215,V$1:V214,0),1)),"")</f>
        <v/>
      </c>
      <c r="X215" s="2" t="str">
        <f>IFERROR(INDEX('padron cfe'!D:D,MATCH(DATOS!C215,'padron cfe'!A:A,0),1),"")</f>
        <v/>
      </c>
      <c r="Y215" s="4"/>
      <c r="Z215" s="4"/>
      <c r="AA215" s="4"/>
      <c r="AB215" s="4"/>
      <c r="AC215" s="6" t="s">
        <v>157</v>
      </c>
      <c r="AD215" s="4"/>
      <c r="AE215" s="4" t="str">
        <f t="shared" si="52"/>
        <v/>
      </c>
      <c r="AF215" s="4"/>
      <c r="AG215" s="4"/>
      <c r="AH215" s="4"/>
      <c r="AI215" s="2" t="str">
        <f>IFERROR(IF(INDEX(AI$1:AI214,MATCH(BT215,BT$1:BT214,0),1)=0,"",INDEX(AI$1:AI214,MATCH(BT215,BT$1:BT214,0),1)),"")</f>
        <v/>
      </c>
      <c r="AJ215" s="2" t="str">
        <f>IFERROR(IF(INDEX(AJ$1:AJ214,MATCH(BT215,BT$1:BT214,0),1)=0,"",INDEX(AJ$1:AJ214,MATCH(BT215,BT$1:BT214,0),1)),"")</f>
        <v/>
      </c>
      <c r="AK215" s="2" t="str">
        <f>IFERROR(IF(INDEX(AK$1:AK214,MATCH(BT215,BT$1:BT214,0),1)=0,"",INDEX(AK$1:AK214,MATCH(BT215,BT$1:BT214,0),1)),"")</f>
        <v/>
      </c>
      <c r="AL215" s="31"/>
      <c r="AM215" s="31"/>
      <c r="AN215" s="2"/>
      <c r="AO215" s="4"/>
      <c r="AP215" s="4"/>
      <c r="AQ215" s="4"/>
      <c r="AR215" s="4"/>
      <c r="AS215" s="4"/>
      <c r="AT215" s="4"/>
      <c r="AU215" s="4"/>
      <c r="AV215" s="4"/>
      <c r="AW215" s="4"/>
      <c r="AY215" s="7"/>
      <c r="AZ215" s="47"/>
      <c r="BA215" s="66"/>
      <c r="BB215" s="66"/>
      <c r="BC215" s="66"/>
      <c r="BD215" s="78"/>
      <c r="BE215" s="66"/>
      <c r="BF215" s="66"/>
      <c r="BG215" s="4"/>
      <c r="BH215" s="69"/>
      <c r="BI215" s="4"/>
      <c r="BJ215" s="4"/>
      <c r="BK215" s="9"/>
      <c r="BL215" s="7"/>
      <c r="BM215" s="7"/>
      <c r="BN215" s="7"/>
      <c r="BO215" s="286"/>
      <c r="BP215" s="22"/>
      <c r="BQ215" s="7" t="str">
        <f t="shared" ca="1" si="53"/>
        <v/>
      </c>
      <c r="BR215" s="75" t="str">
        <f t="shared" si="54"/>
        <v/>
      </c>
      <c r="BS215" s="75" t="str">
        <f t="shared" si="55"/>
        <v/>
      </c>
      <c r="BT215" s="5" t="str">
        <f t="shared" si="56"/>
        <v/>
      </c>
      <c r="BU215" s="79" t="str">
        <f t="shared" si="57"/>
        <v/>
      </c>
      <c r="BV215" s="79" t="str">
        <f t="shared" si="58"/>
        <v/>
      </c>
      <c r="BW215" s="79" t="str">
        <f t="shared" si="59"/>
        <v/>
      </c>
      <c r="CC215" s="4" t="str">
        <f>IF(IFERROR(VLOOKUP(C215,C216:C$1993,1,0),"")="","",COUNTIF(C:C,C215))</f>
        <v/>
      </c>
      <c r="CG215" s="5" t="str">
        <f>IF(B215="","",IF(CC215="",1+(MAX(CG$2:CG214)),""))</f>
        <v/>
      </c>
      <c r="CH215" s="5" t="str">
        <f t="shared" si="60"/>
        <v/>
      </c>
      <c r="CI215" s="5" t="str">
        <f t="shared" si="61"/>
        <v/>
      </c>
      <c r="CJ215" s="14" t="str">
        <f t="shared" si="62"/>
        <v/>
      </c>
      <c r="CK215" s="25"/>
      <c r="CL215" s="15"/>
      <c r="CM215" s="5" t="str">
        <f t="shared" si="65"/>
        <v/>
      </c>
      <c r="CP215" s="5" t="str">
        <f t="shared" si="64"/>
        <v/>
      </c>
      <c r="CQ215" s="5" t="str">
        <f>IF(BT215="","",IFERROR(IF(VLOOKUP(BT215,BT$2:BT214,1,0)=0,"",""),BT215))</f>
        <v/>
      </c>
      <c r="CR215" s="22" t="str">
        <f>IF(CQ215="","",(IFERROR(VLOOKUP(MID(CQ215,1,1),$DI$2:DM$28,3,0),0)+IFERROR(VLOOKUP(MID(CQ215,2,1),DI$2:DM$28,4,0),0)+IFERROR(VLOOKUP(MID(CQ215,3,1),DI$2:DM$28,5,0),0)+(ROW(CQ215)/1000000000000)))</f>
        <v/>
      </c>
      <c r="CT215" s="5">
        <v>214</v>
      </c>
      <c r="CU215" s="5" t="str">
        <f>IFERROR(VLOOKUP(CT215,CP$2:CQ1291,2,0),"")</f>
        <v/>
      </c>
      <c r="DO215" s="5" t="e">
        <f>IF(REPORTE!AH$2="si",IF(C215=VALUE(REPORTE!C$22),IF(SUM(DO216:DO$1993),CONCATENATE(INT(B215),", "),INT(B215)),""),IF(C215=VALUE(REPORTE!C$21),IF(SUM(DO216:DO$1993),CONCATENATE(INT(B215),", "),INT(B215)),""))</f>
        <v>#VALUE!</v>
      </c>
    </row>
    <row r="216" spans="1:120" s="5" customFormat="1" ht="15" customHeight="1" x14ac:dyDescent="0.25">
      <c r="A216" s="4" t="str">
        <f t="shared" ca="1" si="51"/>
        <v/>
      </c>
      <c r="B216" s="6"/>
      <c r="C216" s="8"/>
      <c r="D216" s="1" t="str">
        <f>IFERROR(INDEX('padron cfe'!B:B,MATCH(DATOS!C216,'padron cfe'!A:A,0),1),"")</f>
        <v/>
      </c>
      <c r="E216" s="1"/>
      <c r="F216" s="7"/>
      <c r="G216" s="9" t="s">
        <v>157</v>
      </c>
      <c r="H216" s="5" t="str">
        <f>IF(F216="","",IFERROR(CONCATENATE("PEUA",VLOOKUP(ESTADO,REPORTE!AV$2:AW$33,2,0),DIDTRITO_FORM,CADER_FORM,IFERROR(INDEX(CA:CA,MATCH(DAY(F216),BZ:BZ,0),1),DAY(F216)),IFERROR(INDEX(CA:CA,MATCH(MONTH(F216),BZ:BZ,0),1),MONTH(F216)),YEAR(F216),G216),""))</f>
        <v/>
      </c>
      <c r="I216" s="4"/>
      <c r="J216" s="66"/>
      <c r="K216" s="66"/>
      <c r="L216" s="66"/>
      <c r="M216" s="2" t="str">
        <f>IFERROR(INDEX('padron cfe'!C:C,MATCH(DATOS!C216,'padron cfe'!A:A,0),1),"")</f>
        <v/>
      </c>
      <c r="N216" s="66" t="str">
        <f>IFERROR(IF(BT216="","",IF(INDEX(N$1:N215,MATCH(BT216,BT$1:BT215,0),1)=0,"",INDEX(N$1:N215,MATCH(BT216,BT$1:BT215,0),1))),"")</f>
        <v/>
      </c>
      <c r="O216" s="66" t="str">
        <f>IFERROR(IF(BT216="","",IF(INDEX(O$1:O215,MATCH(BT216,BT$1:BT215,0),1)=0,"",INDEX(O$1:O215,MATCH(BT216,BT$1:BT215,0),1))),"")</f>
        <v/>
      </c>
      <c r="P216" s="4"/>
      <c r="Q216" s="2"/>
      <c r="R216" s="66"/>
      <c r="T216" s="66"/>
      <c r="U216" s="5" t="str">
        <f>IFERROR(IF(INDEX(U$1:U215,MATCH(T216,T$1:T215,0),1)=0,"",INDEX(U$1:U215,MATCH(T216,T$1:T215,0),1)),"")</f>
        <v/>
      </c>
      <c r="V216" s="66"/>
      <c r="W216" s="5" t="str">
        <f>IFERROR(IF(INDEX(W$1:W215,MATCH(V216,V$1:V215,0),1)=0,"",INDEX(W$1:W215,MATCH(V216,V$1:V215,0),1)),"")</f>
        <v/>
      </c>
      <c r="X216" s="2" t="str">
        <f>IFERROR(INDEX('padron cfe'!D:D,MATCH(DATOS!C216,'padron cfe'!A:A,0),1),"")</f>
        <v/>
      </c>
      <c r="Y216" s="4"/>
      <c r="Z216" s="4"/>
      <c r="AA216" s="4"/>
      <c r="AB216" s="4"/>
      <c r="AC216" s="6" t="s">
        <v>157</v>
      </c>
      <c r="AD216" s="4"/>
      <c r="AE216" s="4" t="str">
        <f t="shared" si="52"/>
        <v/>
      </c>
      <c r="AF216" s="4"/>
      <c r="AG216" s="4"/>
      <c r="AH216" s="4"/>
      <c r="AI216" s="2" t="str">
        <f>IFERROR(IF(INDEX(AI$1:AI215,MATCH(BT216,BT$1:BT215,0),1)=0,"",INDEX(AI$1:AI215,MATCH(BT216,BT$1:BT215,0),1)),"")</f>
        <v/>
      </c>
      <c r="AJ216" s="2" t="str">
        <f>IFERROR(IF(INDEX(AJ$1:AJ215,MATCH(BT216,BT$1:BT215,0),1)=0,"",INDEX(AJ$1:AJ215,MATCH(BT216,BT$1:BT215,0),1)),"")</f>
        <v/>
      </c>
      <c r="AK216" s="2" t="str">
        <f>IFERROR(IF(INDEX(AK$1:AK215,MATCH(BT216,BT$1:BT215,0),1)=0,"",INDEX(AK$1:AK215,MATCH(BT216,BT$1:BT215,0),1)),"")</f>
        <v/>
      </c>
      <c r="AL216" s="31"/>
      <c r="AM216" s="31"/>
      <c r="AN216" s="2"/>
      <c r="AO216" s="4"/>
      <c r="AP216" s="4"/>
      <c r="AQ216" s="4"/>
      <c r="AR216" s="4"/>
      <c r="AS216" s="4"/>
      <c r="AT216" s="4"/>
      <c r="AU216" s="4"/>
      <c r="AV216" s="4"/>
      <c r="AW216" s="4"/>
      <c r="AY216" s="7"/>
      <c r="AZ216" s="47"/>
      <c r="BA216" s="66"/>
      <c r="BB216" s="66"/>
      <c r="BC216" s="66"/>
      <c r="BD216" s="78"/>
      <c r="BE216" s="66"/>
      <c r="BF216" s="66"/>
      <c r="BG216" s="4"/>
      <c r="BH216" s="69"/>
      <c r="BI216" s="4"/>
      <c r="BJ216" s="4"/>
      <c r="BK216" s="9" t="s">
        <v>157</v>
      </c>
      <c r="BL216" s="7"/>
      <c r="BM216" s="7"/>
      <c r="BN216" s="7"/>
      <c r="BO216" s="286"/>
      <c r="BP216" s="22"/>
      <c r="BQ216" s="7" t="str">
        <f t="shared" ca="1" si="53"/>
        <v/>
      </c>
      <c r="BR216" s="75" t="str">
        <f t="shared" si="54"/>
        <v/>
      </c>
      <c r="BS216" s="75" t="str">
        <f t="shared" si="55"/>
        <v/>
      </c>
      <c r="BT216" s="5" t="str">
        <f t="shared" si="56"/>
        <v/>
      </c>
      <c r="BU216" s="79" t="str">
        <f t="shared" si="57"/>
        <v/>
      </c>
      <c r="BV216" s="79" t="str">
        <f t="shared" si="58"/>
        <v/>
      </c>
      <c r="BW216" s="79" t="str">
        <f t="shared" si="59"/>
        <v/>
      </c>
      <c r="CC216" s="4" t="str">
        <f>IF(IFERROR(VLOOKUP(C216,C217:C$1993,1,0),"")="","",COUNTIF(C:C,C216))</f>
        <v/>
      </c>
      <c r="CG216" s="5" t="str">
        <f>IF(B216="","",IF(CC216="",1+(MAX(CG$2:CG215)),""))</f>
        <v/>
      </c>
      <c r="CH216" s="5" t="str">
        <f t="shared" si="60"/>
        <v/>
      </c>
      <c r="CI216" s="5" t="str">
        <f t="shared" si="61"/>
        <v/>
      </c>
      <c r="CJ216" s="14" t="str">
        <f t="shared" si="62"/>
        <v/>
      </c>
      <c r="CK216" s="25"/>
      <c r="CL216" s="15"/>
      <c r="CM216" s="5" t="str">
        <f t="shared" si="65"/>
        <v/>
      </c>
      <c r="CP216" s="5" t="str">
        <f t="shared" si="64"/>
        <v/>
      </c>
      <c r="CQ216" s="5" t="str">
        <f>IF(BT216="","",IFERROR(IF(VLOOKUP(BT216,BT$2:BT215,1,0)=0,"",""),BT216))</f>
        <v/>
      </c>
      <c r="CR216" s="22" t="str">
        <f>IF(CQ216="","",(IFERROR(VLOOKUP(MID(CQ216,1,1),$DI$2:DM$28,3,0),0)+IFERROR(VLOOKUP(MID(CQ216,2,1),DI$2:DM$28,4,0),0)+IFERROR(VLOOKUP(MID(CQ216,3,1),DI$2:DM$28,5,0),0)+(ROW(CQ216)/1000000000000)))</f>
        <v/>
      </c>
      <c r="CT216" s="5">
        <v>215</v>
      </c>
      <c r="CU216" s="5" t="str">
        <f>IFERROR(VLOOKUP(CT216,CP$2:CQ1292,2,0),"")</f>
        <v/>
      </c>
      <c r="DO216" s="5" t="e">
        <f>IF(REPORTE!AH$2="si",IF(C216=VALUE(REPORTE!C$22),IF(SUM(DO217:DO$1993),CONCATENATE(INT(B216),", "),INT(B216)),""),IF(C216=VALUE(REPORTE!C$21),IF(SUM(DO217:DO$1993),CONCATENATE(INT(B216),", "),INT(B216)),""))</f>
        <v>#VALUE!</v>
      </c>
    </row>
    <row r="217" spans="1:120" s="5" customFormat="1" ht="15" customHeight="1" x14ac:dyDescent="0.25">
      <c r="A217" s="4" t="str">
        <f t="shared" ca="1" si="51"/>
        <v/>
      </c>
      <c r="B217" s="6"/>
      <c r="C217" s="8"/>
      <c r="D217" s="1" t="str">
        <f>IFERROR(INDEX('padron cfe'!B:B,MATCH(DATOS!C217,'padron cfe'!A:A,0),1),"")</f>
        <v/>
      </c>
      <c r="E217" s="1"/>
      <c r="F217" s="7"/>
      <c r="G217" s="9" t="s">
        <v>157</v>
      </c>
      <c r="H217" s="5" t="str">
        <f>IF(F217="","",IFERROR(CONCATENATE("PEUA",VLOOKUP(ESTADO,REPORTE!AV$2:AW$33,2,0),DIDTRITO_FORM,CADER_FORM,IFERROR(INDEX(CA:CA,MATCH(DAY(F217),BZ:BZ,0),1),DAY(F217)),IFERROR(INDEX(CA:CA,MATCH(MONTH(F217),BZ:BZ,0),1),MONTH(F217)),YEAR(F217),G217),""))</f>
        <v/>
      </c>
      <c r="I217" s="4"/>
      <c r="J217" s="66"/>
      <c r="K217" s="66"/>
      <c r="L217" s="66"/>
      <c r="M217" s="2" t="str">
        <f>IFERROR(INDEX('padron cfe'!C:C,MATCH(DATOS!C217,'padron cfe'!A:A,0),1),"")</f>
        <v/>
      </c>
      <c r="N217" s="66" t="str">
        <f>IFERROR(IF(BT217="","",IF(INDEX(N$1:N216,MATCH(BT217,BT$1:BT216,0),1)=0,"",INDEX(N$1:N216,MATCH(BT217,BT$1:BT216,0),1))),"")</f>
        <v/>
      </c>
      <c r="O217" s="66" t="str">
        <f>IFERROR(IF(BT217="","",IF(INDEX(O$1:O216,MATCH(BT217,BT$1:BT216,0),1)=0,"",INDEX(O$1:O216,MATCH(BT217,BT$1:BT216,0),1))),"")</f>
        <v/>
      </c>
      <c r="P217" s="4"/>
      <c r="Q217" s="2"/>
      <c r="R217" s="66"/>
      <c r="T217" s="66"/>
      <c r="U217" s="5" t="str">
        <f>IFERROR(IF(INDEX(U$1:U216,MATCH(T217,T$1:T216,0),1)=0,"",INDEX(U$1:U216,MATCH(T217,T$1:T216,0),1)),"")</f>
        <v/>
      </c>
      <c r="V217" s="66"/>
      <c r="W217" s="5" t="str">
        <f>IFERROR(IF(INDEX(W$1:W216,MATCH(V217,V$1:V216,0),1)=0,"",INDEX(W$1:W216,MATCH(V217,V$1:V216,0),1)),"")</f>
        <v/>
      </c>
      <c r="X217" s="2" t="str">
        <f>IFERROR(INDEX('padron cfe'!D:D,MATCH(DATOS!C217,'padron cfe'!A:A,0),1),"")</f>
        <v/>
      </c>
      <c r="Y217" s="4"/>
      <c r="Z217" s="4"/>
      <c r="AA217" s="4"/>
      <c r="AB217" s="4"/>
      <c r="AC217" s="6" t="s">
        <v>157</v>
      </c>
      <c r="AD217" s="4"/>
      <c r="AE217" s="4" t="str">
        <f t="shared" si="52"/>
        <v/>
      </c>
      <c r="AF217" s="4"/>
      <c r="AG217" s="4"/>
      <c r="AH217" s="4"/>
      <c r="AI217" s="2" t="str">
        <f>IFERROR(IF(INDEX(AI$1:AI216,MATCH(BT217,BT$1:BT216,0),1)=0,"",INDEX(AI$1:AI216,MATCH(BT217,BT$1:BT216,0),1)),"")</f>
        <v/>
      </c>
      <c r="AJ217" s="2" t="str">
        <f>IFERROR(IF(INDEX(AJ$1:AJ216,MATCH(BT217,BT$1:BT216,0),1)=0,"",INDEX(AJ$1:AJ216,MATCH(BT217,BT$1:BT216,0),1)),"")</f>
        <v/>
      </c>
      <c r="AK217" s="2" t="str">
        <f>IFERROR(IF(INDEX(AK$1:AK216,MATCH(BT217,BT$1:BT216,0),1)=0,"",INDEX(AK$1:AK216,MATCH(BT217,BT$1:BT216,0),1)),"")</f>
        <v/>
      </c>
      <c r="AL217" s="31"/>
      <c r="AM217" s="31"/>
      <c r="AN217" s="2"/>
      <c r="AO217" s="4"/>
      <c r="AP217" s="4"/>
      <c r="AQ217" s="4"/>
      <c r="AR217" s="4"/>
      <c r="AS217" s="4"/>
      <c r="AT217" s="4"/>
      <c r="AU217" s="4"/>
      <c r="AV217" s="4"/>
      <c r="AW217" s="4"/>
      <c r="AY217" s="7"/>
      <c r="AZ217" s="47"/>
      <c r="BA217" s="66"/>
      <c r="BB217" s="66"/>
      <c r="BC217" s="66"/>
      <c r="BD217" s="78"/>
      <c r="BE217" s="66"/>
      <c r="BF217" s="66"/>
      <c r="BG217" s="4"/>
      <c r="BH217" s="69"/>
      <c r="BI217" s="4"/>
      <c r="BJ217" s="4"/>
      <c r="BK217" s="9"/>
      <c r="BL217" s="7"/>
      <c r="BM217" s="7"/>
      <c r="BN217" s="7"/>
      <c r="BO217" s="286"/>
      <c r="BP217" s="22"/>
      <c r="BQ217" s="7" t="str">
        <f t="shared" ca="1" si="53"/>
        <v/>
      </c>
      <c r="BR217" s="75" t="str">
        <f t="shared" si="54"/>
        <v/>
      </c>
      <c r="BS217" s="75" t="str">
        <f t="shared" si="55"/>
        <v/>
      </c>
      <c r="BT217" s="5" t="str">
        <f t="shared" si="56"/>
        <v/>
      </c>
      <c r="BU217" s="79" t="str">
        <f t="shared" si="57"/>
        <v/>
      </c>
      <c r="BV217" s="79" t="str">
        <f t="shared" si="58"/>
        <v/>
      </c>
      <c r="BW217" s="79" t="str">
        <f t="shared" si="59"/>
        <v/>
      </c>
      <c r="CC217" s="4" t="str">
        <f>IF(IFERROR(VLOOKUP(C217,C218:C$1993,1,0),"")="","",COUNTIF(C:C,C217))</f>
        <v/>
      </c>
      <c r="CG217" s="5" t="str">
        <f>IF(B217="","",IF(CC217="",1+(MAX(CG$2:CG216)),""))</f>
        <v/>
      </c>
      <c r="CH217" s="5" t="str">
        <f t="shared" si="60"/>
        <v/>
      </c>
      <c r="CI217" s="5" t="str">
        <f t="shared" si="61"/>
        <v/>
      </c>
      <c r="CJ217" s="14" t="str">
        <f t="shared" si="62"/>
        <v/>
      </c>
      <c r="CK217" s="25"/>
      <c r="CL217" s="15"/>
      <c r="CM217" s="5" t="str">
        <f t="shared" ref="CM217:CM226" si="66">CONCATENATE(AN217,AP217,AQ217,AR217,AS217)</f>
        <v/>
      </c>
      <c r="CP217" s="5" t="str">
        <f t="shared" si="64"/>
        <v/>
      </c>
      <c r="CQ217" s="5" t="str">
        <f>IF(BT217="","",IFERROR(IF(VLOOKUP(BT217,BT$2:BT216,1,0)=0,"",""),BT217))</f>
        <v/>
      </c>
      <c r="CR217" s="22" t="str">
        <f>IF(CQ217="","",(IFERROR(VLOOKUP(MID(CQ217,1,1),$DI$2:DM$28,3,0),0)+IFERROR(VLOOKUP(MID(CQ217,2,1),DI$2:DM$28,4,0),0)+IFERROR(VLOOKUP(MID(CQ217,3,1),DI$2:DM$28,5,0),0)+(ROW(CQ217)/1000000000000)))</f>
        <v/>
      </c>
      <c r="CT217" s="5">
        <v>216</v>
      </c>
      <c r="CU217" s="5" t="str">
        <f>IFERROR(VLOOKUP(CT217,CP$2:CQ1293,2,0),"")</f>
        <v/>
      </c>
      <c r="DO217" s="5" t="e">
        <f>IF(REPORTE!AH$2="si",IF(C217=VALUE(REPORTE!C$22),IF(SUM(DO218:DO$1993),CONCATENATE(INT(B217),", "),INT(B217)),""),IF(C217=VALUE(REPORTE!C$21),IF(SUM(DO218:DO$1993),CONCATENATE(INT(B217),", "),INT(B217)),""))</f>
        <v>#VALUE!</v>
      </c>
    </row>
    <row r="218" spans="1:120" s="5" customFormat="1" ht="15" customHeight="1" x14ac:dyDescent="0.25">
      <c r="A218" s="4" t="str">
        <f t="shared" ca="1" si="51"/>
        <v/>
      </c>
      <c r="B218" s="6"/>
      <c r="C218" s="8"/>
      <c r="D218" s="1" t="str">
        <f>IFERROR(INDEX('padron cfe'!B:B,MATCH(DATOS!C218,'padron cfe'!A:A,0),1),"")</f>
        <v/>
      </c>
      <c r="E218" s="1"/>
      <c r="F218" s="7"/>
      <c r="G218" s="9" t="s">
        <v>157</v>
      </c>
      <c r="H218" s="5" t="str">
        <f>IF(F218="","",IFERROR(CONCATENATE("PEUA",VLOOKUP(ESTADO,REPORTE!AV$2:AW$33,2,0),DIDTRITO_FORM,CADER_FORM,IFERROR(INDEX(CA:CA,MATCH(DAY(F218),BZ:BZ,0),1),DAY(F218)),IFERROR(INDEX(CA:CA,MATCH(MONTH(F218),BZ:BZ,0),1),MONTH(F218)),YEAR(F218),G218),""))</f>
        <v/>
      </c>
      <c r="I218" s="4"/>
      <c r="J218" s="66"/>
      <c r="K218" s="66"/>
      <c r="L218" s="66"/>
      <c r="M218" s="2" t="str">
        <f>IFERROR(INDEX('padron cfe'!C:C,MATCH(DATOS!C218,'padron cfe'!A:A,0),1),"")</f>
        <v/>
      </c>
      <c r="N218" s="66" t="str">
        <f>IFERROR(IF(BT218="","",IF(INDEX(N$1:N217,MATCH(BT218,BT$1:BT217,0),1)=0,"",INDEX(N$1:N217,MATCH(BT218,BT$1:BT217,0),1))),"")</f>
        <v/>
      </c>
      <c r="O218" s="66" t="str">
        <f>IFERROR(IF(BT218="","",IF(INDEX(O$1:O217,MATCH(BT218,BT$1:BT217,0),1)=0,"",INDEX(O$1:O217,MATCH(BT218,BT$1:BT217,0),1))),"")</f>
        <v/>
      </c>
      <c r="P218" s="4"/>
      <c r="Q218" s="2"/>
      <c r="R218" s="66"/>
      <c r="T218" s="66"/>
      <c r="U218" s="5" t="str">
        <f>IFERROR(IF(INDEX(U$1:U217,MATCH(T218,T$1:T217,0),1)=0,"",INDEX(U$1:U217,MATCH(T218,T$1:T217,0),1)),"")</f>
        <v/>
      </c>
      <c r="V218" s="66"/>
      <c r="W218" s="5" t="str">
        <f>IFERROR(IF(INDEX(W$1:W217,MATCH(V218,V$1:V217,0),1)=0,"",INDEX(W$1:W217,MATCH(V218,V$1:V217,0),1)),"")</f>
        <v/>
      </c>
      <c r="X218" s="2" t="str">
        <f>IFERROR(INDEX('padron cfe'!D:D,MATCH(DATOS!C218,'padron cfe'!A:A,0),1),"")</f>
        <v/>
      </c>
      <c r="Y218" s="4"/>
      <c r="Z218" s="4"/>
      <c r="AA218" s="4"/>
      <c r="AB218" s="4"/>
      <c r="AC218" s="6" t="s">
        <v>157</v>
      </c>
      <c r="AD218" s="4"/>
      <c r="AE218" s="4" t="str">
        <f t="shared" si="52"/>
        <v/>
      </c>
      <c r="AF218" s="4"/>
      <c r="AG218" s="4"/>
      <c r="AH218" s="4"/>
      <c r="AI218" s="2" t="str">
        <f>IFERROR(IF(INDEX(AI$1:AI217,MATCH(BT218,BT$1:BT217,0),1)=0,"",INDEX(AI$1:AI217,MATCH(BT218,BT$1:BT217,0),1)),"")</f>
        <v/>
      </c>
      <c r="AJ218" s="2" t="str">
        <f>IFERROR(IF(INDEX(AJ$1:AJ217,MATCH(BT218,BT$1:BT217,0),1)=0,"",INDEX(AJ$1:AJ217,MATCH(BT218,BT$1:BT217,0),1)),"")</f>
        <v/>
      </c>
      <c r="AK218" s="2" t="str">
        <f>IFERROR(IF(INDEX(AK$1:AK217,MATCH(BT218,BT$1:BT217,0),1)=0,"",INDEX(AK$1:AK217,MATCH(BT218,BT$1:BT217,0),1)),"")</f>
        <v/>
      </c>
      <c r="AL218" s="31"/>
      <c r="AM218" s="31"/>
      <c r="AN218" s="2"/>
      <c r="AO218" s="4"/>
      <c r="AP218" s="4"/>
      <c r="AQ218" s="4"/>
      <c r="AR218" s="4"/>
      <c r="AS218" s="4"/>
      <c r="AT218" s="4"/>
      <c r="AU218" s="4"/>
      <c r="AV218" s="4"/>
      <c r="AW218" s="4"/>
      <c r="AY218" s="7"/>
      <c r="AZ218" s="47"/>
      <c r="BA218" s="66"/>
      <c r="BB218" s="66"/>
      <c r="BC218" s="66"/>
      <c r="BD218" s="78"/>
      <c r="BE218" s="66"/>
      <c r="BF218" s="66"/>
      <c r="BG218" s="4"/>
      <c r="BH218" s="69"/>
      <c r="BI218" s="4"/>
      <c r="BJ218" s="4"/>
      <c r="BK218" s="9" t="s">
        <v>157</v>
      </c>
      <c r="BL218" s="7"/>
      <c r="BM218" s="7"/>
      <c r="BN218" s="7"/>
      <c r="BO218" s="286"/>
      <c r="BP218" s="22"/>
      <c r="BQ218" s="7" t="str">
        <f t="shared" ca="1" si="53"/>
        <v/>
      </c>
      <c r="BR218" s="75" t="str">
        <f t="shared" si="54"/>
        <v/>
      </c>
      <c r="BS218" s="75" t="str">
        <f t="shared" si="55"/>
        <v/>
      </c>
      <c r="BT218" s="5" t="str">
        <f t="shared" si="56"/>
        <v/>
      </c>
      <c r="BU218" s="79" t="str">
        <f t="shared" si="57"/>
        <v/>
      </c>
      <c r="BV218" s="79" t="str">
        <f t="shared" si="58"/>
        <v/>
      </c>
      <c r="BW218" s="79" t="str">
        <f t="shared" si="59"/>
        <v/>
      </c>
      <c r="CC218" s="4" t="str">
        <f>IF(IFERROR(VLOOKUP(C218,C219:C$1993,1,0),"")="","",COUNTIF(C:C,C218))</f>
        <v/>
      </c>
      <c r="CG218" s="5" t="str">
        <f>IF(B218="","",IF(CC218="",1+(MAX(CG$2:CG217)),""))</f>
        <v/>
      </c>
      <c r="CH218" s="5" t="str">
        <f t="shared" si="60"/>
        <v/>
      </c>
      <c r="CI218" s="5" t="str">
        <f t="shared" si="61"/>
        <v/>
      </c>
      <c r="CJ218" s="14" t="str">
        <f t="shared" si="62"/>
        <v/>
      </c>
      <c r="CK218" s="25"/>
      <c r="CL218" s="15"/>
      <c r="CM218" s="5" t="str">
        <f t="shared" si="66"/>
        <v/>
      </c>
      <c r="CP218" s="5" t="str">
        <f t="shared" si="64"/>
        <v/>
      </c>
      <c r="CQ218" s="5" t="str">
        <f>IF(BT218="","",IFERROR(IF(VLOOKUP(BT218,BT$2:BT217,1,0)=0,"",""),BT218))</f>
        <v/>
      </c>
      <c r="CR218" s="22" t="str">
        <f>IF(CQ218="","",(IFERROR(VLOOKUP(MID(CQ218,1,1),$DI$2:DM$28,3,0),0)+IFERROR(VLOOKUP(MID(CQ218,2,1),DI$2:DM$28,4,0),0)+IFERROR(VLOOKUP(MID(CQ218,3,1),DI$2:DM$28,5,0),0)+(ROW(CQ218)/1000000000000)))</f>
        <v/>
      </c>
      <c r="CT218" s="5">
        <v>217</v>
      </c>
      <c r="CU218" s="5" t="str">
        <f>IFERROR(VLOOKUP(CT218,CP$2:CQ1294,2,0),"")</f>
        <v/>
      </c>
      <c r="DO218" s="5" t="e">
        <f>IF(REPORTE!AH$2="si",IF(C218=VALUE(REPORTE!C$22),IF(SUM(DO219:DO$1993),CONCATENATE(INT(B218),", "),INT(B218)),""),IF(C218=VALUE(REPORTE!C$21),IF(SUM(DO219:DO$1993),CONCATENATE(INT(B218),", "),INT(B218)),""))</f>
        <v>#VALUE!</v>
      </c>
    </row>
    <row r="219" spans="1:120" s="5" customFormat="1" ht="15" customHeight="1" x14ac:dyDescent="0.25">
      <c r="A219" s="4" t="str">
        <f t="shared" ca="1" si="51"/>
        <v/>
      </c>
      <c r="B219" s="6"/>
      <c r="C219" s="8"/>
      <c r="D219" s="1" t="str">
        <f>IFERROR(INDEX('padron cfe'!B:B,MATCH(DATOS!C219,'padron cfe'!A:A,0),1),"")</f>
        <v/>
      </c>
      <c r="E219" s="1"/>
      <c r="F219" s="7"/>
      <c r="G219" s="9" t="s">
        <v>157</v>
      </c>
      <c r="H219" s="5" t="str">
        <f>IF(F219="","",IFERROR(CONCATENATE("PEUA",VLOOKUP(ESTADO,REPORTE!AV$2:AW$33,2,0),DIDTRITO_FORM,CADER_FORM,IFERROR(INDEX(CA:CA,MATCH(DAY(F219),BZ:BZ,0),1),DAY(F219)),IFERROR(INDEX(CA:CA,MATCH(MONTH(F219),BZ:BZ,0),1),MONTH(F219)),YEAR(F219),G219),""))</f>
        <v/>
      </c>
      <c r="I219" s="4"/>
      <c r="J219" s="66"/>
      <c r="K219" s="66"/>
      <c r="L219" s="66"/>
      <c r="M219" s="2" t="str">
        <f>IFERROR(INDEX('padron cfe'!C:C,MATCH(DATOS!C219,'padron cfe'!A:A,0),1),"")</f>
        <v/>
      </c>
      <c r="N219" s="66" t="str">
        <f>IFERROR(IF(BT219="","",IF(INDEX(N$1:N218,MATCH(BT219,BT$1:BT218,0),1)=0,"",INDEX(N$1:N218,MATCH(BT219,BT$1:BT218,0),1))),"")</f>
        <v/>
      </c>
      <c r="O219" s="66" t="str">
        <f>IFERROR(IF(BT219="","",IF(INDEX(O$1:O218,MATCH(BT219,BT$1:BT218,0),1)=0,"",INDEX(O$1:O218,MATCH(BT219,BT$1:BT218,0),1))),"")</f>
        <v/>
      </c>
      <c r="P219" s="4"/>
      <c r="Q219" s="2"/>
      <c r="R219" s="66"/>
      <c r="T219" s="66"/>
      <c r="U219" s="5" t="str">
        <f>IFERROR(IF(INDEX(U$1:U218,MATCH(T219,T$1:T218,0),1)=0,"",INDEX(U$1:U218,MATCH(T219,T$1:T218,0),1)),"")</f>
        <v/>
      </c>
      <c r="V219" s="66"/>
      <c r="W219" s="5" t="str">
        <f>IFERROR(IF(INDEX(W$1:W218,MATCH(V219,V$1:V218,0),1)=0,"",INDEX(W$1:W218,MATCH(V219,V$1:V218,0),1)),"")</f>
        <v/>
      </c>
      <c r="X219" s="2" t="str">
        <f>IFERROR(INDEX('padron cfe'!D:D,MATCH(DATOS!C219,'padron cfe'!A:A,0),1),"")</f>
        <v/>
      </c>
      <c r="Y219" s="4"/>
      <c r="Z219" s="4"/>
      <c r="AA219" s="4"/>
      <c r="AB219" s="4"/>
      <c r="AC219" s="6" t="s">
        <v>157</v>
      </c>
      <c r="AD219" s="4"/>
      <c r="AE219" s="4" t="str">
        <f t="shared" si="52"/>
        <v/>
      </c>
      <c r="AF219" s="4"/>
      <c r="AG219" s="4"/>
      <c r="AH219" s="4"/>
      <c r="AI219" s="2" t="str">
        <f>IFERROR(IF(INDEX(AI$1:AI218,MATCH(BT219,BT$1:BT218,0),1)=0,"",INDEX(AI$1:AI218,MATCH(BT219,BT$1:BT218,0),1)),"")</f>
        <v/>
      </c>
      <c r="AJ219" s="2" t="str">
        <f>IFERROR(IF(INDEX(AJ$1:AJ218,MATCH(BT219,BT$1:BT218,0),1)=0,"",INDEX(AJ$1:AJ218,MATCH(BT219,BT$1:BT218,0),1)),"")</f>
        <v/>
      </c>
      <c r="AK219" s="2" t="str">
        <f>IFERROR(IF(INDEX(AK$1:AK218,MATCH(BT219,BT$1:BT218,0),1)=0,"",INDEX(AK$1:AK218,MATCH(BT219,BT$1:BT218,0),1)),"")</f>
        <v/>
      </c>
      <c r="AL219" s="31"/>
      <c r="AM219" s="31"/>
      <c r="AN219" s="2"/>
      <c r="AO219" s="4"/>
      <c r="AP219" s="4"/>
      <c r="AQ219" s="4"/>
      <c r="AR219" s="4"/>
      <c r="AS219" s="4"/>
      <c r="AT219" s="4"/>
      <c r="AU219" s="4"/>
      <c r="AV219" s="4"/>
      <c r="AW219" s="4"/>
      <c r="AY219" s="7"/>
      <c r="AZ219" s="47"/>
      <c r="BA219" s="66"/>
      <c r="BB219" s="66"/>
      <c r="BC219" s="66"/>
      <c r="BD219" s="78"/>
      <c r="BE219" s="66"/>
      <c r="BF219" s="66"/>
      <c r="BG219" s="4"/>
      <c r="BH219" s="69"/>
      <c r="BI219" s="4"/>
      <c r="BJ219" s="4"/>
      <c r="BK219" s="9"/>
      <c r="BL219" s="7"/>
      <c r="BM219" s="7"/>
      <c r="BN219" s="7"/>
      <c r="BO219" s="286"/>
      <c r="BP219" s="22"/>
      <c r="BQ219" s="7" t="str">
        <f t="shared" ca="1" si="53"/>
        <v/>
      </c>
      <c r="BR219" s="75" t="str">
        <f t="shared" si="54"/>
        <v/>
      </c>
      <c r="BS219" s="75" t="str">
        <f t="shared" si="55"/>
        <v/>
      </c>
      <c r="BT219" s="5" t="str">
        <f t="shared" si="56"/>
        <v/>
      </c>
      <c r="BU219" s="79" t="str">
        <f t="shared" si="57"/>
        <v/>
      </c>
      <c r="BV219" s="79" t="str">
        <f t="shared" si="58"/>
        <v/>
      </c>
      <c r="BW219" s="79" t="str">
        <f t="shared" si="59"/>
        <v/>
      </c>
      <c r="CC219" s="4" t="str">
        <f>IF(IFERROR(VLOOKUP(C219,C220:C$1993,1,0),"")="","",COUNTIF(C:C,C219))</f>
        <v/>
      </c>
      <c r="CG219" s="5" t="str">
        <f>IF(B219="","",IF(CC219="",1+(MAX(CG$2:CG218)),""))</f>
        <v/>
      </c>
      <c r="CH219" s="5" t="str">
        <f t="shared" si="60"/>
        <v/>
      </c>
      <c r="CI219" s="5" t="str">
        <f t="shared" si="61"/>
        <v/>
      </c>
      <c r="CJ219" s="14" t="str">
        <f t="shared" si="62"/>
        <v/>
      </c>
      <c r="CK219" s="25"/>
      <c r="CL219" s="15"/>
      <c r="CM219" s="5" t="str">
        <f t="shared" si="66"/>
        <v/>
      </c>
      <c r="CP219" s="5" t="str">
        <f t="shared" si="64"/>
        <v/>
      </c>
      <c r="CQ219" s="5" t="str">
        <f>IF(BT219="","",IFERROR(IF(VLOOKUP(BT219,BT$2:BT218,1,0)=0,"",""),BT219))</f>
        <v/>
      </c>
      <c r="CR219" s="22" t="str">
        <f>IF(CQ219="","",(IFERROR(VLOOKUP(MID(CQ219,1,1),$DI$2:DM$28,3,0),0)+IFERROR(VLOOKUP(MID(CQ219,2,1),DI$2:DM$28,4,0),0)+IFERROR(VLOOKUP(MID(CQ219,3,1),DI$2:DM$28,5,0),0)+(ROW(CQ219)/1000000000000)))</f>
        <v/>
      </c>
      <c r="CT219" s="5">
        <v>218</v>
      </c>
      <c r="CU219" s="5" t="str">
        <f>IFERROR(VLOOKUP(CT219,CP$2:CQ1295,2,0),"")</f>
        <v/>
      </c>
      <c r="DO219" s="5" t="e">
        <f>IF(REPORTE!AH$2="si",IF(C219=VALUE(REPORTE!C$22),IF(SUM(DO220:DO$1993),CONCATENATE(INT(B219),", "),INT(B219)),""),IF(C219=VALUE(REPORTE!C$21),IF(SUM(DO220:DO$1993),CONCATENATE(INT(B219),", "),INT(B219)),""))</f>
        <v>#VALUE!</v>
      </c>
    </row>
    <row r="220" spans="1:120" s="5" customFormat="1" ht="15" customHeight="1" x14ac:dyDescent="0.25">
      <c r="A220" s="4" t="str">
        <f t="shared" ca="1" si="51"/>
        <v/>
      </c>
      <c r="B220" s="6"/>
      <c r="C220" s="8"/>
      <c r="D220" s="1" t="str">
        <f>IFERROR(INDEX('padron cfe'!B:B,MATCH(DATOS!C220,'padron cfe'!A:A,0),1),"")</f>
        <v/>
      </c>
      <c r="E220" s="1"/>
      <c r="F220" s="7"/>
      <c r="G220" s="9" t="s">
        <v>157</v>
      </c>
      <c r="H220" s="5" t="str">
        <f>IF(F220="","",IFERROR(CONCATENATE("PEUA",VLOOKUP(ESTADO,REPORTE!AV$2:AW$33,2,0),DIDTRITO_FORM,CADER_FORM,IFERROR(INDEX(CA:CA,MATCH(DAY(F220),BZ:BZ,0),1),DAY(F220)),IFERROR(INDEX(CA:CA,MATCH(MONTH(F220),BZ:BZ,0),1),MONTH(F220)),YEAR(F220),G220),""))</f>
        <v/>
      </c>
      <c r="I220" s="4"/>
      <c r="J220" s="66"/>
      <c r="K220" s="66"/>
      <c r="L220" s="66"/>
      <c r="M220" s="2" t="str">
        <f>IFERROR(INDEX('padron cfe'!C:C,MATCH(DATOS!C220,'padron cfe'!A:A,0),1),"")</f>
        <v/>
      </c>
      <c r="N220" s="66" t="str">
        <f>IFERROR(IF(BT220="","",IF(INDEX(N$1:N219,MATCH(BT220,BT$1:BT219,0),1)=0,"",INDEX(N$1:N219,MATCH(BT220,BT$1:BT219,0),1))),"")</f>
        <v/>
      </c>
      <c r="O220" s="66" t="str">
        <f>IFERROR(IF(BT220="","",IF(INDEX(O$1:O219,MATCH(BT220,BT$1:BT219,0),1)=0,"",INDEX(O$1:O219,MATCH(BT220,BT$1:BT219,0),1))),"")</f>
        <v/>
      </c>
      <c r="P220" s="4"/>
      <c r="Q220" s="2"/>
      <c r="R220" s="66"/>
      <c r="T220" s="66"/>
      <c r="U220" s="5" t="str">
        <f>IFERROR(IF(INDEX(U$1:U219,MATCH(T220,T$1:T219,0),1)=0,"",INDEX(U$1:U219,MATCH(T220,T$1:T219,0),1)),"")</f>
        <v/>
      </c>
      <c r="V220" s="66"/>
      <c r="W220" s="5" t="str">
        <f>IFERROR(IF(INDEX(W$1:W219,MATCH(V220,V$1:V219,0),1)=0,"",INDEX(W$1:W219,MATCH(V220,V$1:V219,0),1)),"")</f>
        <v/>
      </c>
      <c r="X220" s="2" t="str">
        <f>IFERROR(INDEX('padron cfe'!D:D,MATCH(DATOS!C220,'padron cfe'!A:A,0),1),"")</f>
        <v/>
      </c>
      <c r="Y220" s="4"/>
      <c r="Z220" s="4"/>
      <c r="AA220" s="4"/>
      <c r="AB220" s="4"/>
      <c r="AC220" s="6" t="s">
        <v>157</v>
      </c>
      <c r="AD220" s="4"/>
      <c r="AE220" s="4" t="str">
        <f t="shared" si="52"/>
        <v/>
      </c>
      <c r="AF220" s="4"/>
      <c r="AG220" s="4"/>
      <c r="AH220" s="4"/>
      <c r="AI220" s="2" t="str">
        <f>IFERROR(IF(INDEX(AI$1:AI219,MATCH(BT220,BT$1:BT219,0),1)=0,"",INDEX(AI$1:AI219,MATCH(BT220,BT$1:BT219,0),1)),"")</f>
        <v/>
      </c>
      <c r="AJ220" s="2" t="str">
        <f>IFERROR(IF(INDEX(AJ$1:AJ219,MATCH(BT220,BT$1:BT219,0),1)=0,"",INDEX(AJ$1:AJ219,MATCH(BT220,BT$1:BT219,0),1)),"")</f>
        <v/>
      </c>
      <c r="AK220" s="2" t="str">
        <f>IFERROR(IF(INDEX(AK$1:AK219,MATCH(BT220,BT$1:BT219,0),1)=0,"",INDEX(AK$1:AK219,MATCH(BT220,BT$1:BT219,0),1)),"")</f>
        <v/>
      </c>
      <c r="AL220" s="31"/>
      <c r="AM220" s="31"/>
      <c r="AN220" s="2"/>
      <c r="AO220" s="4"/>
      <c r="AP220" s="4"/>
      <c r="AQ220" s="4"/>
      <c r="AR220" s="4"/>
      <c r="AS220" s="4"/>
      <c r="AT220" s="4"/>
      <c r="AU220" s="4"/>
      <c r="AV220" s="4"/>
      <c r="AW220" s="4"/>
      <c r="AY220" s="7"/>
      <c r="AZ220" s="47"/>
      <c r="BA220" s="66"/>
      <c r="BB220" s="66"/>
      <c r="BC220" s="66"/>
      <c r="BD220" s="78"/>
      <c r="BE220" s="66"/>
      <c r="BF220" s="66"/>
      <c r="BG220" s="4"/>
      <c r="BH220" s="69"/>
      <c r="BI220" s="4"/>
      <c r="BJ220" s="4"/>
      <c r="BK220" s="9" t="s">
        <v>157</v>
      </c>
      <c r="BL220" s="7"/>
      <c r="BM220" s="7"/>
      <c r="BN220" s="7"/>
      <c r="BO220" s="286"/>
      <c r="BP220" s="22"/>
      <c r="BQ220" s="7" t="str">
        <f t="shared" ca="1" si="53"/>
        <v/>
      </c>
      <c r="BR220" s="75" t="str">
        <f t="shared" si="54"/>
        <v/>
      </c>
      <c r="BS220" s="75" t="str">
        <f t="shared" si="55"/>
        <v/>
      </c>
      <c r="BT220" s="5" t="str">
        <f t="shared" si="56"/>
        <v/>
      </c>
      <c r="BU220" s="79" t="str">
        <f t="shared" si="57"/>
        <v/>
      </c>
      <c r="BV220" s="79" t="str">
        <f t="shared" si="58"/>
        <v/>
      </c>
      <c r="BW220" s="79" t="str">
        <f t="shared" si="59"/>
        <v/>
      </c>
      <c r="CC220" s="4" t="str">
        <f>IF(IFERROR(VLOOKUP(C220,C221:C$1993,1,0),"")="","",COUNTIF(C:C,C220))</f>
        <v/>
      </c>
      <c r="CG220" s="5" t="str">
        <f>IF(B220="","",IF(CC220="",1+(MAX(CG$2:CG219)),""))</f>
        <v/>
      </c>
      <c r="CH220" s="5" t="str">
        <f t="shared" si="60"/>
        <v/>
      </c>
      <c r="CI220" s="5" t="str">
        <f t="shared" si="61"/>
        <v/>
      </c>
      <c r="CJ220" s="14" t="str">
        <f t="shared" si="62"/>
        <v/>
      </c>
      <c r="CK220" s="25"/>
      <c r="CL220" s="15"/>
      <c r="CM220" s="5" t="str">
        <f t="shared" si="66"/>
        <v/>
      </c>
      <c r="CP220" s="5" t="str">
        <f t="shared" si="64"/>
        <v/>
      </c>
      <c r="CQ220" s="5" t="str">
        <f>IF(BT220="","",IFERROR(IF(VLOOKUP(BT220,BT$2:BT219,1,0)=0,"",""),BT220))</f>
        <v/>
      </c>
      <c r="CR220" s="22" t="str">
        <f>IF(CQ220="","",(IFERROR(VLOOKUP(MID(CQ220,1,1),$DI$2:DM$28,3,0),0)+IFERROR(VLOOKUP(MID(CQ220,2,1),DI$2:DM$28,4,0),0)+IFERROR(VLOOKUP(MID(CQ220,3,1),DI$2:DM$28,5,0),0)+(ROW(CQ220)/1000000000000)))</f>
        <v/>
      </c>
      <c r="CT220" s="5">
        <v>219</v>
      </c>
      <c r="CU220" s="5" t="str">
        <f>IFERROR(VLOOKUP(CT220,CP$2:CQ1296,2,0),"")</f>
        <v/>
      </c>
      <c r="DO220" s="5" t="e">
        <f>IF(REPORTE!AH$2="si",IF(C220=VALUE(REPORTE!C$22),IF(SUM(DO221:DO$1993),CONCATENATE(INT(B220),", "),INT(B220)),""),IF(C220=VALUE(REPORTE!C$21),IF(SUM(DO221:DO$1993),CONCATENATE(INT(B220),", "),INT(B220)),""))</f>
        <v>#VALUE!</v>
      </c>
    </row>
    <row r="221" spans="1:120" s="5" customFormat="1" ht="15" customHeight="1" x14ac:dyDescent="0.25">
      <c r="A221" s="4" t="str">
        <f t="shared" ca="1" si="51"/>
        <v/>
      </c>
      <c r="B221" s="6"/>
      <c r="C221" s="8"/>
      <c r="D221" s="1" t="str">
        <f>IFERROR(INDEX('padron cfe'!B:B,MATCH(DATOS!C221,'padron cfe'!A:A,0),1),"")</f>
        <v/>
      </c>
      <c r="E221" s="1"/>
      <c r="F221" s="7"/>
      <c r="G221" s="9" t="s">
        <v>157</v>
      </c>
      <c r="H221" s="5" t="str">
        <f>IF(F221="","",IFERROR(CONCATENATE("PEUA",VLOOKUP(ESTADO,REPORTE!AV$2:AW$33,2,0),DIDTRITO_FORM,CADER_FORM,IFERROR(INDEX(CA:CA,MATCH(DAY(F221),BZ:BZ,0),1),DAY(F221)),IFERROR(INDEX(CA:CA,MATCH(MONTH(F221),BZ:BZ,0),1),MONTH(F221)),YEAR(F221),G221),""))</f>
        <v/>
      </c>
      <c r="I221" s="4"/>
      <c r="J221" s="66"/>
      <c r="K221" s="66"/>
      <c r="L221" s="66"/>
      <c r="M221" s="2" t="str">
        <f>IFERROR(INDEX('padron cfe'!C:C,MATCH(DATOS!C221,'padron cfe'!A:A,0),1),"")</f>
        <v/>
      </c>
      <c r="N221" s="66" t="str">
        <f>IFERROR(IF(BT221="","",IF(INDEX(N$1:N220,MATCH(BT221,BT$1:BT220,0),1)=0,"",INDEX(N$1:N220,MATCH(BT221,BT$1:BT220,0),1))),"")</f>
        <v/>
      </c>
      <c r="O221" s="66" t="str">
        <f>IFERROR(IF(BT221="","",IF(INDEX(O$1:O220,MATCH(BT221,BT$1:BT220,0),1)=0,"",INDEX(O$1:O220,MATCH(BT221,BT$1:BT220,0),1))),"")</f>
        <v/>
      </c>
      <c r="P221" s="4"/>
      <c r="Q221" s="2"/>
      <c r="R221" s="66"/>
      <c r="T221" s="66"/>
      <c r="U221" s="5" t="str">
        <f>IFERROR(IF(INDEX(U$1:U220,MATCH(T221,T$1:T220,0),1)=0,"",INDEX(U$1:U220,MATCH(T221,T$1:T220,0),1)),"")</f>
        <v/>
      </c>
      <c r="V221" s="66"/>
      <c r="W221" s="5" t="str">
        <f>IFERROR(IF(INDEX(W$1:W220,MATCH(V221,V$1:V220,0),1)=0,"",INDEX(W$1:W220,MATCH(V221,V$1:V220,0),1)),"")</f>
        <v/>
      </c>
      <c r="X221" s="2" t="str">
        <f>IFERROR(INDEX('padron cfe'!D:D,MATCH(DATOS!C221,'padron cfe'!A:A,0),1),"")</f>
        <v/>
      </c>
      <c r="Y221" s="4"/>
      <c r="Z221" s="4"/>
      <c r="AA221" s="4"/>
      <c r="AB221" s="4"/>
      <c r="AC221" s="6" t="s">
        <v>157</v>
      </c>
      <c r="AD221" s="4"/>
      <c r="AE221" s="4" t="str">
        <f t="shared" si="52"/>
        <v/>
      </c>
      <c r="AF221" s="4"/>
      <c r="AG221" s="4"/>
      <c r="AH221" s="4"/>
      <c r="AI221" s="2" t="str">
        <f>IFERROR(IF(INDEX(AI$1:AI220,MATCH(BT221,BT$1:BT220,0),1)=0,"",INDEX(AI$1:AI220,MATCH(BT221,BT$1:BT220,0),1)),"")</f>
        <v/>
      </c>
      <c r="AJ221" s="2" t="str">
        <f>IFERROR(IF(INDEX(AJ$1:AJ220,MATCH(BT221,BT$1:BT220,0),1)=0,"",INDEX(AJ$1:AJ220,MATCH(BT221,BT$1:BT220,0),1)),"")</f>
        <v/>
      </c>
      <c r="AK221" s="2" t="str">
        <f>IFERROR(IF(INDEX(AK$1:AK220,MATCH(BT221,BT$1:BT220,0),1)=0,"",INDEX(AK$1:AK220,MATCH(BT221,BT$1:BT220,0),1)),"")</f>
        <v/>
      </c>
      <c r="AL221" s="31"/>
      <c r="AM221" s="31"/>
      <c r="AN221" s="2"/>
      <c r="AO221" s="4"/>
      <c r="AP221" s="4"/>
      <c r="AQ221" s="4"/>
      <c r="AR221" s="4"/>
      <c r="AS221" s="4"/>
      <c r="AT221" s="4"/>
      <c r="AU221" s="4"/>
      <c r="AV221" s="4"/>
      <c r="AW221" s="4"/>
      <c r="AY221" s="7"/>
      <c r="AZ221" s="47"/>
      <c r="BA221" s="66"/>
      <c r="BB221" s="66"/>
      <c r="BC221" s="66"/>
      <c r="BD221" s="78"/>
      <c r="BE221" s="66"/>
      <c r="BF221" s="66"/>
      <c r="BG221" s="4"/>
      <c r="BH221" s="69"/>
      <c r="BI221" s="4"/>
      <c r="BJ221" s="4"/>
      <c r="BK221" s="9"/>
      <c r="BL221" s="7"/>
      <c r="BM221" s="7"/>
      <c r="BN221" s="7"/>
      <c r="BO221" s="286"/>
      <c r="BP221" s="22"/>
      <c r="BQ221" s="7" t="str">
        <f t="shared" ca="1" si="53"/>
        <v/>
      </c>
      <c r="BR221" s="75" t="str">
        <f t="shared" si="54"/>
        <v/>
      </c>
      <c r="BS221" s="75" t="str">
        <f t="shared" si="55"/>
        <v/>
      </c>
      <c r="BT221" s="5" t="str">
        <f t="shared" si="56"/>
        <v/>
      </c>
      <c r="BU221" s="79" t="str">
        <f t="shared" si="57"/>
        <v/>
      </c>
      <c r="BV221" s="79" t="str">
        <f t="shared" si="58"/>
        <v/>
      </c>
      <c r="BW221" s="79" t="str">
        <f t="shared" si="59"/>
        <v/>
      </c>
      <c r="CC221" s="4" t="str">
        <f>IF(IFERROR(VLOOKUP(C221,C222:C$1993,1,0),"")="","",COUNTIF(C:C,C221))</f>
        <v/>
      </c>
      <c r="CG221" s="5" t="str">
        <f>IF(B221="","",IF(CC221="",1+(MAX(CG$2:CG220)),""))</f>
        <v/>
      </c>
      <c r="CH221" s="5" t="str">
        <f t="shared" si="60"/>
        <v/>
      </c>
      <c r="CI221" s="5" t="str">
        <f t="shared" si="61"/>
        <v/>
      </c>
      <c r="CJ221" s="14" t="str">
        <f t="shared" si="62"/>
        <v/>
      </c>
      <c r="CK221" s="25"/>
      <c r="CL221" s="15"/>
      <c r="CM221" s="5" t="str">
        <f t="shared" si="66"/>
        <v/>
      </c>
      <c r="CP221" s="5" t="str">
        <f t="shared" si="64"/>
        <v/>
      </c>
      <c r="CQ221" s="5" t="str">
        <f>IF(BT221="","",IFERROR(IF(VLOOKUP(BT221,BT$2:BT220,1,0)=0,"",""),BT221))</f>
        <v/>
      </c>
      <c r="CR221" s="22" t="str">
        <f>IF(CQ221="","",(IFERROR(VLOOKUP(MID(CQ221,1,1),$DI$2:DM$28,3,0),0)+IFERROR(VLOOKUP(MID(CQ221,2,1),DI$2:DM$28,4,0),0)+IFERROR(VLOOKUP(MID(CQ221,3,1),DI$2:DM$28,5,0),0)+(ROW(CQ221)/1000000000000)))</f>
        <v/>
      </c>
      <c r="CT221" s="5">
        <v>220</v>
      </c>
      <c r="CU221" s="5" t="str">
        <f>IFERROR(VLOOKUP(CT221,CP$2:CQ1297,2,0),"")</f>
        <v/>
      </c>
      <c r="DO221" s="5" t="e">
        <f>IF(REPORTE!AH$2="si",IF(C221=VALUE(REPORTE!C$22),IF(SUM(DO222:DO$1993),CONCATENATE(INT(B221),", "),INT(B221)),""),IF(C221=VALUE(REPORTE!C$21),IF(SUM(DO222:DO$1993),CONCATENATE(INT(B221),", "),INT(B221)),""))</f>
        <v>#VALUE!</v>
      </c>
    </row>
    <row r="222" spans="1:120" s="5" customFormat="1" ht="12.75" customHeight="1" x14ac:dyDescent="0.25">
      <c r="A222" s="4" t="str">
        <f t="shared" ca="1" si="51"/>
        <v/>
      </c>
      <c r="B222" s="6"/>
      <c r="C222" s="8"/>
      <c r="D222" s="1" t="str">
        <f>IFERROR(INDEX('padron cfe'!B:B,MATCH(DATOS!C222,'padron cfe'!A:A,0),1),"")</f>
        <v/>
      </c>
      <c r="E222" s="1"/>
      <c r="F222" s="7"/>
      <c r="G222" s="9" t="s">
        <v>157</v>
      </c>
      <c r="H222" s="5" t="str">
        <f>IF(F222="","",IFERROR(CONCATENATE("PEUA",VLOOKUP(ESTADO,REPORTE!AV$2:AW$33,2,0),DIDTRITO_FORM,CADER_FORM,IFERROR(INDEX(CA:CA,MATCH(DAY(F222),BZ:BZ,0),1),DAY(F222)),IFERROR(INDEX(CA:CA,MATCH(MONTH(F222),BZ:BZ,0),1),MONTH(F222)),YEAR(F222),G222),""))</f>
        <v/>
      </c>
      <c r="I222" s="4"/>
      <c r="J222" s="66"/>
      <c r="K222" s="66"/>
      <c r="L222" s="66"/>
      <c r="M222" s="2" t="str">
        <f>IFERROR(INDEX('padron cfe'!C:C,MATCH(DATOS!C222,'padron cfe'!A:A,0),1),"")</f>
        <v/>
      </c>
      <c r="N222" s="66" t="str">
        <f>IFERROR(IF(BT222="","",IF(INDEX(N$1:N221,MATCH(BT222,BT$1:BT221,0),1)=0,"",INDEX(N$1:N221,MATCH(BT222,BT$1:BT221,0),1))),"")</f>
        <v/>
      </c>
      <c r="O222" s="66" t="str">
        <f>IFERROR(IF(BT222="","",IF(INDEX(O$1:O221,MATCH(BT222,BT$1:BT221,0),1)=0,"",INDEX(O$1:O221,MATCH(BT222,BT$1:BT221,0),1))),"")</f>
        <v/>
      </c>
      <c r="P222" s="4"/>
      <c r="Q222" s="2"/>
      <c r="R222" s="66"/>
      <c r="T222" s="66"/>
      <c r="U222" s="5" t="str">
        <f>IFERROR(IF(INDEX(U$1:U221,MATCH(T222,T$1:T221,0),1)=0,"",INDEX(U$1:U221,MATCH(T222,T$1:T221,0),1)),"")</f>
        <v/>
      </c>
      <c r="V222" s="66"/>
      <c r="W222" s="5" t="str">
        <f>IFERROR(IF(INDEX(W$1:W221,MATCH(V222,V$1:V221,0),1)=0,"",INDEX(W$1:W221,MATCH(V222,V$1:V221,0),1)),"")</f>
        <v/>
      </c>
      <c r="X222" s="2" t="str">
        <f>IFERROR(INDEX('padron cfe'!D:D,MATCH(DATOS!C222,'padron cfe'!A:A,0),1),"")</f>
        <v/>
      </c>
      <c r="Y222" s="4"/>
      <c r="Z222" s="4"/>
      <c r="AA222" s="4"/>
      <c r="AB222" s="4"/>
      <c r="AC222" s="6" t="s">
        <v>157</v>
      </c>
      <c r="AD222" s="4"/>
      <c r="AE222" s="4" t="str">
        <f t="shared" si="52"/>
        <v/>
      </c>
      <c r="AF222" s="4"/>
      <c r="AG222" s="4"/>
      <c r="AH222" s="4"/>
      <c r="AI222" s="2" t="str">
        <f>IFERROR(IF(INDEX(AI$1:AI221,MATCH(BT222,BT$1:BT221,0),1)=0,"",INDEX(AI$1:AI221,MATCH(BT222,BT$1:BT221,0),1)),"")</f>
        <v/>
      </c>
      <c r="AJ222" s="2" t="str">
        <f>IFERROR(IF(INDEX(AJ$1:AJ221,MATCH(BT222,BT$1:BT221,0),1)=0,"",INDEX(AJ$1:AJ221,MATCH(BT222,BT$1:BT221,0),1)),"")</f>
        <v/>
      </c>
      <c r="AK222" s="2" t="str">
        <f>IFERROR(IF(INDEX(AK$1:AK221,MATCH(BT222,BT$1:BT221,0),1)=0,"",INDEX(AK$1:AK221,MATCH(BT222,BT$1:BT221,0),1)),"")</f>
        <v/>
      </c>
      <c r="AL222" s="31"/>
      <c r="AM222" s="31"/>
      <c r="AN222" s="2"/>
      <c r="AO222" s="4"/>
      <c r="AP222" s="4"/>
      <c r="AQ222" s="4"/>
      <c r="AR222" s="4"/>
      <c r="AS222" s="4"/>
      <c r="AT222" s="4"/>
      <c r="AU222" s="4"/>
      <c r="AV222" s="4"/>
      <c r="AW222" s="4"/>
      <c r="AY222" s="7"/>
      <c r="AZ222" s="47"/>
      <c r="BA222" s="66"/>
      <c r="BB222" s="66"/>
      <c r="BC222" s="66"/>
      <c r="BD222" s="78"/>
      <c r="BE222" s="66"/>
      <c r="BF222" s="66"/>
      <c r="BG222" s="4"/>
      <c r="BH222" s="69"/>
      <c r="BI222" s="4"/>
      <c r="BJ222" s="4"/>
      <c r="BK222" s="9" t="s">
        <v>157</v>
      </c>
      <c r="BL222" s="7"/>
      <c r="BM222" s="7"/>
      <c r="BN222" s="7"/>
      <c r="BO222" s="286"/>
      <c r="BP222" s="22"/>
      <c r="BQ222" s="7" t="str">
        <f t="shared" ca="1" si="53"/>
        <v/>
      </c>
      <c r="BR222" s="75" t="str">
        <f t="shared" si="54"/>
        <v/>
      </c>
      <c r="BS222" s="75" t="str">
        <f t="shared" si="55"/>
        <v/>
      </c>
      <c r="BT222" s="5" t="str">
        <f t="shared" si="56"/>
        <v/>
      </c>
      <c r="BU222" s="79" t="str">
        <f t="shared" si="57"/>
        <v/>
      </c>
      <c r="BV222" s="79" t="str">
        <f t="shared" si="58"/>
        <v/>
      </c>
      <c r="BW222" s="79" t="str">
        <f t="shared" si="59"/>
        <v/>
      </c>
      <c r="CC222" s="4" t="str">
        <f>IF(IFERROR(VLOOKUP(C222,C223:C$1993,1,0),"")="","",COUNTIF(C:C,C222))</f>
        <v/>
      </c>
      <c r="CG222" s="5" t="str">
        <f>IF(B222="","",IF(CC222="",1+(MAX(CG$2:CG221)),""))</f>
        <v/>
      </c>
      <c r="CH222" s="5" t="str">
        <f t="shared" si="60"/>
        <v/>
      </c>
      <c r="CI222" s="5" t="str">
        <f t="shared" si="61"/>
        <v/>
      </c>
      <c r="CJ222" s="14" t="str">
        <f t="shared" si="62"/>
        <v/>
      </c>
      <c r="CK222" s="25"/>
      <c r="CL222" s="15"/>
      <c r="CM222" s="5" t="str">
        <f t="shared" si="66"/>
        <v/>
      </c>
      <c r="CP222" s="5" t="str">
        <f t="shared" si="64"/>
        <v/>
      </c>
      <c r="CQ222" s="5" t="str">
        <f>IF(BT222="","",IFERROR(IF(VLOOKUP(BT222,BT$2:BT221,1,0)=0,"",""),BT222))</f>
        <v/>
      </c>
      <c r="CR222" s="22" t="str">
        <f>IF(CQ222="","",(IFERROR(VLOOKUP(MID(CQ222,1,1),$DI$2:DM$28,3,0),0)+IFERROR(VLOOKUP(MID(CQ222,2,1),DI$2:DM$28,4,0),0)+IFERROR(VLOOKUP(MID(CQ222,3,1),DI$2:DM$28,5,0),0)+(ROW(CQ222)/1000000000000)))</f>
        <v/>
      </c>
      <c r="CT222" s="5">
        <v>221</v>
      </c>
      <c r="CU222" s="5" t="str">
        <f>IFERROR(VLOOKUP(CT222,CP$2:CQ1298,2,0),"")</f>
        <v/>
      </c>
      <c r="DO222" s="5" t="e">
        <f>IF(REPORTE!AH$2="si",IF(C222=VALUE(REPORTE!C$22),IF(SUM(DO223:DO$1993),CONCATENATE(INT(B222),", "),INT(B222)),""),IF(C222=VALUE(REPORTE!C$21),IF(SUM(DO223:DO$1993),CONCATENATE(INT(B222),", "),INT(B222)),""))</f>
        <v>#VALUE!</v>
      </c>
    </row>
    <row r="223" spans="1:120" s="5" customFormat="1" ht="15" customHeight="1" x14ac:dyDescent="0.25">
      <c r="A223" s="4" t="str">
        <f t="shared" ca="1" si="51"/>
        <v/>
      </c>
      <c r="B223" s="6"/>
      <c r="C223" s="8"/>
      <c r="D223" s="1" t="str">
        <f>IFERROR(INDEX('padron cfe'!B:B,MATCH(DATOS!C223,'padron cfe'!A:A,0),1),"")</f>
        <v/>
      </c>
      <c r="E223" s="1"/>
      <c r="F223" s="7"/>
      <c r="G223" s="9" t="s">
        <v>157</v>
      </c>
      <c r="H223" s="5" t="str">
        <f>IF(F223="","",IFERROR(CONCATENATE("PEUA",VLOOKUP(ESTADO,REPORTE!AV$2:AW$33,2,0),DIDTRITO_FORM,CADER_FORM,IFERROR(INDEX(CA:CA,MATCH(DAY(F223),BZ:BZ,0),1),DAY(F223)),IFERROR(INDEX(CA:CA,MATCH(MONTH(F223),BZ:BZ,0),1),MONTH(F223)),YEAR(F223),G223),""))</f>
        <v/>
      </c>
      <c r="I223" s="4"/>
      <c r="J223" s="66"/>
      <c r="K223" s="66"/>
      <c r="L223" s="66"/>
      <c r="M223" s="2" t="str">
        <f>IFERROR(INDEX('padron cfe'!C:C,MATCH(DATOS!C223,'padron cfe'!A:A,0),1),"")</f>
        <v/>
      </c>
      <c r="N223" s="66" t="str">
        <f>IFERROR(IF(BT223="","",IF(INDEX(N$1:N222,MATCH(BT223,BT$1:BT222,0),1)=0,"",INDEX(N$1:N222,MATCH(BT223,BT$1:BT222,0),1))),"")</f>
        <v/>
      </c>
      <c r="O223" s="66" t="str">
        <f>IFERROR(IF(BT223="","",IF(INDEX(O$1:O222,MATCH(BT223,BT$1:BT222,0),1)=0,"",INDEX(O$1:O222,MATCH(BT223,BT$1:BT222,0),1))),"")</f>
        <v/>
      </c>
      <c r="P223" s="4"/>
      <c r="Q223" s="2"/>
      <c r="R223" s="66"/>
      <c r="T223" s="66"/>
      <c r="U223" s="5" t="str">
        <f>IFERROR(IF(INDEX(U$1:U222,MATCH(T223,T$1:T222,0),1)=0,"",INDEX(U$1:U222,MATCH(T223,T$1:T222,0),1)),"")</f>
        <v/>
      </c>
      <c r="V223" s="66"/>
      <c r="W223" s="5" t="str">
        <f>IFERROR(IF(INDEX(W$1:W222,MATCH(V223,V$1:V222,0),1)=0,"",INDEX(W$1:W222,MATCH(V223,V$1:V222,0),1)),"")</f>
        <v/>
      </c>
      <c r="X223" s="2" t="str">
        <f>IFERROR(INDEX('padron cfe'!D:D,MATCH(DATOS!C223,'padron cfe'!A:A,0),1),"")</f>
        <v/>
      </c>
      <c r="Y223" s="4"/>
      <c r="Z223" s="4"/>
      <c r="AA223" s="4"/>
      <c r="AB223" s="4"/>
      <c r="AC223" s="6" t="s">
        <v>157</v>
      </c>
      <c r="AD223" s="4"/>
      <c r="AE223" s="4" t="str">
        <f t="shared" si="52"/>
        <v/>
      </c>
      <c r="AF223" s="4"/>
      <c r="AG223" s="4"/>
      <c r="AH223" s="4"/>
      <c r="AI223" s="2" t="str">
        <f>IFERROR(IF(INDEX(AI$1:AI222,MATCH(BT223,BT$1:BT222,0),1)=0,"",INDEX(AI$1:AI222,MATCH(BT223,BT$1:BT222,0),1)),"")</f>
        <v/>
      </c>
      <c r="AJ223" s="2" t="str">
        <f>IFERROR(IF(INDEX(AJ$1:AJ222,MATCH(BT223,BT$1:BT222,0),1)=0,"",INDEX(AJ$1:AJ222,MATCH(BT223,BT$1:BT222,0),1)),"")</f>
        <v/>
      </c>
      <c r="AK223" s="2" t="str">
        <f>IFERROR(IF(INDEX(AK$1:AK222,MATCH(BT223,BT$1:BT222,0),1)=0,"",INDEX(AK$1:AK222,MATCH(BT223,BT$1:BT222,0),1)),"")</f>
        <v/>
      </c>
      <c r="AL223" s="31"/>
      <c r="AM223" s="31"/>
      <c r="AN223" s="2"/>
      <c r="AO223" s="4"/>
      <c r="AP223" s="4"/>
      <c r="AQ223" s="4"/>
      <c r="AR223" s="4"/>
      <c r="AS223" s="4"/>
      <c r="AT223" s="4"/>
      <c r="AU223" s="4"/>
      <c r="AV223" s="4"/>
      <c r="AW223" s="4"/>
      <c r="AY223" s="7"/>
      <c r="AZ223" s="47"/>
      <c r="BA223" s="66"/>
      <c r="BB223" s="66"/>
      <c r="BC223" s="66"/>
      <c r="BD223" s="78"/>
      <c r="BE223" s="66"/>
      <c r="BF223" s="66"/>
      <c r="BG223" s="4"/>
      <c r="BH223" s="69"/>
      <c r="BI223" s="4"/>
      <c r="BJ223" s="4"/>
      <c r="BK223" s="9"/>
      <c r="BL223" s="7"/>
      <c r="BM223" s="7"/>
      <c r="BN223" s="7"/>
      <c r="BO223" s="286"/>
      <c r="BP223" s="22"/>
      <c r="BQ223" s="7" t="str">
        <f t="shared" ca="1" si="53"/>
        <v/>
      </c>
      <c r="BR223" s="75" t="str">
        <f t="shared" si="54"/>
        <v/>
      </c>
      <c r="BS223" s="75" t="str">
        <f t="shared" si="55"/>
        <v/>
      </c>
      <c r="BT223" s="5" t="str">
        <f t="shared" si="56"/>
        <v/>
      </c>
      <c r="BU223" s="79" t="str">
        <f t="shared" si="57"/>
        <v/>
      </c>
      <c r="BV223" s="79" t="str">
        <f t="shared" si="58"/>
        <v/>
      </c>
      <c r="BW223" s="79" t="str">
        <f t="shared" si="59"/>
        <v/>
      </c>
      <c r="CC223" s="4" t="str">
        <f>IF(IFERROR(VLOOKUP(C223,C224:C$1993,1,0),"")="","",COUNTIF(C:C,C223))</f>
        <v/>
      </c>
      <c r="CG223" s="5" t="str">
        <f>IF(B223="","",IF(CC223="",1+(MAX(CG$2:CG222)),""))</f>
        <v/>
      </c>
      <c r="CH223" s="5" t="str">
        <f t="shared" si="60"/>
        <v/>
      </c>
      <c r="CI223" s="5" t="str">
        <f t="shared" si="61"/>
        <v/>
      </c>
      <c r="CJ223" s="14" t="str">
        <f t="shared" si="62"/>
        <v/>
      </c>
      <c r="CK223" s="25"/>
      <c r="CL223" s="15"/>
      <c r="CM223" s="5" t="str">
        <f t="shared" si="66"/>
        <v/>
      </c>
      <c r="CP223" s="5" t="str">
        <f t="shared" si="64"/>
        <v/>
      </c>
      <c r="CQ223" s="5" t="str">
        <f>IF(BT223="","",IFERROR(IF(VLOOKUP(BT223,BT$2:BT222,1,0)=0,"",""),BT223))</f>
        <v/>
      </c>
      <c r="CR223" s="22" t="str">
        <f>IF(CQ223="","",(IFERROR(VLOOKUP(MID(CQ223,1,1),$DI$2:DM$28,3,0),0)+IFERROR(VLOOKUP(MID(CQ223,2,1),DI$2:DM$28,4,0),0)+IFERROR(VLOOKUP(MID(CQ223,3,1),DI$2:DM$28,5,0),0)+(ROW(CQ223)/1000000000000)))</f>
        <v/>
      </c>
      <c r="CT223" s="5">
        <v>222</v>
      </c>
      <c r="CU223" s="5" t="str">
        <f>IFERROR(VLOOKUP(CT223,CP$2:CQ1299,2,0),"")</f>
        <v/>
      </c>
      <c r="DO223" s="5" t="e">
        <f>IF(REPORTE!AH$2="si",IF(C223=VALUE(REPORTE!C$22),IF(SUM(DO224:DO$1993),CONCATENATE(INT(B223),", "),INT(B223)),""),IF(C223=VALUE(REPORTE!C$21),IF(SUM(DO224:DO$1993),CONCATENATE(INT(B223),", "),INT(B223)),""))</f>
        <v>#VALUE!</v>
      </c>
    </row>
    <row r="224" spans="1:120" s="5" customFormat="1" ht="15" customHeight="1" x14ac:dyDescent="0.25">
      <c r="A224" s="4" t="str">
        <f t="shared" ca="1" si="51"/>
        <v/>
      </c>
      <c r="B224" s="6"/>
      <c r="C224" s="8"/>
      <c r="D224" s="1" t="str">
        <f>IFERROR(INDEX('padron cfe'!B:B,MATCH(DATOS!C224,'padron cfe'!A:A,0),1),"")</f>
        <v/>
      </c>
      <c r="E224" s="1"/>
      <c r="F224" s="7"/>
      <c r="G224" s="9" t="s">
        <v>157</v>
      </c>
      <c r="H224" s="5" t="str">
        <f>IF(F224="","",IFERROR(CONCATENATE("PEUA",VLOOKUP(ESTADO,REPORTE!AV$2:AW$33,2,0),DIDTRITO_FORM,CADER_FORM,IFERROR(INDEX(CA:CA,MATCH(DAY(F224),BZ:BZ,0),1),DAY(F224)),IFERROR(INDEX(CA:CA,MATCH(MONTH(F224),BZ:BZ,0),1),MONTH(F224)),YEAR(F224),G224),""))</f>
        <v/>
      </c>
      <c r="I224" s="4"/>
      <c r="J224" s="66"/>
      <c r="K224" s="66"/>
      <c r="L224" s="66"/>
      <c r="M224" s="2" t="str">
        <f>IFERROR(INDEX('padron cfe'!C:C,MATCH(DATOS!C224,'padron cfe'!A:A,0),1),"")</f>
        <v/>
      </c>
      <c r="N224" s="66" t="str">
        <f>IFERROR(IF(BT224="","",IF(INDEX(N$1:N223,MATCH(BT224,BT$1:BT223,0),1)=0,"",INDEX(N$1:N223,MATCH(BT224,BT$1:BT223,0),1))),"")</f>
        <v/>
      </c>
      <c r="O224" s="66" t="str">
        <f>IFERROR(IF(BT224="","",IF(INDEX(O$1:O223,MATCH(BT224,BT$1:BT223,0),1)=0,"",INDEX(O$1:O223,MATCH(BT224,BT$1:BT223,0),1))),"")</f>
        <v/>
      </c>
      <c r="P224" s="4"/>
      <c r="Q224" s="2"/>
      <c r="R224" s="66"/>
      <c r="T224" s="66"/>
      <c r="U224" s="5" t="str">
        <f>IFERROR(IF(INDEX(U$1:U223,MATCH(T224,T$1:T223,0),1)=0,"",INDEX(U$1:U223,MATCH(T224,T$1:T223,0),1)),"")</f>
        <v/>
      </c>
      <c r="V224" s="66"/>
      <c r="W224" s="5" t="str">
        <f>IFERROR(IF(INDEX(W$1:W223,MATCH(V224,V$1:V223,0),1)=0,"",INDEX(W$1:W223,MATCH(V224,V$1:V223,0),1)),"")</f>
        <v/>
      </c>
      <c r="X224" s="2" t="str">
        <f>IFERROR(INDEX('padron cfe'!D:D,MATCH(DATOS!C224,'padron cfe'!A:A,0),1),"")</f>
        <v/>
      </c>
      <c r="Y224" s="4"/>
      <c r="Z224" s="4"/>
      <c r="AA224" s="4"/>
      <c r="AB224" s="4"/>
      <c r="AC224" s="6" t="s">
        <v>157</v>
      </c>
      <c r="AD224" s="4"/>
      <c r="AE224" s="4" t="str">
        <f t="shared" si="52"/>
        <v/>
      </c>
      <c r="AF224" s="4"/>
      <c r="AG224" s="4"/>
      <c r="AH224" s="4"/>
      <c r="AI224" s="2" t="str">
        <f>IFERROR(IF(INDEX(AI$1:AI223,MATCH(BT224,BT$1:BT223,0),1)=0,"",INDEX(AI$1:AI223,MATCH(BT224,BT$1:BT223,0),1)),"")</f>
        <v/>
      </c>
      <c r="AJ224" s="2" t="str">
        <f>IFERROR(IF(INDEX(AJ$1:AJ223,MATCH(BT224,BT$1:BT223,0),1)=0,"",INDEX(AJ$1:AJ223,MATCH(BT224,BT$1:BT223,0),1)),"")</f>
        <v/>
      </c>
      <c r="AK224" s="2" t="str">
        <f>IFERROR(IF(INDEX(AK$1:AK223,MATCH(BT224,BT$1:BT223,0),1)=0,"",INDEX(AK$1:AK223,MATCH(BT224,BT$1:BT223,0),1)),"")</f>
        <v/>
      </c>
      <c r="AL224" s="31"/>
      <c r="AM224" s="31"/>
      <c r="AN224" s="2"/>
      <c r="AO224" s="4"/>
      <c r="AP224" s="4"/>
      <c r="AQ224" s="4"/>
      <c r="AR224" s="4"/>
      <c r="AS224" s="4"/>
      <c r="AT224" s="4"/>
      <c r="AU224" s="4"/>
      <c r="AV224" s="4"/>
      <c r="AW224" s="4"/>
      <c r="AY224" s="7"/>
      <c r="AZ224" s="47"/>
      <c r="BA224" s="66"/>
      <c r="BB224" s="66"/>
      <c r="BC224" s="66"/>
      <c r="BD224" s="78"/>
      <c r="BE224" s="66"/>
      <c r="BF224" s="66"/>
      <c r="BG224" s="4"/>
      <c r="BH224" s="69"/>
      <c r="BI224" s="4"/>
      <c r="BJ224" s="4"/>
      <c r="BK224" s="9" t="s">
        <v>157</v>
      </c>
      <c r="BL224" s="7"/>
      <c r="BM224" s="7"/>
      <c r="BN224" s="7"/>
      <c r="BO224" s="286"/>
      <c r="BP224" s="22"/>
      <c r="BQ224" s="7" t="str">
        <f t="shared" ca="1" si="53"/>
        <v/>
      </c>
      <c r="BR224" s="75" t="str">
        <f t="shared" si="54"/>
        <v/>
      </c>
      <c r="BS224" s="75" t="str">
        <f t="shared" si="55"/>
        <v/>
      </c>
      <c r="BT224" s="5" t="str">
        <f t="shared" si="56"/>
        <v/>
      </c>
      <c r="BU224" s="79" t="str">
        <f t="shared" si="57"/>
        <v/>
      </c>
      <c r="BV224" s="79" t="str">
        <f t="shared" si="58"/>
        <v/>
      </c>
      <c r="BW224" s="79" t="str">
        <f t="shared" si="59"/>
        <v/>
      </c>
      <c r="CC224" s="4" t="str">
        <f>IF(IFERROR(VLOOKUP(C224,C225:C$1993,1,0),"")="","",COUNTIF(C:C,C224))</f>
        <v/>
      </c>
      <c r="CG224" s="5" t="str">
        <f>IF(B224="","",IF(CC224="",1+(MAX(CG$2:CG223)),""))</f>
        <v/>
      </c>
      <c r="CH224" s="5" t="str">
        <f t="shared" si="60"/>
        <v/>
      </c>
      <c r="CI224" s="5" t="str">
        <f t="shared" si="61"/>
        <v/>
      </c>
      <c r="CJ224" s="14" t="str">
        <f t="shared" si="62"/>
        <v/>
      </c>
      <c r="CK224" s="25"/>
      <c r="CL224" s="15"/>
      <c r="CM224" s="5" t="str">
        <f t="shared" si="66"/>
        <v/>
      </c>
      <c r="CP224" s="5" t="str">
        <f t="shared" si="64"/>
        <v/>
      </c>
      <c r="CQ224" s="5" t="str">
        <f>IF(BT224="","",IFERROR(IF(VLOOKUP(BT224,BT$2:BT223,1,0)=0,"",""),BT224))</f>
        <v/>
      </c>
      <c r="CR224" s="22" t="str">
        <f>IF(CQ224="","",(IFERROR(VLOOKUP(MID(CQ224,1,1),$DI$2:DM$28,3,0),0)+IFERROR(VLOOKUP(MID(CQ224,2,1),DI$2:DM$28,4,0),0)+IFERROR(VLOOKUP(MID(CQ224,3,1),DI$2:DM$28,5,0),0)+(ROW(CQ224)/1000000000000)))</f>
        <v/>
      </c>
      <c r="CT224" s="5">
        <v>223</v>
      </c>
      <c r="CU224" s="5" t="str">
        <f>IFERROR(VLOOKUP(CT224,CP$2:CQ1300,2,0),"")</f>
        <v/>
      </c>
      <c r="DO224" s="5" t="e">
        <f>IF(REPORTE!AH$2="si",IF(C224=VALUE(REPORTE!C$22),IF(SUM(DO225:DO$1993),CONCATENATE(INT(B224),", "),INT(B224)),""),IF(C224=VALUE(REPORTE!C$21),IF(SUM(DO225:DO$1993),CONCATENATE(INT(B224),", "),INT(B224)),""))</f>
        <v>#VALUE!</v>
      </c>
    </row>
    <row r="225" spans="1:119" s="5" customFormat="1" ht="15" customHeight="1" x14ac:dyDescent="0.25">
      <c r="A225" s="4" t="str">
        <f t="shared" ca="1" si="51"/>
        <v/>
      </c>
      <c r="B225" s="6"/>
      <c r="C225" s="8"/>
      <c r="D225" s="1" t="str">
        <f>IFERROR(INDEX('padron cfe'!B:B,MATCH(DATOS!C225,'padron cfe'!A:A,0),1),"")</f>
        <v/>
      </c>
      <c r="E225" s="1"/>
      <c r="F225" s="7"/>
      <c r="G225" s="9" t="s">
        <v>157</v>
      </c>
      <c r="H225" s="5" t="str">
        <f>IF(F225="","",IFERROR(CONCATENATE("PEUA",VLOOKUP(ESTADO,REPORTE!AV$2:AW$33,2,0),DIDTRITO_FORM,CADER_FORM,IFERROR(INDEX(CA:CA,MATCH(DAY(F225),BZ:BZ,0),1),DAY(F225)),IFERROR(INDEX(CA:CA,MATCH(MONTH(F225),BZ:BZ,0),1),MONTH(F225)),YEAR(F225),G225),""))</f>
        <v/>
      </c>
      <c r="I225" s="4"/>
      <c r="J225" s="66"/>
      <c r="K225" s="66"/>
      <c r="L225" s="66"/>
      <c r="M225" s="2" t="str">
        <f>IFERROR(INDEX('padron cfe'!C:C,MATCH(DATOS!C225,'padron cfe'!A:A,0),1),"")</f>
        <v/>
      </c>
      <c r="N225" s="66" t="str">
        <f>IFERROR(IF(BT225="","",IF(INDEX(N$1:N224,MATCH(BT225,BT$1:BT224,0),1)=0,"",INDEX(N$1:N224,MATCH(BT225,BT$1:BT224,0),1))),"")</f>
        <v/>
      </c>
      <c r="O225" s="66" t="str">
        <f>IFERROR(IF(BT225="","",IF(INDEX(O$1:O224,MATCH(BT225,BT$1:BT224,0),1)=0,"",INDEX(O$1:O224,MATCH(BT225,BT$1:BT224,0),1))),"")</f>
        <v/>
      </c>
      <c r="P225" s="4"/>
      <c r="Q225" s="2"/>
      <c r="R225" s="66"/>
      <c r="T225" s="66"/>
      <c r="U225" s="5" t="str">
        <f>IFERROR(IF(INDEX(U$1:U224,MATCH(T225,T$1:T224,0),1)=0,"",INDEX(U$1:U224,MATCH(T225,T$1:T224,0),1)),"")</f>
        <v/>
      </c>
      <c r="V225" s="66"/>
      <c r="W225" s="5" t="str">
        <f>IFERROR(IF(INDEX(W$1:W224,MATCH(V225,V$1:V224,0),1)=0,"",INDEX(W$1:W224,MATCH(V225,V$1:V224,0),1)),"")</f>
        <v/>
      </c>
      <c r="X225" s="2" t="str">
        <f>IFERROR(INDEX('padron cfe'!D:D,MATCH(DATOS!C225,'padron cfe'!A:A,0),1),"")</f>
        <v/>
      </c>
      <c r="Y225" s="4"/>
      <c r="Z225" s="4"/>
      <c r="AA225" s="4"/>
      <c r="AB225" s="4"/>
      <c r="AC225" s="6" t="s">
        <v>157</v>
      </c>
      <c r="AD225" s="4"/>
      <c r="AE225" s="4" t="str">
        <f t="shared" si="52"/>
        <v/>
      </c>
      <c r="AF225" s="4"/>
      <c r="AG225" s="4"/>
      <c r="AH225" s="4"/>
      <c r="AI225" s="2" t="str">
        <f>IFERROR(IF(INDEX(AI$1:AI224,MATCH(BT225,BT$1:BT224,0),1)=0,"",INDEX(AI$1:AI224,MATCH(BT225,BT$1:BT224,0),1)),"")</f>
        <v/>
      </c>
      <c r="AJ225" s="2" t="str">
        <f>IFERROR(IF(INDEX(AJ$1:AJ224,MATCH(BT225,BT$1:BT224,0),1)=0,"",INDEX(AJ$1:AJ224,MATCH(BT225,BT$1:BT224,0),1)),"")</f>
        <v/>
      </c>
      <c r="AK225" s="2" t="str">
        <f>IFERROR(IF(INDEX(AK$1:AK224,MATCH(BT225,BT$1:BT224,0),1)=0,"",INDEX(AK$1:AK224,MATCH(BT225,BT$1:BT224,0),1)),"")</f>
        <v/>
      </c>
      <c r="AL225" s="31"/>
      <c r="AM225" s="31"/>
      <c r="AN225" s="2"/>
      <c r="AO225" s="4"/>
      <c r="AP225" s="4"/>
      <c r="AQ225" s="4"/>
      <c r="AR225" s="4"/>
      <c r="AS225" s="4"/>
      <c r="AT225" s="4"/>
      <c r="AU225" s="4"/>
      <c r="AV225" s="4"/>
      <c r="AW225" s="4"/>
      <c r="AY225" s="7"/>
      <c r="AZ225" s="47"/>
      <c r="BA225" s="66"/>
      <c r="BB225" s="66"/>
      <c r="BC225" s="66"/>
      <c r="BD225" s="78"/>
      <c r="BE225" s="66"/>
      <c r="BF225" s="66"/>
      <c r="BG225" s="4"/>
      <c r="BH225" s="69"/>
      <c r="BI225" s="4"/>
      <c r="BJ225" s="4"/>
      <c r="BK225" s="9"/>
      <c r="BL225" s="7"/>
      <c r="BM225" s="7"/>
      <c r="BN225" s="7"/>
      <c r="BO225" s="286"/>
      <c r="BP225" s="22"/>
      <c r="BQ225" s="7" t="str">
        <f t="shared" ca="1" si="53"/>
        <v/>
      </c>
      <c r="BR225" s="75" t="str">
        <f t="shared" si="54"/>
        <v/>
      </c>
      <c r="BS225" s="75" t="str">
        <f t="shared" si="55"/>
        <v/>
      </c>
      <c r="BT225" s="5" t="str">
        <f t="shared" si="56"/>
        <v/>
      </c>
      <c r="BU225" s="79" t="str">
        <f t="shared" si="57"/>
        <v/>
      </c>
      <c r="BV225" s="79" t="str">
        <f t="shared" si="58"/>
        <v/>
      </c>
      <c r="BW225" s="79" t="str">
        <f t="shared" si="59"/>
        <v/>
      </c>
      <c r="CC225" s="4" t="str">
        <f>IF(IFERROR(VLOOKUP(C225,C226:C$1993,1,0),"")="","",COUNTIF(C:C,C225))</f>
        <v/>
      </c>
      <c r="CG225" s="5" t="str">
        <f>IF(B225="","",IF(CC225="",1+(MAX(CG$2:CG224)),""))</f>
        <v/>
      </c>
      <c r="CH225" s="5" t="str">
        <f t="shared" si="60"/>
        <v/>
      </c>
      <c r="CI225" s="5" t="str">
        <f t="shared" si="61"/>
        <v/>
      </c>
      <c r="CJ225" s="14" t="str">
        <f t="shared" si="62"/>
        <v/>
      </c>
      <c r="CK225" s="25"/>
      <c r="CL225" s="15"/>
      <c r="CM225" s="5" t="str">
        <f t="shared" si="66"/>
        <v/>
      </c>
      <c r="CP225" s="5" t="str">
        <f t="shared" si="64"/>
        <v/>
      </c>
      <c r="CQ225" s="5" t="str">
        <f>IF(BT225="","",IFERROR(IF(VLOOKUP(BT225,BT$2:BT224,1,0)=0,"",""),BT225))</f>
        <v/>
      </c>
      <c r="CR225" s="22" t="str">
        <f>IF(CQ225="","",(IFERROR(VLOOKUP(MID(CQ225,1,1),$DI$2:DM$28,3,0),0)+IFERROR(VLOOKUP(MID(CQ225,2,1),DI$2:DM$28,4,0),0)+IFERROR(VLOOKUP(MID(CQ225,3,1),DI$2:DM$28,5,0),0)+(ROW(CQ225)/1000000000000)))</f>
        <v/>
      </c>
      <c r="CT225" s="5">
        <v>224</v>
      </c>
      <c r="CU225" s="5" t="str">
        <f>IFERROR(VLOOKUP(CT225,CP$2:CQ1301,2,0),"")</f>
        <v/>
      </c>
      <c r="DO225" s="5" t="e">
        <f>IF(REPORTE!AH$2="si",IF(C225=VALUE(REPORTE!C$22),IF(SUM(DO226:DO$1993),CONCATENATE(INT(B225),", "),INT(B225)),""),IF(C225=VALUE(REPORTE!C$21),IF(SUM(DO226:DO$1993),CONCATENATE(INT(B225),", "),INT(B225)),""))</f>
        <v>#VALUE!</v>
      </c>
    </row>
    <row r="226" spans="1:119" s="5" customFormat="1" ht="15" customHeight="1" x14ac:dyDescent="0.25">
      <c r="A226" s="4" t="str">
        <f t="shared" ca="1" si="51"/>
        <v/>
      </c>
      <c r="B226" s="6"/>
      <c r="C226" s="8"/>
      <c r="D226" s="1" t="str">
        <f>IFERROR(INDEX('padron cfe'!B:B,MATCH(DATOS!C226,'padron cfe'!A:A,0),1),"")</f>
        <v/>
      </c>
      <c r="E226" s="1"/>
      <c r="F226" s="7"/>
      <c r="G226" s="9" t="s">
        <v>157</v>
      </c>
      <c r="H226" s="5" t="str">
        <f>IF(F226="","",IFERROR(CONCATENATE("PEUA",VLOOKUP(ESTADO,REPORTE!AV$2:AW$33,2,0),DIDTRITO_FORM,CADER_FORM,IFERROR(INDEX(CA:CA,MATCH(DAY(F226),BZ:BZ,0),1),DAY(F226)),IFERROR(INDEX(CA:CA,MATCH(MONTH(F226),BZ:BZ,0),1),MONTH(F226)),YEAR(F226),G226),""))</f>
        <v/>
      </c>
      <c r="I226" s="4"/>
      <c r="J226" s="66"/>
      <c r="K226" s="66"/>
      <c r="L226" s="66"/>
      <c r="M226" s="2" t="str">
        <f>IFERROR(INDEX('padron cfe'!C:C,MATCH(DATOS!C226,'padron cfe'!A:A,0),1),"")</f>
        <v/>
      </c>
      <c r="N226" s="66" t="str">
        <f>IFERROR(IF(BT226="","",IF(INDEX(N$1:N225,MATCH(BT226,BT$1:BT225,0),1)=0,"",INDEX(N$1:N225,MATCH(BT226,BT$1:BT225,0),1))),"")</f>
        <v/>
      </c>
      <c r="O226" s="66" t="str">
        <f>IFERROR(IF(BT226="","",IF(INDEX(O$1:O225,MATCH(BT226,BT$1:BT225,0),1)=0,"",INDEX(O$1:O225,MATCH(BT226,BT$1:BT225,0),1))),"")</f>
        <v/>
      </c>
      <c r="P226" s="4"/>
      <c r="Q226" s="2"/>
      <c r="R226" s="66"/>
      <c r="T226" s="66"/>
      <c r="U226" s="5" t="str">
        <f>IFERROR(IF(INDEX(U$1:U225,MATCH(T226,T$1:T225,0),1)=0,"",INDEX(U$1:U225,MATCH(T226,T$1:T225,0),1)),"")</f>
        <v/>
      </c>
      <c r="V226" s="66"/>
      <c r="W226" s="5" t="str">
        <f>IFERROR(IF(INDEX(W$1:W225,MATCH(V226,V$1:V225,0),1)=0,"",INDEX(W$1:W225,MATCH(V226,V$1:V225,0),1)),"")</f>
        <v/>
      </c>
      <c r="X226" s="2" t="str">
        <f>IFERROR(INDEX('padron cfe'!D:D,MATCH(DATOS!C226,'padron cfe'!A:A,0),1),"")</f>
        <v/>
      </c>
      <c r="Y226" s="4"/>
      <c r="Z226" s="4"/>
      <c r="AA226" s="4"/>
      <c r="AB226" s="4"/>
      <c r="AC226" s="6" t="s">
        <v>157</v>
      </c>
      <c r="AD226" s="4"/>
      <c r="AE226" s="4" t="str">
        <f t="shared" si="52"/>
        <v/>
      </c>
      <c r="AF226" s="4"/>
      <c r="AG226" s="4"/>
      <c r="AH226" s="4"/>
      <c r="AI226" s="2" t="str">
        <f>IFERROR(IF(INDEX(AI$1:AI225,MATCH(BT226,BT$1:BT225,0),1)=0,"",INDEX(AI$1:AI225,MATCH(BT226,BT$1:BT225,0),1)),"")</f>
        <v/>
      </c>
      <c r="AJ226" s="2" t="str">
        <f>IFERROR(IF(INDEX(AJ$1:AJ225,MATCH(BT226,BT$1:BT225,0),1)=0,"",INDEX(AJ$1:AJ225,MATCH(BT226,BT$1:BT225,0),1)),"")</f>
        <v/>
      </c>
      <c r="AK226" s="2" t="str">
        <f>IFERROR(IF(INDEX(AK$1:AK225,MATCH(BT226,BT$1:BT225,0),1)=0,"",INDEX(AK$1:AK225,MATCH(BT226,BT$1:BT225,0),1)),"")</f>
        <v/>
      </c>
      <c r="AL226" s="31"/>
      <c r="AM226" s="31"/>
      <c r="AN226" s="2"/>
      <c r="AO226" s="4"/>
      <c r="AP226" s="4"/>
      <c r="AQ226" s="4"/>
      <c r="AR226" s="4"/>
      <c r="AS226" s="4"/>
      <c r="AT226" s="4"/>
      <c r="AU226" s="4"/>
      <c r="AV226" s="4"/>
      <c r="AW226" s="4"/>
      <c r="AY226" s="7"/>
      <c r="AZ226" s="47"/>
      <c r="BA226" s="66"/>
      <c r="BB226" s="66"/>
      <c r="BC226" s="66"/>
      <c r="BD226" s="78"/>
      <c r="BE226" s="66"/>
      <c r="BF226" s="66"/>
      <c r="BG226" s="4"/>
      <c r="BH226" s="69"/>
      <c r="BI226" s="4"/>
      <c r="BJ226" s="4"/>
      <c r="BK226" s="9" t="s">
        <v>157</v>
      </c>
      <c r="BL226" s="7"/>
      <c r="BM226" s="7"/>
      <c r="BN226" s="7"/>
      <c r="BO226" s="286"/>
      <c r="BP226" s="22"/>
      <c r="BQ226" s="7" t="str">
        <f t="shared" ca="1" si="53"/>
        <v/>
      </c>
      <c r="BR226" s="75" t="str">
        <f t="shared" si="54"/>
        <v/>
      </c>
      <c r="BS226" s="75" t="str">
        <f t="shared" si="55"/>
        <v/>
      </c>
      <c r="BT226" s="5" t="str">
        <f t="shared" si="56"/>
        <v/>
      </c>
      <c r="BU226" s="79" t="str">
        <f t="shared" si="57"/>
        <v/>
      </c>
      <c r="BV226" s="79" t="str">
        <f t="shared" si="58"/>
        <v/>
      </c>
      <c r="BW226" s="79" t="str">
        <f t="shared" si="59"/>
        <v/>
      </c>
      <c r="CC226" s="4" t="str">
        <f>IF(IFERROR(VLOOKUP(C226,C227:C$1993,1,0),"")="","",COUNTIF(C:C,C226))</f>
        <v/>
      </c>
      <c r="CG226" s="5" t="str">
        <f>IF(B226="","",IF(CC226="",1+(MAX(CG$2:CG225)),""))</f>
        <v/>
      </c>
      <c r="CH226" s="5" t="str">
        <f t="shared" si="60"/>
        <v/>
      </c>
      <c r="CI226" s="5" t="str">
        <f t="shared" si="61"/>
        <v/>
      </c>
      <c r="CJ226" s="14" t="str">
        <f t="shared" si="62"/>
        <v/>
      </c>
      <c r="CK226" s="25"/>
      <c r="CL226" s="15"/>
      <c r="CM226" s="5" t="str">
        <f t="shared" si="66"/>
        <v/>
      </c>
      <c r="CP226" s="5" t="str">
        <f t="shared" si="64"/>
        <v/>
      </c>
      <c r="CQ226" s="5" t="str">
        <f>IF(BT226="","",IFERROR(IF(VLOOKUP(BT226,BT$2:BT225,1,0)=0,"",""),BT226))</f>
        <v/>
      </c>
      <c r="CR226" s="22" t="str">
        <f>IF(CQ226="","",(IFERROR(VLOOKUP(MID(CQ226,1,1),$DI$2:DM$28,3,0),0)+IFERROR(VLOOKUP(MID(CQ226,2,1),DI$2:DM$28,4,0),0)+IFERROR(VLOOKUP(MID(CQ226,3,1),DI$2:DM$28,5,0),0)+(ROW(CQ226)/1000000000000)))</f>
        <v/>
      </c>
      <c r="CT226" s="5">
        <v>225</v>
      </c>
      <c r="CU226" s="5" t="str">
        <f>IFERROR(VLOOKUP(CT226,CP$2:CQ1302,2,0),"")</f>
        <v/>
      </c>
      <c r="DO226" s="5" t="e">
        <f>IF(REPORTE!AH$2="si",IF(C226=VALUE(REPORTE!C$22),IF(SUM(DO227:DO$1993),CONCATENATE(INT(B226),", "),INT(B226)),""),IF(C226=VALUE(REPORTE!C$21),IF(SUM(DO227:DO$1993),CONCATENATE(INT(B226),", "),INT(B226)),""))</f>
        <v>#VALUE!</v>
      </c>
    </row>
    <row r="227" spans="1:119" s="5" customFormat="1" ht="15" customHeight="1" x14ac:dyDescent="0.25">
      <c r="A227" s="4" t="str">
        <f t="shared" ca="1" si="51"/>
        <v/>
      </c>
      <c r="B227" s="6"/>
      <c r="C227" s="8"/>
      <c r="D227" s="1" t="str">
        <f>IFERROR(INDEX('padron cfe'!B:B,MATCH(DATOS!C227,'padron cfe'!A:A,0),1),"")</f>
        <v/>
      </c>
      <c r="E227" s="1"/>
      <c r="F227" s="7"/>
      <c r="G227" s="9" t="s">
        <v>157</v>
      </c>
      <c r="H227" s="5" t="str">
        <f>IF(F227="","",IFERROR(CONCATENATE("PEUA",VLOOKUP(ESTADO,REPORTE!AV$2:AW$33,2,0),DIDTRITO_FORM,CADER_FORM,IFERROR(INDEX(CA:CA,MATCH(DAY(F227),BZ:BZ,0),1),DAY(F227)),IFERROR(INDEX(CA:CA,MATCH(MONTH(F227),BZ:BZ,0),1),MONTH(F227)),YEAR(F227),G227),""))</f>
        <v/>
      </c>
      <c r="I227" s="4"/>
      <c r="J227" s="66"/>
      <c r="K227" s="66"/>
      <c r="L227" s="66"/>
      <c r="M227" s="2" t="str">
        <f>IFERROR(INDEX('padron cfe'!C:C,MATCH(DATOS!C227,'padron cfe'!A:A,0),1),"")</f>
        <v/>
      </c>
      <c r="N227" s="66" t="str">
        <f>IFERROR(IF(BT227="","",IF(INDEX(N$1:N226,MATCH(BT227,BT$1:BT226,0),1)=0,"",INDEX(N$1:N226,MATCH(BT227,BT$1:BT226,0),1))),"")</f>
        <v/>
      </c>
      <c r="O227" s="66" t="str">
        <f>IFERROR(IF(BT227="","",IF(INDEX(O$1:O226,MATCH(BT227,BT$1:BT226,0),1)=0,"",INDEX(O$1:O226,MATCH(BT227,BT$1:BT226,0),1))),"")</f>
        <v/>
      </c>
      <c r="P227" s="4"/>
      <c r="Q227" s="2"/>
      <c r="R227" s="66"/>
      <c r="T227" s="66"/>
      <c r="U227" s="5" t="str">
        <f>IFERROR(IF(INDEX(U$1:U226,MATCH(T227,T$1:T226,0),1)=0,"",INDEX(U$1:U226,MATCH(T227,T$1:T226,0),1)),"")</f>
        <v/>
      </c>
      <c r="V227" s="66"/>
      <c r="W227" s="5" t="str">
        <f>IFERROR(IF(INDEX(W$1:W226,MATCH(V227,V$1:V226,0),1)=0,"",INDEX(W$1:W226,MATCH(V227,V$1:V226,0),1)),"")</f>
        <v/>
      </c>
      <c r="X227" s="2" t="str">
        <f>IFERROR(INDEX('padron cfe'!D:D,MATCH(DATOS!C227,'padron cfe'!A:A,0),1),"")</f>
        <v/>
      </c>
      <c r="Y227" s="4"/>
      <c r="Z227" s="4"/>
      <c r="AA227" s="4"/>
      <c r="AB227" s="4"/>
      <c r="AC227" s="6" t="s">
        <v>157</v>
      </c>
      <c r="AD227" s="4"/>
      <c r="AE227" s="4" t="str">
        <f t="shared" si="52"/>
        <v/>
      </c>
      <c r="AF227" s="4"/>
      <c r="AG227" s="4"/>
      <c r="AH227" s="4"/>
      <c r="AI227" s="2" t="str">
        <f>IFERROR(IF(INDEX(AI$1:AI226,MATCH(BT227,BT$1:BT226,0),1)=0,"",INDEX(AI$1:AI226,MATCH(BT227,BT$1:BT226,0),1)),"")</f>
        <v/>
      </c>
      <c r="AJ227" s="2" t="str">
        <f>IFERROR(IF(INDEX(AJ$1:AJ226,MATCH(BT227,BT$1:BT226,0),1)=0,"",INDEX(AJ$1:AJ226,MATCH(BT227,BT$1:BT226,0),1)),"")</f>
        <v/>
      </c>
      <c r="AK227" s="2" t="str">
        <f>IFERROR(IF(INDEX(AK$1:AK226,MATCH(BT227,BT$1:BT226,0),1)=0,"",INDEX(AK$1:AK226,MATCH(BT227,BT$1:BT226,0),1)),"")</f>
        <v/>
      </c>
      <c r="AL227" s="31"/>
      <c r="AM227" s="31"/>
      <c r="AN227" s="2"/>
      <c r="AO227" s="4"/>
      <c r="AP227" s="4"/>
      <c r="AQ227" s="4"/>
      <c r="AR227" s="4"/>
      <c r="AS227" s="4"/>
      <c r="AT227" s="4"/>
      <c r="AU227" s="4"/>
      <c r="AV227" s="4"/>
      <c r="AW227" s="4"/>
      <c r="AY227" s="7"/>
      <c r="AZ227" s="47"/>
      <c r="BA227" s="66"/>
      <c r="BB227" s="66"/>
      <c r="BC227" s="66"/>
      <c r="BD227" s="78"/>
      <c r="BE227" s="66"/>
      <c r="BF227" s="66"/>
      <c r="BG227" s="4"/>
      <c r="BH227" s="69"/>
      <c r="BI227" s="4"/>
      <c r="BJ227" s="4"/>
      <c r="BK227" s="9"/>
      <c r="BL227" s="7"/>
      <c r="BM227" s="7"/>
      <c r="BN227" s="7"/>
      <c r="BO227" s="286"/>
      <c r="BP227" s="22"/>
      <c r="BQ227" s="7" t="str">
        <f t="shared" ca="1" si="53"/>
        <v/>
      </c>
      <c r="BR227" s="75" t="str">
        <f t="shared" si="54"/>
        <v/>
      </c>
      <c r="BS227" s="75" t="str">
        <f t="shared" si="55"/>
        <v/>
      </c>
      <c r="BT227" s="5" t="str">
        <f t="shared" si="56"/>
        <v/>
      </c>
      <c r="BU227" s="79" t="str">
        <f t="shared" si="57"/>
        <v/>
      </c>
      <c r="BV227" s="79" t="str">
        <f t="shared" si="58"/>
        <v/>
      </c>
      <c r="BW227" s="79" t="str">
        <f t="shared" si="59"/>
        <v/>
      </c>
      <c r="CC227" s="4" t="str">
        <f>IF(IFERROR(VLOOKUP(C227,C228:C$1993,1,0),"")="","",COUNTIF(C:C,C227))</f>
        <v/>
      </c>
      <c r="CG227" s="5" t="str">
        <f>IF(B227="","",IF(CC227="",1+(MAX(CG$2:CG226)),""))</f>
        <v/>
      </c>
      <c r="CH227" s="5" t="str">
        <f t="shared" si="60"/>
        <v/>
      </c>
      <c r="CI227" s="5" t="str">
        <f t="shared" si="61"/>
        <v/>
      </c>
      <c r="CJ227" s="14" t="str">
        <f t="shared" si="62"/>
        <v/>
      </c>
      <c r="CK227" s="25"/>
      <c r="CL227" s="15"/>
      <c r="CM227" s="5" t="str">
        <f t="shared" ref="CM227:CM232" si="67">CONCATENATE(AO227,AP227,AQ227,AR227,AS227)</f>
        <v/>
      </c>
      <c r="CP227" s="5" t="str">
        <f t="shared" si="64"/>
        <v/>
      </c>
      <c r="CQ227" s="5" t="str">
        <f>IF(BT227="","",IFERROR(IF(VLOOKUP(BT227,BT$2:BT226,1,0)=0,"",""),BT227))</f>
        <v/>
      </c>
      <c r="CR227" s="22" t="str">
        <f>IF(CQ227="","",(IFERROR(VLOOKUP(MID(CQ227,1,1),$DI$2:DM$28,3,0),0)+IFERROR(VLOOKUP(MID(CQ227,2,1),DI$2:DM$28,4,0),0)+IFERROR(VLOOKUP(MID(CQ227,3,1),DI$2:DM$28,5,0),0)+(ROW(CQ227)/1000000000000)))</f>
        <v/>
      </c>
      <c r="CT227" s="5">
        <v>226</v>
      </c>
      <c r="CU227" s="5" t="str">
        <f>IFERROR(VLOOKUP(CT227,CP$2:CQ1303,2,0),"")</f>
        <v/>
      </c>
      <c r="DO227" s="5" t="e">
        <f>IF(REPORTE!AH$2="si",IF(C227=VALUE(REPORTE!C$22),IF(SUM(DO228:DO$1993),CONCATENATE(INT(B227),", "),INT(B227)),""),IF(C227=VALUE(REPORTE!C$21),IF(SUM(DO228:DO$1993),CONCATENATE(INT(B227),", "),INT(B227)),""))</f>
        <v>#VALUE!</v>
      </c>
    </row>
    <row r="228" spans="1:119" s="5" customFormat="1" ht="15" customHeight="1" x14ac:dyDescent="0.25">
      <c r="A228" s="4" t="str">
        <f t="shared" ca="1" si="51"/>
        <v/>
      </c>
      <c r="B228" s="6"/>
      <c r="C228" s="8"/>
      <c r="D228" s="1" t="str">
        <f>IFERROR(INDEX('padron cfe'!B:B,MATCH(DATOS!C228,'padron cfe'!A:A,0),1),"")</f>
        <v/>
      </c>
      <c r="E228" s="1"/>
      <c r="F228" s="7"/>
      <c r="G228" s="9" t="s">
        <v>157</v>
      </c>
      <c r="H228" s="5" t="str">
        <f>IF(F228="","",IFERROR(CONCATENATE("PEUA",VLOOKUP(ESTADO,REPORTE!AV$2:AW$33,2,0),DIDTRITO_FORM,CADER_FORM,IFERROR(INDEX(CA:CA,MATCH(DAY(F228),BZ:BZ,0),1),DAY(F228)),IFERROR(INDEX(CA:CA,MATCH(MONTH(F228),BZ:BZ,0),1),MONTH(F228)),YEAR(F228),G228),""))</f>
        <v/>
      </c>
      <c r="I228" s="4"/>
      <c r="J228" s="66"/>
      <c r="K228" s="66"/>
      <c r="L228" s="66"/>
      <c r="M228" s="2" t="str">
        <f>IFERROR(INDEX('padron cfe'!C:C,MATCH(DATOS!C228,'padron cfe'!A:A,0),1),"")</f>
        <v/>
      </c>
      <c r="N228" s="66" t="str">
        <f>IFERROR(IF(BT228="","",IF(INDEX(N$1:N227,MATCH(BT228,BT$1:BT227,0),1)=0,"",INDEX(N$1:N227,MATCH(BT228,BT$1:BT227,0),1))),"")</f>
        <v/>
      </c>
      <c r="O228" s="66" t="str">
        <f>IFERROR(IF(BT228="","",IF(INDEX(O$1:O227,MATCH(BT228,BT$1:BT227,0),1)=0,"",INDEX(O$1:O227,MATCH(BT228,BT$1:BT227,0),1))),"")</f>
        <v/>
      </c>
      <c r="P228" s="4"/>
      <c r="Q228" s="2"/>
      <c r="R228" s="66"/>
      <c r="T228" s="66"/>
      <c r="U228" s="5" t="str">
        <f>IFERROR(IF(INDEX(U$1:U227,MATCH(T228,T$1:T227,0),1)=0,"",INDEX(U$1:U227,MATCH(T228,T$1:T227,0),1)),"")</f>
        <v/>
      </c>
      <c r="V228" s="66"/>
      <c r="W228" s="5" t="str">
        <f>IFERROR(IF(INDEX(W$1:W227,MATCH(V228,V$1:V227,0),1)=0,"",INDEX(W$1:W227,MATCH(V228,V$1:V227,0),1)),"")</f>
        <v/>
      </c>
      <c r="X228" s="2" t="str">
        <f>IFERROR(INDEX('padron cfe'!D:D,MATCH(DATOS!C228,'padron cfe'!A:A,0),1),"")</f>
        <v/>
      </c>
      <c r="Y228" s="4"/>
      <c r="Z228" s="4"/>
      <c r="AA228" s="4"/>
      <c r="AB228" s="4"/>
      <c r="AC228" s="6" t="s">
        <v>157</v>
      </c>
      <c r="AD228" s="4"/>
      <c r="AE228" s="4" t="str">
        <f t="shared" si="52"/>
        <v/>
      </c>
      <c r="AF228" s="4"/>
      <c r="AG228" s="4"/>
      <c r="AH228" s="4"/>
      <c r="AI228" s="2" t="str">
        <f>IFERROR(IF(INDEX(AI$1:AI227,MATCH(BT228,BT$1:BT227,0),1)=0,"",INDEX(AI$1:AI227,MATCH(BT228,BT$1:BT227,0),1)),"")</f>
        <v/>
      </c>
      <c r="AJ228" s="2" t="str">
        <f>IFERROR(IF(INDEX(AJ$1:AJ227,MATCH(BT228,BT$1:BT227,0),1)=0,"",INDEX(AJ$1:AJ227,MATCH(BT228,BT$1:BT227,0),1)),"")</f>
        <v/>
      </c>
      <c r="AK228" s="2" t="str">
        <f>IFERROR(IF(INDEX(AK$1:AK227,MATCH(BT228,BT$1:BT227,0),1)=0,"",INDEX(AK$1:AK227,MATCH(BT228,BT$1:BT227,0),1)),"")</f>
        <v/>
      </c>
      <c r="AL228" s="31"/>
      <c r="AM228" s="31"/>
      <c r="AN228" s="2"/>
      <c r="AO228" s="4"/>
      <c r="AP228" s="4"/>
      <c r="AQ228" s="4"/>
      <c r="AR228" s="4"/>
      <c r="AS228" s="4"/>
      <c r="AT228" s="4"/>
      <c r="AU228" s="4"/>
      <c r="AV228" s="4"/>
      <c r="AW228" s="4"/>
      <c r="AY228" s="7"/>
      <c r="AZ228" s="47"/>
      <c r="BA228" s="66"/>
      <c r="BB228" s="66"/>
      <c r="BC228" s="66"/>
      <c r="BD228" s="78"/>
      <c r="BE228" s="66"/>
      <c r="BF228" s="66"/>
      <c r="BG228" s="4"/>
      <c r="BH228" s="69"/>
      <c r="BI228" s="4"/>
      <c r="BJ228" s="4"/>
      <c r="BK228" s="9" t="s">
        <v>157</v>
      </c>
      <c r="BL228" s="7"/>
      <c r="BM228" s="7"/>
      <c r="BN228" s="7"/>
      <c r="BO228" s="286"/>
      <c r="BP228" s="22"/>
      <c r="BQ228" s="7" t="str">
        <f t="shared" ca="1" si="53"/>
        <v/>
      </c>
      <c r="BR228" s="75" t="str">
        <f t="shared" si="54"/>
        <v/>
      </c>
      <c r="BS228" s="75" t="str">
        <f t="shared" si="55"/>
        <v/>
      </c>
      <c r="BT228" s="5" t="str">
        <f t="shared" si="56"/>
        <v/>
      </c>
      <c r="BU228" s="79" t="str">
        <f t="shared" si="57"/>
        <v/>
      </c>
      <c r="BV228" s="79" t="str">
        <f t="shared" si="58"/>
        <v/>
      </c>
      <c r="BW228" s="79" t="str">
        <f t="shared" si="59"/>
        <v/>
      </c>
      <c r="CC228" s="4" t="str">
        <f>IF(IFERROR(VLOOKUP(C228,C229:C$1993,1,0),"")="","",COUNTIF(C:C,C228))</f>
        <v/>
      </c>
      <c r="CG228" s="5" t="str">
        <f>IF(B228="","",IF(CC228="",1+(MAX(CG$2:CG227)),""))</f>
        <v/>
      </c>
      <c r="CH228" s="5" t="str">
        <f t="shared" si="60"/>
        <v/>
      </c>
      <c r="CI228" s="5" t="str">
        <f t="shared" si="61"/>
        <v/>
      </c>
      <c r="CJ228" s="14" t="str">
        <f t="shared" si="62"/>
        <v/>
      </c>
      <c r="CK228" s="25"/>
      <c r="CL228" s="15"/>
      <c r="CM228" s="5" t="str">
        <f t="shared" si="67"/>
        <v/>
      </c>
      <c r="CP228" s="5" t="str">
        <f t="shared" si="64"/>
        <v/>
      </c>
      <c r="CQ228" s="5" t="str">
        <f>IF(BT228="","",IFERROR(IF(VLOOKUP(BT228,BT$2:BT227,1,0)=0,"",""),BT228))</f>
        <v/>
      </c>
      <c r="CR228" s="22" t="str">
        <f>IF(CQ228="","",(IFERROR(VLOOKUP(MID(CQ228,1,1),$DI$2:DM$28,3,0),0)+IFERROR(VLOOKUP(MID(CQ228,2,1),DI$2:DM$28,4,0),0)+IFERROR(VLOOKUP(MID(CQ228,3,1),DI$2:DM$28,5,0),0)+(ROW(CQ228)/1000000000000)))</f>
        <v/>
      </c>
      <c r="CT228" s="5">
        <v>227</v>
      </c>
      <c r="CU228" s="5" t="str">
        <f>IFERROR(VLOOKUP(CT228,CP$2:CQ1304,2,0),"")</f>
        <v/>
      </c>
      <c r="DO228" s="5" t="e">
        <f>IF(REPORTE!AH$2="si",IF(C228=VALUE(REPORTE!C$22),IF(SUM(DO229:DO$1993),CONCATENATE(INT(B228),", "),INT(B228)),""),IF(C228=VALUE(REPORTE!C$21),IF(SUM(DO229:DO$1993),CONCATENATE(INT(B228),", "),INT(B228)),""))</f>
        <v>#VALUE!</v>
      </c>
    </row>
    <row r="229" spans="1:119" s="5" customFormat="1" ht="15" customHeight="1" x14ac:dyDescent="0.25">
      <c r="A229" s="4" t="str">
        <f t="shared" ca="1" si="51"/>
        <v/>
      </c>
      <c r="B229" s="6"/>
      <c r="C229" s="8"/>
      <c r="D229" s="1" t="str">
        <f>IFERROR(INDEX('padron cfe'!B:B,MATCH(DATOS!C229,'padron cfe'!A:A,0),1),"")</f>
        <v/>
      </c>
      <c r="E229" s="1"/>
      <c r="F229" s="7"/>
      <c r="G229" s="9" t="s">
        <v>157</v>
      </c>
      <c r="H229" s="5" t="str">
        <f>IF(F229="","",IFERROR(CONCATENATE("PEUA",VLOOKUP(ESTADO,REPORTE!AV$2:AW$33,2,0),DIDTRITO_FORM,CADER_FORM,IFERROR(INDEX(CA:CA,MATCH(DAY(F229),BZ:BZ,0),1),DAY(F229)),IFERROR(INDEX(CA:CA,MATCH(MONTH(F229),BZ:BZ,0),1),MONTH(F229)),YEAR(F229),G229),""))</f>
        <v/>
      </c>
      <c r="I229" s="4"/>
      <c r="J229" s="66"/>
      <c r="K229" s="66"/>
      <c r="L229" s="66"/>
      <c r="M229" s="2" t="str">
        <f>IFERROR(INDEX('padron cfe'!C:C,MATCH(DATOS!C229,'padron cfe'!A:A,0),1),"")</f>
        <v/>
      </c>
      <c r="N229" s="66" t="str">
        <f>IFERROR(IF(BT229="","",IF(INDEX(N$1:N228,MATCH(BT229,BT$1:BT228,0),1)=0,"",INDEX(N$1:N228,MATCH(BT229,BT$1:BT228,0),1))),"")</f>
        <v/>
      </c>
      <c r="O229" s="66" t="str">
        <f>IFERROR(IF(BT229="","",IF(INDEX(O$1:O228,MATCH(BT229,BT$1:BT228,0),1)=0,"",INDEX(O$1:O228,MATCH(BT229,BT$1:BT228,0),1))),"")</f>
        <v/>
      </c>
      <c r="P229" s="4"/>
      <c r="Q229" s="2"/>
      <c r="R229" s="66"/>
      <c r="T229" s="66"/>
      <c r="U229" s="5" t="str">
        <f>IFERROR(IF(INDEX(U$1:U228,MATCH(T229,T$1:T228,0),1)=0,"",INDEX(U$1:U228,MATCH(T229,T$1:T228,0),1)),"")</f>
        <v/>
      </c>
      <c r="V229" s="66"/>
      <c r="W229" s="5" t="str">
        <f>IFERROR(IF(INDEX(W$1:W228,MATCH(V229,V$1:V228,0),1)=0,"",INDEX(W$1:W228,MATCH(V229,V$1:V228,0),1)),"")</f>
        <v/>
      </c>
      <c r="X229" s="2" t="str">
        <f>IFERROR(INDEX('padron cfe'!D:D,MATCH(DATOS!C229,'padron cfe'!A:A,0),1),"")</f>
        <v/>
      </c>
      <c r="Y229" s="4"/>
      <c r="Z229" s="4"/>
      <c r="AA229" s="4"/>
      <c r="AB229" s="4"/>
      <c r="AC229" s="6" t="s">
        <v>157</v>
      </c>
      <c r="AD229" s="4"/>
      <c r="AE229" s="4" t="str">
        <f t="shared" si="52"/>
        <v/>
      </c>
      <c r="AF229" s="4"/>
      <c r="AG229" s="4"/>
      <c r="AH229" s="4"/>
      <c r="AI229" s="2" t="str">
        <f>IFERROR(IF(INDEX(AI$1:AI228,MATCH(BT229,BT$1:BT228,0),1)=0,"",INDEX(AI$1:AI228,MATCH(BT229,BT$1:BT228,0),1)),"")</f>
        <v/>
      </c>
      <c r="AJ229" s="2" t="str">
        <f>IFERROR(IF(INDEX(AJ$1:AJ228,MATCH(BT229,BT$1:BT228,0),1)=0,"",INDEX(AJ$1:AJ228,MATCH(BT229,BT$1:BT228,0),1)),"")</f>
        <v/>
      </c>
      <c r="AK229" s="2" t="str">
        <f>IFERROR(IF(INDEX(AK$1:AK228,MATCH(BT229,BT$1:BT228,0),1)=0,"",INDEX(AK$1:AK228,MATCH(BT229,BT$1:BT228,0),1)),"")</f>
        <v/>
      </c>
      <c r="AL229" s="31"/>
      <c r="AM229" s="31"/>
      <c r="AN229" s="2"/>
      <c r="AO229" s="4"/>
      <c r="AP229" s="4"/>
      <c r="AQ229" s="4"/>
      <c r="AR229" s="4"/>
      <c r="AS229" s="4"/>
      <c r="AT229" s="4"/>
      <c r="AU229" s="4"/>
      <c r="AV229" s="4"/>
      <c r="AW229" s="4"/>
      <c r="AY229" s="7"/>
      <c r="AZ229" s="47"/>
      <c r="BA229" s="66"/>
      <c r="BB229" s="66"/>
      <c r="BC229" s="66"/>
      <c r="BD229" s="78"/>
      <c r="BE229" s="66"/>
      <c r="BF229" s="66"/>
      <c r="BG229" s="4"/>
      <c r="BH229" s="69"/>
      <c r="BI229" s="4"/>
      <c r="BJ229" s="4"/>
      <c r="BK229" s="9"/>
      <c r="BL229" s="7"/>
      <c r="BM229" s="7"/>
      <c r="BN229" s="7"/>
      <c r="BO229" s="286"/>
      <c r="BP229" s="22"/>
      <c r="BQ229" s="7" t="str">
        <f t="shared" ca="1" si="53"/>
        <v/>
      </c>
      <c r="BR229" s="75" t="str">
        <f t="shared" si="54"/>
        <v/>
      </c>
      <c r="BS229" s="75" t="str">
        <f t="shared" si="55"/>
        <v/>
      </c>
      <c r="BT229" s="5" t="str">
        <f t="shared" si="56"/>
        <v/>
      </c>
      <c r="BU229" s="79" t="str">
        <f t="shared" si="57"/>
        <v/>
      </c>
      <c r="BV229" s="79" t="str">
        <f t="shared" si="58"/>
        <v/>
      </c>
      <c r="BW229" s="79" t="str">
        <f t="shared" si="59"/>
        <v/>
      </c>
      <c r="CC229" s="4" t="str">
        <f>IF(IFERROR(VLOOKUP(C229,C230:C$1993,1,0),"")="","",COUNTIF(C:C,C229))</f>
        <v/>
      </c>
      <c r="CG229" s="5" t="str">
        <f>IF(B229="","",IF(CC229="",1+(MAX(CG$2:CG228)),""))</f>
        <v/>
      </c>
      <c r="CH229" s="5" t="str">
        <f t="shared" si="60"/>
        <v/>
      </c>
      <c r="CI229" s="5" t="str">
        <f t="shared" si="61"/>
        <v/>
      </c>
      <c r="CJ229" s="14" t="str">
        <f t="shared" si="62"/>
        <v/>
      </c>
      <c r="CK229" s="25"/>
      <c r="CL229" s="15"/>
      <c r="CM229" s="5" t="str">
        <f t="shared" si="67"/>
        <v/>
      </c>
      <c r="CP229" s="5" t="str">
        <f t="shared" si="64"/>
        <v/>
      </c>
      <c r="CQ229" s="5" t="str">
        <f>IF(BT229="","",IFERROR(IF(VLOOKUP(BT229,BT$2:BT228,1,0)=0,"",""),BT229))</f>
        <v/>
      </c>
      <c r="CR229" s="22" t="str">
        <f>IF(CQ229="","",(IFERROR(VLOOKUP(MID(CQ229,1,1),$DI$2:DM$28,3,0),0)+IFERROR(VLOOKUP(MID(CQ229,2,1),DI$2:DM$28,4,0),0)+IFERROR(VLOOKUP(MID(CQ229,3,1),DI$2:DM$28,5,0),0)+(ROW(CQ229)/1000000000000)))</f>
        <v/>
      </c>
      <c r="CT229" s="5">
        <v>228</v>
      </c>
      <c r="CU229" s="5" t="str">
        <f>IFERROR(VLOOKUP(CT229,CP$2:CQ1305,2,0),"")</f>
        <v/>
      </c>
      <c r="CW229" s="14"/>
      <c r="DO229" s="5" t="e">
        <f>IF(REPORTE!AH$2="si",IF(C229=VALUE(REPORTE!C$22),IF(SUM(DO230:DO$1993),CONCATENATE(INT(B229),", "),INT(B229)),""),IF(C229=VALUE(REPORTE!C$21),IF(SUM(DO230:DO$1993),CONCATENATE(INT(B229),", "),INT(B229)),""))</f>
        <v>#VALUE!</v>
      </c>
    </row>
    <row r="230" spans="1:119" s="5" customFormat="1" ht="15" customHeight="1" x14ac:dyDescent="0.25">
      <c r="A230" s="4" t="str">
        <f t="shared" ca="1" si="51"/>
        <v/>
      </c>
      <c r="B230" s="6"/>
      <c r="C230" s="8"/>
      <c r="D230" s="1" t="str">
        <f>IFERROR(INDEX('padron cfe'!B:B,MATCH(DATOS!C230,'padron cfe'!A:A,0),1),"")</f>
        <v/>
      </c>
      <c r="E230" s="1"/>
      <c r="F230" s="7"/>
      <c r="G230" s="9" t="s">
        <v>157</v>
      </c>
      <c r="H230" s="5" t="str">
        <f>IF(F230="","",IFERROR(CONCATENATE("PEUA",VLOOKUP(ESTADO,REPORTE!AV$2:AW$33,2,0),DIDTRITO_FORM,CADER_FORM,IFERROR(INDEX(CA:CA,MATCH(DAY(F230),BZ:BZ,0),1),DAY(F230)),IFERROR(INDEX(CA:CA,MATCH(MONTH(F230),BZ:BZ,0),1),MONTH(F230)),YEAR(F230),G230),""))</f>
        <v/>
      </c>
      <c r="I230" s="4"/>
      <c r="J230" s="66"/>
      <c r="K230" s="66"/>
      <c r="L230" s="66"/>
      <c r="M230" s="2" t="str">
        <f>IFERROR(INDEX('padron cfe'!C:C,MATCH(DATOS!C230,'padron cfe'!A:A,0),1),"")</f>
        <v/>
      </c>
      <c r="N230" s="66" t="str">
        <f>IFERROR(IF(BT230="","",IF(INDEX(N$1:N229,MATCH(BT230,BT$1:BT229,0),1)=0,"",INDEX(N$1:N229,MATCH(BT230,BT$1:BT229,0),1))),"")</f>
        <v/>
      </c>
      <c r="O230" s="66" t="str">
        <f>IFERROR(IF(BT230="","",IF(INDEX(O$1:O229,MATCH(BT230,BT$1:BT229,0),1)=0,"",INDEX(O$1:O229,MATCH(BT230,BT$1:BT229,0),1))),"")</f>
        <v/>
      </c>
      <c r="P230" s="4"/>
      <c r="Q230" s="2"/>
      <c r="R230" s="66"/>
      <c r="T230" s="66"/>
      <c r="U230" s="5" t="str">
        <f>IFERROR(IF(INDEX(U$1:U229,MATCH(T230,T$1:T229,0),1)=0,"",INDEX(U$1:U229,MATCH(T230,T$1:T229,0),1)),"")</f>
        <v/>
      </c>
      <c r="V230" s="66"/>
      <c r="W230" s="5" t="str">
        <f>IFERROR(IF(INDEX(W$1:W229,MATCH(V230,V$1:V229,0),1)=0,"",INDEX(W$1:W229,MATCH(V230,V$1:V229,0),1)),"")</f>
        <v/>
      </c>
      <c r="X230" s="2" t="str">
        <f>IFERROR(INDEX('padron cfe'!D:D,MATCH(DATOS!C230,'padron cfe'!A:A,0),1),"")</f>
        <v/>
      </c>
      <c r="Y230" s="4"/>
      <c r="Z230" s="4"/>
      <c r="AA230" s="4"/>
      <c r="AB230" s="4"/>
      <c r="AC230" s="6" t="s">
        <v>157</v>
      </c>
      <c r="AD230" s="4"/>
      <c r="AE230" s="4" t="str">
        <f t="shared" si="52"/>
        <v/>
      </c>
      <c r="AF230" s="4"/>
      <c r="AG230" s="4"/>
      <c r="AH230" s="4"/>
      <c r="AI230" s="2" t="str">
        <f>IFERROR(IF(INDEX(AI$1:AI229,MATCH(BT230,BT$1:BT229,0),1)=0,"",INDEX(AI$1:AI229,MATCH(BT230,BT$1:BT229,0),1)),"")</f>
        <v/>
      </c>
      <c r="AJ230" s="2" t="str">
        <f>IFERROR(IF(INDEX(AJ$1:AJ229,MATCH(BT230,BT$1:BT229,0),1)=0,"",INDEX(AJ$1:AJ229,MATCH(BT230,BT$1:BT229,0),1)),"")</f>
        <v/>
      </c>
      <c r="AK230" s="2" t="str">
        <f>IFERROR(IF(INDEX(AK$1:AK229,MATCH(BT230,BT$1:BT229,0),1)=0,"",INDEX(AK$1:AK229,MATCH(BT230,BT$1:BT229,0),1)),"")</f>
        <v/>
      </c>
      <c r="AL230" s="31"/>
      <c r="AM230" s="31"/>
      <c r="AN230" s="2"/>
      <c r="AO230" s="4"/>
      <c r="AP230" s="4"/>
      <c r="AQ230" s="4"/>
      <c r="AR230" s="4"/>
      <c r="AS230" s="4"/>
      <c r="AT230" s="4"/>
      <c r="AU230" s="4"/>
      <c r="AV230" s="4"/>
      <c r="AW230" s="4"/>
      <c r="AY230" s="7"/>
      <c r="AZ230" s="47"/>
      <c r="BA230" s="66"/>
      <c r="BB230" s="66"/>
      <c r="BC230" s="66"/>
      <c r="BD230" s="78"/>
      <c r="BE230" s="66"/>
      <c r="BF230" s="66"/>
      <c r="BG230" s="4"/>
      <c r="BH230" s="69"/>
      <c r="BI230" s="4"/>
      <c r="BJ230" s="4"/>
      <c r="BK230" s="9" t="s">
        <v>157</v>
      </c>
      <c r="BL230" s="7"/>
      <c r="BM230" s="7"/>
      <c r="BN230" s="7"/>
      <c r="BO230" s="286"/>
      <c r="BP230" s="22"/>
      <c r="BQ230" s="7" t="str">
        <f t="shared" ca="1" si="53"/>
        <v/>
      </c>
      <c r="BR230" s="75" t="str">
        <f t="shared" si="54"/>
        <v/>
      </c>
      <c r="BS230" s="75" t="str">
        <f t="shared" si="55"/>
        <v/>
      </c>
      <c r="BT230" s="5" t="str">
        <f t="shared" si="56"/>
        <v/>
      </c>
      <c r="BU230" s="79" t="str">
        <f t="shared" si="57"/>
        <v/>
      </c>
      <c r="BV230" s="79" t="str">
        <f t="shared" si="58"/>
        <v/>
      </c>
      <c r="BW230" s="79" t="str">
        <f t="shared" si="59"/>
        <v/>
      </c>
      <c r="CC230" s="4" t="str">
        <f>IF(IFERROR(VLOOKUP(C230,C231:C$1993,1,0),"")="","",COUNTIF(C:C,C230))</f>
        <v/>
      </c>
      <c r="CG230" s="5" t="str">
        <f>IF(B230="","",IF(CC230="",1+(MAX(CG$2:CG229)),""))</f>
        <v/>
      </c>
      <c r="CH230" s="5" t="str">
        <f t="shared" si="60"/>
        <v/>
      </c>
      <c r="CI230" s="5" t="str">
        <f t="shared" si="61"/>
        <v/>
      </c>
      <c r="CJ230" s="14" t="str">
        <f t="shared" si="62"/>
        <v/>
      </c>
      <c r="CK230" s="25"/>
      <c r="CL230" s="15"/>
      <c r="CM230" s="5" t="str">
        <f t="shared" si="67"/>
        <v/>
      </c>
      <c r="CP230" s="5" t="str">
        <f t="shared" si="64"/>
        <v/>
      </c>
      <c r="CQ230" s="5" t="str">
        <f>IF(BT230="","",IFERROR(IF(VLOOKUP(BT230,BT$2:BT229,1,0)=0,"",""),BT230))</f>
        <v/>
      </c>
      <c r="CR230" s="22" t="str">
        <f>IF(CQ230="","",(IFERROR(VLOOKUP(MID(CQ230,1,1),$DI$2:DM$28,3,0),0)+IFERROR(VLOOKUP(MID(CQ230,2,1),DI$2:DM$28,4,0),0)+IFERROR(VLOOKUP(MID(CQ230,3,1),DI$2:DM$28,5,0),0)+(ROW(CQ230)/1000000000000)))</f>
        <v/>
      </c>
      <c r="CT230" s="5">
        <v>229</v>
      </c>
      <c r="CU230" s="5" t="str">
        <f>IFERROR(VLOOKUP(CT230,CP$2:CQ1306,2,0),"")</f>
        <v/>
      </c>
      <c r="CW230" s="14"/>
      <c r="DO230" s="5" t="e">
        <f>IF(REPORTE!AH$2="si",IF(C230=VALUE(REPORTE!C$22),IF(SUM(DO231:DO$1993),CONCATENATE(INT(B230),", "),INT(B230)),""),IF(C230=VALUE(REPORTE!C$21),IF(SUM(DO231:DO$1993),CONCATENATE(INT(B230),", "),INT(B230)),""))</f>
        <v>#VALUE!</v>
      </c>
    </row>
    <row r="231" spans="1:119" s="5" customFormat="1" ht="15" customHeight="1" x14ac:dyDescent="0.25">
      <c r="A231" s="4" t="str">
        <f t="shared" ca="1" si="51"/>
        <v/>
      </c>
      <c r="B231" s="6"/>
      <c r="C231" s="8"/>
      <c r="D231" s="1" t="str">
        <f>IFERROR(INDEX('padron cfe'!B:B,MATCH(DATOS!C231,'padron cfe'!A:A,0),1),"")</f>
        <v/>
      </c>
      <c r="E231" s="1"/>
      <c r="F231" s="7"/>
      <c r="G231" s="9" t="s">
        <v>157</v>
      </c>
      <c r="H231" s="5" t="str">
        <f>IF(F231="","",IFERROR(CONCATENATE("PEUA",VLOOKUP(ESTADO,REPORTE!AV$2:AW$33,2,0),DIDTRITO_FORM,CADER_FORM,IFERROR(INDEX(CA:CA,MATCH(DAY(F231),BZ:BZ,0),1),DAY(F231)),IFERROR(INDEX(CA:CA,MATCH(MONTH(F231),BZ:BZ,0),1),MONTH(F231)),YEAR(F231),G231),""))</f>
        <v/>
      </c>
      <c r="I231" s="4"/>
      <c r="J231" s="66"/>
      <c r="K231" s="66"/>
      <c r="L231" s="66"/>
      <c r="M231" s="2" t="str">
        <f>IFERROR(INDEX('padron cfe'!C:C,MATCH(DATOS!C231,'padron cfe'!A:A,0),1),"")</f>
        <v/>
      </c>
      <c r="N231" s="66" t="str">
        <f>IFERROR(IF(BT231="","",IF(INDEX(N$1:N230,MATCH(BT231,BT$1:BT230,0),1)=0,"",INDEX(N$1:N230,MATCH(BT231,BT$1:BT230,0),1))),"")</f>
        <v/>
      </c>
      <c r="O231" s="66" t="str">
        <f>IFERROR(IF(BT231="","",IF(INDEX(O$1:O230,MATCH(BT231,BT$1:BT230,0),1)=0,"",INDEX(O$1:O230,MATCH(BT231,BT$1:BT230,0),1))),"")</f>
        <v/>
      </c>
      <c r="P231" s="4"/>
      <c r="Q231" s="2"/>
      <c r="R231" s="66"/>
      <c r="T231" s="66"/>
      <c r="U231" s="5" t="str">
        <f>IFERROR(IF(INDEX(U$1:U230,MATCH(T231,T$1:T230,0),1)=0,"",INDEX(U$1:U230,MATCH(T231,T$1:T230,0),1)),"")</f>
        <v/>
      </c>
      <c r="V231" s="66"/>
      <c r="W231" s="5" t="str">
        <f>IFERROR(IF(INDEX(W$1:W230,MATCH(V231,V$1:V230,0),1)=0,"",INDEX(W$1:W230,MATCH(V231,V$1:V230,0),1)),"")</f>
        <v/>
      </c>
      <c r="X231" s="2" t="str">
        <f>IFERROR(INDEX('padron cfe'!D:D,MATCH(DATOS!C231,'padron cfe'!A:A,0),1),"")</f>
        <v/>
      </c>
      <c r="Y231" s="4"/>
      <c r="Z231" s="4"/>
      <c r="AA231" s="4"/>
      <c r="AB231" s="4"/>
      <c r="AC231" s="6" t="s">
        <v>157</v>
      </c>
      <c r="AD231" s="4"/>
      <c r="AE231" s="4" t="str">
        <f t="shared" si="52"/>
        <v/>
      </c>
      <c r="AF231" s="4"/>
      <c r="AG231" s="4"/>
      <c r="AH231" s="4"/>
      <c r="AI231" s="2" t="str">
        <f>IFERROR(IF(INDEX(AI$1:AI230,MATCH(BT231,BT$1:BT230,0),1)=0,"",INDEX(AI$1:AI230,MATCH(BT231,BT$1:BT230,0),1)),"")</f>
        <v/>
      </c>
      <c r="AJ231" s="2" t="str">
        <f>IFERROR(IF(INDEX(AJ$1:AJ230,MATCH(BT231,BT$1:BT230,0),1)=0,"",INDEX(AJ$1:AJ230,MATCH(BT231,BT$1:BT230,0),1)),"")</f>
        <v/>
      </c>
      <c r="AK231" s="2" t="str">
        <f>IFERROR(IF(INDEX(AK$1:AK230,MATCH(BT231,BT$1:BT230,0),1)=0,"",INDEX(AK$1:AK230,MATCH(BT231,BT$1:BT230,0),1)),"")</f>
        <v/>
      </c>
      <c r="AL231" s="31"/>
      <c r="AM231" s="31"/>
      <c r="AN231" s="2"/>
      <c r="AO231" s="4"/>
      <c r="AP231" s="4"/>
      <c r="AQ231" s="4"/>
      <c r="AR231" s="4"/>
      <c r="AS231" s="4"/>
      <c r="AT231" s="4"/>
      <c r="AU231" s="4"/>
      <c r="AV231" s="4"/>
      <c r="AW231" s="4"/>
      <c r="AY231" s="7"/>
      <c r="AZ231" s="47"/>
      <c r="BA231" s="66"/>
      <c r="BB231" s="66"/>
      <c r="BC231" s="66"/>
      <c r="BD231" s="78"/>
      <c r="BE231" s="66"/>
      <c r="BF231" s="66"/>
      <c r="BG231" s="4"/>
      <c r="BH231" s="69"/>
      <c r="BI231" s="4"/>
      <c r="BJ231" s="4"/>
      <c r="BK231" s="9"/>
      <c r="BL231" s="7"/>
      <c r="BM231" s="7"/>
      <c r="BN231" s="7"/>
      <c r="BO231" s="286"/>
      <c r="BP231" s="22"/>
      <c r="BQ231" s="7" t="str">
        <f t="shared" ca="1" si="53"/>
        <v/>
      </c>
      <c r="BR231" s="75" t="str">
        <f t="shared" si="54"/>
        <v/>
      </c>
      <c r="BS231" s="75" t="str">
        <f t="shared" si="55"/>
        <v/>
      </c>
      <c r="BT231" s="5" t="str">
        <f t="shared" si="56"/>
        <v/>
      </c>
      <c r="BU231" s="79" t="str">
        <f t="shared" si="57"/>
        <v/>
      </c>
      <c r="BV231" s="79" t="str">
        <f t="shared" si="58"/>
        <v/>
      </c>
      <c r="BW231" s="79" t="str">
        <f t="shared" si="59"/>
        <v/>
      </c>
      <c r="CC231" s="4" t="str">
        <f>IF(IFERROR(VLOOKUP(C231,C232:C$1993,1,0),"")="","",COUNTIF(C:C,C231))</f>
        <v/>
      </c>
      <c r="CG231" s="5" t="str">
        <f>IF(B231="","",IF(CC231="",1+(MAX(CG$2:CG230)),""))</f>
        <v/>
      </c>
      <c r="CH231" s="5" t="str">
        <f t="shared" si="60"/>
        <v/>
      </c>
      <c r="CI231" s="5" t="str">
        <f t="shared" si="61"/>
        <v/>
      </c>
      <c r="CJ231" s="14" t="str">
        <f t="shared" si="62"/>
        <v/>
      </c>
      <c r="CK231" s="25"/>
      <c r="CL231" s="15"/>
      <c r="CM231" s="5" t="str">
        <f t="shared" si="67"/>
        <v/>
      </c>
      <c r="CP231" s="5" t="str">
        <f t="shared" si="64"/>
        <v/>
      </c>
      <c r="CQ231" s="5" t="str">
        <f>IF(BT231="","",IFERROR(IF(VLOOKUP(BT231,BT$2:BT230,1,0)=0,"",""),BT231))</f>
        <v/>
      </c>
      <c r="CR231" s="22" t="str">
        <f>IF(CQ231="","",(IFERROR(VLOOKUP(MID(CQ231,1,1),$DI$2:DM$28,3,0),0)+IFERROR(VLOOKUP(MID(CQ231,2,1),DI$2:DM$28,4,0),0)+IFERROR(VLOOKUP(MID(CQ231,3,1),DI$2:DM$28,5,0),0)+(ROW(CQ231)/1000000000000)))</f>
        <v/>
      </c>
      <c r="CT231" s="5">
        <v>230</v>
      </c>
      <c r="CU231" s="5" t="str">
        <f>IFERROR(VLOOKUP(CT231,CP$2:CQ1307,2,0),"")</f>
        <v/>
      </c>
      <c r="CW231" s="14"/>
      <c r="DO231" s="5" t="e">
        <f>IF(REPORTE!AH$2="si",IF(C231=VALUE(REPORTE!C$22),IF(SUM(DO232:DO$1993),CONCATENATE(INT(B231),", "),INT(B231)),""),IF(C231=VALUE(REPORTE!C$21),IF(SUM(DO232:DO$1993),CONCATENATE(INT(B231),", "),INT(B231)),""))</f>
        <v>#VALUE!</v>
      </c>
    </row>
    <row r="232" spans="1:119" s="5" customFormat="1" ht="15" customHeight="1" x14ac:dyDescent="0.25">
      <c r="A232" s="4" t="str">
        <f t="shared" ca="1" si="51"/>
        <v/>
      </c>
      <c r="B232" s="6"/>
      <c r="C232" s="8"/>
      <c r="D232" s="1" t="str">
        <f>IFERROR(INDEX('padron cfe'!B:B,MATCH(DATOS!C232,'padron cfe'!A:A,0),1),"")</f>
        <v/>
      </c>
      <c r="E232" s="1"/>
      <c r="F232" s="7"/>
      <c r="G232" s="9" t="s">
        <v>157</v>
      </c>
      <c r="H232" s="5" t="str">
        <f>IF(F232="","",IFERROR(CONCATENATE("PEUA",VLOOKUP(ESTADO,REPORTE!AV$2:AW$33,2,0),DIDTRITO_FORM,CADER_FORM,IFERROR(INDEX(CA:CA,MATCH(DAY(F232),BZ:BZ,0),1),DAY(F232)),IFERROR(INDEX(CA:CA,MATCH(MONTH(F232),BZ:BZ,0),1),MONTH(F232)),YEAR(F232),G232),""))</f>
        <v/>
      </c>
      <c r="I232" s="4"/>
      <c r="J232" s="66"/>
      <c r="K232" s="66"/>
      <c r="L232" s="66"/>
      <c r="M232" s="2" t="str">
        <f>IFERROR(INDEX('padron cfe'!C:C,MATCH(DATOS!C232,'padron cfe'!A:A,0),1),"")</f>
        <v/>
      </c>
      <c r="N232" s="66" t="str">
        <f>IFERROR(IF(BT232="","",IF(INDEX(N$1:N231,MATCH(BT232,BT$1:BT231,0),1)=0,"",INDEX(N$1:N231,MATCH(BT232,BT$1:BT231,0),1))),"")</f>
        <v/>
      </c>
      <c r="O232" s="66" t="str">
        <f>IFERROR(IF(BT232="","",IF(INDEX(O$1:O231,MATCH(BT232,BT$1:BT231,0),1)=0,"",INDEX(O$1:O231,MATCH(BT232,BT$1:BT231,0),1))),"")</f>
        <v/>
      </c>
      <c r="P232" s="4"/>
      <c r="Q232" s="2"/>
      <c r="R232" s="66"/>
      <c r="T232" s="66"/>
      <c r="U232" s="5" t="str">
        <f>IFERROR(IF(INDEX(U$1:U231,MATCH(T232,T$1:T231,0),1)=0,"",INDEX(U$1:U231,MATCH(T232,T$1:T231,0),1)),"")</f>
        <v/>
      </c>
      <c r="V232" s="66"/>
      <c r="W232" s="5" t="str">
        <f>IFERROR(IF(INDEX(W$1:W231,MATCH(V232,V$1:V231,0),1)=0,"",INDEX(W$1:W231,MATCH(V232,V$1:V231,0),1)),"")</f>
        <v/>
      </c>
      <c r="X232" s="2" t="str">
        <f>IFERROR(INDEX('padron cfe'!D:D,MATCH(DATOS!C232,'padron cfe'!A:A,0),1),"")</f>
        <v/>
      </c>
      <c r="Y232" s="4"/>
      <c r="Z232" s="4"/>
      <c r="AA232" s="4"/>
      <c r="AB232" s="4"/>
      <c r="AC232" s="6" t="s">
        <v>157</v>
      </c>
      <c r="AD232" s="4"/>
      <c r="AE232" s="4" t="str">
        <f t="shared" si="52"/>
        <v/>
      </c>
      <c r="AF232" s="4"/>
      <c r="AG232" s="4"/>
      <c r="AH232" s="4"/>
      <c r="AI232" s="2" t="str">
        <f>IFERROR(IF(INDEX(AI$1:AI231,MATCH(BT232,BT$1:BT231,0),1)=0,"",INDEX(AI$1:AI231,MATCH(BT232,BT$1:BT231,0),1)),"")</f>
        <v/>
      </c>
      <c r="AJ232" s="2" t="str">
        <f>IFERROR(IF(INDEX(AJ$1:AJ231,MATCH(BT232,BT$1:BT231,0),1)=0,"",INDEX(AJ$1:AJ231,MATCH(BT232,BT$1:BT231,0),1)),"")</f>
        <v/>
      </c>
      <c r="AK232" s="2" t="str">
        <f>IFERROR(IF(INDEX(AK$1:AK231,MATCH(BT232,BT$1:BT231,0),1)=0,"",INDEX(AK$1:AK231,MATCH(BT232,BT$1:BT231,0),1)),"")</f>
        <v/>
      </c>
      <c r="AL232" s="31"/>
      <c r="AM232" s="31"/>
      <c r="AN232" s="2"/>
      <c r="AO232" s="4"/>
      <c r="AP232" s="4"/>
      <c r="AQ232" s="4"/>
      <c r="AR232" s="4"/>
      <c r="AS232" s="4"/>
      <c r="AT232" s="4"/>
      <c r="AU232" s="4"/>
      <c r="AV232" s="4"/>
      <c r="AW232" s="4"/>
      <c r="AY232" s="7"/>
      <c r="AZ232" s="47"/>
      <c r="BA232" s="66"/>
      <c r="BB232" s="66"/>
      <c r="BC232" s="66"/>
      <c r="BD232" s="78"/>
      <c r="BE232" s="66"/>
      <c r="BF232" s="66"/>
      <c r="BG232" s="4"/>
      <c r="BH232" s="69"/>
      <c r="BI232" s="4"/>
      <c r="BJ232" s="4"/>
      <c r="BK232" s="9" t="s">
        <v>157</v>
      </c>
      <c r="BL232" s="7"/>
      <c r="BM232" s="7"/>
      <c r="BN232" s="7"/>
      <c r="BO232" s="286"/>
      <c r="BP232" s="22"/>
      <c r="BQ232" s="7" t="str">
        <f t="shared" ca="1" si="53"/>
        <v/>
      </c>
      <c r="BR232" s="75" t="str">
        <f t="shared" si="54"/>
        <v/>
      </c>
      <c r="BS232" s="75" t="str">
        <f t="shared" si="55"/>
        <v/>
      </c>
      <c r="BT232" s="5" t="str">
        <f t="shared" si="56"/>
        <v/>
      </c>
      <c r="BU232" s="79" t="str">
        <f t="shared" si="57"/>
        <v/>
      </c>
      <c r="BV232" s="79" t="str">
        <f t="shared" si="58"/>
        <v/>
      </c>
      <c r="BW232" s="79" t="str">
        <f t="shared" si="59"/>
        <v/>
      </c>
      <c r="CC232" s="4" t="str">
        <f>IF(IFERROR(VLOOKUP(C232,C233:C$1993,1,0),"")="","",COUNTIF(C:C,C232))</f>
        <v/>
      </c>
      <c r="CG232" s="5" t="str">
        <f>IF(B232="","",IF(CC232="",1+(MAX(CG$2:CG231)),""))</f>
        <v/>
      </c>
      <c r="CH232" s="5" t="str">
        <f t="shared" si="60"/>
        <v/>
      </c>
      <c r="CI232" s="5" t="str">
        <f t="shared" si="61"/>
        <v/>
      </c>
      <c r="CJ232" s="14" t="str">
        <f t="shared" si="62"/>
        <v/>
      </c>
      <c r="CK232" s="25"/>
      <c r="CL232" s="15"/>
      <c r="CM232" s="5" t="str">
        <f t="shared" si="67"/>
        <v/>
      </c>
      <c r="CP232" s="5" t="str">
        <f t="shared" si="64"/>
        <v/>
      </c>
      <c r="CQ232" s="5" t="str">
        <f>IF(BT232="","",IFERROR(IF(VLOOKUP(BT232,BT$2:BT231,1,0)=0,"",""),BT232))</f>
        <v/>
      </c>
      <c r="CR232" s="22" t="str">
        <f>IF(CQ232="","",(IFERROR(VLOOKUP(MID(CQ232,1,1),$DI$2:DM$28,3,0),0)+IFERROR(VLOOKUP(MID(CQ232,2,1),DI$2:DM$28,4,0),0)+IFERROR(VLOOKUP(MID(CQ232,3,1),DI$2:DM$28,5,0),0)+(ROW(CQ232)/1000000000000)))</f>
        <v/>
      </c>
      <c r="CT232" s="5">
        <v>231</v>
      </c>
      <c r="CU232" s="5" t="str">
        <f>IFERROR(VLOOKUP(CT232,CP$2:CQ1308,2,0),"")</f>
        <v/>
      </c>
      <c r="DO232" s="5" t="e">
        <f>IF(REPORTE!AH$2="si",IF(C232=VALUE(REPORTE!C$22),IF(SUM(DO233:DO$1993),CONCATENATE(INT(B232),", "),INT(B232)),""),IF(C232=VALUE(REPORTE!C$21),IF(SUM(DO233:DO$1993),CONCATENATE(INT(B232),", "),INT(B232)),""))</f>
        <v>#VALUE!</v>
      </c>
    </row>
    <row r="233" spans="1:119" s="5" customFormat="1" ht="15" customHeight="1" x14ac:dyDescent="0.25">
      <c r="A233" s="4" t="str">
        <f t="shared" ca="1" si="51"/>
        <v/>
      </c>
      <c r="B233" s="6"/>
      <c r="C233" s="8"/>
      <c r="D233" s="1" t="str">
        <f>IFERROR(INDEX('padron cfe'!B:B,MATCH(DATOS!C233,'padron cfe'!A:A,0),1),"")</f>
        <v/>
      </c>
      <c r="E233" s="1"/>
      <c r="F233" s="7"/>
      <c r="G233" s="9" t="s">
        <v>157</v>
      </c>
      <c r="H233" s="5" t="str">
        <f>IF(F233="","",IFERROR(CONCATENATE("PEUA",VLOOKUP(ESTADO,REPORTE!AV$2:AW$33,2,0),DIDTRITO_FORM,CADER_FORM,IFERROR(INDEX(CA:CA,MATCH(DAY(F233),BZ:BZ,0),1),DAY(F233)),IFERROR(INDEX(CA:CA,MATCH(MONTH(F233),BZ:BZ,0),1),MONTH(F233)),YEAR(F233),G233),""))</f>
        <v/>
      </c>
      <c r="I233" s="4"/>
      <c r="J233" s="66"/>
      <c r="K233" s="66"/>
      <c r="L233" s="66"/>
      <c r="M233" s="2" t="str">
        <f>IFERROR(INDEX('padron cfe'!C:C,MATCH(DATOS!C233,'padron cfe'!A:A,0),1),"")</f>
        <v/>
      </c>
      <c r="N233" s="66" t="str">
        <f>IFERROR(IF(BT233="","",IF(INDEX(N$1:N232,MATCH(BT233,BT$1:BT232,0),1)=0,"",INDEX(N$1:N232,MATCH(BT233,BT$1:BT232,0),1))),"")</f>
        <v/>
      </c>
      <c r="O233" s="66" t="str">
        <f>IFERROR(IF(BT233="","",IF(INDEX(O$1:O232,MATCH(BT233,BT$1:BT232,0),1)=0,"",INDEX(O$1:O232,MATCH(BT233,BT$1:BT232,0),1))),"")</f>
        <v/>
      </c>
      <c r="P233" s="4"/>
      <c r="Q233" s="2"/>
      <c r="R233" s="66"/>
      <c r="T233" s="66"/>
      <c r="U233" s="5" t="str">
        <f>IFERROR(IF(INDEX(U$1:U232,MATCH(T233,T$1:T232,0),1)=0,"",INDEX(U$1:U232,MATCH(T233,T$1:T232,0),1)),"")</f>
        <v/>
      </c>
      <c r="V233" s="66"/>
      <c r="W233" s="5" t="str">
        <f>IFERROR(IF(INDEX(W$1:W232,MATCH(V233,V$1:V232,0),1)=0,"",INDEX(W$1:W232,MATCH(V233,V$1:V232,0),1)),"")</f>
        <v/>
      </c>
      <c r="X233" s="2" t="str">
        <f>IFERROR(INDEX('padron cfe'!D:D,MATCH(DATOS!C233,'padron cfe'!A:A,0),1),"")</f>
        <v/>
      </c>
      <c r="Y233" s="4"/>
      <c r="Z233" s="4"/>
      <c r="AA233" s="4"/>
      <c r="AB233" s="4"/>
      <c r="AC233" s="6" t="s">
        <v>157</v>
      </c>
      <c r="AD233" s="4"/>
      <c r="AE233" s="4" t="str">
        <f t="shared" si="52"/>
        <v/>
      </c>
      <c r="AF233" s="4"/>
      <c r="AG233" s="4"/>
      <c r="AH233" s="4"/>
      <c r="AI233" s="2" t="str">
        <f>IFERROR(IF(INDEX(AI$1:AI232,MATCH(BT233,BT$1:BT232,0),1)=0,"",INDEX(AI$1:AI232,MATCH(BT233,BT$1:BT232,0),1)),"")</f>
        <v/>
      </c>
      <c r="AJ233" s="2" t="str">
        <f>IFERROR(IF(INDEX(AJ$1:AJ232,MATCH(BT233,BT$1:BT232,0),1)=0,"",INDEX(AJ$1:AJ232,MATCH(BT233,BT$1:BT232,0),1)),"")</f>
        <v/>
      </c>
      <c r="AK233" s="2" t="str">
        <f>IFERROR(IF(INDEX(AK$1:AK232,MATCH(BT233,BT$1:BT232,0),1)=0,"",INDEX(AK$1:AK232,MATCH(BT233,BT$1:BT232,0),1)),"")</f>
        <v/>
      </c>
      <c r="AL233" s="31"/>
      <c r="AM233" s="31"/>
      <c r="AN233" s="2"/>
      <c r="AO233" s="4"/>
      <c r="AP233" s="4"/>
      <c r="AQ233" s="4"/>
      <c r="AR233" s="4"/>
      <c r="AS233" s="4"/>
      <c r="AT233" s="4"/>
      <c r="AU233" s="4"/>
      <c r="AV233" s="4"/>
      <c r="AW233" s="4"/>
      <c r="AY233" s="7"/>
      <c r="AZ233" s="47"/>
      <c r="BA233" s="66"/>
      <c r="BB233" s="66"/>
      <c r="BC233" s="66"/>
      <c r="BD233" s="78"/>
      <c r="BE233" s="66"/>
      <c r="BF233" s="66"/>
      <c r="BG233" s="4"/>
      <c r="BH233" s="69"/>
      <c r="BI233" s="4"/>
      <c r="BJ233" s="4"/>
      <c r="BK233" s="9"/>
      <c r="BL233" s="7"/>
      <c r="BM233" s="7"/>
      <c r="BN233" s="7"/>
      <c r="BO233" s="286"/>
      <c r="BP233" s="22"/>
      <c r="BQ233" s="7" t="str">
        <f t="shared" ca="1" si="53"/>
        <v/>
      </c>
      <c r="BR233" s="75" t="str">
        <f t="shared" si="54"/>
        <v/>
      </c>
      <c r="BS233" s="75" t="str">
        <f t="shared" si="55"/>
        <v/>
      </c>
      <c r="BT233" s="5" t="str">
        <f t="shared" si="56"/>
        <v/>
      </c>
      <c r="BU233" s="79" t="str">
        <f t="shared" si="57"/>
        <v/>
      </c>
      <c r="BV233" s="79" t="str">
        <f t="shared" si="58"/>
        <v/>
      </c>
      <c r="BW233" s="79" t="str">
        <f t="shared" si="59"/>
        <v/>
      </c>
      <c r="CC233" s="4" t="str">
        <f>IF(IFERROR(VLOOKUP(C233,C234:C$1993,1,0),"")="","",COUNTIF(C:C,C233))</f>
        <v/>
      </c>
      <c r="CG233" s="5" t="str">
        <f>IF(B233="","",IF(CC233="",1+(MAX(CG$2:CG232)),""))</f>
        <v/>
      </c>
      <c r="CH233" s="5" t="str">
        <f t="shared" si="60"/>
        <v/>
      </c>
      <c r="CI233" s="5" t="str">
        <f t="shared" si="61"/>
        <v/>
      </c>
      <c r="CJ233" s="14" t="str">
        <f t="shared" si="62"/>
        <v/>
      </c>
      <c r="CK233" s="25"/>
      <c r="CL233" s="15"/>
      <c r="CM233" s="5" t="str">
        <f t="shared" ref="CM233:CM264" si="68">CONCATENATE(AN233,AP233,AQ233,AR233,AS233)</f>
        <v/>
      </c>
      <c r="CP233" s="5" t="str">
        <f t="shared" si="64"/>
        <v/>
      </c>
      <c r="CQ233" s="5" t="str">
        <f>IF(BT233="","",IFERROR(IF(VLOOKUP(BT233,BT$2:BT232,1,0)=0,"",""),BT233))</f>
        <v/>
      </c>
      <c r="CR233" s="22" t="str">
        <f>IF(CQ233="","",(IFERROR(VLOOKUP(MID(CQ233,1,1),$DI$2:DM$28,3,0),0)+IFERROR(VLOOKUP(MID(CQ233,2,1),DI$2:DM$28,4,0),0)+IFERROR(VLOOKUP(MID(CQ233,3,1),DI$2:DM$28,5,0),0)+(ROW(CQ233)/1000000000000)))</f>
        <v/>
      </c>
      <c r="CT233" s="5">
        <v>232</v>
      </c>
      <c r="CU233" s="5" t="str">
        <f>IFERROR(VLOOKUP(CT233,CP$2:CQ1309,2,0),"")</f>
        <v/>
      </c>
      <c r="DO233" s="5" t="e">
        <f>IF(REPORTE!AH$2="si",IF(C233=VALUE(REPORTE!C$22),IF(SUM(DO234:DO$1993),CONCATENATE(INT(B233),", "),INT(B233)),""),IF(C233=VALUE(REPORTE!C$21),IF(SUM(DO234:DO$1993),CONCATENATE(INT(B233),", "),INT(B233)),""))</f>
        <v>#VALUE!</v>
      </c>
    </row>
    <row r="234" spans="1:119" s="5" customFormat="1" ht="15" customHeight="1" x14ac:dyDescent="0.25">
      <c r="A234" s="4" t="str">
        <f t="shared" ca="1" si="51"/>
        <v/>
      </c>
      <c r="B234" s="6"/>
      <c r="C234" s="8"/>
      <c r="D234" s="1" t="str">
        <f>IFERROR(INDEX('padron cfe'!B:B,MATCH(DATOS!C234,'padron cfe'!A:A,0),1),"")</f>
        <v/>
      </c>
      <c r="E234" s="1"/>
      <c r="F234" s="7"/>
      <c r="G234" s="9" t="s">
        <v>157</v>
      </c>
      <c r="H234" s="5" t="str">
        <f>IF(F234="","",IFERROR(CONCATENATE("PEUA",VLOOKUP(ESTADO,REPORTE!AV$2:AW$33,2,0),DIDTRITO_FORM,CADER_FORM,IFERROR(INDEX(CA:CA,MATCH(DAY(F234),BZ:BZ,0),1),DAY(F234)),IFERROR(INDEX(CA:CA,MATCH(MONTH(F234),BZ:BZ,0),1),MONTH(F234)),YEAR(F234),G234),""))</f>
        <v/>
      </c>
      <c r="I234" s="4"/>
      <c r="J234" s="66"/>
      <c r="K234" s="66"/>
      <c r="L234" s="66"/>
      <c r="M234" s="2" t="str">
        <f>IFERROR(INDEX('padron cfe'!C:C,MATCH(DATOS!C234,'padron cfe'!A:A,0),1),"")</f>
        <v/>
      </c>
      <c r="N234" s="66" t="str">
        <f>IFERROR(IF(BT234="","",IF(INDEX(N$1:N233,MATCH(BT234,BT$1:BT233,0),1)=0,"",INDEX(N$1:N233,MATCH(BT234,BT$1:BT233,0),1))),"")</f>
        <v/>
      </c>
      <c r="O234" s="66" t="str">
        <f>IFERROR(IF(BT234="","",IF(INDEX(O$1:O233,MATCH(BT234,BT$1:BT233,0),1)=0,"",INDEX(O$1:O233,MATCH(BT234,BT$1:BT233,0),1))),"")</f>
        <v/>
      </c>
      <c r="P234" s="4"/>
      <c r="Q234" s="2"/>
      <c r="R234" s="66"/>
      <c r="T234" s="66"/>
      <c r="U234" s="5" t="str">
        <f>IFERROR(IF(INDEX(U$1:U233,MATCH(T234,T$1:T233,0),1)=0,"",INDEX(U$1:U233,MATCH(T234,T$1:T233,0),1)),"")</f>
        <v/>
      </c>
      <c r="V234" s="66"/>
      <c r="W234" s="5" t="str">
        <f>IFERROR(IF(INDEX(W$1:W233,MATCH(V234,V$1:V233,0),1)=0,"",INDEX(W$1:W233,MATCH(V234,V$1:V233,0),1)),"")</f>
        <v/>
      </c>
      <c r="X234" s="2" t="str">
        <f>IFERROR(INDEX('padron cfe'!D:D,MATCH(DATOS!C234,'padron cfe'!A:A,0),1),"")</f>
        <v/>
      </c>
      <c r="Y234" s="4"/>
      <c r="Z234" s="4"/>
      <c r="AA234" s="4"/>
      <c r="AB234" s="4"/>
      <c r="AC234" s="6" t="s">
        <v>157</v>
      </c>
      <c r="AD234" s="4"/>
      <c r="AE234" s="4" t="str">
        <f t="shared" si="52"/>
        <v/>
      </c>
      <c r="AF234" s="4"/>
      <c r="AG234" s="4"/>
      <c r="AH234" s="4"/>
      <c r="AI234" s="2" t="str">
        <f>IFERROR(IF(INDEX(AI$1:AI233,MATCH(BT234,BT$1:BT233,0),1)=0,"",INDEX(AI$1:AI233,MATCH(BT234,BT$1:BT233,0),1)),"")</f>
        <v/>
      </c>
      <c r="AJ234" s="2" t="str">
        <f>IFERROR(IF(INDEX(AJ$1:AJ233,MATCH(BT234,BT$1:BT233,0),1)=0,"",INDEX(AJ$1:AJ233,MATCH(BT234,BT$1:BT233,0),1)),"")</f>
        <v/>
      </c>
      <c r="AK234" s="2" t="str">
        <f>IFERROR(IF(INDEX(AK$1:AK233,MATCH(BT234,BT$1:BT233,0),1)=0,"",INDEX(AK$1:AK233,MATCH(BT234,BT$1:BT233,0),1)),"")</f>
        <v/>
      </c>
      <c r="AL234" s="31"/>
      <c r="AM234" s="31"/>
      <c r="AN234" s="2"/>
      <c r="AO234" s="4"/>
      <c r="AP234" s="4"/>
      <c r="AQ234" s="4"/>
      <c r="AR234" s="4"/>
      <c r="AS234" s="4"/>
      <c r="AT234" s="4"/>
      <c r="AU234" s="4"/>
      <c r="AV234" s="4"/>
      <c r="AW234" s="4"/>
      <c r="AY234" s="7"/>
      <c r="AZ234" s="47"/>
      <c r="BA234" s="66"/>
      <c r="BB234" s="66"/>
      <c r="BC234" s="66"/>
      <c r="BD234" s="78"/>
      <c r="BE234" s="66"/>
      <c r="BF234" s="66"/>
      <c r="BG234" s="4"/>
      <c r="BH234" s="69"/>
      <c r="BI234" s="4"/>
      <c r="BJ234" s="4"/>
      <c r="BK234" s="9" t="s">
        <v>157</v>
      </c>
      <c r="BL234" s="7"/>
      <c r="BM234" s="7"/>
      <c r="BN234" s="7"/>
      <c r="BO234" s="286"/>
      <c r="BP234" s="22"/>
      <c r="BQ234" s="7" t="str">
        <f t="shared" ca="1" si="53"/>
        <v/>
      </c>
      <c r="BR234" s="75" t="str">
        <f t="shared" si="54"/>
        <v/>
      </c>
      <c r="BS234" s="75" t="str">
        <f t="shared" si="55"/>
        <v/>
      </c>
      <c r="BT234" s="5" t="str">
        <f t="shared" si="56"/>
        <v/>
      </c>
      <c r="BU234" s="79" t="str">
        <f t="shared" si="57"/>
        <v/>
      </c>
      <c r="BV234" s="79" t="str">
        <f t="shared" si="58"/>
        <v/>
      </c>
      <c r="BW234" s="79" t="str">
        <f t="shared" si="59"/>
        <v/>
      </c>
      <c r="CC234" s="4" t="str">
        <f>IF(IFERROR(VLOOKUP(C234,C235:C$1993,1,0),"")="","",COUNTIF(C:C,C234))</f>
        <v/>
      </c>
      <c r="CG234" s="5" t="str">
        <f>IF(B234="","",IF(CC234="",1+(MAX(CG$2:CG233)),""))</f>
        <v/>
      </c>
      <c r="CH234" s="5" t="str">
        <f t="shared" si="60"/>
        <v/>
      </c>
      <c r="CI234" s="5" t="str">
        <f t="shared" si="61"/>
        <v/>
      </c>
      <c r="CJ234" s="14" t="str">
        <f t="shared" si="62"/>
        <v/>
      </c>
      <c r="CK234" s="25"/>
      <c r="CL234" s="15"/>
      <c r="CM234" s="5" t="str">
        <f t="shared" si="68"/>
        <v/>
      </c>
      <c r="CP234" s="5" t="str">
        <f t="shared" si="64"/>
        <v/>
      </c>
      <c r="CQ234" s="5" t="str">
        <f>IF(BT234="","",IFERROR(IF(VLOOKUP(BT234,BT$2:BT233,1,0)=0,"",""),BT234))</f>
        <v/>
      </c>
      <c r="CR234" s="22" t="str">
        <f>IF(CQ234="","",(IFERROR(VLOOKUP(MID(CQ234,1,1),$DI$2:DM$28,3,0),0)+IFERROR(VLOOKUP(MID(CQ234,2,1),DI$2:DM$28,4,0),0)+IFERROR(VLOOKUP(MID(CQ234,3,1),DI$2:DM$28,5,0),0)+(ROW(CQ234)/1000000000000)))</f>
        <v/>
      </c>
      <c r="CT234" s="5">
        <v>233</v>
      </c>
      <c r="CU234" s="5" t="str">
        <f>IFERROR(VLOOKUP(CT234,CP$2:CQ1310,2,0),"")</f>
        <v/>
      </c>
      <c r="CW234" s="14"/>
      <c r="DO234" s="5" t="e">
        <f>IF(REPORTE!AH$2="si",IF(C234=VALUE(REPORTE!C$22),IF(SUM(DO235:DO$1993),CONCATENATE(INT(B234),", "),INT(B234)),""),IF(C234=VALUE(REPORTE!C$21),IF(SUM(DO235:DO$1993),CONCATENATE(INT(B234),", "),INT(B234)),""))</f>
        <v>#VALUE!</v>
      </c>
    </row>
    <row r="235" spans="1:119" s="5" customFormat="1" ht="15" customHeight="1" x14ac:dyDescent="0.25">
      <c r="A235" s="4" t="str">
        <f t="shared" ca="1" si="51"/>
        <v/>
      </c>
      <c r="B235" s="6"/>
      <c r="C235" s="8"/>
      <c r="D235" s="1" t="str">
        <f>IFERROR(INDEX('padron cfe'!B:B,MATCH(DATOS!C235,'padron cfe'!A:A,0),1),"")</f>
        <v/>
      </c>
      <c r="E235" s="1"/>
      <c r="F235" s="7"/>
      <c r="G235" s="9" t="s">
        <v>157</v>
      </c>
      <c r="H235" s="5" t="str">
        <f>IF(F235="","",IFERROR(CONCATENATE("PEUA",VLOOKUP(ESTADO,REPORTE!AV$2:AW$33,2,0),DIDTRITO_FORM,CADER_FORM,IFERROR(INDEX(CA:CA,MATCH(DAY(F235),BZ:BZ,0),1),DAY(F235)),IFERROR(INDEX(CA:CA,MATCH(MONTH(F235),BZ:BZ,0),1),MONTH(F235)),YEAR(F235),G235),""))</f>
        <v/>
      </c>
      <c r="I235" s="4"/>
      <c r="J235" s="66"/>
      <c r="K235" s="66"/>
      <c r="L235" s="66"/>
      <c r="M235" s="2" t="str">
        <f>IFERROR(INDEX('padron cfe'!C:C,MATCH(DATOS!C235,'padron cfe'!A:A,0),1),"")</f>
        <v/>
      </c>
      <c r="N235" s="66" t="str">
        <f>IFERROR(IF(BT235="","",IF(INDEX(N$1:N234,MATCH(BT235,BT$1:BT234,0),1)=0,"",INDEX(N$1:N234,MATCH(BT235,BT$1:BT234,0),1))),"")</f>
        <v/>
      </c>
      <c r="O235" s="66" t="str">
        <f>IFERROR(IF(BT235="","",IF(INDEX(O$1:O234,MATCH(BT235,BT$1:BT234,0),1)=0,"",INDEX(O$1:O234,MATCH(BT235,BT$1:BT234,0),1))),"")</f>
        <v/>
      </c>
      <c r="P235" s="4"/>
      <c r="Q235" s="2"/>
      <c r="R235" s="66"/>
      <c r="T235" s="66"/>
      <c r="U235" s="5" t="str">
        <f>IFERROR(IF(INDEX(U$1:U234,MATCH(T235,T$1:T234,0),1)=0,"",INDEX(U$1:U234,MATCH(T235,T$1:T234,0),1)),"")</f>
        <v/>
      </c>
      <c r="V235" s="66"/>
      <c r="W235" s="5" t="str">
        <f>IFERROR(IF(INDEX(W$1:W234,MATCH(V235,V$1:V234,0),1)=0,"",INDEX(W$1:W234,MATCH(V235,V$1:V234,0),1)),"")</f>
        <v/>
      </c>
      <c r="X235" s="2" t="str">
        <f>IFERROR(INDEX('padron cfe'!D:D,MATCH(DATOS!C235,'padron cfe'!A:A,0),1),"")</f>
        <v/>
      </c>
      <c r="Y235" s="4"/>
      <c r="Z235" s="4"/>
      <c r="AA235" s="4"/>
      <c r="AB235" s="4"/>
      <c r="AC235" s="6" t="s">
        <v>157</v>
      </c>
      <c r="AD235" s="4"/>
      <c r="AE235" s="4" t="str">
        <f t="shared" si="52"/>
        <v/>
      </c>
      <c r="AF235" s="4"/>
      <c r="AG235" s="4"/>
      <c r="AH235" s="4"/>
      <c r="AI235" s="2" t="str">
        <f>IFERROR(IF(INDEX(AI$1:AI234,MATCH(BT235,BT$1:BT234,0),1)=0,"",INDEX(AI$1:AI234,MATCH(BT235,BT$1:BT234,0),1)),"")</f>
        <v/>
      </c>
      <c r="AJ235" s="2" t="str">
        <f>IFERROR(IF(INDEX(AJ$1:AJ234,MATCH(BT235,BT$1:BT234,0),1)=0,"",INDEX(AJ$1:AJ234,MATCH(BT235,BT$1:BT234,0),1)),"")</f>
        <v/>
      </c>
      <c r="AK235" s="2" t="str">
        <f>IFERROR(IF(INDEX(AK$1:AK234,MATCH(BT235,BT$1:BT234,0),1)=0,"",INDEX(AK$1:AK234,MATCH(BT235,BT$1:BT234,0),1)),"")</f>
        <v/>
      </c>
      <c r="AL235" s="31"/>
      <c r="AM235" s="31"/>
      <c r="AN235" s="2"/>
      <c r="AO235" s="4"/>
      <c r="AP235" s="4"/>
      <c r="AQ235" s="4"/>
      <c r="AR235" s="4"/>
      <c r="AS235" s="4"/>
      <c r="AT235" s="4"/>
      <c r="AU235" s="4"/>
      <c r="AV235" s="4"/>
      <c r="AW235" s="4"/>
      <c r="AY235" s="7"/>
      <c r="AZ235" s="47"/>
      <c r="BA235" s="66"/>
      <c r="BB235" s="66"/>
      <c r="BC235" s="66"/>
      <c r="BD235" s="78"/>
      <c r="BE235" s="66"/>
      <c r="BF235" s="66"/>
      <c r="BG235" s="4"/>
      <c r="BH235" s="69"/>
      <c r="BI235" s="4"/>
      <c r="BJ235" s="4"/>
      <c r="BK235" s="9"/>
      <c r="BL235" s="7"/>
      <c r="BM235" s="7"/>
      <c r="BN235" s="7"/>
      <c r="BO235" s="286"/>
      <c r="BP235" s="22"/>
      <c r="BQ235" s="7" t="str">
        <f t="shared" ca="1" si="53"/>
        <v/>
      </c>
      <c r="BR235" s="75" t="str">
        <f t="shared" si="54"/>
        <v/>
      </c>
      <c r="BS235" s="75" t="str">
        <f t="shared" si="55"/>
        <v/>
      </c>
      <c r="BT235" s="5" t="str">
        <f t="shared" si="56"/>
        <v/>
      </c>
      <c r="BU235" s="79" t="str">
        <f t="shared" si="57"/>
        <v/>
      </c>
      <c r="BV235" s="79" t="str">
        <f t="shared" si="58"/>
        <v/>
      </c>
      <c r="BW235" s="79" t="str">
        <f t="shared" si="59"/>
        <v/>
      </c>
      <c r="CC235" s="4" t="str">
        <f>IF(IFERROR(VLOOKUP(C235,C236:C$1993,1,0),"")="","",COUNTIF(C:C,C235))</f>
        <v/>
      </c>
      <c r="CG235" s="5" t="str">
        <f>IF(B235="","",IF(CC235="",1+(MAX(CG$2:CG234)),""))</f>
        <v/>
      </c>
      <c r="CH235" s="5" t="str">
        <f t="shared" si="60"/>
        <v/>
      </c>
      <c r="CI235" s="5" t="str">
        <f t="shared" si="61"/>
        <v/>
      </c>
      <c r="CJ235" s="14" t="str">
        <f t="shared" si="62"/>
        <v/>
      </c>
      <c r="CK235" s="25"/>
      <c r="CL235" s="15"/>
      <c r="CM235" s="5" t="str">
        <f t="shared" si="68"/>
        <v/>
      </c>
      <c r="CP235" s="5" t="str">
        <f t="shared" si="64"/>
        <v/>
      </c>
      <c r="CQ235" s="5" t="str">
        <f>IF(BT235="","",IFERROR(IF(VLOOKUP(BT235,BT$2:BT234,1,0)=0,"",""),BT235))</f>
        <v/>
      </c>
      <c r="CR235" s="22" t="str">
        <f>IF(CQ235="","",(IFERROR(VLOOKUP(MID(CQ235,1,1),$DI$2:DM$28,3,0),0)+IFERROR(VLOOKUP(MID(CQ235,2,1),DI$2:DM$28,4,0),0)+IFERROR(VLOOKUP(MID(CQ235,3,1),DI$2:DM$28,5,0),0)+(ROW(CQ235)/1000000000000)))</f>
        <v/>
      </c>
      <c r="CT235" s="5">
        <v>234</v>
      </c>
      <c r="CU235" s="5" t="str">
        <f>IFERROR(VLOOKUP(CT235,CP$2:CQ1311,2,0),"")</f>
        <v/>
      </c>
      <c r="DO235" s="5" t="e">
        <f>IF(REPORTE!AH$2="si",IF(C235=VALUE(REPORTE!C$22),IF(SUM(DO236:DO$1993),CONCATENATE(INT(B235),", "),INT(B235)),""),IF(C235=VALUE(REPORTE!C$21),IF(SUM(DO236:DO$1993),CONCATENATE(INT(B235),", "),INT(B235)),""))</f>
        <v>#VALUE!</v>
      </c>
    </row>
    <row r="236" spans="1:119" s="5" customFormat="1" ht="15" customHeight="1" x14ac:dyDescent="0.25">
      <c r="A236" s="4" t="str">
        <f t="shared" ca="1" si="51"/>
        <v/>
      </c>
      <c r="B236" s="6"/>
      <c r="C236" s="8"/>
      <c r="D236" s="1" t="str">
        <f>IFERROR(INDEX('padron cfe'!B:B,MATCH(DATOS!C236,'padron cfe'!A:A,0),1),"")</f>
        <v/>
      </c>
      <c r="E236" s="1"/>
      <c r="F236" s="7"/>
      <c r="G236" s="9" t="s">
        <v>157</v>
      </c>
      <c r="H236" s="5" t="str">
        <f>IF(F236="","",IFERROR(CONCATENATE("PEUA",VLOOKUP(ESTADO,REPORTE!AV$2:AW$33,2,0),DIDTRITO_FORM,CADER_FORM,IFERROR(INDEX(CA:CA,MATCH(DAY(F236),BZ:BZ,0),1),DAY(F236)),IFERROR(INDEX(CA:CA,MATCH(MONTH(F236),BZ:BZ,0),1),MONTH(F236)),YEAR(F236),G236),""))</f>
        <v/>
      </c>
      <c r="I236" s="4"/>
      <c r="J236" s="66"/>
      <c r="K236" s="66"/>
      <c r="L236" s="66"/>
      <c r="M236" s="2" t="str">
        <f>IFERROR(INDEX('padron cfe'!C:C,MATCH(DATOS!C236,'padron cfe'!A:A,0),1),"")</f>
        <v/>
      </c>
      <c r="N236" s="66" t="str">
        <f>IFERROR(IF(BT236="","",IF(INDEX(N$1:N235,MATCH(BT236,BT$1:BT235,0),1)=0,"",INDEX(N$1:N235,MATCH(BT236,BT$1:BT235,0),1))),"")</f>
        <v/>
      </c>
      <c r="O236" s="66" t="str">
        <f>IFERROR(IF(BT236="","",IF(INDEX(O$1:O235,MATCH(BT236,BT$1:BT235,0),1)=0,"",INDEX(O$1:O235,MATCH(BT236,BT$1:BT235,0),1))),"")</f>
        <v/>
      </c>
      <c r="P236" s="4"/>
      <c r="Q236" s="2"/>
      <c r="R236" s="66"/>
      <c r="T236" s="66"/>
      <c r="U236" s="5" t="str">
        <f>IFERROR(IF(INDEX(U$1:U235,MATCH(T236,T$1:T235,0),1)=0,"",INDEX(U$1:U235,MATCH(T236,T$1:T235,0),1)),"")</f>
        <v/>
      </c>
      <c r="V236" s="66"/>
      <c r="W236" s="5" t="str">
        <f>IFERROR(IF(INDEX(W$1:W235,MATCH(V236,V$1:V235,0),1)=0,"",INDEX(W$1:W235,MATCH(V236,V$1:V235,0),1)),"")</f>
        <v/>
      </c>
      <c r="X236" s="2" t="str">
        <f>IFERROR(INDEX('padron cfe'!D:D,MATCH(DATOS!C236,'padron cfe'!A:A,0),1),"")</f>
        <v/>
      </c>
      <c r="Y236" s="4"/>
      <c r="Z236" s="4"/>
      <c r="AA236" s="4"/>
      <c r="AB236" s="4"/>
      <c r="AC236" s="6" t="s">
        <v>157</v>
      </c>
      <c r="AD236" s="4"/>
      <c r="AE236" s="4" t="str">
        <f t="shared" si="52"/>
        <v/>
      </c>
      <c r="AF236" s="4"/>
      <c r="AG236" s="4"/>
      <c r="AH236" s="4"/>
      <c r="AI236" s="2" t="str">
        <f>IFERROR(IF(INDEX(AI$1:AI235,MATCH(BT236,BT$1:BT235,0),1)=0,"",INDEX(AI$1:AI235,MATCH(BT236,BT$1:BT235,0),1)),"")</f>
        <v/>
      </c>
      <c r="AJ236" s="2" t="str">
        <f>IFERROR(IF(INDEX(AJ$1:AJ235,MATCH(BT236,BT$1:BT235,0),1)=0,"",INDEX(AJ$1:AJ235,MATCH(BT236,BT$1:BT235,0),1)),"")</f>
        <v/>
      </c>
      <c r="AK236" s="2" t="str">
        <f>IFERROR(IF(INDEX(AK$1:AK235,MATCH(BT236,BT$1:BT235,0),1)=0,"",INDEX(AK$1:AK235,MATCH(BT236,BT$1:BT235,0),1)),"")</f>
        <v/>
      </c>
      <c r="AL236" s="31"/>
      <c r="AM236" s="31"/>
      <c r="AN236" s="2"/>
      <c r="AO236" s="4"/>
      <c r="AP236" s="4"/>
      <c r="AQ236" s="4"/>
      <c r="AR236" s="4"/>
      <c r="AS236" s="4"/>
      <c r="AT236" s="4"/>
      <c r="AU236" s="4"/>
      <c r="AV236" s="4"/>
      <c r="AW236" s="4"/>
      <c r="AY236" s="7"/>
      <c r="AZ236" s="47"/>
      <c r="BA236" s="66"/>
      <c r="BB236" s="66"/>
      <c r="BC236" s="66"/>
      <c r="BD236" s="78"/>
      <c r="BE236" s="66"/>
      <c r="BF236" s="66"/>
      <c r="BG236" s="4"/>
      <c r="BH236" s="69"/>
      <c r="BI236" s="4"/>
      <c r="BJ236" s="4"/>
      <c r="BK236" s="9" t="s">
        <v>157</v>
      </c>
      <c r="BL236" s="7"/>
      <c r="BM236" s="7"/>
      <c r="BN236" s="7"/>
      <c r="BO236" s="286"/>
      <c r="BP236" s="22"/>
      <c r="BQ236" s="7" t="str">
        <f t="shared" ca="1" si="53"/>
        <v/>
      </c>
      <c r="BR236" s="75" t="str">
        <f t="shared" si="54"/>
        <v/>
      </c>
      <c r="BS236" s="75" t="str">
        <f t="shared" si="55"/>
        <v/>
      </c>
      <c r="BT236" s="5" t="str">
        <f t="shared" si="56"/>
        <v/>
      </c>
      <c r="BU236" s="79" t="str">
        <f t="shared" si="57"/>
        <v/>
      </c>
      <c r="BV236" s="79" t="str">
        <f t="shared" si="58"/>
        <v/>
      </c>
      <c r="BW236" s="79" t="str">
        <f t="shared" si="59"/>
        <v/>
      </c>
      <c r="CC236" s="4" t="str">
        <f>IF(IFERROR(VLOOKUP(C236,C237:C$1993,1,0),"")="","",COUNTIF(C:C,C236))</f>
        <v/>
      </c>
      <c r="CG236" s="5" t="str">
        <f>IF(B236="","",IF(CC236="",1+(MAX(CG$2:CG235)),""))</f>
        <v/>
      </c>
      <c r="CH236" s="5" t="str">
        <f t="shared" si="60"/>
        <v/>
      </c>
      <c r="CI236" s="5" t="str">
        <f t="shared" si="61"/>
        <v/>
      </c>
      <c r="CJ236" s="14" t="str">
        <f t="shared" si="62"/>
        <v/>
      </c>
      <c r="CK236" s="25"/>
      <c r="CL236" s="15"/>
      <c r="CM236" s="5" t="str">
        <f t="shared" si="68"/>
        <v/>
      </c>
      <c r="CP236" s="5" t="str">
        <f t="shared" si="64"/>
        <v/>
      </c>
      <c r="CQ236" s="5" t="str">
        <f>IF(BT236="","",IFERROR(IF(VLOOKUP(BT236,BT$2:BT235,1,0)=0,"",""),BT236))</f>
        <v/>
      </c>
      <c r="CR236" s="22" t="str">
        <f>IF(CQ236="","",(IFERROR(VLOOKUP(MID(CQ236,1,1),$DI$2:DM$28,3,0),0)+IFERROR(VLOOKUP(MID(CQ236,2,1),DI$2:DM$28,4,0),0)+IFERROR(VLOOKUP(MID(CQ236,3,1),DI$2:DM$28,5,0),0)+(ROW(CQ236)/1000000000000)))</f>
        <v/>
      </c>
      <c r="CT236" s="5">
        <v>235</v>
      </c>
      <c r="CU236" s="5" t="str">
        <f>IFERROR(VLOOKUP(CT236,CP$2:CQ1312,2,0),"")</f>
        <v/>
      </c>
      <c r="DO236" s="5" t="e">
        <f>IF(REPORTE!AH$2="si",IF(C236=VALUE(REPORTE!C$22),IF(SUM(DO237:DO$1993),CONCATENATE(INT(B236),", "),INT(B236)),""),IF(C236=VALUE(REPORTE!C$21),IF(SUM(DO237:DO$1993),CONCATENATE(INT(B236),", "),INT(B236)),""))</f>
        <v>#VALUE!</v>
      </c>
    </row>
    <row r="237" spans="1:119" s="5" customFormat="1" ht="15" customHeight="1" x14ac:dyDescent="0.25">
      <c r="A237" s="4" t="str">
        <f t="shared" ca="1" si="51"/>
        <v/>
      </c>
      <c r="B237" s="6"/>
      <c r="C237" s="8"/>
      <c r="D237" s="1" t="str">
        <f>IFERROR(INDEX('padron cfe'!B:B,MATCH(DATOS!C237,'padron cfe'!A:A,0),1),"")</f>
        <v/>
      </c>
      <c r="E237" s="1"/>
      <c r="F237" s="7"/>
      <c r="G237" s="9" t="s">
        <v>157</v>
      </c>
      <c r="H237" s="5" t="str">
        <f>IF(F237="","",IFERROR(CONCATENATE("PEUA",VLOOKUP(ESTADO,REPORTE!AV$2:AW$33,2,0),DIDTRITO_FORM,CADER_FORM,IFERROR(INDEX(CA:CA,MATCH(DAY(F237),BZ:BZ,0),1),DAY(F237)),IFERROR(INDEX(CA:CA,MATCH(MONTH(F237),BZ:BZ,0),1),MONTH(F237)),YEAR(F237),G237),""))</f>
        <v/>
      </c>
      <c r="I237" s="4"/>
      <c r="J237" s="66"/>
      <c r="K237" s="66"/>
      <c r="L237" s="66"/>
      <c r="M237" s="2" t="str">
        <f>IFERROR(INDEX('padron cfe'!C:C,MATCH(DATOS!C237,'padron cfe'!A:A,0),1),"")</f>
        <v/>
      </c>
      <c r="N237" s="66" t="str">
        <f>IFERROR(IF(BT237="","",IF(INDEX(N$1:N236,MATCH(BT237,BT$1:BT236,0),1)=0,"",INDEX(N$1:N236,MATCH(BT237,BT$1:BT236,0),1))),"")</f>
        <v/>
      </c>
      <c r="O237" s="66" t="str">
        <f>IFERROR(IF(BT237="","",IF(INDEX(O$1:O236,MATCH(BT237,BT$1:BT236,0),1)=0,"",INDEX(O$1:O236,MATCH(BT237,BT$1:BT236,0),1))),"")</f>
        <v/>
      </c>
      <c r="P237" s="4"/>
      <c r="Q237" s="2"/>
      <c r="R237" s="66"/>
      <c r="T237" s="66"/>
      <c r="U237" s="5" t="str">
        <f>IFERROR(IF(INDEX(U$1:U236,MATCH(T237,T$1:T236,0),1)=0,"",INDEX(U$1:U236,MATCH(T237,T$1:T236,0),1)),"")</f>
        <v/>
      </c>
      <c r="V237" s="66"/>
      <c r="W237" s="5" t="str">
        <f>IFERROR(IF(INDEX(W$1:W236,MATCH(V237,V$1:V236,0),1)=0,"",INDEX(W$1:W236,MATCH(V237,V$1:V236,0),1)),"")</f>
        <v/>
      </c>
      <c r="X237" s="2" t="str">
        <f>IFERROR(INDEX('padron cfe'!D:D,MATCH(DATOS!C237,'padron cfe'!A:A,0),1),"")</f>
        <v/>
      </c>
      <c r="Y237" s="4"/>
      <c r="Z237" s="4"/>
      <c r="AA237" s="4"/>
      <c r="AB237" s="4"/>
      <c r="AC237" s="6" t="s">
        <v>157</v>
      </c>
      <c r="AD237" s="4"/>
      <c r="AE237" s="4" t="str">
        <f t="shared" si="52"/>
        <v/>
      </c>
      <c r="AF237" s="4"/>
      <c r="AG237" s="4"/>
      <c r="AH237" s="4"/>
      <c r="AI237" s="2" t="str">
        <f>IFERROR(IF(INDEX(AI$1:AI236,MATCH(BT237,BT$1:BT236,0),1)=0,"",INDEX(AI$1:AI236,MATCH(BT237,BT$1:BT236,0),1)),"")</f>
        <v/>
      </c>
      <c r="AJ237" s="2" t="str">
        <f>IFERROR(IF(INDEX(AJ$1:AJ236,MATCH(BT237,BT$1:BT236,0),1)=0,"",INDEX(AJ$1:AJ236,MATCH(BT237,BT$1:BT236,0),1)),"")</f>
        <v/>
      </c>
      <c r="AK237" s="2" t="str">
        <f>IFERROR(IF(INDEX(AK$1:AK236,MATCH(BT237,BT$1:BT236,0),1)=0,"",INDEX(AK$1:AK236,MATCH(BT237,BT$1:BT236,0),1)),"")</f>
        <v/>
      </c>
      <c r="AL237" s="31"/>
      <c r="AM237" s="31"/>
      <c r="AN237" s="2"/>
      <c r="AO237" s="4"/>
      <c r="AP237" s="4"/>
      <c r="AQ237" s="4"/>
      <c r="AR237" s="4"/>
      <c r="AS237" s="4"/>
      <c r="AT237" s="4"/>
      <c r="AU237" s="4"/>
      <c r="AV237" s="4"/>
      <c r="AW237" s="4"/>
      <c r="AY237" s="7"/>
      <c r="AZ237" s="47"/>
      <c r="BA237" s="66"/>
      <c r="BB237" s="66"/>
      <c r="BC237" s="66"/>
      <c r="BD237" s="78"/>
      <c r="BE237" s="66"/>
      <c r="BF237" s="66"/>
      <c r="BG237" s="4"/>
      <c r="BH237" s="69"/>
      <c r="BI237" s="4"/>
      <c r="BJ237" s="4"/>
      <c r="BK237" s="9"/>
      <c r="BL237" s="7"/>
      <c r="BM237" s="7"/>
      <c r="BN237" s="7"/>
      <c r="BO237" s="286"/>
      <c r="BP237" s="22"/>
      <c r="BQ237" s="7" t="str">
        <f t="shared" ca="1" si="53"/>
        <v/>
      </c>
      <c r="BR237" s="75" t="str">
        <f t="shared" si="54"/>
        <v/>
      </c>
      <c r="BS237" s="75" t="str">
        <f t="shared" si="55"/>
        <v/>
      </c>
      <c r="BT237" s="5" t="str">
        <f t="shared" si="56"/>
        <v/>
      </c>
      <c r="BU237" s="79" t="str">
        <f t="shared" si="57"/>
        <v/>
      </c>
      <c r="BV237" s="79" t="str">
        <f t="shared" si="58"/>
        <v/>
      </c>
      <c r="BW237" s="79" t="str">
        <f t="shared" si="59"/>
        <v/>
      </c>
      <c r="CC237" s="4" t="str">
        <f>IF(IFERROR(VLOOKUP(C237,C238:C$1993,1,0),"")="","",COUNTIF(C:C,C237))</f>
        <v/>
      </c>
      <c r="CG237" s="5" t="str">
        <f>IF(B237="","",IF(CC237="",1+(MAX(CG$2:CG236)),""))</f>
        <v/>
      </c>
      <c r="CH237" s="5" t="str">
        <f t="shared" si="60"/>
        <v/>
      </c>
      <c r="CI237" s="5" t="str">
        <f t="shared" si="61"/>
        <v/>
      </c>
      <c r="CJ237" s="14" t="str">
        <f t="shared" si="62"/>
        <v/>
      </c>
      <c r="CK237" s="25"/>
      <c r="CL237" s="15"/>
      <c r="CM237" s="5" t="str">
        <f t="shared" si="68"/>
        <v/>
      </c>
      <c r="CP237" s="5" t="str">
        <f t="shared" si="64"/>
        <v/>
      </c>
      <c r="CQ237" s="5" t="str">
        <f>IF(BT237="","",IFERROR(IF(VLOOKUP(BT237,BT$2:BT236,1,0)=0,"",""),BT237))</f>
        <v/>
      </c>
      <c r="CR237" s="22" t="str">
        <f>IF(CQ237="","",(IFERROR(VLOOKUP(MID(CQ237,1,1),$DI$2:DM$28,3,0),0)+IFERROR(VLOOKUP(MID(CQ237,2,1),DI$2:DM$28,4,0),0)+IFERROR(VLOOKUP(MID(CQ237,3,1),DI$2:DM$28,5,0),0)+(ROW(CQ237)/1000000000000)))</f>
        <v/>
      </c>
      <c r="CT237" s="5">
        <v>236</v>
      </c>
      <c r="CU237" s="5" t="str">
        <f>IFERROR(VLOOKUP(CT237,CP$2:CQ1313,2,0),"")</f>
        <v/>
      </c>
      <c r="DO237" s="5" t="e">
        <f>IF(REPORTE!AH$2="si",IF(C237=VALUE(REPORTE!C$22),IF(SUM(DO238:DO$1993),CONCATENATE(INT(B237),", "),INT(B237)),""),IF(C237=VALUE(REPORTE!C$21),IF(SUM(DO238:DO$1993),CONCATENATE(INT(B237),", "),INT(B237)),""))</f>
        <v>#VALUE!</v>
      </c>
    </row>
    <row r="238" spans="1:119" s="5" customFormat="1" ht="15" customHeight="1" x14ac:dyDescent="0.25">
      <c r="A238" s="4" t="str">
        <f t="shared" ca="1" si="51"/>
        <v/>
      </c>
      <c r="B238" s="6"/>
      <c r="C238" s="8"/>
      <c r="D238" s="1" t="str">
        <f>IFERROR(INDEX('padron cfe'!B:B,MATCH(DATOS!C238,'padron cfe'!A:A,0),1),"")</f>
        <v/>
      </c>
      <c r="E238" s="1"/>
      <c r="F238" s="7"/>
      <c r="G238" s="9" t="s">
        <v>157</v>
      </c>
      <c r="H238" s="5" t="str">
        <f>IF(F238="","",IFERROR(CONCATENATE("PEUA",VLOOKUP(ESTADO,REPORTE!AV$2:AW$33,2,0),DIDTRITO_FORM,CADER_FORM,IFERROR(INDEX(CA:CA,MATCH(DAY(F238),BZ:BZ,0),1),DAY(F238)),IFERROR(INDEX(CA:CA,MATCH(MONTH(F238),BZ:BZ,0),1),MONTH(F238)),YEAR(F238),G238),""))</f>
        <v/>
      </c>
      <c r="I238" s="4"/>
      <c r="J238" s="66"/>
      <c r="K238" s="66"/>
      <c r="L238" s="66"/>
      <c r="M238" s="2" t="str">
        <f>IFERROR(INDEX('padron cfe'!C:C,MATCH(DATOS!C238,'padron cfe'!A:A,0),1),"")</f>
        <v/>
      </c>
      <c r="N238" s="66" t="str">
        <f>IFERROR(IF(BT238="","",IF(INDEX(N$1:N237,MATCH(BT238,BT$1:BT237,0),1)=0,"",INDEX(N$1:N237,MATCH(BT238,BT$1:BT237,0),1))),"")</f>
        <v/>
      </c>
      <c r="O238" s="66" t="str">
        <f>IFERROR(IF(BT238="","",IF(INDEX(O$1:O237,MATCH(BT238,BT$1:BT237,0),1)=0,"",INDEX(O$1:O237,MATCH(BT238,BT$1:BT237,0),1))),"")</f>
        <v/>
      </c>
      <c r="P238" s="4"/>
      <c r="Q238" s="2"/>
      <c r="R238" s="66"/>
      <c r="T238" s="66"/>
      <c r="U238" s="5" t="str">
        <f>IFERROR(IF(INDEX(U$1:U237,MATCH(T238,T$1:T237,0),1)=0,"",INDEX(U$1:U237,MATCH(T238,T$1:T237,0),1)),"")</f>
        <v/>
      </c>
      <c r="V238" s="66"/>
      <c r="W238" s="5" t="str">
        <f>IFERROR(IF(INDEX(W$1:W237,MATCH(V238,V$1:V237,0),1)=0,"",INDEX(W$1:W237,MATCH(V238,V$1:V237,0),1)),"")</f>
        <v/>
      </c>
      <c r="X238" s="2" t="str">
        <f>IFERROR(INDEX('padron cfe'!D:D,MATCH(DATOS!C238,'padron cfe'!A:A,0),1),"")</f>
        <v/>
      </c>
      <c r="Y238" s="4"/>
      <c r="Z238" s="4"/>
      <c r="AA238" s="4"/>
      <c r="AB238" s="4"/>
      <c r="AC238" s="6" t="s">
        <v>157</v>
      </c>
      <c r="AD238" s="4"/>
      <c r="AE238" s="4" t="str">
        <f t="shared" si="52"/>
        <v/>
      </c>
      <c r="AF238" s="4"/>
      <c r="AG238" s="4"/>
      <c r="AH238" s="4"/>
      <c r="AI238" s="2" t="str">
        <f>IFERROR(IF(INDEX(AI$1:AI237,MATCH(BT238,BT$1:BT237,0),1)=0,"",INDEX(AI$1:AI237,MATCH(BT238,BT$1:BT237,0),1)),"")</f>
        <v/>
      </c>
      <c r="AJ238" s="2" t="str">
        <f>IFERROR(IF(INDEX(AJ$1:AJ237,MATCH(BT238,BT$1:BT237,0),1)=0,"",INDEX(AJ$1:AJ237,MATCH(BT238,BT$1:BT237,0),1)),"")</f>
        <v/>
      </c>
      <c r="AK238" s="2" t="str">
        <f>IFERROR(IF(INDEX(AK$1:AK237,MATCH(BT238,BT$1:BT237,0),1)=0,"",INDEX(AK$1:AK237,MATCH(BT238,BT$1:BT237,0),1)),"")</f>
        <v/>
      </c>
      <c r="AL238" s="31"/>
      <c r="AM238" s="31"/>
      <c r="AN238" s="2"/>
      <c r="AO238" s="4"/>
      <c r="AP238" s="4"/>
      <c r="AQ238" s="4"/>
      <c r="AR238" s="4"/>
      <c r="AS238" s="4"/>
      <c r="AT238" s="4"/>
      <c r="AU238" s="4"/>
      <c r="AV238" s="4"/>
      <c r="AW238" s="4"/>
      <c r="AY238" s="7"/>
      <c r="AZ238" s="47"/>
      <c r="BA238" s="66"/>
      <c r="BB238" s="66"/>
      <c r="BC238" s="66"/>
      <c r="BD238" s="78"/>
      <c r="BE238" s="66"/>
      <c r="BF238" s="66"/>
      <c r="BG238" s="4"/>
      <c r="BH238" s="69"/>
      <c r="BI238" s="4"/>
      <c r="BJ238" s="4"/>
      <c r="BK238" s="9" t="s">
        <v>157</v>
      </c>
      <c r="BL238" s="7"/>
      <c r="BM238" s="7"/>
      <c r="BN238" s="7"/>
      <c r="BO238" s="286"/>
      <c r="BP238" s="22"/>
      <c r="BQ238" s="7" t="str">
        <f t="shared" ca="1" si="53"/>
        <v/>
      </c>
      <c r="BR238" s="75" t="str">
        <f t="shared" si="54"/>
        <v/>
      </c>
      <c r="BS238" s="75" t="str">
        <f t="shared" si="55"/>
        <v/>
      </c>
      <c r="BT238" s="5" t="str">
        <f t="shared" si="56"/>
        <v/>
      </c>
      <c r="BU238" s="79" t="str">
        <f t="shared" si="57"/>
        <v/>
      </c>
      <c r="BV238" s="79" t="str">
        <f t="shared" si="58"/>
        <v/>
      </c>
      <c r="BW238" s="79" t="str">
        <f t="shared" si="59"/>
        <v/>
      </c>
      <c r="CC238" s="4" t="str">
        <f>IF(IFERROR(VLOOKUP(C238,C239:C$1993,1,0),"")="","",COUNTIF(C:C,C238))</f>
        <v/>
      </c>
      <c r="CG238" s="5" t="str">
        <f>IF(B238="","",IF(CC238="",1+(MAX(CG$2:CG237)),""))</f>
        <v/>
      </c>
      <c r="CH238" s="5" t="str">
        <f t="shared" si="60"/>
        <v/>
      </c>
      <c r="CI238" s="5" t="str">
        <f t="shared" si="61"/>
        <v/>
      </c>
      <c r="CJ238" s="14" t="str">
        <f t="shared" si="62"/>
        <v/>
      </c>
      <c r="CK238" s="25"/>
      <c r="CL238" s="15"/>
      <c r="CM238" s="5" t="str">
        <f t="shared" si="68"/>
        <v/>
      </c>
      <c r="CP238" s="5" t="str">
        <f t="shared" si="64"/>
        <v/>
      </c>
      <c r="CQ238" s="5" t="str">
        <f>IF(BT238="","",IFERROR(IF(VLOOKUP(BT238,BT$2:BT237,1,0)=0,"",""),BT238))</f>
        <v/>
      </c>
      <c r="CR238" s="22" t="str">
        <f>IF(CQ238="","",(IFERROR(VLOOKUP(MID(CQ238,1,1),$DI$2:DM$28,3,0),0)+IFERROR(VLOOKUP(MID(CQ238,2,1),DI$2:DM$28,4,0),0)+IFERROR(VLOOKUP(MID(CQ238,3,1),DI$2:DM$28,5,0),0)+(ROW(CQ238)/1000000000000)))</f>
        <v/>
      </c>
      <c r="CT238" s="5">
        <v>237</v>
      </c>
      <c r="CU238" s="5" t="str">
        <f>IFERROR(VLOOKUP(CT238,CP$2:CQ1314,2,0),"")</f>
        <v/>
      </c>
      <c r="DO238" s="5" t="e">
        <f>IF(REPORTE!AH$2="si",IF(C238=VALUE(REPORTE!C$22),IF(SUM(DO239:DO$1993),CONCATENATE(INT(B238),", "),INT(B238)),""),IF(C238=VALUE(REPORTE!C$21),IF(SUM(DO239:DO$1993),CONCATENATE(INT(B238),", "),INT(B238)),""))</f>
        <v>#VALUE!</v>
      </c>
    </row>
    <row r="239" spans="1:119" s="5" customFormat="1" ht="15" customHeight="1" x14ac:dyDescent="0.25">
      <c r="A239" s="4" t="str">
        <f t="shared" ca="1" si="51"/>
        <v/>
      </c>
      <c r="B239" s="6"/>
      <c r="C239" s="8"/>
      <c r="D239" s="1" t="str">
        <f>IFERROR(INDEX('padron cfe'!B:B,MATCH(DATOS!C239,'padron cfe'!A:A,0),1),"")</f>
        <v/>
      </c>
      <c r="E239" s="1"/>
      <c r="F239" s="7"/>
      <c r="G239" s="9" t="s">
        <v>157</v>
      </c>
      <c r="H239" s="5" t="str">
        <f>IF(F239="","",IFERROR(CONCATENATE("PEUA",VLOOKUP(ESTADO,REPORTE!AV$2:AW$33,2,0),DIDTRITO_FORM,CADER_FORM,IFERROR(INDEX(CA:CA,MATCH(DAY(F239),BZ:BZ,0),1),DAY(F239)),IFERROR(INDEX(CA:CA,MATCH(MONTH(F239),BZ:BZ,0),1),MONTH(F239)),YEAR(F239),G239),""))</f>
        <v/>
      </c>
      <c r="I239" s="4"/>
      <c r="J239" s="66"/>
      <c r="K239" s="66"/>
      <c r="L239" s="66"/>
      <c r="M239" s="2" t="str">
        <f>IFERROR(INDEX('padron cfe'!C:C,MATCH(DATOS!C239,'padron cfe'!A:A,0),1),"")</f>
        <v/>
      </c>
      <c r="N239" s="66" t="str">
        <f>IFERROR(IF(BT239="","",IF(INDEX(N$1:N238,MATCH(BT239,BT$1:BT238,0),1)=0,"",INDEX(N$1:N238,MATCH(BT239,BT$1:BT238,0),1))),"")</f>
        <v/>
      </c>
      <c r="O239" s="66" t="str">
        <f>IFERROR(IF(BT239="","",IF(INDEX(O$1:O238,MATCH(BT239,BT$1:BT238,0),1)=0,"",INDEX(O$1:O238,MATCH(BT239,BT$1:BT238,0),1))),"")</f>
        <v/>
      </c>
      <c r="P239" s="4"/>
      <c r="Q239" s="2"/>
      <c r="R239" s="66"/>
      <c r="T239" s="66"/>
      <c r="U239" s="5" t="str">
        <f>IFERROR(IF(INDEX(U$1:U238,MATCH(T239,T$1:T238,0),1)=0,"",INDEX(U$1:U238,MATCH(T239,T$1:T238,0),1)),"")</f>
        <v/>
      </c>
      <c r="V239" s="66"/>
      <c r="W239" s="5" t="str">
        <f>IFERROR(IF(INDEX(W$1:W238,MATCH(V239,V$1:V238,0),1)=0,"",INDEX(W$1:W238,MATCH(V239,V$1:V238,0),1)),"")</f>
        <v/>
      </c>
      <c r="X239" s="2" t="str">
        <f>IFERROR(INDEX('padron cfe'!D:D,MATCH(DATOS!C239,'padron cfe'!A:A,0),1),"")</f>
        <v/>
      </c>
      <c r="Y239" s="4"/>
      <c r="Z239" s="4"/>
      <c r="AA239" s="4"/>
      <c r="AB239" s="4"/>
      <c r="AC239" s="6" t="s">
        <v>157</v>
      </c>
      <c r="AD239" s="4"/>
      <c r="AE239" s="4" t="str">
        <f t="shared" si="52"/>
        <v/>
      </c>
      <c r="AF239" s="4"/>
      <c r="AG239" s="4"/>
      <c r="AH239" s="4"/>
      <c r="AI239" s="2" t="str">
        <f>IFERROR(IF(INDEX(AI$1:AI238,MATCH(BT239,BT$1:BT238,0),1)=0,"",INDEX(AI$1:AI238,MATCH(BT239,BT$1:BT238,0),1)),"")</f>
        <v/>
      </c>
      <c r="AJ239" s="2" t="str">
        <f>IFERROR(IF(INDEX(AJ$1:AJ238,MATCH(BT239,BT$1:BT238,0),1)=0,"",INDEX(AJ$1:AJ238,MATCH(BT239,BT$1:BT238,0),1)),"")</f>
        <v/>
      </c>
      <c r="AK239" s="2" t="str">
        <f>IFERROR(IF(INDEX(AK$1:AK238,MATCH(BT239,BT$1:BT238,0),1)=0,"",INDEX(AK$1:AK238,MATCH(BT239,BT$1:BT238,0),1)),"")</f>
        <v/>
      </c>
      <c r="AL239" s="31"/>
      <c r="AM239" s="31"/>
      <c r="AN239" s="2"/>
      <c r="AO239" s="4"/>
      <c r="AP239" s="4"/>
      <c r="AQ239" s="4"/>
      <c r="AR239" s="4"/>
      <c r="AS239" s="4"/>
      <c r="AT239" s="4"/>
      <c r="AU239" s="4"/>
      <c r="AV239" s="4"/>
      <c r="AW239" s="4"/>
      <c r="AY239" s="7"/>
      <c r="AZ239" s="47"/>
      <c r="BA239" s="66"/>
      <c r="BB239" s="66"/>
      <c r="BC239" s="66"/>
      <c r="BD239" s="78"/>
      <c r="BE239" s="66"/>
      <c r="BF239" s="66"/>
      <c r="BG239" s="4"/>
      <c r="BH239" s="69"/>
      <c r="BI239" s="4"/>
      <c r="BJ239" s="4"/>
      <c r="BK239" s="9"/>
      <c r="BL239" s="7"/>
      <c r="BM239" s="7"/>
      <c r="BN239" s="7"/>
      <c r="BO239" s="286"/>
      <c r="BP239" s="22"/>
      <c r="BQ239" s="7" t="str">
        <f t="shared" ca="1" si="53"/>
        <v/>
      </c>
      <c r="BR239" s="75" t="str">
        <f t="shared" si="54"/>
        <v/>
      </c>
      <c r="BS239" s="75" t="str">
        <f t="shared" si="55"/>
        <v/>
      </c>
      <c r="BT239" s="5" t="str">
        <f t="shared" si="56"/>
        <v/>
      </c>
      <c r="BU239" s="79" t="str">
        <f t="shared" si="57"/>
        <v/>
      </c>
      <c r="BV239" s="79" t="str">
        <f t="shared" si="58"/>
        <v/>
      </c>
      <c r="BW239" s="79" t="str">
        <f t="shared" si="59"/>
        <v/>
      </c>
      <c r="CC239" s="4" t="str">
        <f>IF(IFERROR(VLOOKUP(C239,C240:C$1993,1,0),"")="","",COUNTIF(C:C,C239))</f>
        <v/>
      </c>
      <c r="CG239" s="5" t="str">
        <f>IF(B239="","",IF(CC239="",1+(MAX(CG$2:CG238)),""))</f>
        <v/>
      </c>
      <c r="CH239" s="5" t="str">
        <f t="shared" si="60"/>
        <v/>
      </c>
      <c r="CI239" s="5" t="str">
        <f t="shared" si="61"/>
        <v/>
      </c>
      <c r="CJ239" s="14" t="str">
        <f t="shared" si="62"/>
        <v/>
      </c>
      <c r="CK239" s="25"/>
      <c r="CL239" s="15"/>
      <c r="CM239" s="5" t="str">
        <f t="shared" si="68"/>
        <v/>
      </c>
      <c r="CP239" s="5" t="str">
        <f t="shared" si="64"/>
        <v/>
      </c>
      <c r="CQ239" s="5" t="str">
        <f>IF(BT239="","",IFERROR(IF(VLOOKUP(BT239,BT$2:BT238,1,0)=0,"",""),BT239))</f>
        <v/>
      </c>
      <c r="CR239" s="22" t="str">
        <f>IF(CQ239="","",(IFERROR(VLOOKUP(MID(CQ239,1,1),$DI$2:DM$28,3,0),0)+IFERROR(VLOOKUP(MID(CQ239,2,1),DI$2:DM$28,4,0),0)+IFERROR(VLOOKUP(MID(CQ239,3,1),DI$2:DM$28,5,0),0)+(ROW(CQ239)/1000000000000)))</f>
        <v/>
      </c>
      <c r="CT239" s="5">
        <v>238</v>
      </c>
      <c r="CU239" s="5" t="str">
        <f>IFERROR(VLOOKUP(CT239,CP$2:CQ1315,2,0),"")</f>
        <v/>
      </c>
      <c r="DO239" s="5" t="e">
        <f>IF(REPORTE!AH$2="si",IF(C239=VALUE(REPORTE!C$22),IF(SUM(DO240:DO$1993),CONCATENATE(INT(B239),", "),INT(B239)),""),IF(C239=VALUE(REPORTE!C$21),IF(SUM(DO240:DO$1993),CONCATENATE(INT(B239),", "),INT(B239)),""))</f>
        <v>#VALUE!</v>
      </c>
    </row>
    <row r="240" spans="1:119" s="5" customFormat="1" ht="15" customHeight="1" x14ac:dyDescent="0.25">
      <c r="A240" s="4" t="str">
        <f t="shared" ca="1" si="51"/>
        <v/>
      </c>
      <c r="B240" s="6"/>
      <c r="C240" s="8"/>
      <c r="D240" s="1" t="str">
        <f>IFERROR(INDEX('padron cfe'!B:B,MATCH(DATOS!C240,'padron cfe'!A:A,0),1),"")</f>
        <v/>
      </c>
      <c r="E240" s="1"/>
      <c r="F240" s="7"/>
      <c r="G240" s="9" t="s">
        <v>157</v>
      </c>
      <c r="H240" s="5" t="str">
        <f>IF(F240="","",IFERROR(CONCATENATE("PEUA",VLOOKUP(ESTADO,REPORTE!AV$2:AW$33,2,0),DIDTRITO_FORM,CADER_FORM,IFERROR(INDEX(CA:CA,MATCH(DAY(F240),BZ:BZ,0),1),DAY(F240)),IFERROR(INDEX(CA:CA,MATCH(MONTH(F240),BZ:BZ,0),1),MONTH(F240)),YEAR(F240),G240),""))</f>
        <v/>
      </c>
      <c r="I240" s="4"/>
      <c r="J240" s="66"/>
      <c r="K240" s="66"/>
      <c r="L240" s="66"/>
      <c r="M240" s="2" t="str">
        <f>IFERROR(INDEX('padron cfe'!C:C,MATCH(DATOS!C240,'padron cfe'!A:A,0),1),"")</f>
        <v/>
      </c>
      <c r="N240" s="66" t="str">
        <f>IFERROR(IF(BT240="","",IF(INDEX(N$1:N239,MATCH(BT240,BT$1:BT239,0),1)=0,"",INDEX(N$1:N239,MATCH(BT240,BT$1:BT239,0),1))),"")</f>
        <v/>
      </c>
      <c r="O240" s="66" t="str">
        <f>IFERROR(IF(BT240="","",IF(INDEX(O$1:O239,MATCH(BT240,BT$1:BT239,0),1)=0,"",INDEX(O$1:O239,MATCH(BT240,BT$1:BT239,0),1))),"")</f>
        <v/>
      </c>
      <c r="P240" s="4"/>
      <c r="Q240" s="2"/>
      <c r="R240" s="66"/>
      <c r="T240" s="66"/>
      <c r="U240" s="5" t="str">
        <f>IFERROR(IF(INDEX(U$1:U239,MATCH(T240,T$1:T239,0),1)=0,"",INDEX(U$1:U239,MATCH(T240,T$1:T239,0),1)),"")</f>
        <v/>
      </c>
      <c r="V240" s="66"/>
      <c r="W240" s="5" t="str">
        <f>IFERROR(IF(INDEX(W$1:W239,MATCH(V240,V$1:V239,0),1)=0,"",INDEX(W$1:W239,MATCH(V240,V$1:V239,0),1)),"")</f>
        <v/>
      </c>
      <c r="X240" s="2" t="str">
        <f>IFERROR(INDEX('padron cfe'!D:D,MATCH(DATOS!C240,'padron cfe'!A:A,0),1),"")</f>
        <v/>
      </c>
      <c r="Y240" s="4"/>
      <c r="Z240" s="4"/>
      <c r="AA240" s="4"/>
      <c r="AB240" s="4"/>
      <c r="AC240" s="6" t="s">
        <v>157</v>
      </c>
      <c r="AD240" s="4"/>
      <c r="AE240" s="4" t="str">
        <f t="shared" si="52"/>
        <v/>
      </c>
      <c r="AF240" s="4"/>
      <c r="AG240" s="4"/>
      <c r="AH240" s="4"/>
      <c r="AI240" s="2" t="str">
        <f>IFERROR(IF(INDEX(AI$1:AI239,MATCH(BT240,BT$1:BT239,0),1)=0,"",INDEX(AI$1:AI239,MATCH(BT240,BT$1:BT239,0),1)),"")</f>
        <v/>
      </c>
      <c r="AJ240" s="2" t="str">
        <f>IFERROR(IF(INDEX(AJ$1:AJ239,MATCH(BT240,BT$1:BT239,0),1)=0,"",INDEX(AJ$1:AJ239,MATCH(BT240,BT$1:BT239,0),1)),"")</f>
        <v/>
      </c>
      <c r="AK240" s="2" t="str">
        <f>IFERROR(IF(INDEX(AK$1:AK239,MATCH(BT240,BT$1:BT239,0),1)=0,"",INDEX(AK$1:AK239,MATCH(BT240,BT$1:BT239,0),1)),"")</f>
        <v/>
      </c>
      <c r="AL240" s="31"/>
      <c r="AM240" s="31"/>
      <c r="AN240" s="2"/>
      <c r="AO240" s="4"/>
      <c r="AP240" s="4"/>
      <c r="AQ240" s="4"/>
      <c r="AR240" s="4"/>
      <c r="AS240" s="4"/>
      <c r="AT240" s="4"/>
      <c r="AU240" s="4"/>
      <c r="AV240" s="4"/>
      <c r="AW240" s="4"/>
      <c r="AY240" s="7"/>
      <c r="AZ240" s="47"/>
      <c r="BA240" s="66"/>
      <c r="BB240" s="66"/>
      <c r="BC240" s="66"/>
      <c r="BD240" s="78"/>
      <c r="BE240" s="66"/>
      <c r="BF240" s="66"/>
      <c r="BG240" s="4"/>
      <c r="BH240" s="69"/>
      <c r="BI240" s="4"/>
      <c r="BJ240" s="4"/>
      <c r="BK240" s="9" t="s">
        <v>157</v>
      </c>
      <c r="BL240" s="7"/>
      <c r="BM240" s="7"/>
      <c r="BN240" s="7"/>
      <c r="BO240" s="286"/>
      <c r="BP240" s="22"/>
      <c r="BQ240" s="7" t="str">
        <f t="shared" ca="1" si="53"/>
        <v/>
      </c>
      <c r="BR240" s="75" t="str">
        <f t="shared" si="54"/>
        <v/>
      </c>
      <c r="BS240" s="75" t="str">
        <f t="shared" si="55"/>
        <v/>
      </c>
      <c r="BT240" s="5" t="str">
        <f t="shared" si="56"/>
        <v/>
      </c>
      <c r="BU240" s="79" t="str">
        <f t="shared" si="57"/>
        <v/>
      </c>
      <c r="BV240" s="79" t="str">
        <f t="shared" si="58"/>
        <v/>
      </c>
      <c r="BW240" s="79" t="str">
        <f t="shared" si="59"/>
        <v/>
      </c>
      <c r="CC240" s="4" t="str">
        <f>IF(IFERROR(VLOOKUP(C240,C241:C$1993,1,0),"")="","",COUNTIF(C:C,C240))</f>
        <v/>
      </c>
      <c r="CG240" s="5" t="str">
        <f>IF(B240="","",IF(CC240="",1+(MAX(CG$2:CG239)),""))</f>
        <v/>
      </c>
      <c r="CH240" s="5" t="str">
        <f t="shared" si="60"/>
        <v/>
      </c>
      <c r="CI240" s="5" t="str">
        <f t="shared" si="61"/>
        <v/>
      </c>
      <c r="CJ240" s="14" t="str">
        <f t="shared" si="62"/>
        <v/>
      </c>
      <c r="CK240" s="25"/>
      <c r="CL240" s="15"/>
      <c r="CM240" s="5" t="str">
        <f t="shared" si="68"/>
        <v/>
      </c>
      <c r="CP240" s="5" t="str">
        <f t="shared" si="64"/>
        <v/>
      </c>
      <c r="CQ240" s="5" t="str">
        <f>IF(BT240="","",IFERROR(IF(VLOOKUP(BT240,BT$2:BT239,1,0)=0,"",""),BT240))</f>
        <v/>
      </c>
      <c r="CR240" s="22" t="str">
        <f>IF(CQ240="","",(IFERROR(VLOOKUP(MID(CQ240,1,1),$DI$2:DM$28,3,0),0)+IFERROR(VLOOKUP(MID(CQ240,2,1),DI$2:DM$28,4,0),0)+IFERROR(VLOOKUP(MID(CQ240,3,1),DI$2:DM$28,5,0),0)+(ROW(CQ240)/1000000000000)))</f>
        <v/>
      </c>
      <c r="CT240" s="5">
        <v>239</v>
      </c>
      <c r="CU240" s="5" t="str">
        <f>IFERROR(VLOOKUP(CT240,CP$2:CQ1316,2,0),"")</f>
        <v/>
      </c>
      <c r="DO240" s="5" t="e">
        <f>IF(REPORTE!AH$2="si",IF(C240=VALUE(REPORTE!C$22),IF(SUM(DO241:DO$1993),CONCATENATE(INT(B240),", "),INT(B240)),""),IF(C240=VALUE(REPORTE!C$21),IF(SUM(DO241:DO$1993),CONCATENATE(INT(B240),", "),INT(B240)),""))</f>
        <v>#VALUE!</v>
      </c>
    </row>
    <row r="241" spans="1:120" s="5" customFormat="1" ht="15" customHeight="1" x14ac:dyDescent="0.25">
      <c r="A241" s="4" t="str">
        <f t="shared" ca="1" si="51"/>
        <v/>
      </c>
      <c r="B241" s="6"/>
      <c r="C241" s="8"/>
      <c r="D241" s="1" t="str">
        <f>IFERROR(INDEX('padron cfe'!B:B,MATCH(DATOS!C241,'padron cfe'!A:A,0),1),"")</f>
        <v/>
      </c>
      <c r="E241" s="1"/>
      <c r="F241" s="7"/>
      <c r="G241" s="9" t="s">
        <v>157</v>
      </c>
      <c r="H241" s="5" t="str">
        <f>IF(F241="","",IFERROR(CONCATENATE("PEUA",VLOOKUP(ESTADO,REPORTE!AV$2:AW$33,2,0),DIDTRITO_FORM,CADER_FORM,IFERROR(INDEX(CA:CA,MATCH(DAY(F241),BZ:BZ,0),1),DAY(F241)),IFERROR(INDEX(CA:CA,MATCH(MONTH(F241),BZ:BZ,0),1),MONTH(F241)),YEAR(F241),G241),""))</f>
        <v/>
      </c>
      <c r="I241" s="4"/>
      <c r="J241" s="66"/>
      <c r="K241" s="66"/>
      <c r="L241" s="66"/>
      <c r="M241" s="2" t="str">
        <f>IFERROR(INDEX('padron cfe'!C:C,MATCH(DATOS!C241,'padron cfe'!A:A,0),1),"")</f>
        <v/>
      </c>
      <c r="N241" s="66" t="str">
        <f>IFERROR(IF(BT241="","",IF(INDEX(N$1:N240,MATCH(BT241,BT$1:BT240,0),1)=0,"",INDEX(N$1:N240,MATCH(BT241,BT$1:BT240,0),1))),"")</f>
        <v/>
      </c>
      <c r="O241" s="66" t="str">
        <f>IFERROR(IF(BT241="","",IF(INDEX(O$1:O240,MATCH(BT241,BT$1:BT240,0),1)=0,"",INDEX(O$1:O240,MATCH(BT241,BT$1:BT240,0),1))),"")</f>
        <v/>
      </c>
      <c r="P241" s="4"/>
      <c r="Q241" s="2"/>
      <c r="R241" s="66"/>
      <c r="T241" s="66"/>
      <c r="U241" s="5" t="str">
        <f>IFERROR(IF(INDEX(U$1:U240,MATCH(T241,T$1:T240,0),1)=0,"",INDEX(U$1:U240,MATCH(T241,T$1:T240,0),1)),"")</f>
        <v/>
      </c>
      <c r="V241" s="66"/>
      <c r="W241" s="5" t="str">
        <f>IFERROR(IF(INDEX(W$1:W240,MATCH(V241,V$1:V240,0),1)=0,"",INDEX(W$1:W240,MATCH(V241,V$1:V240,0),1)),"")</f>
        <v/>
      </c>
      <c r="X241" s="2" t="str">
        <f>IFERROR(INDEX('padron cfe'!D:D,MATCH(DATOS!C241,'padron cfe'!A:A,0),1),"")</f>
        <v/>
      </c>
      <c r="Y241" s="4"/>
      <c r="Z241" s="4"/>
      <c r="AA241" s="4"/>
      <c r="AB241" s="4"/>
      <c r="AC241" s="6" t="s">
        <v>157</v>
      </c>
      <c r="AD241" s="4"/>
      <c r="AE241" s="4" t="str">
        <f t="shared" si="52"/>
        <v/>
      </c>
      <c r="AF241" s="4"/>
      <c r="AG241" s="4"/>
      <c r="AH241" s="4"/>
      <c r="AI241" s="2" t="str">
        <f>IFERROR(IF(INDEX(AI$1:AI240,MATCH(BT241,BT$1:BT240,0),1)=0,"",INDEX(AI$1:AI240,MATCH(BT241,BT$1:BT240,0),1)),"")</f>
        <v/>
      </c>
      <c r="AJ241" s="2" t="str">
        <f>IFERROR(IF(INDEX(AJ$1:AJ240,MATCH(BT241,BT$1:BT240,0),1)=0,"",INDEX(AJ$1:AJ240,MATCH(BT241,BT$1:BT240,0),1)),"")</f>
        <v/>
      </c>
      <c r="AK241" s="2" t="str">
        <f>IFERROR(IF(INDEX(AK$1:AK240,MATCH(BT241,BT$1:BT240,0),1)=0,"",INDEX(AK$1:AK240,MATCH(BT241,BT$1:BT240,0),1)),"")</f>
        <v/>
      </c>
      <c r="AL241" s="31"/>
      <c r="AM241" s="31"/>
      <c r="AN241" s="2"/>
      <c r="AO241" s="4"/>
      <c r="AP241" s="4"/>
      <c r="AQ241" s="4"/>
      <c r="AR241" s="4"/>
      <c r="AS241" s="4"/>
      <c r="AT241" s="4"/>
      <c r="AU241" s="4"/>
      <c r="AV241" s="4"/>
      <c r="AW241" s="4"/>
      <c r="AY241" s="7"/>
      <c r="AZ241" s="47"/>
      <c r="BA241" s="66"/>
      <c r="BB241" s="66"/>
      <c r="BC241" s="66"/>
      <c r="BD241" s="78"/>
      <c r="BE241" s="66"/>
      <c r="BF241" s="66"/>
      <c r="BG241" s="4"/>
      <c r="BH241" s="69"/>
      <c r="BI241" s="4"/>
      <c r="BJ241" s="4"/>
      <c r="BK241" s="9"/>
      <c r="BL241" s="7"/>
      <c r="BM241" s="7"/>
      <c r="BN241" s="7"/>
      <c r="BO241" s="286"/>
      <c r="BP241" s="22"/>
      <c r="BQ241" s="7" t="str">
        <f t="shared" ca="1" si="53"/>
        <v/>
      </c>
      <c r="BR241" s="75" t="str">
        <f t="shared" si="54"/>
        <v/>
      </c>
      <c r="BS241" s="75" t="str">
        <f t="shared" si="55"/>
        <v/>
      </c>
      <c r="BT241" s="5" t="str">
        <f t="shared" si="56"/>
        <v/>
      </c>
      <c r="BU241" s="79" t="str">
        <f t="shared" si="57"/>
        <v/>
      </c>
      <c r="BV241" s="79" t="str">
        <f t="shared" si="58"/>
        <v/>
      </c>
      <c r="BW241" s="79" t="str">
        <f t="shared" si="59"/>
        <v/>
      </c>
      <c r="CC241" s="4" t="str">
        <f>IF(IFERROR(VLOOKUP(C241,C242:C$1993,1,0),"")="","",COUNTIF(C:C,C241))</f>
        <v/>
      </c>
      <c r="CG241" s="5" t="str">
        <f>IF(B241="","",IF(CC241="",1+(MAX(CG$2:CG240)),""))</f>
        <v/>
      </c>
      <c r="CH241" s="5" t="str">
        <f t="shared" si="60"/>
        <v/>
      </c>
      <c r="CI241" s="5" t="str">
        <f t="shared" si="61"/>
        <v/>
      </c>
      <c r="CJ241" s="14" t="str">
        <f t="shared" si="62"/>
        <v/>
      </c>
      <c r="CK241" s="25"/>
      <c r="CL241" s="15"/>
      <c r="CM241" s="5" t="str">
        <f t="shared" si="68"/>
        <v/>
      </c>
      <c r="CP241" s="5" t="str">
        <f t="shared" si="64"/>
        <v/>
      </c>
      <c r="CQ241" s="5" t="str">
        <f>IF(BT241="","",IFERROR(IF(VLOOKUP(BT241,BT$2:BT240,1,0)=0,"",""),BT241))</f>
        <v/>
      </c>
      <c r="CR241" s="22" t="str">
        <f>IF(CQ241="","",(IFERROR(VLOOKUP(MID(CQ241,1,1),$DI$2:DM$28,3,0),0)+IFERROR(VLOOKUP(MID(CQ241,2,1),DI$2:DM$28,4,0),0)+IFERROR(VLOOKUP(MID(CQ241,3,1),DI$2:DM$28,5,0),0)+(ROW(CQ241)/1000000000000)))</f>
        <v/>
      </c>
      <c r="CT241" s="5">
        <v>240</v>
      </c>
      <c r="CU241" s="5" t="str">
        <f>IFERROR(VLOOKUP(CT241,CP$2:CQ1317,2,0),"")</f>
        <v/>
      </c>
      <c r="DO241" s="5" t="e">
        <f>IF(REPORTE!AH$2="si",IF(C241=VALUE(REPORTE!C$22),IF(SUM(DO242:DO$1993),CONCATENATE(INT(B241),", "),INT(B241)),""),IF(C241=VALUE(REPORTE!C$21),IF(SUM(DO242:DO$1993),CONCATENATE(INT(B241),", "),INT(B241)),""))</f>
        <v>#VALUE!</v>
      </c>
    </row>
    <row r="242" spans="1:120" s="5" customFormat="1" ht="15" customHeight="1" x14ac:dyDescent="0.25">
      <c r="A242" s="4" t="str">
        <f t="shared" ca="1" si="51"/>
        <v/>
      </c>
      <c r="B242" s="6"/>
      <c r="C242" s="8"/>
      <c r="D242" s="1" t="str">
        <f>IFERROR(INDEX('padron cfe'!B:B,MATCH(DATOS!C242,'padron cfe'!A:A,0),1),"")</f>
        <v/>
      </c>
      <c r="E242" s="1"/>
      <c r="F242" s="7"/>
      <c r="G242" s="9" t="s">
        <v>157</v>
      </c>
      <c r="H242" s="5" t="str">
        <f>IF(F242="","",IFERROR(CONCATENATE("PEUA",VLOOKUP(ESTADO,REPORTE!AV$2:AW$33,2,0),DIDTRITO_FORM,CADER_FORM,IFERROR(INDEX(CA:CA,MATCH(DAY(F242),BZ:BZ,0),1),DAY(F242)),IFERROR(INDEX(CA:CA,MATCH(MONTH(F242),BZ:BZ,0),1),MONTH(F242)),YEAR(F242),G242),""))</f>
        <v/>
      </c>
      <c r="I242" s="4"/>
      <c r="J242" s="66"/>
      <c r="K242" s="66"/>
      <c r="L242" s="66"/>
      <c r="M242" s="2" t="str">
        <f>IFERROR(INDEX('padron cfe'!C:C,MATCH(DATOS!C242,'padron cfe'!A:A,0),1),"")</f>
        <v/>
      </c>
      <c r="N242" s="66" t="str">
        <f>IFERROR(IF(BT242="","",IF(INDEX(N$1:N241,MATCH(BT242,BT$1:BT241,0),1)=0,"",INDEX(N$1:N241,MATCH(BT242,BT$1:BT241,0),1))),"")</f>
        <v/>
      </c>
      <c r="O242" s="66" t="str">
        <f>IFERROR(IF(BT242="","",IF(INDEX(O$1:O241,MATCH(BT242,BT$1:BT241,0),1)=0,"",INDEX(O$1:O241,MATCH(BT242,BT$1:BT241,0),1))),"")</f>
        <v/>
      </c>
      <c r="P242" s="4"/>
      <c r="Q242" s="2"/>
      <c r="R242" s="66"/>
      <c r="T242" s="66"/>
      <c r="U242" s="5" t="str">
        <f>IFERROR(IF(INDEX(U$1:U241,MATCH(T242,T$1:T241,0),1)=0,"",INDEX(U$1:U241,MATCH(T242,T$1:T241,0),1)),"")</f>
        <v/>
      </c>
      <c r="V242" s="66"/>
      <c r="W242" s="5" t="str">
        <f>IFERROR(IF(INDEX(W$1:W241,MATCH(V242,V$1:V241,0),1)=0,"",INDEX(W$1:W241,MATCH(V242,V$1:V241,0),1)),"")</f>
        <v/>
      </c>
      <c r="X242" s="2" t="str">
        <f>IFERROR(INDEX('padron cfe'!D:D,MATCH(DATOS!C242,'padron cfe'!A:A,0),1),"")</f>
        <v/>
      </c>
      <c r="Y242" s="4"/>
      <c r="Z242" s="4"/>
      <c r="AA242" s="4"/>
      <c r="AB242" s="4"/>
      <c r="AC242" s="6" t="s">
        <v>157</v>
      </c>
      <c r="AD242" s="4"/>
      <c r="AE242" s="4" t="str">
        <f t="shared" si="52"/>
        <v/>
      </c>
      <c r="AF242" s="4"/>
      <c r="AG242" s="4"/>
      <c r="AH242" s="4"/>
      <c r="AI242" s="2" t="str">
        <f>IFERROR(IF(INDEX(AI$1:AI241,MATCH(BT242,BT$1:BT241,0),1)=0,"",INDEX(AI$1:AI241,MATCH(BT242,BT$1:BT241,0),1)),"")</f>
        <v/>
      </c>
      <c r="AJ242" s="2" t="str">
        <f>IFERROR(IF(INDEX(AJ$1:AJ241,MATCH(BT242,BT$1:BT241,0),1)=0,"",INDEX(AJ$1:AJ241,MATCH(BT242,BT$1:BT241,0),1)),"")</f>
        <v/>
      </c>
      <c r="AK242" s="2" t="str">
        <f>IFERROR(IF(INDEX(AK$1:AK241,MATCH(BT242,BT$1:BT241,0),1)=0,"",INDEX(AK$1:AK241,MATCH(BT242,BT$1:BT241,0),1)),"")</f>
        <v/>
      </c>
      <c r="AL242" s="31"/>
      <c r="AM242" s="31"/>
      <c r="AN242" s="2"/>
      <c r="AO242" s="4"/>
      <c r="AP242" s="4"/>
      <c r="AQ242" s="4"/>
      <c r="AR242" s="4"/>
      <c r="AS242" s="4"/>
      <c r="AT242" s="4"/>
      <c r="AU242" s="4"/>
      <c r="AV242" s="4"/>
      <c r="AW242" s="4"/>
      <c r="AY242" s="7"/>
      <c r="AZ242" s="47"/>
      <c r="BA242" s="66"/>
      <c r="BB242" s="66"/>
      <c r="BC242" s="66"/>
      <c r="BD242" s="78"/>
      <c r="BE242" s="66"/>
      <c r="BF242" s="66"/>
      <c r="BG242" s="4"/>
      <c r="BH242" s="69"/>
      <c r="BI242" s="4"/>
      <c r="BJ242" s="4"/>
      <c r="BK242" s="9" t="s">
        <v>157</v>
      </c>
      <c r="BL242" s="7"/>
      <c r="BM242" s="7"/>
      <c r="BN242" s="7"/>
      <c r="BO242" s="286"/>
      <c r="BP242" s="22"/>
      <c r="BQ242" s="7" t="str">
        <f t="shared" ca="1" si="53"/>
        <v/>
      </c>
      <c r="BR242" s="75" t="str">
        <f t="shared" si="54"/>
        <v/>
      </c>
      <c r="BS242" s="75" t="str">
        <f t="shared" si="55"/>
        <v/>
      </c>
      <c r="BT242" s="5" t="str">
        <f t="shared" si="56"/>
        <v/>
      </c>
      <c r="BU242" s="79" t="str">
        <f t="shared" si="57"/>
        <v/>
      </c>
      <c r="BV242" s="79" t="str">
        <f t="shared" si="58"/>
        <v/>
      </c>
      <c r="BW242" s="79" t="str">
        <f t="shared" si="59"/>
        <v/>
      </c>
      <c r="CC242" s="4" t="str">
        <f>IF(IFERROR(VLOOKUP(C242,C243:C$1993,1,0),"")="","",COUNTIF(C:C,C242))</f>
        <v/>
      </c>
      <c r="CG242" s="5" t="str">
        <f>IF(B242="","",IF(CC242="",1+(MAX(CG$2:CG241)),""))</f>
        <v/>
      </c>
      <c r="CH242" s="5" t="str">
        <f t="shared" si="60"/>
        <v/>
      </c>
      <c r="CI242" s="5" t="str">
        <f t="shared" si="61"/>
        <v/>
      </c>
      <c r="CJ242" s="14" t="str">
        <f t="shared" si="62"/>
        <v/>
      </c>
      <c r="CK242" s="25"/>
      <c r="CL242" s="15"/>
      <c r="CM242" s="5" t="str">
        <f t="shared" si="68"/>
        <v/>
      </c>
      <c r="CP242" s="5" t="str">
        <f t="shared" si="64"/>
        <v/>
      </c>
      <c r="CQ242" s="5" t="str">
        <f>IF(BT242="","",IFERROR(IF(VLOOKUP(BT242,BT$2:BT241,1,0)=0,"",""),BT242))</f>
        <v/>
      </c>
      <c r="CR242" s="22" t="str">
        <f>IF(CQ242="","",(IFERROR(VLOOKUP(MID(CQ242,1,1),$DI$2:DM$28,3,0),0)+IFERROR(VLOOKUP(MID(CQ242,2,1),DI$2:DM$28,4,0),0)+IFERROR(VLOOKUP(MID(CQ242,3,1),DI$2:DM$28,5,0),0)+(ROW(CQ242)/1000000000000)))</f>
        <v/>
      </c>
      <c r="CT242" s="5">
        <v>241</v>
      </c>
      <c r="CU242" s="5" t="str">
        <f>IFERROR(VLOOKUP(CT242,CP$2:CQ1318,2,0),"")</f>
        <v/>
      </c>
      <c r="DO242" s="5" t="e">
        <f>IF(REPORTE!AH$2="si",IF(C242=VALUE(REPORTE!C$22),IF(SUM(DO243:DO$1993),CONCATENATE(INT(B242),", "),INT(B242)),""),IF(C242=VALUE(REPORTE!C$21),IF(SUM(DO243:DO$1993),CONCATENATE(INT(B242),", "),INT(B242)),""))</f>
        <v>#VALUE!</v>
      </c>
    </row>
    <row r="243" spans="1:120" s="5" customFormat="1" ht="15" customHeight="1" x14ac:dyDescent="0.25">
      <c r="A243" s="4" t="str">
        <f t="shared" ca="1" si="51"/>
        <v/>
      </c>
      <c r="B243" s="6"/>
      <c r="C243" s="8"/>
      <c r="D243" s="1" t="str">
        <f>IFERROR(INDEX('padron cfe'!B:B,MATCH(DATOS!C243,'padron cfe'!A:A,0),1),"")</f>
        <v/>
      </c>
      <c r="E243" s="1"/>
      <c r="F243" s="7"/>
      <c r="G243" s="9" t="s">
        <v>157</v>
      </c>
      <c r="H243" s="5" t="str">
        <f>IF(F243="","",IFERROR(CONCATENATE("PEUA",VLOOKUP(ESTADO,REPORTE!AV$2:AW$33,2,0),DIDTRITO_FORM,CADER_FORM,IFERROR(INDEX(CA:CA,MATCH(DAY(F243),BZ:BZ,0),1),DAY(F243)),IFERROR(INDEX(CA:CA,MATCH(MONTH(F243),BZ:BZ,0),1),MONTH(F243)),YEAR(F243),G243),""))</f>
        <v/>
      </c>
      <c r="I243" s="4"/>
      <c r="J243" s="66"/>
      <c r="K243" s="66"/>
      <c r="L243" s="66"/>
      <c r="M243" s="2" t="str">
        <f>IFERROR(INDEX('padron cfe'!C:C,MATCH(DATOS!C243,'padron cfe'!A:A,0),1),"")</f>
        <v/>
      </c>
      <c r="N243" s="66" t="str">
        <f>IFERROR(IF(BT243="","",IF(INDEX(N$1:N242,MATCH(BT243,BT$1:BT242,0),1)=0,"",INDEX(N$1:N242,MATCH(BT243,BT$1:BT242,0),1))),"")</f>
        <v/>
      </c>
      <c r="O243" s="66" t="str">
        <f>IFERROR(IF(BT243="","",IF(INDEX(O$1:O242,MATCH(BT243,BT$1:BT242,0),1)=0,"",INDEX(O$1:O242,MATCH(BT243,BT$1:BT242,0),1))),"")</f>
        <v/>
      </c>
      <c r="P243" s="4"/>
      <c r="Q243" s="2"/>
      <c r="R243" s="66"/>
      <c r="T243" s="66"/>
      <c r="U243" s="5" t="str">
        <f>IFERROR(IF(INDEX(U$1:U242,MATCH(T243,T$1:T242,0),1)=0,"",INDEX(U$1:U242,MATCH(T243,T$1:T242,0),1)),"")</f>
        <v/>
      </c>
      <c r="V243" s="66"/>
      <c r="W243" s="5" t="str">
        <f>IFERROR(IF(INDEX(W$1:W242,MATCH(V243,V$1:V242,0),1)=0,"",INDEX(W$1:W242,MATCH(V243,V$1:V242,0),1)),"")</f>
        <v/>
      </c>
      <c r="X243" s="2" t="str">
        <f>IFERROR(INDEX('padron cfe'!D:D,MATCH(DATOS!C243,'padron cfe'!A:A,0),1),"")</f>
        <v/>
      </c>
      <c r="Y243" s="4"/>
      <c r="Z243" s="4"/>
      <c r="AA243" s="4"/>
      <c r="AB243" s="4"/>
      <c r="AC243" s="6" t="s">
        <v>157</v>
      </c>
      <c r="AD243" s="4"/>
      <c r="AE243" s="4" t="str">
        <f t="shared" si="52"/>
        <v/>
      </c>
      <c r="AF243" s="4"/>
      <c r="AG243" s="4"/>
      <c r="AH243" s="4"/>
      <c r="AI243" s="2" t="str">
        <f>IFERROR(IF(INDEX(AI$1:AI242,MATCH(BT243,BT$1:BT242,0),1)=0,"",INDEX(AI$1:AI242,MATCH(BT243,BT$1:BT242,0),1)),"")</f>
        <v/>
      </c>
      <c r="AJ243" s="2" t="str">
        <f>IFERROR(IF(INDEX(AJ$1:AJ242,MATCH(BT243,BT$1:BT242,0),1)=0,"",INDEX(AJ$1:AJ242,MATCH(BT243,BT$1:BT242,0),1)),"")</f>
        <v/>
      </c>
      <c r="AK243" s="2" t="str">
        <f>IFERROR(IF(INDEX(AK$1:AK242,MATCH(BT243,BT$1:BT242,0),1)=0,"",INDEX(AK$1:AK242,MATCH(BT243,BT$1:BT242,0),1)),"")</f>
        <v/>
      </c>
      <c r="AL243" s="31"/>
      <c r="AM243" s="31"/>
      <c r="AN243" s="2"/>
      <c r="AO243" s="4"/>
      <c r="AP243" s="4"/>
      <c r="AQ243" s="4"/>
      <c r="AR243" s="4"/>
      <c r="AS243" s="4"/>
      <c r="AT243" s="4"/>
      <c r="AU243" s="4"/>
      <c r="AV243" s="4"/>
      <c r="AW243" s="4"/>
      <c r="AY243" s="7"/>
      <c r="AZ243" s="47"/>
      <c r="BA243" s="66"/>
      <c r="BB243" s="66"/>
      <c r="BC243" s="66"/>
      <c r="BD243" s="78"/>
      <c r="BE243" s="66"/>
      <c r="BF243" s="66"/>
      <c r="BG243" s="4"/>
      <c r="BH243" s="69"/>
      <c r="BI243" s="4"/>
      <c r="BJ243" s="4"/>
      <c r="BK243" s="9"/>
      <c r="BL243" s="7"/>
      <c r="BM243" s="7"/>
      <c r="BN243" s="7"/>
      <c r="BO243" s="286"/>
      <c r="BP243" s="22"/>
      <c r="BQ243" s="7" t="str">
        <f t="shared" ca="1" si="53"/>
        <v/>
      </c>
      <c r="BR243" s="75" t="str">
        <f t="shared" si="54"/>
        <v/>
      </c>
      <c r="BS243" s="75" t="str">
        <f t="shared" si="55"/>
        <v/>
      </c>
      <c r="BT243" s="5" t="str">
        <f t="shared" si="56"/>
        <v/>
      </c>
      <c r="BU243" s="79" t="str">
        <f t="shared" si="57"/>
        <v/>
      </c>
      <c r="BV243" s="79" t="str">
        <f t="shared" si="58"/>
        <v/>
      </c>
      <c r="BW243" s="79" t="str">
        <f t="shared" si="59"/>
        <v/>
      </c>
      <c r="CC243" s="4" t="str">
        <f>IF(IFERROR(VLOOKUP(C243,C244:C$1993,1,0),"")="","",COUNTIF(C:C,C243))</f>
        <v/>
      </c>
      <c r="CG243" s="5" t="str">
        <f>IF(B243="","",IF(CC243="",1+(MAX(CG$2:CG242)),""))</f>
        <v/>
      </c>
      <c r="CH243" s="5" t="str">
        <f t="shared" si="60"/>
        <v/>
      </c>
      <c r="CI243" s="5" t="str">
        <f t="shared" si="61"/>
        <v/>
      </c>
      <c r="CJ243" s="14" t="str">
        <f t="shared" si="62"/>
        <v/>
      </c>
      <c r="CK243" s="25"/>
      <c r="CL243" s="15"/>
      <c r="CM243" s="5" t="str">
        <f t="shared" si="68"/>
        <v/>
      </c>
      <c r="CP243" s="5" t="str">
        <f t="shared" si="64"/>
        <v/>
      </c>
      <c r="CQ243" s="5" t="str">
        <f>IF(BT243="","",IFERROR(IF(VLOOKUP(BT243,BT$2:BT242,1,0)=0,"",""),BT243))</f>
        <v/>
      </c>
      <c r="CR243" s="22" t="str">
        <f>IF(CQ243="","",(IFERROR(VLOOKUP(MID(CQ243,1,1),$DI$2:DM$28,3,0),0)+IFERROR(VLOOKUP(MID(CQ243,2,1),DI$2:DM$28,4,0),0)+IFERROR(VLOOKUP(MID(CQ243,3,1),DI$2:DM$28,5,0),0)+(ROW(CQ243)/1000000000000)))</f>
        <v/>
      </c>
      <c r="CT243" s="5">
        <v>242</v>
      </c>
      <c r="CU243" s="5" t="str">
        <f>IFERROR(VLOOKUP(CT243,CP$2:CQ1319,2,0),"")</f>
        <v/>
      </c>
      <c r="DO243" s="5" t="e">
        <f>IF(REPORTE!AH$2="si",IF(C243=VALUE(REPORTE!C$22),IF(SUM(DO244:DO$1993),CONCATENATE(INT(B243),", "),INT(B243)),""),IF(C243=VALUE(REPORTE!C$21),IF(SUM(DO244:DO$1993),CONCATENATE(INT(B243),", "),INT(B243)),""))</f>
        <v>#VALUE!</v>
      </c>
    </row>
    <row r="244" spans="1:120" s="5" customFormat="1" ht="15" customHeight="1" x14ac:dyDescent="0.25">
      <c r="A244" s="4" t="str">
        <f t="shared" ca="1" si="51"/>
        <v/>
      </c>
      <c r="B244" s="6"/>
      <c r="C244" s="8"/>
      <c r="D244" s="1" t="str">
        <f>IFERROR(INDEX('padron cfe'!B:B,MATCH(DATOS!C244,'padron cfe'!A:A,0),1),"")</f>
        <v/>
      </c>
      <c r="E244" s="1"/>
      <c r="F244" s="7"/>
      <c r="G244" s="9" t="s">
        <v>157</v>
      </c>
      <c r="H244" s="5" t="str">
        <f>IF(F244="","",IFERROR(CONCATENATE("PEUA",VLOOKUP(ESTADO,REPORTE!AV$2:AW$33,2,0),DIDTRITO_FORM,CADER_FORM,IFERROR(INDEX(CA:CA,MATCH(DAY(F244),BZ:BZ,0),1),DAY(F244)),IFERROR(INDEX(CA:CA,MATCH(MONTH(F244),BZ:BZ,0),1),MONTH(F244)),YEAR(F244),G244),""))</f>
        <v/>
      </c>
      <c r="I244" s="4"/>
      <c r="J244" s="66"/>
      <c r="K244" s="66"/>
      <c r="L244" s="66"/>
      <c r="M244" s="2" t="str">
        <f>IFERROR(INDEX('padron cfe'!C:C,MATCH(DATOS!C244,'padron cfe'!A:A,0),1),"")</f>
        <v/>
      </c>
      <c r="N244" s="66" t="str">
        <f>IFERROR(IF(BT244="","",IF(INDEX(N$1:N243,MATCH(BT244,BT$1:BT243,0),1)=0,"",INDEX(N$1:N243,MATCH(BT244,BT$1:BT243,0),1))),"")</f>
        <v/>
      </c>
      <c r="O244" s="66" t="str">
        <f>IFERROR(IF(BT244="","",IF(INDEX(O$1:O243,MATCH(BT244,BT$1:BT243,0),1)=0,"",INDEX(O$1:O243,MATCH(BT244,BT$1:BT243,0),1))),"")</f>
        <v/>
      </c>
      <c r="P244" s="4"/>
      <c r="Q244" s="2"/>
      <c r="R244" s="66"/>
      <c r="T244" s="66"/>
      <c r="U244" s="5" t="str">
        <f>IFERROR(IF(INDEX(U$1:U243,MATCH(T244,T$1:T243,0),1)=0,"",INDEX(U$1:U243,MATCH(T244,T$1:T243,0),1)),"")</f>
        <v/>
      </c>
      <c r="V244" s="66"/>
      <c r="W244" s="5" t="str">
        <f>IFERROR(IF(INDEX(W$1:W243,MATCH(V244,V$1:V243,0),1)=0,"",INDEX(W$1:W243,MATCH(V244,V$1:V243,0),1)),"")</f>
        <v/>
      </c>
      <c r="X244" s="2" t="str">
        <f>IFERROR(INDEX('padron cfe'!D:D,MATCH(DATOS!C244,'padron cfe'!A:A,0),1),"")</f>
        <v/>
      </c>
      <c r="Y244" s="4"/>
      <c r="Z244" s="4"/>
      <c r="AA244" s="4"/>
      <c r="AB244" s="4"/>
      <c r="AC244" s="6" t="s">
        <v>157</v>
      </c>
      <c r="AD244" s="4"/>
      <c r="AE244" s="4" t="str">
        <f t="shared" si="52"/>
        <v/>
      </c>
      <c r="AF244" s="4"/>
      <c r="AG244" s="4"/>
      <c r="AH244" s="4"/>
      <c r="AI244" s="2" t="str">
        <f>IFERROR(IF(INDEX(AI$1:AI243,MATCH(BT244,BT$1:BT243,0),1)=0,"",INDEX(AI$1:AI243,MATCH(BT244,BT$1:BT243,0),1)),"")</f>
        <v/>
      </c>
      <c r="AJ244" s="2" t="str">
        <f>IFERROR(IF(INDEX(AJ$1:AJ243,MATCH(BT244,BT$1:BT243,0),1)=0,"",INDEX(AJ$1:AJ243,MATCH(BT244,BT$1:BT243,0),1)),"")</f>
        <v/>
      </c>
      <c r="AK244" s="2" t="str">
        <f>IFERROR(IF(INDEX(AK$1:AK243,MATCH(BT244,BT$1:BT243,0),1)=0,"",INDEX(AK$1:AK243,MATCH(BT244,BT$1:BT243,0),1)),"")</f>
        <v/>
      </c>
      <c r="AL244" s="31"/>
      <c r="AM244" s="31"/>
      <c r="AN244" s="2"/>
      <c r="AO244" s="4"/>
      <c r="AP244" s="4"/>
      <c r="AQ244" s="4"/>
      <c r="AR244" s="4"/>
      <c r="AS244" s="4"/>
      <c r="AT244" s="4"/>
      <c r="AU244" s="4"/>
      <c r="AV244" s="4"/>
      <c r="AW244" s="4"/>
      <c r="AY244" s="7"/>
      <c r="AZ244" s="47"/>
      <c r="BA244" s="66"/>
      <c r="BB244" s="66"/>
      <c r="BC244" s="66"/>
      <c r="BD244" s="78"/>
      <c r="BE244" s="66"/>
      <c r="BF244" s="66"/>
      <c r="BG244" s="4"/>
      <c r="BH244" s="69"/>
      <c r="BI244" s="4"/>
      <c r="BJ244" s="4"/>
      <c r="BK244" s="9" t="s">
        <v>157</v>
      </c>
      <c r="BL244" s="7"/>
      <c r="BM244" s="7"/>
      <c r="BN244" s="7"/>
      <c r="BO244" s="286"/>
      <c r="BP244" s="22"/>
      <c r="BQ244" s="7" t="str">
        <f t="shared" ca="1" si="53"/>
        <v/>
      </c>
      <c r="BR244" s="75" t="str">
        <f t="shared" si="54"/>
        <v/>
      </c>
      <c r="BS244" s="75" t="str">
        <f t="shared" si="55"/>
        <v/>
      </c>
      <c r="BT244" s="5" t="str">
        <f t="shared" si="56"/>
        <v/>
      </c>
      <c r="BU244" s="79" t="str">
        <f t="shared" si="57"/>
        <v/>
      </c>
      <c r="BV244" s="79" t="str">
        <f t="shared" si="58"/>
        <v/>
      </c>
      <c r="BW244" s="79" t="str">
        <f t="shared" si="59"/>
        <v/>
      </c>
      <c r="CC244" s="4" t="str">
        <f>IF(IFERROR(VLOOKUP(C244,C245:C$1993,1,0),"")="","",COUNTIF(C:C,C244))</f>
        <v/>
      </c>
      <c r="CG244" s="5" t="str">
        <f>IF(B244="","",IF(CC244="",1+(MAX(CG$2:CG243)),""))</f>
        <v/>
      </c>
      <c r="CH244" s="5" t="str">
        <f t="shared" si="60"/>
        <v/>
      </c>
      <c r="CI244" s="5" t="str">
        <f t="shared" si="61"/>
        <v/>
      </c>
      <c r="CJ244" s="14" t="str">
        <f t="shared" si="62"/>
        <v/>
      </c>
      <c r="CK244" s="25"/>
      <c r="CL244" s="15"/>
      <c r="CM244" s="5" t="str">
        <f t="shared" si="68"/>
        <v/>
      </c>
      <c r="CP244" s="5" t="str">
        <f t="shared" si="64"/>
        <v/>
      </c>
      <c r="CQ244" s="5" t="str">
        <f>IF(BT244="","",IFERROR(IF(VLOOKUP(BT244,BT$2:BT243,1,0)=0,"",""),BT244))</f>
        <v/>
      </c>
      <c r="CR244" s="22" t="str">
        <f>IF(CQ244="","",(IFERROR(VLOOKUP(MID(CQ244,1,1),$DI$2:DM$28,3,0),0)+IFERROR(VLOOKUP(MID(CQ244,2,1),DI$2:DM$28,4,0),0)+IFERROR(VLOOKUP(MID(CQ244,3,1),DI$2:DM$28,5,0),0)+(ROW(CQ244)/1000000000000)))</f>
        <v/>
      </c>
      <c r="CT244" s="5">
        <v>243</v>
      </c>
      <c r="CU244" s="5" t="str">
        <f>IFERROR(VLOOKUP(CT244,CP$2:CQ1320,2,0),"")</f>
        <v/>
      </c>
      <c r="DO244" s="5" t="e">
        <f>IF(REPORTE!AH$2="si",IF(C244=VALUE(REPORTE!C$22),IF(SUM(DO245:DO$1993),CONCATENATE(INT(B244),", "),INT(B244)),""),IF(C244=VALUE(REPORTE!C$21),IF(SUM(DO245:DO$1993),CONCATENATE(INT(B244),", "),INT(B244)),""))</f>
        <v>#VALUE!</v>
      </c>
    </row>
    <row r="245" spans="1:120" s="5" customFormat="1" ht="15" customHeight="1" x14ac:dyDescent="0.25">
      <c r="A245" s="4" t="str">
        <f t="shared" ca="1" si="51"/>
        <v/>
      </c>
      <c r="B245" s="6"/>
      <c r="C245" s="8"/>
      <c r="D245" s="1" t="str">
        <f>IFERROR(INDEX('padron cfe'!B:B,MATCH(DATOS!C245,'padron cfe'!A:A,0),1),"")</f>
        <v/>
      </c>
      <c r="E245" s="1"/>
      <c r="F245" s="7"/>
      <c r="G245" s="9" t="s">
        <v>157</v>
      </c>
      <c r="H245" s="5" t="str">
        <f>IF(F245="","",IFERROR(CONCATENATE("PEUA",VLOOKUP(ESTADO,REPORTE!AV$2:AW$33,2,0),DIDTRITO_FORM,CADER_FORM,IFERROR(INDEX(CA:CA,MATCH(DAY(F245),BZ:BZ,0),1),DAY(F245)),IFERROR(INDEX(CA:CA,MATCH(MONTH(F245),BZ:BZ,0),1),MONTH(F245)),YEAR(F245),G245),""))</f>
        <v/>
      </c>
      <c r="I245" s="4"/>
      <c r="J245" s="66"/>
      <c r="K245" s="66"/>
      <c r="L245" s="66"/>
      <c r="M245" s="2" t="str">
        <f>IFERROR(INDEX('padron cfe'!C:C,MATCH(DATOS!C245,'padron cfe'!A:A,0),1),"")</f>
        <v/>
      </c>
      <c r="N245" s="66" t="str">
        <f>IFERROR(IF(BT245="","",IF(INDEX(N$1:N244,MATCH(BT245,BT$1:BT244,0),1)=0,"",INDEX(N$1:N244,MATCH(BT245,BT$1:BT244,0),1))),"")</f>
        <v/>
      </c>
      <c r="O245" s="66" t="str">
        <f>IFERROR(IF(BT245="","",IF(INDEX(O$1:O244,MATCH(BT245,BT$1:BT244,0),1)=0,"",INDEX(O$1:O244,MATCH(BT245,BT$1:BT244,0),1))),"")</f>
        <v/>
      </c>
      <c r="P245" s="4"/>
      <c r="Q245" s="2"/>
      <c r="R245" s="66"/>
      <c r="T245" s="66"/>
      <c r="U245" s="5" t="str">
        <f>IFERROR(IF(INDEX(U$1:U244,MATCH(T245,T$1:T244,0),1)=0,"",INDEX(U$1:U244,MATCH(T245,T$1:T244,0),1)),"")</f>
        <v/>
      </c>
      <c r="V245" s="66"/>
      <c r="W245" s="5" t="str">
        <f>IFERROR(IF(INDEX(W$1:W244,MATCH(V245,V$1:V244,0),1)=0,"",INDEX(W$1:W244,MATCH(V245,V$1:V244,0),1)),"")</f>
        <v/>
      </c>
      <c r="X245" s="2" t="str">
        <f>IFERROR(INDEX('padron cfe'!D:D,MATCH(DATOS!C245,'padron cfe'!A:A,0),1),"")</f>
        <v/>
      </c>
      <c r="Y245" s="4"/>
      <c r="Z245" s="4"/>
      <c r="AA245" s="4"/>
      <c r="AB245" s="4"/>
      <c r="AC245" s="6" t="s">
        <v>157</v>
      </c>
      <c r="AD245" s="4"/>
      <c r="AE245" s="4" t="str">
        <f t="shared" si="52"/>
        <v/>
      </c>
      <c r="AF245" s="4"/>
      <c r="AG245" s="4"/>
      <c r="AH245" s="4"/>
      <c r="AI245" s="2" t="str">
        <f>IFERROR(IF(INDEX(AI$1:AI244,MATCH(BT245,BT$1:BT244,0),1)=0,"",INDEX(AI$1:AI244,MATCH(BT245,BT$1:BT244,0),1)),"")</f>
        <v/>
      </c>
      <c r="AJ245" s="2" t="str">
        <f>IFERROR(IF(INDEX(AJ$1:AJ244,MATCH(BT245,BT$1:BT244,0),1)=0,"",INDEX(AJ$1:AJ244,MATCH(BT245,BT$1:BT244,0),1)),"")</f>
        <v/>
      </c>
      <c r="AK245" s="2" t="str">
        <f>IFERROR(IF(INDEX(AK$1:AK244,MATCH(BT245,BT$1:BT244,0),1)=0,"",INDEX(AK$1:AK244,MATCH(BT245,BT$1:BT244,0),1)),"")</f>
        <v/>
      </c>
      <c r="AL245" s="31"/>
      <c r="AM245" s="31"/>
      <c r="AN245" s="2"/>
      <c r="AO245" s="4"/>
      <c r="AP245" s="4"/>
      <c r="AQ245" s="4"/>
      <c r="AR245" s="4"/>
      <c r="AS245" s="4"/>
      <c r="AT245" s="4"/>
      <c r="AU245" s="4"/>
      <c r="AV245" s="4"/>
      <c r="AW245" s="4"/>
      <c r="AY245" s="7"/>
      <c r="AZ245" s="47"/>
      <c r="BA245" s="66"/>
      <c r="BB245" s="66"/>
      <c r="BC245" s="66"/>
      <c r="BD245" s="78"/>
      <c r="BE245" s="66"/>
      <c r="BF245" s="66"/>
      <c r="BG245" s="4"/>
      <c r="BH245" s="69"/>
      <c r="BI245" s="4"/>
      <c r="BJ245" s="4"/>
      <c r="BK245" s="9"/>
      <c r="BL245" s="7"/>
      <c r="BM245" s="7"/>
      <c r="BN245" s="7"/>
      <c r="BO245" s="286"/>
      <c r="BP245" s="22"/>
      <c r="BQ245" s="7" t="str">
        <f t="shared" ca="1" si="53"/>
        <v/>
      </c>
      <c r="BR245" s="75" t="str">
        <f t="shared" si="54"/>
        <v/>
      </c>
      <c r="BS245" s="75" t="str">
        <f t="shared" si="55"/>
        <v/>
      </c>
      <c r="BT245" s="5" t="str">
        <f t="shared" si="56"/>
        <v/>
      </c>
      <c r="BU245" s="79" t="str">
        <f t="shared" si="57"/>
        <v/>
      </c>
      <c r="BV245" s="79" t="str">
        <f t="shared" si="58"/>
        <v/>
      </c>
      <c r="BW245" s="79" t="str">
        <f t="shared" si="59"/>
        <v/>
      </c>
      <c r="CC245" s="4" t="str">
        <f>IF(IFERROR(VLOOKUP(C245,C246:C$1993,1,0),"")="","",COUNTIF(C:C,C245))</f>
        <v/>
      </c>
      <c r="CG245" s="5" t="str">
        <f>IF(B245="","",IF(CC245="",1+(MAX(CG$2:CG244)),""))</f>
        <v/>
      </c>
      <c r="CH245" s="5" t="str">
        <f t="shared" si="60"/>
        <v/>
      </c>
      <c r="CI245" s="5" t="str">
        <f t="shared" si="61"/>
        <v/>
      </c>
      <c r="CJ245" s="14" t="str">
        <f t="shared" si="62"/>
        <v/>
      </c>
      <c r="CK245" s="25"/>
      <c r="CL245" s="15"/>
      <c r="CM245" s="5" t="str">
        <f t="shared" si="68"/>
        <v/>
      </c>
      <c r="CP245" s="5" t="str">
        <f t="shared" si="64"/>
        <v/>
      </c>
      <c r="CQ245" s="5" t="str">
        <f>IF(BT245="","",IFERROR(IF(VLOOKUP(BT245,BT$2:BT244,1,0)=0,"",""),BT245))</f>
        <v/>
      </c>
      <c r="CR245" s="22" t="str">
        <f>IF(CQ245="","",(IFERROR(VLOOKUP(MID(CQ245,1,1),$DI$2:DM$28,3,0),0)+IFERROR(VLOOKUP(MID(CQ245,2,1),DI$2:DM$28,4,0),0)+IFERROR(VLOOKUP(MID(CQ245,3,1),DI$2:DM$28,5,0),0)+(ROW(CQ245)/1000000000000)))</f>
        <v/>
      </c>
      <c r="CT245" s="5">
        <v>244</v>
      </c>
      <c r="CU245" s="5" t="str">
        <f>IFERROR(VLOOKUP(CT245,CP$2:CQ1321,2,0),"")</f>
        <v/>
      </c>
      <c r="DO245" s="5" t="e">
        <f>IF(REPORTE!AH$2="si",IF(C245=VALUE(REPORTE!C$22),IF(SUM(DO246:DO$1993),CONCATENATE(INT(B245),", "),INT(B245)),""),IF(C245=VALUE(REPORTE!C$21),IF(SUM(DO246:DO$1993),CONCATENATE(INT(B245),", "),INT(B245)),""))</f>
        <v>#VALUE!</v>
      </c>
    </row>
    <row r="246" spans="1:120" s="5" customFormat="1" ht="15" customHeight="1" x14ac:dyDescent="0.25">
      <c r="A246" s="4" t="str">
        <f t="shared" ca="1" si="51"/>
        <v/>
      </c>
      <c r="B246" s="6"/>
      <c r="C246" s="8"/>
      <c r="D246" s="1" t="str">
        <f>IFERROR(INDEX('padron cfe'!B:B,MATCH(DATOS!C246,'padron cfe'!A:A,0),1),"")</f>
        <v/>
      </c>
      <c r="E246" s="1"/>
      <c r="F246" s="7"/>
      <c r="G246" s="9" t="s">
        <v>157</v>
      </c>
      <c r="H246" s="5" t="str">
        <f>IF(F246="","",IFERROR(CONCATENATE("PEUA",VLOOKUP(ESTADO,REPORTE!AV$2:AW$33,2,0),DIDTRITO_FORM,CADER_FORM,IFERROR(INDEX(CA:CA,MATCH(DAY(F246),BZ:BZ,0),1),DAY(F246)),IFERROR(INDEX(CA:CA,MATCH(MONTH(F246),BZ:BZ,0),1),MONTH(F246)),YEAR(F246),G246),""))</f>
        <v/>
      </c>
      <c r="I246" s="4"/>
      <c r="J246" s="66"/>
      <c r="K246" s="66"/>
      <c r="L246" s="66"/>
      <c r="M246" s="2" t="str">
        <f>IFERROR(INDEX('padron cfe'!C:C,MATCH(DATOS!C246,'padron cfe'!A:A,0),1),"")</f>
        <v/>
      </c>
      <c r="N246" s="66" t="str">
        <f>IFERROR(IF(BT246="","",IF(INDEX(N$1:N245,MATCH(BT246,BT$1:BT245,0),1)=0,"",INDEX(N$1:N245,MATCH(BT246,BT$1:BT245,0),1))),"")</f>
        <v/>
      </c>
      <c r="O246" s="66" t="str">
        <f>IFERROR(IF(BT246="","",IF(INDEX(O$1:O245,MATCH(BT246,BT$1:BT245,0),1)=0,"",INDEX(O$1:O245,MATCH(BT246,BT$1:BT245,0),1))),"")</f>
        <v/>
      </c>
      <c r="P246" s="4"/>
      <c r="Q246" s="2"/>
      <c r="R246" s="66"/>
      <c r="T246" s="66"/>
      <c r="U246" s="5" t="str">
        <f>IFERROR(IF(INDEX(U$1:U245,MATCH(T246,T$1:T245,0),1)=0,"",INDEX(U$1:U245,MATCH(T246,T$1:T245,0),1)),"")</f>
        <v/>
      </c>
      <c r="V246" s="66"/>
      <c r="W246" s="5" t="str">
        <f>IFERROR(IF(INDEX(W$1:W245,MATCH(V246,V$1:V245,0),1)=0,"",INDEX(W$1:W245,MATCH(V246,V$1:V245,0),1)),"")</f>
        <v/>
      </c>
      <c r="X246" s="2" t="str">
        <f>IFERROR(INDEX('padron cfe'!D:D,MATCH(DATOS!C246,'padron cfe'!A:A,0),1),"")</f>
        <v/>
      </c>
      <c r="Y246" s="4"/>
      <c r="Z246" s="4"/>
      <c r="AA246" s="4"/>
      <c r="AB246" s="4"/>
      <c r="AC246" s="6" t="s">
        <v>157</v>
      </c>
      <c r="AD246" s="4"/>
      <c r="AE246" s="4" t="str">
        <f t="shared" si="52"/>
        <v/>
      </c>
      <c r="AF246" s="4"/>
      <c r="AG246" s="4"/>
      <c r="AH246" s="4"/>
      <c r="AI246" s="2" t="str">
        <f>IFERROR(IF(INDEX(AI$1:AI245,MATCH(BT246,BT$1:BT245,0),1)=0,"",INDEX(AI$1:AI245,MATCH(BT246,BT$1:BT245,0),1)),"")</f>
        <v/>
      </c>
      <c r="AJ246" s="2" t="str">
        <f>IFERROR(IF(INDEX(AJ$1:AJ245,MATCH(BT246,BT$1:BT245,0),1)=0,"",INDEX(AJ$1:AJ245,MATCH(BT246,BT$1:BT245,0),1)),"")</f>
        <v/>
      </c>
      <c r="AK246" s="2" t="str">
        <f>IFERROR(IF(INDEX(AK$1:AK245,MATCH(BT246,BT$1:BT245,0),1)=0,"",INDEX(AK$1:AK245,MATCH(BT246,BT$1:BT245,0),1)),"")</f>
        <v/>
      </c>
      <c r="AL246" s="31"/>
      <c r="AM246" s="31"/>
      <c r="AN246" s="2"/>
      <c r="AO246" s="4"/>
      <c r="AP246" s="4"/>
      <c r="AQ246" s="4"/>
      <c r="AR246" s="4"/>
      <c r="AS246" s="4"/>
      <c r="AT246" s="4"/>
      <c r="AU246" s="4"/>
      <c r="AV246" s="4"/>
      <c r="AW246" s="4"/>
      <c r="AY246" s="7"/>
      <c r="AZ246" s="47"/>
      <c r="BA246" s="66"/>
      <c r="BB246" s="66"/>
      <c r="BC246" s="66"/>
      <c r="BD246" s="78"/>
      <c r="BE246" s="66"/>
      <c r="BF246" s="66"/>
      <c r="BG246" s="4"/>
      <c r="BH246" s="69"/>
      <c r="BI246" s="4"/>
      <c r="BJ246" s="4"/>
      <c r="BK246" s="9" t="s">
        <v>157</v>
      </c>
      <c r="BL246" s="7"/>
      <c r="BM246" s="7"/>
      <c r="BN246" s="7"/>
      <c r="BO246" s="286"/>
      <c r="BP246" s="22"/>
      <c r="BQ246" s="7" t="str">
        <f t="shared" ca="1" si="53"/>
        <v/>
      </c>
      <c r="BR246" s="75" t="str">
        <f t="shared" si="54"/>
        <v/>
      </c>
      <c r="BS246" s="75" t="str">
        <f t="shared" si="55"/>
        <v/>
      </c>
      <c r="BT246" s="5" t="str">
        <f t="shared" si="56"/>
        <v/>
      </c>
      <c r="BU246" s="79" t="str">
        <f t="shared" si="57"/>
        <v/>
      </c>
      <c r="BV246" s="79" t="str">
        <f t="shared" si="58"/>
        <v/>
      </c>
      <c r="BW246" s="79" t="str">
        <f t="shared" si="59"/>
        <v/>
      </c>
      <c r="CC246" s="4" t="str">
        <f>IF(IFERROR(VLOOKUP(C246,C247:C$1993,1,0),"")="","",COUNTIF(C:C,C246))</f>
        <v/>
      </c>
      <c r="CG246" s="5" t="str">
        <f>IF(B246="","",IF(CC246="",1+(MAX(CG$2:CG245)),""))</f>
        <v/>
      </c>
      <c r="CH246" s="5" t="str">
        <f t="shared" si="60"/>
        <v/>
      </c>
      <c r="CI246" s="5" t="str">
        <f t="shared" si="61"/>
        <v/>
      </c>
      <c r="CJ246" s="14" t="str">
        <f t="shared" si="62"/>
        <v/>
      </c>
      <c r="CK246" s="25"/>
      <c r="CL246" s="15"/>
      <c r="CM246" s="5" t="str">
        <f t="shared" si="68"/>
        <v/>
      </c>
      <c r="CP246" s="5" t="str">
        <f t="shared" si="64"/>
        <v/>
      </c>
      <c r="CQ246" s="5" t="str">
        <f>IF(BT246="","",IFERROR(IF(VLOOKUP(BT246,BT$2:BT245,1,0)=0,"",""),BT246))</f>
        <v/>
      </c>
      <c r="CR246" s="22" t="str">
        <f>IF(CQ246="","",(IFERROR(VLOOKUP(MID(CQ246,1,1),$DI$2:DM$28,3,0),0)+IFERROR(VLOOKUP(MID(CQ246,2,1),DI$2:DM$28,4,0),0)+IFERROR(VLOOKUP(MID(CQ246,3,1),DI$2:DM$28,5,0),0)+(ROW(CQ246)/1000000000000)))</f>
        <v/>
      </c>
      <c r="CT246" s="5">
        <v>245</v>
      </c>
      <c r="CU246" s="5" t="str">
        <f>IFERROR(VLOOKUP(CT246,CP$2:CQ1322,2,0),"")</f>
        <v/>
      </c>
      <c r="DO246" s="5" t="e">
        <f>IF(REPORTE!AH$2="si",IF(C246=VALUE(REPORTE!C$22),IF(SUM(DO247:DO$1993),CONCATENATE(INT(B246),", "),INT(B246)),""),IF(C246=VALUE(REPORTE!C$21),IF(SUM(DO247:DO$1993),CONCATENATE(INT(B246),", "),INT(B246)),""))</f>
        <v>#VALUE!</v>
      </c>
    </row>
    <row r="247" spans="1:120" s="5" customFormat="1" ht="15" customHeight="1" x14ac:dyDescent="0.25">
      <c r="A247" s="4" t="str">
        <f t="shared" ca="1" si="51"/>
        <v/>
      </c>
      <c r="B247" s="6"/>
      <c r="C247" s="8"/>
      <c r="D247" s="1" t="str">
        <f>IFERROR(INDEX('padron cfe'!B:B,MATCH(DATOS!C247,'padron cfe'!A:A,0),1),"")</f>
        <v/>
      </c>
      <c r="E247" s="1"/>
      <c r="F247" s="7"/>
      <c r="G247" s="9" t="s">
        <v>157</v>
      </c>
      <c r="H247" s="5" t="str">
        <f>IF(F247="","",IFERROR(CONCATENATE("PEUA",VLOOKUP(ESTADO,REPORTE!AV$2:AW$33,2,0),DIDTRITO_FORM,CADER_FORM,IFERROR(INDEX(CA:CA,MATCH(DAY(F247),BZ:BZ,0),1),DAY(F247)),IFERROR(INDEX(CA:CA,MATCH(MONTH(F247),BZ:BZ,0),1),MONTH(F247)),YEAR(F247),G247),""))</f>
        <v/>
      </c>
      <c r="I247" s="4"/>
      <c r="J247" s="66"/>
      <c r="K247" s="66"/>
      <c r="L247" s="66"/>
      <c r="M247" s="2" t="str">
        <f>IFERROR(INDEX('padron cfe'!C:C,MATCH(DATOS!C247,'padron cfe'!A:A,0),1),"")</f>
        <v/>
      </c>
      <c r="N247" s="66" t="str">
        <f>IFERROR(IF(BT247="","",IF(INDEX(N$1:N246,MATCH(BT247,BT$1:BT246,0),1)=0,"",INDEX(N$1:N246,MATCH(BT247,BT$1:BT246,0),1))),"")</f>
        <v/>
      </c>
      <c r="O247" s="66" t="str">
        <f>IFERROR(IF(BT247="","",IF(INDEX(O$1:O246,MATCH(BT247,BT$1:BT246,0),1)=0,"",INDEX(O$1:O246,MATCH(BT247,BT$1:BT246,0),1))),"")</f>
        <v/>
      </c>
      <c r="P247" s="4"/>
      <c r="Q247" s="2"/>
      <c r="R247" s="66"/>
      <c r="T247" s="66"/>
      <c r="U247" s="5" t="str">
        <f>IFERROR(IF(INDEX(U$1:U246,MATCH(T247,T$1:T246,0),1)=0,"",INDEX(U$1:U246,MATCH(T247,T$1:T246,0),1)),"")</f>
        <v/>
      </c>
      <c r="V247" s="66"/>
      <c r="W247" s="5" t="str">
        <f>IFERROR(IF(INDEX(W$1:W246,MATCH(V247,V$1:V246,0),1)=0,"",INDEX(W$1:W246,MATCH(V247,V$1:V246,0),1)),"")</f>
        <v/>
      </c>
      <c r="X247" s="2" t="str">
        <f>IFERROR(INDEX('padron cfe'!D:D,MATCH(DATOS!C247,'padron cfe'!A:A,0),1),"")</f>
        <v/>
      </c>
      <c r="Y247" s="4"/>
      <c r="Z247" s="4"/>
      <c r="AA247" s="4"/>
      <c r="AB247" s="4"/>
      <c r="AC247" s="6" t="s">
        <v>157</v>
      </c>
      <c r="AD247" s="4"/>
      <c r="AE247" s="4" t="str">
        <f t="shared" si="52"/>
        <v/>
      </c>
      <c r="AF247" s="4"/>
      <c r="AG247" s="4"/>
      <c r="AH247" s="4"/>
      <c r="AI247" s="2" t="str">
        <f>IFERROR(IF(INDEX(AI$1:AI246,MATCH(BT247,BT$1:BT246,0),1)=0,"",INDEX(AI$1:AI246,MATCH(BT247,BT$1:BT246,0),1)),"")</f>
        <v/>
      </c>
      <c r="AJ247" s="2" t="str">
        <f>IFERROR(IF(INDEX(AJ$1:AJ246,MATCH(BT247,BT$1:BT246,0),1)=0,"",INDEX(AJ$1:AJ246,MATCH(BT247,BT$1:BT246,0),1)),"")</f>
        <v/>
      </c>
      <c r="AK247" s="2" t="str">
        <f>IFERROR(IF(INDEX(AK$1:AK246,MATCH(BT247,BT$1:BT246,0),1)=0,"",INDEX(AK$1:AK246,MATCH(BT247,BT$1:BT246,0),1)),"")</f>
        <v/>
      </c>
      <c r="AL247" s="31"/>
      <c r="AM247" s="31"/>
      <c r="AN247" s="2"/>
      <c r="AO247" s="4"/>
      <c r="AP247" s="4"/>
      <c r="AQ247" s="4"/>
      <c r="AR247" s="4"/>
      <c r="AS247" s="4"/>
      <c r="AT247" s="4"/>
      <c r="AU247" s="4"/>
      <c r="AV247" s="4"/>
      <c r="AW247" s="4"/>
      <c r="AY247" s="7"/>
      <c r="AZ247" s="47"/>
      <c r="BA247" s="66"/>
      <c r="BB247" s="66"/>
      <c r="BC247" s="66"/>
      <c r="BD247" s="78"/>
      <c r="BE247" s="66"/>
      <c r="BF247" s="66"/>
      <c r="BG247" s="4"/>
      <c r="BH247" s="69"/>
      <c r="BI247" s="4"/>
      <c r="BJ247" s="4"/>
      <c r="BK247" s="9"/>
      <c r="BL247" s="7"/>
      <c r="BM247" s="7"/>
      <c r="BN247" s="7"/>
      <c r="BO247" s="286"/>
      <c r="BP247" s="22"/>
      <c r="BQ247" s="7" t="str">
        <f t="shared" ca="1" si="53"/>
        <v/>
      </c>
      <c r="BR247" s="75" t="str">
        <f t="shared" si="54"/>
        <v/>
      </c>
      <c r="BS247" s="75" t="str">
        <f t="shared" si="55"/>
        <v/>
      </c>
      <c r="BT247" s="5" t="str">
        <f t="shared" si="56"/>
        <v/>
      </c>
      <c r="BU247" s="79" t="str">
        <f t="shared" si="57"/>
        <v/>
      </c>
      <c r="BV247" s="79" t="str">
        <f t="shared" si="58"/>
        <v/>
      </c>
      <c r="BW247" s="79" t="str">
        <f t="shared" si="59"/>
        <v/>
      </c>
      <c r="CC247" s="4" t="str">
        <f>IF(IFERROR(VLOOKUP(C247,C248:C$1993,1,0),"")="","",COUNTIF(C:C,C247))</f>
        <v/>
      </c>
      <c r="CG247" s="5" t="str">
        <f>IF(B247="","",IF(CC247="",1+(MAX(CG$2:CG246)),""))</f>
        <v/>
      </c>
      <c r="CH247" s="5" t="str">
        <f t="shared" si="60"/>
        <v/>
      </c>
      <c r="CI247" s="5" t="str">
        <f t="shared" si="61"/>
        <v/>
      </c>
      <c r="CJ247" s="14" t="str">
        <f t="shared" si="62"/>
        <v/>
      </c>
      <c r="CK247" s="25"/>
      <c r="CL247" s="15"/>
      <c r="CM247" s="5" t="str">
        <f t="shared" si="68"/>
        <v/>
      </c>
      <c r="CP247" s="5" t="str">
        <f t="shared" si="64"/>
        <v/>
      </c>
      <c r="CQ247" s="5" t="str">
        <f>IF(BT247="","",IFERROR(IF(VLOOKUP(BT247,BT$2:BT246,1,0)=0,"",""),BT247))</f>
        <v/>
      </c>
      <c r="CR247" s="22" t="str">
        <f>IF(CQ247="","",(IFERROR(VLOOKUP(MID(CQ247,1,1),$DI$2:DM$28,3,0),0)+IFERROR(VLOOKUP(MID(CQ247,2,1),DI$2:DM$28,4,0),0)+IFERROR(VLOOKUP(MID(CQ247,3,1),DI$2:DM$28,5,0),0)+(ROW(CQ247)/1000000000000)))</f>
        <v/>
      </c>
      <c r="CT247" s="5">
        <v>246</v>
      </c>
      <c r="CU247" s="5" t="str">
        <f>IFERROR(VLOOKUP(CT247,CP$2:CQ1323,2,0),"")</f>
        <v/>
      </c>
      <c r="DO247" s="5" t="e">
        <f>IF(REPORTE!AH$2="si",IF(C247=VALUE(REPORTE!C$22),IF(SUM(DO248:DO$1993),CONCATENATE(INT(B247),", "),INT(B247)),""),IF(C247=VALUE(REPORTE!C$21),IF(SUM(DO248:DO$1993),CONCATENATE(INT(B247),", "),INT(B247)),""))</f>
        <v>#VALUE!</v>
      </c>
    </row>
    <row r="248" spans="1:120" s="5" customFormat="1" ht="15" customHeight="1" x14ac:dyDescent="0.25">
      <c r="A248" s="4" t="str">
        <f t="shared" ca="1" si="51"/>
        <v/>
      </c>
      <c r="B248" s="6"/>
      <c r="C248" s="8"/>
      <c r="D248" s="1" t="str">
        <f>IFERROR(INDEX('padron cfe'!B:B,MATCH(DATOS!C248,'padron cfe'!A:A,0),1),"")</f>
        <v/>
      </c>
      <c r="E248" s="1"/>
      <c r="F248" s="7"/>
      <c r="G248" s="9" t="s">
        <v>157</v>
      </c>
      <c r="H248" s="5" t="str">
        <f>IF(F248="","",IFERROR(CONCATENATE("PEUA",VLOOKUP(ESTADO,REPORTE!AV$2:AW$33,2,0),DIDTRITO_FORM,CADER_FORM,IFERROR(INDEX(CA:CA,MATCH(DAY(F248),BZ:BZ,0),1),DAY(F248)),IFERROR(INDEX(CA:CA,MATCH(MONTH(F248),BZ:BZ,0),1),MONTH(F248)),YEAR(F248),G248),""))</f>
        <v/>
      </c>
      <c r="I248" s="4"/>
      <c r="J248" s="66"/>
      <c r="K248" s="66"/>
      <c r="L248" s="66"/>
      <c r="M248" s="2" t="str">
        <f>IFERROR(INDEX('padron cfe'!C:C,MATCH(DATOS!C248,'padron cfe'!A:A,0),1),"")</f>
        <v/>
      </c>
      <c r="N248" s="66" t="str">
        <f>IFERROR(IF(BT248="","",IF(INDEX(N$1:N247,MATCH(BT248,BT$1:BT247,0),1)=0,"",INDEX(N$1:N247,MATCH(BT248,BT$1:BT247,0),1))),"")</f>
        <v/>
      </c>
      <c r="O248" s="66" t="str">
        <f>IFERROR(IF(BT248="","",IF(INDEX(O$1:O247,MATCH(BT248,BT$1:BT247,0),1)=0,"",INDEX(O$1:O247,MATCH(BT248,BT$1:BT247,0),1))),"")</f>
        <v/>
      </c>
      <c r="P248" s="4"/>
      <c r="Q248" s="2"/>
      <c r="R248" s="66"/>
      <c r="T248" s="66"/>
      <c r="U248" s="5" t="str">
        <f>IFERROR(IF(INDEX(U$1:U247,MATCH(T248,T$1:T247,0),1)=0,"",INDEX(U$1:U247,MATCH(T248,T$1:T247,0),1)),"")</f>
        <v/>
      </c>
      <c r="V248" s="66"/>
      <c r="W248" s="5" t="str">
        <f>IFERROR(IF(INDEX(W$1:W247,MATCH(V248,V$1:V247,0),1)=0,"",INDEX(W$1:W247,MATCH(V248,V$1:V247,0),1)),"")</f>
        <v/>
      </c>
      <c r="X248" s="2" t="str">
        <f>IFERROR(INDEX('padron cfe'!D:D,MATCH(DATOS!C248,'padron cfe'!A:A,0),1),"")</f>
        <v/>
      </c>
      <c r="Y248" s="4"/>
      <c r="Z248" s="4"/>
      <c r="AA248" s="4"/>
      <c r="AB248" s="4"/>
      <c r="AC248" s="6" t="s">
        <v>157</v>
      </c>
      <c r="AD248" s="4"/>
      <c r="AE248" s="4" t="str">
        <f t="shared" si="52"/>
        <v/>
      </c>
      <c r="AF248" s="4"/>
      <c r="AG248" s="4"/>
      <c r="AH248" s="4"/>
      <c r="AI248" s="2" t="str">
        <f>IFERROR(IF(INDEX(AI$1:AI247,MATCH(BT248,BT$1:BT247,0),1)=0,"",INDEX(AI$1:AI247,MATCH(BT248,BT$1:BT247,0),1)),"")</f>
        <v/>
      </c>
      <c r="AJ248" s="2" t="str">
        <f>IFERROR(IF(INDEX(AJ$1:AJ247,MATCH(BT248,BT$1:BT247,0),1)=0,"",INDEX(AJ$1:AJ247,MATCH(BT248,BT$1:BT247,0),1)),"")</f>
        <v/>
      </c>
      <c r="AK248" s="2" t="str">
        <f>IFERROR(IF(INDEX(AK$1:AK247,MATCH(BT248,BT$1:BT247,0),1)=0,"",INDEX(AK$1:AK247,MATCH(BT248,BT$1:BT247,0),1)),"")</f>
        <v/>
      </c>
      <c r="AL248" s="31"/>
      <c r="AM248" s="31"/>
      <c r="AN248" s="2"/>
      <c r="AO248" s="4"/>
      <c r="AP248" s="4"/>
      <c r="AQ248" s="4"/>
      <c r="AR248" s="4"/>
      <c r="AS248" s="4"/>
      <c r="AT248" s="4"/>
      <c r="AU248" s="4"/>
      <c r="AV248" s="4"/>
      <c r="AW248" s="4"/>
      <c r="AY248" s="7"/>
      <c r="AZ248" s="47"/>
      <c r="BA248" s="66"/>
      <c r="BB248" s="66"/>
      <c r="BC248" s="66"/>
      <c r="BD248" s="78"/>
      <c r="BE248" s="66"/>
      <c r="BF248" s="66"/>
      <c r="BG248" s="4"/>
      <c r="BH248" s="69"/>
      <c r="BI248" s="4"/>
      <c r="BJ248" s="4"/>
      <c r="BK248" s="9" t="s">
        <v>157</v>
      </c>
      <c r="BL248" s="7"/>
      <c r="BM248" s="7"/>
      <c r="BN248" s="7"/>
      <c r="BO248" s="286"/>
      <c r="BP248" s="22"/>
      <c r="BQ248" s="7" t="str">
        <f t="shared" ca="1" si="53"/>
        <v/>
      </c>
      <c r="BR248" s="75" t="str">
        <f t="shared" si="54"/>
        <v/>
      </c>
      <c r="BS248" s="75" t="str">
        <f t="shared" si="55"/>
        <v/>
      </c>
      <c r="BT248" s="5" t="str">
        <f t="shared" si="56"/>
        <v/>
      </c>
      <c r="BU248" s="79" t="str">
        <f t="shared" si="57"/>
        <v/>
      </c>
      <c r="BV248" s="79" t="str">
        <f t="shared" si="58"/>
        <v/>
      </c>
      <c r="BW248" s="79" t="str">
        <f t="shared" si="59"/>
        <v/>
      </c>
      <c r="CC248" s="4" t="str">
        <f>IF(IFERROR(VLOOKUP(C248,C249:C$1993,1,0),"")="","",COUNTIF(C:C,C248))</f>
        <v/>
      </c>
      <c r="CG248" s="5" t="str">
        <f>IF(B248="","",IF(CC248="",1+(MAX(CG$2:CG247)),""))</f>
        <v/>
      </c>
      <c r="CH248" s="5" t="str">
        <f t="shared" si="60"/>
        <v/>
      </c>
      <c r="CI248" s="5" t="str">
        <f t="shared" si="61"/>
        <v/>
      </c>
      <c r="CJ248" s="14" t="str">
        <f t="shared" si="62"/>
        <v/>
      </c>
      <c r="CK248" s="25"/>
      <c r="CL248" s="15"/>
      <c r="CM248" s="5" t="str">
        <f t="shared" si="68"/>
        <v/>
      </c>
      <c r="CP248" s="5" t="str">
        <f t="shared" si="64"/>
        <v/>
      </c>
      <c r="CQ248" s="5" t="str">
        <f>IF(BT248="","",IFERROR(IF(VLOOKUP(BT248,BT$2:BT247,1,0)=0,"",""),BT248))</f>
        <v/>
      </c>
      <c r="CR248" s="22" t="str">
        <f>IF(CQ248="","",(IFERROR(VLOOKUP(MID(CQ248,1,1),$DI$2:DM$28,3,0),0)+IFERROR(VLOOKUP(MID(CQ248,2,1),DI$2:DM$28,4,0),0)+IFERROR(VLOOKUP(MID(CQ248,3,1),DI$2:DM$28,5,0),0)+(ROW(CQ248)/1000000000000)))</f>
        <v/>
      </c>
      <c r="CT248" s="5">
        <v>247</v>
      </c>
      <c r="CU248" s="5" t="str">
        <f>IFERROR(VLOOKUP(CT248,CP$2:CQ1324,2,0),"")</f>
        <v/>
      </c>
      <c r="DO248" s="5" t="e">
        <f>IF(REPORTE!AH$2="si",IF(C248=VALUE(REPORTE!C$22),IF(SUM(DO249:DO$1993),CONCATENATE(INT(B248),", "),INT(B248)),""),IF(C248=VALUE(REPORTE!C$21),IF(SUM(DO249:DO$1993),CONCATENATE(INT(B248),", "),INT(B248)),""))</f>
        <v>#VALUE!</v>
      </c>
    </row>
    <row r="249" spans="1:120" s="5" customFormat="1" ht="15" customHeight="1" x14ac:dyDescent="0.25">
      <c r="A249" s="4" t="str">
        <f t="shared" ca="1" si="51"/>
        <v/>
      </c>
      <c r="B249" s="6"/>
      <c r="C249" s="8"/>
      <c r="D249" s="1" t="str">
        <f>IFERROR(INDEX('padron cfe'!B:B,MATCH(DATOS!C249,'padron cfe'!A:A,0),1),"")</f>
        <v/>
      </c>
      <c r="E249" s="1"/>
      <c r="F249" s="7"/>
      <c r="G249" s="9" t="s">
        <v>157</v>
      </c>
      <c r="H249" s="5" t="str">
        <f>IF(F249="","",IFERROR(CONCATENATE("PEUA",VLOOKUP(ESTADO,REPORTE!AV$2:AW$33,2,0),DIDTRITO_FORM,CADER_FORM,IFERROR(INDEX(CA:CA,MATCH(DAY(F249),BZ:BZ,0),1),DAY(F249)),IFERROR(INDEX(CA:CA,MATCH(MONTH(F249),BZ:BZ,0),1),MONTH(F249)),YEAR(F249),G249),""))</f>
        <v/>
      </c>
      <c r="I249" s="4"/>
      <c r="J249" s="66"/>
      <c r="K249" s="66"/>
      <c r="L249" s="66"/>
      <c r="M249" s="2" t="str">
        <f>IFERROR(INDEX('padron cfe'!C:C,MATCH(DATOS!C249,'padron cfe'!A:A,0),1),"")</f>
        <v/>
      </c>
      <c r="N249" s="66" t="str">
        <f>IFERROR(IF(BT249="","",IF(INDEX(N$1:N248,MATCH(BT249,BT$1:BT248,0),1)=0,"",INDEX(N$1:N248,MATCH(BT249,BT$1:BT248,0),1))),"")</f>
        <v/>
      </c>
      <c r="O249" s="66" t="str">
        <f>IFERROR(IF(BT249="","",IF(INDEX(O$1:O248,MATCH(BT249,BT$1:BT248,0),1)=0,"",INDEX(O$1:O248,MATCH(BT249,BT$1:BT248,0),1))),"")</f>
        <v/>
      </c>
      <c r="P249" s="4"/>
      <c r="Q249" s="2"/>
      <c r="R249" s="66"/>
      <c r="T249" s="66"/>
      <c r="U249" s="5" t="str">
        <f>IFERROR(IF(INDEX(U$1:U248,MATCH(T249,T$1:T248,0),1)=0,"",INDEX(U$1:U248,MATCH(T249,T$1:T248,0),1)),"")</f>
        <v/>
      </c>
      <c r="V249" s="66"/>
      <c r="W249" s="5" t="str">
        <f>IFERROR(IF(INDEX(W$1:W248,MATCH(V249,V$1:V248,0),1)=0,"",INDEX(W$1:W248,MATCH(V249,V$1:V248,0),1)),"")</f>
        <v/>
      </c>
      <c r="X249" s="2" t="str">
        <f>IFERROR(INDEX('padron cfe'!D:D,MATCH(DATOS!C249,'padron cfe'!A:A,0),1),"")</f>
        <v/>
      </c>
      <c r="Y249" s="4"/>
      <c r="Z249" s="4"/>
      <c r="AA249" s="4"/>
      <c r="AB249" s="4"/>
      <c r="AC249" s="6" t="s">
        <v>157</v>
      </c>
      <c r="AD249" s="4"/>
      <c r="AE249" s="4" t="str">
        <f t="shared" si="52"/>
        <v/>
      </c>
      <c r="AF249" s="4"/>
      <c r="AG249" s="4"/>
      <c r="AH249" s="4"/>
      <c r="AI249" s="2" t="str">
        <f>IFERROR(IF(INDEX(AI$1:AI248,MATCH(BT249,BT$1:BT248,0),1)=0,"",INDEX(AI$1:AI248,MATCH(BT249,BT$1:BT248,0),1)),"")</f>
        <v/>
      </c>
      <c r="AJ249" s="2" t="str">
        <f>IFERROR(IF(INDEX(AJ$1:AJ248,MATCH(BT249,BT$1:BT248,0),1)=0,"",INDEX(AJ$1:AJ248,MATCH(BT249,BT$1:BT248,0),1)),"")</f>
        <v/>
      </c>
      <c r="AK249" s="2" t="str">
        <f>IFERROR(IF(INDEX(AK$1:AK248,MATCH(BT249,BT$1:BT248,0),1)=0,"",INDEX(AK$1:AK248,MATCH(BT249,BT$1:BT248,0),1)),"")</f>
        <v/>
      </c>
      <c r="AL249" s="31"/>
      <c r="AM249" s="31"/>
      <c r="AN249" s="2"/>
      <c r="AO249" s="4"/>
      <c r="AP249" s="4"/>
      <c r="AQ249" s="4"/>
      <c r="AR249" s="4"/>
      <c r="AS249" s="4"/>
      <c r="AT249" s="4"/>
      <c r="AU249" s="4"/>
      <c r="AV249" s="4"/>
      <c r="AW249" s="4"/>
      <c r="AY249" s="7"/>
      <c r="AZ249" s="47"/>
      <c r="BA249" s="66"/>
      <c r="BB249" s="66"/>
      <c r="BC249" s="66"/>
      <c r="BD249" s="78"/>
      <c r="BE249" s="66"/>
      <c r="BF249" s="66"/>
      <c r="BG249" s="4"/>
      <c r="BH249" s="69"/>
      <c r="BI249" s="4"/>
      <c r="BJ249" s="4"/>
      <c r="BK249" s="9"/>
      <c r="BL249" s="7"/>
      <c r="BM249" s="7"/>
      <c r="BN249" s="7"/>
      <c r="BO249" s="286"/>
      <c r="BP249" s="22"/>
      <c r="BQ249" s="7" t="str">
        <f t="shared" ca="1" si="53"/>
        <v/>
      </c>
      <c r="BR249" s="75" t="str">
        <f t="shared" si="54"/>
        <v/>
      </c>
      <c r="BS249" s="75" t="str">
        <f t="shared" si="55"/>
        <v/>
      </c>
      <c r="BT249" s="5" t="str">
        <f t="shared" si="56"/>
        <v/>
      </c>
      <c r="BU249" s="79" t="str">
        <f t="shared" si="57"/>
        <v/>
      </c>
      <c r="BV249" s="79" t="str">
        <f t="shared" si="58"/>
        <v/>
      </c>
      <c r="BW249" s="79" t="str">
        <f t="shared" si="59"/>
        <v/>
      </c>
      <c r="CC249" s="4" t="str">
        <f>IF(IFERROR(VLOOKUP(C249,C250:C$1993,1,0),"")="","",COUNTIF(C:C,C249))</f>
        <v/>
      </c>
      <c r="CG249" s="5" t="str">
        <f>IF(B249="","",IF(CC249="",1+(MAX(CG$2:CG248)),""))</f>
        <v/>
      </c>
      <c r="CH249" s="5" t="str">
        <f t="shared" si="60"/>
        <v/>
      </c>
      <c r="CI249" s="5" t="str">
        <f t="shared" si="61"/>
        <v/>
      </c>
      <c r="CJ249" s="14" t="str">
        <f t="shared" si="62"/>
        <v/>
      </c>
      <c r="CK249" s="25"/>
      <c r="CL249" s="15"/>
      <c r="CM249" s="5" t="str">
        <f t="shared" si="68"/>
        <v/>
      </c>
      <c r="CP249" s="5" t="str">
        <f t="shared" si="64"/>
        <v/>
      </c>
      <c r="CQ249" s="5" t="str">
        <f>IF(BT249="","",IFERROR(IF(VLOOKUP(BT249,BT$2:BT248,1,0)=0,"",""),BT249))</f>
        <v/>
      </c>
      <c r="CR249" s="22" t="str">
        <f>IF(CQ249="","",(IFERROR(VLOOKUP(MID(CQ249,1,1),$DI$2:DM$28,3,0),0)+IFERROR(VLOOKUP(MID(CQ249,2,1),DI$2:DM$28,4,0),0)+IFERROR(VLOOKUP(MID(CQ249,3,1),DI$2:DM$28,5,0),0)+(ROW(CQ249)/1000000000000)))</f>
        <v/>
      </c>
      <c r="CT249" s="5">
        <v>248</v>
      </c>
      <c r="CU249" s="5" t="str">
        <f>IFERROR(VLOOKUP(CT249,CP$2:CQ1325,2,0),"")</f>
        <v/>
      </c>
      <c r="DO249" s="5" t="e">
        <f>IF(REPORTE!AH$2="si",IF(C249=VALUE(REPORTE!C$22),IF(SUM(DO250:DO$1993),CONCATENATE(INT(B249),", "),INT(B249)),""),IF(C249=VALUE(REPORTE!C$21),IF(SUM(DO250:DO$1993),CONCATENATE(INT(B249),", "),INT(B249)),""))</f>
        <v>#VALUE!</v>
      </c>
    </row>
    <row r="250" spans="1:120" s="5" customFormat="1" ht="15" customHeight="1" x14ac:dyDescent="0.25">
      <c r="A250" s="4" t="str">
        <f t="shared" ca="1" si="51"/>
        <v/>
      </c>
      <c r="B250" s="6"/>
      <c r="C250" s="8"/>
      <c r="D250" s="1" t="str">
        <f>IFERROR(INDEX('padron cfe'!B:B,MATCH(DATOS!C250,'padron cfe'!A:A,0),1),"")</f>
        <v/>
      </c>
      <c r="E250" s="1"/>
      <c r="F250" s="7"/>
      <c r="G250" s="9" t="s">
        <v>157</v>
      </c>
      <c r="H250" s="5" t="str">
        <f>IF(F250="","",IFERROR(CONCATENATE("PEUA",VLOOKUP(ESTADO,REPORTE!AV$2:AW$33,2,0),DIDTRITO_FORM,CADER_FORM,IFERROR(INDEX(CA:CA,MATCH(DAY(F250),BZ:BZ,0),1),DAY(F250)),IFERROR(INDEX(CA:CA,MATCH(MONTH(F250),BZ:BZ,0),1),MONTH(F250)),YEAR(F250),G250),""))</f>
        <v/>
      </c>
      <c r="I250" s="4"/>
      <c r="J250" s="66"/>
      <c r="K250" s="66"/>
      <c r="L250" s="66"/>
      <c r="M250" s="2" t="str">
        <f>IFERROR(INDEX('padron cfe'!C:C,MATCH(DATOS!C250,'padron cfe'!A:A,0),1),"")</f>
        <v/>
      </c>
      <c r="N250" s="66" t="str">
        <f>IFERROR(IF(BT250="","",IF(INDEX(N$1:N249,MATCH(BT250,BT$1:BT249,0),1)=0,"",INDEX(N$1:N249,MATCH(BT250,BT$1:BT249,0),1))),"")</f>
        <v/>
      </c>
      <c r="O250" s="66" t="str">
        <f>IFERROR(IF(BT250="","",IF(INDEX(O$1:O249,MATCH(BT250,BT$1:BT249,0),1)=0,"",INDEX(O$1:O249,MATCH(BT250,BT$1:BT249,0),1))),"")</f>
        <v/>
      </c>
      <c r="P250" s="4"/>
      <c r="Q250" s="2"/>
      <c r="R250" s="66"/>
      <c r="T250" s="66"/>
      <c r="U250" s="5" t="str">
        <f>IFERROR(IF(INDEX(U$1:U249,MATCH(T250,T$1:T249,0),1)=0,"",INDEX(U$1:U249,MATCH(T250,T$1:T249,0),1)),"")</f>
        <v/>
      </c>
      <c r="V250" s="66"/>
      <c r="W250" s="5" t="str">
        <f>IFERROR(IF(INDEX(W$1:W249,MATCH(V250,V$1:V249,0),1)=0,"",INDEX(W$1:W249,MATCH(V250,V$1:V249,0),1)),"")</f>
        <v/>
      </c>
      <c r="X250" s="2" t="str">
        <f>IFERROR(INDEX('padron cfe'!D:D,MATCH(DATOS!C250,'padron cfe'!A:A,0),1),"")</f>
        <v/>
      </c>
      <c r="Y250" s="4"/>
      <c r="Z250" s="4"/>
      <c r="AA250" s="4"/>
      <c r="AB250" s="4"/>
      <c r="AC250" s="6" t="s">
        <v>157</v>
      </c>
      <c r="AD250" s="4"/>
      <c r="AE250" s="4" t="str">
        <f t="shared" si="52"/>
        <v/>
      </c>
      <c r="AF250" s="4"/>
      <c r="AG250" s="4"/>
      <c r="AH250" s="4"/>
      <c r="AI250" s="2" t="str">
        <f>IFERROR(IF(INDEX(AI$1:AI249,MATCH(BT250,BT$1:BT249,0),1)=0,"",INDEX(AI$1:AI249,MATCH(BT250,BT$1:BT249,0),1)),"")</f>
        <v/>
      </c>
      <c r="AJ250" s="2" t="str">
        <f>IFERROR(IF(INDEX(AJ$1:AJ249,MATCH(BT250,BT$1:BT249,0),1)=0,"",INDEX(AJ$1:AJ249,MATCH(BT250,BT$1:BT249,0),1)),"")</f>
        <v/>
      </c>
      <c r="AK250" s="2" t="str">
        <f>IFERROR(IF(INDEX(AK$1:AK249,MATCH(BT250,BT$1:BT249,0),1)=0,"",INDEX(AK$1:AK249,MATCH(BT250,BT$1:BT249,0),1)),"")</f>
        <v/>
      </c>
      <c r="AL250" s="31"/>
      <c r="AM250" s="31"/>
      <c r="AN250" s="2"/>
      <c r="AO250" s="4"/>
      <c r="AP250" s="4"/>
      <c r="AQ250" s="4"/>
      <c r="AR250" s="4"/>
      <c r="AS250" s="4"/>
      <c r="AT250" s="4"/>
      <c r="AU250" s="4"/>
      <c r="AV250" s="4"/>
      <c r="AW250" s="4"/>
      <c r="AY250" s="7"/>
      <c r="AZ250" s="47"/>
      <c r="BA250" s="66"/>
      <c r="BB250" s="66"/>
      <c r="BC250" s="66"/>
      <c r="BD250" s="78"/>
      <c r="BE250" s="66"/>
      <c r="BF250" s="66"/>
      <c r="BG250" s="4"/>
      <c r="BH250" s="69"/>
      <c r="BI250" s="4"/>
      <c r="BJ250" s="4"/>
      <c r="BK250" s="9" t="s">
        <v>157</v>
      </c>
      <c r="BL250" s="7"/>
      <c r="BM250" s="7"/>
      <c r="BN250" s="7"/>
      <c r="BO250" s="286"/>
      <c r="BP250" s="22"/>
      <c r="BQ250" s="7" t="str">
        <f t="shared" ca="1" si="53"/>
        <v/>
      </c>
      <c r="BR250" s="75" t="str">
        <f t="shared" si="54"/>
        <v/>
      </c>
      <c r="BS250" s="75" t="str">
        <f t="shared" si="55"/>
        <v/>
      </c>
      <c r="BT250" s="5" t="str">
        <f t="shared" si="56"/>
        <v/>
      </c>
      <c r="BU250" s="79" t="str">
        <f t="shared" si="57"/>
        <v/>
      </c>
      <c r="BV250" s="79" t="str">
        <f t="shared" si="58"/>
        <v/>
      </c>
      <c r="BW250" s="79" t="str">
        <f t="shared" si="59"/>
        <v/>
      </c>
      <c r="CC250" s="4" t="str">
        <f>IF(IFERROR(VLOOKUP(C250,C251:C$1993,1,0),"")="","",COUNTIF(C:C,C250))</f>
        <v/>
      </c>
      <c r="CG250" s="5" t="str">
        <f>IF(B250="","",IF(CC250="",1+(MAX(CG$2:CG249)),""))</f>
        <v/>
      </c>
      <c r="CH250" s="5" t="str">
        <f t="shared" si="60"/>
        <v/>
      </c>
      <c r="CI250" s="5" t="str">
        <f t="shared" si="61"/>
        <v/>
      </c>
      <c r="CJ250" s="14" t="str">
        <f t="shared" si="62"/>
        <v/>
      </c>
      <c r="CK250" s="25"/>
      <c r="CL250" s="15"/>
      <c r="CM250" s="5" t="str">
        <f t="shared" si="68"/>
        <v/>
      </c>
      <c r="CP250" s="5" t="str">
        <f t="shared" si="64"/>
        <v/>
      </c>
      <c r="CQ250" s="5" t="str">
        <f>IF(BT250="","",IFERROR(IF(VLOOKUP(BT250,BT$2:BT249,1,0)=0,"",""),BT250))</f>
        <v/>
      </c>
      <c r="CR250" s="22" t="str">
        <f>IF(CQ250="","",(IFERROR(VLOOKUP(MID(CQ250,1,1),$DI$2:DM$28,3,0),0)+IFERROR(VLOOKUP(MID(CQ250,2,1),DI$2:DM$28,4,0),0)+IFERROR(VLOOKUP(MID(CQ250,3,1),DI$2:DM$28,5,0),0)+(ROW(CQ250)/1000000000000)))</f>
        <v/>
      </c>
      <c r="CT250" s="5">
        <v>249</v>
      </c>
      <c r="CU250" s="5" t="str">
        <f>IFERROR(VLOOKUP(CT250,CP$2:CQ1326,2,0),"")</f>
        <v/>
      </c>
      <c r="DO250" s="5" t="e">
        <f>IF(REPORTE!AH$2="si",IF(C250=VALUE(REPORTE!C$22),IF(SUM(DO251:DO$1993),CONCATENATE(INT(B250),", "),INT(B250)),""),IF(C250=VALUE(REPORTE!C$21),IF(SUM(DO251:DO$1993),CONCATENATE(INT(B250),", "),INT(B250)),""))</f>
        <v>#VALUE!</v>
      </c>
    </row>
    <row r="251" spans="1:120" s="5" customFormat="1" ht="15" customHeight="1" x14ac:dyDescent="0.25">
      <c r="A251" s="4" t="str">
        <f t="shared" ca="1" si="51"/>
        <v/>
      </c>
      <c r="B251" s="6"/>
      <c r="C251" s="8"/>
      <c r="D251" s="1" t="str">
        <f>IFERROR(INDEX('padron cfe'!B:B,MATCH(DATOS!C251,'padron cfe'!A:A,0),1),"")</f>
        <v/>
      </c>
      <c r="E251" s="1"/>
      <c r="F251" s="7"/>
      <c r="G251" s="9" t="s">
        <v>157</v>
      </c>
      <c r="H251" s="5" t="str">
        <f>IF(F251="","",IFERROR(CONCATENATE("PEUA",VLOOKUP(ESTADO,REPORTE!AV$2:AW$33,2,0),DIDTRITO_FORM,CADER_FORM,IFERROR(INDEX(CA:CA,MATCH(DAY(F251),BZ:BZ,0),1),DAY(F251)),IFERROR(INDEX(CA:CA,MATCH(MONTH(F251),BZ:BZ,0),1),MONTH(F251)),YEAR(F251),G251),""))</f>
        <v/>
      </c>
      <c r="I251" s="4"/>
      <c r="J251" s="66"/>
      <c r="K251" s="66"/>
      <c r="L251" s="66"/>
      <c r="M251" s="2" t="str">
        <f>IFERROR(INDEX('padron cfe'!C:C,MATCH(DATOS!C251,'padron cfe'!A:A,0),1),"")</f>
        <v/>
      </c>
      <c r="N251" s="66" t="str">
        <f>IFERROR(IF(BT251="","",IF(INDEX(N$1:N250,MATCH(BT251,BT$1:BT250,0),1)=0,"",INDEX(N$1:N250,MATCH(BT251,BT$1:BT250,0),1))),"")</f>
        <v/>
      </c>
      <c r="O251" s="66" t="str">
        <f>IFERROR(IF(BT251="","",IF(INDEX(O$1:O250,MATCH(BT251,BT$1:BT250,0),1)=0,"",INDEX(O$1:O250,MATCH(BT251,BT$1:BT250,0),1))),"")</f>
        <v/>
      </c>
      <c r="P251" s="4"/>
      <c r="Q251" s="2"/>
      <c r="R251" s="66"/>
      <c r="T251" s="66"/>
      <c r="U251" s="5" t="str">
        <f>IFERROR(IF(INDEX(U$1:U250,MATCH(T251,T$1:T250,0),1)=0,"",INDEX(U$1:U250,MATCH(T251,T$1:T250,0),1)),"")</f>
        <v/>
      </c>
      <c r="V251" s="66"/>
      <c r="W251" s="5" t="str">
        <f>IFERROR(IF(INDEX(W$1:W250,MATCH(V251,V$1:V250,0),1)=0,"",INDEX(W$1:W250,MATCH(V251,V$1:V250,0),1)),"")</f>
        <v/>
      </c>
      <c r="X251" s="2" t="str">
        <f>IFERROR(INDEX('padron cfe'!D:D,MATCH(DATOS!C251,'padron cfe'!A:A,0),1),"")</f>
        <v/>
      </c>
      <c r="Y251" s="4"/>
      <c r="Z251" s="4"/>
      <c r="AA251" s="4"/>
      <c r="AB251" s="4"/>
      <c r="AC251" s="6" t="s">
        <v>157</v>
      </c>
      <c r="AD251" s="4"/>
      <c r="AE251" s="4" t="str">
        <f t="shared" si="52"/>
        <v/>
      </c>
      <c r="AF251" s="4"/>
      <c r="AG251" s="4"/>
      <c r="AH251" s="4"/>
      <c r="AI251" s="2" t="str">
        <f>IFERROR(IF(INDEX(AI$1:AI250,MATCH(BT251,BT$1:BT250,0),1)=0,"",INDEX(AI$1:AI250,MATCH(BT251,BT$1:BT250,0),1)),"")</f>
        <v/>
      </c>
      <c r="AJ251" s="2" t="str">
        <f>IFERROR(IF(INDEX(AJ$1:AJ250,MATCH(BT251,BT$1:BT250,0),1)=0,"",INDEX(AJ$1:AJ250,MATCH(BT251,BT$1:BT250,0),1)),"")</f>
        <v/>
      </c>
      <c r="AK251" s="2" t="str">
        <f>IFERROR(IF(INDEX(AK$1:AK250,MATCH(BT251,BT$1:BT250,0),1)=0,"",INDEX(AK$1:AK250,MATCH(BT251,BT$1:BT250,0),1)),"")</f>
        <v/>
      </c>
      <c r="AL251" s="31"/>
      <c r="AM251" s="31"/>
      <c r="AN251" s="2"/>
      <c r="AO251" s="4"/>
      <c r="AP251" s="4"/>
      <c r="AQ251" s="4"/>
      <c r="AR251" s="4"/>
      <c r="AS251" s="4"/>
      <c r="AT251" s="4"/>
      <c r="AU251" s="4"/>
      <c r="AV251" s="4"/>
      <c r="AW251" s="4"/>
      <c r="AY251" s="7"/>
      <c r="AZ251" s="47"/>
      <c r="BA251" s="66"/>
      <c r="BB251" s="66"/>
      <c r="BC251" s="66"/>
      <c r="BD251" s="78"/>
      <c r="BE251" s="66"/>
      <c r="BF251" s="66"/>
      <c r="BG251" s="4"/>
      <c r="BH251" s="69"/>
      <c r="BI251" s="4"/>
      <c r="BJ251" s="4"/>
      <c r="BK251" s="9"/>
      <c r="BL251" s="7"/>
      <c r="BM251" s="7"/>
      <c r="BN251" s="7"/>
      <c r="BO251" s="286"/>
      <c r="BP251" s="22"/>
      <c r="BQ251" s="7" t="str">
        <f t="shared" ca="1" si="53"/>
        <v/>
      </c>
      <c r="BR251" s="75" t="str">
        <f t="shared" si="54"/>
        <v/>
      </c>
      <c r="BS251" s="75" t="str">
        <f t="shared" si="55"/>
        <v/>
      </c>
      <c r="BT251" s="5" t="str">
        <f t="shared" si="56"/>
        <v/>
      </c>
      <c r="BU251" s="79" t="str">
        <f t="shared" si="57"/>
        <v/>
      </c>
      <c r="BV251" s="79" t="str">
        <f t="shared" si="58"/>
        <v/>
      </c>
      <c r="BW251" s="79" t="str">
        <f t="shared" si="59"/>
        <v/>
      </c>
      <c r="CC251" s="4" t="str">
        <f>IF(IFERROR(VLOOKUP(C251,C252:C$1993,1,0),"")="","",COUNTIF(C:C,C251))</f>
        <v/>
      </c>
      <c r="CG251" s="5" t="str">
        <f>IF(B251="","",IF(CC251="",1+(MAX(CG$2:CG250)),""))</f>
        <v/>
      </c>
      <c r="CH251" s="5" t="str">
        <f t="shared" si="60"/>
        <v/>
      </c>
      <c r="CI251" s="5" t="str">
        <f t="shared" si="61"/>
        <v/>
      </c>
      <c r="CJ251" s="14" t="str">
        <f t="shared" si="62"/>
        <v/>
      </c>
      <c r="CK251" s="25"/>
      <c r="CL251" s="15"/>
      <c r="CM251" s="5" t="str">
        <f t="shared" si="68"/>
        <v/>
      </c>
      <c r="CP251" s="5" t="str">
        <f t="shared" si="64"/>
        <v/>
      </c>
      <c r="CQ251" s="5" t="str">
        <f>IF(BT251="","",IFERROR(IF(VLOOKUP(BT251,BT$2:BT250,1,0)=0,"",""),BT251))</f>
        <v/>
      </c>
      <c r="CR251" s="22" t="str">
        <f>IF(CQ251="","",(IFERROR(VLOOKUP(MID(CQ251,1,1),$DI$2:DM$28,3,0),0)+IFERROR(VLOOKUP(MID(CQ251,2,1),DI$2:DM$28,4,0),0)+IFERROR(VLOOKUP(MID(CQ251,3,1),DI$2:DM$28,5,0),0)+(ROW(CQ251)/1000000000000)))</f>
        <v/>
      </c>
      <c r="CT251" s="5">
        <v>250</v>
      </c>
      <c r="CU251" s="5" t="str">
        <f>IFERROR(VLOOKUP(CT251,CP$2:CQ1327,2,0),"")</f>
        <v/>
      </c>
      <c r="DO251" s="5" t="e">
        <f>IF(REPORTE!AH$2="si",IF(C251=VALUE(REPORTE!C$22),IF(SUM(DO252:DO$1993),CONCATENATE(INT(B251),", "),INT(B251)),""),IF(C251=VALUE(REPORTE!C$21),IF(SUM(DO252:DO$1993),CONCATENATE(INT(B251),", "),INT(B251)),""))</f>
        <v>#VALUE!</v>
      </c>
    </row>
    <row r="252" spans="1:120" s="5" customFormat="1" ht="15" customHeight="1" x14ac:dyDescent="0.25">
      <c r="A252" s="4" t="str">
        <f t="shared" ca="1" si="51"/>
        <v/>
      </c>
      <c r="B252" s="6"/>
      <c r="C252" s="8"/>
      <c r="D252" s="1" t="str">
        <f>IFERROR(INDEX('padron cfe'!B:B,MATCH(DATOS!C252,'padron cfe'!A:A,0),1),"")</f>
        <v/>
      </c>
      <c r="E252" s="1"/>
      <c r="F252" s="7"/>
      <c r="G252" s="9" t="s">
        <v>157</v>
      </c>
      <c r="H252" s="5" t="str">
        <f>IF(F252="","",IFERROR(CONCATENATE("PEUA",VLOOKUP(ESTADO,REPORTE!AV$2:AW$33,2,0),DIDTRITO_FORM,CADER_FORM,IFERROR(INDEX(CA:CA,MATCH(DAY(F252),BZ:BZ,0),1),DAY(F252)),IFERROR(INDEX(CA:CA,MATCH(MONTH(F252),BZ:BZ,0),1),MONTH(F252)),YEAR(F252),G252),""))</f>
        <v/>
      </c>
      <c r="I252" s="4"/>
      <c r="J252" s="66"/>
      <c r="K252" s="66"/>
      <c r="L252" s="66"/>
      <c r="M252" s="2" t="str">
        <f>IFERROR(INDEX('padron cfe'!C:C,MATCH(DATOS!C252,'padron cfe'!A:A,0),1),"")</f>
        <v/>
      </c>
      <c r="N252" s="66" t="str">
        <f>IFERROR(IF(BT252="","",IF(INDEX(N$1:N251,MATCH(BT252,BT$1:BT251,0),1)=0,"",INDEX(N$1:N251,MATCH(BT252,BT$1:BT251,0),1))),"")</f>
        <v/>
      </c>
      <c r="O252" s="66" t="str">
        <f>IFERROR(IF(BT252="","",IF(INDEX(O$1:O251,MATCH(BT252,BT$1:BT251,0),1)=0,"",INDEX(O$1:O251,MATCH(BT252,BT$1:BT251,0),1))),"")</f>
        <v/>
      </c>
      <c r="P252" s="4"/>
      <c r="Q252" s="2"/>
      <c r="R252" s="66"/>
      <c r="T252" s="66"/>
      <c r="U252" s="5" t="str">
        <f>IFERROR(IF(INDEX(U$1:U251,MATCH(T252,T$1:T251,0),1)=0,"",INDEX(U$1:U251,MATCH(T252,T$1:T251,0),1)),"")</f>
        <v/>
      </c>
      <c r="V252" s="66"/>
      <c r="W252" s="5" t="str">
        <f>IFERROR(IF(INDEX(W$1:W251,MATCH(V252,V$1:V251,0),1)=0,"",INDEX(W$1:W251,MATCH(V252,V$1:V251,0),1)),"")</f>
        <v/>
      </c>
      <c r="X252" s="2" t="str">
        <f>IFERROR(INDEX('padron cfe'!D:D,MATCH(DATOS!C252,'padron cfe'!A:A,0),1),"")</f>
        <v/>
      </c>
      <c r="Y252" s="4"/>
      <c r="Z252" s="4"/>
      <c r="AA252" s="4"/>
      <c r="AB252" s="4"/>
      <c r="AC252" s="6" t="s">
        <v>157</v>
      </c>
      <c r="AD252" s="4"/>
      <c r="AE252" s="4" t="str">
        <f t="shared" si="52"/>
        <v/>
      </c>
      <c r="AF252" s="4"/>
      <c r="AG252" s="4"/>
      <c r="AH252" s="4"/>
      <c r="AI252" s="2" t="str">
        <f>IFERROR(IF(INDEX(AI$1:AI251,MATCH(BT252,BT$1:BT251,0),1)=0,"",INDEX(AI$1:AI251,MATCH(BT252,BT$1:BT251,0),1)),"")</f>
        <v/>
      </c>
      <c r="AJ252" s="2" t="str">
        <f>IFERROR(IF(INDEX(AJ$1:AJ251,MATCH(BT252,BT$1:BT251,0),1)=0,"",INDEX(AJ$1:AJ251,MATCH(BT252,BT$1:BT251,0),1)),"")</f>
        <v/>
      </c>
      <c r="AK252" s="2" t="str">
        <f>IFERROR(IF(INDEX(AK$1:AK251,MATCH(BT252,BT$1:BT251,0),1)=0,"",INDEX(AK$1:AK251,MATCH(BT252,BT$1:BT251,0),1)),"")</f>
        <v/>
      </c>
      <c r="AL252" s="31"/>
      <c r="AM252" s="31"/>
      <c r="AN252" s="2"/>
      <c r="AO252" s="4"/>
      <c r="AP252" s="4"/>
      <c r="AQ252" s="4"/>
      <c r="AR252" s="4"/>
      <c r="AS252" s="4"/>
      <c r="AT252" s="4"/>
      <c r="AU252" s="4"/>
      <c r="AV252" s="4"/>
      <c r="AW252" s="4"/>
      <c r="AY252" s="7"/>
      <c r="AZ252" s="47"/>
      <c r="BA252" s="66"/>
      <c r="BB252" s="66"/>
      <c r="BC252" s="66"/>
      <c r="BD252" s="78"/>
      <c r="BE252" s="66"/>
      <c r="BF252" s="66"/>
      <c r="BG252" s="4"/>
      <c r="BH252" s="69"/>
      <c r="BI252" s="4"/>
      <c r="BJ252" s="4"/>
      <c r="BK252" s="9" t="s">
        <v>157</v>
      </c>
      <c r="BL252" s="7"/>
      <c r="BM252" s="7"/>
      <c r="BN252" s="7"/>
      <c r="BO252" s="286"/>
      <c r="BP252" s="22"/>
      <c r="BQ252" s="7" t="str">
        <f t="shared" ca="1" si="53"/>
        <v/>
      </c>
      <c r="BR252" s="75" t="str">
        <f t="shared" si="54"/>
        <v/>
      </c>
      <c r="BS252" s="75" t="str">
        <f t="shared" si="55"/>
        <v/>
      </c>
      <c r="BT252" s="5" t="str">
        <f t="shared" si="56"/>
        <v/>
      </c>
      <c r="BU252" s="79" t="str">
        <f t="shared" si="57"/>
        <v/>
      </c>
      <c r="BV252" s="79" t="str">
        <f t="shared" si="58"/>
        <v/>
      </c>
      <c r="BW252" s="79" t="str">
        <f t="shared" si="59"/>
        <v/>
      </c>
      <c r="CC252" s="4" t="str">
        <f>IF(IFERROR(VLOOKUP(C252,C253:C$1993,1,0),"")="","",COUNTIF(C:C,C252))</f>
        <v/>
      </c>
      <c r="CG252" s="5" t="str">
        <f>IF(B252="","",IF(CC252="",1+(MAX(CG$2:CG251)),""))</f>
        <v/>
      </c>
      <c r="CH252" s="5" t="str">
        <f t="shared" si="60"/>
        <v/>
      </c>
      <c r="CI252" s="5" t="str">
        <f t="shared" si="61"/>
        <v/>
      </c>
      <c r="CJ252" s="14" t="str">
        <f t="shared" si="62"/>
        <v/>
      </c>
      <c r="CK252" s="25"/>
      <c r="CL252" s="15"/>
      <c r="CM252" s="5" t="str">
        <f t="shared" si="68"/>
        <v/>
      </c>
      <c r="CP252" s="5" t="str">
        <f t="shared" si="64"/>
        <v/>
      </c>
      <c r="CQ252" s="5" t="str">
        <f>IF(BT252="","",IFERROR(IF(VLOOKUP(BT252,BT$2:BT251,1,0)=0,"",""),BT252))</f>
        <v/>
      </c>
      <c r="CR252" s="22" t="str">
        <f>IF(CQ252="","",(IFERROR(VLOOKUP(MID(CQ252,1,1),$DI$2:DM$28,3,0),0)+IFERROR(VLOOKUP(MID(CQ252,2,1),DI$2:DM$28,4,0),0)+IFERROR(VLOOKUP(MID(CQ252,3,1),DI$2:DM$28,5,0),0)+(ROW(CQ252)/1000000000000)))</f>
        <v/>
      </c>
      <c r="CT252" s="5">
        <v>251</v>
      </c>
      <c r="CU252" s="5" t="str">
        <f>IFERROR(VLOOKUP(CT252,CP$2:CQ1328,2,0),"")</f>
        <v/>
      </c>
      <c r="DO252" s="5" t="e">
        <f>IF(REPORTE!AH$2="si",IF(C252=VALUE(REPORTE!C$22),IF(SUM(DO253:DO$1993),CONCATENATE(INT(B252),", "),INT(B252)),""),IF(C252=VALUE(REPORTE!C$21),IF(SUM(DO253:DO$1993),CONCATENATE(INT(B252),", "),INT(B252)),""))</f>
        <v>#VALUE!</v>
      </c>
    </row>
    <row r="253" spans="1:120" s="5" customFormat="1" ht="15" customHeight="1" x14ac:dyDescent="0.25">
      <c r="A253" s="4" t="str">
        <f t="shared" ca="1" si="51"/>
        <v/>
      </c>
      <c r="B253" s="6"/>
      <c r="C253" s="8"/>
      <c r="D253" s="1" t="str">
        <f>IFERROR(INDEX('padron cfe'!B:B,MATCH(DATOS!C253,'padron cfe'!A:A,0),1),"")</f>
        <v/>
      </c>
      <c r="E253" s="1"/>
      <c r="F253" s="7"/>
      <c r="G253" s="9" t="s">
        <v>157</v>
      </c>
      <c r="H253" s="5" t="str">
        <f>IF(F253="","",IFERROR(CONCATENATE("PEUA",VLOOKUP(ESTADO,REPORTE!AV$2:AW$33,2,0),DIDTRITO_FORM,CADER_FORM,IFERROR(INDEX(CA:CA,MATCH(DAY(F253),BZ:BZ,0),1),DAY(F253)),IFERROR(INDEX(CA:CA,MATCH(MONTH(F253),BZ:BZ,0),1),MONTH(F253)),YEAR(F253),G253),""))</f>
        <v/>
      </c>
      <c r="I253" s="4"/>
      <c r="J253" s="66"/>
      <c r="K253" s="66"/>
      <c r="L253" s="66"/>
      <c r="M253" s="2" t="str">
        <f>IFERROR(INDEX('padron cfe'!C:C,MATCH(DATOS!C253,'padron cfe'!A:A,0),1),"")</f>
        <v/>
      </c>
      <c r="N253" s="66" t="str">
        <f>IFERROR(IF(BT253="","",IF(INDEX(N$1:N252,MATCH(BT253,BT$1:BT252,0),1)=0,"",INDEX(N$1:N252,MATCH(BT253,BT$1:BT252,0),1))),"")</f>
        <v/>
      </c>
      <c r="O253" s="66" t="str">
        <f>IFERROR(IF(BT253="","",IF(INDEX(O$1:O252,MATCH(BT253,BT$1:BT252,0),1)=0,"",INDEX(O$1:O252,MATCH(BT253,BT$1:BT252,0),1))),"")</f>
        <v/>
      </c>
      <c r="P253" s="4"/>
      <c r="Q253" s="2"/>
      <c r="R253" s="66"/>
      <c r="T253" s="66"/>
      <c r="U253" s="5" t="str">
        <f>IFERROR(IF(INDEX(U$1:U252,MATCH(T253,T$1:T252,0),1)=0,"",INDEX(U$1:U252,MATCH(T253,T$1:T252,0),1)),"")</f>
        <v/>
      </c>
      <c r="V253" s="66"/>
      <c r="W253" s="5" t="str">
        <f>IFERROR(IF(INDEX(W$1:W252,MATCH(V253,V$1:V252,0),1)=0,"",INDEX(W$1:W252,MATCH(V253,V$1:V252,0),1)),"")</f>
        <v/>
      </c>
      <c r="X253" s="2" t="str">
        <f>IFERROR(INDEX('padron cfe'!D:D,MATCH(DATOS!C253,'padron cfe'!A:A,0),1),"")</f>
        <v/>
      </c>
      <c r="Y253" s="4"/>
      <c r="Z253" s="4"/>
      <c r="AA253" s="4"/>
      <c r="AB253" s="4"/>
      <c r="AC253" s="6" t="s">
        <v>157</v>
      </c>
      <c r="AD253" s="4"/>
      <c r="AE253" s="4" t="str">
        <f t="shared" si="52"/>
        <v/>
      </c>
      <c r="AF253" s="4"/>
      <c r="AG253" s="4"/>
      <c r="AH253" s="4"/>
      <c r="AI253" s="2" t="str">
        <f>IFERROR(IF(INDEX(AI$1:AI252,MATCH(BT253,BT$1:BT252,0),1)=0,"",INDEX(AI$1:AI252,MATCH(BT253,BT$1:BT252,0),1)),"")</f>
        <v/>
      </c>
      <c r="AJ253" s="2" t="str">
        <f>IFERROR(IF(INDEX(AJ$1:AJ252,MATCH(BT253,BT$1:BT252,0),1)=0,"",INDEX(AJ$1:AJ252,MATCH(BT253,BT$1:BT252,0),1)),"")</f>
        <v/>
      </c>
      <c r="AK253" s="2" t="str">
        <f>IFERROR(IF(INDEX(AK$1:AK252,MATCH(BT253,BT$1:BT252,0),1)=0,"",INDEX(AK$1:AK252,MATCH(BT253,BT$1:BT252,0),1)),"")</f>
        <v/>
      </c>
      <c r="AL253" s="31"/>
      <c r="AM253" s="31"/>
      <c r="AN253" s="2"/>
      <c r="AO253" s="4"/>
      <c r="AP253" s="4"/>
      <c r="AQ253" s="4"/>
      <c r="AR253" s="4"/>
      <c r="AS253" s="4"/>
      <c r="AT253" s="4"/>
      <c r="AU253" s="4"/>
      <c r="AV253" s="4"/>
      <c r="AW253" s="4"/>
      <c r="AY253" s="7"/>
      <c r="AZ253" s="47"/>
      <c r="BA253" s="66"/>
      <c r="BB253" s="66"/>
      <c r="BC253" s="66"/>
      <c r="BD253" s="78"/>
      <c r="BE253" s="66"/>
      <c r="BF253" s="66"/>
      <c r="BG253" s="4"/>
      <c r="BH253" s="69"/>
      <c r="BI253" s="4"/>
      <c r="BJ253" s="4"/>
      <c r="BK253" s="9"/>
      <c r="BL253" s="7"/>
      <c r="BM253" s="7"/>
      <c r="BN253" s="7"/>
      <c r="BO253" s="286"/>
      <c r="BP253" s="22"/>
      <c r="BQ253" s="7" t="str">
        <f t="shared" ca="1" si="53"/>
        <v/>
      </c>
      <c r="BR253" s="75" t="str">
        <f t="shared" si="54"/>
        <v/>
      </c>
      <c r="BS253" s="75" t="str">
        <f t="shared" si="55"/>
        <v/>
      </c>
      <c r="BT253" s="5" t="str">
        <f t="shared" si="56"/>
        <v/>
      </c>
      <c r="BU253" s="79" t="str">
        <f t="shared" si="57"/>
        <v/>
      </c>
      <c r="BV253" s="79" t="str">
        <f t="shared" si="58"/>
        <v/>
      </c>
      <c r="BW253" s="79" t="str">
        <f t="shared" si="59"/>
        <v/>
      </c>
      <c r="CC253" s="4" t="str">
        <f>IF(IFERROR(VLOOKUP(C253,C254:C$1993,1,0),"")="","",COUNTIF(C:C,C253))</f>
        <v/>
      </c>
      <c r="CG253" s="5" t="str">
        <f>IF(B253="","",IF(CC253="",1+(MAX(CG$2:CG252)),""))</f>
        <v/>
      </c>
      <c r="CH253" s="5" t="str">
        <f t="shared" si="60"/>
        <v/>
      </c>
      <c r="CI253" s="5" t="str">
        <f t="shared" si="61"/>
        <v/>
      </c>
      <c r="CJ253" s="14" t="str">
        <f t="shared" si="62"/>
        <v/>
      </c>
      <c r="CK253" s="25"/>
      <c r="CL253" s="15"/>
      <c r="CM253" s="5" t="str">
        <f t="shared" si="68"/>
        <v/>
      </c>
      <c r="CP253" s="5" t="str">
        <f t="shared" si="64"/>
        <v/>
      </c>
      <c r="CQ253" s="5" t="str">
        <f>IF(BT253="","",IFERROR(IF(VLOOKUP(BT253,BT$2:BT252,1,0)=0,"",""),BT253))</f>
        <v/>
      </c>
      <c r="CR253" s="22" t="str">
        <f>IF(CQ253="","",(IFERROR(VLOOKUP(MID(CQ253,1,1),$DI$2:DM$28,3,0),0)+IFERROR(VLOOKUP(MID(CQ253,2,1),DI$2:DM$28,4,0),0)+IFERROR(VLOOKUP(MID(CQ253,3,1),DI$2:DM$28,5,0),0)+(ROW(CQ253)/1000000000000)))</f>
        <v/>
      </c>
      <c r="CT253" s="5">
        <v>252</v>
      </c>
      <c r="CU253" s="5" t="str">
        <f>IFERROR(VLOOKUP(CT253,CP$2:CQ1329,2,0),"")</f>
        <v/>
      </c>
      <c r="DO253" s="5" t="e">
        <f>IF(REPORTE!AH$2="si",IF(C253=VALUE(REPORTE!C$22),IF(SUM(DO254:DO$1993),CONCATENATE(INT(B253),", "),INT(B253)),""),IF(C253=VALUE(REPORTE!C$21),IF(SUM(DO254:DO$1993),CONCATENATE(INT(B253),", "),INT(B253)),""))</f>
        <v>#VALUE!</v>
      </c>
    </row>
    <row r="254" spans="1:120" s="5" customFormat="1" ht="15" customHeight="1" x14ac:dyDescent="0.25">
      <c r="A254" s="4" t="str">
        <f t="shared" ca="1" si="51"/>
        <v/>
      </c>
      <c r="B254" s="6"/>
      <c r="C254" s="8"/>
      <c r="D254" s="1" t="str">
        <f>IFERROR(INDEX('padron cfe'!B:B,MATCH(DATOS!C254,'padron cfe'!A:A,0),1),"")</f>
        <v/>
      </c>
      <c r="E254" s="1"/>
      <c r="F254" s="7"/>
      <c r="G254" s="9" t="s">
        <v>157</v>
      </c>
      <c r="H254" s="5" t="str">
        <f>IF(F254="","",IFERROR(CONCATENATE("PEUA",VLOOKUP(ESTADO,REPORTE!AV$2:AW$33,2,0),DIDTRITO_FORM,CADER_FORM,IFERROR(INDEX(CA:CA,MATCH(DAY(F254),BZ:BZ,0),1),DAY(F254)),IFERROR(INDEX(CA:CA,MATCH(MONTH(F254),BZ:BZ,0),1),MONTH(F254)),YEAR(F254),G254),""))</f>
        <v/>
      </c>
      <c r="I254" s="4"/>
      <c r="J254" s="66"/>
      <c r="K254" s="66"/>
      <c r="L254" s="66"/>
      <c r="M254" s="2" t="str">
        <f>IFERROR(INDEX('padron cfe'!C:C,MATCH(DATOS!C254,'padron cfe'!A:A,0),1),"")</f>
        <v/>
      </c>
      <c r="N254" s="66" t="str">
        <f>IFERROR(IF(BT254="","",IF(INDEX(N$1:N253,MATCH(BT254,BT$1:BT253,0),1)=0,"",INDEX(N$1:N253,MATCH(BT254,BT$1:BT253,0),1))),"")</f>
        <v/>
      </c>
      <c r="O254" s="66" t="str">
        <f>IFERROR(IF(BT254="","",IF(INDEX(O$1:O253,MATCH(BT254,BT$1:BT253,0),1)=0,"",INDEX(O$1:O253,MATCH(BT254,BT$1:BT253,0),1))),"")</f>
        <v/>
      </c>
      <c r="P254" s="4"/>
      <c r="Q254" s="2"/>
      <c r="R254" s="66"/>
      <c r="T254" s="66"/>
      <c r="U254" s="5" t="str">
        <f>IFERROR(IF(INDEX(U$1:U253,MATCH(T254,T$1:T253,0),1)=0,"",INDEX(U$1:U253,MATCH(T254,T$1:T253,0),1)),"")</f>
        <v/>
      </c>
      <c r="V254" s="66"/>
      <c r="W254" s="5" t="str">
        <f>IFERROR(IF(INDEX(W$1:W253,MATCH(V254,V$1:V253,0),1)=0,"",INDEX(W$1:W253,MATCH(V254,V$1:V253,0),1)),"")</f>
        <v/>
      </c>
      <c r="X254" s="2" t="str">
        <f>IFERROR(INDEX('padron cfe'!D:D,MATCH(DATOS!C254,'padron cfe'!A:A,0),1),"")</f>
        <v/>
      </c>
      <c r="Y254" s="4"/>
      <c r="Z254" s="4"/>
      <c r="AA254" s="4"/>
      <c r="AB254" s="4"/>
      <c r="AC254" s="6" t="s">
        <v>157</v>
      </c>
      <c r="AD254" s="4"/>
      <c r="AE254" s="4" t="str">
        <f t="shared" si="52"/>
        <v/>
      </c>
      <c r="AF254" s="4"/>
      <c r="AG254" s="4"/>
      <c r="AH254" s="4"/>
      <c r="AI254" s="2" t="str">
        <f>IFERROR(IF(INDEX(AI$1:AI253,MATCH(BT254,BT$1:BT253,0),1)=0,"",INDEX(AI$1:AI253,MATCH(BT254,BT$1:BT253,0),1)),"")</f>
        <v/>
      </c>
      <c r="AJ254" s="2" t="str">
        <f>IFERROR(IF(INDEX(AJ$1:AJ253,MATCH(BT254,BT$1:BT253,0),1)=0,"",INDEX(AJ$1:AJ253,MATCH(BT254,BT$1:BT253,0),1)),"")</f>
        <v/>
      </c>
      <c r="AK254" s="2" t="str">
        <f>IFERROR(IF(INDEX(AK$1:AK253,MATCH(BT254,BT$1:BT253,0),1)=0,"",INDEX(AK$1:AK253,MATCH(BT254,BT$1:BT253,0),1)),"")</f>
        <v/>
      </c>
      <c r="AL254" s="31"/>
      <c r="AM254" s="31"/>
      <c r="AN254" s="2"/>
      <c r="AO254" s="4"/>
      <c r="AP254" s="4"/>
      <c r="AQ254" s="4"/>
      <c r="AR254" s="4"/>
      <c r="AS254" s="4"/>
      <c r="AT254" s="4"/>
      <c r="AU254" s="4"/>
      <c r="AV254" s="4"/>
      <c r="AW254" s="4"/>
      <c r="AY254" s="7"/>
      <c r="AZ254" s="47"/>
      <c r="BA254" s="66"/>
      <c r="BB254" s="66"/>
      <c r="BC254" s="66"/>
      <c r="BD254" s="78"/>
      <c r="BE254" s="66"/>
      <c r="BF254" s="66"/>
      <c r="BG254" s="4"/>
      <c r="BH254" s="69"/>
      <c r="BI254" s="4"/>
      <c r="BJ254" s="4"/>
      <c r="BK254" s="9" t="s">
        <v>157</v>
      </c>
      <c r="BL254" s="7"/>
      <c r="BM254" s="7"/>
      <c r="BN254" s="7"/>
      <c r="BO254" s="286"/>
      <c r="BP254" s="22"/>
      <c r="BQ254" s="7" t="str">
        <f t="shared" ca="1" si="53"/>
        <v/>
      </c>
      <c r="BR254" s="75" t="str">
        <f t="shared" si="54"/>
        <v/>
      </c>
      <c r="BS254" s="75" t="str">
        <f t="shared" si="55"/>
        <v/>
      </c>
      <c r="BT254" s="5" t="str">
        <f t="shared" si="56"/>
        <v/>
      </c>
      <c r="BU254" s="79" t="str">
        <f t="shared" si="57"/>
        <v/>
      </c>
      <c r="BV254" s="79" t="str">
        <f t="shared" si="58"/>
        <v/>
      </c>
      <c r="BW254" s="79" t="str">
        <f t="shared" si="59"/>
        <v/>
      </c>
      <c r="CC254" s="4" t="str">
        <f>IF(IFERROR(VLOOKUP(C254,C255:C$1993,1,0),"")="","",COUNTIF(C:C,C254))</f>
        <v/>
      </c>
      <c r="CG254" s="5" t="str">
        <f>IF(B254="","",IF(CC254="",1+(MAX(CG$2:CG253)),""))</f>
        <v/>
      </c>
      <c r="CH254" s="5" t="str">
        <f t="shared" si="60"/>
        <v/>
      </c>
      <c r="CI254" s="5" t="str">
        <f t="shared" si="61"/>
        <v/>
      </c>
      <c r="CJ254" s="14" t="str">
        <f t="shared" si="62"/>
        <v/>
      </c>
      <c r="CK254" s="25"/>
      <c r="CL254" s="15"/>
      <c r="CM254" s="5" t="str">
        <f t="shared" si="68"/>
        <v/>
      </c>
      <c r="CP254" s="5" t="str">
        <f t="shared" si="64"/>
        <v/>
      </c>
      <c r="CQ254" s="5" t="str">
        <f>IF(BT254="","",IFERROR(IF(VLOOKUP(BT254,BT$2:BT253,1,0)=0,"",""),BT254))</f>
        <v/>
      </c>
      <c r="CR254" s="22" t="str">
        <f>IF(CQ254="","",(IFERROR(VLOOKUP(MID(CQ254,1,1),$DI$2:DM$28,3,0),0)+IFERROR(VLOOKUP(MID(CQ254,2,1),DI$2:DM$28,4,0),0)+IFERROR(VLOOKUP(MID(CQ254,3,1),DI$2:DM$28,5,0),0)+(ROW(CQ254)/1000000000000)))</f>
        <v/>
      </c>
      <c r="CT254" s="5">
        <v>253</v>
      </c>
      <c r="CU254" s="5" t="str">
        <f>IFERROR(VLOOKUP(CT254,CP$2:CQ1330,2,0),"")</f>
        <v/>
      </c>
      <c r="DO254" s="5" t="e">
        <f>IF(REPORTE!AH$2="si",IF(C254=VALUE(REPORTE!C$22),IF(SUM(DO255:DO$1993),CONCATENATE(INT(B254),", "),INT(B254)),""),IF(C254=VALUE(REPORTE!C$21),IF(SUM(DO255:DO$1993),CONCATENATE(INT(B254),", "),INT(B254)),""))</f>
        <v>#VALUE!</v>
      </c>
      <c r="DP254" s="5" t="e">
        <f>CONCATENATE(DO254,DO255,DO256,DO257,DO258,DO259,DO260,DO261,DO262,DO263,DO264,DO265,DO266,DO267,DO268,DO269,DO270,DO271,DO272,DO273,DO274,DO275,DO276,DO277,DO278,DO279,DO280,DO281,DO282,DO283,DO284,DO285,DO286,DO287,DO288,DO289,DO290,DO291,DO292,DO293,DO294,DO295)</f>
        <v>#VALUE!</v>
      </c>
    </row>
    <row r="255" spans="1:120" s="5" customFormat="1" ht="15" customHeight="1" x14ac:dyDescent="0.25">
      <c r="A255" s="4" t="str">
        <f t="shared" ca="1" si="51"/>
        <v/>
      </c>
      <c r="B255" s="6"/>
      <c r="C255" s="8"/>
      <c r="D255" s="1" t="str">
        <f>IFERROR(INDEX('padron cfe'!B:B,MATCH(DATOS!C255,'padron cfe'!A:A,0),1),"")</f>
        <v/>
      </c>
      <c r="E255" s="1"/>
      <c r="F255" s="7"/>
      <c r="G255" s="9" t="s">
        <v>157</v>
      </c>
      <c r="H255" s="5" t="str">
        <f>IF(F255="","",IFERROR(CONCATENATE("PEUA",VLOOKUP(ESTADO,REPORTE!AV$2:AW$33,2,0),DIDTRITO_FORM,CADER_FORM,IFERROR(INDEX(CA:CA,MATCH(DAY(F255),BZ:BZ,0),1),DAY(F255)),IFERROR(INDEX(CA:CA,MATCH(MONTH(F255),BZ:BZ,0),1),MONTH(F255)),YEAR(F255),G255),""))</f>
        <v/>
      </c>
      <c r="I255" s="4"/>
      <c r="J255" s="66"/>
      <c r="K255" s="66"/>
      <c r="L255" s="66"/>
      <c r="M255" s="2" t="str">
        <f>IFERROR(INDEX('padron cfe'!C:C,MATCH(DATOS!C255,'padron cfe'!A:A,0),1),"")</f>
        <v/>
      </c>
      <c r="N255" s="66" t="str">
        <f>IFERROR(IF(BT255="","",IF(INDEX(N$1:N254,MATCH(BT255,BT$1:BT254,0),1)=0,"",INDEX(N$1:N254,MATCH(BT255,BT$1:BT254,0),1))),"")</f>
        <v/>
      </c>
      <c r="O255" s="66" t="str">
        <f>IFERROR(IF(BT255="","",IF(INDEX(O$1:O254,MATCH(BT255,BT$1:BT254,0),1)=0,"",INDEX(O$1:O254,MATCH(BT255,BT$1:BT254,0),1))),"")</f>
        <v/>
      </c>
      <c r="P255" s="4"/>
      <c r="Q255" s="2"/>
      <c r="R255" s="66"/>
      <c r="T255" s="66"/>
      <c r="U255" s="5" t="str">
        <f>IFERROR(IF(INDEX(U$1:U254,MATCH(T255,T$1:T254,0),1)=0,"",INDEX(U$1:U254,MATCH(T255,T$1:T254,0),1)),"")</f>
        <v/>
      </c>
      <c r="V255" s="66"/>
      <c r="W255" s="5" t="str">
        <f>IFERROR(IF(INDEX(W$1:W254,MATCH(V255,V$1:V254,0),1)=0,"",INDEX(W$1:W254,MATCH(V255,V$1:V254,0),1)),"")</f>
        <v/>
      </c>
      <c r="X255" s="2" t="str">
        <f>IFERROR(INDEX('padron cfe'!D:D,MATCH(DATOS!C255,'padron cfe'!A:A,0),1),"")</f>
        <v/>
      </c>
      <c r="Y255" s="4"/>
      <c r="Z255" s="4"/>
      <c r="AA255" s="4"/>
      <c r="AB255" s="4"/>
      <c r="AC255" s="6" t="s">
        <v>157</v>
      </c>
      <c r="AD255" s="4"/>
      <c r="AE255" s="4" t="str">
        <f t="shared" si="52"/>
        <v/>
      </c>
      <c r="AF255" s="4"/>
      <c r="AG255" s="4"/>
      <c r="AH255" s="4"/>
      <c r="AI255" s="2" t="str">
        <f>IFERROR(IF(INDEX(AI$1:AI254,MATCH(BT255,BT$1:BT254,0),1)=0,"",INDEX(AI$1:AI254,MATCH(BT255,BT$1:BT254,0),1)),"")</f>
        <v/>
      </c>
      <c r="AJ255" s="2" t="str">
        <f>IFERROR(IF(INDEX(AJ$1:AJ254,MATCH(BT255,BT$1:BT254,0),1)=0,"",INDEX(AJ$1:AJ254,MATCH(BT255,BT$1:BT254,0),1)),"")</f>
        <v/>
      </c>
      <c r="AK255" s="2" t="str">
        <f>IFERROR(IF(INDEX(AK$1:AK254,MATCH(BT255,BT$1:BT254,0),1)=0,"",INDEX(AK$1:AK254,MATCH(BT255,BT$1:BT254,0),1)),"")</f>
        <v/>
      </c>
      <c r="AL255" s="31"/>
      <c r="AM255" s="31"/>
      <c r="AN255" s="2"/>
      <c r="AO255" s="4"/>
      <c r="AP255" s="4"/>
      <c r="AQ255" s="4"/>
      <c r="AR255" s="4"/>
      <c r="AS255" s="4"/>
      <c r="AT255" s="4"/>
      <c r="AU255" s="4"/>
      <c r="AV255" s="4"/>
      <c r="AW255" s="4"/>
      <c r="AY255" s="7"/>
      <c r="AZ255" s="47"/>
      <c r="BA255" s="66"/>
      <c r="BB255" s="66"/>
      <c r="BC255" s="66"/>
      <c r="BD255" s="78"/>
      <c r="BE255" s="66"/>
      <c r="BF255" s="66"/>
      <c r="BG255" s="4"/>
      <c r="BH255" s="69"/>
      <c r="BI255" s="4"/>
      <c r="BJ255" s="4"/>
      <c r="BK255" s="9"/>
      <c r="BL255" s="7"/>
      <c r="BM255" s="7"/>
      <c r="BN255" s="7"/>
      <c r="BO255" s="286"/>
      <c r="BP255" s="22"/>
      <c r="BQ255" s="7" t="str">
        <f t="shared" ca="1" si="53"/>
        <v/>
      </c>
      <c r="BR255" s="75" t="str">
        <f t="shared" si="54"/>
        <v/>
      </c>
      <c r="BS255" s="75" t="str">
        <f t="shared" si="55"/>
        <v/>
      </c>
      <c r="BT255" s="5" t="str">
        <f t="shared" si="56"/>
        <v/>
      </c>
      <c r="BU255" s="79" t="str">
        <f t="shared" si="57"/>
        <v/>
      </c>
      <c r="BV255" s="79" t="str">
        <f t="shared" si="58"/>
        <v/>
      </c>
      <c r="BW255" s="79" t="str">
        <f t="shared" si="59"/>
        <v/>
      </c>
      <c r="CC255" s="4" t="str">
        <f>IF(IFERROR(VLOOKUP(C255,C256:C$1993,1,0),"")="","",COUNTIF(C:C,C255))</f>
        <v/>
      </c>
      <c r="CG255" s="5" t="str">
        <f>IF(B255="","",IF(CC255="",1+(MAX(CG$2:CG254)),""))</f>
        <v/>
      </c>
      <c r="CH255" s="5" t="str">
        <f t="shared" si="60"/>
        <v/>
      </c>
      <c r="CI255" s="5" t="str">
        <f t="shared" si="61"/>
        <v/>
      </c>
      <c r="CJ255" s="14" t="str">
        <f t="shared" si="62"/>
        <v/>
      </c>
      <c r="CK255" s="25"/>
      <c r="CL255" s="15"/>
      <c r="CM255" s="5" t="str">
        <f t="shared" si="68"/>
        <v/>
      </c>
      <c r="CP255" s="5" t="str">
        <f t="shared" si="64"/>
        <v/>
      </c>
      <c r="CQ255" s="5" t="str">
        <f>IF(BT255="","",IFERROR(IF(VLOOKUP(BT255,BT$2:BT254,1,0)=0,"",""),BT255))</f>
        <v/>
      </c>
      <c r="CR255" s="22" t="str">
        <f>IF(CQ255="","",(IFERROR(VLOOKUP(MID(CQ255,1,1),$DI$2:DM$28,3,0),0)+IFERROR(VLOOKUP(MID(CQ255,2,1),DI$2:DM$28,4,0),0)+IFERROR(VLOOKUP(MID(CQ255,3,1),DI$2:DM$28,5,0),0)+(ROW(CQ255)/1000000000000)))</f>
        <v/>
      </c>
      <c r="CT255" s="5">
        <v>254</v>
      </c>
      <c r="CU255" s="5" t="str">
        <f>IFERROR(VLOOKUP(CT255,CP$2:CQ1331,2,0),"")</f>
        <v/>
      </c>
      <c r="DO255" s="5" t="e">
        <f>IF(REPORTE!AH$2="si",IF(C255=VALUE(REPORTE!C$22),IF(SUM(DO256:DO$1993),CONCATENATE(INT(B255),", "),INT(B255)),""),IF(C255=VALUE(REPORTE!C$21),IF(SUM(DO256:DO$1993),CONCATENATE(INT(B255),", "),INT(B255)),""))</f>
        <v>#VALUE!</v>
      </c>
    </row>
    <row r="256" spans="1:120" s="5" customFormat="1" ht="15" customHeight="1" x14ac:dyDescent="0.25">
      <c r="A256" s="4" t="str">
        <f t="shared" ca="1" si="51"/>
        <v/>
      </c>
      <c r="B256" s="6"/>
      <c r="C256" s="8"/>
      <c r="D256" s="1" t="str">
        <f>IFERROR(INDEX('padron cfe'!B:B,MATCH(DATOS!C256,'padron cfe'!A:A,0),1),"")</f>
        <v/>
      </c>
      <c r="E256" s="1"/>
      <c r="F256" s="7"/>
      <c r="G256" s="9" t="s">
        <v>157</v>
      </c>
      <c r="H256" s="5" t="str">
        <f>IF(F256="","",IFERROR(CONCATENATE("PEUA",VLOOKUP(ESTADO,REPORTE!AV$2:AW$33,2,0),DIDTRITO_FORM,CADER_FORM,IFERROR(INDEX(CA:CA,MATCH(DAY(F256),BZ:BZ,0),1),DAY(F256)),IFERROR(INDEX(CA:CA,MATCH(MONTH(F256),BZ:BZ,0),1),MONTH(F256)),YEAR(F256),G256),""))</f>
        <v/>
      </c>
      <c r="I256" s="4"/>
      <c r="J256" s="66"/>
      <c r="K256" s="66"/>
      <c r="L256" s="66"/>
      <c r="M256" s="2" t="str">
        <f>IFERROR(INDEX('padron cfe'!C:C,MATCH(DATOS!C256,'padron cfe'!A:A,0),1),"")</f>
        <v/>
      </c>
      <c r="N256" s="66" t="str">
        <f>IFERROR(IF(BT256="","",IF(INDEX(N$1:N255,MATCH(BT256,BT$1:BT255,0),1)=0,"",INDEX(N$1:N255,MATCH(BT256,BT$1:BT255,0),1))),"")</f>
        <v/>
      </c>
      <c r="O256" s="66" t="str">
        <f>IFERROR(IF(BT256="","",IF(INDEX(O$1:O255,MATCH(BT256,BT$1:BT255,0),1)=0,"",INDEX(O$1:O255,MATCH(BT256,BT$1:BT255,0),1))),"")</f>
        <v/>
      </c>
      <c r="P256" s="4"/>
      <c r="Q256" s="2"/>
      <c r="R256" s="66"/>
      <c r="T256" s="66"/>
      <c r="U256" s="5" t="str">
        <f>IFERROR(IF(INDEX(U$1:U255,MATCH(T256,T$1:T255,0),1)=0,"",INDEX(U$1:U255,MATCH(T256,T$1:T255,0),1)),"")</f>
        <v/>
      </c>
      <c r="V256" s="66"/>
      <c r="W256" s="5" t="str">
        <f>IFERROR(IF(INDEX(W$1:W255,MATCH(V256,V$1:V255,0),1)=0,"",INDEX(W$1:W255,MATCH(V256,V$1:V255,0),1)),"")</f>
        <v/>
      </c>
      <c r="X256" s="2" t="str">
        <f>IFERROR(INDEX('padron cfe'!D:D,MATCH(DATOS!C256,'padron cfe'!A:A,0),1),"")</f>
        <v/>
      </c>
      <c r="Y256" s="4"/>
      <c r="Z256" s="4"/>
      <c r="AA256" s="4"/>
      <c r="AB256" s="4"/>
      <c r="AC256" s="6" t="s">
        <v>157</v>
      </c>
      <c r="AD256" s="4"/>
      <c r="AE256" s="4" t="str">
        <f t="shared" si="52"/>
        <v/>
      </c>
      <c r="AF256" s="4"/>
      <c r="AG256" s="4"/>
      <c r="AH256" s="4"/>
      <c r="AI256" s="2" t="str">
        <f>IFERROR(IF(INDEX(AI$1:AI255,MATCH(BT256,BT$1:BT255,0),1)=0,"",INDEX(AI$1:AI255,MATCH(BT256,BT$1:BT255,0),1)),"")</f>
        <v/>
      </c>
      <c r="AJ256" s="2" t="str">
        <f>IFERROR(IF(INDEX(AJ$1:AJ255,MATCH(BT256,BT$1:BT255,0),1)=0,"",INDEX(AJ$1:AJ255,MATCH(BT256,BT$1:BT255,0),1)),"")</f>
        <v/>
      </c>
      <c r="AK256" s="2" t="str">
        <f>IFERROR(IF(INDEX(AK$1:AK255,MATCH(BT256,BT$1:BT255,0),1)=0,"",INDEX(AK$1:AK255,MATCH(BT256,BT$1:BT255,0),1)),"")</f>
        <v/>
      </c>
      <c r="AL256" s="31"/>
      <c r="AM256" s="31"/>
      <c r="AN256" s="2"/>
      <c r="AO256" s="4"/>
      <c r="AP256" s="4"/>
      <c r="AQ256" s="4"/>
      <c r="AR256" s="4"/>
      <c r="AS256" s="4"/>
      <c r="AT256" s="4"/>
      <c r="AU256" s="4"/>
      <c r="AV256" s="4"/>
      <c r="AW256" s="4"/>
      <c r="AY256" s="7"/>
      <c r="AZ256" s="47"/>
      <c r="BA256" s="66"/>
      <c r="BB256" s="66"/>
      <c r="BC256" s="66"/>
      <c r="BD256" s="78"/>
      <c r="BE256" s="66"/>
      <c r="BF256" s="66"/>
      <c r="BG256" s="4"/>
      <c r="BH256" s="69"/>
      <c r="BI256" s="4"/>
      <c r="BJ256" s="4"/>
      <c r="BK256" s="9" t="s">
        <v>157</v>
      </c>
      <c r="BL256" s="7"/>
      <c r="BM256" s="7"/>
      <c r="BN256" s="7"/>
      <c r="BO256" s="286"/>
      <c r="BP256" s="22"/>
      <c r="BQ256" s="7" t="str">
        <f t="shared" ca="1" si="53"/>
        <v/>
      </c>
      <c r="BR256" s="75" t="str">
        <f t="shared" si="54"/>
        <v/>
      </c>
      <c r="BS256" s="75" t="str">
        <f t="shared" si="55"/>
        <v/>
      </c>
      <c r="BT256" s="5" t="str">
        <f t="shared" si="56"/>
        <v/>
      </c>
      <c r="BU256" s="79" t="str">
        <f t="shared" si="57"/>
        <v/>
      </c>
      <c r="BV256" s="79" t="str">
        <f t="shared" si="58"/>
        <v/>
      </c>
      <c r="BW256" s="79" t="str">
        <f t="shared" si="59"/>
        <v/>
      </c>
      <c r="CC256" s="4" t="str">
        <f>IF(IFERROR(VLOOKUP(C256,C257:C$1993,1,0),"")="","",COUNTIF(C:C,C256))</f>
        <v/>
      </c>
      <c r="CG256" s="5" t="str">
        <f>IF(B256="","",IF(CC256="",1+(MAX(CG$2:CG255)),""))</f>
        <v/>
      </c>
      <c r="CH256" s="5" t="str">
        <f t="shared" si="60"/>
        <v/>
      </c>
      <c r="CI256" s="5" t="str">
        <f t="shared" si="61"/>
        <v/>
      </c>
      <c r="CJ256" s="14" t="str">
        <f t="shared" si="62"/>
        <v/>
      </c>
      <c r="CK256" s="25"/>
      <c r="CL256" s="15"/>
      <c r="CM256" s="5" t="str">
        <f t="shared" si="68"/>
        <v/>
      </c>
      <c r="CP256" s="5" t="str">
        <f t="shared" si="64"/>
        <v/>
      </c>
      <c r="CQ256" s="5" t="str">
        <f>IF(BT256="","",IFERROR(IF(VLOOKUP(BT256,BT$2:BT255,1,0)=0,"",""),BT256))</f>
        <v/>
      </c>
      <c r="CR256" s="22" t="str">
        <f>IF(CQ256="","",(IFERROR(VLOOKUP(MID(CQ256,1,1),$DI$2:DM$28,3,0),0)+IFERROR(VLOOKUP(MID(CQ256,2,1),DI$2:DM$28,4,0),0)+IFERROR(VLOOKUP(MID(CQ256,3,1),DI$2:DM$28,5,0),0)+(ROW(CQ256)/1000000000000)))</f>
        <v/>
      </c>
      <c r="CT256" s="5">
        <v>255</v>
      </c>
      <c r="CU256" s="5" t="str">
        <f>IFERROR(VLOOKUP(CT256,CP$2:CQ1332,2,0),"")</f>
        <v/>
      </c>
      <c r="DO256" s="5" t="e">
        <f>IF(REPORTE!AH$2="si",IF(C256=VALUE(REPORTE!C$22),IF(SUM(DO257:DO$1993),CONCATENATE(INT(B256),", "),INT(B256)),""),IF(C256=VALUE(REPORTE!C$21),IF(SUM(DO257:DO$1993),CONCATENATE(INT(B256),", "),INT(B256)),""))</f>
        <v>#VALUE!</v>
      </c>
    </row>
    <row r="257" spans="1:119" s="5" customFormat="1" ht="15" customHeight="1" x14ac:dyDescent="0.25">
      <c r="A257" s="4" t="str">
        <f t="shared" ca="1" si="51"/>
        <v/>
      </c>
      <c r="B257" s="6"/>
      <c r="C257" s="8"/>
      <c r="D257" s="1" t="str">
        <f>IFERROR(INDEX('padron cfe'!B:B,MATCH(DATOS!C257,'padron cfe'!A:A,0),1),"")</f>
        <v/>
      </c>
      <c r="E257" s="1"/>
      <c r="F257" s="7"/>
      <c r="G257" s="9" t="s">
        <v>157</v>
      </c>
      <c r="H257" s="5" t="str">
        <f>IF(F257="","",IFERROR(CONCATENATE("PEUA",VLOOKUP(ESTADO,REPORTE!AV$2:AW$33,2,0),DIDTRITO_FORM,CADER_FORM,IFERROR(INDEX(CA:CA,MATCH(DAY(F257),BZ:BZ,0),1),DAY(F257)),IFERROR(INDEX(CA:CA,MATCH(MONTH(F257),BZ:BZ,0),1),MONTH(F257)),YEAR(F257),G257),""))</f>
        <v/>
      </c>
      <c r="I257" s="4"/>
      <c r="J257" s="66"/>
      <c r="K257" s="66"/>
      <c r="L257" s="66"/>
      <c r="M257" s="2" t="str">
        <f>IFERROR(INDEX('padron cfe'!C:C,MATCH(DATOS!C257,'padron cfe'!A:A,0),1),"")</f>
        <v/>
      </c>
      <c r="N257" s="66" t="str">
        <f>IFERROR(IF(BT257="","",IF(INDEX(N$1:N256,MATCH(BT257,BT$1:BT256,0),1)=0,"",INDEX(N$1:N256,MATCH(BT257,BT$1:BT256,0),1))),"")</f>
        <v/>
      </c>
      <c r="O257" s="66" t="str">
        <f>IFERROR(IF(BT257="","",IF(INDEX(O$1:O256,MATCH(BT257,BT$1:BT256,0),1)=0,"",INDEX(O$1:O256,MATCH(BT257,BT$1:BT256,0),1))),"")</f>
        <v/>
      </c>
      <c r="P257" s="4"/>
      <c r="Q257" s="2"/>
      <c r="R257" s="66"/>
      <c r="T257" s="66"/>
      <c r="U257" s="5" t="str">
        <f>IFERROR(IF(INDEX(U$1:U256,MATCH(T257,T$1:T256,0),1)=0,"",INDEX(U$1:U256,MATCH(T257,T$1:T256,0),1)),"")</f>
        <v/>
      </c>
      <c r="V257" s="66"/>
      <c r="W257" s="5" t="str">
        <f>IFERROR(IF(INDEX(W$1:W256,MATCH(V257,V$1:V256,0),1)=0,"",INDEX(W$1:W256,MATCH(V257,V$1:V256,0),1)),"")</f>
        <v/>
      </c>
      <c r="X257" s="2" t="str">
        <f>IFERROR(INDEX('padron cfe'!D:D,MATCH(DATOS!C257,'padron cfe'!A:A,0),1),"")</f>
        <v/>
      </c>
      <c r="Y257" s="4"/>
      <c r="Z257" s="4"/>
      <c r="AA257" s="4"/>
      <c r="AB257" s="4"/>
      <c r="AC257" s="6" t="s">
        <v>157</v>
      </c>
      <c r="AD257" s="4"/>
      <c r="AE257" s="4" t="str">
        <f t="shared" si="52"/>
        <v/>
      </c>
      <c r="AF257" s="4"/>
      <c r="AG257" s="4"/>
      <c r="AH257" s="4"/>
      <c r="AI257" s="2" t="str">
        <f>IFERROR(IF(INDEX(AI$1:AI256,MATCH(BT257,BT$1:BT256,0),1)=0,"",INDEX(AI$1:AI256,MATCH(BT257,BT$1:BT256,0),1)),"")</f>
        <v/>
      </c>
      <c r="AJ257" s="2" t="str">
        <f>IFERROR(IF(INDEX(AJ$1:AJ256,MATCH(BT257,BT$1:BT256,0),1)=0,"",INDEX(AJ$1:AJ256,MATCH(BT257,BT$1:BT256,0),1)),"")</f>
        <v/>
      </c>
      <c r="AK257" s="2" t="str">
        <f>IFERROR(IF(INDEX(AK$1:AK256,MATCH(BT257,BT$1:BT256,0),1)=0,"",INDEX(AK$1:AK256,MATCH(BT257,BT$1:BT256,0),1)),"")</f>
        <v/>
      </c>
      <c r="AL257" s="31"/>
      <c r="AM257" s="31"/>
      <c r="AN257" s="2"/>
      <c r="AO257" s="4"/>
      <c r="AP257" s="4"/>
      <c r="AQ257" s="4"/>
      <c r="AR257" s="4"/>
      <c r="AS257" s="4"/>
      <c r="AT257" s="4"/>
      <c r="AU257" s="4"/>
      <c r="AV257" s="4"/>
      <c r="AW257" s="4"/>
      <c r="AY257" s="7"/>
      <c r="AZ257" s="47"/>
      <c r="BA257" s="66"/>
      <c r="BB257" s="66"/>
      <c r="BC257" s="66"/>
      <c r="BD257" s="78"/>
      <c r="BE257" s="66"/>
      <c r="BF257" s="66"/>
      <c r="BG257" s="4"/>
      <c r="BH257" s="69"/>
      <c r="BI257" s="4"/>
      <c r="BJ257" s="4"/>
      <c r="BK257" s="9"/>
      <c r="BL257" s="7"/>
      <c r="BM257" s="7"/>
      <c r="BN257" s="7"/>
      <c r="BO257" s="286"/>
      <c r="BP257" s="22"/>
      <c r="BQ257" s="7" t="str">
        <f t="shared" ca="1" si="53"/>
        <v/>
      </c>
      <c r="BR257" s="75" t="str">
        <f t="shared" si="54"/>
        <v/>
      </c>
      <c r="BS257" s="75" t="str">
        <f t="shared" si="55"/>
        <v/>
      </c>
      <c r="BT257" s="5" t="str">
        <f t="shared" si="56"/>
        <v/>
      </c>
      <c r="BU257" s="79" t="str">
        <f t="shared" si="57"/>
        <v/>
      </c>
      <c r="BV257" s="79" t="str">
        <f t="shared" si="58"/>
        <v/>
      </c>
      <c r="BW257" s="79" t="str">
        <f t="shared" si="59"/>
        <v/>
      </c>
      <c r="CC257" s="4" t="str">
        <f>IF(IFERROR(VLOOKUP(C257,C258:C$1993,1,0),"")="","",COUNTIF(C:C,C257))</f>
        <v/>
      </c>
      <c r="CG257" s="5" t="str">
        <f>IF(B257="","",IF(CC257="",1+(MAX(CG$2:CG256)),""))</f>
        <v/>
      </c>
      <c r="CH257" s="5" t="str">
        <f t="shared" si="60"/>
        <v/>
      </c>
      <c r="CI257" s="5" t="str">
        <f t="shared" si="61"/>
        <v/>
      </c>
      <c r="CJ257" s="14" t="str">
        <f t="shared" si="62"/>
        <v/>
      </c>
      <c r="CK257" s="25"/>
      <c r="CL257" s="15"/>
      <c r="CM257" s="5" t="str">
        <f t="shared" si="68"/>
        <v/>
      </c>
      <c r="CP257" s="5" t="str">
        <f t="shared" si="64"/>
        <v/>
      </c>
      <c r="CQ257" s="5" t="str">
        <f>IF(BT257="","",IFERROR(IF(VLOOKUP(BT257,BT$2:BT256,1,0)=0,"",""),BT257))</f>
        <v/>
      </c>
      <c r="CR257" s="22" t="str">
        <f>IF(CQ257="","",(IFERROR(VLOOKUP(MID(CQ257,1,1),$DI$2:DM$28,3,0),0)+IFERROR(VLOOKUP(MID(CQ257,2,1),DI$2:DM$28,4,0),0)+IFERROR(VLOOKUP(MID(CQ257,3,1),DI$2:DM$28,5,0),0)+(ROW(CQ257)/1000000000000)))</f>
        <v/>
      </c>
      <c r="CT257" s="5">
        <v>256</v>
      </c>
      <c r="CU257" s="5" t="str">
        <f>IFERROR(VLOOKUP(CT257,CP$2:CQ1333,2,0),"")</f>
        <v/>
      </c>
      <c r="DO257" s="5" t="e">
        <f>IF(REPORTE!AH$2="si",IF(C257=VALUE(REPORTE!C$22),IF(SUM(DO258:DO$1993),CONCATENATE(INT(B257),", "),INT(B257)),""),IF(C257=VALUE(REPORTE!C$21),IF(SUM(DO258:DO$1993),CONCATENATE(INT(B257),", "),INT(B257)),""))</f>
        <v>#VALUE!</v>
      </c>
    </row>
    <row r="258" spans="1:119" s="5" customFormat="1" ht="15" customHeight="1" x14ac:dyDescent="0.25">
      <c r="A258" s="4" t="str">
        <f t="shared" ref="A258:A321" ca="1" si="69">IF(OR(BS258="",BQ258="",BQ258="VENCIDO"),IF(B258="","",IF(LEN(B258)=1,"000"&amp;B258,IF(LEN(B258)=2,"00"&amp;B258,IF(LEN(B258)=3,"0"&amp;B258,B258)))),C258)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IF(F258="","",IFERROR(CONCATENATE("PEUA",VLOOKUP(ESTADO,REPORTE!AV$2:AW$33,2,0),DIDTRITO_FORM,CADER_FORM,IFERROR(INDEX(CA:CA,MATCH(DAY(F258),BZ:BZ,0),1),DAY(F258)),IFERROR(INDEX(CA:CA,MATCH(MONTH(F258),BZ:BZ,0),1),MONTH(F258)),YEAR(F258),G258),""))</f>
        <v/>
      </c>
      <c r="I258" s="4"/>
      <c r="J258" s="66"/>
      <c r="K258" s="66"/>
      <c r="L258" s="66"/>
      <c r="M258" s="2" t="str">
        <f>IFERROR(INDEX('padron cfe'!C:C,MATCH(DATOS!C258,'padron cfe'!A:A,0),1),"")</f>
        <v/>
      </c>
      <c r="N258" s="66" t="str">
        <f>IFERROR(IF(BT258="","",IF(INDEX(N$1:N257,MATCH(BT258,BT$1:BT257,0),1)=0,"",INDEX(N$1:N257,MATCH(BT258,BT$1:BT257,0),1))),"")</f>
        <v/>
      </c>
      <c r="O258" s="66" t="str">
        <f>IFERROR(IF(BT258="","",IF(INDEX(O$1:O257,MATCH(BT258,BT$1:BT257,0),1)=0,"",INDEX(O$1:O257,MATCH(BT258,BT$1:BT257,0),1))),"")</f>
        <v/>
      </c>
      <c r="P258" s="4"/>
      <c r="Q258" s="2"/>
      <c r="R258" s="66"/>
      <c r="T258" s="66"/>
      <c r="U258" s="5" t="str">
        <f>IFERROR(IF(INDEX(U$1:U257,MATCH(T258,T$1:T257,0),1)=0,"",INDEX(U$1:U257,MATCH(T258,T$1:T257,0),1)),"")</f>
        <v/>
      </c>
      <c r="V258" s="66"/>
      <c r="W258" s="5" t="str">
        <f>IFERROR(IF(INDEX(W$1:W257,MATCH(V258,V$1:V257,0),1)=0,"",INDEX(W$1:W257,MATCH(V258,V$1:V257,0),1)),"")</f>
        <v/>
      </c>
      <c r="X258" s="2" t="str">
        <f>IFERROR(INDEX('padron cfe'!D:D,MATCH(DATOS!C258,'padron cfe'!A:A,0),1),"")</f>
        <v/>
      </c>
      <c r="Y258" s="4"/>
      <c r="Z258" s="4"/>
      <c r="AA258" s="4"/>
      <c r="AB258" s="4"/>
      <c r="AC258" s="6" t="s">
        <v>157</v>
      </c>
      <c r="AD258" s="4"/>
      <c r="AE258" s="4" t="str">
        <f t="shared" ref="AE258:AE321" si="70">IF(AD258="","",(AD258*0.746*365*24)*0.75+438)</f>
        <v/>
      </c>
      <c r="AF258" s="4"/>
      <c r="AG258" s="4"/>
      <c r="AH258" s="4"/>
      <c r="AI258" s="2" t="str">
        <f>IFERROR(IF(INDEX(AI$1:AI257,MATCH(BT258,BT$1:BT257,0),1)=0,"",INDEX(AI$1:AI257,MATCH(BT258,BT$1:BT257,0),1)),"")</f>
        <v/>
      </c>
      <c r="AJ258" s="2" t="str">
        <f>IFERROR(IF(INDEX(AJ$1:AJ257,MATCH(BT258,BT$1:BT257,0),1)=0,"",INDEX(AJ$1:AJ257,MATCH(BT258,BT$1:BT257,0),1)),"")</f>
        <v/>
      </c>
      <c r="AK258" s="2" t="str">
        <f>IFERROR(IF(INDEX(AK$1:AK257,MATCH(BT258,BT$1:BT257,0),1)=0,"",INDEX(AK$1:AK257,MATCH(BT258,BT$1:BT257,0),1)),"")</f>
        <v/>
      </c>
      <c r="AL258" s="31"/>
      <c r="AM258" s="31"/>
      <c r="AN258" s="2"/>
      <c r="AO258" s="4"/>
      <c r="AP258" s="4"/>
      <c r="AQ258" s="4"/>
      <c r="AR258" s="4"/>
      <c r="AS258" s="4"/>
      <c r="AT258" s="4"/>
      <c r="AU258" s="4"/>
      <c r="AV258" s="4"/>
      <c r="AW258" s="4"/>
      <c r="AY258" s="7"/>
      <c r="AZ258" s="47"/>
      <c r="BA258" s="66"/>
      <c r="BB258" s="66"/>
      <c r="BC258" s="66"/>
      <c r="BD258" s="78"/>
      <c r="BE258" s="66"/>
      <c r="BF258" s="66"/>
      <c r="BG258" s="4"/>
      <c r="BH258" s="69"/>
      <c r="BI258" s="4"/>
      <c r="BJ258" s="4"/>
      <c r="BK258" s="9" t="s">
        <v>157</v>
      </c>
      <c r="BL258" s="7"/>
      <c r="BM258" s="7"/>
      <c r="BN258" s="7"/>
      <c r="BO258" s="286"/>
      <c r="BP258" s="22"/>
      <c r="BQ258" s="7" t="str">
        <f t="shared" ref="BQ258:BQ321" ca="1" si="71">IFERROR(IF(BK258="","",IF(BG258=5,"",IF(BK258-TODAY()&gt;0,"VIGENTE","VENCIDO"))),"")</f>
        <v/>
      </c>
      <c r="BR258" s="75" t="str">
        <f t="shared" ref="BR258:BR321" si="72">IFERROR(IF(BH258=0,"",BH258/6000),"")</f>
        <v/>
      </c>
      <c r="BS258" s="75" t="str">
        <f t="shared" ref="BS258:BS321" si="73">IFERROR(IF(VALUE(AY258)&gt;VALUE(APERTURA_VENTANILLA),"OK",""),"")</f>
        <v/>
      </c>
      <c r="BT258" s="5" t="str">
        <f t="shared" ref="BT258:BT321" si="74">J258&amp;IF(K258="",""," ")&amp;K258&amp;IF(L258="",""," ")&amp;L258</f>
        <v/>
      </c>
      <c r="BU258" s="79" t="str">
        <f t="shared" ref="BU258:BU321" si="75">IF(I258="","",IF(I258="F",SUM(BV258:BW258),""))</f>
        <v/>
      </c>
      <c r="BV258" s="79" t="str">
        <f t="shared" ref="BV258:BV321" si="76">IF(OR(I258="M",I258=""),"",IF(MID(N258,11,1)="H",1,0))</f>
        <v/>
      </c>
      <c r="BW258" s="79" t="str">
        <f t="shared" ref="BW258:BW321" si="77">IF(OR(I258="M",I258=""),"",IF(MID(N258,11,1)="M",1,0))</f>
        <v/>
      </c>
      <c r="CC258" s="4" t="str">
        <f>IF(IFERROR(VLOOKUP(C258,C259:C$1993,1,0),"")="","",COUNTIF(C:C,C258))</f>
        <v/>
      </c>
      <c r="CG258" s="5" t="str">
        <f>IF(B258="","",IF(CC258="",1+(MAX(CG$2:CG257)),""))</f>
        <v/>
      </c>
      <c r="CH258" s="5" t="str">
        <f t="shared" ref="CH258:CH321" si="78">IF(CG258="","",AE258)</f>
        <v/>
      </c>
      <c r="CI258" s="5" t="str">
        <f t="shared" ref="CI258:CI321" si="79">IF(CG258="","",H258)</f>
        <v/>
      </c>
      <c r="CJ258" s="14" t="str">
        <f t="shared" ref="CJ258:CJ321" si="80">IF(CG258="","",C258)</f>
        <v/>
      </c>
      <c r="CK258" s="25"/>
      <c r="CL258" s="15"/>
      <c r="CM258" s="5" t="str">
        <f t="shared" si="68"/>
        <v/>
      </c>
      <c r="CP258" s="5" t="str">
        <f t="shared" si="64"/>
        <v/>
      </c>
      <c r="CQ258" s="5" t="str">
        <f>IF(BT258="","",IFERROR(IF(VLOOKUP(BT258,BT$2:BT257,1,0)=0,"",""),BT258))</f>
        <v/>
      </c>
      <c r="CR258" s="22" t="str">
        <f>IF(CQ258="","",(IFERROR(VLOOKUP(MID(CQ258,1,1),$DI$2:DM$28,3,0),0)+IFERROR(VLOOKUP(MID(CQ258,2,1),DI$2:DM$28,4,0),0)+IFERROR(VLOOKUP(MID(CQ258,3,1),DI$2:DM$28,5,0),0)+(ROW(CQ258)/1000000000000)))</f>
        <v/>
      </c>
      <c r="CT258" s="5">
        <v>257</v>
      </c>
      <c r="CU258" s="5" t="str">
        <f>IFERROR(VLOOKUP(CT258,CP$2:CQ1334,2,0),"")</f>
        <v/>
      </c>
      <c r="DO258" s="5" t="e">
        <f>IF(REPORTE!AH$2="si",IF(C258=VALUE(REPORTE!C$22),IF(SUM(DO259:DO$1993),CONCATENATE(INT(B258),", "),INT(B258)),""),IF(C258=VALUE(REPORTE!C$21),IF(SUM(DO259:DO$1993),CONCATENATE(INT(B258),", "),INT(B258)),""))</f>
        <v>#VALUE!</v>
      </c>
    </row>
    <row r="259" spans="1:119" s="5" customFormat="1" ht="15" customHeight="1" x14ac:dyDescent="0.25">
      <c r="A259" s="4" t="str">
        <f t="shared" ca="1" si="69"/>
        <v/>
      </c>
      <c r="B259" s="6"/>
      <c r="C259" s="8"/>
      <c r="D259" s="1" t="str">
        <f>IFERROR(INDEX('padron cfe'!B:B,MATCH(DATOS!C259,'padron cfe'!A:A,0),1),"")</f>
        <v/>
      </c>
      <c r="E259" s="1"/>
      <c r="F259" s="7"/>
      <c r="G259" s="9" t="s">
        <v>157</v>
      </c>
      <c r="H259" s="5" t="str">
        <f>IF(F259="","",IFERROR(CONCATENATE("PEUA",VLOOKUP(ESTADO,REPORTE!AV$2:AW$33,2,0),DIDTRITO_FORM,CADER_FORM,IFERROR(INDEX(CA:CA,MATCH(DAY(F259),BZ:BZ,0),1),DAY(F259)),IFERROR(INDEX(CA:CA,MATCH(MONTH(F259),BZ:BZ,0),1),MONTH(F259)),YEAR(F259),G259),""))</f>
        <v/>
      </c>
      <c r="I259" s="4"/>
      <c r="J259" s="66"/>
      <c r="K259" s="66"/>
      <c r="L259" s="66"/>
      <c r="M259" s="2" t="str">
        <f>IFERROR(INDEX('padron cfe'!C:C,MATCH(DATOS!C259,'padron cfe'!A:A,0),1),"")</f>
        <v/>
      </c>
      <c r="N259" s="66" t="str">
        <f>IFERROR(IF(BT259="","",IF(INDEX(N$1:N258,MATCH(BT259,BT$1:BT258,0),1)=0,"",INDEX(N$1:N258,MATCH(BT259,BT$1:BT258,0),1))),"")</f>
        <v/>
      </c>
      <c r="O259" s="66" t="str">
        <f>IFERROR(IF(BT259="","",IF(INDEX(O$1:O258,MATCH(BT259,BT$1:BT258,0),1)=0,"",INDEX(O$1:O258,MATCH(BT259,BT$1:BT258,0),1))),"")</f>
        <v/>
      </c>
      <c r="P259" s="4"/>
      <c r="Q259" s="2"/>
      <c r="R259" s="66"/>
      <c r="T259" s="66"/>
      <c r="U259" s="5" t="str">
        <f>IFERROR(IF(INDEX(U$1:U258,MATCH(T259,T$1:T258,0),1)=0,"",INDEX(U$1:U258,MATCH(T259,T$1:T258,0),1)),"")</f>
        <v/>
      </c>
      <c r="V259" s="66"/>
      <c r="W259" s="5" t="str">
        <f>IFERROR(IF(INDEX(W$1:W258,MATCH(V259,V$1:V258,0),1)=0,"",INDEX(W$1:W258,MATCH(V259,V$1:V258,0),1)),"")</f>
        <v/>
      </c>
      <c r="X259" s="2" t="str">
        <f>IFERROR(INDEX('padron cfe'!D:D,MATCH(DATOS!C259,'padron cfe'!A:A,0),1),"")</f>
        <v/>
      </c>
      <c r="Y259" s="4"/>
      <c r="Z259" s="4"/>
      <c r="AA259" s="4"/>
      <c r="AB259" s="4"/>
      <c r="AC259" s="6" t="s">
        <v>157</v>
      </c>
      <c r="AD259" s="4"/>
      <c r="AE259" s="4" t="str">
        <f t="shared" si="70"/>
        <v/>
      </c>
      <c r="AF259" s="4"/>
      <c r="AG259" s="4"/>
      <c r="AH259" s="4"/>
      <c r="AI259" s="2" t="str">
        <f>IFERROR(IF(INDEX(AI$1:AI258,MATCH(BT259,BT$1:BT258,0),1)=0,"",INDEX(AI$1:AI258,MATCH(BT259,BT$1:BT258,0),1)),"")</f>
        <v/>
      </c>
      <c r="AJ259" s="2" t="str">
        <f>IFERROR(IF(INDEX(AJ$1:AJ258,MATCH(BT259,BT$1:BT258,0),1)=0,"",INDEX(AJ$1:AJ258,MATCH(BT259,BT$1:BT258,0),1)),"")</f>
        <v/>
      </c>
      <c r="AK259" s="2" t="str">
        <f>IFERROR(IF(INDEX(AK$1:AK258,MATCH(BT259,BT$1:BT258,0),1)=0,"",INDEX(AK$1:AK258,MATCH(BT259,BT$1:BT258,0),1)),"")</f>
        <v/>
      </c>
      <c r="AL259" s="31"/>
      <c r="AM259" s="31"/>
      <c r="AN259" s="2"/>
      <c r="AO259" s="4"/>
      <c r="AP259" s="4"/>
      <c r="AQ259" s="4"/>
      <c r="AR259" s="4"/>
      <c r="AS259" s="4"/>
      <c r="AT259" s="4"/>
      <c r="AU259" s="4"/>
      <c r="AV259" s="4"/>
      <c r="AW259" s="4"/>
      <c r="AY259" s="7"/>
      <c r="AZ259" s="47"/>
      <c r="BA259" s="66"/>
      <c r="BB259" s="66"/>
      <c r="BC259" s="66"/>
      <c r="BD259" s="78"/>
      <c r="BE259" s="66"/>
      <c r="BF259" s="66"/>
      <c r="BG259" s="4"/>
      <c r="BH259" s="69"/>
      <c r="BI259" s="4"/>
      <c r="BJ259" s="4"/>
      <c r="BK259" s="9"/>
      <c r="BL259" s="7"/>
      <c r="BM259" s="7"/>
      <c r="BN259" s="7"/>
      <c r="BO259" s="286"/>
      <c r="BP259" s="22"/>
      <c r="BQ259" s="7" t="str">
        <f t="shared" ca="1" si="71"/>
        <v/>
      </c>
      <c r="BR259" s="75" t="str">
        <f t="shared" si="72"/>
        <v/>
      </c>
      <c r="BS259" s="75" t="str">
        <f t="shared" si="73"/>
        <v/>
      </c>
      <c r="BT259" s="5" t="str">
        <f t="shared" si="74"/>
        <v/>
      </c>
      <c r="BU259" s="79" t="str">
        <f t="shared" si="75"/>
        <v/>
      </c>
      <c r="BV259" s="79" t="str">
        <f t="shared" si="76"/>
        <v/>
      </c>
      <c r="BW259" s="79" t="str">
        <f t="shared" si="77"/>
        <v/>
      </c>
      <c r="CC259" s="4" t="str">
        <f>IF(IFERROR(VLOOKUP(C259,C260:C$1993,1,0),"")="","",COUNTIF(C:C,C259))</f>
        <v/>
      </c>
      <c r="CG259" s="5" t="str">
        <f>IF(B259="","",IF(CC259="",1+(MAX(CG$2:CG258)),""))</f>
        <v/>
      </c>
      <c r="CH259" s="5" t="str">
        <f t="shared" si="78"/>
        <v/>
      </c>
      <c r="CI259" s="5" t="str">
        <f t="shared" si="79"/>
        <v/>
      </c>
      <c r="CJ259" s="14" t="str">
        <f t="shared" si="80"/>
        <v/>
      </c>
      <c r="CK259" s="25"/>
      <c r="CL259" s="15"/>
      <c r="CM259" s="5" t="str">
        <f t="shared" si="68"/>
        <v/>
      </c>
      <c r="CP259" s="5" t="str">
        <f t="shared" si="64"/>
        <v/>
      </c>
      <c r="CQ259" s="5" t="str">
        <f>IF(BT259="","",IFERROR(IF(VLOOKUP(BT259,BT$2:BT258,1,0)=0,"",""),BT259))</f>
        <v/>
      </c>
      <c r="CR259" s="22" t="str">
        <f>IF(CQ259="","",(IFERROR(VLOOKUP(MID(CQ259,1,1),$DI$2:DM$28,3,0),0)+IFERROR(VLOOKUP(MID(CQ259,2,1),DI$2:DM$28,4,0),0)+IFERROR(VLOOKUP(MID(CQ259,3,1),DI$2:DM$28,5,0),0)+(ROW(CQ259)/1000000000000)))</f>
        <v/>
      </c>
      <c r="CT259" s="5">
        <v>258</v>
      </c>
      <c r="CU259" s="5" t="str">
        <f>IFERROR(VLOOKUP(CT259,CP$2:CQ1335,2,0),"")</f>
        <v/>
      </c>
      <c r="DO259" s="5" t="e">
        <f>IF(REPORTE!AH$2="si",IF(C259=VALUE(REPORTE!C$22),IF(SUM(DO260:DO$1993),CONCATENATE(INT(B259),", "),INT(B259)),""),IF(C259=VALUE(REPORTE!C$21),IF(SUM(DO260:DO$1993),CONCATENATE(INT(B259),", "),INT(B259)),""))</f>
        <v>#VALUE!</v>
      </c>
    </row>
    <row r="260" spans="1:119"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IF(F260="","",IFERROR(CONCATENATE("PEUA",VLOOKUP(ESTADO,REPORTE!AV$2:AW$33,2,0),DIDTRITO_FORM,CADER_FORM,IFERROR(INDEX(CA:CA,MATCH(DAY(F260),BZ:BZ,0),1),DAY(F260)),IFERROR(INDEX(CA:CA,MATCH(MONTH(F260),BZ:BZ,0),1),MONTH(F260)),YEAR(F260),G260),""))</f>
        <v/>
      </c>
      <c r="I260" s="4"/>
      <c r="J260" s="66"/>
      <c r="K260" s="66"/>
      <c r="L260" s="66"/>
      <c r="M260" s="2" t="str">
        <f>IFERROR(INDEX('padron cfe'!C:C,MATCH(DATOS!C260,'padron cfe'!A:A,0),1),"")</f>
        <v/>
      </c>
      <c r="N260" s="66" t="str">
        <f>IFERROR(IF(BT260="","",IF(INDEX(N$1:N259,MATCH(BT260,BT$1:BT259,0),1)=0,"",INDEX(N$1:N259,MATCH(BT260,BT$1:BT259,0),1))),"")</f>
        <v/>
      </c>
      <c r="O260" s="66" t="str">
        <f>IFERROR(IF(BT260="","",IF(INDEX(O$1:O259,MATCH(BT260,BT$1:BT259,0),1)=0,"",INDEX(O$1:O259,MATCH(BT260,BT$1:BT259,0),1))),"")</f>
        <v/>
      </c>
      <c r="P260" s="4"/>
      <c r="Q260" s="2"/>
      <c r="R260" s="66"/>
      <c r="T260" s="66"/>
      <c r="U260" s="5" t="str">
        <f>IFERROR(IF(INDEX(U$1:U259,MATCH(T260,T$1:T259,0),1)=0,"",INDEX(U$1:U259,MATCH(T260,T$1:T259,0),1)),"")</f>
        <v/>
      </c>
      <c r="V260" s="66"/>
      <c r="W260" s="5" t="str">
        <f>IFERROR(IF(INDEX(W$1:W259,MATCH(V260,V$1:V259,0),1)=0,"",INDEX(W$1:W259,MATCH(V260,V$1:V259,0),1)),"")</f>
        <v/>
      </c>
      <c r="X260" s="2" t="str">
        <f>IFERROR(INDEX('padron cfe'!D:D,MATCH(DATOS!C260,'padron cfe'!A:A,0),1),"")</f>
        <v/>
      </c>
      <c r="Y260" s="4"/>
      <c r="Z260" s="4"/>
      <c r="AA260" s="4"/>
      <c r="AB260" s="4"/>
      <c r="AC260" s="6" t="s">
        <v>157</v>
      </c>
      <c r="AD260" s="4"/>
      <c r="AE260" s="4" t="str">
        <f t="shared" si="70"/>
        <v/>
      </c>
      <c r="AF260" s="4"/>
      <c r="AG260" s="4"/>
      <c r="AH260" s="4"/>
      <c r="AI260" s="2" t="str">
        <f>IFERROR(IF(INDEX(AI$1:AI259,MATCH(BT260,BT$1:BT259,0),1)=0,"",INDEX(AI$1:AI259,MATCH(BT260,BT$1:BT259,0),1)),"")</f>
        <v/>
      </c>
      <c r="AJ260" s="2" t="str">
        <f>IFERROR(IF(INDEX(AJ$1:AJ259,MATCH(BT260,BT$1:BT259,0),1)=0,"",INDEX(AJ$1:AJ259,MATCH(BT260,BT$1:BT259,0),1)),"")</f>
        <v/>
      </c>
      <c r="AK260" s="2" t="str">
        <f>IFERROR(IF(INDEX(AK$1:AK259,MATCH(BT260,BT$1:BT259,0),1)=0,"",INDEX(AK$1:AK259,MATCH(BT260,BT$1:BT259,0),1)),"")</f>
        <v/>
      </c>
      <c r="AL260" s="31"/>
      <c r="AM260" s="31"/>
      <c r="AN260" s="2"/>
      <c r="AO260" s="4"/>
      <c r="AP260" s="4"/>
      <c r="AQ260" s="4"/>
      <c r="AR260" s="4"/>
      <c r="AS260" s="4"/>
      <c r="AT260" s="4"/>
      <c r="AU260" s="4"/>
      <c r="AV260" s="4"/>
      <c r="AW260" s="4"/>
      <c r="AY260" s="7"/>
      <c r="AZ260" s="47"/>
      <c r="BA260" s="66"/>
      <c r="BB260" s="66"/>
      <c r="BC260" s="66"/>
      <c r="BD260" s="78"/>
      <c r="BE260" s="66"/>
      <c r="BF260" s="66"/>
      <c r="BG260" s="4"/>
      <c r="BH260" s="69"/>
      <c r="BI260" s="4"/>
      <c r="BJ260" s="4"/>
      <c r="BK260" s="9" t="s">
        <v>157</v>
      </c>
      <c r="BL260" s="7"/>
      <c r="BM260" s="7"/>
      <c r="BN260" s="7"/>
      <c r="BO260" s="286"/>
      <c r="BP260" s="22"/>
      <c r="BQ260" s="7" t="str">
        <f t="shared" ca="1" si="71"/>
        <v/>
      </c>
      <c r="BR260" s="75" t="str">
        <f t="shared" si="72"/>
        <v/>
      </c>
      <c r="BS260" s="75" t="str">
        <f t="shared" si="73"/>
        <v/>
      </c>
      <c r="BT260" s="5" t="str">
        <f t="shared" si="74"/>
        <v/>
      </c>
      <c r="BU260" s="79" t="str">
        <f t="shared" si="75"/>
        <v/>
      </c>
      <c r="BV260" s="79" t="str">
        <f t="shared" si="76"/>
        <v/>
      </c>
      <c r="BW260" s="79" t="str">
        <f t="shared" si="77"/>
        <v/>
      </c>
      <c r="CC260" s="4" t="str">
        <f>IF(IFERROR(VLOOKUP(C260,C261:C$1993,1,0),"")="","",COUNTIF(C:C,C260))</f>
        <v/>
      </c>
      <c r="CG260" s="5" t="str">
        <f>IF(B260="","",IF(CC260="",1+(MAX(CG$2:CG259)),""))</f>
        <v/>
      </c>
      <c r="CH260" s="5" t="str">
        <f t="shared" si="78"/>
        <v/>
      </c>
      <c r="CI260" s="5" t="str">
        <f t="shared" si="79"/>
        <v/>
      </c>
      <c r="CJ260" s="14" t="str">
        <f t="shared" si="80"/>
        <v/>
      </c>
      <c r="CK260" s="25"/>
      <c r="CL260" s="15"/>
      <c r="CM260" s="5" t="str">
        <f t="shared" si="68"/>
        <v/>
      </c>
      <c r="CP260" s="5" t="str">
        <f t="shared" si="64"/>
        <v/>
      </c>
      <c r="CQ260" s="5" t="str">
        <f>IF(BT260="","",IFERROR(IF(VLOOKUP(BT260,BT$2:BT259,1,0)=0,"",""),BT260))</f>
        <v/>
      </c>
      <c r="CR260" s="22" t="str">
        <f>IF(CQ260="","",(IFERROR(VLOOKUP(MID(CQ260,1,1),$DI$2:DM$28,3,0),0)+IFERROR(VLOOKUP(MID(CQ260,2,1),DI$2:DM$28,4,0),0)+IFERROR(VLOOKUP(MID(CQ260,3,1),DI$2:DM$28,5,0),0)+(ROW(CQ260)/1000000000000)))</f>
        <v/>
      </c>
      <c r="CT260" s="5">
        <v>259</v>
      </c>
      <c r="CU260" s="5" t="str">
        <f>IFERROR(VLOOKUP(CT260,CP$2:CQ1336,2,0),"")</f>
        <v/>
      </c>
      <c r="DO260" s="5" t="e">
        <f>IF(REPORTE!AH$2="si",IF(C260=VALUE(REPORTE!C$22),IF(SUM(DO261:DO$1993),CONCATENATE(INT(B260),", "),INT(B260)),""),IF(C260=VALUE(REPORTE!C$21),IF(SUM(DO261:DO$1993),CONCATENATE(INT(B260),", "),INT(B260)),""))</f>
        <v>#VALUE!</v>
      </c>
    </row>
    <row r="261" spans="1:119"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IF(F261="","",IFERROR(CONCATENATE("PEUA",VLOOKUP(ESTADO,REPORTE!AV$2:AW$33,2,0),DIDTRITO_FORM,CADER_FORM,IFERROR(INDEX(CA:CA,MATCH(DAY(F261),BZ:BZ,0),1),DAY(F261)),IFERROR(INDEX(CA:CA,MATCH(MONTH(F261),BZ:BZ,0),1),MONTH(F261)),YEAR(F261),G261),""))</f>
        <v/>
      </c>
      <c r="I261" s="4"/>
      <c r="J261" s="66"/>
      <c r="K261" s="66"/>
      <c r="L261" s="66"/>
      <c r="M261" s="2" t="str">
        <f>IFERROR(INDEX('padron cfe'!C:C,MATCH(DATOS!C261,'padron cfe'!A:A,0),1),"")</f>
        <v/>
      </c>
      <c r="N261" s="66" t="str">
        <f>IFERROR(IF(BT261="","",IF(INDEX(N$1:N260,MATCH(BT261,BT$1:BT260,0),1)=0,"",INDEX(N$1:N260,MATCH(BT261,BT$1:BT260,0),1))),"")</f>
        <v/>
      </c>
      <c r="O261" s="66" t="str">
        <f>IFERROR(IF(BT261="","",IF(INDEX(O$1:O260,MATCH(BT261,BT$1:BT260,0),1)=0,"",INDEX(O$1:O260,MATCH(BT261,BT$1:BT260,0),1))),"")</f>
        <v/>
      </c>
      <c r="P261" s="4"/>
      <c r="Q261" s="2"/>
      <c r="R261" s="66"/>
      <c r="T261" s="66"/>
      <c r="U261" s="5" t="str">
        <f>IFERROR(IF(INDEX(U$1:U260,MATCH(T261,T$1:T260,0),1)=0,"",INDEX(U$1:U260,MATCH(T261,T$1:T260,0),1)),"")</f>
        <v/>
      </c>
      <c r="V261" s="66"/>
      <c r="W261" s="5" t="str">
        <f>IFERROR(IF(INDEX(W$1:W260,MATCH(V261,V$1:V260,0),1)=0,"",INDEX(W$1:W260,MATCH(V261,V$1:V260,0),1)),"")</f>
        <v/>
      </c>
      <c r="X261" s="2" t="str">
        <f>IFERROR(INDEX('padron cfe'!D:D,MATCH(DATOS!C261,'padron cfe'!A:A,0),1),"")</f>
        <v/>
      </c>
      <c r="Y261" s="4"/>
      <c r="Z261" s="4"/>
      <c r="AA261" s="4"/>
      <c r="AB261" s="4"/>
      <c r="AC261" s="6" t="s">
        <v>157</v>
      </c>
      <c r="AD261" s="4"/>
      <c r="AE261" s="4" t="str">
        <f t="shared" si="70"/>
        <v/>
      </c>
      <c r="AF261" s="4"/>
      <c r="AG261" s="4"/>
      <c r="AH261" s="4"/>
      <c r="AI261" s="2" t="str">
        <f>IFERROR(IF(INDEX(AI$1:AI260,MATCH(BT261,BT$1:BT260,0),1)=0,"",INDEX(AI$1:AI260,MATCH(BT261,BT$1:BT260,0),1)),"")</f>
        <v/>
      </c>
      <c r="AJ261" s="2" t="str">
        <f>IFERROR(IF(INDEX(AJ$1:AJ260,MATCH(BT261,BT$1:BT260,0),1)=0,"",INDEX(AJ$1:AJ260,MATCH(BT261,BT$1:BT260,0),1)),"")</f>
        <v/>
      </c>
      <c r="AK261" s="2" t="str">
        <f>IFERROR(IF(INDEX(AK$1:AK260,MATCH(BT261,BT$1:BT260,0),1)=0,"",INDEX(AK$1:AK260,MATCH(BT261,BT$1:BT260,0),1)),"")</f>
        <v/>
      </c>
      <c r="AL261" s="31"/>
      <c r="AM261" s="31"/>
      <c r="AN261" s="2"/>
      <c r="AO261" s="4"/>
      <c r="AP261" s="4"/>
      <c r="AQ261" s="4"/>
      <c r="AR261" s="4"/>
      <c r="AS261" s="4"/>
      <c r="AT261" s="4"/>
      <c r="AU261" s="4"/>
      <c r="AV261" s="4"/>
      <c r="AW261" s="4"/>
      <c r="AY261" s="7"/>
      <c r="AZ261" s="47"/>
      <c r="BA261" s="66"/>
      <c r="BB261" s="66"/>
      <c r="BC261" s="66"/>
      <c r="BD261" s="78"/>
      <c r="BE261" s="66"/>
      <c r="BF261" s="66"/>
      <c r="BG261" s="4"/>
      <c r="BH261" s="69"/>
      <c r="BI261" s="4"/>
      <c r="BJ261" s="4"/>
      <c r="BK261" s="9"/>
      <c r="BL261" s="7"/>
      <c r="BM261" s="7"/>
      <c r="BN261" s="7"/>
      <c r="BO261" s="286"/>
      <c r="BP261" s="22"/>
      <c r="BQ261" s="7" t="str">
        <f t="shared" ca="1" si="71"/>
        <v/>
      </c>
      <c r="BR261" s="75" t="str">
        <f t="shared" si="72"/>
        <v/>
      </c>
      <c r="BS261" s="75" t="str">
        <f t="shared" si="73"/>
        <v/>
      </c>
      <c r="BT261" s="5" t="str">
        <f t="shared" si="74"/>
        <v/>
      </c>
      <c r="BU261" s="79" t="str">
        <f t="shared" si="75"/>
        <v/>
      </c>
      <c r="BV261" s="79" t="str">
        <f t="shared" si="76"/>
        <v/>
      </c>
      <c r="BW261" s="79" t="str">
        <f t="shared" si="77"/>
        <v/>
      </c>
      <c r="CC261" s="4" t="str">
        <f>IF(IFERROR(VLOOKUP(C261,C262:C$1993,1,0),"")="","",COUNTIF(C:C,C261))</f>
        <v/>
      </c>
      <c r="CG261" s="5" t="str">
        <f>IF(B261="","",IF(CC261="",1+(MAX(CG$2:CG260)),""))</f>
        <v/>
      </c>
      <c r="CH261" s="5" t="str">
        <f t="shared" si="78"/>
        <v/>
      </c>
      <c r="CI261" s="5" t="str">
        <f t="shared" si="79"/>
        <v/>
      </c>
      <c r="CJ261" s="14" t="str">
        <f t="shared" si="80"/>
        <v/>
      </c>
      <c r="CK261" s="25"/>
      <c r="CL261" s="15"/>
      <c r="CM261" s="5" t="str">
        <f t="shared" si="68"/>
        <v/>
      </c>
      <c r="CP261" s="5" t="str">
        <f t="shared" si="64"/>
        <v/>
      </c>
      <c r="CQ261" s="5" t="str">
        <f>IF(BT261="","",IFERROR(IF(VLOOKUP(BT261,BT$2:BT260,1,0)=0,"",""),BT261))</f>
        <v/>
      </c>
      <c r="CR261" s="22" t="str">
        <f>IF(CQ261="","",(IFERROR(VLOOKUP(MID(CQ261,1,1),$DI$2:DM$28,3,0),0)+IFERROR(VLOOKUP(MID(CQ261,2,1),DI$2:DM$28,4,0),0)+IFERROR(VLOOKUP(MID(CQ261,3,1),DI$2:DM$28,5,0),0)+(ROW(CQ261)/1000000000000)))</f>
        <v/>
      </c>
      <c r="CT261" s="5">
        <v>260</v>
      </c>
      <c r="CU261" s="5" t="str">
        <f>IFERROR(VLOOKUP(CT261,CP$2:CQ1337,2,0),"")</f>
        <v/>
      </c>
      <c r="DO261" s="5" t="e">
        <f>IF(REPORTE!AH$2="si",IF(C261=VALUE(REPORTE!C$22),IF(SUM(DO262:DO$1993),CONCATENATE(INT(B261),", "),INT(B261)),""),IF(C261=VALUE(REPORTE!C$21),IF(SUM(DO262:DO$1993),CONCATENATE(INT(B261),", "),INT(B261)),""))</f>
        <v>#VALUE!</v>
      </c>
    </row>
    <row r="262" spans="1:119"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IF(F262="","",IFERROR(CONCATENATE("PEUA",VLOOKUP(ESTADO,REPORTE!AV$2:AW$33,2,0),DIDTRITO_FORM,CADER_FORM,IFERROR(INDEX(CA:CA,MATCH(DAY(F262),BZ:BZ,0),1),DAY(F262)),IFERROR(INDEX(CA:CA,MATCH(MONTH(F262),BZ:BZ,0),1),MONTH(F262)),YEAR(F262),G262),""))</f>
        <v/>
      </c>
      <c r="I262" s="4"/>
      <c r="J262" s="66"/>
      <c r="K262" s="66"/>
      <c r="L262" s="66"/>
      <c r="M262" s="2" t="str">
        <f>IFERROR(INDEX('padron cfe'!C:C,MATCH(DATOS!C262,'padron cfe'!A:A,0),1),"")</f>
        <v/>
      </c>
      <c r="N262" s="66" t="str">
        <f>IFERROR(IF(BT262="","",IF(INDEX(N$1:N261,MATCH(BT262,BT$1:BT261,0),1)=0,"",INDEX(N$1:N261,MATCH(BT262,BT$1:BT261,0),1))),"")</f>
        <v/>
      </c>
      <c r="O262" s="66" t="str">
        <f>IFERROR(IF(BT262="","",IF(INDEX(O$1:O261,MATCH(BT262,BT$1:BT261,0),1)=0,"",INDEX(O$1:O261,MATCH(BT262,BT$1:BT261,0),1))),"")</f>
        <v/>
      </c>
      <c r="P262" s="4"/>
      <c r="Q262" s="2"/>
      <c r="R262" s="66"/>
      <c r="T262" s="66"/>
      <c r="U262" s="5" t="str">
        <f>IFERROR(IF(INDEX(U$1:U261,MATCH(T262,T$1:T261,0),1)=0,"",INDEX(U$1:U261,MATCH(T262,T$1:T261,0),1)),"")</f>
        <v/>
      </c>
      <c r="V262" s="66"/>
      <c r="W262" s="5" t="str">
        <f>IFERROR(IF(INDEX(W$1:W261,MATCH(V262,V$1:V261,0),1)=0,"",INDEX(W$1:W261,MATCH(V262,V$1:V261,0),1)),"")</f>
        <v/>
      </c>
      <c r="X262" s="2" t="str">
        <f>IFERROR(INDEX('padron cfe'!D:D,MATCH(DATOS!C262,'padron cfe'!A:A,0),1),"")</f>
        <v/>
      </c>
      <c r="Y262" s="4"/>
      <c r="Z262" s="4"/>
      <c r="AA262" s="4"/>
      <c r="AB262" s="4"/>
      <c r="AC262" s="6" t="s">
        <v>157</v>
      </c>
      <c r="AD262" s="4"/>
      <c r="AE262" s="4" t="str">
        <f t="shared" si="70"/>
        <v/>
      </c>
      <c r="AF262" s="4"/>
      <c r="AG262" s="4"/>
      <c r="AH262" s="4"/>
      <c r="AI262" s="2" t="str">
        <f>IFERROR(IF(INDEX(AI$1:AI261,MATCH(BT262,BT$1:BT261,0),1)=0,"",INDEX(AI$1:AI261,MATCH(BT262,BT$1:BT261,0),1)),"")</f>
        <v/>
      </c>
      <c r="AJ262" s="2" t="str">
        <f>IFERROR(IF(INDEX(AJ$1:AJ261,MATCH(BT262,BT$1:BT261,0),1)=0,"",INDEX(AJ$1:AJ261,MATCH(BT262,BT$1:BT261,0),1)),"")</f>
        <v/>
      </c>
      <c r="AK262" s="2" t="str">
        <f>IFERROR(IF(INDEX(AK$1:AK261,MATCH(BT262,BT$1:BT261,0),1)=0,"",INDEX(AK$1:AK261,MATCH(BT262,BT$1:BT261,0),1)),"")</f>
        <v/>
      </c>
      <c r="AL262" s="31"/>
      <c r="AM262" s="31"/>
      <c r="AN262" s="2"/>
      <c r="AO262" s="4"/>
      <c r="AP262" s="4"/>
      <c r="AQ262" s="4"/>
      <c r="AR262" s="4"/>
      <c r="AS262" s="4"/>
      <c r="AT262" s="4"/>
      <c r="AU262" s="4"/>
      <c r="AV262" s="4"/>
      <c r="AW262" s="4"/>
      <c r="AY262" s="7"/>
      <c r="AZ262" s="47"/>
      <c r="BA262" s="66"/>
      <c r="BB262" s="66"/>
      <c r="BC262" s="66"/>
      <c r="BD262" s="78"/>
      <c r="BE262" s="66"/>
      <c r="BF262" s="66"/>
      <c r="BG262" s="4"/>
      <c r="BH262" s="69"/>
      <c r="BI262" s="4"/>
      <c r="BJ262" s="4"/>
      <c r="BK262" s="9" t="s">
        <v>157</v>
      </c>
      <c r="BL262" s="7"/>
      <c r="BM262" s="7"/>
      <c r="BN262" s="7"/>
      <c r="BO262" s="286"/>
      <c r="BP262" s="22"/>
      <c r="BQ262" s="7" t="str">
        <f t="shared" ca="1" si="71"/>
        <v/>
      </c>
      <c r="BR262" s="75" t="str">
        <f t="shared" si="72"/>
        <v/>
      </c>
      <c r="BS262" s="75" t="str">
        <f t="shared" si="73"/>
        <v/>
      </c>
      <c r="BT262" s="5" t="str">
        <f t="shared" si="74"/>
        <v/>
      </c>
      <c r="BU262" s="79" t="str">
        <f t="shared" si="75"/>
        <v/>
      </c>
      <c r="BV262" s="79" t="str">
        <f t="shared" si="76"/>
        <v/>
      </c>
      <c r="BW262" s="79" t="str">
        <f t="shared" si="77"/>
        <v/>
      </c>
      <c r="CC262" s="4" t="str">
        <f>IF(IFERROR(VLOOKUP(C262,C263:C$1993,1,0),"")="","",COUNTIF(C:C,C262))</f>
        <v/>
      </c>
      <c r="CG262" s="5" t="str">
        <f>IF(B262="","",IF(CC262="",1+(MAX(CG$2:CG261)),""))</f>
        <v/>
      </c>
      <c r="CH262" s="5" t="str">
        <f t="shared" si="78"/>
        <v/>
      </c>
      <c r="CI262" s="5" t="str">
        <f t="shared" si="79"/>
        <v/>
      </c>
      <c r="CJ262" s="14" t="str">
        <f t="shared" si="80"/>
        <v/>
      </c>
      <c r="CK262" s="25"/>
      <c r="CL262" s="15"/>
      <c r="CM262" s="5" t="str">
        <f t="shared" si="68"/>
        <v/>
      </c>
      <c r="CP262" s="5" t="str">
        <f t="shared" si="64"/>
        <v/>
      </c>
      <c r="CQ262" s="5" t="str">
        <f>IF(BT262="","",IFERROR(IF(VLOOKUP(BT262,BT$2:BT261,1,0)=0,"",""),BT262))</f>
        <v/>
      </c>
      <c r="CR262" s="22" t="str">
        <f>IF(CQ262="","",(IFERROR(VLOOKUP(MID(CQ262,1,1),$DI$2:DM$28,3,0),0)+IFERROR(VLOOKUP(MID(CQ262,2,1),DI$2:DM$28,4,0),0)+IFERROR(VLOOKUP(MID(CQ262,3,1),DI$2:DM$28,5,0),0)+(ROW(CQ262)/1000000000000)))</f>
        <v/>
      </c>
      <c r="CT262" s="5">
        <v>261</v>
      </c>
      <c r="CU262" s="5" t="str">
        <f>IFERROR(VLOOKUP(CT262,CP$2:CQ1338,2,0),"")</f>
        <v/>
      </c>
      <c r="DO262" s="5" t="e">
        <f>IF(REPORTE!AH$2="si",IF(C262=VALUE(REPORTE!C$22),IF(SUM(DO263:DO$1993),CONCATENATE(INT(B262),", "),INT(B262)),""),IF(C262=VALUE(REPORTE!C$21),IF(SUM(DO263:DO$1993),CONCATENATE(INT(B262),", "),INT(B262)),""))</f>
        <v>#VALUE!</v>
      </c>
    </row>
    <row r="263" spans="1:119"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IF(F263="","",IFERROR(CONCATENATE("PEUA",VLOOKUP(ESTADO,REPORTE!AV$2:AW$33,2,0),DIDTRITO_FORM,CADER_FORM,IFERROR(INDEX(CA:CA,MATCH(DAY(F263),BZ:BZ,0),1),DAY(F263)),IFERROR(INDEX(CA:CA,MATCH(MONTH(F263),BZ:BZ,0),1),MONTH(F263)),YEAR(F263),G263),""))</f>
        <v/>
      </c>
      <c r="I263" s="4"/>
      <c r="J263" s="66"/>
      <c r="K263" s="66"/>
      <c r="L263" s="66"/>
      <c r="M263" s="2" t="str">
        <f>IFERROR(INDEX('padron cfe'!C:C,MATCH(DATOS!C263,'padron cfe'!A:A,0),1),"")</f>
        <v/>
      </c>
      <c r="N263" s="66" t="str">
        <f>IFERROR(IF(BT263="","",IF(INDEX(N$1:N262,MATCH(BT263,BT$1:BT262,0),1)=0,"",INDEX(N$1:N262,MATCH(BT263,BT$1:BT262,0),1))),"")</f>
        <v/>
      </c>
      <c r="O263" s="66" t="str">
        <f>IFERROR(IF(BT263="","",IF(INDEX(O$1:O262,MATCH(BT263,BT$1:BT262,0),1)=0,"",INDEX(O$1:O262,MATCH(BT263,BT$1:BT262,0),1))),"")</f>
        <v/>
      </c>
      <c r="P263" s="4"/>
      <c r="Q263" s="2"/>
      <c r="R263" s="66"/>
      <c r="T263" s="66"/>
      <c r="U263" s="5" t="str">
        <f>IFERROR(IF(INDEX(U$1:U262,MATCH(T263,T$1:T262,0),1)=0,"",INDEX(U$1:U262,MATCH(T263,T$1:T262,0),1)),"")</f>
        <v/>
      </c>
      <c r="V263" s="66"/>
      <c r="W263" s="5" t="str">
        <f>IFERROR(IF(INDEX(W$1:W262,MATCH(V263,V$1:V262,0),1)=0,"",INDEX(W$1:W262,MATCH(V263,V$1:V262,0),1)),"")</f>
        <v/>
      </c>
      <c r="X263" s="2" t="str">
        <f>IFERROR(INDEX('padron cfe'!D:D,MATCH(DATOS!C263,'padron cfe'!A:A,0),1),"")</f>
        <v/>
      </c>
      <c r="Y263" s="4"/>
      <c r="Z263" s="4"/>
      <c r="AA263" s="4"/>
      <c r="AB263" s="4"/>
      <c r="AC263" s="6" t="s">
        <v>157</v>
      </c>
      <c r="AD263" s="4"/>
      <c r="AE263" s="4" t="str">
        <f t="shared" si="70"/>
        <v/>
      </c>
      <c r="AF263" s="4"/>
      <c r="AG263" s="4"/>
      <c r="AH263" s="4"/>
      <c r="AI263" s="2" t="str">
        <f>IFERROR(IF(INDEX(AI$1:AI262,MATCH(BT263,BT$1:BT262,0),1)=0,"",INDEX(AI$1:AI262,MATCH(BT263,BT$1:BT262,0),1)),"")</f>
        <v/>
      </c>
      <c r="AJ263" s="2" t="str">
        <f>IFERROR(IF(INDEX(AJ$1:AJ262,MATCH(BT263,BT$1:BT262,0),1)=0,"",INDEX(AJ$1:AJ262,MATCH(BT263,BT$1:BT262,0),1)),"")</f>
        <v/>
      </c>
      <c r="AK263" s="2" t="str">
        <f>IFERROR(IF(INDEX(AK$1:AK262,MATCH(BT263,BT$1:BT262,0),1)=0,"",INDEX(AK$1:AK262,MATCH(BT263,BT$1:BT262,0),1)),"")</f>
        <v/>
      </c>
      <c r="AL263" s="31"/>
      <c r="AM263" s="31"/>
      <c r="AN263" s="2"/>
      <c r="AO263" s="4"/>
      <c r="AP263" s="4"/>
      <c r="AQ263" s="4"/>
      <c r="AR263" s="4"/>
      <c r="AS263" s="4"/>
      <c r="AT263" s="4"/>
      <c r="AU263" s="4"/>
      <c r="AV263" s="4"/>
      <c r="AW263" s="4"/>
      <c r="AY263" s="7"/>
      <c r="AZ263" s="47"/>
      <c r="BA263" s="66"/>
      <c r="BB263" s="66"/>
      <c r="BC263" s="66"/>
      <c r="BD263" s="78"/>
      <c r="BE263" s="66"/>
      <c r="BF263" s="66"/>
      <c r="BG263" s="4"/>
      <c r="BH263" s="69"/>
      <c r="BI263" s="4"/>
      <c r="BJ263" s="4"/>
      <c r="BK263" s="9"/>
      <c r="BL263" s="7"/>
      <c r="BM263" s="7"/>
      <c r="BN263" s="7"/>
      <c r="BO263" s="286"/>
      <c r="BP263" s="22"/>
      <c r="BQ263" s="7" t="str">
        <f t="shared" ca="1" si="71"/>
        <v/>
      </c>
      <c r="BR263" s="75" t="str">
        <f t="shared" si="72"/>
        <v/>
      </c>
      <c r="BS263" s="75" t="str">
        <f t="shared" si="73"/>
        <v/>
      </c>
      <c r="BT263" s="5" t="str">
        <f t="shared" si="74"/>
        <v/>
      </c>
      <c r="BU263" s="79" t="str">
        <f t="shared" si="75"/>
        <v/>
      </c>
      <c r="BV263" s="79" t="str">
        <f t="shared" si="76"/>
        <v/>
      </c>
      <c r="BW263" s="79" t="str">
        <f t="shared" si="77"/>
        <v/>
      </c>
      <c r="CC263" s="4" t="str">
        <f>IF(IFERROR(VLOOKUP(C263,C264:C$1993,1,0),"")="","",COUNTIF(C:C,C263))</f>
        <v/>
      </c>
      <c r="CG263" s="5" t="str">
        <f>IF(B263="","",IF(CC263="",1+(MAX(CG$2:CG262)),""))</f>
        <v/>
      </c>
      <c r="CH263" s="5" t="str">
        <f t="shared" si="78"/>
        <v/>
      </c>
      <c r="CI263" s="5" t="str">
        <f t="shared" si="79"/>
        <v/>
      </c>
      <c r="CJ263" s="14" t="str">
        <f t="shared" si="80"/>
        <v/>
      </c>
      <c r="CK263" s="25"/>
      <c r="CL263" s="15"/>
      <c r="CM263" s="5" t="str">
        <f t="shared" si="68"/>
        <v/>
      </c>
      <c r="CP263" s="5" t="str">
        <f t="shared" si="64"/>
        <v/>
      </c>
      <c r="CQ263" s="5" t="str">
        <f>IF(BT263="","",IFERROR(IF(VLOOKUP(BT263,BT$2:BT262,1,0)=0,"",""),BT263))</f>
        <v/>
      </c>
      <c r="CR263" s="22" t="str">
        <f>IF(CQ263="","",(IFERROR(VLOOKUP(MID(CQ263,1,1),$DI$2:DM$28,3,0),0)+IFERROR(VLOOKUP(MID(CQ263,2,1),DI$2:DM$28,4,0),0)+IFERROR(VLOOKUP(MID(CQ263,3,1),DI$2:DM$28,5,0),0)+(ROW(CQ263)/1000000000000)))</f>
        <v/>
      </c>
      <c r="CT263" s="5">
        <v>262</v>
      </c>
      <c r="CU263" s="5" t="str">
        <f>IFERROR(VLOOKUP(CT263,CP$2:CQ1339,2,0),"")</f>
        <v/>
      </c>
      <c r="DO263" s="5" t="e">
        <f>IF(REPORTE!AH$2="si",IF(C263=VALUE(REPORTE!C$22),IF(SUM(DO264:DO$1993),CONCATENATE(INT(B263),", "),INT(B263)),""),IF(C263=VALUE(REPORTE!C$21),IF(SUM(DO264:DO$1993),CONCATENATE(INT(B263),", "),INT(B263)),""))</f>
        <v>#VALUE!</v>
      </c>
    </row>
    <row r="264" spans="1:119"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IF(F264="","",IFERROR(CONCATENATE("PEUA",VLOOKUP(ESTADO,REPORTE!AV$2:AW$33,2,0),DIDTRITO_FORM,CADER_FORM,IFERROR(INDEX(CA:CA,MATCH(DAY(F264),BZ:BZ,0),1),DAY(F264)),IFERROR(INDEX(CA:CA,MATCH(MONTH(F264),BZ:BZ,0),1),MONTH(F264)),YEAR(F264),G264),""))</f>
        <v/>
      </c>
      <c r="I264" s="4"/>
      <c r="J264" s="66"/>
      <c r="K264" s="66"/>
      <c r="L264" s="66"/>
      <c r="M264" s="2" t="str">
        <f>IFERROR(INDEX('padron cfe'!C:C,MATCH(DATOS!C264,'padron cfe'!A:A,0),1),"")</f>
        <v/>
      </c>
      <c r="N264" s="66" t="str">
        <f>IFERROR(IF(BT264="","",IF(INDEX(N$1:N263,MATCH(BT264,BT$1:BT263,0),1)=0,"",INDEX(N$1:N263,MATCH(BT264,BT$1:BT263,0),1))),"")</f>
        <v/>
      </c>
      <c r="O264" s="66" t="str">
        <f>IFERROR(IF(BT264="","",IF(INDEX(O$1:O263,MATCH(BT264,BT$1:BT263,0),1)=0,"",INDEX(O$1:O263,MATCH(BT264,BT$1:BT263,0),1))),"")</f>
        <v/>
      </c>
      <c r="P264" s="4"/>
      <c r="Q264" s="2"/>
      <c r="R264" s="66"/>
      <c r="T264" s="66"/>
      <c r="U264" s="5" t="str">
        <f>IFERROR(IF(INDEX(U$1:U263,MATCH(T264,T$1:T263,0),1)=0,"",INDEX(U$1:U263,MATCH(T264,T$1:T263,0),1)),"")</f>
        <v/>
      </c>
      <c r="V264" s="66"/>
      <c r="W264" s="5" t="str">
        <f>IFERROR(IF(INDEX(W$1:W263,MATCH(V264,V$1:V263,0),1)=0,"",INDEX(W$1:W263,MATCH(V264,V$1:V263,0),1)),"")</f>
        <v/>
      </c>
      <c r="X264" s="2" t="str">
        <f>IFERROR(INDEX('padron cfe'!D:D,MATCH(DATOS!C264,'padron cfe'!A:A,0),1),"")</f>
        <v/>
      </c>
      <c r="Y264" s="4"/>
      <c r="Z264" s="4"/>
      <c r="AA264" s="4"/>
      <c r="AB264" s="4"/>
      <c r="AC264" s="6" t="s">
        <v>157</v>
      </c>
      <c r="AD264" s="4"/>
      <c r="AE264" s="4" t="str">
        <f t="shared" si="70"/>
        <v/>
      </c>
      <c r="AF264" s="4"/>
      <c r="AG264" s="4"/>
      <c r="AH264" s="4"/>
      <c r="AI264" s="2" t="str">
        <f>IFERROR(IF(INDEX(AI$1:AI263,MATCH(BT264,BT$1:BT263,0),1)=0,"",INDEX(AI$1:AI263,MATCH(BT264,BT$1:BT263,0),1)),"")</f>
        <v/>
      </c>
      <c r="AJ264" s="2" t="str">
        <f>IFERROR(IF(INDEX(AJ$1:AJ263,MATCH(BT264,BT$1:BT263,0),1)=0,"",INDEX(AJ$1:AJ263,MATCH(BT264,BT$1:BT263,0),1)),"")</f>
        <v/>
      </c>
      <c r="AK264" s="2" t="str">
        <f>IFERROR(IF(INDEX(AK$1:AK263,MATCH(BT264,BT$1:BT263,0),1)=0,"",INDEX(AK$1:AK263,MATCH(BT264,BT$1:BT263,0),1)),"")</f>
        <v/>
      </c>
      <c r="AL264" s="31"/>
      <c r="AM264" s="31"/>
      <c r="AN264" s="2"/>
      <c r="AO264" s="4"/>
      <c r="AP264" s="4"/>
      <c r="AQ264" s="4"/>
      <c r="AR264" s="4"/>
      <c r="AS264" s="4"/>
      <c r="AT264" s="4"/>
      <c r="AU264" s="4"/>
      <c r="AV264" s="4"/>
      <c r="AW264" s="4"/>
      <c r="AY264" s="7"/>
      <c r="AZ264" s="47"/>
      <c r="BA264" s="66"/>
      <c r="BB264" s="66"/>
      <c r="BC264" s="66"/>
      <c r="BD264" s="78"/>
      <c r="BE264" s="66"/>
      <c r="BF264" s="66"/>
      <c r="BG264" s="4"/>
      <c r="BH264" s="69"/>
      <c r="BI264" s="4"/>
      <c r="BJ264" s="4"/>
      <c r="BK264" s="9" t="s">
        <v>157</v>
      </c>
      <c r="BL264" s="7"/>
      <c r="BM264" s="7"/>
      <c r="BN264" s="7"/>
      <c r="BO264" s="286"/>
      <c r="BP264" s="22"/>
      <c r="BQ264" s="7" t="str">
        <f t="shared" ca="1" si="71"/>
        <v/>
      </c>
      <c r="BR264" s="75" t="str">
        <f t="shared" si="72"/>
        <v/>
      </c>
      <c r="BS264" s="75" t="str">
        <f t="shared" si="73"/>
        <v/>
      </c>
      <c r="BT264" s="5" t="str">
        <f t="shared" si="74"/>
        <v/>
      </c>
      <c r="BU264" s="79" t="str">
        <f t="shared" si="75"/>
        <v/>
      </c>
      <c r="BV264" s="79" t="str">
        <f t="shared" si="76"/>
        <v/>
      </c>
      <c r="BW264" s="79" t="str">
        <f t="shared" si="77"/>
        <v/>
      </c>
      <c r="CC264" s="4" t="str">
        <f>IF(IFERROR(VLOOKUP(C264,C265:C$1993,1,0),"")="","",COUNTIF(C:C,C264))</f>
        <v/>
      </c>
      <c r="CG264" s="5" t="str">
        <f>IF(B264="","",IF(CC264="",1+(MAX(CG$2:CG263)),""))</f>
        <v/>
      </c>
      <c r="CH264" s="5" t="str">
        <f t="shared" si="78"/>
        <v/>
      </c>
      <c r="CI264" s="5" t="str">
        <f t="shared" si="79"/>
        <v/>
      </c>
      <c r="CJ264" s="14" t="str">
        <f t="shared" si="80"/>
        <v/>
      </c>
      <c r="CK264" s="25"/>
      <c r="CL264" s="15"/>
      <c r="CM264" s="5" t="str">
        <f t="shared" si="68"/>
        <v/>
      </c>
      <c r="CP264" s="5" t="str">
        <f t="shared" si="64"/>
        <v/>
      </c>
      <c r="CQ264" s="5" t="str">
        <f>IF(BT264="","",IFERROR(IF(VLOOKUP(BT264,BT$2:BT263,1,0)=0,"",""),BT264))</f>
        <v/>
      </c>
      <c r="CR264" s="22" t="str">
        <f>IF(CQ264="","",(IFERROR(VLOOKUP(MID(CQ264,1,1),$DI$2:DM$28,3,0),0)+IFERROR(VLOOKUP(MID(CQ264,2,1),DI$2:DM$28,4,0),0)+IFERROR(VLOOKUP(MID(CQ264,3,1),DI$2:DM$28,5,0),0)+(ROW(CQ264)/1000000000000)))</f>
        <v/>
      </c>
      <c r="CT264" s="5">
        <v>263</v>
      </c>
      <c r="CU264" s="5" t="str">
        <f>IFERROR(VLOOKUP(CT264,CP$2:CQ1340,2,0),"")</f>
        <v/>
      </c>
      <c r="DO264" s="5" t="e">
        <f>IF(REPORTE!AH$2="si",IF(C264=VALUE(REPORTE!C$22),IF(SUM(DO265:DO$1993),CONCATENATE(INT(B264),", "),INT(B264)),""),IF(C264=VALUE(REPORTE!C$21),IF(SUM(DO265:DO$1993),CONCATENATE(INT(B264),", "),INT(B264)),""))</f>
        <v>#VALUE!</v>
      </c>
    </row>
    <row r="265" spans="1:119"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IF(F265="","",IFERROR(CONCATENATE("PEUA",VLOOKUP(ESTADO,REPORTE!AV$2:AW$33,2,0),DIDTRITO_FORM,CADER_FORM,IFERROR(INDEX(CA:CA,MATCH(DAY(F265),BZ:BZ,0),1),DAY(F265)),IFERROR(INDEX(CA:CA,MATCH(MONTH(F265),BZ:BZ,0),1),MONTH(F265)),YEAR(F265),G265),""))</f>
        <v/>
      </c>
      <c r="I265" s="4"/>
      <c r="J265" s="66"/>
      <c r="K265" s="66"/>
      <c r="L265" s="66"/>
      <c r="M265" s="2" t="str">
        <f>IFERROR(INDEX('padron cfe'!C:C,MATCH(DATOS!C265,'padron cfe'!A:A,0),1),"")</f>
        <v/>
      </c>
      <c r="N265" s="66" t="str">
        <f>IFERROR(IF(BT265="","",IF(INDEX(N$1:N264,MATCH(BT265,BT$1:BT264,0),1)=0,"",INDEX(N$1:N264,MATCH(BT265,BT$1:BT264,0),1))),"")</f>
        <v/>
      </c>
      <c r="O265" s="66" t="str">
        <f>IFERROR(IF(BT265="","",IF(INDEX(O$1:O264,MATCH(BT265,BT$1:BT264,0),1)=0,"",INDEX(O$1:O264,MATCH(BT265,BT$1:BT264,0),1))),"")</f>
        <v/>
      </c>
      <c r="P265" s="4"/>
      <c r="Q265" s="2"/>
      <c r="R265" s="66"/>
      <c r="T265" s="66"/>
      <c r="U265" s="5" t="str">
        <f>IFERROR(IF(INDEX(U$1:U264,MATCH(T265,T$1:T264,0),1)=0,"",INDEX(U$1:U264,MATCH(T265,T$1:T264,0),1)),"")</f>
        <v/>
      </c>
      <c r="V265" s="66"/>
      <c r="W265" s="5" t="str">
        <f>IFERROR(IF(INDEX(W$1:W264,MATCH(V265,V$1:V264,0),1)=0,"",INDEX(W$1:W264,MATCH(V265,V$1:V264,0),1)),"")</f>
        <v/>
      </c>
      <c r="X265" s="2" t="str">
        <f>IFERROR(INDEX('padron cfe'!D:D,MATCH(DATOS!C265,'padron cfe'!A:A,0),1),"")</f>
        <v/>
      </c>
      <c r="Y265" s="4"/>
      <c r="Z265" s="4"/>
      <c r="AA265" s="4"/>
      <c r="AB265" s="4"/>
      <c r="AC265" s="6" t="s">
        <v>157</v>
      </c>
      <c r="AD265" s="4"/>
      <c r="AE265" s="4" t="str">
        <f t="shared" si="70"/>
        <v/>
      </c>
      <c r="AF265" s="4"/>
      <c r="AG265" s="4"/>
      <c r="AH265" s="4"/>
      <c r="AI265" s="2" t="str">
        <f>IFERROR(IF(INDEX(AI$1:AI264,MATCH(BT265,BT$1:BT264,0),1)=0,"",INDEX(AI$1:AI264,MATCH(BT265,BT$1:BT264,0),1)),"")</f>
        <v/>
      </c>
      <c r="AJ265" s="2" t="str">
        <f>IFERROR(IF(INDEX(AJ$1:AJ264,MATCH(BT265,BT$1:BT264,0),1)=0,"",INDEX(AJ$1:AJ264,MATCH(BT265,BT$1:BT264,0),1)),"")</f>
        <v/>
      </c>
      <c r="AK265" s="2" t="str">
        <f>IFERROR(IF(INDEX(AK$1:AK264,MATCH(BT265,BT$1:BT264,0),1)=0,"",INDEX(AK$1:AK264,MATCH(BT265,BT$1:BT264,0),1)),"")</f>
        <v/>
      </c>
      <c r="AL265" s="31"/>
      <c r="AM265" s="31"/>
      <c r="AN265" s="2"/>
      <c r="AO265" s="4"/>
      <c r="AP265" s="4"/>
      <c r="AQ265" s="4"/>
      <c r="AR265" s="4"/>
      <c r="AS265" s="4"/>
      <c r="AT265" s="4"/>
      <c r="AU265" s="4"/>
      <c r="AV265" s="4"/>
      <c r="AW265" s="4"/>
      <c r="AY265" s="7"/>
      <c r="AZ265" s="47"/>
      <c r="BA265" s="66"/>
      <c r="BB265" s="66"/>
      <c r="BC265" s="66"/>
      <c r="BD265" s="78"/>
      <c r="BE265" s="66"/>
      <c r="BF265" s="66"/>
      <c r="BG265" s="4"/>
      <c r="BH265" s="69"/>
      <c r="BI265" s="4"/>
      <c r="BJ265" s="4"/>
      <c r="BK265" s="9"/>
      <c r="BL265" s="7"/>
      <c r="BM265" s="7"/>
      <c r="BN265" s="7"/>
      <c r="BO265" s="286"/>
      <c r="BP265" s="22"/>
      <c r="BQ265" s="7" t="str">
        <f t="shared" ca="1" si="71"/>
        <v/>
      </c>
      <c r="BR265" s="75" t="str">
        <f t="shared" si="72"/>
        <v/>
      </c>
      <c r="BS265" s="75" t="str">
        <f t="shared" si="73"/>
        <v/>
      </c>
      <c r="BT265" s="5" t="str">
        <f t="shared" si="74"/>
        <v/>
      </c>
      <c r="BU265" s="79" t="str">
        <f t="shared" si="75"/>
        <v/>
      </c>
      <c r="BV265" s="79" t="str">
        <f t="shared" si="76"/>
        <v/>
      </c>
      <c r="BW265" s="79" t="str">
        <f t="shared" si="77"/>
        <v/>
      </c>
      <c r="CC265" s="4" t="str">
        <f>IF(IFERROR(VLOOKUP(C265,C266:C$1993,1,0),"")="","",COUNTIF(C:C,C265))</f>
        <v/>
      </c>
      <c r="CG265" s="5" t="str">
        <f>IF(B265="","",IF(CC265="",1+(MAX(CG$2:CG264)),""))</f>
        <v/>
      </c>
      <c r="CH265" s="5" t="str">
        <f t="shared" si="78"/>
        <v/>
      </c>
      <c r="CI265" s="5" t="str">
        <f t="shared" si="79"/>
        <v/>
      </c>
      <c r="CJ265" s="14" t="str">
        <f t="shared" si="80"/>
        <v/>
      </c>
      <c r="CK265" s="25"/>
      <c r="CL265" s="15"/>
      <c r="CM265" s="5" t="str">
        <f t="shared" ref="CM265:CM296" si="81">CONCATENATE(AN265,AP265,AQ265,AR265,AS265)</f>
        <v/>
      </c>
      <c r="CP265" s="5" t="str">
        <f t="shared" si="64"/>
        <v/>
      </c>
      <c r="CQ265" s="5" t="str">
        <f>IF(BT265="","",IFERROR(IF(VLOOKUP(BT265,BT$2:BT264,1,0)=0,"",""),BT265))</f>
        <v/>
      </c>
      <c r="CR265" s="22" t="str">
        <f>IF(CQ265="","",(IFERROR(VLOOKUP(MID(CQ265,1,1),$DI$2:DM$28,3,0),0)+IFERROR(VLOOKUP(MID(CQ265,2,1),DI$2:DM$28,4,0),0)+IFERROR(VLOOKUP(MID(CQ265,3,1),DI$2:DM$28,5,0),0)+(ROW(CQ265)/1000000000000)))</f>
        <v/>
      </c>
      <c r="CT265" s="5">
        <v>264</v>
      </c>
      <c r="CU265" s="5" t="str">
        <f>IFERROR(VLOOKUP(CT265,CP$2:CQ1341,2,0),"")</f>
        <v/>
      </c>
      <c r="DO265" s="5" t="e">
        <f>IF(REPORTE!AH$2="si",IF(C265=VALUE(REPORTE!C$22),IF(SUM(DO266:DO$1993),CONCATENATE(INT(B265),", "),INT(B265)),""),IF(C265=VALUE(REPORTE!C$21),IF(SUM(DO266:DO$1993),CONCATENATE(INT(B265),", "),INT(B265)),""))</f>
        <v>#VALUE!</v>
      </c>
    </row>
    <row r="266" spans="1:119"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IF(F266="","",IFERROR(CONCATENATE("PEUA",VLOOKUP(ESTADO,REPORTE!AV$2:AW$33,2,0),DIDTRITO_FORM,CADER_FORM,IFERROR(INDEX(CA:CA,MATCH(DAY(F266),BZ:BZ,0),1),DAY(F266)),IFERROR(INDEX(CA:CA,MATCH(MONTH(F266),BZ:BZ,0),1),MONTH(F266)),YEAR(F266),G266),""))</f>
        <v/>
      </c>
      <c r="I266" s="4"/>
      <c r="J266" s="66"/>
      <c r="K266" s="66"/>
      <c r="L266" s="66"/>
      <c r="M266" s="2" t="str">
        <f>IFERROR(INDEX('padron cfe'!C:C,MATCH(DATOS!C266,'padron cfe'!A:A,0),1),"")</f>
        <v/>
      </c>
      <c r="N266" s="66" t="str">
        <f>IFERROR(IF(BT266="","",IF(INDEX(N$1:N265,MATCH(BT266,BT$1:BT265,0),1)=0,"",INDEX(N$1:N265,MATCH(BT266,BT$1:BT265,0),1))),"")</f>
        <v/>
      </c>
      <c r="O266" s="66" t="str">
        <f>IFERROR(IF(BT266="","",IF(INDEX(O$1:O265,MATCH(BT266,BT$1:BT265,0),1)=0,"",INDEX(O$1:O265,MATCH(BT266,BT$1:BT265,0),1))),"")</f>
        <v/>
      </c>
      <c r="P266" s="4"/>
      <c r="Q266" s="2"/>
      <c r="R266" s="66"/>
      <c r="T266" s="66"/>
      <c r="U266" s="5" t="str">
        <f>IFERROR(IF(INDEX(U$1:U265,MATCH(T266,T$1:T265,0),1)=0,"",INDEX(U$1:U265,MATCH(T266,T$1:T265,0),1)),"")</f>
        <v/>
      </c>
      <c r="V266" s="66"/>
      <c r="W266" s="5" t="str">
        <f>IFERROR(IF(INDEX(W$1:W265,MATCH(V266,V$1:V265,0),1)=0,"",INDEX(W$1:W265,MATCH(V266,V$1:V265,0),1)),"")</f>
        <v/>
      </c>
      <c r="X266" s="2" t="str">
        <f>IFERROR(INDEX('padron cfe'!D:D,MATCH(DATOS!C266,'padron cfe'!A:A,0),1),"")</f>
        <v/>
      </c>
      <c r="Y266" s="4"/>
      <c r="Z266" s="4"/>
      <c r="AA266" s="4"/>
      <c r="AB266" s="4"/>
      <c r="AC266" s="6" t="s">
        <v>157</v>
      </c>
      <c r="AD266" s="4"/>
      <c r="AE266" s="4" t="str">
        <f t="shared" si="70"/>
        <v/>
      </c>
      <c r="AF266" s="4"/>
      <c r="AG266" s="4"/>
      <c r="AH266" s="4"/>
      <c r="AI266" s="2" t="str">
        <f>IFERROR(IF(INDEX(AI$1:AI265,MATCH(BT266,BT$1:BT265,0),1)=0,"",INDEX(AI$1:AI265,MATCH(BT266,BT$1:BT265,0),1)),"")</f>
        <v/>
      </c>
      <c r="AJ266" s="2" t="str">
        <f>IFERROR(IF(INDEX(AJ$1:AJ265,MATCH(BT266,BT$1:BT265,0),1)=0,"",INDEX(AJ$1:AJ265,MATCH(BT266,BT$1:BT265,0),1)),"")</f>
        <v/>
      </c>
      <c r="AK266" s="2" t="str">
        <f>IFERROR(IF(INDEX(AK$1:AK265,MATCH(BT266,BT$1:BT265,0),1)=0,"",INDEX(AK$1:AK265,MATCH(BT266,BT$1:BT265,0),1)),"")</f>
        <v/>
      </c>
      <c r="AL266" s="31"/>
      <c r="AM266" s="31"/>
      <c r="AN266" s="2"/>
      <c r="AO266" s="4"/>
      <c r="AP266" s="4"/>
      <c r="AQ266" s="4"/>
      <c r="AR266" s="4"/>
      <c r="AS266" s="4"/>
      <c r="AT266" s="4"/>
      <c r="AU266" s="4"/>
      <c r="AV266" s="4"/>
      <c r="AW266" s="4"/>
      <c r="AY266" s="7"/>
      <c r="AZ266" s="47"/>
      <c r="BA266" s="66"/>
      <c r="BB266" s="66"/>
      <c r="BC266" s="66"/>
      <c r="BD266" s="78"/>
      <c r="BE266" s="66"/>
      <c r="BF266" s="66"/>
      <c r="BG266" s="4"/>
      <c r="BH266" s="69"/>
      <c r="BI266" s="4"/>
      <c r="BJ266" s="4"/>
      <c r="BK266" s="9" t="s">
        <v>157</v>
      </c>
      <c r="BL266" s="7"/>
      <c r="BM266" s="7"/>
      <c r="BN266" s="7"/>
      <c r="BO266" s="286"/>
      <c r="BP266" s="22"/>
      <c r="BQ266" s="7" t="str">
        <f t="shared" ca="1" si="71"/>
        <v/>
      </c>
      <c r="BR266" s="75" t="str">
        <f t="shared" si="72"/>
        <v/>
      </c>
      <c r="BS266" s="75" t="str">
        <f t="shared" si="73"/>
        <v/>
      </c>
      <c r="BT266" s="5" t="str">
        <f t="shared" si="74"/>
        <v/>
      </c>
      <c r="BU266" s="79" t="str">
        <f t="shared" si="75"/>
        <v/>
      </c>
      <c r="BV266" s="79" t="str">
        <f t="shared" si="76"/>
        <v/>
      </c>
      <c r="BW266" s="79" t="str">
        <f t="shared" si="77"/>
        <v/>
      </c>
      <c r="CC266" s="4" t="str">
        <f>IF(IFERROR(VLOOKUP(C266,C267:C$1993,1,0),"")="","",COUNTIF(C:C,C266))</f>
        <v/>
      </c>
      <c r="CG266" s="5" t="str">
        <f>IF(B266="","",IF(CC266="",1+(MAX(CG$2:CG265)),""))</f>
        <v/>
      </c>
      <c r="CH266" s="5" t="str">
        <f t="shared" si="78"/>
        <v/>
      </c>
      <c r="CI266" s="5" t="str">
        <f t="shared" si="79"/>
        <v/>
      </c>
      <c r="CJ266" s="14" t="str">
        <f t="shared" si="80"/>
        <v/>
      </c>
      <c r="CK266" s="25"/>
      <c r="CL266" s="15"/>
      <c r="CM266" s="5" t="str">
        <f t="shared" si="81"/>
        <v/>
      </c>
      <c r="CP266" s="5" t="str">
        <f t="shared" si="64"/>
        <v/>
      </c>
      <c r="CQ266" s="5" t="str">
        <f>IF(BT266="","",IFERROR(IF(VLOOKUP(BT266,BT$2:BT265,1,0)=0,"",""),BT266))</f>
        <v/>
      </c>
      <c r="CR266" s="22" t="str">
        <f>IF(CQ266="","",(IFERROR(VLOOKUP(MID(CQ266,1,1),$DI$2:DM$28,3,0),0)+IFERROR(VLOOKUP(MID(CQ266,2,1),DI$2:DM$28,4,0),0)+IFERROR(VLOOKUP(MID(CQ266,3,1),DI$2:DM$28,5,0),0)+(ROW(CQ266)/1000000000000)))</f>
        <v/>
      </c>
      <c r="CT266" s="5">
        <v>265</v>
      </c>
      <c r="CU266" s="5" t="str">
        <f>IFERROR(VLOOKUP(CT266,CP$2:CQ1342,2,0),"")</f>
        <v/>
      </c>
      <c r="DO266" s="5" t="e">
        <f>IF(REPORTE!AH$2="si",IF(C266=VALUE(REPORTE!C$22),IF(SUM(DO267:DO$1993),CONCATENATE(INT(B266),", "),INT(B266)),""),IF(C266=VALUE(REPORTE!C$21),IF(SUM(DO267:DO$1993),CONCATENATE(INT(B266),", "),INT(B266)),""))</f>
        <v>#VALUE!</v>
      </c>
    </row>
    <row r="267" spans="1:119"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IF(F267="","",IFERROR(CONCATENATE("PEUA",VLOOKUP(ESTADO,REPORTE!AV$2:AW$33,2,0),DIDTRITO_FORM,CADER_FORM,IFERROR(INDEX(CA:CA,MATCH(DAY(F267),BZ:BZ,0),1),DAY(F267)),IFERROR(INDEX(CA:CA,MATCH(MONTH(F267),BZ:BZ,0),1),MONTH(F267)),YEAR(F267),G267),""))</f>
        <v/>
      </c>
      <c r="I267" s="4"/>
      <c r="J267" s="66"/>
      <c r="K267" s="66"/>
      <c r="L267" s="66"/>
      <c r="M267" s="2" t="str">
        <f>IFERROR(INDEX('padron cfe'!C:C,MATCH(DATOS!C267,'padron cfe'!A:A,0),1),"")</f>
        <v/>
      </c>
      <c r="N267" s="66" t="str">
        <f>IFERROR(IF(BT267="","",IF(INDEX(N$1:N266,MATCH(BT267,BT$1:BT266,0),1)=0,"",INDEX(N$1:N266,MATCH(BT267,BT$1:BT266,0),1))),"")</f>
        <v/>
      </c>
      <c r="O267" s="66" t="str">
        <f>IFERROR(IF(BT267="","",IF(INDEX(O$1:O266,MATCH(BT267,BT$1:BT266,0),1)=0,"",INDEX(O$1:O266,MATCH(BT267,BT$1:BT266,0),1))),"")</f>
        <v/>
      </c>
      <c r="P267" s="4"/>
      <c r="Q267" s="2"/>
      <c r="R267" s="66"/>
      <c r="T267" s="66"/>
      <c r="U267" s="5" t="str">
        <f>IFERROR(IF(INDEX(U$1:U266,MATCH(T267,T$1:T266,0),1)=0,"",INDEX(U$1:U266,MATCH(T267,T$1:T266,0),1)),"")</f>
        <v/>
      </c>
      <c r="V267" s="66"/>
      <c r="W267" s="5" t="str">
        <f>IFERROR(IF(INDEX(W$1:W266,MATCH(V267,V$1:V266,0),1)=0,"",INDEX(W$1:W266,MATCH(V267,V$1:V266,0),1)),"")</f>
        <v/>
      </c>
      <c r="X267" s="2" t="str">
        <f>IFERROR(INDEX('padron cfe'!D:D,MATCH(DATOS!C267,'padron cfe'!A:A,0),1),"")</f>
        <v/>
      </c>
      <c r="Y267" s="4"/>
      <c r="Z267" s="4"/>
      <c r="AA267" s="4"/>
      <c r="AB267" s="4"/>
      <c r="AC267" s="6" t="s">
        <v>157</v>
      </c>
      <c r="AD267" s="4"/>
      <c r="AE267" s="4" t="str">
        <f t="shared" si="70"/>
        <v/>
      </c>
      <c r="AF267" s="4"/>
      <c r="AG267" s="4"/>
      <c r="AH267" s="4"/>
      <c r="AI267" s="2" t="str">
        <f>IFERROR(IF(INDEX(AI$1:AI266,MATCH(BT267,BT$1:BT266,0),1)=0,"",INDEX(AI$1:AI266,MATCH(BT267,BT$1:BT266,0),1)),"")</f>
        <v/>
      </c>
      <c r="AJ267" s="2" t="str">
        <f>IFERROR(IF(INDEX(AJ$1:AJ266,MATCH(BT267,BT$1:BT266,0),1)=0,"",INDEX(AJ$1:AJ266,MATCH(BT267,BT$1:BT266,0),1)),"")</f>
        <v/>
      </c>
      <c r="AK267" s="2" t="str">
        <f>IFERROR(IF(INDEX(AK$1:AK266,MATCH(BT267,BT$1:BT266,0),1)=0,"",INDEX(AK$1:AK266,MATCH(BT267,BT$1:BT266,0),1)),"")</f>
        <v/>
      </c>
      <c r="AL267" s="31"/>
      <c r="AM267" s="31"/>
      <c r="AN267" s="2"/>
      <c r="AO267" s="4"/>
      <c r="AP267" s="4"/>
      <c r="AQ267" s="4"/>
      <c r="AR267" s="4"/>
      <c r="AS267" s="4"/>
      <c r="AT267" s="4"/>
      <c r="AU267" s="4"/>
      <c r="AV267" s="4"/>
      <c r="AW267" s="4"/>
      <c r="AY267" s="7"/>
      <c r="AZ267" s="47"/>
      <c r="BA267" s="66"/>
      <c r="BB267" s="66"/>
      <c r="BC267" s="66"/>
      <c r="BD267" s="78"/>
      <c r="BE267" s="66"/>
      <c r="BF267" s="66"/>
      <c r="BG267" s="4"/>
      <c r="BH267" s="69"/>
      <c r="BI267" s="4"/>
      <c r="BJ267" s="4"/>
      <c r="BK267" s="9"/>
      <c r="BL267" s="7"/>
      <c r="BM267" s="7"/>
      <c r="BN267" s="7"/>
      <c r="BO267" s="286"/>
      <c r="BP267" s="22"/>
      <c r="BQ267" s="7" t="str">
        <f t="shared" ca="1" si="71"/>
        <v/>
      </c>
      <c r="BR267" s="75" t="str">
        <f t="shared" si="72"/>
        <v/>
      </c>
      <c r="BS267" s="75" t="str">
        <f t="shared" si="73"/>
        <v/>
      </c>
      <c r="BT267" s="5" t="str">
        <f t="shared" si="74"/>
        <v/>
      </c>
      <c r="BU267" s="79" t="str">
        <f t="shared" si="75"/>
        <v/>
      </c>
      <c r="BV267" s="79" t="str">
        <f t="shared" si="76"/>
        <v/>
      </c>
      <c r="BW267" s="79" t="str">
        <f t="shared" si="77"/>
        <v/>
      </c>
      <c r="CC267" s="4" t="str">
        <f>IF(IFERROR(VLOOKUP(C267,C268:C$1993,1,0),"")="","",COUNTIF(C:C,C267))</f>
        <v/>
      </c>
      <c r="CG267" s="5" t="str">
        <f>IF(B267="","",IF(CC267="",1+(MAX(CG$2:CG266)),""))</f>
        <v/>
      </c>
      <c r="CH267" s="5" t="str">
        <f t="shared" si="78"/>
        <v/>
      </c>
      <c r="CI267" s="5" t="str">
        <f t="shared" si="79"/>
        <v/>
      </c>
      <c r="CJ267" s="14" t="str">
        <f t="shared" si="80"/>
        <v/>
      </c>
      <c r="CK267" s="25"/>
      <c r="CL267" s="15"/>
      <c r="CM267" s="5" t="str">
        <f t="shared" si="81"/>
        <v/>
      </c>
      <c r="CP267" s="5" t="str">
        <f t="shared" ref="CP267:CP330" si="82">IFERROR(RANK(CR267,CR$2:CR$1493,1),"")</f>
        <v/>
      </c>
      <c r="CQ267" s="5" t="str">
        <f>IF(BT267="","",IFERROR(IF(VLOOKUP(BT267,BT$2:BT266,1,0)=0,"",""),BT267))</f>
        <v/>
      </c>
      <c r="CR267" s="22" t="str">
        <f>IF(CQ267="","",(IFERROR(VLOOKUP(MID(CQ267,1,1),$DI$2:DM$28,3,0),0)+IFERROR(VLOOKUP(MID(CQ267,2,1),DI$2:DM$28,4,0),0)+IFERROR(VLOOKUP(MID(CQ267,3,1),DI$2:DM$28,5,0),0)+(ROW(CQ267)/1000000000000)))</f>
        <v/>
      </c>
      <c r="CT267" s="5">
        <v>266</v>
      </c>
      <c r="CU267" s="5" t="str">
        <f>IFERROR(VLOOKUP(CT267,CP$2:CQ1343,2,0),"")</f>
        <v/>
      </c>
      <c r="DO267" s="5" t="e">
        <f>IF(REPORTE!AH$2="si",IF(C267=VALUE(REPORTE!C$22),IF(SUM(DO268:DO$1993),CONCATENATE(INT(B267),", "),INT(B267)),""),IF(C267=VALUE(REPORTE!C$21),IF(SUM(DO268:DO$1993),CONCATENATE(INT(B267),", "),INT(B267)),""))</f>
        <v>#VALUE!</v>
      </c>
    </row>
    <row r="268" spans="1:119"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IF(F268="","",IFERROR(CONCATENATE("PEUA",VLOOKUP(ESTADO,REPORTE!AV$2:AW$33,2,0),DIDTRITO_FORM,CADER_FORM,IFERROR(INDEX(CA:CA,MATCH(DAY(F268),BZ:BZ,0),1),DAY(F268)),IFERROR(INDEX(CA:CA,MATCH(MONTH(F268),BZ:BZ,0),1),MONTH(F268)),YEAR(F268),G268),""))</f>
        <v/>
      </c>
      <c r="I268" s="4"/>
      <c r="J268" s="66"/>
      <c r="K268" s="66"/>
      <c r="L268" s="66"/>
      <c r="M268" s="2" t="str">
        <f>IFERROR(INDEX('padron cfe'!C:C,MATCH(DATOS!C268,'padron cfe'!A:A,0),1),"")</f>
        <v/>
      </c>
      <c r="N268" s="66" t="str">
        <f>IFERROR(IF(BT268="","",IF(INDEX(N$1:N267,MATCH(BT268,BT$1:BT267,0),1)=0,"",INDEX(N$1:N267,MATCH(BT268,BT$1:BT267,0),1))),"")</f>
        <v/>
      </c>
      <c r="O268" s="66" t="str">
        <f>IFERROR(IF(BT268="","",IF(INDEX(O$1:O267,MATCH(BT268,BT$1:BT267,0),1)=0,"",INDEX(O$1:O267,MATCH(BT268,BT$1:BT267,0),1))),"")</f>
        <v/>
      </c>
      <c r="P268" s="4"/>
      <c r="Q268" s="2"/>
      <c r="R268" s="66"/>
      <c r="T268" s="66"/>
      <c r="U268" s="5" t="str">
        <f>IFERROR(IF(INDEX(U$1:U267,MATCH(T268,T$1:T267,0),1)=0,"",INDEX(U$1:U267,MATCH(T268,T$1:T267,0),1)),"")</f>
        <v/>
      </c>
      <c r="V268" s="66"/>
      <c r="W268" s="5" t="str">
        <f>IFERROR(IF(INDEX(W$1:W267,MATCH(V268,V$1:V267,0),1)=0,"",INDEX(W$1:W267,MATCH(V268,V$1:V267,0),1)),"")</f>
        <v/>
      </c>
      <c r="X268" s="2" t="str">
        <f>IFERROR(INDEX('padron cfe'!D:D,MATCH(DATOS!C268,'padron cfe'!A:A,0),1),"")</f>
        <v/>
      </c>
      <c r="Y268" s="4"/>
      <c r="Z268" s="4"/>
      <c r="AA268" s="4"/>
      <c r="AB268" s="4"/>
      <c r="AC268" s="6" t="s">
        <v>157</v>
      </c>
      <c r="AD268" s="4"/>
      <c r="AE268" s="4" t="str">
        <f t="shared" si="70"/>
        <v/>
      </c>
      <c r="AF268" s="4"/>
      <c r="AG268" s="4"/>
      <c r="AH268" s="4"/>
      <c r="AI268" s="2" t="str">
        <f>IFERROR(IF(INDEX(AI$1:AI267,MATCH(BT268,BT$1:BT267,0),1)=0,"",INDEX(AI$1:AI267,MATCH(BT268,BT$1:BT267,0),1)),"")</f>
        <v/>
      </c>
      <c r="AJ268" s="2" t="str">
        <f>IFERROR(IF(INDEX(AJ$1:AJ267,MATCH(BT268,BT$1:BT267,0),1)=0,"",INDEX(AJ$1:AJ267,MATCH(BT268,BT$1:BT267,0),1)),"")</f>
        <v/>
      </c>
      <c r="AK268" s="2" t="str">
        <f>IFERROR(IF(INDEX(AK$1:AK267,MATCH(BT268,BT$1:BT267,0),1)=0,"",INDEX(AK$1:AK267,MATCH(BT268,BT$1:BT267,0),1)),"")</f>
        <v/>
      </c>
      <c r="AL268" s="31"/>
      <c r="AM268" s="31"/>
      <c r="AN268" s="2"/>
      <c r="AO268" s="4"/>
      <c r="AP268" s="4"/>
      <c r="AQ268" s="4"/>
      <c r="AR268" s="4"/>
      <c r="AS268" s="4"/>
      <c r="AT268" s="4"/>
      <c r="AU268" s="4"/>
      <c r="AV268" s="4"/>
      <c r="AW268" s="4"/>
      <c r="AY268" s="7"/>
      <c r="AZ268" s="47"/>
      <c r="BA268" s="66"/>
      <c r="BB268" s="66"/>
      <c r="BC268" s="66"/>
      <c r="BD268" s="78"/>
      <c r="BE268" s="66"/>
      <c r="BF268" s="66"/>
      <c r="BG268" s="4"/>
      <c r="BH268" s="69"/>
      <c r="BI268" s="4"/>
      <c r="BJ268" s="4"/>
      <c r="BK268" s="9" t="s">
        <v>157</v>
      </c>
      <c r="BL268" s="7"/>
      <c r="BM268" s="7"/>
      <c r="BN268" s="7"/>
      <c r="BO268" s="286"/>
      <c r="BP268" s="22"/>
      <c r="BQ268" s="7" t="str">
        <f t="shared" ca="1" si="71"/>
        <v/>
      </c>
      <c r="BR268" s="75" t="str">
        <f t="shared" si="72"/>
        <v/>
      </c>
      <c r="BS268" s="75" t="str">
        <f t="shared" si="73"/>
        <v/>
      </c>
      <c r="BT268" s="5" t="str">
        <f t="shared" si="74"/>
        <v/>
      </c>
      <c r="BU268" s="79" t="str">
        <f t="shared" si="75"/>
        <v/>
      </c>
      <c r="BV268" s="79" t="str">
        <f t="shared" si="76"/>
        <v/>
      </c>
      <c r="BW268" s="79" t="str">
        <f t="shared" si="77"/>
        <v/>
      </c>
      <c r="CC268" s="4" t="str">
        <f>IF(IFERROR(VLOOKUP(C268,C269:C$1993,1,0),"")="","",COUNTIF(C:C,C268))</f>
        <v/>
      </c>
      <c r="CG268" s="5" t="str">
        <f>IF(B268="","",IF(CC268="",1+(MAX(CG$2:CG267)),""))</f>
        <v/>
      </c>
      <c r="CH268" s="5" t="str">
        <f t="shared" si="78"/>
        <v/>
      </c>
      <c r="CI268" s="5" t="str">
        <f t="shared" si="79"/>
        <v/>
      </c>
      <c r="CJ268" s="14" t="str">
        <f t="shared" si="80"/>
        <v/>
      </c>
      <c r="CK268" s="25"/>
      <c r="CL268" s="15"/>
      <c r="CM268" s="5" t="str">
        <f t="shared" si="81"/>
        <v/>
      </c>
      <c r="CP268" s="5" t="str">
        <f t="shared" si="82"/>
        <v/>
      </c>
      <c r="CQ268" s="5" t="str">
        <f>IF(BT268="","",IFERROR(IF(VLOOKUP(BT268,BT$2:BT267,1,0)=0,"",""),BT268))</f>
        <v/>
      </c>
      <c r="CR268" s="22" t="str">
        <f>IF(CQ268="","",(IFERROR(VLOOKUP(MID(CQ268,1,1),$DI$2:DM$28,3,0),0)+IFERROR(VLOOKUP(MID(CQ268,2,1),DI$2:DM$28,4,0),0)+IFERROR(VLOOKUP(MID(CQ268,3,1),DI$2:DM$28,5,0),0)+(ROW(CQ268)/1000000000000)))</f>
        <v/>
      </c>
      <c r="CT268" s="5">
        <v>267</v>
      </c>
      <c r="CU268" s="5" t="str">
        <f>IFERROR(VLOOKUP(CT268,CP$2:CQ1344,2,0),"")</f>
        <v/>
      </c>
      <c r="CW268" s="14"/>
      <c r="DO268" s="5" t="e">
        <f>IF(REPORTE!AH$2="si",IF(C268=VALUE(REPORTE!C$22),IF(SUM(DO269:DO$1993),CONCATENATE(INT(B268),", "),INT(B268)),""),IF(C268=VALUE(REPORTE!C$21),IF(SUM(DO269:DO$1993),CONCATENATE(INT(B268),", "),INT(B268)),""))</f>
        <v>#VALUE!</v>
      </c>
    </row>
    <row r="269" spans="1:119"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IF(F269="","",IFERROR(CONCATENATE("PEUA",VLOOKUP(ESTADO,REPORTE!AV$2:AW$33,2,0),DIDTRITO_FORM,CADER_FORM,IFERROR(INDEX(CA:CA,MATCH(DAY(F269),BZ:BZ,0),1),DAY(F269)),IFERROR(INDEX(CA:CA,MATCH(MONTH(F269),BZ:BZ,0),1),MONTH(F269)),YEAR(F269),G269),""))</f>
        <v/>
      </c>
      <c r="I269" s="4"/>
      <c r="J269" s="66"/>
      <c r="K269" s="66"/>
      <c r="L269" s="66"/>
      <c r="M269" s="2" t="str">
        <f>IFERROR(INDEX('padron cfe'!C:C,MATCH(DATOS!C269,'padron cfe'!A:A,0),1),"")</f>
        <v/>
      </c>
      <c r="N269" s="66" t="str">
        <f>IFERROR(IF(BT269="","",IF(INDEX(N$1:N268,MATCH(BT269,BT$1:BT268,0),1)=0,"",INDEX(N$1:N268,MATCH(BT269,BT$1:BT268,0),1))),"")</f>
        <v/>
      </c>
      <c r="O269" s="66" t="str">
        <f>IFERROR(IF(BT269="","",IF(INDEX(O$1:O268,MATCH(BT269,BT$1:BT268,0),1)=0,"",INDEX(O$1:O268,MATCH(BT269,BT$1:BT268,0),1))),"")</f>
        <v/>
      </c>
      <c r="P269" s="4"/>
      <c r="Q269" s="2"/>
      <c r="R269" s="66"/>
      <c r="T269" s="66"/>
      <c r="U269" s="5" t="str">
        <f>IFERROR(IF(INDEX(U$1:U268,MATCH(T269,T$1:T268,0),1)=0,"",INDEX(U$1:U268,MATCH(T269,T$1:T268,0),1)),"")</f>
        <v/>
      </c>
      <c r="V269" s="66"/>
      <c r="W269" s="5" t="str">
        <f>IFERROR(IF(INDEX(W$1:W268,MATCH(V269,V$1:V268,0),1)=0,"",INDEX(W$1:W268,MATCH(V269,V$1:V268,0),1)),"")</f>
        <v/>
      </c>
      <c r="X269" s="2" t="str">
        <f>IFERROR(INDEX('padron cfe'!D:D,MATCH(DATOS!C269,'padron cfe'!A:A,0),1),"")</f>
        <v/>
      </c>
      <c r="Y269" s="4"/>
      <c r="Z269" s="4"/>
      <c r="AA269" s="4"/>
      <c r="AB269" s="4"/>
      <c r="AC269" s="6" t="s">
        <v>157</v>
      </c>
      <c r="AD269" s="4"/>
      <c r="AE269" s="4" t="str">
        <f t="shared" si="70"/>
        <v/>
      </c>
      <c r="AF269" s="4"/>
      <c r="AG269" s="4"/>
      <c r="AH269" s="4"/>
      <c r="AI269" s="2" t="str">
        <f>IFERROR(IF(INDEX(AI$1:AI268,MATCH(BT269,BT$1:BT268,0),1)=0,"",INDEX(AI$1:AI268,MATCH(BT269,BT$1:BT268,0),1)),"")</f>
        <v/>
      </c>
      <c r="AJ269" s="2" t="str">
        <f>IFERROR(IF(INDEX(AJ$1:AJ268,MATCH(BT269,BT$1:BT268,0),1)=0,"",INDEX(AJ$1:AJ268,MATCH(BT269,BT$1:BT268,0),1)),"")</f>
        <v/>
      </c>
      <c r="AK269" s="2" t="str">
        <f>IFERROR(IF(INDEX(AK$1:AK268,MATCH(BT269,BT$1:BT268,0),1)=0,"",INDEX(AK$1:AK268,MATCH(BT269,BT$1:BT268,0),1)),"")</f>
        <v/>
      </c>
      <c r="AL269" s="31"/>
      <c r="AM269" s="31"/>
      <c r="AN269" s="2"/>
      <c r="AO269" s="4"/>
      <c r="AP269" s="4"/>
      <c r="AQ269" s="4"/>
      <c r="AR269" s="4"/>
      <c r="AS269" s="4"/>
      <c r="AT269" s="4"/>
      <c r="AU269" s="4"/>
      <c r="AV269" s="4"/>
      <c r="AW269" s="4"/>
      <c r="AY269" s="7"/>
      <c r="AZ269" s="47"/>
      <c r="BA269" s="66"/>
      <c r="BB269" s="66"/>
      <c r="BC269" s="66"/>
      <c r="BD269" s="78"/>
      <c r="BE269" s="66"/>
      <c r="BF269" s="66"/>
      <c r="BG269" s="4"/>
      <c r="BH269" s="69"/>
      <c r="BI269" s="4"/>
      <c r="BJ269" s="4"/>
      <c r="BK269" s="9"/>
      <c r="BL269" s="7"/>
      <c r="BM269" s="7"/>
      <c r="BN269" s="7"/>
      <c r="BO269" s="286"/>
      <c r="BP269" s="22"/>
      <c r="BQ269" s="7" t="str">
        <f t="shared" ca="1" si="71"/>
        <v/>
      </c>
      <c r="BR269" s="75" t="str">
        <f t="shared" si="72"/>
        <v/>
      </c>
      <c r="BS269" s="75" t="str">
        <f t="shared" si="73"/>
        <v/>
      </c>
      <c r="BT269" s="5" t="str">
        <f t="shared" si="74"/>
        <v/>
      </c>
      <c r="BU269" s="79" t="str">
        <f t="shared" si="75"/>
        <v/>
      </c>
      <c r="BV269" s="79" t="str">
        <f t="shared" si="76"/>
        <v/>
      </c>
      <c r="BW269" s="79" t="str">
        <f t="shared" si="77"/>
        <v/>
      </c>
      <c r="CC269" s="4" t="str">
        <f>IF(IFERROR(VLOOKUP(C269,C270:C$1993,1,0),"")="","",COUNTIF(C:C,C269))</f>
        <v/>
      </c>
      <c r="CG269" s="5" t="str">
        <f>IF(B269="","",IF(CC269="",1+(MAX(CG$2:CG268)),""))</f>
        <v/>
      </c>
      <c r="CH269" s="5" t="str">
        <f t="shared" si="78"/>
        <v/>
      </c>
      <c r="CI269" s="5" t="str">
        <f t="shared" si="79"/>
        <v/>
      </c>
      <c r="CJ269" s="14" t="str">
        <f t="shared" si="80"/>
        <v/>
      </c>
      <c r="CK269" s="25"/>
      <c r="CL269" s="15"/>
      <c r="CM269" s="5" t="str">
        <f t="shared" si="81"/>
        <v/>
      </c>
      <c r="CP269" s="5" t="str">
        <f t="shared" si="82"/>
        <v/>
      </c>
      <c r="CQ269" s="5" t="str">
        <f>IF(BT269="","",IFERROR(IF(VLOOKUP(BT269,BT$2:BT268,1,0)=0,"",""),BT269))</f>
        <v/>
      </c>
      <c r="CR269" s="22" t="str">
        <f>IF(CQ269="","",(IFERROR(VLOOKUP(MID(CQ269,1,1),$DI$2:DM$28,3,0),0)+IFERROR(VLOOKUP(MID(CQ269,2,1),DI$2:DM$28,4,0),0)+IFERROR(VLOOKUP(MID(CQ269,3,1),DI$2:DM$28,5,0),0)+(ROW(CQ269)/1000000000000)))</f>
        <v/>
      </c>
      <c r="CT269" s="5">
        <v>268</v>
      </c>
      <c r="CU269" s="5" t="str">
        <f>IFERROR(VLOOKUP(CT269,CP$2:CQ1345,2,0),"")</f>
        <v/>
      </c>
      <c r="DO269" s="5" t="e">
        <f>IF(REPORTE!AH$2="si",IF(C269=VALUE(REPORTE!C$22),IF(SUM(DO270:DO$1993),CONCATENATE(INT(B269),", "),INT(B269)),""),IF(C269=VALUE(REPORTE!C$21),IF(SUM(DO270:DO$1993),CONCATENATE(INT(B269),", "),INT(B269)),""))</f>
        <v>#VALUE!</v>
      </c>
    </row>
    <row r="270" spans="1:119"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IF(F270="","",IFERROR(CONCATENATE("PEUA",VLOOKUP(ESTADO,REPORTE!AV$2:AW$33,2,0),DIDTRITO_FORM,CADER_FORM,IFERROR(INDEX(CA:CA,MATCH(DAY(F270),BZ:BZ,0),1),DAY(F270)),IFERROR(INDEX(CA:CA,MATCH(MONTH(F270),BZ:BZ,0),1),MONTH(F270)),YEAR(F270),G270),""))</f>
        <v/>
      </c>
      <c r="I270" s="4"/>
      <c r="J270" s="66"/>
      <c r="K270" s="66"/>
      <c r="L270" s="66"/>
      <c r="M270" s="2" t="str">
        <f>IFERROR(INDEX('padron cfe'!C:C,MATCH(DATOS!C270,'padron cfe'!A:A,0),1),"")</f>
        <v/>
      </c>
      <c r="N270" s="66" t="str">
        <f>IFERROR(IF(BT270="","",IF(INDEX(N$1:N269,MATCH(BT270,BT$1:BT269,0),1)=0,"",INDEX(N$1:N269,MATCH(BT270,BT$1:BT269,0),1))),"")</f>
        <v/>
      </c>
      <c r="O270" s="66" t="str">
        <f>IFERROR(IF(BT270="","",IF(INDEX(O$1:O269,MATCH(BT270,BT$1:BT269,0),1)=0,"",INDEX(O$1:O269,MATCH(BT270,BT$1:BT269,0),1))),"")</f>
        <v/>
      </c>
      <c r="P270" s="4"/>
      <c r="Q270" s="2"/>
      <c r="R270" s="66"/>
      <c r="T270" s="66"/>
      <c r="U270" s="5" t="str">
        <f>IFERROR(IF(INDEX(U$1:U269,MATCH(T270,T$1:T269,0),1)=0,"",INDEX(U$1:U269,MATCH(T270,T$1:T269,0),1)),"")</f>
        <v/>
      </c>
      <c r="V270" s="66"/>
      <c r="W270" s="5" t="str">
        <f>IFERROR(IF(INDEX(W$1:W269,MATCH(V270,V$1:V269,0),1)=0,"",INDEX(W$1:W269,MATCH(V270,V$1:V269,0),1)),"")</f>
        <v/>
      </c>
      <c r="X270" s="2" t="str">
        <f>IFERROR(INDEX('padron cfe'!D:D,MATCH(DATOS!C270,'padron cfe'!A:A,0),1),"")</f>
        <v/>
      </c>
      <c r="Y270" s="4"/>
      <c r="Z270" s="4"/>
      <c r="AA270" s="4"/>
      <c r="AB270" s="4"/>
      <c r="AC270" s="6" t="s">
        <v>157</v>
      </c>
      <c r="AD270" s="4"/>
      <c r="AE270" s="4" t="str">
        <f t="shared" si="70"/>
        <v/>
      </c>
      <c r="AF270" s="4"/>
      <c r="AG270" s="4"/>
      <c r="AH270" s="4"/>
      <c r="AI270" s="2" t="str">
        <f>IFERROR(IF(INDEX(AI$1:AI269,MATCH(BT270,BT$1:BT269,0),1)=0,"",INDEX(AI$1:AI269,MATCH(BT270,BT$1:BT269,0),1)),"")</f>
        <v/>
      </c>
      <c r="AJ270" s="2" t="str">
        <f>IFERROR(IF(INDEX(AJ$1:AJ269,MATCH(BT270,BT$1:BT269,0),1)=0,"",INDEX(AJ$1:AJ269,MATCH(BT270,BT$1:BT269,0),1)),"")</f>
        <v/>
      </c>
      <c r="AK270" s="2" t="str">
        <f>IFERROR(IF(INDEX(AK$1:AK269,MATCH(BT270,BT$1:BT269,0),1)=0,"",INDEX(AK$1:AK269,MATCH(BT270,BT$1:BT269,0),1)),"")</f>
        <v/>
      </c>
      <c r="AL270" s="31"/>
      <c r="AM270" s="31"/>
      <c r="AN270" s="2"/>
      <c r="AO270" s="4"/>
      <c r="AP270" s="4"/>
      <c r="AQ270" s="4"/>
      <c r="AR270" s="4"/>
      <c r="AS270" s="4"/>
      <c r="AT270" s="4"/>
      <c r="AU270" s="4"/>
      <c r="AV270" s="4"/>
      <c r="AW270" s="4"/>
      <c r="AY270" s="7"/>
      <c r="AZ270" s="47"/>
      <c r="BA270" s="66"/>
      <c r="BB270" s="66"/>
      <c r="BC270" s="66"/>
      <c r="BD270" s="78"/>
      <c r="BE270" s="66"/>
      <c r="BF270" s="66"/>
      <c r="BG270" s="4"/>
      <c r="BH270" s="69"/>
      <c r="BI270" s="4"/>
      <c r="BJ270" s="4"/>
      <c r="BK270" s="9" t="s">
        <v>157</v>
      </c>
      <c r="BL270" s="7"/>
      <c r="BM270" s="7"/>
      <c r="BN270" s="7"/>
      <c r="BO270" s="286"/>
      <c r="BP270" s="22"/>
      <c r="BQ270" s="7" t="str">
        <f t="shared" ca="1" si="71"/>
        <v/>
      </c>
      <c r="BR270" s="75" t="str">
        <f t="shared" si="72"/>
        <v/>
      </c>
      <c r="BS270" s="75" t="str">
        <f t="shared" si="73"/>
        <v/>
      </c>
      <c r="BT270" s="5" t="str">
        <f t="shared" si="74"/>
        <v/>
      </c>
      <c r="BU270" s="79" t="str">
        <f t="shared" si="75"/>
        <v/>
      </c>
      <c r="BV270" s="79" t="str">
        <f t="shared" si="76"/>
        <v/>
      </c>
      <c r="BW270" s="79" t="str">
        <f t="shared" si="77"/>
        <v/>
      </c>
      <c r="CC270" s="4" t="str">
        <f>IF(IFERROR(VLOOKUP(C270,C271:C$1993,1,0),"")="","",COUNTIF(C:C,C270))</f>
        <v/>
      </c>
      <c r="CG270" s="5" t="str">
        <f>IF(B270="","",IF(CC270="",1+(MAX(CG$2:CG269)),""))</f>
        <v/>
      </c>
      <c r="CH270" s="5" t="str">
        <f t="shared" si="78"/>
        <v/>
      </c>
      <c r="CI270" s="5" t="str">
        <f t="shared" si="79"/>
        <v/>
      </c>
      <c r="CJ270" s="14" t="str">
        <f t="shared" si="80"/>
        <v/>
      </c>
      <c r="CK270" s="25"/>
      <c r="CL270" s="15"/>
      <c r="CM270" s="5" t="str">
        <f t="shared" si="81"/>
        <v/>
      </c>
      <c r="CP270" s="5" t="str">
        <f t="shared" si="82"/>
        <v/>
      </c>
      <c r="CQ270" s="5" t="str">
        <f>IF(BT270="","",IFERROR(IF(VLOOKUP(BT270,BT$2:BT269,1,0)=0,"",""),BT270))</f>
        <v/>
      </c>
      <c r="CR270" s="22" t="str">
        <f>IF(CQ270="","",(IFERROR(VLOOKUP(MID(CQ270,1,1),$DI$2:DM$28,3,0),0)+IFERROR(VLOOKUP(MID(CQ270,2,1),DI$2:DM$28,4,0),0)+IFERROR(VLOOKUP(MID(CQ270,3,1),DI$2:DM$28,5,0),0)+(ROW(CQ270)/1000000000000)))</f>
        <v/>
      </c>
      <c r="CT270" s="5">
        <v>269</v>
      </c>
      <c r="CU270" s="5" t="str">
        <f>IFERROR(VLOOKUP(CT270,CP$2:CQ1346,2,0),"")</f>
        <v/>
      </c>
      <c r="DO270" s="5" t="e">
        <f>IF(REPORTE!AH$2="si",IF(C270=VALUE(REPORTE!C$22),IF(SUM(DO271:DO$1993),CONCATENATE(INT(B270),", "),INT(B270)),""),IF(C270=VALUE(REPORTE!C$21),IF(SUM(DO271:DO$1993),CONCATENATE(INT(B270),", "),INT(B270)),""))</f>
        <v>#VALUE!</v>
      </c>
    </row>
    <row r="271" spans="1:119"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IF(F271="","",IFERROR(CONCATENATE("PEUA",VLOOKUP(ESTADO,REPORTE!AV$2:AW$33,2,0),DIDTRITO_FORM,CADER_FORM,IFERROR(INDEX(CA:CA,MATCH(DAY(F271),BZ:BZ,0),1),DAY(F271)),IFERROR(INDEX(CA:CA,MATCH(MONTH(F271),BZ:BZ,0),1),MONTH(F271)),YEAR(F271),G271),""))</f>
        <v/>
      </c>
      <c r="I271" s="4"/>
      <c r="J271" s="66"/>
      <c r="K271" s="66"/>
      <c r="L271" s="66"/>
      <c r="M271" s="2" t="str">
        <f>IFERROR(INDEX('padron cfe'!C:C,MATCH(DATOS!C271,'padron cfe'!A:A,0),1),"")</f>
        <v/>
      </c>
      <c r="N271" s="66" t="str">
        <f>IFERROR(IF(BT271="","",IF(INDEX(N$1:N270,MATCH(BT271,BT$1:BT270,0),1)=0,"",INDEX(N$1:N270,MATCH(BT271,BT$1:BT270,0),1))),"")</f>
        <v/>
      </c>
      <c r="O271" s="66" t="str">
        <f>IFERROR(IF(BT271="","",IF(INDEX(O$1:O270,MATCH(BT271,BT$1:BT270,0),1)=0,"",INDEX(O$1:O270,MATCH(BT271,BT$1:BT270,0),1))),"")</f>
        <v/>
      </c>
      <c r="P271" s="4"/>
      <c r="Q271" s="2"/>
      <c r="R271" s="66"/>
      <c r="T271" s="66"/>
      <c r="U271" s="5" t="str">
        <f>IFERROR(IF(INDEX(U$1:U270,MATCH(T271,T$1:T270,0),1)=0,"",INDEX(U$1:U270,MATCH(T271,T$1:T270,0),1)),"")</f>
        <v/>
      </c>
      <c r="V271" s="66"/>
      <c r="W271" s="5" t="str">
        <f>IFERROR(IF(INDEX(W$1:W270,MATCH(V271,V$1:V270,0),1)=0,"",INDEX(W$1:W270,MATCH(V271,V$1:V270,0),1)),"")</f>
        <v/>
      </c>
      <c r="X271" s="2" t="str">
        <f>IFERROR(INDEX('padron cfe'!D:D,MATCH(DATOS!C271,'padron cfe'!A:A,0),1),"")</f>
        <v/>
      </c>
      <c r="Y271" s="4"/>
      <c r="Z271" s="4"/>
      <c r="AA271" s="4"/>
      <c r="AB271" s="4"/>
      <c r="AC271" s="6" t="s">
        <v>157</v>
      </c>
      <c r="AD271" s="4"/>
      <c r="AE271" s="4" t="str">
        <f t="shared" si="70"/>
        <v/>
      </c>
      <c r="AF271" s="4"/>
      <c r="AG271" s="4"/>
      <c r="AH271" s="4"/>
      <c r="AI271" s="2" t="str">
        <f>IFERROR(IF(INDEX(AI$1:AI270,MATCH(BT271,BT$1:BT270,0),1)=0,"",INDEX(AI$1:AI270,MATCH(BT271,BT$1:BT270,0),1)),"")</f>
        <v/>
      </c>
      <c r="AJ271" s="2" t="str">
        <f>IFERROR(IF(INDEX(AJ$1:AJ270,MATCH(BT271,BT$1:BT270,0),1)=0,"",INDEX(AJ$1:AJ270,MATCH(BT271,BT$1:BT270,0),1)),"")</f>
        <v/>
      </c>
      <c r="AK271" s="2" t="str">
        <f>IFERROR(IF(INDEX(AK$1:AK270,MATCH(BT271,BT$1:BT270,0),1)=0,"",INDEX(AK$1:AK270,MATCH(BT271,BT$1:BT270,0),1)),"")</f>
        <v/>
      </c>
      <c r="AL271" s="31"/>
      <c r="AM271" s="31"/>
      <c r="AN271" s="2"/>
      <c r="AO271" s="4"/>
      <c r="AP271" s="4"/>
      <c r="AQ271" s="4"/>
      <c r="AR271" s="4"/>
      <c r="AS271" s="4"/>
      <c r="AT271" s="4"/>
      <c r="AU271" s="4"/>
      <c r="AV271" s="4"/>
      <c r="AW271" s="4"/>
      <c r="AY271" s="7"/>
      <c r="AZ271" s="47"/>
      <c r="BA271" s="66"/>
      <c r="BB271" s="66"/>
      <c r="BC271" s="66"/>
      <c r="BD271" s="78"/>
      <c r="BE271" s="66"/>
      <c r="BF271" s="66"/>
      <c r="BG271" s="4"/>
      <c r="BH271" s="69"/>
      <c r="BI271" s="4"/>
      <c r="BJ271" s="4"/>
      <c r="BK271" s="9"/>
      <c r="BL271" s="7"/>
      <c r="BM271" s="7"/>
      <c r="BN271" s="7"/>
      <c r="BO271" s="286"/>
      <c r="BP271" s="22"/>
      <c r="BQ271" s="7" t="str">
        <f t="shared" ca="1" si="71"/>
        <v/>
      </c>
      <c r="BR271" s="75" t="str">
        <f t="shared" si="72"/>
        <v/>
      </c>
      <c r="BS271" s="75" t="str">
        <f t="shared" si="73"/>
        <v/>
      </c>
      <c r="BT271" s="5" t="str">
        <f t="shared" si="74"/>
        <v/>
      </c>
      <c r="BU271" s="79" t="str">
        <f t="shared" si="75"/>
        <v/>
      </c>
      <c r="BV271" s="79" t="str">
        <f t="shared" si="76"/>
        <v/>
      </c>
      <c r="BW271" s="79" t="str">
        <f t="shared" si="77"/>
        <v/>
      </c>
      <c r="CC271" s="4" t="str">
        <f>IF(IFERROR(VLOOKUP(C271,C272:C$1993,1,0),"")="","",COUNTIF(C:C,C271))</f>
        <v/>
      </c>
      <c r="CG271" s="5" t="str">
        <f>IF(B271="","",IF(CC271="",1+(MAX(CG$2:CG270)),""))</f>
        <v/>
      </c>
      <c r="CH271" s="5" t="str">
        <f t="shared" si="78"/>
        <v/>
      </c>
      <c r="CI271" s="5" t="str">
        <f t="shared" si="79"/>
        <v/>
      </c>
      <c r="CJ271" s="14" t="str">
        <f t="shared" si="80"/>
        <v/>
      </c>
      <c r="CK271" s="25"/>
      <c r="CL271" s="15"/>
      <c r="CM271" s="5" t="str">
        <f t="shared" si="81"/>
        <v/>
      </c>
      <c r="CP271" s="5" t="str">
        <f t="shared" si="82"/>
        <v/>
      </c>
      <c r="CQ271" s="5" t="str">
        <f>IF(BT271="","",IFERROR(IF(VLOOKUP(BT271,BT$2:BT270,1,0)=0,"",""),BT271))</f>
        <v/>
      </c>
      <c r="CR271" s="22" t="str">
        <f>IF(CQ271="","",(IFERROR(VLOOKUP(MID(CQ271,1,1),$DI$2:DM$28,3,0),0)+IFERROR(VLOOKUP(MID(CQ271,2,1),DI$2:DM$28,4,0),0)+IFERROR(VLOOKUP(MID(CQ271,3,1),DI$2:DM$28,5,0),0)+(ROW(CQ271)/1000000000000)))</f>
        <v/>
      </c>
      <c r="CT271" s="5">
        <v>270</v>
      </c>
      <c r="CU271" s="5" t="str">
        <f>IFERROR(VLOOKUP(CT271,CP$2:CQ1347,2,0),"")</f>
        <v/>
      </c>
      <c r="DO271" s="5" t="e">
        <f>IF(REPORTE!AH$2="si",IF(C271=VALUE(REPORTE!C$22),IF(SUM(DO272:DO$1993),CONCATENATE(INT(B271),", "),INT(B271)),""),IF(C271=VALUE(REPORTE!C$21),IF(SUM(DO272:DO$1993),CONCATENATE(INT(B271),", "),INT(B271)),""))</f>
        <v>#VALUE!</v>
      </c>
    </row>
    <row r="272" spans="1:119"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IF(F272="","",IFERROR(CONCATENATE("PEUA",VLOOKUP(ESTADO,REPORTE!AV$2:AW$33,2,0),DIDTRITO_FORM,CADER_FORM,IFERROR(INDEX(CA:CA,MATCH(DAY(F272),BZ:BZ,0),1),DAY(F272)),IFERROR(INDEX(CA:CA,MATCH(MONTH(F272),BZ:BZ,0),1),MONTH(F272)),YEAR(F272),G272),""))</f>
        <v/>
      </c>
      <c r="I272" s="4"/>
      <c r="J272" s="66"/>
      <c r="K272" s="66"/>
      <c r="L272" s="66"/>
      <c r="M272" s="2" t="str">
        <f>IFERROR(INDEX('padron cfe'!C:C,MATCH(DATOS!C272,'padron cfe'!A:A,0),1),"")</f>
        <v/>
      </c>
      <c r="N272" s="66" t="str">
        <f>IFERROR(IF(BT272="","",IF(INDEX(N$1:N271,MATCH(BT272,BT$1:BT271,0),1)=0,"",INDEX(N$1:N271,MATCH(BT272,BT$1:BT271,0),1))),"")</f>
        <v/>
      </c>
      <c r="O272" s="66" t="str">
        <f>IFERROR(IF(BT272="","",IF(INDEX(O$1:O271,MATCH(BT272,BT$1:BT271,0),1)=0,"",INDEX(O$1:O271,MATCH(BT272,BT$1:BT271,0),1))),"")</f>
        <v/>
      </c>
      <c r="P272" s="4"/>
      <c r="Q272" s="2"/>
      <c r="R272" s="66"/>
      <c r="T272" s="66"/>
      <c r="U272" s="5" t="str">
        <f>IFERROR(IF(INDEX(U$1:U271,MATCH(T272,T$1:T271,0),1)=0,"",INDEX(U$1:U271,MATCH(T272,T$1:T271,0),1)),"")</f>
        <v/>
      </c>
      <c r="V272" s="66"/>
      <c r="W272" s="5" t="str">
        <f>IFERROR(IF(INDEX(W$1:W271,MATCH(V272,V$1:V271,0),1)=0,"",INDEX(W$1:W271,MATCH(V272,V$1:V271,0),1)),"")</f>
        <v/>
      </c>
      <c r="X272" s="2" t="str">
        <f>IFERROR(INDEX('padron cfe'!D:D,MATCH(DATOS!C272,'padron cfe'!A:A,0),1),"")</f>
        <v/>
      </c>
      <c r="Y272" s="4"/>
      <c r="Z272" s="4"/>
      <c r="AA272" s="4"/>
      <c r="AB272" s="4"/>
      <c r="AC272" s="6" t="s">
        <v>157</v>
      </c>
      <c r="AD272" s="4"/>
      <c r="AE272" s="4" t="str">
        <f t="shared" si="70"/>
        <v/>
      </c>
      <c r="AF272" s="4"/>
      <c r="AG272" s="4"/>
      <c r="AH272" s="4"/>
      <c r="AI272" s="2" t="str">
        <f>IFERROR(IF(INDEX(AI$1:AI271,MATCH(BT272,BT$1:BT271,0),1)=0,"",INDEX(AI$1:AI271,MATCH(BT272,BT$1:BT271,0),1)),"")</f>
        <v/>
      </c>
      <c r="AJ272" s="2" t="str">
        <f>IFERROR(IF(INDEX(AJ$1:AJ271,MATCH(BT272,BT$1:BT271,0),1)=0,"",INDEX(AJ$1:AJ271,MATCH(BT272,BT$1:BT271,0),1)),"")</f>
        <v/>
      </c>
      <c r="AK272" s="2" t="str">
        <f>IFERROR(IF(INDEX(AK$1:AK271,MATCH(BT272,BT$1:BT271,0),1)=0,"",INDEX(AK$1:AK271,MATCH(BT272,BT$1:BT271,0),1)),"")</f>
        <v/>
      </c>
      <c r="AL272" s="31"/>
      <c r="AM272" s="31"/>
      <c r="AN272" s="2"/>
      <c r="AO272" s="4"/>
      <c r="AP272" s="4"/>
      <c r="AQ272" s="4"/>
      <c r="AR272" s="4"/>
      <c r="AS272" s="4"/>
      <c r="AT272" s="4"/>
      <c r="AU272" s="4"/>
      <c r="AV272" s="4"/>
      <c r="AW272" s="4"/>
      <c r="AY272" s="7"/>
      <c r="AZ272" s="47"/>
      <c r="BA272" s="66"/>
      <c r="BB272" s="66"/>
      <c r="BC272" s="66"/>
      <c r="BD272" s="78"/>
      <c r="BE272" s="66"/>
      <c r="BF272" s="66"/>
      <c r="BG272" s="4"/>
      <c r="BH272" s="69"/>
      <c r="BI272" s="4"/>
      <c r="BJ272" s="4"/>
      <c r="BK272" s="9" t="s">
        <v>157</v>
      </c>
      <c r="BL272" s="7"/>
      <c r="BM272" s="7"/>
      <c r="BN272" s="7"/>
      <c r="BO272" s="286"/>
      <c r="BP272" s="22"/>
      <c r="BQ272" s="7" t="str">
        <f t="shared" ca="1" si="71"/>
        <v/>
      </c>
      <c r="BR272" s="75" t="str">
        <f t="shared" si="72"/>
        <v/>
      </c>
      <c r="BS272" s="75" t="str">
        <f t="shared" si="73"/>
        <v/>
      </c>
      <c r="BT272" s="5" t="str">
        <f t="shared" si="74"/>
        <v/>
      </c>
      <c r="BU272" s="79" t="str">
        <f t="shared" si="75"/>
        <v/>
      </c>
      <c r="BV272" s="79" t="str">
        <f t="shared" si="76"/>
        <v/>
      </c>
      <c r="BW272" s="79" t="str">
        <f t="shared" si="77"/>
        <v/>
      </c>
      <c r="CC272" s="4" t="str">
        <f>IF(IFERROR(VLOOKUP(C272,C273:C$1993,1,0),"")="","",COUNTIF(C:C,C272))</f>
        <v/>
      </c>
      <c r="CG272" s="5" t="str">
        <f>IF(B272="","",IF(CC272="",1+(MAX(CG$2:CG271)),""))</f>
        <v/>
      </c>
      <c r="CH272" s="5" t="str">
        <f t="shared" si="78"/>
        <v/>
      </c>
      <c r="CI272" s="5" t="str">
        <f t="shared" si="79"/>
        <v/>
      </c>
      <c r="CJ272" s="14" t="str">
        <f t="shared" si="80"/>
        <v/>
      </c>
      <c r="CK272" s="25"/>
      <c r="CL272" s="15"/>
      <c r="CM272" s="5" t="str">
        <f t="shared" si="81"/>
        <v/>
      </c>
      <c r="CP272" s="5" t="str">
        <f t="shared" si="82"/>
        <v/>
      </c>
      <c r="CQ272" s="5" t="str">
        <f>IF(BT272="","",IFERROR(IF(VLOOKUP(BT272,BT$2:BT271,1,0)=0,"",""),BT272))</f>
        <v/>
      </c>
      <c r="CR272" s="22" t="str">
        <f>IF(CQ272="","",(IFERROR(VLOOKUP(MID(CQ272,1,1),$DI$2:DM$28,3,0),0)+IFERROR(VLOOKUP(MID(CQ272,2,1),DI$2:DM$28,4,0),0)+IFERROR(VLOOKUP(MID(CQ272,3,1),DI$2:DM$28,5,0),0)+(ROW(CQ272)/1000000000000)))</f>
        <v/>
      </c>
      <c r="CT272" s="5">
        <v>271</v>
      </c>
      <c r="CU272" s="5" t="str">
        <f>IFERROR(VLOOKUP(CT272,CP$2:CQ1348,2,0),"")</f>
        <v/>
      </c>
      <c r="CW272" s="14"/>
      <c r="DO272" s="5" t="e">
        <f>IF(REPORTE!AH$2="si",IF(C272=VALUE(REPORTE!C$22),IF(SUM(DO273:DO$1993),CONCATENATE(INT(B272),", "),INT(B272)),""),IF(C272=VALUE(REPORTE!C$21),IF(SUM(DO273:DO$1993),CONCATENATE(INT(B272),", "),INT(B272)),""))</f>
        <v>#VALUE!</v>
      </c>
    </row>
    <row r="273" spans="1:119"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IF(F273="","",IFERROR(CONCATENATE("PEUA",VLOOKUP(ESTADO,REPORTE!AV$2:AW$33,2,0),DIDTRITO_FORM,CADER_FORM,IFERROR(INDEX(CA:CA,MATCH(DAY(F273),BZ:BZ,0),1),DAY(F273)),IFERROR(INDEX(CA:CA,MATCH(MONTH(F273),BZ:BZ,0),1),MONTH(F273)),YEAR(F273),G273),""))</f>
        <v/>
      </c>
      <c r="I273" s="4"/>
      <c r="J273" s="66"/>
      <c r="K273" s="66"/>
      <c r="L273" s="66"/>
      <c r="M273" s="2" t="str">
        <f>IFERROR(INDEX('padron cfe'!C:C,MATCH(DATOS!C273,'padron cfe'!A:A,0),1),"")</f>
        <v/>
      </c>
      <c r="N273" s="66" t="str">
        <f>IFERROR(IF(BT273="","",IF(INDEX(N$1:N272,MATCH(BT273,BT$1:BT272,0),1)=0,"",INDEX(N$1:N272,MATCH(BT273,BT$1:BT272,0),1))),"")</f>
        <v/>
      </c>
      <c r="O273" s="66" t="str">
        <f>IFERROR(IF(BT273="","",IF(INDEX(O$1:O272,MATCH(BT273,BT$1:BT272,0),1)=0,"",INDEX(O$1:O272,MATCH(BT273,BT$1:BT272,0),1))),"")</f>
        <v/>
      </c>
      <c r="P273" s="4"/>
      <c r="Q273" s="2"/>
      <c r="R273" s="66"/>
      <c r="T273" s="66"/>
      <c r="U273" s="5" t="str">
        <f>IFERROR(IF(INDEX(U$1:U272,MATCH(T273,T$1:T272,0),1)=0,"",INDEX(U$1:U272,MATCH(T273,T$1:T272,0),1)),"")</f>
        <v/>
      </c>
      <c r="V273" s="66"/>
      <c r="W273" s="5" t="str">
        <f>IFERROR(IF(INDEX(W$1:W272,MATCH(V273,V$1:V272,0),1)=0,"",INDEX(W$1:W272,MATCH(V273,V$1:V272,0),1)),"")</f>
        <v/>
      </c>
      <c r="X273" s="2" t="str">
        <f>IFERROR(INDEX('padron cfe'!D:D,MATCH(DATOS!C273,'padron cfe'!A:A,0),1),"")</f>
        <v/>
      </c>
      <c r="Y273" s="4"/>
      <c r="Z273" s="4"/>
      <c r="AA273" s="4"/>
      <c r="AB273" s="4"/>
      <c r="AC273" s="6" t="s">
        <v>157</v>
      </c>
      <c r="AD273" s="4"/>
      <c r="AE273" s="4" t="str">
        <f t="shared" si="70"/>
        <v/>
      </c>
      <c r="AF273" s="4"/>
      <c r="AG273" s="4"/>
      <c r="AH273" s="4"/>
      <c r="AI273" s="2" t="str">
        <f>IFERROR(IF(INDEX(AI$1:AI272,MATCH(BT273,BT$1:BT272,0),1)=0,"",INDEX(AI$1:AI272,MATCH(BT273,BT$1:BT272,0),1)),"")</f>
        <v/>
      </c>
      <c r="AJ273" s="2" t="str">
        <f>IFERROR(IF(INDEX(AJ$1:AJ272,MATCH(BT273,BT$1:BT272,0),1)=0,"",INDEX(AJ$1:AJ272,MATCH(BT273,BT$1:BT272,0),1)),"")</f>
        <v/>
      </c>
      <c r="AK273" s="2" t="str">
        <f>IFERROR(IF(INDEX(AK$1:AK272,MATCH(BT273,BT$1:BT272,0),1)=0,"",INDEX(AK$1:AK272,MATCH(BT273,BT$1:BT272,0),1)),"")</f>
        <v/>
      </c>
      <c r="AL273" s="31"/>
      <c r="AM273" s="31"/>
      <c r="AN273" s="2"/>
      <c r="AO273" s="4"/>
      <c r="AP273" s="4"/>
      <c r="AQ273" s="4"/>
      <c r="AR273" s="4"/>
      <c r="AS273" s="4"/>
      <c r="AT273" s="4"/>
      <c r="AU273" s="4"/>
      <c r="AV273" s="4"/>
      <c r="AW273" s="4"/>
      <c r="AY273" s="7"/>
      <c r="AZ273" s="47"/>
      <c r="BA273" s="66"/>
      <c r="BB273" s="66"/>
      <c r="BC273" s="66"/>
      <c r="BD273" s="78"/>
      <c r="BE273" s="66"/>
      <c r="BF273" s="66"/>
      <c r="BG273" s="4"/>
      <c r="BH273" s="69"/>
      <c r="BI273" s="4"/>
      <c r="BJ273" s="4"/>
      <c r="BK273" s="9"/>
      <c r="BL273" s="7"/>
      <c r="BM273" s="7"/>
      <c r="BN273" s="7"/>
      <c r="BO273" s="286"/>
      <c r="BP273" s="22"/>
      <c r="BQ273" s="7" t="str">
        <f t="shared" ca="1" si="71"/>
        <v/>
      </c>
      <c r="BR273" s="75" t="str">
        <f t="shared" si="72"/>
        <v/>
      </c>
      <c r="BS273" s="75" t="str">
        <f t="shared" si="73"/>
        <v/>
      </c>
      <c r="BT273" s="5" t="str">
        <f t="shared" si="74"/>
        <v/>
      </c>
      <c r="BU273" s="79" t="str">
        <f t="shared" si="75"/>
        <v/>
      </c>
      <c r="BV273" s="79" t="str">
        <f t="shared" si="76"/>
        <v/>
      </c>
      <c r="BW273" s="79" t="str">
        <f t="shared" si="77"/>
        <v/>
      </c>
      <c r="CC273" s="4" t="str">
        <f>IF(IFERROR(VLOOKUP(C273,C274:C$1993,1,0),"")="","",COUNTIF(C:C,C273))</f>
        <v/>
      </c>
      <c r="CG273" s="5" t="str">
        <f>IF(B273="","",IF(CC273="",1+(MAX(CG$2:CG272)),""))</f>
        <v/>
      </c>
      <c r="CH273" s="5" t="str">
        <f t="shared" si="78"/>
        <v/>
      </c>
      <c r="CI273" s="5" t="str">
        <f t="shared" si="79"/>
        <v/>
      </c>
      <c r="CJ273" s="14" t="str">
        <f t="shared" si="80"/>
        <v/>
      </c>
      <c r="CK273" s="25"/>
      <c r="CL273" s="15"/>
      <c r="CM273" s="5" t="str">
        <f t="shared" si="81"/>
        <v/>
      </c>
      <c r="CP273" s="5" t="str">
        <f t="shared" si="82"/>
        <v/>
      </c>
      <c r="CQ273" s="5" t="str">
        <f>IF(BT273="","",IFERROR(IF(VLOOKUP(BT273,BT$2:BT272,1,0)=0,"",""),BT273))</f>
        <v/>
      </c>
      <c r="CR273" s="22" t="str">
        <f>IF(CQ273="","",(IFERROR(VLOOKUP(MID(CQ273,1,1),$DI$2:DM$28,3,0),0)+IFERROR(VLOOKUP(MID(CQ273,2,1),DI$2:DM$28,4,0),0)+IFERROR(VLOOKUP(MID(CQ273,3,1),DI$2:DM$28,5,0),0)+(ROW(CQ273)/1000000000000)))</f>
        <v/>
      </c>
      <c r="CT273" s="5">
        <v>272</v>
      </c>
      <c r="CU273" s="5" t="str">
        <f>IFERROR(VLOOKUP(CT273,CP$2:CQ1349,2,0),"")</f>
        <v/>
      </c>
      <c r="DO273" s="5" t="e">
        <f>IF(REPORTE!AH$2="si",IF(C273=VALUE(REPORTE!C$22),IF(SUM(DO274:DO$1993),CONCATENATE(INT(B273),", "),INT(B273)),""),IF(C273=VALUE(REPORTE!C$21),IF(SUM(DO274:DO$1993),CONCATENATE(INT(B273),", "),INT(B273)),""))</f>
        <v>#VALUE!</v>
      </c>
    </row>
    <row r="274" spans="1:119"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IF(F274="","",IFERROR(CONCATENATE("PEUA",VLOOKUP(ESTADO,REPORTE!AV$2:AW$33,2,0),DIDTRITO_FORM,CADER_FORM,IFERROR(INDEX(CA:CA,MATCH(DAY(F274),BZ:BZ,0),1),DAY(F274)),IFERROR(INDEX(CA:CA,MATCH(MONTH(F274),BZ:BZ,0),1),MONTH(F274)),YEAR(F274),G274),""))</f>
        <v/>
      </c>
      <c r="I274" s="4"/>
      <c r="J274" s="66"/>
      <c r="K274" s="66"/>
      <c r="L274" s="66"/>
      <c r="M274" s="2" t="str">
        <f>IFERROR(INDEX('padron cfe'!C:C,MATCH(DATOS!C274,'padron cfe'!A:A,0),1),"")</f>
        <v/>
      </c>
      <c r="N274" s="66" t="str">
        <f>IFERROR(IF(BT274="","",IF(INDEX(N$1:N273,MATCH(BT274,BT$1:BT273,0),1)=0,"",INDEX(N$1:N273,MATCH(BT274,BT$1:BT273,0),1))),"")</f>
        <v/>
      </c>
      <c r="O274" s="66" t="str">
        <f>IFERROR(IF(BT274="","",IF(INDEX(O$1:O273,MATCH(BT274,BT$1:BT273,0),1)=0,"",INDEX(O$1:O273,MATCH(BT274,BT$1:BT273,0),1))),"")</f>
        <v/>
      </c>
      <c r="P274" s="4"/>
      <c r="Q274" s="2"/>
      <c r="R274" s="66"/>
      <c r="T274" s="66"/>
      <c r="U274" s="5" t="str">
        <f>IFERROR(IF(INDEX(U$1:U273,MATCH(T274,T$1:T273,0),1)=0,"",INDEX(U$1:U273,MATCH(T274,T$1:T273,0),1)),"")</f>
        <v/>
      </c>
      <c r="V274" s="66"/>
      <c r="W274" s="5" t="str">
        <f>IFERROR(IF(INDEX(W$1:W273,MATCH(V274,V$1:V273,0),1)=0,"",INDEX(W$1:W273,MATCH(V274,V$1:V273,0),1)),"")</f>
        <v/>
      </c>
      <c r="X274" s="2" t="str">
        <f>IFERROR(INDEX('padron cfe'!D:D,MATCH(DATOS!C274,'padron cfe'!A:A,0),1),"")</f>
        <v/>
      </c>
      <c r="Y274" s="4"/>
      <c r="Z274" s="4"/>
      <c r="AA274" s="4"/>
      <c r="AB274" s="4"/>
      <c r="AC274" s="6" t="s">
        <v>157</v>
      </c>
      <c r="AD274" s="4"/>
      <c r="AE274" s="4" t="str">
        <f t="shared" si="70"/>
        <v/>
      </c>
      <c r="AF274" s="4"/>
      <c r="AG274" s="4"/>
      <c r="AH274" s="4"/>
      <c r="AI274" s="2" t="str">
        <f>IFERROR(IF(INDEX(AI$1:AI273,MATCH(BT274,BT$1:BT273,0),1)=0,"",INDEX(AI$1:AI273,MATCH(BT274,BT$1:BT273,0),1)),"")</f>
        <v/>
      </c>
      <c r="AJ274" s="2" t="str">
        <f>IFERROR(IF(INDEX(AJ$1:AJ273,MATCH(BT274,BT$1:BT273,0),1)=0,"",INDEX(AJ$1:AJ273,MATCH(BT274,BT$1:BT273,0),1)),"")</f>
        <v/>
      </c>
      <c r="AK274" s="2" t="str">
        <f>IFERROR(IF(INDEX(AK$1:AK273,MATCH(BT274,BT$1:BT273,0),1)=0,"",INDEX(AK$1:AK273,MATCH(BT274,BT$1:BT273,0),1)),"")</f>
        <v/>
      </c>
      <c r="AL274" s="31"/>
      <c r="AM274" s="31"/>
      <c r="AN274" s="2"/>
      <c r="AO274" s="4"/>
      <c r="AP274" s="4"/>
      <c r="AQ274" s="4"/>
      <c r="AR274" s="4"/>
      <c r="AS274" s="4"/>
      <c r="AT274" s="4"/>
      <c r="AU274" s="4"/>
      <c r="AV274" s="4"/>
      <c r="AW274" s="4"/>
      <c r="AY274" s="7"/>
      <c r="AZ274" s="47"/>
      <c r="BA274" s="66"/>
      <c r="BB274" s="66"/>
      <c r="BC274" s="66"/>
      <c r="BD274" s="78"/>
      <c r="BE274" s="66"/>
      <c r="BF274" s="66"/>
      <c r="BG274" s="4"/>
      <c r="BH274" s="69"/>
      <c r="BI274" s="4"/>
      <c r="BJ274" s="4"/>
      <c r="BK274" s="9" t="s">
        <v>157</v>
      </c>
      <c r="BL274" s="7"/>
      <c r="BM274" s="7"/>
      <c r="BN274" s="7"/>
      <c r="BO274" s="286"/>
      <c r="BP274" s="22"/>
      <c r="BQ274" s="7" t="str">
        <f t="shared" ca="1" si="71"/>
        <v/>
      </c>
      <c r="BR274" s="75" t="str">
        <f t="shared" si="72"/>
        <v/>
      </c>
      <c r="BS274" s="75" t="str">
        <f t="shared" si="73"/>
        <v/>
      </c>
      <c r="BT274" s="5" t="str">
        <f t="shared" si="74"/>
        <v/>
      </c>
      <c r="BU274" s="79" t="str">
        <f t="shared" si="75"/>
        <v/>
      </c>
      <c r="BV274" s="79" t="str">
        <f t="shared" si="76"/>
        <v/>
      </c>
      <c r="BW274" s="79" t="str">
        <f t="shared" si="77"/>
        <v/>
      </c>
      <c r="CC274" s="4" t="str">
        <f>IF(IFERROR(VLOOKUP(C274,C275:C$1993,1,0),"")="","",COUNTIF(C:C,C274))</f>
        <v/>
      </c>
      <c r="CG274" s="5" t="str">
        <f>IF(B274="","",IF(CC274="",1+(MAX(CG$2:CG273)),""))</f>
        <v/>
      </c>
      <c r="CH274" s="5" t="str">
        <f t="shared" si="78"/>
        <v/>
      </c>
      <c r="CI274" s="5" t="str">
        <f t="shared" si="79"/>
        <v/>
      </c>
      <c r="CJ274" s="14" t="str">
        <f t="shared" si="80"/>
        <v/>
      </c>
      <c r="CK274" s="25"/>
      <c r="CL274" s="15"/>
      <c r="CM274" s="5" t="str">
        <f t="shared" si="81"/>
        <v/>
      </c>
      <c r="CP274" s="5" t="str">
        <f t="shared" si="82"/>
        <v/>
      </c>
      <c r="CQ274" s="5" t="str">
        <f>IF(BT274="","",IFERROR(IF(VLOOKUP(BT274,BT$2:BT273,1,0)=0,"",""),BT274))</f>
        <v/>
      </c>
      <c r="CR274" s="22" t="str">
        <f>IF(CQ274="","",(IFERROR(VLOOKUP(MID(CQ274,1,1),$DI$2:DM$28,3,0),0)+IFERROR(VLOOKUP(MID(CQ274,2,1),DI$2:DM$28,4,0),0)+IFERROR(VLOOKUP(MID(CQ274,3,1),DI$2:DM$28,5,0),0)+(ROW(CQ274)/1000000000000)))</f>
        <v/>
      </c>
      <c r="CT274" s="5">
        <v>273</v>
      </c>
      <c r="CU274" s="5" t="str">
        <f>IFERROR(VLOOKUP(CT274,CP$2:CQ1350,2,0),"")</f>
        <v/>
      </c>
      <c r="DO274" s="5" t="e">
        <f>IF(REPORTE!AH$2="si",IF(C274=VALUE(REPORTE!C$22),IF(SUM(DO275:DO$1993),CONCATENATE(INT(B274),", "),INT(B274)),""),IF(C274=VALUE(REPORTE!C$21),IF(SUM(DO275:DO$1993),CONCATENATE(INT(B274),", "),INT(B274)),""))</f>
        <v>#VALUE!</v>
      </c>
    </row>
    <row r="275" spans="1:119"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IF(F275="","",IFERROR(CONCATENATE("PEUA",VLOOKUP(ESTADO,REPORTE!AV$2:AW$33,2,0),DIDTRITO_FORM,CADER_FORM,IFERROR(INDEX(CA:CA,MATCH(DAY(F275),BZ:BZ,0),1),DAY(F275)),IFERROR(INDEX(CA:CA,MATCH(MONTH(F275),BZ:BZ,0),1),MONTH(F275)),YEAR(F275),G275),""))</f>
        <v/>
      </c>
      <c r="I275" s="4"/>
      <c r="J275" s="66"/>
      <c r="K275" s="66"/>
      <c r="L275" s="66"/>
      <c r="M275" s="2" t="str">
        <f>IFERROR(INDEX('padron cfe'!C:C,MATCH(DATOS!C275,'padron cfe'!A:A,0),1),"")</f>
        <v/>
      </c>
      <c r="N275" s="66" t="str">
        <f>IFERROR(IF(BT275="","",IF(INDEX(N$1:N274,MATCH(BT275,BT$1:BT274,0),1)=0,"",INDEX(N$1:N274,MATCH(BT275,BT$1:BT274,0),1))),"")</f>
        <v/>
      </c>
      <c r="O275" s="66" t="str">
        <f>IFERROR(IF(BT275="","",IF(INDEX(O$1:O274,MATCH(BT275,BT$1:BT274,0),1)=0,"",INDEX(O$1:O274,MATCH(BT275,BT$1:BT274,0),1))),"")</f>
        <v/>
      </c>
      <c r="P275" s="4"/>
      <c r="Q275" s="2"/>
      <c r="R275" s="66"/>
      <c r="T275" s="66"/>
      <c r="U275" s="5" t="str">
        <f>IFERROR(IF(INDEX(U$1:U274,MATCH(T275,T$1:T274,0),1)=0,"",INDEX(U$1:U274,MATCH(T275,T$1:T274,0),1)),"")</f>
        <v/>
      </c>
      <c r="V275" s="66"/>
      <c r="W275" s="5" t="str">
        <f>IFERROR(IF(INDEX(W$1:W274,MATCH(V275,V$1:V274,0),1)=0,"",INDEX(W$1:W274,MATCH(V275,V$1:V274,0),1)),"")</f>
        <v/>
      </c>
      <c r="X275" s="2" t="str">
        <f>IFERROR(INDEX('padron cfe'!D:D,MATCH(DATOS!C275,'padron cfe'!A:A,0),1),"")</f>
        <v/>
      </c>
      <c r="Y275" s="4"/>
      <c r="Z275" s="4"/>
      <c r="AA275" s="4"/>
      <c r="AB275" s="4"/>
      <c r="AC275" s="6" t="s">
        <v>157</v>
      </c>
      <c r="AD275" s="4"/>
      <c r="AE275" s="4" t="str">
        <f t="shared" si="70"/>
        <v/>
      </c>
      <c r="AF275" s="4"/>
      <c r="AG275" s="4"/>
      <c r="AH275" s="4"/>
      <c r="AI275" s="2" t="str">
        <f>IFERROR(IF(INDEX(AI$1:AI274,MATCH(BT275,BT$1:BT274,0),1)=0,"",INDEX(AI$1:AI274,MATCH(BT275,BT$1:BT274,0),1)),"")</f>
        <v/>
      </c>
      <c r="AJ275" s="2" t="str">
        <f>IFERROR(IF(INDEX(AJ$1:AJ274,MATCH(BT275,BT$1:BT274,0),1)=0,"",INDEX(AJ$1:AJ274,MATCH(BT275,BT$1:BT274,0),1)),"")</f>
        <v/>
      </c>
      <c r="AK275" s="2" t="str">
        <f>IFERROR(IF(INDEX(AK$1:AK274,MATCH(BT275,BT$1:BT274,0),1)=0,"",INDEX(AK$1:AK274,MATCH(BT275,BT$1:BT274,0),1)),"")</f>
        <v/>
      </c>
      <c r="AL275" s="31"/>
      <c r="AM275" s="31"/>
      <c r="AN275" s="2"/>
      <c r="AO275" s="4"/>
      <c r="AP275" s="4"/>
      <c r="AQ275" s="4"/>
      <c r="AR275" s="4"/>
      <c r="AS275" s="4"/>
      <c r="AT275" s="4"/>
      <c r="AU275" s="4"/>
      <c r="AV275" s="4"/>
      <c r="AW275" s="4"/>
      <c r="AY275" s="7"/>
      <c r="AZ275" s="47"/>
      <c r="BA275" s="66"/>
      <c r="BB275" s="66"/>
      <c r="BC275" s="66"/>
      <c r="BD275" s="78"/>
      <c r="BE275" s="66"/>
      <c r="BF275" s="66"/>
      <c r="BG275" s="4"/>
      <c r="BH275" s="69"/>
      <c r="BI275" s="4"/>
      <c r="BJ275" s="4"/>
      <c r="BK275" s="9"/>
      <c r="BL275" s="7"/>
      <c r="BM275" s="7"/>
      <c r="BN275" s="7"/>
      <c r="BO275" s="286"/>
      <c r="BP275" s="22"/>
      <c r="BQ275" s="7" t="str">
        <f t="shared" ca="1" si="71"/>
        <v/>
      </c>
      <c r="BR275" s="75" t="str">
        <f t="shared" si="72"/>
        <v/>
      </c>
      <c r="BS275" s="75" t="str">
        <f t="shared" si="73"/>
        <v/>
      </c>
      <c r="BT275" s="5" t="str">
        <f t="shared" si="74"/>
        <v/>
      </c>
      <c r="BU275" s="79" t="str">
        <f t="shared" si="75"/>
        <v/>
      </c>
      <c r="BV275" s="79" t="str">
        <f t="shared" si="76"/>
        <v/>
      </c>
      <c r="BW275" s="79" t="str">
        <f t="shared" si="77"/>
        <v/>
      </c>
      <c r="CC275" s="4" t="str">
        <f>IF(IFERROR(VLOOKUP(C275,C276:C$1993,1,0),"")="","",COUNTIF(C:C,C275))</f>
        <v/>
      </c>
      <c r="CG275" s="5" t="str">
        <f>IF(B275="","",IF(CC275="",1+(MAX(CG$2:CG274)),""))</f>
        <v/>
      </c>
      <c r="CH275" s="5" t="str">
        <f t="shared" si="78"/>
        <v/>
      </c>
      <c r="CI275" s="5" t="str">
        <f t="shared" si="79"/>
        <v/>
      </c>
      <c r="CJ275" s="14" t="str">
        <f t="shared" si="80"/>
        <v/>
      </c>
      <c r="CK275" s="25"/>
      <c r="CL275" s="15"/>
      <c r="CM275" s="5" t="str">
        <f t="shared" si="81"/>
        <v/>
      </c>
      <c r="CP275" s="5" t="str">
        <f t="shared" si="82"/>
        <v/>
      </c>
      <c r="CQ275" s="5" t="str">
        <f>IF(BT275="","",IFERROR(IF(VLOOKUP(BT275,BT$2:BT274,1,0)=0,"",""),BT275))</f>
        <v/>
      </c>
      <c r="CR275" s="22" t="str">
        <f>IF(CQ275="","",(IFERROR(VLOOKUP(MID(CQ275,1,1),$DI$2:DM$28,3,0),0)+IFERROR(VLOOKUP(MID(CQ275,2,1),DI$2:DM$28,4,0),0)+IFERROR(VLOOKUP(MID(CQ275,3,1),DI$2:DM$28,5,0),0)+(ROW(CQ275)/1000000000000)))</f>
        <v/>
      </c>
      <c r="CT275" s="5">
        <v>274</v>
      </c>
      <c r="CU275" s="5" t="str">
        <f>IFERROR(VLOOKUP(CT275,CP$2:CQ1351,2,0),"")</f>
        <v/>
      </c>
      <c r="DO275" s="5" t="e">
        <f>IF(REPORTE!AH$2="si",IF(C275=VALUE(REPORTE!C$22),IF(SUM(DO276:DO$1993),CONCATENATE(INT(B275),", "),INT(B275)),""),IF(C275=VALUE(REPORTE!C$21),IF(SUM(DO276:DO$1993),CONCATENATE(INT(B275),", "),INT(B275)),""))</f>
        <v>#VALUE!</v>
      </c>
    </row>
    <row r="276" spans="1:119"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IF(F276="","",IFERROR(CONCATENATE("PEUA",VLOOKUP(ESTADO,REPORTE!AV$2:AW$33,2,0),DIDTRITO_FORM,CADER_FORM,IFERROR(INDEX(CA:CA,MATCH(DAY(F276),BZ:BZ,0),1),DAY(F276)),IFERROR(INDEX(CA:CA,MATCH(MONTH(F276),BZ:BZ,0),1),MONTH(F276)),YEAR(F276),G276),""))</f>
        <v/>
      </c>
      <c r="I276" s="4"/>
      <c r="J276" s="66"/>
      <c r="K276" s="66"/>
      <c r="L276" s="66"/>
      <c r="M276" s="2" t="str">
        <f>IFERROR(INDEX('padron cfe'!C:C,MATCH(DATOS!C276,'padron cfe'!A:A,0),1),"")</f>
        <v/>
      </c>
      <c r="N276" s="66" t="str">
        <f>IFERROR(IF(BT276="","",IF(INDEX(N$1:N275,MATCH(BT276,BT$1:BT275,0),1)=0,"",INDEX(N$1:N275,MATCH(BT276,BT$1:BT275,0),1))),"")</f>
        <v/>
      </c>
      <c r="O276" s="66" t="str">
        <f>IFERROR(IF(BT276="","",IF(INDEX(O$1:O275,MATCH(BT276,BT$1:BT275,0),1)=0,"",INDEX(O$1:O275,MATCH(BT276,BT$1:BT275,0),1))),"")</f>
        <v/>
      </c>
      <c r="P276" s="4"/>
      <c r="Q276" s="2"/>
      <c r="R276" s="66"/>
      <c r="T276" s="66"/>
      <c r="U276" s="5" t="str">
        <f>IFERROR(IF(INDEX(U$1:U275,MATCH(T276,T$1:T275,0),1)=0,"",INDEX(U$1:U275,MATCH(T276,T$1:T275,0),1)),"")</f>
        <v/>
      </c>
      <c r="V276" s="66"/>
      <c r="W276" s="5" t="str">
        <f>IFERROR(IF(INDEX(W$1:W275,MATCH(V276,V$1:V275,0),1)=0,"",INDEX(W$1:W275,MATCH(V276,V$1:V275,0),1)),"")</f>
        <v/>
      </c>
      <c r="X276" s="2" t="str">
        <f>IFERROR(INDEX('padron cfe'!D:D,MATCH(DATOS!C276,'padron cfe'!A:A,0),1),"")</f>
        <v/>
      </c>
      <c r="Y276" s="4"/>
      <c r="Z276" s="4"/>
      <c r="AA276" s="4"/>
      <c r="AB276" s="4"/>
      <c r="AC276" s="6" t="s">
        <v>157</v>
      </c>
      <c r="AD276" s="4"/>
      <c r="AE276" s="4" t="str">
        <f t="shared" si="70"/>
        <v/>
      </c>
      <c r="AF276" s="4"/>
      <c r="AG276" s="4"/>
      <c r="AH276" s="4"/>
      <c r="AI276" s="2" t="str">
        <f>IFERROR(IF(INDEX(AI$1:AI275,MATCH(BT276,BT$1:BT275,0),1)=0,"",INDEX(AI$1:AI275,MATCH(BT276,BT$1:BT275,0),1)),"")</f>
        <v/>
      </c>
      <c r="AJ276" s="2" t="str">
        <f>IFERROR(IF(INDEX(AJ$1:AJ275,MATCH(BT276,BT$1:BT275,0),1)=0,"",INDEX(AJ$1:AJ275,MATCH(BT276,BT$1:BT275,0),1)),"")</f>
        <v/>
      </c>
      <c r="AK276" s="2" t="str">
        <f>IFERROR(IF(INDEX(AK$1:AK275,MATCH(BT276,BT$1:BT275,0),1)=0,"",INDEX(AK$1:AK275,MATCH(BT276,BT$1:BT275,0),1)),"")</f>
        <v/>
      </c>
      <c r="AL276" s="31"/>
      <c r="AM276" s="31"/>
      <c r="AN276" s="2"/>
      <c r="AO276" s="4"/>
      <c r="AP276" s="4"/>
      <c r="AQ276" s="4"/>
      <c r="AR276" s="4"/>
      <c r="AS276" s="4"/>
      <c r="AT276" s="4"/>
      <c r="AU276" s="4"/>
      <c r="AV276" s="4"/>
      <c r="AW276" s="4"/>
      <c r="AY276" s="7"/>
      <c r="AZ276" s="47"/>
      <c r="BA276" s="66"/>
      <c r="BB276" s="66"/>
      <c r="BC276" s="66"/>
      <c r="BD276" s="78"/>
      <c r="BE276" s="66"/>
      <c r="BF276" s="66"/>
      <c r="BG276" s="4"/>
      <c r="BH276" s="69"/>
      <c r="BI276" s="4"/>
      <c r="BJ276" s="4"/>
      <c r="BK276" s="9" t="s">
        <v>157</v>
      </c>
      <c r="BL276" s="7"/>
      <c r="BM276" s="7"/>
      <c r="BN276" s="7"/>
      <c r="BO276" s="286"/>
      <c r="BP276" s="22"/>
      <c r="BQ276" s="7" t="str">
        <f t="shared" ca="1" si="71"/>
        <v/>
      </c>
      <c r="BR276" s="75" t="str">
        <f t="shared" si="72"/>
        <v/>
      </c>
      <c r="BS276" s="75" t="str">
        <f t="shared" si="73"/>
        <v/>
      </c>
      <c r="BT276" s="5" t="str">
        <f t="shared" si="74"/>
        <v/>
      </c>
      <c r="BU276" s="79" t="str">
        <f t="shared" si="75"/>
        <v/>
      </c>
      <c r="BV276" s="79" t="str">
        <f t="shared" si="76"/>
        <v/>
      </c>
      <c r="BW276" s="79" t="str">
        <f t="shared" si="77"/>
        <v/>
      </c>
      <c r="CC276" s="4" t="str">
        <f>IF(IFERROR(VLOOKUP(C276,C277:C$1993,1,0),"")="","",COUNTIF(C:C,C276))</f>
        <v/>
      </c>
      <c r="CG276" s="5" t="str">
        <f>IF(B276="","",IF(CC276="",1+(MAX(CG$2:CG275)),""))</f>
        <v/>
      </c>
      <c r="CH276" s="5" t="str">
        <f t="shared" si="78"/>
        <v/>
      </c>
      <c r="CI276" s="5" t="str">
        <f t="shared" si="79"/>
        <v/>
      </c>
      <c r="CJ276" s="14" t="str">
        <f t="shared" si="80"/>
        <v/>
      </c>
      <c r="CK276" s="25"/>
      <c r="CL276" s="15"/>
      <c r="CM276" s="5" t="str">
        <f t="shared" si="81"/>
        <v/>
      </c>
      <c r="CP276" s="5" t="str">
        <f t="shared" si="82"/>
        <v/>
      </c>
      <c r="CQ276" s="5" t="str">
        <f>IF(BT276="","",IFERROR(IF(VLOOKUP(BT276,BT$2:BT275,1,0)=0,"",""),BT276))</f>
        <v/>
      </c>
      <c r="CR276" s="22" t="str">
        <f>IF(CQ276="","",(IFERROR(VLOOKUP(MID(CQ276,1,1),$DI$2:DM$28,3,0),0)+IFERROR(VLOOKUP(MID(CQ276,2,1),DI$2:DM$28,4,0),0)+IFERROR(VLOOKUP(MID(CQ276,3,1),DI$2:DM$28,5,0),0)+(ROW(CQ276)/1000000000000)))</f>
        <v/>
      </c>
      <c r="CT276" s="5">
        <v>275</v>
      </c>
      <c r="CU276" s="5" t="str">
        <f>IFERROR(VLOOKUP(CT276,CP$2:CQ1352,2,0),"")</f>
        <v/>
      </c>
      <c r="DO276" s="5" t="e">
        <f>IF(REPORTE!AH$2="si",IF(C276=VALUE(REPORTE!C$22),IF(SUM(DO277:DO$1993),CONCATENATE(INT(B276),", "),INT(B276)),""),IF(C276=VALUE(REPORTE!C$21),IF(SUM(DO277:DO$1993),CONCATENATE(INT(B276),", "),INT(B276)),""))</f>
        <v>#VALUE!</v>
      </c>
    </row>
    <row r="277" spans="1:119"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IF(F277="","",IFERROR(CONCATENATE("PEUA",VLOOKUP(ESTADO,REPORTE!AV$2:AW$33,2,0),DIDTRITO_FORM,CADER_FORM,IFERROR(INDEX(CA:CA,MATCH(DAY(F277),BZ:BZ,0),1),DAY(F277)),IFERROR(INDEX(CA:CA,MATCH(MONTH(F277),BZ:BZ,0),1),MONTH(F277)),YEAR(F277),G277),""))</f>
        <v/>
      </c>
      <c r="I277" s="4"/>
      <c r="J277" s="66"/>
      <c r="K277" s="66"/>
      <c r="L277" s="66"/>
      <c r="M277" s="2" t="str">
        <f>IFERROR(INDEX('padron cfe'!C:C,MATCH(DATOS!C277,'padron cfe'!A:A,0),1),"")</f>
        <v/>
      </c>
      <c r="N277" s="66" t="str">
        <f>IFERROR(IF(BT277="","",IF(INDEX(N$1:N276,MATCH(BT277,BT$1:BT276,0),1)=0,"",INDEX(N$1:N276,MATCH(BT277,BT$1:BT276,0),1))),"")</f>
        <v/>
      </c>
      <c r="O277" s="66" t="str">
        <f>IFERROR(IF(BT277="","",IF(INDEX(O$1:O276,MATCH(BT277,BT$1:BT276,0),1)=0,"",INDEX(O$1:O276,MATCH(BT277,BT$1:BT276,0),1))),"")</f>
        <v/>
      </c>
      <c r="P277" s="4"/>
      <c r="Q277" s="2"/>
      <c r="R277" s="66"/>
      <c r="T277" s="66"/>
      <c r="U277" s="5" t="str">
        <f>IFERROR(IF(INDEX(U$1:U276,MATCH(T277,T$1:T276,0),1)=0,"",INDEX(U$1:U276,MATCH(T277,T$1:T276,0),1)),"")</f>
        <v/>
      </c>
      <c r="V277" s="66"/>
      <c r="W277" s="5" t="str">
        <f>IFERROR(IF(INDEX(W$1:W276,MATCH(V277,V$1:V276,0),1)=0,"",INDEX(W$1:W276,MATCH(V277,V$1:V276,0),1)),"")</f>
        <v/>
      </c>
      <c r="X277" s="2" t="str">
        <f>IFERROR(INDEX('padron cfe'!D:D,MATCH(DATOS!C277,'padron cfe'!A:A,0),1),"")</f>
        <v/>
      </c>
      <c r="Y277" s="4"/>
      <c r="Z277" s="4"/>
      <c r="AA277" s="4"/>
      <c r="AB277" s="4"/>
      <c r="AC277" s="6" t="s">
        <v>157</v>
      </c>
      <c r="AD277" s="4"/>
      <c r="AE277" s="4" t="str">
        <f t="shared" si="70"/>
        <v/>
      </c>
      <c r="AF277" s="4"/>
      <c r="AG277" s="4"/>
      <c r="AH277" s="4"/>
      <c r="AI277" s="2" t="str">
        <f>IFERROR(IF(INDEX(AI$1:AI276,MATCH(BT277,BT$1:BT276,0),1)=0,"",INDEX(AI$1:AI276,MATCH(BT277,BT$1:BT276,0),1)),"")</f>
        <v/>
      </c>
      <c r="AJ277" s="2" t="str">
        <f>IFERROR(IF(INDEX(AJ$1:AJ276,MATCH(BT277,BT$1:BT276,0),1)=0,"",INDEX(AJ$1:AJ276,MATCH(BT277,BT$1:BT276,0),1)),"")</f>
        <v/>
      </c>
      <c r="AK277" s="2" t="str">
        <f>IFERROR(IF(INDEX(AK$1:AK276,MATCH(BT277,BT$1:BT276,0),1)=0,"",INDEX(AK$1:AK276,MATCH(BT277,BT$1:BT276,0),1)),"")</f>
        <v/>
      </c>
      <c r="AL277" s="31"/>
      <c r="AM277" s="31"/>
      <c r="AN277" s="2"/>
      <c r="AO277" s="4"/>
      <c r="AP277" s="4"/>
      <c r="AQ277" s="4"/>
      <c r="AR277" s="4"/>
      <c r="AS277" s="4"/>
      <c r="AT277" s="4"/>
      <c r="AU277" s="4"/>
      <c r="AV277" s="4"/>
      <c r="AW277" s="4"/>
      <c r="AY277" s="7"/>
      <c r="AZ277" s="47"/>
      <c r="BA277" s="66"/>
      <c r="BB277" s="66"/>
      <c r="BC277" s="66"/>
      <c r="BD277" s="78"/>
      <c r="BE277" s="66"/>
      <c r="BF277" s="66"/>
      <c r="BG277" s="4"/>
      <c r="BH277" s="69"/>
      <c r="BI277" s="4"/>
      <c r="BJ277" s="4"/>
      <c r="BK277" s="9"/>
      <c r="BL277" s="7"/>
      <c r="BM277" s="7"/>
      <c r="BN277" s="7"/>
      <c r="BO277" s="286"/>
      <c r="BP277" s="22"/>
      <c r="BQ277" s="7" t="str">
        <f t="shared" ca="1" si="71"/>
        <v/>
      </c>
      <c r="BR277" s="75" t="str">
        <f t="shared" si="72"/>
        <v/>
      </c>
      <c r="BS277" s="75" t="str">
        <f t="shared" si="73"/>
        <v/>
      </c>
      <c r="BT277" s="5" t="str">
        <f t="shared" si="74"/>
        <v/>
      </c>
      <c r="BU277" s="79" t="str">
        <f t="shared" si="75"/>
        <v/>
      </c>
      <c r="BV277" s="79" t="str">
        <f t="shared" si="76"/>
        <v/>
      </c>
      <c r="BW277" s="79" t="str">
        <f t="shared" si="77"/>
        <v/>
      </c>
      <c r="CC277" s="4" t="str">
        <f>IF(IFERROR(VLOOKUP(C277,C278:C$1993,1,0),"")="","",COUNTIF(C:C,C277))</f>
        <v/>
      </c>
      <c r="CG277" s="5" t="str">
        <f>IF(B277="","",IF(CC277="",1+(MAX(CG$2:CG276)),""))</f>
        <v/>
      </c>
      <c r="CH277" s="5" t="str">
        <f t="shared" si="78"/>
        <v/>
      </c>
      <c r="CI277" s="5" t="str">
        <f t="shared" si="79"/>
        <v/>
      </c>
      <c r="CJ277" s="14" t="str">
        <f t="shared" si="80"/>
        <v/>
      </c>
      <c r="CK277" s="25"/>
      <c r="CL277" s="15"/>
      <c r="CM277" s="5" t="str">
        <f t="shared" si="81"/>
        <v/>
      </c>
      <c r="CP277" s="5" t="str">
        <f t="shared" si="82"/>
        <v/>
      </c>
      <c r="CQ277" s="5" t="str">
        <f>IF(BT277="","",IFERROR(IF(VLOOKUP(BT277,BT$2:BT276,1,0)=0,"",""),BT277))</f>
        <v/>
      </c>
      <c r="CR277" s="22" t="str">
        <f>IF(CQ277="","",(IFERROR(VLOOKUP(MID(CQ277,1,1),$DI$2:DM$28,3,0),0)+IFERROR(VLOOKUP(MID(CQ277,2,1),DI$2:DM$28,4,0),0)+IFERROR(VLOOKUP(MID(CQ277,3,1),DI$2:DM$28,5,0),0)+(ROW(CQ277)/1000000000000)))</f>
        <v/>
      </c>
      <c r="CT277" s="5">
        <v>276</v>
      </c>
      <c r="CU277" s="5" t="str">
        <f>IFERROR(VLOOKUP(CT277,CP$2:CQ1353,2,0),"")</f>
        <v/>
      </c>
      <c r="DO277" s="5" t="e">
        <f>IF(REPORTE!AH$2="si",IF(C277=VALUE(REPORTE!C$22),IF(SUM(DO278:DO$1993),CONCATENATE(INT(B277),", "),INT(B277)),""),IF(C277=VALUE(REPORTE!C$21),IF(SUM(DO278:DO$1993),CONCATENATE(INT(B277),", "),INT(B277)),""))</f>
        <v>#VALUE!</v>
      </c>
    </row>
    <row r="278" spans="1:119"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IF(F278="","",IFERROR(CONCATENATE("PEUA",VLOOKUP(ESTADO,REPORTE!AV$2:AW$33,2,0),DIDTRITO_FORM,CADER_FORM,IFERROR(INDEX(CA:CA,MATCH(DAY(F278),BZ:BZ,0),1),DAY(F278)),IFERROR(INDEX(CA:CA,MATCH(MONTH(F278),BZ:BZ,0),1),MONTH(F278)),YEAR(F278),G278),""))</f>
        <v/>
      </c>
      <c r="I278" s="4"/>
      <c r="J278" s="66"/>
      <c r="K278" s="66"/>
      <c r="L278" s="66"/>
      <c r="M278" s="2" t="str">
        <f>IFERROR(INDEX('padron cfe'!C:C,MATCH(DATOS!C278,'padron cfe'!A:A,0),1),"")</f>
        <v/>
      </c>
      <c r="N278" s="66" t="str">
        <f>IFERROR(IF(BT278="","",IF(INDEX(N$1:N277,MATCH(BT278,BT$1:BT277,0),1)=0,"",INDEX(N$1:N277,MATCH(BT278,BT$1:BT277,0),1))),"")</f>
        <v/>
      </c>
      <c r="O278" s="66" t="str">
        <f>IFERROR(IF(BT278="","",IF(INDEX(O$1:O277,MATCH(BT278,BT$1:BT277,0),1)=0,"",INDEX(O$1:O277,MATCH(BT278,BT$1:BT277,0),1))),"")</f>
        <v/>
      </c>
      <c r="P278" s="4"/>
      <c r="Q278" s="2"/>
      <c r="R278" s="66"/>
      <c r="T278" s="66"/>
      <c r="U278" s="5" t="str">
        <f>IFERROR(IF(INDEX(U$1:U277,MATCH(T278,T$1:T277,0),1)=0,"",INDEX(U$1:U277,MATCH(T278,T$1:T277,0),1)),"")</f>
        <v/>
      </c>
      <c r="V278" s="66"/>
      <c r="W278" s="5" t="str">
        <f>IFERROR(IF(INDEX(W$1:W277,MATCH(V278,V$1:V277,0),1)=0,"",INDEX(W$1:W277,MATCH(V278,V$1:V277,0),1)),"")</f>
        <v/>
      </c>
      <c r="X278" s="2" t="str">
        <f>IFERROR(INDEX('padron cfe'!D:D,MATCH(DATOS!C278,'padron cfe'!A:A,0),1),"")</f>
        <v/>
      </c>
      <c r="Y278" s="4"/>
      <c r="Z278" s="4"/>
      <c r="AA278" s="4"/>
      <c r="AB278" s="4"/>
      <c r="AC278" s="6" t="s">
        <v>157</v>
      </c>
      <c r="AD278" s="4"/>
      <c r="AE278" s="4" t="str">
        <f t="shared" si="70"/>
        <v/>
      </c>
      <c r="AF278" s="4"/>
      <c r="AG278" s="4"/>
      <c r="AH278" s="4"/>
      <c r="AI278" s="2" t="str">
        <f>IFERROR(IF(INDEX(AI$1:AI277,MATCH(BT278,BT$1:BT277,0),1)=0,"",INDEX(AI$1:AI277,MATCH(BT278,BT$1:BT277,0),1)),"")</f>
        <v/>
      </c>
      <c r="AJ278" s="2" t="str">
        <f>IFERROR(IF(INDEX(AJ$1:AJ277,MATCH(BT278,BT$1:BT277,0),1)=0,"",INDEX(AJ$1:AJ277,MATCH(BT278,BT$1:BT277,0),1)),"")</f>
        <v/>
      </c>
      <c r="AK278" s="2" t="str">
        <f>IFERROR(IF(INDEX(AK$1:AK277,MATCH(BT278,BT$1:BT277,0),1)=0,"",INDEX(AK$1:AK277,MATCH(BT278,BT$1:BT277,0),1)),"")</f>
        <v/>
      </c>
      <c r="AL278" s="31"/>
      <c r="AM278" s="31"/>
      <c r="AN278" s="2"/>
      <c r="AO278" s="4"/>
      <c r="AP278" s="4"/>
      <c r="AQ278" s="4"/>
      <c r="AR278" s="4"/>
      <c r="AS278" s="4"/>
      <c r="AT278" s="4"/>
      <c r="AU278" s="4"/>
      <c r="AV278" s="4"/>
      <c r="AW278" s="4"/>
      <c r="AY278" s="7"/>
      <c r="AZ278" s="47"/>
      <c r="BA278" s="66"/>
      <c r="BB278" s="66"/>
      <c r="BC278" s="66"/>
      <c r="BD278" s="78"/>
      <c r="BE278" s="66"/>
      <c r="BF278" s="66"/>
      <c r="BG278" s="4"/>
      <c r="BH278" s="69"/>
      <c r="BI278" s="4"/>
      <c r="BJ278" s="4"/>
      <c r="BK278" s="9" t="s">
        <v>157</v>
      </c>
      <c r="BL278" s="7"/>
      <c r="BM278" s="7"/>
      <c r="BN278" s="7"/>
      <c r="BO278" s="286"/>
      <c r="BP278" s="22"/>
      <c r="BQ278" s="7" t="str">
        <f t="shared" ca="1" si="71"/>
        <v/>
      </c>
      <c r="BR278" s="75" t="str">
        <f t="shared" si="72"/>
        <v/>
      </c>
      <c r="BS278" s="75" t="str">
        <f t="shared" si="73"/>
        <v/>
      </c>
      <c r="BT278" s="5" t="str">
        <f t="shared" si="74"/>
        <v/>
      </c>
      <c r="BU278" s="79" t="str">
        <f t="shared" si="75"/>
        <v/>
      </c>
      <c r="BV278" s="79" t="str">
        <f t="shared" si="76"/>
        <v/>
      </c>
      <c r="BW278" s="79" t="str">
        <f t="shared" si="77"/>
        <v/>
      </c>
      <c r="CC278" s="4" t="str">
        <f>IF(IFERROR(VLOOKUP(C278,C279:C$1993,1,0),"")="","",COUNTIF(C:C,C278))</f>
        <v/>
      </c>
      <c r="CG278" s="5" t="str">
        <f>IF(B278="","",IF(CC278="",1+(MAX(CG$2:CG277)),""))</f>
        <v/>
      </c>
      <c r="CH278" s="5" t="str">
        <f t="shared" si="78"/>
        <v/>
      </c>
      <c r="CI278" s="5" t="str">
        <f t="shared" si="79"/>
        <v/>
      </c>
      <c r="CJ278" s="14" t="str">
        <f t="shared" si="80"/>
        <v/>
      </c>
      <c r="CK278" s="25"/>
      <c r="CL278" s="15"/>
      <c r="CM278" s="5" t="str">
        <f t="shared" si="81"/>
        <v/>
      </c>
      <c r="CP278" s="5" t="str">
        <f t="shared" si="82"/>
        <v/>
      </c>
      <c r="CQ278" s="5" t="str">
        <f>IF(BT278="","",IFERROR(IF(VLOOKUP(BT278,BT$2:BT277,1,0)=0,"",""),BT278))</f>
        <v/>
      </c>
      <c r="CR278" s="22" t="str">
        <f>IF(CQ278="","",(IFERROR(VLOOKUP(MID(CQ278,1,1),$DI$2:DM$28,3,0),0)+IFERROR(VLOOKUP(MID(CQ278,2,1),DI$2:DM$28,4,0),0)+IFERROR(VLOOKUP(MID(CQ278,3,1),DI$2:DM$28,5,0),0)+(ROW(CQ278)/1000000000000)))</f>
        <v/>
      </c>
      <c r="CT278" s="5">
        <v>277</v>
      </c>
      <c r="CU278" s="5" t="str">
        <f>IFERROR(VLOOKUP(CT278,CP$2:CQ1354,2,0),"")</f>
        <v/>
      </c>
      <c r="DO278" s="5" t="e">
        <f>IF(REPORTE!AH$2="si",IF(C278=VALUE(REPORTE!C$22),IF(SUM(DO279:DO$1993),CONCATENATE(INT(B278),", "),INT(B278)),""),IF(C278=VALUE(REPORTE!C$21),IF(SUM(DO279:DO$1993),CONCATENATE(INT(B278),", "),INT(B278)),""))</f>
        <v>#VALUE!</v>
      </c>
    </row>
    <row r="279" spans="1:119"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IF(F279="","",IFERROR(CONCATENATE("PEUA",VLOOKUP(ESTADO,REPORTE!AV$2:AW$33,2,0),DIDTRITO_FORM,CADER_FORM,IFERROR(INDEX(CA:CA,MATCH(DAY(F279),BZ:BZ,0),1),DAY(F279)),IFERROR(INDEX(CA:CA,MATCH(MONTH(F279),BZ:BZ,0),1),MONTH(F279)),YEAR(F279),G279),""))</f>
        <v/>
      </c>
      <c r="I279" s="4"/>
      <c r="J279" s="66"/>
      <c r="K279" s="66"/>
      <c r="L279" s="66"/>
      <c r="M279" s="2" t="str">
        <f>IFERROR(INDEX('padron cfe'!C:C,MATCH(DATOS!C279,'padron cfe'!A:A,0),1),"")</f>
        <v/>
      </c>
      <c r="N279" s="66" t="str">
        <f>IFERROR(IF(BT279="","",IF(INDEX(N$1:N278,MATCH(BT279,BT$1:BT278,0),1)=0,"",INDEX(N$1:N278,MATCH(BT279,BT$1:BT278,0),1))),"")</f>
        <v/>
      </c>
      <c r="O279" s="66" t="str">
        <f>IFERROR(IF(BT279="","",IF(INDEX(O$1:O278,MATCH(BT279,BT$1:BT278,0),1)=0,"",INDEX(O$1:O278,MATCH(BT279,BT$1:BT278,0),1))),"")</f>
        <v/>
      </c>
      <c r="P279" s="4"/>
      <c r="Q279" s="2"/>
      <c r="R279" s="66"/>
      <c r="T279" s="66"/>
      <c r="U279" s="5" t="str">
        <f>IFERROR(IF(INDEX(U$1:U278,MATCH(T279,T$1:T278,0),1)=0,"",INDEX(U$1:U278,MATCH(T279,T$1:T278,0),1)),"")</f>
        <v/>
      </c>
      <c r="V279" s="66"/>
      <c r="W279" s="5" t="str">
        <f>IFERROR(IF(INDEX(W$1:W278,MATCH(V279,V$1:V278,0),1)=0,"",INDEX(W$1:W278,MATCH(V279,V$1:V278,0),1)),"")</f>
        <v/>
      </c>
      <c r="X279" s="2" t="str">
        <f>IFERROR(INDEX('padron cfe'!D:D,MATCH(DATOS!C279,'padron cfe'!A:A,0),1),"")</f>
        <v/>
      </c>
      <c r="Y279" s="4"/>
      <c r="Z279" s="4"/>
      <c r="AA279" s="4"/>
      <c r="AB279" s="4"/>
      <c r="AC279" s="6" t="s">
        <v>157</v>
      </c>
      <c r="AD279" s="4"/>
      <c r="AE279" s="4" t="str">
        <f t="shared" si="70"/>
        <v/>
      </c>
      <c r="AF279" s="4"/>
      <c r="AG279" s="4"/>
      <c r="AH279" s="4"/>
      <c r="AI279" s="2" t="str">
        <f>IFERROR(IF(INDEX(AI$1:AI278,MATCH(BT279,BT$1:BT278,0),1)=0,"",INDEX(AI$1:AI278,MATCH(BT279,BT$1:BT278,0),1)),"")</f>
        <v/>
      </c>
      <c r="AJ279" s="2" t="str">
        <f>IFERROR(IF(INDEX(AJ$1:AJ278,MATCH(BT279,BT$1:BT278,0),1)=0,"",INDEX(AJ$1:AJ278,MATCH(BT279,BT$1:BT278,0),1)),"")</f>
        <v/>
      </c>
      <c r="AK279" s="2" t="str">
        <f>IFERROR(IF(INDEX(AK$1:AK278,MATCH(BT279,BT$1:BT278,0),1)=0,"",INDEX(AK$1:AK278,MATCH(BT279,BT$1:BT278,0),1)),"")</f>
        <v/>
      </c>
      <c r="AL279" s="31"/>
      <c r="AM279" s="31"/>
      <c r="AN279" s="2"/>
      <c r="AO279" s="4"/>
      <c r="AP279" s="4"/>
      <c r="AQ279" s="4"/>
      <c r="AR279" s="4"/>
      <c r="AS279" s="4"/>
      <c r="AT279" s="4"/>
      <c r="AU279" s="4"/>
      <c r="AV279" s="4"/>
      <c r="AW279" s="4"/>
      <c r="AY279" s="7"/>
      <c r="AZ279" s="47"/>
      <c r="BA279" s="66"/>
      <c r="BB279" s="66"/>
      <c r="BC279" s="66"/>
      <c r="BD279" s="78"/>
      <c r="BE279" s="66"/>
      <c r="BF279" s="66"/>
      <c r="BG279" s="4"/>
      <c r="BH279" s="69"/>
      <c r="BI279" s="4"/>
      <c r="BJ279" s="4"/>
      <c r="BK279" s="9"/>
      <c r="BL279" s="7"/>
      <c r="BM279" s="7"/>
      <c r="BN279" s="7"/>
      <c r="BO279" s="286"/>
      <c r="BP279" s="22"/>
      <c r="BQ279" s="7" t="str">
        <f t="shared" ca="1" si="71"/>
        <v/>
      </c>
      <c r="BR279" s="75" t="str">
        <f t="shared" si="72"/>
        <v/>
      </c>
      <c r="BS279" s="75" t="str">
        <f t="shared" si="73"/>
        <v/>
      </c>
      <c r="BT279" s="5" t="str">
        <f t="shared" si="74"/>
        <v/>
      </c>
      <c r="BU279" s="79" t="str">
        <f t="shared" si="75"/>
        <v/>
      </c>
      <c r="BV279" s="79" t="str">
        <f t="shared" si="76"/>
        <v/>
      </c>
      <c r="BW279" s="79" t="str">
        <f t="shared" si="77"/>
        <v/>
      </c>
      <c r="CC279" s="4" t="str">
        <f>IF(IFERROR(VLOOKUP(C279,C280:C$1993,1,0),"")="","",COUNTIF(C:C,C279))</f>
        <v/>
      </c>
      <c r="CG279" s="5" t="str">
        <f>IF(B279="","",IF(CC279="",1+(MAX(CG$2:CG278)),""))</f>
        <v/>
      </c>
      <c r="CH279" s="5" t="str">
        <f t="shared" si="78"/>
        <v/>
      </c>
      <c r="CI279" s="5" t="str">
        <f t="shared" si="79"/>
        <v/>
      </c>
      <c r="CJ279" s="14" t="str">
        <f t="shared" si="80"/>
        <v/>
      </c>
      <c r="CK279" s="25"/>
      <c r="CL279" s="15"/>
      <c r="CM279" s="5" t="str">
        <f t="shared" si="81"/>
        <v/>
      </c>
      <c r="CP279" s="5" t="str">
        <f t="shared" si="82"/>
        <v/>
      </c>
      <c r="CQ279" s="5" t="str">
        <f>IF(BT279="","",IFERROR(IF(VLOOKUP(BT279,BT$2:BT278,1,0)=0,"",""),BT279))</f>
        <v/>
      </c>
      <c r="CR279" s="22" t="str">
        <f>IF(CQ279="","",(IFERROR(VLOOKUP(MID(CQ279,1,1),$DI$2:DM$28,3,0),0)+IFERROR(VLOOKUP(MID(CQ279,2,1),DI$2:DM$28,4,0),0)+IFERROR(VLOOKUP(MID(CQ279,3,1),DI$2:DM$28,5,0),0)+(ROW(CQ279)/1000000000000)))</f>
        <v/>
      </c>
      <c r="CT279" s="5">
        <v>278</v>
      </c>
      <c r="CU279" s="5" t="str">
        <f>IFERROR(VLOOKUP(CT279,CP$2:CQ1355,2,0),"")</f>
        <v/>
      </c>
      <c r="DO279" s="5" t="e">
        <f>IF(REPORTE!AH$2="si",IF(C279=VALUE(REPORTE!C$22),IF(SUM(DO280:DO$1993),CONCATENATE(INT(B279),", "),INT(B279)),""),IF(C279=VALUE(REPORTE!C$21),IF(SUM(DO280:DO$1993),CONCATENATE(INT(B279),", "),INT(B279)),""))</f>
        <v>#VALUE!</v>
      </c>
    </row>
    <row r="280" spans="1:119"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IF(F280="","",IFERROR(CONCATENATE("PEUA",VLOOKUP(ESTADO,REPORTE!AV$2:AW$33,2,0),DIDTRITO_FORM,CADER_FORM,IFERROR(INDEX(CA:CA,MATCH(DAY(F280),BZ:BZ,0),1),DAY(F280)),IFERROR(INDEX(CA:CA,MATCH(MONTH(F280),BZ:BZ,0),1),MONTH(F280)),YEAR(F280),G280),""))</f>
        <v/>
      </c>
      <c r="I280" s="4"/>
      <c r="J280" s="66"/>
      <c r="K280" s="66"/>
      <c r="L280" s="66"/>
      <c r="M280" s="2" t="str">
        <f>IFERROR(INDEX('padron cfe'!C:C,MATCH(DATOS!C280,'padron cfe'!A:A,0),1),"")</f>
        <v/>
      </c>
      <c r="N280" s="66" t="str">
        <f>IFERROR(IF(BT280="","",IF(INDEX(N$1:N279,MATCH(BT280,BT$1:BT279,0),1)=0,"",INDEX(N$1:N279,MATCH(BT280,BT$1:BT279,0),1))),"")</f>
        <v/>
      </c>
      <c r="O280" s="66" t="str">
        <f>IFERROR(IF(BT280="","",IF(INDEX(O$1:O279,MATCH(BT280,BT$1:BT279,0),1)=0,"",INDEX(O$1:O279,MATCH(BT280,BT$1:BT279,0),1))),"")</f>
        <v/>
      </c>
      <c r="P280" s="4"/>
      <c r="Q280" s="2"/>
      <c r="R280" s="66"/>
      <c r="T280" s="66"/>
      <c r="U280" s="5" t="str">
        <f>IFERROR(IF(INDEX(U$1:U279,MATCH(T280,T$1:T279,0),1)=0,"",INDEX(U$1:U279,MATCH(T280,T$1:T279,0),1)),"")</f>
        <v/>
      </c>
      <c r="V280" s="66"/>
      <c r="W280" s="5" t="str">
        <f>IFERROR(IF(INDEX(W$1:W279,MATCH(V280,V$1:V279,0),1)=0,"",INDEX(W$1:W279,MATCH(V280,V$1:V279,0),1)),"")</f>
        <v/>
      </c>
      <c r="X280" s="2" t="str">
        <f>IFERROR(INDEX('padron cfe'!D:D,MATCH(DATOS!C280,'padron cfe'!A:A,0),1),"")</f>
        <v/>
      </c>
      <c r="Y280" s="4"/>
      <c r="Z280" s="4"/>
      <c r="AA280" s="4"/>
      <c r="AB280" s="4"/>
      <c r="AC280" s="6" t="s">
        <v>157</v>
      </c>
      <c r="AD280" s="4"/>
      <c r="AE280" s="4" t="str">
        <f t="shared" si="70"/>
        <v/>
      </c>
      <c r="AF280" s="4"/>
      <c r="AG280" s="4"/>
      <c r="AH280" s="4"/>
      <c r="AI280" s="2" t="str">
        <f>IFERROR(IF(INDEX(AI$1:AI279,MATCH(BT280,BT$1:BT279,0),1)=0,"",INDEX(AI$1:AI279,MATCH(BT280,BT$1:BT279,0),1)),"")</f>
        <v/>
      </c>
      <c r="AJ280" s="2" t="str">
        <f>IFERROR(IF(INDEX(AJ$1:AJ279,MATCH(BT280,BT$1:BT279,0),1)=0,"",INDEX(AJ$1:AJ279,MATCH(BT280,BT$1:BT279,0),1)),"")</f>
        <v/>
      </c>
      <c r="AK280" s="2" t="str">
        <f>IFERROR(IF(INDEX(AK$1:AK279,MATCH(BT280,BT$1:BT279,0),1)=0,"",INDEX(AK$1:AK279,MATCH(BT280,BT$1:BT279,0),1)),"")</f>
        <v/>
      </c>
      <c r="AL280" s="31"/>
      <c r="AM280" s="31"/>
      <c r="AN280" s="2"/>
      <c r="AO280" s="4"/>
      <c r="AP280" s="4"/>
      <c r="AQ280" s="4"/>
      <c r="AR280" s="4"/>
      <c r="AS280" s="4"/>
      <c r="AT280" s="4"/>
      <c r="AU280" s="4"/>
      <c r="AV280" s="4"/>
      <c r="AW280" s="4"/>
      <c r="AY280" s="7"/>
      <c r="AZ280" s="47"/>
      <c r="BA280" s="66"/>
      <c r="BB280" s="66"/>
      <c r="BC280" s="66"/>
      <c r="BD280" s="78"/>
      <c r="BE280" s="66"/>
      <c r="BF280" s="66"/>
      <c r="BG280" s="4"/>
      <c r="BH280" s="69"/>
      <c r="BI280" s="4"/>
      <c r="BJ280" s="4"/>
      <c r="BK280" s="9" t="s">
        <v>157</v>
      </c>
      <c r="BL280" s="7"/>
      <c r="BM280" s="7"/>
      <c r="BN280" s="7"/>
      <c r="BO280" s="286"/>
      <c r="BP280" s="22"/>
      <c r="BQ280" s="7" t="str">
        <f t="shared" ca="1" si="71"/>
        <v/>
      </c>
      <c r="BR280" s="75" t="str">
        <f t="shared" si="72"/>
        <v/>
      </c>
      <c r="BS280" s="75" t="str">
        <f t="shared" si="73"/>
        <v/>
      </c>
      <c r="BT280" s="5" t="str">
        <f t="shared" si="74"/>
        <v/>
      </c>
      <c r="BU280" s="79" t="str">
        <f t="shared" si="75"/>
        <v/>
      </c>
      <c r="BV280" s="79" t="str">
        <f t="shared" si="76"/>
        <v/>
      </c>
      <c r="BW280" s="79" t="str">
        <f t="shared" si="77"/>
        <v/>
      </c>
      <c r="CC280" s="4" t="str">
        <f>IF(IFERROR(VLOOKUP(C280,C281:C$1993,1,0),"")="","",COUNTIF(C:C,C280))</f>
        <v/>
      </c>
      <c r="CG280" s="5" t="str">
        <f>IF(B280="","",IF(CC280="",1+(MAX(CG$2:CG279)),""))</f>
        <v/>
      </c>
      <c r="CH280" s="5" t="str">
        <f t="shared" si="78"/>
        <v/>
      </c>
      <c r="CI280" s="5" t="str">
        <f t="shared" si="79"/>
        <v/>
      </c>
      <c r="CJ280" s="14" t="str">
        <f t="shared" si="80"/>
        <v/>
      </c>
      <c r="CK280" s="25"/>
      <c r="CL280" s="15"/>
      <c r="CM280" s="5" t="str">
        <f t="shared" si="81"/>
        <v/>
      </c>
      <c r="CP280" s="5" t="str">
        <f t="shared" si="82"/>
        <v/>
      </c>
      <c r="CQ280" s="5" t="str">
        <f>IF(BT280="","",IFERROR(IF(VLOOKUP(BT280,BT$2:BT279,1,0)=0,"",""),BT280))</f>
        <v/>
      </c>
      <c r="CR280" s="22" t="str">
        <f>IF(CQ280="","",(IFERROR(VLOOKUP(MID(CQ280,1,1),$DI$2:DM$28,3,0),0)+IFERROR(VLOOKUP(MID(CQ280,2,1),DI$2:DM$28,4,0),0)+IFERROR(VLOOKUP(MID(CQ280,3,1),DI$2:DM$28,5,0),0)+(ROW(CQ280)/1000000000000)))</f>
        <v/>
      </c>
      <c r="CT280" s="5">
        <v>279</v>
      </c>
      <c r="CU280" s="5" t="str">
        <f>IFERROR(VLOOKUP(CT280,CP$2:CQ1356,2,0),"")</f>
        <v/>
      </c>
      <c r="DO280" s="5" t="e">
        <f>IF(REPORTE!AH$2="si",IF(C280=VALUE(REPORTE!C$22),IF(SUM(DO281:DO$1993),CONCATENATE(INT(B280),", "),INT(B280)),""),IF(C280=VALUE(REPORTE!C$21),IF(SUM(DO281:DO$1993),CONCATENATE(INT(B280),", "),INT(B280)),""))</f>
        <v>#VALUE!</v>
      </c>
    </row>
    <row r="281" spans="1:119"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IF(F281="","",IFERROR(CONCATENATE("PEUA",VLOOKUP(ESTADO,REPORTE!AV$2:AW$33,2,0),DIDTRITO_FORM,CADER_FORM,IFERROR(INDEX(CA:CA,MATCH(DAY(F281),BZ:BZ,0),1),DAY(F281)),IFERROR(INDEX(CA:CA,MATCH(MONTH(F281),BZ:BZ,0),1),MONTH(F281)),YEAR(F281),G281),""))</f>
        <v/>
      </c>
      <c r="I281" s="4"/>
      <c r="J281" s="66"/>
      <c r="K281" s="66"/>
      <c r="L281" s="66"/>
      <c r="M281" s="2" t="str">
        <f>IFERROR(INDEX('padron cfe'!C:C,MATCH(DATOS!C281,'padron cfe'!A:A,0),1),"")</f>
        <v/>
      </c>
      <c r="N281" s="66" t="str">
        <f>IFERROR(IF(BT281="","",IF(INDEX(N$1:N280,MATCH(BT281,BT$1:BT280,0),1)=0,"",INDEX(N$1:N280,MATCH(BT281,BT$1:BT280,0),1))),"")</f>
        <v/>
      </c>
      <c r="O281" s="66" t="str">
        <f>IFERROR(IF(BT281="","",IF(INDEX(O$1:O280,MATCH(BT281,BT$1:BT280,0),1)=0,"",INDEX(O$1:O280,MATCH(BT281,BT$1:BT280,0),1))),"")</f>
        <v/>
      </c>
      <c r="P281" s="4"/>
      <c r="Q281" s="2"/>
      <c r="R281" s="66"/>
      <c r="T281" s="66"/>
      <c r="U281" s="5" t="str">
        <f>IFERROR(IF(INDEX(U$1:U280,MATCH(T281,T$1:T280,0),1)=0,"",INDEX(U$1:U280,MATCH(T281,T$1:T280,0),1)),"")</f>
        <v/>
      </c>
      <c r="V281" s="66"/>
      <c r="W281" s="5" t="str">
        <f>IFERROR(IF(INDEX(W$1:W280,MATCH(V281,V$1:V280,0),1)=0,"",INDEX(W$1:W280,MATCH(V281,V$1:V280,0),1)),"")</f>
        <v/>
      </c>
      <c r="X281" s="2" t="str">
        <f>IFERROR(INDEX('padron cfe'!D:D,MATCH(DATOS!C281,'padron cfe'!A:A,0),1),"")</f>
        <v/>
      </c>
      <c r="Y281" s="4"/>
      <c r="Z281" s="4"/>
      <c r="AA281" s="4"/>
      <c r="AB281" s="4"/>
      <c r="AC281" s="6" t="s">
        <v>157</v>
      </c>
      <c r="AD281" s="4"/>
      <c r="AE281" s="4" t="str">
        <f t="shared" si="70"/>
        <v/>
      </c>
      <c r="AF281" s="4"/>
      <c r="AG281" s="4"/>
      <c r="AH281" s="4"/>
      <c r="AI281" s="2" t="str">
        <f>IFERROR(IF(INDEX(AI$1:AI280,MATCH(BT281,BT$1:BT280,0),1)=0,"",INDEX(AI$1:AI280,MATCH(BT281,BT$1:BT280,0),1)),"")</f>
        <v/>
      </c>
      <c r="AJ281" s="2" t="str">
        <f>IFERROR(IF(INDEX(AJ$1:AJ280,MATCH(BT281,BT$1:BT280,0),1)=0,"",INDEX(AJ$1:AJ280,MATCH(BT281,BT$1:BT280,0),1)),"")</f>
        <v/>
      </c>
      <c r="AK281" s="2" t="str">
        <f>IFERROR(IF(INDEX(AK$1:AK280,MATCH(BT281,BT$1:BT280,0),1)=0,"",INDEX(AK$1:AK280,MATCH(BT281,BT$1:BT280,0),1)),"")</f>
        <v/>
      </c>
      <c r="AL281" s="31"/>
      <c r="AM281" s="31"/>
      <c r="AN281" s="2"/>
      <c r="AO281" s="4"/>
      <c r="AP281" s="4"/>
      <c r="AQ281" s="4"/>
      <c r="AR281" s="4"/>
      <c r="AS281" s="4"/>
      <c r="AT281" s="4"/>
      <c r="AU281" s="4"/>
      <c r="AV281" s="4"/>
      <c r="AW281" s="4"/>
      <c r="AY281" s="7"/>
      <c r="AZ281" s="47"/>
      <c r="BA281" s="66"/>
      <c r="BB281" s="66"/>
      <c r="BC281" s="66"/>
      <c r="BD281" s="78"/>
      <c r="BE281" s="66"/>
      <c r="BF281" s="66"/>
      <c r="BG281" s="4"/>
      <c r="BH281" s="69"/>
      <c r="BI281" s="4"/>
      <c r="BJ281" s="4"/>
      <c r="BK281" s="9"/>
      <c r="BL281" s="7"/>
      <c r="BM281" s="7"/>
      <c r="BN281" s="7"/>
      <c r="BO281" s="286"/>
      <c r="BP281" s="22"/>
      <c r="BQ281" s="7" t="str">
        <f t="shared" ca="1" si="71"/>
        <v/>
      </c>
      <c r="BR281" s="75" t="str">
        <f t="shared" si="72"/>
        <v/>
      </c>
      <c r="BS281" s="75" t="str">
        <f t="shared" si="73"/>
        <v/>
      </c>
      <c r="BT281" s="5" t="str">
        <f t="shared" si="74"/>
        <v/>
      </c>
      <c r="BU281" s="79" t="str">
        <f t="shared" si="75"/>
        <v/>
      </c>
      <c r="BV281" s="79" t="str">
        <f t="shared" si="76"/>
        <v/>
      </c>
      <c r="BW281" s="79" t="str">
        <f t="shared" si="77"/>
        <v/>
      </c>
      <c r="CC281" s="4" t="str">
        <f>IF(IFERROR(VLOOKUP(C281,C282:C$1993,1,0),"")="","",COUNTIF(C:C,C281))</f>
        <v/>
      </c>
      <c r="CG281" s="5" t="str">
        <f>IF(B281="","",IF(CC281="",1+(MAX(CG$2:CG280)),""))</f>
        <v/>
      </c>
      <c r="CH281" s="5" t="str">
        <f t="shared" si="78"/>
        <v/>
      </c>
      <c r="CI281" s="5" t="str">
        <f t="shared" si="79"/>
        <v/>
      </c>
      <c r="CJ281" s="14" t="str">
        <f t="shared" si="80"/>
        <v/>
      </c>
      <c r="CK281" s="25"/>
      <c r="CL281" s="15"/>
      <c r="CM281" s="5" t="str">
        <f t="shared" si="81"/>
        <v/>
      </c>
      <c r="CP281" s="5" t="str">
        <f t="shared" si="82"/>
        <v/>
      </c>
      <c r="CQ281" s="5" t="str">
        <f>IF(BT281="","",IFERROR(IF(VLOOKUP(BT281,BT$2:BT280,1,0)=0,"",""),BT281))</f>
        <v/>
      </c>
      <c r="CR281" s="22" t="str">
        <f>IF(CQ281="","",(IFERROR(VLOOKUP(MID(CQ281,1,1),$DI$2:DM$28,3,0),0)+IFERROR(VLOOKUP(MID(CQ281,2,1),DI$2:DM$28,4,0),0)+IFERROR(VLOOKUP(MID(CQ281,3,1),DI$2:DM$28,5,0),0)+(ROW(CQ281)/1000000000000)))</f>
        <v/>
      </c>
      <c r="CT281" s="5">
        <v>280</v>
      </c>
      <c r="CU281" s="5" t="str">
        <f>IFERROR(VLOOKUP(CT281,CP$2:CQ1357,2,0),"")</f>
        <v/>
      </c>
      <c r="DO281" s="5" t="e">
        <f>IF(REPORTE!AH$2="si",IF(C281=VALUE(REPORTE!C$22),IF(SUM(DO282:DO$1993),CONCATENATE(INT(B281),", "),INT(B281)),""),IF(C281=VALUE(REPORTE!C$21),IF(SUM(DO282:DO$1993),CONCATENATE(INT(B281),", "),INT(B281)),""))</f>
        <v>#VALUE!</v>
      </c>
    </row>
    <row r="282" spans="1:119"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IF(F282="","",IFERROR(CONCATENATE("PEUA",VLOOKUP(ESTADO,REPORTE!AV$2:AW$33,2,0),DIDTRITO_FORM,CADER_FORM,IFERROR(INDEX(CA:CA,MATCH(DAY(F282),BZ:BZ,0),1),DAY(F282)),IFERROR(INDEX(CA:CA,MATCH(MONTH(F282),BZ:BZ,0),1),MONTH(F282)),YEAR(F282),G282),""))</f>
        <v/>
      </c>
      <c r="I282" s="4"/>
      <c r="J282" s="66"/>
      <c r="K282" s="66"/>
      <c r="L282" s="66"/>
      <c r="M282" s="2" t="str">
        <f>IFERROR(INDEX('padron cfe'!C:C,MATCH(DATOS!C282,'padron cfe'!A:A,0),1),"")</f>
        <v/>
      </c>
      <c r="N282" s="66" t="str">
        <f>IFERROR(IF(BT282="","",IF(INDEX(N$1:N281,MATCH(BT282,BT$1:BT281,0),1)=0,"",INDEX(N$1:N281,MATCH(BT282,BT$1:BT281,0),1))),"")</f>
        <v/>
      </c>
      <c r="O282" s="66" t="str">
        <f>IFERROR(IF(BT282="","",IF(INDEX(O$1:O281,MATCH(BT282,BT$1:BT281,0),1)=0,"",INDEX(O$1:O281,MATCH(BT282,BT$1:BT281,0),1))),"")</f>
        <v/>
      </c>
      <c r="P282" s="4"/>
      <c r="Q282" s="2"/>
      <c r="R282" s="66"/>
      <c r="T282" s="66"/>
      <c r="U282" s="5" t="str">
        <f>IFERROR(IF(INDEX(U$1:U281,MATCH(T282,T$1:T281,0),1)=0,"",INDEX(U$1:U281,MATCH(T282,T$1:T281,0),1)),"")</f>
        <v/>
      </c>
      <c r="V282" s="66"/>
      <c r="W282" s="5" t="str">
        <f>IFERROR(IF(INDEX(W$1:W281,MATCH(V282,V$1:V281,0),1)=0,"",INDEX(W$1:W281,MATCH(V282,V$1:V281,0),1)),"")</f>
        <v/>
      </c>
      <c r="X282" s="2" t="str">
        <f>IFERROR(INDEX('padron cfe'!D:D,MATCH(DATOS!C282,'padron cfe'!A:A,0),1),"")</f>
        <v/>
      </c>
      <c r="Y282" s="4"/>
      <c r="Z282" s="4"/>
      <c r="AA282" s="4"/>
      <c r="AB282" s="4"/>
      <c r="AC282" s="6" t="s">
        <v>157</v>
      </c>
      <c r="AD282" s="4"/>
      <c r="AE282" s="4" t="str">
        <f t="shared" si="70"/>
        <v/>
      </c>
      <c r="AF282" s="4"/>
      <c r="AG282" s="4"/>
      <c r="AH282" s="4"/>
      <c r="AI282" s="2" t="str">
        <f>IFERROR(IF(INDEX(AI$1:AI281,MATCH(BT282,BT$1:BT281,0),1)=0,"",INDEX(AI$1:AI281,MATCH(BT282,BT$1:BT281,0),1)),"")</f>
        <v/>
      </c>
      <c r="AJ282" s="2" t="str">
        <f>IFERROR(IF(INDEX(AJ$1:AJ281,MATCH(BT282,BT$1:BT281,0),1)=0,"",INDEX(AJ$1:AJ281,MATCH(BT282,BT$1:BT281,0),1)),"")</f>
        <v/>
      </c>
      <c r="AK282" s="2" t="str">
        <f>IFERROR(IF(INDEX(AK$1:AK281,MATCH(BT282,BT$1:BT281,0),1)=0,"",INDEX(AK$1:AK281,MATCH(BT282,BT$1:BT281,0),1)),"")</f>
        <v/>
      </c>
      <c r="AL282" s="31"/>
      <c r="AM282" s="31"/>
      <c r="AN282" s="2"/>
      <c r="AO282" s="4"/>
      <c r="AP282" s="4"/>
      <c r="AQ282" s="4"/>
      <c r="AR282" s="4"/>
      <c r="AS282" s="4"/>
      <c r="AT282" s="4"/>
      <c r="AU282" s="4"/>
      <c r="AV282" s="4"/>
      <c r="AW282" s="4"/>
      <c r="AY282" s="7"/>
      <c r="AZ282" s="47"/>
      <c r="BA282" s="66"/>
      <c r="BB282" s="66"/>
      <c r="BC282" s="66"/>
      <c r="BD282" s="78"/>
      <c r="BE282" s="66"/>
      <c r="BF282" s="66"/>
      <c r="BG282" s="4"/>
      <c r="BH282" s="69"/>
      <c r="BI282" s="4"/>
      <c r="BJ282" s="4"/>
      <c r="BK282" s="9" t="s">
        <v>157</v>
      </c>
      <c r="BL282" s="7"/>
      <c r="BM282" s="7"/>
      <c r="BN282" s="7"/>
      <c r="BO282" s="286"/>
      <c r="BP282" s="22"/>
      <c r="BQ282" s="7" t="str">
        <f t="shared" ca="1" si="71"/>
        <v/>
      </c>
      <c r="BR282" s="75" t="str">
        <f t="shared" si="72"/>
        <v/>
      </c>
      <c r="BS282" s="75" t="str">
        <f t="shared" si="73"/>
        <v/>
      </c>
      <c r="BT282" s="5" t="str">
        <f t="shared" si="74"/>
        <v/>
      </c>
      <c r="BU282" s="79" t="str">
        <f t="shared" si="75"/>
        <v/>
      </c>
      <c r="BV282" s="79" t="str">
        <f t="shared" si="76"/>
        <v/>
      </c>
      <c r="BW282" s="79" t="str">
        <f t="shared" si="77"/>
        <v/>
      </c>
      <c r="CC282" s="4" t="str">
        <f>IF(IFERROR(VLOOKUP(C282,C283:C$1993,1,0),"")="","",COUNTIF(C:C,C282))</f>
        <v/>
      </c>
      <c r="CG282" s="5" t="str">
        <f>IF(B282="","",IF(CC282="",1+(MAX(CG$2:CG281)),""))</f>
        <v/>
      </c>
      <c r="CH282" s="5" t="str">
        <f t="shared" si="78"/>
        <v/>
      </c>
      <c r="CI282" s="5" t="str">
        <f t="shared" si="79"/>
        <v/>
      </c>
      <c r="CJ282" s="14" t="str">
        <f t="shared" si="80"/>
        <v/>
      </c>
      <c r="CK282" s="25"/>
      <c r="CL282" s="15"/>
      <c r="CM282" s="5" t="str">
        <f t="shared" si="81"/>
        <v/>
      </c>
      <c r="CP282" s="5" t="str">
        <f t="shared" si="82"/>
        <v/>
      </c>
      <c r="CQ282" s="5" t="str">
        <f>IF(BT282="","",IFERROR(IF(VLOOKUP(BT282,BT$2:BT281,1,0)=0,"",""),BT282))</f>
        <v/>
      </c>
      <c r="CR282" s="22" t="str">
        <f>IF(CQ282="","",(IFERROR(VLOOKUP(MID(CQ282,1,1),$DI$2:DM$28,3,0),0)+IFERROR(VLOOKUP(MID(CQ282,2,1),DI$2:DM$28,4,0),0)+IFERROR(VLOOKUP(MID(CQ282,3,1),DI$2:DM$28,5,0),0)+(ROW(CQ282)/1000000000000)))</f>
        <v/>
      </c>
      <c r="CT282" s="5">
        <v>281</v>
      </c>
      <c r="CU282" s="5" t="str">
        <f>IFERROR(VLOOKUP(CT282,CP$2:CQ1358,2,0),"")</f>
        <v/>
      </c>
      <c r="CW282" s="14"/>
      <c r="DO282" s="5" t="e">
        <f>IF(REPORTE!AH$2="si",IF(C282=VALUE(REPORTE!C$22),IF(SUM(DO283:DO$1993),CONCATENATE(INT(B282),", "),INT(B282)),""),IF(C282=VALUE(REPORTE!C$21),IF(SUM(DO283:DO$1993),CONCATENATE(INT(B282),", "),INT(B282)),""))</f>
        <v>#VALUE!</v>
      </c>
    </row>
    <row r="283" spans="1:119"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IF(F283="","",IFERROR(CONCATENATE("PEUA",VLOOKUP(ESTADO,REPORTE!AV$2:AW$33,2,0),DIDTRITO_FORM,CADER_FORM,IFERROR(INDEX(CA:CA,MATCH(DAY(F283),BZ:BZ,0),1),DAY(F283)),IFERROR(INDEX(CA:CA,MATCH(MONTH(F283),BZ:BZ,0),1),MONTH(F283)),YEAR(F283),G283),""))</f>
        <v/>
      </c>
      <c r="I283" s="4"/>
      <c r="J283" s="66"/>
      <c r="K283" s="66"/>
      <c r="L283" s="66"/>
      <c r="M283" s="2" t="str">
        <f>IFERROR(INDEX('padron cfe'!C:C,MATCH(DATOS!C283,'padron cfe'!A:A,0),1),"")</f>
        <v/>
      </c>
      <c r="N283" s="66" t="str">
        <f>IFERROR(IF(BT283="","",IF(INDEX(N$1:N282,MATCH(BT283,BT$1:BT282,0),1)=0,"",INDEX(N$1:N282,MATCH(BT283,BT$1:BT282,0),1))),"")</f>
        <v/>
      </c>
      <c r="O283" s="66" t="str">
        <f>IFERROR(IF(BT283="","",IF(INDEX(O$1:O282,MATCH(BT283,BT$1:BT282,0),1)=0,"",INDEX(O$1:O282,MATCH(BT283,BT$1:BT282,0),1))),"")</f>
        <v/>
      </c>
      <c r="P283" s="4"/>
      <c r="Q283" s="2"/>
      <c r="R283" s="66"/>
      <c r="T283" s="66"/>
      <c r="U283" s="5" t="str">
        <f>IFERROR(IF(INDEX(U$1:U282,MATCH(T283,T$1:T282,0),1)=0,"",INDEX(U$1:U282,MATCH(T283,T$1:T282,0),1)),"")</f>
        <v/>
      </c>
      <c r="V283" s="66"/>
      <c r="W283" s="5" t="str">
        <f>IFERROR(IF(INDEX(W$1:W282,MATCH(V283,V$1:V282,0),1)=0,"",INDEX(W$1:W282,MATCH(V283,V$1:V282,0),1)),"")</f>
        <v/>
      </c>
      <c r="X283" s="2" t="str">
        <f>IFERROR(INDEX('padron cfe'!D:D,MATCH(DATOS!C283,'padron cfe'!A:A,0),1),"")</f>
        <v/>
      </c>
      <c r="Y283" s="4"/>
      <c r="Z283" s="4"/>
      <c r="AA283" s="4"/>
      <c r="AB283" s="4"/>
      <c r="AC283" s="6" t="s">
        <v>157</v>
      </c>
      <c r="AD283" s="4"/>
      <c r="AE283" s="4" t="str">
        <f t="shared" si="70"/>
        <v/>
      </c>
      <c r="AF283" s="4"/>
      <c r="AG283" s="4"/>
      <c r="AH283" s="4"/>
      <c r="AI283" s="2" t="str">
        <f>IFERROR(IF(INDEX(AI$1:AI282,MATCH(BT283,BT$1:BT282,0),1)=0,"",INDEX(AI$1:AI282,MATCH(BT283,BT$1:BT282,0),1)),"")</f>
        <v/>
      </c>
      <c r="AJ283" s="2" t="str">
        <f>IFERROR(IF(INDEX(AJ$1:AJ282,MATCH(BT283,BT$1:BT282,0),1)=0,"",INDEX(AJ$1:AJ282,MATCH(BT283,BT$1:BT282,0),1)),"")</f>
        <v/>
      </c>
      <c r="AK283" s="2" t="str">
        <f>IFERROR(IF(INDEX(AK$1:AK282,MATCH(BT283,BT$1:BT282,0),1)=0,"",INDEX(AK$1:AK282,MATCH(BT283,BT$1:BT282,0),1)),"")</f>
        <v/>
      </c>
      <c r="AL283" s="31"/>
      <c r="AM283" s="31"/>
      <c r="AN283" s="2"/>
      <c r="AO283" s="4"/>
      <c r="AP283" s="4"/>
      <c r="AQ283" s="4"/>
      <c r="AR283" s="4"/>
      <c r="AS283" s="4"/>
      <c r="AT283" s="4"/>
      <c r="AU283" s="4"/>
      <c r="AV283" s="4"/>
      <c r="AW283" s="4"/>
      <c r="AY283" s="7"/>
      <c r="AZ283" s="47"/>
      <c r="BA283" s="66"/>
      <c r="BB283" s="66"/>
      <c r="BC283" s="66"/>
      <c r="BD283" s="78"/>
      <c r="BE283" s="66"/>
      <c r="BF283" s="66"/>
      <c r="BG283" s="4"/>
      <c r="BH283" s="69"/>
      <c r="BI283" s="4"/>
      <c r="BJ283" s="4"/>
      <c r="BK283" s="9"/>
      <c r="BL283" s="7"/>
      <c r="BM283" s="7"/>
      <c r="BN283" s="7"/>
      <c r="BO283" s="286"/>
      <c r="BP283" s="22"/>
      <c r="BQ283" s="7" t="str">
        <f t="shared" ca="1" si="71"/>
        <v/>
      </c>
      <c r="BR283" s="75" t="str">
        <f t="shared" si="72"/>
        <v/>
      </c>
      <c r="BS283" s="75" t="str">
        <f t="shared" si="73"/>
        <v/>
      </c>
      <c r="BT283" s="5" t="str">
        <f t="shared" si="74"/>
        <v/>
      </c>
      <c r="BU283" s="79" t="str">
        <f t="shared" si="75"/>
        <v/>
      </c>
      <c r="BV283" s="79" t="str">
        <f t="shared" si="76"/>
        <v/>
      </c>
      <c r="BW283" s="79" t="str">
        <f t="shared" si="77"/>
        <v/>
      </c>
      <c r="CC283" s="4" t="str">
        <f>IF(IFERROR(VLOOKUP(C283,C284:C$1993,1,0),"")="","",COUNTIF(C:C,C283))</f>
        <v/>
      </c>
      <c r="CG283" s="5" t="str">
        <f>IF(B283="","",IF(CC283="",1+(MAX(CG$2:CG282)),""))</f>
        <v/>
      </c>
      <c r="CH283" s="5" t="str">
        <f t="shared" si="78"/>
        <v/>
      </c>
      <c r="CI283" s="5" t="str">
        <f t="shared" si="79"/>
        <v/>
      </c>
      <c r="CJ283" s="14" t="str">
        <f t="shared" si="80"/>
        <v/>
      </c>
      <c r="CK283" s="25"/>
      <c r="CL283" s="15"/>
      <c r="CM283" s="5" t="str">
        <f t="shared" si="81"/>
        <v/>
      </c>
      <c r="CP283" s="5" t="str">
        <f t="shared" si="82"/>
        <v/>
      </c>
      <c r="CQ283" s="5" t="str">
        <f>IF(BT283="","",IFERROR(IF(VLOOKUP(BT283,BT$2:BT282,1,0)=0,"",""),BT283))</f>
        <v/>
      </c>
      <c r="CR283" s="22" t="str">
        <f>IF(CQ283="","",(IFERROR(VLOOKUP(MID(CQ283,1,1),$DI$2:DM$28,3,0),0)+IFERROR(VLOOKUP(MID(CQ283,2,1),DI$2:DM$28,4,0),0)+IFERROR(VLOOKUP(MID(CQ283,3,1),DI$2:DM$28,5,0),0)+(ROW(CQ283)/1000000000000)))</f>
        <v/>
      </c>
      <c r="CT283" s="5">
        <v>282</v>
      </c>
      <c r="CU283" s="5" t="str">
        <f>IFERROR(VLOOKUP(CT283,CP$2:CQ1359,2,0),"")</f>
        <v/>
      </c>
      <c r="DO283" s="5" t="e">
        <f>IF(REPORTE!AH$2="si",IF(C283=VALUE(REPORTE!C$22),IF(SUM(DO284:DO$1993),CONCATENATE(INT(B283),", "),INT(B283)),""),IF(C283=VALUE(REPORTE!C$21),IF(SUM(DO284:DO$1993),CONCATENATE(INT(B283),", "),INT(B283)),""))</f>
        <v>#VALUE!</v>
      </c>
    </row>
    <row r="284" spans="1:119"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IF(F284="","",IFERROR(CONCATENATE("PEUA",VLOOKUP(ESTADO,REPORTE!AV$2:AW$33,2,0),DIDTRITO_FORM,CADER_FORM,IFERROR(INDEX(CA:CA,MATCH(DAY(F284),BZ:BZ,0),1),DAY(F284)),IFERROR(INDEX(CA:CA,MATCH(MONTH(F284),BZ:BZ,0),1),MONTH(F284)),YEAR(F284),G284),""))</f>
        <v/>
      </c>
      <c r="I284" s="4"/>
      <c r="J284" s="66"/>
      <c r="K284" s="66"/>
      <c r="L284" s="66"/>
      <c r="M284" s="2" t="str">
        <f>IFERROR(INDEX('padron cfe'!C:C,MATCH(DATOS!C284,'padron cfe'!A:A,0),1),"")</f>
        <v/>
      </c>
      <c r="N284" s="66" t="str">
        <f>IFERROR(IF(BT284="","",IF(INDEX(N$1:N283,MATCH(BT284,BT$1:BT283,0),1)=0,"",INDEX(N$1:N283,MATCH(BT284,BT$1:BT283,0),1))),"")</f>
        <v/>
      </c>
      <c r="O284" s="66" t="str">
        <f>IFERROR(IF(BT284="","",IF(INDEX(O$1:O283,MATCH(BT284,BT$1:BT283,0),1)=0,"",INDEX(O$1:O283,MATCH(BT284,BT$1:BT283,0),1))),"")</f>
        <v/>
      </c>
      <c r="P284" s="4"/>
      <c r="Q284" s="2"/>
      <c r="R284" s="66"/>
      <c r="T284" s="66"/>
      <c r="U284" s="5" t="str">
        <f>IFERROR(IF(INDEX(U$1:U283,MATCH(T284,T$1:T283,0),1)=0,"",INDEX(U$1:U283,MATCH(T284,T$1:T283,0),1)),"")</f>
        <v/>
      </c>
      <c r="V284" s="66"/>
      <c r="W284" s="5" t="str">
        <f>IFERROR(IF(INDEX(W$1:W283,MATCH(V284,V$1:V283,0),1)=0,"",INDEX(W$1:W283,MATCH(V284,V$1:V283,0),1)),"")</f>
        <v/>
      </c>
      <c r="X284" s="2" t="str">
        <f>IFERROR(INDEX('padron cfe'!D:D,MATCH(DATOS!C284,'padron cfe'!A:A,0),1),"")</f>
        <v/>
      </c>
      <c r="Y284" s="4"/>
      <c r="Z284" s="4"/>
      <c r="AA284" s="4"/>
      <c r="AB284" s="4"/>
      <c r="AC284" s="6" t="s">
        <v>157</v>
      </c>
      <c r="AD284" s="4"/>
      <c r="AE284" s="4" t="str">
        <f t="shared" si="70"/>
        <v/>
      </c>
      <c r="AF284" s="4"/>
      <c r="AG284" s="4"/>
      <c r="AH284" s="4"/>
      <c r="AI284" s="2" t="str">
        <f>IFERROR(IF(INDEX(AI$1:AI283,MATCH(BT284,BT$1:BT283,0),1)=0,"",INDEX(AI$1:AI283,MATCH(BT284,BT$1:BT283,0),1)),"")</f>
        <v/>
      </c>
      <c r="AJ284" s="2" t="str">
        <f>IFERROR(IF(INDEX(AJ$1:AJ283,MATCH(BT284,BT$1:BT283,0),1)=0,"",INDEX(AJ$1:AJ283,MATCH(BT284,BT$1:BT283,0),1)),"")</f>
        <v/>
      </c>
      <c r="AK284" s="2" t="str">
        <f>IFERROR(IF(INDEX(AK$1:AK283,MATCH(BT284,BT$1:BT283,0),1)=0,"",INDEX(AK$1:AK283,MATCH(BT284,BT$1:BT283,0),1)),"")</f>
        <v/>
      </c>
      <c r="AL284" s="31"/>
      <c r="AM284" s="31"/>
      <c r="AN284" s="2"/>
      <c r="AO284" s="4"/>
      <c r="AP284" s="4"/>
      <c r="AQ284" s="4"/>
      <c r="AR284" s="4"/>
      <c r="AS284" s="4"/>
      <c r="AT284" s="4"/>
      <c r="AU284" s="4"/>
      <c r="AV284" s="4"/>
      <c r="AW284" s="4"/>
      <c r="AY284" s="7"/>
      <c r="AZ284" s="47"/>
      <c r="BA284" s="66"/>
      <c r="BB284" s="66"/>
      <c r="BC284" s="66"/>
      <c r="BD284" s="78"/>
      <c r="BE284" s="66"/>
      <c r="BF284" s="66"/>
      <c r="BG284" s="4"/>
      <c r="BH284" s="69"/>
      <c r="BI284" s="4"/>
      <c r="BJ284" s="4"/>
      <c r="BK284" s="9" t="s">
        <v>157</v>
      </c>
      <c r="BL284" s="7"/>
      <c r="BM284" s="7"/>
      <c r="BN284" s="7"/>
      <c r="BO284" s="286"/>
      <c r="BP284" s="22"/>
      <c r="BQ284" s="7" t="str">
        <f t="shared" ca="1" si="71"/>
        <v/>
      </c>
      <c r="BR284" s="75" t="str">
        <f t="shared" si="72"/>
        <v/>
      </c>
      <c r="BS284" s="75" t="str">
        <f t="shared" si="73"/>
        <v/>
      </c>
      <c r="BT284" s="5" t="str">
        <f t="shared" si="74"/>
        <v/>
      </c>
      <c r="BU284" s="79" t="str">
        <f t="shared" si="75"/>
        <v/>
      </c>
      <c r="BV284" s="79" t="str">
        <f t="shared" si="76"/>
        <v/>
      </c>
      <c r="BW284" s="79" t="str">
        <f t="shared" si="77"/>
        <v/>
      </c>
      <c r="CC284" s="4" t="str">
        <f>IF(IFERROR(VLOOKUP(C284,C285:C$1993,1,0),"")="","",COUNTIF(C:C,C284))</f>
        <v/>
      </c>
      <c r="CG284" s="5" t="str">
        <f>IF(B284="","",IF(CC284="",1+(MAX(CG$2:CG283)),""))</f>
        <v/>
      </c>
      <c r="CH284" s="5" t="str">
        <f t="shared" si="78"/>
        <v/>
      </c>
      <c r="CI284" s="5" t="str">
        <f t="shared" si="79"/>
        <v/>
      </c>
      <c r="CJ284" s="14" t="str">
        <f t="shared" si="80"/>
        <v/>
      </c>
      <c r="CK284" s="25"/>
      <c r="CL284" s="15"/>
      <c r="CM284" s="5" t="str">
        <f t="shared" si="81"/>
        <v/>
      </c>
      <c r="CP284" s="5" t="str">
        <f t="shared" si="82"/>
        <v/>
      </c>
      <c r="CQ284" s="5" t="str">
        <f>IF(BT284="","",IFERROR(IF(VLOOKUP(BT284,BT$2:BT283,1,0)=0,"",""),BT284))</f>
        <v/>
      </c>
      <c r="CR284" s="22" t="str">
        <f>IF(CQ284="","",(IFERROR(VLOOKUP(MID(CQ284,1,1),$DI$2:DM$28,3,0),0)+IFERROR(VLOOKUP(MID(CQ284,2,1),DI$2:DM$28,4,0),0)+IFERROR(VLOOKUP(MID(CQ284,3,1),DI$2:DM$28,5,0),0)+(ROW(CQ284)/1000000000000)))</f>
        <v/>
      </c>
      <c r="CT284" s="5">
        <v>283</v>
      </c>
      <c r="CU284" s="5" t="str">
        <f>IFERROR(VLOOKUP(CT284,CP$2:CQ1360,2,0),"")</f>
        <v/>
      </c>
      <c r="DO284" s="5" t="e">
        <f>IF(REPORTE!AH$2="si",IF(C284=VALUE(REPORTE!C$22),IF(SUM(DO285:DO$1993),CONCATENATE(INT(B284),", "),INT(B284)),""),IF(C284=VALUE(REPORTE!C$21),IF(SUM(DO285:DO$1993),CONCATENATE(INT(B284),", "),INT(B284)),""))</f>
        <v>#VALUE!</v>
      </c>
    </row>
    <row r="285" spans="1:119"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IF(F285="","",IFERROR(CONCATENATE("PEUA",VLOOKUP(ESTADO,REPORTE!AV$2:AW$33,2,0),DIDTRITO_FORM,CADER_FORM,IFERROR(INDEX(CA:CA,MATCH(DAY(F285),BZ:BZ,0),1),DAY(F285)),IFERROR(INDEX(CA:CA,MATCH(MONTH(F285),BZ:BZ,0),1),MONTH(F285)),YEAR(F285),G285),""))</f>
        <v/>
      </c>
      <c r="I285" s="4"/>
      <c r="J285" s="66"/>
      <c r="K285" s="66"/>
      <c r="L285" s="66"/>
      <c r="M285" s="2" t="str">
        <f>IFERROR(INDEX('padron cfe'!C:C,MATCH(DATOS!C285,'padron cfe'!A:A,0),1),"")</f>
        <v/>
      </c>
      <c r="N285" s="66" t="str">
        <f>IFERROR(IF(BT285="","",IF(INDEX(N$1:N284,MATCH(BT285,BT$1:BT284,0),1)=0,"",INDEX(N$1:N284,MATCH(BT285,BT$1:BT284,0),1))),"")</f>
        <v/>
      </c>
      <c r="O285" s="66" t="str">
        <f>IFERROR(IF(BT285="","",IF(INDEX(O$1:O284,MATCH(BT285,BT$1:BT284,0),1)=0,"",INDEX(O$1:O284,MATCH(BT285,BT$1:BT284,0),1))),"")</f>
        <v/>
      </c>
      <c r="P285" s="4"/>
      <c r="Q285" s="2"/>
      <c r="R285" s="66"/>
      <c r="T285" s="66"/>
      <c r="U285" s="5" t="str">
        <f>IFERROR(IF(INDEX(U$1:U284,MATCH(T285,T$1:T284,0),1)=0,"",INDEX(U$1:U284,MATCH(T285,T$1:T284,0),1)),"")</f>
        <v/>
      </c>
      <c r="V285" s="66"/>
      <c r="W285" s="5" t="str">
        <f>IFERROR(IF(INDEX(W$1:W284,MATCH(V285,V$1:V284,0),1)=0,"",INDEX(W$1:W284,MATCH(V285,V$1:V284,0),1)),"")</f>
        <v/>
      </c>
      <c r="X285" s="2" t="str">
        <f>IFERROR(INDEX('padron cfe'!D:D,MATCH(DATOS!C285,'padron cfe'!A:A,0),1),"")</f>
        <v/>
      </c>
      <c r="Y285" s="4"/>
      <c r="Z285" s="4"/>
      <c r="AA285" s="4"/>
      <c r="AB285" s="4"/>
      <c r="AC285" s="6" t="s">
        <v>157</v>
      </c>
      <c r="AD285" s="4"/>
      <c r="AE285" s="4" t="str">
        <f t="shared" si="70"/>
        <v/>
      </c>
      <c r="AF285" s="4"/>
      <c r="AG285" s="4"/>
      <c r="AH285" s="4"/>
      <c r="AI285" s="2" t="str">
        <f>IFERROR(IF(INDEX(AI$1:AI284,MATCH(BT285,BT$1:BT284,0),1)=0,"",INDEX(AI$1:AI284,MATCH(BT285,BT$1:BT284,0),1)),"")</f>
        <v/>
      </c>
      <c r="AJ285" s="2" t="str">
        <f>IFERROR(IF(INDEX(AJ$1:AJ284,MATCH(BT285,BT$1:BT284,0),1)=0,"",INDEX(AJ$1:AJ284,MATCH(BT285,BT$1:BT284,0),1)),"")</f>
        <v/>
      </c>
      <c r="AK285" s="2" t="str">
        <f>IFERROR(IF(INDEX(AK$1:AK284,MATCH(BT285,BT$1:BT284,0),1)=0,"",INDEX(AK$1:AK284,MATCH(BT285,BT$1:BT284,0),1)),"")</f>
        <v/>
      </c>
      <c r="AL285" s="31"/>
      <c r="AM285" s="31"/>
      <c r="AN285" s="2"/>
      <c r="AO285" s="4"/>
      <c r="AP285" s="4"/>
      <c r="AQ285" s="4"/>
      <c r="AR285" s="4"/>
      <c r="AS285" s="4"/>
      <c r="AT285" s="4"/>
      <c r="AU285" s="4"/>
      <c r="AV285" s="4"/>
      <c r="AW285" s="4"/>
      <c r="AY285" s="7"/>
      <c r="AZ285" s="47"/>
      <c r="BA285" s="66"/>
      <c r="BB285" s="66"/>
      <c r="BC285" s="66"/>
      <c r="BD285" s="78"/>
      <c r="BE285" s="66"/>
      <c r="BF285" s="66"/>
      <c r="BG285" s="4"/>
      <c r="BH285" s="69"/>
      <c r="BI285" s="4"/>
      <c r="BJ285" s="4"/>
      <c r="BK285" s="9"/>
      <c r="BL285" s="7"/>
      <c r="BM285" s="7"/>
      <c r="BN285" s="7"/>
      <c r="BO285" s="286"/>
      <c r="BP285" s="22"/>
      <c r="BQ285" s="7" t="str">
        <f t="shared" ca="1" si="71"/>
        <v/>
      </c>
      <c r="BR285" s="75" t="str">
        <f t="shared" si="72"/>
        <v/>
      </c>
      <c r="BS285" s="75" t="str">
        <f t="shared" si="73"/>
        <v/>
      </c>
      <c r="BT285" s="5" t="str">
        <f t="shared" si="74"/>
        <v/>
      </c>
      <c r="BU285" s="79" t="str">
        <f t="shared" si="75"/>
        <v/>
      </c>
      <c r="BV285" s="79" t="str">
        <f t="shared" si="76"/>
        <v/>
      </c>
      <c r="BW285" s="79" t="str">
        <f t="shared" si="77"/>
        <v/>
      </c>
      <c r="CC285" s="4" t="str">
        <f>IF(IFERROR(VLOOKUP(C285,C286:C$1993,1,0),"")="","",COUNTIF(C:C,C285))</f>
        <v/>
      </c>
      <c r="CG285" s="5" t="str">
        <f>IF(B285="","",IF(CC285="",1+(MAX(CG$2:CG284)),""))</f>
        <v/>
      </c>
      <c r="CH285" s="5" t="str">
        <f t="shared" si="78"/>
        <v/>
      </c>
      <c r="CI285" s="5" t="str">
        <f t="shared" si="79"/>
        <v/>
      </c>
      <c r="CJ285" s="14" t="str">
        <f t="shared" si="80"/>
        <v/>
      </c>
      <c r="CK285" s="25"/>
      <c r="CL285" s="15"/>
      <c r="CM285" s="5" t="str">
        <f t="shared" si="81"/>
        <v/>
      </c>
      <c r="CP285" s="5" t="str">
        <f t="shared" si="82"/>
        <v/>
      </c>
      <c r="CQ285" s="5" t="str">
        <f>IF(BT285="","",IFERROR(IF(VLOOKUP(BT285,BT$2:BT284,1,0)=0,"",""),BT285))</f>
        <v/>
      </c>
      <c r="CR285" s="22" t="str">
        <f>IF(CQ285="","",(IFERROR(VLOOKUP(MID(CQ285,1,1),$DI$2:DM$28,3,0),0)+IFERROR(VLOOKUP(MID(CQ285,2,1),DI$2:DM$28,4,0),0)+IFERROR(VLOOKUP(MID(CQ285,3,1),DI$2:DM$28,5,0),0)+(ROW(CQ285)/1000000000000)))</f>
        <v/>
      </c>
      <c r="CT285" s="5">
        <v>284</v>
      </c>
      <c r="CU285" s="5" t="str">
        <f>IFERROR(VLOOKUP(CT285,CP$2:CQ1361,2,0),"")</f>
        <v/>
      </c>
      <c r="DO285" s="5" t="e">
        <f>IF(REPORTE!AH$2="si",IF(C285=VALUE(REPORTE!C$22),IF(SUM(DO286:DO$1993),CONCATENATE(INT(B285),", "),INT(B285)),""),IF(C285=VALUE(REPORTE!C$21),IF(SUM(DO286:DO$1993),CONCATENATE(INT(B285),", "),INT(B285)),""))</f>
        <v>#VALUE!</v>
      </c>
    </row>
    <row r="286" spans="1:119"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IF(F286="","",IFERROR(CONCATENATE("PEUA",VLOOKUP(ESTADO,REPORTE!AV$2:AW$33,2,0),DIDTRITO_FORM,CADER_FORM,IFERROR(INDEX(CA:CA,MATCH(DAY(F286),BZ:BZ,0),1),DAY(F286)),IFERROR(INDEX(CA:CA,MATCH(MONTH(F286),BZ:BZ,0),1),MONTH(F286)),YEAR(F286),G286),""))</f>
        <v/>
      </c>
      <c r="I286" s="4"/>
      <c r="J286" s="66"/>
      <c r="K286" s="66"/>
      <c r="L286" s="66"/>
      <c r="M286" s="2" t="str">
        <f>IFERROR(INDEX('padron cfe'!C:C,MATCH(DATOS!C286,'padron cfe'!A:A,0),1),"")</f>
        <v/>
      </c>
      <c r="N286" s="66" t="str">
        <f>IFERROR(IF(BT286="","",IF(INDEX(N$1:N285,MATCH(BT286,BT$1:BT285,0),1)=0,"",INDEX(N$1:N285,MATCH(BT286,BT$1:BT285,0),1))),"")</f>
        <v/>
      </c>
      <c r="O286" s="66" t="str">
        <f>IFERROR(IF(BT286="","",IF(INDEX(O$1:O285,MATCH(BT286,BT$1:BT285,0),1)=0,"",INDEX(O$1:O285,MATCH(BT286,BT$1:BT285,0),1))),"")</f>
        <v/>
      </c>
      <c r="P286" s="4"/>
      <c r="Q286" s="2"/>
      <c r="R286" s="66"/>
      <c r="T286" s="66"/>
      <c r="U286" s="5" t="str">
        <f>IFERROR(IF(INDEX(U$1:U285,MATCH(T286,T$1:T285,0),1)=0,"",INDEX(U$1:U285,MATCH(T286,T$1:T285,0),1)),"")</f>
        <v/>
      </c>
      <c r="V286" s="66"/>
      <c r="W286" s="5" t="str">
        <f>IFERROR(IF(INDEX(W$1:W285,MATCH(V286,V$1:V285,0),1)=0,"",INDEX(W$1:W285,MATCH(V286,V$1:V285,0),1)),"")</f>
        <v/>
      </c>
      <c r="X286" s="2" t="str">
        <f>IFERROR(INDEX('padron cfe'!D:D,MATCH(DATOS!C286,'padron cfe'!A:A,0),1),"")</f>
        <v/>
      </c>
      <c r="Y286" s="4"/>
      <c r="Z286" s="4"/>
      <c r="AA286" s="4"/>
      <c r="AB286" s="4"/>
      <c r="AC286" s="6" t="s">
        <v>157</v>
      </c>
      <c r="AD286" s="4"/>
      <c r="AE286" s="4" t="str">
        <f t="shared" si="70"/>
        <v/>
      </c>
      <c r="AF286" s="4"/>
      <c r="AG286" s="4"/>
      <c r="AH286" s="4"/>
      <c r="AI286" s="2" t="str">
        <f>IFERROR(IF(INDEX(AI$1:AI285,MATCH(BT286,BT$1:BT285,0),1)=0,"",INDEX(AI$1:AI285,MATCH(BT286,BT$1:BT285,0),1)),"")</f>
        <v/>
      </c>
      <c r="AJ286" s="2" t="str">
        <f>IFERROR(IF(INDEX(AJ$1:AJ285,MATCH(BT286,BT$1:BT285,0),1)=0,"",INDEX(AJ$1:AJ285,MATCH(BT286,BT$1:BT285,0),1)),"")</f>
        <v/>
      </c>
      <c r="AK286" s="2" t="str">
        <f>IFERROR(IF(INDEX(AK$1:AK285,MATCH(BT286,BT$1:BT285,0),1)=0,"",INDEX(AK$1:AK285,MATCH(BT286,BT$1:BT285,0),1)),"")</f>
        <v/>
      </c>
      <c r="AL286" s="31"/>
      <c r="AM286" s="31"/>
      <c r="AN286" s="2"/>
      <c r="AO286" s="4"/>
      <c r="AP286" s="4"/>
      <c r="AQ286" s="4"/>
      <c r="AR286" s="4"/>
      <c r="AS286" s="4"/>
      <c r="AT286" s="4"/>
      <c r="AU286" s="4"/>
      <c r="AV286" s="4"/>
      <c r="AW286" s="4"/>
      <c r="AY286" s="7"/>
      <c r="AZ286" s="47"/>
      <c r="BA286" s="66"/>
      <c r="BB286" s="66"/>
      <c r="BC286" s="66"/>
      <c r="BD286" s="78"/>
      <c r="BE286" s="66"/>
      <c r="BF286" s="66"/>
      <c r="BG286" s="4"/>
      <c r="BH286" s="69"/>
      <c r="BI286" s="4"/>
      <c r="BJ286" s="4"/>
      <c r="BK286" s="9" t="s">
        <v>157</v>
      </c>
      <c r="BL286" s="7"/>
      <c r="BM286" s="7"/>
      <c r="BN286" s="7"/>
      <c r="BO286" s="286"/>
      <c r="BP286" s="22"/>
      <c r="BQ286" s="7" t="str">
        <f t="shared" ca="1" si="71"/>
        <v/>
      </c>
      <c r="BR286" s="75" t="str">
        <f t="shared" si="72"/>
        <v/>
      </c>
      <c r="BS286" s="75" t="str">
        <f t="shared" si="73"/>
        <v/>
      </c>
      <c r="BT286" s="5" t="str">
        <f t="shared" si="74"/>
        <v/>
      </c>
      <c r="BU286" s="79" t="str">
        <f t="shared" si="75"/>
        <v/>
      </c>
      <c r="BV286" s="79" t="str">
        <f t="shared" si="76"/>
        <v/>
      </c>
      <c r="BW286" s="79" t="str">
        <f t="shared" si="77"/>
        <v/>
      </c>
      <c r="CC286" s="4" t="str">
        <f>IF(IFERROR(VLOOKUP(C286,C287:C$1993,1,0),"")="","",COUNTIF(C:C,C286))</f>
        <v/>
      </c>
      <c r="CG286" s="5" t="str">
        <f>IF(B286="","",IF(CC286="",1+(MAX(CG$2:CG285)),""))</f>
        <v/>
      </c>
      <c r="CH286" s="5" t="str">
        <f t="shared" si="78"/>
        <v/>
      </c>
      <c r="CI286" s="5" t="str">
        <f t="shared" si="79"/>
        <v/>
      </c>
      <c r="CJ286" s="14" t="str">
        <f t="shared" si="80"/>
        <v/>
      </c>
      <c r="CK286" s="25"/>
      <c r="CL286" s="15"/>
      <c r="CM286" s="5" t="str">
        <f t="shared" si="81"/>
        <v/>
      </c>
      <c r="CP286" s="5" t="str">
        <f t="shared" si="82"/>
        <v/>
      </c>
      <c r="CQ286" s="5" t="str">
        <f>IF(BT286="","",IFERROR(IF(VLOOKUP(BT286,BT$2:BT285,1,0)=0,"",""),BT286))</f>
        <v/>
      </c>
      <c r="CR286" s="22" t="str">
        <f>IF(CQ286="","",(IFERROR(VLOOKUP(MID(CQ286,1,1),$DI$2:DM$28,3,0),0)+IFERROR(VLOOKUP(MID(CQ286,2,1),DI$2:DM$28,4,0),0)+IFERROR(VLOOKUP(MID(CQ286,3,1),DI$2:DM$28,5,0),0)+(ROW(CQ286)/1000000000000)))</f>
        <v/>
      </c>
      <c r="CT286" s="5">
        <v>285</v>
      </c>
      <c r="CU286" s="5" t="str">
        <f>IFERROR(VLOOKUP(CT286,CP$2:CQ1362,2,0),"")</f>
        <v/>
      </c>
      <c r="DO286" s="5" t="e">
        <f>IF(REPORTE!AH$2="si",IF(C286=VALUE(REPORTE!C$22),IF(SUM(DO287:DO$1993),CONCATENATE(INT(B286),", "),INT(B286)),""),IF(C286=VALUE(REPORTE!C$21),IF(SUM(DO287:DO$1993),CONCATENATE(INT(B286),", "),INT(B286)),""))</f>
        <v>#VALUE!</v>
      </c>
    </row>
    <row r="287" spans="1:119"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IF(F287="","",IFERROR(CONCATENATE("PEUA",VLOOKUP(ESTADO,REPORTE!AV$2:AW$33,2,0),DIDTRITO_FORM,CADER_FORM,IFERROR(INDEX(CA:CA,MATCH(DAY(F287),BZ:BZ,0),1),DAY(F287)),IFERROR(INDEX(CA:CA,MATCH(MONTH(F287),BZ:BZ,0),1),MONTH(F287)),YEAR(F287),G287),""))</f>
        <v/>
      </c>
      <c r="I287" s="4"/>
      <c r="J287" s="66"/>
      <c r="K287" s="66"/>
      <c r="L287" s="66"/>
      <c r="M287" s="2" t="str">
        <f>IFERROR(INDEX('padron cfe'!C:C,MATCH(DATOS!C287,'padron cfe'!A:A,0),1),"")</f>
        <v/>
      </c>
      <c r="N287" s="66" t="str">
        <f>IFERROR(IF(BT287="","",IF(INDEX(N$1:N286,MATCH(BT287,BT$1:BT286,0),1)=0,"",INDEX(N$1:N286,MATCH(BT287,BT$1:BT286,0),1))),"")</f>
        <v/>
      </c>
      <c r="O287" s="66" t="str">
        <f>IFERROR(IF(BT287="","",IF(INDEX(O$1:O286,MATCH(BT287,BT$1:BT286,0),1)=0,"",INDEX(O$1:O286,MATCH(BT287,BT$1:BT286,0),1))),"")</f>
        <v/>
      </c>
      <c r="P287" s="4"/>
      <c r="Q287" s="2"/>
      <c r="R287" s="66"/>
      <c r="T287" s="66"/>
      <c r="U287" s="5" t="str">
        <f>IFERROR(IF(INDEX(U$1:U286,MATCH(T287,T$1:T286,0),1)=0,"",INDEX(U$1:U286,MATCH(T287,T$1:T286,0),1)),"")</f>
        <v/>
      </c>
      <c r="V287" s="66"/>
      <c r="W287" s="5" t="str">
        <f>IFERROR(IF(INDEX(W$1:W286,MATCH(V287,V$1:V286,0),1)=0,"",INDEX(W$1:W286,MATCH(V287,V$1:V286,0),1)),"")</f>
        <v/>
      </c>
      <c r="X287" s="2" t="str">
        <f>IFERROR(INDEX('padron cfe'!D:D,MATCH(DATOS!C287,'padron cfe'!A:A,0),1),"")</f>
        <v/>
      </c>
      <c r="Y287" s="4"/>
      <c r="Z287" s="4"/>
      <c r="AA287" s="4"/>
      <c r="AB287" s="4"/>
      <c r="AC287" s="6" t="s">
        <v>157</v>
      </c>
      <c r="AD287" s="4"/>
      <c r="AE287" s="4" t="str">
        <f t="shared" si="70"/>
        <v/>
      </c>
      <c r="AF287" s="4"/>
      <c r="AG287" s="4"/>
      <c r="AH287" s="4"/>
      <c r="AI287" s="2" t="str">
        <f>IFERROR(IF(INDEX(AI$1:AI286,MATCH(BT287,BT$1:BT286,0),1)=0,"",INDEX(AI$1:AI286,MATCH(BT287,BT$1:BT286,0),1)),"")</f>
        <v/>
      </c>
      <c r="AJ287" s="2" t="str">
        <f>IFERROR(IF(INDEX(AJ$1:AJ286,MATCH(BT287,BT$1:BT286,0),1)=0,"",INDEX(AJ$1:AJ286,MATCH(BT287,BT$1:BT286,0),1)),"")</f>
        <v/>
      </c>
      <c r="AK287" s="2" t="str">
        <f>IFERROR(IF(INDEX(AK$1:AK286,MATCH(BT287,BT$1:BT286,0),1)=0,"",INDEX(AK$1:AK286,MATCH(BT287,BT$1:BT286,0),1)),"")</f>
        <v/>
      </c>
      <c r="AL287" s="31"/>
      <c r="AM287" s="31"/>
      <c r="AN287" s="2"/>
      <c r="AO287" s="4"/>
      <c r="AP287" s="4"/>
      <c r="AQ287" s="4"/>
      <c r="AR287" s="4"/>
      <c r="AS287" s="4"/>
      <c r="AT287" s="4"/>
      <c r="AU287" s="4"/>
      <c r="AV287" s="4"/>
      <c r="AW287" s="4"/>
      <c r="AY287" s="7"/>
      <c r="AZ287" s="47"/>
      <c r="BA287" s="66"/>
      <c r="BB287" s="66"/>
      <c r="BC287" s="66"/>
      <c r="BD287" s="78"/>
      <c r="BE287" s="66"/>
      <c r="BF287" s="66"/>
      <c r="BG287" s="4"/>
      <c r="BH287" s="69"/>
      <c r="BI287" s="4"/>
      <c r="BJ287" s="4"/>
      <c r="BK287" s="9"/>
      <c r="BL287" s="7"/>
      <c r="BM287" s="7"/>
      <c r="BN287" s="7"/>
      <c r="BO287" s="286"/>
      <c r="BP287" s="22"/>
      <c r="BQ287" s="7" t="str">
        <f t="shared" ca="1" si="71"/>
        <v/>
      </c>
      <c r="BR287" s="75" t="str">
        <f t="shared" si="72"/>
        <v/>
      </c>
      <c r="BS287" s="75" t="str">
        <f t="shared" si="73"/>
        <v/>
      </c>
      <c r="BT287" s="5" t="str">
        <f t="shared" si="74"/>
        <v/>
      </c>
      <c r="BU287" s="79" t="str">
        <f t="shared" si="75"/>
        <v/>
      </c>
      <c r="BV287" s="79" t="str">
        <f t="shared" si="76"/>
        <v/>
      </c>
      <c r="BW287" s="79" t="str">
        <f t="shared" si="77"/>
        <v/>
      </c>
      <c r="CC287" s="4" t="str">
        <f>IF(IFERROR(VLOOKUP(C287,C288:C$1993,1,0),"")="","",COUNTIF(C:C,C287))</f>
        <v/>
      </c>
      <c r="CG287" s="5" t="str">
        <f>IF(B287="","",IF(CC287="",1+(MAX(CG$2:CG286)),""))</f>
        <v/>
      </c>
      <c r="CH287" s="5" t="str">
        <f t="shared" si="78"/>
        <v/>
      </c>
      <c r="CI287" s="5" t="str">
        <f t="shared" si="79"/>
        <v/>
      </c>
      <c r="CJ287" s="14" t="str">
        <f t="shared" si="80"/>
        <v/>
      </c>
      <c r="CK287" s="25"/>
      <c r="CL287" s="15"/>
      <c r="CM287" s="5" t="str">
        <f t="shared" si="81"/>
        <v/>
      </c>
      <c r="CP287" s="5" t="str">
        <f t="shared" si="82"/>
        <v/>
      </c>
      <c r="CQ287" s="5" t="str">
        <f>IF(BT287="","",IFERROR(IF(VLOOKUP(BT287,BT$2:BT286,1,0)=0,"",""),BT287))</f>
        <v/>
      </c>
      <c r="CR287" s="22" t="str">
        <f>IF(CQ287="","",(IFERROR(VLOOKUP(MID(CQ287,1,1),$DI$2:DM$28,3,0),0)+IFERROR(VLOOKUP(MID(CQ287,2,1),DI$2:DM$28,4,0),0)+IFERROR(VLOOKUP(MID(CQ287,3,1),DI$2:DM$28,5,0),0)+(ROW(CQ287)/1000000000000)))</f>
        <v/>
      </c>
      <c r="CT287" s="5">
        <v>286</v>
      </c>
      <c r="CU287" s="5" t="str">
        <f>IFERROR(VLOOKUP(CT287,CP$2:CQ1363,2,0),"")</f>
        <v/>
      </c>
      <c r="DO287" s="5" t="e">
        <f>IF(REPORTE!AH$2="si",IF(C287=VALUE(REPORTE!C$22),IF(SUM(DO288:DO$1993),CONCATENATE(INT(B287),", "),INT(B287)),""),IF(C287=VALUE(REPORTE!C$21),IF(SUM(DO288:DO$1993),CONCATENATE(INT(B287),", "),INT(B287)),""))</f>
        <v>#VALUE!</v>
      </c>
    </row>
    <row r="288" spans="1:119"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IF(F288="","",IFERROR(CONCATENATE("PEUA",VLOOKUP(ESTADO,REPORTE!AV$2:AW$33,2,0),DIDTRITO_FORM,CADER_FORM,IFERROR(INDEX(CA:CA,MATCH(DAY(F288),BZ:BZ,0),1),DAY(F288)),IFERROR(INDEX(CA:CA,MATCH(MONTH(F288),BZ:BZ,0),1),MONTH(F288)),YEAR(F288),G288),""))</f>
        <v/>
      </c>
      <c r="I288" s="4"/>
      <c r="J288" s="66"/>
      <c r="K288" s="66"/>
      <c r="L288" s="66"/>
      <c r="M288" s="2" t="str">
        <f>IFERROR(INDEX('padron cfe'!C:C,MATCH(DATOS!C288,'padron cfe'!A:A,0),1),"")</f>
        <v/>
      </c>
      <c r="N288" s="66" t="str">
        <f>IFERROR(IF(BT288="","",IF(INDEX(N$1:N287,MATCH(BT288,BT$1:BT287,0),1)=0,"",INDEX(N$1:N287,MATCH(BT288,BT$1:BT287,0),1))),"")</f>
        <v/>
      </c>
      <c r="O288" s="66" t="str">
        <f>IFERROR(IF(BT288="","",IF(INDEX(O$1:O287,MATCH(BT288,BT$1:BT287,0),1)=0,"",INDEX(O$1:O287,MATCH(BT288,BT$1:BT287,0),1))),"")</f>
        <v/>
      </c>
      <c r="P288" s="4"/>
      <c r="Q288" s="2"/>
      <c r="R288" s="66"/>
      <c r="T288" s="66"/>
      <c r="U288" s="5" t="str">
        <f>IFERROR(IF(INDEX(U$1:U287,MATCH(T288,T$1:T287,0),1)=0,"",INDEX(U$1:U287,MATCH(T288,T$1:T287,0),1)),"")</f>
        <v/>
      </c>
      <c r="V288" s="66"/>
      <c r="W288" s="5" t="str">
        <f>IFERROR(IF(INDEX(W$1:W287,MATCH(V288,V$1:V287,0),1)=0,"",INDEX(W$1:W287,MATCH(V288,V$1:V287,0),1)),"")</f>
        <v/>
      </c>
      <c r="X288" s="2" t="str">
        <f>IFERROR(INDEX('padron cfe'!D:D,MATCH(DATOS!C288,'padron cfe'!A:A,0),1),"")</f>
        <v/>
      </c>
      <c r="Y288" s="4"/>
      <c r="Z288" s="4"/>
      <c r="AA288" s="4"/>
      <c r="AB288" s="4"/>
      <c r="AC288" s="6" t="s">
        <v>157</v>
      </c>
      <c r="AD288" s="4"/>
      <c r="AE288" s="4" t="str">
        <f t="shared" si="70"/>
        <v/>
      </c>
      <c r="AF288" s="4"/>
      <c r="AG288" s="4"/>
      <c r="AH288" s="4"/>
      <c r="AI288" s="2" t="str">
        <f>IFERROR(IF(INDEX(AI$1:AI287,MATCH(BT288,BT$1:BT287,0),1)=0,"",INDEX(AI$1:AI287,MATCH(BT288,BT$1:BT287,0),1)),"")</f>
        <v/>
      </c>
      <c r="AJ288" s="2" t="str">
        <f>IFERROR(IF(INDEX(AJ$1:AJ287,MATCH(BT288,BT$1:BT287,0),1)=0,"",INDEX(AJ$1:AJ287,MATCH(BT288,BT$1:BT287,0),1)),"")</f>
        <v/>
      </c>
      <c r="AK288" s="2" t="str">
        <f>IFERROR(IF(INDEX(AK$1:AK287,MATCH(BT288,BT$1:BT287,0),1)=0,"",INDEX(AK$1:AK287,MATCH(BT288,BT$1:BT287,0),1)),"")</f>
        <v/>
      </c>
      <c r="AL288" s="31"/>
      <c r="AM288" s="31"/>
      <c r="AN288" s="2"/>
      <c r="AO288" s="4"/>
      <c r="AP288" s="4"/>
      <c r="AQ288" s="4"/>
      <c r="AR288" s="4"/>
      <c r="AS288" s="4"/>
      <c r="AT288" s="4"/>
      <c r="AU288" s="4"/>
      <c r="AV288" s="4"/>
      <c r="AW288" s="4"/>
      <c r="AY288" s="7"/>
      <c r="AZ288" s="47"/>
      <c r="BA288" s="66"/>
      <c r="BB288" s="66"/>
      <c r="BC288" s="66"/>
      <c r="BD288" s="78"/>
      <c r="BE288" s="66"/>
      <c r="BF288" s="66"/>
      <c r="BG288" s="4"/>
      <c r="BH288" s="69"/>
      <c r="BI288" s="4"/>
      <c r="BJ288" s="4"/>
      <c r="BK288" s="9" t="s">
        <v>157</v>
      </c>
      <c r="BL288" s="7"/>
      <c r="BM288" s="7"/>
      <c r="BN288" s="7"/>
      <c r="BO288" s="286"/>
      <c r="BP288" s="22"/>
      <c r="BQ288" s="7" t="str">
        <f t="shared" ca="1" si="71"/>
        <v/>
      </c>
      <c r="BR288" s="75" t="str">
        <f t="shared" si="72"/>
        <v/>
      </c>
      <c r="BS288" s="75" t="str">
        <f t="shared" si="73"/>
        <v/>
      </c>
      <c r="BT288" s="5" t="str">
        <f t="shared" si="74"/>
        <v/>
      </c>
      <c r="BU288" s="79" t="str">
        <f t="shared" si="75"/>
        <v/>
      </c>
      <c r="BV288" s="79" t="str">
        <f t="shared" si="76"/>
        <v/>
      </c>
      <c r="BW288" s="79" t="str">
        <f t="shared" si="77"/>
        <v/>
      </c>
      <c r="CC288" s="4" t="str">
        <f>IF(IFERROR(VLOOKUP(C288,C289:C$1993,1,0),"")="","",COUNTIF(C:C,C288))</f>
        <v/>
      </c>
      <c r="CG288" s="5" t="str">
        <f>IF(B288="","",IF(CC288="",1+(MAX(CG$2:CG287)),""))</f>
        <v/>
      </c>
      <c r="CH288" s="5" t="str">
        <f t="shared" si="78"/>
        <v/>
      </c>
      <c r="CI288" s="5" t="str">
        <f t="shared" si="79"/>
        <v/>
      </c>
      <c r="CJ288" s="14" t="str">
        <f t="shared" si="80"/>
        <v/>
      </c>
      <c r="CK288" s="25"/>
      <c r="CL288" s="15"/>
      <c r="CM288" s="5" t="str">
        <f t="shared" si="81"/>
        <v/>
      </c>
      <c r="CP288" s="5" t="str">
        <f t="shared" si="82"/>
        <v/>
      </c>
      <c r="CQ288" s="5" t="str">
        <f>IF(BT288="","",IFERROR(IF(VLOOKUP(BT288,BT$2:BT287,1,0)=0,"",""),BT288))</f>
        <v/>
      </c>
      <c r="CR288" s="22" t="str">
        <f>IF(CQ288="","",(IFERROR(VLOOKUP(MID(CQ288,1,1),$DI$2:DM$28,3,0),0)+IFERROR(VLOOKUP(MID(CQ288,2,1),DI$2:DM$28,4,0),0)+IFERROR(VLOOKUP(MID(CQ288,3,1),DI$2:DM$28,5,0),0)+(ROW(CQ288)/1000000000000)))</f>
        <v/>
      </c>
      <c r="CT288" s="5">
        <v>287</v>
      </c>
      <c r="CU288" s="5" t="str">
        <f>IFERROR(VLOOKUP(CT288,CP$2:CQ1364,2,0),"")</f>
        <v/>
      </c>
      <c r="DO288" s="5" t="e">
        <f>IF(REPORTE!AH$2="si",IF(C288=VALUE(REPORTE!C$22),IF(SUM(DO289:DO$1993),CONCATENATE(INT(B288),", "),INT(B288)),""),IF(C288=VALUE(REPORTE!C$21),IF(SUM(DO289:DO$1993),CONCATENATE(INT(B288),", "),INT(B288)),""))</f>
        <v>#VALUE!</v>
      </c>
    </row>
    <row r="289" spans="1:120"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IF(F289="","",IFERROR(CONCATENATE("PEUA",VLOOKUP(ESTADO,REPORTE!AV$2:AW$33,2,0),DIDTRITO_FORM,CADER_FORM,IFERROR(INDEX(CA:CA,MATCH(DAY(F289),BZ:BZ,0),1),DAY(F289)),IFERROR(INDEX(CA:CA,MATCH(MONTH(F289),BZ:BZ,0),1),MONTH(F289)),YEAR(F289),G289),""))</f>
        <v/>
      </c>
      <c r="I289" s="4"/>
      <c r="J289" s="66"/>
      <c r="K289" s="66"/>
      <c r="L289" s="66"/>
      <c r="M289" s="2" t="str">
        <f>IFERROR(INDEX('padron cfe'!C:C,MATCH(DATOS!C289,'padron cfe'!A:A,0),1),"")</f>
        <v/>
      </c>
      <c r="N289" s="66" t="str">
        <f>IFERROR(IF(BT289="","",IF(INDEX(N$1:N288,MATCH(BT289,BT$1:BT288,0),1)=0,"",INDEX(N$1:N288,MATCH(BT289,BT$1:BT288,0),1))),"")</f>
        <v/>
      </c>
      <c r="O289" s="66" t="str">
        <f>IFERROR(IF(BT289="","",IF(INDEX(O$1:O288,MATCH(BT289,BT$1:BT288,0),1)=0,"",INDEX(O$1:O288,MATCH(BT289,BT$1:BT288,0),1))),"")</f>
        <v/>
      </c>
      <c r="P289" s="4"/>
      <c r="Q289" s="2"/>
      <c r="R289" s="66"/>
      <c r="T289" s="66"/>
      <c r="U289" s="5" t="str">
        <f>IFERROR(IF(INDEX(U$1:U288,MATCH(T289,T$1:T288,0),1)=0,"",INDEX(U$1:U288,MATCH(T289,T$1:T288,0),1)),"")</f>
        <v/>
      </c>
      <c r="V289" s="66"/>
      <c r="W289" s="5" t="str">
        <f>IFERROR(IF(INDEX(W$1:W288,MATCH(V289,V$1:V288,0),1)=0,"",INDEX(W$1:W288,MATCH(V289,V$1:V288,0),1)),"")</f>
        <v/>
      </c>
      <c r="X289" s="2" t="str">
        <f>IFERROR(INDEX('padron cfe'!D:D,MATCH(DATOS!C289,'padron cfe'!A:A,0),1),"")</f>
        <v/>
      </c>
      <c r="Y289" s="4"/>
      <c r="Z289" s="4"/>
      <c r="AA289" s="4"/>
      <c r="AB289" s="4"/>
      <c r="AC289" s="6" t="s">
        <v>157</v>
      </c>
      <c r="AD289" s="4"/>
      <c r="AE289" s="4" t="str">
        <f t="shared" si="70"/>
        <v/>
      </c>
      <c r="AF289" s="4"/>
      <c r="AG289" s="4"/>
      <c r="AH289" s="4"/>
      <c r="AI289" s="2" t="str">
        <f>IFERROR(IF(INDEX(AI$1:AI288,MATCH(BT289,BT$1:BT288,0),1)=0,"",INDEX(AI$1:AI288,MATCH(BT289,BT$1:BT288,0),1)),"")</f>
        <v/>
      </c>
      <c r="AJ289" s="2" t="str">
        <f>IFERROR(IF(INDEX(AJ$1:AJ288,MATCH(BT289,BT$1:BT288,0),1)=0,"",INDEX(AJ$1:AJ288,MATCH(BT289,BT$1:BT288,0),1)),"")</f>
        <v/>
      </c>
      <c r="AK289" s="2" t="str">
        <f>IFERROR(IF(INDEX(AK$1:AK288,MATCH(BT289,BT$1:BT288,0),1)=0,"",INDEX(AK$1:AK288,MATCH(BT289,BT$1:BT288,0),1)),"")</f>
        <v/>
      </c>
      <c r="AL289" s="31"/>
      <c r="AM289" s="31"/>
      <c r="AN289" s="2"/>
      <c r="AO289" s="4"/>
      <c r="AP289" s="4"/>
      <c r="AQ289" s="4"/>
      <c r="AR289" s="4"/>
      <c r="AS289" s="4"/>
      <c r="AT289" s="4"/>
      <c r="AU289" s="4"/>
      <c r="AV289" s="4"/>
      <c r="AW289" s="4"/>
      <c r="AY289" s="7"/>
      <c r="AZ289" s="47"/>
      <c r="BA289" s="66"/>
      <c r="BB289" s="66"/>
      <c r="BC289" s="66"/>
      <c r="BD289" s="78"/>
      <c r="BE289" s="66"/>
      <c r="BF289" s="66"/>
      <c r="BG289" s="4"/>
      <c r="BH289" s="69"/>
      <c r="BI289" s="4"/>
      <c r="BJ289" s="4"/>
      <c r="BK289" s="9"/>
      <c r="BL289" s="7"/>
      <c r="BM289" s="7"/>
      <c r="BN289" s="7"/>
      <c r="BO289" s="286"/>
      <c r="BP289" s="22"/>
      <c r="BQ289" s="7" t="str">
        <f t="shared" ca="1" si="71"/>
        <v/>
      </c>
      <c r="BR289" s="75" t="str">
        <f t="shared" si="72"/>
        <v/>
      </c>
      <c r="BS289" s="75" t="str">
        <f t="shared" si="73"/>
        <v/>
      </c>
      <c r="BT289" s="5" t="str">
        <f t="shared" si="74"/>
        <v/>
      </c>
      <c r="BU289" s="79" t="str">
        <f t="shared" si="75"/>
        <v/>
      </c>
      <c r="BV289" s="79" t="str">
        <f t="shared" si="76"/>
        <v/>
      </c>
      <c r="BW289" s="79" t="str">
        <f t="shared" si="77"/>
        <v/>
      </c>
      <c r="CC289" s="4" t="str">
        <f>IF(IFERROR(VLOOKUP(C289,C290:C$1993,1,0),"")="","",COUNTIF(C:C,C289))</f>
        <v/>
      </c>
      <c r="CG289" s="5" t="str">
        <f>IF(B289="","",IF(CC289="",1+(MAX(CG$2:CG288)),""))</f>
        <v/>
      </c>
      <c r="CH289" s="5" t="str">
        <f t="shared" si="78"/>
        <v/>
      </c>
      <c r="CI289" s="5" t="str">
        <f t="shared" si="79"/>
        <v/>
      </c>
      <c r="CJ289" s="14" t="str">
        <f t="shared" si="80"/>
        <v/>
      </c>
      <c r="CK289" s="25"/>
      <c r="CL289" s="15"/>
      <c r="CM289" s="5" t="str">
        <f t="shared" si="81"/>
        <v/>
      </c>
      <c r="CP289" s="5" t="str">
        <f t="shared" si="82"/>
        <v/>
      </c>
      <c r="CQ289" s="5" t="str">
        <f>IF(BT289="","",IFERROR(IF(VLOOKUP(BT289,BT$2:BT288,1,0)=0,"",""),BT289))</f>
        <v/>
      </c>
      <c r="CR289" s="22" t="str">
        <f>IF(CQ289="","",(IFERROR(VLOOKUP(MID(CQ289,1,1),$DI$2:DM$28,3,0),0)+IFERROR(VLOOKUP(MID(CQ289,2,1),DI$2:DM$28,4,0),0)+IFERROR(VLOOKUP(MID(CQ289,3,1),DI$2:DM$28,5,0),0)+(ROW(CQ289)/1000000000000)))</f>
        <v/>
      </c>
      <c r="CT289" s="5">
        <v>288</v>
      </c>
      <c r="CU289" s="5" t="str">
        <f>IFERROR(VLOOKUP(CT289,CP$2:CQ1365,2,0),"")</f>
        <v/>
      </c>
      <c r="DO289" s="5" t="e">
        <f>IF(REPORTE!AH$2="si",IF(C289=VALUE(REPORTE!C$22),IF(SUM(DO290:DO$1993),CONCATENATE(INT(B289),", "),INT(B289)),""),IF(C289=VALUE(REPORTE!C$21),IF(SUM(DO290:DO$1993),CONCATENATE(INT(B289),", "),INT(B289)),""))</f>
        <v>#VALUE!</v>
      </c>
    </row>
    <row r="290" spans="1:120"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IF(F290="","",IFERROR(CONCATENATE("PEUA",VLOOKUP(ESTADO,REPORTE!AV$2:AW$33,2,0),DIDTRITO_FORM,CADER_FORM,IFERROR(INDEX(CA:CA,MATCH(DAY(F290),BZ:BZ,0),1),DAY(F290)),IFERROR(INDEX(CA:CA,MATCH(MONTH(F290),BZ:BZ,0),1),MONTH(F290)),YEAR(F290),G290),""))</f>
        <v/>
      </c>
      <c r="I290" s="4"/>
      <c r="J290" s="66"/>
      <c r="K290" s="66"/>
      <c r="L290" s="66"/>
      <c r="M290" s="2" t="str">
        <f>IFERROR(INDEX('padron cfe'!C:C,MATCH(DATOS!C290,'padron cfe'!A:A,0),1),"")</f>
        <v/>
      </c>
      <c r="N290" s="66" t="str">
        <f>IFERROR(IF(BT290="","",IF(INDEX(N$1:N289,MATCH(BT290,BT$1:BT289,0),1)=0,"",INDEX(N$1:N289,MATCH(BT290,BT$1:BT289,0),1))),"")</f>
        <v/>
      </c>
      <c r="O290" s="66" t="str">
        <f>IFERROR(IF(BT290="","",IF(INDEX(O$1:O289,MATCH(BT290,BT$1:BT289,0),1)=0,"",INDEX(O$1:O289,MATCH(BT290,BT$1:BT289,0),1))),"")</f>
        <v/>
      </c>
      <c r="P290" s="4"/>
      <c r="Q290" s="2"/>
      <c r="R290" s="66"/>
      <c r="T290" s="66"/>
      <c r="U290" s="5" t="str">
        <f>IFERROR(IF(INDEX(U$1:U289,MATCH(T290,T$1:T289,0),1)=0,"",INDEX(U$1:U289,MATCH(T290,T$1:T289,0),1)),"")</f>
        <v/>
      </c>
      <c r="V290" s="66"/>
      <c r="W290" s="5" t="str">
        <f>IFERROR(IF(INDEX(W$1:W289,MATCH(V290,V$1:V289,0),1)=0,"",INDEX(W$1:W289,MATCH(V290,V$1:V289,0),1)),"")</f>
        <v/>
      </c>
      <c r="X290" s="2" t="str">
        <f>IFERROR(INDEX('padron cfe'!D:D,MATCH(DATOS!C290,'padron cfe'!A:A,0),1),"")</f>
        <v/>
      </c>
      <c r="Y290" s="4"/>
      <c r="Z290" s="4"/>
      <c r="AA290" s="4"/>
      <c r="AB290" s="4"/>
      <c r="AC290" s="6" t="s">
        <v>157</v>
      </c>
      <c r="AD290" s="4"/>
      <c r="AE290" s="4" t="str">
        <f t="shared" si="70"/>
        <v/>
      </c>
      <c r="AF290" s="4"/>
      <c r="AG290" s="4"/>
      <c r="AH290" s="4"/>
      <c r="AI290" s="2" t="str">
        <f>IFERROR(IF(INDEX(AI$1:AI289,MATCH(BT290,BT$1:BT289,0),1)=0,"",INDEX(AI$1:AI289,MATCH(BT290,BT$1:BT289,0),1)),"")</f>
        <v/>
      </c>
      <c r="AJ290" s="2" t="str">
        <f>IFERROR(IF(INDEX(AJ$1:AJ289,MATCH(BT290,BT$1:BT289,0),1)=0,"",INDEX(AJ$1:AJ289,MATCH(BT290,BT$1:BT289,0),1)),"")</f>
        <v/>
      </c>
      <c r="AK290" s="2" t="str">
        <f>IFERROR(IF(INDEX(AK$1:AK289,MATCH(BT290,BT$1:BT289,0),1)=0,"",INDEX(AK$1:AK289,MATCH(BT290,BT$1:BT289,0),1)),"")</f>
        <v/>
      </c>
      <c r="AL290" s="31"/>
      <c r="AM290" s="31"/>
      <c r="AN290" s="2"/>
      <c r="AO290" s="4"/>
      <c r="AP290" s="4"/>
      <c r="AQ290" s="4"/>
      <c r="AR290" s="4"/>
      <c r="AS290" s="4"/>
      <c r="AT290" s="4"/>
      <c r="AU290" s="4"/>
      <c r="AV290" s="4"/>
      <c r="AW290" s="4"/>
      <c r="AY290" s="7"/>
      <c r="AZ290" s="47"/>
      <c r="BA290" s="66"/>
      <c r="BB290" s="66"/>
      <c r="BC290" s="66"/>
      <c r="BD290" s="78"/>
      <c r="BE290" s="66"/>
      <c r="BF290" s="66"/>
      <c r="BG290" s="4"/>
      <c r="BH290" s="69"/>
      <c r="BI290" s="4"/>
      <c r="BJ290" s="4"/>
      <c r="BK290" s="9" t="s">
        <v>157</v>
      </c>
      <c r="BL290" s="7"/>
      <c r="BM290" s="7"/>
      <c r="BN290" s="7"/>
      <c r="BO290" s="286"/>
      <c r="BP290" s="22"/>
      <c r="BQ290" s="7" t="str">
        <f t="shared" ca="1" si="71"/>
        <v/>
      </c>
      <c r="BR290" s="75" t="str">
        <f t="shared" si="72"/>
        <v/>
      </c>
      <c r="BS290" s="75" t="str">
        <f t="shared" si="73"/>
        <v/>
      </c>
      <c r="BT290" s="5" t="str">
        <f t="shared" si="74"/>
        <v/>
      </c>
      <c r="BU290" s="79" t="str">
        <f t="shared" si="75"/>
        <v/>
      </c>
      <c r="BV290" s="79" t="str">
        <f t="shared" si="76"/>
        <v/>
      </c>
      <c r="BW290" s="79" t="str">
        <f t="shared" si="77"/>
        <v/>
      </c>
      <c r="CC290" s="4" t="str">
        <f>IF(IFERROR(VLOOKUP(C290,C291:C$1993,1,0),"")="","",COUNTIF(C:C,C290))</f>
        <v/>
      </c>
      <c r="CG290" s="5" t="str">
        <f>IF(B290="","",IF(CC290="",1+(MAX(CG$2:CG289)),""))</f>
        <v/>
      </c>
      <c r="CH290" s="5" t="str">
        <f t="shared" si="78"/>
        <v/>
      </c>
      <c r="CI290" s="5" t="str">
        <f t="shared" si="79"/>
        <v/>
      </c>
      <c r="CJ290" s="14" t="str">
        <f t="shared" si="80"/>
        <v/>
      </c>
      <c r="CK290" s="25"/>
      <c r="CL290" s="15"/>
      <c r="CM290" s="5" t="str">
        <f t="shared" si="81"/>
        <v/>
      </c>
      <c r="CP290" s="5" t="str">
        <f t="shared" si="82"/>
        <v/>
      </c>
      <c r="CQ290" s="5" t="str">
        <f>IF(BT290="","",IFERROR(IF(VLOOKUP(BT290,BT$2:BT289,1,0)=0,"",""),BT290))</f>
        <v/>
      </c>
      <c r="CR290" s="22" t="str">
        <f>IF(CQ290="","",(IFERROR(VLOOKUP(MID(CQ290,1,1),$DI$2:DM$28,3,0),0)+IFERROR(VLOOKUP(MID(CQ290,2,1),DI$2:DM$28,4,0),0)+IFERROR(VLOOKUP(MID(CQ290,3,1),DI$2:DM$28,5,0),0)+(ROW(CQ290)/1000000000000)))</f>
        <v/>
      </c>
      <c r="CT290" s="5">
        <v>289</v>
      </c>
      <c r="CU290" s="5" t="str">
        <f>IFERROR(VLOOKUP(CT290,CP$2:CQ1366,2,0),"")</f>
        <v/>
      </c>
      <c r="DO290" s="5" t="e">
        <f>IF(REPORTE!AH$2="si",IF(C290=VALUE(REPORTE!C$22),IF(SUM(DO291:DO$1993),CONCATENATE(INT(B290),", "),INT(B290)),""),IF(C290=VALUE(REPORTE!C$21),IF(SUM(DO291:DO$1993),CONCATENATE(INT(B290),", "),INT(B290)),""))</f>
        <v>#VALUE!</v>
      </c>
    </row>
    <row r="291" spans="1:120"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IF(F291="","",IFERROR(CONCATENATE("PEUA",VLOOKUP(ESTADO,REPORTE!AV$2:AW$33,2,0),DIDTRITO_FORM,CADER_FORM,IFERROR(INDEX(CA:CA,MATCH(DAY(F291),BZ:BZ,0),1),DAY(F291)),IFERROR(INDEX(CA:CA,MATCH(MONTH(F291),BZ:BZ,0),1),MONTH(F291)),YEAR(F291),G291),""))</f>
        <v/>
      </c>
      <c r="I291" s="4"/>
      <c r="J291" s="66"/>
      <c r="K291" s="66"/>
      <c r="L291" s="66"/>
      <c r="M291" s="2" t="str">
        <f>IFERROR(INDEX('padron cfe'!C:C,MATCH(DATOS!C291,'padron cfe'!A:A,0),1),"")</f>
        <v/>
      </c>
      <c r="N291" s="66" t="str">
        <f>IFERROR(IF(BT291="","",IF(INDEX(N$1:N290,MATCH(BT291,BT$1:BT290,0),1)=0,"",INDEX(N$1:N290,MATCH(BT291,BT$1:BT290,0),1))),"")</f>
        <v/>
      </c>
      <c r="O291" s="66" t="str">
        <f>IFERROR(IF(BT291="","",IF(INDEX(O$1:O290,MATCH(BT291,BT$1:BT290,0),1)=0,"",INDEX(O$1:O290,MATCH(BT291,BT$1:BT290,0),1))),"")</f>
        <v/>
      </c>
      <c r="P291" s="4"/>
      <c r="Q291" s="2"/>
      <c r="R291" s="66"/>
      <c r="T291" s="66"/>
      <c r="U291" s="5" t="str">
        <f>IFERROR(IF(INDEX(U$1:U290,MATCH(T291,T$1:T290,0),1)=0,"",INDEX(U$1:U290,MATCH(T291,T$1:T290,0),1)),"")</f>
        <v/>
      </c>
      <c r="V291" s="66"/>
      <c r="W291" s="5" t="str">
        <f>IFERROR(IF(INDEX(W$1:W290,MATCH(V291,V$1:V290,0),1)=0,"",INDEX(W$1:W290,MATCH(V291,V$1:V290,0),1)),"")</f>
        <v/>
      </c>
      <c r="X291" s="2" t="str">
        <f>IFERROR(INDEX('padron cfe'!D:D,MATCH(DATOS!C291,'padron cfe'!A:A,0),1),"")</f>
        <v/>
      </c>
      <c r="Y291" s="4"/>
      <c r="Z291" s="4"/>
      <c r="AA291" s="4"/>
      <c r="AB291" s="4"/>
      <c r="AC291" s="6" t="s">
        <v>157</v>
      </c>
      <c r="AD291" s="4"/>
      <c r="AE291" s="4" t="str">
        <f t="shared" si="70"/>
        <v/>
      </c>
      <c r="AF291" s="4"/>
      <c r="AG291" s="4"/>
      <c r="AH291" s="4"/>
      <c r="AI291" s="2" t="str">
        <f>IFERROR(IF(INDEX(AI$1:AI290,MATCH(BT291,BT$1:BT290,0),1)=0,"",INDEX(AI$1:AI290,MATCH(BT291,BT$1:BT290,0),1)),"")</f>
        <v/>
      </c>
      <c r="AJ291" s="2" t="str">
        <f>IFERROR(IF(INDEX(AJ$1:AJ290,MATCH(BT291,BT$1:BT290,0),1)=0,"",INDEX(AJ$1:AJ290,MATCH(BT291,BT$1:BT290,0),1)),"")</f>
        <v/>
      </c>
      <c r="AK291" s="2" t="str">
        <f>IFERROR(IF(INDEX(AK$1:AK290,MATCH(BT291,BT$1:BT290,0),1)=0,"",INDEX(AK$1:AK290,MATCH(BT291,BT$1:BT290,0),1)),"")</f>
        <v/>
      </c>
      <c r="AL291" s="31"/>
      <c r="AM291" s="31"/>
      <c r="AN291" s="2"/>
      <c r="AO291" s="4"/>
      <c r="AP291" s="4"/>
      <c r="AQ291" s="4"/>
      <c r="AR291" s="4"/>
      <c r="AS291" s="4"/>
      <c r="AT291" s="4"/>
      <c r="AU291" s="4"/>
      <c r="AV291" s="4"/>
      <c r="AW291" s="4"/>
      <c r="AY291" s="7"/>
      <c r="AZ291" s="47"/>
      <c r="BA291" s="66"/>
      <c r="BB291" s="66"/>
      <c r="BC291" s="66"/>
      <c r="BD291" s="78"/>
      <c r="BE291" s="66"/>
      <c r="BF291" s="66"/>
      <c r="BG291" s="4"/>
      <c r="BH291" s="69"/>
      <c r="BI291" s="4"/>
      <c r="BJ291" s="4"/>
      <c r="BK291" s="9"/>
      <c r="BL291" s="7"/>
      <c r="BM291" s="7"/>
      <c r="BN291" s="7"/>
      <c r="BO291" s="286"/>
      <c r="BP291" s="22"/>
      <c r="BQ291" s="7" t="str">
        <f t="shared" ca="1" si="71"/>
        <v/>
      </c>
      <c r="BR291" s="75" t="str">
        <f t="shared" si="72"/>
        <v/>
      </c>
      <c r="BS291" s="75" t="str">
        <f t="shared" si="73"/>
        <v/>
      </c>
      <c r="BT291" s="5" t="str">
        <f t="shared" si="74"/>
        <v/>
      </c>
      <c r="BU291" s="79" t="str">
        <f t="shared" si="75"/>
        <v/>
      </c>
      <c r="BV291" s="79" t="str">
        <f t="shared" si="76"/>
        <v/>
      </c>
      <c r="BW291" s="79" t="str">
        <f t="shared" si="77"/>
        <v/>
      </c>
      <c r="CC291" s="4" t="str">
        <f>IF(IFERROR(VLOOKUP(C291,C292:C$1993,1,0),"")="","",COUNTIF(C:C,C291))</f>
        <v/>
      </c>
      <c r="CG291" s="5" t="str">
        <f>IF(B291="","",IF(CC291="",1+(MAX(CG$2:CG290)),""))</f>
        <v/>
      </c>
      <c r="CH291" s="5" t="str">
        <f t="shared" si="78"/>
        <v/>
      </c>
      <c r="CI291" s="5" t="str">
        <f t="shared" si="79"/>
        <v/>
      </c>
      <c r="CJ291" s="14" t="str">
        <f t="shared" si="80"/>
        <v/>
      </c>
      <c r="CK291" s="25"/>
      <c r="CL291" s="15"/>
      <c r="CM291" s="5" t="str">
        <f t="shared" si="81"/>
        <v/>
      </c>
      <c r="CP291" s="5" t="str">
        <f t="shared" si="82"/>
        <v/>
      </c>
      <c r="CQ291" s="5" t="str">
        <f>IF(BT291="","",IFERROR(IF(VLOOKUP(BT291,BT$2:BT290,1,0)=0,"",""),BT291))</f>
        <v/>
      </c>
      <c r="CR291" s="22" t="str">
        <f>IF(CQ291="","",(IFERROR(VLOOKUP(MID(CQ291,1,1),$DI$2:DM$28,3,0),0)+IFERROR(VLOOKUP(MID(CQ291,2,1),DI$2:DM$28,4,0),0)+IFERROR(VLOOKUP(MID(CQ291,3,1),DI$2:DM$28,5,0),0)+(ROW(CQ291)/1000000000000)))</f>
        <v/>
      </c>
      <c r="CT291" s="5">
        <v>290</v>
      </c>
      <c r="CU291" s="5" t="str">
        <f>IFERROR(VLOOKUP(CT291,CP$2:CQ1367,2,0),"")</f>
        <v/>
      </c>
      <c r="DO291" s="5" t="e">
        <f>IF(REPORTE!AH$2="si",IF(C291=VALUE(REPORTE!C$22),IF(SUM(DO292:DO$1993),CONCATENATE(INT(B291),", "),INT(B291)),""),IF(C291=VALUE(REPORTE!C$21),IF(SUM(DO292:DO$1993),CONCATENATE(INT(B291),", "),INT(B291)),""))</f>
        <v>#VALUE!</v>
      </c>
    </row>
    <row r="292" spans="1:120"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IF(F292="","",IFERROR(CONCATENATE("PEUA",VLOOKUP(ESTADO,REPORTE!AV$2:AW$33,2,0),DIDTRITO_FORM,CADER_FORM,IFERROR(INDEX(CA:CA,MATCH(DAY(F292),BZ:BZ,0),1),DAY(F292)),IFERROR(INDEX(CA:CA,MATCH(MONTH(F292),BZ:BZ,0),1),MONTH(F292)),YEAR(F292),G292),""))</f>
        <v/>
      </c>
      <c r="I292" s="4"/>
      <c r="J292" s="66"/>
      <c r="K292" s="66"/>
      <c r="L292" s="66"/>
      <c r="M292" s="2" t="str">
        <f>IFERROR(INDEX('padron cfe'!C:C,MATCH(DATOS!C292,'padron cfe'!A:A,0),1),"")</f>
        <v/>
      </c>
      <c r="N292" s="66" t="str">
        <f>IFERROR(IF(BT292="","",IF(INDEX(N$1:N291,MATCH(BT292,BT$1:BT291,0),1)=0,"",INDEX(N$1:N291,MATCH(BT292,BT$1:BT291,0),1))),"")</f>
        <v/>
      </c>
      <c r="O292" s="66" t="str">
        <f>IFERROR(IF(BT292="","",IF(INDEX(O$1:O291,MATCH(BT292,BT$1:BT291,0),1)=0,"",INDEX(O$1:O291,MATCH(BT292,BT$1:BT291,0),1))),"")</f>
        <v/>
      </c>
      <c r="P292" s="4"/>
      <c r="Q292" s="2"/>
      <c r="R292" s="66"/>
      <c r="T292" s="66"/>
      <c r="U292" s="5" t="str">
        <f>IFERROR(IF(INDEX(U$1:U291,MATCH(T292,T$1:T291,0),1)=0,"",INDEX(U$1:U291,MATCH(T292,T$1:T291,0),1)),"")</f>
        <v/>
      </c>
      <c r="V292" s="66"/>
      <c r="W292" s="5" t="str">
        <f>IFERROR(IF(INDEX(W$1:W291,MATCH(V292,V$1:V291,0),1)=0,"",INDEX(W$1:W291,MATCH(V292,V$1:V291,0),1)),"")</f>
        <v/>
      </c>
      <c r="X292" s="2" t="str">
        <f>IFERROR(INDEX('padron cfe'!D:D,MATCH(DATOS!C292,'padron cfe'!A:A,0),1),"")</f>
        <v/>
      </c>
      <c r="Y292" s="4"/>
      <c r="Z292" s="4"/>
      <c r="AA292" s="4"/>
      <c r="AB292" s="4"/>
      <c r="AC292" s="6" t="s">
        <v>157</v>
      </c>
      <c r="AD292" s="4"/>
      <c r="AE292" s="4" t="str">
        <f t="shared" si="70"/>
        <v/>
      </c>
      <c r="AF292" s="4"/>
      <c r="AG292" s="4"/>
      <c r="AH292" s="4"/>
      <c r="AI292" s="2" t="str">
        <f>IFERROR(IF(INDEX(AI$1:AI291,MATCH(BT292,BT$1:BT291,0),1)=0,"",INDEX(AI$1:AI291,MATCH(BT292,BT$1:BT291,0),1)),"")</f>
        <v/>
      </c>
      <c r="AJ292" s="2" t="str">
        <f>IFERROR(IF(INDEX(AJ$1:AJ291,MATCH(BT292,BT$1:BT291,0),1)=0,"",INDEX(AJ$1:AJ291,MATCH(BT292,BT$1:BT291,0),1)),"")</f>
        <v/>
      </c>
      <c r="AK292" s="2" t="str">
        <f>IFERROR(IF(INDEX(AK$1:AK291,MATCH(BT292,BT$1:BT291,0),1)=0,"",INDEX(AK$1:AK291,MATCH(BT292,BT$1:BT291,0),1)),"")</f>
        <v/>
      </c>
      <c r="AL292" s="31"/>
      <c r="AM292" s="31"/>
      <c r="AN292" s="2"/>
      <c r="AO292" s="4"/>
      <c r="AP292" s="4"/>
      <c r="AQ292" s="4"/>
      <c r="AR292" s="4"/>
      <c r="AS292" s="4"/>
      <c r="AT292" s="4"/>
      <c r="AU292" s="4"/>
      <c r="AV292" s="4"/>
      <c r="AW292" s="4"/>
      <c r="AY292" s="7"/>
      <c r="AZ292" s="47"/>
      <c r="BA292" s="66"/>
      <c r="BB292" s="66"/>
      <c r="BC292" s="66"/>
      <c r="BD292" s="78"/>
      <c r="BE292" s="66"/>
      <c r="BF292" s="66"/>
      <c r="BG292" s="4"/>
      <c r="BH292" s="69"/>
      <c r="BI292" s="4"/>
      <c r="BJ292" s="4"/>
      <c r="BK292" s="9" t="s">
        <v>157</v>
      </c>
      <c r="BL292" s="7"/>
      <c r="BM292" s="7"/>
      <c r="BN292" s="7"/>
      <c r="BO292" s="286"/>
      <c r="BP292" s="22"/>
      <c r="BQ292" s="7" t="str">
        <f t="shared" ca="1" si="71"/>
        <v/>
      </c>
      <c r="BR292" s="75" t="str">
        <f t="shared" si="72"/>
        <v/>
      </c>
      <c r="BS292" s="75" t="str">
        <f t="shared" si="73"/>
        <v/>
      </c>
      <c r="BT292" s="5" t="str">
        <f t="shared" si="74"/>
        <v/>
      </c>
      <c r="BU292" s="79" t="str">
        <f t="shared" si="75"/>
        <v/>
      </c>
      <c r="BV292" s="79" t="str">
        <f t="shared" si="76"/>
        <v/>
      </c>
      <c r="BW292" s="79" t="str">
        <f t="shared" si="77"/>
        <v/>
      </c>
      <c r="CC292" s="4" t="str">
        <f>IF(IFERROR(VLOOKUP(C292,C293:C$1993,1,0),"")="","",COUNTIF(C:C,C292))</f>
        <v/>
      </c>
      <c r="CG292" s="5" t="str">
        <f>IF(B292="","",IF(CC292="",1+(MAX(CG$2:CG291)),""))</f>
        <v/>
      </c>
      <c r="CH292" s="5" t="str">
        <f t="shared" si="78"/>
        <v/>
      </c>
      <c r="CI292" s="5" t="str">
        <f t="shared" si="79"/>
        <v/>
      </c>
      <c r="CJ292" s="14" t="str">
        <f t="shared" si="80"/>
        <v/>
      </c>
      <c r="CK292" s="25"/>
      <c r="CL292" s="15"/>
      <c r="CM292" s="5" t="str">
        <f t="shared" si="81"/>
        <v/>
      </c>
      <c r="CP292" s="5" t="str">
        <f t="shared" si="82"/>
        <v/>
      </c>
      <c r="CQ292" s="5" t="str">
        <f>IF(BT292="","",IFERROR(IF(VLOOKUP(BT292,BT$2:BT291,1,0)=0,"",""),BT292))</f>
        <v/>
      </c>
      <c r="CR292" s="22" t="str">
        <f>IF(CQ292="","",(IFERROR(VLOOKUP(MID(CQ292,1,1),$DI$2:DM$28,3,0),0)+IFERROR(VLOOKUP(MID(CQ292,2,1),DI$2:DM$28,4,0),0)+IFERROR(VLOOKUP(MID(CQ292,3,1),DI$2:DM$28,5,0),0)+(ROW(CQ292)/1000000000000)))</f>
        <v/>
      </c>
      <c r="CT292" s="5">
        <v>291</v>
      </c>
      <c r="CU292" s="5" t="str">
        <f>IFERROR(VLOOKUP(CT292,CP$2:CQ1368,2,0),"")</f>
        <v/>
      </c>
      <c r="DO292" s="5" t="e">
        <f>IF(REPORTE!AH$2="si",IF(C292=VALUE(REPORTE!C$22),IF(SUM(DO293:DO$1993),CONCATENATE(INT(B292),", "),INT(B292)),""),IF(C292=VALUE(REPORTE!C$21),IF(SUM(DO293:DO$1993),CONCATENATE(INT(B292),", "),INT(B292)),""))</f>
        <v>#VALUE!</v>
      </c>
    </row>
    <row r="293" spans="1:120"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IF(F293="","",IFERROR(CONCATENATE("PEUA",VLOOKUP(ESTADO,REPORTE!AV$2:AW$33,2,0),DIDTRITO_FORM,CADER_FORM,IFERROR(INDEX(CA:CA,MATCH(DAY(F293),BZ:BZ,0),1),DAY(F293)),IFERROR(INDEX(CA:CA,MATCH(MONTH(F293),BZ:BZ,0),1),MONTH(F293)),YEAR(F293),G293),""))</f>
        <v/>
      </c>
      <c r="I293" s="4"/>
      <c r="J293" s="66"/>
      <c r="K293" s="66"/>
      <c r="L293" s="66"/>
      <c r="M293" s="2" t="str">
        <f>IFERROR(INDEX('padron cfe'!C:C,MATCH(DATOS!C293,'padron cfe'!A:A,0),1),"")</f>
        <v/>
      </c>
      <c r="N293" s="66" t="str">
        <f>IFERROR(IF(BT293="","",IF(INDEX(N$1:N292,MATCH(BT293,BT$1:BT292,0),1)=0,"",INDEX(N$1:N292,MATCH(BT293,BT$1:BT292,0),1))),"")</f>
        <v/>
      </c>
      <c r="O293" s="66" t="str">
        <f>IFERROR(IF(BT293="","",IF(INDEX(O$1:O292,MATCH(BT293,BT$1:BT292,0),1)=0,"",INDEX(O$1:O292,MATCH(BT293,BT$1:BT292,0),1))),"")</f>
        <v/>
      </c>
      <c r="P293" s="4"/>
      <c r="Q293" s="2"/>
      <c r="R293" s="66"/>
      <c r="T293" s="66"/>
      <c r="U293" s="5" t="str">
        <f>IFERROR(IF(INDEX(U$1:U292,MATCH(T293,T$1:T292,0),1)=0,"",INDEX(U$1:U292,MATCH(T293,T$1:T292,0),1)),"")</f>
        <v/>
      </c>
      <c r="V293" s="66"/>
      <c r="W293" s="5" t="str">
        <f>IFERROR(IF(INDEX(W$1:W292,MATCH(V293,V$1:V292,0),1)=0,"",INDEX(W$1:W292,MATCH(V293,V$1:V292,0),1)),"")</f>
        <v/>
      </c>
      <c r="X293" s="2" t="str">
        <f>IFERROR(INDEX('padron cfe'!D:D,MATCH(DATOS!C293,'padron cfe'!A:A,0),1),"")</f>
        <v/>
      </c>
      <c r="Y293" s="4"/>
      <c r="Z293" s="4"/>
      <c r="AA293" s="4"/>
      <c r="AB293" s="4"/>
      <c r="AC293" s="6" t="s">
        <v>157</v>
      </c>
      <c r="AD293" s="4"/>
      <c r="AE293" s="4" t="str">
        <f t="shared" si="70"/>
        <v/>
      </c>
      <c r="AF293" s="4"/>
      <c r="AG293" s="4"/>
      <c r="AH293" s="4"/>
      <c r="AI293" s="2" t="str">
        <f>IFERROR(IF(INDEX(AI$1:AI292,MATCH(BT293,BT$1:BT292,0),1)=0,"",INDEX(AI$1:AI292,MATCH(BT293,BT$1:BT292,0),1)),"")</f>
        <v/>
      </c>
      <c r="AJ293" s="2" t="str">
        <f>IFERROR(IF(INDEX(AJ$1:AJ292,MATCH(BT293,BT$1:BT292,0),1)=0,"",INDEX(AJ$1:AJ292,MATCH(BT293,BT$1:BT292,0),1)),"")</f>
        <v/>
      </c>
      <c r="AK293" s="2" t="str">
        <f>IFERROR(IF(INDEX(AK$1:AK292,MATCH(BT293,BT$1:BT292,0),1)=0,"",INDEX(AK$1:AK292,MATCH(BT293,BT$1:BT292,0),1)),"")</f>
        <v/>
      </c>
      <c r="AL293" s="31"/>
      <c r="AM293" s="31"/>
      <c r="AN293" s="2"/>
      <c r="AO293" s="4"/>
      <c r="AP293" s="4"/>
      <c r="AQ293" s="4"/>
      <c r="AR293" s="4"/>
      <c r="AS293" s="4"/>
      <c r="AT293" s="4"/>
      <c r="AU293" s="4"/>
      <c r="AV293" s="4"/>
      <c r="AW293" s="4"/>
      <c r="AY293" s="7"/>
      <c r="AZ293" s="47"/>
      <c r="BA293" s="66"/>
      <c r="BB293" s="66"/>
      <c r="BC293" s="66"/>
      <c r="BD293" s="78"/>
      <c r="BE293" s="66"/>
      <c r="BF293" s="66"/>
      <c r="BG293" s="4"/>
      <c r="BH293" s="69"/>
      <c r="BI293" s="4"/>
      <c r="BJ293" s="4"/>
      <c r="BK293" s="9"/>
      <c r="BL293" s="7"/>
      <c r="BM293" s="7"/>
      <c r="BN293" s="7"/>
      <c r="BO293" s="286"/>
      <c r="BP293" s="22"/>
      <c r="BQ293" s="7" t="str">
        <f t="shared" ca="1" si="71"/>
        <v/>
      </c>
      <c r="BR293" s="75" t="str">
        <f t="shared" si="72"/>
        <v/>
      </c>
      <c r="BS293" s="75" t="str">
        <f t="shared" si="73"/>
        <v/>
      </c>
      <c r="BT293" s="5" t="str">
        <f t="shared" si="74"/>
        <v/>
      </c>
      <c r="BU293" s="79" t="str">
        <f t="shared" si="75"/>
        <v/>
      </c>
      <c r="BV293" s="79" t="str">
        <f t="shared" si="76"/>
        <v/>
      </c>
      <c r="BW293" s="79" t="str">
        <f t="shared" si="77"/>
        <v/>
      </c>
      <c r="CC293" s="4" t="str">
        <f>IF(IFERROR(VLOOKUP(C293,C294:C$1993,1,0),"")="","",COUNTIF(C:C,C293))</f>
        <v/>
      </c>
      <c r="CG293" s="5" t="str">
        <f>IF(B293="","",IF(CC293="",1+(MAX(CG$2:CG292)),""))</f>
        <v/>
      </c>
      <c r="CH293" s="5" t="str">
        <f t="shared" si="78"/>
        <v/>
      </c>
      <c r="CI293" s="5" t="str">
        <f t="shared" si="79"/>
        <v/>
      </c>
      <c r="CJ293" s="14" t="str">
        <f t="shared" si="80"/>
        <v/>
      </c>
      <c r="CK293" s="25"/>
      <c r="CL293" s="15"/>
      <c r="CM293" s="5" t="str">
        <f t="shared" si="81"/>
        <v/>
      </c>
      <c r="CP293" s="5" t="str">
        <f t="shared" si="82"/>
        <v/>
      </c>
      <c r="CQ293" s="5" t="str">
        <f>IF(BT293="","",IFERROR(IF(VLOOKUP(BT293,BT$2:BT292,1,0)=0,"",""),BT293))</f>
        <v/>
      </c>
      <c r="CR293" s="22" t="str">
        <f>IF(CQ293="","",(IFERROR(VLOOKUP(MID(CQ293,1,1),$DI$2:DM$28,3,0),0)+IFERROR(VLOOKUP(MID(CQ293,2,1),DI$2:DM$28,4,0),0)+IFERROR(VLOOKUP(MID(CQ293,3,1),DI$2:DM$28,5,0),0)+(ROW(CQ293)/1000000000000)))</f>
        <v/>
      </c>
      <c r="CT293" s="5">
        <v>292</v>
      </c>
      <c r="CU293" s="5" t="str">
        <f>IFERROR(VLOOKUP(CT293,CP$2:CQ1369,2,0),"")</f>
        <v/>
      </c>
      <c r="DO293" s="5" t="e">
        <f>IF(REPORTE!AH$2="si",IF(C293=VALUE(REPORTE!C$22),IF(SUM(DO294:DO$1993),CONCATENATE(INT(B293),", "),INT(B293)),""),IF(C293=VALUE(REPORTE!C$21),IF(SUM(DO294:DO$1993),CONCATENATE(INT(B293),", "),INT(B293)),""))</f>
        <v>#VALUE!</v>
      </c>
    </row>
    <row r="294" spans="1:120"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IF(F294="","",IFERROR(CONCATENATE("PEUA",VLOOKUP(ESTADO,REPORTE!AV$2:AW$33,2,0),DIDTRITO_FORM,CADER_FORM,IFERROR(INDEX(CA:CA,MATCH(DAY(F294),BZ:BZ,0),1),DAY(F294)),IFERROR(INDEX(CA:CA,MATCH(MONTH(F294),BZ:BZ,0),1),MONTH(F294)),YEAR(F294),G294),""))</f>
        <v/>
      </c>
      <c r="I294" s="4"/>
      <c r="J294" s="66"/>
      <c r="K294" s="66"/>
      <c r="L294" s="66"/>
      <c r="M294" s="2" t="str">
        <f>IFERROR(INDEX('padron cfe'!C:C,MATCH(DATOS!C294,'padron cfe'!A:A,0),1),"")</f>
        <v/>
      </c>
      <c r="N294" s="66" t="str">
        <f>IFERROR(IF(BT294="","",IF(INDEX(N$1:N293,MATCH(BT294,BT$1:BT293,0),1)=0,"",INDEX(N$1:N293,MATCH(BT294,BT$1:BT293,0),1))),"")</f>
        <v/>
      </c>
      <c r="O294" s="66" t="str">
        <f>IFERROR(IF(BT294="","",IF(INDEX(O$1:O293,MATCH(BT294,BT$1:BT293,0),1)=0,"",INDEX(O$1:O293,MATCH(BT294,BT$1:BT293,0),1))),"")</f>
        <v/>
      </c>
      <c r="P294" s="4"/>
      <c r="Q294" s="2"/>
      <c r="R294" s="66"/>
      <c r="T294" s="66"/>
      <c r="U294" s="5" t="str">
        <f>IFERROR(IF(INDEX(U$1:U293,MATCH(T294,T$1:T293,0),1)=0,"",INDEX(U$1:U293,MATCH(T294,T$1:T293,0),1)),"")</f>
        <v/>
      </c>
      <c r="V294" s="66"/>
      <c r="W294" s="5" t="str">
        <f>IFERROR(IF(INDEX(W$1:W293,MATCH(V294,V$1:V293,0),1)=0,"",INDEX(W$1:W293,MATCH(V294,V$1:V293,0),1)),"")</f>
        <v/>
      </c>
      <c r="X294" s="2" t="str">
        <f>IFERROR(INDEX('padron cfe'!D:D,MATCH(DATOS!C294,'padron cfe'!A:A,0),1),"")</f>
        <v/>
      </c>
      <c r="Y294" s="4"/>
      <c r="Z294" s="4"/>
      <c r="AA294" s="4"/>
      <c r="AB294" s="4"/>
      <c r="AC294" s="6" t="s">
        <v>157</v>
      </c>
      <c r="AD294" s="4"/>
      <c r="AE294" s="4" t="str">
        <f t="shared" si="70"/>
        <v/>
      </c>
      <c r="AF294" s="4"/>
      <c r="AG294" s="4"/>
      <c r="AH294" s="4"/>
      <c r="AI294" s="2" t="str">
        <f>IFERROR(IF(INDEX(AI$1:AI293,MATCH(BT294,BT$1:BT293,0),1)=0,"",INDEX(AI$1:AI293,MATCH(BT294,BT$1:BT293,0),1)),"")</f>
        <v/>
      </c>
      <c r="AJ294" s="2" t="str">
        <f>IFERROR(IF(INDEX(AJ$1:AJ293,MATCH(BT294,BT$1:BT293,0),1)=0,"",INDEX(AJ$1:AJ293,MATCH(BT294,BT$1:BT293,0),1)),"")</f>
        <v/>
      </c>
      <c r="AK294" s="2" t="str">
        <f>IFERROR(IF(INDEX(AK$1:AK293,MATCH(BT294,BT$1:BT293,0),1)=0,"",INDEX(AK$1:AK293,MATCH(BT294,BT$1:BT293,0),1)),"")</f>
        <v/>
      </c>
      <c r="AL294" s="31"/>
      <c r="AM294" s="31"/>
      <c r="AN294" s="2"/>
      <c r="AO294" s="4"/>
      <c r="AP294" s="4"/>
      <c r="AQ294" s="4"/>
      <c r="AR294" s="4"/>
      <c r="AS294" s="4"/>
      <c r="AT294" s="4"/>
      <c r="AU294" s="4"/>
      <c r="AV294" s="4"/>
      <c r="AW294" s="4"/>
      <c r="AY294" s="7"/>
      <c r="AZ294" s="47"/>
      <c r="BA294" s="66"/>
      <c r="BB294" s="66"/>
      <c r="BC294" s="66"/>
      <c r="BD294" s="78"/>
      <c r="BE294" s="66"/>
      <c r="BF294" s="66"/>
      <c r="BG294" s="4"/>
      <c r="BH294" s="69"/>
      <c r="BI294" s="4"/>
      <c r="BJ294" s="4"/>
      <c r="BK294" s="9" t="s">
        <v>157</v>
      </c>
      <c r="BL294" s="7"/>
      <c r="BM294" s="7"/>
      <c r="BN294" s="7"/>
      <c r="BO294" s="286"/>
      <c r="BP294" s="22"/>
      <c r="BQ294" s="7" t="str">
        <f t="shared" ca="1" si="71"/>
        <v/>
      </c>
      <c r="BR294" s="75" t="str">
        <f t="shared" si="72"/>
        <v/>
      </c>
      <c r="BS294" s="75" t="str">
        <f t="shared" si="73"/>
        <v/>
      </c>
      <c r="BT294" s="5" t="str">
        <f t="shared" si="74"/>
        <v/>
      </c>
      <c r="BU294" s="79" t="str">
        <f t="shared" si="75"/>
        <v/>
      </c>
      <c r="BV294" s="79" t="str">
        <f t="shared" si="76"/>
        <v/>
      </c>
      <c r="BW294" s="79" t="str">
        <f t="shared" si="77"/>
        <v/>
      </c>
      <c r="CC294" s="4" t="str">
        <f>IF(IFERROR(VLOOKUP(C294,C295:C$1993,1,0),"")="","",COUNTIF(C:C,C294))</f>
        <v/>
      </c>
      <c r="CG294" s="5" t="str">
        <f>IF(B294="","",IF(CC294="",1+(MAX(CG$2:CG293)),""))</f>
        <v/>
      </c>
      <c r="CH294" s="5" t="str">
        <f t="shared" si="78"/>
        <v/>
      </c>
      <c r="CI294" s="5" t="str">
        <f t="shared" si="79"/>
        <v/>
      </c>
      <c r="CJ294" s="14" t="str">
        <f t="shared" si="80"/>
        <v/>
      </c>
      <c r="CK294" s="25"/>
      <c r="CL294" s="15"/>
      <c r="CM294" s="5" t="str">
        <f t="shared" si="81"/>
        <v/>
      </c>
      <c r="CP294" s="5" t="str">
        <f t="shared" si="82"/>
        <v/>
      </c>
      <c r="CQ294" s="5" t="str">
        <f>IF(BT294="","",IFERROR(IF(VLOOKUP(BT294,BT$2:BT293,1,0)=0,"",""),BT294))</f>
        <v/>
      </c>
      <c r="CR294" s="22" t="str">
        <f>IF(CQ294="","",(IFERROR(VLOOKUP(MID(CQ294,1,1),$DI$2:DM$28,3,0),0)+IFERROR(VLOOKUP(MID(CQ294,2,1),DI$2:DM$28,4,0),0)+IFERROR(VLOOKUP(MID(CQ294,3,1),DI$2:DM$28,5,0),0)+(ROW(CQ294)/1000000000000)))</f>
        <v/>
      </c>
      <c r="CT294" s="5">
        <v>293</v>
      </c>
      <c r="CU294" s="5" t="str">
        <f>IFERROR(VLOOKUP(CT294,CP$2:CQ1370,2,0),"")</f>
        <v/>
      </c>
      <c r="DO294" s="5" t="e">
        <f>IF(REPORTE!AH$2="si",IF(C294=VALUE(REPORTE!C$22),IF(SUM(DO295:DO$1993),CONCATENATE(INT(B294),", "),INT(B294)),""),IF(C294=VALUE(REPORTE!C$21),IF(SUM(DO295:DO$1993),CONCATENATE(INT(B294),", "),INT(B294)),""))</f>
        <v>#VALUE!</v>
      </c>
    </row>
    <row r="295" spans="1:120"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IF(F295="","",IFERROR(CONCATENATE("PEUA",VLOOKUP(ESTADO,REPORTE!AV$2:AW$33,2,0),DIDTRITO_FORM,CADER_FORM,IFERROR(INDEX(CA:CA,MATCH(DAY(F295),BZ:BZ,0),1),DAY(F295)),IFERROR(INDEX(CA:CA,MATCH(MONTH(F295),BZ:BZ,0),1),MONTH(F295)),YEAR(F295),G295),""))</f>
        <v/>
      </c>
      <c r="I295" s="4"/>
      <c r="J295" s="66"/>
      <c r="K295" s="66"/>
      <c r="L295" s="66"/>
      <c r="M295" s="2" t="str">
        <f>IFERROR(INDEX('padron cfe'!C:C,MATCH(DATOS!C295,'padron cfe'!A:A,0),1),"")</f>
        <v/>
      </c>
      <c r="N295" s="66" t="str">
        <f>IFERROR(IF(BT295="","",IF(INDEX(N$1:N294,MATCH(BT295,BT$1:BT294,0),1)=0,"",INDEX(N$1:N294,MATCH(BT295,BT$1:BT294,0),1))),"")</f>
        <v/>
      </c>
      <c r="O295" s="66" t="str">
        <f>IFERROR(IF(BT295="","",IF(INDEX(O$1:O294,MATCH(BT295,BT$1:BT294,0),1)=0,"",INDEX(O$1:O294,MATCH(BT295,BT$1:BT294,0),1))),"")</f>
        <v/>
      </c>
      <c r="P295" s="4"/>
      <c r="Q295" s="2"/>
      <c r="R295" s="66"/>
      <c r="T295" s="66"/>
      <c r="U295" s="5" t="str">
        <f>IFERROR(IF(INDEX(U$1:U294,MATCH(T295,T$1:T294,0),1)=0,"",INDEX(U$1:U294,MATCH(T295,T$1:T294,0),1)),"")</f>
        <v/>
      </c>
      <c r="V295" s="66"/>
      <c r="W295" s="5" t="str">
        <f>IFERROR(IF(INDEX(W$1:W294,MATCH(V295,V$1:V294,0),1)=0,"",INDEX(W$1:W294,MATCH(V295,V$1:V294,0),1)),"")</f>
        <v/>
      </c>
      <c r="X295" s="2" t="str">
        <f>IFERROR(INDEX('padron cfe'!D:D,MATCH(DATOS!C295,'padron cfe'!A:A,0),1),"")</f>
        <v/>
      </c>
      <c r="Y295" s="4"/>
      <c r="Z295" s="4"/>
      <c r="AA295" s="4"/>
      <c r="AB295" s="4"/>
      <c r="AC295" s="6" t="s">
        <v>157</v>
      </c>
      <c r="AD295" s="4"/>
      <c r="AE295" s="4" t="str">
        <f t="shared" si="70"/>
        <v/>
      </c>
      <c r="AF295" s="4"/>
      <c r="AG295" s="4"/>
      <c r="AH295" s="4"/>
      <c r="AI295" s="2" t="str">
        <f>IFERROR(IF(INDEX(AI$1:AI294,MATCH(BT295,BT$1:BT294,0),1)=0,"",INDEX(AI$1:AI294,MATCH(BT295,BT$1:BT294,0),1)),"")</f>
        <v/>
      </c>
      <c r="AJ295" s="2" t="str">
        <f>IFERROR(IF(INDEX(AJ$1:AJ294,MATCH(BT295,BT$1:BT294,0),1)=0,"",INDEX(AJ$1:AJ294,MATCH(BT295,BT$1:BT294,0),1)),"")</f>
        <v/>
      </c>
      <c r="AK295" s="2" t="str">
        <f>IFERROR(IF(INDEX(AK$1:AK294,MATCH(BT295,BT$1:BT294,0),1)=0,"",INDEX(AK$1:AK294,MATCH(BT295,BT$1:BT294,0),1)),"")</f>
        <v/>
      </c>
      <c r="AL295" s="31"/>
      <c r="AM295" s="31"/>
      <c r="AN295" s="2"/>
      <c r="AO295" s="4"/>
      <c r="AP295" s="4"/>
      <c r="AQ295" s="4"/>
      <c r="AR295" s="4"/>
      <c r="AS295" s="4"/>
      <c r="AT295" s="4"/>
      <c r="AU295" s="4"/>
      <c r="AV295" s="4"/>
      <c r="AW295" s="4"/>
      <c r="AY295" s="7"/>
      <c r="AZ295" s="47"/>
      <c r="BA295" s="66"/>
      <c r="BB295" s="66"/>
      <c r="BC295" s="66"/>
      <c r="BD295" s="78"/>
      <c r="BE295" s="66"/>
      <c r="BF295" s="66"/>
      <c r="BG295" s="4"/>
      <c r="BH295" s="69"/>
      <c r="BI295" s="4"/>
      <c r="BJ295" s="4"/>
      <c r="BK295" s="9"/>
      <c r="BL295" s="7"/>
      <c r="BM295" s="7"/>
      <c r="BN295" s="7"/>
      <c r="BO295" s="286"/>
      <c r="BP295" s="22"/>
      <c r="BQ295" s="7" t="str">
        <f t="shared" ca="1" si="71"/>
        <v/>
      </c>
      <c r="BR295" s="75" t="str">
        <f t="shared" si="72"/>
        <v/>
      </c>
      <c r="BS295" s="75" t="str">
        <f t="shared" si="73"/>
        <v/>
      </c>
      <c r="BT295" s="5" t="str">
        <f t="shared" si="74"/>
        <v/>
      </c>
      <c r="BU295" s="79" t="str">
        <f t="shared" si="75"/>
        <v/>
      </c>
      <c r="BV295" s="79" t="str">
        <f t="shared" si="76"/>
        <v/>
      </c>
      <c r="BW295" s="79" t="str">
        <f t="shared" si="77"/>
        <v/>
      </c>
      <c r="CC295" s="4" t="str">
        <f>IF(IFERROR(VLOOKUP(C295,C296:C$1993,1,0),"")="","",COUNTIF(C:C,C295))</f>
        <v/>
      </c>
      <c r="CG295" s="5" t="str">
        <f>IF(B295="","",IF(CC295="",1+(MAX(CG$2:CG294)),""))</f>
        <v/>
      </c>
      <c r="CH295" s="5" t="str">
        <f t="shared" si="78"/>
        <v/>
      </c>
      <c r="CI295" s="5" t="str">
        <f t="shared" si="79"/>
        <v/>
      </c>
      <c r="CJ295" s="14" t="str">
        <f t="shared" si="80"/>
        <v/>
      </c>
      <c r="CK295" s="25"/>
      <c r="CL295" s="15"/>
      <c r="CM295" s="5" t="str">
        <f t="shared" si="81"/>
        <v/>
      </c>
      <c r="CP295" s="5" t="str">
        <f t="shared" si="82"/>
        <v/>
      </c>
      <c r="CQ295" s="5" t="str">
        <f>IF(BT295="","",IFERROR(IF(VLOOKUP(BT295,BT$2:BT294,1,0)=0,"",""),BT295))</f>
        <v/>
      </c>
      <c r="CR295" s="22" t="str">
        <f>IF(CQ295="","",(IFERROR(VLOOKUP(MID(CQ295,1,1),$DI$2:DM$28,3,0),0)+IFERROR(VLOOKUP(MID(CQ295,2,1),DI$2:DM$28,4,0),0)+IFERROR(VLOOKUP(MID(CQ295,3,1),DI$2:DM$28,5,0),0)+(ROW(CQ295)/1000000000000)))</f>
        <v/>
      </c>
      <c r="CT295" s="5">
        <v>294</v>
      </c>
      <c r="CU295" s="5" t="str">
        <f>IFERROR(VLOOKUP(CT295,CP$2:CQ1371,2,0),"")</f>
        <v/>
      </c>
      <c r="DO295" s="5" t="e">
        <f>IF(REPORTE!AH$2="si",IF(C295=VALUE(REPORTE!C$22),IF(SUM(DO296:DO$1993),CONCATENATE(INT(B295),", "),INT(B295)),""),IF(C295=VALUE(REPORTE!C$21),IF(SUM(DO296:DO$1993),CONCATENATE(INT(B295),", "),INT(B295)),""))</f>
        <v>#VALUE!</v>
      </c>
    </row>
    <row r="296" spans="1:120"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IF(F296="","",IFERROR(CONCATENATE("PEUA",VLOOKUP(ESTADO,REPORTE!AV$2:AW$33,2,0),DIDTRITO_FORM,CADER_FORM,IFERROR(INDEX(CA:CA,MATCH(DAY(F296),BZ:BZ,0),1),DAY(F296)),IFERROR(INDEX(CA:CA,MATCH(MONTH(F296),BZ:BZ,0),1),MONTH(F296)),YEAR(F296),G296),""))</f>
        <v/>
      </c>
      <c r="I296" s="4"/>
      <c r="J296" s="66"/>
      <c r="K296" s="66"/>
      <c r="L296" s="66"/>
      <c r="M296" s="2" t="str">
        <f>IFERROR(INDEX('padron cfe'!C:C,MATCH(DATOS!C296,'padron cfe'!A:A,0),1),"")</f>
        <v/>
      </c>
      <c r="N296" s="66" t="str">
        <f>IFERROR(IF(BT296="","",IF(INDEX(N$1:N295,MATCH(BT296,BT$1:BT295,0),1)=0,"",INDEX(N$1:N295,MATCH(BT296,BT$1:BT295,0),1))),"")</f>
        <v/>
      </c>
      <c r="O296" s="66" t="str">
        <f>IFERROR(IF(BT296="","",IF(INDEX(O$1:O295,MATCH(BT296,BT$1:BT295,0),1)=0,"",INDEX(O$1:O295,MATCH(BT296,BT$1:BT295,0),1))),"")</f>
        <v/>
      </c>
      <c r="P296" s="4"/>
      <c r="Q296" s="2"/>
      <c r="R296" s="66"/>
      <c r="T296" s="66"/>
      <c r="U296" s="5" t="str">
        <f>IFERROR(IF(INDEX(U$1:U295,MATCH(T296,T$1:T295,0),1)=0,"",INDEX(U$1:U295,MATCH(T296,T$1:T295,0),1)),"")</f>
        <v/>
      </c>
      <c r="V296" s="66"/>
      <c r="W296" s="5" t="str">
        <f>IFERROR(IF(INDEX(W$1:W295,MATCH(V296,V$1:V295,0),1)=0,"",INDEX(W$1:W295,MATCH(V296,V$1:V295,0),1)),"")</f>
        <v/>
      </c>
      <c r="X296" s="2" t="str">
        <f>IFERROR(INDEX('padron cfe'!D:D,MATCH(DATOS!C296,'padron cfe'!A:A,0),1),"")</f>
        <v/>
      </c>
      <c r="Y296" s="4"/>
      <c r="Z296" s="4"/>
      <c r="AA296" s="4"/>
      <c r="AB296" s="4"/>
      <c r="AC296" s="6" t="s">
        <v>157</v>
      </c>
      <c r="AD296" s="4"/>
      <c r="AE296" s="4" t="str">
        <f t="shared" si="70"/>
        <v/>
      </c>
      <c r="AF296" s="4"/>
      <c r="AG296" s="4"/>
      <c r="AH296" s="4"/>
      <c r="AI296" s="2" t="str">
        <f>IFERROR(IF(INDEX(AI$1:AI295,MATCH(BT296,BT$1:BT295,0),1)=0,"",INDEX(AI$1:AI295,MATCH(BT296,BT$1:BT295,0),1)),"")</f>
        <v/>
      </c>
      <c r="AJ296" s="2" t="str">
        <f>IFERROR(IF(INDEX(AJ$1:AJ295,MATCH(BT296,BT$1:BT295,0),1)=0,"",INDEX(AJ$1:AJ295,MATCH(BT296,BT$1:BT295,0),1)),"")</f>
        <v/>
      </c>
      <c r="AK296" s="2" t="str">
        <f>IFERROR(IF(INDEX(AK$1:AK295,MATCH(BT296,BT$1:BT295,0),1)=0,"",INDEX(AK$1:AK295,MATCH(BT296,BT$1:BT295,0),1)),"")</f>
        <v/>
      </c>
      <c r="AL296" s="31"/>
      <c r="AM296" s="31"/>
      <c r="AN296" s="2"/>
      <c r="AO296" s="4"/>
      <c r="AP296" s="4"/>
      <c r="AQ296" s="4"/>
      <c r="AR296" s="4"/>
      <c r="AS296" s="4"/>
      <c r="AT296" s="4"/>
      <c r="AU296" s="4"/>
      <c r="AV296" s="4"/>
      <c r="AW296" s="4"/>
      <c r="AY296" s="7"/>
      <c r="AZ296" s="47"/>
      <c r="BA296" s="66"/>
      <c r="BB296" s="66"/>
      <c r="BC296" s="66"/>
      <c r="BD296" s="78"/>
      <c r="BE296" s="66"/>
      <c r="BF296" s="66"/>
      <c r="BG296" s="4"/>
      <c r="BH296" s="69"/>
      <c r="BI296" s="4"/>
      <c r="BJ296" s="4"/>
      <c r="BK296" s="9" t="s">
        <v>157</v>
      </c>
      <c r="BL296" s="7"/>
      <c r="BM296" s="7"/>
      <c r="BN296" s="7"/>
      <c r="BO296" s="286"/>
      <c r="BP296" s="22"/>
      <c r="BQ296" s="7" t="str">
        <f t="shared" ca="1" si="71"/>
        <v/>
      </c>
      <c r="BR296" s="75" t="str">
        <f t="shared" si="72"/>
        <v/>
      </c>
      <c r="BS296" s="75" t="str">
        <f t="shared" si="73"/>
        <v/>
      </c>
      <c r="BT296" s="5" t="str">
        <f t="shared" si="74"/>
        <v/>
      </c>
      <c r="BU296" s="79" t="str">
        <f t="shared" si="75"/>
        <v/>
      </c>
      <c r="BV296" s="79" t="str">
        <f t="shared" si="76"/>
        <v/>
      </c>
      <c r="BW296" s="79" t="str">
        <f t="shared" si="77"/>
        <v/>
      </c>
      <c r="CC296" s="4" t="str">
        <f>IF(IFERROR(VLOOKUP(C296,C297:C$1993,1,0),"")="","",COUNTIF(C:C,C296))</f>
        <v/>
      </c>
      <c r="CG296" s="5" t="str">
        <f>IF(B296="","",IF(CC296="",1+(MAX(CG$2:CG295)),""))</f>
        <v/>
      </c>
      <c r="CH296" s="5" t="str">
        <f t="shared" si="78"/>
        <v/>
      </c>
      <c r="CI296" s="5" t="str">
        <f t="shared" si="79"/>
        <v/>
      </c>
      <c r="CJ296" s="14" t="str">
        <f t="shared" si="80"/>
        <v/>
      </c>
      <c r="CK296" s="25"/>
      <c r="CL296" s="15"/>
      <c r="CM296" s="5" t="str">
        <f t="shared" si="81"/>
        <v/>
      </c>
      <c r="CP296" s="5" t="str">
        <f t="shared" si="82"/>
        <v/>
      </c>
      <c r="CQ296" s="5" t="str">
        <f>IF(BT296="","",IFERROR(IF(VLOOKUP(BT296,BT$2:BT295,1,0)=0,"",""),BT296))</f>
        <v/>
      </c>
      <c r="CR296" s="22" t="str">
        <f>IF(CQ296="","",(IFERROR(VLOOKUP(MID(CQ296,1,1),$DI$2:DM$28,3,0),0)+IFERROR(VLOOKUP(MID(CQ296,2,1),DI$2:DM$28,4,0),0)+IFERROR(VLOOKUP(MID(CQ296,3,1),DI$2:DM$28,5,0),0)+(ROW(CQ296)/1000000000000)))</f>
        <v/>
      </c>
      <c r="CT296" s="5">
        <v>295</v>
      </c>
      <c r="CU296" s="5" t="str">
        <f>IFERROR(VLOOKUP(CT296,CP$2:CQ1372,2,0),"")</f>
        <v/>
      </c>
      <c r="DO296" s="5" t="e">
        <f>IF(REPORTE!AH$2="si",IF(C296=VALUE(REPORTE!C$22),IF(SUM(DO297:DO$1993),CONCATENATE(INT(B296),", "),INT(B296)),""),IF(C296=VALUE(REPORTE!C$21),IF(SUM(DO297:DO$1993),CONCATENATE(INT(B296),", "),INT(B296)),""))</f>
        <v>#VALUE!</v>
      </c>
      <c r="DP296" s="5" t="e">
        <f>CONCATENATE(DO296,DO297,DO298,DO299,DO300,DO301,DO302,DO303,DO304,DO305,DO306,DO307,DO308,DO309,DO310,DO311,DO312,DO313,DO314,DO315,DO316,DO317,DO318,DO319,DO320,DO321,DO322,DO323,DO324,DO325,DO326,DO327,DO328,DO329,DO330,DO331,DO332,DO333,DO334,DO335,DO336,DO337)</f>
        <v>#VALUE!</v>
      </c>
    </row>
    <row r="297" spans="1:120"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IF(F297="","",IFERROR(CONCATENATE("PEUA",VLOOKUP(ESTADO,REPORTE!AV$2:AW$33,2,0),DIDTRITO_FORM,CADER_FORM,IFERROR(INDEX(CA:CA,MATCH(DAY(F297),BZ:BZ,0),1),DAY(F297)),IFERROR(INDEX(CA:CA,MATCH(MONTH(F297),BZ:BZ,0),1),MONTH(F297)),YEAR(F297),G297),""))</f>
        <v/>
      </c>
      <c r="I297" s="4"/>
      <c r="J297" s="66"/>
      <c r="K297" s="66"/>
      <c r="L297" s="66"/>
      <c r="M297" s="2" t="str">
        <f>IFERROR(INDEX('padron cfe'!C:C,MATCH(DATOS!C297,'padron cfe'!A:A,0),1),"")</f>
        <v/>
      </c>
      <c r="N297" s="66" t="str">
        <f>IFERROR(IF(BT297="","",IF(INDEX(N$1:N296,MATCH(BT297,BT$1:BT296,0),1)=0,"",INDEX(N$1:N296,MATCH(BT297,BT$1:BT296,0),1))),"")</f>
        <v/>
      </c>
      <c r="O297" s="66" t="str">
        <f>IFERROR(IF(BT297="","",IF(INDEX(O$1:O296,MATCH(BT297,BT$1:BT296,0),1)=0,"",INDEX(O$1:O296,MATCH(BT297,BT$1:BT296,0),1))),"")</f>
        <v/>
      </c>
      <c r="P297" s="4"/>
      <c r="Q297" s="2"/>
      <c r="R297" s="66"/>
      <c r="T297" s="66"/>
      <c r="U297" s="5" t="str">
        <f>IFERROR(IF(INDEX(U$1:U296,MATCH(T297,T$1:T296,0),1)=0,"",INDEX(U$1:U296,MATCH(T297,T$1:T296,0),1)),"")</f>
        <v/>
      </c>
      <c r="V297" s="66"/>
      <c r="W297" s="5" t="str">
        <f>IFERROR(IF(INDEX(W$1:W296,MATCH(V297,V$1:V296,0),1)=0,"",INDEX(W$1:W296,MATCH(V297,V$1:V296,0),1)),"")</f>
        <v/>
      </c>
      <c r="X297" s="2" t="str">
        <f>IFERROR(INDEX('padron cfe'!D:D,MATCH(DATOS!C297,'padron cfe'!A:A,0),1),"")</f>
        <v/>
      </c>
      <c r="Y297" s="4"/>
      <c r="Z297" s="4"/>
      <c r="AA297" s="4"/>
      <c r="AB297" s="4"/>
      <c r="AC297" s="6" t="s">
        <v>157</v>
      </c>
      <c r="AD297" s="4"/>
      <c r="AE297" s="4" t="str">
        <f t="shared" si="70"/>
        <v/>
      </c>
      <c r="AF297" s="4"/>
      <c r="AG297" s="4"/>
      <c r="AH297" s="4"/>
      <c r="AI297" s="2" t="str">
        <f>IFERROR(IF(INDEX(AI$1:AI296,MATCH(BT297,BT$1:BT296,0),1)=0,"",INDEX(AI$1:AI296,MATCH(BT297,BT$1:BT296,0),1)),"")</f>
        <v/>
      </c>
      <c r="AJ297" s="2" t="str">
        <f>IFERROR(IF(INDEX(AJ$1:AJ296,MATCH(BT297,BT$1:BT296,0),1)=0,"",INDEX(AJ$1:AJ296,MATCH(BT297,BT$1:BT296,0),1)),"")</f>
        <v/>
      </c>
      <c r="AK297" s="2" t="str">
        <f>IFERROR(IF(INDEX(AK$1:AK296,MATCH(BT297,BT$1:BT296,0),1)=0,"",INDEX(AK$1:AK296,MATCH(BT297,BT$1:BT296,0),1)),"")</f>
        <v/>
      </c>
      <c r="AL297" s="31"/>
      <c r="AM297" s="31"/>
      <c r="AN297" s="2"/>
      <c r="AO297" s="4"/>
      <c r="AP297" s="4"/>
      <c r="AQ297" s="4"/>
      <c r="AR297" s="4"/>
      <c r="AS297" s="4"/>
      <c r="AT297" s="4"/>
      <c r="AU297" s="4"/>
      <c r="AV297" s="4"/>
      <c r="AW297" s="4"/>
      <c r="AY297" s="7"/>
      <c r="AZ297" s="47"/>
      <c r="BA297" s="66"/>
      <c r="BB297" s="66"/>
      <c r="BC297" s="66"/>
      <c r="BD297" s="78"/>
      <c r="BE297" s="66"/>
      <c r="BF297" s="66"/>
      <c r="BG297" s="4"/>
      <c r="BH297" s="69"/>
      <c r="BI297" s="4"/>
      <c r="BJ297" s="4"/>
      <c r="BK297" s="9"/>
      <c r="BL297" s="7"/>
      <c r="BM297" s="7"/>
      <c r="BN297" s="7"/>
      <c r="BO297" s="286"/>
      <c r="BP297" s="22"/>
      <c r="BQ297" s="7" t="str">
        <f t="shared" ca="1" si="71"/>
        <v/>
      </c>
      <c r="BR297" s="75" t="str">
        <f t="shared" si="72"/>
        <v/>
      </c>
      <c r="BS297" s="75" t="str">
        <f t="shared" si="73"/>
        <v/>
      </c>
      <c r="BT297" s="5" t="str">
        <f t="shared" si="74"/>
        <v/>
      </c>
      <c r="BU297" s="79" t="str">
        <f t="shared" si="75"/>
        <v/>
      </c>
      <c r="BV297" s="79" t="str">
        <f t="shared" si="76"/>
        <v/>
      </c>
      <c r="BW297" s="79" t="str">
        <f t="shared" si="77"/>
        <v/>
      </c>
      <c r="CC297" s="4" t="str">
        <f>IF(IFERROR(VLOOKUP(C297,C298:C$1993,1,0),"")="","",COUNTIF(C:C,C297))</f>
        <v/>
      </c>
      <c r="CG297" s="5" t="str">
        <f>IF(B297="","",IF(CC297="",1+(MAX(CG$2:CG296)),""))</f>
        <v/>
      </c>
      <c r="CH297" s="5" t="str">
        <f t="shared" si="78"/>
        <v/>
      </c>
      <c r="CI297" s="5" t="str">
        <f t="shared" si="79"/>
        <v/>
      </c>
      <c r="CJ297" s="14" t="str">
        <f t="shared" si="80"/>
        <v/>
      </c>
      <c r="CK297" s="25"/>
      <c r="CL297" s="15"/>
      <c r="CM297" s="5" t="str">
        <f t="shared" ref="CM297:CM328" si="83">CONCATENATE(AN297,AP297,AQ297,AR297,AS297)</f>
        <v/>
      </c>
      <c r="CP297" s="5" t="str">
        <f t="shared" si="82"/>
        <v/>
      </c>
      <c r="CQ297" s="5" t="str">
        <f>IF(BT297="","",IFERROR(IF(VLOOKUP(BT297,BT$2:BT296,1,0)=0,"",""),BT297))</f>
        <v/>
      </c>
      <c r="CR297" s="22" t="str">
        <f>IF(CQ297="","",(IFERROR(VLOOKUP(MID(CQ297,1,1),$DI$2:DM$28,3,0),0)+IFERROR(VLOOKUP(MID(CQ297,2,1),DI$2:DM$28,4,0),0)+IFERROR(VLOOKUP(MID(CQ297,3,1),DI$2:DM$28,5,0),0)+(ROW(CQ297)/1000000000000)))</f>
        <v/>
      </c>
      <c r="CT297" s="5">
        <v>296</v>
      </c>
      <c r="CU297" s="5" t="str">
        <f>IFERROR(VLOOKUP(CT297,CP$2:CQ1373,2,0),"")</f>
        <v/>
      </c>
      <c r="DO297" s="5" t="e">
        <f>IF(REPORTE!AH$2="si",IF(C297=VALUE(REPORTE!C$22),IF(SUM(DO298:DO$1993),CONCATENATE(INT(B297),", "),INT(B297)),""),IF(C297=VALUE(REPORTE!C$21),IF(SUM(DO298:DO$1993),CONCATENATE(INT(B297),", "),INT(B297)),""))</f>
        <v>#VALUE!</v>
      </c>
    </row>
    <row r="298" spans="1:120"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IF(F298="","",IFERROR(CONCATENATE("PEUA",VLOOKUP(ESTADO,REPORTE!AV$2:AW$33,2,0),DIDTRITO_FORM,CADER_FORM,IFERROR(INDEX(CA:CA,MATCH(DAY(F298),BZ:BZ,0),1),DAY(F298)),IFERROR(INDEX(CA:CA,MATCH(MONTH(F298),BZ:BZ,0),1),MONTH(F298)),YEAR(F298),G298),""))</f>
        <v/>
      </c>
      <c r="I298" s="4"/>
      <c r="J298" s="66"/>
      <c r="K298" s="66"/>
      <c r="L298" s="66"/>
      <c r="M298" s="2" t="str">
        <f>IFERROR(INDEX('padron cfe'!C:C,MATCH(DATOS!C298,'padron cfe'!A:A,0),1),"")</f>
        <v/>
      </c>
      <c r="N298" s="66" t="str">
        <f>IFERROR(IF(BT298="","",IF(INDEX(N$1:N297,MATCH(BT298,BT$1:BT297,0),1)=0,"",INDEX(N$1:N297,MATCH(BT298,BT$1:BT297,0),1))),"")</f>
        <v/>
      </c>
      <c r="O298" s="66" t="str">
        <f>IFERROR(IF(BT298="","",IF(INDEX(O$1:O297,MATCH(BT298,BT$1:BT297,0),1)=0,"",INDEX(O$1:O297,MATCH(BT298,BT$1:BT297,0),1))),"")</f>
        <v/>
      </c>
      <c r="P298" s="4"/>
      <c r="Q298" s="2"/>
      <c r="R298" s="66"/>
      <c r="T298" s="66"/>
      <c r="U298" s="5" t="str">
        <f>IFERROR(IF(INDEX(U$1:U297,MATCH(T298,T$1:T297,0),1)=0,"",INDEX(U$1:U297,MATCH(T298,T$1:T297,0),1)),"")</f>
        <v/>
      </c>
      <c r="V298" s="66"/>
      <c r="W298" s="5" t="str">
        <f>IFERROR(IF(INDEX(W$1:W297,MATCH(V298,V$1:V297,0),1)=0,"",INDEX(W$1:W297,MATCH(V298,V$1:V297,0),1)),"")</f>
        <v/>
      </c>
      <c r="X298" s="2" t="str">
        <f>IFERROR(INDEX('padron cfe'!D:D,MATCH(DATOS!C298,'padron cfe'!A:A,0),1),"")</f>
        <v/>
      </c>
      <c r="Y298" s="4"/>
      <c r="Z298" s="4"/>
      <c r="AA298" s="4"/>
      <c r="AB298" s="4"/>
      <c r="AC298" s="6" t="s">
        <v>157</v>
      </c>
      <c r="AD298" s="4"/>
      <c r="AE298" s="4" t="str">
        <f t="shared" si="70"/>
        <v/>
      </c>
      <c r="AF298" s="4"/>
      <c r="AG298" s="4"/>
      <c r="AH298" s="4"/>
      <c r="AI298" s="2" t="str">
        <f>IFERROR(IF(INDEX(AI$1:AI297,MATCH(BT298,BT$1:BT297,0),1)=0,"",INDEX(AI$1:AI297,MATCH(BT298,BT$1:BT297,0),1)),"")</f>
        <v/>
      </c>
      <c r="AJ298" s="2" t="str">
        <f>IFERROR(IF(INDEX(AJ$1:AJ297,MATCH(BT298,BT$1:BT297,0),1)=0,"",INDEX(AJ$1:AJ297,MATCH(BT298,BT$1:BT297,0),1)),"")</f>
        <v/>
      </c>
      <c r="AK298" s="2" t="str">
        <f>IFERROR(IF(INDEX(AK$1:AK297,MATCH(BT298,BT$1:BT297,0),1)=0,"",INDEX(AK$1:AK297,MATCH(BT298,BT$1:BT297,0),1)),"")</f>
        <v/>
      </c>
      <c r="AL298" s="31"/>
      <c r="AM298" s="31"/>
      <c r="AN298" s="2"/>
      <c r="AO298" s="4"/>
      <c r="AP298" s="4"/>
      <c r="AQ298" s="4"/>
      <c r="AR298" s="4"/>
      <c r="AS298" s="4"/>
      <c r="AT298" s="4"/>
      <c r="AU298" s="4"/>
      <c r="AV298" s="4"/>
      <c r="AW298" s="4"/>
      <c r="AY298" s="7"/>
      <c r="AZ298" s="47"/>
      <c r="BA298" s="66"/>
      <c r="BB298" s="66"/>
      <c r="BC298" s="66"/>
      <c r="BD298" s="78"/>
      <c r="BE298" s="66"/>
      <c r="BF298" s="66"/>
      <c r="BG298" s="4"/>
      <c r="BH298" s="69"/>
      <c r="BI298" s="4"/>
      <c r="BJ298" s="4"/>
      <c r="BK298" s="9" t="s">
        <v>157</v>
      </c>
      <c r="BL298" s="7"/>
      <c r="BM298" s="7"/>
      <c r="BN298" s="7"/>
      <c r="BO298" s="286"/>
      <c r="BP298" s="22"/>
      <c r="BQ298" s="7" t="str">
        <f t="shared" ca="1" si="71"/>
        <v/>
      </c>
      <c r="BR298" s="75" t="str">
        <f t="shared" si="72"/>
        <v/>
      </c>
      <c r="BS298" s="75" t="str">
        <f t="shared" si="73"/>
        <v/>
      </c>
      <c r="BT298" s="5" t="str">
        <f t="shared" si="74"/>
        <v/>
      </c>
      <c r="BU298" s="79" t="str">
        <f t="shared" si="75"/>
        <v/>
      </c>
      <c r="BV298" s="79" t="str">
        <f t="shared" si="76"/>
        <v/>
      </c>
      <c r="BW298" s="79" t="str">
        <f t="shared" si="77"/>
        <v/>
      </c>
      <c r="CC298" s="4" t="str">
        <f>IF(IFERROR(VLOOKUP(C298,C299:C$1993,1,0),"")="","",COUNTIF(C:C,C298))</f>
        <v/>
      </c>
      <c r="CG298" s="5" t="str">
        <f>IF(B298="","",IF(CC298="",1+(MAX(CG$2:CG297)),""))</f>
        <v/>
      </c>
      <c r="CH298" s="5" t="str">
        <f t="shared" si="78"/>
        <v/>
      </c>
      <c r="CI298" s="5" t="str">
        <f t="shared" si="79"/>
        <v/>
      </c>
      <c r="CJ298" s="14" t="str">
        <f t="shared" si="80"/>
        <v/>
      </c>
      <c r="CK298" s="25"/>
      <c r="CL298" s="15"/>
      <c r="CM298" s="5" t="str">
        <f t="shared" si="83"/>
        <v/>
      </c>
      <c r="CP298" s="5" t="str">
        <f t="shared" si="82"/>
        <v/>
      </c>
      <c r="CQ298" s="5" t="str">
        <f>IF(BT298="","",IFERROR(IF(VLOOKUP(BT298,BT$2:BT297,1,0)=0,"",""),BT298))</f>
        <v/>
      </c>
      <c r="CR298" s="22" t="str">
        <f>IF(CQ298="","",(IFERROR(VLOOKUP(MID(CQ298,1,1),$DI$2:DM$28,3,0),0)+IFERROR(VLOOKUP(MID(CQ298,2,1),DI$2:DM$28,4,0),0)+IFERROR(VLOOKUP(MID(CQ298,3,1),DI$2:DM$28,5,0),0)+(ROW(CQ298)/1000000000000)))</f>
        <v/>
      </c>
      <c r="CT298" s="5">
        <v>297</v>
      </c>
      <c r="CU298" s="5" t="str">
        <f>IFERROR(VLOOKUP(CT298,CP$2:CQ1374,2,0),"")</f>
        <v/>
      </c>
      <c r="DO298" s="5" t="e">
        <f>IF(REPORTE!AH$2="si",IF(C298=VALUE(REPORTE!C$22),IF(SUM(DO299:DO$1993),CONCATENATE(INT(B298),", "),INT(B298)),""),IF(C298=VALUE(REPORTE!C$21),IF(SUM(DO299:DO$1993),CONCATENATE(INT(B298),", "),INT(B298)),""))</f>
        <v>#VALUE!</v>
      </c>
    </row>
    <row r="299" spans="1:120"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IF(F299="","",IFERROR(CONCATENATE("PEUA",VLOOKUP(ESTADO,REPORTE!AV$2:AW$33,2,0),DIDTRITO_FORM,CADER_FORM,IFERROR(INDEX(CA:CA,MATCH(DAY(F299),BZ:BZ,0),1),DAY(F299)),IFERROR(INDEX(CA:CA,MATCH(MONTH(F299),BZ:BZ,0),1),MONTH(F299)),YEAR(F299),G299),""))</f>
        <v/>
      </c>
      <c r="I299" s="4"/>
      <c r="J299" s="66"/>
      <c r="K299" s="66"/>
      <c r="L299" s="66"/>
      <c r="M299" s="2" t="str">
        <f>IFERROR(INDEX('padron cfe'!C:C,MATCH(DATOS!C299,'padron cfe'!A:A,0),1),"")</f>
        <v/>
      </c>
      <c r="N299" s="66" t="str">
        <f>IFERROR(IF(BT299="","",IF(INDEX(N$1:N298,MATCH(BT299,BT$1:BT298,0),1)=0,"",INDEX(N$1:N298,MATCH(BT299,BT$1:BT298,0),1))),"")</f>
        <v/>
      </c>
      <c r="O299" s="66" t="str">
        <f>IFERROR(IF(BT299="","",IF(INDEX(O$1:O298,MATCH(BT299,BT$1:BT298,0),1)=0,"",INDEX(O$1:O298,MATCH(BT299,BT$1:BT298,0),1))),"")</f>
        <v/>
      </c>
      <c r="P299" s="4"/>
      <c r="Q299" s="2"/>
      <c r="R299" s="66"/>
      <c r="T299" s="66"/>
      <c r="U299" s="5" t="str">
        <f>IFERROR(IF(INDEX(U$1:U298,MATCH(T299,T$1:T298,0),1)=0,"",INDEX(U$1:U298,MATCH(T299,T$1:T298,0),1)),"")</f>
        <v/>
      </c>
      <c r="V299" s="66"/>
      <c r="W299" s="5" t="str">
        <f>IFERROR(IF(INDEX(W$1:W298,MATCH(V299,V$1:V298,0),1)=0,"",INDEX(W$1:W298,MATCH(V299,V$1:V298,0),1)),"")</f>
        <v/>
      </c>
      <c r="X299" s="2" t="str">
        <f>IFERROR(INDEX('padron cfe'!D:D,MATCH(DATOS!C299,'padron cfe'!A:A,0),1),"")</f>
        <v/>
      </c>
      <c r="Y299" s="4"/>
      <c r="Z299" s="4"/>
      <c r="AA299" s="4"/>
      <c r="AB299" s="4"/>
      <c r="AC299" s="6" t="s">
        <v>157</v>
      </c>
      <c r="AD299" s="4"/>
      <c r="AE299" s="4" t="str">
        <f t="shared" si="70"/>
        <v/>
      </c>
      <c r="AF299" s="4"/>
      <c r="AG299" s="4"/>
      <c r="AH299" s="4"/>
      <c r="AI299" s="2" t="str">
        <f>IFERROR(IF(INDEX(AI$1:AI298,MATCH(BT299,BT$1:BT298,0),1)=0,"",INDEX(AI$1:AI298,MATCH(BT299,BT$1:BT298,0),1)),"")</f>
        <v/>
      </c>
      <c r="AJ299" s="2" t="str">
        <f>IFERROR(IF(INDEX(AJ$1:AJ298,MATCH(BT299,BT$1:BT298,0),1)=0,"",INDEX(AJ$1:AJ298,MATCH(BT299,BT$1:BT298,0),1)),"")</f>
        <v/>
      </c>
      <c r="AK299" s="2" t="str">
        <f>IFERROR(IF(INDEX(AK$1:AK298,MATCH(BT299,BT$1:BT298,0),1)=0,"",INDEX(AK$1:AK298,MATCH(BT299,BT$1:BT298,0),1)),"")</f>
        <v/>
      </c>
      <c r="AL299" s="31"/>
      <c r="AM299" s="31"/>
      <c r="AN299" s="2"/>
      <c r="AO299" s="4"/>
      <c r="AP299" s="4"/>
      <c r="AQ299" s="4"/>
      <c r="AR299" s="4"/>
      <c r="AS299" s="4"/>
      <c r="AT299" s="4"/>
      <c r="AU299" s="4"/>
      <c r="AV299" s="4"/>
      <c r="AW299" s="4"/>
      <c r="AY299" s="7"/>
      <c r="AZ299" s="47"/>
      <c r="BA299" s="66"/>
      <c r="BB299" s="66"/>
      <c r="BC299" s="66"/>
      <c r="BD299" s="78"/>
      <c r="BE299" s="66"/>
      <c r="BF299" s="66"/>
      <c r="BG299" s="4"/>
      <c r="BH299" s="69"/>
      <c r="BI299" s="4"/>
      <c r="BJ299" s="4"/>
      <c r="BK299" s="9"/>
      <c r="BL299" s="7"/>
      <c r="BM299" s="7"/>
      <c r="BN299" s="7"/>
      <c r="BO299" s="286"/>
      <c r="BP299" s="22"/>
      <c r="BQ299" s="7" t="str">
        <f t="shared" ca="1" si="71"/>
        <v/>
      </c>
      <c r="BR299" s="75" t="str">
        <f t="shared" si="72"/>
        <v/>
      </c>
      <c r="BS299" s="75" t="str">
        <f t="shared" si="73"/>
        <v/>
      </c>
      <c r="BT299" s="5" t="str">
        <f t="shared" si="74"/>
        <v/>
      </c>
      <c r="BU299" s="79" t="str">
        <f t="shared" si="75"/>
        <v/>
      </c>
      <c r="BV299" s="79" t="str">
        <f t="shared" si="76"/>
        <v/>
      </c>
      <c r="BW299" s="79" t="str">
        <f t="shared" si="77"/>
        <v/>
      </c>
      <c r="CC299" s="4" t="str">
        <f>IF(IFERROR(VLOOKUP(C299,C300:C$1993,1,0),"")="","",COUNTIF(C:C,C299))</f>
        <v/>
      </c>
      <c r="CG299" s="5" t="str">
        <f>IF(B299="","",IF(CC299="",1+(MAX(CG$2:CG298)),""))</f>
        <v/>
      </c>
      <c r="CH299" s="5" t="str">
        <f t="shared" si="78"/>
        <v/>
      </c>
      <c r="CI299" s="5" t="str">
        <f t="shared" si="79"/>
        <v/>
      </c>
      <c r="CJ299" s="14" t="str">
        <f t="shared" si="80"/>
        <v/>
      </c>
      <c r="CK299" s="25"/>
      <c r="CL299" s="15"/>
      <c r="CM299" s="5" t="str">
        <f t="shared" si="83"/>
        <v/>
      </c>
      <c r="CP299" s="5" t="str">
        <f t="shared" si="82"/>
        <v/>
      </c>
      <c r="CQ299" s="5" t="str">
        <f>IF(BT299="","",IFERROR(IF(VLOOKUP(BT299,BT$2:BT298,1,0)=0,"",""),BT299))</f>
        <v/>
      </c>
      <c r="CR299" s="22" t="str">
        <f>IF(CQ299="","",(IFERROR(VLOOKUP(MID(CQ299,1,1),$DI$2:DM$28,3,0),0)+IFERROR(VLOOKUP(MID(CQ299,2,1),DI$2:DM$28,4,0),0)+IFERROR(VLOOKUP(MID(CQ299,3,1),DI$2:DM$28,5,0),0)+(ROW(CQ299)/1000000000000)))</f>
        <v/>
      </c>
      <c r="CT299" s="5">
        <v>298</v>
      </c>
      <c r="CU299" s="5" t="str">
        <f>IFERROR(VLOOKUP(CT299,CP$2:CQ1375,2,0),"")</f>
        <v/>
      </c>
      <c r="DO299" s="5" t="e">
        <f>IF(REPORTE!AH$2="si",IF(C299=VALUE(REPORTE!C$22),IF(SUM(DO300:DO$1993),CONCATENATE(INT(B299),", "),INT(B299)),""),IF(C299=VALUE(REPORTE!C$21),IF(SUM(DO300:DO$1993),CONCATENATE(INT(B299),", "),INT(B299)),""))</f>
        <v>#VALUE!</v>
      </c>
    </row>
    <row r="300" spans="1:120"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IF(F300="","",IFERROR(CONCATENATE("PEUA",VLOOKUP(ESTADO,REPORTE!AV$2:AW$33,2,0),DIDTRITO_FORM,CADER_FORM,IFERROR(INDEX(CA:CA,MATCH(DAY(F300),BZ:BZ,0),1),DAY(F300)),IFERROR(INDEX(CA:CA,MATCH(MONTH(F300),BZ:BZ,0),1),MONTH(F300)),YEAR(F300),G300),""))</f>
        <v/>
      </c>
      <c r="I300" s="4"/>
      <c r="J300" s="66"/>
      <c r="K300" s="66"/>
      <c r="L300" s="66"/>
      <c r="M300" s="2" t="str">
        <f>IFERROR(INDEX('padron cfe'!C:C,MATCH(DATOS!C300,'padron cfe'!A:A,0),1),"")</f>
        <v/>
      </c>
      <c r="N300" s="66" t="str">
        <f>IFERROR(IF(BT300="","",IF(INDEX(N$1:N299,MATCH(BT300,BT$1:BT299,0),1)=0,"",INDEX(N$1:N299,MATCH(BT300,BT$1:BT299,0),1))),"")</f>
        <v/>
      </c>
      <c r="O300" s="66" t="str">
        <f>IFERROR(IF(BT300="","",IF(INDEX(O$1:O299,MATCH(BT300,BT$1:BT299,0),1)=0,"",INDEX(O$1:O299,MATCH(BT300,BT$1:BT299,0),1))),"")</f>
        <v/>
      </c>
      <c r="P300" s="4"/>
      <c r="Q300" s="2"/>
      <c r="R300" s="66"/>
      <c r="T300" s="66"/>
      <c r="U300" s="5" t="str">
        <f>IFERROR(IF(INDEX(U$1:U299,MATCH(T300,T$1:T299,0),1)=0,"",INDEX(U$1:U299,MATCH(T300,T$1:T299,0),1)),"")</f>
        <v/>
      </c>
      <c r="V300" s="66"/>
      <c r="W300" s="5" t="str">
        <f>IFERROR(IF(INDEX(W$1:W299,MATCH(V300,V$1:V299,0),1)=0,"",INDEX(W$1:W299,MATCH(V300,V$1:V299,0),1)),"")</f>
        <v/>
      </c>
      <c r="X300" s="2" t="str">
        <f>IFERROR(INDEX('padron cfe'!D:D,MATCH(DATOS!C300,'padron cfe'!A:A,0),1),"")</f>
        <v/>
      </c>
      <c r="Y300" s="4"/>
      <c r="Z300" s="4"/>
      <c r="AA300" s="4"/>
      <c r="AB300" s="4"/>
      <c r="AC300" s="6" t="s">
        <v>157</v>
      </c>
      <c r="AD300" s="4"/>
      <c r="AE300" s="4" t="str">
        <f t="shared" si="70"/>
        <v/>
      </c>
      <c r="AF300" s="4"/>
      <c r="AG300" s="4"/>
      <c r="AH300" s="4"/>
      <c r="AI300" s="2" t="str">
        <f>IFERROR(IF(INDEX(AI$1:AI299,MATCH(BT300,BT$1:BT299,0),1)=0,"",INDEX(AI$1:AI299,MATCH(BT300,BT$1:BT299,0),1)),"")</f>
        <v/>
      </c>
      <c r="AJ300" s="2" t="str">
        <f>IFERROR(IF(INDEX(AJ$1:AJ299,MATCH(BT300,BT$1:BT299,0),1)=0,"",INDEX(AJ$1:AJ299,MATCH(BT300,BT$1:BT299,0),1)),"")</f>
        <v/>
      </c>
      <c r="AK300" s="2" t="str">
        <f>IFERROR(IF(INDEX(AK$1:AK299,MATCH(BT300,BT$1:BT299,0),1)=0,"",INDEX(AK$1:AK299,MATCH(BT300,BT$1:BT299,0),1)),"")</f>
        <v/>
      </c>
      <c r="AL300" s="31"/>
      <c r="AM300" s="31"/>
      <c r="AN300" s="2"/>
      <c r="AO300" s="4"/>
      <c r="AP300" s="4"/>
      <c r="AQ300" s="4"/>
      <c r="AR300" s="4"/>
      <c r="AS300" s="4"/>
      <c r="AT300" s="4"/>
      <c r="AU300" s="4"/>
      <c r="AV300" s="4"/>
      <c r="AW300" s="4"/>
      <c r="AY300" s="7"/>
      <c r="AZ300" s="47"/>
      <c r="BA300" s="66"/>
      <c r="BB300" s="66"/>
      <c r="BC300" s="66"/>
      <c r="BD300" s="78"/>
      <c r="BE300" s="66"/>
      <c r="BF300" s="66"/>
      <c r="BG300" s="4"/>
      <c r="BH300" s="69"/>
      <c r="BI300" s="4"/>
      <c r="BJ300" s="4"/>
      <c r="BK300" s="9" t="s">
        <v>157</v>
      </c>
      <c r="BL300" s="7"/>
      <c r="BM300" s="7"/>
      <c r="BN300" s="7"/>
      <c r="BO300" s="286"/>
      <c r="BP300" s="22"/>
      <c r="BQ300" s="7" t="str">
        <f t="shared" ca="1" si="71"/>
        <v/>
      </c>
      <c r="BR300" s="75" t="str">
        <f t="shared" si="72"/>
        <v/>
      </c>
      <c r="BS300" s="75" t="str">
        <f t="shared" si="73"/>
        <v/>
      </c>
      <c r="BT300" s="5" t="str">
        <f t="shared" si="74"/>
        <v/>
      </c>
      <c r="BU300" s="79" t="str">
        <f t="shared" si="75"/>
        <v/>
      </c>
      <c r="BV300" s="79" t="str">
        <f t="shared" si="76"/>
        <v/>
      </c>
      <c r="BW300" s="79" t="str">
        <f t="shared" si="77"/>
        <v/>
      </c>
      <c r="CC300" s="4" t="str">
        <f>IF(IFERROR(VLOOKUP(C300,C301:C$1993,1,0),"")="","",COUNTIF(C:C,C300))</f>
        <v/>
      </c>
      <c r="CG300" s="5" t="str">
        <f>IF(B300="","",IF(CC300="",1+(MAX(CG$2:CG299)),""))</f>
        <v/>
      </c>
      <c r="CH300" s="5" t="str">
        <f t="shared" si="78"/>
        <v/>
      </c>
      <c r="CI300" s="5" t="str">
        <f t="shared" si="79"/>
        <v/>
      </c>
      <c r="CJ300" s="14" t="str">
        <f t="shared" si="80"/>
        <v/>
      </c>
      <c r="CK300" s="25"/>
      <c r="CL300" s="15"/>
      <c r="CM300" s="5" t="str">
        <f t="shared" si="83"/>
        <v/>
      </c>
      <c r="CP300" s="5" t="str">
        <f t="shared" si="82"/>
        <v/>
      </c>
      <c r="CQ300" s="5" t="str">
        <f>IF(BT300="","",IFERROR(IF(VLOOKUP(BT300,BT$2:BT299,1,0)=0,"",""),BT300))</f>
        <v/>
      </c>
      <c r="CR300" s="22" t="str">
        <f>IF(CQ300="","",(IFERROR(VLOOKUP(MID(CQ300,1,1),$DI$2:DM$28,3,0),0)+IFERROR(VLOOKUP(MID(CQ300,2,1),DI$2:DM$28,4,0),0)+IFERROR(VLOOKUP(MID(CQ300,3,1),DI$2:DM$28,5,0),0)+(ROW(CQ300)/1000000000000)))</f>
        <v/>
      </c>
      <c r="CT300" s="5">
        <v>299</v>
      </c>
      <c r="CU300" s="5" t="str">
        <f>IFERROR(VLOOKUP(CT300,CP$2:CQ1376,2,0),"")</f>
        <v/>
      </c>
      <c r="DO300" s="5" t="e">
        <f>IF(REPORTE!AH$2="si",IF(C300=VALUE(REPORTE!C$22),IF(SUM(DO301:DO$1993),CONCATENATE(INT(B300),", "),INT(B300)),""),IF(C300=VALUE(REPORTE!C$21),IF(SUM(DO301:DO$1993),CONCATENATE(INT(B300),", "),INT(B300)),""))</f>
        <v>#VALUE!</v>
      </c>
    </row>
    <row r="301" spans="1:120"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IF(F301="","",IFERROR(CONCATENATE("PEUA",VLOOKUP(ESTADO,REPORTE!AV$2:AW$33,2,0),DIDTRITO_FORM,CADER_FORM,IFERROR(INDEX(CA:CA,MATCH(DAY(F301),BZ:BZ,0),1),DAY(F301)),IFERROR(INDEX(CA:CA,MATCH(MONTH(F301),BZ:BZ,0),1),MONTH(F301)),YEAR(F301),G301),""))</f>
        <v/>
      </c>
      <c r="I301" s="4"/>
      <c r="J301" s="66"/>
      <c r="K301" s="66"/>
      <c r="L301" s="66"/>
      <c r="M301" s="2" t="str">
        <f>IFERROR(INDEX('padron cfe'!C:C,MATCH(DATOS!C301,'padron cfe'!A:A,0),1),"")</f>
        <v/>
      </c>
      <c r="N301" s="66" t="str">
        <f>IFERROR(IF(BT301="","",IF(INDEX(N$1:N300,MATCH(BT301,BT$1:BT300,0),1)=0,"",INDEX(N$1:N300,MATCH(BT301,BT$1:BT300,0),1))),"")</f>
        <v/>
      </c>
      <c r="O301" s="66" t="str">
        <f>IFERROR(IF(BT301="","",IF(INDEX(O$1:O300,MATCH(BT301,BT$1:BT300,0),1)=0,"",INDEX(O$1:O300,MATCH(BT301,BT$1:BT300,0),1))),"")</f>
        <v/>
      </c>
      <c r="P301" s="4"/>
      <c r="Q301" s="2"/>
      <c r="R301" s="66"/>
      <c r="T301" s="66"/>
      <c r="U301" s="5" t="str">
        <f>IFERROR(IF(INDEX(U$1:U300,MATCH(T301,T$1:T300,0),1)=0,"",INDEX(U$1:U300,MATCH(T301,T$1:T300,0),1)),"")</f>
        <v/>
      </c>
      <c r="V301" s="66"/>
      <c r="W301" s="5" t="str">
        <f>IFERROR(IF(INDEX(W$1:W300,MATCH(V301,V$1:V300,0),1)=0,"",INDEX(W$1:W300,MATCH(V301,V$1:V300,0),1)),"")</f>
        <v/>
      </c>
      <c r="X301" s="2" t="str">
        <f>IFERROR(INDEX('padron cfe'!D:D,MATCH(DATOS!C301,'padron cfe'!A:A,0),1),"")</f>
        <v/>
      </c>
      <c r="Y301" s="4"/>
      <c r="Z301" s="4"/>
      <c r="AA301" s="4"/>
      <c r="AB301" s="4"/>
      <c r="AC301" s="6" t="s">
        <v>157</v>
      </c>
      <c r="AD301" s="4"/>
      <c r="AE301" s="4" t="str">
        <f t="shared" si="70"/>
        <v/>
      </c>
      <c r="AF301" s="4"/>
      <c r="AG301" s="4"/>
      <c r="AH301" s="4"/>
      <c r="AI301" s="2" t="str">
        <f>IFERROR(IF(INDEX(AI$1:AI300,MATCH(BT301,BT$1:BT300,0),1)=0,"",INDEX(AI$1:AI300,MATCH(BT301,BT$1:BT300,0),1)),"")</f>
        <v/>
      </c>
      <c r="AJ301" s="2" t="str">
        <f>IFERROR(IF(INDEX(AJ$1:AJ300,MATCH(BT301,BT$1:BT300,0),1)=0,"",INDEX(AJ$1:AJ300,MATCH(BT301,BT$1:BT300,0),1)),"")</f>
        <v/>
      </c>
      <c r="AK301" s="2" t="str">
        <f>IFERROR(IF(INDEX(AK$1:AK300,MATCH(BT301,BT$1:BT300,0),1)=0,"",INDEX(AK$1:AK300,MATCH(BT301,BT$1:BT300,0),1)),"")</f>
        <v/>
      </c>
      <c r="AL301" s="31"/>
      <c r="AM301" s="31"/>
      <c r="AN301" s="2"/>
      <c r="AO301" s="4"/>
      <c r="AP301" s="4"/>
      <c r="AQ301" s="4"/>
      <c r="AR301" s="4"/>
      <c r="AS301" s="4"/>
      <c r="AT301" s="4"/>
      <c r="AU301" s="4"/>
      <c r="AV301" s="4"/>
      <c r="AW301" s="4"/>
      <c r="AY301" s="7"/>
      <c r="AZ301" s="47"/>
      <c r="BA301" s="66"/>
      <c r="BB301" s="66"/>
      <c r="BC301" s="66"/>
      <c r="BD301" s="78"/>
      <c r="BE301" s="66"/>
      <c r="BF301" s="66"/>
      <c r="BG301" s="4"/>
      <c r="BH301" s="69"/>
      <c r="BI301" s="4"/>
      <c r="BJ301" s="4"/>
      <c r="BK301" s="9"/>
      <c r="BL301" s="7"/>
      <c r="BM301" s="7"/>
      <c r="BN301" s="7"/>
      <c r="BO301" s="286"/>
      <c r="BP301" s="22"/>
      <c r="BQ301" s="7" t="str">
        <f t="shared" ca="1" si="71"/>
        <v/>
      </c>
      <c r="BR301" s="75" t="str">
        <f t="shared" si="72"/>
        <v/>
      </c>
      <c r="BS301" s="75" t="str">
        <f t="shared" si="73"/>
        <v/>
      </c>
      <c r="BT301" s="5" t="str">
        <f t="shared" si="74"/>
        <v/>
      </c>
      <c r="BU301" s="79" t="str">
        <f t="shared" si="75"/>
        <v/>
      </c>
      <c r="BV301" s="79" t="str">
        <f t="shared" si="76"/>
        <v/>
      </c>
      <c r="BW301" s="79" t="str">
        <f t="shared" si="77"/>
        <v/>
      </c>
      <c r="CC301" s="4" t="str">
        <f>IF(IFERROR(VLOOKUP(C301,C302:C$1993,1,0),"")="","",COUNTIF(C:C,C301))</f>
        <v/>
      </c>
      <c r="CG301" s="5" t="str">
        <f>IF(B301="","",IF(CC301="",1+(MAX(CG$2:CG300)),""))</f>
        <v/>
      </c>
      <c r="CH301" s="5" t="str">
        <f t="shared" si="78"/>
        <v/>
      </c>
      <c r="CI301" s="5" t="str">
        <f t="shared" si="79"/>
        <v/>
      </c>
      <c r="CJ301" s="14" t="str">
        <f t="shared" si="80"/>
        <v/>
      </c>
      <c r="CK301" s="25"/>
      <c r="CL301" s="15"/>
      <c r="CM301" s="5" t="str">
        <f t="shared" si="83"/>
        <v/>
      </c>
      <c r="CP301" s="5" t="str">
        <f t="shared" si="82"/>
        <v/>
      </c>
      <c r="CQ301" s="5" t="str">
        <f>IF(BT301="","",IFERROR(IF(VLOOKUP(BT301,BT$2:BT300,1,0)=0,"",""),BT301))</f>
        <v/>
      </c>
      <c r="CR301" s="22" t="str">
        <f>IF(CQ301="","",(IFERROR(VLOOKUP(MID(CQ301,1,1),$DI$2:DM$28,3,0),0)+IFERROR(VLOOKUP(MID(CQ301,2,1),DI$2:DM$28,4,0),0)+IFERROR(VLOOKUP(MID(CQ301,3,1),DI$2:DM$28,5,0),0)+(ROW(CQ301)/1000000000000)))</f>
        <v/>
      </c>
      <c r="CT301" s="5">
        <v>300</v>
      </c>
      <c r="CU301" s="5" t="str">
        <f>IFERROR(VLOOKUP(CT301,CP$2:CQ1377,2,0),"")</f>
        <v/>
      </c>
      <c r="DO301" s="5" t="e">
        <f>IF(REPORTE!AH$2="si",IF(C301=VALUE(REPORTE!C$22),IF(SUM(DO302:DO$1993),CONCATENATE(INT(B301),", "),INT(B301)),""),IF(C301=VALUE(REPORTE!C$21),IF(SUM(DO302:DO$1993),CONCATENATE(INT(B301),", "),INT(B301)),""))</f>
        <v>#VALUE!</v>
      </c>
    </row>
    <row r="302" spans="1:120"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IF(F302="","",IFERROR(CONCATENATE("PEUA",VLOOKUP(ESTADO,REPORTE!AV$2:AW$33,2,0),DIDTRITO_FORM,CADER_FORM,IFERROR(INDEX(CA:CA,MATCH(DAY(F302),BZ:BZ,0),1),DAY(F302)),IFERROR(INDEX(CA:CA,MATCH(MONTH(F302),BZ:BZ,0),1),MONTH(F302)),YEAR(F302),G302),""))</f>
        <v/>
      </c>
      <c r="I302" s="4"/>
      <c r="J302" s="66"/>
      <c r="K302" s="66"/>
      <c r="L302" s="66"/>
      <c r="M302" s="2" t="str">
        <f>IFERROR(INDEX('padron cfe'!C:C,MATCH(DATOS!C302,'padron cfe'!A:A,0),1),"")</f>
        <v/>
      </c>
      <c r="N302" s="66" t="str">
        <f>IFERROR(IF(BT302="","",IF(INDEX(N$1:N301,MATCH(BT302,BT$1:BT301,0),1)=0,"",INDEX(N$1:N301,MATCH(BT302,BT$1:BT301,0),1))),"")</f>
        <v/>
      </c>
      <c r="O302" s="66" t="str">
        <f>IFERROR(IF(BT302="","",IF(INDEX(O$1:O301,MATCH(BT302,BT$1:BT301,0),1)=0,"",INDEX(O$1:O301,MATCH(BT302,BT$1:BT301,0),1))),"")</f>
        <v/>
      </c>
      <c r="P302" s="4"/>
      <c r="Q302" s="2"/>
      <c r="R302" s="66"/>
      <c r="T302" s="66"/>
      <c r="U302" s="5" t="str">
        <f>IFERROR(IF(INDEX(U$1:U301,MATCH(T302,T$1:T301,0),1)=0,"",INDEX(U$1:U301,MATCH(T302,T$1:T301,0),1)),"")</f>
        <v/>
      </c>
      <c r="V302" s="66"/>
      <c r="W302" s="5" t="str">
        <f>IFERROR(IF(INDEX(W$1:W301,MATCH(V302,V$1:V301,0),1)=0,"",INDEX(W$1:W301,MATCH(V302,V$1:V301,0),1)),"")</f>
        <v/>
      </c>
      <c r="X302" s="2" t="str">
        <f>IFERROR(INDEX('padron cfe'!D:D,MATCH(DATOS!C302,'padron cfe'!A:A,0),1),"")</f>
        <v/>
      </c>
      <c r="Y302" s="4"/>
      <c r="Z302" s="4"/>
      <c r="AA302" s="4"/>
      <c r="AB302" s="4"/>
      <c r="AC302" s="6" t="s">
        <v>157</v>
      </c>
      <c r="AD302" s="4"/>
      <c r="AE302" s="4" t="str">
        <f t="shared" si="70"/>
        <v/>
      </c>
      <c r="AF302" s="4"/>
      <c r="AG302" s="4"/>
      <c r="AH302" s="4"/>
      <c r="AI302" s="2" t="str">
        <f>IFERROR(IF(INDEX(AI$1:AI301,MATCH(BT302,BT$1:BT301,0),1)=0,"",INDEX(AI$1:AI301,MATCH(BT302,BT$1:BT301,0),1)),"")</f>
        <v/>
      </c>
      <c r="AJ302" s="2" t="str">
        <f>IFERROR(IF(INDEX(AJ$1:AJ301,MATCH(BT302,BT$1:BT301,0),1)=0,"",INDEX(AJ$1:AJ301,MATCH(BT302,BT$1:BT301,0),1)),"")</f>
        <v/>
      </c>
      <c r="AK302" s="2" t="str">
        <f>IFERROR(IF(INDEX(AK$1:AK301,MATCH(BT302,BT$1:BT301,0),1)=0,"",INDEX(AK$1:AK301,MATCH(BT302,BT$1:BT301,0),1)),"")</f>
        <v/>
      </c>
      <c r="AL302" s="31"/>
      <c r="AM302" s="31"/>
      <c r="AN302" s="2"/>
      <c r="AO302" s="4"/>
      <c r="AP302" s="4"/>
      <c r="AQ302" s="4"/>
      <c r="AR302" s="4"/>
      <c r="AS302" s="4"/>
      <c r="AT302" s="4"/>
      <c r="AU302" s="4"/>
      <c r="AV302" s="4"/>
      <c r="AW302" s="4"/>
      <c r="AY302" s="7"/>
      <c r="AZ302" s="47"/>
      <c r="BA302" s="66"/>
      <c r="BB302" s="66"/>
      <c r="BC302" s="66"/>
      <c r="BD302" s="78"/>
      <c r="BE302" s="66"/>
      <c r="BF302" s="66"/>
      <c r="BG302" s="4"/>
      <c r="BH302" s="69"/>
      <c r="BI302" s="4"/>
      <c r="BJ302" s="4"/>
      <c r="BK302" s="9" t="s">
        <v>157</v>
      </c>
      <c r="BL302" s="7"/>
      <c r="BM302" s="7"/>
      <c r="BN302" s="7"/>
      <c r="BO302" s="286"/>
      <c r="BP302" s="22"/>
      <c r="BQ302" s="7" t="str">
        <f t="shared" ca="1" si="71"/>
        <v/>
      </c>
      <c r="BR302" s="75" t="str">
        <f t="shared" si="72"/>
        <v/>
      </c>
      <c r="BS302" s="75" t="str">
        <f t="shared" si="73"/>
        <v/>
      </c>
      <c r="BT302" s="5" t="str">
        <f t="shared" si="74"/>
        <v/>
      </c>
      <c r="BU302" s="79" t="str">
        <f t="shared" si="75"/>
        <v/>
      </c>
      <c r="BV302" s="79" t="str">
        <f t="shared" si="76"/>
        <v/>
      </c>
      <c r="BW302" s="79" t="str">
        <f t="shared" si="77"/>
        <v/>
      </c>
      <c r="CC302" s="4" t="str">
        <f>IF(IFERROR(VLOOKUP(C302,C303:C$1993,1,0),"")="","",COUNTIF(C:C,C302))</f>
        <v/>
      </c>
      <c r="CG302" s="5" t="str">
        <f>IF(B302="","",IF(CC302="",1+(MAX(CG$2:CG301)),""))</f>
        <v/>
      </c>
      <c r="CH302" s="5" t="str">
        <f t="shared" si="78"/>
        <v/>
      </c>
      <c r="CI302" s="5" t="str">
        <f t="shared" si="79"/>
        <v/>
      </c>
      <c r="CJ302" s="14" t="str">
        <f t="shared" si="80"/>
        <v/>
      </c>
      <c r="CK302" s="25"/>
      <c r="CL302" s="15"/>
      <c r="CM302" s="5" t="str">
        <f t="shared" si="83"/>
        <v/>
      </c>
      <c r="CP302" s="5" t="str">
        <f t="shared" si="82"/>
        <v/>
      </c>
      <c r="CQ302" s="5" t="str">
        <f>IF(BT302="","",IFERROR(IF(VLOOKUP(BT302,BT$2:BT301,1,0)=0,"",""),BT302))</f>
        <v/>
      </c>
      <c r="CR302" s="22" t="str">
        <f>IF(CQ302="","",(IFERROR(VLOOKUP(MID(CQ302,1,1),$DI$2:DM$28,3,0),0)+IFERROR(VLOOKUP(MID(CQ302,2,1),DI$2:DM$28,4,0),0)+IFERROR(VLOOKUP(MID(CQ302,3,1),DI$2:DM$28,5,0),0)+(ROW(CQ302)/1000000000000)))</f>
        <v/>
      </c>
      <c r="CT302" s="5">
        <v>301</v>
      </c>
      <c r="CU302" s="5" t="str">
        <f>IFERROR(VLOOKUP(CT302,CP$2:CQ1378,2,0),"")</f>
        <v/>
      </c>
      <c r="DO302" s="5" t="e">
        <f>IF(REPORTE!AH$2="si",IF(C302=VALUE(REPORTE!C$22),IF(SUM(DO303:DO$1993),CONCATENATE(INT(B302),", "),INT(B302)),""),IF(C302=VALUE(REPORTE!C$21),IF(SUM(DO303:DO$1993),CONCATENATE(INT(B302),", "),INT(B302)),""))</f>
        <v>#VALUE!</v>
      </c>
    </row>
    <row r="303" spans="1:120"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IF(F303="","",IFERROR(CONCATENATE("PEUA",VLOOKUP(ESTADO,REPORTE!AV$2:AW$33,2,0),DIDTRITO_FORM,CADER_FORM,IFERROR(INDEX(CA:CA,MATCH(DAY(F303),BZ:BZ,0),1),DAY(F303)),IFERROR(INDEX(CA:CA,MATCH(MONTH(F303),BZ:BZ,0),1),MONTH(F303)),YEAR(F303),G303),""))</f>
        <v/>
      </c>
      <c r="I303" s="4"/>
      <c r="J303" s="66"/>
      <c r="K303" s="66"/>
      <c r="L303" s="66"/>
      <c r="M303" s="2" t="str">
        <f>IFERROR(INDEX('padron cfe'!C:C,MATCH(DATOS!C303,'padron cfe'!A:A,0),1),"")</f>
        <v/>
      </c>
      <c r="N303" s="66" t="str">
        <f>IFERROR(IF(BT303="","",IF(INDEX(N$1:N302,MATCH(BT303,BT$1:BT302,0),1)=0,"",INDEX(N$1:N302,MATCH(BT303,BT$1:BT302,0),1))),"")</f>
        <v/>
      </c>
      <c r="O303" s="66" t="str">
        <f>IFERROR(IF(BT303="","",IF(INDEX(O$1:O302,MATCH(BT303,BT$1:BT302,0),1)=0,"",INDEX(O$1:O302,MATCH(BT303,BT$1:BT302,0),1))),"")</f>
        <v/>
      </c>
      <c r="P303" s="4"/>
      <c r="Q303" s="2"/>
      <c r="R303" s="66"/>
      <c r="T303" s="66"/>
      <c r="U303" s="5" t="str">
        <f>IFERROR(IF(INDEX(U$1:U302,MATCH(T303,T$1:T302,0),1)=0,"",INDEX(U$1:U302,MATCH(T303,T$1:T302,0),1)),"")</f>
        <v/>
      </c>
      <c r="V303" s="66"/>
      <c r="W303" s="5" t="str">
        <f>IFERROR(IF(INDEX(W$1:W302,MATCH(V303,V$1:V302,0),1)=0,"",INDEX(W$1:W302,MATCH(V303,V$1:V302,0),1)),"")</f>
        <v/>
      </c>
      <c r="X303" s="2" t="str">
        <f>IFERROR(INDEX('padron cfe'!D:D,MATCH(DATOS!C303,'padron cfe'!A:A,0),1),"")</f>
        <v/>
      </c>
      <c r="Y303" s="4"/>
      <c r="Z303" s="4"/>
      <c r="AA303" s="4"/>
      <c r="AB303" s="4"/>
      <c r="AC303" s="6" t="s">
        <v>157</v>
      </c>
      <c r="AD303" s="4"/>
      <c r="AE303" s="4" t="str">
        <f t="shared" si="70"/>
        <v/>
      </c>
      <c r="AF303" s="4"/>
      <c r="AG303" s="4"/>
      <c r="AH303" s="4"/>
      <c r="AI303" s="2" t="str">
        <f>IFERROR(IF(INDEX(AI$1:AI302,MATCH(BT303,BT$1:BT302,0),1)=0,"",INDEX(AI$1:AI302,MATCH(BT303,BT$1:BT302,0),1)),"")</f>
        <v/>
      </c>
      <c r="AJ303" s="2" t="str">
        <f>IFERROR(IF(INDEX(AJ$1:AJ302,MATCH(BT303,BT$1:BT302,0),1)=0,"",INDEX(AJ$1:AJ302,MATCH(BT303,BT$1:BT302,0),1)),"")</f>
        <v/>
      </c>
      <c r="AK303" s="2" t="str">
        <f>IFERROR(IF(INDEX(AK$1:AK302,MATCH(BT303,BT$1:BT302,0),1)=0,"",INDEX(AK$1:AK302,MATCH(BT303,BT$1:BT302,0),1)),"")</f>
        <v/>
      </c>
      <c r="AL303" s="31"/>
      <c r="AM303" s="31"/>
      <c r="AN303" s="2"/>
      <c r="AO303" s="4"/>
      <c r="AP303" s="4"/>
      <c r="AQ303" s="4"/>
      <c r="AR303" s="4"/>
      <c r="AS303" s="4"/>
      <c r="AT303" s="4"/>
      <c r="AU303" s="4"/>
      <c r="AV303" s="4"/>
      <c r="AW303" s="4"/>
      <c r="AY303" s="7"/>
      <c r="AZ303" s="47"/>
      <c r="BA303" s="66"/>
      <c r="BB303" s="66"/>
      <c r="BC303" s="66"/>
      <c r="BD303" s="78"/>
      <c r="BE303" s="66"/>
      <c r="BF303" s="66"/>
      <c r="BG303" s="4"/>
      <c r="BH303" s="69"/>
      <c r="BI303" s="4"/>
      <c r="BJ303" s="4"/>
      <c r="BK303" s="9"/>
      <c r="BL303" s="7"/>
      <c r="BM303" s="7"/>
      <c r="BN303" s="7"/>
      <c r="BO303" s="286"/>
      <c r="BP303" s="22"/>
      <c r="BQ303" s="7" t="str">
        <f t="shared" ca="1" si="71"/>
        <v/>
      </c>
      <c r="BR303" s="75" t="str">
        <f t="shared" si="72"/>
        <v/>
      </c>
      <c r="BS303" s="75" t="str">
        <f t="shared" si="73"/>
        <v/>
      </c>
      <c r="BT303" s="5" t="str">
        <f t="shared" si="74"/>
        <v/>
      </c>
      <c r="BU303" s="79" t="str">
        <f t="shared" si="75"/>
        <v/>
      </c>
      <c r="BV303" s="79" t="str">
        <f t="shared" si="76"/>
        <v/>
      </c>
      <c r="BW303" s="79" t="str">
        <f t="shared" si="77"/>
        <v/>
      </c>
      <c r="CC303" s="4" t="str">
        <f>IF(IFERROR(VLOOKUP(C303,C304:C$1993,1,0),"")="","",COUNTIF(C:C,C303))</f>
        <v/>
      </c>
      <c r="CG303" s="5" t="str">
        <f>IF(B303="","",IF(CC303="",1+(MAX(CG$2:CG302)),""))</f>
        <v/>
      </c>
      <c r="CH303" s="5" t="str">
        <f t="shared" si="78"/>
        <v/>
      </c>
      <c r="CI303" s="5" t="str">
        <f t="shared" si="79"/>
        <v/>
      </c>
      <c r="CJ303" s="14" t="str">
        <f t="shared" si="80"/>
        <v/>
      </c>
      <c r="CK303" s="25"/>
      <c r="CL303" s="15"/>
      <c r="CM303" s="5" t="str">
        <f t="shared" si="83"/>
        <v/>
      </c>
      <c r="CP303" s="5" t="str">
        <f t="shared" si="82"/>
        <v/>
      </c>
      <c r="CQ303" s="5" t="str">
        <f>IF(BT303="","",IFERROR(IF(VLOOKUP(BT303,BT$2:BT302,1,0)=0,"",""),BT303))</f>
        <v/>
      </c>
      <c r="CR303" s="22" t="str">
        <f>IF(CQ303="","",(IFERROR(VLOOKUP(MID(CQ303,1,1),$DI$2:DM$28,3,0),0)+IFERROR(VLOOKUP(MID(CQ303,2,1),DI$2:DM$28,4,0),0)+IFERROR(VLOOKUP(MID(CQ303,3,1),DI$2:DM$28,5,0),0)+(ROW(CQ303)/1000000000000)))</f>
        <v/>
      </c>
      <c r="CT303" s="5">
        <v>302</v>
      </c>
      <c r="CU303" s="5" t="str">
        <f>IFERROR(VLOOKUP(CT303,CP$2:CQ1379,2,0),"")</f>
        <v/>
      </c>
      <c r="DO303" s="5" t="e">
        <f>IF(REPORTE!AH$2="si",IF(C303=VALUE(REPORTE!C$22),IF(SUM(DO304:DO$1993),CONCATENATE(INT(B303),", "),INT(B303)),""),IF(C303=VALUE(REPORTE!C$21),IF(SUM(DO304:DO$1993),CONCATENATE(INT(B303),", "),INT(B303)),""))</f>
        <v>#VALUE!</v>
      </c>
    </row>
    <row r="304" spans="1:120"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IF(F304="","",IFERROR(CONCATENATE("PEUA",VLOOKUP(ESTADO,REPORTE!AV$2:AW$33,2,0),DIDTRITO_FORM,CADER_FORM,IFERROR(INDEX(CA:CA,MATCH(DAY(F304),BZ:BZ,0),1),DAY(F304)),IFERROR(INDEX(CA:CA,MATCH(MONTH(F304),BZ:BZ,0),1),MONTH(F304)),YEAR(F304),G304),""))</f>
        <v/>
      </c>
      <c r="I304" s="4"/>
      <c r="J304" s="66"/>
      <c r="K304" s="66"/>
      <c r="L304" s="66"/>
      <c r="M304" s="2" t="str">
        <f>IFERROR(INDEX('padron cfe'!C:C,MATCH(DATOS!C304,'padron cfe'!A:A,0),1),"")</f>
        <v/>
      </c>
      <c r="N304" s="66" t="str">
        <f>IFERROR(IF(BT304="","",IF(INDEX(N$1:N303,MATCH(BT304,BT$1:BT303,0),1)=0,"",INDEX(N$1:N303,MATCH(BT304,BT$1:BT303,0),1))),"")</f>
        <v/>
      </c>
      <c r="O304" s="66" t="str">
        <f>IFERROR(IF(BT304="","",IF(INDEX(O$1:O303,MATCH(BT304,BT$1:BT303,0),1)=0,"",INDEX(O$1:O303,MATCH(BT304,BT$1:BT303,0),1))),"")</f>
        <v/>
      </c>
      <c r="P304" s="4"/>
      <c r="Q304" s="2"/>
      <c r="R304" s="66"/>
      <c r="T304" s="66"/>
      <c r="U304" s="5" t="str">
        <f>IFERROR(IF(INDEX(U$1:U303,MATCH(T304,T$1:T303,0),1)=0,"",INDEX(U$1:U303,MATCH(T304,T$1:T303,0),1)),"")</f>
        <v/>
      </c>
      <c r="V304" s="66"/>
      <c r="W304" s="5" t="str">
        <f>IFERROR(IF(INDEX(W$1:W303,MATCH(V304,V$1:V303,0),1)=0,"",INDEX(W$1:W303,MATCH(V304,V$1:V303,0),1)),"")</f>
        <v/>
      </c>
      <c r="X304" s="2" t="str">
        <f>IFERROR(INDEX('padron cfe'!D:D,MATCH(DATOS!C304,'padron cfe'!A:A,0),1),"")</f>
        <v/>
      </c>
      <c r="Y304" s="4"/>
      <c r="Z304" s="4"/>
      <c r="AA304" s="4"/>
      <c r="AB304" s="4"/>
      <c r="AC304" s="6" t="s">
        <v>157</v>
      </c>
      <c r="AD304" s="4"/>
      <c r="AE304" s="4" t="str">
        <f t="shared" si="70"/>
        <v/>
      </c>
      <c r="AF304" s="4"/>
      <c r="AG304" s="4"/>
      <c r="AH304" s="4"/>
      <c r="AI304" s="2" t="str">
        <f>IFERROR(IF(INDEX(AI$1:AI303,MATCH(BT304,BT$1:BT303,0),1)=0,"",INDEX(AI$1:AI303,MATCH(BT304,BT$1:BT303,0),1)),"")</f>
        <v/>
      </c>
      <c r="AJ304" s="2" t="str">
        <f>IFERROR(IF(INDEX(AJ$1:AJ303,MATCH(BT304,BT$1:BT303,0),1)=0,"",INDEX(AJ$1:AJ303,MATCH(BT304,BT$1:BT303,0),1)),"")</f>
        <v/>
      </c>
      <c r="AK304" s="2" t="str">
        <f>IFERROR(IF(INDEX(AK$1:AK303,MATCH(BT304,BT$1:BT303,0),1)=0,"",INDEX(AK$1:AK303,MATCH(BT304,BT$1:BT303,0),1)),"")</f>
        <v/>
      </c>
      <c r="AL304" s="31"/>
      <c r="AM304" s="31"/>
      <c r="AN304" s="2"/>
      <c r="AO304" s="4"/>
      <c r="AP304" s="4"/>
      <c r="AQ304" s="4"/>
      <c r="AR304" s="4"/>
      <c r="AS304" s="4"/>
      <c r="AT304" s="4"/>
      <c r="AU304" s="4"/>
      <c r="AV304" s="4"/>
      <c r="AW304" s="4"/>
      <c r="AY304" s="7"/>
      <c r="AZ304" s="47"/>
      <c r="BA304" s="66"/>
      <c r="BB304" s="66"/>
      <c r="BC304" s="66"/>
      <c r="BD304" s="78"/>
      <c r="BE304" s="66"/>
      <c r="BF304" s="66"/>
      <c r="BG304" s="4"/>
      <c r="BH304" s="69"/>
      <c r="BI304" s="4"/>
      <c r="BJ304" s="4"/>
      <c r="BK304" s="9" t="s">
        <v>157</v>
      </c>
      <c r="BL304" s="7"/>
      <c r="BM304" s="7"/>
      <c r="BN304" s="7"/>
      <c r="BO304" s="286"/>
      <c r="BP304" s="22"/>
      <c r="BQ304" s="7" t="str">
        <f t="shared" ca="1" si="71"/>
        <v/>
      </c>
      <c r="BR304" s="75" t="str">
        <f t="shared" si="72"/>
        <v/>
      </c>
      <c r="BS304" s="75" t="str">
        <f t="shared" si="73"/>
        <v/>
      </c>
      <c r="BT304" s="5" t="str">
        <f t="shared" si="74"/>
        <v/>
      </c>
      <c r="BU304" s="79" t="str">
        <f t="shared" si="75"/>
        <v/>
      </c>
      <c r="BV304" s="79" t="str">
        <f t="shared" si="76"/>
        <v/>
      </c>
      <c r="BW304" s="79" t="str">
        <f t="shared" si="77"/>
        <v/>
      </c>
      <c r="CC304" s="4" t="str">
        <f>IF(IFERROR(VLOOKUP(C304,C305:C$1993,1,0),"")="","",COUNTIF(C:C,C304))</f>
        <v/>
      </c>
      <c r="CG304" s="5" t="str">
        <f>IF(B304="","",IF(CC304="",1+(MAX(CG$2:CG303)),""))</f>
        <v/>
      </c>
      <c r="CH304" s="5" t="str">
        <f t="shared" si="78"/>
        <v/>
      </c>
      <c r="CI304" s="5" t="str">
        <f t="shared" si="79"/>
        <v/>
      </c>
      <c r="CJ304" s="14" t="str">
        <f t="shared" si="80"/>
        <v/>
      </c>
      <c r="CK304" s="25"/>
      <c r="CL304" s="15"/>
      <c r="CM304" s="5" t="str">
        <f t="shared" si="83"/>
        <v/>
      </c>
      <c r="CP304" s="5" t="str">
        <f t="shared" si="82"/>
        <v/>
      </c>
      <c r="CQ304" s="5" t="str">
        <f>IF(BT304="","",IFERROR(IF(VLOOKUP(BT304,BT$2:BT303,1,0)=0,"",""),BT304))</f>
        <v/>
      </c>
      <c r="CR304" s="22" t="str">
        <f>IF(CQ304="","",(IFERROR(VLOOKUP(MID(CQ304,1,1),$DI$2:DM$28,3,0),0)+IFERROR(VLOOKUP(MID(CQ304,2,1),DI$2:DM$28,4,0),0)+IFERROR(VLOOKUP(MID(CQ304,3,1),DI$2:DM$28,5,0),0)+(ROW(CQ304)/1000000000000)))</f>
        <v/>
      </c>
      <c r="CT304" s="5">
        <v>303</v>
      </c>
      <c r="CU304" s="5" t="str">
        <f>IFERROR(VLOOKUP(CT304,CP$2:CQ1380,2,0),"")</f>
        <v/>
      </c>
      <c r="DO304" s="5" t="e">
        <f>IF(REPORTE!AH$2="si",IF(C304=VALUE(REPORTE!C$22),IF(SUM(DO305:DO$1993),CONCATENATE(INT(B304),", "),INT(B304)),""),IF(C304=VALUE(REPORTE!C$21),IF(SUM(DO305:DO$1993),CONCATENATE(INT(B304),", "),INT(B304)),""))</f>
        <v>#VALUE!</v>
      </c>
    </row>
    <row r="305" spans="1:119"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IF(F305="","",IFERROR(CONCATENATE("PEUA",VLOOKUP(ESTADO,REPORTE!AV$2:AW$33,2,0),DIDTRITO_FORM,CADER_FORM,IFERROR(INDEX(CA:CA,MATCH(DAY(F305),BZ:BZ,0),1),DAY(F305)),IFERROR(INDEX(CA:CA,MATCH(MONTH(F305),BZ:BZ,0),1),MONTH(F305)),YEAR(F305),G305),""))</f>
        <v/>
      </c>
      <c r="I305" s="4"/>
      <c r="J305" s="66"/>
      <c r="K305" s="66"/>
      <c r="L305" s="66"/>
      <c r="M305" s="2" t="str">
        <f>IFERROR(INDEX('padron cfe'!C:C,MATCH(DATOS!C305,'padron cfe'!A:A,0),1),"")</f>
        <v/>
      </c>
      <c r="N305" s="66" t="str">
        <f>IFERROR(IF(BT305="","",IF(INDEX(N$1:N304,MATCH(BT305,BT$1:BT304,0),1)=0,"",INDEX(N$1:N304,MATCH(BT305,BT$1:BT304,0),1))),"")</f>
        <v/>
      </c>
      <c r="O305" s="66" t="str">
        <f>IFERROR(IF(BT305="","",IF(INDEX(O$1:O304,MATCH(BT305,BT$1:BT304,0),1)=0,"",INDEX(O$1:O304,MATCH(BT305,BT$1:BT304,0),1))),"")</f>
        <v/>
      </c>
      <c r="P305" s="4"/>
      <c r="Q305" s="2"/>
      <c r="R305" s="66"/>
      <c r="T305" s="66"/>
      <c r="U305" s="5" t="str">
        <f>IFERROR(IF(INDEX(U$1:U304,MATCH(T305,T$1:T304,0),1)=0,"",INDEX(U$1:U304,MATCH(T305,T$1:T304,0),1)),"")</f>
        <v/>
      </c>
      <c r="V305" s="66"/>
      <c r="W305" s="5" t="str">
        <f>IFERROR(IF(INDEX(W$1:W304,MATCH(V305,V$1:V304,0),1)=0,"",INDEX(W$1:W304,MATCH(V305,V$1:V304,0),1)),"")</f>
        <v/>
      </c>
      <c r="X305" s="2" t="str">
        <f>IFERROR(INDEX('padron cfe'!D:D,MATCH(DATOS!C305,'padron cfe'!A:A,0),1),"")</f>
        <v/>
      </c>
      <c r="Y305" s="4"/>
      <c r="Z305" s="4"/>
      <c r="AA305" s="4"/>
      <c r="AB305" s="4"/>
      <c r="AC305" s="6" t="s">
        <v>157</v>
      </c>
      <c r="AD305" s="4"/>
      <c r="AE305" s="4" t="str">
        <f t="shared" si="70"/>
        <v/>
      </c>
      <c r="AF305" s="4"/>
      <c r="AG305" s="4"/>
      <c r="AH305" s="4"/>
      <c r="AI305" s="2" t="str">
        <f>IFERROR(IF(INDEX(AI$1:AI304,MATCH(BT305,BT$1:BT304,0),1)=0,"",INDEX(AI$1:AI304,MATCH(BT305,BT$1:BT304,0),1)),"")</f>
        <v/>
      </c>
      <c r="AJ305" s="2" t="str">
        <f>IFERROR(IF(INDEX(AJ$1:AJ304,MATCH(BT305,BT$1:BT304,0),1)=0,"",INDEX(AJ$1:AJ304,MATCH(BT305,BT$1:BT304,0),1)),"")</f>
        <v/>
      </c>
      <c r="AK305" s="2" t="str">
        <f>IFERROR(IF(INDEX(AK$1:AK304,MATCH(BT305,BT$1:BT304,0),1)=0,"",INDEX(AK$1:AK304,MATCH(BT305,BT$1:BT304,0),1)),"")</f>
        <v/>
      </c>
      <c r="AL305" s="31"/>
      <c r="AM305" s="31"/>
      <c r="AN305" s="2"/>
      <c r="AO305" s="4"/>
      <c r="AP305" s="4"/>
      <c r="AQ305" s="4"/>
      <c r="AR305" s="4"/>
      <c r="AS305" s="4"/>
      <c r="AT305" s="4"/>
      <c r="AU305" s="4"/>
      <c r="AV305" s="4"/>
      <c r="AW305" s="4"/>
      <c r="AY305" s="7"/>
      <c r="AZ305" s="47"/>
      <c r="BA305" s="66"/>
      <c r="BB305" s="66"/>
      <c r="BC305" s="66"/>
      <c r="BD305" s="78"/>
      <c r="BE305" s="66"/>
      <c r="BF305" s="66"/>
      <c r="BG305" s="4"/>
      <c r="BH305" s="69"/>
      <c r="BI305" s="4"/>
      <c r="BJ305" s="4"/>
      <c r="BK305" s="9"/>
      <c r="BL305" s="7"/>
      <c r="BM305" s="7"/>
      <c r="BN305" s="7"/>
      <c r="BO305" s="286"/>
      <c r="BP305" s="22"/>
      <c r="BQ305" s="7" t="str">
        <f t="shared" ca="1" si="71"/>
        <v/>
      </c>
      <c r="BR305" s="75" t="str">
        <f t="shared" si="72"/>
        <v/>
      </c>
      <c r="BS305" s="75" t="str">
        <f t="shared" si="73"/>
        <v/>
      </c>
      <c r="BT305" s="5" t="str">
        <f t="shared" si="74"/>
        <v/>
      </c>
      <c r="BU305" s="79" t="str">
        <f t="shared" si="75"/>
        <v/>
      </c>
      <c r="BV305" s="79" t="str">
        <f t="shared" si="76"/>
        <v/>
      </c>
      <c r="BW305" s="79" t="str">
        <f t="shared" si="77"/>
        <v/>
      </c>
      <c r="CC305" s="4" t="str">
        <f>IF(IFERROR(VLOOKUP(C305,C306:C$1993,1,0),"")="","",COUNTIF(C:C,C305))</f>
        <v/>
      </c>
      <c r="CG305" s="5" t="str">
        <f>IF(B305="","",IF(CC305="",1+(MAX(CG$2:CG304)),""))</f>
        <v/>
      </c>
      <c r="CH305" s="5" t="str">
        <f t="shared" si="78"/>
        <v/>
      </c>
      <c r="CI305" s="5" t="str">
        <f t="shared" si="79"/>
        <v/>
      </c>
      <c r="CJ305" s="14" t="str">
        <f t="shared" si="80"/>
        <v/>
      </c>
      <c r="CK305" s="25"/>
      <c r="CL305" s="15"/>
      <c r="CM305" s="5" t="str">
        <f t="shared" si="83"/>
        <v/>
      </c>
      <c r="CP305" s="5" t="str">
        <f t="shared" si="82"/>
        <v/>
      </c>
      <c r="CQ305" s="5" t="str">
        <f>IF(BT305="","",IFERROR(IF(VLOOKUP(BT305,BT$2:BT304,1,0)=0,"",""),BT305))</f>
        <v/>
      </c>
      <c r="CR305" s="22" t="str">
        <f>IF(CQ305="","",(IFERROR(VLOOKUP(MID(CQ305,1,1),$DI$2:DM$28,3,0),0)+IFERROR(VLOOKUP(MID(CQ305,2,1),DI$2:DM$28,4,0),0)+IFERROR(VLOOKUP(MID(CQ305,3,1),DI$2:DM$28,5,0),0)+(ROW(CQ305)/1000000000000)))</f>
        <v/>
      </c>
      <c r="CT305" s="5">
        <v>304</v>
      </c>
      <c r="CU305" s="5" t="str">
        <f>IFERROR(VLOOKUP(CT305,CP$2:CQ1381,2,0),"")</f>
        <v/>
      </c>
      <c r="DO305" s="5" t="e">
        <f>IF(REPORTE!AH$2="si",IF(C305=VALUE(REPORTE!C$22),IF(SUM(DO306:DO$1993),CONCATENATE(INT(B305),", "),INT(B305)),""),IF(C305=VALUE(REPORTE!C$21),IF(SUM(DO306:DO$1993),CONCATENATE(INT(B305),", "),INT(B305)),""))</f>
        <v>#VALUE!</v>
      </c>
    </row>
    <row r="306" spans="1:119"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IF(F306="","",IFERROR(CONCATENATE("PEUA",VLOOKUP(ESTADO,REPORTE!AV$2:AW$33,2,0),DIDTRITO_FORM,CADER_FORM,IFERROR(INDEX(CA:CA,MATCH(DAY(F306),BZ:BZ,0),1),DAY(F306)),IFERROR(INDEX(CA:CA,MATCH(MONTH(F306),BZ:BZ,0),1),MONTH(F306)),YEAR(F306),G306),""))</f>
        <v/>
      </c>
      <c r="I306" s="4"/>
      <c r="J306" s="66"/>
      <c r="K306" s="66"/>
      <c r="L306" s="66"/>
      <c r="M306" s="2" t="str">
        <f>IFERROR(INDEX('padron cfe'!C:C,MATCH(DATOS!C306,'padron cfe'!A:A,0),1),"")</f>
        <v/>
      </c>
      <c r="N306" s="66" t="str">
        <f>IFERROR(IF(BT306="","",IF(INDEX(N$1:N305,MATCH(BT306,BT$1:BT305,0),1)=0,"",INDEX(N$1:N305,MATCH(BT306,BT$1:BT305,0),1))),"")</f>
        <v/>
      </c>
      <c r="O306" s="66" t="str">
        <f>IFERROR(IF(BT306="","",IF(INDEX(O$1:O305,MATCH(BT306,BT$1:BT305,0),1)=0,"",INDEX(O$1:O305,MATCH(BT306,BT$1:BT305,0),1))),"")</f>
        <v/>
      </c>
      <c r="P306" s="4"/>
      <c r="Q306" s="2"/>
      <c r="R306" s="66"/>
      <c r="T306" s="66"/>
      <c r="U306" s="5" t="str">
        <f>IFERROR(IF(INDEX(U$1:U305,MATCH(T306,T$1:T305,0),1)=0,"",INDEX(U$1:U305,MATCH(T306,T$1:T305,0),1)),"")</f>
        <v/>
      </c>
      <c r="V306" s="66"/>
      <c r="W306" s="5" t="str">
        <f>IFERROR(IF(INDEX(W$1:W305,MATCH(V306,V$1:V305,0),1)=0,"",INDEX(W$1:W305,MATCH(V306,V$1:V305,0),1)),"")</f>
        <v/>
      </c>
      <c r="X306" s="2" t="str">
        <f>IFERROR(INDEX('padron cfe'!D:D,MATCH(DATOS!C306,'padron cfe'!A:A,0),1),"")</f>
        <v/>
      </c>
      <c r="Y306" s="4"/>
      <c r="Z306" s="4"/>
      <c r="AA306" s="4"/>
      <c r="AB306" s="4"/>
      <c r="AC306" s="6" t="s">
        <v>157</v>
      </c>
      <c r="AD306" s="4"/>
      <c r="AE306" s="4" t="str">
        <f t="shared" si="70"/>
        <v/>
      </c>
      <c r="AF306" s="4"/>
      <c r="AG306" s="4"/>
      <c r="AH306" s="4"/>
      <c r="AI306" s="2" t="str">
        <f>IFERROR(IF(INDEX(AI$1:AI305,MATCH(BT306,BT$1:BT305,0),1)=0,"",INDEX(AI$1:AI305,MATCH(BT306,BT$1:BT305,0),1)),"")</f>
        <v/>
      </c>
      <c r="AJ306" s="2" t="str">
        <f>IFERROR(IF(INDEX(AJ$1:AJ305,MATCH(BT306,BT$1:BT305,0),1)=0,"",INDEX(AJ$1:AJ305,MATCH(BT306,BT$1:BT305,0),1)),"")</f>
        <v/>
      </c>
      <c r="AK306" s="2" t="str">
        <f>IFERROR(IF(INDEX(AK$1:AK305,MATCH(BT306,BT$1:BT305,0),1)=0,"",INDEX(AK$1:AK305,MATCH(BT306,BT$1:BT305,0),1)),"")</f>
        <v/>
      </c>
      <c r="AL306" s="31"/>
      <c r="AM306" s="31"/>
      <c r="AN306" s="2"/>
      <c r="AO306" s="4"/>
      <c r="AP306" s="4"/>
      <c r="AQ306" s="4"/>
      <c r="AR306" s="4"/>
      <c r="AS306" s="4"/>
      <c r="AT306" s="4"/>
      <c r="AU306" s="4"/>
      <c r="AV306" s="4"/>
      <c r="AW306" s="4"/>
      <c r="AY306" s="7"/>
      <c r="AZ306" s="47"/>
      <c r="BA306" s="66"/>
      <c r="BB306" s="66"/>
      <c r="BC306" s="66"/>
      <c r="BD306" s="78"/>
      <c r="BE306" s="66"/>
      <c r="BF306" s="66"/>
      <c r="BG306" s="4"/>
      <c r="BH306" s="69"/>
      <c r="BI306" s="4"/>
      <c r="BJ306" s="4"/>
      <c r="BK306" s="9" t="s">
        <v>157</v>
      </c>
      <c r="BL306" s="7"/>
      <c r="BM306" s="7"/>
      <c r="BN306" s="7"/>
      <c r="BO306" s="286"/>
      <c r="BP306" s="22"/>
      <c r="BQ306" s="7" t="str">
        <f t="shared" ca="1" si="71"/>
        <v/>
      </c>
      <c r="BR306" s="75" t="str">
        <f t="shared" si="72"/>
        <v/>
      </c>
      <c r="BS306" s="75" t="str">
        <f t="shared" si="73"/>
        <v/>
      </c>
      <c r="BT306" s="5" t="str">
        <f t="shared" si="74"/>
        <v/>
      </c>
      <c r="BU306" s="79" t="str">
        <f t="shared" si="75"/>
        <v/>
      </c>
      <c r="BV306" s="79" t="str">
        <f t="shared" si="76"/>
        <v/>
      </c>
      <c r="BW306" s="79" t="str">
        <f t="shared" si="77"/>
        <v/>
      </c>
      <c r="CC306" s="4" t="str">
        <f>IF(IFERROR(VLOOKUP(C306,C307:C$1993,1,0),"")="","",COUNTIF(C:C,C306))</f>
        <v/>
      </c>
      <c r="CG306" s="5" t="str">
        <f>IF(B306="","",IF(CC306="",1+(MAX(CG$2:CG305)),""))</f>
        <v/>
      </c>
      <c r="CH306" s="5" t="str">
        <f t="shared" si="78"/>
        <v/>
      </c>
      <c r="CI306" s="5" t="str">
        <f t="shared" si="79"/>
        <v/>
      </c>
      <c r="CJ306" s="14" t="str">
        <f t="shared" si="80"/>
        <v/>
      </c>
      <c r="CK306" s="25"/>
      <c r="CL306" s="15"/>
      <c r="CM306" s="5" t="str">
        <f t="shared" si="83"/>
        <v/>
      </c>
      <c r="CP306" s="5" t="str">
        <f t="shared" si="82"/>
        <v/>
      </c>
      <c r="CQ306" s="5" t="str">
        <f>IF(BT306="","",IFERROR(IF(VLOOKUP(BT306,BT$2:BT305,1,0)=0,"",""),BT306))</f>
        <v/>
      </c>
      <c r="CR306" s="22" t="str">
        <f>IF(CQ306="","",(IFERROR(VLOOKUP(MID(CQ306,1,1),$DI$2:DM$28,3,0),0)+IFERROR(VLOOKUP(MID(CQ306,2,1),DI$2:DM$28,4,0),0)+IFERROR(VLOOKUP(MID(CQ306,3,1),DI$2:DM$28,5,0),0)+(ROW(CQ306)/1000000000000)))</f>
        <v/>
      </c>
      <c r="CT306" s="5">
        <v>305</v>
      </c>
      <c r="CU306" s="5" t="str">
        <f>IFERROR(VLOOKUP(CT306,CP$2:CQ1382,2,0),"")</f>
        <v/>
      </c>
      <c r="DO306" s="5" t="e">
        <f>IF(REPORTE!AH$2="si",IF(C306=VALUE(REPORTE!C$22),IF(SUM(DO307:DO$1993),CONCATENATE(INT(B306),", "),INT(B306)),""),IF(C306=VALUE(REPORTE!C$21),IF(SUM(DO307:DO$1993),CONCATENATE(INT(B306),", "),INT(B306)),""))</f>
        <v>#VALUE!</v>
      </c>
    </row>
    <row r="307" spans="1:119"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IF(F307="","",IFERROR(CONCATENATE("PEUA",VLOOKUP(ESTADO,REPORTE!AV$2:AW$33,2,0),DIDTRITO_FORM,CADER_FORM,IFERROR(INDEX(CA:CA,MATCH(DAY(F307),BZ:BZ,0),1),DAY(F307)),IFERROR(INDEX(CA:CA,MATCH(MONTH(F307),BZ:BZ,0),1),MONTH(F307)),YEAR(F307),G307),""))</f>
        <v/>
      </c>
      <c r="I307" s="4"/>
      <c r="J307" s="66"/>
      <c r="K307" s="66"/>
      <c r="L307" s="66"/>
      <c r="M307" s="2" t="str">
        <f>IFERROR(INDEX('padron cfe'!C:C,MATCH(DATOS!C307,'padron cfe'!A:A,0),1),"")</f>
        <v/>
      </c>
      <c r="N307" s="66" t="str">
        <f>IFERROR(IF(BT307="","",IF(INDEX(N$1:N306,MATCH(BT307,BT$1:BT306,0),1)=0,"",INDEX(N$1:N306,MATCH(BT307,BT$1:BT306,0),1))),"")</f>
        <v/>
      </c>
      <c r="O307" s="66" t="str">
        <f>IFERROR(IF(BT307="","",IF(INDEX(O$1:O306,MATCH(BT307,BT$1:BT306,0),1)=0,"",INDEX(O$1:O306,MATCH(BT307,BT$1:BT306,0),1))),"")</f>
        <v/>
      </c>
      <c r="P307" s="4"/>
      <c r="Q307" s="2"/>
      <c r="R307" s="66"/>
      <c r="T307" s="66"/>
      <c r="U307" s="5" t="str">
        <f>IFERROR(IF(INDEX(U$1:U306,MATCH(T307,T$1:T306,0),1)=0,"",INDEX(U$1:U306,MATCH(T307,T$1:T306,0),1)),"")</f>
        <v/>
      </c>
      <c r="V307" s="66"/>
      <c r="W307" s="5" t="str">
        <f>IFERROR(IF(INDEX(W$1:W306,MATCH(V307,V$1:V306,0),1)=0,"",INDEX(W$1:W306,MATCH(V307,V$1:V306,0),1)),"")</f>
        <v/>
      </c>
      <c r="X307" s="2" t="str">
        <f>IFERROR(INDEX('padron cfe'!D:D,MATCH(DATOS!C307,'padron cfe'!A:A,0),1),"")</f>
        <v/>
      </c>
      <c r="Y307" s="4"/>
      <c r="Z307" s="4"/>
      <c r="AA307" s="4"/>
      <c r="AB307" s="4"/>
      <c r="AC307" s="6" t="s">
        <v>157</v>
      </c>
      <c r="AD307" s="4"/>
      <c r="AE307" s="4" t="str">
        <f t="shared" si="70"/>
        <v/>
      </c>
      <c r="AF307" s="4"/>
      <c r="AG307" s="4"/>
      <c r="AH307" s="4"/>
      <c r="AI307" s="2" t="str">
        <f>IFERROR(IF(INDEX(AI$1:AI306,MATCH(BT307,BT$1:BT306,0),1)=0,"",INDEX(AI$1:AI306,MATCH(BT307,BT$1:BT306,0),1)),"")</f>
        <v/>
      </c>
      <c r="AJ307" s="2" t="str">
        <f>IFERROR(IF(INDEX(AJ$1:AJ306,MATCH(BT307,BT$1:BT306,0),1)=0,"",INDEX(AJ$1:AJ306,MATCH(BT307,BT$1:BT306,0),1)),"")</f>
        <v/>
      </c>
      <c r="AK307" s="2" t="str">
        <f>IFERROR(IF(INDEX(AK$1:AK306,MATCH(BT307,BT$1:BT306,0),1)=0,"",INDEX(AK$1:AK306,MATCH(BT307,BT$1:BT306,0),1)),"")</f>
        <v/>
      </c>
      <c r="AL307" s="31"/>
      <c r="AM307" s="31"/>
      <c r="AN307" s="2"/>
      <c r="AO307" s="4"/>
      <c r="AP307" s="4"/>
      <c r="AQ307" s="4"/>
      <c r="AR307" s="4"/>
      <c r="AS307" s="4"/>
      <c r="AT307" s="4"/>
      <c r="AU307" s="4"/>
      <c r="AV307" s="4"/>
      <c r="AW307" s="4"/>
      <c r="AY307" s="7"/>
      <c r="AZ307" s="47"/>
      <c r="BA307" s="66"/>
      <c r="BB307" s="66"/>
      <c r="BC307" s="66"/>
      <c r="BD307" s="78"/>
      <c r="BE307" s="66"/>
      <c r="BF307" s="66"/>
      <c r="BG307" s="4"/>
      <c r="BH307" s="69"/>
      <c r="BI307" s="4"/>
      <c r="BJ307" s="4"/>
      <c r="BK307" s="9"/>
      <c r="BL307" s="7"/>
      <c r="BM307" s="7"/>
      <c r="BN307" s="7"/>
      <c r="BO307" s="286"/>
      <c r="BP307" s="22"/>
      <c r="BQ307" s="7" t="str">
        <f t="shared" ca="1" si="71"/>
        <v/>
      </c>
      <c r="BR307" s="75" t="str">
        <f t="shared" si="72"/>
        <v/>
      </c>
      <c r="BS307" s="75" t="str">
        <f t="shared" si="73"/>
        <v/>
      </c>
      <c r="BT307" s="5" t="str">
        <f t="shared" si="74"/>
        <v/>
      </c>
      <c r="BU307" s="79" t="str">
        <f t="shared" si="75"/>
        <v/>
      </c>
      <c r="BV307" s="79" t="str">
        <f t="shared" si="76"/>
        <v/>
      </c>
      <c r="BW307" s="79" t="str">
        <f t="shared" si="77"/>
        <v/>
      </c>
      <c r="CC307" s="4" t="str">
        <f>IF(IFERROR(VLOOKUP(C307,C308:C$1993,1,0),"")="","",COUNTIF(C:C,C307))</f>
        <v/>
      </c>
      <c r="CG307" s="5" t="str">
        <f>IF(B307="","",IF(CC307="",1+(MAX(CG$2:CG306)),""))</f>
        <v/>
      </c>
      <c r="CH307" s="5" t="str">
        <f t="shared" si="78"/>
        <v/>
      </c>
      <c r="CI307" s="5" t="str">
        <f t="shared" si="79"/>
        <v/>
      </c>
      <c r="CJ307" s="14" t="str">
        <f t="shared" si="80"/>
        <v/>
      </c>
      <c r="CK307" s="25"/>
      <c r="CL307" s="15"/>
      <c r="CM307" s="5" t="str">
        <f t="shared" si="83"/>
        <v/>
      </c>
      <c r="CP307" s="5" t="str">
        <f t="shared" si="82"/>
        <v/>
      </c>
      <c r="CQ307" s="5" t="str">
        <f>IF(BT307="","",IFERROR(IF(VLOOKUP(BT307,BT$2:BT306,1,0)=0,"",""),BT307))</f>
        <v/>
      </c>
      <c r="CR307" s="22" t="str">
        <f>IF(CQ307="","",(IFERROR(VLOOKUP(MID(CQ307,1,1),$DI$2:DM$28,3,0),0)+IFERROR(VLOOKUP(MID(CQ307,2,1),DI$2:DM$28,4,0),0)+IFERROR(VLOOKUP(MID(CQ307,3,1),DI$2:DM$28,5,0),0)+(ROW(CQ307)/1000000000000)))</f>
        <v/>
      </c>
      <c r="CT307" s="5">
        <v>306</v>
      </c>
      <c r="CU307" s="5" t="str">
        <f>IFERROR(VLOOKUP(CT307,CP$2:CQ1383,2,0),"")</f>
        <v/>
      </c>
      <c r="DO307" s="5" t="e">
        <f>IF(REPORTE!AH$2="si",IF(C307=VALUE(REPORTE!C$22),IF(SUM(DO308:DO$1993),CONCATENATE(INT(B307),", "),INT(B307)),""),IF(C307=VALUE(REPORTE!C$21),IF(SUM(DO308:DO$1993),CONCATENATE(INT(B307),", "),INT(B307)),""))</f>
        <v>#VALUE!</v>
      </c>
    </row>
    <row r="308" spans="1:119"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IF(F308="","",IFERROR(CONCATENATE("PEUA",VLOOKUP(ESTADO,REPORTE!AV$2:AW$33,2,0),DIDTRITO_FORM,CADER_FORM,IFERROR(INDEX(CA:CA,MATCH(DAY(F308),BZ:BZ,0),1),DAY(F308)),IFERROR(INDEX(CA:CA,MATCH(MONTH(F308),BZ:BZ,0),1),MONTH(F308)),YEAR(F308),G308),""))</f>
        <v/>
      </c>
      <c r="I308" s="4"/>
      <c r="J308" s="66"/>
      <c r="K308" s="66"/>
      <c r="L308" s="66"/>
      <c r="M308" s="2" t="str">
        <f>IFERROR(INDEX('padron cfe'!C:C,MATCH(DATOS!C308,'padron cfe'!A:A,0),1),"")</f>
        <v/>
      </c>
      <c r="N308" s="66" t="str">
        <f>IFERROR(IF(BT308="","",IF(INDEX(N$1:N307,MATCH(BT308,BT$1:BT307,0),1)=0,"",INDEX(N$1:N307,MATCH(BT308,BT$1:BT307,0),1))),"")</f>
        <v/>
      </c>
      <c r="O308" s="66" t="str">
        <f>IFERROR(IF(BT308="","",IF(INDEX(O$1:O307,MATCH(BT308,BT$1:BT307,0),1)=0,"",INDEX(O$1:O307,MATCH(BT308,BT$1:BT307,0),1))),"")</f>
        <v/>
      </c>
      <c r="P308" s="4"/>
      <c r="Q308" s="2"/>
      <c r="R308" s="66"/>
      <c r="T308" s="66"/>
      <c r="U308" s="5" t="str">
        <f>IFERROR(IF(INDEX(U$1:U307,MATCH(T308,T$1:T307,0),1)=0,"",INDEX(U$1:U307,MATCH(T308,T$1:T307,0),1)),"")</f>
        <v/>
      </c>
      <c r="V308" s="66"/>
      <c r="W308" s="5" t="str">
        <f>IFERROR(IF(INDEX(W$1:W307,MATCH(V308,V$1:V307,0),1)=0,"",INDEX(W$1:W307,MATCH(V308,V$1:V307,0),1)),"")</f>
        <v/>
      </c>
      <c r="X308" s="2" t="str">
        <f>IFERROR(INDEX('padron cfe'!D:D,MATCH(DATOS!C308,'padron cfe'!A:A,0),1),"")</f>
        <v/>
      </c>
      <c r="Y308" s="4"/>
      <c r="Z308" s="4"/>
      <c r="AA308" s="4"/>
      <c r="AB308" s="4"/>
      <c r="AC308" s="6" t="s">
        <v>157</v>
      </c>
      <c r="AD308" s="4"/>
      <c r="AE308" s="4" t="str">
        <f t="shared" si="70"/>
        <v/>
      </c>
      <c r="AF308" s="4"/>
      <c r="AG308" s="4"/>
      <c r="AH308" s="4"/>
      <c r="AI308" s="2" t="str">
        <f>IFERROR(IF(INDEX(AI$1:AI307,MATCH(BT308,BT$1:BT307,0),1)=0,"",INDEX(AI$1:AI307,MATCH(BT308,BT$1:BT307,0),1)),"")</f>
        <v/>
      </c>
      <c r="AJ308" s="2" t="str">
        <f>IFERROR(IF(INDEX(AJ$1:AJ307,MATCH(BT308,BT$1:BT307,0),1)=0,"",INDEX(AJ$1:AJ307,MATCH(BT308,BT$1:BT307,0),1)),"")</f>
        <v/>
      </c>
      <c r="AK308" s="2" t="str">
        <f>IFERROR(IF(INDEX(AK$1:AK307,MATCH(BT308,BT$1:BT307,0),1)=0,"",INDEX(AK$1:AK307,MATCH(BT308,BT$1:BT307,0),1)),"")</f>
        <v/>
      </c>
      <c r="AL308" s="31"/>
      <c r="AM308" s="31"/>
      <c r="AN308" s="2"/>
      <c r="AO308" s="4"/>
      <c r="AP308" s="4"/>
      <c r="AQ308" s="4"/>
      <c r="AR308" s="4"/>
      <c r="AS308" s="4"/>
      <c r="AT308" s="4"/>
      <c r="AU308" s="4"/>
      <c r="AV308" s="4"/>
      <c r="AW308" s="4"/>
      <c r="AY308" s="7"/>
      <c r="AZ308" s="47"/>
      <c r="BA308" s="66"/>
      <c r="BB308" s="66"/>
      <c r="BC308" s="66"/>
      <c r="BD308" s="78"/>
      <c r="BE308" s="66"/>
      <c r="BF308" s="66"/>
      <c r="BG308" s="4"/>
      <c r="BH308" s="69"/>
      <c r="BI308" s="4"/>
      <c r="BJ308" s="4"/>
      <c r="BK308" s="9" t="s">
        <v>157</v>
      </c>
      <c r="BL308" s="7"/>
      <c r="BM308" s="7"/>
      <c r="BN308" s="7"/>
      <c r="BO308" s="286"/>
      <c r="BP308" s="22"/>
      <c r="BQ308" s="7" t="str">
        <f t="shared" ca="1" si="71"/>
        <v/>
      </c>
      <c r="BR308" s="75" t="str">
        <f t="shared" si="72"/>
        <v/>
      </c>
      <c r="BS308" s="75" t="str">
        <f t="shared" si="73"/>
        <v/>
      </c>
      <c r="BT308" s="5" t="str">
        <f t="shared" si="74"/>
        <v/>
      </c>
      <c r="BU308" s="79" t="str">
        <f t="shared" si="75"/>
        <v/>
      </c>
      <c r="BV308" s="79" t="str">
        <f t="shared" si="76"/>
        <v/>
      </c>
      <c r="BW308" s="79" t="str">
        <f t="shared" si="77"/>
        <v/>
      </c>
      <c r="CC308" s="4" t="str">
        <f>IF(IFERROR(VLOOKUP(C308,C309:C$1993,1,0),"")="","",COUNTIF(C:C,C308))</f>
        <v/>
      </c>
      <c r="CG308" s="5" t="str">
        <f>IF(B308="","",IF(CC308="",1+(MAX(CG$2:CG307)),""))</f>
        <v/>
      </c>
      <c r="CH308" s="5" t="str">
        <f t="shared" si="78"/>
        <v/>
      </c>
      <c r="CI308" s="5" t="str">
        <f t="shared" si="79"/>
        <v/>
      </c>
      <c r="CJ308" s="14" t="str">
        <f t="shared" si="80"/>
        <v/>
      </c>
      <c r="CK308" s="25"/>
      <c r="CL308" s="15"/>
      <c r="CM308" s="5" t="str">
        <f t="shared" si="83"/>
        <v/>
      </c>
      <c r="CP308" s="5" t="str">
        <f t="shared" si="82"/>
        <v/>
      </c>
      <c r="CQ308" s="5" t="str">
        <f>IF(BT308="","",IFERROR(IF(VLOOKUP(BT308,BT$2:BT307,1,0)=0,"",""),BT308))</f>
        <v/>
      </c>
      <c r="CR308" s="22" t="str">
        <f>IF(CQ308="","",(IFERROR(VLOOKUP(MID(CQ308,1,1),$DI$2:DM$28,3,0),0)+IFERROR(VLOOKUP(MID(CQ308,2,1),DI$2:DM$28,4,0),0)+IFERROR(VLOOKUP(MID(CQ308,3,1),DI$2:DM$28,5,0),0)+(ROW(CQ308)/1000000000000)))</f>
        <v/>
      </c>
      <c r="CT308" s="5">
        <v>307</v>
      </c>
      <c r="CU308" s="5" t="str">
        <f>IFERROR(VLOOKUP(CT308,CP$2:CQ1384,2,0),"")</f>
        <v/>
      </c>
      <c r="DO308" s="5" t="e">
        <f>IF(REPORTE!AH$2="si",IF(C308=VALUE(REPORTE!C$22),IF(SUM(DO309:DO$1993),CONCATENATE(INT(B308),", "),INT(B308)),""),IF(C308=VALUE(REPORTE!C$21),IF(SUM(DO309:DO$1993),CONCATENATE(INT(B308),", "),INT(B308)),""))</f>
        <v>#VALUE!</v>
      </c>
    </row>
    <row r="309" spans="1:119"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IF(F309="","",IFERROR(CONCATENATE("PEUA",VLOOKUP(ESTADO,REPORTE!AV$2:AW$33,2,0),DIDTRITO_FORM,CADER_FORM,IFERROR(INDEX(CA:CA,MATCH(DAY(F309),BZ:BZ,0),1),DAY(F309)),IFERROR(INDEX(CA:CA,MATCH(MONTH(F309),BZ:BZ,0),1),MONTH(F309)),YEAR(F309),G309),""))</f>
        <v/>
      </c>
      <c r="I309" s="4"/>
      <c r="J309" s="66"/>
      <c r="K309" s="66"/>
      <c r="L309" s="66"/>
      <c r="M309" s="2" t="str">
        <f>IFERROR(INDEX('padron cfe'!C:C,MATCH(DATOS!C309,'padron cfe'!A:A,0),1),"")</f>
        <v/>
      </c>
      <c r="N309" s="66" t="str">
        <f>IFERROR(IF(BT309="","",IF(INDEX(N$1:N308,MATCH(BT309,BT$1:BT308,0),1)=0,"",INDEX(N$1:N308,MATCH(BT309,BT$1:BT308,0),1))),"")</f>
        <v/>
      </c>
      <c r="O309" s="66" t="str">
        <f>IFERROR(IF(BT309="","",IF(INDEX(O$1:O308,MATCH(BT309,BT$1:BT308,0),1)=0,"",INDEX(O$1:O308,MATCH(BT309,BT$1:BT308,0),1))),"")</f>
        <v/>
      </c>
      <c r="P309" s="4"/>
      <c r="Q309" s="2"/>
      <c r="R309" s="66"/>
      <c r="T309" s="66"/>
      <c r="U309" s="5" t="str">
        <f>IFERROR(IF(INDEX(U$1:U308,MATCH(T309,T$1:T308,0),1)=0,"",INDEX(U$1:U308,MATCH(T309,T$1:T308,0),1)),"")</f>
        <v/>
      </c>
      <c r="V309" s="66"/>
      <c r="W309" s="5" t="str">
        <f>IFERROR(IF(INDEX(W$1:W308,MATCH(V309,V$1:V308,0),1)=0,"",INDEX(W$1:W308,MATCH(V309,V$1:V308,0),1)),"")</f>
        <v/>
      </c>
      <c r="X309" s="2" t="str">
        <f>IFERROR(INDEX('padron cfe'!D:D,MATCH(DATOS!C309,'padron cfe'!A:A,0),1),"")</f>
        <v/>
      </c>
      <c r="Y309" s="4"/>
      <c r="Z309" s="4"/>
      <c r="AA309" s="4"/>
      <c r="AB309" s="4"/>
      <c r="AC309" s="6" t="s">
        <v>157</v>
      </c>
      <c r="AD309" s="4"/>
      <c r="AE309" s="4" t="str">
        <f t="shared" si="70"/>
        <v/>
      </c>
      <c r="AF309" s="4"/>
      <c r="AG309" s="4"/>
      <c r="AH309" s="4"/>
      <c r="AI309" s="2" t="str">
        <f>IFERROR(IF(INDEX(AI$1:AI308,MATCH(BT309,BT$1:BT308,0),1)=0,"",INDEX(AI$1:AI308,MATCH(BT309,BT$1:BT308,0),1)),"")</f>
        <v/>
      </c>
      <c r="AJ309" s="2" t="str">
        <f>IFERROR(IF(INDEX(AJ$1:AJ308,MATCH(BT309,BT$1:BT308,0),1)=0,"",INDEX(AJ$1:AJ308,MATCH(BT309,BT$1:BT308,0),1)),"")</f>
        <v/>
      </c>
      <c r="AK309" s="2" t="str">
        <f>IFERROR(IF(INDEX(AK$1:AK308,MATCH(BT309,BT$1:BT308,0),1)=0,"",INDEX(AK$1:AK308,MATCH(BT309,BT$1:BT308,0),1)),"")</f>
        <v/>
      </c>
      <c r="AL309" s="31"/>
      <c r="AM309" s="31"/>
      <c r="AN309" s="2"/>
      <c r="AO309" s="4"/>
      <c r="AP309" s="4"/>
      <c r="AQ309" s="4"/>
      <c r="AR309" s="4"/>
      <c r="AS309" s="4"/>
      <c r="AT309" s="4"/>
      <c r="AU309" s="4"/>
      <c r="AV309" s="4"/>
      <c r="AW309" s="4"/>
      <c r="AY309" s="7"/>
      <c r="AZ309" s="47"/>
      <c r="BA309" s="66"/>
      <c r="BB309" s="66"/>
      <c r="BC309" s="66"/>
      <c r="BD309" s="78"/>
      <c r="BE309" s="66"/>
      <c r="BF309" s="66"/>
      <c r="BG309" s="4"/>
      <c r="BH309" s="69"/>
      <c r="BI309" s="4"/>
      <c r="BJ309" s="4"/>
      <c r="BK309" s="9"/>
      <c r="BL309" s="7"/>
      <c r="BM309" s="7"/>
      <c r="BN309" s="7"/>
      <c r="BO309" s="286"/>
      <c r="BP309" s="22"/>
      <c r="BQ309" s="7" t="str">
        <f t="shared" ca="1" si="71"/>
        <v/>
      </c>
      <c r="BR309" s="75" t="str">
        <f t="shared" si="72"/>
        <v/>
      </c>
      <c r="BS309" s="75" t="str">
        <f t="shared" si="73"/>
        <v/>
      </c>
      <c r="BT309" s="5" t="str">
        <f t="shared" si="74"/>
        <v/>
      </c>
      <c r="BU309" s="79" t="str">
        <f t="shared" si="75"/>
        <v/>
      </c>
      <c r="BV309" s="79" t="str">
        <f t="shared" si="76"/>
        <v/>
      </c>
      <c r="BW309" s="79" t="str">
        <f t="shared" si="77"/>
        <v/>
      </c>
      <c r="CC309" s="4" t="str">
        <f>IF(IFERROR(VLOOKUP(C309,C310:C$1993,1,0),"")="","",COUNTIF(C:C,C309))</f>
        <v/>
      </c>
      <c r="CG309" s="5" t="str">
        <f>IF(B309="","",IF(CC309="",1+(MAX(CG$2:CG308)),""))</f>
        <v/>
      </c>
      <c r="CH309" s="5" t="str">
        <f t="shared" si="78"/>
        <v/>
      </c>
      <c r="CI309" s="5" t="str">
        <f t="shared" si="79"/>
        <v/>
      </c>
      <c r="CJ309" s="14" t="str">
        <f t="shared" si="80"/>
        <v/>
      </c>
      <c r="CK309" s="25"/>
      <c r="CL309" s="15"/>
      <c r="CM309" s="5" t="str">
        <f t="shared" si="83"/>
        <v/>
      </c>
      <c r="CP309" s="5" t="str">
        <f t="shared" si="82"/>
        <v/>
      </c>
      <c r="CQ309" s="5" t="str">
        <f>IF(BT309="","",IFERROR(IF(VLOOKUP(BT309,BT$2:BT308,1,0)=0,"",""),BT309))</f>
        <v/>
      </c>
      <c r="CR309" s="22" t="str">
        <f>IF(CQ309="","",(IFERROR(VLOOKUP(MID(CQ309,1,1),$DI$2:DM$28,3,0),0)+IFERROR(VLOOKUP(MID(CQ309,2,1),DI$2:DM$28,4,0),0)+IFERROR(VLOOKUP(MID(CQ309,3,1),DI$2:DM$28,5,0),0)+(ROW(CQ309)/1000000000000)))</f>
        <v/>
      </c>
      <c r="CT309" s="5">
        <v>308</v>
      </c>
      <c r="CU309" s="5" t="str">
        <f>IFERROR(VLOOKUP(CT309,CP$2:CQ1385,2,0),"")</f>
        <v/>
      </c>
      <c r="DO309" s="5" t="e">
        <f>IF(REPORTE!AH$2="si",IF(C309=VALUE(REPORTE!C$22),IF(SUM(DO310:DO$1993),CONCATENATE(INT(B309),", "),INT(B309)),""),IF(C309=VALUE(REPORTE!C$21),IF(SUM(DO310:DO$1993),CONCATENATE(INT(B309),", "),INT(B309)),""))</f>
        <v>#VALUE!</v>
      </c>
    </row>
    <row r="310" spans="1:119"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IF(F310="","",IFERROR(CONCATENATE("PEUA",VLOOKUP(ESTADO,REPORTE!AV$2:AW$33,2,0),DIDTRITO_FORM,CADER_FORM,IFERROR(INDEX(CA:CA,MATCH(DAY(F310),BZ:BZ,0),1),DAY(F310)),IFERROR(INDEX(CA:CA,MATCH(MONTH(F310),BZ:BZ,0),1),MONTH(F310)),YEAR(F310),G310),""))</f>
        <v/>
      </c>
      <c r="I310" s="4"/>
      <c r="J310" s="66"/>
      <c r="K310" s="66"/>
      <c r="L310" s="66"/>
      <c r="M310" s="2" t="str">
        <f>IFERROR(INDEX('padron cfe'!C:C,MATCH(DATOS!C310,'padron cfe'!A:A,0),1),"")</f>
        <v/>
      </c>
      <c r="N310" s="66" t="str">
        <f>IFERROR(IF(BT310="","",IF(INDEX(N$1:N309,MATCH(BT310,BT$1:BT309,0),1)=0,"",INDEX(N$1:N309,MATCH(BT310,BT$1:BT309,0),1))),"")</f>
        <v/>
      </c>
      <c r="O310" s="66" t="str">
        <f>IFERROR(IF(BT310="","",IF(INDEX(O$1:O309,MATCH(BT310,BT$1:BT309,0),1)=0,"",INDEX(O$1:O309,MATCH(BT310,BT$1:BT309,0),1))),"")</f>
        <v/>
      </c>
      <c r="P310" s="4"/>
      <c r="Q310" s="2"/>
      <c r="R310" s="66"/>
      <c r="T310" s="66"/>
      <c r="U310" s="5" t="str">
        <f>IFERROR(IF(INDEX(U$1:U309,MATCH(T310,T$1:T309,0),1)=0,"",INDEX(U$1:U309,MATCH(T310,T$1:T309,0),1)),"")</f>
        <v/>
      </c>
      <c r="V310" s="66"/>
      <c r="W310" s="5" t="str">
        <f>IFERROR(IF(INDEX(W$1:W309,MATCH(V310,V$1:V309,0),1)=0,"",INDEX(W$1:W309,MATCH(V310,V$1:V309,0),1)),"")</f>
        <v/>
      </c>
      <c r="X310" s="2" t="str">
        <f>IFERROR(INDEX('padron cfe'!D:D,MATCH(DATOS!C310,'padron cfe'!A:A,0),1),"")</f>
        <v/>
      </c>
      <c r="Y310" s="4"/>
      <c r="Z310" s="4"/>
      <c r="AA310" s="4"/>
      <c r="AB310" s="4"/>
      <c r="AC310" s="6" t="s">
        <v>157</v>
      </c>
      <c r="AD310" s="4"/>
      <c r="AE310" s="4" t="str">
        <f t="shared" si="70"/>
        <v/>
      </c>
      <c r="AF310" s="4"/>
      <c r="AG310" s="4"/>
      <c r="AH310" s="4"/>
      <c r="AI310" s="2" t="str">
        <f>IFERROR(IF(INDEX(AI$1:AI309,MATCH(BT310,BT$1:BT309,0),1)=0,"",INDEX(AI$1:AI309,MATCH(BT310,BT$1:BT309,0),1)),"")</f>
        <v/>
      </c>
      <c r="AJ310" s="2" t="str">
        <f>IFERROR(IF(INDEX(AJ$1:AJ309,MATCH(BT310,BT$1:BT309,0),1)=0,"",INDEX(AJ$1:AJ309,MATCH(BT310,BT$1:BT309,0),1)),"")</f>
        <v/>
      </c>
      <c r="AK310" s="2" t="str">
        <f>IFERROR(IF(INDEX(AK$1:AK309,MATCH(BT310,BT$1:BT309,0),1)=0,"",INDEX(AK$1:AK309,MATCH(BT310,BT$1:BT309,0),1)),"")</f>
        <v/>
      </c>
      <c r="AL310" s="31"/>
      <c r="AM310" s="31"/>
      <c r="AN310" s="2"/>
      <c r="AO310" s="4"/>
      <c r="AP310" s="4"/>
      <c r="AQ310" s="4"/>
      <c r="AR310" s="4"/>
      <c r="AS310" s="4"/>
      <c r="AT310" s="4"/>
      <c r="AU310" s="4"/>
      <c r="AV310" s="4"/>
      <c r="AW310" s="4"/>
      <c r="AY310" s="7"/>
      <c r="AZ310" s="47"/>
      <c r="BA310" s="66"/>
      <c r="BB310" s="66"/>
      <c r="BC310" s="66"/>
      <c r="BD310" s="78"/>
      <c r="BE310" s="66"/>
      <c r="BF310" s="66"/>
      <c r="BG310" s="4"/>
      <c r="BH310" s="69"/>
      <c r="BI310" s="4"/>
      <c r="BJ310" s="4"/>
      <c r="BK310" s="9" t="s">
        <v>157</v>
      </c>
      <c r="BL310" s="7"/>
      <c r="BM310" s="7"/>
      <c r="BN310" s="7"/>
      <c r="BO310" s="286"/>
      <c r="BP310" s="22"/>
      <c r="BQ310" s="7" t="str">
        <f t="shared" ca="1" si="71"/>
        <v/>
      </c>
      <c r="BR310" s="75" t="str">
        <f t="shared" si="72"/>
        <v/>
      </c>
      <c r="BS310" s="75" t="str">
        <f t="shared" si="73"/>
        <v/>
      </c>
      <c r="BT310" s="5" t="str">
        <f t="shared" si="74"/>
        <v/>
      </c>
      <c r="BU310" s="79" t="str">
        <f t="shared" si="75"/>
        <v/>
      </c>
      <c r="BV310" s="79" t="str">
        <f t="shared" si="76"/>
        <v/>
      </c>
      <c r="BW310" s="79" t="str">
        <f t="shared" si="77"/>
        <v/>
      </c>
      <c r="CC310" s="4" t="str">
        <f>IF(IFERROR(VLOOKUP(C310,C311:C$1993,1,0),"")="","",COUNTIF(C:C,C310))</f>
        <v/>
      </c>
      <c r="CG310" s="5" t="str">
        <f>IF(B310="","",IF(CC310="",1+(MAX(CG$2:CG309)),""))</f>
        <v/>
      </c>
      <c r="CH310" s="5" t="str">
        <f t="shared" si="78"/>
        <v/>
      </c>
      <c r="CI310" s="5" t="str">
        <f t="shared" si="79"/>
        <v/>
      </c>
      <c r="CJ310" s="14" t="str">
        <f t="shared" si="80"/>
        <v/>
      </c>
      <c r="CK310" s="25"/>
      <c r="CL310" s="15"/>
      <c r="CM310" s="5" t="str">
        <f t="shared" si="83"/>
        <v/>
      </c>
      <c r="CP310" s="5" t="str">
        <f t="shared" si="82"/>
        <v/>
      </c>
      <c r="CQ310" s="5" t="str">
        <f>IF(BT310="","",IFERROR(IF(VLOOKUP(BT310,BT$2:BT309,1,0)=0,"",""),BT310))</f>
        <v/>
      </c>
      <c r="CR310" s="22" t="str">
        <f>IF(CQ310="","",(IFERROR(VLOOKUP(MID(CQ310,1,1),$DI$2:DM$28,3,0),0)+IFERROR(VLOOKUP(MID(CQ310,2,1),DI$2:DM$28,4,0),0)+IFERROR(VLOOKUP(MID(CQ310,3,1),DI$2:DM$28,5,0),0)+(ROW(CQ310)/1000000000000)))</f>
        <v/>
      </c>
      <c r="CT310" s="5">
        <v>309</v>
      </c>
      <c r="CU310" s="5" t="str">
        <f>IFERROR(VLOOKUP(CT310,CP$2:CQ1386,2,0),"")</f>
        <v/>
      </c>
      <c r="DO310" s="5" t="e">
        <f>IF(REPORTE!AH$2="si",IF(C310=VALUE(REPORTE!C$22),IF(SUM(DO311:DO$1993),CONCATENATE(INT(B310),", "),INT(B310)),""),IF(C310=VALUE(REPORTE!C$21),IF(SUM(DO311:DO$1993),CONCATENATE(INT(B310),", "),INT(B310)),""))</f>
        <v>#VALUE!</v>
      </c>
    </row>
    <row r="311" spans="1:119"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IF(F311="","",IFERROR(CONCATENATE("PEUA",VLOOKUP(ESTADO,REPORTE!AV$2:AW$33,2,0),DIDTRITO_FORM,CADER_FORM,IFERROR(INDEX(CA:CA,MATCH(DAY(F311),BZ:BZ,0),1),DAY(F311)),IFERROR(INDEX(CA:CA,MATCH(MONTH(F311),BZ:BZ,0),1),MONTH(F311)),YEAR(F311),G311),""))</f>
        <v/>
      </c>
      <c r="I311" s="4"/>
      <c r="J311" s="66"/>
      <c r="K311" s="66"/>
      <c r="L311" s="66"/>
      <c r="M311" s="2" t="str">
        <f>IFERROR(INDEX('padron cfe'!C:C,MATCH(DATOS!C311,'padron cfe'!A:A,0),1),"")</f>
        <v/>
      </c>
      <c r="N311" s="66" t="str">
        <f>IFERROR(IF(BT311="","",IF(INDEX(N$1:N310,MATCH(BT311,BT$1:BT310,0),1)=0,"",INDEX(N$1:N310,MATCH(BT311,BT$1:BT310,0),1))),"")</f>
        <v/>
      </c>
      <c r="O311" s="66" t="str">
        <f>IFERROR(IF(BT311="","",IF(INDEX(O$1:O310,MATCH(BT311,BT$1:BT310,0),1)=0,"",INDEX(O$1:O310,MATCH(BT311,BT$1:BT310,0),1))),"")</f>
        <v/>
      </c>
      <c r="P311" s="4"/>
      <c r="Q311" s="2"/>
      <c r="R311" s="66"/>
      <c r="T311" s="66"/>
      <c r="U311" s="5" t="str">
        <f>IFERROR(IF(INDEX(U$1:U310,MATCH(T311,T$1:T310,0),1)=0,"",INDEX(U$1:U310,MATCH(T311,T$1:T310,0),1)),"")</f>
        <v/>
      </c>
      <c r="V311" s="66"/>
      <c r="W311" s="5" t="str">
        <f>IFERROR(IF(INDEX(W$1:W310,MATCH(V311,V$1:V310,0),1)=0,"",INDEX(W$1:W310,MATCH(V311,V$1:V310,0),1)),"")</f>
        <v/>
      </c>
      <c r="X311" s="2" t="str">
        <f>IFERROR(INDEX('padron cfe'!D:D,MATCH(DATOS!C311,'padron cfe'!A:A,0),1),"")</f>
        <v/>
      </c>
      <c r="Y311" s="4"/>
      <c r="Z311" s="4"/>
      <c r="AA311" s="4"/>
      <c r="AB311" s="4"/>
      <c r="AC311" s="6" t="s">
        <v>157</v>
      </c>
      <c r="AD311" s="4"/>
      <c r="AE311" s="4" t="str">
        <f t="shared" si="70"/>
        <v/>
      </c>
      <c r="AF311" s="4"/>
      <c r="AG311" s="4"/>
      <c r="AH311" s="4"/>
      <c r="AI311" s="2" t="str">
        <f>IFERROR(IF(INDEX(AI$1:AI310,MATCH(BT311,BT$1:BT310,0),1)=0,"",INDEX(AI$1:AI310,MATCH(BT311,BT$1:BT310,0),1)),"")</f>
        <v/>
      </c>
      <c r="AJ311" s="2" t="str">
        <f>IFERROR(IF(INDEX(AJ$1:AJ310,MATCH(BT311,BT$1:BT310,0),1)=0,"",INDEX(AJ$1:AJ310,MATCH(BT311,BT$1:BT310,0),1)),"")</f>
        <v/>
      </c>
      <c r="AK311" s="2" t="str">
        <f>IFERROR(IF(INDEX(AK$1:AK310,MATCH(BT311,BT$1:BT310,0),1)=0,"",INDEX(AK$1:AK310,MATCH(BT311,BT$1:BT310,0),1)),"")</f>
        <v/>
      </c>
      <c r="AL311" s="31"/>
      <c r="AM311" s="31"/>
      <c r="AN311" s="2"/>
      <c r="AO311" s="4"/>
      <c r="AP311" s="4"/>
      <c r="AQ311" s="4"/>
      <c r="AR311" s="4"/>
      <c r="AS311" s="4"/>
      <c r="AT311" s="4"/>
      <c r="AU311" s="4"/>
      <c r="AV311" s="4"/>
      <c r="AW311" s="4"/>
      <c r="AY311" s="7"/>
      <c r="AZ311" s="47"/>
      <c r="BA311" s="66"/>
      <c r="BB311" s="66"/>
      <c r="BC311" s="66"/>
      <c r="BD311" s="78"/>
      <c r="BE311" s="66"/>
      <c r="BF311" s="66"/>
      <c r="BG311" s="4"/>
      <c r="BH311" s="69"/>
      <c r="BI311" s="4"/>
      <c r="BJ311" s="4"/>
      <c r="BK311" s="9"/>
      <c r="BL311" s="7"/>
      <c r="BM311" s="7"/>
      <c r="BN311" s="7"/>
      <c r="BO311" s="286"/>
      <c r="BP311" s="22"/>
      <c r="BQ311" s="7" t="str">
        <f t="shared" ca="1" si="71"/>
        <v/>
      </c>
      <c r="BR311" s="75" t="str">
        <f t="shared" si="72"/>
        <v/>
      </c>
      <c r="BS311" s="75" t="str">
        <f t="shared" si="73"/>
        <v/>
      </c>
      <c r="BT311" s="5" t="str">
        <f t="shared" si="74"/>
        <v/>
      </c>
      <c r="BU311" s="79" t="str">
        <f t="shared" si="75"/>
        <v/>
      </c>
      <c r="BV311" s="79" t="str">
        <f t="shared" si="76"/>
        <v/>
      </c>
      <c r="BW311" s="79" t="str">
        <f t="shared" si="77"/>
        <v/>
      </c>
      <c r="CC311" s="4" t="str">
        <f>IF(IFERROR(VLOOKUP(C311,C312:C$1993,1,0),"")="","",COUNTIF(C:C,C311))</f>
        <v/>
      </c>
      <c r="CG311" s="5" t="str">
        <f>IF(B311="","",IF(CC311="",1+(MAX(CG$2:CG310)),""))</f>
        <v/>
      </c>
      <c r="CH311" s="5" t="str">
        <f t="shared" si="78"/>
        <v/>
      </c>
      <c r="CI311" s="5" t="str">
        <f t="shared" si="79"/>
        <v/>
      </c>
      <c r="CJ311" s="14" t="str">
        <f t="shared" si="80"/>
        <v/>
      </c>
      <c r="CK311" s="25"/>
      <c r="CL311" s="15"/>
      <c r="CM311" s="5" t="str">
        <f t="shared" si="83"/>
        <v/>
      </c>
      <c r="CP311" s="5" t="str">
        <f t="shared" si="82"/>
        <v/>
      </c>
      <c r="CQ311" s="5" t="str">
        <f>IF(BT311="","",IFERROR(IF(VLOOKUP(BT311,BT$2:BT310,1,0)=0,"",""),BT311))</f>
        <v/>
      </c>
      <c r="CR311" s="22" t="str">
        <f>IF(CQ311="","",(IFERROR(VLOOKUP(MID(CQ311,1,1),$DI$2:DM$28,3,0),0)+IFERROR(VLOOKUP(MID(CQ311,2,1),DI$2:DM$28,4,0),0)+IFERROR(VLOOKUP(MID(CQ311,3,1),DI$2:DM$28,5,0),0)+(ROW(CQ311)/1000000000000)))</f>
        <v/>
      </c>
      <c r="CT311" s="5">
        <v>310</v>
      </c>
      <c r="CU311" s="5" t="str">
        <f>IFERROR(VLOOKUP(CT311,CP$2:CQ1387,2,0),"")</f>
        <v/>
      </c>
      <c r="DO311" s="5" t="e">
        <f>IF(REPORTE!AH$2="si",IF(C311=VALUE(REPORTE!C$22),IF(SUM(DO312:DO$1993),CONCATENATE(INT(B311),", "),INT(B311)),""),IF(C311=VALUE(REPORTE!C$21),IF(SUM(DO312:DO$1993),CONCATENATE(INT(B311),", "),INT(B311)),""))</f>
        <v>#VALUE!</v>
      </c>
    </row>
    <row r="312" spans="1:119"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IF(F312="","",IFERROR(CONCATENATE("PEUA",VLOOKUP(ESTADO,REPORTE!AV$2:AW$33,2,0),DIDTRITO_FORM,CADER_FORM,IFERROR(INDEX(CA:CA,MATCH(DAY(F312),BZ:BZ,0),1),DAY(F312)),IFERROR(INDEX(CA:CA,MATCH(MONTH(F312),BZ:BZ,0),1),MONTH(F312)),YEAR(F312),G312),""))</f>
        <v/>
      </c>
      <c r="I312" s="4"/>
      <c r="J312" s="66"/>
      <c r="K312" s="66"/>
      <c r="L312" s="66"/>
      <c r="M312" s="2" t="str">
        <f>IFERROR(INDEX('padron cfe'!C:C,MATCH(DATOS!C312,'padron cfe'!A:A,0),1),"")</f>
        <v/>
      </c>
      <c r="N312" s="66" t="str">
        <f>IFERROR(IF(BT312="","",IF(INDEX(N$1:N311,MATCH(BT312,BT$1:BT311,0),1)=0,"",INDEX(N$1:N311,MATCH(BT312,BT$1:BT311,0),1))),"")</f>
        <v/>
      </c>
      <c r="O312" s="66" t="str">
        <f>IFERROR(IF(BT312="","",IF(INDEX(O$1:O311,MATCH(BT312,BT$1:BT311,0),1)=0,"",INDEX(O$1:O311,MATCH(BT312,BT$1:BT311,0),1))),"")</f>
        <v/>
      </c>
      <c r="P312" s="4"/>
      <c r="Q312" s="2"/>
      <c r="R312" s="66"/>
      <c r="T312" s="66"/>
      <c r="U312" s="5" t="str">
        <f>IFERROR(IF(INDEX(U$1:U311,MATCH(T312,T$1:T311,0),1)=0,"",INDEX(U$1:U311,MATCH(T312,T$1:T311,0),1)),"")</f>
        <v/>
      </c>
      <c r="V312" s="66"/>
      <c r="W312" s="5" t="str">
        <f>IFERROR(IF(INDEX(W$1:W311,MATCH(V312,V$1:V311,0),1)=0,"",INDEX(W$1:W311,MATCH(V312,V$1:V311,0),1)),"")</f>
        <v/>
      </c>
      <c r="X312" s="2" t="str">
        <f>IFERROR(INDEX('padron cfe'!D:D,MATCH(DATOS!C312,'padron cfe'!A:A,0),1),"")</f>
        <v/>
      </c>
      <c r="Y312" s="4"/>
      <c r="Z312" s="4"/>
      <c r="AA312" s="4"/>
      <c r="AB312" s="4"/>
      <c r="AC312" s="6" t="s">
        <v>157</v>
      </c>
      <c r="AD312" s="4"/>
      <c r="AE312" s="4" t="str">
        <f t="shared" si="70"/>
        <v/>
      </c>
      <c r="AF312" s="4"/>
      <c r="AG312" s="4"/>
      <c r="AH312" s="4"/>
      <c r="AI312" s="2" t="str">
        <f>IFERROR(IF(INDEX(AI$1:AI311,MATCH(BT312,BT$1:BT311,0),1)=0,"",INDEX(AI$1:AI311,MATCH(BT312,BT$1:BT311,0),1)),"")</f>
        <v/>
      </c>
      <c r="AJ312" s="2" t="str">
        <f>IFERROR(IF(INDEX(AJ$1:AJ311,MATCH(BT312,BT$1:BT311,0),1)=0,"",INDEX(AJ$1:AJ311,MATCH(BT312,BT$1:BT311,0),1)),"")</f>
        <v/>
      </c>
      <c r="AK312" s="2" t="str">
        <f>IFERROR(IF(INDEX(AK$1:AK311,MATCH(BT312,BT$1:BT311,0),1)=0,"",INDEX(AK$1:AK311,MATCH(BT312,BT$1:BT311,0),1)),"")</f>
        <v/>
      </c>
      <c r="AL312" s="31"/>
      <c r="AM312" s="31"/>
      <c r="AN312" s="2"/>
      <c r="AO312" s="4"/>
      <c r="AP312" s="4"/>
      <c r="AQ312" s="4"/>
      <c r="AR312" s="4"/>
      <c r="AS312" s="4"/>
      <c r="AT312" s="4"/>
      <c r="AU312" s="4"/>
      <c r="AV312" s="4"/>
      <c r="AW312" s="4"/>
      <c r="AY312" s="7"/>
      <c r="AZ312" s="47"/>
      <c r="BA312" s="66"/>
      <c r="BB312" s="66"/>
      <c r="BC312" s="66"/>
      <c r="BD312" s="78"/>
      <c r="BE312" s="66"/>
      <c r="BF312" s="66"/>
      <c r="BG312" s="4"/>
      <c r="BH312" s="69"/>
      <c r="BI312" s="4"/>
      <c r="BJ312" s="4"/>
      <c r="BK312" s="9" t="s">
        <v>157</v>
      </c>
      <c r="BL312" s="7"/>
      <c r="BM312" s="7"/>
      <c r="BN312" s="7"/>
      <c r="BO312" s="286"/>
      <c r="BP312" s="22"/>
      <c r="BQ312" s="7" t="str">
        <f t="shared" ca="1" si="71"/>
        <v/>
      </c>
      <c r="BR312" s="75" t="str">
        <f t="shared" si="72"/>
        <v/>
      </c>
      <c r="BS312" s="75" t="str">
        <f t="shared" si="73"/>
        <v/>
      </c>
      <c r="BT312" s="5" t="str">
        <f t="shared" si="74"/>
        <v/>
      </c>
      <c r="BU312" s="79" t="str">
        <f t="shared" si="75"/>
        <v/>
      </c>
      <c r="BV312" s="79" t="str">
        <f t="shared" si="76"/>
        <v/>
      </c>
      <c r="BW312" s="79" t="str">
        <f t="shared" si="77"/>
        <v/>
      </c>
      <c r="CC312" s="4" t="str">
        <f>IF(IFERROR(VLOOKUP(C312,C313:C$1993,1,0),"")="","",COUNTIF(C:C,C312))</f>
        <v/>
      </c>
      <c r="CG312" s="5" t="str">
        <f>IF(B312="","",IF(CC312="",1+(MAX(CG$2:CG311)),""))</f>
        <v/>
      </c>
      <c r="CH312" s="5" t="str">
        <f t="shared" si="78"/>
        <v/>
      </c>
      <c r="CI312" s="5" t="str">
        <f t="shared" si="79"/>
        <v/>
      </c>
      <c r="CJ312" s="14" t="str">
        <f t="shared" si="80"/>
        <v/>
      </c>
      <c r="CK312" s="25"/>
      <c r="CL312" s="15"/>
      <c r="CM312" s="5" t="str">
        <f t="shared" si="83"/>
        <v/>
      </c>
      <c r="CP312" s="5" t="str">
        <f t="shared" si="82"/>
        <v/>
      </c>
      <c r="CQ312" s="5" t="str">
        <f>IF(BT312="","",IFERROR(IF(VLOOKUP(BT312,BT$2:BT311,1,0)=0,"",""),BT312))</f>
        <v/>
      </c>
      <c r="CR312" s="22" t="str">
        <f>IF(CQ312="","",(IFERROR(VLOOKUP(MID(CQ312,1,1),$DI$2:DM$28,3,0),0)+IFERROR(VLOOKUP(MID(CQ312,2,1),DI$2:DM$28,4,0),0)+IFERROR(VLOOKUP(MID(CQ312,3,1),DI$2:DM$28,5,0),0)+(ROW(CQ312)/1000000000000)))</f>
        <v/>
      </c>
      <c r="CT312" s="5">
        <v>311</v>
      </c>
      <c r="CU312" s="5" t="str">
        <f>IFERROR(VLOOKUP(CT312,CP$2:CQ1388,2,0),"")</f>
        <v/>
      </c>
      <c r="DO312" s="5" t="e">
        <f>IF(REPORTE!AH$2="si",IF(C312=VALUE(REPORTE!C$22),IF(SUM(DO313:DO$1993),CONCATENATE(INT(B312),", "),INT(B312)),""),IF(C312=VALUE(REPORTE!C$21),IF(SUM(DO313:DO$1993),CONCATENATE(INT(B312),", "),INT(B312)),""))</f>
        <v>#VALUE!</v>
      </c>
    </row>
    <row r="313" spans="1:119"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IF(F313="","",IFERROR(CONCATENATE("PEUA",VLOOKUP(ESTADO,REPORTE!AV$2:AW$33,2,0),DIDTRITO_FORM,CADER_FORM,IFERROR(INDEX(CA:CA,MATCH(DAY(F313),BZ:BZ,0),1),DAY(F313)),IFERROR(INDEX(CA:CA,MATCH(MONTH(F313),BZ:BZ,0),1),MONTH(F313)),YEAR(F313),G313),""))</f>
        <v/>
      </c>
      <c r="I313" s="4"/>
      <c r="J313" s="66"/>
      <c r="K313" s="66"/>
      <c r="L313" s="66"/>
      <c r="M313" s="2" t="str">
        <f>IFERROR(INDEX('padron cfe'!C:C,MATCH(DATOS!C313,'padron cfe'!A:A,0),1),"")</f>
        <v/>
      </c>
      <c r="N313" s="66" t="str">
        <f>IFERROR(IF(BT313="","",IF(INDEX(N$1:N312,MATCH(BT313,BT$1:BT312,0),1)=0,"",INDEX(N$1:N312,MATCH(BT313,BT$1:BT312,0),1))),"")</f>
        <v/>
      </c>
      <c r="O313" s="66" t="str">
        <f>IFERROR(IF(BT313="","",IF(INDEX(O$1:O312,MATCH(BT313,BT$1:BT312,0),1)=0,"",INDEX(O$1:O312,MATCH(BT313,BT$1:BT312,0),1))),"")</f>
        <v/>
      </c>
      <c r="P313" s="4"/>
      <c r="Q313" s="2"/>
      <c r="R313" s="66"/>
      <c r="T313" s="66"/>
      <c r="U313" s="5" t="str">
        <f>IFERROR(IF(INDEX(U$1:U312,MATCH(T313,T$1:T312,0),1)=0,"",INDEX(U$1:U312,MATCH(T313,T$1:T312,0),1)),"")</f>
        <v/>
      </c>
      <c r="V313" s="66"/>
      <c r="W313" s="5" t="str">
        <f>IFERROR(IF(INDEX(W$1:W312,MATCH(V313,V$1:V312,0),1)=0,"",INDEX(W$1:W312,MATCH(V313,V$1:V312,0),1)),"")</f>
        <v/>
      </c>
      <c r="X313" s="2" t="str">
        <f>IFERROR(INDEX('padron cfe'!D:D,MATCH(DATOS!C313,'padron cfe'!A:A,0),1),"")</f>
        <v/>
      </c>
      <c r="Y313" s="4"/>
      <c r="Z313" s="4"/>
      <c r="AA313" s="4"/>
      <c r="AB313" s="4"/>
      <c r="AC313" s="6" t="s">
        <v>157</v>
      </c>
      <c r="AD313" s="4"/>
      <c r="AE313" s="4" t="str">
        <f t="shared" si="70"/>
        <v/>
      </c>
      <c r="AF313" s="4"/>
      <c r="AG313" s="4"/>
      <c r="AH313" s="4"/>
      <c r="AI313" s="2" t="str">
        <f>IFERROR(IF(INDEX(AI$1:AI312,MATCH(BT313,BT$1:BT312,0),1)=0,"",INDEX(AI$1:AI312,MATCH(BT313,BT$1:BT312,0),1)),"")</f>
        <v/>
      </c>
      <c r="AJ313" s="2" t="str">
        <f>IFERROR(IF(INDEX(AJ$1:AJ312,MATCH(BT313,BT$1:BT312,0),1)=0,"",INDEX(AJ$1:AJ312,MATCH(BT313,BT$1:BT312,0),1)),"")</f>
        <v/>
      </c>
      <c r="AK313" s="2" t="str">
        <f>IFERROR(IF(INDEX(AK$1:AK312,MATCH(BT313,BT$1:BT312,0),1)=0,"",INDEX(AK$1:AK312,MATCH(BT313,BT$1:BT312,0),1)),"")</f>
        <v/>
      </c>
      <c r="AL313" s="31"/>
      <c r="AM313" s="31"/>
      <c r="AN313" s="2"/>
      <c r="AO313" s="4"/>
      <c r="AP313" s="4"/>
      <c r="AQ313" s="4"/>
      <c r="AR313" s="4"/>
      <c r="AS313" s="4"/>
      <c r="AT313" s="4"/>
      <c r="AU313" s="4"/>
      <c r="AV313" s="4"/>
      <c r="AW313" s="4"/>
      <c r="AY313" s="7"/>
      <c r="AZ313" s="47"/>
      <c r="BA313" s="66"/>
      <c r="BB313" s="66"/>
      <c r="BC313" s="66"/>
      <c r="BD313" s="78"/>
      <c r="BE313" s="66"/>
      <c r="BF313" s="66"/>
      <c r="BG313" s="4"/>
      <c r="BH313" s="69"/>
      <c r="BI313" s="4"/>
      <c r="BJ313" s="4"/>
      <c r="BK313" s="9"/>
      <c r="BL313" s="7"/>
      <c r="BM313" s="7"/>
      <c r="BN313" s="7"/>
      <c r="BO313" s="286"/>
      <c r="BP313" s="22"/>
      <c r="BQ313" s="7" t="str">
        <f t="shared" ca="1" si="71"/>
        <v/>
      </c>
      <c r="BR313" s="75" t="str">
        <f t="shared" si="72"/>
        <v/>
      </c>
      <c r="BS313" s="75" t="str">
        <f t="shared" si="73"/>
        <v/>
      </c>
      <c r="BT313" s="5" t="str">
        <f t="shared" si="74"/>
        <v/>
      </c>
      <c r="BU313" s="79" t="str">
        <f t="shared" si="75"/>
        <v/>
      </c>
      <c r="BV313" s="79" t="str">
        <f t="shared" si="76"/>
        <v/>
      </c>
      <c r="BW313" s="79" t="str">
        <f t="shared" si="77"/>
        <v/>
      </c>
      <c r="CC313" s="4" t="str">
        <f>IF(IFERROR(VLOOKUP(C313,C314:C$1993,1,0),"")="","",COUNTIF(C:C,C313))</f>
        <v/>
      </c>
      <c r="CG313" s="5" t="str">
        <f>IF(B313="","",IF(CC313="",1+(MAX(CG$2:CG312)),""))</f>
        <v/>
      </c>
      <c r="CH313" s="5" t="str">
        <f t="shared" si="78"/>
        <v/>
      </c>
      <c r="CI313" s="5" t="str">
        <f t="shared" si="79"/>
        <v/>
      </c>
      <c r="CJ313" s="14" t="str">
        <f t="shared" si="80"/>
        <v/>
      </c>
      <c r="CK313" s="25"/>
      <c r="CL313" s="15"/>
      <c r="CM313" s="5" t="str">
        <f t="shared" si="83"/>
        <v/>
      </c>
      <c r="CP313" s="5" t="str">
        <f t="shared" si="82"/>
        <v/>
      </c>
      <c r="CQ313" s="5" t="str">
        <f>IF(BT313="","",IFERROR(IF(VLOOKUP(BT313,BT$2:BT312,1,0)=0,"",""),BT313))</f>
        <v/>
      </c>
      <c r="CR313" s="22" t="str">
        <f>IF(CQ313="","",(IFERROR(VLOOKUP(MID(CQ313,1,1),$DI$2:DM$28,3,0),0)+IFERROR(VLOOKUP(MID(CQ313,2,1),DI$2:DM$28,4,0),0)+IFERROR(VLOOKUP(MID(CQ313,3,1),DI$2:DM$28,5,0),0)+(ROW(CQ313)/1000000000000)))</f>
        <v/>
      </c>
      <c r="CT313" s="5">
        <v>312</v>
      </c>
      <c r="CU313" s="5" t="str">
        <f>IFERROR(VLOOKUP(CT313,CP$2:CQ1389,2,0),"")</f>
        <v/>
      </c>
      <c r="DO313" s="5" t="e">
        <f>IF(REPORTE!AH$2="si",IF(C313=VALUE(REPORTE!C$22),IF(SUM(DO314:DO$1993),CONCATENATE(INT(B313),", "),INT(B313)),""),IF(C313=VALUE(REPORTE!C$21),IF(SUM(DO314:DO$1993),CONCATENATE(INT(B313),", "),INT(B313)),""))</f>
        <v>#VALUE!</v>
      </c>
    </row>
    <row r="314" spans="1:119"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IF(F314="","",IFERROR(CONCATENATE("PEUA",VLOOKUP(ESTADO,REPORTE!AV$2:AW$33,2,0),DIDTRITO_FORM,CADER_FORM,IFERROR(INDEX(CA:CA,MATCH(DAY(F314),BZ:BZ,0),1),DAY(F314)),IFERROR(INDEX(CA:CA,MATCH(MONTH(F314),BZ:BZ,0),1),MONTH(F314)),YEAR(F314),G314),""))</f>
        <v/>
      </c>
      <c r="I314" s="4"/>
      <c r="J314" s="66"/>
      <c r="K314" s="66"/>
      <c r="L314" s="66"/>
      <c r="M314" s="2" t="str">
        <f>IFERROR(INDEX('padron cfe'!C:C,MATCH(DATOS!C314,'padron cfe'!A:A,0),1),"")</f>
        <v/>
      </c>
      <c r="N314" s="66" t="str">
        <f>IFERROR(IF(BT314="","",IF(INDEX(N$1:N313,MATCH(BT314,BT$1:BT313,0),1)=0,"",INDEX(N$1:N313,MATCH(BT314,BT$1:BT313,0),1))),"")</f>
        <v/>
      </c>
      <c r="O314" s="66" t="str">
        <f>IFERROR(IF(BT314="","",IF(INDEX(O$1:O313,MATCH(BT314,BT$1:BT313,0),1)=0,"",INDEX(O$1:O313,MATCH(BT314,BT$1:BT313,0),1))),"")</f>
        <v/>
      </c>
      <c r="P314" s="4"/>
      <c r="Q314" s="2"/>
      <c r="R314" s="66"/>
      <c r="T314" s="66"/>
      <c r="U314" s="5" t="str">
        <f>IFERROR(IF(INDEX(U$1:U313,MATCH(T314,T$1:T313,0),1)=0,"",INDEX(U$1:U313,MATCH(T314,T$1:T313,0),1)),"")</f>
        <v/>
      </c>
      <c r="V314" s="66"/>
      <c r="W314" s="5" t="str">
        <f>IFERROR(IF(INDEX(W$1:W313,MATCH(V314,V$1:V313,0),1)=0,"",INDEX(W$1:W313,MATCH(V314,V$1:V313,0),1)),"")</f>
        <v/>
      </c>
      <c r="X314" s="2" t="str">
        <f>IFERROR(INDEX('padron cfe'!D:D,MATCH(DATOS!C314,'padron cfe'!A:A,0),1),"")</f>
        <v/>
      </c>
      <c r="Y314" s="4"/>
      <c r="Z314" s="4"/>
      <c r="AA314" s="4"/>
      <c r="AB314" s="4"/>
      <c r="AC314" s="6" t="s">
        <v>157</v>
      </c>
      <c r="AD314" s="4"/>
      <c r="AE314" s="4" t="str">
        <f t="shared" si="70"/>
        <v/>
      </c>
      <c r="AF314" s="4"/>
      <c r="AG314" s="4"/>
      <c r="AH314" s="4"/>
      <c r="AI314" s="2" t="str">
        <f>IFERROR(IF(INDEX(AI$1:AI313,MATCH(BT314,BT$1:BT313,0),1)=0,"",INDEX(AI$1:AI313,MATCH(BT314,BT$1:BT313,0),1)),"")</f>
        <v/>
      </c>
      <c r="AJ314" s="2" t="str">
        <f>IFERROR(IF(INDEX(AJ$1:AJ313,MATCH(BT314,BT$1:BT313,0),1)=0,"",INDEX(AJ$1:AJ313,MATCH(BT314,BT$1:BT313,0),1)),"")</f>
        <v/>
      </c>
      <c r="AK314" s="2" t="str">
        <f>IFERROR(IF(INDEX(AK$1:AK313,MATCH(BT314,BT$1:BT313,0),1)=0,"",INDEX(AK$1:AK313,MATCH(BT314,BT$1:BT313,0),1)),"")</f>
        <v/>
      </c>
      <c r="AL314" s="31"/>
      <c r="AM314" s="31"/>
      <c r="AN314" s="2"/>
      <c r="AO314" s="4"/>
      <c r="AP314" s="4"/>
      <c r="AQ314" s="4"/>
      <c r="AR314" s="4"/>
      <c r="AS314" s="4"/>
      <c r="AT314" s="4"/>
      <c r="AU314" s="4"/>
      <c r="AV314" s="4"/>
      <c r="AW314" s="4"/>
      <c r="AY314" s="7"/>
      <c r="AZ314" s="47"/>
      <c r="BA314" s="66"/>
      <c r="BB314" s="66"/>
      <c r="BC314" s="66"/>
      <c r="BD314" s="78"/>
      <c r="BE314" s="66"/>
      <c r="BF314" s="66"/>
      <c r="BG314" s="4"/>
      <c r="BH314" s="69"/>
      <c r="BI314" s="4"/>
      <c r="BJ314" s="4"/>
      <c r="BK314" s="9" t="s">
        <v>157</v>
      </c>
      <c r="BL314" s="7"/>
      <c r="BM314" s="7"/>
      <c r="BN314" s="7"/>
      <c r="BO314" s="286"/>
      <c r="BP314" s="22"/>
      <c r="BQ314" s="7" t="str">
        <f t="shared" ca="1" si="71"/>
        <v/>
      </c>
      <c r="BR314" s="75" t="str">
        <f t="shared" si="72"/>
        <v/>
      </c>
      <c r="BS314" s="75" t="str">
        <f t="shared" si="73"/>
        <v/>
      </c>
      <c r="BT314" s="5" t="str">
        <f t="shared" si="74"/>
        <v/>
      </c>
      <c r="BU314" s="79" t="str">
        <f t="shared" si="75"/>
        <v/>
      </c>
      <c r="BV314" s="79" t="str">
        <f t="shared" si="76"/>
        <v/>
      </c>
      <c r="BW314" s="79" t="str">
        <f t="shared" si="77"/>
        <v/>
      </c>
      <c r="CC314" s="4" t="str">
        <f>IF(IFERROR(VLOOKUP(C314,C315:C$1993,1,0),"")="","",COUNTIF(C:C,C314))</f>
        <v/>
      </c>
      <c r="CG314" s="5" t="str">
        <f>IF(B314="","",IF(CC314="",1+(MAX(CG$2:CG313)),""))</f>
        <v/>
      </c>
      <c r="CH314" s="5" t="str">
        <f t="shared" si="78"/>
        <v/>
      </c>
      <c r="CI314" s="5" t="str">
        <f t="shared" si="79"/>
        <v/>
      </c>
      <c r="CJ314" s="14" t="str">
        <f t="shared" si="80"/>
        <v/>
      </c>
      <c r="CK314" s="25"/>
      <c r="CL314" s="15"/>
      <c r="CM314" s="5" t="str">
        <f t="shared" si="83"/>
        <v/>
      </c>
      <c r="CP314" s="5" t="str">
        <f t="shared" si="82"/>
        <v/>
      </c>
      <c r="CQ314" s="5" t="str">
        <f>IF(BT314="","",IFERROR(IF(VLOOKUP(BT314,BT$2:BT313,1,0)=0,"",""),BT314))</f>
        <v/>
      </c>
      <c r="CR314" s="22" t="str">
        <f>IF(CQ314="","",(IFERROR(VLOOKUP(MID(CQ314,1,1),$DI$2:DM$28,3,0),0)+IFERROR(VLOOKUP(MID(CQ314,2,1),DI$2:DM$28,4,0),0)+IFERROR(VLOOKUP(MID(CQ314,3,1),DI$2:DM$28,5,0),0)+(ROW(CQ314)/1000000000000)))</f>
        <v/>
      </c>
      <c r="CT314" s="5">
        <v>313</v>
      </c>
      <c r="CU314" s="5" t="str">
        <f>IFERROR(VLOOKUP(CT314,CP$2:CQ1390,2,0),"")</f>
        <v/>
      </c>
      <c r="DO314" s="5" t="e">
        <f>IF(REPORTE!AH$2="si",IF(C314=VALUE(REPORTE!C$22),IF(SUM(DO315:DO$1993),CONCATENATE(INT(B314),", "),INT(B314)),""),IF(C314=VALUE(REPORTE!C$21),IF(SUM(DO315:DO$1993),CONCATENATE(INT(B314),", "),INT(B314)),""))</f>
        <v>#VALUE!</v>
      </c>
    </row>
    <row r="315" spans="1:119"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IF(F315="","",IFERROR(CONCATENATE("PEUA",VLOOKUP(ESTADO,REPORTE!AV$2:AW$33,2,0),DIDTRITO_FORM,CADER_FORM,IFERROR(INDEX(CA:CA,MATCH(DAY(F315),BZ:BZ,0),1),DAY(F315)),IFERROR(INDEX(CA:CA,MATCH(MONTH(F315),BZ:BZ,0),1),MONTH(F315)),YEAR(F315),G315),""))</f>
        <v/>
      </c>
      <c r="I315" s="4"/>
      <c r="J315" s="66"/>
      <c r="K315" s="66"/>
      <c r="L315" s="66"/>
      <c r="M315" s="2" t="str">
        <f>IFERROR(INDEX('padron cfe'!C:C,MATCH(DATOS!C315,'padron cfe'!A:A,0),1),"")</f>
        <v/>
      </c>
      <c r="N315" s="66" t="str">
        <f>IFERROR(IF(BT315="","",IF(INDEX(N$1:N314,MATCH(BT315,BT$1:BT314,0),1)=0,"",INDEX(N$1:N314,MATCH(BT315,BT$1:BT314,0),1))),"")</f>
        <v/>
      </c>
      <c r="O315" s="66" t="str">
        <f>IFERROR(IF(BT315="","",IF(INDEX(O$1:O314,MATCH(BT315,BT$1:BT314,0),1)=0,"",INDEX(O$1:O314,MATCH(BT315,BT$1:BT314,0),1))),"")</f>
        <v/>
      </c>
      <c r="P315" s="4"/>
      <c r="Q315" s="2"/>
      <c r="R315" s="66"/>
      <c r="T315" s="66"/>
      <c r="U315" s="5" t="str">
        <f>IFERROR(IF(INDEX(U$1:U314,MATCH(T315,T$1:T314,0),1)=0,"",INDEX(U$1:U314,MATCH(T315,T$1:T314,0),1)),"")</f>
        <v/>
      </c>
      <c r="V315" s="66"/>
      <c r="W315" s="5" t="str">
        <f>IFERROR(IF(INDEX(W$1:W314,MATCH(V315,V$1:V314,0),1)=0,"",INDEX(W$1:W314,MATCH(V315,V$1:V314,0),1)),"")</f>
        <v/>
      </c>
      <c r="X315" s="2" t="str">
        <f>IFERROR(INDEX('padron cfe'!D:D,MATCH(DATOS!C315,'padron cfe'!A:A,0),1),"")</f>
        <v/>
      </c>
      <c r="Y315" s="4"/>
      <c r="Z315" s="4"/>
      <c r="AA315" s="4"/>
      <c r="AB315" s="4"/>
      <c r="AC315" s="6" t="s">
        <v>157</v>
      </c>
      <c r="AD315" s="4"/>
      <c r="AE315" s="4" t="str">
        <f t="shared" si="70"/>
        <v/>
      </c>
      <c r="AF315" s="4"/>
      <c r="AG315" s="4"/>
      <c r="AH315" s="4"/>
      <c r="AI315" s="2" t="str">
        <f>IFERROR(IF(INDEX(AI$1:AI314,MATCH(BT315,BT$1:BT314,0),1)=0,"",INDEX(AI$1:AI314,MATCH(BT315,BT$1:BT314,0),1)),"")</f>
        <v/>
      </c>
      <c r="AJ315" s="2" t="str">
        <f>IFERROR(IF(INDEX(AJ$1:AJ314,MATCH(BT315,BT$1:BT314,0),1)=0,"",INDEX(AJ$1:AJ314,MATCH(BT315,BT$1:BT314,0),1)),"")</f>
        <v/>
      </c>
      <c r="AK315" s="2" t="str">
        <f>IFERROR(IF(INDEX(AK$1:AK314,MATCH(BT315,BT$1:BT314,0),1)=0,"",INDEX(AK$1:AK314,MATCH(BT315,BT$1:BT314,0),1)),"")</f>
        <v/>
      </c>
      <c r="AL315" s="31"/>
      <c r="AM315" s="31"/>
      <c r="AN315" s="2"/>
      <c r="AO315" s="4"/>
      <c r="AP315" s="4"/>
      <c r="AQ315" s="4"/>
      <c r="AR315" s="4"/>
      <c r="AS315" s="4"/>
      <c r="AT315" s="4"/>
      <c r="AU315" s="4"/>
      <c r="AV315" s="4"/>
      <c r="AW315" s="4"/>
      <c r="AY315" s="7"/>
      <c r="AZ315" s="47"/>
      <c r="BA315" s="66"/>
      <c r="BB315" s="66"/>
      <c r="BC315" s="66"/>
      <c r="BD315" s="78"/>
      <c r="BE315" s="66"/>
      <c r="BF315" s="66"/>
      <c r="BG315" s="4"/>
      <c r="BH315" s="69"/>
      <c r="BI315" s="4"/>
      <c r="BJ315" s="4"/>
      <c r="BK315" s="9"/>
      <c r="BL315" s="7"/>
      <c r="BM315" s="7"/>
      <c r="BN315" s="7"/>
      <c r="BO315" s="286"/>
      <c r="BP315" s="22"/>
      <c r="BQ315" s="7" t="str">
        <f t="shared" ca="1" si="71"/>
        <v/>
      </c>
      <c r="BR315" s="75" t="str">
        <f t="shared" si="72"/>
        <v/>
      </c>
      <c r="BS315" s="75" t="str">
        <f t="shared" si="73"/>
        <v/>
      </c>
      <c r="BT315" s="5" t="str">
        <f t="shared" si="74"/>
        <v/>
      </c>
      <c r="BU315" s="79" t="str">
        <f t="shared" si="75"/>
        <v/>
      </c>
      <c r="BV315" s="79" t="str">
        <f t="shared" si="76"/>
        <v/>
      </c>
      <c r="BW315" s="79" t="str">
        <f t="shared" si="77"/>
        <v/>
      </c>
      <c r="CC315" s="4" t="str">
        <f>IF(IFERROR(VLOOKUP(C315,C316:C$1993,1,0),"")="","",COUNTIF(C:C,C315))</f>
        <v/>
      </c>
      <c r="CG315" s="5" t="str">
        <f>IF(B315="","",IF(CC315="",1+(MAX(CG$2:CG314)),""))</f>
        <v/>
      </c>
      <c r="CH315" s="5" t="str">
        <f t="shared" si="78"/>
        <v/>
      </c>
      <c r="CI315" s="5" t="str">
        <f t="shared" si="79"/>
        <v/>
      </c>
      <c r="CJ315" s="14" t="str">
        <f t="shared" si="80"/>
        <v/>
      </c>
      <c r="CK315" s="25"/>
      <c r="CL315" s="15"/>
      <c r="CM315" s="5" t="str">
        <f t="shared" si="83"/>
        <v/>
      </c>
      <c r="CP315" s="5" t="str">
        <f t="shared" si="82"/>
        <v/>
      </c>
      <c r="CQ315" s="5" t="str">
        <f>IF(BT315="","",IFERROR(IF(VLOOKUP(BT315,BT$2:BT314,1,0)=0,"",""),BT315))</f>
        <v/>
      </c>
      <c r="CR315" s="22" t="str">
        <f>IF(CQ315="","",(IFERROR(VLOOKUP(MID(CQ315,1,1),$DI$2:DM$28,3,0),0)+IFERROR(VLOOKUP(MID(CQ315,2,1),DI$2:DM$28,4,0),0)+IFERROR(VLOOKUP(MID(CQ315,3,1),DI$2:DM$28,5,0),0)+(ROW(CQ315)/1000000000000)))</f>
        <v/>
      </c>
      <c r="CT315" s="5">
        <v>314</v>
      </c>
      <c r="CU315" s="5" t="str">
        <f>IFERROR(VLOOKUP(CT315,CP$2:CQ1391,2,0),"")</f>
        <v/>
      </c>
      <c r="DO315" s="5" t="e">
        <f>IF(REPORTE!AH$2="si",IF(C315=VALUE(REPORTE!C$22),IF(SUM(DO316:DO$1993),CONCATENATE(INT(B315),", "),INT(B315)),""),IF(C315=VALUE(REPORTE!C$21),IF(SUM(DO316:DO$1993),CONCATENATE(INT(B315),", "),INT(B315)),""))</f>
        <v>#VALUE!</v>
      </c>
    </row>
    <row r="316" spans="1:119"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IF(F316="","",IFERROR(CONCATENATE("PEUA",VLOOKUP(ESTADO,REPORTE!AV$2:AW$33,2,0),DIDTRITO_FORM,CADER_FORM,IFERROR(INDEX(CA:CA,MATCH(DAY(F316),BZ:BZ,0),1),DAY(F316)),IFERROR(INDEX(CA:CA,MATCH(MONTH(F316),BZ:BZ,0),1),MONTH(F316)),YEAR(F316),G316),""))</f>
        <v/>
      </c>
      <c r="I316" s="4"/>
      <c r="J316" s="66"/>
      <c r="K316" s="66"/>
      <c r="L316" s="66"/>
      <c r="M316" s="2" t="str">
        <f>IFERROR(INDEX('padron cfe'!C:C,MATCH(DATOS!C316,'padron cfe'!A:A,0),1),"")</f>
        <v/>
      </c>
      <c r="N316" s="66" t="str">
        <f>IFERROR(IF(BT316="","",IF(INDEX(N$1:N315,MATCH(BT316,BT$1:BT315,0),1)=0,"",INDEX(N$1:N315,MATCH(BT316,BT$1:BT315,0),1))),"")</f>
        <v/>
      </c>
      <c r="O316" s="66" t="str">
        <f>IFERROR(IF(BT316="","",IF(INDEX(O$1:O315,MATCH(BT316,BT$1:BT315,0),1)=0,"",INDEX(O$1:O315,MATCH(BT316,BT$1:BT315,0),1))),"")</f>
        <v/>
      </c>
      <c r="P316" s="4"/>
      <c r="Q316" s="2"/>
      <c r="R316" s="66"/>
      <c r="T316" s="66"/>
      <c r="U316" s="5" t="str">
        <f>IFERROR(IF(INDEX(U$1:U315,MATCH(T316,T$1:T315,0),1)=0,"",INDEX(U$1:U315,MATCH(T316,T$1:T315,0),1)),"")</f>
        <v/>
      </c>
      <c r="V316" s="66"/>
      <c r="W316" s="5" t="str">
        <f>IFERROR(IF(INDEX(W$1:W315,MATCH(V316,V$1:V315,0),1)=0,"",INDEX(W$1:W315,MATCH(V316,V$1:V315,0),1)),"")</f>
        <v/>
      </c>
      <c r="X316" s="2" t="str">
        <f>IFERROR(INDEX('padron cfe'!D:D,MATCH(DATOS!C316,'padron cfe'!A:A,0),1),"")</f>
        <v/>
      </c>
      <c r="Y316" s="4"/>
      <c r="Z316" s="4"/>
      <c r="AA316" s="4"/>
      <c r="AB316" s="4"/>
      <c r="AC316" s="6" t="s">
        <v>157</v>
      </c>
      <c r="AD316" s="4"/>
      <c r="AE316" s="4" t="str">
        <f t="shared" si="70"/>
        <v/>
      </c>
      <c r="AF316" s="4"/>
      <c r="AG316" s="4"/>
      <c r="AH316" s="4"/>
      <c r="AI316" s="2" t="str">
        <f>IFERROR(IF(INDEX(AI$1:AI315,MATCH(BT316,BT$1:BT315,0),1)=0,"",INDEX(AI$1:AI315,MATCH(BT316,BT$1:BT315,0),1)),"")</f>
        <v/>
      </c>
      <c r="AJ316" s="2" t="str">
        <f>IFERROR(IF(INDEX(AJ$1:AJ315,MATCH(BT316,BT$1:BT315,0),1)=0,"",INDEX(AJ$1:AJ315,MATCH(BT316,BT$1:BT315,0),1)),"")</f>
        <v/>
      </c>
      <c r="AK316" s="2" t="str">
        <f>IFERROR(IF(INDEX(AK$1:AK315,MATCH(BT316,BT$1:BT315,0),1)=0,"",INDEX(AK$1:AK315,MATCH(BT316,BT$1:BT315,0),1)),"")</f>
        <v/>
      </c>
      <c r="AL316" s="31"/>
      <c r="AM316" s="31"/>
      <c r="AN316" s="2"/>
      <c r="AO316" s="4"/>
      <c r="AP316" s="4"/>
      <c r="AQ316" s="4"/>
      <c r="AR316" s="4"/>
      <c r="AS316" s="4"/>
      <c r="AT316" s="4"/>
      <c r="AU316" s="4"/>
      <c r="AV316" s="4"/>
      <c r="AW316" s="4"/>
      <c r="AY316" s="7"/>
      <c r="AZ316" s="47"/>
      <c r="BA316" s="66"/>
      <c r="BB316" s="66"/>
      <c r="BC316" s="66"/>
      <c r="BD316" s="78"/>
      <c r="BE316" s="66"/>
      <c r="BF316" s="66"/>
      <c r="BG316" s="4"/>
      <c r="BH316" s="69"/>
      <c r="BI316" s="4"/>
      <c r="BJ316" s="4"/>
      <c r="BK316" s="9" t="s">
        <v>157</v>
      </c>
      <c r="BL316" s="7"/>
      <c r="BM316" s="7"/>
      <c r="BN316" s="7"/>
      <c r="BO316" s="286"/>
      <c r="BP316" s="22"/>
      <c r="BQ316" s="7" t="str">
        <f t="shared" ca="1" si="71"/>
        <v/>
      </c>
      <c r="BR316" s="75" t="str">
        <f t="shared" si="72"/>
        <v/>
      </c>
      <c r="BS316" s="75" t="str">
        <f t="shared" si="73"/>
        <v/>
      </c>
      <c r="BT316" s="5" t="str">
        <f t="shared" si="74"/>
        <v/>
      </c>
      <c r="BU316" s="79" t="str">
        <f t="shared" si="75"/>
        <v/>
      </c>
      <c r="BV316" s="79" t="str">
        <f t="shared" si="76"/>
        <v/>
      </c>
      <c r="BW316" s="79" t="str">
        <f t="shared" si="77"/>
        <v/>
      </c>
      <c r="CC316" s="4" t="str">
        <f>IF(IFERROR(VLOOKUP(C316,C317:C$1993,1,0),"")="","",COUNTIF(C:C,C316))</f>
        <v/>
      </c>
      <c r="CG316" s="5" t="str">
        <f>IF(B316="","",IF(CC316="",1+(MAX(CG$2:CG315)),""))</f>
        <v/>
      </c>
      <c r="CH316" s="5" t="str">
        <f t="shared" si="78"/>
        <v/>
      </c>
      <c r="CI316" s="5" t="str">
        <f t="shared" si="79"/>
        <v/>
      </c>
      <c r="CJ316" s="14" t="str">
        <f t="shared" si="80"/>
        <v/>
      </c>
      <c r="CK316" s="25"/>
      <c r="CL316" s="15"/>
      <c r="CM316" s="5" t="str">
        <f t="shared" si="83"/>
        <v/>
      </c>
      <c r="CP316" s="5" t="str">
        <f t="shared" si="82"/>
        <v/>
      </c>
      <c r="CQ316" s="5" t="str">
        <f>IF(BT316="","",IFERROR(IF(VLOOKUP(BT316,BT$2:BT315,1,0)=0,"",""),BT316))</f>
        <v/>
      </c>
      <c r="CR316" s="22" t="str">
        <f>IF(CQ316="","",(IFERROR(VLOOKUP(MID(CQ316,1,1),$DI$2:DM$28,3,0),0)+IFERROR(VLOOKUP(MID(CQ316,2,1),DI$2:DM$28,4,0),0)+IFERROR(VLOOKUP(MID(CQ316,3,1),DI$2:DM$28,5,0),0)+(ROW(CQ316)/1000000000000)))</f>
        <v/>
      </c>
      <c r="CT316" s="5">
        <v>315</v>
      </c>
      <c r="CU316" s="5" t="str">
        <f>IFERROR(VLOOKUP(CT316,CP$2:CQ1392,2,0),"")</f>
        <v/>
      </c>
      <c r="DO316" s="5" t="e">
        <f>IF(REPORTE!AH$2="si",IF(C316=VALUE(REPORTE!C$22),IF(SUM(DO317:DO$1993),CONCATENATE(INT(B316),", "),INT(B316)),""),IF(C316=VALUE(REPORTE!C$21),IF(SUM(DO317:DO$1993),CONCATENATE(INT(B316),", "),INT(B316)),""))</f>
        <v>#VALUE!</v>
      </c>
    </row>
    <row r="317" spans="1:119"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IF(F317="","",IFERROR(CONCATENATE("PEUA",VLOOKUP(ESTADO,REPORTE!AV$2:AW$33,2,0),DIDTRITO_FORM,CADER_FORM,IFERROR(INDEX(CA:CA,MATCH(DAY(F317),BZ:BZ,0),1),DAY(F317)),IFERROR(INDEX(CA:CA,MATCH(MONTH(F317),BZ:BZ,0),1),MONTH(F317)),YEAR(F317),G317),""))</f>
        <v/>
      </c>
      <c r="I317" s="4"/>
      <c r="J317" s="66"/>
      <c r="K317" s="66"/>
      <c r="L317" s="66"/>
      <c r="M317" s="2" t="str">
        <f>IFERROR(INDEX('padron cfe'!C:C,MATCH(DATOS!C317,'padron cfe'!A:A,0),1),"")</f>
        <v/>
      </c>
      <c r="N317" s="66" t="str">
        <f>IFERROR(IF(BT317="","",IF(INDEX(N$1:N316,MATCH(BT317,BT$1:BT316,0),1)=0,"",INDEX(N$1:N316,MATCH(BT317,BT$1:BT316,0),1))),"")</f>
        <v/>
      </c>
      <c r="O317" s="66" t="str">
        <f>IFERROR(IF(BT317="","",IF(INDEX(O$1:O316,MATCH(BT317,BT$1:BT316,0),1)=0,"",INDEX(O$1:O316,MATCH(BT317,BT$1:BT316,0),1))),"")</f>
        <v/>
      </c>
      <c r="P317" s="4"/>
      <c r="Q317" s="2"/>
      <c r="R317" s="66"/>
      <c r="T317" s="66"/>
      <c r="U317" s="5" t="str">
        <f>IFERROR(IF(INDEX(U$1:U316,MATCH(T317,T$1:T316,0),1)=0,"",INDEX(U$1:U316,MATCH(T317,T$1:T316,0),1)),"")</f>
        <v/>
      </c>
      <c r="V317" s="66"/>
      <c r="W317" s="5" t="str">
        <f>IFERROR(IF(INDEX(W$1:W316,MATCH(V317,V$1:V316,0),1)=0,"",INDEX(W$1:W316,MATCH(V317,V$1:V316,0),1)),"")</f>
        <v/>
      </c>
      <c r="X317" s="2" t="str">
        <f>IFERROR(INDEX('padron cfe'!D:D,MATCH(DATOS!C317,'padron cfe'!A:A,0),1),"")</f>
        <v/>
      </c>
      <c r="Y317" s="4"/>
      <c r="Z317" s="4"/>
      <c r="AA317" s="4"/>
      <c r="AB317" s="4"/>
      <c r="AC317" s="6" t="s">
        <v>157</v>
      </c>
      <c r="AD317" s="4"/>
      <c r="AE317" s="4" t="str">
        <f t="shared" si="70"/>
        <v/>
      </c>
      <c r="AF317" s="4"/>
      <c r="AG317" s="4"/>
      <c r="AH317" s="4"/>
      <c r="AI317" s="2" t="str">
        <f>IFERROR(IF(INDEX(AI$1:AI316,MATCH(BT317,BT$1:BT316,0),1)=0,"",INDEX(AI$1:AI316,MATCH(BT317,BT$1:BT316,0),1)),"")</f>
        <v/>
      </c>
      <c r="AJ317" s="2" t="str">
        <f>IFERROR(IF(INDEX(AJ$1:AJ316,MATCH(BT317,BT$1:BT316,0),1)=0,"",INDEX(AJ$1:AJ316,MATCH(BT317,BT$1:BT316,0),1)),"")</f>
        <v/>
      </c>
      <c r="AK317" s="2" t="str">
        <f>IFERROR(IF(INDEX(AK$1:AK316,MATCH(BT317,BT$1:BT316,0),1)=0,"",INDEX(AK$1:AK316,MATCH(BT317,BT$1:BT316,0),1)),"")</f>
        <v/>
      </c>
      <c r="AL317" s="31"/>
      <c r="AM317" s="31"/>
      <c r="AN317" s="2"/>
      <c r="AO317" s="4"/>
      <c r="AP317" s="4"/>
      <c r="AQ317" s="4"/>
      <c r="AR317" s="4"/>
      <c r="AS317" s="4"/>
      <c r="AT317" s="4"/>
      <c r="AU317" s="4"/>
      <c r="AV317" s="4"/>
      <c r="AW317" s="4"/>
      <c r="AY317" s="7"/>
      <c r="AZ317" s="47"/>
      <c r="BA317" s="66"/>
      <c r="BB317" s="66"/>
      <c r="BC317" s="66"/>
      <c r="BD317" s="78"/>
      <c r="BE317" s="66"/>
      <c r="BF317" s="66"/>
      <c r="BG317" s="4"/>
      <c r="BH317" s="69"/>
      <c r="BI317" s="4"/>
      <c r="BJ317" s="4"/>
      <c r="BK317" s="9"/>
      <c r="BL317" s="7"/>
      <c r="BM317" s="7"/>
      <c r="BN317" s="7"/>
      <c r="BO317" s="286"/>
      <c r="BP317" s="22"/>
      <c r="BQ317" s="7" t="str">
        <f t="shared" ca="1" si="71"/>
        <v/>
      </c>
      <c r="BR317" s="75" t="str">
        <f t="shared" si="72"/>
        <v/>
      </c>
      <c r="BS317" s="75" t="str">
        <f t="shared" si="73"/>
        <v/>
      </c>
      <c r="BT317" s="5" t="str">
        <f t="shared" si="74"/>
        <v/>
      </c>
      <c r="BU317" s="79" t="str">
        <f t="shared" si="75"/>
        <v/>
      </c>
      <c r="BV317" s="79" t="str">
        <f t="shared" si="76"/>
        <v/>
      </c>
      <c r="BW317" s="79" t="str">
        <f t="shared" si="77"/>
        <v/>
      </c>
      <c r="CC317" s="4" t="str">
        <f>IF(IFERROR(VLOOKUP(C317,C318:C$1993,1,0),"")="","",COUNTIF(C:C,C317))</f>
        <v/>
      </c>
      <c r="CG317" s="5" t="str">
        <f>IF(B317="","",IF(CC317="",1+(MAX(CG$2:CG316)),""))</f>
        <v/>
      </c>
      <c r="CH317" s="5" t="str">
        <f t="shared" si="78"/>
        <v/>
      </c>
      <c r="CI317" s="5" t="str">
        <f t="shared" si="79"/>
        <v/>
      </c>
      <c r="CJ317" s="14" t="str">
        <f t="shared" si="80"/>
        <v/>
      </c>
      <c r="CK317" s="25"/>
      <c r="CL317" s="15"/>
      <c r="CM317" s="5" t="str">
        <f t="shared" si="83"/>
        <v/>
      </c>
      <c r="CP317" s="5" t="str">
        <f t="shared" si="82"/>
        <v/>
      </c>
      <c r="CQ317" s="5" t="str">
        <f>IF(BT317="","",IFERROR(IF(VLOOKUP(BT317,BT$2:BT316,1,0)=0,"",""),BT317))</f>
        <v/>
      </c>
      <c r="CR317" s="22" t="str">
        <f>IF(CQ317="","",(IFERROR(VLOOKUP(MID(CQ317,1,1),$DI$2:DM$28,3,0),0)+IFERROR(VLOOKUP(MID(CQ317,2,1),DI$2:DM$28,4,0),0)+IFERROR(VLOOKUP(MID(CQ317,3,1),DI$2:DM$28,5,0),0)+(ROW(CQ317)/1000000000000)))</f>
        <v/>
      </c>
      <c r="CT317" s="5">
        <v>316</v>
      </c>
      <c r="CU317" s="5" t="str">
        <f>IFERROR(VLOOKUP(CT317,CP$2:CQ1393,2,0),"")</f>
        <v/>
      </c>
      <c r="DO317" s="5" t="e">
        <f>IF(REPORTE!AH$2="si",IF(C317=VALUE(REPORTE!C$22),IF(SUM(DO318:DO$1993),CONCATENATE(INT(B317),", "),INT(B317)),""),IF(C317=VALUE(REPORTE!C$21),IF(SUM(DO318:DO$1993),CONCATENATE(INT(B317),", "),INT(B317)),""))</f>
        <v>#VALUE!</v>
      </c>
    </row>
    <row r="318" spans="1:119"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IF(F318="","",IFERROR(CONCATENATE("PEUA",VLOOKUP(ESTADO,REPORTE!AV$2:AW$33,2,0),DIDTRITO_FORM,CADER_FORM,IFERROR(INDEX(CA:CA,MATCH(DAY(F318),BZ:BZ,0),1),DAY(F318)),IFERROR(INDEX(CA:CA,MATCH(MONTH(F318),BZ:BZ,0),1),MONTH(F318)),YEAR(F318),G318),""))</f>
        <v/>
      </c>
      <c r="I318" s="4"/>
      <c r="J318" s="66"/>
      <c r="K318" s="66"/>
      <c r="L318" s="66"/>
      <c r="M318" s="2" t="str">
        <f>IFERROR(INDEX('padron cfe'!C:C,MATCH(DATOS!C318,'padron cfe'!A:A,0),1),"")</f>
        <v/>
      </c>
      <c r="N318" s="66" t="str">
        <f>IFERROR(IF(BT318="","",IF(INDEX(N$1:N317,MATCH(BT318,BT$1:BT317,0),1)=0,"",INDEX(N$1:N317,MATCH(BT318,BT$1:BT317,0),1))),"")</f>
        <v/>
      </c>
      <c r="O318" s="66" t="str">
        <f>IFERROR(IF(BT318="","",IF(INDEX(O$1:O317,MATCH(BT318,BT$1:BT317,0),1)=0,"",INDEX(O$1:O317,MATCH(BT318,BT$1:BT317,0),1))),"")</f>
        <v/>
      </c>
      <c r="P318" s="4"/>
      <c r="Q318" s="2"/>
      <c r="R318" s="66"/>
      <c r="T318" s="66"/>
      <c r="U318" s="5" t="str">
        <f>IFERROR(IF(INDEX(U$1:U317,MATCH(T318,T$1:T317,0),1)=0,"",INDEX(U$1:U317,MATCH(T318,T$1:T317,0),1)),"")</f>
        <v/>
      </c>
      <c r="V318" s="66"/>
      <c r="W318" s="5" t="str">
        <f>IFERROR(IF(INDEX(W$1:W317,MATCH(V318,V$1:V317,0),1)=0,"",INDEX(W$1:W317,MATCH(V318,V$1:V317,0),1)),"")</f>
        <v/>
      </c>
      <c r="X318" s="2" t="str">
        <f>IFERROR(INDEX('padron cfe'!D:D,MATCH(DATOS!C318,'padron cfe'!A:A,0),1),"")</f>
        <v/>
      </c>
      <c r="Y318" s="4"/>
      <c r="Z318" s="4"/>
      <c r="AA318" s="4"/>
      <c r="AB318" s="4"/>
      <c r="AC318" s="6" t="s">
        <v>157</v>
      </c>
      <c r="AD318" s="4"/>
      <c r="AE318" s="4" t="str">
        <f t="shared" si="70"/>
        <v/>
      </c>
      <c r="AF318" s="4"/>
      <c r="AG318" s="4"/>
      <c r="AH318" s="4"/>
      <c r="AI318" s="2" t="str">
        <f>IFERROR(IF(INDEX(AI$1:AI317,MATCH(BT318,BT$1:BT317,0),1)=0,"",INDEX(AI$1:AI317,MATCH(BT318,BT$1:BT317,0),1)),"")</f>
        <v/>
      </c>
      <c r="AJ318" s="2" t="str">
        <f>IFERROR(IF(INDEX(AJ$1:AJ317,MATCH(BT318,BT$1:BT317,0),1)=0,"",INDEX(AJ$1:AJ317,MATCH(BT318,BT$1:BT317,0),1)),"")</f>
        <v/>
      </c>
      <c r="AK318" s="2" t="str">
        <f>IFERROR(IF(INDEX(AK$1:AK317,MATCH(BT318,BT$1:BT317,0),1)=0,"",INDEX(AK$1:AK317,MATCH(BT318,BT$1:BT317,0),1)),"")</f>
        <v/>
      </c>
      <c r="AL318" s="31"/>
      <c r="AM318" s="31"/>
      <c r="AN318" s="2"/>
      <c r="AO318" s="4"/>
      <c r="AP318" s="4"/>
      <c r="AQ318" s="4"/>
      <c r="AR318" s="4"/>
      <c r="AS318" s="4"/>
      <c r="AT318" s="4"/>
      <c r="AU318" s="4"/>
      <c r="AV318" s="4"/>
      <c r="AW318" s="4"/>
      <c r="AY318" s="7"/>
      <c r="AZ318" s="47"/>
      <c r="BA318" s="66"/>
      <c r="BB318" s="66"/>
      <c r="BC318" s="66"/>
      <c r="BD318" s="78"/>
      <c r="BE318" s="66"/>
      <c r="BF318" s="66"/>
      <c r="BG318" s="4"/>
      <c r="BH318" s="69"/>
      <c r="BI318" s="4"/>
      <c r="BJ318" s="4"/>
      <c r="BK318" s="9" t="s">
        <v>157</v>
      </c>
      <c r="BL318" s="7"/>
      <c r="BM318" s="7"/>
      <c r="BN318" s="7"/>
      <c r="BO318" s="286"/>
      <c r="BP318" s="22"/>
      <c r="BQ318" s="7" t="str">
        <f t="shared" ca="1" si="71"/>
        <v/>
      </c>
      <c r="BR318" s="75" t="str">
        <f t="shared" si="72"/>
        <v/>
      </c>
      <c r="BS318" s="75" t="str">
        <f t="shared" si="73"/>
        <v/>
      </c>
      <c r="BT318" s="5" t="str">
        <f t="shared" si="74"/>
        <v/>
      </c>
      <c r="BU318" s="79" t="str">
        <f t="shared" si="75"/>
        <v/>
      </c>
      <c r="BV318" s="79" t="str">
        <f t="shared" si="76"/>
        <v/>
      </c>
      <c r="BW318" s="79" t="str">
        <f t="shared" si="77"/>
        <v/>
      </c>
      <c r="CC318" s="4" t="str">
        <f>IF(IFERROR(VLOOKUP(C318,C319:C$1993,1,0),"")="","",COUNTIF(C:C,C318))</f>
        <v/>
      </c>
      <c r="CG318" s="5" t="str">
        <f>IF(B318="","",IF(CC318="",1+(MAX(CG$2:CG317)),""))</f>
        <v/>
      </c>
      <c r="CH318" s="5" t="str">
        <f t="shared" si="78"/>
        <v/>
      </c>
      <c r="CI318" s="5" t="str">
        <f t="shared" si="79"/>
        <v/>
      </c>
      <c r="CJ318" s="14" t="str">
        <f t="shared" si="80"/>
        <v/>
      </c>
      <c r="CK318" s="25"/>
      <c r="CL318" s="15"/>
      <c r="CM318" s="5" t="str">
        <f t="shared" si="83"/>
        <v/>
      </c>
      <c r="CP318" s="5" t="str">
        <f t="shared" si="82"/>
        <v/>
      </c>
      <c r="CQ318" s="5" t="str">
        <f>IF(BT318="","",IFERROR(IF(VLOOKUP(BT318,BT$2:BT317,1,0)=0,"",""),BT318))</f>
        <v/>
      </c>
      <c r="CR318" s="22" t="str">
        <f>IF(CQ318="","",(IFERROR(VLOOKUP(MID(CQ318,1,1),$DI$2:DM$28,3,0),0)+IFERROR(VLOOKUP(MID(CQ318,2,1),DI$2:DM$28,4,0),0)+IFERROR(VLOOKUP(MID(CQ318,3,1),DI$2:DM$28,5,0),0)+(ROW(CQ318)/1000000000000)))</f>
        <v/>
      </c>
      <c r="CT318" s="5">
        <v>317</v>
      </c>
      <c r="CU318" s="5" t="str">
        <f>IFERROR(VLOOKUP(CT318,CP$2:CQ1394,2,0),"")</f>
        <v/>
      </c>
      <c r="DO318" s="5" t="e">
        <f>IF(REPORTE!AH$2="si",IF(C318=VALUE(REPORTE!C$22),IF(SUM(DO319:DO$1993),CONCATENATE(INT(B318),", "),INT(B318)),""),IF(C318=VALUE(REPORTE!C$21),IF(SUM(DO319:DO$1993),CONCATENATE(INT(B318),", "),INT(B318)),""))</f>
        <v>#VALUE!</v>
      </c>
    </row>
    <row r="319" spans="1:119"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IF(F319="","",IFERROR(CONCATENATE("PEUA",VLOOKUP(ESTADO,REPORTE!AV$2:AW$33,2,0),DIDTRITO_FORM,CADER_FORM,IFERROR(INDEX(CA:CA,MATCH(DAY(F319),BZ:BZ,0),1),DAY(F319)),IFERROR(INDEX(CA:CA,MATCH(MONTH(F319),BZ:BZ,0),1),MONTH(F319)),YEAR(F319),G319),""))</f>
        <v/>
      </c>
      <c r="I319" s="4"/>
      <c r="J319" s="66"/>
      <c r="K319" s="66"/>
      <c r="L319" s="66"/>
      <c r="M319" s="2" t="str">
        <f>IFERROR(INDEX('padron cfe'!C:C,MATCH(DATOS!C319,'padron cfe'!A:A,0),1),"")</f>
        <v/>
      </c>
      <c r="N319" s="66" t="str">
        <f>IFERROR(IF(BT319="","",IF(INDEX(N$1:N318,MATCH(BT319,BT$1:BT318,0),1)=0,"",INDEX(N$1:N318,MATCH(BT319,BT$1:BT318,0),1))),"")</f>
        <v/>
      </c>
      <c r="O319" s="66" t="str">
        <f>IFERROR(IF(BT319="","",IF(INDEX(O$1:O318,MATCH(BT319,BT$1:BT318,0),1)=0,"",INDEX(O$1:O318,MATCH(BT319,BT$1:BT318,0),1))),"")</f>
        <v/>
      </c>
      <c r="P319" s="4"/>
      <c r="Q319" s="2"/>
      <c r="R319" s="66"/>
      <c r="T319" s="66"/>
      <c r="U319" s="5" t="str">
        <f>IFERROR(IF(INDEX(U$1:U318,MATCH(T319,T$1:T318,0),1)=0,"",INDEX(U$1:U318,MATCH(T319,T$1:T318,0),1)),"")</f>
        <v/>
      </c>
      <c r="V319" s="66"/>
      <c r="W319" s="5" t="str">
        <f>IFERROR(IF(INDEX(W$1:W318,MATCH(V319,V$1:V318,0),1)=0,"",INDEX(W$1:W318,MATCH(V319,V$1:V318,0),1)),"")</f>
        <v/>
      </c>
      <c r="X319" s="2" t="str">
        <f>IFERROR(INDEX('padron cfe'!D:D,MATCH(DATOS!C319,'padron cfe'!A:A,0),1),"")</f>
        <v/>
      </c>
      <c r="Y319" s="4"/>
      <c r="Z319" s="4"/>
      <c r="AA319" s="4"/>
      <c r="AB319" s="4"/>
      <c r="AC319" s="6" t="s">
        <v>157</v>
      </c>
      <c r="AD319" s="4"/>
      <c r="AE319" s="4" t="str">
        <f t="shared" si="70"/>
        <v/>
      </c>
      <c r="AF319" s="4"/>
      <c r="AG319" s="4"/>
      <c r="AH319" s="4"/>
      <c r="AI319" s="2" t="str">
        <f>IFERROR(IF(INDEX(AI$1:AI318,MATCH(BT319,BT$1:BT318,0),1)=0,"",INDEX(AI$1:AI318,MATCH(BT319,BT$1:BT318,0),1)),"")</f>
        <v/>
      </c>
      <c r="AJ319" s="2" t="str">
        <f>IFERROR(IF(INDEX(AJ$1:AJ318,MATCH(BT319,BT$1:BT318,0),1)=0,"",INDEX(AJ$1:AJ318,MATCH(BT319,BT$1:BT318,0),1)),"")</f>
        <v/>
      </c>
      <c r="AK319" s="2" t="str">
        <f>IFERROR(IF(INDEX(AK$1:AK318,MATCH(BT319,BT$1:BT318,0),1)=0,"",INDEX(AK$1:AK318,MATCH(BT319,BT$1:BT318,0),1)),"")</f>
        <v/>
      </c>
      <c r="AL319" s="31"/>
      <c r="AM319" s="31"/>
      <c r="AN319" s="2"/>
      <c r="AO319" s="4"/>
      <c r="AP319" s="4"/>
      <c r="AQ319" s="4"/>
      <c r="AR319" s="4"/>
      <c r="AS319" s="4"/>
      <c r="AT319" s="4"/>
      <c r="AU319" s="4"/>
      <c r="AV319" s="4"/>
      <c r="AW319" s="4"/>
      <c r="AY319" s="7"/>
      <c r="AZ319" s="47"/>
      <c r="BA319" s="66"/>
      <c r="BB319" s="66"/>
      <c r="BC319" s="66"/>
      <c r="BD319" s="78"/>
      <c r="BE319" s="66"/>
      <c r="BF319" s="66"/>
      <c r="BG319" s="4"/>
      <c r="BH319" s="69"/>
      <c r="BI319" s="4"/>
      <c r="BJ319" s="4"/>
      <c r="BK319" s="9"/>
      <c r="BL319" s="7"/>
      <c r="BM319" s="7"/>
      <c r="BN319" s="7"/>
      <c r="BO319" s="286"/>
      <c r="BP319" s="22"/>
      <c r="BQ319" s="7" t="str">
        <f t="shared" ca="1" si="71"/>
        <v/>
      </c>
      <c r="BR319" s="75" t="str">
        <f t="shared" si="72"/>
        <v/>
      </c>
      <c r="BS319" s="75" t="str">
        <f t="shared" si="73"/>
        <v/>
      </c>
      <c r="BT319" s="5" t="str">
        <f t="shared" si="74"/>
        <v/>
      </c>
      <c r="BU319" s="79" t="str">
        <f t="shared" si="75"/>
        <v/>
      </c>
      <c r="BV319" s="79" t="str">
        <f t="shared" si="76"/>
        <v/>
      </c>
      <c r="BW319" s="79" t="str">
        <f t="shared" si="77"/>
        <v/>
      </c>
      <c r="CC319" s="4" t="str">
        <f>IF(IFERROR(VLOOKUP(C319,C320:C$1993,1,0),"")="","",COUNTIF(C:C,C319))</f>
        <v/>
      </c>
      <c r="CG319" s="5" t="str">
        <f>IF(B319="","",IF(CC319="",1+(MAX(CG$2:CG318)),""))</f>
        <v/>
      </c>
      <c r="CH319" s="5" t="str">
        <f t="shared" si="78"/>
        <v/>
      </c>
      <c r="CI319" s="5" t="str">
        <f t="shared" si="79"/>
        <v/>
      </c>
      <c r="CJ319" s="14" t="str">
        <f t="shared" si="80"/>
        <v/>
      </c>
      <c r="CK319" s="25"/>
      <c r="CL319" s="15"/>
      <c r="CM319" s="5" t="str">
        <f t="shared" si="83"/>
        <v/>
      </c>
      <c r="CP319" s="5" t="str">
        <f t="shared" si="82"/>
        <v/>
      </c>
      <c r="CQ319" s="5" t="str">
        <f>IF(BT319="","",IFERROR(IF(VLOOKUP(BT319,BT$2:BT318,1,0)=0,"",""),BT319))</f>
        <v/>
      </c>
      <c r="CR319" s="22" t="str">
        <f>IF(CQ319="","",(IFERROR(VLOOKUP(MID(CQ319,1,1),$DI$2:DM$28,3,0),0)+IFERROR(VLOOKUP(MID(CQ319,2,1),DI$2:DM$28,4,0),0)+IFERROR(VLOOKUP(MID(CQ319,3,1),DI$2:DM$28,5,0),0)+(ROW(CQ319)/1000000000000)))</f>
        <v/>
      </c>
      <c r="CT319" s="5">
        <v>318</v>
      </c>
      <c r="CU319" s="5" t="str">
        <f>IFERROR(VLOOKUP(CT319,CP$2:CQ1395,2,0),"")</f>
        <v/>
      </c>
      <c r="DO319" s="5" t="e">
        <f>IF(REPORTE!AH$2="si",IF(C319=VALUE(REPORTE!C$22),IF(SUM(DO320:DO$1993),CONCATENATE(INT(B319),", "),INT(B319)),""),IF(C319=VALUE(REPORTE!C$21),IF(SUM(DO320:DO$1993),CONCATENATE(INT(B319),", "),INT(B319)),""))</f>
        <v>#VALUE!</v>
      </c>
    </row>
    <row r="320" spans="1:119"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IF(F320="","",IFERROR(CONCATENATE("PEUA",VLOOKUP(ESTADO,REPORTE!AV$2:AW$33,2,0),DIDTRITO_FORM,CADER_FORM,IFERROR(INDEX(CA:CA,MATCH(DAY(F320),BZ:BZ,0),1),DAY(F320)),IFERROR(INDEX(CA:CA,MATCH(MONTH(F320),BZ:BZ,0),1),MONTH(F320)),YEAR(F320),G320),""))</f>
        <v/>
      </c>
      <c r="I320" s="4"/>
      <c r="J320" s="66"/>
      <c r="K320" s="66"/>
      <c r="L320" s="66"/>
      <c r="M320" s="2" t="str">
        <f>IFERROR(INDEX('padron cfe'!C:C,MATCH(DATOS!C320,'padron cfe'!A:A,0),1),"")</f>
        <v/>
      </c>
      <c r="N320" s="66" t="str">
        <f>IFERROR(IF(BT320="","",IF(INDEX(N$1:N319,MATCH(BT320,BT$1:BT319,0),1)=0,"",INDEX(N$1:N319,MATCH(BT320,BT$1:BT319,0),1))),"")</f>
        <v/>
      </c>
      <c r="O320" s="66" t="str">
        <f>IFERROR(IF(BT320="","",IF(INDEX(O$1:O319,MATCH(BT320,BT$1:BT319,0),1)=0,"",INDEX(O$1:O319,MATCH(BT320,BT$1:BT319,0),1))),"")</f>
        <v/>
      </c>
      <c r="P320" s="4"/>
      <c r="Q320" s="2"/>
      <c r="R320" s="66"/>
      <c r="T320" s="66"/>
      <c r="U320" s="5" t="str">
        <f>IFERROR(IF(INDEX(U$1:U319,MATCH(T320,T$1:T319,0),1)=0,"",INDEX(U$1:U319,MATCH(T320,T$1:T319,0),1)),"")</f>
        <v/>
      </c>
      <c r="V320" s="66"/>
      <c r="W320" s="5" t="str">
        <f>IFERROR(IF(INDEX(W$1:W319,MATCH(V320,V$1:V319,0),1)=0,"",INDEX(W$1:W319,MATCH(V320,V$1:V319,0),1)),"")</f>
        <v/>
      </c>
      <c r="X320" s="2" t="str">
        <f>IFERROR(INDEX('padron cfe'!D:D,MATCH(DATOS!C320,'padron cfe'!A:A,0),1),"")</f>
        <v/>
      </c>
      <c r="Y320" s="4"/>
      <c r="Z320" s="4"/>
      <c r="AA320" s="4"/>
      <c r="AB320" s="4"/>
      <c r="AC320" s="6" t="s">
        <v>157</v>
      </c>
      <c r="AD320" s="4"/>
      <c r="AE320" s="4" t="str">
        <f t="shared" si="70"/>
        <v/>
      </c>
      <c r="AF320" s="4"/>
      <c r="AG320" s="4"/>
      <c r="AH320" s="4"/>
      <c r="AI320" s="2" t="str">
        <f>IFERROR(IF(INDEX(AI$1:AI319,MATCH(BT320,BT$1:BT319,0),1)=0,"",INDEX(AI$1:AI319,MATCH(BT320,BT$1:BT319,0),1)),"")</f>
        <v/>
      </c>
      <c r="AJ320" s="2" t="str">
        <f>IFERROR(IF(INDEX(AJ$1:AJ319,MATCH(BT320,BT$1:BT319,0),1)=0,"",INDEX(AJ$1:AJ319,MATCH(BT320,BT$1:BT319,0),1)),"")</f>
        <v/>
      </c>
      <c r="AK320" s="2" t="str">
        <f>IFERROR(IF(INDEX(AK$1:AK319,MATCH(BT320,BT$1:BT319,0),1)=0,"",INDEX(AK$1:AK319,MATCH(BT320,BT$1:BT319,0),1)),"")</f>
        <v/>
      </c>
      <c r="AL320" s="31"/>
      <c r="AM320" s="31"/>
      <c r="AN320" s="2"/>
      <c r="AO320" s="4"/>
      <c r="AP320" s="4"/>
      <c r="AQ320" s="4"/>
      <c r="AR320" s="4"/>
      <c r="AS320" s="4"/>
      <c r="AT320" s="4"/>
      <c r="AU320" s="4"/>
      <c r="AV320" s="4"/>
      <c r="AW320" s="4"/>
      <c r="AY320" s="7"/>
      <c r="AZ320" s="47"/>
      <c r="BA320" s="66"/>
      <c r="BB320" s="66"/>
      <c r="BC320" s="66"/>
      <c r="BD320" s="78"/>
      <c r="BE320" s="66"/>
      <c r="BF320" s="66"/>
      <c r="BG320" s="4"/>
      <c r="BH320" s="69"/>
      <c r="BI320" s="4"/>
      <c r="BJ320" s="4"/>
      <c r="BK320" s="9" t="s">
        <v>157</v>
      </c>
      <c r="BL320" s="7"/>
      <c r="BM320" s="7"/>
      <c r="BN320" s="7"/>
      <c r="BO320" s="286"/>
      <c r="BP320" s="22"/>
      <c r="BQ320" s="7" t="str">
        <f t="shared" ca="1" si="71"/>
        <v/>
      </c>
      <c r="BR320" s="75" t="str">
        <f t="shared" si="72"/>
        <v/>
      </c>
      <c r="BS320" s="75" t="str">
        <f t="shared" si="73"/>
        <v/>
      </c>
      <c r="BT320" s="5" t="str">
        <f t="shared" si="74"/>
        <v/>
      </c>
      <c r="BU320" s="79" t="str">
        <f t="shared" si="75"/>
        <v/>
      </c>
      <c r="BV320" s="79" t="str">
        <f t="shared" si="76"/>
        <v/>
      </c>
      <c r="BW320" s="79" t="str">
        <f t="shared" si="77"/>
        <v/>
      </c>
      <c r="CC320" s="4" t="str">
        <f>IF(IFERROR(VLOOKUP(C320,C321:C$1993,1,0),"")="","",COUNTIF(C:C,C320))</f>
        <v/>
      </c>
      <c r="CG320" s="5" t="str">
        <f>IF(B320="","",IF(CC320="",1+(MAX(CG$2:CG319)),""))</f>
        <v/>
      </c>
      <c r="CH320" s="5" t="str">
        <f t="shared" si="78"/>
        <v/>
      </c>
      <c r="CI320" s="5" t="str">
        <f t="shared" si="79"/>
        <v/>
      </c>
      <c r="CJ320" s="14" t="str">
        <f t="shared" si="80"/>
        <v/>
      </c>
      <c r="CK320" s="25"/>
      <c r="CL320" s="15"/>
      <c r="CM320" s="5" t="str">
        <f t="shared" si="83"/>
        <v/>
      </c>
      <c r="CP320" s="5" t="str">
        <f t="shared" si="82"/>
        <v/>
      </c>
      <c r="CQ320" s="5" t="str">
        <f>IF(BT320="","",IFERROR(IF(VLOOKUP(BT320,BT$2:BT319,1,0)=0,"",""),BT320))</f>
        <v/>
      </c>
      <c r="CR320" s="22" t="str">
        <f>IF(CQ320="","",(IFERROR(VLOOKUP(MID(CQ320,1,1),$DI$2:DM$28,3,0),0)+IFERROR(VLOOKUP(MID(CQ320,2,1),DI$2:DM$28,4,0),0)+IFERROR(VLOOKUP(MID(CQ320,3,1),DI$2:DM$28,5,0),0)+(ROW(CQ320)/1000000000000)))</f>
        <v/>
      </c>
      <c r="CT320" s="5">
        <v>319</v>
      </c>
      <c r="CU320" s="5" t="str">
        <f>IFERROR(VLOOKUP(CT320,CP$2:CQ1396,2,0),"")</f>
        <v/>
      </c>
      <c r="DO320" s="5" t="e">
        <f>IF(REPORTE!AH$2="si",IF(C320=VALUE(REPORTE!C$22),IF(SUM(DO321:DO$1993),CONCATENATE(INT(B320),", "),INT(B320)),""),IF(C320=VALUE(REPORTE!C$21),IF(SUM(DO321:DO$1993),CONCATENATE(INT(B320),", "),INT(B320)),""))</f>
        <v>#VALUE!</v>
      </c>
    </row>
    <row r="321" spans="1:119"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IF(F321="","",IFERROR(CONCATENATE("PEUA",VLOOKUP(ESTADO,REPORTE!AV$2:AW$33,2,0),DIDTRITO_FORM,CADER_FORM,IFERROR(INDEX(CA:CA,MATCH(DAY(F321),BZ:BZ,0),1),DAY(F321)),IFERROR(INDEX(CA:CA,MATCH(MONTH(F321),BZ:BZ,0),1),MONTH(F321)),YEAR(F321),G321),""))</f>
        <v/>
      </c>
      <c r="I321" s="4"/>
      <c r="J321" s="66"/>
      <c r="K321" s="66"/>
      <c r="L321" s="66"/>
      <c r="M321" s="2" t="str">
        <f>IFERROR(INDEX('padron cfe'!C:C,MATCH(DATOS!C321,'padron cfe'!A:A,0),1),"")</f>
        <v/>
      </c>
      <c r="N321" s="66" t="str">
        <f>IFERROR(IF(BT321="","",IF(INDEX(N$1:N320,MATCH(BT321,BT$1:BT320,0),1)=0,"",INDEX(N$1:N320,MATCH(BT321,BT$1:BT320,0),1))),"")</f>
        <v/>
      </c>
      <c r="O321" s="66" t="str">
        <f>IFERROR(IF(BT321="","",IF(INDEX(O$1:O320,MATCH(BT321,BT$1:BT320,0),1)=0,"",INDEX(O$1:O320,MATCH(BT321,BT$1:BT320,0),1))),"")</f>
        <v/>
      </c>
      <c r="P321" s="4"/>
      <c r="Q321" s="2"/>
      <c r="R321" s="66"/>
      <c r="T321" s="66"/>
      <c r="U321" s="5" t="str">
        <f>IFERROR(IF(INDEX(U$1:U320,MATCH(T321,T$1:T320,0),1)=0,"",INDEX(U$1:U320,MATCH(T321,T$1:T320,0),1)),"")</f>
        <v/>
      </c>
      <c r="V321" s="66"/>
      <c r="W321" s="5" t="str">
        <f>IFERROR(IF(INDEX(W$1:W320,MATCH(V321,V$1:V320,0),1)=0,"",INDEX(W$1:W320,MATCH(V321,V$1:V320,0),1)),"")</f>
        <v/>
      </c>
      <c r="X321" s="2" t="str">
        <f>IFERROR(INDEX('padron cfe'!D:D,MATCH(DATOS!C321,'padron cfe'!A:A,0),1),"")</f>
        <v/>
      </c>
      <c r="Y321" s="4"/>
      <c r="Z321" s="4"/>
      <c r="AA321" s="4"/>
      <c r="AB321" s="4"/>
      <c r="AC321" s="6" t="s">
        <v>157</v>
      </c>
      <c r="AD321" s="4"/>
      <c r="AE321" s="4" t="str">
        <f t="shared" si="70"/>
        <v/>
      </c>
      <c r="AF321" s="4"/>
      <c r="AG321" s="4"/>
      <c r="AH321" s="4"/>
      <c r="AI321" s="2" t="str">
        <f>IFERROR(IF(INDEX(AI$1:AI320,MATCH(BT321,BT$1:BT320,0),1)=0,"",INDEX(AI$1:AI320,MATCH(BT321,BT$1:BT320,0),1)),"")</f>
        <v/>
      </c>
      <c r="AJ321" s="2" t="str">
        <f>IFERROR(IF(INDEX(AJ$1:AJ320,MATCH(BT321,BT$1:BT320,0),1)=0,"",INDEX(AJ$1:AJ320,MATCH(BT321,BT$1:BT320,0),1)),"")</f>
        <v/>
      </c>
      <c r="AK321" s="2" t="str">
        <f>IFERROR(IF(INDEX(AK$1:AK320,MATCH(BT321,BT$1:BT320,0),1)=0,"",INDEX(AK$1:AK320,MATCH(BT321,BT$1:BT320,0),1)),"")</f>
        <v/>
      </c>
      <c r="AL321" s="31"/>
      <c r="AM321" s="31"/>
      <c r="AN321" s="2"/>
      <c r="AO321" s="4"/>
      <c r="AP321" s="4"/>
      <c r="AQ321" s="4"/>
      <c r="AR321" s="4"/>
      <c r="AS321" s="4"/>
      <c r="AT321" s="4"/>
      <c r="AU321" s="4"/>
      <c r="AV321" s="4"/>
      <c r="AW321" s="4"/>
      <c r="AY321" s="7"/>
      <c r="AZ321" s="47"/>
      <c r="BA321" s="66"/>
      <c r="BB321" s="66"/>
      <c r="BC321" s="66"/>
      <c r="BD321" s="78"/>
      <c r="BE321" s="66"/>
      <c r="BF321" s="66"/>
      <c r="BG321" s="4"/>
      <c r="BH321" s="69"/>
      <c r="BI321" s="4"/>
      <c r="BJ321" s="4"/>
      <c r="BK321" s="9"/>
      <c r="BL321" s="7"/>
      <c r="BM321" s="7"/>
      <c r="BN321" s="7"/>
      <c r="BO321" s="286"/>
      <c r="BP321" s="22"/>
      <c r="BQ321" s="7" t="str">
        <f t="shared" ca="1" si="71"/>
        <v/>
      </c>
      <c r="BR321" s="75" t="str">
        <f t="shared" si="72"/>
        <v/>
      </c>
      <c r="BS321" s="75" t="str">
        <f t="shared" si="73"/>
        <v/>
      </c>
      <c r="BT321" s="5" t="str">
        <f t="shared" si="74"/>
        <v/>
      </c>
      <c r="BU321" s="79" t="str">
        <f t="shared" si="75"/>
        <v/>
      </c>
      <c r="BV321" s="79" t="str">
        <f t="shared" si="76"/>
        <v/>
      </c>
      <c r="BW321" s="79" t="str">
        <f t="shared" si="77"/>
        <v/>
      </c>
      <c r="CC321" s="4" t="str">
        <f>IF(IFERROR(VLOOKUP(C321,C322:C$1993,1,0),"")="","",COUNTIF(C:C,C321))</f>
        <v/>
      </c>
      <c r="CG321" s="5" t="str">
        <f>IF(B321="","",IF(CC321="",1+(MAX(CG$2:CG320)),""))</f>
        <v/>
      </c>
      <c r="CH321" s="5" t="str">
        <f t="shared" si="78"/>
        <v/>
      </c>
      <c r="CI321" s="5" t="str">
        <f t="shared" si="79"/>
        <v/>
      </c>
      <c r="CJ321" s="14" t="str">
        <f t="shared" si="80"/>
        <v/>
      </c>
      <c r="CK321" s="25"/>
      <c r="CL321" s="15"/>
      <c r="CM321" s="5" t="str">
        <f t="shared" si="83"/>
        <v/>
      </c>
      <c r="CP321" s="5" t="str">
        <f t="shared" si="82"/>
        <v/>
      </c>
      <c r="CQ321" s="5" t="str">
        <f>IF(BT321="","",IFERROR(IF(VLOOKUP(BT321,BT$2:BT320,1,0)=0,"",""),BT321))</f>
        <v/>
      </c>
      <c r="CR321" s="22" t="str">
        <f>IF(CQ321="","",(IFERROR(VLOOKUP(MID(CQ321,1,1),$DI$2:DM$28,3,0),0)+IFERROR(VLOOKUP(MID(CQ321,2,1),DI$2:DM$28,4,0),0)+IFERROR(VLOOKUP(MID(CQ321,3,1),DI$2:DM$28,5,0),0)+(ROW(CQ321)/1000000000000)))</f>
        <v/>
      </c>
      <c r="CT321" s="5">
        <v>320</v>
      </c>
      <c r="CU321" s="5" t="str">
        <f>IFERROR(VLOOKUP(CT321,CP$2:CQ1397,2,0),"")</f>
        <v/>
      </c>
      <c r="DO321" s="5" t="e">
        <f>IF(REPORTE!AH$2="si",IF(C321=VALUE(REPORTE!C$22),IF(SUM(DO322:DO$1993),CONCATENATE(INT(B321),", "),INT(B321)),""),IF(C321=VALUE(REPORTE!C$21),IF(SUM(DO322:DO$1993),CONCATENATE(INT(B321),", "),INT(B321)),""))</f>
        <v>#VALUE!</v>
      </c>
    </row>
    <row r="322" spans="1:119" s="5" customFormat="1" ht="15" customHeight="1" x14ac:dyDescent="0.25">
      <c r="A322" s="4" t="str">
        <f t="shared" ref="A322:A385" ca="1" si="84">IF(OR(BS322="",BQ322="",BQ322="VENCIDO"),IF(B322="","",IF(LEN(B322)=1,"000"&amp;B322,IF(LEN(B322)=2,"00"&amp;B322,IF(LEN(B322)=3,"0"&amp;B322,B322)))),C322)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IF(F322="","",IFERROR(CONCATENATE("PEUA",VLOOKUP(ESTADO,REPORTE!AV$2:AW$33,2,0),DIDTRITO_FORM,CADER_FORM,IFERROR(INDEX(CA:CA,MATCH(DAY(F322),BZ:BZ,0),1),DAY(F322)),IFERROR(INDEX(CA:CA,MATCH(MONTH(F322),BZ:BZ,0),1),MONTH(F322)),YEAR(F322),G322),""))</f>
        <v/>
      </c>
      <c r="I322" s="4"/>
      <c r="J322" s="66"/>
      <c r="K322" s="66"/>
      <c r="L322" s="66"/>
      <c r="M322" s="2" t="str">
        <f>IFERROR(INDEX('padron cfe'!C:C,MATCH(DATOS!C322,'padron cfe'!A:A,0),1),"")</f>
        <v/>
      </c>
      <c r="N322" s="66" t="str">
        <f>IFERROR(IF(BT322="","",IF(INDEX(N$1:N321,MATCH(BT322,BT$1:BT321,0),1)=0,"",INDEX(N$1:N321,MATCH(BT322,BT$1:BT321,0),1))),"")</f>
        <v/>
      </c>
      <c r="O322" s="66" t="str">
        <f>IFERROR(IF(BT322="","",IF(INDEX(O$1:O321,MATCH(BT322,BT$1:BT321,0),1)=0,"",INDEX(O$1:O321,MATCH(BT322,BT$1:BT321,0),1))),"")</f>
        <v/>
      </c>
      <c r="P322" s="4"/>
      <c r="Q322" s="2"/>
      <c r="R322" s="66"/>
      <c r="T322" s="66"/>
      <c r="U322" s="5" t="str">
        <f>IFERROR(IF(INDEX(U$1:U321,MATCH(T322,T$1:T321,0),1)=0,"",INDEX(U$1:U321,MATCH(T322,T$1:T321,0),1)),"")</f>
        <v/>
      </c>
      <c r="V322" s="66"/>
      <c r="W322" s="5" t="str">
        <f>IFERROR(IF(INDEX(W$1:W321,MATCH(V322,V$1:V321,0),1)=0,"",INDEX(W$1:W321,MATCH(V322,V$1:V321,0),1)),"")</f>
        <v/>
      </c>
      <c r="X322" s="2" t="str">
        <f>IFERROR(INDEX('padron cfe'!D:D,MATCH(DATOS!C322,'padron cfe'!A:A,0),1),"")</f>
        <v/>
      </c>
      <c r="Y322" s="4"/>
      <c r="Z322" s="4"/>
      <c r="AA322" s="4"/>
      <c r="AB322" s="4"/>
      <c r="AC322" s="6" t="s">
        <v>157</v>
      </c>
      <c r="AD322" s="4"/>
      <c r="AE322" s="4" t="str">
        <f t="shared" ref="AE322:AE385" si="85">IF(AD322="","",(AD322*0.746*365*24)*0.75+438)</f>
        <v/>
      </c>
      <c r="AF322" s="4"/>
      <c r="AG322" s="4"/>
      <c r="AH322" s="4"/>
      <c r="AI322" s="2" t="str">
        <f>IFERROR(IF(INDEX(AI$1:AI321,MATCH(BT322,BT$1:BT321,0),1)=0,"",INDEX(AI$1:AI321,MATCH(BT322,BT$1:BT321,0),1)),"")</f>
        <v/>
      </c>
      <c r="AJ322" s="2" t="str">
        <f>IFERROR(IF(INDEX(AJ$1:AJ321,MATCH(BT322,BT$1:BT321,0),1)=0,"",INDEX(AJ$1:AJ321,MATCH(BT322,BT$1:BT321,0),1)),"")</f>
        <v/>
      </c>
      <c r="AK322" s="2" t="str">
        <f>IFERROR(IF(INDEX(AK$1:AK321,MATCH(BT322,BT$1:BT321,0),1)=0,"",INDEX(AK$1:AK321,MATCH(BT322,BT$1:BT321,0),1)),"")</f>
        <v/>
      </c>
      <c r="AL322" s="31"/>
      <c r="AM322" s="31"/>
      <c r="AN322" s="2"/>
      <c r="AO322" s="4"/>
      <c r="AP322" s="4"/>
      <c r="AQ322" s="4"/>
      <c r="AR322" s="4"/>
      <c r="AS322" s="4"/>
      <c r="AT322" s="4"/>
      <c r="AU322" s="4"/>
      <c r="AV322" s="4"/>
      <c r="AW322" s="4"/>
      <c r="AY322" s="7"/>
      <c r="AZ322" s="47"/>
      <c r="BA322" s="66"/>
      <c r="BB322" s="66"/>
      <c r="BC322" s="66"/>
      <c r="BD322" s="78"/>
      <c r="BE322" s="66"/>
      <c r="BF322" s="66"/>
      <c r="BG322" s="4"/>
      <c r="BH322" s="69"/>
      <c r="BI322" s="4"/>
      <c r="BJ322" s="4"/>
      <c r="BK322" s="9" t="s">
        <v>157</v>
      </c>
      <c r="BL322" s="7"/>
      <c r="BM322" s="7"/>
      <c r="BN322" s="7"/>
      <c r="BO322" s="286"/>
      <c r="BP322" s="22"/>
      <c r="BQ322" s="7" t="str">
        <f t="shared" ref="BQ322:BQ385" ca="1" si="86">IFERROR(IF(BK322="","",IF(BG322=5,"",IF(BK322-TODAY()&gt;0,"VIGENTE","VENCIDO"))),"")</f>
        <v/>
      </c>
      <c r="BR322" s="75" t="str">
        <f t="shared" ref="BR322:BR385" si="87">IFERROR(IF(BH322=0,"",BH322/6000),"")</f>
        <v/>
      </c>
      <c r="BS322" s="75" t="str">
        <f t="shared" ref="BS322:BS385" si="88">IFERROR(IF(VALUE(AY322)&gt;VALUE(APERTURA_VENTANILLA),"OK",""),"")</f>
        <v/>
      </c>
      <c r="BT322" s="5" t="str">
        <f t="shared" ref="BT322:BT385" si="89">J322&amp;IF(K322="",""," ")&amp;K322&amp;IF(L322="",""," ")&amp;L322</f>
        <v/>
      </c>
      <c r="BU322" s="79" t="str">
        <f t="shared" ref="BU322:BU385" si="90">IF(I322="","",IF(I322="F",SUM(BV322:BW322),""))</f>
        <v/>
      </c>
      <c r="BV322" s="79" t="str">
        <f t="shared" ref="BV322:BV385" si="91">IF(OR(I322="M",I322=""),"",IF(MID(N322,11,1)="H",1,0))</f>
        <v/>
      </c>
      <c r="BW322" s="79" t="str">
        <f t="shared" ref="BW322:BW385" si="92">IF(OR(I322="M",I322=""),"",IF(MID(N322,11,1)="M",1,0))</f>
        <v/>
      </c>
      <c r="CC322" s="4" t="str">
        <f>IF(IFERROR(VLOOKUP(C322,C323:C$1993,1,0),"")="","",COUNTIF(C:C,C322))</f>
        <v/>
      </c>
      <c r="CG322" s="5" t="str">
        <f>IF(B322="","",IF(CC322="",1+(MAX(CG$2:CG321)),""))</f>
        <v/>
      </c>
      <c r="CH322" s="5" t="str">
        <f t="shared" ref="CH322:CH385" si="93">IF(CG322="","",AE322)</f>
        <v/>
      </c>
      <c r="CI322" s="5" t="str">
        <f t="shared" ref="CI322:CI385" si="94">IF(CG322="","",H322)</f>
        <v/>
      </c>
      <c r="CJ322" s="14" t="str">
        <f t="shared" ref="CJ322:CJ385" si="95">IF(CG322="","",C322)</f>
        <v/>
      </c>
      <c r="CK322" s="25"/>
      <c r="CL322" s="15"/>
      <c r="CM322" s="5" t="str">
        <f t="shared" si="83"/>
        <v/>
      </c>
      <c r="CP322" s="5" t="str">
        <f t="shared" si="82"/>
        <v/>
      </c>
      <c r="CQ322" s="5" t="str">
        <f>IF(BT322="","",IFERROR(IF(VLOOKUP(BT322,BT$2:BT321,1,0)=0,"",""),BT322))</f>
        <v/>
      </c>
      <c r="CR322" s="22" t="str">
        <f>IF(CQ322="","",(IFERROR(VLOOKUP(MID(CQ322,1,1),$DI$2:DM$28,3,0),0)+IFERROR(VLOOKUP(MID(CQ322,2,1),DI$2:DM$28,4,0),0)+IFERROR(VLOOKUP(MID(CQ322,3,1),DI$2:DM$28,5,0),0)+(ROW(CQ322)/1000000000000)))</f>
        <v/>
      </c>
      <c r="CT322" s="5">
        <v>321</v>
      </c>
      <c r="CU322" s="5" t="str">
        <f>IFERROR(VLOOKUP(CT322,CP$2:CQ1398,2,0),"")</f>
        <v/>
      </c>
      <c r="DO322" s="5" t="e">
        <f>IF(REPORTE!AH$2="si",IF(C322=VALUE(REPORTE!C$22),IF(SUM(DO323:DO$1993),CONCATENATE(INT(B322),", "),INT(B322)),""),IF(C322=VALUE(REPORTE!C$21),IF(SUM(DO323:DO$1993),CONCATENATE(INT(B322),", "),INT(B322)),""))</f>
        <v>#VALUE!</v>
      </c>
    </row>
    <row r="323" spans="1:119" s="5" customFormat="1" ht="15" customHeight="1" x14ac:dyDescent="0.25">
      <c r="A323" s="4" t="str">
        <f t="shared" ca="1" si="84"/>
        <v/>
      </c>
      <c r="B323" s="6"/>
      <c r="C323" s="8"/>
      <c r="D323" s="1" t="str">
        <f>IFERROR(INDEX('padron cfe'!B:B,MATCH(DATOS!C323,'padron cfe'!A:A,0),1),"")</f>
        <v/>
      </c>
      <c r="E323" s="1"/>
      <c r="F323" s="7"/>
      <c r="G323" s="9" t="s">
        <v>157</v>
      </c>
      <c r="H323" s="5" t="str">
        <f>IF(F323="","",IFERROR(CONCATENATE("PEUA",VLOOKUP(ESTADO,REPORTE!AV$2:AW$33,2,0),DIDTRITO_FORM,CADER_FORM,IFERROR(INDEX(CA:CA,MATCH(DAY(F323),BZ:BZ,0),1),DAY(F323)),IFERROR(INDEX(CA:CA,MATCH(MONTH(F323),BZ:BZ,0),1),MONTH(F323)),YEAR(F323),G323),""))</f>
        <v/>
      </c>
      <c r="I323" s="4"/>
      <c r="J323" s="66"/>
      <c r="K323" s="66"/>
      <c r="L323" s="66"/>
      <c r="M323" s="2" t="str">
        <f>IFERROR(INDEX('padron cfe'!C:C,MATCH(DATOS!C323,'padron cfe'!A:A,0),1),"")</f>
        <v/>
      </c>
      <c r="N323" s="66" t="str">
        <f>IFERROR(IF(BT323="","",IF(INDEX(N$1:N322,MATCH(BT323,BT$1:BT322,0),1)=0,"",INDEX(N$1:N322,MATCH(BT323,BT$1:BT322,0),1))),"")</f>
        <v/>
      </c>
      <c r="O323" s="66" t="str">
        <f>IFERROR(IF(BT323="","",IF(INDEX(O$1:O322,MATCH(BT323,BT$1:BT322,0),1)=0,"",INDEX(O$1:O322,MATCH(BT323,BT$1:BT322,0),1))),"")</f>
        <v/>
      </c>
      <c r="P323" s="4"/>
      <c r="Q323" s="2"/>
      <c r="R323" s="66"/>
      <c r="T323" s="66"/>
      <c r="U323" s="5" t="str">
        <f>IFERROR(IF(INDEX(U$1:U322,MATCH(T323,T$1:T322,0),1)=0,"",INDEX(U$1:U322,MATCH(T323,T$1:T322,0),1)),"")</f>
        <v/>
      </c>
      <c r="V323" s="66"/>
      <c r="W323" s="5" t="str">
        <f>IFERROR(IF(INDEX(W$1:W322,MATCH(V323,V$1:V322,0),1)=0,"",INDEX(W$1:W322,MATCH(V323,V$1:V322,0),1)),"")</f>
        <v/>
      </c>
      <c r="X323" s="2" t="str">
        <f>IFERROR(INDEX('padron cfe'!D:D,MATCH(DATOS!C323,'padron cfe'!A:A,0),1),"")</f>
        <v/>
      </c>
      <c r="Y323" s="4"/>
      <c r="Z323" s="4"/>
      <c r="AA323" s="4"/>
      <c r="AB323" s="4"/>
      <c r="AC323" s="6" t="s">
        <v>157</v>
      </c>
      <c r="AD323" s="4"/>
      <c r="AE323" s="4" t="str">
        <f t="shared" si="85"/>
        <v/>
      </c>
      <c r="AF323" s="4"/>
      <c r="AG323" s="4"/>
      <c r="AH323" s="4"/>
      <c r="AI323" s="2" t="str">
        <f>IFERROR(IF(INDEX(AI$1:AI322,MATCH(BT323,BT$1:BT322,0),1)=0,"",INDEX(AI$1:AI322,MATCH(BT323,BT$1:BT322,0),1)),"")</f>
        <v/>
      </c>
      <c r="AJ323" s="2" t="str">
        <f>IFERROR(IF(INDEX(AJ$1:AJ322,MATCH(BT323,BT$1:BT322,0),1)=0,"",INDEX(AJ$1:AJ322,MATCH(BT323,BT$1:BT322,0),1)),"")</f>
        <v/>
      </c>
      <c r="AK323" s="2" t="str">
        <f>IFERROR(IF(INDEX(AK$1:AK322,MATCH(BT323,BT$1:BT322,0),1)=0,"",INDEX(AK$1:AK322,MATCH(BT323,BT$1:BT322,0),1)),"")</f>
        <v/>
      </c>
      <c r="AL323" s="31"/>
      <c r="AM323" s="31"/>
      <c r="AN323" s="2"/>
      <c r="AO323" s="4"/>
      <c r="AP323" s="4"/>
      <c r="AQ323" s="4"/>
      <c r="AR323" s="4"/>
      <c r="AS323" s="4"/>
      <c r="AT323" s="4"/>
      <c r="AU323" s="4"/>
      <c r="AV323" s="4"/>
      <c r="AW323" s="4"/>
      <c r="AY323" s="7"/>
      <c r="AZ323" s="47"/>
      <c r="BA323" s="66"/>
      <c r="BB323" s="66"/>
      <c r="BC323" s="66"/>
      <c r="BD323" s="78"/>
      <c r="BE323" s="66"/>
      <c r="BF323" s="66"/>
      <c r="BG323" s="4"/>
      <c r="BH323" s="69"/>
      <c r="BI323" s="4"/>
      <c r="BJ323" s="4"/>
      <c r="BK323" s="9"/>
      <c r="BL323" s="7"/>
      <c r="BM323" s="7"/>
      <c r="BN323" s="7"/>
      <c r="BO323" s="286"/>
      <c r="BP323" s="22"/>
      <c r="BQ323" s="7" t="str">
        <f t="shared" ca="1" si="86"/>
        <v/>
      </c>
      <c r="BR323" s="75" t="str">
        <f t="shared" si="87"/>
        <v/>
      </c>
      <c r="BS323" s="75" t="str">
        <f t="shared" si="88"/>
        <v/>
      </c>
      <c r="BT323" s="5" t="str">
        <f t="shared" si="89"/>
        <v/>
      </c>
      <c r="BU323" s="79" t="str">
        <f t="shared" si="90"/>
        <v/>
      </c>
      <c r="BV323" s="79" t="str">
        <f t="shared" si="91"/>
        <v/>
      </c>
      <c r="BW323" s="79" t="str">
        <f t="shared" si="92"/>
        <v/>
      </c>
      <c r="CC323" s="4" t="str">
        <f>IF(IFERROR(VLOOKUP(C323,C324:C$1993,1,0),"")="","",COUNTIF(C:C,C323))</f>
        <v/>
      </c>
      <c r="CG323" s="5" t="str">
        <f>IF(B323="","",IF(CC323="",1+(MAX(CG$2:CG322)),""))</f>
        <v/>
      </c>
      <c r="CH323" s="5" t="str">
        <f t="shared" si="93"/>
        <v/>
      </c>
      <c r="CI323" s="5" t="str">
        <f t="shared" si="94"/>
        <v/>
      </c>
      <c r="CJ323" s="14" t="str">
        <f t="shared" si="95"/>
        <v/>
      </c>
      <c r="CK323" s="25"/>
      <c r="CL323" s="15"/>
      <c r="CM323" s="5" t="str">
        <f t="shared" si="83"/>
        <v/>
      </c>
      <c r="CP323" s="5" t="str">
        <f t="shared" si="82"/>
        <v/>
      </c>
      <c r="CQ323" s="5" t="str">
        <f>IF(BT323="","",IFERROR(IF(VLOOKUP(BT323,BT$2:BT322,1,0)=0,"",""),BT323))</f>
        <v/>
      </c>
      <c r="CR323" s="22" t="str">
        <f>IF(CQ323="","",(IFERROR(VLOOKUP(MID(CQ323,1,1),$DI$2:DM$28,3,0),0)+IFERROR(VLOOKUP(MID(CQ323,2,1),DI$2:DM$28,4,0),0)+IFERROR(VLOOKUP(MID(CQ323,3,1),DI$2:DM$28,5,0),0)+(ROW(CQ323)/1000000000000)))</f>
        <v/>
      </c>
      <c r="CT323" s="5">
        <v>322</v>
      </c>
      <c r="CU323" s="5" t="str">
        <f>IFERROR(VLOOKUP(CT323,CP$2:CQ1399,2,0),"")</f>
        <v/>
      </c>
      <c r="DO323" s="5" t="e">
        <f>IF(REPORTE!AH$2="si",IF(C323=VALUE(REPORTE!C$22),IF(SUM(DO324:DO$1993),CONCATENATE(INT(B323),", "),INT(B323)),""),IF(C323=VALUE(REPORTE!C$21),IF(SUM(DO324:DO$1993),CONCATENATE(INT(B323),", "),INT(B323)),""))</f>
        <v>#VALUE!</v>
      </c>
    </row>
    <row r="324" spans="1:119" s="5" customFormat="1" ht="15" customHeight="1" x14ac:dyDescent="0.25">
      <c r="A324" s="4" t="str">
        <f t="shared" ca="1" si="84"/>
        <v/>
      </c>
      <c r="B324" s="6"/>
      <c r="C324" s="8"/>
      <c r="D324" s="1" t="str">
        <f>IFERROR(INDEX('padron cfe'!B:B,MATCH(DATOS!C324,'padron cfe'!A:A,0),1),"")</f>
        <v/>
      </c>
      <c r="E324" s="1"/>
      <c r="F324" s="7"/>
      <c r="G324" s="9" t="s">
        <v>157</v>
      </c>
      <c r="H324" s="5" t="str">
        <f>IF(F324="","",IFERROR(CONCATENATE("PEUA",VLOOKUP(ESTADO,REPORTE!AV$2:AW$33,2,0),DIDTRITO_FORM,CADER_FORM,IFERROR(INDEX(CA:CA,MATCH(DAY(F324),BZ:BZ,0),1),DAY(F324)),IFERROR(INDEX(CA:CA,MATCH(MONTH(F324),BZ:BZ,0),1),MONTH(F324)),YEAR(F324),G324),""))</f>
        <v/>
      </c>
      <c r="I324" s="4"/>
      <c r="J324" s="66"/>
      <c r="K324" s="66"/>
      <c r="L324" s="66"/>
      <c r="M324" s="2" t="str">
        <f>IFERROR(INDEX('padron cfe'!C:C,MATCH(DATOS!C324,'padron cfe'!A:A,0),1),"")</f>
        <v/>
      </c>
      <c r="N324" s="66" t="str">
        <f>IFERROR(IF(BT324="","",IF(INDEX(N$1:N323,MATCH(BT324,BT$1:BT323,0),1)=0,"",INDEX(N$1:N323,MATCH(BT324,BT$1:BT323,0),1))),"")</f>
        <v/>
      </c>
      <c r="O324" s="66" t="str">
        <f>IFERROR(IF(BT324="","",IF(INDEX(O$1:O323,MATCH(BT324,BT$1:BT323,0),1)=0,"",INDEX(O$1:O323,MATCH(BT324,BT$1:BT323,0),1))),"")</f>
        <v/>
      </c>
      <c r="P324" s="4"/>
      <c r="Q324" s="2"/>
      <c r="R324" s="66"/>
      <c r="T324" s="66"/>
      <c r="U324" s="5" t="str">
        <f>IFERROR(IF(INDEX(U$1:U323,MATCH(T324,T$1:T323,0),1)=0,"",INDEX(U$1:U323,MATCH(T324,T$1:T323,0),1)),"")</f>
        <v/>
      </c>
      <c r="V324" s="66"/>
      <c r="W324" s="5" t="str">
        <f>IFERROR(IF(INDEX(W$1:W323,MATCH(V324,V$1:V323,0),1)=0,"",INDEX(W$1:W323,MATCH(V324,V$1:V323,0),1)),"")</f>
        <v/>
      </c>
      <c r="X324" s="2" t="str">
        <f>IFERROR(INDEX('padron cfe'!D:D,MATCH(DATOS!C324,'padron cfe'!A:A,0),1),"")</f>
        <v/>
      </c>
      <c r="Y324" s="4"/>
      <c r="Z324" s="4"/>
      <c r="AA324" s="4"/>
      <c r="AB324" s="4"/>
      <c r="AC324" s="6" t="s">
        <v>157</v>
      </c>
      <c r="AD324" s="4"/>
      <c r="AE324" s="4" t="str">
        <f t="shared" si="85"/>
        <v/>
      </c>
      <c r="AF324" s="4"/>
      <c r="AG324" s="4"/>
      <c r="AH324" s="4"/>
      <c r="AI324" s="2" t="str">
        <f>IFERROR(IF(INDEX(AI$1:AI323,MATCH(BT324,BT$1:BT323,0),1)=0,"",INDEX(AI$1:AI323,MATCH(BT324,BT$1:BT323,0),1)),"")</f>
        <v/>
      </c>
      <c r="AJ324" s="2" t="str">
        <f>IFERROR(IF(INDEX(AJ$1:AJ323,MATCH(BT324,BT$1:BT323,0),1)=0,"",INDEX(AJ$1:AJ323,MATCH(BT324,BT$1:BT323,0),1)),"")</f>
        <v/>
      </c>
      <c r="AK324" s="2" t="str">
        <f>IFERROR(IF(INDEX(AK$1:AK323,MATCH(BT324,BT$1:BT323,0),1)=0,"",INDEX(AK$1:AK323,MATCH(BT324,BT$1:BT323,0),1)),"")</f>
        <v/>
      </c>
      <c r="AL324" s="31"/>
      <c r="AM324" s="31"/>
      <c r="AN324" s="2"/>
      <c r="AO324" s="4"/>
      <c r="AP324" s="4"/>
      <c r="AQ324" s="4"/>
      <c r="AR324" s="4"/>
      <c r="AS324" s="4"/>
      <c r="AT324" s="4"/>
      <c r="AU324" s="4"/>
      <c r="AV324" s="4"/>
      <c r="AW324" s="4"/>
      <c r="AY324" s="7"/>
      <c r="AZ324" s="47"/>
      <c r="BA324" s="66"/>
      <c r="BB324" s="66"/>
      <c r="BC324" s="66"/>
      <c r="BD324" s="78"/>
      <c r="BE324" s="66"/>
      <c r="BF324" s="66"/>
      <c r="BG324" s="4"/>
      <c r="BH324" s="69"/>
      <c r="BI324" s="4"/>
      <c r="BJ324" s="4"/>
      <c r="BK324" s="9" t="s">
        <v>157</v>
      </c>
      <c r="BL324" s="7"/>
      <c r="BM324" s="7"/>
      <c r="BN324" s="7"/>
      <c r="BO324" s="286"/>
      <c r="BP324" s="22"/>
      <c r="BQ324" s="7" t="str">
        <f t="shared" ca="1" si="86"/>
        <v/>
      </c>
      <c r="BR324" s="75" t="str">
        <f t="shared" si="87"/>
        <v/>
      </c>
      <c r="BS324" s="75" t="str">
        <f t="shared" si="88"/>
        <v/>
      </c>
      <c r="BT324" s="5" t="str">
        <f t="shared" si="89"/>
        <v/>
      </c>
      <c r="BU324" s="79" t="str">
        <f t="shared" si="90"/>
        <v/>
      </c>
      <c r="BV324" s="79" t="str">
        <f t="shared" si="91"/>
        <v/>
      </c>
      <c r="BW324" s="79" t="str">
        <f t="shared" si="92"/>
        <v/>
      </c>
      <c r="CC324" s="4" t="str">
        <f>IF(IFERROR(VLOOKUP(C324,C325:C$1993,1,0),"")="","",COUNTIF(C:C,C324))</f>
        <v/>
      </c>
      <c r="CG324" s="5" t="str">
        <f>IF(B324="","",IF(CC324="",1+(MAX(CG$2:CG323)),""))</f>
        <v/>
      </c>
      <c r="CH324" s="5" t="str">
        <f t="shared" si="93"/>
        <v/>
      </c>
      <c r="CI324" s="5" t="str">
        <f t="shared" si="94"/>
        <v/>
      </c>
      <c r="CJ324" s="14" t="str">
        <f t="shared" si="95"/>
        <v/>
      </c>
      <c r="CK324" s="25"/>
      <c r="CL324" s="15"/>
      <c r="CM324" s="5" t="str">
        <f t="shared" si="83"/>
        <v/>
      </c>
      <c r="CP324" s="5" t="str">
        <f t="shared" si="82"/>
        <v/>
      </c>
      <c r="CQ324" s="5" t="str">
        <f>IF(BT324="","",IFERROR(IF(VLOOKUP(BT324,BT$2:BT323,1,0)=0,"",""),BT324))</f>
        <v/>
      </c>
      <c r="CR324" s="22" t="str">
        <f>IF(CQ324="","",(IFERROR(VLOOKUP(MID(CQ324,1,1),$DI$2:DM$28,3,0),0)+IFERROR(VLOOKUP(MID(CQ324,2,1),DI$2:DM$28,4,0),0)+IFERROR(VLOOKUP(MID(CQ324,3,1),DI$2:DM$28,5,0),0)+(ROW(CQ324)/1000000000000)))</f>
        <v/>
      </c>
      <c r="CT324" s="5">
        <v>323</v>
      </c>
      <c r="CU324" s="5" t="str">
        <f>IFERROR(VLOOKUP(CT324,CP$2:CQ1400,2,0),"")</f>
        <v/>
      </c>
      <c r="CW324" s="14"/>
      <c r="DO324" s="5" t="e">
        <f>IF(REPORTE!AH$2="si",IF(C324=VALUE(REPORTE!C$22),IF(SUM(DO325:DO$1993),CONCATENATE(INT(B324),", "),INT(B324)),""),IF(C324=VALUE(REPORTE!C$21),IF(SUM(DO325:DO$1993),CONCATENATE(INT(B324),", "),INT(B324)),""))</f>
        <v>#VALUE!</v>
      </c>
    </row>
    <row r="325" spans="1:119" s="5" customFormat="1" ht="15" customHeight="1" x14ac:dyDescent="0.25">
      <c r="A325" s="4" t="str">
        <f t="shared" ca="1" si="84"/>
        <v/>
      </c>
      <c r="B325" s="6"/>
      <c r="C325" s="8"/>
      <c r="D325" s="1" t="str">
        <f>IFERROR(INDEX('padron cfe'!B:B,MATCH(DATOS!C325,'padron cfe'!A:A,0),1),"")</f>
        <v/>
      </c>
      <c r="E325" s="1"/>
      <c r="F325" s="7"/>
      <c r="G325" s="9" t="s">
        <v>157</v>
      </c>
      <c r="H325" s="5" t="str">
        <f>IF(F325="","",IFERROR(CONCATENATE("PEUA",VLOOKUP(ESTADO,REPORTE!AV$2:AW$33,2,0),DIDTRITO_FORM,CADER_FORM,IFERROR(INDEX(CA:CA,MATCH(DAY(F325),BZ:BZ,0),1),DAY(F325)),IFERROR(INDEX(CA:CA,MATCH(MONTH(F325),BZ:BZ,0),1),MONTH(F325)),YEAR(F325),G325),""))</f>
        <v/>
      </c>
      <c r="I325" s="4"/>
      <c r="J325" s="66"/>
      <c r="K325" s="66"/>
      <c r="L325" s="66"/>
      <c r="M325" s="2" t="str">
        <f>IFERROR(INDEX('padron cfe'!C:C,MATCH(DATOS!C325,'padron cfe'!A:A,0),1),"")</f>
        <v/>
      </c>
      <c r="N325" s="66" t="str">
        <f>IFERROR(IF(BT325="","",IF(INDEX(N$1:N324,MATCH(BT325,BT$1:BT324,0),1)=0,"",INDEX(N$1:N324,MATCH(BT325,BT$1:BT324,0),1))),"")</f>
        <v/>
      </c>
      <c r="O325" s="66" t="str">
        <f>IFERROR(IF(BT325="","",IF(INDEX(O$1:O324,MATCH(BT325,BT$1:BT324,0),1)=0,"",INDEX(O$1:O324,MATCH(BT325,BT$1:BT324,0),1))),"")</f>
        <v/>
      </c>
      <c r="P325" s="4"/>
      <c r="Q325" s="2"/>
      <c r="R325" s="66"/>
      <c r="T325" s="66"/>
      <c r="U325" s="5" t="str">
        <f>IFERROR(IF(INDEX(U$1:U324,MATCH(T325,T$1:T324,0),1)=0,"",INDEX(U$1:U324,MATCH(T325,T$1:T324,0),1)),"")</f>
        <v/>
      </c>
      <c r="V325" s="66"/>
      <c r="W325" s="5" t="str">
        <f>IFERROR(IF(INDEX(W$1:W324,MATCH(V325,V$1:V324,0),1)=0,"",INDEX(W$1:W324,MATCH(V325,V$1:V324,0),1)),"")</f>
        <v/>
      </c>
      <c r="X325" s="2" t="str">
        <f>IFERROR(INDEX('padron cfe'!D:D,MATCH(DATOS!C325,'padron cfe'!A:A,0),1),"")</f>
        <v/>
      </c>
      <c r="Y325" s="4"/>
      <c r="Z325" s="4"/>
      <c r="AA325" s="4"/>
      <c r="AB325" s="4"/>
      <c r="AC325" s="6" t="s">
        <v>157</v>
      </c>
      <c r="AD325" s="4"/>
      <c r="AE325" s="4" t="str">
        <f t="shared" si="85"/>
        <v/>
      </c>
      <c r="AF325" s="4"/>
      <c r="AG325" s="4"/>
      <c r="AH325" s="4"/>
      <c r="AI325" s="2" t="str">
        <f>IFERROR(IF(INDEX(AI$1:AI324,MATCH(BT325,BT$1:BT324,0),1)=0,"",INDEX(AI$1:AI324,MATCH(BT325,BT$1:BT324,0),1)),"")</f>
        <v/>
      </c>
      <c r="AJ325" s="2" t="str">
        <f>IFERROR(IF(INDEX(AJ$1:AJ324,MATCH(BT325,BT$1:BT324,0),1)=0,"",INDEX(AJ$1:AJ324,MATCH(BT325,BT$1:BT324,0),1)),"")</f>
        <v/>
      </c>
      <c r="AK325" s="2" t="str">
        <f>IFERROR(IF(INDEX(AK$1:AK324,MATCH(BT325,BT$1:BT324,0),1)=0,"",INDEX(AK$1:AK324,MATCH(BT325,BT$1:BT324,0),1)),"")</f>
        <v/>
      </c>
      <c r="AL325" s="31"/>
      <c r="AM325" s="31"/>
      <c r="AN325" s="2"/>
      <c r="AO325" s="4"/>
      <c r="AP325" s="4"/>
      <c r="AQ325" s="4"/>
      <c r="AR325" s="4"/>
      <c r="AS325" s="4"/>
      <c r="AT325" s="4"/>
      <c r="AU325" s="4"/>
      <c r="AV325" s="4"/>
      <c r="AW325" s="4"/>
      <c r="AY325" s="7"/>
      <c r="AZ325" s="47"/>
      <c r="BA325" s="66"/>
      <c r="BB325" s="66"/>
      <c r="BC325" s="66"/>
      <c r="BD325" s="78"/>
      <c r="BE325" s="66"/>
      <c r="BF325" s="66"/>
      <c r="BG325" s="4"/>
      <c r="BH325" s="69"/>
      <c r="BI325" s="4"/>
      <c r="BJ325" s="4"/>
      <c r="BK325" s="9"/>
      <c r="BL325" s="7"/>
      <c r="BM325" s="7"/>
      <c r="BN325" s="7"/>
      <c r="BO325" s="286"/>
      <c r="BP325" s="22"/>
      <c r="BQ325" s="7" t="str">
        <f t="shared" ca="1" si="86"/>
        <v/>
      </c>
      <c r="BR325" s="75" t="str">
        <f t="shared" si="87"/>
        <v/>
      </c>
      <c r="BS325" s="75" t="str">
        <f t="shared" si="88"/>
        <v/>
      </c>
      <c r="BT325" s="5" t="str">
        <f t="shared" si="89"/>
        <v/>
      </c>
      <c r="BU325" s="79" t="str">
        <f t="shared" si="90"/>
        <v/>
      </c>
      <c r="BV325" s="79" t="str">
        <f t="shared" si="91"/>
        <v/>
      </c>
      <c r="BW325" s="79" t="str">
        <f t="shared" si="92"/>
        <v/>
      </c>
      <c r="CC325" s="4" t="str">
        <f>IF(IFERROR(VLOOKUP(C325,C326:C$1993,1,0),"")="","",COUNTIF(C:C,C325))</f>
        <v/>
      </c>
      <c r="CG325" s="5" t="str">
        <f>IF(B325="","",IF(CC325="",1+(MAX(CG$2:CG324)),""))</f>
        <v/>
      </c>
      <c r="CH325" s="5" t="str">
        <f t="shared" si="93"/>
        <v/>
      </c>
      <c r="CI325" s="5" t="str">
        <f t="shared" si="94"/>
        <v/>
      </c>
      <c r="CJ325" s="14" t="str">
        <f t="shared" si="95"/>
        <v/>
      </c>
      <c r="CK325" s="25"/>
      <c r="CL325" s="15"/>
      <c r="CM325" s="5" t="str">
        <f t="shared" si="83"/>
        <v/>
      </c>
      <c r="CP325" s="5" t="str">
        <f t="shared" si="82"/>
        <v/>
      </c>
      <c r="CQ325" s="5" t="str">
        <f>IF(BT325="","",IFERROR(IF(VLOOKUP(BT325,BT$2:BT324,1,0)=0,"",""),BT325))</f>
        <v/>
      </c>
      <c r="CR325" s="22" t="str">
        <f>IF(CQ325="","",(IFERROR(VLOOKUP(MID(CQ325,1,1),$DI$2:DM$28,3,0),0)+IFERROR(VLOOKUP(MID(CQ325,2,1),DI$2:DM$28,4,0),0)+IFERROR(VLOOKUP(MID(CQ325,3,1),DI$2:DM$28,5,0),0)+(ROW(CQ325)/1000000000000)))</f>
        <v/>
      </c>
      <c r="CT325" s="5">
        <v>324</v>
      </c>
      <c r="CU325" s="5" t="str">
        <f>IFERROR(VLOOKUP(CT325,CP$2:CQ1401,2,0),"")</f>
        <v/>
      </c>
      <c r="DO325" s="5" t="e">
        <f>IF(REPORTE!AH$2="si",IF(C325=VALUE(REPORTE!C$22),IF(SUM(DO326:DO$1993),CONCATENATE(INT(B325),", "),INT(B325)),""),IF(C325=VALUE(REPORTE!C$21),IF(SUM(DO326:DO$1993),CONCATENATE(INT(B325),", "),INT(B325)),""))</f>
        <v>#VALUE!</v>
      </c>
    </row>
    <row r="326" spans="1:119" s="5" customFormat="1" ht="15" customHeight="1" x14ac:dyDescent="0.25">
      <c r="A326" s="4" t="str">
        <f t="shared" ca="1" si="84"/>
        <v/>
      </c>
      <c r="B326" s="6"/>
      <c r="C326" s="8"/>
      <c r="D326" s="1" t="str">
        <f>IFERROR(INDEX('padron cfe'!B:B,MATCH(DATOS!C326,'padron cfe'!A:A,0),1),"")</f>
        <v/>
      </c>
      <c r="E326" s="1"/>
      <c r="F326" s="7"/>
      <c r="G326" s="9" t="s">
        <v>157</v>
      </c>
      <c r="H326" s="5" t="str">
        <f>IF(F326="","",IFERROR(CONCATENATE("PEUA",VLOOKUP(ESTADO,REPORTE!AV$2:AW$33,2,0),DIDTRITO_FORM,CADER_FORM,IFERROR(INDEX(CA:CA,MATCH(DAY(F326),BZ:BZ,0),1),DAY(F326)),IFERROR(INDEX(CA:CA,MATCH(MONTH(F326),BZ:BZ,0),1),MONTH(F326)),YEAR(F326),G326),""))</f>
        <v/>
      </c>
      <c r="I326" s="4"/>
      <c r="J326" s="66"/>
      <c r="K326" s="66"/>
      <c r="L326" s="66"/>
      <c r="M326" s="2" t="str">
        <f>IFERROR(INDEX('padron cfe'!C:C,MATCH(DATOS!C326,'padron cfe'!A:A,0),1),"")</f>
        <v/>
      </c>
      <c r="N326" s="66" t="str">
        <f>IFERROR(IF(BT326="","",IF(INDEX(N$1:N325,MATCH(BT326,BT$1:BT325,0),1)=0,"",INDEX(N$1:N325,MATCH(BT326,BT$1:BT325,0),1))),"")</f>
        <v/>
      </c>
      <c r="O326" s="66" t="str">
        <f>IFERROR(IF(BT326="","",IF(INDEX(O$1:O325,MATCH(BT326,BT$1:BT325,0),1)=0,"",INDEX(O$1:O325,MATCH(BT326,BT$1:BT325,0),1))),"")</f>
        <v/>
      </c>
      <c r="P326" s="4"/>
      <c r="Q326" s="2"/>
      <c r="R326" s="66"/>
      <c r="T326" s="66"/>
      <c r="U326" s="5" t="str">
        <f>IFERROR(IF(INDEX(U$1:U325,MATCH(T326,T$1:T325,0),1)=0,"",INDEX(U$1:U325,MATCH(T326,T$1:T325,0),1)),"")</f>
        <v/>
      </c>
      <c r="V326" s="66"/>
      <c r="W326" s="5" t="str">
        <f>IFERROR(IF(INDEX(W$1:W325,MATCH(V326,V$1:V325,0),1)=0,"",INDEX(W$1:W325,MATCH(V326,V$1:V325,0),1)),"")</f>
        <v/>
      </c>
      <c r="X326" s="2" t="str">
        <f>IFERROR(INDEX('padron cfe'!D:D,MATCH(DATOS!C326,'padron cfe'!A:A,0),1),"")</f>
        <v/>
      </c>
      <c r="Y326" s="4"/>
      <c r="Z326" s="4"/>
      <c r="AA326" s="4"/>
      <c r="AB326" s="4"/>
      <c r="AC326" s="6" t="s">
        <v>157</v>
      </c>
      <c r="AD326" s="4"/>
      <c r="AE326" s="4" t="str">
        <f t="shared" si="85"/>
        <v/>
      </c>
      <c r="AF326" s="4"/>
      <c r="AG326" s="4"/>
      <c r="AH326" s="4"/>
      <c r="AI326" s="2" t="str">
        <f>IFERROR(IF(INDEX(AI$1:AI325,MATCH(BT326,BT$1:BT325,0),1)=0,"",INDEX(AI$1:AI325,MATCH(BT326,BT$1:BT325,0),1)),"")</f>
        <v/>
      </c>
      <c r="AJ326" s="2" t="str">
        <f>IFERROR(IF(INDEX(AJ$1:AJ325,MATCH(BT326,BT$1:BT325,0),1)=0,"",INDEX(AJ$1:AJ325,MATCH(BT326,BT$1:BT325,0),1)),"")</f>
        <v/>
      </c>
      <c r="AK326" s="2" t="str">
        <f>IFERROR(IF(INDEX(AK$1:AK325,MATCH(BT326,BT$1:BT325,0),1)=0,"",INDEX(AK$1:AK325,MATCH(BT326,BT$1:BT325,0),1)),"")</f>
        <v/>
      </c>
      <c r="AL326" s="31"/>
      <c r="AM326" s="31"/>
      <c r="AN326" s="2"/>
      <c r="AO326" s="4"/>
      <c r="AP326" s="4"/>
      <c r="AQ326" s="4"/>
      <c r="AR326" s="4"/>
      <c r="AS326" s="4"/>
      <c r="AT326" s="4"/>
      <c r="AU326" s="4"/>
      <c r="AV326" s="4"/>
      <c r="AW326" s="4"/>
      <c r="AY326" s="7"/>
      <c r="AZ326" s="47"/>
      <c r="BA326" s="66"/>
      <c r="BB326" s="66"/>
      <c r="BC326" s="66"/>
      <c r="BD326" s="78"/>
      <c r="BE326" s="66"/>
      <c r="BF326" s="66"/>
      <c r="BG326" s="4"/>
      <c r="BH326" s="69"/>
      <c r="BI326" s="4"/>
      <c r="BJ326" s="4"/>
      <c r="BK326" s="9" t="s">
        <v>157</v>
      </c>
      <c r="BL326" s="7"/>
      <c r="BM326" s="7"/>
      <c r="BN326" s="7"/>
      <c r="BO326" s="286"/>
      <c r="BP326" s="22"/>
      <c r="BQ326" s="7" t="str">
        <f t="shared" ca="1" si="86"/>
        <v/>
      </c>
      <c r="BR326" s="75" t="str">
        <f t="shared" si="87"/>
        <v/>
      </c>
      <c r="BS326" s="75" t="str">
        <f t="shared" si="88"/>
        <v/>
      </c>
      <c r="BT326" s="5" t="str">
        <f t="shared" si="89"/>
        <v/>
      </c>
      <c r="BU326" s="79" t="str">
        <f t="shared" si="90"/>
        <v/>
      </c>
      <c r="BV326" s="79" t="str">
        <f t="shared" si="91"/>
        <v/>
      </c>
      <c r="BW326" s="79" t="str">
        <f t="shared" si="92"/>
        <v/>
      </c>
      <c r="CC326" s="4" t="str">
        <f>IF(IFERROR(VLOOKUP(C326,C327:C$1993,1,0),"")="","",COUNTIF(C:C,C326))</f>
        <v/>
      </c>
      <c r="CG326" s="5" t="str">
        <f>IF(B326="","",IF(CC326="",1+(MAX(CG$2:CG325)),""))</f>
        <v/>
      </c>
      <c r="CH326" s="5" t="str">
        <f t="shared" si="93"/>
        <v/>
      </c>
      <c r="CI326" s="5" t="str">
        <f t="shared" si="94"/>
        <v/>
      </c>
      <c r="CJ326" s="14" t="str">
        <f t="shared" si="95"/>
        <v/>
      </c>
      <c r="CK326" s="25"/>
      <c r="CL326" s="15"/>
      <c r="CM326" s="5" t="str">
        <f t="shared" si="83"/>
        <v/>
      </c>
      <c r="CP326" s="5" t="str">
        <f t="shared" si="82"/>
        <v/>
      </c>
      <c r="CQ326" s="5" t="str">
        <f>IF(BT326="","",IFERROR(IF(VLOOKUP(BT326,BT$2:BT325,1,0)=0,"",""),BT326))</f>
        <v/>
      </c>
      <c r="CR326" s="22" t="str">
        <f>IF(CQ326="","",(IFERROR(VLOOKUP(MID(CQ326,1,1),$DI$2:DM$28,3,0),0)+IFERROR(VLOOKUP(MID(CQ326,2,1),DI$2:DM$28,4,0),0)+IFERROR(VLOOKUP(MID(CQ326,3,1),DI$2:DM$28,5,0),0)+(ROW(CQ326)/1000000000000)))</f>
        <v/>
      </c>
      <c r="CT326" s="5">
        <v>325</v>
      </c>
      <c r="CU326" s="5" t="str">
        <f>IFERROR(VLOOKUP(CT326,CP$2:CQ1402,2,0),"")</f>
        <v/>
      </c>
      <c r="CW326" s="14"/>
      <c r="DO326" s="5" t="e">
        <f>IF(REPORTE!AH$2="si",IF(C326=VALUE(REPORTE!C$22),IF(SUM(DO327:DO$1993),CONCATENATE(INT(B326),", "),INT(B326)),""),IF(C326=VALUE(REPORTE!C$21),IF(SUM(DO327:DO$1993),CONCATENATE(INT(B326),", "),INT(B326)),""))</f>
        <v>#VALUE!</v>
      </c>
    </row>
    <row r="327" spans="1:119" s="5" customFormat="1" ht="15" customHeight="1" x14ac:dyDescent="0.25">
      <c r="A327" s="4" t="str">
        <f t="shared" ca="1" si="84"/>
        <v/>
      </c>
      <c r="B327" s="6"/>
      <c r="C327" s="8"/>
      <c r="D327" s="1" t="str">
        <f>IFERROR(INDEX('padron cfe'!B:B,MATCH(DATOS!C327,'padron cfe'!A:A,0),1),"")</f>
        <v/>
      </c>
      <c r="E327" s="1"/>
      <c r="F327" s="7"/>
      <c r="G327" s="9" t="s">
        <v>157</v>
      </c>
      <c r="H327" s="5" t="str">
        <f>IF(F327="","",IFERROR(CONCATENATE("PEUA",VLOOKUP(ESTADO,REPORTE!AV$2:AW$33,2,0),DIDTRITO_FORM,CADER_FORM,IFERROR(INDEX(CA:CA,MATCH(DAY(F327),BZ:BZ,0),1),DAY(F327)),IFERROR(INDEX(CA:CA,MATCH(MONTH(F327),BZ:BZ,0),1),MONTH(F327)),YEAR(F327),G327),""))</f>
        <v/>
      </c>
      <c r="I327" s="4"/>
      <c r="J327" s="66"/>
      <c r="K327" s="66"/>
      <c r="L327" s="66"/>
      <c r="M327" s="2" t="str">
        <f>IFERROR(INDEX('padron cfe'!C:C,MATCH(DATOS!C327,'padron cfe'!A:A,0),1),"")</f>
        <v/>
      </c>
      <c r="N327" s="66" t="str">
        <f>IFERROR(IF(BT327="","",IF(INDEX(N$1:N326,MATCH(BT327,BT$1:BT326,0),1)=0,"",INDEX(N$1:N326,MATCH(BT327,BT$1:BT326,0),1))),"")</f>
        <v/>
      </c>
      <c r="O327" s="66" t="str">
        <f>IFERROR(IF(BT327="","",IF(INDEX(O$1:O326,MATCH(BT327,BT$1:BT326,0),1)=0,"",INDEX(O$1:O326,MATCH(BT327,BT$1:BT326,0),1))),"")</f>
        <v/>
      </c>
      <c r="P327" s="4"/>
      <c r="Q327" s="2"/>
      <c r="R327" s="66"/>
      <c r="T327" s="66"/>
      <c r="U327" s="5" t="str">
        <f>IFERROR(IF(INDEX(U$1:U326,MATCH(T327,T$1:T326,0),1)=0,"",INDEX(U$1:U326,MATCH(T327,T$1:T326,0),1)),"")</f>
        <v/>
      </c>
      <c r="V327" s="66"/>
      <c r="W327" s="5" t="str">
        <f>IFERROR(IF(INDEX(W$1:W326,MATCH(V327,V$1:V326,0),1)=0,"",INDEX(W$1:W326,MATCH(V327,V$1:V326,0),1)),"")</f>
        <v/>
      </c>
      <c r="X327" s="2" t="str">
        <f>IFERROR(INDEX('padron cfe'!D:D,MATCH(DATOS!C327,'padron cfe'!A:A,0),1),"")</f>
        <v/>
      </c>
      <c r="Y327" s="4"/>
      <c r="Z327" s="4"/>
      <c r="AA327" s="4"/>
      <c r="AB327" s="4"/>
      <c r="AC327" s="6" t="s">
        <v>157</v>
      </c>
      <c r="AD327" s="4"/>
      <c r="AE327" s="4" t="str">
        <f t="shared" si="85"/>
        <v/>
      </c>
      <c r="AF327" s="4"/>
      <c r="AG327" s="4"/>
      <c r="AH327" s="4"/>
      <c r="AI327" s="2" t="str">
        <f>IFERROR(IF(INDEX(AI$1:AI326,MATCH(BT327,BT$1:BT326,0),1)=0,"",INDEX(AI$1:AI326,MATCH(BT327,BT$1:BT326,0),1)),"")</f>
        <v/>
      </c>
      <c r="AJ327" s="2" t="str">
        <f>IFERROR(IF(INDEX(AJ$1:AJ326,MATCH(BT327,BT$1:BT326,0),1)=0,"",INDEX(AJ$1:AJ326,MATCH(BT327,BT$1:BT326,0),1)),"")</f>
        <v/>
      </c>
      <c r="AK327" s="2" t="str">
        <f>IFERROR(IF(INDEX(AK$1:AK326,MATCH(BT327,BT$1:BT326,0),1)=0,"",INDEX(AK$1:AK326,MATCH(BT327,BT$1:BT326,0),1)),"")</f>
        <v/>
      </c>
      <c r="AL327" s="31"/>
      <c r="AM327" s="31"/>
      <c r="AN327" s="2"/>
      <c r="AO327" s="4"/>
      <c r="AP327" s="4"/>
      <c r="AQ327" s="4"/>
      <c r="AR327" s="4"/>
      <c r="AS327" s="4"/>
      <c r="AT327" s="4"/>
      <c r="AU327" s="4"/>
      <c r="AV327" s="4"/>
      <c r="AW327" s="4"/>
      <c r="AY327" s="7"/>
      <c r="AZ327" s="47"/>
      <c r="BA327" s="66"/>
      <c r="BB327" s="66"/>
      <c r="BC327" s="66"/>
      <c r="BD327" s="78"/>
      <c r="BE327" s="66"/>
      <c r="BF327" s="66"/>
      <c r="BG327" s="4"/>
      <c r="BH327" s="69"/>
      <c r="BI327" s="4"/>
      <c r="BJ327" s="4"/>
      <c r="BK327" s="9"/>
      <c r="BL327" s="7"/>
      <c r="BM327" s="7"/>
      <c r="BN327" s="7"/>
      <c r="BO327" s="286"/>
      <c r="BP327" s="22"/>
      <c r="BQ327" s="7" t="str">
        <f t="shared" ca="1" si="86"/>
        <v/>
      </c>
      <c r="BR327" s="75" t="str">
        <f t="shared" si="87"/>
        <v/>
      </c>
      <c r="BS327" s="75" t="str">
        <f t="shared" si="88"/>
        <v/>
      </c>
      <c r="BT327" s="5" t="str">
        <f t="shared" si="89"/>
        <v/>
      </c>
      <c r="BU327" s="79" t="str">
        <f t="shared" si="90"/>
        <v/>
      </c>
      <c r="BV327" s="79" t="str">
        <f t="shared" si="91"/>
        <v/>
      </c>
      <c r="BW327" s="79" t="str">
        <f t="shared" si="92"/>
        <v/>
      </c>
      <c r="CC327" s="4" t="str">
        <f>IF(IFERROR(VLOOKUP(C327,C328:C$1993,1,0),"")="","",COUNTIF(C:C,C327))</f>
        <v/>
      </c>
      <c r="CG327" s="5" t="str">
        <f>IF(B327="","",IF(CC327="",1+(MAX(CG$2:CG326)),""))</f>
        <v/>
      </c>
      <c r="CH327" s="5" t="str">
        <f t="shared" si="93"/>
        <v/>
      </c>
      <c r="CI327" s="5" t="str">
        <f t="shared" si="94"/>
        <v/>
      </c>
      <c r="CJ327" s="14" t="str">
        <f t="shared" si="95"/>
        <v/>
      </c>
      <c r="CK327" s="25"/>
      <c r="CL327" s="15"/>
      <c r="CM327" s="5" t="str">
        <f t="shared" si="83"/>
        <v/>
      </c>
      <c r="CP327" s="5" t="str">
        <f t="shared" si="82"/>
        <v/>
      </c>
      <c r="CQ327" s="5" t="str">
        <f>IF(BT327="","",IFERROR(IF(VLOOKUP(BT327,BT$2:BT326,1,0)=0,"",""),BT327))</f>
        <v/>
      </c>
      <c r="CR327" s="22" t="str">
        <f>IF(CQ327="","",(IFERROR(VLOOKUP(MID(CQ327,1,1),$DI$2:DM$28,3,0),0)+IFERROR(VLOOKUP(MID(CQ327,2,1),DI$2:DM$28,4,0),0)+IFERROR(VLOOKUP(MID(CQ327,3,1),DI$2:DM$28,5,0),0)+(ROW(CQ327)/1000000000000)))</f>
        <v/>
      </c>
      <c r="CT327" s="5">
        <v>326</v>
      </c>
      <c r="CU327" s="5" t="str">
        <f>IFERROR(VLOOKUP(CT327,CP$2:CQ1403,2,0),"")</f>
        <v/>
      </c>
      <c r="DO327" s="5" t="e">
        <f>IF(REPORTE!AH$2="si",IF(C327=VALUE(REPORTE!C$22),IF(SUM(DO328:DO$1993),CONCATENATE(INT(B327),", "),INT(B327)),""),IF(C327=VALUE(REPORTE!C$21),IF(SUM(DO328:DO$1993),CONCATENATE(INT(B327),", "),INT(B327)),""))</f>
        <v>#VALUE!</v>
      </c>
    </row>
    <row r="328" spans="1:119" s="5" customFormat="1" ht="15" customHeight="1" x14ac:dyDescent="0.25">
      <c r="A328" s="4" t="str">
        <f t="shared" ca="1" si="84"/>
        <v/>
      </c>
      <c r="B328" s="6"/>
      <c r="C328" s="8"/>
      <c r="D328" s="1" t="str">
        <f>IFERROR(INDEX('padron cfe'!B:B,MATCH(DATOS!C328,'padron cfe'!A:A,0),1),"")</f>
        <v/>
      </c>
      <c r="E328" s="1"/>
      <c r="F328" s="7"/>
      <c r="G328" s="9" t="s">
        <v>157</v>
      </c>
      <c r="H328" s="5" t="str">
        <f>IF(F328="","",IFERROR(CONCATENATE("PEUA",VLOOKUP(ESTADO,REPORTE!AV$2:AW$33,2,0),DIDTRITO_FORM,CADER_FORM,IFERROR(INDEX(CA:CA,MATCH(DAY(F328),BZ:BZ,0),1),DAY(F328)),IFERROR(INDEX(CA:CA,MATCH(MONTH(F328),BZ:BZ,0),1),MONTH(F328)),YEAR(F328),G328),""))</f>
        <v/>
      </c>
      <c r="I328" s="4"/>
      <c r="J328" s="66"/>
      <c r="K328" s="66"/>
      <c r="L328" s="66"/>
      <c r="M328" s="2" t="str">
        <f>IFERROR(INDEX('padron cfe'!C:C,MATCH(DATOS!C328,'padron cfe'!A:A,0),1),"")</f>
        <v/>
      </c>
      <c r="N328" s="66" t="str">
        <f>IFERROR(IF(BT328="","",IF(INDEX(N$1:N327,MATCH(BT328,BT$1:BT327,0),1)=0,"",INDEX(N$1:N327,MATCH(BT328,BT$1:BT327,0),1))),"")</f>
        <v/>
      </c>
      <c r="O328" s="66" t="str">
        <f>IFERROR(IF(BT328="","",IF(INDEX(O$1:O327,MATCH(BT328,BT$1:BT327,0),1)=0,"",INDEX(O$1:O327,MATCH(BT328,BT$1:BT327,0),1))),"")</f>
        <v/>
      </c>
      <c r="P328" s="4"/>
      <c r="Q328" s="2"/>
      <c r="R328" s="66"/>
      <c r="T328" s="66"/>
      <c r="U328" s="5" t="str">
        <f>IFERROR(IF(INDEX(U$1:U327,MATCH(T328,T$1:T327,0),1)=0,"",INDEX(U$1:U327,MATCH(T328,T$1:T327,0),1)),"")</f>
        <v/>
      </c>
      <c r="V328" s="66"/>
      <c r="W328" s="5" t="str">
        <f>IFERROR(IF(INDEX(W$1:W327,MATCH(V328,V$1:V327,0),1)=0,"",INDEX(W$1:W327,MATCH(V328,V$1:V327,0),1)),"")</f>
        <v/>
      </c>
      <c r="X328" s="2" t="str">
        <f>IFERROR(INDEX('padron cfe'!D:D,MATCH(DATOS!C328,'padron cfe'!A:A,0),1),"")</f>
        <v/>
      </c>
      <c r="Y328" s="4"/>
      <c r="Z328" s="4"/>
      <c r="AA328" s="4"/>
      <c r="AB328" s="4"/>
      <c r="AC328" s="6" t="s">
        <v>157</v>
      </c>
      <c r="AD328" s="4"/>
      <c r="AE328" s="4" t="str">
        <f t="shared" si="85"/>
        <v/>
      </c>
      <c r="AF328" s="4"/>
      <c r="AG328" s="4"/>
      <c r="AH328" s="4"/>
      <c r="AI328" s="2" t="str">
        <f>IFERROR(IF(INDEX(AI$1:AI327,MATCH(BT328,BT$1:BT327,0),1)=0,"",INDEX(AI$1:AI327,MATCH(BT328,BT$1:BT327,0),1)),"")</f>
        <v/>
      </c>
      <c r="AJ328" s="2" t="str">
        <f>IFERROR(IF(INDEX(AJ$1:AJ327,MATCH(BT328,BT$1:BT327,0),1)=0,"",INDEX(AJ$1:AJ327,MATCH(BT328,BT$1:BT327,0),1)),"")</f>
        <v/>
      </c>
      <c r="AK328" s="2" t="str">
        <f>IFERROR(IF(INDEX(AK$1:AK327,MATCH(BT328,BT$1:BT327,0),1)=0,"",INDEX(AK$1:AK327,MATCH(BT328,BT$1:BT327,0),1)),"")</f>
        <v/>
      </c>
      <c r="AL328" s="31"/>
      <c r="AM328" s="31"/>
      <c r="AN328" s="2"/>
      <c r="AO328" s="4"/>
      <c r="AP328" s="4"/>
      <c r="AQ328" s="4"/>
      <c r="AR328" s="4"/>
      <c r="AS328" s="4"/>
      <c r="AT328" s="4"/>
      <c r="AU328" s="4"/>
      <c r="AV328" s="4"/>
      <c r="AW328" s="4"/>
      <c r="AY328" s="7"/>
      <c r="AZ328" s="47"/>
      <c r="BA328" s="66"/>
      <c r="BB328" s="66"/>
      <c r="BC328" s="66"/>
      <c r="BD328" s="78"/>
      <c r="BE328" s="66"/>
      <c r="BF328" s="66"/>
      <c r="BG328" s="4"/>
      <c r="BH328" s="69"/>
      <c r="BI328" s="4"/>
      <c r="BJ328" s="4"/>
      <c r="BK328" s="9" t="s">
        <v>157</v>
      </c>
      <c r="BL328" s="7"/>
      <c r="BM328" s="7"/>
      <c r="BN328" s="7"/>
      <c r="BO328" s="286"/>
      <c r="BP328" s="22"/>
      <c r="BQ328" s="7" t="str">
        <f t="shared" ca="1" si="86"/>
        <v/>
      </c>
      <c r="BR328" s="75" t="str">
        <f t="shared" si="87"/>
        <v/>
      </c>
      <c r="BS328" s="75" t="str">
        <f t="shared" si="88"/>
        <v/>
      </c>
      <c r="BT328" s="5" t="str">
        <f t="shared" si="89"/>
        <v/>
      </c>
      <c r="BU328" s="79" t="str">
        <f t="shared" si="90"/>
        <v/>
      </c>
      <c r="BV328" s="79" t="str">
        <f t="shared" si="91"/>
        <v/>
      </c>
      <c r="BW328" s="79" t="str">
        <f t="shared" si="92"/>
        <v/>
      </c>
      <c r="CC328" s="4" t="str">
        <f>IF(IFERROR(VLOOKUP(C328,C329:C$1993,1,0),"")="","",COUNTIF(C:C,C328))</f>
        <v/>
      </c>
      <c r="CG328" s="5" t="str">
        <f>IF(B328="","",IF(CC328="",1+(MAX(CG$2:CG327)),""))</f>
        <v/>
      </c>
      <c r="CH328" s="5" t="str">
        <f t="shared" si="93"/>
        <v/>
      </c>
      <c r="CI328" s="5" t="str">
        <f t="shared" si="94"/>
        <v/>
      </c>
      <c r="CJ328" s="14" t="str">
        <f t="shared" si="95"/>
        <v/>
      </c>
      <c r="CK328" s="25"/>
      <c r="CL328" s="15"/>
      <c r="CM328" s="5" t="str">
        <f t="shared" si="83"/>
        <v/>
      </c>
      <c r="CP328" s="5" t="str">
        <f t="shared" si="82"/>
        <v/>
      </c>
      <c r="CQ328" s="5" t="str">
        <f>IF(BT328="","",IFERROR(IF(VLOOKUP(BT328,BT$2:BT327,1,0)=0,"",""),BT328))</f>
        <v/>
      </c>
      <c r="CR328" s="22" t="str">
        <f>IF(CQ328="","",(IFERROR(VLOOKUP(MID(CQ328,1,1),$DI$2:DM$28,3,0),0)+IFERROR(VLOOKUP(MID(CQ328,2,1),DI$2:DM$28,4,0),0)+IFERROR(VLOOKUP(MID(CQ328,3,1),DI$2:DM$28,5,0),0)+(ROW(CQ328)/1000000000000)))</f>
        <v/>
      </c>
      <c r="CT328" s="5">
        <v>327</v>
      </c>
      <c r="CU328" s="5" t="str">
        <f>IFERROR(VLOOKUP(CT328,CP$2:CQ1404,2,0),"")</f>
        <v/>
      </c>
      <c r="DO328" s="5" t="e">
        <f>IF(REPORTE!AH$2="si",IF(C328=VALUE(REPORTE!C$22),IF(SUM(DO329:DO$1993),CONCATENATE(INT(B328),", "),INT(B328)),""),IF(C328=VALUE(REPORTE!C$21),IF(SUM(DO329:DO$1993),CONCATENATE(INT(B328),", "),INT(B328)),""))</f>
        <v>#VALUE!</v>
      </c>
    </row>
    <row r="329" spans="1:119" s="5" customFormat="1" ht="15" customHeight="1" x14ac:dyDescent="0.25">
      <c r="A329" s="4" t="str">
        <f t="shared" ca="1" si="84"/>
        <v/>
      </c>
      <c r="B329" s="6"/>
      <c r="C329" s="8"/>
      <c r="D329" s="1" t="str">
        <f>IFERROR(INDEX('padron cfe'!B:B,MATCH(DATOS!C329,'padron cfe'!A:A,0),1),"")</f>
        <v/>
      </c>
      <c r="E329" s="1"/>
      <c r="F329" s="7"/>
      <c r="G329" s="9" t="s">
        <v>157</v>
      </c>
      <c r="H329" s="5" t="str">
        <f>IF(F329="","",IFERROR(CONCATENATE("PEUA",VLOOKUP(ESTADO,REPORTE!AV$2:AW$33,2,0),DIDTRITO_FORM,CADER_FORM,IFERROR(INDEX(CA:CA,MATCH(DAY(F329),BZ:BZ,0),1),DAY(F329)),IFERROR(INDEX(CA:CA,MATCH(MONTH(F329),BZ:BZ,0),1),MONTH(F329)),YEAR(F329),G329),""))</f>
        <v/>
      </c>
      <c r="I329" s="4"/>
      <c r="J329" s="66"/>
      <c r="K329" s="66"/>
      <c r="L329" s="66"/>
      <c r="M329" s="2" t="str">
        <f>IFERROR(INDEX('padron cfe'!C:C,MATCH(DATOS!C329,'padron cfe'!A:A,0),1),"")</f>
        <v/>
      </c>
      <c r="N329" s="66" t="str">
        <f>IFERROR(IF(BT329="","",IF(INDEX(N$1:N328,MATCH(BT329,BT$1:BT328,0),1)=0,"",INDEX(N$1:N328,MATCH(BT329,BT$1:BT328,0),1))),"")</f>
        <v/>
      </c>
      <c r="O329" s="66" t="str">
        <f>IFERROR(IF(BT329="","",IF(INDEX(O$1:O328,MATCH(BT329,BT$1:BT328,0),1)=0,"",INDEX(O$1:O328,MATCH(BT329,BT$1:BT328,0),1))),"")</f>
        <v/>
      </c>
      <c r="P329" s="4"/>
      <c r="Q329" s="2"/>
      <c r="R329" s="66"/>
      <c r="T329" s="66"/>
      <c r="U329" s="5" t="str">
        <f>IFERROR(IF(INDEX(U$1:U328,MATCH(T329,T$1:T328,0),1)=0,"",INDEX(U$1:U328,MATCH(T329,T$1:T328,0),1)),"")</f>
        <v/>
      </c>
      <c r="V329" s="66"/>
      <c r="W329" s="5" t="str">
        <f>IFERROR(IF(INDEX(W$1:W328,MATCH(V329,V$1:V328,0),1)=0,"",INDEX(W$1:W328,MATCH(V329,V$1:V328,0),1)),"")</f>
        <v/>
      </c>
      <c r="X329" s="2" t="str">
        <f>IFERROR(INDEX('padron cfe'!D:D,MATCH(DATOS!C329,'padron cfe'!A:A,0),1),"")</f>
        <v/>
      </c>
      <c r="Y329" s="4"/>
      <c r="Z329" s="4"/>
      <c r="AA329" s="4"/>
      <c r="AB329" s="4"/>
      <c r="AC329" s="6" t="s">
        <v>157</v>
      </c>
      <c r="AD329" s="4"/>
      <c r="AE329" s="4" t="str">
        <f t="shared" si="85"/>
        <v/>
      </c>
      <c r="AF329" s="4"/>
      <c r="AG329" s="4"/>
      <c r="AH329" s="4"/>
      <c r="AI329" s="2" t="str">
        <f>IFERROR(IF(INDEX(AI$1:AI328,MATCH(BT329,BT$1:BT328,0),1)=0,"",INDEX(AI$1:AI328,MATCH(BT329,BT$1:BT328,0),1)),"")</f>
        <v/>
      </c>
      <c r="AJ329" s="2" t="str">
        <f>IFERROR(IF(INDEX(AJ$1:AJ328,MATCH(BT329,BT$1:BT328,0),1)=0,"",INDEX(AJ$1:AJ328,MATCH(BT329,BT$1:BT328,0),1)),"")</f>
        <v/>
      </c>
      <c r="AK329" s="2" t="str">
        <f>IFERROR(IF(INDEX(AK$1:AK328,MATCH(BT329,BT$1:BT328,0),1)=0,"",INDEX(AK$1:AK328,MATCH(BT329,BT$1:BT328,0),1)),"")</f>
        <v/>
      </c>
      <c r="AL329" s="31"/>
      <c r="AM329" s="31"/>
      <c r="AN329" s="2"/>
      <c r="AO329" s="4"/>
      <c r="AP329" s="4"/>
      <c r="AQ329" s="4"/>
      <c r="AR329" s="4"/>
      <c r="AS329" s="4"/>
      <c r="AT329" s="4"/>
      <c r="AU329" s="4"/>
      <c r="AV329" s="4"/>
      <c r="AW329" s="4"/>
      <c r="AY329" s="7"/>
      <c r="AZ329" s="47"/>
      <c r="BA329" s="66"/>
      <c r="BB329" s="66"/>
      <c r="BC329" s="66"/>
      <c r="BD329" s="78"/>
      <c r="BE329" s="66"/>
      <c r="BF329" s="66"/>
      <c r="BG329" s="4"/>
      <c r="BH329" s="69"/>
      <c r="BI329" s="4"/>
      <c r="BJ329" s="4"/>
      <c r="BK329" s="9"/>
      <c r="BL329" s="7"/>
      <c r="BM329" s="7"/>
      <c r="BN329" s="7"/>
      <c r="BO329" s="286"/>
      <c r="BP329" s="22"/>
      <c r="BQ329" s="7" t="str">
        <f t="shared" ca="1" si="86"/>
        <v/>
      </c>
      <c r="BR329" s="75" t="str">
        <f t="shared" si="87"/>
        <v/>
      </c>
      <c r="BS329" s="75" t="str">
        <f t="shared" si="88"/>
        <v/>
      </c>
      <c r="BT329" s="5" t="str">
        <f t="shared" si="89"/>
        <v/>
      </c>
      <c r="BU329" s="79" t="str">
        <f t="shared" si="90"/>
        <v/>
      </c>
      <c r="BV329" s="79" t="str">
        <f t="shared" si="91"/>
        <v/>
      </c>
      <c r="BW329" s="79" t="str">
        <f t="shared" si="92"/>
        <v/>
      </c>
      <c r="CC329" s="4" t="str">
        <f>IF(IFERROR(VLOOKUP(C329,C330:C$1993,1,0),"")="","",COUNTIF(C:C,C329))</f>
        <v/>
      </c>
      <c r="CG329" s="5" t="str">
        <f>IF(B329="","",IF(CC329="",1+(MAX(CG$2:CG328)),""))</f>
        <v/>
      </c>
      <c r="CH329" s="5" t="str">
        <f t="shared" si="93"/>
        <v/>
      </c>
      <c r="CI329" s="5" t="str">
        <f t="shared" si="94"/>
        <v/>
      </c>
      <c r="CJ329" s="14" t="str">
        <f t="shared" si="95"/>
        <v/>
      </c>
      <c r="CK329" s="25"/>
      <c r="CL329" s="15"/>
      <c r="CM329" s="5" t="str">
        <f t="shared" ref="CM329:CM360" si="96">CONCATENATE(AN329,AP329,AQ329,AR329,AS329)</f>
        <v/>
      </c>
      <c r="CP329" s="5" t="str">
        <f t="shared" si="82"/>
        <v/>
      </c>
      <c r="CQ329" s="5" t="str">
        <f>IF(BT329="","",IFERROR(IF(VLOOKUP(BT329,BT$2:BT328,1,0)=0,"",""),BT329))</f>
        <v/>
      </c>
      <c r="CR329" s="22" t="str">
        <f>IF(CQ329="","",(IFERROR(VLOOKUP(MID(CQ329,1,1),$DI$2:DM$28,3,0),0)+IFERROR(VLOOKUP(MID(CQ329,2,1),DI$2:DM$28,4,0),0)+IFERROR(VLOOKUP(MID(CQ329,3,1),DI$2:DM$28,5,0),0)+(ROW(CQ329)/1000000000000)))</f>
        <v/>
      </c>
      <c r="CT329" s="5">
        <v>328</v>
      </c>
      <c r="CU329" s="5" t="str">
        <f>IFERROR(VLOOKUP(CT329,CP$2:CQ1405,2,0),"")</f>
        <v/>
      </c>
      <c r="DO329" s="5" t="e">
        <f>IF(REPORTE!AH$2="si",IF(C329=VALUE(REPORTE!C$22),IF(SUM(DO330:DO$1993),CONCATENATE(INT(B329),", "),INT(B329)),""),IF(C329=VALUE(REPORTE!C$21),IF(SUM(DO330:DO$1993),CONCATENATE(INT(B329),", "),INT(B329)),""))</f>
        <v>#VALUE!</v>
      </c>
    </row>
    <row r="330" spans="1:119" s="5" customFormat="1" ht="15" customHeight="1" x14ac:dyDescent="0.25">
      <c r="A330" s="4" t="str">
        <f t="shared" ca="1" si="84"/>
        <v/>
      </c>
      <c r="B330" s="6"/>
      <c r="C330" s="8"/>
      <c r="D330" s="1" t="str">
        <f>IFERROR(INDEX('padron cfe'!B:B,MATCH(DATOS!C330,'padron cfe'!A:A,0),1),"")</f>
        <v/>
      </c>
      <c r="E330" s="1"/>
      <c r="F330" s="7"/>
      <c r="G330" s="9" t="s">
        <v>157</v>
      </c>
      <c r="H330" s="5" t="str">
        <f>IF(F330="","",IFERROR(CONCATENATE("PEUA",VLOOKUP(ESTADO,REPORTE!AV$2:AW$33,2,0),DIDTRITO_FORM,CADER_FORM,IFERROR(INDEX(CA:CA,MATCH(DAY(F330),BZ:BZ,0),1),DAY(F330)),IFERROR(INDEX(CA:CA,MATCH(MONTH(F330),BZ:BZ,0),1),MONTH(F330)),YEAR(F330),G330),""))</f>
        <v/>
      </c>
      <c r="I330" s="4"/>
      <c r="J330" s="66"/>
      <c r="K330" s="66"/>
      <c r="L330" s="66"/>
      <c r="M330" s="2" t="str">
        <f>IFERROR(INDEX('padron cfe'!C:C,MATCH(DATOS!C330,'padron cfe'!A:A,0),1),"")</f>
        <v/>
      </c>
      <c r="N330" s="66" t="str">
        <f>IFERROR(IF(BT330="","",IF(INDEX(N$1:N329,MATCH(BT330,BT$1:BT329,0),1)=0,"",INDEX(N$1:N329,MATCH(BT330,BT$1:BT329,0),1))),"")</f>
        <v/>
      </c>
      <c r="O330" s="66" t="str">
        <f>IFERROR(IF(BT330="","",IF(INDEX(O$1:O329,MATCH(BT330,BT$1:BT329,0),1)=0,"",INDEX(O$1:O329,MATCH(BT330,BT$1:BT329,0),1))),"")</f>
        <v/>
      </c>
      <c r="P330" s="4"/>
      <c r="Q330" s="2"/>
      <c r="R330" s="66"/>
      <c r="T330" s="66"/>
      <c r="U330" s="5" t="str">
        <f>IFERROR(IF(INDEX(U$1:U329,MATCH(T330,T$1:T329,0),1)=0,"",INDEX(U$1:U329,MATCH(T330,T$1:T329,0),1)),"")</f>
        <v/>
      </c>
      <c r="V330" s="66"/>
      <c r="W330" s="5" t="str">
        <f>IFERROR(IF(INDEX(W$1:W329,MATCH(V330,V$1:V329,0),1)=0,"",INDEX(W$1:W329,MATCH(V330,V$1:V329,0),1)),"")</f>
        <v/>
      </c>
      <c r="X330" s="2" t="str">
        <f>IFERROR(INDEX('padron cfe'!D:D,MATCH(DATOS!C330,'padron cfe'!A:A,0),1),"")</f>
        <v/>
      </c>
      <c r="Y330" s="4"/>
      <c r="Z330" s="4"/>
      <c r="AA330" s="4"/>
      <c r="AB330" s="4"/>
      <c r="AC330" s="6" t="s">
        <v>157</v>
      </c>
      <c r="AD330" s="4"/>
      <c r="AE330" s="4" t="str">
        <f t="shared" si="85"/>
        <v/>
      </c>
      <c r="AF330" s="4"/>
      <c r="AG330" s="4"/>
      <c r="AH330" s="4"/>
      <c r="AI330" s="2" t="str">
        <f>IFERROR(IF(INDEX(AI$1:AI329,MATCH(BT330,BT$1:BT329,0),1)=0,"",INDEX(AI$1:AI329,MATCH(BT330,BT$1:BT329,0),1)),"")</f>
        <v/>
      </c>
      <c r="AJ330" s="2" t="str">
        <f>IFERROR(IF(INDEX(AJ$1:AJ329,MATCH(BT330,BT$1:BT329,0),1)=0,"",INDEX(AJ$1:AJ329,MATCH(BT330,BT$1:BT329,0),1)),"")</f>
        <v/>
      </c>
      <c r="AK330" s="2" t="str">
        <f>IFERROR(IF(INDEX(AK$1:AK329,MATCH(BT330,BT$1:BT329,0),1)=0,"",INDEX(AK$1:AK329,MATCH(BT330,BT$1:BT329,0),1)),"")</f>
        <v/>
      </c>
      <c r="AL330" s="31"/>
      <c r="AM330" s="31"/>
      <c r="AN330" s="2"/>
      <c r="AO330" s="4"/>
      <c r="AP330" s="4"/>
      <c r="AQ330" s="4"/>
      <c r="AR330" s="4"/>
      <c r="AS330" s="4"/>
      <c r="AT330" s="4"/>
      <c r="AU330" s="4"/>
      <c r="AV330" s="4"/>
      <c r="AW330" s="4"/>
      <c r="AY330" s="7"/>
      <c r="AZ330" s="47"/>
      <c r="BA330" s="66"/>
      <c r="BB330" s="66"/>
      <c r="BC330" s="66"/>
      <c r="BD330" s="78"/>
      <c r="BE330" s="66"/>
      <c r="BF330" s="66"/>
      <c r="BG330" s="4"/>
      <c r="BH330" s="69"/>
      <c r="BI330" s="4"/>
      <c r="BJ330" s="4"/>
      <c r="BK330" s="9" t="s">
        <v>157</v>
      </c>
      <c r="BL330" s="7"/>
      <c r="BM330" s="7"/>
      <c r="BN330" s="7"/>
      <c r="BO330" s="286"/>
      <c r="BP330" s="22"/>
      <c r="BQ330" s="7" t="str">
        <f t="shared" ca="1" si="86"/>
        <v/>
      </c>
      <c r="BR330" s="75" t="str">
        <f t="shared" si="87"/>
        <v/>
      </c>
      <c r="BS330" s="75" t="str">
        <f t="shared" si="88"/>
        <v/>
      </c>
      <c r="BT330" s="5" t="str">
        <f t="shared" si="89"/>
        <v/>
      </c>
      <c r="BU330" s="79" t="str">
        <f t="shared" si="90"/>
        <v/>
      </c>
      <c r="BV330" s="79" t="str">
        <f t="shared" si="91"/>
        <v/>
      </c>
      <c r="BW330" s="79" t="str">
        <f t="shared" si="92"/>
        <v/>
      </c>
      <c r="CC330" s="4" t="str">
        <f>IF(IFERROR(VLOOKUP(C330,C331:C$1993,1,0),"")="","",COUNTIF(C:C,C330))</f>
        <v/>
      </c>
      <c r="CG330" s="5" t="str">
        <f>IF(B330="","",IF(CC330="",1+(MAX(CG$2:CG329)),""))</f>
        <v/>
      </c>
      <c r="CH330" s="5" t="str">
        <f t="shared" si="93"/>
        <v/>
      </c>
      <c r="CI330" s="5" t="str">
        <f t="shared" si="94"/>
        <v/>
      </c>
      <c r="CJ330" s="14" t="str">
        <f t="shared" si="95"/>
        <v/>
      </c>
      <c r="CK330" s="25"/>
      <c r="CL330" s="15"/>
      <c r="CM330" s="5" t="str">
        <f t="shared" si="96"/>
        <v/>
      </c>
      <c r="CP330" s="5" t="str">
        <f t="shared" si="82"/>
        <v/>
      </c>
      <c r="CQ330" s="5" t="str">
        <f>IF(BT330="","",IFERROR(IF(VLOOKUP(BT330,BT$2:BT329,1,0)=0,"",""),BT330))</f>
        <v/>
      </c>
      <c r="CR330" s="22" t="str">
        <f>IF(CQ330="","",(IFERROR(VLOOKUP(MID(CQ330,1,1),$DI$2:DM$28,3,0),0)+IFERROR(VLOOKUP(MID(CQ330,2,1),DI$2:DM$28,4,0),0)+IFERROR(VLOOKUP(MID(CQ330,3,1),DI$2:DM$28,5,0),0)+(ROW(CQ330)/1000000000000)))</f>
        <v/>
      </c>
      <c r="CT330" s="5">
        <v>329</v>
      </c>
      <c r="CU330" s="5" t="str">
        <f>IFERROR(VLOOKUP(CT330,CP$2:CQ1406,2,0),"")</f>
        <v/>
      </c>
      <c r="DO330" s="5" t="e">
        <f>IF(REPORTE!AH$2="si",IF(C330=VALUE(REPORTE!C$22),IF(SUM(DO331:DO$1993),CONCATENATE(INT(B330),", "),INT(B330)),""),IF(C330=VALUE(REPORTE!C$21),IF(SUM(DO331:DO$1993),CONCATENATE(INT(B330),", "),INT(B330)),""))</f>
        <v>#VALUE!</v>
      </c>
    </row>
    <row r="331" spans="1:119" s="5" customFormat="1" ht="15" customHeight="1" x14ac:dyDescent="0.25">
      <c r="A331" s="4" t="str">
        <f t="shared" ca="1" si="84"/>
        <v/>
      </c>
      <c r="B331" s="6"/>
      <c r="C331" s="8"/>
      <c r="D331" s="1" t="str">
        <f>IFERROR(INDEX('padron cfe'!B:B,MATCH(DATOS!C331,'padron cfe'!A:A,0),1),"")</f>
        <v/>
      </c>
      <c r="E331" s="1"/>
      <c r="F331" s="7"/>
      <c r="G331" s="9" t="s">
        <v>157</v>
      </c>
      <c r="H331" s="5" t="str">
        <f>IF(F331="","",IFERROR(CONCATENATE("PEUA",VLOOKUP(ESTADO,REPORTE!AV$2:AW$33,2,0),DIDTRITO_FORM,CADER_FORM,IFERROR(INDEX(CA:CA,MATCH(DAY(F331),BZ:BZ,0),1),DAY(F331)),IFERROR(INDEX(CA:CA,MATCH(MONTH(F331),BZ:BZ,0),1),MONTH(F331)),YEAR(F331),G331),""))</f>
        <v/>
      </c>
      <c r="I331" s="4"/>
      <c r="J331" s="66"/>
      <c r="K331" s="66"/>
      <c r="L331" s="66"/>
      <c r="M331" s="2" t="str">
        <f>IFERROR(INDEX('padron cfe'!C:C,MATCH(DATOS!C331,'padron cfe'!A:A,0),1),"")</f>
        <v/>
      </c>
      <c r="N331" s="66" t="str">
        <f>IFERROR(IF(BT331="","",IF(INDEX(N$1:N330,MATCH(BT331,BT$1:BT330,0),1)=0,"",INDEX(N$1:N330,MATCH(BT331,BT$1:BT330,0),1))),"")</f>
        <v/>
      </c>
      <c r="O331" s="66" t="str">
        <f>IFERROR(IF(BT331="","",IF(INDEX(O$1:O330,MATCH(BT331,BT$1:BT330,0),1)=0,"",INDEX(O$1:O330,MATCH(BT331,BT$1:BT330,0),1))),"")</f>
        <v/>
      </c>
      <c r="P331" s="4"/>
      <c r="Q331" s="2"/>
      <c r="R331" s="66"/>
      <c r="T331" s="66"/>
      <c r="U331" s="5" t="str">
        <f>IFERROR(IF(INDEX(U$1:U330,MATCH(T331,T$1:T330,0),1)=0,"",INDEX(U$1:U330,MATCH(T331,T$1:T330,0),1)),"")</f>
        <v/>
      </c>
      <c r="V331" s="66"/>
      <c r="W331" s="5" t="str">
        <f>IFERROR(IF(INDEX(W$1:W330,MATCH(V331,V$1:V330,0),1)=0,"",INDEX(W$1:W330,MATCH(V331,V$1:V330,0),1)),"")</f>
        <v/>
      </c>
      <c r="X331" s="2" t="str">
        <f>IFERROR(INDEX('padron cfe'!D:D,MATCH(DATOS!C331,'padron cfe'!A:A,0),1),"")</f>
        <v/>
      </c>
      <c r="Y331" s="4"/>
      <c r="Z331" s="4"/>
      <c r="AA331" s="4"/>
      <c r="AB331" s="4"/>
      <c r="AC331" s="6" t="s">
        <v>157</v>
      </c>
      <c r="AD331" s="4"/>
      <c r="AE331" s="4" t="str">
        <f t="shared" si="85"/>
        <v/>
      </c>
      <c r="AF331" s="4"/>
      <c r="AG331" s="4"/>
      <c r="AH331" s="4"/>
      <c r="AI331" s="2" t="str">
        <f>IFERROR(IF(INDEX(AI$1:AI330,MATCH(BT331,BT$1:BT330,0),1)=0,"",INDEX(AI$1:AI330,MATCH(BT331,BT$1:BT330,0),1)),"")</f>
        <v/>
      </c>
      <c r="AJ331" s="2" t="str">
        <f>IFERROR(IF(INDEX(AJ$1:AJ330,MATCH(BT331,BT$1:BT330,0),1)=0,"",INDEX(AJ$1:AJ330,MATCH(BT331,BT$1:BT330,0),1)),"")</f>
        <v/>
      </c>
      <c r="AK331" s="2" t="str">
        <f>IFERROR(IF(INDEX(AK$1:AK330,MATCH(BT331,BT$1:BT330,0),1)=0,"",INDEX(AK$1:AK330,MATCH(BT331,BT$1:BT330,0),1)),"")</f>
        <v/>
      </c>
      <c r="AL331" s="31"/>
      <c r="AM331" s="31"/>
      <c r="AN331" s="2"/>
      <c r="AO331" s="4"/>
      <c r="AP331" s="4"/>
      <c r="AQ331" s="4"/>
      <c r="AR331" s="4"/>
      <c r="AS331" s="4"/>
      <c r="AT331" s="4"/>
      <c r="AU331" s="4"/>
      <c r="AV331" s="4"/>
      <c r="AW331" s="4"/>
      <c r="AY331" s="7"/>
      <c r="AZ331" s="47"/>
      <c r="BA331" s="66"/>
      <c r="BB331" s="66"/>
      <c r="BC331" s="66"/>
      <c r="BD331" s="78"/>
      <c r="BE331" s="66"/>
      <c r="BF331" s="66"/>
      <c r="BG331" s="4"/>
      <c r="BH331" s="69"/>
      <c r="BI331" s="4"/>
      <c r="BJ331" s="4"/>
      <c r="BK331" s="9"/>
      <c r="BL331" s="7"/>
      <c r="BM331" s="7"/>
      <c r="BN331" s="7"/>
      <c r="BO331" s="286"/>
      <c r="BP331" s="22"/>
      <c r="BQ331" s="7" t="str">
        <f t="shared" ca="1" si="86"/>
        <v/>
      </c>
      <c r="BR331" s="75" t="str">
        <f t="shared" si="87"/>
        <v/>
      </c>
      <c r="BS331" s="75" t="str">
        <f t="shared" si="88"/>
        <v/>
      </c>
      <c r="BT331" s="5" t="str">
        <f t="shared" si="89"/>
        <v/>
      </c>
      <c r="BU331" s="79" t="str">
        <f t="shared" si="90"/>
        <v/>
      </c>
      <c r="BV331" s="79" t="str">
        <f t="shared" si="91"/>
        <v/>
      </c>
      <c r="BW331" s="79" t="str">
        <f t="shared" si="92"/>
        <v/>
      </c>
      <c r="CC331" s="4" t="str">
        <f>IF(IFERROR(VLOOKUP(C331,C332:C$1993,1,0),"")="","",COUNTIF(C:C,C331))</f>
        <v/>
      </c>
      <c r="CG331" s="5" t="str">
        <f>IF(B331="","",IF(CC331="",1+(MAX(CG$2:CG330)),""))</f>
        <v/>
      </c>
      <c r="CH331" s="5" t="str">
        <f t="shared" si="93"/>
        <v/>
      </c>
      <c r="CI331" s="5" t="str">
        <f t="shared" si="94"/>
        <v/>
      </c>
      <c r="CJ331" s="14" t="str">
        <f t="shared" si="95"/>
        <v/>
      </c>
      <c r="CK331" s="25"/>
      <c r="CL331" s="15"/>
      <c r="CM331" s="5" t="str">
        <f t="shared" si="96"/>
        <v/>
      </c>
      <c r="CP331" s="5" t="str">
        <f t="shared" ref="CP331:CP376" si="97">IFERROR(RANK(CR331,CR$2:CR$1493,1),"")</f>
        <v/>
      </c>
      <c r="CQ331" s="5" t="str">
        <f>IF(BT331="","",IFERROR(IF(VLOOKUP(BT331,BT$2:BT330,1,0)=0,"",""),BT331))</f>
        <v/>
      </c>
      <c r="CR331" s="22" t="str">
        <f>IF(CQ331="","",(IFERROR(VLOOKUP(MID(CQ331,1,1),$DI$2:DM$28,3,0),0)+IFERROR(VLOOKUP(MID(CQ331,2,1),DI$2:DM$28,4,0),0)+IFERROR(VLOOKUP(MID(CQ331,3,1),DI$2:DM$28,5,0),0)+(ROW(CQ331)/1000000000000)))</f>
        <v/>
      </c>
      <c r="CT331" s="5">
        <v>330</v>
      </c>
      <c r="CU331" s="5" t="str">
        <f>IFERROR(VLOOKUP(CT331,CP$2:CQ1407,2,0),"")</f>
        <v/>
      </c>
      <c r="DO331" s="5" t="e">
        <f>IF(REPORTE!AH$2="si",IF(C331=VALUE(REPORTE!C$22),IF(SUM(DO332:DO$1993),CONCATENATE(INT(B331),", "),INT(B331)),""),IF(C331=VALUE(REPORTE!C$21),IF(SUM(DO332:DO$1993),CONCATENATE(INT(B331),", "),INT(B331)),""))</f>
        <v>#VALUE!</v>
      </c>
    </row>
    <row r="332" spans="1:119" s="5" customFormat="1" ht="15" customHeight="1" x14ac:dyDescent="0.25">
      <c r="A332" s="4" t="str">
        <f t="shared" ca="1" si="84"/>
        <v/>
      </c>
      <c r="B332" s="6"/>
      <c r="C332" s="8"/>
      <c r="D332" s="1" t="str">
        <f>IFERROR(INDEX('padron cfe'!B:B,MATCH(DATOS!C332,'padron cfe'!A:A,0),1),"")</f>
        <v/>
      </c>
      <c r="E332" s="1"/>
      <c r="F332" s="7"/>
      <c r="G332" s="9" t="s">
        <v>157</v>
      </c>
      <c r="H332" s="5" t="str">
        <f>IF(F332="","",IFERROR(CONCATENATE("PEUA",VLOOKUP(ESTADO,REPORTE!AV$2:AW$33,2,0),DIDTRITO_FORM,CADER_FORM,IFERROR(INDEX(CA:CA,MATCH(DAY(F332),BZ:BZ,0),1),DAY(F332)),IFERROR(INDEX(CA:CA,MATCH(MONTH(F332),BZ:BZ,0),1),MONTH(F332)),YEAR(F332),G332),""))</f>
        <v/>
      </c>
      <c r="I332" s="4"/>
      <c r="J332" s="66"/>
      <c r="K332" s="66"/>
      <c r="L332" s="66"/>
      <c r="M332" s="2" t="str">
        <f>IFERROR(INDEX('padron cfe'!C:C,MATCH(DATOS!C332,'padron cfe'!A:A,0),1),"")</f>
        <v/>
      </c>
      <c r="N332" s="66" t="str">
        <f>IFERROR(IF(BT332="","",IF(INDEX(N$1:N331,MATCH(BT332,BT$1:BT331,0),1)=0,"",INDEX(N$1:N331,MATCH(BT332,BT$1:BT331,0),1))),"")</f>
        <v/>
      </c>
      <c r="O332" s="66" t="str">
        <f>IFERROR(IF(BT332="","",IF(INDEX(O$1:O331,MATCH(BT332,BT$1:BT331,0),1)=0,"",INDEX(O$1:O331,MATCH(BT332,BT$1:BT331,0),1))),"")</f>
        <v/>
      </c>
      <c r="P332" s="4"/>
      <c r="Q332" s="2"/>
      <c r="R332" s="66"/>
      <c r="T332" s="66"/>
      <c r="U332" s="5" t="str">
        <f>IFERROR(IF(INDEX(U$1:U331,MATCH(T332,T$1:T331,0),1)=0,"",INDEX(U$1:U331,MATCH(T332,T$1:T331,0),1)),"")</f>
        <v/>
      </c>
      <c r="V332" s="66"/>
      <c r="W332" s="5" t="str">
        <f>IFERROR(IF(INDEX(W$1:W331,MATCH(V332,V$1:V331,0),1)=0,"",INDEX(W$1:W331,MATCH(V332,V$1:V331,0),1)),"")</f>
        <v/>
      </c>
      <c r="X332" s="2" t="str">
        <f>IFERROR(INDEX('padron cfe'!D:D,MATCH(DATOS!C332,'padron cfe'!A:A,0),1),"")</f>
        <v/>
      </c>
      <c r="Y332" s="4"/>
      <c r="Z332" s="4"/>
      <c r="AA332" s="4"/>
      <c r="AB332" s="4"/>
      <c r="AC332" s="6" t="s">
        <v>157</v>
      </c>
      <c r="AD332" s="4"/>
      <c r="AE332" s="4" t="str">
        <f t="shared" si="85"/>
        <v/>
      </c>
      <c r="AF332" s="4"/>
      <c r="AG332" s="4"/>
      <c r="AH332" s="4"/>
      <c r="AI332" s="2" t="str">
        <f>IFERROR(IF(INDEX(AI$1:AI331,MATCH(BT332,BT$1:BT331,0),1)=0,"",INDEX(AI$1:AI331,MATCH(BT332,BT$1:BT331,0),1)),"")</f>
        <v/>
      </c>
      <c r="AJ332" s="2" t="str">
        <f>IFERROR(IF(INDEX(AJ$1:AJ331,MATCH(BT332,BT$1:BT331,0),1)=0,"",INDEX(AJ$1:AJ331,MATCH(BT332,BT$1:BT331,0),1)),"")</f>
        <v/>
      </c>
      <c r="AK332" s="2" t="str">
        <f>IFERROR(IF(INDEX(AK$1:AK331,MATCH(BT332,BT$1:BT331,0),1)=0,"",INDEX(AK$1:AK331,MATCH(BT332,BT$1:BT331,0),1)),"")</f>
        <v/>
      </c>
      <c r="AL332" s="31"/>
      <c r="AM332" s="31"/>
      <c r="AN332" s="2"/>
      <c r="AO332" s="4"/>
      <c r="AP332" s="4"/>
      <c r="AQ332" s="4"/>
      <c r="AR332" s="4"/>
      <c r="AS332" s="4"/>
      <c r="AT332" s="4"/>
      <c r="AU332" s="4"/>
      <c r="AV332" s="4"/>
      <c r="AW332" s="4"/>
      <c r="AY332" s="7"/>
      <c r="AZ332" s="47"/>
      <c r="BA332" s="66"/>
      <c r="BB332" s="66"/>
      <c r="BC332" s="66"/>
      <c r="BD332" s="78"/>
      <c r="BE332" s="66"/>
      <c r="BF332" s="66"/>
      <c r="BG332" s="4"/>
      <c r="BH332" s="69"/>
      <c r="BI332" s="4"/>
      <c r="BJ332" s="4"/>
      <c r="BK332" s="9" t="s">
        <v>157</v>
      </c>
      <c r="BL332" s="7"/>
      <c r="BM332" s="7"/>
      <c r="BN332" s="7"/>
      <c r="BO332" s="286"/>
      <c r="BP332" s="22"/>
      <c r="BQ332" s="7" t="str">
        <f t="shared" ca="1" si="86"/>
        <v/>
      </c>
      <c r="BR332" s="75" t="str">
        <f t="shared" si="87"/>
        <v/>
      </c>
      <c r="BS332" s="75" t="str">
        <f t="shared" si="88"/>
        <v/>
      </c>
      <c r="BT332" s="5" t="str">
        <f t="shared" si="89"/>
        <v/>
      </c>
      <c r="BU332" s="79" t="str">
        <f t="shared" si="90"/>
        <v/>
      </c>
      <c r="BV332" s="79" t="str">
        <f t="shared" si="91"/>
        <v/>
      </c>
      <c r="BW332" s="79" t="str">
        <f t="shared" si="92"/>
        <v/>
      </c>
      <c r="CC332" s="4" t="str">
        <f>IF(IFERROR(VLOOKUP(C332,C333:C$1993,1,0),"")="","",COUNTIF(C:C,C332))</f>
        <v/>
      </c>
      <c r="CG332" s="5" t="str">
        <f>IF(B332="","",IF(CC332="",1+(MAX(CG$2:CG331)),""))</f>
        <v/>
      </c>
      <c r="CH332" s="5" t="str">
        <f t="shared" si="93"/>
        <v/>
      </c>
      <c r="CI332" s="5" t="str">
        <f t="shared" si="94"/>
        <v/>
      </c>
      <c r="CJ332" s="14" t="str">
        <f t="shared" si="95"/>
        <v/>
      </c>
      <c r="CK332" s="25"/>
      <c r="CL332" s="15"/>
      <c r="CM332" s="5" t="str">
        <f t="shared" si="96"/>
        <v/>
      </c>
      <c r="CP332" s="5" t="str">
        <f t="shared" si="97"/>
        <v/>
      </c>
      <c r="CQ332" s="5" t="str">
        <f>IF(BT332="","",IFERROR(IF(VLOOKUP(BT332,BT$2:BT331,1,0)=0,"",""),BT332))</f>
        <v/>
      </c>
      <c r="CR332" s="22" t="str">
        <f>IF(CQ332="","",(IFERROR(VLOOKUP(MID(CQ332,1,1),$DI$2:DM$28,3,0),0)+IFERROR(VLOOKUP(MID(CQ332,2,1),DI$2:DM$28,4,0),0)+IFERROR(VLOOKUP(MID(CQ332,3,1),DI$2:DM$28,5,0),0)+(ROW(CQ332)/1000000000000)))</f>
        <v/>
      </c>
      <c r="CT332" s="5">
        <v>331</v>
      </c>
      <c r="CU332" s="5" t="str">
        <f>IFERROR(VLOOKUP(CT332,CP$2:CQ1408,2,0),"")</f>
        <v/>
      </c>
      <c r="DO332" s="5" t="e">
        <f>IF(REPORTE!AH$2="si",IF(C332=VALUE(REPORTE!C$22),IF(SUM(DO333:DO$1993),CONCATENATE(INT(B332),", "),INT(B332)),""),IF(C332=VALUE(REPORTE!C$21),IF(SUM(DO333:DO$1993),CONCATENATE(INT(B332),", "),INT(B332)),""))</f>
        <v>#VALUE!</v>
      </c>
    </row>
    <row r="333" spans="1:119" s="5" customFormat="1" ht="15" customHeight="1" x14ac:dyDescent="0.25">
      <c r="A333" s="4" t="str">
        <f t="shared" ca="1" si="84"/>
        <v/>
      </c>
      <c r="B333" s="6"/>
      <c r="C333" s="8"/>
      <c r="D333" s="1" t="str">
        <f>IFERROR(INDEX('padron cfe'!B:B,MATCH(DATOS!C333,'padron cfe'!A:A,0),1),"")</f>
        <v/>
      </c>
      <c r="E333" s="1"/>
      <c r="F333" s="7"/>
      <c r="G333" s="9" t="s">
        <v>157</v>
      </c>
      <c r="H333" s="5" t="str">
        <f>IF(F333="","",IFERROR(CONCATENATE("PEUA",VLOOKUP(ESTADO,REPORTE!AV$2:AW$33,2,0),DIDTRITO_FORM,CADER_FORM,IFERROR(INDEX(CA:CA,MATCH(DAY(F333),BZ:BZ,0),1),DAY(F333)),IFERROR(INDEX(CA:CA,MATCH(MONTH(F333),BZ:BZ,0),1),MONTH(F333)),YEAR(F333),G333),""))</f>
        <v/>
      </c>
      <c r="I333" s="4"/>
      <c r="J333" s="66"/>
      <c r="K333" s="66"/>
      <c r="L333" s="66"/>
      <c r="M333" s="2" t="str">
        <f>IFERROR(INDEX('padron cfe'!C:C,MATCH(DATOS!C333,'padron cfe'!A:A,0),1),"")</f>
        <v/>
      </c>
      <c r="N333" s="66" t="str">
        <f>IFERROR(IF(BT333="","",IF(INDEX(N$1:N332,MATCH(BT333,BT$1:BT332,0),1)=0,"",INDEX(N$1:N332,MATCH(BT333,BT$1:BT332,0),1))),"")</f>
        <v/>
      </c>
      <c r="O333" s="66" t="str">
        <f>IFERROR(IF(BT333="","",IF(INDEX(O$1:O332,MATCH(BT333,BT$1:BT332,0),1)=0,"",INDEX(O$1:O332,MATCH(BT333,BT$1:BT332,0),1))),"")</f>
        <v/>
      </c>
      <c r="P333" s="4"/>
      <c r="Q333" s="2"/>
      <c r="R333" s="66"/>
      <c r="T333" s="66"/>
      <c r="U333" s="5" t="str">
        <f>IFERROR(IF(INDEX(U$1:U332,MATCH(T333,T$1:T332,0),1)=0,"",INDEX(U$1:U332,MATCH(T333,T$1:T332,0),1)),"")</f>
        <v/>
      </c>
      <c r="V333" s="66"/>
      <c r="W333" s="5" t="str">
        <f>IFERROR(IF(INDEX(W$1:W332,MATCH(V333,V$1:V332,0),1)=0,"",INDEX(W$1:W332,MATCH(V333,V$1:V332,0),1)),"")</f>
        <v/>
      </c>
      <c r="X333" s="2" t="str">
        <f>IFERROR(INDEX('padron cfe'!D:D,MATCH(DATOS!C333,'padron cfe'!A:A,0),1),"")</f>
        <v/>
      </c>
      <c r="Y333" s="4"/>
      <c r="Z333" s="4"/>
      <c r="AA333" s="4"/>
      <c r="AB333" s="4"/>
      <c r="AC333" s="6" t="s">
        <v>157</v>
      </c>
      <c r="AD333" s="4"/>
      <c r="AE333" s="4" t="str">
        <f t="shared" si="85"/>
        <v/>
      </c>
      <c r="AF333" s="4"/>
      <c r="AG333" s="4"/>
      <c r="AH333" s="4"/>
      <c r="AI333" s="2" t="str">
        <f>IFERROR(IF(INDEX(AI$1:AI332,MATCH(BT333,BT$1:BT332,0),1)=0,"",INDEX(AI$1:AI332,MATCH(BT333,BT$1:BT332,0),1)),"")</f>
        <v/>
      </c>
      <c r="AJ333" s="2" t="str">
        <f>IFERROR(IF(INDEX(AJ$1:AJ332,MATCH(BT333,BT$1:BT332,0),1)=0,"",INDEX(AJ$1:AJ332,MATCH(BT333,BT$1:BT332,0),1)),"")</f>
        <v/>
      </c>
      <c r="AK333" s="2" t="str">
        <f>IFERROR(IF(INDEX(AK$1:AK332,MATCH(BT333,BT$1:BT332,0),1)=0,"",INDEX(AK$1:AK332,MATCH(BT333,BT$1:BT332,0),1)),"")</f>
        <v/>
      </c>
      <c r="AL333" s="31"/>
      <c r="AM333" s="31"/>
      <c r="AN333" s="2"/>
      <c r="AO333" s="4"/>
      <c r="AP333" s="4"/>
      <c r="AQ333" s="4"/>
      <c r="AR333" s="4"/>
      <c r="AS333" s="4"/>
      <c r="AT333" s="4"/>
      <c r="AU333" s="4"/>
      <c r="AV333" s="4"/>
      <c r="AW333" s="4"/>
      <c r="AY333" s="7"/>
      <c r="AZ333" s="47"/>
      <c r="BA333" s="66"/>
      <c r="BB333" s="66"/>
      <c r="BC333" s="66"/>
      <c r="BD333" s="78"/>
      <c r="BE333" s="66"/>
      <c r="BF333" s="66"/>
      <c r="BG333" s="4"/>
      <c r="BH333" s="69"/>
      <c r="BI333" s="4"/>
      <c r="BJ333" s="4"/>
      <c r="BK333" s="9"/>
      <c r="BL333" s="7"/>
      <c r="BM333" s="7"/>
      <c r="BN333" s="7"/>
      <c r="BO333" s="286"/>
      <c r="BP333" s="22"/>
      <c r="BQ333" s="7" t="str">
        <f t="shared" ca="1" si="86"/>
        <v/>
      </c>
      <c r="BR333" s="75" t="str">
        <f t="shared" si="87"/>
        <v/>
      </c>
      <c r="BS333" s="75" t="str">
        <f t="shared" si="88"/>
        <v/>
      </c>
      <c r="BT333" s="5" t="str">
        <f t="shared" si="89"/>
        <v/>
      </c>
      <c r="BU333" s="79" t="str">
        <f t="shared" si="90"/>
        <v/>
      </c>
      <c r="BV333" s="79" t="str">
        <f t="shared" si="91"/>
        <v/>
      </c>
      <c r="BW333" s="79" t="str">
        <f t="shared" si="92"/>
        <v/>
      </c>
      <c r="CC333" s="4" t="str">
        <f>IF(IFERROR(VLOOKUP(C333,C334:C$1993,1,0),"")="","",COUNTIF(C:C,C333))</f>
        <v/>
      </c>
      <c r="CG333" s="5" t="str">
        <f>IF(B333="","",IF(CC333="",1+(MAX(CG$2:CG332)),""))</f>
        <v/>
      </c>
      <c r="CH333" s="5" t="str">
        <f t="shared" si="93"/>
        <v/>
      </c>
      <c r="CI333" s="5" t="str">
        <f t="shared" si="94"/>
        <v/>
      </c>
      <c r="CJ333" s="14" t="str">
        <f t="shared" si="95"/>
        <v/>
      </c>
      <c r="CK333" s="25"/>
      <c r="CL333" s="15"/>
      <c r="CM333" s="5" t="str">
        <f t="shared" si="96"/>
        <v/>
      </c>
      <c r="CP333" s="5" t="str">
        <f t="shared" si="97"/>
        <v/>
      </c>
      <c r="CQ333" s="5" t="str">
        <f>IF(BT333="","",IFERROR(IF(VLOOKUP(BT333,BT$2:BT332,1,0)=0,"",""),BT333))</f>
        <v/>
      </c>
      <c r="CR333" s="22" t="str">
        <f>IF(CQ333="","",(IFERROR(VLOOKUP(MID(CQ333,1,1),$DI$2:DM$28,3,0),0)+IFERROR(VLOOKUP(MID(CQ333,2,1),DI$2:DM$28,4,0),0)+IFERROR(VLOOKUP(MID(CQ333,3,1),DI$2:DM$28,5,0),0)+(ROW(CQ333)/1000000000000)))</f>
        <v/>
      </c>
      <c r="CT333" s="5">
        <v>332</v>
      </c>
      <c r="CU333" s="5" t="str">
        <f>IFERROR(VLOOKUP(CT333,CP$2:CQ1409,2,0),"")</f>
        <v/>
      </c>
      <c r="DO333" s="5" t="e">
        <f>IF(REPORTE!AH$2="si",IF(C333=VALUE(REPORTE!C$22),IF(SUM(DO334:DO$1993),CONCATENATE(INT(B333),", "),INT(B333)),""),IF(C333=VALUE(REPORTE!C$21),IF(SUM(DO334:DO$1993),CONCATENATE(INT(B333),", "),INT(B333)),""))</f>
        <v>#VALUE!</v>
      </c>
    </row>
    <row r="334" spans="1:119" s="5" customFormat="1" ht="15" customHeight="1" x14ac:dyDescent="0.25">
      <c r="A334" s="4" t="str">
        <f t="shared" ca="1" si="84"/>
        <v/>
      </c>
      <c r="B334" s="6"/>
      <c r="C334" s="8"/>
      <c r="D334" s="1" t="str">
        <f>IFERROR(INDEX('padron cfe'!B:B,MATCH(DATOS!C334,'padron cfe'!A:A,0),1),"")</f>
        <v/>
      </c>
      <c r="E334" s="1"/>
      <c r="F334" s="7"/>
      <c r="G334" s="9" t="s">
        <v>157</v>
      </c>
      <c r="H334" s="5" t="str">
        <f>IF(F334="","",IFERROR(CONCATENATE("PEUA",VLOOKUP(ESTADO,REPORTE!AV$2:AW$33,2,0),DIDTRITO_FORM,CADER_FORM,IFERROR(INDEX(CA:CA,MATCH(DAY(F334),BZ:BZ,0),1),DAY(F334)),IFERROR(INDEX(CA:CA,MATCH(MONTH(F334),BZ:BZ,0),1),MONTH(F334)),YEAR(F334),G334),""))</f>
        <v/>
      </c>
      <c r="I334" s="4"/>
      <c r="J334" s="66"/>
      <c r="K334" s="66"/>
      <c r="L334" s="66"/>
      <c r="M334" s="2" t="str">
        <f>IFERROR(INDEX('padron cfe'!C:C,MATCH(DATOS!C334,'padron cfe'!A:A,0),1),"")</f>
        <v/>
      </c>
      <c r="N334" s="66" t="str">
        <f>IFERROR(IF(BT334="","",IF(INDEX(N$1:N333,MATCH(BT334,BT$1:BT333,0),1)=0,"",INDEX(N$1:N333,MATCH(BT334,BT$1:BT333,0),1))),"")</f>
        <v/>
      </c>
      <c r="O334" s="66" t="str">
        <f>IFERROR(IF(BT334="","",IF(INDEX(O$1:O333,MATCH(BT334,BT$1:BT333,0),1)=0,"",INDEX(O$1:O333,MATCH(BT334,BT$1:BT333,0),1))),"")</f>
        <v/>
      </c>
      <c r="P334" s="4"/>
      <c r="Q334" s="2"/>
      <c r="R334" s="66"/>
      <c r="T334" s="66"/>
      <c r="U334" s="5" t="str">
        <f>IFERROR(IF(INDEX(U$1:U333,MATCH(T334,T$1:T333,0),1)=0,"",INDEX(U$1:U333,MATCH(T334,T$1:T333,0),1)),"")</f>
        <v/>
      </c>
      <c r="V334" s="66"/>
      <c r="W334" s="5" t="str">
        <f>IFERROR(IF(INDEX(W$1:W333,MATCH(V334,V$1:V333,0),1)=0,"",INDEX(W$1:W333,MATCH(V334,V$1:V333,0),1)),"")</f>
        <v/>
      </c>
      <c r="X334" s="2" t="str">
        <f>IFERROR(INDEX('padron cfe'!D:D,MATCH(DATOS!C334,'padron cfe'!A:A,0),1),"")</f>
        <v/>
      </c>
      <c r="Y334" s="4"/>
      <c r="Z334" s="4"/>
      <c r="AA334" s="4"/>
      <c r="AB334" s="4"/>
      <c r="AC334" s="6" t="s">
        <v>157</v>
      </c>
      <c r="AD334" s="4"/>
      <c r="AE334" s="4" t="str">
        <f t="shared" si="85"/>
        <v/>
      </c>
      <c r="AF334" s="4"/>
      <c r="AG334" s="4"/>
      <c r="AH334" s="4"/>
      <c r="AI334" s="2" t="str">
        <f>IFERROR(IF(INDEX(AI$1:AI333,MATCH(BT334,BT$1:BT333,0),1)=0,"",INDEX(AI$1:AI333,MATCH(BT334,BT$1:BT333,0),1)),"")</f>
        <v/>
      </c>
      <c r="AJ334" s="2" t="str">
        <f>IFERROR(IF(INDEX(AJ$1:AJ333,MATCH(BT334,BT$1:BT333,0),1)=0,"",INDEX(AJ$1:AJ333,MATCH(BT334,BT$1:BT333,0),1)),"")</f>
        <v/>
      </c>
      <c r="AK334" s="2" t="str">
        <f>IFERROR(IF(INDEX(AK$1:AK333,MATCH(BT334,BT$1:BT333,0),1)=0,"",INDEX(AK$1:AK333,MATCH(BT334,BT$1:BT333,0),1)),"")</f>
        <v/>
      </c>
      <c r="AL334" s="31"/>
      <c r="AM334" s="31"/>
      <c r="AN334" s="2"/>
      <c r="AO334" s="4"/>
      <c r="AP334" s="4"/>
      <c r="AQ334" s="4"/>
      <c r="AR334" s="4"/>
      <c r="AS334" s="4"/>
      <c r="AT334" s="4"/>
      <c r="AU334" s="4"/>
      <c r="AV334" s="4"/>
      <c r="AW334" s="4"/>
      <c r="AY334" s="7"/>
      <c r="AZ334" s="47"/>
      <c r="BA334" s="66"/>
      <c r="BB334" s="66"/>
      <c r="BC334" s="66"/>
      <c r="BD334" s="78"/>
      <c r="BE334" s="66"/>
      <c r="BF334" s="66"/>
      <c r="BG334" s="4"/>
      <c r="BH334" s="69"/>
      <c r="BI334" s="4"/>
      <c r="BJ334" s="4"/>
      <c r="BK334" s="9" t="s">
        <v>157</v>
      </c>
      <c r="BL334" s="7"/>
      <c r="BM334" s="7"/>
      <c r="BN334" s="7"/>
      <c r="BO334" s="286"/>
      <c r="BP334" s="22"/>
      <c r="BQ334" s="7" t="str">
        <f t="shared" ca="1" si="86"/>
        <v/>
      </c>
      <c r="BR334" s="75" t="str">
        <f t="shared" si="87"/>
        <v/>
      </c>
      <c r="BS334" s="75" t="str">
        <f t="shared" si="88"/>
        <v/>
      </c>
      <c r="BT334" s="5" t="str">
        <f t="shared" si="89"/>
        <v/>
      </c>
      <c r="BU334" s="79" t="str">
        <f t="shared" si="90"/>
        <v/>
      </c>
      <c r="BV334" s="79" t="str">
        <f t="shared" si="91"/>
        <v/>
      </c>
      <c r="BW334" s="79" t="str">
        <f t="shared" si="92"/>
        <v/>
      </c>
      <c r="CC334" s="4" t="str">
        <f>IF(IFERROR(VLOOKUP(C334,C335:C$1993,1,0),"")="","",COUNTIF(C:C,C334))</f>
        <v/>
      </c>
      <c r="CG334" s="5" t="str">
        <f>IF(B334="","",IF(CC334="",1+(MAX(CG$2:CG333)),""))</f>
        <v/>
      </c>
      <c r="CH334" s="5" t="str">
        <f t="shared" si="93"/>
        <v/>
      </c>
      <c r="CI334" s="5" t="str">
        <f t="shared" si="94"/>
        <v/>
      </c>
      <c r="CJ334" s="14" t="str">
        <f t="shared" si="95"/>
        <v/>
      </c>
      <c r="CK334" s="25"/>
      <c r="CL334" s="15"/>
      <c r="CM334" s="5" t="str">
        <f t="shared" si="96"/>
        <v/>
      </c>
      <c r="CP334" s="5" t="str">
        <f t="shared" si="97"/>
        <v/>
      </c>
      <c r="CQ334" s="5" t="str">
        <f>IF(BT334="","",IFERROR(IF(VLOOKUP(BT334,BT$2:BT333,1,0)=0,"",""),BT334))</f>
        <v/>
      </c>
      <c r="CR334" s="22" t="str">
        <f>IF(CQ334="","",(IFERROR(VLOOKUP(MID(CQ334,1,1),$DI$2:DM$28,3,0),0)+IFERROR(VLOOKUP(MID(CQ334,2,1),DI$2:DM$28,4,0),0)+IFERROR(VLOOKUP(MID(CQ334,3,1),DI$2:DM$28,5,0),0)+(ROW(CQ334)/1000000000000)))</f>
        <v/>
      </c>
      <c r="CT334" s="5">
        <v>333</v>
      </c>
      <c r="CU334" s="5" t="str">
        <f>IFERROR(VLOOKUP(CT334,CP$2:CQ1410,2,0),"")</f>
        <v/>
      </c>
      <c r="DO334" s="5" t="e">
        <f>IF(REPORTE!AH$2="si",IF(C334=VALUE(REPORTE!C$22),IF(SUM(DO335:DO$1993),CONCATENATE(INT(B334),", "),INT(B334)),""),IF(C334=VALUE(REPORTE!C$21),IF(SUM(DO335:DO$1993),CONCATENATE(INT(B334),", "),INT(B334)),""))</f>
        <v>#VALUE!</v>
      </c>
    </row>
    <row r="335" spans="1:119" s="5" customFormat="1" ht="15" customHeight="1" x14ac:dyDescent="0.25">
      <c r="A335" s="4" t="str">
        <f t="shared" ca="1" si="84"/>
        <v/>
      </c>
      <c r="B335" s="6"/>
      <c r="C335" s="8"/>
      <c r="D335" s="1" t="str">
        <f>IFERROR(INDEX('padron cfe'!B:B,MATCH(DATOS!C335,'padron cfe'!A:A,0),1),"")</f>
        <v/>
      </c>
      <c r="E335" s="1"/>
      <c r="F335" s="7"/>
      <c r="G335" s="9" t="s">
        <v>157</v>
      </c>
      <c r="H335" s="5" t="str">
        <f>IF(F335="","",IFERROR(CONCATENATE("PEUA",VLOOKUP(ESTADO,REPORTE!AV$2:AW$33,2,0),DIDTRITO_FORM,CADER_FORM,IFERROR(INDEX(CA:CA,MATCH(DAY(F335),BZ:BZ,0),1),DAY(F335)),IFERROR(INDEX(CA:CA,MATCH(MONTH(F335),BZ:BZ,0),1),MONTH(F335)),YEAR(F335),G335),""))</f>
        <v/>
      </c>
      <c r="I335" s="4"/>
      <c r="J335" s="66"/>
      <c r="K335" s="66"/>
      <c r="L335" s="66"/>
      <c r="M335" s="2" t="str">
        <f>IFERROR(INDEX('padron cfe'!C:C,MATCH(DATOS!C335,'padron cfe'!A:A,0),1),"")</f>
        <v/>
      </c>
      <c r="N335" s="66" t="str">
        <f>IFERROR(IF(BT335="","",IF(INDEX(N$1:N334,MATCH(BT335,BT$1:BT334,0),1)=0,"",INDEX(N$1:N334,MATCH(BT335,BT$1:BT334,0),1))),"")</f>
        <v/>
      </c>
      <c r="O335" s="66" t="str">
        <f>IFERROR(IF(BT335="","",IF(INDEX(O$1:O334,MATCH(BT335,BT$1:BT334,0),1)=0,"",INDEX(O$1:O334,MATCH(BT335,BT$1:BT334,0),1))),"")</f>
        <v/>
      </c>
      <c r="P335" s="4"/>
      <c r="Q335" s="2"/>
      <c r="R335" s="66"/>
      <c r="T335" s="66"/>
      <c r="U335" s="5" t="str">
        <f>IFERROR(IF(INDEX(U$1:U334,MATCH(T335,T$1:T334,0),1)=0,"",INDEX(U$1:U334,MATCH(T335,T$1:T334,0),1)),"")</f>
        <v/>
      </c>
      <c r="V335" s="66"/>
      <c r="W335" s="5" t="str">
        <f>IFERROR(IF(INDEX(W$1:W334,MATCH(V335,V$1:V334,0),1)=0,"",INDEX(W$1:W334,MATCH(V335,V$1:V334,0),1)),"")</f>
        <v/>
      </c>
      <c r="X335" s="2" t="str">
        <f>IFERROR(INDEX('padron cfe'!D:D,MATCH(DATOS!C335,'padron cfe'!A:A,0),1),"")</f>
        <v/>
      </c>
      <c r="Y335" s="4"/>
      <c r="Z335" s="4"/>
      <c r="AA335" s="4"/>
      <c r="AB335" s="4"/>
      <c r="AC335" s="6" t="s">
        <v>157</v>
      </c>
      <c r="AD335" s="4"/>
      <c r="AE335" s="4" t="str">
        <f t="shared" si="85"/>
        <v/>
      </c>
      <c r="AF335" s="4"/>
      <c r="AG335" s="4"/>
      <c r="AH335" s="4"/>
      <c r="AI335" s="2" t="str">
        <f>IFERROR(IF(INDEX(AI$1:AI334,MATCH(BT335,BT$1:BT334,0),1)=0,"",INDEX(AI$1:AI334,MATCH(BT335,BT$1:BT334,0),1)),"")</f>
        <v/>
      </c>
      <c r="AJ335" s="2" t="str">
        <f>IFERROR(IF(INDEX(AJ$1:AJ334,MATCH(BT335,BT$1:BT334,0),1)=0,"",INDEX(AJ$1:AJ334,MATCH(BT335,BT$1:BT334,0),1)),"")</f>
        <v/>
      </c>
      <c r="AK335" s="2" t="str">
        <f>IFERROR(IF(INDEX(AK$1:AK334,MATCH(BT335,BT$1:BT334,0),1)=0,"",INDEX(AK$1:AK334,MATCH(BT335,BT$1:BT334,0),1)),"")</f>
        <v/>
      </c>
      <c r="AL335" s="31"/>
      <c r="AM335" s="31"/>
      <c r="AN335" s="2"/>
      <c r="AO335" s="4"/>
      <c r="AP335" s="4"/>
      <c r="AQ335" s="4"/>
      <c r="AR335" s="4"/>
      <c r="AS335" s="4"/>
      <c r="AT335" s="4"/>
      <c r="AU335" s="4"/>
      <c r="AV335" s="4"/>
      <c r="AW335" s="4"/>
      <c r="AY335" s="7"/>
      <c r="AZ335" s="47"/>
      <c r="BA335" s="66"/>
      <c r="BB335" s="66"/>
      <c r="BC335" s="66"/>
      <c r="BD335" s="78"/>
      <c r="BE335" s="66"/>
      <c r="BF335" s="66"/>
      <c r="BG335" s="4"/>
      <c r="BH335" s="69"/>
      <c r="BI335" s="4"/>
      <c r="BJ335" s="4"/>
      <c r="BK335" s="9"/>
      <c r="BL335" s="7"/>
      <c r="BM335" s="7"/>
      <c r="BN335" s="7"/>
      <c r="BO335" s="286"/>
      <c r="BP335" s="22"/>
      <c r="BQ335" s="7" t="str">
        <f t="shared" ca="1" si="86"/>
        <v/>
      </c>
      <c r="BR335" s="75" t="str">
        <f t="shared" si="87"/>
        <v/>
      </c>
      <c r="BS335" s="75" t="str">
        <f t="shared" si="88"/>
        <v/>
      </c>
      <c r="BT335" s="5" t="str">
        <f t="shared" si="89"/>
        <v/>
      </c>
      <c r="BU335" s="79" t="str">
        <f t="shared" si="90"/>
        <v/>
      </c>
      <c r="BV335" s="79" t="str">
        <f t="shared" si="91"/>
        <v/>
      </c>
      <c r="BW335" s="79" t="str">
        <f t="shared" si="92"/>
        <v/>
      </c>
      <c r="CC335" s="4" t="str">
        <f>IF(IFERROR(VLOOKUP(C335,C336:C$1993,1,0),"")="","",COUNTIF(C:C,C335))</f>
        <v/>
      </c>
      <c r="CG335" s="5" t="str">
        <f>IF(B335="","",IF(CC335="",1+(MAX(CG$2:CG334)),""))</f>
        <v/>
      </c>
      <c r="CH335" s="5" t="str">
        <f t="shared" si="93"/>
        <v/>
      </c>
      <c r="CI335" s="5" t="str">
        <f t="shared" si="94"/>
        <v/>
      </c>
      <c r="CJ335" s="14" t="str">
        <f t="shared" si="95"/>
        <v/>
      </c>
      <c r="CK335" s="25"/>
      <c r="CL335" s="15"/>
      <c r="CM335" s="5" t="str">
        <f t="shared" si="96"/>
        <v/>
      </c>
      <c r="CP335" s="5" t="str">
        <f t="shared" si="97"/>
        <v/>
      </c>
      <c r="CQ335" s="5" t="str">
        <f>IF(BT335="","",IFERROR(IF(VLOOKUP(BT335,BT$2:BT334,1,0)=0,"",""),BT335))</f>
        <v/>
      </c>
      <c r="CR335" s="22" t="str">
        <f>IF(CQ335="","",(IFERROR(VLOOKUP(MID(CQ335,1,1),$DI$2:DM$28,3,0),0)+IFERROR(VLOOKUP(MID(CQ335,2,1),DI$2:DM$28,4,0),0)+IFERROR(VLOOKUP(MID(CQ335,3,1),DI$2:DM$28,5,0),0)+(ROW(CQ335)/1000000000000)))</f>
        <v/>
      </c>
      <c r="CT335" s="5">
        <v>334</v>
      </c>
      <c r="CU335" s="5" t="str">
        <f>IFERROR(VLOOKUP(CT335,CP$2:CQ1411,2,0),"")</f>
        <v/>
      </c>
      <c r="DO335" s="5" t="e">
        <f>IF(REPORTE!AH$2="si",IF(C335=VALUE(REPORTE!C$22),IF(SUM(DO336:DO$1993),CONCATENATE(INT(B335),", "),INT(B335)),""),IF(C335=VALUE(REPORTE!C$21),IF(SUM(DO336:DO$1993),CONCATENATE(INT(B335),", "),INT(B335)),""))</f>
        <v>#VALUE!</v>
      </c>
    </row>
    <row r="336" spans="1:119" s="5" customFormat="1" ht="15" customHeight="1" x14ac:dyDescent="0.25">
      <c r="A336" s="4" t="str">
        <f t="shared" ca="1" si="84"/>
        <v/>
      </c>
      <c r="B336" s="6"/>
      <c r="C336" s="8"/>
      <c r="D336" s="1" t="str">
        <f>IFERROR(INDEX('padron cfe'!B:B,MATCH(DATOS!C336,'padron cfe'!A:A,0),1),"")</f>
        <v/>
      </c>
      <c r="E336" s="1"/>
      <c r="F336" s="7"/>
      <c r="G336" s="9" t="s">
        <v>157</v>
      </c>
      <c r="H336" s="5" t="str">
        <f>IF(F336="","",IFERROR(CONCATENATE("PEUA",VLOOKUP(ESTADO,REPORTE!AV$2:AW$33,2,0),DIDTRITO_FORM,CADER_FORM,IFERROR(INDEX(CA:CA,MATCH(DAY(F336),BZ:BZ,0),1),DAY(F336)),IFERROR(INDEX(CA:CA,MATCH(MONTH(F336),BZ:BZ,0),1),MONTH(F336)),YEAR(F336),G336),""))</f>
        <v/>
      </c>
      <c r="I336" s="4"/>
      <c r="J336" s="66"/>
      <c r="K336" s="66"/>
      <c r="L336" s="66"/>
      <c r="M336" s="2" t="str">
        <f>IFERROR(INDEX('padron cfe'!C:C,MATCH(DATOS!C336,'padron cfe'!A:A,0),1),"")</f>
        <v/>
      </c>
      <c r="N336" s="66" t="str">
        <f>IFERROR(IF(BT336="","",IF(INDEX(N$1:N335,MATCH(BT336,BT$1:BT335,0),1)=0,"",INDEX(N$1:N335,MATCH(BT336,BT$1:BT335,0),1))),"")</f>
        <v/>
      </c>
      <c r="O336" s="66" t="str">
        <f>IFERROR(IF(BT336="","",IF(INDEX(O$1:O335,MATCH(BT336,BT$1:BT335,0),1)=0,"",INDEX(O$1:O335,MATCH(BT336,BT$1:BT335,0),1))),"")</f>
        <v/>
      </c>
      <c r="P336" s="4"/>
      <c r="Q336" s="2"/>
      <c r="R336" s="66"/>
      <c r="T336" s="66"/>
      <c r="U336" s="5" t="str">
        <f>IFERROR(IF(INDEX(U$1:U335,MATCH(T336,T$1:T335,0),1)=0,"",INDEX(U$1:U335,MATCH(T336,T$1:T335,0),1)),"")</f>
        <v/>
      </c>
      <c r="V336" s="66"/>
      <c r="W336" s="5" t="str">
        <f>IFERROR(IF(INDEX(W$1:W335,MATCH(V336,V$1:V335,0),1)=0,"",INDEX(W$1:W335,MATCH(V336,V$1:V335,0),1)),"")</f>
        <v/>
      </c>
      <c r="X336" s="2" t="str">
        <f>IFERROR(INDEX('padron cfe'!D:D,MATCH(DATOS!C336,'padron cfe'!A:A,0),1),"")</f>
        <v/>
      </c>
      <c r="Y336" s="4"/>
      <c r="Z336" s="4"/>
      <c r="AA336" s="4"/>
      <c r="AB336" s="4"/>
      <c r="AC336" s="6" t="s">
        <v>157</v>
      </c>
      <c r="AD336" s="4"/>
      <c r="AE336" s="4" t="str">
        <f t="shared" si="85"/>
        <v/>
      </c>
      <c r="AF336" s="4"/>
      <c r="AG336" s="4"/>
      <c r="AH336" s="4"/>
      <c r="AI336" s="2" t="str">
        <f>IFERROR(IF(INDEX(AI$1:AI335,MATCH(BT336,BT$1:BT335,0),1)=0,"",INDEX(AI$1:AI335,MATCH(BT336,BT$1:BT335,0),1)),"")</f>
        <v/>
      </c>
      <c r="AJ336" s="2" t="str">
        <f>IFERROR(IF(INDEX(AJ$1:AJ335,MATCH(BT336,BT$1:BT335,0),1)=0,"",INDEX(AJ$1:AJ335,MATCH(BT336,BT$1:BT335,0),1)),"")</f>
        <v/>
      </c>
      <c r="AK336" s="2" t="str">
        <f>IFERROR(IF(INDEX(AK$1:AK335,MATCH(BT336,BT$1:BT335,0),1)=0,"",INDEX(AK$1:AK335,MATCH(BT336,BT$1:BT335,0),1)),"")</f>
        <v/>
      </c>
      <c r="AL336" s="31"/>
      <c r="AM336" s="31"/>
      <c r="AN336" s="2"/>
      <c r="AO336" s="4"/>
      <c r="AP336" s="4"/>
      <c r="AQ336" s="4"/>
      <c r="AR336" s="4"/>
      <c r="AS336" s="4"/>
      <c r="AT336" s="4"/>
      <c r="AU336" s="4"/>
      <c r="AV336" s="4"/>
      <c r="AW336" s="4"/>
      <c r="AY336" s="7"/>
      <c r="AZ336" s="47"/>
      <c r="BA336" s="66"/>
      <c r="BB336" s="66"/>
      <c r="BC336" s="66"/>
      <c r="BD336" s="78"/>
      <c r="BE336" s="66"/>
      <c r="BF336" s="66"/>
      <c r="BG336" s="4"/>
      <c r="BH336" s="69"/>
      <c r="BI336" s="4"/>
      <c r="BJ336" s="4"/>
      <c r="BK336" s="9" t="s">
        <v>157</v>
      </c>
      <c r="BL336" s="7"/>
      <c r="BM336" s="7"/>
      <c r="BN336" s="7"/>
      <c r="BO336" s="286"/>
      <c r="BP336" s="22"/>
      <c r="BQ336" s="7" t="str">
        <f t="shared" ca="1" si="86"/>
        <v/>
      </c>
      <c r="BR336" s="75" t="str">
        <f t="shared" si="87"/>
        <v/>
      </c>
      <c r="BS336" s="75" t="str">
        <f t="shared" si="88"/>
        <v/>
      </c>
      <c r="BT336" s="5" t="str">
        <f t="shared" si="89"/>
        <v/>
      </c>
      <c r="BU336" s="79" t="str">
        <f t="shared" si="90"/>
        <v/>
      </c>
      <c r="BV336" s="79" t="str">
        <f t="shared" si="91"/>
        <v/>
      </c>
      <c r="BW336" s="79" t="str">
        <f t="shared" si="92"/>
        <v/>
      </c>
      <c r="CC336" s="4" t="str">
        <f>IF(IFERROR(VLOOKUP(C336,C337:C$1993,1,0),"")="","",COUNTIF(C:C,C336))</f>
        <v/>
      </c>
      <c r="CG336" s="5" t="str">
        <f>IF(B336="","",IF(CC336="",1+(MAX(CG$2:CG335)),""))</f>
        <v/>
      </c>
      <c r="CH336" s="5" t="str">
        <f t="shared" si="93"/>
        <v/>
      </c>
      <c r="CI336" s="5" t="str">
        <f t="shared" si="94"/>
        <v/>
      </c>
      <c r="CJ336" s="14" t="str">
        <f t="shared" si="95"/>
        <v/>
      </c>
      <c r="CK336" s="25"/>
      <c r="CL336" s="15"/>
      <c r="CM336" s="5" t="str">
        <f t="shared" si="96"/>
        <v/>
      </c>
      <c r="CP336" s="5" t="str">
        <f t="shared" si="97"/>
        <v/>
      </c>
      <c r="CQ336" s="5" t="str">
        <f>IF(BT336="","",IFERROR(IF(VLOOKUP(BT336,BT$2:BT335,1,0)=0,"",""),BT336))</f>
        <v/>
      </c>
      <c r="CR336" s="22" t="str">
        <f>IF(CQ336="","",(IFERROR(VLOOKUP(MID(CQ336,1,1),$DI$2:DM$28,3,0),0)+IFERROR(VLOOKUP(MID(CQ336,2,1),DI$2:DM$28,4,0),0)+IFERROR(VLOOKUP(MID(CQ336,3,1),DI$2:DM$28,5,0),0)+(ROW(CQ336)/1000000000000)))</f>
        <v/>
      </c>
      <c r="CT336" s="5">
        <v>335</v>
      </c>
      <c r="CU336" s="5" t="str">
        <f>IFERROR(VLOOKUP(CT336,CP$2:CQ1412,2,0),"")</f>
        <v/>
      </c>
      <c r="DO336" s="5" t="e">
        <f>IF(REPORTE!AH$2="si",IF(C336=VALUE(REPORTE!C$22),IF(SUM(DO337:DO$1993),CONCATENATE(INT(B336),", "),INT(B336)),""),IF(C336=VALUE(REPORTE!C$21),IF(SUM(DO337:DO$1993),CONCATENATE(INT(B336),", "),INT(B336)),""))</f>
        <v>#VALUE!</v>
      </c>
    </row>
    <row r="337" spans="1:120" s="5" customFormat="1" ht="15" customHeight="1" x14ac:dyDescent="0.25">
      <c r="A337" s="4" t="str">
        <f t="shared" ca="1" si="84"/>
        <v/>
      </c>
      <c r="B337" s="6"/>
      <c r="C337" s="8"/>
      <c r="D337" s="1" t="str">
        <f>IFERROR(INDEX('padron cfe'!B:B,MATCH(DATOS!C337,'padron cfe'!A:A,0),1),"")</f>
        <v/>
      </c>
      <c r="E337" s="1"/>
      <c r="F337" s="7"/>
      <c r="G337" s="9" t="s">
        <v>157</v>
      </c>
      <c r="H337" s="5" t="str">
        <f>IF(F337="","",IFERROR(CONCATENATE("PEUA",VLOOKUP(ESTADO,REPORTE!AV$2:AW$33,2,0),DIDTRITO_FORM,CADER_FORM,IFERROR(INDEX(CA:CA,MATCH(DAY(F337),BZ:BZ,0),1),DAY(F337)),IFERROR(INDEX(CA:CA,MATCH(MONTH(F337),BZ:BZ,0),1),MONTH(F337)),YEAR(F337),G337),""))</f>
        <v/>
      </c>
      <c r="I337" s="4"/>
      <c r="J337" s="66"/>
      <c r="K337" s="66"/>
      <c r="L337" s="66"/>
      <c r="M337" s="2" t="str">
        <f>IFERROR(INDEX('padron cfe'!C:C,MATCH(DATOS!C337,'padron cfe'!A:A,0),1),"")</f>
        <v/>
      </c>
      <c r="N337" s="66" t="str">
        <f>IFERROR(IF(BT337="","",IF(INDEX(N$1:N336,MATCH(BT337,BT$1:BT336,0),1)=0,"",INDEX(N$1:N336,MATCH(BT337,BT$1:BT336,0),1))),"")</f>
        <v/>
      </c>
      <c r="O337" s="66" t="str">
        <f>IFERROR(IF(BT337="","",IF(INDEX(O$1:O336,MATCH(BT337,BT$1:BT336,0),1)=0,"",INDEX(O$1:O336,MATCH(BT337,BT$1:BT336,0),1))),"")</f>
        <v/>
      </c>
      <c r="P337" s="4"/>
      <c r="Q337" s="2"/>
      <c r="R337" s="66"/>
      <c r="T337" s="66"/>
      <c r="U337" s="5" t="str">
        <f>IFERROR(IF(INDEX(U$1:U336,MATCH(T337,T$1:T336,0),1)=0,"",INDEX(U$1:U336,MATCH(T337,T$1:T336,0),1)),"")</f>
        <v/>
      </c>
      <c r="V337" s="66"/>
      <c r="W337" s="5" t="str">
        <f>IFERROR(IF(INDEX(W$1:W336,MATCH(V337,V$1:V336,0),1)=0,"",INDEX(W$1:W336,MATCH(V337,V$1:V336,0),1)),"")</f>
        <v/>
      </c>
      <c r="X337" s="2" t="str">
        <f>IFERROR(INDEX('padron cfe'!D:D,MATCH(DATOS!C337,'padron cfe'!A:A,0),1),"")</f>
        <v/>
      </c>
      <c r="Y337" s="4"/>
      <c r="Z337" s="4"/>
      <c r="AA337" s="4"/>
      <c r="AB337" s="4"/>
      <c r="AC337" s="6" t="s">
        <v>157</v>
      </c>
      <c r="AD337" s="4"/>
      <c r="AE337" s="4" t="str">
        <f t="shared" si="85"/>
        <v/>
      </c>
      <c r="AF337" s="4"/>
      <c r="AG337" s="4"/>
      <c r="AH337" s="4"/>
      <c r="AI337" s="2" t="str">
        <f>IFERROR(IF(INDEX(AI$1:AI336,MATCH(BT337,BT$1:BT336,0),1)=0,"",INDEX(AI$1:AI336,MATCH(BT337,BT$1:BT336,0),1)),"")</f>
        <v/>
      </c>
      <c r="AJ337" s="2" t="str">
        <f>IFERROR(IF(INDEX(AJ$1:AJ336,MATCH(BT337,BT$1:BT336,0),1)=0,"",INDEX(AJ$1:AJ336,MATCH(BT337,BT$1:BT336,0),1)),"")</f>
        <v/>
      </c>
      <c r="AK337" s="2" t="str">
        <f>IFERROR(IF(INDEX(AK$1:AK336,MATCH(BT337,BT$1:BT336,0),1)=0,"",INDEX(AK$1:AK336,MATCH(BT337,BT$1:BT336,0),1)),"")</f>
        <v/>
      </c>
      <c r="AL337" s="31"/>
      <c r="AM337" s="31"/>
      <c r="AN337" s="2"/>
      <c r="AO337" s="4"/>
      <c r="AP337" s="4"/>
      <c r="AQ337" s="4"/>
      <c r="AR337" s="4"/>
      <c r="AS337" s="4"/>
      <c r="AT337" s="4"/>
      <c r="AU337" s="4"/>
      <c r="AV337" s="4"/>
      <c r="AW337" s="4"/>
      <c r="AY337" s="7"/>
      <c r="AZ337" s="47"/>
      <c r="BA337" s="66"/>
      <c r="BB337" s="66"/>
      <c r="BC337" s="66"/>
      <c r="BD337" s="78"/>
      <c r="BE337" s="66"/>
      <c r="BF337" s="66"/>
      <c r="BG337" s="4"/>
      <c r="BH337" s="69"/>
      <c r="BI337" s="4"/>
      <c r="BJ337" s="4"/>
      <c r="BK337" s="9"/>
      <c r="BL337" s="7"/>
      <c r="BM337" s="7"/>
      <c r="BN337" s="7"/>
      <c r="BO337" s="286"/>
      <c r="BP337" s="22"/>
      <c r="BQ337" s="7" t="str">
        <f t="shared" ca="1" si="86"/>
        <v/>
      </c>
      <c r="BR337" s="75" t="str">
        <f t="shared" si="87"/>
        <v/>
      </c>
      <c r="BS337" s="75" t="str">
        <f t="shared" si="88"/>
        <v/>
      </c>
      <c r="BT337" s="5" t="str">
        <f t="shared" si="89"/>
        <v/>
      </c>
      <c r="BU337" s="79" t="str">
        <f t="shared" si="90"/>
        <v/>
      </c>
      <c r="BV337" s="79" t="str">
        <f t="shared" si="91"/>
        <v/>
      </c>
      <c r="BW337" s="79" t="str">
        <f t="shared" si="92"/>
        <v/>
      </c>
      <c r="CC337" s="4" t="str">
        <f>IF(IFERROR(VLOOKUP(C337,C338:C$1993,1,0),"")="","",COUNTIF(C:C,C337))</f>
        <v/>
      </c>
      <c r="CG337" s="5" t="str">
        <f>IF(B337="","",IF(CC337="",1+(MAX(CG$2:CG336)),""))</f>
        <v/>
      </c>
      <c r="CH337" s="5" t="str">
        <f t="shared" si="93"/>
        <v/>
      </c>
      <c r="CI337" s="5" t="str">
        <f t="shared" si="94"/>
        <v/>
      </c>
      <c r="CJ337" s="14" t="str">
        <f t="shared" si="95"/>
        <v/>
      </c>
      <c r="CK337" s="25"/>
      <c r="CL337" s="15"/>
      <c r="CM337" s="5" t="str">
        <f t="shared" si="96"/>
        <v/>
      </c>
      <c r="CP337" s="5" t="str">
        <f t="shared" si="97"/>
        <v/>
      </c>
      <c r="CQ337" s="5" t="str">
        <f>IF(BT337="","",IFERROR(IF(VLOOKUP(BT337,BT$2:BT336,1,0)=0,"",""),BT337))</f>
        <v/>
      </c>
      <c r="CR337" s="22" t="str">
        <f>IF(CQ337="","",(IFERROR(VLOOKUP(MID(CQ337,1,1),$DI$2:DM$28,3,0),0)+IFERROR(VLOOKUP(MID(CQ337,2,1),DI$2:DM$28,4,0),0)+IFERROR(VLOOKUP(MID(CQ337,3,1),DI$2:DM$28,5,0),0)+(ROW(CQ337)/1000000000000)))</f>
        <v/>
      </c>
      <c r="CT337" s="5">
        <v>336</v>
      </c>
      <c r="CU337" s="5" t="str">
        <f>IFERROR(VLOOKUP(CT337,CP$2:CQ1413,2,0),"")</f>
        <v/>
      </c>
      <c r="DO337" s="5" t="e">
        <f>IF(REPORTE!AH$2="si",IF(C337=VALUE(REPORTE!C$22),IF(SUM(DO338:DO$1993),CONCATENATE(INT(B337),", "),INT(B337)),""),IF(C337=VALUE(REPORTE!C$21),IF(SUM(DO338:DO$1993),CONCATENATE(INT(B337),", "),INT(B337)),""))</f>
        <v>#VALUE!</v>
      </c>
    </row>
    <row r="338" spans="1:120" s="5" customFormat="1" ht="15" customHeight="1" x14ac:dyDescent="0.25">
      <c r="A338" s="4" t="str">
        <f t="shared" ca="1" si="84"/>
        <v/>
      </c>
      <c r="B338" s="6"/>
      <c r="C338" s="8"/>
      <c r="D338" s="1" t="str">
        <f>IFERROR(INDEX('padron cfe'!B:B,MATCH(DATOS!C338,'padron cfe'!A:A,0),1),"")</f>
        <v/>
      </c>
      <c r="E338" s="1"/>
      <c r="F338" s="7"/>
      <c r="G338" s="9" t="s">
        <v>157</v>
      </c>
      <c r="H338" s="5" t="str">
        <f>IF(F338="","",IFERROR(CONCATENATE("PEUA",VLOOKUP(ESTADO,REPORTE!AV$2:AW$33,2,0),DIDTRITO_FORM,CADER_FORM,IFERROR(INDEX(CA:CA,MATCH(DAY(F338),BZ:BZ,0),1),DAY(F338)),IFERROR(INDEX(CA:CA,MATCH(MONTH(F338),BZ:BZ,0),1),MONTH(F338)),YEAR(F338),G338),""))</f>
        <v/>
      </c>
      <c r="I338" s="4"/>
      <c r="J338" s="66"/>
      <c r="K338" s="66"/>
      <c r="L338" s="66"/>
      <c r="M338" s="2" t="str">
        <f>IFERROR(INDEX('padron cfe'!C:C,MATCH(DATOS!C338,'padron cfe'!A:A,0),1),"")</f>
        <v/>
      </c>
      <c r="N338" s="66" t="str">
        <f>IFERROR(IF(BT338="","",IF(INDEX(N$1:N337,MATCH(BT338,BT$1:BT337,0),1)=0,"",INDEX(N$1:N337,MATCH(BT338,BT$1:BT337,0),1))),"")</f>
        <v/>
      </c>
      <c r="O338" s="66" t="str">
        <f>IFERROR(IF(BT338="","",IF(INDEX(O$1:O337,MATCH(BT338,BT$1:BT337,0),1)=0,"",INDEX(O$1:O337,MATCH(BT338,BT$1:BT337,0),1))),"")</f>
        <v/>
      </c>
      <c r="P338" s="4"/>
      <c r="Q338" s="2"/>
      <c r="R338" s="66"/>
      <c r="T338" s="66"/>
      <c r="U338" s="5" t="str">
        <f>IFERROR(IF(INDEX(U$1:U337,MATCH(T338,T$1:T337,0),1)=0,"",INDEX(U$1:U337,MATCH(T338,T$1:T337,0),1)),"")</f>
        <v/>
      </c>
      <c r="V338" s="66"/>
      <c r="W338" s="5" t="str">
        <f>IFERROR(IF(INDEX(W$1:W337,MATCH(V338,V$1:V337,0),1)=0,"",INDEX(W$1:W337,MATCH(V338,V$1:V337,0),1)),"")</f>
        <v/>
      </c>
      <c r="X338" s="2" t="str">
        <f>IFERROR(INDEX('padron cfe'!D:D,MATCH(DATOS!C338,'padron cfe'!A:A,0),1),"")</f>
        <v/>
      </c>
      <c r="Y338" s="4"/>
      <c r="Z338" s="4"/>
      <c r="AA338" s="4"/>
      <c r="AB338" s="4"/>
      <c r="AC338" s="6" t="s">
        <v>157</v>
      </c>
      <c r="AD338" s="4"/>
      <c r="AE338" s="4" t="str">
        <f t="shared" si="85"/>
        <v/>
      </c>
      <c r="AF338" s="4"/>
      <c r="AG338" s="4"/>
      <c r="AH338" s="4"/>
      <c r="AI338" s="2" t="str">
        <f>IFERROR(IF(INDEX(AI$1:AI337,MATCH(BT338,BT$1:BT337,0),1)=0,"",INDEX(AI$1:AI337,MATCH(BT338,BT$1:BT337,0),1)),"")</f>
        <v/>
      </c>
      <c r="AJ338" s="2" t="str">
        <f>IFERROR(IF(INDEX(AJ$1:AJ337,MATCH(BT338,BT$1:BT337,0),1)=0,"",INDEX(AJ$1:AJ337,MATCH(BT338,BT$1:BT337,0),1)),"")</f>
        <v/>
      </c>
      <c r="AK338" s="2" t="str">
        <f>IFERROR(IF(INDEX(AK$1:AK337,MATCH(BT338,BT$1:BT337,0),1)=0,"",INDEX(AK$1:AK337,MATCH(BT338,BT$1:BT337,0),1)),"")</f>
        <v/>
      </c>
      <c r="AL338" s="31"/>
      <c r="AM338" s="31"/>
      <c r="AN338" s="2"/>
      <c r="AO338" s="4"/>
      <c r="AP338" s="4"/>
      <c r="AQ338" s="4"/>
      <c r="AR338" s="4"/>
      <c r="AS338" s="4"/>
      <c r="AT338" s="4"/>
      <c r="AU338" s="4"/>
      <c r="AV338" s="4"/>
      <c r="AW338" s="4"/>
      <c r="AY338" s="7"/>
      <c r="AZ338" s="47"/>
      <c r="BA338" s="66"/>
      <c r="BB338" s="66"/>
      <c r="BC338" s="66"/>
      <c r="BD338" s="78"/>
      <c r="BE338" s="66"/>
      <c r="BF338" s="66"/>
      <c r="BG338" s="4"/>
      <c r="BH338" s="69"/>
      <c r="BI338" s="4"/>
      <c r="BJ338" s="4"/>
      <c r="BK338" s="9" t="s">
        <v>157</v>
      </c>
      <c r="BL338" s="7"/>
      <c r="BM338" s="7"/>
      <c r="BN338" s="7"/>
      <c r="BO338" s="286"/>
      <c r="BP338" s="22"/>
      <c r="BQ338" s="7" t="str">
        <f t="shared" ca="1" si="86"/>
        <v/>
      </c>
      <c r="BR338" s="75" t="str">
        <f t="shared" si="87"/>
        <v/>
      </c>
      <c r="BS338" s="75" t="str">
        <f t="shared" si="88"/>
        <v/>
      </c>
      <c r="BT338" s="5" t="str">
        <f t="shared" si="89"/>
        <v/>
      </c>
      <c r="BU338" s="79" t="str">
        <f t="shared" si="90"/>
        <v/>
      </c>
      <c r="BV338" s="79" t="str">
        <f t="shared" si="91"/>
        <v/>
      </c>
      <c r="BW338" s="79" t="str">
        <f t="shared" si="92"/>
        <v/>
      </c>
      <c r="CC338" s="4" t="str">
        <f>IF(IFERROR(VLOOKUP(C338,C339:C$1993,1,0),"")="","",COUNTIF(C:C,C338))</f>
        <v/>
      </c>
      <c r="CG338" s="5" t="str">
        <f>IF(B338="","",IF(CC338="",1+(MAX(CG$2:CG337)),""))</f>
        <v/>
      </c>
      <c r="CH338" s="5" t="str">
        <f t="shared" si="93"/>
        <v/>
      </c>
      <c r="CI338" s="5" t="str">
        <f t="shared" si="94"/>
        <v/>
      </c>
      <c r="CJ338" s="14" t="str">
        <f t="shared" si="95"/>
        <v/>
      </c>
      <c r="CK338" s="25"/>
      <c r="CL338" s="15"/>
      <c r="CM338" s="5" t="str">
        <f t="shared" si="96"/>
        <v/>
      </c>
      <c r="CP338" s="5" t="str">
        <f t="shared" si="97"/>
        <v/>
      </c>
      <c r="CQ338" s="5" t="str">
        <f>IF(BT338="","",IFERROR(IF(VLOOKUP(BT338,BT$2:BT337,1,0)=0,"",""),BT338))</f>
        <v/>
      </c>
      <c r="CR338" s="22" t="str">
        <f>IF(CQ338="","",(IFERROR(VLOOKUP(MID(CQ338,1,1),$DI$2:DM$28,3,0),0)+IFERROR(VLOOKUP(MID(CQ338,2,1),DI$2:DM$28,4,0),0)+IFERROR(VLOOKUP(MID(CQ338,3,1),DI$2:DM$28,5,0),0)+(ROW(CQ338)/1000000000000)))</f>
        <v/>
      </c>
      <c r="CT338" s="5">
        <v>337</v>
      </c>
      <c r="CU338" s="5" t="str">
        <f>IFERROR(VLOOKUP(CT338,CP$2:CQ1414,2,0),"")</f>
        <v/>
      </c>
      <c r="DO338" s="5" t="e">
        <f>IF(REPORTE!AH$2="si",IF(C338=VALUE(REPORTE!C$22),IF(SUM(DO339:DO$1993),CONCATENATE(INT(B338),", "),INT(B338)),""),IF(C338=VALUE(REPORTE!C$21),IF(SUM(DO339:DO$1993),CONCATENATE(INT(B338),", "),INT(B338)),""))</f>
        <v>#VALUE!</v>
      </c>
      <c r="DP338" s="5" t="e">
        <f>CONCATENATE(DO338,DO339,DO340,DO341,DO342,DO343,DO344,DO345,DO346,DO347,DO348,DO349,DO350,DO351,DO352,DO353,DO354,DO355,DO356,DO357,DO358,DO359,DO360,DO361,DO362,DO363,DO364,DO365,DO366,DO367,DO368,DO369,DO370,DO371,DO372,DO373,DO374,DO375,DO376,DO377,DO378,DO379)</f>
        <v>#VALUE!</v>
      </c>
    </row>
    <row r="339" spans="1:120" s="5" customFormat="1" ht="15" customHeight="1" x14ac:dyDescent="0.25">
      <c r="A339" s="4" t="str">
        <f t="shared" ca="1" si="84"/>
        <v/>
      </c>
      <c r="B339" s="6"/>
      <c r="C339" s="8"/>
      <c r="D339" s="1" t="str">
        <f>IFERROR(INDEX('padron cfe'!B:B,MATCH(DATOS!C339,'padron cfe'!A:A,0),1),"")</f>
        <v/>
      </c>
      <c r="E339" s="1"/>
      <c r="F339" s="7"/>
      <c r="G339" s="9" t="s">
        <v>157</v>
      </c>
      <c r="H339" s="5" t="str">
        <f>IF(F339="","",IFERROR(CONCATENATE("PEUA",VLOOKUP(ESTADO,REPORTE!AV$2:AW$33,2,0),DIDTRITO_FORM,CADER_FORM,IFERROR(INDEX(CA:CA,MATCH(DAY(F339),BZ:BZ,0),1),DAY(F339)),IFERROR(INDEX(CA:CA,MATCH(MONTH(F339),BZ:BZ,0),1),MONTH(F339)),YEAR(F339),G339),""))</f>
        <v/>
      </c>
      <c r="I339" s="4"/>
      <c r="J339" s="66"/>
      <c r="K339" s="66"/>
      <c r="L339" s="66"/>
      <c r="M339" s="2" t="str">
        <f>IFERROR(INDEX('padron cfe'!C:C,MATCH(DATOS!C339,'padron cfe'!A:A,0),1),"")</f>
        <v/>
      </c>
      <c r="N339" s="66" t="str">
        <f>IFERROR(IF(BT339="","",IF(INDEX(N$1:N338,MATCH(BT339,BT$1:BT338,0),1)=0,"",INDEX(N$1:N338,MATCH(BT339,BT$1:BT338,0),1))),"")</f>
        <v/>
      </c>
      <c r="O339" s="66" t="str">
        <f>IFERROR(IF(BT339="","",IF(INDEX(O$1:O338,MATCH(BT339,BT$1:BT338,0),1)=0,"",INDEX(O$1:O338,MATCH(BT339,BT$1:BT338,0),1))),"")</f>
        <v/>
      </c>
      <c r="P339" s="4"/>
      <c r="Q339" s="2"/>
      <c r="R339" s="66"/>
      <c r="T339" s="66"/>
      <c r="U339" s="5" t="str">
        <f>IFERROR(IF(INDEX(U$1:U338,MATCH(T339,T$1:T338,0),1)=0,"",INDEX(U$1:U338,MATCH(T339,T$1:T338,0),1)),"")</f>
        <v/>
      </c>
      <c r="V339" s="66"/>
      <c r="W339" s="5" t="str">
        <f>IFERROR(IF(INDEX(W$1:W338,MATCH(V339,V$1:V338,0),1)=0,"",INDEX(W$1:W338,MATCH(V339,V$1:V338,0),1)),"")</f>
        <v/>
      </c>
      <c r="X339" s="2" t="str">
        <f>IFERROR(INDEX('padron cfe'!D:D,MATCH(DATOS!C339,'padron cfe'!A:A,0),1),"")</f>
        <v/>
      </c>
      <c r="Y339" s="4"/>
      <c r="Z339" s="4"/>
      <c r="AA339" s="4"/>
      <c r="AB339" s="4"/>
      <c r="AC339" s="6" t="s">
        <v>157</v>
      </c>
      <c r="AD339" s="4"/>
      <c r="AE339" s="4" t="str">
        <f t="shared" si="85"/>
        <v/>
      </c>
      <c r="AF339" s="4"/>
      <c r="AG339" s="4"/>
      <c r="AH339" s="4"/>
      <c r="AI339" s="2" t="str">
        <f>IFERROR(IF(INDEX(AI$1:AI338,MATCH(BT339,BT$1:BT338,0),1)=0,"",INDEX(AI$1:AI338,MATCH(BT339,BT$1:BT338,0),1)),"")</f>
        <v/>
      </c>
      <c r="AJ339" s="2" t="str">
        <f>IFERROR(IF(INDEX(AJ$1:AJ338,MATCH(BT339,BT$1:BT338,0),1)=0,"",INDEX(AJ$1:AJ338,MATCH(BT339,BT$1:BT338,0),1)),"")</f>
        <v/>
      </c>
      <c r="AK339" s="2" t="str">
        <f>IFERROR(IF(INDEX(AK$1:AK338,MATCH(BT339,BT$1:BT338,0),1)=0,"",INDEX(AK$1:AK338,MATCH(BT339,BT$1:BT338,0),1)),"")</f>
        <v/>
      </c>
      <c r="AL339" s="31"/>
      <c r="AM339" s="31"/>
      <c r="AN339" s="2"/>
      <c r="AO339" s="4"/>
      <c r="AP339" s="4"/>
      <c r="AQ339" s="4"/>
      <c r="AR339" s="4"/>
      <c r="AS339" s="4"/>
      <c r="AT339" s="4"/>
      <c r="AU339" s="4"/>
      <c r="AV339" s="4"/>
      <c r="AW339" s="4"/>
      <c r="AY339" s="7"/>
      <c r="AZ339" s="47"/>
      <c r="BA339" s="66"/>
      <c r="BB339" s="66"/>
      <c r="BC339" s="66"/>
      <c r="BD339" s="78"/>
      <c r="BE339" s="66"/>
      <c r="BF339" s="66"/>
      <c r="BG339" s="4"/>
      <c r="BH339" s="69"/>
      <c r="BI339" s="4"/>
      <c r="BJ339" s="4"/>
      <c r="BK339" s="9"/>
      <c r="BL339" s="7"/>
      <c r="BM339" s="7"/>
      <c r="BN339" s="7"/>
      <c r="BO339" s="286"/>
      <c r="BP339" s="22"/>
      <c r="BQ339" s="7" t="str">
        <f t="shared" ca="1" si="86"/>
        <v/>
      </c>
      <c r="BR339" s="75" t="str">
        <f t="shared" si="87"/>
        <v/>
      </c>
      <c r="BS339" s="75" t="str">
        <f t="shared" si="88"/>
        <v/>
      </c>
      <c r="BT339" s="5" t="str">
        <f t="shared" si="89"/>
        <v/>
      </c>
      <c r="BU339" s="79" t="str">
        <f t="shared" si="90"/>
        <v/>
      </c>
      <c r="BV339" s="79" t="str">
        <f t="shared" si="91"/>
        <v/>
      </c>
      <c r="BW339" s="79" t="str">
        <f t="shared" si="92"/>
        <v/>
      </c>
      <c r="CC339" s="4" t="str">
        <f>IF(IFERROR(VLOOKUP(C339,C340:C$1993,1,0),"")="","",COUNTIF(C:C,C339))</f>
        <v/>
      </c>
      <c r="CG339" s="5" t="str">
        <f>IF(B339="","",IF(CC339="",1+(MAX(CG$2:CG338)),""))</f>
        <v/>
      </c>
      <c r="CH339" s="5" t="str">
        <f t="shared" si="93"/>
        <v/>
      </c>
      <c r="CI339" s="5" t="str">
        <f t="shared" si="94"/>
        <v/>
      </c>
      <c r="CJ339" s="14" t="str">
        <f t="shared" si="95"/>
        <v/>
      </c>
      <c r="CK339" s="25"/>
      <c r="CL339" s="15"/>
      <c r="CM339" s="5" t="str">
        <f t="shared" si="96"/>
        <v/>
      </c>
      <c r="CP339" s="5" t="str">
        <f t="shared" si="97"/>
        <v/>
      </c>
      <c r="CQ339" s="5" t="str">
        <f>IF(BT339="","",IFERROR(IF(VLOOKUP(BT339,BT$2:BT338,1,0)=0,"",""),BT339))</f>
        <v/>
      </c>
      <c r="CR339" s="22" t="str">
        <f>IF(CQ339="","",(IFERROR(VLOOKUP(MID(CQ339,1,1),$DI$2:DM$28,3,0),0)+IFERROR(VLOOKUP(MID(CQ339,2,1),DI$2:DM$28,4,0),0)+IFERROR(VLOOKUP(MID(CQ339,3,1),DI$2:DM$28,5,0),0)+(ROW(CQ339)/1000000000000)))</f>
        <v/>
      </c>
      <c r="CT339" s="5">
        <v>338</v>
      </c>
      <c r="CU339" s="5" t="str">
        <f>IFERROR(VLOOKUP(CT339,CP$2:CQ1415,2,0),"")</f>
        <v/>
      </c>
      <c r="DO339" s="5" t="e">
        <f>IF(REPORTE!AH$2="si",IF(C339=VALUE(REPORTE!C$22),IF(SUM(DO340:DO$1993),CONCATENATE(INT(B339),", "),INT(B339)),""),IF(C339=VALUE(REPORTE!C$21),IF(SUM(DO340:DO$1993),CONCATENATE(INT(B339),", "),INT(B339)),""))</f>
        <v>#VALUE!</v>
      </c>
    </row>
    <row r="340" spans="1:120" s="5" customFormat="1" ht="15" customHeight="1" x14ac:dyDescent="0.25">
      <c r="A340" s="4" t="str">
        <f t="shared" ca="1" si="84"/>
        <v/>
      </c>
      <c r="B340" s="6"/>
      <c r="C340" s="8"/>
      <c r="D340" s="1" t="str">
        <f>IFERROR(INDEX('padron cfe'!B:B,MATCH(DATOS!C340,'padron cfe'!A:A,0),1),"")</f>
        <v/>
      </c>
      <c r="E340" s="1"/>
      <c r="F340" s="7"/>
      <c r="G340" s="9" t="s">
        <v>157</v>
      </c>
      <c r="H340" s="5" t="str">
        <f>IF(F340="","",IFERROR(CONCATENATE("PEUA",VLOOKUP(ESTADO,REPORTE!AV$2:AW$33,2,0),DIDTRITO_FORM,CADER_FORM,IFERROR(INDEX(CA:CA,MATCH(DAY(F340),BZ:BZ,0),1),DAY(F340)),IFERROR(INDEX(CA:CA,MATCH(MONTH(F340),BZ:BZ,0),1),MONTH(F340)),YEAR(F340),G340),""))</f>
        <v/>
      </c>
      <c r="I340" s="4"/>
      <c r="J340" s="66"/>
      <c r="K340" s="66"/>
      <c r="L340" s="66"/>
      <c r="M340" s="2" t="str">
        <f>IFERROR(INDEX('padron cfe'!C:C,MATCH(DATOS!C340,'padron cfe'!A:A,0),1),"")</f>
        <v/>
      </c>
      <c r="N340" s="66" t="str">
        <f>IFERROR(IF(BT340="","",IF(INDEX(N$1:N339,MATCH(BT340,BT$1:BT339,0),1)=0,"",INDEX(N$1:N339,MATCH(BT340,BT$1:BT339,0),1))),"")</f>
        <v/>
      </c>
      <c r="O340" s="66" t="str">
        <f>IFERROR(IF(BT340="","",IF(INDEX(O$1:O339,MATCH(BT340,BT$1:BT339,0),1)=0,"",INDEX(O$1:O339,MATCH(BT340,BT$1:BT339,0),1))),"")</f>
        <v/>
      </c>
      <c r="P340" s="4"/>
      <c r="Q340" s="2"/>
      <c r="R340" s="66"/>
      <c r="T340" s="66"/>
      <c r="U340" s="5" t="str">
        <f>IFERROR(IF(INDEX(U$1:U339,MATCH(T340,T$1:T339,0),1)=0,"",INDEX(U$1:U339,MATCH(T340,T$1:T339,0),1)),"")</f>
        <v/>
      </c>
      <c r="V340" s="66"/>
      <c r="W340" s="5" t="str">
        <f>IFERROR(IF(INDEX(W$1:W339,MATCH(V340,V$1:V339,0),1)=0,"",INDEX(W$1:W339,MATCH(V340,V$1:V339,0),1)),"")</f>
        <v/>
      </c>
      <c r="X340" s="2" t="str">
        <f>IFERROR(INDEX('padron cfe'!D:D,MATCH(DATOS!C340,'padron cfe'!A:A,0),1),"")</f>
        <v/>
      </c>
      <c r="Y340" s="4"/>
      <c r="Z340" s="4"/>
      <c r="AA340" s="4"/>
      <c r="AB340" s="4"/>
      <c r="AC340" s="6" t="s">
        <v>157</v>
      </c>
      <c r="AD340" s="4"/>
      <c r="AE340" s="4" t="str">
        <f t="shared" si="85"/>
        <v/>
      </c>
      <c r="AF340" s="4"/>
      <c r="AG340" s="4"/>
      <c r="AH340" s="4"/>
      <c r="AI340" s="2" t="str">
        <f>IFERROR(IF(INDEX(AI$1:AI339,MATCH(BT340,BT$1:BT339,0),1)=0,"",INDEX(AI$1:AI339,MATCH(BT340,BT$1:BT339,0),1)),"")</f>
        <v/>
      </c>
      <c r="AJ340" s="2" t="str">
        <f>IFERROR(IF(INDEX(AJ$1:AJ339,MATCH(BT340,BT$1:BT339,0),1)=0,"",INDEX(AJ$1:AJ339,MATCH(BT340,BT$1:BT339,0),1)),"")</f>
        <v/>
      </c>
      <c r="AK340" s="2" t="str">
        <f>IFERROR(IF(INDEX(AK$1:AK339,MATCH(BT340,BT$1:BT339,0),1)=0,"",INDEX(AK$1:AK339,MATCH(BT340,BT$1:BT339,0),1)),"")</f>
        <v/>
      </c>
      <c r="AL340" s="31"/>
      <c r="AM340" s="31"/>
      <c r="AN340" s="2"/>
      <c r="AO340" s="4"/>
      <c r="AP340" s="4"/>
      <c r="AQ340" s="4"/>
      <c r="AR340" s="4"/>
      <c r="AS340" s="4"/>
      <c r="AT340" s="4"/>
      <c r="AU340" s="4"/>
      <c r="AV340" s="4"/>
      <c r="AW340" s="4"/>
      <c r="AY340" s="7"/>
      <c r="AZ340" s="47"/>
      <c r="BA340" s="66"/>
      <c r="BB340" s="66"/>
      <c r="BC340" s="66"/>
      <c r="BD340" s="78"/>
      <c r="BE340" s="66"/>
      <c r="BF340" s="66"/>
      <c r="BG340" s="4"/>
      <c r="BH340" s="69"/>
      <c r="BI340" s="4"/>
      <c r="BJ340" s="4"/>
      <c r="BK340" s="9" t="s">
        <v>157</v>
      </c>
      <c r="BL340" s="7"/>
      <c r="BM340" s="7"/>
      <c r="BN340" s="7"/>
      <c r="BO340" s="286"/>
      <c r="BP340" s="22"/>
      <c r="BQ340" s="7" t="str">
        <f t="shared" ca="1" si="86"/>
        <v/>
      </c>
      <c r="BR340" s="75" t="str">
        <f t="shared" si="87"/>
        <v/>
      </c>
      <c r="BS340" s="75" t="str">
        <f t="shared" si="88"/>
        <v/>
      </c>
      <c r="BT340" s="5" t="str">
        <f t="shared" si="89"/>
        <v/>
      </c>
      <c r="BU340" s="79" t="str">
        <f t="shared" si="90"/>
        <v/>
      </c>
      <c r="BV340" s="79" t="str">
        <f t="shared" si="91"/>
        <v/>
      </c>
      <c r="BW340" s="79" t="str">
        <f t="shared" si="92"/>
        <v/>
      </c>
      <c r="CC340" s="4" t="str">
        <f>IF(IFERROR(VLOOKUP(C340,C341:C$1993,1,0),"")="","",COUNTIF(C:C,C340))</f>
        <v/>
      </c>
      <c r="CG340" s="5" t="str">
        <f>IF(B340="","",IF(CC340="",1+(MAX(CG$2:CG339)),""))</f>
        <v/>
      </c>
      <c r="CH340" s="5" t="str">
        <f t="shared" si="93"/>
        <v/>
      </c>
      <c r="CI340" s="5" t="str">
        <f t="shared" si="94"/>
        <v/>
      </c>
      <c r="CJ340" s="14" t="str">
        <f t="shared" si="95"/>
        <v/>
      </c>
      <c r="CK340" s="25"/>
      <c r="CL340" s="15"/>
      <c r="CM340" s="5" t="str">
        <f t="shared" si="96"/>
        <v/>
      </c>
      <c r="CP340" s="5" t="str">
        <f t="shared" si="97"/>
        <v/>
      </c>
      <c r="CQ340" s="5" t="str">
        <f>IF(BT340="","",IFERROR(IF(VLOOKUP(BT340,BT$2:BT339,1,0)=0,"",""),BT340))</f>
        <v/>
      </c>
      <c r="CR340" s="22" t="str">
        <f>IF(CQ340="","",(IFERROR(VLOOKUP(MID(CQ340,1,1),$DI$2:DM$28,3,0),0)+IFERROR(VLOOKUP(MID(CQ340,2,1),DI$2:DM$28,4,0),0)+IFERROR(VLOOKUP(MID(CQ340,3,1),DI$2:DM$28,5,0),0)+(ROW(CQ340)/1000000000000)))</f>
        <v/>
      </c>
      <c r="CT340" s="5">
        <v>339</v>
      </c>
      <c r="CU340" s="5" t="str">
        <f>IFERROR(VLOOKUP(CT340,CP$2:CQ1416,2,0),"")</f>
        <v/>
      </c>
      <c r="DO340" s="5" t="e">
        <f>IF(REPORTE!AH$2="si",IF(C340=VALUE(REPORTE!C$22),IF(SUM(DO341:DO$1993),CONCATENATE(INT(B340),", "),INT(B340)),""),IF(C340=VALUE(REPORTE!C$21),IF(SUM(DO341:DO$1993),CONCATENATE(INT(B340),", "),INT(B340)),""))</f>
        <v>#VALUE!</v>
      </c>
    </row>
    <row r="341" spans="1:120" s="5" customFormat="1" ht="15" customHeight="1" x14ac:dyDescent="0.25">
      <c r="A341" s="4" t="str">
        <f t="shared" ca="1" si="84"/>
        <v/>
      </c>
      <c r="B341" s="6"/>
      <c r="C341" s="8"/>
      <c r="D341" s="1" t="str">
        <f>IFERROR(INDEX('padron cfe'!B:B,MATCH(DATOS!C341,'padron cfe'!A:A,0),1),"")</f>
        <v/>
      </c>
      <c r="E341" s="1"/>
      <c r="F341" s="7"/>
      <c r="G341" s="9" t="s">
        <v>157</v>
      </c>
      <c r="H341" s="5" t="str">
        <f>IF(F341="","",IFERROR(CONCATENATE("PEUA",VLOOKUP(ESTADO,REPORTE!AV$2:AW$33,2,0),DIDTRITO_FORM,CADER_FORM,IFERROR(INDEX(CA:CA,MATCH(DAY(F341),BZ:BZ,0),1),DAY(F341)),IFERROR(INDEX(CA:CA,MATCH(MONTH(F341),BZ:BZ,0),1),MONTH(F341)),YEAR(F341),G341),""))</f>
        <v/>
      </c>
      <c r="I341" s="4"/>
      <c r="J341" s="66"/>
      <c r="K341" s="66"/>
      <c r="L341" s="66"/>
      <c r="M341" s="2" t="str">
        <f>IFERROR(INDEX('padron cfe'!C:C,MATCH(DATOS!C341,'padron cfe'!A:A,0),1),"")</f>
        <v/>
      </c>
      <c r="N341" s="66" t="str">
        <f>IFERROR(IF(BT341="","",IF(INDEX(N$1:N340,MATCH(BT341,BT$1:BT340,0),1)=0,"",INDEX(N$1:N340,MATCH(BT341,BT$1:BT340,0),1))),"")</f>
        <v/>
      </c>
      <c r="O341" s="66" t="str">
        <f>IFERROR(IF(BT341="","",IF(INDEX(O$1:O340,MATCH(BT341,BT$1:BT340,0),1)=0,"",INDEX(O$1:O340,MATCH(BT341,BT$1:BT340,0),1))),"")</f>
        <v/>
      </c>
      <c r="P341" s="4"/>
      <c r="Q341" s="2"/>
      <c r="R341" s="66"/>
      <c r="T341" s="66"/>
      <c r="U341" s="5" t="str">
        <f>IFERROR(IF(INDEX(U$1:U340,MATCH(T341,T$1:T340,0),1)=0,"",INDEX(U$1:U340,MATCH(T341,T$1:T340,0),1)),"")</f>
        <v/>
      </c>
      <c r="V341" s="66"/>
      <c r="W341" s="5" t="str">
        <f>IFERROR(IF(INDEX(W$1:W340,MATCH(V341,V$1:V340,0),1)=0,"",INDEX(W$1:W340,MATCH(V341,V$1:V340,0),1)),"")</f>
        <v/>
      </c>
      <c r="X341" s="2" t="str">
        <f>IFERROR(INDEX('padron cfe'!D:D,MATCH(DATOS!C341,'padron cfe'!A:A,0),1),"")</f>
        <v/>
      </c>
      <c r="Y341" s="4"/>
      <c r="Z341" s="4"/>
      <c r="AA341" s="4"/>
      <c r="AB341" s="4"/>
      <c r="AC341" s="6" t="s">
        <v>157</v>
      </c>
      <c r="AD341" s="4"/>
      <c r="AE341" s="4" t="str">
        <f t="shared" si="85"/>
        <v/>
      </c>
      <c r="AF341" s="4"/>
      <c r="AG341" s="4"/>
      <c r="AH341" s="4"/>
      <c r="AI341" s="2" t="str">
        <f>IFERROR(IF(INDEX(AI$1:AI340,MATCH(BT341,BT$1:BT340,0),1)=0,"",INDEX(AI$1:AI340,MATCH(BT341,BT$1:BT340,0),1)),"")</f>
        <v/>
      </c>
      <c r="AJ341" s="2" t="str">
        <f>IFERROR(IF(INDEX(AJ$1:AJ340,MATCH(BT341,BT$1:BT340,0),1)=0,"",INDEX(AJ$1:AJ340,MATCH(BT341,BT$1:BT340,0),1)),"")</f>
        <v/>
      </c>
      <c r="AK341" s="2" t="str">
        <f>IFERROR(IF(INDEX(AK$1:AK340,MATCH(BT341,BT$1:BT340,0),1)=0,"",INDEX(AK$1:AK340,MATCH(BT341,BT$1:BT340,0),1)),"")</f>
        <v/>
      </c>
      <c r="AL341" s="31"/>
      <c r="AM341" s="31"/>
      <c r="AN341" s="2"/>
      <c r="AO341" s="4"/>
      <c r="AP341" s="4"/>
      <c r="AQ341" s="4"/>
      <c r="AR341" s="4"/>
      <c r="AS341" s="4"/>
      <c r="AT341" s="4"/>
      <c r="AU341" s="4"/>
      <c r="AV341" s="4"/>
      <c r="AW341" s="4"/>
      <c r="AY341" s="7"/>
      <c r="AZ341" s="47"/>
      <c r="BA341" s="66"/>
      <c r="BB341" s="66"/>
      <c r="BC341" s="66"/>
      <c r="BD341" s="78"/>
      <c r="BE341" s="66"/>
      <c r="BF341" s="66"/>
      <c r="BG341" s="4"/>
      <c r="BH341" s="69"/>
      <c r="BI341" s="4"/>
      <c r="BJ341" s="4"/>
      <c r="BK341" s="9"/>
      <c r="BL341" s="7"/>
      <c r="BM341" s="7"/>
      <c r="BN341" s="7"/>
      <c r="BO341" s="286"/>
      <c r="BP341" s="22"/>
      <c r="BQ341" s="7" t="str">
        <f t="shared" ca="1" si="86"/>
        <v/>
      </c>
      <c r="BR341" s="75" t="str">
        <f t="shared" si="87"/>
        <v/>
      </c>
      <c r="BS341" s="75" t="str">
        <f t="shared" si="88"/>
        <v/>
      </c>
      <c r="BT341" s="5" t="str">
        <f t="shared" si="89"/>
        <v/>
      </c>
      <c r="BU341" s="79" t="str">
        <f t="shared" si="90"/>
        <v/>
      </c>
      <c r="BV341" s="79" t="str">
        <f t="shared" si="91"/>
        <v/>
      </c>
      <c r="BW341" s="79" t="str">
        <f t="shared" si="92"/>
        <v/>
      </c>
      <c r="CC341" s="4" t="str">
        <f>IF(IFERROR(VLOOKUP(C341,C342:C$1993,1,0),"")="","",COUNTIF(C:C,C341))</f>
        <v/>
      </c>
      <c r="CG341" s="5" t="str">
        <f>IF(B341="","",IF(CC341="",1+(MAX(CG$2:CG340)),""))</f>
        <v/>
      </c>
      <c r="CH341" s="5" t="str">
        <f t="shared" si="93"/>
        <v/>
      </c>
      <c r="CI341" s="5" t="str">
        <f t="shared" si="94"/>
        <v/>
      </c>
      <c r="CJ341" s="14" t="str">
        <f t="shared" si="95"/>
        <v/>
      </c>
      <c r="CK341" s="25"/>
      <c r="CL341" s="15"/>
      <c r="CM341" s="5" t="str">
        <f t="shared" si="96"/>
        <v/>
      </c>
      <c r="CP341" s="5" t="str">
        <f t="shared" si="97"/>
        <v/>
      </c>
      <c r="CQ341" s="5" t="str">
        <f>IF(BT341="","",IFERROR(IF(VLOOKUP(BT341,BT$2:BT340,1,0)=0,"",""),BT341))</f>
        <v/>
      </c>
      <c r="CR341" s="22" t="str">
        <f>IF(CQ341="","",(IFERROR(VLOOKUP(MID(CQ341,1,1),$DI$2:DM$28,3,0),0)+IFERROR(VLOOKUP(MID(CQ341,2,1),DI$2:DM$28,4,0),0)+IFERROR(VLOOKUP(MID(CQ341,3,1),DI$2:DM$28,5,0),0)+(ROW(CQ341)/1000000000000)))</f>
        <v/>
      </c>
      <c r="CT341" s="5">
        <v>340</v>
      </c>
      <c r="CU341" s="5" t="str">
        <f>IFERROR(VLOOKUP(CT341,CP$2:CQ1417,2,0),"")</f>
        <v/>
      </c>
      <c r="DO341" s="5" t="e">
        <f>IF(REPORTE!AH$2="si",IF(C341=VALUE(REPORTE!C$22),IF(SUM(DO342:DO$1993),CONCATENATE(INT(B341),", "),INT(B341)),""),IF(C341=VALUE(REPORTE!C$21),IF(SUM(DO342:DO$1993),CONCATENATE(INT(B341),", "),INT(B341)),""))</f>
        <v>#VALUE!</v>
      </c>
    </row>
    <row r="342" spans="1:120" s="5" customFormat="1" ht="15" customHeight="1" x14ac:dyDescent="0.25">
      <c r="A342" s="4" t="str">
        <f t="shared" ca="1" si="84"/>
        <v/>
      </c>
      <c r="B342" s="6"/>
      <c r="C342" s="8"/>
      <c r="D342" s="1" t="str">
        <f>IFERROR(INDEX('padron cfe'!B:B,MATCH(DATOS!C342,'padron cfe'!A:A,0),1),"")</f>
        <v/>
      </c>
      <c r="E342" s="1"/>
      <c r="F342" s="7"/>
      <c r="G342" s="9" t="s">
        <v>157</v>
      </c>
      <c r="H342" s="5" t="str">
        <f>IF(F342="","",IFERROR(CONCATENATE("PEUA",VLOOKUP(ESTADO,REPORTE!AV$2:AW$33,2,0),DIDTRITO_FORM,CADER_FORM,IFERROR(INDEX(CA:CA,MATCH(DAY(F342),BZ:BZ,0),1),DAY(F342)),IFERROR(INDEX(CA:CA,MATCH(MONTH(F342),BZ:BZ,0),1),MONTH(F342)),YEAR(F342),G342),""))</f>
        <v/>
      </c>
      <c r="I342" s="4"/>
      <c r="J342" s="66"/>
      <c r="K342" s="66"/>
      <c r="L342" s="66"/>
      <c r="M342" s="2" t="str">
        <f>IFERROR(INDEX('padron cfe'!C:C,MATCH(DATOS!C342,'padron cfe'!A:A,0),1),"")</f>
        <v/>
      </c>
      <c r="N342" s="66" t="str">
        <f>IFERROR(IF(BT342="","",IF(INDEX(N$1:N341,MATCH(BT342,BT$1:BT341,0),1)=0,"",INDEX(N$1:N341,MATCH(BT342,BT$1:BT341,0),1))),"")</f>
        <v/>
      </c>
      <c r="O342" s="66" t="str">
        <f>IFERROR(IF(BT342="","",IF(INDEX(O$1:O341,MATCH(BT342,BT$1:BT341,0),1)=0,"",INDEX(O$1:O341,MATCH(BT342,BT$1:BT341,0),1))),"")</f>
        <v/>
      </c>
      <c r="P342" s="4"/>
      <c r="Q342" s="2"/>
      <c r="R342" s="66"/>
      <c r="T342" s="66"/>
      <c r="U342" s="5" t="str">
        <f>IFERROR(IF(INDEX(U$1:U341,MATCH(T342,T$1:T341,0),1)=0,"",INDEX(U$1:U341,MATCH(T342,T$1:T341,0),1)),"")</f>
        <v/>
      </c>
      <c r="V342" s="66"/>
      <c r="W342" s="5" t="str">
        <f>IFERROR(IF(INDEX(W$1:W341,MATCH(V342,V$1:V341,0),1)=0,"",INDEX(W$1:W341,MATCH(V342,V$1:V341,0),1)),"")</f>
        <v/>
      </c>
      <c r="X342" s="2" t="str">
        <f>IFERROR(INDEX('padron cfe'!D:D,MATCH(DATOS!C342,'padron cfe'!A:A,0),1),"")</f>
        <v/>
      </c>
      <c r="Y342" s="4"/>
      <c r="Z342" s="4"/>
      <c r="AA342" s="4"/>
      <c r="AB342" s="4"/>
      <c r="AC342" s="6" t="s">
        <v>157</v>
      </c>
      <c r="AD342" s="4"/>
      <c r="AE342" s="4" t="str">
        <f t="shared" si="85"/>
        <v/>
      </c>
      <c r="AF342" s="4"/>
      <c r="AG342" s="4"/>
      <c r="AH342" s="4"/>
      <c r="AI342" s="2" t="str">
        <f>IFERROR(IF(INDEX(AI$1:AI341,MATCH(BT342,BT$1:BT341,0),1)=0,"",INDEX(AI$1:AI341,MATCH(BT342,BT$1:BT341,0),1)),"")</f>
        <v/>
      </c>
      <c r="AJ342" s="2" t="str">
        <f>IFERROR(IF(INDEX(AJ$1:AJ341,MATCH(BT342,BT$1:BT341,0),1)=0,"",INDEX(AJ$1:AJ341,MATCH(BT342,BT$1:BT341,0),1)),"")</f>
        <v/>
      </c>
      <c r="AK342" s="2" t="str">
        <f>IFERROR(IF(INDEX(AK$1:AK341,MATCH(BT342,BT$1:BT341,0),1)=0,"",INDEX(AK$1:AK341,MATCH(BT342,BT$1:BT341,0),1)),"")</f>
        <v/>
      </c>
      <c r="AL342" s="31"/>
      <c r="AM342" s="31"/>
      <c r="AN342" s="2"/>
      <c r="AO342" s="4"/>
      <c r="AP342" s="4"/>
      <c r="AQ342" s="4"/>
      <c r="AR342" s="4"/>
      <c r="AS342" s="4"/>
      <c r="AT342" s="4"/>
      <c r="AU342" s="4"/>
      <c r="AV342" s="4"/>
      <c r="AW342" s="4"/>
      <c r="AY342" s="7"/>
      <c r="AZ342" s="47"/>
      <c r="BA342" s="66"/>
      <c r="BB342" s="66"/>
      <c r="BC342" s="66"/>
      <c r="BD342" s="78"/>
      <c r="BE342" s="66"/>
      <c r="BF342" s="66"/>
      <c r="BG342" s="4"/>
      <c r="BH342" s="69"/>
      <c r="BI342" s="4"/>
      <c r="BJ342" s="4"/>
      <c r="BK342" s="9" t="s">
        <v>157</v>
      </c>
      <c r="BL342" s="7"/>
      <c r="BM342" s="7"/>
      <c r="BN342" s="7"/>
      <c r="BO342" s="286"/>
      <c r="BP342" s="22"/>
      <c r="BQ342" s="7" t="str">
        <f t="shared" ca="1" si="86"/>
        <v/>
      </c>
      <c r="BR342" s="75" t="str">
        <f t="shared" si="87"/>
        <v/>
      </c>
      <c r="BS342" s="75" t="str">
        <f t="shared" si="88"/>
        <v/>
      </c>
      <c r="BT342" s="5" t="str">
        <f t="shared" si="89"/>
        <v/>
      </c>
      <c r="BU342" s="79" t="str">
        <f t="shared" si="90"/>
        <v/>
      </c>
      <c r="BV342" s="79" t="str">
        <f t="shared" si="91"/>
        <v/>
      </c>
      <c r="BW342" s="79" t="str">
        <f t="shared" si="92"/>
        <v/>
      </c>
      <c r="CC342" s="4" t="str">
        <f>IF(IFERROR(VLOOKUP(C342,C343:C$1993,1,0),"")="","",COUNTIF(C:C,C342))</f>
        <v/>
      </c>
      <c r="CG342" s="5" t="str">
        <f>IF(B342="","",IF(CC342="",1+(MAX(CG$2:CG341)),""))</f>
        <v/>
      </c>
      <c r="CH342" s="5" t="str">
        <f t="shared" si="93"/>
        <v/>
      </c>
      <c r="CI342" s="5" t="str">
        <f t="shared" si="94"/>
        <v/>
      </c>
      <c r="CJ342" s="14" t="str">
        <f t="shared" si="95"/>
        <v/>
      </c>
      <c r="CK342" s="25"/>
      <c r="CL342" s="15"/>
      <c r="CM342" s="5" t="str">
        <f t="shared" si="96"/>
        <v/>
      </c>
      <c r="CP342" s="5" t="str">
        <f t="shared" si="97"/>
        <v/>
      </c>
      <c r="CQ342" s="5" t="str">
        <f>IF(BT342="","",IFERROR(IF(VLOOKUP(BT342,BT$2:BT341,1,0)=0,"",""),BT342))</f>
        <v/>
      </c>
      <c r="CR342" s="22" t="str">
        <f>IF(CQ342="","",(IFERROR(VLOOKUP(MID(CQ342,1,1),$DI$2:DM$28,3,0),0)+IFERROR(VLOOKUP(MID(CQ342,2,1),DI$2:DM$28,4,0),0)+IFERROR(VLOOKUP(MID(CQ342,3,1),DI$2:DM$28,5,0),0)+(ROW(CQ342)/1000000000000)))</f>
        <v/>
      </c>
      <c r="CT342" s="5">
        <v>341</v>
      </c>
      <c r="CU342" s="5" t="str">
        <f>IFERROR(VLOOKUP(CT342,CP$2:CQ1418,2,0),"")</f>
        <v/>
      </c>
      <c r="DO342" s="5" t="e">
        <f>IF(REPORTE!AH$2="si",IF(C342=VALUE(REPORTE!C$22),IF(SUM(DO343:DO$1993),CONCATENATE(INT(B342),", "),INT(B342)),""),IF(C342=VALUE(REPORTE!C$21),IF(SUM(DO343:DO$1993),CONCATENATE(INT(B342),", "),INT(B342)),""))</f>
        <v>#VALUE!</v>
      </c>
    </row>
    <row r="343" spans="1:120" s="5" customFormat="1" ht="15" customHeight="1" x14ac:dyDescent="0.25">
      <c r="A343" s="4" t="str">
        <f t="shared" ca="1" si="84"/>
        <v/>
      </c>
      <c r="B343" s="6"/>
      <c r="C343" s="8"/>
      <c r="D343" s="1" t="str">
        <f>IFERROR(INDEX('padron cfe'!B:B,MATCH(DATOS!C343,'padron cfe'!A:A,0),1),"")</f>
        <v/>
      </c>
      <c r="E343" s="1"/>
      <c r="F343" s="7"/>
      <c r="G343" s="9" t="s">
        <v>157</v>
      </c>
      <c r="H343" s="5" t="str">
        <f>IF(F343="","",IFERROR(CONCATENATE("PEUA",VLOOKUP(ESTADO,REPORTE!AV$2:AW$33,2,0),DIDTRITO_FORM,CADER_FORM,IFERROR(INDEX(CA:CA,MATCH(DAY(F343),BZ:BZ,0),1),DAY(F343)),IFERROR(INDEX(CA:CA,MATCH(MONTH(F343),BZ:BZ,0),1),MONTH(F343)),YEAR(F343),G343),""))</f>
        <v/>
      </c>
      <c r="I343" s="4"/>
      <c r="J343" s="66"/>
      <c r="K343" s="66"/>
      <c r="L343" s="66"/>
      <c r="M343" s="2" t="str">
        <f>IFERROR(INDEX('padron cfe'!C:C,MATCH(DATOS!C343,'padron cfe'!A:A,0),1),"")</f>
        <v/>
      </c>
      <c r="N343" s="66" t="str">
        <f>IFERROR(IF(BT343="","",IF(INDEX(N$1:N342,MATCH(BT343,BT$1:BT342,0),1)=0,"",INDEX(N$1:N342,MATCH(BT343,BT$1:BT342,0),1))),"")</f>
        <v/>
      </c>
      <c r="O343" s="66" t="str">
        <f>IFERROR(IF(BT343="","",IF(INDEX(O$1:O342,MATCH(BT343,BT$1:BT342,0),1)=0,"",INDEX(O$1:O342,MATCH(BT343,BT$1:BT342,0),1))),"")</f>
        <v/>
      </c>
      <c r="P343" s="4"/>
      <c r="Q343" s="2"/>
      <c r="R343" s="66"/>
      <c r="T343" s="66"/>
      <c r="U343" s="5" t="str">
        <f>IFERROR(IF(INDEX(U$1:U342,MATCH(T343,T$1:T342,0),1)=0,"",INDEX(U$1:U342,MATCH(T343,T$1:T342,0),1)),"")</f>
        <v/>
      </c>
      <c r="V343" s="66"/>
      <c r="W343" s="5" t="str">
        <f>IFERROR(IF(INDEX(W$1:W342,MATCH(V343,V$1:V342,0),1)=0,"",INDEX(W$1:W342,MATCH(V343,V$1:V342,0),1)),"")</f>
        <v/>
      </c>
      <c r="X343" s="2" t="str">
        <f>IFERROR(INDEX('padron cfe'!D:D,MATCH(DATOS!C343,'padron cfe'!A:A,0),1),"")</f>
        <v/>
      </c>
      <c r="Y343" s="4"/>
      <c r="Z343" s="4"/>
      <c r="AA343" s="4"/>
      <c r="AB343" s="4"/>
      <c r="AC343" s="6" t="s">
        <v>157</v>
      </c>
      <c r="AD343" s="4"/>
      <c r="AE343" s="4" t="str">
        <f t="shared" si="85"/>
        <v/>
      </c>
      <c r="AF343" s="4"/>
      <c r="AG343" s="4"/>
      <c r="AH343" s="4"/>
      <c r="AI343" s="2" t="str">
        <f>IFERROR(IF(INDEX(AI$1:AI342,MATCH(BT343,BT$1:BT342,0),1)=0,"",INDEX(AI$1:AI342,MATCH(BT343,BT$1:BT342,0),1)),"")</f>
        <v/>
      </c>
      <c r="AJ343" s="2" t="str">
        <f>IFERROR(IF(INDEX(AJ$1:AJ342,MATCH(BT343,BT$1:BT342,0),1)=0,"",INDEX(AJ$1:AJ342,MATCH(BT343,BT$1:BT342,0),1)),"")</f>
        <v/>
      </c>
      <c r="AK343" s="2" t="str">
        <f>IFERROR(IF(INDEX(AK$1:AK342,MATCH(BT343,BT$1:BT342,0),1)=0,"",INDEX(AK$1:AK342,MATCH(BT343,BT$1:BT342,0),1)),"")</f>
        <v/>
      </c>
      <c r="AL343" s="31"/>
      <c r="AM343" s="31"/>
      <c r="AN343" s="2"/>
      <c r="AO343" s="4"/>
      <c r="AP343" s="4"/>
      <c r="AQ343" s="4"/>
      <c r="AR343" s="4"/>
      <c r="AS343" s="4"/>
      <c r="AT343" s="4"/>
      <c r="AU343" s="4"/>
      <c r="AV343" s="4"/>
      <c r="AW343" s="4"/>
      <c r="AY343" s="7"/>
      <c r="AZ343" s="47"/>
      <c r="BA343" s="66"/>
      <c r="BB343" s="66"/>
      <c r="BC343" s="66"/>
      <c r="BD343" s="78"/>
      <c r="BE343" s="66"/>
      <c r="BF343" s="66"/>
      <c r="BG343" s="4"/>
      <c r="BH343" s="69"/>
      <c r="BI343" s="4"/>
      <c r="BJ343" s="4"/>
      <c r="BK343" s="9"/>
      <c r="BL343" s="7"/>
      <c r="BM343" s="7"/>
      <c r="BN343" s="7"/>
      <c r="BO343" s="286"/>
      <c r="BP343" s="22"/>
      <c r="BQ343" s="7" t="str">
        <f t="shared" ca="1" si="86"/>
        <v/>
      </c>
      <c r="BR343" s="75" t="str">
        <f t="shared" si="87"/>
        <v/>
      </c>
      <c r="BS343" s="75" t="str">
        <f t="shared" si="88"/>
        <v/>
      </c>
      <c r="BT343" s="5" t="str">
        <f t="shared" si="89"/>
        <v/>
      </c>
      <c r="BU343" s="79" t="str">
        <f t="shared" si="90"/>
        <v/>
      </c>
      <c r="BV343" s="79" t="str">
        <f t="shared" si="91"/>
        <v/>
      </c>
      <c r="BW343" s="79" t="str">
        <f t="shared" si="92"/>
        <v/>
      </c>
      <c r="CC343" s="4" t="str">
        <f>IF(IFERROR(VLOOKUP(C343,C344:C$1993,1,0),"")="","",COUNTIF(C:C,C343))</f>
        <v/>
      </c>
      <c r="CG343" s="5" t="str">
        <f>IF(B343="","",IF(CC343="",1+(MAX(CG$2:CG342)),""))</f>
        <v/>
      </c>
      <c r="CH343" s="5" t="str">
        <f t="shared" si="93"/>
        <v/>
      </c>
      <c r="CI343" s="5" t="str">
        <f t="shared" si="94"/>
        <v/>
      </c>
      <c r="CJ343" s="14" t="str">
        <f t="shared" si="95"/>
        <v/>
      </c>
      <c r="CK343" s="25"/>
      <c r="CL343" s="15"/>
      <c r="CM343" s="5" t="str">
        <f t="shared" si="96"/>
        <v/>
      </c>
      <c r="CP343" s="5" t="str">
        <f t="shared" si="97"/>
        <v/>
      </c>
      <c r="CQ343" s="5" t="str">
        <f>IF(BT343="","",IFERROR(IF(VLOOKUP(BT343,BT$2:BT342,1,0)=0,"",""),BT343))</f>
        <v/>
      </c>
      <c r="CR343" s="22" t="str">
        <f>IF(CQ343="","",(IFERROR(VLOOKUP(MID(CQ343,1,1),$DI$2:DM$28,3,0),0)+IFERROR(VLOOKUP(MID(CQ343,2,1),DI$2:DM$28,4,0),0)+IFERROR(VLOOKUP(MID(CQ343,3,1),DI$2:DM$28,5,0),0)+(ROW(CQ343)/1000000000000)))</f>
        <v/>
      </c>
      <c r="CT343" s="5">
        <v>342</v>
      </c>
      <c r="CU343" s="5" t="str">
        <f>IFERROR(VLOOKUP(CT343,CP$2:CQ1419,2,0),"")</f>
        <v/>
      </c>
      <c r="DO343" s="5" t="e">
        <f>IF(REPORTE!AH$2="si",IF(C343=VALUE(REPORTE!C$22),IF(SUM(DO344:DO$1993),CONCATENATE(INT(B343),", "),INT(B343)),""),IF(C343=VALUE(REPORTE!C$21),IF(SUM(DO344:DO$1993),CONCATENATE(INT(B343),", "),INT(B343)),""))</f>
        <v>#VALUE!</v>
      </c>
    </row>
    <row r="344" spans="1:120" s="5" customFormat="1" ht="15" customHeight="1" x14ac:dyDescent="0.25">
      <c r="A344" s="4" t="str">
        <f t="shared" ca="1" si="84"/>
        <v/>
      </c>
      <c r="B344" s="6"/>
      <c r="C344" s="8"/>
      <c r="D344" s="1" t="str">
        <f>IFERROR(INDEX('padron cfe'!B:B,MATCH(DATOS!C344,'padron cfe'!A:A,0),1),"")</f>
        <v/>
      </c>
      <c r="E344" s="1"/>
      <c r="F344" s="7"/>
      <c r="G344" s="9" t="s">
        <v>157</v>
      </c>
      <c r="H344" s="5" t="str">
        <f>IF(F344="","",IFERROR(CONCATENATE("PEUA",VLOOKUP(ESTADO,REPORTE!AV$2:AW$33,2,0),DIDTRITO_FORM,CADER_FORM,IFERROR(INDEX(CA:CA,MATCH(DAY(F344),BZ:BZ,0),1),DAY(F344)),IFERROR(INDEX(CA:CA,MATCH(MONTH(F344),BZ:BZ,0),1),MONTH(F344)),YEAR(F344),G344),""))</f>
        <v/>
      </c>
      <c r="I344" s="4"/>
      <c r="J344" s="66"/>
      <c r="K344" s="66"/>
      <c r="L344" s="66"/>
      <c r="M344" s="2" t="str">
        <f>IFERROR(INDEX('padron cfe'!C:C,MATCH(DATOS!C344,'padron cfe'!A:A,0),1),"")</f>
        <v/>
      </c>
      <c r="N344" s="66" t="str">
        <f>IFERROR(IF(BT344="","",IF(INDEX(N$1:N343,MATCH(BT344,BT$1:BT343,0),1)=0,"",INDEX(N$1:N343,MATCH(BT344,BT$1:BT343,0),1))),"")</f>
        <v/>
      </c>
      <c r="O344" s="66" t="str">
        <f>IFERROR(IF(BT344="","",IF(INDEX(O$1:O343,MATCH(BT344,BT$1:BT343,0),1)=0,"",INDEX(O$1:O343,MATCH(BT344,BT$1:BT343,0),1))),"")</f>
        <v/>
      </c>
      <c r="P344" s="4"/>
      <c r="Q344" s="2"/>
      <c r="R344" s="66"/>
      <c r="T344" s="66"/>
      <c r="U344" s="5" t="str">
        <f>IFERROR(IF(INDEX(U$1:U343,MATCH(T344,T$1:T343,0),1)=0,"",INDEX(U$1:U343,MATCH(T344,T$1:T343,0),1)),"")</f>
        <v/>
      </c>
      <c r="V344" s="66"/>
      <c r="W344" s="5" t="str">
        <f>IFERROR(IF(INDEX(W$1:W343,MATCH(V344,V$1:V343,0),1)=0,"",INDEX(W$1:W343,MATCH(V344,V$1:V343,0),1)),"")</f>
        <v/>
      </c>
      <c r="X344" s="2" t="str">
        <f>IFERROR(INDEX('padron cfe'!D:D,MATCH(DATOS!C344,'padron cfe'!A:A,0),1),"")</f>
        <v/>
      </c>
      <c r="Y344" s="4"/>
      <c r="Z344" s="4"/>
      <c r="AA344" s="4"/>
      <c r="AB344" s="4"/>
      <c r="AC344" s="6" t="s">
        <v>157</v>
      </c>
      <c r="AD344" s="4"/>
      <c r="AE344" s="4" t="str">
        <f t="shared" si="85"/>
        <v/>
      </c>
      <c r="AF344" s="4"/>
      <c r="AG344" s="4"/>
      <c r="AH344" s="4"/>
      <c r="AI344" s="2" t="str">
        <f>IFERROR(IF(INDEX(AI$1:AI343,MATCH(BT344,BT$1:BT343,0),1)=0,"",INDEX(AI$1:AI343,MATCH(BT344,BT$1:BT343,0),1)),"")</f>
        <v/>
      </c>
      <c r="AJ344" s="2" t="str">
        <f>IFERROR(IF(INDEX(AJ$1:AJ343,MATCH(BT344,BT$1:BT343,0),1)=0,"",INDEX(AJ$1:AJ343,MATCH(BT344,BT$1:BT343,0),1)),"")</f>
        <v/>
      </c>
      <c r="AK344" s="2" t="str">
        <f>IFERROR(IF(INDEX(AK$1:AK343,MATCH(BT344,BT$1:BT343,0),1)=0,"",INDEX(AK$1:AK343,MATCH(BT344,BT$1:BT343,0),1)),"")</f>
        <v/>
      </c>
      <c r="AL344" s="31"/>
      <c r="AM344" s="31"/>
      <c r="AN344" s="2"/>
      <c r="AO344" s="4"/>
      <c r="AP344" s="4"/>
      <c r="AQ344" s="4"/>
      <c r="AR344" s="4"/>
      <c r="AS344" s="4"/>
      <c r="AT344" s="4"/>
      <c r="AU344" s="4"/>
      <c r="AV344" s="4"/>
      <c r="AW344" s="4"/>
      <c r="AY344" s="7"/>
      <c r="AZ344" s="47"/>
      <c r="BA344" s="66"/>
      <c r="BB344" s="66"/>
      <c r="BC344" s="66"/>
      <c r="BD344" s="78"/>
      <c r="BE344" s="66"/>
      <c r="BF344" s="66"/>
      <c r="BG344" s="4"/>
      <c r="BH344" s="69"/>
      <c r="BI344" s="4"/>
      <c r="BJ344" s="4"/>
      <c r="BK344" s="9" t="s">
        <v>157</v>
      </c>
      <c r="BL344" s="7"/>
      <c r="BM344" s="7"/>
      <c r="BN344" s="7"/>
      <c r="BO344" s="286"/>
      <c r="BP344" s="22"/>
      <c r="BQ344" s="7" t="str">
        <f t="shared" ca="1" si="86"/>
        <v/>
      </c>
      <c r="BR344" s="75" t="str">
        <f t="shared" si="87"/>
        <v/>
      </c>
      <c r="BS344" s="75" t="str">
        <f t="shared" si="88"/>
        <v/>
      </c>
      <c r="BT344" s="5" t="str">
        <f t="shared" si="89"/>
        <v/>
      </c>
      <c r="BU344" s="79" t="str">
        <f t="shared" si="90"/>
        <v/>
      </c>
      <c r="BV344" s="79" t="str">
        <f t="shared" si="91"/>
        <v/>
      </c>
      <c r="BW344" s="79" t="str">
        <f t="shared" si="92"/>
        <v/>
      </c>
      <c r="CC344" s="4" t="str">
        <f>IF(IFERROR(VLOOKUP(C344,C345:C$1993,1,0),"")="","",COUNTIF(C:C,C344))</f>
        <v/>
      </c>
      <c r="CG344" s="5" t="str">
        <f>IF(B344="","",IF(CC344="",1+(MAX(CG$2:CG343)),""))</f>
        <v/>
      </c>
      <c r="CH344" s="5" t="str">
        <f t="shared" si="93"/>
        <v/>
      </c>
      <c r="CI344" s="5" t="str">
        <f t="shared" si="94"/>
        <v/>
      </c>
      <c r="CJ344" s="14" t="str">
        <f t="shared" si="95"/>
        <v/>
      </c>
      <c r="CK344" s="25"/>
      <c r="CL344" s="15"/>
      <c r="CM344" s="5" t="str">
        <f t="shared" si="96"/>
        <v/>
      </c>
      <c r="CP344" s="5" t="str">
        <f t="shared" si="97"/>
        <v/>
      </c>
      <c r="CQ344" s="5" t="str">
        <f>IF(BT344="","",IFERROR(IF(VLOOKUP(BT344,BT$2:BT343,1,0)=0,"",""),BT344))</f>
        <v/>
      </c>
      <c r="CR344" s="22" t="str">
        <f>IF(CQ344="","",(IFERROR(VLOOKUP(MID(CQ344,1,1),$DI$2:DM$28,3,0),0)+IFERROR(VLOOKUP(MID(CQ344,2,1),DI$2:DM$28,4,0),0)+IFERROR(VLOOKUP(MID(CQ344,3,1),DI$2:DM$28,5,0),0)+(ROW(CQ344)/1000000000000)))</f>
        <v/>
      </c>
      <c r="CT344" s="5">
        <v>343</v>
      </c>
      <c r="CU344" s="5" t="str">
        <f>IFERROR(VLOOKUP(CT344,CP$2:CQ1420,2,0),"")</f>
        <v/>
      </c>
      <c r="DO344" s="5" t="e">
        <f>IF(REPORTE!AH$2="si",IF(C344=VALUE(REPORTE!C$22),IF(SUM(DO345:DO$1993),CONCATENATE(INT(B344),", "),INT(B344)),""),IF(C344=VALUE(REPORTE!C$21),IF(SUM(DO345:DO$1993),CONCATENATE(INT(B344),", "),INT(B344)),""))</f>
        <v>#VALUE!</v>
      </c>
    </row>
    <row r="345" spans="1:120" s="5" customFormat="1" ht="15" customHeight="1" x14ac:dyDescent="0.25">
      <c r="A345" s="4" t="str">
        <f t="shared" ca="1" si="84"/>
        <v/>
      </c>
      <c r="B345" s="6"/>
      <c r="C345" s="8"/>
      <c r="D345" s="1" t="str">
        <f>IFERROR(INDEX('padron cfe'!B:B,MATCH(DATOS!C345,'padron cfe'!A:A,0),1),"")</f>
        <v/>
      </c>
      <c r="E345" s="1"/>
      <c r="F345" s="7"/>
      <c r="G345" s="9" t="s">
        <v>157</v>
      </c>
      <c r="H345" s="5" t="str">
        <f>IF(F345="","",IFERROR(CONCATENATE("PEUA",VLOOKUP(ESTADO,REPORTE!AV$2:AW$33,2,0),DIDTRITO_FORM,CADER_FORM,IFERROR(INDEX(CA:CA,MATCH(DAY(F345),BZ:BZ,0),1),DAY(F345)),IFERROR(INDEX(CA:CA,MATCH(MONTH(F345),BZ:BZ,0),1),MONTH(F345)),YEAR(F345),G345),""))</f>
        <v/>
      </c>
      <c r="I345" s="4"/>
      <c r="J345" s="66"/>
      <c r="K345" s="66"/>
      <c r="L345" s="66"/>
      <c r="M345" s="2" t="str">
        <f>IFERROR(INDEX('padron cfe'!C:C,MATCH(DATOS!C345,'padron cfe'!A:A,0),1),"")</f>
        <v/>
      </c>
      <c r="N345" s="66" t="str">
        <f>IFERROR(IF(BT345="","",IF(INDEX(N$1:N344,MATCH(BT345,BT$1:BT344,0),1)=0,"",INDEX(N$1:N344,MATCH(BT345,BT$1:BT344,0),1))),"")</f>
        <v/>
      </c>
      <c r="O345" s="66" t="str">
        <f>IFERROR(IF(BT345="","",IF(INDEX(O$1:O344,MATCH(BT345,BT$1:BT344,0),1)=0,"",INDEX(O$1:O344,MATCH(BT345,BT$1:BT344,0),1))),"")</f>
        <v/>
      </c>
      <c r="P345" s="4"/>
      <c r="Q345" s="2"/>
      <c r="R345" s="66"/>
      <c r="T345" s="66"/>
      <c r="U345" s="5" t="str">
        <f>IFERROR(IF(INDEX(U$1:U344,MATCH(T345,T$1:T344,0),1)=0,"",INDEX(U$1:U344,MATCH(T345,T$1:T344,0),1)),"")</f>
        <v/>
      </c>
      <c r="V345" s="66"/>
      <c r="W345" s="5" t="str">
        <f>IFERROR(IF(INDEX(W$1:W344,MATCH(V345,V$1:V344,0),1)=0,"",INDEX(W$1:W344,MATCH(V345,V$1:V344,0),1)),"")</f>
        <v/>
      </c>
      <c r="X345" s="2" t="str">
        <f>IFERROR(INDEX('padron cfe'!D:D,MATCH(DATOS!C345,'padron cfe'!A:A,0),1),"")</f>
        <v/>
      </c>
      <c r="Y345" s="4"/>
      <c r="Z345" s="4"/>
      <c r="AA345" s="4"/>
      <c r="AB345" s="4"/>
      <c r="AC345" s="6" t="s">
        <v>157</v>
      </c>
      <c r="AD345" s="4"/>
      <c r="AE345" s="4" t="str">
        <f t="shared" si="85"/>
        <v/>
      </c>
      <c r="AF345" s="4"/>
      <c r="AG345" s="4"/>
      <c r="AH345" s="4"/>
      <c r="AI345" s="2" t="str">
        <f>IFERROR(IF(INDEX(AI$1:AI344,MATCH(BT345,BT$1:BT344,0),1)=0,"",INDEX(AI$1:AI344,MATCH(BT345,BT$1:BT344,0),1)),"")</f>
        <v/>
      </c>
      <c r="AJ345" s="2" t="str">
        <f>IFERROR(IF(INDEX(AJ$1:AJ344,MATCH(BT345,BT$1:BT344,0),1)=0,"",INDEX(AJ$1:AJ344,MATCH(BT345,BT$1:BT344,0),1)),"")</f>
        <v/>
      </c>
      <c r="AK345" s="2" t="str">
        <f>IFERROR(IF(INDEX(AK$1:AK344,MATCH(BT345,BT$1:BT344,0),1)=0,"",INDEX(AK$1:AK344,MATCH(BT345,BT$1:BT344,0),1)),"")</f>
        <v/>
      </c>
      <c r="AL345" s="31"/>
      <c r="AM345" s="31"/>
      <c r="AN345" s="2"/>
      <c r="AO345" s="4"/>
      <c r="AP345" s="4"/>
      <c r="AQ345" s="4"/>
      <c r="AR345" s="4"/>
      <c r="AS345" s="4"/>
      <c r="AT345" s="4"/>
      <c r="AU345" s="4"/>
      <c r="AV345" s="4"/>
      <c r="AW345" s="4"/>
      <c r="AY345" s="7"/>
      <c r="AZ345" s="47"/>
      <c r="BA345" s="66"/>
      <c r="BB345" s="66"/>
      <c r="BC345" s="66"/>
      <c r="BD345" s="78"/>
      <c r="BE345" s="66"/>
      <c r="BF345" s="66"/>
      <c r="BG345" s="4"/>
      <c r="BH345" s="69"/>
      <c r="BI345" s="4"/>
      <c r="BJ345" s="4"/>
      <c r="BK345" s="9"/>
      <c r="BL345" s="7"/>
      <c r="BM345" s="7"/>
      <c r="BN345" s="7"/>
      <c r="BO345" s="286"/>
      <c r="BP345" s="22"/>
      <c r="BQ345" s="7" t="str">
        <f t="shared" ca="1" si="86"/>
        <v/>
      </c>
      <c r="BR345" s="75" t="str">
        <f t="shared" si="87"/>
        <v/>
      </c>
      <c r="BS345" s="75" t="str">
        <f t="shared" si="88"/>
        <v/>
      </c>
      <c r="BT345" s="5" t="str">
        <f t="shared" si="89"/>
        <v/>
      </c>
      <c r="BU345" s="79" t="str">
        <f t="shared" si="90"/>
        <v/>
      </c>
      <c r="BV345" s="79" t="str">
        <f t="shared" si="91"/>
        <v/>
      </c>
      <c r="BW345" s="79" t="str">
        <f t="shared" si="92"/>
        <v/>
      </c>
      <c r="CC345" s="4" t="str">
        <f>IF(IFERROR(VLOOKUP(C345,C346:C$1993,1,0),"")="","",COUNTIF(C:C,C345))</f>
        <v/>
      </c>
      <c r="CG345" s="5" t="str">
        <f>IF(B345="","",IF(CC345="",1+(MAX(CG$2:CG344)),""))</f>
        <v/>
      </c>
      <c r="CH345" s="5" t="str">
        <f t="shared" si="93"/>
        <v/>
      </c>
      <c r="CI345" s="5" t="str">
        <f t="shared" si="94"/>
        <v/>
      </c>
      <c r="CJ345" s="14" t="str">
        <f t="shared" si="95"/>
        <v/>
      </c>
      <c r="CK345" s="25"/>
      <c r="CL345" s="15"/>
      <c r="CM345" s="5" t="str">
        <f t="shared" si="96"/>
        <v/>
      </c>
      <c r="CP345" s="5" t="str">
        <f t="shared" si="97"/>
        <v/>
      </c>
      <c r="CQ345" s="5" t="str">
        <f>IF(BT345="","",IFERROR(IF(VLOOKUP(BT345,BT$2:BT344,1,0)=0,"",""),BT345))</f>
        <v/>
      </c>
      <c r="CR345" s="22" t="str">
        <f>IF(CQ345="","",(IFERROR(VLOOKUP(MID(CQ345,1,1),$DI$2:DM$28,3,0),0)+IFERROR(VLOOKUP(MID(CQ345,2,1),DI$2:DM$28,4,0),0)+IFERROR(VLOOKUP(MID(CQ345,3,1),DI$2:DM$28,5,0),0)+(ROW(CQ345)/1000000000000)))</f>
        <v/>
      </c>
      <c r="CT345" s="5">
        <v>344</v>
      </c>
      <c r="CU345" s="5" t="str">
        <f>IFERROR(VLOOKUP(CT345,CP$2:CQ1421,2,0),"")</f>
        <v/>
      </c>
      <c r="CW345" s="14"/>
      <c r="DO345" s="5" t="e">
        <f>IF(REPORTE!AH$2="si",IF(C345=VALUE(REPORTE!C$22),IF(SUM(DO346:DO$1993),CONCATENATE(INT(B345),", "),INT(B345)),""),IF(C345=VALUE(REPORTE!C$21),IF(SUM(DO346:DO$1993),CONCATENATE(INT(B345),", "),INT(B345)),""))</f>
        <v>#VALUE!</v>
      </c>
    </row>
    <row r="346" spans="1:120" s="5" customFormat="1" ht="15" customHeight="1" x14ac:dyDescent="0.25">
      <c r="A346" s="4" t="str">
        <f t="shared" ca="1" si="84"/>
        <v/>
      </c>
      <c r="B346" s="6"/>
      <c r="C346" s="8"/>
      <c r="D346" s="1" t="str">
        <f>IFERROR(INDEX('padron cfe'!B:B,MATCH(DATOS!C346,'padron cfe'!A:A,0),1),"")</f>
        <v/>
      </c>
      <c r="E346" s="1"/>
      <c r="F346" s="7"/>
      <c r="G346" s="9" t="s">
        <v>157</v>
      </c>
      <c r="H346" s="5" t="str">
        <f>IF(F346="","",IFERROR(CONCATENATE("PEUA",VLOOKUP(ESTADO,REPORTE!AV$2:AW$33,2,0),DIDTRITO_FORM,CADER_FORM,IFERROR(INDEX(CA:CA,MATCH(DAY(F346),BZ:BZ,0),1),DAY(F346)),IFERROR(INDEX(CA:CA,MATCH(MONTH(F346),BZ:BZ,0),1),MONTH(F346)),YEAR(F346),G346),""))</f>
        <v/>
      </c>
      <c r="I346" s="4"/>
      <c r="J346" s="66"/>
      <c r="K346" s="66"/>
      <c r="L346" s="66"/>
      <c r="M346" s="2" t="str">
        <f>IFERROR(INDEX('padron cfe'!C:C,MATCH(DATOS!C346,'padron cfe'!A:A,0),1),"")</f>
        <v/>
      </c>
      <c r="N346" s="66" t="str">
        <f>IFERROR(IF(BT346="","",IF(INDEX(N$1:N345,MATCH(BT346,BT$1:BT345,0),1)=0,"",INDEX(N$1:N345,MATCH(BT346,BT$1:BT345,0),1))),"")</f>
        <v/>
      </c>
      <c r="O346" s="66" t="str">
        <f>IFERROR(IF(BT346="","",IF(INDEX(O$1:O345,MATCH(BT346,BT$1:BT345,0),1)=0,"",INDEX(O$1:O345,MATCH(BT346,BT$1:BT345,0),1))),"")</f>
        <v/>
      </c>
      <c r="P346" s="4"/>
      <c r="Q346" s="2"/>
      <c r="R346" s="66"/>
      <c r="T346" s="66"/>
      <c r="U346" s="5" t="str">
        <f>IFERROR(IF(INDEX(U$1:U345,MATCH(T346,T$1:T345,0),1)=0,"",INDEX(U$1:U345,MATCH(T346,T$1:T345,0),1)),"")</f>
        <v/>
      </c>
      <c r="V346" s="66"/>
      <c r="W346" s="5" t="str">
        <f>IFERROR(IF(INDEX(W$1:W345,MATCH(V346,V$1:V345,0),1)=0,"",INDEX(W$1:W345,MATCH(V346,V$1:V345,0),1)),"")</f>
        <v/>
      </c>
      <c r="X346" s="2" t="str">
        <f>IFERROR(INDEX('padron cfe'!D:D,MATCH(DATOS!C346,'padron cfe'!A:A,0),1),"")</f>
        <v/>
      </c>
      <c r="Y346" s="4"/>
      <c r="Z346" s="4"/>
      <c r="AA346" s="4"/>
      <c r="AB346" s="4"/>
      <c r="AC346" s="6" t="s">
        <v>157</v>
      </c>
      <c r="AD346" s="4"/>
      <c r="AE346" s="4" t="str">
        <f t="shared" si="85"/>
        <v/>
      </c>
      <c r="AF346" s="4"/>
      <c r="AG346" s="4"/>
      <c r="AH346" s="4"/>
      <c r="AI346" s="2" t="str">
        <f>IFERROR(IF(INDEX(AI$1:AI345,MATCH(BT346,BT$1:BT345,0),1)=0,"",INDEX(AI$1:AI345,MATCH(BT346,BT$1:BT345,0),1)),"")</f>
        <v/>
      </c>
      <c r="AJ346" s="2" t="str">
        <f>IFERROR(IF(INDEX(AJ$1:AJ345,MATCH(BT346,BT$1:BT345,0),1)=0,"",INDEX(AJ$1:AJ345,MATCH(BT346,BT$1:BT345,0),1)),"")</f>
        <v/>
      </c>
      <c r="AK346" s="2" t="str">
        <f>IFERROR(IF(INDEX(AK$1:AK345,MATCH(BT346,BT$1:BT345,0),1)=0,"",INDEX(AK$1:AK345,MATCH(BT346,BT$1:BT345,0),1)),"")</f>
        <v/>
      </c>
      <c r="AL346" s="31"/>
      <c r="AM346" s="31"/>
      <c r="AN346" s="2"/>
      <c r="AO346" s="4"/>
      <c r="AP346" s="4"/>
      <c r="AQ346" s="4"/>
      <c r="AR346" s="4"/>
      <c r="AS346" s="4"/>
      <c r="AT346" s="4"/>
      <c r="AU346" s="4"/>
      <c r="AV346" s="4"/>
      <c r="AW346" s="4"/>
      <c r="AY346" s="7"/>
      <c r="AZ346" s="47"/>
      <c r="BA346" s="66"/>
      <c r="BB346" s="66"/>
      <c r="BC346" s="66"/>
      <c r="BD346" s="78"/>
      <c r="BE346" s="66"/>
      <c r="BF346" s="66"/>
      <c r="BG346" s="4"/>
      <c r="BH346" s="69"/>
      <c r="BI346" s="4"/>
      <c r="BJ346" s="4"/>
      <c r="BK346" s="9" t="s">
        <v>157</v>
      </c>
      <c r="BL346" s="7"/>
      <c r="BM346" s="7"/>
      <c r="BN346" s="7"/>
      <c r="BO346" s="286"/>
      <c r="BP346" s="22"/>
      <c r="BQ346" s="7" t="str">
        <f t="shared" ca="1" si="86"/>
        <v/>
      </c>
      <c r="BR346" s="75" t="str">
        <f t="shared" si="87"/>
        <v/>
      </c>
      <c r="BS346" s="75" t="str">
        <f t="shared" si="88"/>
        <v/>
      </c>
      <c r="BT346" s="5" t="str">
        <f t="shared" si="89"/>
        <v/>
      </c>
      <c r="BU346" s="79" t="str">
        <f t="shared" si="90"/>
        <v/>
      </c>
      <c r="BV346" s="79" t="str">
        <f t="shared" si="91"/>
        <v/>
      </c>
      <c r="BW346" s="79" t="str">
        <f t="shared" si="92"/>
        <v/>
      </c>
      <c r="CC346" s="4" t="str">
        <f>IF(IFERROR(VLOOKUP(C346,C347:C$1993,1,0),"")="","",COUNTIF(C:C,C346))</f>
        <v/>
      </c>
      <c r="CG346" s="5" t="str">
        <f>IF(B346="","",IF(CC346="",1+(MAX(CG$2:CG345)),""))</f>
        <v/>
      </c>
      <c r="CH346" s="5" t="str">
        <f t="shared" si="93"/>
        <v/>
      </c>
      <c r="CI346" s="5" t="str">
        <f t="shared" si="94"/>
        <v/>
      </c>
      <c r="CJ346" s="14" t="str">
        <f t="shared" si="95"/>
        <v/>
      </c>
      <c r="CK346" s="25"/>
      <c r="CL346" s="15"/>
      <c r="CM346" s="5" t="str">
        <f t="shared" si="96"/>
        <v/>
      </c>
      <c r="CP346" s="5" t="str">
        <f t="shared" si="97"/>
        <v/>
      </c>
      <c r="CQ346" s="5" t="str">
        <f>IF(BT346="","",IFERROR(IF(VLOOKUP(BT346,BT$2:BT345,1,0)=0,"",""),BT346))</f>
        <v/>
      </c>
      <c r="CR346" s="22" t="str">
        <f>IF(CQ346="","",(IFERROR(VLOOKUP(MID(CQ346,1,1),$DI$2:DM$28,3,0),0)+IFERROR(VLOOKUP(MID(CQ346,2,1),DI$2:DM$28,4,0),0)+IFERROR(VLOOKUP(MID(CQ346,3,1),DI$2:DM$28,5,0),0)+(ROW(CQ346)/1000000000000)))</f>
        <v/>
      </c>
      <c r="CT346" s="5">
        <v>345</v>
      </c>
      <c r="CU346" s="5" t="str">
        <f>IFERROR(VLOOKUP(CT346,CP$2:CQ1422,2,0),"")</f>
        <v/>
      </c>
      <c r="CW346" s="14"/>
      <c r="DO346" s="5" t="e">
        <f>IF(REPORTE!AH$2="si",IF(C346=VALUE(REPORTE!C$22),IF(SUM(DO347:DO$1993),CONCATENATE(INT(B346),", "),INT(B346)),""),IF(C346=VALUE(REPORTE!C$21),IF(SUM(DO347:DO$1993),CONCATENATE(INT(B346),", "),INT(B346)),""))</f>
        <v>#VALUE!</v>
      </c>
    </row>
    <row r="347" spans="1:120" s="5" customFormat="1" ht="15" customHeight="1" x14ac:dyDescent="0.25">
      <c r="A347" s="4" t="str">
        <f t="shared" ca="1" si="84"/>
        <v/>
      </c>
      <c r="B347" s="6"/>
      <c r="C347" s="8"/>
      <c r="D347" s="1" t="str">
        <f>IFERROR(INDEX('padron cfe'!B:B,MATCH(DATOS!C347,'padron cfe'!A:A,0),1),"")</f>
        <v/>
      </c>
      <c r="E347" s="1"/>
      <c r="F347" s="7"/>
      <c r="G347" s="9" t="s">
        <v>157</v>
      </c>
      <c r="H347" s="5" t="str">
        <f>IF(F347="","",IFERROR(CONCATENATE("PEUA",VLOOKUP(ESTADO,REPORTE!AV$2:AW$33,2,0),DIDTRITO_FORM,CADER_FORM,IFERROR(INDEX(CA:CA,MATCH(DAY(F347),BZ:BZ,0),1),DAY(F347)),IFERROR(INDEX(CA:CA,MATCH(MONTH(F347),BZ:BZ,0),1),MONTH(F347)),YEAR(F347),G347),""))</f>
        <v/>
      </c>
      <c r="I347" s="4"/>
      <c r="J347" s="66"/>
      <c r="K347" s="66"/>
      <c r="L347" s="66"/>
      <c r="M347" s="2" t="str">
        <f>IFERROR(INDEX('padron cfe'!C:C,MATCH(DATOS!C347,'padron cfe'!A:A,0),1),"")</f>
        <v/>
      </c>
      <c r="N347" s="66" t="str">
        <f>IFERROR(IF(BT347="","",IF(INDEX(N$1:N346,MATCH(BT347,BT$1:BT346,0),1)=0,"",INDEX(N$1:N346,MATCH(BT347,BT$1:BT346,0),1))),"")</f>
        <v/>
      </c>
      <c r="O347" s="66" t="str">
        <f>IFERROR(IF(BT347="","",IF(INDEX(O$1:O346,MATCH(BT347,BT$1:BT346,0),1)=0,"",INDEX(O$1:O346,MATCH(BT347,BT$1:BT346,0),1))),"")</f>
        <v/>
      </c>
      <c r="P347" s="4"/>
      <c r="Q347" s="2"/>
      <c r="R347" s="66"/>
      <c r="T347" s="66"/>
      <c r="U347" s="5" t="str">
        <f>IFERROR(IF(INDEX(U$1:U346,MATCH(T347,T$1:T346,0),1)=0,"",INDEX(U$1:U346,MATCH(T347,T$1:T346,0),1)),"")</f>
        <v/>
      </c>
      <c r="V347" s="66"/>
      <c r="W347" s="5" t="str">
        <f>IFERROR(IF(INDEX(W$1:W346,MATCH(V347,V$1:V346,0),1)=0,"",INDEX(W$1:W346,MATCH(V347,V$1:V346,0),1)),"")</f>
        <v/>
      </c>
      <c r="X347" s="2" t="str">
        <f>IFERROR(INDEX('padron cfe'!D:D,MATCH(DATOS!C347,'padron cfe'!A:A,0),1),"")</f>
        <v/>
      </c>
      <c r="Y347" s="4"/>
      <c r="Z347" s="4"/>
      <c r="AA347" s="4"/>
      <c r="AB347" s="4"/>
      <c r="AC347" s="6" t="s">
        <v>157</v>
      </c>
      <c r="AD347" s="4"/>
      <c r="AE347" s="4" t="str">
        <f t="shared" si="85"/>
        <v/>
      </c>
      <c r="AF347" s="4"/>
      <c r="AG347" s="4"/>
      <c r="AH347" s="4"/>
      <c r="AI347" s="2" t="str">
        <f>IFERROR(IF(INDEX(AI$1:AI346,MATCH(BT347,BT$1:BT346,0),1)=0,"",INDEX(AI$1:AI346,MATCH(BT347,BT$1:BT346,0),1)),"")</f>
        <v/>
      </c>
      <c r="AJ347" s="2" t="str">
        <f>IFERROR(IF(INDEX(AJ$1:AJ346,MATCH(BT347,BT$1:BT346,0),1)=0,"",INDEX(AJ$1:AJ346,MATCH(BT347,BT$1:BT346,0),1)),"")</f>
        <v/>
      </c>
      <c r="AK347" s="2" t="str">
        <f>IFERROR(IF(INDEX(AK$1:AK346,MATCH(BT347,BT$1:BT346,0),1)=0,"",INDEX(AK$1:AK346,MATCH(BT347,BT$1:BT346,0),1)),"")</f>
        <v/>
      </c>
      <c r="AL347" s="31"/>
      <c r="AM347" s="31"/>
      <c r="AN347" s="2"/>
      <c r="AO347" s="4"/>
      <c r="AP347" s="4"/>
      <c r="AQ347" s="4"/>
      <c r="AR347" s="4"/>
      <c r="AS347" s="4"/>
      <c r="AT347" s="4"/>
      <c r="AU347" s="4"/>
      <c r="AV347" s="4"/>
      <c r="AW347" s="4"/>
      <c r="AY347" s="7"/>
      <c r="AZ347" s="47"/>
      <c r="BA347" s="66"/>
      <c r="BB347" s="66"/>
      <c r="BC347" s="66"/>
      <c r="BD347" s="78"/>
      <c r="BE347" s="66"/>
      <c r="BF347" s="66"/>
      <c r="BG347" s="4"/>
      <c r="BH347" s="69"/>
      <c r="BI347" s="4"/>
      <c r="BJ347" s="4"/>
      <c r="BK347" s="9"/>
      <c r="BL347" s="7"/>
      <c r="BM347" s="7"/>
      <c r="BN347" s="7"/>
      <c r="BO347" s="286"/>
      <c r="BP347" s="22"/>
      <c r="BQ347" s="7" t="str">
        <f t="shared" ca="1" si="86"/>
        <v/>
      </c>
      <c r="BR347" s="75" t="str">
        <f t="shared" si="87"/>
        <v/>
      </c>
      <c r="BS347" s="75" t="str">
        <f t="shared" si="88"/>
        <v/>
      </c>
      <c r="BT347" s="5" t="str">
        <f t="shared" si="89"/>
        <v/>
      </c>
      <c r="BU347" s="79" t="str">
        <f t="shared" si="90"/>
        <v/>
      </c>
      <c r="BV347" s="79" t="str">
        <f t="shared" si="91"/>
        <v/>
      </c>
      <c r="BW347" s="79" t="str">
        <f t="shared" si="92"/>
        <v/>
      </c>
      <c r="CC347" s="4" t="str">
        <f>IF(IFERROR(VLOOKUP(C347,C348:C$1993,1,0),"")="","",COUNTIF(C:C,C347))</f>
        <v/>
      </c>
      <c r="CG347" s="5" t="str">
        <f>IF(B347="","",IF(CC347="",1+(MAX(CG$2:CG346)),""))</f>
        <v/>
      </c>
      <c r="CH347" s="5" t="str">
        <f t="shared" si="93"/>
        <v/>
      </c>
      <c r="CI347" s="5" t="str">
        <f t="shared" si="94"/>
        <v/>
      </c>
      <c r="CJ347" s="14" t="str">
        <f t="shared" si="95"/>
        <v/>
      </c>
      <c r="CK347" s="25"/>
      <c r="CL347" s="15"/>
      <c r="CM347" s="5" t="str">
        <f t="shared" si="96"/>
        <v/>
      </c>
      <c r="CP347" s="5" t="str">
        <f t="shared" si="97"/>
        <v/>
      </c>
      <c r="CQ347" s="5" t="str">
        <f>IF(BT347="","",IFERROR(IF(VLOOKUP(BT347,BT$2:BT346,1,0)=0,"",""),BT347))</f>
        <v/>
      </c>
      <c r="CR347" s="22" t="str">
        <f>IF(CQ347="","",(IFERROR(VLOOKUP(MID(CQ347,1,1),$DI$2:DM$28,3,0),0)+IFERROR(VLOOKUP(MID(CQ347,2,1),DI$2:DM$28,4,0),0)+IFERROR(VLOOKUP(MID(CQ347,3,1),DI$2:DM$28,5,0),0)+(ROW(CQ347)/1000000000000)))</f>
        <v/>
      </c>
      <c r="CT347" s="5">
        <v>346</v>
      </c>
      <c r="CU347" s="5" t="str">
        <f>IFERROR(VLOOKUP(CT347,CP$2:CQ1423,2,0),"")</f>
        <v/>
      </c>
      <c r="DO347" s="5" t="e">
        <f>IF(REPORTE!AH$2="si",IF(C347=VALUE(REPORTE!C$22),IF(SUM(DO348:DO$1993),CONCATENATE(INT(B347),", "),INT(B347)),""),IF(C347=VALUE(REPORTE!C$21),IF(SUM(DO348:DO$1993),CONCATENATE(INT(B347),", "),INT(B347)),""))</f>
        <v>#VALUE!</v>
      </c>
    </row>
    <row r="348" spans="1:120" s="5" customFormat="1" ht="15" customHeight="1" x14ac:dyDescent="0.25">
      <c r="A348" s="4" t="str">
        <f t="shared" ca="1" si="84"/>
        <v/>
      </c>
      <c r="B348" s="6"/>
      <c r="C348" s="8"/>
      <c r="D348" s="1" t="str">
        <f>IFERROR(INDEX('padron cfe'!B:B,MATCH(DATOS!C348,'padron cfe'!A:A,0),1),"")</f>
        <v/>
      </c>
      <c r="E348" s="1"/>
      <c r="F348" s="7"/>
      <c r="G348" s="9" t="s">
        <v>157</v>
      </c>
      <c r="H348" s="5" t="str">
        <f>IF(F348="","",IFERROR(CONCATENATE("PEUA",VLOOKUP(ESTADO,REPORTE!AV$2:AW$33,2,0),DIDTRITO_FORM,CADER_FORM,IFERROR(INDEX(CA:CA,MATCH(DAY(F348),BZ:BZ,0),1),DAY(F348)),IFERROR(INDEX(CA:CA,MATCH(MONTH(F348),BZ:BZ,0),1),MONTH(F348)),YEAR(F348),G348),""))</f>
        <v/>
      </c>
      <c r="I348" s="4"/>
      <c r="J348" s="66"/>
      <c r="K348" s="66"/>
      <c r="L348" s="66"/>
      <c r="M348" s="2" t="str">
        <f>IFERROR(INDEX('padron cfe'!C:C,MATCH(DATOS!C348,'padron cfe'!A:A,0),1),"")</f>
        <v/>
      </c>
      <c r="N348" s="66" t="str">
        <f>IFERROR(IF(BT348="","",IF(INDEX(N$1:N347,MATCH(BT348,BT$1:BT347,0),1)=0,"",INDEX(N$1:N347,MATCH(BT348,BT$1:BT347,0),1))),"")</f>
        <v/>
      </c>
      <c r="O348" s="66" t="str">
        <f>IFERROR(IF(BT348="","",IF(INDEX(O$1:O347,MATCH(BT348,BT$1:BT347,0),1)=0,"",INDEX(O$1:O347,MATCH(BT348,BT$1:BT347,0),1))),"")</f>
        <v/>
      </c>
      <c r="P348" s="4"/>
      <c r="Q348" s="2"/>
      <c r="R348" s="66"/>
      <c r="T348" s="66"/>
      <c r="U348" s="5" t="str">
        <f>IFERROR(IF(INDEX(U$1:U347,MATCH(T348,T$1:T347,0),1)=0,"",INDEX(U$1:U347,MATCH(T348,T$1:T347,0),1)),"")</f>
        <v/>
      </c>
      <c r="V348" s="66"/>
      <c r="W348" s="5" t="str">
        <f>IFERROR(IF(INDEX(W$1:W347,MATCH(V348,V$1:V347,0),1)=0,"",INDEX(W$1:W347,MATCH(V348,V$1:V347,0),1)),"")</f>
        <v/>
      </c>
      <c r="X348" s="2" t="str">
        <f>IFERROR(INDEX('padron cfe'!D:D,MATCH(DATOS!C348,'padron cfe'!A:A,0),1),"")</f>
        <v/>
      </c>
      <c r="Y348" s="4"/>
      <c r="Z348" s="4"/>
      <c r="AA348" s="4"/>
      <c r="AB348" s="4"/>
      <c r="AC348" s="6" t="s">
        <v>157</v>
      </c>
      <c r="AD348" s="4"/>
      <c r="AE348" s="4" t="str">
        <f t="shared" si="85"/>
        <v/>
      </c>
      <c r="AF348" s="4"/>
      <c r="AG348" s="4"/>
      <c r="AH348" s="4"/>
      <c r="AI348" s="2" t="str">
        <f>IFERROR(IF(INDEX(AI$1:AI347,MATCH(BT348,BT$1:BT347,0),1)=0,"",INDEX(AI$1:AI347,MATCH(BT348,BT$1:BT347,0),1)),"")</f>
        <v/>
      </c>
      <c r="AJ348" s="2" t="str">
        <f>IFERROR(IF(INDEX(AJ$1:AJ347,MATCH(BT348,BT$1:BT347,0),1)=0,"",INDEX(AJ$1:AJ347,MATCH(BT348,BT$1:BT347,0),1)),"")</f>
        <v/>
      </c>
      <c r="AK348" s="2" t="str">
        <f>IFERROR(IF(INDEX(AK$1:AK347,MATCH(BT348,BT$1:BT347,0),1)=0,"",INDEX(AK$1:AK347,MATCH(BT348,BT$1:BT347,0),1)),"")</f>
        <v/>
      </c>
      <c r="AL348" s="31"/>
      <c r="AM348" s="31"/>
      <c r="AN348" s="2"/>
      <c r="AO348" s="4"/>
      <c r="AP348" s="4"/>
      <c r="AQ348" s="4"/>
      <c r="AR348" s="4"/>
      <c r="AS348" s="4"/>
      <c r="AT348" s="4"/>
      <c r="AU348" s="4"/>
      <c r="AV348" s="4"/>
      <c r="AW348" s="4"/>
      <c r="AY348" s="7"/>
      <c r="AZ348" s="47"/>
      <c r="BA348" s="66"/>
      <c r="BB348" s="66"/>
      <c r="BC348" s="66"/>
      <c r="BD348" s="78"/>
      <c r="BE348" s="66"/>
      <c r="BF348" s="66"/>
      <c r="BG348" s="4"/>
      <c r="BH348" s="69"/>
      <c r="BI348" s="4"/>
      <c r="BJ348" s="4"/>
      <c r="BK348" s="9" t="s">
        <v>157</v>
      </c>
      <c r="BL348" s="7"/>
      <c r="BM348" s="7"/>
      <c r="BN348" s="7"/>
      <c r="BO348" s="286"/>
      <c r="BP348" s="22"/>
      <c r="BQ348" s="7" t="str">
        <f t="shared" ca="1" si="86"/>
        <v/>
      </c>
      <c r="BR348" s="75" t="str">
        <f t="shared" si="87"/>
        <v/>
      </c>
      <c r="BS348" s="75" t="str">
        <f t="shared" si="88"/>
        <v/>
      </c>
      <c r="BT348" s="5" t="str">
        <f t="shared" si="89"/>
        <v/>
      </c>
      <c r="BU348" s="79" t="str">
        <f t="shared" si="90"/>
        <v/>
      </c>
      <c r="BV348" s="79" t="str">
        <f t="shared" si="91"/>
        <v/>
      </c>
      <c r="BW348" s="79" t="str">
        <f t="shared" si="92"/>
        <v/>
      </c>
      <c r="CC348" s="4" t="str">
        <f>IF(IFERROR(VLOOKUP(C348,C349:C$1993,1,0),"")="","",COUNTIF(C:C,C348))</f>
        <v/>
      </c>
      <c r="CG348" s="5" t="str">
        <f>IF(B348="","",IF(CC348="",1+(MAX(CG$2:CG347)),""))</f>
        <v/>
      </c>
      <c r="CH348" s="5" t="str">
        <f t="shared" si="93"/>
        <v/>
      </c>
      <c r="CI348" s="5" t="str">
        <f t="shared" si="94"/>
        <v/>
      </c>
      <c r="CJ348" s="14" t="str">
        <f t="shared" si="95"/>
        <v/>
      </c>
      <c r="CK348" s="25"/>
      <c r="CL348" s="15"/>
      <c r="CM348" s="5" t="str">
        <f t="shared" si="96"/>
        <v/>
      </c>
      <c r="CP348" s="5" t="str">
        <f t="shared" si="97"/>
        <v/>
      </c>
      <c r="CQ348" s="5" t="str">
        <f>IF(BT348="","",IFERROR(IF(VLOOKUP(BT348,BT$2:BT347,1,0)=0,"",""),BT348))</f>
        <v/>
      </c>
      <c r="CR348" s="22" t="str">
        <f>IF(CQ348="","",(IFERROR(VLOOKUP(MID(CQ348,1,1),$DI$2:DM$28,3,0),0)+IFERROR(VLOOKUP(MID(CQ348,2,1),DI$2:DM$28,4,0),0)+IFERROR(VLOOKUP(MID(CQ348,3,1),DI$2:DM$28,5,0),0)+(ROW(CQ348)/1000000000000)))</f>
        <v/>
      </c>
      <c r="CT348" s="5">
        <v>347</v>
      </c>
      <c r="CU348" s="5" t="str">
        <f>IFERROR(VLOOKUP(CT348,CP$2:CQ1424,2,0),"")</f>
        <v/>
      </c>
      <c r="DO348" s="5" t="e">
        <f>IF(REPORTE!AH$2="si",IF(C348=VALUE(REPORTE!C$22),IF(SUM(DO349:DO$1993),CONCATENATE(INT(B348),", "),INT(B348)),""),IF(C348=VALUE(REPORTE!C$21),IF(SUM(DO349:DO$1993),CONCATENATE(INT(B348),", "),INT(B348)),""))</f>
        <v>#VALUE!</v>
      </c>
    </row>
    <row r="349" spans="1:120" s="5" customFormat="1" ht="15" customHeight="1" x14ac:dyDescent="0.25">
      <c r="A349" s="4" t="str">
        <f t="shared" ca="1" si="84"/>
        <v/>
      </c>
      <c r="B349" s="6"/>
      <c r="C349" s="8"/>
      <c r="D349" s="1" t="str">
        <f>IFERROR(INDEX('padron cfe'!B:B,MATCH(DATOS!C349,'padron cfe'!A:A,0),1),"")</f>
        <v/>
      </c>
      <c r="E349" s="1"/>
      <c r="F349" s="7"/>
      <c r="G349" s="9" t="s">
        <v>157</v>
      </c>
      <c r="H349" s="5" t="str">
        <f>IF(F349="","",IFERROR(CONCATENATE("PEUA",VLOOKUP(ESTADO,REPORTE!AV$2:AW$33,2,0),DIDTRITO_FORM,CADER_FORM,IFERROR(INDEX(CA:CA,MATCH(DAY(F349),BZ:BZ,0),1),DAY(F349)),IFERROR(INDEX(CA:CA,MATCH(MONTH(F349),BZ:BZ,0),1),MONTH(F349)),YEAR(F349),G349),""))</f>
        <v/>
      </c>
      <c r="I349" s="4"/>
      <c r="J349" s="66"/>
      <c r="K349" s="66"/>
      <c r="L349" s="66"/>
      <c r="M349" s="2" t="str">
        <f>IFERROR(INDEX('padron cfe'!C:C,MATCH(DATOS!C349,'padron cfe'!A:A,0),1),"")</f>
        <v/>
      </c>
      <c r="N349" s="66" t="str">
        <f>IFERROR(IF(BT349="","",IF(INDEX(N$1:N348,MATCH(BT349,BT$1:BT348,0),1)=0,"",INDEX(N$1:N348,MATCH(BT349,BT$1:BT348,0),1))),"")</f>
        <v/>
      </c>
      <c r="O349" s="66" t="str">
        <f>IFERROR(IF(BT349="","",IF(INDEX(O$1:O348,MATCH(BT349,BT$1:BT348,0),1)=0,"",INDEX(O$1:O348,MATCH(BT349,BT$1:BT348,0),1))),"")</f>
        <v/>
      </c>
      <c r="P349" s="4"/>
      <c r="Q349" s="2"/>
      <c r="R349" s="66"/>
      <c r="T349" s="66"/>
      <c r="U349" s="5" t="str">
        <f>IFERROR(IF(INDEX(U$1:U348,MATCH(T349,T$1:T348,0),1)=0,"",INDEX(U$1:U348,MATCH(T349,T$1:T348,0),1)),"")</f>
        <v/>
      </c>
      <c r="V349" s="66"/>
      <c r="W349" s="5" t="str">
        <f>IFERROR(IF(INDEX(W$1:W348,MATCH(V349,V$1:V348,0),1)=0,"",INDEX(W$1:W348,MATCH(V349,V$1:V348,0),1)),"")</f>
        <v/>
      </c>
      <c r="X349" s="2" t="str">
        <f>IFERROR(INDEX('padron cfe'!D:D,MATCH(DATOS!C349,'padron cfe'!A:A,0),1),"")</f>
        <v/>
      </c>
      <c r="Y349" s="4"/>
      <c r="Z349" s="4"/>
      <c r="AA349" s="4"/>
      <c r="AB349" s="4"/>
      <c r="AC349" s="6" t="s">
        <v>157</v>
      </c>
      <c r="AD349" s="4"/>
      <c r="AE349" s="4" t="str">
        <f t="shared" si="85"/>
        <v/>
      </c>
      <c r="AF349" s="4"/>
      <c r="AG349" s="4"/>
      <c r="AH349" s="4"/>
      <c r="AI349" s="2" t="str">
        <f>IFERROR(IF(INDEX(AI$1:AI348,MATCH(BT349,BT$1:BT348,0),1)=0,"",INDEX(AI$1:AI348,MATCH(BT349,BT$1:BT348,0),1)),"")</f>
        <v/>
      </c>
      <c r="AJ349" s="2" t="str">
        <f>IFERROR(IF(INDEX(AJ$1:AJ348,MATCH(BT349,BT$1:BT348,0),1)=0,"",INDEX(AJ$1:AJ348,MATCH(BT349,BT$1:BT348,0),1)),"")</f>
        <v/>
      </c>
      <c r="AK349" s="2" t="str">
        <f>IFERROR(IF(INDEX(AK$1:AK348,MATCH(BT349,BT$1:BT348,0),1)=0,"",INDEX(AK$1:AK348,MATCH(BT349,BT$1:BT348,0),1)),"")</f>
        <v/>
      </c>
      <c r="AL349" s="31"/>
      <c r="AM349" s="31"/>
      <c r="AN349" s="2"/>
      <c r="AO349" s="4"/>
      <c r="AP349" s="4"/>
      <c r="AQ349" s="4"/>
      <c r="AR349" s="4"/>
      <c r="AS349" s="4"/>
      <c r="AT349" s="4"/>
      <c r="AU349" s="4"/>
      <c r="AV349" s="4"/>
      <c r="AW349" s="4"/>
      <c r="AY349" s="7"/>
      <c r="AZ349" s="47"/>
      <c r="BA349" s="66"/>
      <c r="BB349" s="66"/>
      <c r="BC349" s="66"/>
      <c r="BD349" s="78"/>
      <c r="BE349" s="66"/>
      <c r="BF349" s="66"/>
      <c r="BG349" s="4"/>
      <c r="BH349" s="69"/>
      <c r="BI349" s="4"/>
      <c r="BJ349" s="4"/>
      <c r="BK349" s="9"/>
      <c r="BL349" s="7"/>
      <c r="BM349" s="7"/>
      <c r="BN349" s="7"/>
      <c r="BO349" s="286"/>
      <c r="BP349" s="22"/>
      <c r="BQ349" s="7" t="str">
        <f t="shared" ca="1" si="86"/>
        <v/>
      </c>
      <c r="BR349" s="75" t="str">
        <f t="shared" si="87"/>
        <v/>
      </c>
      <c r="BS349" s="75" t="str">
        <f t="shared" si="88"/>
        <v/>
      </c>
      <c r="BT349" s="5" t="str">
        <f t="shared" si="89"/>
        <v/>
      </c>
      <c r="BU349" s="79" t="str">
        <f t="shared" si="90"/>
        <v/>
      </c>
      <c r="BV349" s="79" t="str">
        <f t="shared" si="91"/>
        <v/>
      </c>
      <c r="BW349" s="79" t="str">
        <f t="shared" si="92"/>
        <v/>
      </c>
      <c r="CC349" s="4" t="str">
        <f>IF(IFERROR(VLOOKUP(C349,C350:C$1993,1,0),"")="","",COUNTIF(C:C,C349))</f>
        <v/>
      </c>
      <c r="CG349" s="5" t="str">
        <f>IF(B349="","",IF(CC349="",1+(MAX(CG$2:CG348)),""))</f>
        <v/>
      </c>
      <c r="CH349" s="5" t="str">
        <f t="shared" si="93"/>
        <v/>
      </c>
      <c r="CI349" s="5" t="str">
        <f t="shared" si="94"/>
        <v/>
      </c>
      <c r="CJ349" s="14" t="str">
        <f t="shared" si="95"/>
        <v/>
      </c>
      <c r="CK349" s="25"/>
      <c r="CL349" s="15"/>
      <c r="CM349" s="5" t="str">
        <f t="shared" si="96"/>
        <v/>
      </c>
      <c r="CP349" s="5" t="str">
        <f t="shared" si="97"/>
        <v/>
      </c>
      <c r="CQ349" s="5" t="str">
        <f>IF(BT349="","",IFERROR(IF(VLOOKUP(BT349,BT$2:BT348,1,0)=0,"",""),BT349))</f>
        <v/>
      </c>
      <c r="CR349" s="22" t="str">
        <f>IF(CQ349="","",(IFERROR(VLOOKUP(MID(CQ349,1,1),$DI$2:DM$28,3,0),0)+IFERROR(VLOOKUP(MID(CQ349,2,1),DI$2:DM$28,4,0),0)+IFERROR(VLOOKUP(MID(CQ349,3,1),DI$2:DM$28,5,0),0)+(ROW(CQ349)/1000000000000)))</f>
        <v/>
      </c>
      <c r="CT349" s="5">
        <v>348</v>
      </c>
      <c r="CU349" s="5" t="str">
        <f>IFERROR(VLOOKUP(CT349,CP$2:CQ1425,2,0),"")</f>
        <v/>
      </c>
      <c r="DO349" s="5" t="e">
        <f>IF(REPORTE!AH$2="si",IF(C349=VALUE(REPORTE!C$22),IF(SUM(DO350:DO$1993),CONCATENATE(INT(B349),", "),INT(B349)),""),IF(C349=VALUE(REPORTE!C$21),IF(SUM(DO350:DO$1993),CONCATENATE(INT(B349),", "),INT(B349)),""))</f>
        <v>#VALUE!</v>
      </c>
    </row>
    <row r="350" spans="1:120" s="5" customFormat="1" ht="15" customHeight="1" x14ac:dyDescent="0.25">
      <c r="A350" s="4" t="str">
        <f t="shared" ca="1" si="84"/>
        <v/>
      </c>
      <c r="B350" s="6"/>
      <c r="C350" s="8"/>
      <c r="D350" s="1" t="str">
        <f>IFERROR(INDEX('padron cfe'!B:B,MATCH(DATOS!C350,'padron cfe'!A:A,0),1),"")</f>
        <v/>
      </c>
      <c r="E350" s="1"/>
      <c r="F350" s="7"/>
      <c r="G350" s="9" t="s">
        <v>157</v>
      </c>
      <c r="H350" s="5" t="str">
        <f>IF(F350="","",IFERROR(CONCATENATE("PEUA",VLOOKUP(ESTADO,REPORTE!AV$2:AW$33,2,0),DIDTRITO_FORM,CADER_FORM,IFERROR(INDEX(CA:CA,MATCH(DAY(F350),BZ:BZ,0),1),DAY(F350)),IFERROR(INDEX(CA:CA,MATCH(MONTH(F350),BZ:BZ,0),1),MONTH(F350)),YEAR(F350),G350),""))</f>
        <v/>
      </c>
      <c r="I350" s="4"/>
      <c r="J350" s="66"/>
      <c r="K350" s="66"/>
      <c r="L350" s="66"/>
      <c r="M350" s="2" t="str">
        <f>IFERROR(INDEX('padron cfe'!C:C,MATCH(DATOS!C350,'padron cfe'!A:A,0),1),"")</f>
        <v/>
      </c>
      <c r="N350" s="66" t="str">
        <f>IFERROR(IF(BT350="","",IF(INDEX(N$1:N349,MATCH(BT350,BT$1:BT349,0),1)=0,"",INDEX(N$1:N349,MATCH(BT350,BT$1:BT349,0),1))),"")</f>
        <v/>
      </c>
      <c r="O350" s="66" t="str">
        <f>IFERROR(IF(BT350="","",IF(INDEX(O$1:O349,MATCH(BT350,BT$1:BT349,0),1)=0,"",INDEX(O$1:O349,MATCH(BT350,BT$1:BT349,0),1))),"")</f>
        <v/>
      </c>
      <c r="P350" s="4"/>
      <c r="Q350" s="2"/>
      <c r="R350" s="66"/>
      <c r="T350" s="66"/>
      <c r="U350" s="5" t="str">
        <f>IFERROR(IF(INDEX(U$1:U349,MATCH(T350,T$1:T349,0),1)=0,"",INDEX(U$1:U349,MATCH(T350,T$1:T349,0),1)),"")</f>
        <v/>
      </c>
      <c r="V350" s="66"/>
      <c r="W350" s="5" t="str">
        <f>IFERROR(IF(INDEX(W$1:W349,MATCH(V350,V$1:V349,0),1)=0,"",INDEX(W$1:W349,MATCH(V350,V$1:V349,0),1)),"")</f>
        <v/>
      </c>
      <c r="X350" s="2" t="str">
        <f>IFERROR(INDEX('padron cfe'!D:D,MATCH(DATOS!C350,'padron cfe'!A:A,0),1),"")</f>
        <v/>
      </c>
      <c r="Y350" s="4"/>
      <c r="Z350" s="4"/>
      <c r="AA350" s="4"/>
      <c r="AB350" s="4"/>
      <c r="AC350" s="6" t="s">
        <v>157</v>
      </c>
      <c r="AD350" s="4"/>
      <c r="AE350" s="4" t="str">
        <f t="shared" si="85"/>
        <v/>
      </c>
      <c r="AF350" s="4"/>
      <c r="AG350" s="4"/>
      <c r="AH350" s="4"/>
      <c r="AI350" s="2" t="str">
        <f>IFERROR(IF(INDEX(AI$1:AI349,MATCH(BT350,BT$1:BT349,0),1)=0,"",INDEX(AI$1:AI349,MATCH(BT350,BT$1:BT349,0),1)),"")</f>
        <v/>
      </c>
      <c r="AJ350" s="2" t="str">
        <f>IFERROR(IF(INDEX(AJ$1:AJ349,MATCH(BT350,BT$1:BT349,0),1)=0,"",INDEX(AJ$1:AJ349,MATCH(BT350,BT$1:BT349,0),1)),"")</f>
        <v/>
      </c>
      <c r="AK350" s="2" t="str">
        <f>IFERROR(IF(INDEX(AK$1:AK349,MATCH(BT350,BT$1:BT349,0),1)=0,"",INDEX(AK$1:AK349,MATCH(BT350,BT$1:BT349,0),1)),"")</f>
        <v/>
      </c>
      <c r="AL350" s="31"/>
      <c r="AM350" s="31"/>
      <c r="AN350" s="2"/>
      <c r="AO350" s="4"/>
      <c r="AP350" s="4"/>
      <c r="AQ350" s="4"/>
      <c r="AR350" s="4"/>
      <c r="AS350" s="4"/>
      <c r="AT350" s="4"/>
      <c r="AU350" s="4"/>
      <c r="AV350" s="4"/>
      <c r="AW350" s="4"/>
      <c r="AY350" s="7"/>
      <c r="AZ350" s="47"/>
      <c r="BA350" s="66"/>
      <c r="BB350" s="66"/>
      <c r="BC350" s="66"/>
      <c r="BD350" s="78"/>
      <c r="BE350" s="66"/>
      <c r="BF350" s="66"/>
      <c r="BG350" s="4"/>
      <c r="BH350" s="69"/>
      <c r="BI350" s="4"/>
      <c r="BJ350" s="4"/>
      <c r="BK350" s="9" t="s">
        <v>157</v>
      </c>
      <c r="BL350" s="7"/>
      <c r="BM350" s="7"/>
      <c r="BN350" s="7"/>
      <c r="BO350" s="286"/>
      <c r="BP350" s="22"/>
      <c r="BQ350" s="7" t="str">
        <f t="shared" ca="1" si="86"/>
        <v/>
      </c>
      <c r="BR350" s="75" t="str">
        <f t="shared" si="87"/>
        <v/>
      </c>
      <c r="BS350" s="75" t="str">
        <f t="shared" si="88"/>
        <v/>
      </c>
      <c r="BT350" s="5" t="str">
        <f t="shared" si="89"/>
        <v/>
      </c>
      <c r="BU350" s="79" t="str">
        <f t="shared" si="90"/>
        <v/>
      </c>
      <c r="BV350" s="79" t="str">
        <f t="shared" si="91"/>
        <v/>
      </c>
      <c r="BW350" s="79" t="str">
        <f t="shared" si="92"/>
        <v/>
      </c>
      <c r="CC350" s="4" t="str">
        <f>IF(IFERROR(VLOOKUP(C350,C351:C$1993,1,0),"")="","",COUNTIF(C:C,C350))</f>
        <v/>
      </c>
      <c r="CG350" s="5" t="str">
        <f>IF(B350="","",IF(CC350="",1+(MAX(CG$2:CG349)),""))</f>
        <v/>
      </c>
      <c r="CH350" s="5" t="str">
        <f t="shared" si="93"/>
        <v/>
      </c>
      <c r="CI350" s="5" t="str">
        <f t="shared" si="94"/>
        <v/>
      </c>
      <c r="CJ350" s="14" t="str">
        <f t="shared" si="95"/>
        <v/>
      </c>
      <c r="CK350" s="25"/>
      <c r="CL350" s="15"/>
      <c r="CM350" s="5" t="str">
        <f t="shared" si="96"/>
        <v/>
      </c>
      <c r="CP350" s="5" t="str">
        <f t="shared" si="97"/>
        <v/>
      </c>
      <c r="CQ350" s="5" t="str">
        <f>IF(BT350="","",IFERROR(IF(VLOOKUP(BT350,BT$2:BT349,1,0)=0,"",""),BT350))</f>
        <v/>
      </c>
      <c r="CR350" s="22" t="str">
        <f>IF(CQ350="","",(IFERROR(VLOOKUP(MID(CQ350,1,1),$DI$2:DM$28,3,0),0)+IFERROR(VLOOKUP(MID(CQ350,2,1),DI$2:DM$28,4,0),0)+IFERROR(VLOOKUP(MID(CQ350,3,1),DI$2:DM$28,5,0),0)+(ROW(CQ350)/1000000000000)))</f>
        <v/>
      </c>
      <c r="CT350" s="5">
        <v>349</v>
      </c>
      <c r="CU350" s="5" t="str">
        <f>IFERROR(VLOOKUP(CT350,CP$2:CQ1426,2,0),"")</f>
        <v/>
      </c>
      <c r="DO350" s="5" t="e">
        <f>IF(REPORTE!AH$2="si",IF(C350=VALUE(REPORTE!C$22),IF(SUM(DO351:DO$1993),CONCATENATE(INT(B350),", "),INT(B350)),""),IF(C350=VALUE(REPORTE!C$21),IF(SUM(DO351:DO$1993),CONCATENATE(INT(B350),", "),INT(B350)),""))</f>
        <v>#VALUE!</v>
      </c>
    </row>
    <row r="351" spans="1:120" s="5" customFormat="1" ht="15" customHeight="1" x14ac:dyDescent="0.25">
      <c r="A351" s="4" t="str">
        <f t="shared" ca="1" si="84"/>
        <v/>
      </c>
      <c r="B351" s="6"/>
      <c r="C351" s="8"/>
      <c r="D351" s="1" t="str">
        <f>IFERROR(INDEX('padron cfe'!B:B,MATCH(DATOS!C351,'padron cfe'!A:A,0),1),"")</f>
        <v/>
      </c>
      <c r="E351" s="1"/>
      <c r="F351" s="7"/>
      <c r="G351" s="9" t="s">
        <v>157</v>
      </c>
      <c r="H351" s="5" t="str">
        <f>IF(F351="","",IFERROR(CONCATENATE("PEUA",VLOOKUP(ESTADO,REPORTE!AV$2:AW$33,2,0),DIDTRITO_FORM,CADER_FORM,IFERROR(INDEX(CA:CA,MATCH(DAY(F351),BZ:BZ,0),1),DAY(F351)),IFERROR(INDEX(CA:CA,MATCH(MONTH(F351),BZ:BZ,0),1),MONTH(F351)),YEAR(F351),G351),""))</f>
        <v/>
      </c>
      <c r="I351" s="4"/>
      <c r="J351" s="66"/>
      <c r="K351" s="66"/>
      <c r="L351" s="66"/>
      <c r="M351" s="2" t="str">
        <f>IFERROR(INDEX('padron cfe'!C:C,MATCH(DATOS!C351,'padron cfe'!A:A,0),1),"")</f>
        <v/>
      </c>
      <c r="N351" s="66" t="str">
        <f>IFERROR(IF(BT351="","",IF(INDEX(N$1:N350,MATCH(BT351,BT$1:BT350,0),1)=0,"",INDEX(N$1:N350,MATCH(BT351,BT$1:BT350,0),1))),"")</f>
        <v/>
      </c>
      <c r="O351" s="66" t="str">
        <f>IFERROR(IF(BT351="","",IF(INDEX(O$1:O350,MATCH(BT351,BT$1:BT350,0),1)=0,"",INDEX(O$1:O350,MATCH(BT351,BT$1:BT350,0),1))),"")</f>
        <v/>
      </c>
      <c r="P351" s="4"/>
      <c r="Q351" s="2"/>
      <c r="R351" s="66"/>
      <c r="T351" s="66"/>
      <c r="U351" s="5" t="str">
        <f>IFERROR(IF(INDEX(U$1:U350,MATCH(T351,T$1:T350,0),1)=0,"",INDEX(U$1:U350,MATCH(T351,T$1:T350,0),1)),"")</f>
        <v/>
      </c>
      <c r="V351" s="66"/>
      <c r="W351" s="5" t="str">
        <f>IFERROR(IF(INDEX(W$1:W350,MATCH(V351,V$1:V350,0),1)=0,"",INDEX(W$1:W350,MATCH(V351,V$1:V350,0),1)),"")</f>
        <v/>
      </c>
      <c r="X351" s="2" t="str">
        <f>IFERROR(INDEX('padron cfe'!D:D,MATCH(DATOS!C351,'padron cfe'!A:A,0),1),"")</f>
        <v/>
      </c>
      <c r="Y351" s="4"/>
      <c r="Z351" s="4"/>
      <c r="AA351" s="4"/>
      <c r="AB351" s="4"/>
      <c r="AC351" s="6" t="s">
        <v>157</v>
      </c>
      <c r="AD351" s="4"/>
      <c r="AE351" s="4" t="str">
        <f t="shared" si="85"/>
        <v/>
      </c>
      <c r="AF351" s="4"/>
      <c r="AG351" s="4"/>
      <c r="AH351" s="4"/>
      <c r="AI351" s="2" t="str">
        <f>IFERROR(IF(INDEX(AI$1:AI350,MATCH(BT351,BT$1:BT350,0),1)=0,"",INDEX(AI$1:AI350,MATCH(BT351,BT$1:BT350,0),1)),"")</f>
        <v/>
      </c>
      <c r="AJ351" s="2" t="str">
        <f>IFERROR(IF(INDEX(AJ$1:AJ350,MATCH(BT351,BT$1:BT350,0),1)=0,"",INDEX(AJ$1:AJ350,MATCH(BT351,BT$1:BT350,0),1)),"")</f>
        <v/>
      </c>
      <c r="AK351" s="2" t="str">
        <f>IFERROR(IF(INDEX(AK$1:AK350,MATCH(BT351,BT$1:BT350,0),1)=0,"",INDEX(AK$1:AK350,MATCH(BT351,BT$1:BT350,0),1)),"")</f>
        <v/>
      </c>
      <c r="AL351" s="31"/>
      <c r="AM351" s="31"/>
      <c r="AN351" s="2"/>
      <c r="AO351" s="4"/>
      <c r="AP351" s="4"/>
      <c r="AQ351" s="4"/>
      <c r="AR351" s="4"/>
      <c r="AS351" s="4"/>
      <c r="AT351" s="4"/>
      <c r="AU351" s="4"/>
      <c r="AV351" s="4"/>
      <c r="AW351" s="4"/>
      <c r="AY351" s="7"/>
      <c r="AZ351" s="47"/>
      <c r="BA351" s="66"/>
      <c r="BB351" s="66"/>
      <c r="BC351" s="66"/>
      <c r="BD351" s="78"/>
      <c r="BE351" s="66"/>
      <c r="BF351" s="66"/>
      <c r="BG351" s="4"/>
      <c r="BH351" s="69"/>
      <c r="BI351" s="4"/>
      <c r="BJ351" s="4"/>
      <c r="BK351" s="9"/>
      <c r="BL351" s="7"/>
      <c r="BM351" s="7"/>
      <c r="BN351" s="7"/>
      <c r="BO351" s="286"/>
      <c r="BP351" s="22"/>
      <c r="BQ351" s="7" t="str">
        <f t="shared" ca="1" si="86"/>
        <v/>
      </c>
      <c r="BR351" s="75" t="str">
        <f t="shared" si="87"/>
        <v/>
      </c>
      <c r="BS351" s="75" t="str">
        <f t="shared" si="88"/>
        <v/>
      </c>
      <c r="BT351" s="5" t="str">
        <f t="shared" si="89"/>
        <v/>
      </c>
      <c r="BU351" s="79" t="str">
        <f t="shared" si="90"/>
        <v/>
      </c>
      <c r="BV351" s="79" t="str">
        <f t="shared" si="91"/>
        <v/>
      </c>
      <c r="BW351" s="79" t="str">
        <f t="shared" si="92"/>
        <v/>
      </c>
      <c r="CC351" s="4" t="str">
        <f>IF(IFERROR(VLOOKUP(C351,C352:C$1993,1,0),"")="","",COUNTIF(C:C,C351))</f>
        <v/>
      </c>
      <c r="CG351" s="5" t="str">
        <f>IF(B351="","",IF(CC351="",1+(MAX(CG$2:CG350)),""))</f>
        <v/>
      </c>
      <c r="CH351" s="5" t="str">
        <f t="shared" si="93"/>
        <v/>
      </c>
      <c r="CI351" s="5" t="str">
        <f t="shared" si="94"/>
        <v/>
      </c>
      <c r="CJ351" s="14" t="str">
        <f t="shared" si="95"/>
        <v/>
      </c>
      <c r="CK351" s="25"/>
      <c r="CL351" s="15"/>
      <c r="CM351" s="5" t="str">
        <f t="shared" si="96"/>
        <v/>
      </c>
      <c r="CP351" s="5" t="str">
        <f t="shared" si="97"/>
        <v/>
      </c>
      <c r="CQ351" s="5" t="str">
        <f>IF(BT351="","",IFERROR(IF(VLOOKUP(BT351,BT$2:BT350,1,0)=0,"",""),BT351))</f>
        <v/>
      </c>
      <c r="CR351" s="22" t="str">
        <f>IF(CQ351="","",(IFERROR(VLOOKUP(MID(CQ351,1,1),$DI$2:DM$28,3,0),0)+IFERROR(VLOOKUP(MID(CQ351,2,1),DI$2:DM$28,4,0),0)+IFERROR(VLOOKUP(MID(CQ351,3,1),DI$2:DM$28,5,0),0)+(ROW(CQ351)/1000000000000)))</f>
        <v/>
      </c>
      <c r="CT351" s="5">
        <v>350</v>
      </c>
      <c r="CU351" s="5" t="str">
        <f>IFERROR(VLOOKUP(CT351,CP$2:CQ1427,2,0),"")</f>
        <v/>
      </c>
      <c r="DO351" s="5" t="e">
        <f>IF(REPORTE!AH$2="si",IF(C351=VALUE(REPORTE!C$22),IF(SUM(DO352:DO$1993),CONCATENATE(INT(B351),", "),INT(B351)),""),IF(C351=VALUE(REPORTE!C$21),IF(SUM(DO352:DO$1993),CONCATENATE(INT(B351),", "),INT(B351)),""))</f>
        <v>#VALUE!</v>
      </c>
    </row>
    <row r="352" spans="1:120" s="5" customFormat="1" ht="15" customHeight="1" x14ac:dyDescent="0.25">
      <c r="A352" s="4" t="str">
        <f t="shared" ca="1" si="84"/>
        <v/>
      </c>
      <c r="B352" s="6"/>
      <c r="C352" s="8"/>
      <c r="D352" s="1" t="str">
        <f>IFERROR(INDEX('padron cfe'!B:B,MATCH(DATOS!C352,'padron cfe'!A:A,0),1),"")</f>
        <v/>
      </c>
      <c r="E352" s="1"/>
      <c r="F352" s="7"/>
      <c r="G352" s="9" t="s">
        <v>157</v>
      </c>
      <c r="H352" s="5" t="str">
        <f>IF(F352="","",IFERROR(CONCATENATE("PEUA",VLOOKUP(ESTADO,REPORTE!AV$2:AW$33,2,0),DIDTRITO_FORM,CADER_FORM,IFERROR(INDEX(CA:CA,MATCH(DAY(F352),BZ:BZ,0),1),DAY(F352)),IFERROR(INDEX(CA:CA,MATCH(MONTH(F352),BZ:BZ,0),1),MONTH(F352)),YEAR(F352),G352),""))</f>
        <v/>
      </c>
      <c r="I352" s="4"/>
      <c r="J352" s="66"/>
      <c r="K352" s="66"/>
      <c r="L352" s="66"/>
      <c r="M352" s="2" t="str">
        <f>IFERROR(INDEX('padron cfe'!C:C,MATCH(DATOS!C352,'padron cfe'!A:A,0),1),"")</f>
        <v/>
      </c>
      <c r="N352" s="66" t="str">
        <f>IFERROR(IF(BT352="","",IF(INDEX(N$1:N351,MATCH(BT352,BT$1:BT351,0),1)=0,"",INDEX(N$1:N351,MATCH(BT352,BT$1:BT351,0),1))),"")</f>
        <v/>
      </c>
      <c r="O352" s="66" t="str">
        <f>IFERROR(IF(BT352="","",IF(INDEX(O$1:O351,MATCH(BT352,BT$1:BT351,0),1)=0,"",INDEX(O$1:O351,MATCH(BT352,BT$1:BT351,0),1))),"")</f>
        <v/>
      </c>
      <c r="P352" s="4"/>
      <c r="Q352" s="2"/>
      <c r="R352" s="66"/>
      <c r="T352" s="66"/>
      <c r="U352" s="5" t="str">
        <f>IFERROR(IF(INDEX(U$1:U351,MATCH(T352,T$1:T351,0),1)=0,"",INDEX(U$1:U351,MATCH(T352,T$1:T351,0),1)),"")</f>
        <v/>
      </c>
      <c r="V352" s="66"/>
      <c r="W352" s="5" t="str">
        <f>IFERROR(IF(INDEX(W$1:W351,MATCH(V352,V$1:V351,0),1)=0,"",INDEX(W$1:W351,MATCH(V352,V$1:V351,0),1)),"")</f>
        <v/>
      </c>
      <c r="X352" s="2" t="str">
        <f>IFERROR(INDEX('padron cfe'!D:D,MATCH(DATOS!C352,'padron cfe'!A:A,0),1),"")</f>
        <v/>
      </c>
      <c r="Y352" s="4"/>
      <c r="Z352" s="4"/>
      <c r="AA352" s="4"/>
      <c r="AB352" s="4"/>
      <c r="AC352" s="6" t="s">
        <v>157</v>
      </c>
      <c r="AD352" s="4"/>
      <c r="AE352" s="4" t="str">
        <f t="shared" si="85"/>
        <v/>
      </c>
      <c r="AF352" s="4"/>
      <c r="AG352" s="4"/>
      <c r="AH352" s="4"/>
      <c r="AI352" s="2" t="str">
        <f>IFERROR(IF(INDEX(AI$1:AI351,MATCH(BT352,BT$1:BT351,0),1)=0,"",INDEX(AI$1:AI351,MATCH(BT352,BT$1:BT351,0),1)),"")</f>
        <v/>
      </c>
      <c r="AJ352" s="2" t="str">
        <f>IFERROR(IF(INDEX(AJ$1:AJ351,MATCH(BT352,BT$1:BT351,0),1)=0,"",INDEX(AJ$1:AJ351,MATCH(BT352,BT$1:BT351,0),1)),"")</f>
        <v/>
      </c>
      <c r="AK352" s="2" t="str">
        <f>IFERROR(IF(INDEX(AK$1:AK351,MATCH(BT352,BT$1:BT351,0),1)=0,"",INDEX(AK$1:AK351,MATCH(BT352,BT$1:BT351,0),1)),"")</f>
        <v/>
      </c>
      <c r="AL352" s="31"/>
      <c r="AM352" s="31"/>
      <c r="AN352" s="2"/>
      <c r="AO352" s="4"/>
      <c r="AP352" s="4"/>
      <c r="AQ352" s="4"/>
      <c r="AR352" s="4"/>
      <c r="AS352" s="4"/>
      <c r="AT352" s="4"/>
      <c r="AU352" s="4"/>
      <c r="AV352" s="4"/>
      <c r="AW352" s="4"/>
      <c r="AY352" s="7"/>
      <c r="AZ352" s="47"/>
      <c r="BA352" s="66"/>
      <c r="BB352" s="66"/>
      <c r="BC352" s="66"/>
      <c r="BD352" s="78"/>
      <c r="BE352" s="66"/>
      <c r="BF352" s="66"/>
      <c r="BG352" s="4"/>
      <c r="BH352" s="69"/>
      <c r="BI352" s="4"/>
      <c r="BJ352" s="4"/>
      <c r="BK352" s="9" t="s">
        <v>157</v>
      </c>
      <c r="BL352" s="7"/>
      <c r="BM352" s="7"/>
      <c r="BN352" s="7"/>
      <c r="BO352" s="286"/>
      <c r="BP352" s="22"/>
      <c r="BQ352" s="7" t="str">
        <f t="shared" ca="1" si="86"/>
        <v/>
      </c>
      <c r="BR352" s="75" t="str">
        <f t="shared" si="87"/>
        <v/>
      </c>
      <c r="BS352" s="75" t="str">
        <f t="shared" si="88"/>
        <v/>
      </c>
      <c r="BT352" s="5" t="str">
        <f t="shared" si="89"/>
        <v/>
      </c>
      <c r="BU352" s="79" t="str">
        <f t="shared" si="90"/>
        <v/>
      </c>
      <c r="BV352" s="79" t="str">
        <f t="shared" si="91"/>
        <v/>
      </c>
      <c r="BW352" s="79" t="str">
        <f t="shared" si="92"/>
        <v/>
      </c>
      <c r="CC352" s="4" t="str">
        <f>IF(IFERROR(VLOOKUP(C352,C353:C$1993,1,0),"")="","",COUNTIF(C:C,C352))</f>
        <v/>
      </c>
      <c r="CG352" s="5" t="str">
        <f>IF(B352="","",IF(CC352="",1+(MAX(CG$2:CG351)),""))</f>
        <v/>
      </c>
      <c r="CH352" s="5" t="str">
        <f t="shared" si="93"/>
        <v/>
      </c>
      <c r="CI352" s="5" t="str">
        <f t="shared" si="94"/>
        <v/>
      </c>
      <c r="CJ352" s="14" t="str">
        <f t="shared" si="95"/>
        <v/>
      </c>
      <c r="CK352" s="25"/>
      <c r="CL352" s="15"/>
      <c r="CM352" s="5" t="str">
        <f t="shared" si="96"/>
        <v/>
      </c>
      <c r="CP352" s="5" t="str">
        <f t="shared" si="97"/>
        <v/>
      </c>
      <c r="CQ352" s="5" t="str">
        <f>IF(BT352="","",IFERROR(IF(VLOOKUP(BT352,BT$2:BT351,1,0)=0,"",""),BT352))</f>
        <v/>
      </c>
      <c r="CR352" s="22" t="str">
        <f>IF(CQ352="","",(IFERROR(VLOOKUP(MID(CQ352,1,1),$DI$2:DM$28,3,0),0)+IFERROR(VLOOKUP(MID(CQ352,2,1),DI$2:DM$28,4,0),0)+IFERROR(VLOOKUP(MID(CQ352,3,1),DI$2:DM$28,5,0),0)+(ROW(CQ352)/1000000000000)))</f>
        <v/>
      </c>
      <c r="CT352" s="5">
        <v>351</v>
      </c>
      <c r="CU352" s="5" t="str">
        <f>IFERROR(VLOOKUP(CT352,CP$2:CQ1428,2,0),"")</f>
        <v/>
      </c>
      <c r="DO352" s="5" t="e">
        <f>IF(REPORTE!AH$2="si",IF(C352=VALUE(REPORTE!C$22),IF(SUM(DO353:DO$1993),CONCATENATE(INT(B352),", "),INT(B352)),""),IF(C352=VALUE(REPORTE!C$21),IF(SUM(DO353:DO$1993),CONCATENATE(INT(B352),", "),INT(B352)),""))</f>
        <v>#VALUE!</v>
      </c>
    </row>
    <row r="353" spans="1:119" s="5" customFormat="1" ht="15" customHeight="1" x14ac:dyDescent="0.25">
      <c r="A353" s="4" t="str">
        <f t="shared" ca="1" si="84"/>
        <v/>
      </c>
      <c r="B353" s="6"/>
      <c r="C353" s="8"/>
      <c r="D353" s="1" t="str">
        <f>IFERROR(INDEX('padron cfe'!B:B,MATCH(DATOS!C353,'padron cfe'!A:A,0),1),"")</f>
        <v/>
      </c>
      <c r="E353" s="1"/>
      <c r="F353" s="7"/>
      <c r="G353" s="9" t="s">
        <v>157</v>
      </c>
      <c r="H353" s="5" t="str">
        <f>IF(F353="","",IFERROR(CONCATENATE("PEUA",VLOOKUP(ESTADO,REPORTE!AV$2:AW$33,2,0),DIDTRITO_FORM,CADER_FORM,IFERROR(INDEX(CA:CA,MATCH(DAY(F353),BZ:BZ,0),1),DAY(F353)),IFERROR(INDEX(CA:CA,MATCH(MONTH(F353),BZ:BZ,0),1),MONTH(F353)),YEAR(F353),G353),""))</f>
        <v/>
      </c>
      <c r="I353" s="4"/>
      <c r="J353" s="66"/>
      <c r="K353" s="66"/>
      <c r="L353" s="66"/>
      <c r="M353" s="2" t="str">
        <f>IFERROR(INDEX('padron cfe'!C:C,MATCH(DATOS!C353,'padron cfe'!A:A,0),1),"")</f>
        <v/>
      </c>
      <c r="N353" s="66" t="str">
        <f>IFERROR(IF(BT353="","",IF(INDEX(N$1:N352,MATCH(BT353,BT$1:BT352,0),1)=0,"",INDEX(N$1:N352,MATCH(BT353,BT$1:BT352,0),1))),"")</f>
        <v/>
      </c>
      <c r="O353" s="66" t="str">
        <f>IFERROR(IF(BT353="","",IF(INDEX(O$1:O352,MATCH(BT353,BT$1:BT352,0),1)=0,"",INDEX(O$1:O352,MATCH(BT353,BT$1:BT352,0),1))),"")</f>
        <v/>
      </c>
      <c r="P353" s="4"/>
      <c r="Q353" s="2"/>
      <c r="R353" s="66"/>
      <c r="T353" s="66"/>
      <c r="U353" s="5" t="str">
        <f>IFERROR(IF(INDEX(U$1:U352,MATCH(T353,T$1:T352,0),1)=0,"",INDEX(U$1:U352,MATCH(T353,T$1:T352,0),1)),"")</f>
        <v/>
      </c>
      <c r="V353" s="66"/>
      <c r="W353" s="5" t="str">
        <f>IFERROR(IF(INDEX(W$1:W352,MATCH(V353,V$1:V352,0),1)=0,"",INDEX(W$1:W352,MATCH(V353,V$1:V352,0),1)),"")</f>
        <v/>
      </c>
      <c r="X353" s="2" t="str">
        <f>IFERROR(INDEX('padron cfe'!D:D,MATCH(DATOS!C353,'padron cfe'!A:A,0),1),"")</f>
        <v/>
      </c>
      <c r="Y353" s="4"/>
      <c r="Z353" s="4"/>
      <c r="AA353" s="4"/>
      <c r="AB353" s="4"/>
      <c r="AC353" s="6" t="s">
        <v>157</v>
      </c>
      <c r="AD353" s="4"/>
      <c r="AE353" s="4" t="str">
        <f t="shared" si="85"/>
        <v/>
      </c>
      <c r="AF353" s="4"/>
      <c r="AG353" s="4"/>
      <c r="AH353" s="4"/>
      <c r="AI353" s="2" t="str">
        <f>IFERROR(IF(INDEX(AI$1:AI352,MATCH(BT353,BT$1:BT352,0),1)=0,"",INDEX(AI$1:AI352,MATCH(BT353,BT$1:BT352,0),1)),"")</f>
        <v/>
      </c>
      <c r="AJ353" s="2" t="str">
        <f>IFERROR(IF(INDEX(AJ$1:AJ352,MATCH(BT353,BT$1:BT352,0),1)=0,"",INDEX(AJ$1:AJ352,MATCH(BT353,BT$1:BT352,0),1)),"")</f>
        <v/>
      </c>
      <c r="AK353" s="2" t="str">
        <f>IFERROR(IF(INDEX(AK$1:AK352,MATCH(BT353,BT$1:BT352,0),1)=0,"",INDEX(AK$1:AK352,MATCH(BT353,BT$1:BT352,0),1)),"")</f>
        <v/>
      </c>
      <c r="AL353" s="31"/>
      <c r="AM353" s="31"/>
      <c r="AN353" s="2"/>
      <c r="AO353" s="4"/>
      <c r="AP353" s="4"/>
      <c r="AQ353" s="4"/>
      <c r="AR353" s="4"/>
      <c r="AS353" s="4"/>
      <c r="AT353" s="4"/>
      <c r="AU353" s="4"/>
      <c r="AV353" s="4"/>
      <c r="AW353" s="4"/>
      <c r="AY353" s="7"/>
      <c r="AZ353" s="47"/>
      <c r="BA353" s="66"/>
      <c r="BB353" s="66"/>
      <c r="BC353" s="66"/>
      <c r="BD353" s="78"/>
      <c r="BE353" s="66"/>
      <c r="BF353" s="66"/>
      <c r="BG353" s="4"/>
      <c r="BH353" s="69"/>
      <c r="BI353" s="4"/>
      <c r="BJ353" s="4"/>
      <c r="BK353" s="9"/>
      <c r="BL353" s="7"/>
      <c r="BM353" s="7"/>
      <c r="BN353" s="7"/>
      <c r="BO353" s="286"/>
      <c r="BP353" s="22"/>
      <c r="BQ353" s="7" t="str">
        <f t="shared" ca="1" si="86"/>
        <v/>
      </c>
      <c r="BR353" s="75" t="str">
        <f t="shared" si="87"/>
        <v/>
      </c>
      <c r="BS353" s="75" t="str">
        <f t="shared" si="88"/>
        <v/>
      </c>
      <c r="BT353" s="5" t="str">
        <f t="shared" si="89"/>
        <v/>
      </c>
      <c r="BU353" s="79" t="str">
        <f t="shared" si="90"/>
        <v/>
      </c>
      <c r="BV353" s="79" t="str">
        <f t="shared" si="91"/>
        <v/>
      </c>
      <c r="BW353" s="79" t="str">
        <f t="shared" si="92"/>
        <v/>
      </c>
      <c r="CC353" s="4" t="str">
        <f>IF(IFERROR(VLOOKUP(C353,C354:C$1993,1,0),"")="","",COUNTIF(C:C,C353))</f>
        <v/>
      </c>
      <c r="CG353" s="5" t="str">
        <f>IF(B353="","",IF(CC353="",1+(MAX(CG$2:CG352)),""))</f>
        <v/>
      </c>
      <c r="CH353" s="5" t="str">
        <f t="shared" si="93"/>
        <v/>
      </c>
      <c r="CI353" s="5" t="str">
        <f t="shared" si="94"/>
        <v/>
      </c>
      <c r="CJ353" s="14" t="str">
        <f t="shared" si="95"/>
        <v/>
      </c>
      <c r="CK353" s="25"/>
      <c r="CL353" s="15"/>
      <c r="CM353" s="5" t="str">
        <f t="shared" si="96"/>
        <v/>
      </c>
      <c r="CP353" s="5" t="str">
        <f t="shared" si="97"/>
        <v/>
      </c>
      <c r="CQ353" s="5" t="str">
        <f>IF(BT353="","",IFERROR(IF(VLOOKUP(BT353,BT$2:BT352,1,0)=0,"",""),BT353))</f>
        <v/>
      </c>
      <c r="CR353" s="22" t="str">
        <f>IF(CQ353="","",(IFERROR(VLOOKUP(MID(CQ353,1,1),$DI$2:DM$28,3,0),0)+IFERROR(VLOOKUP(MID(CQ353,2,1),DI$2:DM$28,4,0),0)+IFERROR(VLOOKUP(MID(CQ353,3,1),DI$2:DM$28,5,0),0)+(ROW(CQ353)/1000000000000)))</f>
        <v/>
      </c>
      <c r="CT353" s="5">
        <v>352</v>
      </c>
      <c r="CU353" s="5" t="str">
        <f>IFERROR(VLOOKUP(CT353,CP$2:CQ1429,2,0),"")</f>
        <v/>
      </c>
      <c r="DO353" s="5" t="e">
        <f>IF(REPORTE!AH$2="si",IF(C353=VALUE(REPORTE!C$22),IF(SUM(DO354:DO$1993),CONCATENATE(INT(B353),", "),INT(B353)),""),IF(C353=VALUE(REPORTE!C$21),IF(SUM(DO354:DO$1993),CONCATENATE(INT(B353),", "),INT(B353)),""))</f>
        <v>#VALUE!</v>
      </c>
    </row>
    <row r="354" spans="1:119" s="5" customFormat="1" ht="15" customHeight="1" x14ac:dyDescent="0.25">
      <c r="A354" s="4" t="str">
        <f t="shared" ca="1" si="84"/>
        <v/>
      </c>
      <c r="B354" s="6"/>
      <c r="C354" s="8"/>
      <c r="D354" s="1" t="str">
        <f>IFERROR(INDEX('padron cfe'!B:B,MATCH(DATOS!C354,'padron cfe'!A:A,0),1),"")</f>
        <v/>
      </c>
      <c r="E354" s="1"/>
      <c r="F354" s="7"/>
      <c r="G354" s="9" t="s">
        <v>157</v>
      </c>
      <c r="H354" s="5" t="str">
        <f>IF(F354="","",IFERROR(CONCATENATE("PEUA",VLOOKUP(ESTADO,REPORTE!AV$2:AW$33,2,0),DIDTRITO_FORM,CADER_FORM,IFERROR(INDEX(CA:CA,MATCH(DAY(F354),BZ:BZ,0),1),DAY(F354)),IFERROR(INDEX(CA:CA,MATCH(MONTH(F354),BZ:BZ,0),1),MONTH(F354)),YEAR(F354),G354),""))</f>
        <v/>
      </c>
      <c r="I354" s="4"/>
      <c r="J354" s="66"/>
      <c r="K354" s="66"/>
      <c r="L354" s="66"/>
      <c r="M354" s="2" t="str">
        <f>IFERROR(INDEX('padron cfe'!C:C,MATCH(DATOS!C354,'padron cfe'!A:A,0),1),"")</f>
        <v/>
      </c>
      <c r="N354" s="66" t="str">
        <f>IFERROR(IF(BT354="","",IF(INDEX(N$1:N353,MATCH(BT354,BT$1:BT353,0),1)=0,"",INDEX(N$1:N353,MATCH(BT354,BT$1:BT353,0),1))),"")</f>
        <v/>
      </c>
      <c r="O354" s="66" t="str">
        <f>IFERROR(IF(BT354="","",IF(INDEX(O$1:O353,MATCH(BT354,BT$1:BT353,0),1)=0,"",INDEX(O$1:O353,MATCH(BT354,BT$1:BT353,0),1))),"")</f>
        <v/>
      </c>
      <c r="P354" s="4"/>
      <c r="Q354" s="2"/>
      <c r="R354" s="66"/>
      <c r="T354" s="66"/>
      <c r="U354" s="5" t="str">
        <f>IFERROR(IF(INDEX(U$1:U353,MATCH(T354,T$1:T353,0),1)=0,"",INDEX(U$1:U353,MATCH(T354,T$1:T353,0),1)),"")</f>
        <v/>
      </c>
      <c r="V354" s="66"/>
      <c r="W354" s="5" t="str">
        <f>IFERROR(IF(INDEX(W$1:W353,MATCH(V354,V$1:V353,0),1)=0,"",INDEX(W$1:W353,MATCH(V354,V$1:V353,0),1)),"")</f>
        <v/>
      </c>
      <c r="X354" s="2" t="str">
        <f>IFERROR(INDEX('padron cfe'!D:D,MATCH(DATOS!C354,'padron cfe'!A:A,0),1),"")</f>
        <v/>
      </c>
      <c r="Y354" s="4"/>
      <c r="Z354" s="4"/>
      <c r="AA354" s="4"/>
      <c r="AB354" s="4"/>
      <c r="AC354" s="6" t="s">
        <v>157</v>
      </c>
      <c r="AD354" s="4"/>
      <c r="AE354" s="4" t="str">
        <f t="shared" si="85"/>
        <v/>
      </c>
      <c r="AF354" s="4"/>
      <c r="AG354" s="4"/>
      <c r="AH354" s="4"/>
      <c r="AI354" s="2" t="str">
        <f>IFERROR(IF(INDEX(AI$1:AI353,MATCH(BT354,BT$1:BT353,0),1)=0,"",INDEX(AI$1:AI353,MATCH(BT354,BT$1:BT353,0),1)),"")</f>
        <v/>
      </c>
      <c r="AJ354" s="2" t="str">
        <f>IFERROR(IF(INDEX(AJ$1:AJ353,MATCH(BT354,BT$1:BT353,0),1)=0,"",INDEX(AJ$1:AJ353,MATCH(BT354,BT$1:BT353,0),1)),"")</f>
        <v/>
      </c>
      <c r="AK354" s="2" t="str">
        <f>IFERROR(IF(INDEX(AK$1:AK353,MATCH(BT354,BT$1:BT353,0),1)=0,"",INDEX(AK$1:AK353,MATCH(BT354,BT$1:BT353,0),1)),"")</f>
        <v/>
      </c>
      <c r="AL354" s="31"/>
      <c r="AM354" s="31"/>
      <c r="AN354" s="2"/>
      <c r="AO354" s="4"/>
      <c r="AP354" s="4"/>
      <c r="AQ354" s="4"/>
      <c r="AR354" s="4"/>
      <c r="AS354" s="4"/>
      <c r="AT354" s="4"/>
      <c r="AU354" s="4"/>
      <c r="AV354" s="4"/>
      <c r="AW354" s="4"/>
      <c r="AY354" s="7"/>
      <c r="AZ354" s="47"/>
      <c r="BA354" s="66"/>
      <c r="BB354" s="66"/>
      <c r="BC354" s="66"/>
      <c r="BD354" s="78"/>
      <c r="BE354" s="66"/>
      <c r="BF354" s="66"/>
      <c r="BG354" s="4"/>
      <c r="BH354" s="69"/>
      <c r="BI354" s="4"/>
      <c r="BJ354" s="4"/>
      <c r="BK354" s="9" t="s">
        <v>157</v>
      </c>
      <c r="BL354" s="7"/>
      <c r="BM354" s="7"/>
      <c r="BN354" s="7"/>
      <c r="BO354" s="286"/>
      <c r="BP354" s="22"/>
      <c r="BQ354" s="7" t="str">
        <f t="shared" ca="1" si="86"/>
        <v/>
      </c>
      <c r="BR354" s="75" t="str">
        <f t="shared" si="87"/>
        <v/>
      </c>
      <c r="BS354" s="75" t="str">
        <f t="shared" si="88"/>
        <v/>
      </c>
      <c r="BT354" s="5" t="str">
        <f t="shared" si="89"/>
        <v/>
      </c>
      <c r="BU354" s="79" t="str">
        <f t="shared" si="90"/>
        <v/>
      </c>
      <c r="BV354" s="79" t="str">
        <f t="shared" si="91"/>
        <v/>
      </c>
      <c r="BW354" s="79" t="str">
        <f t="shared" si="92"/>
        <v/>
      </c>
      <c r="CC354" s="4" t="str">
        <f>IF(IFERROR(VLOOKUP(C354,C355:C$1993,1,0),"")="","",COUNTIF(C:C,C354))</f>
        <v/>
      </c>
      <c r="CG354" s="5" t="str">
        <f>IF(B354="","",IF(CC354="",1+(MAX(CG$2:CG353)),""))</f>
        <v/>
      </c>
      <c r="CH354" s="5" t="str">
        <f t="shared" si="93"/>
        <v/>
      </c>
      <c r="CI354" s="5" t="str">
        <f t="shared" si="94"/>
        <v/>
      </c>
      <c r="CJ354" s="14" t="str">
        <f t="shared" si="95"/>
        <v/>
      </c>
      <c r="CK354" s="25"/>
      <c r="CL354" s="15"/>
      <c r="CM354" s="5" t="str">
        <f t="shared" si="96"/>
        <v/>
      </c>
      <c r="CP354" s="5" t="str">
        <f t="shared" si="97"/>
        <v/>
      </c>
      <c r="CQ354" s="5" t="str">
        <f>IF(BT354="","",IFERROR(IF(VLOOKUP(BT354,BT$2:BT353,1,0)=0,"",""),BT354))</f>
        <v/>
      </c>
      <c r="CR354" s="22" t="str">
        <f>IF(CQ354="","",(IFERROR(VLOOKUP(MID(CQ354,1,1),$DI$2:DM$28,3,0),0)+IFERROR(VLOOKUP(MID(CQ354,2,1),DI$2:DM$28,4,0),0)+IFERROR(VLOOKUP(MID(CQ354,3,1),DI$2:DM$28,5,0),0)+(ROW(CQ354)/1000000000000)))</f>
        <v/>
      </c>
      <c r="CT354" s="5">
        <v>353</v>
      </c>
      <c r="CU354" s="5" t="str">
        <f>IFERROR(VLOOKUP(CT354,CP$2:CQ1430,2,0),"")</f>
        <v/>
      </c>
      <c r="DO354" s="5" t="e">
        <f>IF(REPORTE!AH$2="si",IF(C354=VALUE(REPORTE!C$22),IF(SUM(DO355:DO$1993),CONCATENATE(INT(B354),", "),INT(B354)),""),IF(C354=VALUE(REPORTE!C$21),IF(SUM(DO355:DO$1993),CONCATENATE(INT(B354),", "),INT(B354)),""))</f>
        <v>#VALUE!</v>
      </c>
    </row>
    <row r="355" spans="1:119" s="5" customFormat="1" ht="15" customHeight="1" x14ac:dyDescent="0.25">
      <c r="A355" s="4" t="str">
        <f t="shared" ca="1" si="84"/>
        <v/>
      </c>
      <c r="B355" s="6"/>
      <c r="C355" s="8"/>
      <c r="D355" s="1" t="str">
        <f>IFERROR(INDEX('padron cfe'!B:B,MATCH(DATOS!C355,'padron cfe'!A:A,0),1),"")</f>
        <v/>
      </c>
      <c r="E355" s="1"/>
      <c r="F355" s="7"/>
      <c r="G355" s="9" t="s">
        <v>157</v>
      </c>
      <c r="H355" s="5" t="str">
        <f>IF(F355="","",IFERROR(CONCATENATE("PEUA",VLOOKUP(ESTADO,REPORTE!AV$2:AW$33,2,0),DIDTRITO_FORM,CADER_FORM,IFERROR(INDEX(CA:CA,MATCH(DAY(F355),BZ:BZ,0),1),DAY(F355)),IFERROR(INDEX(CA:CA,MATCH(MONTH(F355),BZ:BZ,0),1),MONTH(F355)),YEAR(F355),G355),""))</f>
        <v/>
      </c>
      <c r="I355" s="4"/>
      <c r="J355" s="66"/>
      <c r="K355" s="66"/>
      <c r="L355" s="66"/>
      <c r="M355" s="2" t="str">
        <f>IFERROR(INDEX('padron cfe'!C:C,MATCH(DATOS!C355,'padron cfe'!A:A,0),1),"")</f>
        <v/>
      </c>
      <c r="N355" s="66" t="str">
        <f>IFERROR(IF(BT355="","",IF(INDEX(N$1:N354,MATCH(BT355,BT$1:BT354,0),1)=0,"",INDEX(N$1:N354,MATCH(BT355,BT$1:BT354,0),1))),"")</f>
        <v/>
      </c>
      <c r="O355" s="66" t="str">
        <f>IFERROR(IF(BT355="","",IF(INDEX(O$1:O354,MATCH(BT355,BT$1:BT354,0),1)=0,"",INDEX(O$1:O354,MATCH(BT355,BT$1:BT354,0),1))),"")</f>
        <v/>
      </c>
      <c r="P355" s="4"/>
      <c r="Q355" s="2"/>
      <c r="R355" s="66"/>
      <c r="T355" s="66"/>
      <c r="U355" s="5" t="str">
        <f>IFERROR(IF(INDEX(U$1:U354,MATCH(T355,T$1:T354,0),1)=0,"",INDEX(U$1:U354,MATCH(T355,T$1:T354,0),1)),"")</f>
        <v/>
      </c>
      <c r="V355" s="66"/>
      <c r="W355" s="5" t="str">
        <f>IFERROR(IF(INDEX(W$1:W354,MATCH(V355,V$1:V354,0),1)=0,"",INDEX(W$1:W354,MATCH(V355,V$1:V354,0),1)),"")</f>
        <v/>
      </c>
      <c r="X355" s="2" t="str">
        <f>IFERROR(INDEX('padron cfe'!D:D,MATCH(DATOS!C355,'padron cfe'!A:A,0),1),"")</f>
        <v/>
      </c>
      <c r="Y355" s="4"/>
      <c r="Z355" s="4"/>
      <c r="AA355" s="4"/>
      <c r="AB355" s="4"/>
      <c r="AC355" s="6" t="s">
        <v>157</v>
      </c>
      <c r="AD355" s="4"/>
      <c r="AE355" s="4" t="str">
        <f t="shared" si="85"/>
        <v/>
      </c>
      <c r="AF355" s="4"/>
      <c r="AG355" s="4"/>
      <c r="AH355" s="4"/>
      <c r="AI355" s="2" t="str">
        <f>IFERROR(IF(INDEX(AI$1:AI354,MATCH(BT355,BT$1:BT354,0),1)=0,"",INDEX(AI$1:AI354,MATCH(BT355,BT$1:BT354,0),1)),"")</f>
        <v/>
      </c>
      <c r="AJ355" s="2" t="str">
        <f>IFERROR(IF(INDEX(AJ$1:AJ354,MATCH(BT355,BT$1:BT354,0),1)=0,"",INDEX(AJ$1:AJ354,MATCH(BT355,BT$1:BT354,0),1)),"")</f>
        <v/>
      </c>
      <c r="AK355" s="2" t="str">
        <f>IFERROR(IF(INDEX(AK$1:AK354,MATCH(BT355,BT$1:BT354,0),1)=0,"",INDEX(AK$1:AK354,MATCH(BT355,BT$1:BT354,0),1)),"")</f>
        <v/>
      </c>
      <c r="AL355" s="31"/>
      <c r="AM355" s="31"/>
      <c r="AN355" s="2"/>
      <c r="AO355" s="4"/>
      <c r="AP355" s="4"/>
      <c r="AQ355" s="4"/>
      <c r="AR355" s="4"/>
      <c r="AS355" s="4"/>
      <c r="AT355" s="4"/>
      <c r="AU355" s="4"/>
      <c r="AV355" s="4"/>
      <c r="AW355" s="4"/>
      <c r="AY355" s="7"/>
      <c r="AZ355" s="47"/>
      <c r="BA355" s="66"/>
      <c r="BB355" s="66"/>
      <c r="BC355" s="66"/>
      <c r="BD355" s="78"/>
      <c r="BE355" s="66"/>
      <c r="BF355" s="66"/>
      <c r="BG355" s="4"/>
      <c r="BH355" s="69"/>
      <c r="BI355" s="4"/>
      <c r="BJ355" s="4"/>
      <c r="BK355" s="9"/>
      <c r="BL355" s="7"/>
      <c r="BM355" s="7"/>
      <c r="BN355" s="7"/>
      <c r="BO355" s="286"/>
      <c r="BP355" s="22"/>
      <c r="BQ355" s="7" t="str">
        <f t="shared" ca="1" si="86"/>
        <v/>
      </c>
      <c r="BR355" s="75" t="str">
        <f t="shared" si="87"/>
        <v/>
      </c>
      <c r="BS355" s="75" t="str">
        <f t="shared" si="88"/>
        <v/>
      </c>
      <c r="BT355" s="5" t="str">
        <f t="shared" si="89"/>
        <v/>
      </c>
      <c r="BU355" s="79" t="str">
        <f t="shared" si="90"/>
        <v/>
      </c>
      <c r="BV355" s="79" t="str">
        <f t="shared" si="91"/>
        <v/>
      </c>
      <c r="BW355" s="79" t="str">
        <f t="shared" si="92"/>
        <v/>
      </c>
      <c r="CC355" s="4" t="str">
        <f>IF(IFERROR(VLOOKUP(C355,C356:C$1993,1,0),"")="","",COUNTIF(C:C,C355))</f>
        <v/>
      </c>
      <c r="CG355" s="5" t="str">
        <f>IF(B355="","",IF(CC355="",1+(MAX(CG$2:CG354)),""))</f>
        <v/>
      </c>
      <c r="CH355" s="5" t="str">
        <f t="shared" si="93"/>
        <v/>
      </c>
      <c r="CI355" s="5" t="str">
        <f t="shared" si="94"/>
        <v/>
      </c>
      <c r="CJ355" s="14" t="str">
        <f t="shared" si="95"/>
        <v/>
      </c>
      <c r="CK355" s="25"/>
      <c r="CL355" s="15"/>
      <c r="CM355" s="5" t="str">
        <f t="shared" si="96"/>
        <v/>
      </c>
      <c r="CP355" s="5" t="str">
        <f t="shared" si="97"/>
        <v/>
      </c>
      <c r="CQ355" s="5" t="str">
        <f>IF(BT355="","",IFERROR(IF(VLOOKUP(BT355,BT$2:BT354,1,0)=0,"",""),BT355))</f>
        <v/>
      </c>
      <c r="CR355" s="22" t="str">
        <f>IF(CQ355="","",(IFERROR(VLOOKUP(MID(CQ355,1,1),$DI$2:DM$28,3,0),0)+IFERROR(VLOOKUP(MID(CQ355,2,1),DI$2:DM$28,4,0),0)+IFERROR(VLOOKUP(MID(CQ355,3,1),DI$2:DM$28,5,0),0)+(ROW(CQ355)/1000000000000)))</f>
        <v/>
      </c>
      <c r="CT355" s="5">
        <v>354</v>
      </c>
      <c r="CU355" s="5" t="str">
        <f>IFERROR(VLOOKUP(CT355,CP$2:CQ1431,2,0),"")</f>
        <v/>
      </c>
      <c r="DO355" s="5" t="e">
        <f>IF(REPORTE!AH$2="si",IF(C355=VALUE(REPORTE!C$22),IF(SUM(DO356:DO$1993),CONCATENATE(INT(B355),", "),INT(B355)),""),IF(C355=VALUE(REPORTE!C$21),IF(SUM(DO356:DO$1993),CONCATENATE(INT(B355),", "),INT(B355)),""))</f>
        <v>#VALUE!</v>
      </c>
    </row>
    <row r="356" spans="1:119" s="5" customFormat="1" ht="15" customHeight="1" x14ac:dyDescent="0.25">
      <c r="A356" s="4" t="str">
        <f t="shared" ca="1" si="84"/>
        <v/>
      </c>
      <c r="B356" s="6"/>
      <c r="C356" s="8"/>
      <c r="D356" s="1" t="str">
        <f>IFERROR(INDEX('padron cfe'!B:B,MATCH(DATOS!C356,'padron cfe'!A:A,0),1),"")</f>
        <v/>
      </c>
      <c r="E356" s="1"/>
      <c r="F356" s="7"/>
      <c r="G356" s="9" t="s">
        <v>157</v>
      </c>
      <c r="H356" s="5" t="str">
        <f>IF(F356="","",IFERROR(CONCATENATE("PEUA",VLOOKUP(ESTADO,REPORTE!AV$2:AW$33,2,0),DIDTRITO_FORM,CADER_FORM,IFERROR(INDEX(CA:CA,MATCH(DAY(F356),BZ:BZ,0),1),DAY(F356)),IFERROR(INDEX(CA:CA,MATCH(MONTH(F356),BZ:BZ,0),1),MONTH(F356)),YEAR(F356),G356),""))</f>
        <v/>
      </c>
      <c r="I356" s="4"/>
      <c r="J356" s="66"/>
      <c r="K356" s="66"/>
      <c r="L356" s="66"/>
      <c r="M356" s="2" t="str">
        <f>IFERROR(INDEX('padron cfe'!C:C,MATCH(DATOS!C356,'padron cfe'!A:A,0),1),"")</f>
        <v/>
      </c>
      <c r="N356" s="66" t="str">
        <f>IFERROR(IF(BT356="","",IF(INDEX(N$1:N355,MATCH(BT356,BT$1:BT355,0),1)=0,"",INDEX(N$1:N355,MATCH(BT356,BT$1:BT355,0),1))),"")</f>
        <v/>
      </c>
      <c r="O356" s="66" t="str">
        <f>IFERROR(IF(BT356="","",IF(INDEX(O$1:O355,MATCH(BT356,BT$1:BT355,0),1)=0,"",INDEX(O$1:O355,MATCH(BT356,BT$1:BT355,0),1))),"")</f>
        <v/>
      </c>
      <c r="P356" s="4"/>
      <c r="Q356" s="2"/>
      <c r="R356" s="66"/>
      <c r="T356" s="66"/>
      <c r="U356" s="5" t="str">
        <f>IFERROR(IF(INDEX(U$1:U355,MATCH(T356,T$1:T355,0),1)=0,"",INDEX(U$1:U355,MATCH(T356,T$1:T355,0),1)),"")</f>
        <v/>
      </c>
      <c r="V356" s="66"/>
      <c r="W356" s="5" t="str">
        <f>IFERROR(IF(INDEX(W$1:W355,MATCH(V356,V$1:V355,0),1)=0,"",INDEX(W$1:W355,MATCH(V356,V$1:V355,0),1)),"")</f>
        <v/>
      </c>
      <c r="X356" s="2" t="str">
        <f>IFERROR(INDEX('padron cfe'!D:D,MATCH(DATOS!C356,'padron cfe'!A:A,0),1),"")</f>
        <v/>
      </c>
      <c r="Y356" s="4"/>
      <c r="Z356" s="4"/>
      <c r="AA356" s="4"/>
      <c r="AB356" s="4"/>
      <c r="AC356" s="6" t="s">
        <v>157</v>
      </c>
      <c r="AD356" s="4"/>
      <c r="AE356" s="4" t="str">
        <f t="shared" si="85"/>
        <v/>
      </c>
      <c r="AF356" s="4"/>
      <c r="AG356" s="4"/>
      <c r="AH356" s="4"/>
      <c r="AI356" s="2" t="str">
        <f>IFERROR(IF(INDEX(AI$1:AI355,MATCH(BT356,BT$1:BT355,0),1)=0,"",INDEX(AI$1:AI355,MATCH(BT356,BT$1:BT355,0),1)),"")</f>
        <v/>
      </c>
      <c r="AJ356" s="2" t="str">
        <f>IFERROR(IF(INDEX(AJ$1:AJ355,MATCH(BT356,BT$1:BT355,0),1)=0,"",INDEX(AJ$1:AJ355,MATCH(BT356,BT$1:BT355,0),1)),"")</f>
        <v/>
      </c>
      <c r="AK356" s="2" t="str">
        <f>IFERROR(IF(INDEX(AK$1:AK355,MATCH(BT356,BT$1:BT355,0),1)=0,"",INDEX(AK$1:AK355,MATCH(BT356,BT$1:BT355,0),1)),"")</f>
        <v/>
      </c>
      <c r="AL356" s="31"/>
      <c r="AM356" s="31"/>
      <c r="AN356" s="2"/>
      <c r="AO356" s="4"/>
      <c r="AP356" s="4"/>
      <c r="AQ356" s="4"/>
      <c r="AR356" s="4"/>
      <c r="AS356" s="4"/>
      <c r="AT356" s="4"/>
      <c r="AU356" s="4"/>
      <c r="AV356" s="4"/>
      <c r="AW356" s="4"/>
      <c r="AY356" s="7"/>
      <c r="AZ356" s="47"/>
      <c r="BA356" s="66"/>
      <c r="BB356" s="66"/>
      <c r="BC356" s="66"/>
      <c r="BD356" s="78"/>
      <c r="BE356" s="66"/>
      <c r="BF356" s="66"/>
      <c r="BG356" s="4"/>
      <c r="BH356" s="69"/>
      <c r="BI356" s="4"/>
      <c r="BJ356" s="4"/>
      <c r="BK356" s="9" t="s">
        <v>157</v>
      </c>
      <c r="BL356" s="7"/>
      <c r="BM356" s="7"/>
      <c r="BN356" s="7"/>
      <c r="BO356" s="286"/>
      <c r="BP356" s="22"/>
      <c r="BQ356" s="7" t="str">
        <f t="shared" ca="1" si="86"/>
        <v/>
      </c>
      <c r="BR356" s="75" t="str">
        <f t="shared" si="87"/>
        <v/>
      </c>
      <c r="BS356" s="75" t="str">
        <f t="shared" si="88"/>
        <v/>
      </c>
      <c r="BT356" s="5" t="str">
        <f t="shared" si="89"/>
        <v/>
      </c>
      <c r="BU356" s="79" t="str">
        <f t="shared" si="90"/>
        <v/>
      </c>
      <c r="BV356" s="79" t="str">
        <f t="shared" si="91"/>
        <v/>
      </c>
      <c r="BW356" s="79" t="str">
        <f t="shared" si="92"/>
        <v/>
      </c>
      <c r="CC356" s="4" t="str">
        <f>IF(IFERROR(VLOOKUP(C356,C357:C$1993,1,0),"")="","",COUNTIF(C:C,C356))</f>
        <v/>
      </c>
      <c r="CG356" s="5" t="str">
        <f>IF(B356="","",IF(CC356="",1+(MAX(CG$2:CG355)),""))</f>
        <v/>
      </c>
      <c r="CH356" s="5" t="str">
        <f t="shared" si="93"/>
        <v/>
      </c>
      <c r="CI356" s="5" t="str">
        <f t="shared" si="94"/>
        <v/>
      </c>
      <c r="CJ356" s="14" t="str">
        <f t="shared" si="95"/>
        <v/>
      </c>
      <c r="CK356" s="25"/>
      <c r="CL356" s="15"/>
      <c r="CM356" s="5" t="str">
        <f t="shared" si="96"/>
        <v/>
      </c>
      <c r="CP356" s="5" t="str">
        <f t="shared" si="97"/>
        <v/>
      </c>
      <c r="CQ356" s="5" t="str">
        <f>IF(BT356="","",IFERROR(IF(VLOOKUP(BT356,BT$2:BT355,1,0)=0,"",""),BT356))</f>
        <v/>
      </c>
      <c r="CR356" s="22" t="str">
        <f>IF(CQ356="","",(IFERROR(VLOOKUP(MID(CQ356,1,1),$DI$2:DM$28,3,0),0)+IFERROR(VLOOKUP(MID(CQ356,2,1),DI$2:DM$28,4,0),0)+IFERROR(VLOOKUP(MID(CQ356,3,1),DI$2:DM$28,5,0),0)+(ROW(CQ356)/1000000000000)))</f>
        <v/>
      </c>
      <c r="CT356" s="5">
        <v>355</v>
      </c>
      <c r="CU356" s="5" t="str">
        <f>IFERROR(VLOOKUP(CT356,CP$2:CQ1432,2,0),"")</f>
        <v/>
      </c>
      <c r="DO356" s="5" t="e">
        <f>IF(REPORTE!AH$2="si",IF(C356=VALUE(REPORTE!C$22),IF(SUM(DO357:DO$1993),CONCATENATE(INT(B356),", "),INT(B356)),""),IF(C356=VALUE(REPORTE!C$21),IF(SUM(DO357:DO$1993),CONCATENATE(INT(B356),", "),INT(B356)),""))</f>
        <v>#VALUE!</v>
      </c>
    </row>
    <row r="357" spans="1:119" s="5" customFormat="1" ht="15" customHeight="1" x14ac:dyDescent="0.25">
      <c r="A357" s="4" t="str">
        <f t="shared" ca="1" si="84"/>
        <v/>
      </c>
      <c r="B357" s="6"/>
      <c r="C357" s="8"/>
      <c r="D357" s="1" t="str">
        <f>IFERROR(INDEX('padron cfe'!B:B,MATCH(DATOS!C357,'padron cfe'!A:A,0),1),"")</f>
        <v/>
      </c>
      <c r="E357" s="1"/>
      <c r="F357" s="7"/>
      <c r="G357" s="9" t="s">
        <v>157</v>
      </c>
      <c r="H357" s="5" t="str">
        <f>IF(F357="","",IFERROR(CONCATENATE("PEUA",VLOOKUP(ESTADO,REPORTE!AV$2:AW$33,2,0),DIDTRITO_FORM,CADER_FORM,IFERROR(INDEX(CA:CA,MATCH(DAY(F357),BZ:BZ,0),1),DAY(F357)),IFERROR(INDEX(CA:CA,MATCH(MONTH(F357),BZ:BZ,0),1),MONTH(F357)),YEAR(F357),G357),""))</f>
        <v/>
      </c>
      <c r="I357" s="4"/>
      <c r="J357" s="66"/>
      <c r="K357" s="66"/>
      <c r="L357" s="66"/>
      <c r="M357" s="2" t="str">
        <f>IFERROR(INDEX('padron cfe'!C:C,MATCH(DATOS!C357,'padron cfe'!A:A,0),1),"")</f>
        <v/>
      </c>
      <c r="N357" s="66" t="str">
        <f>IFERROR(IF(BT357="","",IF(INDEX(N$1:N356,MATCH(BT357,BT$1:BT356,0),1)=0,"",INDEX(N$1:N356,MATCH(BT357,BT$1:BT356,0),1))),"")</f>
        <v/>
      </c>
      <c r="O357" s="66" t="str">
        <f>IFERROR(IF(BT357="","",IF(INDEX(O$1:O356,MATCH(BT357,BT$1:BT356,0),1)=0,"",INDEX(O$1:O356,MATCH(BT357,BT$1:BT356,0),1))),"")</f>
        <v/>
      </c>
      <c r="P357" s="4"/>
      <c r="Q357" s="2"/>
      <c r="R357" s="66"/>
      <c r="T357" s="66"/>
      <c r="U357" s="5" t="str">
        <f>IFERROR(IF(INDEX(U$1:U356,MATCH(T357,T$1:T356,0),1)=0,"",INDEX(U$1:U356,MATCH(T357,T$1:T356,0),1)),"")</f>
        <v/>
      </c>
      <c r="V357" s="66"/>
      <c r="W357" s="5" t="str">
        <f>IFERROR(IF(INDEX(W$1:W356,MATCH(V357,V$1:V356,0),1)=0,"",INDEX(W$1:W356,MATCH(V357,V$1:V356,0),1)),"")</f>
        <v/>
      </c>
      <c r="X357" s="2" t="str">
        <f>IFERROR(INDEX('padron cfe'!D:D,MATCH(DATOS!C357,'padron cfe'!A:A,0),1),"")</f>
        <v/>
      </c>
      <c r="Y357" s="4"/>
      <c r="Z357" s="4"/>
      <c r="AA357" s="4"/>
      <c r="AB357" s="4"/>
      <c r="AC357" s="6" t="s">
        <v>157</v>
      </c>
      <c r="AD357" s="4"/>
      <c r="AE357" s="4" t="str">
        <f t="shared" si="85"/>
        <v/>
      </c>
      <c r="AF357" s="4"/>
      <c r="AG357" s="4"/>
      <c r="AH357" s="4"/>
      <c r="AI357" s="2" t="str">
        <f>IFERROR(IF(INDEX(AI$1:AI356,MATCH(BT357,BT$1:BT356,0),1)=0,"",INDEX(AI$1:AI356,MATCH(BT357,BT$1:BT356,0),1)),"")</f>
        <v/>
      </c>
      <c r="AJ357" s="2" t="str">
        <f>IFERROR(IF(INDEX(AJ$1:AJ356,MATCH(BT357,BT$1:BT356,0),1)=0,"",INDEX(AJ$1:AJ356,MATCH(BT357,BT$1:BT356,0),1)),"")</f>
        <v/>
      </c>
      <c r="AK357" s="2" t="str">
        <f>IFERROR(IF(INDEX(AK$1:AK356,MATCH(BT357,BT$1:BT356,0),1)=0,"",INDEX(AK$1:AK356,MATCH(BT357,BT$1:BT356,0),1)),"")</f>
        <v/>
      </c>
      <c r="AL357" s="31"/>
      <c r="AM357" s="31"/>
      <c r="AN357" s="2"/>
      <c r="AO357" s="4"/>
      <c r="AP357" s="4"/>
      <c r="AQ357" s="4"/>
      <c r="AR357" s="4"/>
      <c r="AS357" s="4"/>
      <c r="AT357" s="4"/>
      <c r="AU357" s="4"/>
      <c r="AV357" s="4"/>
      <c r="AW357" s="4"/>
      <c r="AY357" s="7"/>
      <c r="AZ357" s="47"/>
      <c r="BA357" s="66"/>
      <c r="BB357" s="66"/>
      <c r="BC357" s="66"/>
      <c r="BD357" s="78"/>
      <c r="BE357" s="66"/>
      <c r="BF357" s="66"/>
      <c r="BG357" s="4"/>
      <c r="BH357" s="69"/>
      <c r="BI357" s="4"/>
      <c r="BJ357" s="4"/>
      <c r="BK357" s="9"/>
      <c r="BL357" s="7"/>
      <c r="BM357" s="7"/>
      <c r="BN357" s="7"/>
      <c r="BO357" s="286"/>
      <c r="BP357" s="22"/>
      <c r="BQ357" s="7" t="str">
        <f t="shared" ca="1" si="86"/>
        <v/>
      </c>
      <c r="BR357" s="75" t="str">
        <f t="shared" si="87"/>
        <v/>
      </c>
      <c r="BS357" s="75" t="str">
        <f t="shared" si="88"/>
        <v/>
      </c>
      <c r="BT357" s="5" t="str">
        <f t="shared" si="89"/>
        <v/>
      </c>
      <c r="BU357" s="79" t="str">
        <f t="shared" si="90"/>
        <v/>
      </c>
      <c r="BV357" s="79" t="str">
        <f t="shared" si="91"/>
        <v/>
      </c>
      <c r="BW357" s="79" t="str">
        <f t="shared" si="92"/>
        <v/>
      </c>
      <c r="CC357" s="4" t="str">
        <f>IF(IFERROR(VLOOKUP(C357,C358:C$1993,1,0),"")="","",COUNTIF(C:C,C357))</f>
        <v/>
      </c>
      <c r="CG357" s="5" t="str">
        <f>IF(B357="","",IF(CC357="",1+(MAX(CG$2:CG356)),""))</f>
        <v/>
      </c>
      <c r="CH357" s="5" t="str">
        <f t="shared" si="93"/>
        <v/>
      </c>
      <c r="CI357" s="5" t="str">
        <f t="shared" si="94"/>
        <v/>
      </c>
      <c r="CJ357" s="14" t="str">
        <f t="shared" si="95"/>
        <v/>
      </c>
      <c r="CK357" s="25"/>
      <c r="CL357" s="15"/>
      <c r="CM357" s="5" t="str">
        <f t="shared" si="96"/>
        <v/>
      </c>
      <c r="CP357" s="5" t="str">
        <f t="shared" si="97"/>
        <v/>
      </c>
      <c r="CQ357" s="5" t="str">
        <f>IF(BT357="","",IFERROR(IF(VLOOKUP(BT357,BT$2:BT356,1,0)=0,"",""),BT357))</f>
        <v/>
      </c>
      <c r="CR357" s="22" t="str">
        <f>IF(CQ357="","",(IFERROR(VLOOKUP(MID(CQ357,1,1),$DI$2:DM$28,3,0),0)+IFERROR(VLOOKUP(MID(CQ357,2,1),DI$2:DM$28,4,0),0)+IFERROR(VLOOKUP(MID(CQ357,3,1),DI$2:DM$28,5,0),0)+(ROW(CQ357)/1000000000000)))</f>
        <v/>
      </c>
      <c r="CT357" s="5">
        <v>356</v>
      </c>
      <c r="CU357" s="5" t="str">
        <f>IFERROR(VLOOKUP(CT357,CP$2:CQ1433,2,0),"")</f>
        <v/>
      </c>
      <c r="DO357" s="5" t="e">
        <f>IF(REPORTE!AH$2="si",IF(C357=VALUE(REPORTE!C$22),IF(SUM(DO358:DO$1993),CONCATENATE(INT(B357),", "),INT(B357)),""),IF(C357=VALUE(REPORTE!C$21),IF(SUM(DO358:DO$1993),CONCATENATE(INT(B357),", "),INT(B357)),""))</f>
        <v>#VALUE!</v>
      </c>
    </row>
    <row r="358" spans="1:119" s="5" customFormat="1" ht="15" customHeight="1" x14ac:dyDescent="0.25">
      <c r="A358" s="4" t="str">
        <f t="shared" ca="1" si="84"/>
        <v/>
      </c>
      <c r="B358" s="6"/>
      <c r="C358" s="8"/>
      <c r="D358" s="1" t="str">
        <f>IFERROR(INDEX('padron cfe'!B:B,MATCH(DATOS!C358,'padron cfe'!A:A,0),1),"")</f>
        <v/>
      </c>
      <c r="E358" s="1"/>
      <c r="F358" s="7"/>
      <c r="G358" s="9" t="s">
        <v>157</v>
      </c>
      <c r="H358" s="5" t="str">
        <f>IF(F358="","",IFERROR(CONCATENATE("PEUA",VLOOKUP(ESTADO,REPORTE!AV$2:AW$33,2,0),DIDTRITO_FORM,CADER_FORM,IFERROR(INDEX(CA:CA,MATCH(DAY(F358),BZ:BZ,0),1),DAY(F358)),IFERROR(INDEX(CA:CA,MATCH(MONTH(F358),BZ:BZ,0),1),MONTH(F358)),YEAR(F358),G358),""))</f>
        <v/>
      </c>
      <c r="I358" s="4"/>
      <c r="J358" s="66"/>
      <c r="K358" s="66"/>
      <c r="L358" s="66"/>
      <c r="M358" s="2" t="str">
        <f>IFERROR(INDEX('padron cfe'!C:C,MATCH(DATOS!C358,'padron cfe'!A:A,0),1),"")</f>
        <v/>
      </c>
      <c r="N358" s="66" t="str">
        <f>IFERROR(IF(BT358="","",IF(INDEX(N$1:N357,MATCH(BT358,BT$1:BT357,0),1)=0,"",INDEX(N$1:N357,MATCH(BT358,BT$1:BT357,0),1))),"")</f>
        <v/>
      </c>
      <c r="O358" s="66" t="str">
        <f>IFERROR(IF(BT358="","",IF(INDEX(O$1:O357,MATCH(BT358,BT$1:BT357,0),1)=0,"",INDEX(O$1:O357,MATCH(BT358,BT$1:BT357,0),1))),"")</f>
        <v/>
      </c>
      <c r="P358" s="4"/>
      <c r="Q358" s="2"/>
      <c r="R358" s="66"/>
      <c r="T358" s="66"/>
      <c r="U358" s="5" t="str">
        <f>IFERROR(IF(INDEX(U$1:U357,MATCH(T358,T$1:T357,0),1)=0,"",INDEX(U$1:U357,MATCH(T358,T$1:T357,0),1)),"")</f>
        <v/>
      </c>
      <c r="V358" s="66"/>
      <c r="W358" s="5" t="str">
        <f>IFERROR(IF(INDEX(W$1:W357,MATCH(V358,V$1:V357,0),1)=0,"",INDEX(W$1:W357,MATCH(V358,V$1:V357,0),1)),"")</f>
        <v/>
      </c>
      <c r="X358" s="2" t="str">
        <f>IFERROR(INDEX('padron cfe'!D:D,MATCH(DATOS!C358,'padron cfe'!A:A,0),1),"")</f>
        <v/>
      </c>
      <c r="Y358" s="4"/>
      <c r="Z358" s="4"/>
      <c r="AA358" s="4"/>
      <c r="AB358" s="4"/>
      <c r="AC358" s="6" t="s">
        <v>157</v>
      </c>
      <c r="AD358" s="4"/>
      <c r="AE358" s="4" t="str">
        <f t="shared" si="85"/>
        <v/>
      </c>
      <c r="AF358" s="4"/>
      <c r="AG358" s="4"/>
      <c r="AH358" s="4"/>
      <c r="AI358" s="2" t="str">
        <f>IFERROR(IF(INDEX(AI$1:AI357,MATCH(BT358,BT$1:BT357,0),1)=0,"",INDEX(AI$1:AI357,MATCH(BT358,BT$1:BT357,0),1)),"")</f>
        <v/>
      </c>
      <c r="AJ358" s="2" t="str">
        <f>IFERROR(IF(INDEX(AJ$1:AJ357,MATCH(BT358,BT$1:BT357,0),1)=0,"",INDEX(AJ$1:AJ357,MATCH(BT358,BT$1:BT357,0),1)),"")</f>
        <v/>
      </c>
      <c r="AK358" s="2" t="str">
        <f>IFERROR(IF(INDEX(AK$1:AK357,MATCH(BT358,BT$1:BT357,0),1)=0,"",INDEX(AK$1:AK357,MATCH(BT358,BT$1:BT357,0),1)),"")</f>
        <v/>
      </c>
      <c r="AL358" s="31"/>
      <c r="AM358" s="31"/>
      <c r="AN358" s="2"/>
      <c r="AO358" s="4"/>
      <c r="AP358" s="4"/>
      <c r="AQ358" s="4"/>
      <c r="AR358" s="4"/>
      <c r="AS358" s="4"/>
      <c r="AT358" s="4"/>
      <c r="AU358" s="4"/>
      <c r="AV358" s="4"/>
      <c r="AW358" s="4"/>
      <c r="AY358" s="7"/>
      <c r="AZ358" s="47"/>
      <c r="BA358" s="66"/>
      <c r="BB358" s="66"/>
      <c r="BC358" s="66"/>
      <c r="BD358" s="78"/>
      <c r="BE358" s="66"/>
      <c r="BF358" s="66"/>
      <c r="BG358" s="4"/>
      <c r="BH358" s="69"/>
      <c r="BI358" s="4"/>
      <c r="BJ358" s="4"/>
      <c r="BK358" s="9" t="s">
        <v>157</v>
      </c>
      <c r="BL358" s="7"/>
      <c r="BM358" s="7"/>
      <c r="BN358" s="7"/>
      <c r="BO358" s="286"/>
      <c r="BP358" s="22"/>
      <c r="BQ358" s="7" t="str">
        <f t="shared" ca="1" si="86"/>
        <v/>
      </c>
      <c r="BR358" s="75" t="str">
        <f t="shared" si="87"/>
        <v/>
      </c>
      <c r="BS358" s="75" t="str">
        <f t="shared" si="88"/>
        <v/>
      </c>
      <c r="BT358" s="5" t="str">
        <f t="shared" si="89"/>
        <v/>
      </c>
      <c r="BU358" s="79" t="str">
        <f t="shared" si="90"/>
        <v/>
      </c>
      <c r="BV358" s="79" t="str">
        <f t="shared" si="91"/>
        <v/>
      </c>
      <c r="BW358" s="79" t="str">
        <f t="shared" si="92"/>
        <v/>
      </c>
      <c r="CC358" s="4" t="str">
        <f>IF(IFERROR(VLOOKUP(C358,C359:C$1993,1,0),"")="","",COUNTIF(C:C,C358))</f>
        <v/>
      </c>
      <c r="CG358" s="5" t="str">
        <f>IF(B358="","",IF(CC358="",1+(MAX(CG$2:CG357)),""))</f>
        <v/>
      </c>
      <c r="CH358" s="5" t="str">
        <f t="shared" si="93"/>
        <v/>
      </c>
      <c r="CI358" s="5" t="str">
        <f t="shared" si="94"/>
        <v/>
      </c>
      <c r="CJ358" s="14" t="str">
        <f t="shared" si="95"/>
        <v/>
      </c>
      <c r="CK358" s="25"/>
      <c r="CL358" s="15"/>
      <c r="CM358" s="5" t="str">
        <f t="shared" si="96"/>
        <v/>
      </c>
      <c r="CP358" s="5" t="str">
        <f t="shared" si="97"/>
        <v/>
      </c>
      <c r="CQ358" s="5" t="str">
        <f>IF(BT358="","",IFERROR(IF(VLOOKUP(BT358,BT$2:BT357,1,0)=0,"",""),BT358))</f>
        <v/>
      </c>
      <c r="CR358" s="22" t="str">
        <f>IF(CQ358="","",(IFERROR(VLOOKUP(MID(CQ358,1,1),$DI$2:DM$28,3,0),0)+IFERROR(VLOOKUP(MID(CQ358,2,1),DI$2:DM$28,4,0),0)+IFERROR(VLOOKUP(MID(CQ358,3,1),DI$2:DM$28,5,0),0)+(ROW(CQ358)/1000000000000)))</f>
        <v/>
      </c>
      <c r="CT358" s="5">
        <v>357</v>
      </c>
      <c r="CU358" s="5" t="str">
        <f>IFERROR(VLOOKUP(CT358,CP$2:CQ1434,2,0),"")</f>
        <v/>
      </c>
      <c r="DO358" s="5" t="e">
        <f>IF(REPORTE!AH$2="si",IF(C358=VALUE(REPORTE!C$22),IF(SUM(DO359:DO$1993),CONCATENATE(INT(B358),", "),INT(B358)),""),IF(C358=VALUE(REPORTE!C$21),IF(SUM(DO359:DO$1993),CONCATENATE(INT(B358),", "),INT(B358)),""))</f>
        <v>#VALUE!</v>
      </c>
    </row>
    <row r="359" spans="1:119" s="5" customFormat="1" ht="15" customHeight="1" x14ac:dyDescent="0.25">
      <c r="A359" s="4" t="str">
        <f t="shared" ca="1" si="84"/>
        <v/>
      </c>
      <c r="B359" s="6"/>
      <c r="C359" s="8"/>
      <c r="D359" s="1" t="str">
        <f>IFERROR(INDEX('padron cfe'!B:B,MATCH(DATOS!C359,'padron cfe'!A:A,0),1),"")</f>
        <v/>
      </c>
      <c r="E359" s="1"/>
      <c r="F359" s="7"/>
      <c r="G359" s="9" t="s">
        <v>157</v>
      </c>
      <c r="H359" s="5" t="str">
        <f>IF(F359="","",IFERROR(CONCATENATE("PEUA",VLOOKUP(ESTADO,REPORTE!AV$2:AW$33,2,0),DIDTRITO_FORM,CADER_FORM,IFERROR(INDEX(CA:CA,MATCH(DAY(F359),BZ:BZ,0),1),DAY(F359)),IFERROR(INDEX(CA:CA,MATCH(MONTH(F359),BZ:BZ,0),1),MONTH(F359)),YEAR(F359),G359),""))</f>
        <v/>
      </c>
      <c r="I359" s="4"/>
      <c r="J359" s="66"/>
      <c r="K359" s="66"/>
      <c r="L359" s="66"/>
      <c r="M359" s="2" t="str">
        <f>IFERROR(INDEX('padron cfe'!C:C,MATCH(DATOS!C359,'padron cfe'!A:A,0),1),"")</f>
        <v/>
      </c>
      <c r="N359" s="66" t="str">
        <f>IFERROR(IF(BT359="","",IF(INDEX(N$1:N358,MATCH(BT359,BT$1:BT358,0),1)=0,"",INDEX(N$1:N358,MATCH(BT359,BT$1:BT358,0),1))),"")</f>
        <v/>
      </c>
      <c r="O359" s="66" t="str">
        <f>IFERROR(IF(BT359="","",IF(INDEX(O$1:O358,MATCH(BT359,BT$1:BT358,0),1)=0,"",INDEX(O$1:O358,MATCH(BT359,BT$1:BT358,0),1))),"")</f>
        <v/>
      </c>
      <c r="P359" s="4"/>
      <c r="Q359" s="2"/>
      <c r="R359" s="66"/>
      <c r="T359" s="66"/>
      <c r="U359" s="5" t="str">
        <f>IFERROR(IF(INDEX(U$1:U358,MATCH(T359,T$1:T358,0),1)=0,"",INDEX(U$1:U358,MATCH(T359,T$1:T358,0),1)),"")</f>
        <v/>
      </c>
      <c r="V359" s="66"/>
      <c r="W359" s="5" t="str">
        <f>IFERROR(IF(INDEX(W$1:W358,MATCH(V359,V$1:V358,0),1)=0,"",INDEX(W$1:W358,MATCH(V359,V$1:V358,0),1)),"")</f>
        <v/>
      </c>
      <c r="X359" s="2" t="str">
        <f>IFERROR(INDEX('padron cfe'!D:D,MATCH(DATOS!C359,'padron cfe'!A:A,0),1),"")</f>
        <v/>
      </c>
      <c r="Y359" s="4"/>
      <c r="Z359" s="4"/>
      <c r="AA359" s="4"/>
      <c r="AB359" s="4"/>
      <c r="AC359" s="6" t="s">
        <v>157</v>
      </c>
      <c r="AD359" s="4"/>
      <c r="AE359" s="4" t="str">
        <f t="shared" si="85"/>
        <v/>
      </c>
      <c r="AF359" s="4"/>
      <c r="AG359" s="4"/>
      <c r="AH359" s="4"/>
      <c r="AI359" s="2" t="str">
        <f>IFERROR(IF(INDEX(AI$1:AI358,MATCH(BT359,BT$1:BT358,0),1)=0,"",INDEX(AI$1:AI358,MATCH(BT359,BT$1:BT358,0),1)),"")</f>
        <v/>
      </c>
      <c r="AJ359" s="2" t="str">
        <f>IFERROR(IF(INDEX(AJ$1:AJ358,MATCH(BT359,BT$1:BT358,0),1)=0,"",INDEX(AJ$1:AJ358,MATCH(BT359,BT$1:BT358,0),1)),"")</f>
        <v/>
      </c>
      <c r="AK359" s="2" t="str">
        <f>IFERROR(IF(INDEX(AK$1:AK358,MATCH(BT359,BT$1:BT358,0),1)=0,"",INDEX(AK$1:AK358,MATCH(BT359,BT$1:BT358,0),1)),"")</f>
        <v/>
      </c>
      <c r="AL359" s="31"/>
      <c r="AM359" s="31"/>
      <c r="AN359" s="2"/>
      <c r="AO359" s="4"/>
      <c r="AP359" s="4"/>
      <c r="AQ359" s="4"/>
      <c r="AR359" s="4"/>
      <c r="AS359" s="4"/>
      <c r="AT359" s="4"/>
      <c r="AU359" s="4"/>
      <c r="AV359" s="4"/>
      <c r="AW359" s="4"/>
      <c r="AY359" s="7"/>
      <c r="AZ359" s="47"/>
      <c r="BA359" s="66"/>
      <c r="BB359" s="66"/>
      <c r="BC359" s="66"/>
      <c r="BD359" s="78"/>
      <c r="BE359" s="66"/>
      <c r="BF359" s="66"/>
      <c r="BG359" s="4"/>
      <c r="BH359" s="69"/>
      <c r="BI359" s="4"/>
      <c r="BJ359" s="4"/>
      <c r="BK359" s="9"/>
      <c r="BL359" s="7"/>
      <c r="BM359" s="7"/>
      <c r="BN359" s="7"/>
      <c r="BO359" s="286"/>
      <c r="BP359" s="22"/>
      <c r="BQ359" s="7" t="str">
        <f t="shared" ca="1" si="86"/>
        <v/>
      </c>
      <c r="BR359" s="75" t="str">
        <f t="shared" si="87"/>
        <v/>
      </c>
      <c r="BS359" s="75" t="str">
        <f t="shared" si="88"/>
        <v/>
      </c>
      <c r="BT359" s="5" t="str">
        <f t="shared" si="89"/>
        <v/>
      </c>
      <c r="BU359" s="79" t="str">
        <f t="shared" si="90"/>
        <v/>
      </c>
      <c r="BV359" s="79" t="str">
        <f t="shared" si="91"/>
        <v/>
      </c>
      <c r="BW359" s="79" t="str">
        <f t="shared" si="92"/>
        <v/>
      </c>
      <c r="CC359" s="4" t="str">
        <f>IF(IFERROR(VLOOKUP(C359,C360:C$1993,1,0),"")="","",COUNTIF(C:C,C359))</f>
        <v/>
      </c>
      <c r="CG359" s="5" t="str">
        <f>IF(B359="","",IF(CC359="",1+(MAX(CG$2:CG358)),""))</f>
        <v/>
      </c>
      <c r="CH359" s="5" t="str">
        <f t="shared" si="93"/>
        <v/>
      </c>
      <c r="CI359" s="5" t="str">
        <f t="shared" si="94"/>
        <v/>
      </c>
      <c r="CJ359" s="14" t="str">
        <f t="shared" si="95"/>
        <v/>
      </c>
      <c r="CK359" s="25"/>
      <c r="CL359" s="15"/>
      <c r="CM359" s="5" t="str">
        <f t="shared" si="96"/>
        <v/>
      </c>
      <c r="CP359" s="5" t="str">
        <f t="shared" si="97"/>
        <v/>
      </c>
      <c r="CQ359" s="5" t="str">
        <f>IF(BT359="","",IFERROR(IF(VLOOKUP(BT359,BT$2:BT358,1,0)=0,"",""),BT359))</f>
        <v/>
      </c>
      <c r="CR359" s="22" t="str">
        <f>IF(CQ359="","",(IFERROR(VLOOKUP(MID(CQ359,1,1),$DI$2:DM$28,3,0),0)+IFERROR(VLOOKUP(MID(CQ359,2,1),DI$2:DM$28,4,0),0)+IFERROR(VLOOKUP(MID(CQ359,3,1),DI$2:DM$28,5,0),0)+(ROW(CQ359)/1000000000000)))</f>
        <v/>
      </c>
      <c r="CT359" s="5">
        <v>358</v>
      </c>
      <c r="CU359" s="5" t="str">
        <f>IFERROR(VLOOKUP(CT359,CP$2:CQ1435,2,0),"")</f>
        <v/>
      </c>
      <c r="DO359" s="5" t="e">
        <f>IF(REPORTE!AH$2="si",IF(C359=VALUE(REPORTE!C$22),IF(SUM(DO360:DO$1993),CONCATENATE(INT(B359),", "),INT(B359)),""),IF(C359=VALUE(REPORTE!C$21),IF(SUM(DO360:DO$1993),CONCATENATE(INT(B359),", "),INT(B359)),""))</f>
        <v>#VALUE!</v>
      </c>
    </row>
    <row r="360" spans="1:119" s="5" customFormat="1" ht="15" customHeight="1" x14ac:dyDescent="0.25">
      <c r="A360" s="4" t="str">
        <f t="shared" ca="1" si="84"/>
        <v/>
      </c>
      <c r="B360" s="6"/>
      <c r="C360" s="8"/>
      <c r="D360" s="1" t="str">
        <f>IFERROR(INDEX('padron cfe'!B:B,MATCH(DATOS!C360,'padron cfe'!A:A,0),1),"")</f>
        <v/>
      </c>
      <c r="E360" s="1"/>
      <c r="F360" s="7"/>
      <c r="G360" s="9" t="s">
        <v>157</v>
      </c>
      <c r="H360" s="5" t="str">
        <f>IF(F360="","",IFERROR(CONCATENATE("PEUA",VLOOKUP(ESTADO,REPORTE!AV$2:AW$33,2,0),DIDTRITO_FORM,CADER_FORM,IFERROR(INDEX(CA:CA,MATCH(DAY(F360),BZ:BZ,0),1),DAY(F360)),IFERROR(INDEX(CA:CA,MATCH(MONTH(F360),BZ:BZ,0),1),MONTH(F360)),YEAR(F360),G360),""))</f>
        <v/>
      </c>
      <c r="I360" s="4"/>
      <c r="J360" s="66"/>
      <c r="K360" s="66"/>
      <c r="L360" s="66"/>
      <c r="M360" s="2" t="str">
        <f>IFERROR(INDEX('padron cfe'!C:C,MATCH(DATOS!C360,'padron cfe'!A:A,0),1),"")</f>
        <v/>
      </c>
      <c r="N360" s="66" t="str">
        <f>IFERROR(IF(BT360="","",IF(INDEX(N$1:N359,MATCH(BT360,BT$1:BT359,0),1)=0,"",INDEX(N$1:N359,MATCH(BT360,BT$1:BT359,0),1))),"")</f>
        <v/>
      </c>
      <c r="O360" s="66" t="str">
        <f>IFERROR(IF(BT360="","",IF(INDEX(O$1:O359,MATCH(BT360,BT$1:BT359,0),1)=0,"",INDEX(O$1:O359,MATCH(BT360,BT$1:BT359,0),1))),"")</f>
        <v/>
      </c>
      <c r="P360" s="4"/>
      <c r="Q360" s="2"/>
      <c r="R360" s="66"/>
      <c r="T360" s="66"/>
      <c r="U360" s="5" t="str">
        <f>IFERROR(IF(INDEX(U$1:U359,MATCH(T360,T$1:T359,0),1)=0,"",INDEX(U$1:U359,MATCH(T360,T$1:T359,0),1)),"")</f>
        <v/>
      </c>
      <c r="V360" s="66"/>
      <c r="W360" s="5" t="str">
        <f>IFERROR(IF(INDEX(W$1:W359,MATCH(V360,V$1:V359,0),1)=0,"",INDEX(W$1:W359,MATCH(V360,V$1:V359,0),1)),"")</f>
        <v/>
      </c>
      <c r="X360" s="2" t="str">
        <f>IFERROR(INDEX('padron cfe'!D:D,MATCH(DATOS!C360,'padron cfe'!A:A,0),1),"")</f>
        <v/>
      </c>
      <c r="Y360" s="4"/>
      <c r="Z360" s="4"/>
      <c r="AA360" s="4"/>
      <c r="AB360" s="4"/>
      <c r="AC360" s="6" t="s">
        <v>157</v>
      </c>
      <c r="AD360" s="4"/>
      <c r="AE360" s="4" t="str">
        <f t="shared" si="85"/>
        <v/>
      </c>
      <c r="AF360" s="4"/>
      <c r="AG360" s="4"/>
      <c r="AH360" s="4"/>
      <c r="AI360" s="2" t="str">
        <f>IFERROR(IF(INDEX(AI$1:AI359,MATCH(BT360,BT$1:BT359,0),1)=0,"",INDEX(AI$1:AI359,MATCH(BT360,BT$1:BT359,0),1)),"")</f>
        <v/>
      </c>
      <c r="AJ360" s="2" t="str">
        <f>IFERROR(IF(INDEX(AJ$1:AJ359,MATCH(BT360,BT$1:BT359,0),1)=0,"",INDEX(AJ$1:AJ359,MATCH(BT360,BT$1:BT359,0),1)),"")</f>
        <v/>
      </c>
      <c r="AK360" s="2" t="str">
        <f>IFERROR(IF(INDEX(AK$1:AK359,MATCH(BT360,BT$1:BT359,0),1)=0,"",INDEX(AK$1:AK359,MATCH(BT360,BT$1:BT359,0),1)),"")</f>
        <v/>
      </c>
      <c r="AL360" s="31"/>
      <c r="AM360" s="31"/>
      <c r="AN360" s="2"/>
      <c r="AO360" s="4"/>
      <c r="AP360" s="4"/>
      <c r="AQ360" s="4"/>
      <c r="AR360" s="4"/>
      <c r="AS360" s="4"/>
      <c r="AT360" s="4"/>
      <c r="AU360" s="4"/>
      <c r="AV360" s="4"/>
      <c r="AW360" s="4"/>
      <c r="AY360" s="7"/>
      <c r="AZ360" s="47"/>
      <c r="BA360" s="66"/>
      <c r="BB360" s="66"/>
      <c r="BC360" s="66"/>
      <c r="BD360" s="78"/>
      <c r="BE360" s="66"/>
      <c r="BF360" s="66"/>
      <c r="BG360" s="4"/>
      <c r="BH360" s="69"/>
      <c r="BI360" s="4"/>
      <c r="BJ360" s="4"/>
      <c r="BK360" s="9" t="s">
        <v>157</v>
      </c>
      <c r="BL360" s="7"/>
      <c r="BM360" s="7"/>
      <c r="BN360" s="7"/>
      <c r="BO360" s="286"/>
      <c r="BP360" s="22"/>
      <c r="BQ360" s="7" t="str">
        <f t="shared" ca="1" si="86"/>
        <v/>
      </c>
      <c r="BR360" s="75" t="str">
        <f t="shared" si="87"/>
        <v/>
      </c>
      <c r="BS360" s="75" t="str">
        <f t="shared" si="88"/>
        <v/>
      </c>
      <c r="BT360" s="5" t="str">
        <f t="shared" si="89"/>
        <v/>
      </c>
      <c r="BU360" s="79" t="str">
        <f t="shared" si="90"/>
        <v/>
      </c>
      <c r="BV360" s="79" t="str">
        <f t="shared" si="91"/>
        <v/>
      </c>
      <c r="BW360" s="79" t="str">
        <f t="shared" si="92"/>
        <v/>
      </c>
      <c r="CC360" s="4" t="str">
        <f>IF(IFERROR(VLOOKUP(C360,C361:C$1993,1,0),"")="","",COUNTIF(C:C,C360))</f>
        <v/>
      </c>
      <c r="CG360" s="5" t="str">
        <f>IF(B360="","",IF(CC360="",1+(MAX(CG$2:CG359)),""))</f>
        <v/>
      </c>
      <c r="CH360" s="5" t="str">
        <f t="shared" si="93"/>
        <v/>
      </c>
      <c r="CI360" s="5" t="str">
        <f t="shared" si="94"/>
        <v/>
      </c>
      <c r="CJ360" s="14" t="str">
        <f t="shared" si="95"/>
        <v/>
      </c>
      <c r="CK360" s="25"/>
      <c r="CL360" s="15"/>
      <c r="CM360" s="5" t="str">
        <f t="shared" si="96"/>
        <v/>
      </c>
      <c r="CP360" s="5" t="str">
        <f t="shared" si="97"/>
        <v/>
      </c>
      <c r="CQ360" s="5" t="str">
        <f>IF(BT360="","",IFERROR(IF(VLOOKUP(BT360,BT$2:BT359,1,0)=0,"",""),BT360))</f>
        <v/>
      </c>
      <c r="CR360" s="22" t="str">
        <f>IF(CQ360="","",(IFERROR(VLOOKUP(MID(CQ360,1,1),$DI$2:DM$28,3,0),0)+IFERROR(VLOOKUP(MID(CQ360,2,1),DI$2:DM$28,4,0),0)+IFERROR(VLOOKUP(MID(CQ360,3,1),DI$2:DM$28,5,0),0)+(ROW(CQ360)/1000000000000)))</f>
        <v/>
      </c>
      <c r="CT360" s="5">
        <v>359</v>
      </c>
      <c r="CU360" s="5" t="str">
        <f>IFERROR(VLOOKUP(CT360,CP$2:CQ1436,2,0),"")</f>
        <v/>
      </c>
      <c r="DO360" s="5" t="e">
        <f>IF(REPORTE!AH$2="si",IF(C360=VALUE(REPORTE!C$22),IF(SUM(DO361:DO$1993),CONCATENATE(INT(B360),", "),INT(B360)),""),IF(C360=VALUE(REPORTE!C$21),IF(SUM(DO361:DO$1993),CONCATENATE(INT(B360),", "),INT(B360)),""))</f>
        <v>#VALUE!</v>
      </c>
    </row>
    <row r="361" spans="1:119" s="5" customFormat="1" ht="15" customHeight="1" x14ac:dyDescent="0.25">
      <c r="A361" s="4" t="str">
        <f t="shared" ca="1" si="84"/>
        <v/>
      </c>
      <c r="B361" s="6"/>
      <c r="C361" s="8"/>
      <c r="D361" s="1" t="str">
        <f>IFERROR(INDEX('padron cfe'!B:B,MATCH(DATOS!C361,'padron cfe'!A:A,0),1),"")</f>
        <v/>
      </c>
      <c r="E361" s="1"/>
      <c r="F361" s="7"/>
      <c r="G361" s="9" t="s">
        <v>157</v>
      </c>
      <c r="H361" s="5" t="str">
        <f>IF(F361="","",IFERROR(CONCATENATE("PEUA",VLOOKUP(ESTADO,REPORTE!AV$2:AW$33,2,0),DIDTRITO_FORM,CADER_FORM,IFERROR(INDEX(CA:CA,MATCH(DAY(F361),BZ:BZ,0),1),DAY(F361)),IFERROR(INDEX(CA:CA,MATCH(MONTH(F361),BZ:BZ,0),1),MONTH(F361)),YEAR(F361),G361),""))</f>
        <v/>
      </c>
      <c r="I361" s="4"/>
      <c r="J361" s="66"/>
      <c r="K361" s="66"/>
      <c r="L361" s="66"/>
      <c r="M361" s="2" t="str">
        <f>IFERROR(INDEX('padron cfe'!C:C,MATCH(DATOS!C361,'padron cfe'!A:A,0),1),"")</f>
        <v/>
      </c>
      <c r="N361" s="66" t="str">
        <f>IFERROR(IF(BT361="","",IF(INDEX(N$1:N360,MATCH(BT361,BT$1:BT360,0),1)=0,"",INDEX(N$1:N360,MATCH(BT361,BT$1:BT360,0),1))),"")</f>
        <v/>
      </c>
      <c r="O361" s="66" t="str">
        <f>IFERROR(IF(BT361="","",IF(INDEX(O$1:O360,MATCH(BT361,BT$1:BT360,0),1)=0,"",INDEX(O$1:O360,MATCH(BT361,BT$1:BT360,0),1))),"")</f>
        <v/>
      </c>
      <c r="P361" s="4"/>
      <c r="Q361" s="2"/>
      <c r="R361" s="66"/>
      <c r="T361" s="66"/>
      <c r="U361" s="5" t="str">
        <f>IFERROR(IF(INDEX(U$1:U360,MATCH(T361,T$1:T360,0),1)=0,"",INDEX(U$1:U360,MATCH(T361,T$1:T360,0),1)),"")</f>
        <v/>
      </c>
      <c r="V361" s="66"/>
      <c r="W361" s="5" t="str">
        <f>IFERROR(IF(INDEX(W$1:W360,MATCH(V361,V$1:V360,0),1)=0,"",INDEX(W$1:W360,MATCH(V361,V$1:V360,0),1)),"")</f>
        <v/>
      </c>
      <c r="X361" s="2" t="str">
        <f>IFERROR(INDEX('padron cfe'!D:D,MATCH(DATOS!C361,'padron cfe'!A:A,0),1),"")</f>
        <v/>
      </c>
      <c r="Y361" s="4"/>
      <c r="Z361" s="4"/>
      <c r="AA361" s="4"/>
      <c r="AB361" s="4"/>
      <c r="AC361" s="6" t="s">
        <v>157</v>
      </c>
      <c r="AD361" s="4"/>
      <c r="AE361" s="4" t="str">
        <f t="shared" si="85"/>
        <v/>
      </c>
      <c r="AF361" s="4"/>
      <c r="AG361" s="4"/>
      <c r="AH361" s="4"/>
      <c r="AI361" s="2" t="str">
        <f>IFERROR(IF(INDEX(AI$1:AI360,MATCH(BT361,BT$1:BT360,0),1)=0,"",INDEX(AI$1:AI360,MATCH(BT361,BT$1:BT360,0),1)),"")</f>
        <v/>
      </c>
      <c r="AJ361" s="2" t="str">
        <f>IFERROR(IF(INDEX(AJ$1:AJ360,MATCH(BT361,BT$1:BT360,0),1)=0,"",INDEX(AJ$1:AJ360,MATCH(BT361,BT$1:BT360,0),1)),"")</f>
        <v/>
      </c>
      <c r="AK361" s="2" t="str">
        <f>IFERROR(IF(INDEX(AK$1:AK360,MATCH(BT361,BT$1:BT360,0),1)=0,"",INDEX(AK$1:AK360,MATCH(BT361,BT$1:BT360,0),1)),"")</f>
        <v/>
      </c>
      <c r="AL361" s="31"/>
      <c r="AM361" s="31"/>
      <c r="AN361" s="2"/>
      <c r="AO361" s="4"/>
      <c r="AP361" s="4"/>
      <c r="AQ361" s="4"/>
      <c r="AR361" s="4"/>
      <c r="AS361" s="4"/>
      <c r="AT361" s="4"/>
      <c r="AU361" s="4"/>
      <c r="AV361" s="4"/>
      <c r="AW361" s="4"/>
      <c r="AY361" s="7"/>
      <c r="AZ361" s="47"/>
      <c r="BA361" s="66"/>
      <c r="BB361" s="66"/>
      <c r="BC361" s="66"/>
      <c r="BD361" s="78"/>
      <c r="BE361" s="66"/>
      <c r="BF361" s="66"/>
      <c r="BG361" s="4"/>
      <c r="BH361" s="69"/>
      <c r="BI361" s="4"/>
      <c r="BJ361" s="4"/>
      <c r="BK361" s="9"/>
      <c r="BL361" s="7"/>
      <c r="BM361" s="7"/>
      <c r="BN361" s="7"/>
      <c r="BO361" s="286"/>
      <c r="BP361" s="22"/>
      <c r="BQ361" s="7" t="str">
        <f t="shared" ca="1" si="86"/>
        <v/>
      </c>
      <c r="BR361" s="75" t="str">
        <f t="shared" si="87"/>
        <v/>
      </c>
      <c r="BS361" s="75" t="str">
        <f t="shared" si="88"/>
        <v/>
      </c>
      <c r="BT361" s="5" t="str">
        <f t="shared" si="89"/>
        <v/>
      </c>
      <c r="BU361" s="79" t="str">
        <f t="shared" si="90"/>
        <v/>
      </c>
      <c r="BV361" s="79" t="str">
        <f t="shared" si="91"/>
        <v/>
      </c>
      <c r="BW361" s="79" t="str">
        <f t="shared" si="92"/>
        <v/>
      </c>
      <c r="CC361" s="4" t="str">
        <f>IF(IFERROR(VLOOKUP(C361,C362:C$1993,1,0),"")="","",COUNTIF(C:C,C361))</f>
        <v/>
      </c>
      <c r="CG361" s="5" t="str">
        <f>IF(B361="","",IF(CC361="",1+(MAX(CG$2:CG360)),""))</f>
        <v/>
      </c>
      <c r="CH361" s="5" t="str">
        <f t="shared" si="93"/>
        <v/>
      </c>
      <c r="CI361" s="5" t="str">
        <f t="shared" si="94"/>
        <v/>
      </c>
      <c r="CJ361" s="14" t="str">
        <f t="shared" si="95"/>
        <v/>
      </c>
      <c r="CK361" s="25"/>
      <c r="CL361" s="15"/>
      <c r="CM361" s="5" t="str">
        <f t="shared" ref="CM361:CM392" si="98">CONCATENATE(AN361,AP361,AQ361,AR361,AS361)</f>
        <v/>
      </c>
      <c r="CP361" s="5" t="str">
        <f t="shared" si="97"/>
        <v/>
      </c>
      <c r="CQ361" s="5" t="str">
        <f>IF(BT361="","",IFERROR(IF(VLOOKUP(BT361,BT$2:BT360,1,0)=0,"",""),BT361))</f>
        <v/>
      </c>
      <c r="CR361" s="22" t="str">
        <f>IF(CQ361="","",(IFERROR(VLOOKUP(MID(CQ361,1,1),$DI$2:DM$28,3,0),0)+IFERROR(VLOOKUP(MID(CQ361,2,1),DI$2:DM$28,4,0),0)+IFERROR(VLOOKUP(MID(CQ361,3,1),DI$2:DM$28,5,0),0)+(ROW(CQ361)/1000000000000)))</f>
        <v/>
      </c>
      <c r="CT361" s="5">
        <v>360</v>
      </c>
      <c r="CU361" s="5" t="str">
        <f>IFERROR(VLOOKUP(CT361,CP$2:CQ1437,2,0),"")</f>
        <v/>
      </c>
      <c r="DO361" s="5" t="e">
        <f>IF(REPORTE!AH$2="si",IF(C361=VALUE(REPORTE!C$22),IF(SUM(DO362:DO$1993),CONCATENATE(INT(B361),", "),INT(B361)),""),IF(C361=VALUE(REPORTE!C$21),IF(SUM(DO362:DO$1993),CONCATENATE(INT(B361),", "),INT(B361)),""))</f>
        <v>#VALUE!</v>
      </c>
    </row>
    <row r="362" spans="1:119" s="5" customFormat="1" ht="15" customHeight="1" x14ac:dyDescent="0.25">
      <c r="A362" s="4" t="str">
        <f t="shared" ca="1" si="84"/>
        <v/>
      </c>
      <c r="B362" s="6"/>
      <c r="C362" s="8"/>
      <c r="D362" s="1" t="str">
        <f>IFERROR(INDEX('padron cfe'!B:B,MATCH(DATOS!C362,'padron cfe'!A:A,0),1),"")</f>
        <v/>
      </c>
      <c r="E362" s="1"/>
      <c r="F362" s="7"/>
      <c r="G362" s="9" t="s">
        <v>157</v>
      </c>
      <c r="H362" s="5" t="str">
        <f>IF(F362="","",IFERROR(CONCATENATE("PEUA",VLOOKUP(ESTADO,REPORTE!AV$2:AW$33,2,0),DIDTRITO_FORM,CADER_FORM,IFERROR(INDEX(CA:CA,MATCH(DAY(F362),BZ:BZ,0),1),DAY(F362)),IFERROR(INDEX(CA:CA,MATCH(MONTH(F362),BZ:BZ,0),1),MONTH(F362)),YEAR(F362),G362),""))</f>
        <v/>
      </c>
      <c r="I362" s="4"/>
      <c r="J362" s="66"/>
      <c r="K362" s="66"/>
      <c r="L362" s="66"/>
      <c r="M362" s="2" t="str">
        <f>IFERROR(INDEX('padron cfe'!C:C,MATCH(DATOS!C362,'padron cfe'!A:A,0),1),"")</f>
        <v/>
      </c>
      <c r="N362" s="66" t="str">
        <f>IFERROR(IF(BT362="","",IF(INDEX(N$1:N361,MATCH(BT362,BT$1:BT361,0),1)=0,"",INDEX(N$1:N361,MATCH(BT362,BT$1:BT361,0),1))),"")</f>
        <v/>
      </c>
      <c r="O362" s="66" t="str">
        <f>IFERROR(IF(BT362="","",IF(INDEX(O$1:O361,MATCH(BT362,BT$1:BT361,0),1)=0,"",INDEX(O$1:O361,MATCH(BT362,BT$1:BT361,0),1))),"")</f>
        <v/>
      </c>
      <c r="P362" s="4"/>
      <c r="Q362" s="2"/>
      <c r="R362" s="66"/>
      <c r="T362" s="66"/>
      <c r="U362" s="5" t="str">
        <f>IFERROR(IF(INDEX(U$1:U361,MATCH(T362,T$1:T361,0),1)=0,"",INDEX(U$1:U361,MATCH(T362,T$1:T361,0),1)),"")</f>
        <v/>
      </c>
      <c r="V362" s="66"/>
      <c r="W362" s="5" t="str">
        <f>IFERROR(IF(INDEX(W$1:W361,MATCH(V362,V$1:V361,0),1)=0,"",INDEX(W$1:W361,MATCH(V362,V$1:V361,0),1)),"")</f>
        <v/>
      </c>
      <c r="X362" s="2" t="str">
        <f>IFERROR(INDEX('padron cfe'!D:D,MATCH(DATOS!C362,'padron cfe'!A:A,0),1),"")</f>
        <v/>
      </c>
      <c r="Y362" s="4"/>
      <c r="Z362" s="4"/>
      <c r="AA362" s="4"/>
      <c r="AB362" s="4"/>
      <c r="AC362" s="6" t="s">
        <v>157</v>
      </c>
      <c r="AD362" s="4"/>
      <c r="AE362" s="4" t="str">
        <f t="shared" si="85"/>
        <v/>
      </c>
      <c r="AF362" s="4"/>
      <c r="AG362" s="4"/>
      <c r="AH362" s="4"/>
      <c r="AI362" s="2" t="str">
        <f>IFERROR(IF(INDEX(AI$1:AI361,MATCH(BT362,BT$1:BT361,0),1)=0,"",INDEX(AI$1:AI361,MATCH(BT362,BT$1:BT361,0),1)),"")</f>
        <v/>
      </c>
      <c r="AJ362" s="2" t="str">
        <f>IFERROR(IF(INDEX(AJ$1:AJ361,MATCH(BT362,BT$1:BT361,0),1)=0,"",INDEX(AJ$1:AJ361,MATCH(BT362,BT$1:BT361,0),1)),"")</f>
        <v/>
      </c>
      <c r="AK362" s="2" t="str">
        <f>IFERROR(IF(INDEX(AK$1:AK361,MATCH(BT362,BT$1:BT361,0),1)=0,"",INDEX(AK$1:AK361,MATCH(BT362,BT$1:BT361,0),1)),"")</f>
        <v/>
      </c>
      <c r="AL362" s="31"/>
      <c r="AM362" s="31"/>
      <c r="AN362" s="2"/>
      <c r="AO362" s="4"/>
      <c r="AP362" s="4"/>
      <c r="AQ362" s="4"/>
      <c r="AR362" s="4"/>
      <c r="AS362" s="4"/>
      <c r="AT362" s="4"/>
      <c r="AU362" s="4"/>
      <c r="AV362" s="4"/>
      <c r="AW362" s="4"/>
      <c r="AY362" s="7"/>
      <c r="AZ362" s="47"/>
      <c r="BA362" s="66"/>
      <c r="BB362" s="66"/>
      <c r="BC362" s="66"/>
      <c r="BD362" s="78"/>
      <c r="BE362" s="66"/>
      <c r="BF362" s="66"/>
      <c r="BG362" s="4"/>
      <c r="BH362" s="69"/>
      <c r="BI362" s="4"/>
      <c r="BJ362" s="4"/>
      <c r="BK362" s="9" t="s">
        <v>157</v>
      </c>
      <c r="BL362" s="7"/>
      <c r="BM362" s="7"/>
      <c r="BN362" s="7"/>
      <c r="BO362" s="286"/>
      <c r="BP362" s="22"/>
      <c r="BQ362" s="7" t="str">
        <f t="shared" ca="1" si="86"/>
        <v/>
      </c>
      <c r="BR362" s="75" t="str">
        <f t="shared" si="87"/>
        <v/>
      </c>
      <c r="BS362" s="75" t="str">
        <f t="shared" si="88"/>
        <v/>
      </c>
      <c r="BT362" s="5" t="str">
        <f t="shared" si="89"/>
        <v/>
      </c>
      <c r="BU362" s="79" t="str">
        <f t="shared" si="90"/>
        <v/>
      </c>
      <c r="BV362" s="79" t="str">
        <f t="shared" si="91"/>
        <v/>
      </c>
      <c r="BW362" s="79" t="str">
        <f t="shared" si="92"/>
        <v/>
      </c>
      <c r="CC362" s="4" t="str">
        <f>IF(IFERROR(VLOOKUP(C362,C363:C$1993,1,0),"")="","",COUNTIF(C:C,C362))</f>
        <v/>
      </c>
      <c r="CG362" s="5" t="str">
        <f>IF(B362="","",IF(CC362="",1+(MAX(CG$2:CG361)),""))</f>
        <v/>
      </c>
      <c r="CH362" s="5" t="str">
        <f t="shared" si="93"/>
        <v/>
      </c>
      <c r="CI362" s="5" t="str">
        <f t="shared" si="94"/>
        <v/>
      </c>
      <c r="CJ362" s="14" t="str">
        <f t="shared" si="95"/>
        <v/>
      </c>
      <c r="CK362" s="25"/>
      <c r="CL362" s="15"/>
      <c r="CM362" s="5" t="str">
        <f t="shared" si="98"/>
        <v/>
      </c>
      <c r="CP362" s="5" t="str">
        <f t="shared" si="97"/>
        <v/>
      </c>
      <c r="CQ362" s="5" t="str">
        <f>IF(BT362="","",IFERROR(IF(VLOOKUP(BT362,BT$2:BT361,1,0)=0,"",""),BT362))</f>
        <v/>
      </c>
      <c r="CR362" s="22" t="str">
        <f>IF(CQ362="","",(IFERROR(VLOOKUP(MID(CQ362,1,1),$DI$2:DM$28,3,0),0)+IFERROR(VLOOKUP(MID(CQ362,2,1),DI$2:DM$28,4,0),0)+IFERROR(VLOOKUP(MID(CQ362,3,1),DI$2:DM$28,5,0),0)+(ROW(CQ362)/1000000000000)))</f>
        <v/>
      </c>
      <c r="CT362" s="5">
        <v>361</v>
      </c>
      <c r="CU362" s="5" t="str">
        <f>IFERROR(VLOOKUP(CT362,CP$2:CQ1438,2,0),"")</f>
        <v/>
      </c>
      <c r="DO362" s="5" t="e">
        <f>IF(REPORTE!AH$2="si",IF(C362=VALUE(REPORTE!C$22),IF(SUM(DO363:DO$1993),CONCATENATE(INT(B362),", "),INT(B362)),""),IF(C362=VALUE(REPORTE!C$21),IF(SUM(DO363:DO$1993),CONCATENATE(INT(B362),", "),INT(B362)),""))</f>
        <v>#VALUE!</v>
      </c>
    </row>
    <row r="363" spans="1:119" s="5" customFormat="1" ht="15" customHeight="1" x14ac:dyDescent="0.25">
      <c r="A363" s="4" t="str">
        <f t="shared" ca="1" si="84"/>
        <v/>
      </c>
      <c r="B363" s="6"/>
      <c r="C363" s="8"/>
      <c r="D363" s="1" t="str">
        <f>IFERROR(INDEX('padron cfe'!B:B,MATCH(DATOS!C363,'padron cfe'!A:A,0),1),"")</f>
        <v/>
      </c>
      <c r="E363" s="1"/>
      <c r="F363" s="7"/>
      <c r="G363" s="9" t="s">
        <v>157</v>
      </c>
      <c r="H363" s="5" t="str">
        <f>IF(F363="","",IFERROR(CONCATENATE("PEUA",VLOOKUP(ESTADO,REPORTE!AV$2:AW$33,2,0),DIDTRITO_FORM,CADER_FORM,IFERROR(INDEX(CA:CA,MATCH(DAY(F363),BZ:BZ,0),1),DAY(F363)),IFERROR(INDEX(CA:CA,MATCH(MONTH(F363),BZ:BZ,0),1),MONTH(F363)),YEAR(F363),G363),""))</f>
        <v/>
      </c>
      <c r="I363" s="4"/>
      <c r="J363" s="66"/>
      <c r="K363" s="66"/>
      <c r="L363" s="66"/>
      <c r="M363" s="2" t="str">
        <f>IFERROR(INDEX('padron cfe'!C:C,MATCH(DATOS!C363,'padron cfe'!A:A,0),1),"")</f>
        <v/>
      </c>
      <c r="N363" s="66" t="str">
        <f>IFERROR(IF(BT363="","",IF(INDEX(N$1:N362,MATCH(BT363,BT$1:BT362,0),1)=0,"",INDEX(N$1:N362,MATCH(BT363,BT$1:BT362,0),1))),"")</f>
        <v/>
      </c>
      <c r="O363" s="66" t="str">
        <f>IFERROR(IF(BT363="","",IF(INDEX(O$1:O362,MATCH(BT363,BT$1:BT362,0),1)=0,"",INDEX(O$1:O362,MATCH(BT363,BT$1:BT362,0),1))),"")</f>
        <v/>
      </c>
      <c r="P363" s="4"/>
      <c r="Q363" s="2"/>
      <c r="R363" s="66"/>
      <c r="T363" s="66"/>
      <c r="U363" s="5" t="str">
        <f>IFERROR(IF(INDEX(U$1:U362,MATCH(T363,T$1:T362,0),1)=0,"",INDEX(U$1:U362,MATCH(T363,T$1:T362,0),1)),"")</f>
        <v/>
      </c>
      <c r="V363" s="66"/>
      <c r="W363" s="5" t="str">
        <f>IFERROR(IF(INDEX(W$1:W362,MATCH(V363,V$1:V362,0),1)=0,"",INDEX(W$1:W362,MATCH(V363,V$1:V362,0),1)),"")</f>
        <v/>
      </c>
      <c r="X363" s="2" t="str">
        <f>IFERROR(INDEX('padron cfe'!D:D,MATCH(DATOS!C363,'padron cfe'!A:A,0),1),"")</f>
        <v/>
      </c>
      <c r="Y363" s="4"/>
      <c r="Z363" s="4"/>
      <c r="AA363" s="4"/>
      <c r="AB363" s="4"/>
      <c r="AC363" s="6" t="s">
        <v>157</v>
      </c>
      <c r="AD363" s="4"/>
      <c r="AE363" s="4" t="str">
        <f t="shared" si="85"/>
        <v/>
      </c>
      <c r="AF363" s="4"/>
      <c r="AG363" s="4"/>
      <c r="AH363" s="4"/>
      <c r="AI363" s="2" t="str">
        <f>IFERROR(IF(INDEX(AI$1:AI362,MATCH(BT363,BT$1:BT362,0),1)=0,"",INDEX(AI$1:AI362,MATCH(BT363,BT$1:BT362,0),1)),"")</f>
        <v/>
      </c>
      <c r="AJ363" s="2" t="str">
        <f>IFERROR(IF(INDEX(AJ$1:AJ362,MATCH(BT363,BT$1:BT362,0),1)=0,"",INDEX(AJ$1:AJ362,MATCH(BT363,BT$1:BT362,0),1)),"")</f>
        <v/>
      </c>
      <c r="AK363" s="2" t="str">
        <f>IFERROR(IF(INDEX(AK$1:AK362,MATCH(BT363,BT$1:BT362,0),1)=0,"",INDEX(AK$1:AK362,MATCH(BT363,BT$1:BT362,0),1)),"")</f>
        <v/>
      </c>
      <c r="AL363" s="31"/>
      <c r="AM363" s="31"/>
      <c r="AN363" s="2"/>
      <c r="AO363" s="4"/>
      <c r="AP363" s="4"/>
      <c r="AQ363" s="4"/>
      <c r="AR363" s="4"/>
      <c r="AS363" s="4"/>
      <c r="AT363" s="4"/>
      <c r="AU363" s="4"/>
      <c r="AV363" s="4"/>
      <c r="AW363" s="4"/>
      <c r="AY363" s="7"/>
      <c r="AZ363" s="47"/>
      <c r="BA363" s="66"/>
      <c r="BB363" s="66"/>
      <c r="BC363" s="66"/>
      <c r="BD363" s="78"/>
      <c r="BE363" s="66"/>
      <c r="BF363" s="66"/>
      <c r="BG363" s="4"/>
      <c r="BH363" s="69"/>
      <c r="BI363" s="4"/>
      <c r="BJ363" s="4"/>
      <c r="BK363" s="9"/>
      <c r="BL363" s="7"/>
      <c r="BM363" s="7"/>
      <c r="BN363" s="7"/>
      <c r="BO363" s="286"/>
      <c r="BP363" s="22"/>
      <c r="BQ363" s="7" t="str">
        <f t="shared" ca="1" si="86"/>
        <v/>
      </c>
      <c r="BR363" s="75" t="str">
        <f t="shared" si="87"/>
        <v/>
      </c>
      <c r="BS363" s="75" t="str">
        <f t="shared" si="88"/>
        <v/>
      </c>
      <c r="BT363" s="5" t="str">
        <f t="shared" si="89"/>
        <v/>
      </c>
      <c r="BU363" s="79" t="str">
        <f t="shared" si="90"/>
        <v/>
      </c>
      <c r="BV363" s="79" t="str">
        <f t="shared" si="91"/>
        <v/>
      </c>
      <c r="BW363" s="79" t="str">
        <f t="shared" si="92"/>
        <v/>
      </c>
      <c r="CC363" s="4" t="str">
        <f>IF(IFERROR(VLOOKUP(C363,C364:C$1993,1,0),"")="","",COUNTIF(C:C,C363))</f>
        <v/>
      </c>
      <c r="CG363" s="5" t="str">
        <f>IF(B363="","",IF(CC363="",1+(MAX(CG$2:CG362)),""))</f>
        <v/>
      </c>
      <c r="CH363" s="5" t="str">
        <f t="shared" si="93"/>
        <v/>
      </c>
      <c r="CI363" s="5" t="str">
        <f t="shared" si="94"/>
        <v/>
      </c>
      <c r="CJ363" s="14" t="str">
        <f t="shared" si="95"/>
        <v/>
      </c>
      <c r="CK363" s="25"/>
      <c r="CL363" s="15"/>
      <c r="CM363" s="5" t="str">
        <f t="shared" si="98"/>
        <v/>
      </c>
      <c r="CP363" s="5" t="str">
        <f t="shared" si="97"/>
        <v/>
      </c>
      <c r="CQ363" s="5" t="str">
        <f>IF(BT363="","",IFERROR(IF(VLOOKUP(BT363,BT$2:BT362,1,0)=0,"",""),BT363))</f>
        <v/>
      </c>
      <c r="CR363" s="22" t="str">
        <f>IF(CQ363="","",(IFERROR(VLOOKUP(MID(CQ363,1,1),$DI$2:DM$28,3,0),0)+IFERROR(VLOOKUP(MID(CQ363,2,1),DI$2:DM$28,4,0),0)+IFERROR(VLOOKUP(MID(CQ363,3,1),DI$2:DM$28,5,0),0)+(ROW(CQ363)/1000000000000)))</f>
        <v/>
      </c>
      <c r="CT363" s="5">
        <v>362</v>
      </c>
      <c r="CU363" s="5" t="str">
        <f>IFERROR(VLOOKUP(CT363,CP$2:CQ1439,2,0),"")</f>
        <v/>
      </c>
      <c r="DO363" s="5" t="e">
        <f>IF(REPORTE!AH$2="si",IF(C363=VALUE(REPORTE!C$22),IF(SUM(DO364:DO$1993),CONCATENATE(INT(B363),", "),INT(B363)),""),IF(C363=VALUE(REPORTE!C$21),IF(SUM(DO364:DO$1993),CONCATENATE(INT(B363),", "),INT(B363)),""))</f>
        <v>#VALUE!</v>
      </c>
    </row>
    <row r="364" spans="1:119" s="5" customFormat="1" ht="15" customHeight="1" x14ac:dyDescent="0.25">
      <c r="A364" s="4" t="str">
        <f t="shared" ca="1" si="84"/>
        <v/>
      </c>
      <c r="B364" s="6"/>
      <c r="C364" s="8"/>
      <c r="D364" s="1" t="str">
        <f>IFERROR(INDEX('padron cfe'!B:B,MATCH(DATOS!C364,'padron cfe'!A:A,0),1),"")</f>
        <v/>
      </c>
      <c r="E364" s="1"/>
      <c r="F364" s="7"/>
      <c r="G364" s="9" t="s">
        <v>157</v>
      </c>
      <c r="H364" s="5" t="str">
        <f>IF(F364="","",IFERROR(CONCATENATE("PEUA",VLOOKUP(ESTADO,REPORTE!AV$2:AW$33,2,0),DIDTRITO_FORM,CADER_FORM,IFERROR(INDEX(CA:CA,MATCH(DAY(F364),BZ:BZ,0),1),DAY(F364)),IFERROR(INDEX(CA:CA,MATCH(MONTH(F364),BZ:BZ,0),1),MONTH(F364)),YEAR(F364),G364),""))</f>
        <v/>
      </c>
      <c r="I364" s="4"/>
      <c r="J364" s="66"/>
      <c r="K364" s="66"/>
      <c r="L364" s="66"/>
      <c r="M364" s="2" t="str">
        <f>IFERROR(INDEX('padron cfe'!C:C,MATCH(DATOS!C364,'padron cfe'!A:A,0),1),"")</f>
        <v/>
      </c>
      <c r="N364" s="66" t="str">
        <f>IFERROR(IF(BT364="","",IF(INDEX(N$1:N363,MATCH(BT364,BT$1:BT363,0),1)=0,"",INDEX(N$1:N363,MATCH(BT364,BT$1:BT363,0),1))),"")</f>
        <v/>
      </c>
      <c r="O364" s="66" t="str">
        <f>IFERROR(IF(BT364="","",IF(INDEX(O$1:O363,MATCH(BT364,BT$1:BT363,0),1)=0,"",INDEX(O$1:O363,MATCH(BT364,BT$1:BT363,0),1))),"")</f>
        <v/>
      </c>
      <c r="P364" s="4"/>
      <c r="Q364" s="2"/>
      <c r="R364" s="66"/>
      <c r="T364" s="66"/>
      <c r="U364" s="5" t="str">
        <f>IFERROR(IF(INDEX(U$1:U363,MATCH(T364,T$1:T363,0),1)=0,"",INDEX(U$1:U363,MATCH(T364,T$1:T363,0),1)),"")</f>
        <v/>
      </c>
      <c r="V364" s="66"/>
      <c r="W364" s="5" t="str">
        <f>IFERROR(IF(INDEX(W$1:W363,MATCH(V364,V$1:V363,0),1)=0,"",INDEX(W$1:W363,MATCH(V364,V$1:V363,0),1)),"")</f>
        <v/>
      </c>
      <c r="X364" s="2" t="str">
        <f>IFERROR(INDEX('padron cfe'!D:D,MATCH(DATOS!C364,'padron cfe'!A:A,0),1),"")</f>
        <v/>
      </c>
      <c r="Y364" s="4"/>
      <c r="Z364" s="4"/>
      <c r="AA364" s="4"/>
      <c r="AB364" s="4"/>
      <c r="AC364" s="6" t="s">
        <v>157</v>
      </c>
      <c r="AD364" s="4"/>
      <c r="AE364" s="4" t="str">
        <f t="shared" si="85"/>
        <v/>
      </c>
      <c r="AF364" s="4"/>
      <c r="AG364" s="4"/>
      <c r="AH364" s="4"/>
      <c r="AI364" s="2" t="str">
        <f>IFERROR(IF(INDEX(AI$1:AI363,MATCH(BT364,BT$1:BT363,0),1)=0,"",INDEX(AI$1:AI363,MATCH(BT364,BT$1:BT363,0),1)),"")</f>
        <v/>
      </c>
      <c r="AJ364" s="2" t="str">
        <f>IFERROR(IF(INDEX(AJ$1:AJ363,MATCH(BT364,BT$1:BT363,0),1)=0,"",INDEX(AJ$1:AJ363,MATCH(BT364,BT$1:BT363,0),1)),"")</f>
        <v/>
      </c>
      <c r="AK364" s="2" t="str">
        <f>IFERROR(IF(INDEX(AK$1:AK363,MATCH(BT364,BT$1:BT363,0),1)=0,"",INDEX(AK$1:AK363,MATCH(BT364,BT$1:BT363,0),1)),"")</f>
        <v/>
      </c>
      <c r="AL364" s="31"/>
      <c r="AM364" s="31"/>
      <c r="AN364" s="2"/>
      <c r="AO364" s="4"/>
      <c r="AP364" s="4"/>
      <c r="AQ364" s="4"/>
      <c r="AR364" s="4"/>
      <c r="AS364" s="4"/>
      <c r="AT364" s="4"/>
      <c r="AU364" s="4"/>
      <c r="AV364" s="4"/>
      <c r="AW364" s="4"/>
      <c r="AY364" s="7"/>
      <c r="AZ364" s="47"/>
      <c r="BA364" s="66"/>
      <c r="BB364" s="66"/>
      <c r="BC364" s="66"/>
      <c r="BD364" s="78"/>
      <c r="BE364" s="66"/>
      <c r="BF364" s="66"/>
      <c r="BG364" s="4"/>
      <c r="BH364" s="69"/>
      <c r="BI364" s="4"/>
      <c r="BJ364" s="4"/>
      <c r="BK364" s="9" t="s">
        <v>157</v>
      </c>
      <c r="BL364" s="7"/>
      <c r="BM364" s="7"/>
      <c r="BN364" s="7"/>
      <c r="BO364" s="286"/>
      <c r="BP364" s="22"/>
      <c r="BQ364" s="7" t="str">
        <f t="shared" ca="1" si="86"/>
        <v/>
      </c>
      <c r="BR364" s="75" t="str">
        <f t="shared" si="87"/>
        <v/>
      </c>
      <c r="BS364" s="75" t="str">
        <f t="shared" si="88"/>
        <v/>
      </c>
      <c r="BT364" s="5" t="str">
        <f t="shared" si="89"/>
        <v/>
      </c>
      <c r="BU364" s="79" t="str">
        <f t="shared" si="90"/>
        <v/>
      </c>
      <c r="BV364" s="79" t="str">
        <f t="shared" si="91"/>
        <v/>
      </c>
      <c r="BW364" s="79" t="str">
        <f t="shared" si="92"/>
        <v/>
      </c>
      <c r="CC364" s="4" t="str">
        <f>IF(IFERROR(VLOOKUP(C364,C365:C$1993,1,0),"")="","",COUNTIF(C:C,C364))</f>
        <v/>
      </c>
      <c r="CG364" s="5" t="str">
        <f>IF(B364="","",IF(CC364="",1+(MAX(CG$2:CG363)),""))</f>
        <v/>
      </c>
      <c r="CH364" s="5" t="str">
        <f t="shared" si="93"/>
        <v/>
      </c>
      <c r="CI364" s="5" t="str">
        <f t="shared" si="94"/>
        <v/>
      </c>
      <c r="CJ364" s="14" t="str">
        <f t="shared" si="95"/>
        <v/>
      </c>
      <c r="CK364" s="25"/>
      <c r="CL364" s="15"/>
      <c r="CM364" s="5" t="str">
        <f t="shared" si="98"/>
        <v/>
      </c>
      <c r="CP364" s="5" t="str">
        <f t="shared" si="97"/>
        <v/>
      </c>
      <c r="CQ364" s="5" t="str">
        <f>IF(BT364="","",IFERROR(IF(VLOOKUP(BT364,BT$2:BT363,1,0)=0,"",""),BT364))</f>
        <v/>
      </c>
      <c r="CR364" s="22" t="str">
        <f>IF(CQ364="","",(IFERROR(VLOOKUP(MID(CQ364,1,1),$DI$2:DM$28,3,0),0)+IFERROR(VLOOKUP(MID(CQ364,2,1),DI$2:DM$28,4,0),0)+IFERROR(VLOOKUP(MID(CQ364,3,1),DI$2:DM$28,5,0),0)+(ROW(CQ364)/1000000000000)))</f>
        <v/>
      </c>
      <c r="CT364" s="5">
        <v>363</v>
      </c>
      <c r="CU364" s="5" t="str">
        <f>IFERROR(VLOOKUP(CT364,CP$2:CQ1440,2,0),"")</f>
        <v/>
      </c>
      <c r="DO364" s="5" t="e">
        <f>IF(REPORTE!AH$2="si",IF(C364=VALUE(REPORTE!C$22),IF(SUM(DO365:DO$1993),CONCATENATE(INT(B364),", "),INT(B364)),""),IF(C364=VALUE(REPORTE!C$21),IF(SUM(DO365:DO$1993),CONCATENATE(INT(B364),", "),INT(B364)),""))</f>
        <v>#VALUE!</v>
      </c>
    </row>
    <row r="365" spans="1:119" s="5" customFormat="1" ht="15" customHeight="1" x14ac:dyDescent="0.25">
      <c r="A365" s="4" t="str">
        <f t="shared" ca="1" si="84"/>
        <v/>
      </c>
      <c r="B365" s="6"/>
      <c r="C365" s="8"/>
      <c r="D365" s="1" t="str">
        <f>IFERROR(INDEX('padron cfe'!B:B,MATCH(DATOS!C365,'padron cfe'!A:A,0),1),"")</f>
        <v/>
      </c>
      <c r="E365" s="1"/>
      <c r="F365" s="7"/>
      <c r="G365" s="9" t="s">
        <v>157</v>
      </c>
      <c r="H365" s="5" t="str">
        <f>IF(F365="","",IFERROR(CONCATENATE("PEUA",VLOOKUP(ESTADO,REPORTE!AV$2:AW$33,2,0),DIDTRITO_FORM,CADER_FORM,IFERROR(INDEX(CA:CA,MATCH(DAY(F365),BZ:BZ,0),1),DAY(F365)),IFERROR(INDEX(CA:CA,MATCH(MONTH(F365),BZ:BZ,0),1),MONTH(F365)),YEAR(F365),G365),""))</f>
        <v/>
      </c>
      <c r="I365" s="4"/>
      <c r="J365" s="66"/>
      <c r="K365" s="66"/>
      <c r="L365" s="66"/>
      <c r="M365" s="2" t="str">
        <f>IFERROR(INDEX('padron cfe'!C:C,MATCH(DATOS!C365,'padron cfe'!A:A,0),1),"")</f>
        <v/>
      </c>
      <c r="N365" s="66" t="str">
        <f>IFERROR(IF(BT365="","",IF(INDEX(N$1:N364,MATCH(BT365,BT$1:BT364,0),1)=0,"",INDEX(N$1:N364,MATCH(BT365,BT$1:BT364,0),1))),"")</f>
        <v/>
      </c>
      <c r="O365" s="66" t="str">
        <f>IFERROR(IF(BT365="","",IF(INDEX(O$1:O364,MATCH(BT365,BT$1:BT364,0),1)=0,"",INDEX(O$1:O364,MATCH(BT365,BT$1:BT364,0),1))),"")</f>
        <v/>
      </c>
      <c r="P365" s="4"/>
      <c r="Q365" s="2"/>
      <c r="R365" s="66"/>
      <c r="T365" s="66"/>
      <c r="U365" s="5" t="str">
        <f>IFERROR(IF(INDEX(U$1:U364,MATCH(T365,T$1:T364,0),1)=0,"",INDEX(U$1:U364,MATCH(T365,T$1:T364,0),1)),"")</f>
        <v/>
      </c>
      <c r="V365" s="66"/>
      <c r="W365" s="5" t="str">
        <f>IFERROR(IF(INDEX(W$1:W364,MATCH(V365,V$1:V364,0),1)=0,"",INDEX(W$1:W364,MATCH(V365,V$1:V364,0),1)),"")</f>
        <v/>
      </c>
      <c r="X365" s="2" t="str">
        <f>IFERROR(INDEX('padron cfe'!D:D,MATCH(DATOS!C365,'padron cfe'!A:A,0),1),"")</f>
        <v/>
      </c>
      <c r="Y365" s="4"/>
      <c r="Z365" s="4"/>
      <c r="AA365" s="4"/>
      <c r="AB365" s="4"/>
      <c r="AC365" s="6" t="s">
        <v>157</v>
      </c>
      <c r="AD365" s="4"/>
      <c r="AE365" s="4" t="str">
        <f t="shared" si="85"/>
        <v/>
      </c>
      <c r="AF365" s="4"/>
      <c r="AG365" s="4"/>
      <c r="AH365" s="4"/>
      <c r="AI365" s="2" t="str">
        <f>IFERROR(IF(INDEX(AI$1:AI364,MATCH(BT365,BT$1:BT364,0),1)=0,"",INDEX(AI$1:AI364,MATCH(BT365,BT$1:BT364,0),1)),"")</f>
        <v/>
      </c>
      <c r="AJ365" s="2" t="str">
        <f>IFERROR(IF(INDEX(AJ$1:AJ364,MATCH(BT365,BT$1:BT364,0),1)=0,"",INDEX(AJ$1:AJ364,MATCH(BT365,BT$1:BT364,0),1)),"")</f>
        <v/>
      </c>
      <c r="AK365" s="2" t="str">
        <f>IFERROR(IF(INDEX(AK$1:AK364,MATCH(BT365,BT$1:BT364,0),1)=0,"",INDEX(AK$1:AK364,MATCH(BT365,BT$1:BT364,0),1)),"")</f>
        <v/>
      </c>
      <c r="AL365" s="31"/>
      <c r="AM365" s="31"/>
      <c r="AN365" s="2"/>
      <c r="AO365" s="4"/>
      <c r="AP365" s="4"/>
      <c r="AQ365" s="4"/>
      <c r="AR365" s="4"/>
      <c r="AS365" s="4"/>
      <c r="AT365" s="4"/>
      <c r="AU365" s="4"/>
      <c r="AV365" s="4"/>
      <c r="AW365" s="4"/>
      <c r="AY365" s="7"/>
      <c r="AZ365" s="47"/>
      <c r="BA365" s="66"/>
      <c r="BB365" s="66"/>
      <c r="BC365" s="66"/>
      <c r="BD365" s="78"/>
      <c r="BE365" s="66"/>
      <c r="BF365" s="66"/>
      <c r="BG365" s="4"/>
      <c r="BH365" s="69"/>
      <c r="BI365" s="4"/>
      <c r="BJ365" s="4"/>
      <c r="BK365" s="9"/>
      <c r="BL365" s="7"/>
      <c r="BM365" s="7"/>
      <c r="BN365" s="7"/>
      <c r="BO365" s="286"/>
      <c r="BP365" s="22"/>
      <c r="BQ365" s="7" t="str">
        <f t="shared" ca="1" si="86"/>
        <v/>
      </c>
      <c r="BR365" s="75" t="str">
        <f t="shared" si="87"/>
        <v/>
      </c>
      <c r="BS365" s="75" t="str">
        <f t="shared" si="88"/>
        <v/>
      </c>
      <c r="BT365" s="5" t="str">
        <f t="shared" si="89"/>
        <v/>
      </c>
      <c r="BU365" s="79" t="str">
        <f t="shared" si="90"/>
        <v/>
      </c>
      <c r="BV365" s="79" t="str">
        <f t="shared" si="91"/>
        <v/>
      </c>
      <c r="BW365" s="79" t="str">
        <f t="shared" si="92"/>
        <v/>
      </c>
      <c r="CC365" s="4" t="str">
        <f>IF(IFERROR(VLOOKUP(C365,C366:C$1993,1,0),"")="","",COUNTIF(C:C,C365))</f>
        <v/>
      </c>
      <c r="CG365" s="5" t="str">
        <f>IF(B365="","",IF(CC365="",1+(MAX(CG$2:CG364)),""))</f>
        <v/>
      </c>
      <c r="CH365" s="5" t="str">
        <f t="shared" si="93"/>
        <v/>
      </c>
      <c r="CI365" s="5" t="str">
        <f t="shared" si="94"/>
        <v/>
      </c>
      <c r="CJ365" s="14" t="str">
        <f t="shared" si="95"/>
        <v/>
      </c>
      <c r="CK365" s="25"/>
      <c r="CL365" s="15"/>
      <c r="CM365" s="5" t="str">
        <f t="shared" si="98"/>
        <v/>
      </c>
      <c r="CP365" s="5" t="str">
        <f t="shared" si="97"/>
        <v/>
      </c>
      <c r="CQ365" s="5" t="str">
        <f>IF(BT365="","",IFERROR(IF(VLOOKUP(BT365,BT$2:BT364,1,0)=0,"",""),BT365))</f>
        <v/>
      </c>
      <c r="CR365" s="22" t="str">
        <f>IF(CQ365="","",(IFERROR(VLOOKUP(MID(CQ365,1,1),$DI$2:DM$28,3,0),0)+IFERROR(VLOOKUP(MID(CQ365,2,1),DI$2:DM$28,4,0),0)+IFERROR(VLOOKUP(MID(CQ365,3,1),DI$2:DM$28,5,0),0)+(ROW(CQ365)/1000000000000)))</f>
        <v/>
      </c>
      <c r="CT365" s="5">
        <v>364</v>
      </c>
      <c r="CU365" s="5" t="str">
        <f>IFERROR(VLOOKUP(CT365,CP$2:CQ1441,2,0),"")</f>
        <v/>
      </c>
      <c r="DO365" s="5" t="e">
        <f>IF(REPORTE!AH$2="si",IF(C365=VALUE(REPORTE!C$22),IF(SUM(DO366:DO$1993),CONCATENATE(INT(B365),", "),INT(B365)),""),IF(C365=VALUE(REPORTE!C$21),IF(SUM(DO366:DO$1993),CONCATENATE(INT(B365),", "),INT(B365)),""))</f>
        <v>#VALUE!</v>
      </c>
    </row>
    <row r="366" spans="1:119" s="5" customFormat="1" ht="15" customHeight="1" x14ac:dyDescent="0.25">
      <c r="A366" s="4" t="str">
        <f t="shared" ca="1" si="84"/>
        <v/>
      </c>
      <c r="B366" s="6"/>
      <c r="C366" s="8"/>
      <c r="D366" s="1" t="str">
        <f>IFERROR(INDEX('padron cfe'!B:B,MATCH(DATOS!C366,'padron cfe'!A:A,0),1),"")</f>
        <v/>
      </c>
      <c r="E366" s="1"/>
      <c r="F366" s="7"/>
      <c r="G366" s="9" t="s">
        <v>157</v>
      </c>
      <c r="H366" s="5" t="str">
        <f>IF(F366="","",IFERROR(CONCATENATE("PEUA",VLOOKUP(ESTADO,REPORTE!AV$2:AW$33,2,0),DIDTRITO_FORM,CADER_FORM,IFERROR(INDEX(CA:CA,MATCH(DAY(F366),BZ:BZ,0),1),DAY(F366)),IFERROR(INDEX(CA:CA,MATCH(MONTH(F366),BZ:BZ,0),1),MONTH(F366)),YEAR(F366),G366),""))</f>
        <v/>
      </c>
      <c r="I366" s="4"/>
      <c r="J366" s="66"/>
      <c r="K366" s="66"/>
      <c r="L366" s="66"/>
      <c r="M366" s="2" t="str">
        <f>IFERROR(INDEX('padron cfe'!C:C,MATCH(DATOS!C366,'padron cfe'!A:A,0),1),"")</f>
        <v/>
      </c>
      <c r="N366" s="66" t="str">
        <f>IFERROR(IF(BT366="","",IF(INDEX(N$1:N365,MATCH(BT366,BT$1:BT365,0),1)=0,"",INDEX(N$1:N365,MATCH(BT366,BT$1:BT365,0),1))),"")</f>
        <v/>
      </c>
      <c r="O366" s="66" t="str">
        <f>IFERROR(IF(BT366="","",IF(INDEX(O$1:O365,MATCH(BT366,BT$1:BT365,0),1)=0,"",INDEX(O$1:O365,MATCH(BT366,BT$1:BT365,0),1))),"")</f>
        <v/>
      </c>
      <c r="P366" s="4"/>
      <c r="Q366" s="2"/>
      <c r="R366" s="66"/>
      <c r="T366" s="66"/>
      <c r="U366" s="5" t="str">
        <f>IFERROR(IF(INDEX(U$1:U365,MATCH(T366,T$1:T365,0),1)=0,"",INDEX(U$1:U365,MATCH(T366,T$1:T365,0),1)),"")</f>
        <v/>
      </c>
      <c r="V366" s="66"/>
      <c r="W366" s="5" t="str">
        <f>IFERROR(IF(INDEX(W$1:W365,MATCH(V366,V$1:V365,0),1)=0,"",INDEX(W$1:W365,MATCH(V366,V$1:V365,0),1)),"")</f>
        <v/>
      </c>
      <c r="X366" s="2" t="str">
        <f>IFERROR(INDEX('padron cfe'!D:D,MATCH(DATOS!C366,'padron cfe'!A:A,0),1),"")</f>
        <v/>
      </c>
      <c r="Y366" s="4"/>
      <c r="Z366" s="4"/>
      <c r="AA366" s="4"/>
      <c r="AB366" s="4"/>
      <c r="AC366" s="6" t="s">
        <v>157</v>
      </c>
      <c r="AD366" s="4"/>
      <c r="AE366" s="4" t="str">
        <f t="shared" si="85"/>
        <v/>
      </c>
      <c r="AF366" s="4"/>
      <c r="AG366" s="4"/>
      <c r="AH366" s="4"/>
      <c r="AI366" s="2" t="str">
        <f>IFERROR(IF(INDEX(AI$1:AI365,MATCH(BT366,BT$1:BT365,0),1)=0,"",INDEX(AI$1:AI365,MATCH(BT366,BT$1:BT365,0),1)),"")</f>
        <v/>
      </c>
      <c r="AJ366" s="2" t="str">
        <f>IFERROR(IF(INDEX(AJ$1:AJ365,MATCH(BT366,BT$1:BT365,0),1)=0,"",INDEX(AJ$1:AJ365,MATCH(BT366,BT$1:BT365,0),1)),"")</f>
        <v/>
      </c>
      <c r="AK366" s="2" t="str">
        <f>IFERROR(IF(INDEX(AK$1:AK365,MATCH(BT366,BT$1:BT365,0),1)=0,"",INDEX(AK$1:AK365,MATCH(BT366,BT$1:BT365,0),1)),"")</f>
        <v/>
      </c>
      <c r="AL366" s="31"/>
      <c r="AM366" s="31"/>
      <c r="AN366" s="2"/>
      <c r="AO366" s="4"/>
      <c r="AP366" s="4"/>
      <c r="AQ366" s="4"/>
      <c r="AR366" s="4"/>
      <c r="AS366" s="4"/>
      <c r="AT366" s="4"/>
      <c r="AU366" s="4"/>
      <c r="AV366" s="4"/>
      <c r="AW366" s="4"/>
      <c r="AY366" s="7"/>
      <c r="AZ366" s="47"/>
      <c r="BA366" s="66"/>
      <c r="BB366" s="66"/>
      <c r="BC366" s="66"/>
      <c r="BD366" s="78"/>
      <c r="BE366" s="66"/>
      <c r="BF366" s="66"/>
      <c r="BG366" s="4"/>
      <c r="BH366" s="69"/>
      <c r="BI366" s="4"/>
      <c r="BJ366" s="4"/>
      <c r="BK366" s="9" t="s">
        <v>157</v>
      </c>
      <c r="BL366" s="7"/>
      <c r="BM366" s="7"/>
      <c r="BN366" s="7"/>
      <c r="BO366" s="286"/>
      <c r="BP366" s="22"/>
      <c r="BQ366" s="7" t="str">
        <f t="shared" ca="1" si="86"/>
        <v/>
      </c>
      <c r="BR366" s="75" t="str">
        <f t="shared" si="87"/>
        <v/>
      </c>
      <c r="BS366" s="75" t="str">
        <f t="shared" si="88"/>
        <v/>
      </c>
      <c r="BT366" s="5" t="str">
        <f t="shared" si="89"/>
        <v/>
      </c>
      <c r="BU366" s="79" t="str">
        <f t="shared" si="90"/>
        <v/>
      </c>
      <c r="BV366" s="79" t="str">
        <f t="shared" si="91"/>
        <v/>
      </c>
      <c r="BW366" s="79" t="str">
        <f t="shared" si="92"/>
        <v/>
      </c>
      <c r="CC366" s="4" t="str">
        <f>IF(IFERROR(VLOOKUP(C366,C367:C$1993,1,0),"")="","",COUNTIF(C:C,C366))</f>
        <v/>
      </c>
      <c r="CG366" s="5" t="str">
        <f>IF(B366="","",IF(CC366="",1+(MAX(CG$2:CG365)),""))</f>
        <v/>
      </c>
      <c r="CH366" s="5" t="str">
        <f t="shared" si="93"/>
        <v/>
      </c>
      <c r="CI366" s="5" t="str">
        <f t="shared" si="94"/>
        <v/>
      </c>
      <c r="CJ366" s="14" t="str">
        <f t="shared" si="95"/>
        <v/>
      </c>
      <c r="CK366" s="25"/>
      <c r="CL366" s="15"/>
      <c r="CM366" s="5" t="str">
        <f t="shared" si="98"/>
        <v/>
      </c>
      <c r="CP366" s="5" t="str">
        <f t="shared" si="97"/>
        <v/>
      </c>
      <c r="CQ366" s="5" t="str">
        <f>IF(BT366="","",IFERROR(IF(VLOOKUP(BT366,BT$2:BT365,1,0)=0,"",""),BT366))</f>
        <v/>
      </c>
      <c r="CR366" s="22" t="str">
        <f>IF(CQ366="","",(IFERROR(VLOOKUP(MID(CQ366,1,1),$DI$2:DM$28,3,0),0)+IFERROR(VLOOKUP(MID(CQ366,2,1),DI$2:DM$28,4,0),0)+IFERROR(VLOOKUP(MID(CQ366,3,1),DI$2:DM$28,5,0),0)+(ROW(CQ366)/1000000000000)))</f>
        <v/>
      </c>
      <c r="CT366" s="5">
        <v>365</v>
      </c>
      <c r="CU366" s="5" t="str">
        <f>IFERROR(VLOOKUP(CT366,CP$2:CQ1442,2,0),"")</f>
        <v/>
      </c>
      <c r="DO366" s="5" t="e">
        <f>IF(REPORTE!AH$2="si",IF(C366=VALUE(REPORTE!C$22),IF(SUM(DO367:DO$1993),CONCATENATE(INT(B366),", "),INT(B366)),""),IF(C366=VALUE(REPORTE!C$21),IF(SUM(DO367:DO$1993),CONCATENATE(INT(B366),", "),INT(B366)),""))</f>
        <v>#VALUE!</v>
      </c>
    </row>
    <row r="367" spans="1:119" s="5" customFormat="1" ht="15" customHeight="1" x14ac:dyDescent="0.25">
      <c r="A367" s="4" t="str">
        <f t="shared" ca="1" si="84"/>
        <v/>
      </c>
      <c r="B367" s="6"/>
      <c r="C367" s="8"/>
      <c r="D367" s="1" t="str">
        <f>IFERROR(INDEX('padron cfe'!B:B,MATCH(DATOS!C367,'padron cfe'!A:A,0),1),"")</f>
        <v/>
      </c>
      <c r="E367" s="1"/>
      <c r="F367" s="7"/>
      <c r="G367" s="9" t="s">
        <v>157</v>
      </c>
      <c r="H367" s="5" t="str">
        <f>IF(F367="","",IFERROR(CONCATENATE("PEUA",VLOOKUP(ESTADO,REPORTE!AV$2:AW$33,2,0),DIDTRITO_FORM,CADER_FORM,IFERROR(INDEX(CA:CA,MATCH(DAY(F367),BZ:BZ,0),1),DAY(F367)),IFERROR(INDEX(CA:CA,MATCH(MONTH(F367),BZ:BZ,0),1),MONTH(F367)),YEAR(F367),G367),""))</f>
        <v/>
      </c>
      <c r="I367" s="4"/>
      <c r="J367" s="66"/>
      <c r="K367" s="66"/>
      <c r="L367" s="66"/>
      <c r="M367" s="2" t="str">
        <f>IFERROR(INDEX('padron cfe'!C:C,MATCH(DATOS!C367,'padron cfe'!A:A,0),1),"")</f>
        <v/>
      </c>
      <c r="N367" s="66" t="str">
        <f>IFERROR(IF(BT367="","",IF(INDEX(N$1:N366,MATCH(BT367,BT$1:BT366,0),1)=0,"",INDEX(N$1:N366,MATCH(BT367,BT$1:BT366,0),1))),"")</f>
        <v/>
      </c>
      <c r="O367" s="66" t="str">
        <f>IFERROR(IF(BT367="","",IF(INDEX(O$1:O366,MATCH(BT367,BT$1:BT366,0),1)=0,"",INDEX(O$1:O366,MATCH(BT367,BT$1:BT366,0),1))),"")</f>
        <v/>
      </c>
      <c r="P367" s="4"/>
      <c r="Q367" s="2"/>
      <c r="R367" s="66"/>
      <c r="T367" s="66"/>
      <c r="U367" s="5" t="str">
        <f>IFERROR(IF(INDEX(U$1:U366,MATCH(T367,T$1:T366,0),1)=0,"",INDEX(U$1:U366,MATCH(T367,T$1:T366,0),1)),"")</f>
        <v/>
      </c>
      <c r="V367" s="66"/>
      <c r="W367" s="5" t="str">
        <f>IFERROR(IF(INDEX(W$1:W366,MATCH(V367,V$1:V366,0),1)=0,"",INDEX(W$1:W366,MATCH(V367,V$1:V366,0),1)),"")</f>
        <v/>
      </c>
      <c r="X367" s="2" t="str">
        <f>IFERROR(INDEX('padron cfe'!D:D,MATCH(DATOS!C367,'padron cfe'!A:A,0),1),"")</f>
        <v/>
      </c>
      <c r="Y367" s="4"/>
      <c r="Z367" s="4"/>
      <c r="AA367" s="4"/>
      <c r="AB367" s="4"/>
      <c r="AC367" s="6" t="s">
        <v>157</v>
      </c>
      <c r="AD367" s="4"/>
      <c r="AE367" s="4" t="str">
        <f t="shared" si="85"/>
        <v/>
      </c>
      <c r="AF367" s="4"/>
      <c r="AG367" s="4"/>
      <c r="AH367" s="4"/>
      <c r="AI367" s="2" t="str">
        <f>IFERROR(IF(INDEX(AI$1:AI366,MATCH(BT367,BT$1:BT366,0),1)=0,"",INDEX(AI$1:AI366,MATCH(BT367,BT$1:BT366,0),1)),"")</f>
        <v/>
      </c>
      <c r="AJ367" s="2" t="str">
        <f>IFERROR(IF(INDEX(AJ$1:AJ366,MATCH(BT367,BT$1:BT366,0),1)=0,"",INDEX(AJ$1:AJ366,MATCH(BT367,BT$1:BT366,0),1)),"")</f>
        <v/>
      </c>
      <c r="AK367" s="2" t="str">
        <f>IFERROR(IF(INDEX(AK$1:AK366,MATCH(BT367,BT$1:BT366,0),1)=0,"",INDEX(AK$1:AK366,MATCH(BT367,BT$1:BT366,0),1)),"")</f>
        <v/>
      </c>
      <c r="AL367" s="31"/>
      <c r="AM367" s="31"/>
      <c r="AN367" s="2"/>
      <c r="AO367" s="4"/>
      <c r="AP367" s="4"/>
      <c r="AQ367" s="4"/>
      <c r="AR367" s="4"/>
      <c r="AS367" s="4"/>
      <c r="AT367" s="4"/>
      <c r="AU367" s="4"/>
      <c r="AV367" s="4"/>
      <c r="AW367" s="4"/>
      <c r="AY367" s="7"/>
      <c r="AZ367" s="47"/>
      <c r="BA367" s="66"/>
      <c r="BB367" s="66"/>
      <c r="BC367" s="66"/>
      <c r="BD367" s="78"/>
      <c r="BE367" s="66"/>
      <c r="BF367" s="66"/>
      <c r="BG367" s="4"/>
      <c r="BH367" s="69"/>
      <c r="BI367" s="4"/>
      <c r="BJ367" s="4"/>
      <c r="BK367" s="9"/>
      <c r="BL367" s="7"/>
      <c r="BM367" s="7"/>
      <c r="BN367" s="7"/>
      <c r="BO367" s="286"/>
      <c r="BP367" s="22"/>
      <c r="BQ367" s="7" t="str">
        <f t="shared" ca="1" si="86"/>
        <v/>
      </c>
      <c r="BR367" s="75" t="str">
        <f t="shared" si="87"/>
        <v/>
      </c>
      <c r="BS367" s="75" t="str">
        <f t="shared" si="88"/>
        <v/>
      </c>
      <c r="BT367" s="5" t="str">
        <f t="shared" si="89"/>
        <v/>
      </c>
      <c r="BU367" s="79" t="str">
        <f t="shared" si="90"/>
        <v/>
      </c>
      <c r="BV367" s="79" t="str">
        <f t="shared" si="91"/>
        <v/>
      </c>
      <c r="BW367" s="79" t="str">
        <f t="shared" si="92"/>
        <v/>
      </c>
      <c r="CC367" s="4" t="str">
        <f>IF(IFERROR(VLOOKUP(C367,C368:C$1993,1,0),"")="","",COUNTIF(C:C,C367))</f>
        <v/>
      </c>
      <c r="CG367" s="5" t="str">
        <f>IF(B367="","",IF(CC367="",1+(MAX(CG$2:CG366)),""))</f>
        <v/>
      </c>
      <c r="CH367" s="5" t="str">
        <f t="shared" si="93"/>
        <v/>
      </c>
      <c r="CI367" s="5" t="str">
        <f t="shared" si="94"/>
        <v/>
      </c>
      <c r="CJ367" s="14" t="str">
        <f t="shared" si="95"/>
        <v/>
      </c>
      <c r="CK367" s="25"/>
      <c r="CL367" s="15"/>
      <c r="CM367" s="5" t="str">
        <f t="shared" si="98"/>
        <v/>
      </c>
      <c r="CP367" s="5" t="str">
        <f t="shared" si="97"/>
        <v/>
      </c>
      <c r="CQ367" s="5" t="str">
        <f>IF(BT367="","",IFERROR(IF(VLOOKUP(BT367,BT$2:BT366,1,0)=0,"",""),BT367))</f>
        <v/>
      </c>
      <c r="CR367" s="22" t="str">
        <f>IF(CQ367="","",(IFERROR(VLOOKUP(MID(CQ367,1,1),$DI$2:DM$28,3,0),0)+IFERROR(VLOOKUP(MID(CQ367,2,1),DI$2:DM$28,4,0),0)+IFERROR(VLOOKUP(MID(CQ367,3,1),DI$2:DM$28,5,0),0)+(ROW(CQ367)/1000000000000)))</f>
        <v/>
      </c>
      <c r="CT367" s="5">
        <v>366</v>
      </c>
      <c r="CU367" s="5" t="str">
        <f>IFERROR(VLOOKUP(CT367,CP$2:CQ1443,2,0),"")</f>
        <v/>
      </c>
      <c r="DO367" s="5" t="e">
        <f>IF(REPORTE!AH$2="si",IF(C367=VALUE(REPORTE!C$22),IF(SUM(DO368:DO$1993),CONCATENATE(INT(B367),", "),INT(B367)),""),IF(C367=VALUE(REPORTE!C$21),IF(SUM(DO368:DO$1993),CONCATENATE(INT(B367),", "),INT(B367)),""))</f>
        <v>#VALUE!</v>
      </c>
    </row>
    <row r="368" spans="1:119" s="5" customFormat="1" ht="15" customHeight="1" x14ac:dyDescent="0.25">
      <c r="A368" s="4" t="str">
        <f t="shared" ca="1" si="84"/>
        <v/>
      </c>
      <c r="B368" s="6"/>
      <c r="C368" s="8"/>
      <c r="D368" s="1" t="str">
        <f>IFERROR(INDEX('padron cfe'!B:B,MATCH(DATOS!C368,'padron cfe'!A:A,0),1),"")</f>
        <v/>
      </c>
      <c r="E368" s="1"/>
      <c r="F368" s="7"/>
      <c r="G368" s="9" t="s">
        <v>157</v>
      </c>
      <c r="H368" s="5" t="str">
        <f>IF(F368="","",IFERROR(CONCATENATE("PEUA",VLOOKUP(ESTADO,REPORTE!AV$2:AW$33,2,0),DIDTRITO_FORM,CADER_FORM,IFERROR(INDEX(CA:CA,MATCH(DAY(F368),BZ:BZ,0),1),DAY(F368)),IFERROR(INDEX(CA:CA,MATCH(MONTH(F368),BZ:BZ,0),1),MONTH(F368)),YEAR(F368),G368),""))</f>
        <v/>
      </c>
      <c r="I368" s="4"/>
      <c r="J368" s="66"/>
      <c r="K368" s="66"/>
      <c r="L368" s="66"/>
      <c r="M368" s="2" t="str">
        <f>IFERROR(INDEX('padron cfe'!C:C,MATCH(DATOS!C368,'padron cfe'!A:A,0),1),"")</f>
        <v/>
      </c>
      <c r="N368" s="66" t="str">
        <f>IFERROR(IF(BT368="","",IF(INDEX(N$1:N367,MATCH(BT368,BT$1:BT367,0),1)=0,"",INDEX(N$1:N367,MATCH(BT368,BT$1:BT367,0),1))),"")</f>
        <v/>
      </c>
      <c r="O368" s="66" t="str">
        <f>IFERROR(IF(BT368="","",IF(INDEX(O$1:O367,MATCH(BT368,BT$1:BT367,0),1)=0,"",INDEX(O$1:O367,MATCH(BT368,BT$1:BT367,0),1))),"")</f>
        <v/>
      </c>
      <c r="P368" s="4"/>
      <c r="Q368" s="2"/>
      <c r="R368" s="66"/>
      <c r="T368" s="66"/>
      <c r="U368" s="5" t="str">
        <f>IFERROR(IF(INDEX(U$1:U367,MATCH(T368,T$1:T367,0),1)=0,"",INDEX(U$1:U367,MATCH(T368,T$1:T367,0),1)),"")</f>
        <v/>
      </c>
      <c r="V368" s="66"/>
      <c r="W368" s="5" t="str">
        <f>IFERROR(IF(INDEX(W$1:W367,MATCH(V368,V$1:V367,0),1)=0,"",INDEX(W$1:W367,MATCH(V368,V$1:V367,0),1)),"")</f>
        <v/>
      </c>
      <c r="X368" s="2" t="str">
        <f>IFERROR(INDEX('padron cfe'!D:D,MATCH(DATOS!C368,'padron cfe'!A:A,0),1),"")</f>
        <v/>
      </c>
      <c r="Y368" s="4"/>
      <c r="Z368" s="4"/>
      <c r="AA368" s="4"/>
      <c r="AB368" s="4"/>
      <c r="AC368" s="6" t="s">
        <v>157</v>
      </c>
      <c r="AD368" s="4"/>
      <c r="AE368" s="4" t="str">
        <f t="shared" si="85"/>
        <v/>
      </c>
      <c r="AF368" s="4"/>
      <c r="AG368" s="4"/>
      <c r="AH368" s="4"/>
      <c r="AI368" s="2" t="str">
        <f>IFERROR(IF(INDEX(AI$1:AI367,MATCH(BT368,BT$1:BT367,0),1)=0,"",INDEX(AI$1:AI367,MATCH(BT368,BT$1:BT367,0),1)),"")</f>
        <v/>
      </c>
      <c r="AJ368" s="2" t="str">
        <f>IFERROR(IF(INDEX(AJ$1:AJ367,MATCH(BT368,BT$1:BT367,0),1)=0,"",INDEX(AJ$1:AJ367,MATCH(BT368,BT$1:BT367,0),1)),"")</f>
        <v/>
      </c>
      <c r="AK368" s="2" t="str">
        <f>IFERROR(IF(INDEX(AK$1:AK367,MATCH(BT368,BT$1:BT367,0),1)=0,"",INDEX(AK$1:AK367,MATCH(BT368,BT$1:BT367,0),1)),"")</f>
        <v/>
      </c>
      <c r="AL368" s="31"/>
      <c r="AM368" s="31"/>
      <c r="AN368" s="2"/>
      <c r="AO368" s="4"/>
      <c r="AP368" s="4"/>
      <c r="AQ368" s="4"/>
      <c r="AR368" s="4"/>
      <c r="AS368" s="4"/>
      <c r="AT368" s="4"/>
      <c r="AU368" s="4"/>
      <c r="AV368" s="4"/>
      <c r="AW368" s="4"/>
      <c r="AY368" s="7"/>
      <c r="AZ368" s="47"/>
      <c r="BA368" s="66"/>
      <c r="BB368" s="66"/>
      <c r="BC368" s="66"/>
      <c r="BD368" s="78"/>
      <c r="BE368" s="66"/>
      <c r="BF368" s="66"/>
      <c r="BG368" s="4"/>
      <c r="BH368" s="69"/>
      <c r="BI368" s="4"/>
      <c r="BJ368" s="4"/>
      <c r="BK368" s="9" t="s">
        <v>157</v>
      </c>
      <c r="BL368" s="7"/>
      <c r="BM368" s="7"/>
      <c r="BN368" s="7"/>
      <c r="BO368" s="286"/>
      <c r="BP368" s="22"/>
      <c r="BQ368" s="7" t="str">
        <f t="shared" ca="1" si="86"/>
        <v/>
      </c>
      <c r="BR368" s="75" t="str">
        <f t="shared" si="87"/>
        <v/>
      </c>
      <c r="BS368" s="75" t="str">
        <f t="shared" si="88"/>
        <v/>
      </c>
      <c r="BT368" s="5" t="str">
        <f t="shared" si="89"/>
        <v/>
      </c>
      <c r="BU368" s="79" t="str">
        <f t="shared" si="90"/>
        <v/>
      </c>
      <c r="BV368" s="79" t="str">
        <f t="shared" si="91"/>
        <v/>
      </c>
      <c r="BW368" s="79" t="str">
        <f t="shared" si="92"/>
        <v/>
      </c>
      <c r="CC368" s="4" t="str">
        <f>IF(IFERROR(VLOOKUP(C368,C369:C$1993,1,0),"")="","",COUNTIF(C:C,C368))</f>
        <v/>
      </c>
      <c r="CG368" s="5" t="str">
        <f>IF(B368="","",IF(CC368="",1+(MAX(CG$2:CG367)),""))</f>
        <v/>
      </c>
      <c r="CH368" s="5" t="str">
        <f t="shared" si="93"/>
        <v/>
      </c>
      <c r="CI368" s="5" t="str">
        <f t="shared" si="94"/>
        <v/>
      </c>
      <c r="CJ368" s="14" t="str">
        <f t="shared" si="95"/>
        <v/>
      </c>
      <c r="CK368" s="25"/>
      <c r="CL368" s="15"/>
      <c r="CM368" s="5" t="str">
        <f t="shared" si="98"/>
        <v/>
      </c>
      <c r="CP368" s="5" t="str">
        <f t="shared" si="97"/>
        <v/>
      </c>
      <c r="CQ368" s="5" t="str">
        <f>IF(BT368="","",IFERROR(IF(VLOOKUP(BT368,BT$2:BT367,1,0)=0,"",""),BT368))</f>
        <v/>
      </c>
      <c r="CR368" s="22" t="str">
        <f>IF(CQ368="","",(IFERROR(VLOOKUP(MID(CQ368,1,1),$DI$2:DM$28,3,0),0)+IFERROR(VLOOKUP(MID(CQ368,2,1),DI$2:DM$28,4,0),0)+IFERROR(VLOOKUP(MID(CQ368,3,1),DI$2:DM$28,5,0),0)+(ROW(CQ368)/1000000000000)))</f>
        <v/>
      </c>
      <c r="CT368" s="5">
        <v>367</v>
      </c>
      <c r="CU368" s="5" t="str">
        <f>IFERROR(VLOOKUP(CT368,CP$2:CQ1444,2,0),"")</f>
        <v/>
      </c>
      <c r="DO368" s="5" t="e">
        <f>IF(REPORTE!AH$2="si",IF(C368=VALUE(REPORTE!C$22),IF(SUM(DO369:DO$1993),CONCATENATE(INT(B368),", "),INT(B368)),""),IF(C368=VALUE(REPORTE!C$21),IF(SUM(DO369:DO$1993),CONCATENATE(INT(B368),", "),INT(B368)),""))</f>
        <v>#VALUE!</v>
      </c>
    </row>
    <row r="369" spans="1:120" s="5" customFormat="1" ht="15" customHeight="1" x14ac:dyDescent="0.25">
      <c r="A369" s="4" t="str">
        <f t="shared" ca="1" si="84"/>
        <v/>
      </c>
      <c r="B369" s="6"/>
      <c r="C369" s="8"/>
      <c r="D369" s="1" t="str">
        <f>IFERROR(INDEX('padron cfe'!B:B,MATCH(DATOS!C369,'padron cfe'!A:A,0),1),"")</f>
        <v/>
      </c>
      <c r="E369" s="1"/>
      <c r="F369" s="7"/>
      <c r="G369" s="9" t="s">
        <v>157</v>
      </c>
      <c r="H369" s="5" t="str">
        <f>IF(F369="","",IFERROR(CONCATENATE("PEUA",VLOOKUP(ESTADO,REPORTE!AV$2:AW$33,2,0),DIDTRITO_FORM,CADER_FORM,IFERROR(INDEX(CA:CA,MATCH(DAY(F369),BZ:BZ,0),1),DAY(F369)),IFERROR(INDEX(CA:CA,MATCH(MONTH(F369),BZ:BZ,0),1),MONTH(F369)),YEAR(F369),G369),""))</f>
        <v/>
      </c>
      <c r="I369" s="4"/>
      <c r="J369" s="66"/>
      <c r="K369" s="66"/>
      <c r="L369" s="66"/>
      <c r="M369" s="2" t="str">
        <f>IFERROR(INDEX('padron cfe'!C:C,MATCH(DATOS!C369,'padron cfe'!A:A,0),1),"")</f>
        <v/>
      </c>
      <c r="N369" s="66" t="str">
        <f>IFERROR(IF(BT369="","",IF(INDEX(N$1:N368,MATCH(BT369,BT$1:BT368,0),1)=0,"",INDEX(N$1:N368,MATCH(BT369,BT$1:BT368,0),1))),"")</f>
        <v/>
      </c>
      <c r="O369" s="66" t="str">
        <f>IFERROR(IF(BT369="","",IF(INDEX(O$1:O368,MATCH(BT369,BT$1:BT368,0),1)=0,"",INDEX(O$1:O368,MATCH(BT369,BT$1:BT368,0),1))),"")</f>
        <v/>
      </c>
      <c r="P369" s="4"/>
      <c r="Q369" s="2"/>
      <c r="R369" s="66"/>
      <c r="T369" s="66"/>
      <c r="U369" s="5" t="str">
        <f>IFERROR(IF(INDEX(U$1:U368,MATCH(T369,T$1:T368,0),1)=0,"",INDEX(U$1:U368,MATCH(T369,T$1:T368,0),1)),"")</f>
        <v/>
      </c>
      <c r="V369" s="66"/>
      <c r="W369" s="5" t="str">
        <f>IFERROR(IF(INDEX(W$1:W368,MATCH(V369,V$1:V368,0),1)=0,"",INDEX(W$1:W368,MATCH(V369,V$1:V368,0),1)),"")</f>
        <v/>
      </c>
      <c r="X369" s="2" t="str">
        <f>IFERROR(INDEX('padron cfe'!D:D,MATCH(DATOS!C369,'padron cfe'!A:A,0),1),"")</f>
        <v/>
      </c>
      <c r="Y369" s="4"/>
      <c r="Z369" s="4"/>
      <c r="AA369" s="4"/>
      <c r="AB369" s="4"/>
      <c r="AC369" s="6" t="s">
        <v>157</v>
      </c>
      <c r="AD369" s="4"/>
      <c r="AE369" s="4" t="str">
        <f t="shared" si="85"/>
        <v/>
      </c>
      <c r="AF369" s="4"/>
      <c r="AG369" s="4"/>
      <c r="AH369" s="4"/>
      <c r="AI369" s="2" t="str">
        <f>IFERROR(IF(INDEX(AI$1:AI368,MATCH(BT369,BT$1:BT368,0),1)=0,"",INDEX(AI$1:AI368,MATCH(BT369,BT$1:BT368,0),1)),"")</f>
        <v/>
      </c>
      <c r="AJ369" s="2" t="str">
        <f>IFERROR(IF(INDEX(AJ$1:AJ368,MATCH(BT369,BT$1:BT368,0),1)=0,"",INDEX(AJ$1:AJ368,MATCH(BT369,BT$1:BT368,0),1)),"")</f>
        <v/>
      </c>
      <c r="AK369" s="2" t="str">
        <f>IFERROR(IF(INDEX(AK$1:AK368,MATCH(BT369,BT$1:BT368,0),1)=0,"",INDEX(AK$1:AK368,MATCH(BT369,BT$1:BT368,0),1)),"")</f>
        <v/>
      </c>
      <c r="AL369" s="31"/>
      <c r="AM369" s="31"/>
      <c r="AN369" s="2"/>
      <c r="AO369" s="4"/>
      <c r="AP369" s="4"/>
      <c r="AQ369" s="4"/>
      <c r="AR369" s="4"/>
      <c r="AS369" s="4"/>
      <c r="AT369" s="4"/>
      <c r="AU369" s="4"/>
      <c r="AV369" s="4"/>
      <c r="AW369" s="4"/>
      <c r="AY369" s="7"/>
      <c r="AZ369" s="47"/>
      <c r="BA369" s="66"/>
      <c r="BB369" s="66"/>
      <c r="BC369" s="66"/>
      <c r="BD369" s="78"/>
      <c r="BE369" s="66"/>
      <c r="BF369" s="66"/>
      <c r="BG369" s="4"/>
      <c r="BH369" s="69"/>
      <c r="BI369" s="4"/>
      <c r="BJ369" s="4"/>
      <c r="BK369" s="9"/>
      <c r="BL369" s="7"/>
      <c r="BM369" s="7"/>
      <c r="BN369" s="7"/>
      <c r="BO369" s="286"/>
      <c r="BP369" s="22"/>
      <c r="BQ369" s="7" t="str">
        <f t="shared" ca="1" si="86"/>
        <v/>
      </c>
      <c r="BR369" s="75" t="str">
        <f t="shared" si="87"/>
        <v/>
      </c>
      <c r="BS369" s="75" t="str">
        <f t="shared" si="88"/>
        <v/>
      </c>
      <c r="BT369" s="5" t="str">
        <f t="shared" si="89"/>
        <v/>
      </c>
      <c r="BU369" s="79" t="str">
        <f t="shared" si="90"/>
        <v/>
      </c>
      <c r="BV369" s="79" t="str">
        <f t="shared" si="91"/>
        <v/>
      </c>
      <c r="BW369" s="79" t="str">
        <f t="shared" si="92"/>
        <v/>
      </c>
      <c r="CC369" s="4" t="str">
        <f>IF(IFERROR(VLOOKUP(C369,C370:C$1993,1,0),"")="","",COUNTIF(C:C,C369))</f>
        <v/>
      </c>
      <c r="CG369" s="5" t="str">
        <f>IF(B369="","",IF(CC369="",1+(MAX(CG$2:CG368)),""))</f>
        <v/>
      </c>
      <c r="CH369" s="5" t="str">
        <f t="shared" si="93"/>
        <v/>
      </c>
      <c r="CI369" s="5" t="str">
        <f t="shared" si="94"/>
        <v/>
      </c>
      <c r="CJ369" s="14" t="str">
        <f t="shared" si="95"/>
        <v/>
      </c>
      <c r="CK369" s="25"/>
      <c r="CL369" s="15"/>
      <c r="CM369" s="5" t="str">
        <f t="shared" si="98"/>
        <v/>
      </c>
      <c r="CP369" s="5" t="str">
        <f t="shared" si="97"/>
        <v/>
      </c>
      <c r="CQ369" s="5" t="str">
        <f>IF(BT369="","",IFERROR(IF(VLOOKUP(BT369,BT$2:BT368,1,0)=0,"",""),BT369))</f>
        <v/>
      </c>
      <c r="CR369" s="22" t="str">
        <f>IF(CQ369="","",(IFERROR(VLOOKUP(MID(CQ369,1,1),$DI$2:DM$28,3,0),0)+IFERROR(VLOOKUP(MID(CQ369,2,1),DI$2:DM$28,4,0),0)+IFERROR(VLOOKUP(MID(CQ369,3,1),DI$2:DM$28,5,0),0)+(ROW(CQ369)/1000000000000)))</f>
        <v/>
      </c>
      <c r="CT369" s="5">
        <v>368</v>
      </c>
      <c r="CU369" s="5" t="str">
        <f>IFERROR(VLOOKUP(CT369,CP$2:CQ1445,2,0),"")</f>
        <v/>
      </c>
      <c r="DO369" s="5" t="e">
        <f>IF(REPORTE!AH$2="si",IF(C369=VALUE(REPORTE!C$22),IF(SUM(DO370:DO$1993),CONCATENATE(INT(B369),", "),INT(B369)),""),IF(C369=VALUE(REPORTE!C$21),IF(SUM(DO370:DO$1993),CONCATENATE(INT(B369),", "),INT(B369)),""))</f>
        <v>#VALUE!</v>
      </c>
    </row>
    <row r="370" spans="1:120" s="5" customFormat="1" ht="15" customHeight="1" x14ac:dyDescent="0.25">
      <c r="A370" s="4" t="str">
        <f t="shared" ca="1" si="84"/>
        <v/>
      </c>
      <c r="B370" s="6"/>
      <c r="C370" s="8"/>
      <c r="D370" s="1" t="str">
        <f>IFERROR(INDEX('padron cfe'!B:B,MATCH(DATOS!C370,'padron cfe'!A:A,0),1),"")</f>
        <v/>
      </c>
      <c r="E370" s="1"/>
      <c r="F370" s="7"/>
      <c r="G370" s="9" t="s">
        <v>157</v>
      </c>
      <c r="H370" s="5" t="str">
        <f>IF(F370="","",IFERROR(CONCATENATE("PEUA",VLOOKUP(ESTADO,REPORTE!AV$2:AW$33,2,0),DIDTRITO_FORM,CADER_FORM,IFERROR(INDEX(CA:CA,MATCH(DAY(F370),BZ:BZ,0),1),DAY(F370)),IFERROR(INDEX(CA:CA,MATCH(MONTH(F370),BZ:BZ,0),1),MONTH(F370)),YEAR(F370),G370),""))</f>
        <v/>
      </c>
      <c r="I370" s="4"/>
      <c r="J370" s="66"/>
      <c r="K370" s="66"/>
      <c r="L370" s="66"/>
      <c r="M370" s="2" t="str">
        <f>IFERROR(INDEX('padron cfe'!C:C,MATCH(DATOS!C370,'padron cfe'!A:A,0),1),"")</f>
        <v/>
      </c>
      <c r="N370" s="66" t="str">
        <f>IFERROR(IF(BT370="","",IF(INDEX(N$1:N369,MATCH(BT370,BT$1:BT369,0),1)=0,"",INDEX(N$1:N369,MATCH(BT370,BT$1:BT369,0),1))),"")</f>
        <v/>
      </c>
      <c r="O370" s="66" t="str">
        <f>IFERROR(IF(BT370="","",IF(INDEX(O$1:O369,MATCH(BT370,BT$1:BT369,0),1)=0,"",INDEX(O$1:O369,MATCH(BT370,BT$1:BT369,0),1))),"")</f>
        <v/>
      </c>
      <c r="P370" s="4"/>
      <c r="Q370" s="2"/>
      <c r="R370" s="66"/>
      <c r="T370" s="66"/>
      <c r="U370" s="5" t="str">
        <f>IFERROR(IF(INDEX(U$1:U369,MATCH(T370,T$1:T369,0),1)=0,"",INDEX(U$1:U369,MATCH(T370,T$1:T369,0),1)),"")</f>
        <v/>
      </c>
      <c r="V370" s="66"/>
      <c r="W370" s="5" t="str">
        <f>IFERROR(IF(INDEX(W$1:W369,MATCH(V370,V$1:V369,0),1)=0,"",INDEX(W$1:W369,MATCH(V370,V$1:V369,0),1)),"")</f>
        <v/>
      </c>
      <c r="X370" s="2" t="str">
        <f>IFERROR(INDEX('padron cfe'!D:D,MATCH(DATOS!C370,'padron cfe'!A:A,0),1),"")</f>
        <v/>
      </c>
      <c r="Y370" s="4"/>
      <c r="Z370" s="4"/>
      <c r="AA370" s="4"/>
      <c r="AB370" s="4"/>
      <c r="AC370" s="6" t="s">
        <v>157</v>
      </c>
      <c r="AD370" s="4"/>
      <c r="AE370" s="4" t="str">
        <f t="shared" si="85"/>
        <v/>
      </c>
      <c r="AF370" s="4"/>
      <c r="AG370" s="4"/>
      <c r="AH370" s="4"/>
      <c r="AI370" s="2" t="str">
        <f>IFERROR(IF(INDEX(AI$1:AI369,MATCH(BT370,BT$1:BT369,0),1)=0,"",INDEX(AI$1:AI369,MATCH(BT370,BT$1:BT369,0),1)),"")</f>
        <v/>
      </c>
      <c r="AJ370" s="2" t="str">
        <f>IFERROR(IF(INDEX(AJ$1:AJ369,MATCH(BT370,BT$1:BT369,0),1)=0,"",INDEX(AJ$1:AJ369,MATCH(BT370,BT$1:BT369,0),1)),"")</f>
        <v/>
      </c>
      <c r="AK370" s="2" t="str">
        <f>IFERROR(IF(INDEX(AK$1:AK369,MATCH(BT370,BT$1:BT369,0),1)=0,"",INDEX(AK$1:AK369,MATCH(BT370,BT$1:BT369,0),1)),"")</f>
        <v/>
      </c>
      <c r="AL370" s="31"/>
      <c r="AM370" s="31"/>
      <c r="AN370" s="2"/>
      <c r="AO370" s="4"/>
      <c r="AP370" s="4"/>
      <c r="AQ370" s="4"/>
      <c r="AR370" s="4"/>
      <c r="AS370" s="4"/>
      <c r="AT370" s="4"/>
      <c r="AU370" s="4"/>
      <c r="AV370" s="4"/>
      <c r="AW370" s="4"/>
      <c r="AY370" s="7"/>
      <c r="AZ370" s="47"/>
      <c r="BA370" s="66"/>
      <c r="BB370" s="66"/>
      <c r="BC370" s="66"/>
      <c r="BD370" s="78"/>
      <c r="BE370" s="66"/>
      <c r="BF370" s="66"/>
      <c r="BG370" s="4"/>
      <c r="BH370" s="69"/>
      <c r="BI370" s="4"/>
      <c r="BJ370" s="4"/>
      <c r="BK370" s="9" t="s">
        <v>157</v>
      </c>
      <c r="BL370" s="7"/>
      <c r="BM370" s="7"/>
      <c r="BN370" s="7"/>
      <c r="BO370" s="286"/>
      <c r="BP370" s="22"/>
      <c r="BQ370" s="7" t="str">
        <f t="shared" ca="1" si="86"/>
        <v/>
      </c>
      <c r="BR370" s="75" t="str">
        <f t="shared" si="87"/>
        <v/>
      </c>
      <c r="BS370" s="75" t="str">
        <f t="shared" si="88"/>
        <v/>
      </c>
      <c r="BT370" s="5" t="str">
        <f t="shared" si="89"/>
        <v/>
      </c>
      <c r="BU370" s="79" t="str">
        <f t="shared" si="90"/>
        <v/>
      </c>
      <c r="BV370" s="79" t="str">
        <f t="shared" si="91"/>
        <v/>
      </c>
      <c r="BW370" s="79" t="str">
        <f t="shared" si="92"/>
        <v/>
      </c>
      <c r="CC370" s="4" t="str">
        <f>IF(IFERROR(VLOOKUP(C370,C371:C$1993,1,0),"")="","",COUNTIF(C:C,C370))</f>
        <v/>
      </c>
      <c r="CG370" s="5" t="str">
        <f>IF(B370="","",IF(CC370="",1+(MAX(CG$2:CG369)),""))</f>
        <v/>
      </c>
      <c r="CH370" s="5" t="str">
        <f t="shared" si="93"/>
        <v/>
      </c>
      <c r="CI370" s="5" t="str">
        <f t="shared" si="94"/>
        <v/>
      </c>
      <c r="CJ370" s="14" t="str">
        <f t="shared" si="95"/>
        <v/>
      </c>
      <c r="CK370" s="25"/>
      <c r="CL370" s="15"/>
      <c r="CM370" s="5" t="str">
        <f t="shared" si="98"/>
        <v/>
      </c>
      <c r="CP370" s="5" t="str">
        <f t="shared" si="97"/>
        <v/>
      </c>
      <c r="CQ370" s="5" t="str">
        <f>IF(BT370="","",IFERROR(IF(VLOOKUP(BT370,BT$2:BT369,1,0)=0,"",""),BT370))</f>
        <v/>
      </c>
      <c r="CR370" s="22" t="str">
        <f>IF(CQ370="","",(IFERROR(VLOOKUP(MID(CQ370,1,1),$DI$2:DM$28,3,0),0)+IFERROR(VLOOKUP(MID(CQ370,2,1),DI$2:DM$28,4,0),0)+IFERROR(VLOOKUP(MID(CQ370,3,1),DI$2:DM$28,5,0),0)+(ROW(CQ370)/1000000000000)))</f>
        <v/>
      </c>
      <c r="CT370" s="5">
        <v>369</v>
      </c>
      <c r="CU370" s="5" t="str">
        <f>IFERROR(VLOOKUP(CT370,CP$2:CQ1446,2,0),"")</f>
        <v/>
      </c>
      <c r="DO370" s="5" t="e">
        <f>IF(REPORTE!AH$2="si",IF(C370=VALUE(REPORTE!C$22),IF(SUM(DO371:DO$1993),CONCATENATE(INT(B370),", "),INT(B370)),""),IF(C370=VALUE(REPORTE!C$21),IF(SUM(DO371:DO$1993),CONCATENATE(INT(B370),", "),INT(B370)),""))</f>
        <v>#VALUE!</v>
      </c>
    </row>
    <row r="371" spans="1:120" s="5" customFormat="1" ht="15" customHeight="1" x14ac:dyDescent="0.25">
      <c r="A371" s="4" t="str">
        <f t="shared" ca="1" si="84"/>
        <v/>
      </c>
      <c r="B371" s="6"/>
      <c r="C371" s="8"/>
      <c r="D371" s="1" t="str">
        <f>IFERROR(INDEX('padron cfe'!B:B,MATCH(DATOS!C371,'padron cfe'!A:A,0),1),"")</f>
        <v/>
      </c>
      <c r="E371" s="1"/>
      <c r="F371" s="7"/>
      <c r="G371" s="9" t="s">
        <v>157</v>
      </c>
      <c r="H371" s="5" t="str">
        <f>IF(F371="","",IFERROR(CONCATENATE("PEUA",VLOOKUP(ESTADO,REPORTE!AV$2:AW$33,2,0),DIDTRITO_FORM,CADER_FORM,IFERROR(INDEX(CA:CA,MATCH(DAY(F371),BZ:BZ,0),1),DAY(F371)),IFERROR(INDEX(CA:CA,MATCH(MONTH(F371),BZ:BZ,0),1),MONTH(F371)),YEAR(F371),G371),""))</f>
        <v/>
      </c>
      <c r="I371" s="4"/>
      <c r="J371" s="66"/>
      <c r="K371" s="66"/>
      <c r="L371" s="66"/>
      <c r="M371" s="2" t="str">
        <f>IFERROR(INDEX('padron cfe'!C:C,MATCH(DATOS!C371,'padron cfe'!A:A,0),1),"")</f>
        <v/>
      </c>
      <c r="N371" s="66" t="str">
        <f>IFERROR(IF(BT371="","",IF(INDEX(N$1:N370,MATCH(BT371,BT$1:BT370,0),1)=0,"",INDEX(N$1:N370,MATCH(BT371,BT$1:BT370,0),1))),"")</f>
        <v/>
      </c>
      <c r="O371" s="66" t="str">
        <f>IFERROR(IF(BT371="","",IF(INDEX(O$1:O370,MATCH(BT371,BT$1:BT370,0),1)=0,"",INDEX(O$1:O370,MATCH(BT371,BT$1:BT370,0),1))),"")</f>
        <v/>
      </c>
      <c r="P371" s="4"/>
      <c r="Q371" s="2"/>
      <c r="R371" s="66"/>
      <c r="T371" s="66"/>
      <c r="U371" s="5" t="str">
        <f>IFERROR(IF(INDEX(U$1:U370,MATCH(T371,T$1:T370,0),1)=0,"",INDEX(U$1:U370,MATCH(T371,T$1:T370,0),1)),"")</f>
        <v/>
      </c>
      <c r="V371" s="66"/>
      <c r="W371" s="5" t="str">
        <f>IFERROR(IF(INDEX(W$1:W370,MATCH(V371,V$1:V370,0),1)=0,"",INDEX(W$1:W370,MATCH(V371,V$1:V370,0),1)),"")</f>
        <v/>
      </c>
      <c r="X371" s="2" t="str">
        <f>IFERROR(INDEX('padron cfe'!D:D,MATCH(DATOS!C371,'padron cfe'!A:A,0),1),"")</f>
        <v/>
      </c>
      <c r="Y371" s="4"/>
      <c r="Z371" s="4"/>
      <c r="AA371" s="4"/>
      <c r="AB371" s="4"/>
      <c r="AC371" s="6" t="s">
        <v>157</v>
      </c>
      <c r="AD371" s="4"/>
      <c r="AE371" s="4" t="str">
        <f t="shared" si="85"/>
        <v/>
      </c>
      <c r="AF371" s="4"/>
      <c r="AG371" s="4"/>
      <c r="AH371" s="4"/>
      <c r="AI371" s="2" t="str">
        <f>IFERROR(IF(INDEX(AI$1:AI370,MATCH(BT371,BT$1:BT370,0),1)=0,"",INDEX(AI$1:AI370,MATCH(BT371,BT$1:BT370,0),1)),"")</f>
        <v/>
      </c>
      <c r="AJ371" s="2" t="str">
        <f>IFERROR(IF(INDEX(AJ$1:AJ370,MATCH(BT371,BT$1:BT370,0),1)=0,"",INDEX(AJ$1:AJ370,MATCH(BT371,BT$1:BT370,0),1)),"")</f>
        <v/>
      </c>
      <c r="AK371" s="2" t="str">
        <f>IFERROR(IF(INDEX(AK$1:AK370,MATCH(BT371,BT$1:BT370,0),1)=0,"",INDEX(AK$1:AK370,MATCH(BT371,BT$1:BT370,0),1)),"")</f>
        <v/>
      </c>
      <c r="AL371" s="31"/>
      <c r="AM371" s="31"/>
      <c r="AN371" s="2"/>
      <c r="AO371" s="4"/>
      <c r="AP371" s="4"/>
      <c r="AQ371" s="4"/>
      <c r="AR371" s="4"/>
      <c r="AS371" s="4"/>
      <c r="AT371" s="4"/>
      <c r="AU371" s="4"/>
      <c r="AV371" s="4"/>
      <c r="AW371" s="4"/>
      <c r="AY371" s="7"/>
      <c r="AZ371" s="47"/>
      <c r="BA371" s="66"/>
      <c r="BB371" s="66"/>
      <c r="BC371" s="66"/>
      <c r="BD371" s="78"/>
      <c r="BE371" s="66"/>
      <c r="BF371" s="66"/>
      <c r="BG371" s="4"/>
      <c r="BH371" s="69"/>
      <c r="BI371" s="4"/>
      <c r="BJ371" s="4"/>
      <c r="BK371" s="9"/>
      <c r="BL371" s="7"/>
      <c r="BM371" s="7"/>
      <c r="BN371" s="7"/>
      <c r="BO371" s="286"/>
      <c r="BP371" s="22"/>
      <c r="BQ371" s="7" t="str">
        <f t="shared" ca="1" si="86"/>
        <v/>
      </c>
      <c r="BR371" s="75" t="str">
        <f t="shared" si="87"/>
        <v/>
      </c>
      <c r="BS371" s="75" t="str">
        <f t="shared" si="88"/>
        <v/>
      </c>
      <c r="BT371" s="5" t="str">
        <f t="shared" si="89"/>
        <v/>
      </c>
      <c r="BU371" s="79" t="str">
        <f t="shared" si="90"/>
        <v/>
      </c>
      <c r="BV371" s="79" t="str">
        <f t="shared" si="91"/>
        <v/>
      </c>
      <c r="BW371" s="79" t="str">
        <f t="shared" si="92"/>
        <v/>
      </c>
      <c r="CC371" s="4" t="str">
        <f>IF(IFERROR(VLOOKUP(C371,C372:C$1993,1,0),"")="","",COUNTIF(C:C,C371))</f>
        <v/>
      </c>
      <c r="CG371" s="5" t="str">
        <f>IF(B371="","",IF(CC371="",1+(MAX(CG$2:CG370)),""))</f>
        <v/>
      </c>
      <c r="CH371" s="5" t="str">
        <f t="shared" si="93"/>
        <v/>
      </c>
      <c r="CI371" s="5" t="str">
        <f t="shared" si="94"/>
        <v/>
      </c>
      <c r="CJ371" s="14" t="str">
        <f t="shared" si="95"/>
        <v/>
      </c>
      <c r="CK371" s="25"/>
      <c r="CL371" s="15"/>
      <c r="CM371" s="5" t="str">
        <f t="shared" si="98"/>
        <v/>
      </c>
      <c r="CP371" s="5" t="str">
        <f t="shared" si="97"/>
        <v/>
      </c>
      <c r="CQ371" s="5" t="str">
        <f>IF(BT371="","",IFERROR(IF(VLOOKUP(BT371,BT$2:BT370,1,0)=0,"",""),BT371))</f>
        <v/>
      </c>
      <c r="CR371" s="22" t="str">
        <f>IF(CQ371="","",(IFERROR(VLOOKUP(MID(CQ371,1,1),$DI$2:DM$28,3,0),0)+IFERROR(VLOOKUP(MID(CQ371,2,1),DI$2:DM$28,4,0),0)+IFERROR(VLOOKUP(MID(CQ371,3,1),DI$2:DM$28,5,0),0)+(ROW(CQ371)/1000000000000)))</f>
        <v/>
      </c>
      <c r="CT371" s="5">
        <v>370</v>
      </c>
      <c r="CU371" s="5" t="str">
        <f>IFERROR(VLOOKUP(CT371,CP$2:CQ1447,2,0),"")</f>
        <v/>
      </c>
      <c r="DO371" s="5" t="e">
        <f>IF(REPORTE!AH$2="si",IF(C371=VALUE(REPORTE!C$22),IF(SUM(DO372:DO$1993),CONCATENATE(INT(B371),", "),INT(B371)),""),IF(C371=VALUE(REPORTE!C$21),IF(SUM(DO372:DO$1993),CONCATENATE(INT(B371),", "),INT(B371)),""))</f>
        <v>#VALUE!</v>
      </c>
    </row>
    <row r="372" spans="1:120" s="5" customFormat="1" ht="15" customHeight="1" x14ac:dyDescent="0.25">
      <c r="A372" s="4" t="str">
        <f t="shared" ca="1" si="84"/>
        <v/>
      </c>
      <c r="B372" s="6"/>
      <c r="C372" s="8"/>
      <c r="D372" s="1" t="str">
        <f>IFERROR(INDEX('padron cfe'!B:B,MATCH(DATOS!C372,'padron cfe'!A:A,0),1),"")</f>
        <v/>
      </c>
      <c r="E372" s="1"/>
      <c r="F372" s="7"/>
      <c r="G372" s="9" t="s">
        <v>157</v>
      </c>
      <c r="H372" s="5" t="str">
        <f>IF(F372="","",IFERROR(CONCATENATE("PEUA",VLOOKUP(ESTADO,REPORTE!AV$2:AW$33,2,0),DIDTRITO_FORM,CADER_FORM,IFERROR(INDEX(CA:CA,MATCH(DAY(F372),BZ:BZ,0),1),DAY(F372)),IFERROR(INDEX(CA:CA,MATCH(MONTH(F372),BZ:BZ,0),1),MONTH(F372)),YEAR(F372),G372),""))</f>
        <v/>
      </c>
      <c r="I372" s="4"/>
      <c r="J372" s="66"/>
      <c r="K372" s="66"/>
      <c r="L372" s="66"/>
      <c r="M372" s="2" t="str">
        <f>IFERROR(INDEX('padron cfe'!C:C,MATCH(DATOS!C372,'padron cfe'!A:A,0),1),"")</f>
        <v/>
      </c>
      <c r="N372" s="66" t="str">
        <f>IFERROR(IF(BT372="","",IF(INDEX(N$1:N371,MATCH(BT372,BT$1:BT371,0),1)=0,"",INDEX(N$1:N371,MATCH(BT372,BT$1:BT371,0),1))),"")</f>
        <v/>
      </c>
      <c r="O372" s="66" t="str">
        <f>IFERROR(IF(BT372="","",IF(INDEX(O$1:O371,MATCH(BT372,BT$1:BT371,0),1)=0,"",INDEX(O$1:O371,MATCH(BT372,BT$1:BT371,0),1))),"")</f>
        <v/>
      </c>
      <c r="P372" s="4"/>
      <c r="Q372" s="2"/>
      <c r="R372" s="66"/>
      <c r="T372" s="66"/>
      <c r="U372" s="5" t="str">
        <f>IFERROR(IF(INDEX(U$1:U371,MATCH(T372,T$1:T371,0),1)=0,"",INDEX(U$1:U371,MATCH(T372,T$1:T371,0),1)),"")</f>
        <v/>
      </c>
      <c r="V372" s="66"/>
      <c r="W372" s="5" t="str">
        <f>IFERROR(IF(INDEX(W$1:W371,MATCH(V372,V$1:V371,0),1)=0,"",INDEX(W$1:W371,MATCH(V372,V$1:V371,0),1)),"")</f>
        <v/>
      </c>
      <c r="X372" s="2" t="str">
        <f>IFERROR(INDEX('padron cfe'!D:D,MATCH(DATOS!C372,'padron cfe'!A:A,0),1),"")</f>
        <v/>
      </c>
      <c r="Y372" s="4"/>
      <c r="Z372" s="4"/>
      <c r="AA372" s="4"/>
      <c r="AB372" s="4"/>
      <c r="AC372" s="6" t="s">
        <v>157</v>
      </c>
      <c r="AD372" s="4"/>
      <c r="AE372" s="4" t="str">
        <f t="shared" si="85"/>
        <v/>
      </c>
      <c r="AF372" s="4"/>
      <c r="AG372" s="4"/>
      <c r="AH372" s="4"/>
      <c r="AI372" s="2" t="str">
        <f>IFERROR(IF(INDEX(AI$1:AI371,MATCH(BT372,BT$1:BT371,0),1)=0,"",INDEX(AI$1:AI371,MATCH(BT372,BT$1:BT371,0),1)),"")</f>
        <v/>
      </c>
      <c r="AJ372" s="2" t="str">
        <f>IFERROR(IF(INDEX(AJ$1:AJ371,MATCH(BT372,BT$1:BT371,0),1)=0,"",INDEX(AJ$1:AJ371,MATCH(BT372,BT$1:BT371,0),1)),"")</f>
        <v/>
      </c>
      <c r="AK372" s="2" t="str">
        <f>IFERROR(IF(INDEX(AK$1:AK371,MATCH(BT372,BT$1:BT371,0),1)=0,"",INDEX(AK$1:AK371,MATCH(BT372,BT$1:BT371,0),1)),"")</f>
        <v/>
      </c>
      <c r="AL372" s="31"/>
      <c r="AM372" s="31"/>
      <c r="AN372" s="2"/>
      <c r="AO372" s="4"/>
      <c r="AP372" s="4"/>
      <c r="AQ372" s="4"/>
      <c r="AR372" s="4"/>
      <c r="AS372" s="4"/>
      <c r="AT372" s="4"/>
      <c r="AU372" s="4"/>
      <c r="AV372" s="4"/>
      <c r="AW372" s="4"/>
      <c r="AY372" s="7"/>
      <c r="AZ372" s="47"/>
      <c r="BA372" s="66"/>
      <c r="BB372" s="66"/>
      <c r="BC372" s="66"/>
      <c r="BD372" s="78"/>
      <c r="BE372" s="66"/>
      <c r="BF372" s="66"/>
      <c r="BG372" s="4"/>
      <c r="BH372" s="69"/>
      <c r="BI372" s="4"/>
      <c r="BJ372" s="4"/>
      <c r="BK372" s="9" t="s">
        <v>157</v>
      </c>
      <c r="BL372" s="7"/>
      <c r="BM372" s="7"/>
      <c r="BN372" s="7"/>
      <c r="BO372" s="286"/>
      <c r="BP372" s="22"/>
      <c r="BQ372" s="7" t="str">
        <f t="shared" ca="1" si="86"/>
        <v/>
      </c>
      <c r="BR372" s="75" t="str">
        <f t="shared" si="87"/>
        <v/>
      </c>
      <c r="BS372" s="75" t="str">
        <f t="shared" si="88"/>
        <v/>
      </c>
      <c r="BT372" s="5" t="str">
        <f t="shared" si="89"/>
        <v/>
      </c>
      <c r="BU372" s="79" t="str">
        <f t="shared" si="90"/>
        <v/>
      </c>
      <c r="BV372" s="79" t="str">
        <f t="shared" si="91"/>
        <v/>
      </c>
      <c r="BW372" s="79" t="str">
        <f t="shared" si="92"/>
        <v/>
      </c>
      <c r="CC372" s="4" t="str">
        <f>IF(IFERROR(VLOOKUP(C372,C373:C$1993,1,0),"")="","",COUNTIF(C:C,C372))</f>
        <v/>
      </c>
      <c r="CG372" s="5" t="str">
        <f>IF(B372="","",IF(CC372="",1+(MAX(CG$2:CG371)),""))</f>
        <v/>
      </c>
      <c r="CH372" s="5" t="str">
        <f t="shared" si="93"/>
        <v/>
      </c>
      <c r="CI372" s="5" t="str">
        <f t="shared" si="94"/>
        <v/>
      </c>
      <c r="CJ372" s="14" t="str">
        <f t="shared" si="95"/>
        <v/>
      </c>
      <c r="CK372" s="25"/>
      <c r="CL372" s="15"/>
      <c r="CM372" s="5" t="str">
        <f t="shared" si="98"/>
        <v/>
      </c>
      <c r="CP372" s="5" t="str">
        <f t="shared" si="97"/>
        <v/>
      </c>
      <c r="CQ372" s="5" t="str">
        <f>IF(BT372="","",IFERROR(IF(VLOOKUP(BT372,BT$2:BT371,1,0)=0,"",""),BT372))</f>
        <v/>
      </c>
      <c r="CR372" s="22" t="str">
        <f>IF(CQ372="","",(IFERROR(VLOOKUP(MID(CQ372,1,1),$DI$2:DM$28,3,0),0)+IFERROR(VLOOKUP(MID(CQ372,2,1),DI$2:DM$28,4,0),0)+IFERROR(VLOOKUP(MID(CQ372,3,1),DI$2:DM$28,5,0),0)+(ROW(CQ372)/1000000000000)))</f>
        <v/>
      </c>
      <c r="CT372" s="5">
        <v>371</v>
      </c>
      <c r="CU372" s="5" t="str">
        <f>IFERROR(VLOOKUP(CT372,CP$2:CQ1448,2,0),"")</f>
        <v/>
      </c>
      <c r="DO372" s="5" t="e">
        <f>IF(REPORTE!AH$2="si",IF(C372=VALUE(REPORTE!C$22),IF(SUM(DO373:DO$1993),CONCATENATE(INT(B372),", "),INT(B372)),""),IF(C372=VALUE(REPORTE!C$21),IF(SUM(DO373:DO$1993),CONCATENATE(INT(B372),", "),INT(B372)),""))</f>
        <v>#VALUE!</v>
      </c>
    </row>
    <row r="373" spans="1:120" s="5" customFormat="1" ht="15" customHeight="1" x14ac:dyDescent="0.25">
      <c r="A373" s="4" t="str">
        <f t="shared" ca="1" si="84"/>
        <v/>
      </c>
      <c r="B373" s="6"/>
      <c r="C373" s="8"/>
      <c r="D373" s="1" t="str">
        <f>IFERROR(INDEX('padron cfe'!B:B,MATCH(DATOS!C373,'padron cfe'!A:A,0),1),"")</f>
        <v/>
      </c>
      <c r="E373" s="1"/>
      <c r="F373" s="7"/>
      <c r="G373" s="9" t="s">
        <v>157</v>
      </c>
      <c r="H373" s="5" t="str">
        <f>IF(F373="","",IFERROR(CONCATENATE("PEUA",VLOOKUP(ESTADO,REPORTE!AV$2:AW$33,2,0),DIDTRITO_FORM,CADER_FORM,IFERROR(INDEX(CA:CA,MATCH(DAY(F373),BZ:BZ,0),1),DAY(F373)),IFERROR(INDEX(CA:CA,MATCH(MONTH(F373),BZ:BZ,0),1),MONTH(F373)),YEAR(F373),G373),""))</f>
        <v/>
      </c>
      <c r="I373" s="4"/>
      <c r="J373" s="66"/>
      <c r="K373" s="66"/>
      <c r="L373" s="66"/>
      <c r="M373" s="2" t="str">
        <f>IFERROR(INDEX('padron cfe'!C:C,MATCH(DATOS!C373,'padron cfe'!A:A,0),1),"")</f>
        <v/>
      </c>
      <c r="N373" s="66" t="str">
        <f>IFERROR(IF(BT373="","",IF(INDEX(N$1:N372,MATCH(BT373,BT$1:BT372,0),1)=0,"",INDEX(N$1:N372,MATCH(BT373,BT$1:BT372,0),1))),"")</f>
        <v/>
      </c>
      <c r="O373" s="66" t="str">
        <f>IFERROR(IF(BT373="","",IF(INDEX(O$1:O372,MATCH(BT373,BT$1:BT372,0),1)=0,"",INDEX(O$1:O372,MATCH(BT373,BT$1:BT372,0),1))),"")</f>
        <v/>
      </c>
      <c r="P373" s="4"/>
      <c r="Q373" s="2"/>
      <c r="R373" s="66"/>
      <c r="T373" s="66"/>
      <c r="U373" s="5" t="str">
        <f>IFERROR(IF(INDEX(U$1:U372,MATCH(T373,T$1:T372,0),1)=0,"",INDEX(U$1:U372,MATCH(T373,T$1:T372,0),1)),"")</f>
        <v/>
      </c>
      <c r="V373" s="66"/>
      <c r="W373" s="5" t="str">
        <f>IFERROR(IF(INDEX(W$1:W372,MATCH(V373,V$1:V372,0),1)=0,"",INDEX(W$1:W372,MATCH(V373,V$1:V372,0),1)),"")</f>
        <v/>
      </c>
      <c r="X373" s="2" t="str">
        <f>IFERROR(INDEX('padron cfe'!D:D,MATCH(DATOS!C373,'padron cfe'!A:A,0),1),"")</f>
        <v/>
      </c>
      <c r="Y373" s="4"/>
      <c r="Z373" s="4"/>
      <c r="AA373" s="4"/>
      <c r="AB373" s="4"/>
      <c r="AC373" s="6" t="s">
        <v>157</v>
      </c>
      <c r="AD373" s="4"/>
      <c r="AE373" s="4" t="str">
        <f t="shared" si="85"/>
        <v/>
      </c>
      <c r="AF373" s="4"/>
      <c r="AG373" s="4"/>
      <c r="AH373" s="4"/>
      <c r="AI373" s="2" t="str">
        <f>IFERROR(IF(INDEX(AI$1:AI372,MATCH(BT373,BT$1:BT372,0),1)=0,"",INDEX(AI$1:AI372,MATCH(BT373,BT$1:BT372,0),1)),"")</f>
        <v/>
      </c>
      <c r="AJ373" s="2" t="str">
        <f>IFERROR(IF(INDEX(AJ$1:AJ372,MATCH(BT373,BT$1:BT372,0),1)=0,"",INDEX(AJ$1:AJ372,MATCH(BT373,BT$1:BT372,0),1)),"")</f>
        <v/>
      </c>
      <c r="AK373" s="2" t="str">
        <f>IFERROR(IF(INDEX(AK$1:AK372,MATCH(BT373,BT$1:BT372,0),1)=0,"",INDEX(AK$1:AK372,MATCH(BT373,BT$1:BT372,0),1)),"")</f>
        <v/>
      </c>
      <c r="AL373" s="31"/>
      <c r="AM373" s="31"/>
      <c r="AN373" s="2"/>
      <c r="AO373" s="4"/>
      <c r="AP373" s="4"/>
      <c r="AQ373" s="4"/>
      <c r="AR373" s="4"/>
      <c r="AS373" s="4"/>
      <c r="AT373" s="4"/>
      <c r="AU373" s="4"/>
      <c r="AV373" s="4"/>
      <c r="AW373" s="4"/>
      <c r="AY373" s="7"/>
      <c r="AZ373" s="47"/>
      <c r="BA373" s="66"/>
      <c r="BB373" s="66"/>
      <c r="BC373" s="66"/>
      <c r="BD373" s="78"/>
      <c r="BE373" s="66"/>
      <c r="BF373" s="66"/>
      <c r="BG373" s="4"/>
      <c r="BH373" s="69"/>
      <c r="BI373" s="4"/>
      <c r="BJ373" s="4"/>
      <c r="BK373" s="9"/>
      <c r="BL373" s="7"/>
      <c r="BM373" s="7"/>
      <c r="BN373" s="7"/>
      <c r="BO373" s="286"/>
      <c r="BP373" s="22"/>
      <c r="BQ373" s="7" t="str">
        <f t="shared" ca="1" si="86"/>
        <v/>
      </c>
      <c r="BR373" s="75" t="str">
        <f t="shared" si="87"/>
        <v/>
      </c>
      <c r="BS373" s="75" t="str">
        <f t="shared" si="88"/>
        <v/>
      </c>
      <c r="BT373" s="5" t="str">
        <f t="shared" si="89"/>
        <v/>
      </c>
      <c r="BU373" s="79" t="str">
        <f t="shared" si="90"/>
        <v/>
      </c>
      <c r="BV373" s="79" t="str">
        <f t="shared" si="91"/>
        <v/>
      </c>
      <c r="BW373" s="79" t="str">
        <f t="shared" si="92"/>
        <v/>
      </c>
      <c r="CC373" s="4" t="str">
        <f>IF(IFERROR(VLOOKUP(C373,C374:C$1993,1,0),"")="","",COUNTIF(C:C,C373))</f>
        <v/>
      </c>
      <c r="CG373" s="5" t="str">
        <f>IF(B373="","",IF(CC373="",1+(MAX(CG$2:CG372)),""))</f>
        <v/>
      </c>
      <c r="CH373" s="5" t="str">
        <f t="shared" si="93"/>
        <v/>
      </c>
      <c r="CI373" s="5" t="str">
        <f t="shared" si="94"/>
        <v/>
      </c>
      <c r="CJ373" s="14" t="str">
        <f t="shared" si="95"/>
        <v/>
      </c>
      <c r="CK373" s="25"/>
      <c r="CL373" s="15"/>
      <c r="CM373" s="5" t="str">
        <f t="shared" si="98"/>
        <v/>
      </c>
      <c r="CP373" s="5" t="str">
        <f t="shared" si="97"/>
        <v/>
      </c>
      <c r="CQ373" s="5" t="str">
        <f>IF(BT373="","",IFERROR(IF(VLOOKUP(BT373,BT$2:BT372,1,0)=0,"",""),BT373))</f>
        <v/>
      </c>
      <c r="CR373" s="22" t="str">
        <f>IF(CQ373="","",(IFERROR(VLOOKUP(MID(CQ373,1,1),$DI$2:DM$28,3,0),0)+IFERROR(VLOOKUP(MID(CQ373,2,1),DI$2:DM$28,4,0),0)+IFERROR(VLOOKUP(MID(CQ373,3,1),DI$2:DM$28,5,0),0)+(ROW(CQ373)/1000000000000)))</f>
        <v/>
      </c>
      <c r="CT373" s="5">
        <v>372</v>
      </c>
      <c r="CU373" s="5" t="str">
        <f>IFERROR(VLOOKUP(CT373,CP$2:CQ1449,2,0),"")</f>
        <v/>
      </c>
      <c r="DO373" s="5" t="e">
        <f>IF(REPORTE!AH$2="si",IF(C373=VALUE(REPORTE!C$22),IF(SUM(DO374:DO$1993),CONCATENATE(INT(B373),", "),INT(B373)),""),IF(C373=VALUE(REPORTE!C$21),IF(SUM(DO374:DO$1993),CONCATENATE(INT(B373),", "),INT(B373)),""))</f>
        <v>#VALUE!</v>
      </c>
    </row>
    <row r="374" spans="1:120" s="5" customFormat="1" ht="15" customHeight="1" x14ac:dyDescent="0.25">
      <c r="A374" s="4" t="str">
        <f t="shared" ca="1" si="84"/>
        <v/>
      </c>
      <c r="B374" s="6"/>
      <c r="C374" s="8"/>
      <c r="D374" s="1" t="str">
        <f>IFERROR(INDEX('padron cfe'!B:B,MATCH(DATOS!C374,'padron cfe'!A:A,0),1),"")</f>
        <v/>
      </c>
      <c r="E374" s="1"/>
      <c r="F374" s="7"/>
      <c r="G374" s="9" t="s">
        <v>157</v>
      </c>
      <c r="H374" s="5" t="str">
        <f>IF(F374="","",IFERROR(CONCATENATE("PEUA",VLOOKUP(ESTADO,REPORTE!AV$2:AW$33,2,0),DIDTRITO_FORM,CADER_FORM,IFERROR(INDEX(CA:CA,MATCH(DAY(F374),BZ:BZ,0),1),DAY(F374)),IFERROR(INDEX(CA:CA,MATCH(MONTH(F374),BZ:BZ,0),1),MONTH(F374)),YEAR(F374),G374),""))</f>
        <v/>
      </c>
      <c r="I374" s="4"/>
      <c r="J374" s="66"/>
      <c r="K374" s="66"/>
      <c r="L374" s="66"/>
      <c r="M374" s="2" t="str">
        <f>IFERROR(INDEX('padron cfe'!C:C,MATCH(DATOS!C374,'padron cfe'!A:A,0),1),"")</f>
        <v/>
      </c>
      <c r="N374" s="66" t="str">
        <f>IFERROR(IF(BT374="","",IF(INDEX(N$1:N373,MATCH(BT374,BT$1:BT373,0),1)=0,"",INDEX(N$1:N373,MATCH(BT374,BT$1:BT373,0),1))),"")</f>
        <v/>
      </c>
      <c r="O374" s="66" t="str">
        <f>IFERROR(IF(BT374="","",IF(INDEX(O$1:O373,MATCH(BT374,BT$1:BT373,0),1)=0,"",INDEX(O$1:O373,MATCH(BT374,BT$1:BT373,0),1))),"")</f>
        <v/>
      </c>
      <c r="P374" s="4"/>
      <c r="Q374" s="2"/>
      <c r="R374" s="66"/>
      <c r="T374" s="66"/>
      <c r="U374" s="5" t="str">
        <f>IFERROR(IF(INDEX(U$1:U373,MATCH(T374,T$1:T373,0),1)=0,"",INDEX(U$1:U373,MATCH(T374,T$1:T373,0),1)),"")</f>
        <v/>
      </c>
      <c r="V374" s="66"/>
      <c r="W374" s="5" t="str">
        <f>IFERROR(IF(INDEX(W$1:W373,MATCH(V374,V$1:V373,0),1)=0,"",INDEX(W$1:W373,MATCH(V374,V$1:V373,0),1)),"")</f>
        <v/>
      </c>
      <c r="X374" s="2" t="str">
        <f>IFERROR(INDEX('padron cfe'!D:D,MATCH(DATOS!C374,'padron cfe'!A:A,0),1),"")</f>
        <v/>
      </c>
      <c r="Y374" s="4"/>
      <c r="Z374" s="4"/>
      <c r="AA374" s="4"/>
      <c r="AB374" s="4"/>
      <c r="AC374" s="6" t="s">
        <v>157</v>
      </c>
      <c r="AD374" s="4"/>
      <c r="AE374" s="4" t="str">
        <f t="shared" si="85"/>
        <v/>
      </c>
      <c r="AF374" s="4"/>
      <c r="AG374" s="4"/>
      <c r="AH374" s="4"/>
      <c r="AI374" s="2" t="str">
        <f>IFERROR(IF(INDEX(AI$1:AI373,MATCH(BT374,BT$1:BT373,0),1)=0,"",INDEX(AI$1:AI373,MATCH(BT374,BT$1:BT373,0),1)),"")</f>
        <v/>
      </c>
      <c r="AJ374" s="2" t="str">
        <f>IFERROR(IF(INDEX(AJ$1:AJ373,MATCH(BT374,BT$1:BT373,0),1)=0,"",INDEX(AJ$1:AJ373,MATCH(BT374,BT$1:BT373,0),1)),"")</f>
        <v/>
      </c>
      <c r="AK374" s="2" t="str">
        <f>IFERROR(IF(INDEX(AK$1:AK373,MATCH(BT374,BT$1:BT373,0),1)=0,"",INDEX(AK$1:AK373,MATCH(BT374,BT$1:BT373,0),1)),"")</f>
        <v/>
      </c>
      <c r="AL374" s="31"/>
      <c r="AM374" s="31"/>
      <c r="AN374" s="2"/>
      <c r="AO374" s="4"/>
      <c r="AP374" s="4"/>
      <c r="AQ374" s="4"/>
      <c r="AR374" s="4"/>
      <c r="AS374" s="4"/>
      <c r="AT374" s="4"/>
      <c r="AU374" s="4"/>
      <c r="AV374" s="4"/>
      <c r="AW374" s="4"/>
      <c r="AY374" s="7"/>
      <c r="AZ374" s="47"/>
      <c r="BA374" s="66"/>
      <c r="BB374" s="66"/>
      <c r="BC374" s="66"/>
      <c r="BD374" s="78"/>
      <c r="BE374" s="66"/>
      <c r="BF374" s="66"/>
      <c r="BG374" s="4"/>
      <c r="BH374" s="69"/>
      <c r="BI374" s="4"/>
      <c r="BJ374" s="4"/>
      <c r="BK374" s="9" t="s">
        <v>157</v>
      </c>
      <c r="BL374" s="7"/>
      <c r="BM374" s="7"/>
      <c r="BN374" s="7"/>
      <c r="BO374" s="286"/>
      <c r="BP374" s="22"/>
      <c r="BQ374" s="7" t="str">
        <f t="shared" ca="1" si="86"/>
        <v/>
      </c>
      <c r="BR374" s="75" t="str">
        <f t="shared" si="87"/>
        <v/>
      </c>
      <c r="BS374" s="75" t="str">
        <f t="shared" si="88"/>
        <v/>
      </c>
      <c r="BT374" s="5" t="str">
        <f t="shared" si="89"/>
        <v/>
      </c>
      <c r="BU374" s="79" t="str">
        <f t="shared" si="90"/>
        <v/>
      </c>
      <c r="BV374" s="79" t="str">
        <f t="shared" si="91"/>
        <v/>
      </c>
      <c r="BW374" s="79" t="str">
        <f t="shared" si="92"/>
        <v/>
      </c>
      <c r="CC374" s="4" t="str">
        <f>IF(IFERROR(VLOOKUP(C374,C375:C$1993,1,0),"")="","",COUNTIF(C:C,C374))</f>
        <v/>
      </c>
      <c r="CG374" s="5" t="str">
        <f>IF(B374="","",IF(CC374="",1+(MAX(CG$2:CG373)),""))</f>
        <v/>
      </c>
      <c r="CH374" s="5" t="str">
        <f t="shared" si="93"/>
        <v/>
      </c>
      <c r="CI374" s="5" t="str">
        <f t="shared" si="94"/>
        <v/>
      </c>
      <c r="CJ374" s="14" t="str">
        <f t="shared" si="95"/>
        <v/>
      </c>
      <c r="CK374" s="25"/>
      <c r="CL374" s="15"/>
      <c r="CM374" s="5" t="str">
        <f t="shared" si="98"/>
        <v/>
      </c>
      <c r="CP374" s="5" t="str">
        <f t="shared" si="97"/>
        <v/>
      </c>
      <c r="CQ374" s="5" t="str">
        <f>IF(BT374="","",IFERROR(IF(VLOOKUP(BT374,BT$2:BT373,1,0)=0,"",""),BT374))</f>
        <v/>
      </c>
      <c r="CR374" s="22" t="str">
        <f>IF(CQ374="","",(IFERROR(VLOOKUP(MID(CQ374,1,1),$DI$2:DM$28,3,0),0)+IFERROR(VLOOKUP(MID(CQ374,2,1),DI$2:DM$28,4,0),0)+IFERROR(VLOOKUP(MID(CQ374,3,1),DI$2:DM$28,5,0),0)+(ROW(CQ374)/1000000000000)))</f>
        <v/>
      </c>
      <c r="CT374" s="5">
        <v>373</v>
      </c>
      <c r="CU374" s="5" t="str">
        <f>IFERROR(VLOOKUP(CT374,CP$2:CQ1450,2,0),"")</f>
        <v/>
      </c>
      <c r="DO374" s="5" t="e">
        <f>IF(REPORTE!AH$2="si",IF(C374=VALUE(REPORTE!C$22),IF(SUM(DO375:DO$1993),CONCATENATE(INT(B374),", "),INT(B374)),""),IF(C374=VALUE(REPORTE!C$21),IF(SUM(DO375:DO$1993),CONCATENATE(INT(B374),", "),INT(B374)),""))</f>
        <v>#VALUE!</v>
      </c>
    </row>
    <row r="375" spans="1:120" s="5" customFormat="1" ht="15" customHeight="1" x14ac:dyDescent="0.25">
      <c r="A375" s="4" t="str">
        <f t="shared" ca="1" si="84"/>
        <v/>
      </c>
      <c r="B375" s="6"/>
      <c r="C375" s="8"/>
      <c r="D375" s="1" t="str">
        <f>IFERROR(INDEX('padron cfe'!B:B,MATCH(DATOS!C375,'padron cfe'!A:A,0),1),"")</f>
        <v/>
      </c>
      <c r="E375" s="1"/>
      <c r="F375" s="7"/>
      <c r="G375" s="9" t="s">
        <v>157</v>
      </c>
      <c r="H375" s="5" t="str">
        <f>IF(F375="","",IFERROR(CONCATENATE("PEUA",VLOOKUP(ESTADO,REPORTE!AV$2:AW$33,2,0),DIDTRITO_FORM,CADER_FORM,IFERROR(INDEX(CA:CA,MATCH(DAY(F375),BZ:BZ,0),1),DAY(F375)),IFERROR(INDEX(CA:CA,MATCH(MONTH(F375),BZ:BZ,0),1),MONTH(F375)),YEAR(F375),G375),""))</f>
        <v/>
      </c>
      <c r="I375" s="4"/>
      <c r="J375" s="66"/>
      <c r="K375" s="66"/>
      <c r="L375" s="66"/>
      <c r="M375" s="2" t="str">
        <f>IFERROR(INDEX('padron cfe'!C:C,MATCH(DATOS!C375,'padron cfe'!A:A,0),1),"")</f>
        <v/>
      </c>
      <c r="N375" s="66" t="str">
        <f>IFERROR(IF(BT375="","",IF(INDEX(N$1:N374,MATCH(BT375,BT$1:BT374,0),1)=0,"",INDEX(N$1:N374,MATCH(BT375,BT$1:BT374,0),1))),"")</f>
        <v/>
      </c>
      <c r="O375" s="66" t="str">
        <f>IFERROR(IF(BT375="","",IF(INDEX(O$1:O374,MATCH(BT375,BT$1:BT374,0),1)=0,"",INDEX(O$1:O374,MATCH(BT375,BT$1:BT374,0),1))),"")</f>
        <v/>
      </c>
      <c r="P375" s="4"/>
      <c r="Q375" s="2"/>
      <c r="R375" s="66"/>
      <c r="T375" s="66"/>
      <c r="U375" s="5" t="str">
        <f>IFERROR(IF(INDEX(U$1:U374,MATCH(T375,T$1:T374,0),1)=0,"",INDEX(U$1:U374,MATCH(T375,T$1:T374,0),1)),"")</f>
        <v/>
      </c>
      <c r="V375" s="66"/>
      <c r="W375" s="5" t="str">
        <f>IFERROR(IF(INDEX(W$1:W374,MATCH(V375,V$1:V374,0),1)=0,"",INDEX(W$1:W374,MATCH(V375,V$1:V374,0),1)),"")</f>
        <v/>
      </c>
      <c r="X375" s="2" t="str">
        <f>IFERROR(INDEX('padron cfe'!D:D,MATCH(DATOS!C375,'padron cfe'!A:A,0),1),"")</f>
        <v/>
      </c>
      <c r="Y375" s="4"/>
      <c r="Z375" s="4"/>
      <c r="AA375" s="4"/>
      <c r="AB375" s="4"/>
      <c r="AC375" s="6" t="s">
        <v>157</v>
      </c>
      <c r="AD375" s="4"/>
      <c r="AE375" s="4" t="str">
        <f t="shared" si="85"/>
        <v/>
      </c>
      <c r="AF375" s="4"/>
      <c r="AG375" s="4"/>
      <c r="AH375" s="4"/>
      <c r="AI375" s="2" t="str">
        <f>IFERROR(IF(INDEX(AI$1:AI374,MATCH(BT375,BT$1:BT374,0),1)=0,"",INDEX(AI$1:AI374,MATCH(BT375,BT$1:BT374,0),1)),"")</f>
        <v/>
      </c>
      <c r="AJ375" s="2" t="str">
        <f>IFERROR(IF(INDEX(AJ$1:AJ374,MATCH(BT375,BT$1:BT374,0),1)=0,"",INDEX(AJ$1:AJ374,MATCH(BT375,BT$1:BT374,0),1)),"")</f>
        <v/>
      </c>
      <c r="AK375" s="2" t="str">
        <f>IFERROR(IF(INDEX(AK$1:AK374,MATCH(BT375,BT$1:BT374,0),1)=0,"",INDEX(AK$1:AK374,MATCH(BT375,BT$1:BT374,0),1)),"")</f>
        <v/>
      </c>
      <c r="AL375" s="31"/>
      <c r="AM375" s="31"/>
      <c r="AN375" s="2"/>
      <c r="AO375" s="4"/>
      <c r="AP375" s="4"/>
      <c r="AQ375" s="4"/>
      <c r="AR375" s="4"/>
      <c r="AS375" s="4"/>
      <c r="AT375" s="4"/>
      <c r="AU375" s="4"/>
      <c r="AV375" s="4"/>
      <c r="AW375" s="4"/>
      <c r="AY375" s="7"/>
      <c r="AZ375" s="47"/>
      <c r="BA375" s="66"/>
      <c r="BB375" s="66"/>
      <c r="BC375" s="66"/>
      <c r="BD375" s="78"/>
      <c r="BE375" s="66"/>
      <c r="BF375" s="66"/>
      <c r="BG375" s="4"/>
      <c r="BH375" s="69"/>
      <c r="BI375" s="4"/>
      <c r="BJ375" s="4"/>
      <c r="BK375" s="9"/>
      <c r="BL375" s="7"/>
      <c r="BM375" s="7"/>
      <c r="BN375" s="7"/>
      <c r="BO375" s="286"/>
      <c r="BP375" s="22"/>
      <c r="BQ375" s="7" t="str">
        <f t="shared" ca="1" si="86"/>
        <v/>
      </c>
      <c r="BR375" s="75" t="str">
        <f t="shared" si="87"/>
        <v/>
      </c>
      <c r="BS375" s="75" t="str">
        <f t="shared" si="88"/>
        <v/>
      </c>
      <c r="BT375" s="5" t="str">
        <f t="shared" si="89"/>
        <v/>
      </c>
      <c r="BU375" s="79" t="str">
        <f t="shared" si="90"/>
        <v/>
      </c>
      <c r="BV375" s="79" t="str">
        <f t="shared" si="91"/>
        <v/>
      </c>
      <c r="BW375" s="79" t="str">
        <f t="shared" si="92"/>
        <v/>
      </c>
      <c r="CC375" s="4" t="str">
        <f>IF(IFERROR(VLOOKUP(C375,C376:C$1993,1,0),"")="","",COUNTIF(C:C,C375))</f>
        <v/>
      </c>
      <c r="CG375" s="5" t="str">
        <f>IF(B375="","",IF(CC375="",1+(MAX(CG$2:CG374)),""))</f>
        <v/>
      </c>
      <c r="CH375" s="5" t="str">
        <f t="shared" si="93"/>
        <v/>
      </c>
      <c r="CI375" s="5" t="str">
        <f t="shared" si="94"/>
        <v/>
      </c>
      <c r="CJ375" s="14" t="str">
        <f t="shared" si="95"/>
        <v/>
      </c>
      <c r="CK375" s="25"/>
      <c r="CL375" s="15"/>
      <c r="CM375" s="5" t="str">
        <f t="shared" si="98"/>
        <v/>
      </c>
      <c r="CP375" s="5" t="str">
        <f t="shared" si="97"/>
        <v/>
      </c>
      <c r="CQ375" s="5" t="str">
        <f>IF(BT375="","",IFERROR(IF(VLOOKUP(BT375,BT$2:BT374,1,0)=0,"",""),BT375))</f>
        <v/>
      </c>
      <c r="CR375" s="22" t="str">
        <f>IF(CQ375="","",(IFERROR(VLOOKUP(MID(CQ375,1,1),$DI$2:DM$28,3,0),0)+IFERROR(VLOOKUP(MID(CQ375,2,1),DI$2:DM$28,4,0),0)+IFERROR(VLOOKUP(MID(CQ375,3,1),DI$2:DM$28,5,0),0)+(ROW(CQ375)/1000000000000)))</f>
        <v/>
      </c>
      <c r="CT375" s="5">
        <v>374</v>
      </c>
      <c r="CU375" s="5" t="str">
        <f>IFERROR(VLOOKUP(CT375,CP$2:CQ1451,2,0),"")</f>
        <v/>
      </c>
      <c r="DO375" s="5" t="e">
        <f>IF(REPORTE!AH$2="si",IF(C375=VALUE(REPORTE!C$22),IF(SUM(DO376:DO$1993),CONCATENATE(INT(B375),", "),INT(B375)),""),IF(C375=VALUE(REPORTE!C$21),IF(SUM(DO376:DO$1993),CONCATENATE(INT(B375),", "),INT(B375)),""))</f>
        <v>#VALUE!</v>
      </c>
    </row>
    <row r="376" spans="1:120" s="5" customFormat="1" ht="15" customHeight="1" x14ac:dyDescent="0.25">
      <c r="A376" s="4" t="str">
        <f t="shared" ca="1" si="84"/>
        <v/>
      </c>
      <c r="B376" s="6"/>
      <c r="C376" s="8"/>
      <c r="D376" s="1" t="str">
        <f>IFERROR(INDEX('padron cfe'!B:B,MATCH(DATOS!C376,'padron cfe'!A:A,0),1),"")</f>
        <v/>
      </c>
      <c r="E376" s="1"/>
      <c r="F376" s="7"/>
      <c r="G376" s="9" t="s">
        <v>157</v>
      </c>
      <c r="H376" s="5" t="str">
        <f>IF(F376="","",IFERROR(CONCATENATE("PEUA",VLOOKUP(ESTADO,REPORTE!AV$2:AW$33,2,0),DIDTRITO_FORM,CADER_FORM,IFERROR(INDEX(CA:CA,MATCH(DAY(F376),BZ:BZ,0),1),DAY(F376)),IFERROR(INDEX(CA:CA,MATCH(MONTH(F376),BZ:BZ,0),1),MONTH(F376)),YEAR(F376),G376),""))</f>
        <v/>
      </c>
      <c r="I376" s="4"/>
      <c r="J376" s="66"/>
      <c r="K376" s="66"/>
      <c r="L376" s="66"/>
      <c r="M376" s="2" t="str">
        <f>IFERROR(INDEX('padron cfe'!C:C,MATCH(DATOS!C376,'padron cfe'!A:A,0),1),"")</f>
        <v/>
      </c>
      <c r="N376" s="66" t="str">
        <f>IFERROR(IF(BT376="","",IF(INDEX(N$1:N375,MATCH(BT376,BT$1:BT375,0),1)=0,"",INDEX(N$1:N375,MATCH(BT376,BT$1:BT375,0),1))),"")</f>
        <v/>
      </c>
      <c r="O376" s="66" t="str">
        <f>IFERROR(IF(BT376="","",IF(INDEX(O$1:O375,MATCH(BT376,BT$1:BT375,0),1)=0,"",INDEX(O$1:O375,MATCH(BT376,BT$1:BT375,0),1))),"")</f>
        <v/>
      </c>
      <c r="P376" s="4"/>
      <c r="Q376" s="2"/>
      <c r="R376" s="66"/>
      <c r="T376" s="66"/>
      <c r="U376" s="5" t="str">
        <f>IFERROR(IF(INDEX(U$1:U375,MATCH(T376,T$1:T375,0),1)=0,"",INDEX(U$1:U375,MATCH(T376,T$1:T375,0),1)),"")</f>
        <v/>
      </c>
      <c r="V376" s="66"/>
      <c r="W376" s="5" t="str">
        <f>IFERROR(IF(INDEX(W$1:W375,MATCH(V376,V$1:V375,0),1)=0,"",INDEX(W$1:W375,MATCH(V376,V$1:V375,0),1)),"")</f>
        <v/>
      </c>
      <c r="X376" s="2" t="str">
        <f>IFERROR(INDEX('padron cfe'!D:D,MATCH(DATOS!C376,'padron cfe'!A:A,0),1),"")</f>
        <v/>
      </c>
      <c r="Y376" s="4"/>
      <c r="Z376" s="4"/>
      <c r="AA376" s="4"/>
      <c r="AB376" s="4"/>
      <c r="AC376" s="6" t="s">
        <v>157</v>
      </c>
      <c r="AD376" s="4"/>
      <c r="AE376" s="4" t="str">
        <f t="shared" si="85"/>
        <v/>
      </c>
      <c r="AF376" s="4"/>
      <c r="AG376" s="4"/>
      <c r="AH376" s="4"/>
      <c r="AI376" s="2" t="str">
        <f>IFERROR(IF(INDEX(AI$1:AI375,MATCH(BT376,BT$1:BT375,0),1)=0,"",INDEX(AI$1:AI375,MATCH(BT376,BT$1:BT375,0),1)),"")</f>
        <v/>
      </c>
      <c r="AJ376" s="2" t="str">
        <f>IFERROR(IF(INDEX(AJ$1:AJ375,MATCH(BT376,BT$1:BT375,0),1)=0,"",INDEX(AJ$1:AJ375,MATCH(BT376,BT$1:BT375,0),1)),"")</f>
        <v/>
      </c>
      <c r="AK376" s="2" t="str">
        <f>IFERROR(IF(INDEX(AK$1:AK375,MATCH(BT376,BT$1:BT375,0),1)=0,"",INDEX(AK$1:AK375,MATCH(BT376,BT$1:BT375,0),1)),"")</f>
        <v/>
      </c>
      <c r="AL376" s="31"/>
      <c r="AM376" s="31"/>
      <c r="AN376" s="2"/>
      <c r="AO376" s="4"/>
      <c r="AP376" s="4"/>
      <c r="AQ376" s="4"/>
      <c r="AR376" s="4"/>
      <c r="AS376" s="4"/>
      <c r="AT376" s="4"/>
      <c r="AU376" s="4"/>
      <c r="AV376" s="4"/>
      <c r="AW376" s="4"/>
      <c r="AY376" s="7"/>
      <c r="AZ376" s="47"/>
      <c r="BA376" s="66"/>
      <c r="BB376" s="66"/>
      <c r="BC376" s="66"/>
      <c r="BD376" s="78"/>
      <c r="BE376" s="66"/>
      <c r="BF376" s="66"/>
      <c r="BG376" s="4"/>
      <c r="BH376" s="69"/>
      <c r="BI376" s="4"/>
      <c r="BJ376" s="4"/>
      <c r="BK376" s="9" t="s">
        <v>157</v>
      </c>
      <c r="BL376" s="7"/>
      <c r="BM376" s="7"/>
      <c r="BN376" s="7"/>
      <c r="BO376" s="286"/>
      <c r="BP376" s="22"/>
      <c r="BQ376" s="7" t="str">
        <f t="shared" ca="1" si="86"/>
        <v/>
      </c>
      <c r="BR376" s="75" t="str">
        <f t="shared" si="87"/>
        <v/>
      </c>
      <c r="BS376" s="75" t="str">
        <f t="shared" si="88"/>
        <v/>
      </c>
      <c r="BT376" s="5" t="str">
        <f t="shared" si="89"/>
        <v/>
      </c>
      <c r="BU376" s="79" t="str">
        <f t="shared" si="90"/>
        <v/>
      </c>
      <c r="BV376" s="79" t="str">
        <f t="shared" si="91"/>
        <v/>
      </c>
      <c r="BW376" s="79" t="str">
        <f t="shared" si="92"/>
        <v/>
      </c>
      <c r="CC376" s="4" t="str">
        <f>IF(IFERROR(VLOOKUP(C376,C377:C$1993,1,0),"")="","",COUNTIF(C:C,C376))</f>
        <v/>
      </c>
      <c r="CG376" s="5" t="str">
        <f>IF(B376="","",IF(CC376="",1+(MAX(CG$2:CG375)),""))</f>
        <v/>
      </c>
      <c r="CH376" s="5" t="str">
        <f t="shared" si="93"/>
        <v/>
      </c>
      <c r="CI376" s="5" t="str">
        <f t="shared" si="94"/>
        <v/>
      </c>
      <c r="CJ376" s="14" t="str">
        <f t="shared" si="95"/>
        <v/>
      </c>
      <c r="CK376" s="25"/>
      <c r="CL376" s="15"/>
      <c r="CM376" s="5" t="str">
        <f t="shared" si="98"/>
        <v/>
      </c>
      <c r="CP376" s="5" t="str">
        <f t="shared" si="97"/>
        <v/>
      </c>
      <c r="CQ376" s="5" t="str">
        <f>IF(BT376="","",IFERROR(IF(VLOOKUP(BT376,BT$2:BT375,1,0)=0,"",""),BT376))</f>
        <v/>
      </c>
      <c r="CR376" s="22" t="str">
        <f>IF(CQ376="","",(IFERROR(VLOOKUP(MID(CQ376,1,1),$DI$2:DM$28,3,0),0)+IFERROR(VLOOKUP(MID(CQ376,2,1),DI$2:DM$28,4,0),0)+IFERROR(VLOOKUP(MID(CQ376,3,1),DI$2:DM$28,5,0),0)+(ROW(CQ376)/1000000000000)))</f>
        <v/>
      </c>
      <c r="CT376" s="5">
        <v>375</v>
      </c>
      <c r="CU376" s="5" t="str">
        <f>IFERROR(VLOOKUP(CT376,CP$2:CQ1452,2,0),"")</f>
        <v/>
      </c>
      <c r="DO376" s="5" t="e">
        <f>IF(REPORTE!AH$2="si",IF(C376=VALUE(REPORTE!C$22),IF(SUM(DO377:DO$1993),CONCATENATE(INT(B376),", "),INT(B376)),""),IF(C376=VALUE(REPORTE!C$21),IF(SUM(DO377:DO$1993),CONCATENATE(INT(B376),", "),INT(B376)),""))</f>
        <v>#VALUE!</v>
      </c>
    </row>
    <row r="377" spans="1:120" s="5" customFormat="1" ht="15" customHeight="1" x14ac:dyDescent="0.25">
      <c r="A377" s="4" t="str">
        <f t="shared" ca="1" si="84"/>
        <v/>
      </c>
      <c r="B377" s="6"/>
      <c r="C377" s="8"/>
      <c r="D377" s="1" t="str">
        <f>IFERROR(INDEX('padron cfe'!B:B,MATCH(DATOS!C377,'padron cfe'!A:A,0),1),"")</f>
        <v/>
      </c>
      <c r="E377" s="1"/>
      <c r="F377" s="7"/>
      <c r="G377" s="9" t="s">
        <v>157</v>
      </c>
      <c r="H377" s="5" t="str">
        <f>IF(F377="","",IFERROR(CONCATENATE("PEUA",VLOOKUP(ESTADO,REPORTE!AV$2:AW$33,2,0),DIDTRITO_FORM,CADER_FORM,IFERROR(INDEX(CA:CA,MATCH(DAY(F377),BZ:BZ,0),1),DAY(F377)),IFERROR(INDEX(CA:CA,MATCH(MONTH(F377),BZ:BZ,0),1),MONTH(F377)),YEAR(F377),G377),""))</f>
        <v/>
      </c>
      <c r="I377" s="4"/>
      <c r="J377" s="66"/>
      <c r="K377" s="66"/>
      <c r="L377" s="66"/>
      <c r="M377" s="2" t="str">
        <f>IFERROR(INDEX('padron cfe'!C:C,MATCH(DATOS!C377,'padron cfe'!A:A,0),1),"")</f>
        <v/>
      </c>
      <c r="N377" s="66" t="str">
        <f>IFERROR(IF(BT377="","",IF(INDEX(N$1:N376,MATCH(BT377,BT$1:BT376,0),1)=0,"",INDEX(N$1:N376,MATCH(BT377,BT$1:BT376,0),1))),"")</f>
        <v/>
      </c>
      <c r="O377" s="66" t="str">
        <f>IFERROR(IF(BT377="","",IF(INDEX(O$1:O376,MATCH(BT377,BT$1:BT376,0),1)=0,"",INDEX(O$1:O376,MATCH(BT377,BT$1:BT376,0),1))),"")</f>
        <v/>
      </c>
      <c r="P377" s="4"/>
      <c r="Q377" s="2"/>
      <c r="R377" s="66"/>
      <c r="T377" s="66"/>
      <c r="U377" s="5" t="str">
        <f>IFERROR(IF(INDEX(U$1:U376,MATCH(T377,T$1:T376,0),1)=0,"",INDEX(U$1:U376,MATCH(T377,T$1:T376,0),1)),"")</f>
        <v/>
      </c>
      <c r="V377" s="66"/>
      <c r="W377" s="5" t="str">
        <f>IFERROR(IF(INDEX(W$1:W376,MATCH(V377,V$1:V376,0),1)=0,"",INDEX(W$1:W376,MATCH(V377,V$1:V376,0),1)),"")</f>
        <v/>
      </c>
      <c r="X377" s="2" t="str">
        <f>IFERROR(INDEX('padron cfe'!D:D,MATCH(DATOS!C377,'padron cfe'!A:A,0),1),"")</f>
        <v/>
      </c>
      <c r="Y377" s="4"/>
      <c r="Z377" s="4"/>
      <c r="AA377" s="4"/>
      <c r="AB377" s="4"/>
      <c r="AC377" s="6" t="s">
        <v>157</v>
      </c>
      <c r="AD377" s="4"/>
      <c r="AE377" s="4" t="str">
        <f t="shared" si="85"/>
        <v/>
      </c>
      <c r="AF377" s="4"/>
      <c r="AG377" s="4"/>
      <c r="AH377" s="4"/>
      <c r="AI377" s="2" t="str">
        <f>IFERROR(IF(INDEX(AI$1:AI376,MATCH(BT377,BT$1:BT376,0),1)=0,"",INDEX(AI$1:AI376,MATCH(BT377,BT$1:BT376,0),1)),"")</f>
        <v/>
      </c>
      <c r="AJ377" s="2" t="str">
        <f>IFERROR(IF(INDEX(AJ$1:AJ376,MATCH(BT377,BT$1:BT376,0),1)=0,"",INDEX(AJ$1:AJ376,MATCH(BT377,BT$1:BT376,0),1)),"")</f>
        <v/>
      </c>
      <c r="AK377" s="2" t="str">
        <f>IFERROR(IF(INDEX(AK$1:AK376,MATCH(BT377,BT$1:BT376,0),1)=0,"",INDEX(AK$1:AK376,MATCH(BT377,BT$1:BT376,0),1)),"")</f>
        <v/>
      </c>
      <c r="AL377" s="31"/>
      <c r="AM377" s="31"/>
      <c r="AN377" s="2"/>
      <c r="AO377" s="4"/>
      <c r="AP377" s="4"/>
      <c r="AQ377" s="4"/>
      <c r="AR377" s="4"/>
      <c r="AS377" s="4"/>
      <c r="AT377" s="4"/>
      <c r="AU377" s="4"/>
      <c r="AV377" s="4"/>
      <c r="AW377" s="4"/>
      <c r="AY377" s="7"/>
      <c r="AZ377" s="47"/>
      <c r="BA377" s="66"/>
      <c r="BB377" s="66"/>
      <c r="BC377" s="66"/>
      <c r="BD377" s="78"/>
      <c r="BE377" s="66"/>
      <c r="BF377" s="66"/>
      <c r="BG377" s="4"/>
      <c r="BH377" s="69"/>
      <c r="BI377" s="4"/>
      <c r="BJ377" s="4"/>
      <c r="BK377" s="9"/>
      <c r="BL377" s="7"/>
      <c r="BM377" s="7"/>
      <c r="BN377" s="7"/>
      <c r="BO377" s="286"/>
      <c r="BP377" s="22"/>
      <c r="BQ377" s="7" t="str">
        <f t="shared" ca="1" si="86"/>
        <v/>
      </c>
      <c r="BR377" s="75" t="str">
        <f t="shared" si="87"/>
        <v/>
      </c>
      <c r="BS377" s="75" t="str">
        <f t="shared" si="88"/>
        <v/>
      </c>
      <c r="BT377" s="5" t="str">
        <f t="shared" si="89"/>
        <v/>
      </c>
      <c r="BU377" s="79" t="str">
        <f t="shared" si="90"/>
        <v/>
      </c>
      <c r="BV377" s="79" t="str">
        <f t="shared" si="91"/>
        <v/>
      </c>
      <c r="BW377" s="79" t="str">
        <f t="shared" si="92"/>
        <v/>
      </c>
      <c r="CC377" s="4" t="str">
        <f>IF(IFERROR(VLOOKUP(C377,C378:C$1993,1,0),"")="","",COUNTIF(C:C,C377))</f>
        <v/>
      </c>
      <c r="CG377" s="5" t="str">
        <f>IF(B377="","",IF(CC377="",1+(MAX(CG$2:CG376)),""))</f>
        <v/>
      </c>
      <c r="CH377" s="5" t="str">
        <f t="shared" si="93"/>
        <v/>
      </c>
      <c r="CI377" s="5" t="str">
        <f t="shared" si="94"/>
        <v/>
      </c>
      <c r="CJ377" s="14" t="str">
        <f t="shared" si="95"/>
        <v/>
      </c>
      <c r="CK377" s="25"/>
      <c r="CL377" s="15"/>
      <c r="CM377" s="5" t="str">
        <f t="shared" si="98"/>
        <v/>
      </c>
      <c r="CP377" s="5" t="str">
        <f t="shared" ref="CP377:CP385" si="99">IFERROR(RANK(CR377,CR$2:CR$1493,1),"")</f>
        <v/>
      </c>
      <c r="CQ377" s="5" t="str">
        <f>IF(BT377="","",IFERROR(IF(VLOOKUP(BT377,BT$2:BT376,1,0)=0,"",""),BT377))</f>
        <v/>
      </c>
      <c r="CR377" s="22" t="str">
        <f>IF(CQ377="","",(IFERROR(VLOOKUP(MID(CQ377,1,1),$DI$2:DM$28,3,0),0)+IFERROR(VLOOKUP(MID(CQ377,2,1),DI$2:DM$28,4,0),0)+IFERROR(VLOOKUP(MID(CQ377,3,1),DI$2:DM$28,5,0),0)+(ROW(CQ377)/1000000000000)))</f>
        <v/>
      </c>
      <c r="CT377" s="5">
        <v>376</v>
      </c>
      <c r="CU377" s="5" t="str">
        <f>IFERROR(VLOOKUP(CT377,CP$2:CQ1453,2,0),"")</f>
        <v/>
      </c>
      <c r="DO377" s="5" t="e">
        <f>IF(REPORTE!AH$2="si",IF(C377=VALUE(REPORTE!C$22),IF(SUM(DO378:DO$1993),CONCATENATE(INT(B377),", "),INT(B377)),""),IF(C377=VALUE(REPORTE!C$21),IF(SUM(DO378:DO$1993),CONCATENATE(INT(B377),", "),INT(B377)),""))</f>
        <v>#VALUE!</v>
      </c>
    </row>
    <row r="378" spans="1:120" s="5" customFormat="1" ht="15" customHeight="1" x14ac:dyDescent="0.25">
      <c r="A378" s="4" t="str">
        <f t="shared" ca="1" si="84"/>
        <v/>
      </c>
      <c r="B378" s="6"/>
      <c r="C378" s="8"/>
      <c r="D378" s="1" t="str">
        <f>IFERROR(INDEX('padron cfe'!B:B,MATCH(DATOS!C378,'padron cfe'!A:A,0),1),"")</f>
        <v/>
      </c>
      <c r="E378" s="1"/>
      <c r="F378" s="7"/>
      <c r="G378" s="9" t="s">
        <v>157</v>
      </c>
      <c r="H378" s="5" t="str">
        <f>IF(F378="","",IFERROR(CONCATENATE("PEUA",VLOOKUP(ESTADO,REPORTE!AV$2:AW$33,2,0),DIDTRITO_FORM,CADER_FORM,IFERROR(INDEX(CA:CA,MATCH(DAY(F378),BZ:BZ,0),1),DAY(F378)),IFERROR(INDEX(CA:CA,MATCH(MONTH(F378),BZ:BZ,0),1),MONTH(F378)),YEAR(F378),G378),""))</f>
        <v/>
      </c>
      <c r="I378" s="4"/>
      <c r="J378" s="66"/>
      <c r="K378" s="66"/>
      <c r="L378" s="66"/>
      <c r="M378" s="2" t="str">
        <f>IFERROR(INDEX('padron cfe'!C:C,MATCH(DATOS!C378,'padron cfe'!A:A,0),1),"")</f>
        <v/>
      </c>
      <c r="N378" s="66" t="str">
        <f>IFERROR(IF(BT378="","",IF(INDEX(N$1:N377,MATCH(BT378,BT$1:BT377,0),1)=0,"",INDEX(N$1:N377,MATCH(BT378,BT$1:BT377,0),1))),"")</f>
        <v/>
      </c>
      <c r="O378" s="66" t="str">
        <f>IFERROR(IF(BT378="","",IF(INDEX(O$1:O377,MATCH(BT378,BT$1:BT377,0),1)=0,"",INDEX(O$1:O377,MATCH(BT378,BT$1:BT377,0),1))),"")</f>
        <v/>
      </c>
      <c r="P378" s="4"/>
      <c r="Q378" s="2"/>
      <c r="R378" s="66"/>
      <c r="T378" s="66"/>
      <c r="U378" s="5" t="str">
        <f>IFERROR(IF(INDEX(U$1:U377,MATCH(T378,T$1:T377,0),1)=0,"",INDEX(U$1:U377,MATCH(T378,T$1:T377,0),1)),"")</f>
        <v/>
      </c>
      <c r="V378" s="66"/>
      <c r="W378" s="5" t="str">
        <f>IFERROR(IF(INDEX(W$1:W377,MATCH(V378,V$1:V377,0),1)=0,"",INDEX(W$1:W377,MATCH(V378,V$1:V377,0),1)),"")</f>
        <v/>
      </c>
      <c r="X378" s="2" t="str">
        <f>IFERROR(INDEX('padron cfe'!D:D,MATCH(DATOS!C378,'padron cfe'!A:A,0),1),"")</f>
        <v/>
      </c>
      <c r="Y378" s="4"/>
      <c r="Z378" s="4"/>
      <c r="AA378" s="4"/>
      <c r="AB378" s="4"/>
      <c r="AC378" s="6" t="s">
        <v>157</v>
      </c>
      <c r="AD378" s="4"/>
      <c r="AE378" s="4" t="str">
        <f t="shared" si="85"/>
        <v/>
      </c>
      <c r="AF378" s="4"/>
      <c r="AG378" s="4"/>
      <c r="AH378" s="4"/>
      <c r="AI378" s="2" t="str">
        <f>IFERROR(IF(INDEX(AI$1:AI377,MATCH(BT378,BT$1:BT377,0),1)=0,"",INDEX(AI$1:AI377,MATCH(BT378,BT$1:BT377,0),1)),"")</f>
        <v/>
      </c>
      <c r="AJ378" s="2" t="str">
        <f>IFERROR(IF(INDEX(AJ$1:AJ377,MATCH(BT378,BT$1:BT377,0),1)=0,"",INDEX(AJ$1:AJ377,MATCH(BT378,BT$1:BT377,0),1)),"")</f>
        <v/>
      </c>
      <c r="AK378" s="2" t="str">
        <f>IFERROR(IF(INDEX(AK$1:AK377,MATCH(BT378,BT$1:BT377,0),1)=0,"",INDEX(AK$1:AK377,MATCH(BT378,BT$1:BT377,0),1)),"")</f>
        <v/>
      </c>
      <c r="AL378" s="31"/>
      <c r="AM378" s="31"/>
      <c r="AN378" s="2"/>
      <c r="AO378" s="4"/>
      <c r="AP378" s="4"/>
      <c r="AQ378" s="4"/>
      <c r="AR378" s="4"/>
      <c r="AS378" s="4"/>
      <c r="AT378" s="4"/>
      <c r="AU378" s="4"/>
      <c r="AV378" s="4"/>
      <c r="AW378" s="4"/>
      <c r="AY378" s="7"/>
      <c r="AZ378" s="47"/>
      <c r="BA378" s="66"/>
      <c r="BB378" s="66"/>
      <c r="BC378" s="66"/>
      <c r="BD378" s="78"/>
      <c r="BE378" s="66"/>
      <c r="BF378" s="66"/>
      <c r="BG378" s="4"/>
      <c r="BH378" s="69"/>
      <c r="BI378" s="4"/>
      <c r="BJ378" s="4"/>
      <c r="BK378" s="9" t="s">
        <v>157</v>
      </c>
      <c r="BL378" s="7"/>
      <c r="BM378" s="7"/>
      <c r="BN378" s="7"/>
      <c r="BO378" s="286"/>
      <c r="BP378" s="22"/>
      <c r="BQ378" s="7" t="str">
        <f t="shared" ca="1" si="86"/>
        <v/>
      </c>
      <c r="BR378" s="75" t="str">
        <f t="shared" si="87"/>
        <v/>
      </c>
      <c r="BS378" s="75" t="str">
        <f t="shared" si="88"/>
        <v/>
      </c>
      <c r="BT378" s="5" t="str">
        <f t="shared" si="89"/>
        <v/>
      </c>
      <c r="BU378" s="79" t="str">
        <f t="shared" si="90"/>
        <v/>
      </c>
      <c r="BV378" s="79" t="str">
        <f t="shared" si="91"/>
        <v/>
      </c>
      <c r="BW378" s="79" t="str">
        <f t="shared" si="92"/>
        <v/>
      </c>
      <c r="CC378" s="4" t="str">
        <f>IF(IFERROR(VLOOKUP(C378,C379:C$1993,1,0),"")="","",COUNTIF(C:C,C378))</f>
        <v/>
      </c>
      <c r="CG378" s="5" t="str">
        <f>IF(B378="","",IF(CC378="",1+(MAX(CG$2:CG377)),""))</f>
        <v/>
      </c>
      <c r="CH378" s="5" t="str">
        <f t="shared" si="93"/>
        <v/>
      </c>
      <c r="CI378" s="5" t="str">
        <f t="shared" si="94"/>
        <v/>
      </c>
      <c r="CJ378" s="14" t="str">
        <f t="shared" si="95"/>
        <v/>
      </c>
      <c r="CK378" s="25"/>
      <c r="CL378" s="15"/>
      <c r="CM378" s="5" t="str">
        <f t="shared" si="98"/>
        <v/>
      </c>
      <c r="CP378" s="5" t="str">
        <f t="shared" si="99"/>
        <v/>
      </c>
      <c r="CQ378" s="5" t="str">
        <f>IF(BT378="","",IFERROR(IF(VLOOKUP(BT378,BT$2:BT377,1,0)=0,"",""),BT378))</f>
        <v/>
      </c>
      <c r="CR378" s="22" t="str">
        <f>IF(CQ378="","",(IFERROR(VLOOKUP(MID(CQ378,1,1),$DI$2:DM$28,3,0),0)+IFERROR(VLOOKUP(MID(CQ378,2,1),DI$2:DM$28,4,0),0)+IFERROR(VLOOKUP(MID(CQ378,3,1),DI$2:DM$28,5,0),0)+(ROW(CQ378)/1000000000000)))</f>
        <v/>
      </c>
      <c r="CT378" s="5">
        <v>377</v>
      </c>
      <c r="CU378" s="5" t="str">
        <f>IFERROR(VLOOKUP(CT378,CP$2:CQ1454,2,0),"")</f>
        <v/>
      </c>
      <c r="DO378" s="5" t="e">
        <f>IF(REPORTE!AH$2="si",IF(C378=VALUE(REPORTE!C$22),IF(SUM(DO379:DO$1993),CONCATENATE(INT(B378),", "),INT(B378)),""),IF(C378=VALUE(REPORTE!C$21),IF(SUM(DO379:DO$1993),CONCATENATE(INT(B378),", "),INT(B378)),""))</f>
        <v>#VALUE!</v>
      </c>
    </row>
    <row r="379" spans="1:120" s="5" customFormat="1" ht="15" customHeight="1" x14ac:dyDescent="0.25">
      <c r="A379" s="4" t="str">
        <f t="shared" ca="1" si="84"/>
        <v/>
      </c>
      <c r="B379" s="6"/>
      <c r="C379" s="8"/>
      <c r="D379" s="1" t="str">
        <f>IFERROR(INDEX('padron cfe'!B:B,MATCH(DATOS!C379,'padron cfe'!A:A,0),1),"")</f>
        <v/>
      </c>
      <c r="E379" s="1"/>
      <c r="F379" s="7"/>
      <c r="G379" s="9" t="s">
        <v>157</v>
      </c>
      <c r="H379" s="5" t="str">
        <f>IF(F379="","",IFERROR(CONCATENATE("PEUA",VLOOKUP(ESTADO,REPORTE!AV$2:AW$33,2,0),DIDTRITO_FORM,CADER_FORM,IFERROR(INDEX(CA:CA,MATCH(DAY(F379),BZ:BZ,0),1),DAY(F379)),IFERROR(INDEX(CA:CA,MATCH(MONTH(F379),BZ:BZ,0),1),MONTH(F379)),YEAR(F379),G379),""))</f>
        <v/>
      </c>
      <c r="I379" s="4"/>
      <c r="J379" s="66"/>
      <c r="K379" s="66"/>
      <c r="L379" s="66"/>
      <c r="M379" s="2" t="str">
        <f>IFERROR(INDEX('padron cfe'!C:C,MATCH(DATOS!C379,'padron cfe'!A:A,0),1),"")</f>
        <v/>
      </c>
      <c r="N379" s="66" t="str">
        <f>IFERROR(IF(BT379="","",IF(INDEX(N$1:N378,MATCH(BT379,BT$1:BT378,0),1)=0,"",INDEX(N$1:N378,MATCH(BT379,BT$1:BT378,0),1))),"")</f>
        <v/>
      </c>
      <c r="O379" s="66" t="str">
        <f>IFERROR(IF(BT379="","",IF(INDEX(O$1:O378,MATCH(BT379,BT$1:BT378,0),1)=0,"",INDEX(O$1:O378,MATCH(BT379,BT$1:BT378,0),1))),"")</f>
        <v/>
      </c>
      <c r="P379" s="4"/>
      <c r="Q379" s="2"/>
      <c r="R379" s="66"/>
      <c r="T379" s="66"/>
      <c r="U379" s="5" t="str">
        <f>IFERROR(IF(INDEX(U$1:U378,MATCH(T379,T$1:T378,0),1)=0,"",INDEX(U$1:U378,MATCH(T379,T$1:T378,0),1)),"")</f>
        <v/>
      </c>
      <c r="V379" s="66"/>
      <c r="W379" s="5" t="str">
        <f>IFERROR(IF(INDEX(W$1:W378,MATCH(V379,V$1:V378,0),1)=0,"",INDEX(W$1:W378,MATCH(V379,V$1:V378,0),1)),"")</f>
        <v/>
      </c>
      <c r="X379" s="2" t="str">
        <f>IFERROR(INDEX('padron cfe'!D:D,MATCH(DATOS!C379,'padron cfe'!A:A,0),1),"")</f>
        <v/>
      </c>
      <c r="Y379" s="4"/>
      <c r="Z379" s="4"/>
      <c r="AA379" s="4"/>
      <c r="AB379" s="4"/>
      <c r="AC379" s="6" t="s">
        <v>157</v>
      </c>
      <c r="AD379" s="4"/>
      <c r="AE379" s="4" t="str">
        <f t="shared" si="85"/>
        <v/>
      </c>
      <c r="AF379" s="4"/>
      <c r="AG379" s="4"/>
      <c r="AH379" s="4"/>
      <c r="AI379" s="2" t="str">
        <f>IFERROR(IF(INDEX(AI$1:AI378,MATCH(BT379,BT$1:BT378,0),1)=0,"",INDEX(AI$1:AI378,MATCH(BT379,BT$1:BT378,0),1)),"")</f>
        <v/>
      </c>
      <c r="AJ379" s="2" t="str">
        <f>IFERROR(IF(INDEX(AJ$1:AJ378,MATCH(BT379,BT$1:BT378,0),1)=0,"",INDEX(AJ$1:AJ378,MATCH(BT379,BT$1:BT378,0),1)),"")</f>
        <v/>
      </c>
      <c r="AK379" s="2" t="str">
        <f>IFERROR(IF(INDEX(AK$1:AK378,MATCH(BT379,BT$1:BT378,0),1)=0,"",INDEX(AK$1:AK378,MATCH(BT379,BT$1:BT378,0),1)),"")</f>
        <v/>
      </c>
      <c r="AL379" s="31"/>
      <c r="AM379" s="31"/>
      <c r="AN379" s="2"/>
      <c r="AO379" s="4"/>
      <c r="AP379" s="4"/>
      <c r="AQ379" s="4"/>
      <c r="AR379" s="4"/>
      <c r="AS379" s="4"/>
      <c r="AT379" s="4"/>
      <c r="AU379" s="4"/>
      <c r="AV379" s="4"/>
      <c r="AW379" s="4"/>
      <c r="AY379" s="7"/>
      <c r="AZ379" s="47"/>
      <c r="BA379" s="66"/>
      <c r="BB379" s="66"/>
      <c r="BC379" s="66"/>
      <c r="BD379" s="78"/>
      <c r="BE379" s="66"/>
      <c r="BF379" s="66"/>
      <c r="BG379" s="4"/>
      <c r="BH379" s="69"/>
      <c r="BI379" s="4"/>
      <c r="BJ379" s="4"/>
      <c r="BK379" s="9"/>
      <c r="BL379" s="7"/>
      <c r="BM379" s="7"/>
      <c r="BN379" s="7"/>
      <c r="BO379" s="286"/>
      <c r="BP379" s="22"/>
      <c r="BQ379" s="7" t="str">
        <f t="shared" ca="1" si="86"/>
        <v/>
      </c>
      <c r="BR379" s="75" t="str">
        <f t="shared" si="87"/>
        <v/>
      </c>
      <c r="BS379" s="75" t="str">
        <f t="shared" si="88"/>
        <v/>
      </c>
      <c r="BT379" s="5" t="str">
        <f t="shared" si="89"/>
        <v/>
      </c>
      <c r="BU379" s="79" t="str">
        <f t="shared" si="90"/>
        <v/>
      </c>
      <c r="BV379" s="79" t="str">
        <f t="shared" si="91"/>
        <v/>
      </c>
      <c r="BW379" s="79" t="str">
        <f t="shared" si="92"/>
        <v/>
      </c>
      <c r="CC379" s="4" t="str">
        <f>IF(IFERROR(VLOOKUP(C379,C380:C$1993,1,0),"")="","",COUNTIF(C:C,C379))</f>
        <v/>
      </c>
      <c r="CG379" s="5" t="str">
        <f>IF(B379="","",IF(CC379="",1+(MAX(CG$2:CG378)),""))</f>
        <v/>
      </c>
      <c r="CH379" s="5" t="str">
        <f t="shared" si="93"/>
        <v/>
      </c>
      <c r="CI379" s="5" t="str">
        <f t="shared" si="94"/>
        <v/>
      </c>
      <c r="CJ379" s="14" t="str">
        <f t="shared" si="95"/>
        <v/>
      </c>
      <c r="CK379" s="25"/>
      <c r="CL379" s="15"/>
      <c r="CM379" s="5" t="str">
        <f t="shared" si="98"/>
        <v/>
      </c>
      <c r="CP379" s="5" t="str">
        <f t="shared" si="99"/>
        <v/>
      </c>
      <c r="CQ379" s="5" t="str">
        <f>IF(BT379="","",IFERROR(IF(VLOOKUP(BT379,BT$2:BT378,1,0)=0,"",""),BT379))</f>
        <v/>
      </c>
      <c r="CR379" s="22" t="str">
        <f>IF(CQ379="","",(IFERROR(VLOOKUP(MID(CQ379,1,1),$DI$2:DM$28,3,0),0)+IFERROR(VLOOKUP(MID(CQ379,2,1),DI$2:DM$28,4,0),0)+IFERROR(VLOOKUP(MID(CQ379,3,1),DI$2:DM$28,5,0),0)+(ROW(CQ379)/1000000000000)))</f>
        <v/>
      </c>
      <c r="CT379" s="5">
        <v>378</v>
      </c>
      <c r="CU379" s="5" t="str">
        <f>IFERROR(VLOOKUP(CT379,CP$2:CQ1455,2,0),"")</f>
        <v/>
      </c>
      <c r="DO379" s="5" t="e">
        <f>IF(REPORTE!AH$2="si",IF(C379=VALUE(REPORTE!C$22),IF(SUM(DO380:DO$1993),CONCATENATE(INT(B379),", "),INT(B379)),""),IF(C379=VALUE(REPORTE!C$21),IF(SUM(DO380:DO$1993),CONCATENATE(INT(B379),", "),INT(B379)),""))</f>
        <v>#VALUE!</v>
      </c>
    </row>
    <row r="380" spans="1:120" s="5" customFormat="1" ht="15" customHeight="1" x14ac:dyDescent="0.25">
      <c r="A380" s="4" t="str">
        <f t="shared" ca="1" si="84"/>
        <v/>
      </c>
      <c r="B380" s="6"/>
      <c r="C380" s="8"/>
      <c r="D380" s="1" t="str">
        <f>IFERROR(INDEX('padron cfe'!B:B,MATCH(DATOS!C380,'padron cfe'!A:A,0),1),"")</f>
        <v/>
      </c>
      <c r="E380" s="1"/>
      <c r="F380" s="7"/>
      <c r="G380" s="9" t="s">
        <v>157</v>
      </c>
      <c r="H380" s="5" t="str">
        <f>IF(F380="","",IFERROR(CONCATENATE("PEUA",VLOOKUP(ESTADO,REPORTE!AV$2:AW$33,2,0),DIDTRITO_FORM,CADER_FORM,IFERROR(INDEX(CA:CA,MATCH(DAY(F380),BZ:BZ,0),1),DAY(F380)),IFERROR(INDEX(CA:CA,MATCH(MONTH(F380),BZ:BZ,0),1),MONTH(F380)),YEAR(F380),G380),""))</f>
        <v/>
      </c>
      <c r="I380" s="4"/>
      <c r="J380" s="66"/>
      <c r="K380" s="66"/>
      <c r="L380" s="66"/>
      <c r="M380" s="2" t="str">
        <f>IFERROR(INDEX('padron cfe'!C:C,MATCH(DATOS!C380,'padron cfe'!A:A,0),1),"")</f>
        <v/>
      </c>
      <c r="N380" s="66" t="str">
        <f>IFERROR(IF(BT380="","",IF(INDEX(N$1:N379,MATCH(BT380,BT$1:BT379,0),1)=0,"",INDEX(N$1:N379,MATCH(BT380,BT$1:BT379,0),1))),"")</f>
        <v/>
      </c>
      <c r="O380" s="66" t="str">
        <f>IFERROR(IF(BT380="","",IF(INDEX(O$1:O379,MATCH(BT380,BT$1:BT379,0),1)=0,"",INDEX(O$1:O379,MATCH(BT380,BT$1:BT379,0),1))),"")</f>
        <v/>
      </c>
      <c r="P380" s="4"/>
      <c r="Q380" s="2"/>
      <c r="R380" s="66"/>
      <c r="T380" s="66"/>
      <c r="U380" s="5" t="str">
        <f>IFERROR(IF(INDEX(U$1:U379,MATCH(T380,T$1:T379,0),1)=0,"",INDEX(U$1:U379,MATCH(T380,T$1:T379,0),1)),"")</f>
        <v/>
      </c>
      <c r="V380" s="66"/>
      <c r="W380" s="5" t="str">
        <f>IFERROR(IF(INDEX(W$1:W379,MATCH(V380,V$1:V379,0),1)=0,"",INDEX(W$1:W379,MATCH(V380,V$1:V379,0),1)),"")</f>
        <v/>
      </c>
      <c r="X380" s="2" t="str">
        <f>IFERROR(INDEX('padron cfe'!D:D,MATCH(DATOS!C380,'padron cfe'!A:A,0),1),"")</f>
        <v/>
      </c>
      <c r="Y380" s="4"/>
      <c r="Z380" s="4"/>
      <c r="AA380" s="4"/>
      <c r="AB380" s="4"/>
      <c r="AC380" s="6" t="s">
        <v>157</v>
      </c>
      <c r="AD380" s="4"/>
      <c r="AE380" s="4" t="str">
        <f t="shared" si="85"/>
        <v/>
      </c>
      <c r="AF380" s="4"/>
      <c r="AG380" s="4"/>
      <c r="AH380" s="4"/>
      <c r="AI380" s="2" t="str">
        <f>IFERROR(IF(INDEX(AI$1:AI379,MATCH(BT380,BT$1:BT379,0),1)=0,"",INDEX(AI$1:AI379,MATCH(BT380,BT$1:BT379,0),1)),"")</f>
        <v/>
      </c>
      <c r="AJ380" s="2" t="str">
        <f>IFERROR(IF(INDEX(AJ$1:AJ379,MATCH(BT380,BT$1:BT379,0),1)=0,"",INDEX(AJ$1:AJ379,MATCH(BT380,BT$1:BT379,0),1)),"")</f>
        <v/>
      </c>
      <c r="AK380" s="2" t="str">
        <f>IFERROR(IF(INDEX(AK$1:AK379,MATCH(BT380,BT$1:BT379,0),1)=0,"",INDEX(AK$1:AK379,MATCH(BT380,BT$1:BT379,0),1)),"")</f>
        <v/>
      </c>
      <c r="AL380" s="31"/>
      <c r="AM380" s="31"/>
      <c r="AN380" s="2"/>
      <c r="AO380" s="4"/>
      <c r="AP380" s="4"/>
      <c r="AQ380" s="4"/>
      <c r="AR380" s="4"/>
      <c r="AS380" s="4"/>
      <c r="AT380" s="4"/>
      <c r="AU380" s="4"/>
      <c r="AV380" s="4"/>
      <c r="AW380" s="4"/>
      <c r="AY380" s="7"/>
      <c r="AZ380" s="47"/>
      <c r="BA380" s="66"/>
      <c r="BB380" s="66"/>
      <c r="BC380" s="66"/>
      <c r="BD380" s="78"/>
      <c r="BE380" s="66"/>
      <c r="BF380" s="66"/>
      <c r="BG380" s="4"/>
      <c r="BH380" s="69"/>
      <c r="BI380" s="4"/>
      <c r="BJ380" s="4"/>
      <c r="BK380" s="9" t="s">
        <v>157</v>
      </c>
      <c r="BL380" s="7"/>
      <c r="BM380" s="7"/>
      <c r="BN380" s="7"/>
      <c r="BO380" s="286"/>
      <c r="BP380" s="22"/>
      <c r="BQ380" s="7" t="str">
        <f t="shared" ca="1" si="86"/>
        <v/>
      </c>
      <c r="BR380" s="75" t="str">
        <f t="shared" si="87"/>
        <v/>
      </c>
      <c r="BS380" s="75" t="str">
        <f t="shared" si="88"/>
        <v/>
      </c>
      <c r="BT380" s="5" t="str">
        <f t="shared" si="89"/>
        <v/>
      </c>
      <c r="BU380" s="79" t="str">
        <f t="shared" si="90"/>
        <v/>
      </c>
      <c r="BV380" s="79" t="str">
        <f t="shared" si="91"/>
        <v/>
      </c>
      <c r="BW380" s="79" t="str">
        <f t="shared" si="92"/>
        <v/>
      </c>
      <c r="CC380" s="4" t="str">
        <f>IF(IFERROR(VLOOKUP(C380,C381:C$1993,1,0),"")="","",COUNTIF(C:C,C380))</f>
        <v/>
      </c>
      <c r="CG380" s="5" t="str">
        <f>IF(B380="","",IF(CC380="",1+(MAX(CG$2:CG379)),""))</f>
        <v/>
      </c>
      <c r="CH380" s="5" t="str">
        <f t="shared" si="93"/>
        <v/>
      </c>
      <c r="CI380" s="5" t="str">
        <f t="shared" si="94"/>
        <v/>
      </c>
      <c r="CJ380" s="14" t="str">
        <f t="shared" si="95"/>
        <v/>
      </c>
      <c r="CK380" s="25"/>
      <c r="CL380" s="15"/>
      <c r="CM380" s="5" t="str">
        <f t="shared" si="98"/>
        <v/>
      </c>
      <c r="CP380" s="5" t="str">
        <f t="shared" si="99"/>
        <v/>
      </c>
      <c r="CQ380" s="5" t="str">
        <f>IF(BT380="","",IFERROR(IF(VLOOKUP(BT380,BT$2:BT379,1,0)=0,"",""),BT380))</f>
        <v/>
      </c>
      <c r="CR380" s="22" t="str">
        <f>IF(CQ380="","",(IFERROR(VLOOKUP(MID(CQ380,1,1),$DI$2:DM$28,3,0),0)+IFERROR(VLOOKUP(MID(CQ380,2,1),DI$2:DM$28,4,0),0)+IFERROR(VLOOKUP(MID(CQ380,3,1),DI$2:DM$28,5,0),0)+(ROW(CQ380)/1000000000000)))</f>
        <v/>
      </c>
      <c r="CT380" s="5">
        <v>379</v>
      </c>
      <c r="CU380" s="5" t="str">
        <f>IFERROR(VLOOKUP(CT380,CP$2:CQ1456,2,0),"")</f>
        <v/>
      </c>
      <c r="DO380" s="5" t="e">
        <f>IF(REPORTE!AH$2="si",IF(C380=VALUE(REPORTE!C$22),IF(SUM(DO381:DO$1993),CONCATENATE(INT(B380),", "),INT(B380)),""),IF(C380=VALUE(REPORTE!C$21),IF(SUM(DO381:DO$1993),CONCATENATE(INT(B380),", "),INT(B380)),""))</f>
        <v>#VALUE!</v>
      </c>
      <c r="DP380" s="5" t="e">
        <f>CONCATENATE(DO380,DO381,DO382,DO383,DO384,DO385,DO386,DO387,DO388,DO389,DO390,DO391,DO392,DO393,DO394,DO395,DO396,DO397,DO398,DO399,DO400,DO401,DO402,DO403,DO404,DO405,DO406,DO407,DO408,DO409,DO410,DO411,DO412,DO413,DO414,DO415,DO416,DO417,DO418,DO419,DO420,DO421)</f>
        <v>#VALUE!</v>
      </c>
    </row>
    <row r="381" spans="1:120" s="5" customFormat="1" ht="15" customHeight="1" x14ac:dyDescent="0.25">
      <c r="A381" s="4" t="str">
        <f t="shared" ca="1" si="84"/>
        <v/>
      </c>
      <c r="B381" s="6"/>
      <c r="C381" s="8"/>
      <c r="D381" s="1" t="str">
        <f>IFERROR(INDEX('padron cfe'!B:B,MATCH(DATOS!C381,'padron cfe'!A:A,0),1),"")</f>
        <v/>
      </c>
      <c r="E381" s="1"/>
      <c r="F381" s="7"/>
      <c r="G381" s="9" t="s">
        <v>157</v>
      </c>
      <c r="H381" s="5" t="str">
        <f>IF(F381="","",IFERROR(CONCATENATE("PEUA",VLOOKUP(ESTADO,REPORTE!AV$2:AW$33,2,0),DIDTRITO_FORM,CADER_FORM,IFERROR(INDEX(CA:CA,MATCH(DAY(F381),BZ:BZ,0),1),DAY(F381)),IFERROR(INDEX(CA:CA,MATCH(MONTH(F381),BZ:BZ,0),1),MONTH(F381)),YEAR(F381),G381),""))</f>
        <v/>
      </c>
      <c r="I381" s="4"/>
      <c r="J381" s="66"/>
      <c r="K381" s="66"/>
      <c r="L381" s="66"/>
      <c r="M381" s="2" t="str">
        <f>IFERROR(INDEX('padron cfe'!C:C,MATCH(DATOS!C381,'padron cfe'!A:A,0),1),"")</f>
        <v/>
      </c>
      <c r="N381" s="66" t="str">
        <f>IFERROR(IF(BT381="","",IF(INDEX(N$1:N380,MATCH(BT381,BT$1:BT380,0),1)=0,"",INDEX(N$1:N380,MATCH(BT381,BT$1:BT380,0),1))),"")</f>
        <v/>
      </c>
      <c r="O381" s="66" t="str">
        <f>IFERROR(IF(BT381="","",IF(INDEX(O$1:O380,MATCH(BT381,BT$1:BT380,0),1)=0,"",INDEX(O$1:O380,MATCH(BT381,BT$1:BT380,0),1))),"")</f>
        <v/>
      </c>
      <c r="P381" s="4"/>
      <c r="Q381" s="2"/>
      <c r="R381" s="66"/>
      <c r="T381" s="66"/>
      <c r="U381" s="5" t="str">
        <f>IFERROR(IF(INDEX(U$1:U380,MATCH(T381,T$1:T380,0),1)=0,"",INDEX(U$1:U380,MATCH(T381,T$1:T380,0),1)),"")</f>
        <v/>
      </c>
      <c r="V381" s="66"/>
      <c r="W381" s="5" t="str">
        <f>IFERROR(IF(INDEX(W$1:W380,MATCH(V381,V$1:V380,0),1)=0,"",INDEX(W$1:W380,MATCH(V381,V$1:V380,0),1)),"")</f>
        <v/>
      </c>
      <c r="X381" s="2" t="str">
        <f>IFERROR(INDEX('padron cfe'!D:D,MATCH(DATOS!C381,'padron cfe'!A:A,0),1),"")</f>
        <v/>
      </c>
      <c r="Y381" s="4"/>
      <c r="Z381" s="4"/>
      <c r="AA381" s="4"/>
      <c r="AB381" s="4"/>
      <c r="AC381" s="6" t="s">
        <v>157</v>
      </c>
      <c r="AD381" s="4"/>
      <c r="AE381" s="4" t="str">
        <f t="shared" si="85"/>
        <v/>
      </c>
      <c r="AF381" s="4"/>
      <c r="AG381" s="4"/>
      <c r="AH381" s="4"/>
      <c r="AI381" s="2" t="str">
        <f>IFERROR(IF(INDEX(AI$1:AI380,MATCH(BT381,BT$1:BT380,0),1)=0,"",INDEX(AI$1:AI380,MATCH(BT381,BT$1:BT380,0),1)),"")</f>
        <v/>
      </c>
      <c r="AJ381" s="2" t="str">
        <f>IFERROR(IF(INDEX(AJ$1:AJ380,MATCH(BT381,BT$1:BT380,0),1)=0,"",INDEX(AJ$1:AJ380,MATCH(BT381,BT$1:BT380,0),1)),"")</f>
        <v/>
      </c>
      <c r="AK381" s="2" t="str">
        <f>IFERROR(IF(INDEX(AK$1:AK380,MATCH(BT381,BT$1:BT380,0),1)=0,"",INDEX(AK$1:AK380,MATCH(BT381,BT$1:BT380,0),1)),"")</f>
        <v/>
      </c>
      <c r="AL381" s="31"/>
      <c r="AM381" s="31"/>
      <c r="AN381" s="2"/>
      <c r="AO381" s="4"/>
      <c r="AP381" s="4"/>
      <c r="AQ381" s="4"/>
      <c r="AR381" s="4"/>
      <c r="AS381" s="4"/>
      <c r="AT381" s="4"/>
      <c r="AU381" s="4"/>
      <c r="AV381" s="4"/>
      <c r="AW381" s="4"/>
      <c r="AY381" s="7"/>
      <c r="AZ381" s="47"/>
      <c r="BA381" s="66"/>
      <c r="BB381" s="66"/>
      <c r="BC381" s="66"/>
      <c r="BD381" s="78"/>
      <c r="BE381" s="66"/>
      <c r="BF381" s="66"/>
      <c r="BG381" s="4"/>
      <c r="BH381" s="69"/>
      <c r="BI381" s="4"/>
      <c r="BJ381" s="4"/>
      <c r="BK381" s="9"/>
      <c r="BL381" s="7"/>
      <c r="BM381" s="7"/>
      <c r="BN381" s="7"/>
      <c r="BO381" s="286"/>
      <c r="BP381" s="22"/>
      <c r="BQ381" s="7" t="str">
        <f t="shared" ca="1" si="86"/>
        <v/>
      </c>
      <c r="BR381" s="75" t="str">
        <f t="shared" si="87"/>
        <v/>
      </c>
      <c r="BS381" s="75" t="str">
        <f t="shared" si="88"/>
        <v/>
      </c>
      <c r="BT381" s="5" t="str">
        <f t="shared" si="89"/>
        <v/>
      </c>
      <c r="BU381" s="79" t="str">
        <f t="shared" si="90"/>
        <v/>
      </c>
      <c r="BV381" s="79" t="str">
        <f t="shared" si="91"/>
        <v/>
      </c>
      <c r="BW381" s="79" t="str">
        <f t="shared" si="92"/>
        <v/>
      </c>
      <c r="CC381" s="4" t="str">
        <f>IF(IFERROR(VLOOKUP(C381,C382:C$1993,1,0),"")="","",COUNTIF(C:C,C381))</f>
        <v/>
      </c>
      <c r="CG381" s="5" t="str">
        <f>IF(B381="","",IF(CC381="",1+(MAX(CG$2:CG380)),""))</f>
        <v/>
      </c>
      <c r="CH381" s="5" t="str">
        <f t="shared" si="93"/>
        <v/>
      </c>
      <c r="CI381" s="5" t="str">
        <f t="shared" si="94"/>
        <v/>
      </c>
      <c r="CJ381" s="14" t="str">
        <f t="shared" si="95"/>
        <v/>
      </c>
      <c r="CK381" s="25"/>
      <c r="CL381" s="15"/>
      <c r="CM381" s="5" t="str">
        <f t="shared" si="98"/>
        <v/>
      </c>
      <c r="CP381" s="5" t="str">
        <f t="shared" si="99"/>
        <v/>
      </c>
      <c r="CQ381" s="5" t="str">
        <f>IF(BT381="","",IFERROR(IF(VLOOKUP(BT381,BT$2:BT380,1,0)=0,"",""),BT381))</f>
        <v/>
      </c>
      <c r="CR381" s="22" t="str">
        <f>IF(CQ381="","",(IFERROR(VLOOKUP(MID(CQ381,1,1),$DI$2:DM$28,3,0),0)+IFERROR(VLOOKUP(MID(CQ381,2,1),DI$2:DM$28,4,0),0)+IFERROR(VLOOKUP(MID(CQ381,3,1),DI$2:DM$28,5,0),0)+(ROW(CQ381)/1000000000000)))</f>
        <v/>
      </c>
      <c r="CT381" s="5">
        <v>380</v>
      </c>
      <c r="CU381" s="5" t="str">
        <f>IFERROR(VLOOKUP(CT381,CP$2:CQ1457,2,0),"")</f>
        <v/>
      </c>
      <c r="DO381" s="5" t="e">
        <f>IF(REPORTE!AH$2="si",IF(C381=VALUE(REPORTE!C$22),IF(SUM(DO382:DO$1993),CONCATENATE(INT(B381),", "),INT(B381)),""),IF(C381=VALUE(REPORTE!C$21),IF(SUM(DO382:DO$1993),CONCATENATE(INT(B381),", "),INT(B381)),""))</f>
        <v>#VALUE!</v>
      </c>
    </row>
    <row r="382" spans="1:120" s="5" customFormat="1" ht="15" customHeight="1" x14ac:dyDescent="0.25">
      <c r="A382" s="4" t="str">
        <f t="shared" ca="1" si="84"/>
        <v/>
      </c>
      <c r="B382" s="6"/>
      <c r="C382" s="8"/>
      <c r="D382" s="1" t="str">
        <f>IFERROR(INDEX('padron cfe'!B:B,MATCH(DATOS!C382,'padron cfe'!A:A,0),1),"")</f>
        <v/>
      </c>
      <c r="E382" s="1"/>
      <c r="F382" s="7"/>
      <c r="G382" s="9" t="s">
        <v>157</v>
      </c>
      <c r="H382" s="5" t="str">
        <f>IF(F382="","",IFERROR(CONCATENATE("PEUA",VLOOKUP(ESTADO,REPORTE!AV$2:AW$33,2,0),DIDTRITO_FORM,CADER_FORM,IFERROR(INDEX(CA:CA,MATCH(DAY(F382),BZ:BZ,0),1),DAY(F382)),IFERROR(INDEX(CA:CA,MATCH(MONTH(F382),BZ:BZ,0),1),MONTH(F382)),YEAR(F382),G382),""))</f>
        <v/>
      </c>
      <c r="I382" s="4"/>
      <c r="J382" s="66"/>
      <c r="K382" s="66"/>
      <c r="L382" s="66"/>
      <c r="M382" s="2" t="str">
        <f>IFERROR(INDEX('padron cfe'!C:C,MATCH(DATOS!C382,'padron cfe'!A:A,0),1),"")</f>
        <v/>
      </c>
      <c r="N382" s="66" t="str">
        <f>IFERROR(IF(BT382="","",IF(INDEX(N$1:N381,MATCH(BT382,BT$1:BT381,0),1)=0,"",INDEX(N$1:N381,MATCH(BT382,BT$1:BT381,0),1))),"")</f>
        <v/>
      </c>
      <c r="O382" s="66" t="str">
        <f>IFERROR(IF(BT382="","",IF(INDEX(O$1:O381,MATCH(BT382,BT$1:BT381,0),1)=0,"",INDEX(O$1:O381,MATCH(BT382,BT$1:BT381,0),1))),"")</f>
        <v/>
      </c>
      <c r="P382" s="4"/>
      <c r="Q382" s="2"/>
      <c r="R382" s="66"/>
      <c r="T382" s="66"/>
      <c r="U382" s="5" t="str">
        <f>IFERROR(IF(INDEX(U$1:U381,MATCH(T382,T$1:T381,0),1)=0,"",INDEX(U$1:U381,MATCH(T382,T$1:T381,0),1)),"")</f>
        <v/>
      </c>
      <c r="V382" s="66"/>
      <c r="W382" s="5" t="str">
        <f>IFERROR(IF(INDEX(W$1:W381,MATCH(V382,V$1:V381,0),1)=0,"",INDEX(W$1:W381,MATCH(V382,V$1:V381,0),1)),"")</f>
        <v/>
      </c>
      <c r="X382" s="2" t="str">
        <f>IFERROR(INDEX('padron cfe'!D:D,MATCH(DATOS!C382,'padron cfe'!A:A,0),1),"")</f>
        <v/>
      </c>
      <c r="Y382" s="4"/>
      <c r="Z382" s="4"/>
      <c r="AA382" s="4"/>
      <c r="AB382" s="4"/>
      <c r="AC382" s="6" t="s">
        <v>157</v>
      </c>
      <c r="AD382" s="4"/>
      <c r="AE382" s="4" t="str">
        <f t="shared" si="85"/>
        <v/>
      </c>
      <c r="AF382" s="4"/>
      <c r="AG382" s="4"/>
      <c r="AH382" s="4"/>
      <c r="AI382" s="2" t="str">
        <f>IFERROR(IF(INDEX(AI$1:AI381,MATCH(BT382,BT$1:BT381,0),1)=0,"",INDEX(AI$1:AI381,MATCH(BT382,BT$1:BT381,0),1)),"")</f>
        <v/>
      </c>
      <c r="AJ382" s="2" t="str">
        <f>IFERROR(IF(INDEX(AJ$1:AJ381,MATCH(BT382,BT$1:BT381,0),1)=0,"",INDEX(AJ$1:AJ381,MATCH(BT382,BT$1:BT381,0),1)),"")</f>
        <v/>
      </c>
      <c r="AK382" s="2" t="str">
        <f>IFERROR(IF(INDEX(AK$1:AK381,MATCH(BT382,BT$1:BT381,0),1)=0,"",INDEX(AK$1:AK381,MATCH(BT382,BT$1:BT381,0),1)),"")</f>
        <v/>
      </c>
      <c r="AL382" s="31"/>
      <c r="AM382" s="31"/>
      <c r="AN382" s="2"/>
      <c r="AO382" s="4"/>
      <c r="AP382" s="4"/>
      <c r="AQ382" s="4"/>
      <c r="AR382" s="4"/>
      <c r="AS382" s="4"/>
      <c r="AT382" s="4"/>
      <c r="AU382" s="4"/>
      <c r="AV382" s="4"/>
      <c r="AW382" s="4"/>
      <c r="AY382" s="7"/>
      <c r="AZ382" s="47"/>
      <c r="BA382" s="66"/>
      <c r="BB382" s="66"/>
      <c r="BC382" s="66"/>
      <c r="BD382" s="78"/>
      <c r="BE382" s="66"/>
      <c r="BF382" s="66"/>
      <c r="BG382" s="4"/>
      <c r="BH382" s="69"/>
      <c r="BI382" s="4"/>
      <c r="BJ382" s="4"/>
      <c r="BK382" s="9" t="s">
        <v>157</v>
      </c>
      <c r="BL382" s="7"/>
      <c r="BM382" s="7"/>
      <c r="BN382" s="7"/>
      <c r="BO382" s="286"/>
      <c r="BP382" s="22"/>
      <c r="BQ382" s="7" t="str">
        <f t="shared" ca="1" si="86"/>
        <v/>
      </c>
      <c r="BR382" s="75" t="str">
        <f t="shared" si="87"/>
        <v/>
      </c>
      <c r="BS382" s="75" t="str">
        <f t="shared" si="88"/>
        <v/>
      </c>
      <c r="BT382" s="5" t="str">
        <f t="shared" si="89"/>
        <v/>
      </c>
      <c r="BU382" s="79" t="str">
        <f t="shared" si="90"/>
        <v/>
      </c>
      <c r="BV382" s="79" t="str">
        <f t="shared" si="91"/>
        <v/>
      </c>
      <c r="BW382" s="79" t="str">
        <f t="shared" si="92"/>
        <v/>
      </c>
      <c r="CC382" s="4" t="str">
        <f>IF(IFERROR(VLOOKUP(C382,C383:C$1993,1,0),"")="","",COUNTIF(C:C,C382))</f>
        <v/>
      </c>
      <c r="CG382" s="5" t="str">
        <f>IF(B382="","",IF(CC382="",1+(MAX(CG$2:CG381)),""))</f>
        <v/>
      </c>
      <c r="CH382" s="5" t="str">
        <f t="shared" si="93"/>
        <v/>
      </c>
      <c r="CI382" s="5" t="str">
        <f t="shared" si="94"/>
        <v/>
      </c>
      <c r="CJ382" s="14" t="str">
        <f t="shared" si="95"/>
        <v/>
      </c>
      <c r="CK382" s="25"/>
      <c r="CL382" s="15"/>
      <c r="CM382" s="5" t="str">
        <f t="shared" si="98"/>
        <v/>
      </c>
      <c r="CP382" s="5" t="str">
        <f t="shared" si="99"/>
        <v/>
      </c>
      <c r="CQ382" s="5" t="str">
        <f>IF(BT382="","",IFERROR(IF(VLOOKUP(BT382,BT$2:BT381,1,0)=0,"",""),BT382))</f>
        <v/>
      </c>
      <c r="CR382" s="22" t="str">
        <f>IF(CQ382="","",(IFERROR(VLOOKUP(MID(CQ382,1,1),$DI$2:DM$28,3,0),0)+IFERROR(VLOOKUP(MID(CQ382,2,1),DI$2:DM$28,4,0),0)+IFERROR(VLOOKUP(MID(CQ382,3,1),DI$2:DM$28,5,0),0)+(ROW(CQ382)/1000000000000)))</f>
        <v/>
      </c>
      <c r="CT382" s="5">
        <v>381</v>
      </c>
      <c r="CU382" s="5" t="str">
        <f>IFERROR(VLOOKUP(CT382,CP$2:CQ1458,2,0),"")</f>
        <v/>
      </c>
      <c r="DO382" s="5" t="e">
        <f>IF(REPORTE!AH$2="si",IF(C382=VALUE(REPORTE!C$22),IF(SUM(DO383:DO$1993),CONCATENATE(INT(B382),", "),INT(B382)),""),IF(C382=VALUE(REPORTE!C$21),IF(SUM(DO383:DO$1993),CONCATENATE(INT(B382),", "),INT(B382)),""))</f>
        <v>#VALUE!</v>
      </c>
    </row>
    <row r="383" spans="1:120" s="5" customFormat="1" ht="15" customHeight="1" x14ac:dyDescent="0.25">
      <c r="A383" s="4" t="str">
        <f t="shared" ca="1" si="84"/>
        <v/>
      </c>
      <c r="B383" s="6"/>
      <c r="C383" s="8"/>
      <c r="D383" s="1" t="str">
        <f>IFERROR(INDEX('padron cfe'!B:B,MATCH(DATOS!C383,'padron cfe'!A:A,0),1),"")</f>
        <v/>
      </c>
      <c r="E383" s="1"/>
      <c r="F383" s="7"/>
      <c r="G383" s="9" t="s">
        <v>157</v>
      </c>
      <c r="H383" s="5" t="str">
        <f>IF(F383="","",IFERROR(CONCATENATE("PEUA",VLOOKUP(ESTADO,REPORTE!AV$2:AW$33,2,0),DIDTRITO_FORM,CADER_FORM,IFERROR(INDEX(CA:CA,MATCH(DAY(F383),BZ:BZ,0),1),DAY(F383)),IFERROR(INDEX(CA:CA,MATCH(MONTH(F383),BZ:BZ,0),1),MONTH(F383)),YEAR(F383),G383),""))</f>
        <v/>
      </c>
      <c r="I383" s="4"/>
      <c r="J383" s="66"/>
      <c r="K383" s="66"/>
      <c r="L383" s="66"/>
      <c r="M383" s="2" t="str">
        <f>IFERROR(INDEX('padron cfe'!C:C,MATCH(DATOS!C383,'padron cfe'!A:A,0),1),"")</f>
        <v/>
      </c>
      <c r="N383" s="66" t="str">
        <f>IFERROR(IF(BT383="","",IF(INDEX(N$1:N382,MATCH(BT383,BT$1:BT382,0),1)=0,"",INDEX(N$1:N382,MATCH(BT383,BT$1:BT382,0),1))),"")</f>
        <v/>
      </c>
      <c r="O383" s="66" t="str">
        <f>IFERROR(IF(BT383="","",IF(INDEX(O$1:O382,MATCH(BT383,BT$1:BT382,0),1)=0,"",INDEX(O$1:O382,MATCH(BT383,BT$1:BT382,0),1))),"")</f>
        <v/>
      </c>
      <c r="P383" s="4"/>
      <c r="Q383" s="2"/>
      <c r="R383" s="66"/>
      <c r="T383" s="66"/>
      <c r="U383" s="5" t="str">
        <f>IFERROR(IF(INDEX(U$1:U382,MATCH(T383,T$1:T382,0),1)=0,"",INDEX(U$1:U382,MATCH(T383,T$1:T382,0),1)),"")</f>
        <v/>
      </c>
      <c r="V383" s="66"/>
      <c r="W383" s="5" t="str">
        <f>IFERROR(IF(INDEX(W$1:W382,MATCH(V383,V$1:V382,0),1)=0,"",INDEX(W$1:W382,MATCH(V383,V$1:V382,0),1)),"")</f>
        <v/>
      </c>
      <c r="X383" s="2" t="str">
        <f>IFERROR(INDEX('padron cfe'!D:D,MATCH(DATOS!C383,'padron cfe'!A:A,0),1),"")</f>
        <v/>
      </c>
      <c r="Y383" s="4"/>
      <c r="Z383" s="4"/>
      <c r="AA383" s="4"/>
      <c r="AB383" s="4"/>
      <c r="AC383" s="6" t="s">
        <v>157</v>
      </c>
      <c r="AD383" s="4"/>
      <c r="AE383" s="4" t="str">
        <f t="shared" si="85"/>
        <v/>
      </c>
      <c r="AF383" s="4"/>
      <c r="AG383" s="4"/>
      <c r="AH383" s="4"/>
      <c r="AI383" s="2" t="str">
        <f>IFERROR(IF(INDEX(AI$1:AI382,MATCH(BT383,BT$1:BT382,0),1)=0,"",INDEX(AI$1:AI382,MATCH(BT383,BT$1:BT382,0),1)),"")</f>
        <v/>
      </c>
      <c r="AJ383" s="2" t="str">
        <f>IFERROR(IF(INDEX(AJ$1:AJ382,MATCH(BT383,BT$1:BT382,0),1)=0,"",INDEX(AJ$1:AJ382,MATCH(BT383,BT$1:BT382,0),1)),"")</f>
        <v/>
      </c>
      <c r="AK383" s="2" t="str">
        <f>IFERROR(IF(INDEX(AK$1:AK382,MATCH(BT383,BT$1:BT382,0),1)=0,"",INDEX(AK$1:AK382,MATCH(BT383,BT$1:BT382,0),1)),"")</f>
        <v/>
      </c>
      <c r="AL383" s="31"/>
      <c r="AM383" s="31"/>
      <c r="AN383" s="2"/>
      <c r="AO383" s="4"/>
      <c r="AP383" s="4"/>
      <c r="AQ383" s="4"/>
      <c r="AR383" s="4"/>
      <c r="AS383" s="4"/>
      <c r="AT383" s="4"/>
      <c r="AU383" s="4"/>
      <c r="AV383" s="4"/>
      <c r="AW383" s="4"/>
      <c r="AY383" s="7"/>
      <c r="AZ383" s="47"/>
      <c r="BA383" s="66"/>
      <c r="BB383" s="66"/>
      <c r="BC383" s="66"/>
      <c r="BD383" s="78"/>
      <c r="BE383" s="66"/>
      <c r="BF383" s="66"/>
      <c r="BG383" s="4"/>
      <c r="BH383" s="69"/>
      <c r="BI383" s="4"/>
      <c r="BJ383" s="4"/>
      <c r="BK383" s="9"/>
      <c r="BL383" s="7"/>
      <c r="BM383" s="7"/>
      <c r="BN383" s="7"/>
      <c r="BO383" s="286"/>
      <c r="BP383" s="22"/>
      <c r="BQ383" s="7" t="str">
        <f t="shared" ca="1" si="86"/>
        <v/>
      </c>
      <c r="BR383" s="75" t="str">
        <f t="shared" si="87"/>
        <v/>
      </c>
      <c r="BS383" s="75" t="str">
        <f t="shared" si="88"/>
        <v/>
      </c>
      <c r="BT383" s="5" t="str">
        <f t="shared" si="89"/>
        <v/>
      </c>
      <c r="BU383" s="79" t="str">
        <f t="shared" si="90"/>
        <v/>
      </c>
      <c r="BV383" s="79" t="str">
        <f t="shared" si="91"/>
        <v/>
      </c>
      <c r="BW383" s="79" t="str">
        <f t="shared" si="92"/>
        <v/>
      </c>
      <c r="CC383" s="4" t="str">
        <f>IF(IFERROR(VLOOKUP(C383,C384:C$1993,1,0),"")="","",COUNTIF(C:C,C383))</f>
        <v/>
      </c>
      <c r="CG383" s="5" t="str">
        <f>IF(B383="","",IF(CC383="",1+(MAX(CG$2:CG382)),""))</f>
        <v/>
      </c>
      <c r="CH383" s="5" t="str">
        <f t="shared" si="93"/>
        <v/>
      </c>
      <c r="CI383" s="5" t="str">
        <f t="shared" si="94"/>
        <v/>
      </c>
      <c r="CJ383" s="14" t="str">
        <f t="shared" si="95"/>
        <v/>
      </c>
      <c r="CK383" s="25"/>
      <c r="CL383" s="15"/>
      <c r="CM383" s="5" t="str">
        <f t="shared" si="98"/>
        <v/>
      </c>
      <c r="CP383" s="5" t="str">
        <f t="shared" si="99"/>
        <v/>
      </c>
      <c r="CQ383" s="5" t="str">
        <f>IF(BT383="","",IFERROR(IF(VLOOKUP(BT383,BT$2:BT382,1,0)=0,"",""),BT383))</f>
        <v/>
      </c>
      <c r="CR383" s="22" t="str">
        <f>IF(CQ383="","",(IFERROR(VLOOKUP(MID(CQ383,1,1),$DI$2:DM$28,3,0),0)+IFERROR(VLOOKUP(MID(CQ383,2,1),DI$2:DM$28,4,0),0)+IFERROR(VLOOKUP(MID(CQ383,3,1),DI$2:DM$28,5,0),0)+(ROW(CQ383)/1000000000000)))</f>
        <v/>
      </c>
      <c r="CT383" s="5">
        <v>382</v>
      </c>
      <c r="CU383" s="5" t="str">
        <f>IFERROR(VLOOKUP(CT383,CP$2:CQ1459,2,0),"")</f>
        <v/>
      </c>
      <c r="CW383" s="14"/>
      <c r="DO383" s="5" t="e">
        <f>IF(REPORTE!AH$2="si",IF(C383=VALUE(REPORTE!C$22),IF(SUM(DO384:DO$1993),CONCATENATE(INT(B383),", "),INT(B383)),""),IF(C383=VALUE(REPORTE!C$21),IF(SUM(DO384:DO$1993),CONCATENATE(INT(B383),", "),INT(B383)),""))</f>
        <v>#VALUE!</v>
      </c>
    </row>
    <row r="384" spans="1:120" s="5" customFormat="1" ht="15" customHeight="1" x14ac:dyDescent="0.25">
      <c r="A384" s="4" t="str">
        <f t="shared" ca="1" si="84"/>
        <v/>
      </c>
      <c r="B384" s="6"/>
      <c r="C384" s="8"/>
      <c r="D384" s="1" t="str">
        <f>IFERROR(INDEX('padron cfe'!B:B,MATCH(DATOS!C384,'padron cfe'!A:A,0),1),"")</f>
        <v/>
      </c>
      <c r="E384" s="1"/>
      <c r="F384" s="7"/>
      <c r="G384" s="9" t="s">
        <v>157</v>
      </c>
      <c r="H384" s="5" t="str">
        <f>IF(F384="","",IFERROR(CONCATENATE("PEUA",VLOOKUP(ESTADO,REPORTE!AV$2:AW$33,2,0),DIDTRITO_FORM,CADER_FORM,IFERROR(INDEX(CA:CA,MATCH(DAY(F384),BZ:BZ,0),1),DAY(F384)),IFERROR(INDEX(CA:CA,MATCH(MONTH(F384),BZ:BZ,0),1),MONTH(F384)),YEAR(F384),G384),""))</f>
        <v/>
      </c>
      <c r="I384" s="4"/>
      <c r="J384" s="66"/>
      <c r="K384" s="66"/>
      <c r="L384" s="66"/>
      <c r="M384" s="2" t="str">
        <f>IFERROR(INDEX('padron cfe'!C:C,MATCH(DATOS!C384,'padron cfe'!A:A,0),1),"")</f>
        <v/>
      </c>
      <c r="N384" s="66" t="str">
        <f>IFERROR(IF(BT384="","",IF(INDEX(N$1:N383,MATCH(BT384,BT$1:BT383,0),1)=0,"",INDEX(N$1:N383,MATCH(BT384,BT$1:BT383,0),1))),"")</f>
        <v/>
      </c>
      <c r="O384" s="66" t="str">
        <f>IFERROR(IF(BT384="","",IF(INDEX(O$1:O383,MATCH(BT384,BT$1:BT383,0),1)=0,"",INDEX(O$1:O383,MATCH(BT384,BT$1:BT383,0),1))),"")</f>
        <v/>
      </c>
      <c r="P384" s="4"/>
      <c r="Q384" s="2"/>
      <c r="R384" s="66"/>
      <c r="T384" s="66"/>
      <c r="U384" s="5" t="str">
        <f>IFERROR(IF(INDEX(U$1:U383,MATCH(T384,T$1:T383,0),1)=0,"",INDEX(U$1:U383,MATCH(T384,T$1:T383,0),1)),"")</f>
        <v/>
      </c>
      <c r="V384" s="66"/>
      <c r="W384" s="5" t="str">
        <f>IFERROR(IF(INDEX(W$1:W383,MATCH(V384,V$1:V383,0),1)=0,"",INDEX(W$1:W383,MATCH(V384,V$1:V383,0),1)),"")</f>
        <v/>
      </c>
      <c r="X384" s="2" t="str">
        <f>IFERROR(INDEX('padron cfe'!D:D,MATCH(DATOS!C384,'padron cfe'!A:A,0),1),"")</f>
        <v/>
      </c>
      <c r="Y384" s="4"/>
      <c r="Z384" s="4"/>
      <c r="AA384" s="4"/>
      <c r="AB384" s="4"/>
      <c r="AC384" s="6" t="s">
        <v>157</v>
      </c>
      <c r="AD384" s="4"/>
      <c r="AE384" s="4" t="str">
        <f t="shared" si="85"/>
        <v/>
      </c>
      <c r="AF384" s="4"/>
      <c r="AG384" s="4"/>
      <c r="AH384" s="4"/>
      <c r="AI384" s="2" t="str">
        <f>IFERROR(IF(INDEX(AI$1:AI383,MATCH(BT384,BT$1:BT383,0),1)=0,"",INDEX(AI$1:AI383,MATCH(BT384,BT$1:BT383,0),1)),"")</f>
        <v/>
      </c>
      <c r="AJ384" s="2" t="str">
        <f>IFERROR(IF(INDEX(AJ$1:AJ383,MATCH(BT384,BT$1:BT383,0),1)=0,"",INDEX(AJ$1:AJ383,MATCH(BT384,BT$1:BT383,0),1)),"")</f>
        <v/>
      </c>
      <c r="AK384" s="2" t="str">
        <f>IFERROR(IF(INDEX(AK$1:AK383,MATCH(BT384,BT$1:BT383,0),1)=0,"",INDEX(AK$1:AK383,MATCH(BT384,BT$1:BT383,0),1)),"")</f>
        <v/>
      </c>
      <c r="AL384" s="31"/>
      <c r="AM384" s="31"/>
      <c r="AN384" s="2"/>
      <c r="AO384" s="4"/>
      <c r="AP384" s="4"/>
      <c r="AQ384" s="4"/>
      <c r="AR384" s="4"/>
      <c r="AS384" s="4"/>
      <c r="AT384" s="4"/>
      <c r="AU384" s="4"/>
      <c r="AV384" s="4"/>
      <c r="AW384" s="4"/>
      <c r="AY384" s="7"/>
      <c r="AZ384" s="47"/>
      <c r="BA384" s="66"/>
      <c r="BB384" s="66"/>
      <c r="BC384" s="66"/>
      <c r="BD384" s="78"/>
      <c r="BE384" s="66"/>
      <c r="BF384" s="66"/>
      <c r="BG384" s="4"/>
      <c r="BH384" s="69"/>
      <c r="BI384" s="4"/>
      <c r="BJ384" s="4"/>
      <c r="BK384" s="9" t="s">
        <v>157</v>
      </c>
      <c r="BL384" s="7"/>
      <c r="BM384" s="7"/>
      <c r="BN384" s="7"/>
      <c r="BO384" s="286"/>
      <c r="BP384" s="22"/>
      <c r="BQ384" s="7" t="str">
        <f t="shared" ca="1" si="86"/>
        <v/>
      </c>
      <c r="BR384" s="75" t="str">
        <f t="shared" si="87"/>
        <v/>
      </c>
      <c r="BS384" s="75" t="str">
        <f t="shared" si="88"/>
        <v/>
      </c>
      <c r="BT384" s="5" t="str">
        <f t="shared" si="89"/>
        <v/>
      </c>
      <c r="BU384" s="79" t="str">
        <f t="shared" si="90"/>
        <v/>
      </c>
      <c r="BV384" s="79" t="str">
        <f t="shared" si="91"/>
        <v/>
      </c>
      <c r="BW384" s="79" t="str">
        <f t="shared" si="92"/>
        <v/>
      </c>
      <c r="CC384" s="4" t="str">
        <f>IF(IFERROR(VLOOKUP(C384,C385:C$1993,1,0),"")="","",COUNTIF(C:C,C384))</f>
        <v/>
      </c>
      <c r="CG384" s="5" t="str">
        <f>IF(B384="","",IF(CC384="",1+(MAX(CG$2:CG383)),""))</f>
        <v/>
      </c>
      <c r="CH384" s="5" t="str">
        <f t="shared" si="93"/>
        <v/>
      </c>
      <c r="CI384" s="5" t="str">
        <f t="shared" si="94"/>
        <v/>
      </c>
      <c r="CJ384" s="14" t="str">
        <f t="shared" si="95"/>
        <v/>
      </c>
      <c r="CK384" s="25"/>
      <c r="CL384" s="15"/>
      <c r="CM384" s="5" t="str">
        <f t="shared" si="98"/>
        <v/>
      </c>
      <c r="CP384" s="5" t="str">
        <f t="shared" si="99"/>
        <v/>
      </c>
      <c r="CQ384" s="5" t="str">
        <f>IF(BT384="","",IFERROR(IF(VLOOKUP(BT384,BT$2:BT383,1,0)=0,"",""),BT384))</f>
        <v/>
      </c>
      <c r="CR384" s="22" t="str">
        <f>IF(CQ384="","",(IFERROR(VLOOKUP(MID(CQ384,1,1),$DI$2:DM$28,3,0),0)+IFERROR(VLOOKUP(MID(CQ384,2,1),DI$2:DM$28,4,0),0)+IFERROR(VLOOKUP(MID(CQ384,3,1),DI$2:DM$28,5,0),0)+(ROW(CQ384)/1000000000000)))</f>
        <v/>
      </c>
      <c r="CT384" s="5">
        <v>383</v>
      </c>
      <c r="CU384" s="5" t="str">
        <f>IFERROR(VLOOKUP(CT384,CP$2:CQ1460,2,0),"")</f>
        <v/>
      </c>
      <c r="CW384" s="14"/>
      <c r="DO384" s="5" t="e">
        <f>IF(REPORTE!AH$2="si",IF(C384=VALUE(REPORTE!C$22),IF(SUM(DO385:DO$1993),CONCATENATE(INT(B384),", "),INT(B384)),""),IF(C384=VALUE(REPORTE!C$21),IF(SUM(DO385:DO$1993),CONCATENATE(INT(B384),", "),INT(B384)),""))</f>
        <v>#VALUE!</v>
      </c>
    </row>
    <row r="385" spans="1:119" s="5" customFormat="1" ht="15" customHeight="1" x14ac:dyDescent="0.25">
      <c r="A385" s="4" t="str">
        <f t="shared" ca="1" si="84"/>
        <v/>
      </c>
      <c r="B385" s="6"/>
      <c r="C385" s="8"/>
      <c r="D385" s="1" t="str">
        <f>IFERROR(INDEX('padron cfe'!B:B,MATCH(DATOS!C385,'padron cfe'!A:A,0),1),"")</f>
        <v/>
      </c>
      <c r="E385" s="1"/>
      <c r="F385" s="7"/>
      <c r="G385" s="9" t="s">
        <v>157</v>
      </c>
      <c r="H385" s="5" t="str">
        <f>IF(F385="","",IFERROR(CONCATENATE("PEUA",VLOOKUP(ESTADO,REPORTE!AV$2:AW$33,2,0),DIDTRITO_FORM,CADER_FORM,IFERROR(INDEX(CA:CA,MATCH(DAY(F385),BZ:BZ,0),1),DAY(F385)),IFERROR(INDEX(CA:CA,MATCH(MONTH(F385),BZ:BZ,0),1),MONTH(F385)),YEAR(F385),G385),""))</f>
        <v/>
      </c>
      <c r="I385" s="4"/>
      <c r="J385" s="66"/>
      <c r="K385" s="66"/>
      <c r="L385" s="66"/>
      <c r="M385" s="2" t="str">
        <f>IFERROR(INDEX('padron cfe'!C:C,MATCH(DATOS!C385,'padron cfe'!A:A,0),1),"")</f>
        <v/>
      </c>
      <c r="N385" s="66" t="str">
        <f>IFERROR(IF(BT385="","",IF(INDEX(N$1:N384,MATCH(BT385,BT$1:BT384,0),1)=0,"",INDEX(N$1:N384,MATCH(BT385,BT$1:BT384,0),1))),"")</f>
        <v/>
      </c>
      <c r="O385" s="66" t="str">
        <f>IFERROR(IF(BT385="","",IF(INDEX(O$1:O384,MATCH(BT385,BT$1:BT384,0),1)=0,"",INDEX(O$1:O384,MATCH(BT385,BT$1:BT384,0),1))),"")</f>
        <v/>
      </c>
      <c r="P385" s="4"/>
      <c r="Q385" s="2"/>
      <c r="R385" s="66"/>
      <c r="T385" s="66"/>
      <c r="U385" s="5" t="str">
        <f>IFERROR(IF(INDEX(U$1:U384,MATCH(T385,T$1:T384,0),1)=0,"",INDEX(U$1:U384,MATCH(T385,T$1:T384,0),1)),"")</f>
        <v/>
      </c>
      <c r="V385" s="66"/>
      <c r="W385" s="5" t="str">
        <f>IFERROR(IF(INDEX(W$1:W384,MATCH(V385,V$1:V384,0),1)=0,"",INDEX(W$1:W384,MATCH(V385,V$1:V384,0),1)),"")</f>
        <v/>
      </c>
      <c r="X385" s="2" t="str">
        <f>IFERROR(INDEX('padron cfe'!D:D,MATCH(DATOS!C385,'padron cfe'!A:A,0),1),"")</f>
        <v/>
      </c>
      <c r="Y385" s="4"/>
      <c r="Z385" s="4"/>
      <c r="AA385" s="4"/>
      <c r="AB385" s="4"/>
      <c r="AC385" s="6" t="s">
        <v>157</v>
      </c>
      <c r="AD385" s="4"/>
      <c r="AE385" s="4" t="str">
        <f t="shared" si="85"/>
        <v/>
      </c>
      <c r="AF385" s="4"/>
      <c r="AG385" s="4"/>
      <c r="AH385" s="4"/>
      <c r="AI385" s="2" t="str">
        <f>IFERROR(IF(INDEX(AI$1:AI384,MATCH(BT385,BT$1:BT384,0),1)=0,"",INDEX(AI$1:AI384,MATCH(BT385,BT$1:BT384,0),1)),"")</f>
        <v/>
      </c>
      <c r="AJ385" s="2" t="str">
        <f>IFERROR(IF(INDEX(AJ$1:AJ384,MATCH(BT385,BT$1:BT384,0),1)=0,"",INDEX(AJ$1:AJ384,MATCH(BT385,BT$1:BT384,0),1)),"")</f>
        <v/>
      </c>
      <c r="AK385" s="2" t="str">
        <f>IFERROR(IF(INDEX(AK$1:AK384,MATCH(BT385,BT$1:BT384,0),1)=0,"",INDEX(AK$1:AK384,MATCH(BT385,BT$1:BT384,0),1)),"")</f>
        <v/>
      </c>
      <c r="AL385" s="31"/>
      <c r="AM385" s="31"/>
      <c r="AN385" s="2"/>
      <c r="AO385" s="4"/>
      <c r="AP385" s="4"/>
      <c r="AQ385" s="4"/>
      <c r="AR385" s="4"/>
      <c r="AS385" s="4"/>
      <c r="AT385" s="4"/>
      <c r="AU385" s="4"/>
      <c r="AV385" s="4"/>
      <c r="AW385" s="4"/>
      <c r="AY385" s="7"/>
      <c r="AZ385" s="47"/>
      <c r="BA385" s="66"/>
      <c r="BB385" s="66"/>
      <c r="BC385" s="66"/>
      <c r="BD385" s="78"/>
      <c r="BE385" s="66"/>
      <c r="BF385" s="66"/>
      <c r="BG385" s="4"/>
      <c r="BH385" s="69"/>
      <c r="BI385" s="4"/>
      <c r="BJ385" s="4"/>
      <c r="BK385" s="9"/>
      <c r="BL385" s="7"/>
      <c r="BM385" s="7"/>
      <c r="BN385" s="7"/>
      <c r="BO385" s="286"/>
      <c r="BP385" s="22"/>
      <c r="BQ385" s="7" t="str">
        <f t="shared" ca="1" si="86"/>
        <v/>
      </c>
      <c r="BR385" s="75" t="str">
        <f t="shared" si="87"/>
        <v/>
      </c>
      <c r="BS385" s="75" t="str">
        <f t="shared" si="88"/>
        <v/>
      </c>
      <c r="BT385" s="5" t="str">
        <f t="shared" si="89"/>
        <v/>
      </c>
      <c r="BU385" s="79" t="str">
        <f t="shared" si="90"/>
        <v/>
      </c>
      <c r="BV385" s="79" t="str">
        <f t="shared" si="91"/>
        <v/>
      </c>
      <c r="BW385" s="79" t="str">
        <f t="shared" si="92"/>
        <v/>
      </c>
      <c r="CC385" s="4" t="str">
        <f>IF(IFERROR(VLOOKUP(C385,C386:C$1993,1,0),"")="","",COUNTIF(C:C,C385))</f>
        <v/>
      </c>
      <c r="CG385" s="5" t="str">
        <f>IF(B385="","",IF(CC385="",1+(MAX(CG$2:CG384)),""))</f>
        <v/>
      </c>
      <c r="CH385" s="5" t="str">
        <f t="shared" si="93"/>
        <v/>
      </c>
      <c r="CI385" s="5" t="str">
        <f t="shared" si="94"/>
        <v/>
      </c>
      <c r="CJ385" s="14" t="str">
        <f t="shared" si="95"/>
        <v/>
      </c>
      <c r="CK385" s="25"/>
      <c r="CL385" s="15"/>
      <c r="CM385" s="5" t="str">
        <f t="shared" si="98"/>
        <v/>
      </c>
      <c r="CP385" s="5" t="str">
        <f t="shared" si="99"/>
        <v/>
      </c>
      <c r="CQ385" s="5" t="str">
        <f>IF(BT385="","",IFERROR(IF(VLOOKUP(BT385,BT$2:BT384,1,0)=0,"",""),BT385))</f>
        <v/>
      </c>
      <c r="CR385" s="22" t="str">
        <f>IF(CQ385="","",(IFERROR(VLOOKUP(MID(CQ385,1,1),$DI$2:DM$28,3,0),0)+IFERROR(VLOOKUP(MID(CQ385,2,1),DI$2:DM$28,4,0),0)+IFERROR(VLOOKUP(MID(CQ385,3,1),DI$2:DM$28,5,0),0)+(ROW(CQ385)/1000000000000)))</f>
        <v/>
      </c>
      <c r="CT385" s="5">
        <v>384</v>
      </c>
      <c r="CU385" s="5" t="str">
        <f>IFERROR(VLOOKUP(CT385,CP$2:CQ1461,2,0),"")</f>
        <v/>
      </c>
      <c r="DO385" s="5" t="e">
        <f>IF(REPORTE!AH$2="si",IF(C385=VALUE(REPORTE!C$22),IF(SUM(DO386:DO$1993),CONCATENATE(INT(B385),", "),INT(B385)),""),IF(C385=VALUE(REPORTE!C$21),IF(SUM(DO386:DO$1993),CONCATENATE(INT(B385),", "),INT(B385)),""))</f>
        <v>#VALUE!</v>
      </c>
    </row>
    <row r="386" spans="1:119" s="5" customFormat="1" ht="15" customHeight="1" x14ac:dyDescent="0.25">
      <c r="A386" s="4" t="str">
        <f t="shared" ref="A386:A449" ca="1" si="100">IF(OR(BS386="",BQ386="",BQ386="VENCIDO"),IF(B386="","",IF(LEN(B386)=1,"000"&amp;B386,IF(LEN(B386)=2,"00"&amp;B386,IF(LEN(B386)=3,"0"&amp;B386,B386)))),C386)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IF(F386="","",IFERROR(CONCATENATE("PEUA",VLOOKUP(ESTADO,REPORTE!AV$2:AW$33,2,0),DIDTRITO_FORM,CADER_FORM,IFERROR(INDEX(CA:CA,MATCH(DAY(F386),BZ:BZ,0),1),DAY(F386)),IFERROR(INDEX(CA:CA,MATCH(MONTH(F386),BZ:BZ,0),1),MONTH(F386)),YEAR(F386),G386),""))</f>
        <v/>
      </c>
      <c r="I386" s="4"/>
      <c r="J386" s="66"/>
      <c r="K386" s="66"/>
      <c r="L386" s="66"/>
      <c r="M386" s="2" t="str">
        <f>IFERROR(INDEX('padron cfe'!C:C,MATCH(DATOS!C386,'padron cfe'!A:A,0),1),"")</f>
        <v/>
      </c>
      <c r="N386" s="66" t="str">
        <f>IFERROR(IF(BT386="","",IF(INDEX(N$1:N385,MATCH(BT386,BT$1:BT385,0),1)=0,"",INDEX(N$1:N385,MATCH(BT386,BT$1:BT385,0),1))),"")</f>
        <v/>
      </c>
      <c r="O386" s="66" t="str">
        <f>IFERROR(IF(BT386="","",IF(INDEX(O$1:O385,MATCH(BT386,BT$1:BT385,0),1)=0,"",INDEX(O$1:O385,MATCH(BT386,BT$1:BT385,0),1))),"")</f>
        <v/>
      </c>
      <c r="P386" s="4"/>
      <c r="Q386" s="2"/>
      <c r="R386" s="66"/>
      <c r="T386" s="66"/>
      <c r="U386" s="5" t="str">
        <f>IFERROR(IF(INDEX(U$1:U385,MATCH(T386,T$1:T385,0),1)=0,"",INDEX(U$1:U385,MATCH(T386,T$1:T385,0),1)),"")</f>
        <v/>
      </c>
      <c r="V386" s="66"/>
      <c r="W386" s="5" t="str">
        <f>IFERROR(IF(INDEX(W$1:W385,MATCH(V386,V$1:V385,0),1)=0,"",INDEX(W$1:W385,MATCH(V386,V$1:V385,0),1)),"")</f>
        <v/>
      </c>
      <c r="X386" s="2" t="str">
        <f>IFERROR(INDEX('padron cfe'!D:D,MATCH(DATOS!C386,'padron cfe'!A:A,0),1),"")</f>
        <v/>
      </c>
      <c r="Y386" s="4"/>
      <c r="Z386" s="4"/>
      <c r="AA386" s="4"/>
      <c r="AB386" s="4"/>
      <c r="AC386" s="6" t="s">
        <v>157</v>
      </c>
      <c r="AD386" s="4"/>
      <c r="AE386" s="4" t="str">
        <f t="shared" ref="AE386:AE393" si="101">IF(AD386="","",(AD386*0.746*365*24)*0.75+438)</f>
        <v/>
      </c>
      <c r="AF386" s="4"/>
      <c r="AG386" s="4"/>
      <c r="AH386" s="4"/>
      <c r="AI386" s="2" t="str">
        <f>IFERROR(IF(INDEX(AI$1:AI385,MATCH(BT386,BT$1:BT385,0),1)=0,"",INDEX(AI$1:AI385,MATCH(BT386,BT$1:BT385,0),1)),"")</f>
        <v/>
      </c>
      <c r="AJ386" s="2" t="str">
        <f>IFERROR(IF(INDEX(AJ$1:AJ385,MATCH(BT386,BT$1:BT385,0),1)=0,"",INDEX(AJ$1:AJ385,MATCH(BT386,BT$1:BT385,0),1)),"")</f>
        <v/>
      </c>
      <c r="AK386" s="2" t="str">
        <f>IFERROR(IF(INDEX(AK$1:AK385,MATCH(BT386,BT$1:BT385,0),1)=0,"",INDEX(AK$1:AK385,MATCH(BT386,BT$1:BT385,0),1)),"")</f>
        <v/>
      </c>
      <c r="AL386" s="31"/>
      <c r="AM386" s="31"/>
      <c r="AN386" s="2"/>
      <c r="AO386" s="4"/>
      <c r="AP386" s="4"/>
      <c r="AQ386" s="4"/>
      <c r="AR386" s="4"/>
      <c r="AS386" s="4"/>
      <c r="AT386" s="4"/>
      <c r="AU386" s="4"/>
      <c r="AV386" s="4"/>
      <c r="AW386" s="4"/>
      <c r="AY386" s="7"/>
      <c r="AZ386" s="47"/>
      <c r="BA386" s="66"/>
      <c r="BB386" s="66"/>
      <c r="BC386" s="66"/>
      <c r="BD386" s="78"/>
      <c r="BE386" s="66"/>
      <c r="BF386" s="66"/>
      <c r="BG386" s="4"/>
      <c r="BH386" s="69"/>
      <c r="BI386" s="4"/>
      <c r="BJ386" s="4"/>
      <c r="BK386" s="9" t="s">
        <v>157</v>
      </c>
      <c r="BL386" s="7"/>
      <c r="BM386" s="7"/>
      <c r="BN386" s="7"/>
      <c r="BO386" s="286"/>
      <c r="BP386" s="22"/>
      <c r="BQ386" s="7" t="str">
        <f t="shared" ref="BQ386:BQ449" ca="1" si="102">IFERROR(IF(BK386="","",IF(BG386=5,"",IF(BK386-TODAY()&gt;0,"VIGENTE","VENCIDO"))),"")</f>
        <v/>
      </c>
      <c r="BR386" s="75" t="str">
        <f t="shared" ref="BR386:BR449" si="103">IFERROR(IF(BH386=0,"",BH386/6000),"")</f>
        <v/>
      </c>
      <c r="BS386" s="75" t="str">
        <f t="shared" ref="BS386:BS449" si="104">IFERROR(IF(VALUE(AY386)&gt;VALUE(APERTURA_VENTANILLA),"OK",""),"")</f>
        <v/>
      </c>
      <c r="BT386" s="5" t="str">
        <f t="shared" ref="BT386:BT449" si="105">J386&amp;IF(K386="",""," ")&amp;K386&amp;IF(L386="",""," ")&amp;L386</f>
        <v/>
      </c>
      <c r="BU386" s="79" t="str">
        <f t="shared" ref="BU386:BU449" si="106">IF(I386="","",IF(I386="F",SUM(BV386:BW386),""))</f>
        <v/>
      </c>
      <c r="BV386" s="79" t="str">
        <f t="shared" ref="BV386:BV449" si="107">IF(OR(I386="M",I386=""),"",IF(MID(N386,11,1)="H",1,0))</f>
        <v/>
      </c>
      <c r="BW386" s="79" t="str">
        <f t="shared" ref="BW386:BW449" si="108">IF(OR(I386="M",I386=""),"",IF(MID(N386,11,1)="M",1,0))</f>
        <v/>
      </c>
      <c r="CC386" s="4" t="str">
        <f>IF(IFERROR(VLOOKUP(C386,C387:C$1993,1,0),"")="","",COUNTIF(C:C,C386))</f>
        <v/>
      </c>
      <c r="CG386" s="5" t="str">
        <f>IF(B386="","",IF(CC386="",1+(MAX(CG$2:CG385)),""))</f>
        <v/>
      </c>
      <c r="CH386" s="5" t="str">
        <f t="shared" ref="CH386:CH449" si="109">IF(CG386="","",AE386)</f>
        <v/>
      </c>
      <c r="CI386" s="5" t="str">
        <f t="shared" ref="CI386:CI449" si="110">IF(CG386="","",H386)</f>
        <v/>
      </c>
      <c r="CJ386" s="14" t="str">
        <f t="shared" ref="CJ386:CJ449" si="111">IF(CG386="","",C386)</f>
        <v/>
      </c>
      <c r="CK386" s="25"/>
      <c r="CL386" s="15"/>
      <c r="CM386" s="5" t="str">
        <f t="shared" si="98"/>
        <v/>
      </c>
      <c r="CP386" s="5" t="str">
        <f>IFERROR(RANK(CR386,CR$2:CR$1493,1),"")</f>
        <v/>
      </c>
      <c r="CQ386" s="5" t="str">
        <f>IF(BT386="","",IFERROR(IF(VLOOKUP(BT386,BT$2:BT385,1,0)=0,"",""),BT386))</f>
        <v/>
      </c>
      <c r="CR386" s="22" t="str">
        <f>IF(CQ386="","",(IFERROR(VLOOKUP(MID(CQ386,1,1),$DI$2:DM$28,3,0),0)+IFERROR(VLOOKUP(MID(CQ386,2,1),DI$2:DM$28,4,0),0)+IFERROR(VLOOKUP(MID(CQ386,3,1),DI$2:DM$28,5,0),0)+(ROW(CQ386)/1000000000000)))</f>
        <v/>
      </c>
      <c r="CT386" s="5">
        <v>385</v>
      </c>
      <c r="CU386" s="5" t="str">
        <f>IFERROR(VLOOKUP(CT386,CP$2:CQ1462,2,0),"")</f>
        <v/>
      </c>
      <c r="DO386" s="5" t="e">
        <f>IF(REPORTE!AH$2="si",IF(C386=VALUE(REPORTE!C$22),IF(SUM(DO387:DO$1993),CONCATENATE(INT(B386),", "),INT(B386)),""),IF(C386=VALUE(REPORTE!C$21),IF(SUM(DO387:DO$1993),CONCATENATE(INT(B386),", "),INT(B386)),""))</f>
        <v>#VALUE!</v>
      </c>
    </row>
    <row r="387" spans="1:119" s="5" customFormat="1" ht="15" customHeight="1" x14ac:dyDescent="0.25">
      <c r="A387" s="4" t="str">
        <f t="shared" ca="1" si="100"/>
        <v/>
      </c>
      <c r="B387" s="6"/>
      <c r="C387" s="8"/>
      <c r="D387" s="1" t="str">
        <f>IFERROR(INDEX('padron cfe'!B:B,MATCH(DATOS!C387,'padron cfe'!A:A,0),1),"")</f>
        <v/>
      </c>
      <c r="E387" s="1"/>
      <c r="F387" s="7"/>
      <c r="G387" s="9" t="s">
        <v>157</v>
      </c>
      <c r="H387" s="5" t="str">
        <f>IF(F387="","",IFERROR(CONCATENATE("PEUA",VLOOKUP(ESTADO,REPORTE!AV$2:AW$33,2,0),DIDTRITO_FORM,CADER_FORM,IFERROR(INDEX(CA:CA,MATCH(DAY(F387),BZ:BZ,0),1),DAY(F387)),IFERROR(INDEX(CA:CA,MATCH(MONTH(F387),BZ:BZ,0),1),MONTH(F387)),YEAR(F387),G387),""))</f>
        <v/>
      </c>
      <c r="I387" s="4"/>
      <c r="J387" s="66"/>
      <c r="K387" s="66"/>
      <c r="L387" s="66"/>
      <c r="M387" s="2" t="str">
        <f>IFERROR(INDEX('padron cfe'!C:C,MATCH(DATOS!C387,'padron cfe'!A:A,0),1),"")</f>
        <v/>
      </c>
      <c r="N387" s="66" t="str">
        <f>IFERROR(IF(BT387="","",IF(INDEX(N$1:N386,MATCH(BT387,BT$1:BT386,0),1)=0,"",INDEX(N$1:N386,MATCH(BT387,BT$1:BT386,0),1))),"")</f>
        <v/>
      </c>
      <c r="O387" s="66" t="str">
        <f>IFERROR(IF(BT387="","",IF(INDEX(O$1:O386,MATCH(BT387,BT$1:BT386,0),1)=0,"",INDEX(O$1:O386,MATCH(BT387,BT$1:BT386,0),1))),"")</f>
        <v/>
      </c>
      <c r="P387" s="4"/>
      <c r="Q387" s="2"/>
      <c r="R387" s="66"/>
      <c r="T387" s="66"/>
      <c r="U387" s="5" t="str">
        <f>IFERROR(IF(INDEX(U$1:U386,MATCH(T387,T$1:T386,0),1)=0,"",INDEX(U$1:U386,MATCH(T387,T$1:T386,0),1)),"")</f>
        <v/>
      </c>
      <c r="V387" s="66"/>
      <c r="W387" s="5" t="str">
        <f>IFERROR(IF(INDEX(W$1:W386,MATCH(V387,V$1:V386,0),1)=0,"",INDEX(W$1:W386,MATCH(V387,V$1:V386,0),1)),"")</f>
        <v/>
      </c>
      <c r="X387" s="2" t="str">
        <f>IFERROR(INDEX('padron cfe'!D:D,MATCH(DATOS!C387,'padron cfe'!A:A,0),1),"")</f>
        <v/>
      </c>
      <c r="Y387" s="4"/>
      <c r="Z387" s="4"/>
      <c r="AA387" s="4"/>
      <c r="AB387" s="4"/>
      <c r="AC387" s="6" t="s">
        <v>157</v>
      </c>
      <c r="AD387" s="4"/>
      <c r="AE387" s="4" t="str">
        <f t="shared" si="101"/>
        <v/>
      </c>
      <c r="AF387" s="4"/>
      <c r="AG387" s="4"/>
      <c r="AH387" s="4"/>
      <c r="AI387" s="2" t="str">
        <f>IFERROR(IF(INDEX(AI$1:AI386,MATCH(BT387,BT$1:BT386,0),1)=0,"",INDEX(AI$1:AI386,MATCH(BT387,BT$1:BT386,0),1)),"")</f>
        <v/>
      </c>
      <c r="AJ387" s="2" t="str">
        <f>IFERROR(IF(INDEX(AJ$1:AJ386,MATCH(BT387,BT$1:BT386,0),1)=0,"",INDEX(AJ$1:AJ386,MATCH(BT387,BT$1:BT386,0),1)),"")</f>
        <v/>
      </c>
      <c r="AK387" s="2" t="str">
        <f>IFERROR(IF(INDEX(AK$1:AK386,MATCH(BT387,BT$1:BT386,0),1)=0,"",INDEX(AK$1:AK386,MATCH(BT387,BT$1:BT386,0),1)),"")</f>
        <v/>
      </c>
      <c r="AL387" s="31"/>
      <c r="AM387" s="31"/>
      <c r="AN387" s="2"/>
      <c r="AO387" s="4"/>
      <c r="AP387" s="4"/>
      <c r="AQ387" s="4"/>
      <c r="AR387" s="4"/>
      <c r="AS387" s="4"/>
      <c r="AT387" s="4"/>
      <c r="AU387" s="4"/>
      <c r="AV387" s="4"/>
      <c r="AW387" s="4"/>
      <c r="AY387" s="7"/>
      <c r="AZ387" s="47"/>
      <c r="BA387" s="66"/>
      <c r="BB387" s="66"/>
      <c r="BC387" s="66"/>
      <c r="BD387" s="78"/>
      <c r="BE387" s="66"/>
      <c r="BF387" s="66"/>
      <c r="BG387" s="4"/>
      <c r="BH387" s="69"/>
      <c r="BI387" s="4"/>
      <c r="BJ387" s="4"/>
      <c r="BK387" s="9"/>
      <c r="BL387" s="7"/>
      <c r="BM387" s="7"/>
      <c r="BN387" s="7"/>
      <c r="BO387" s="286"/>
      <c r="BP387" s="22"/>
      <c r="BQ387" s="7" t="str">
        <f t="shared" ca="1" si="102"/>
        <v/>
      </c>
      <c r="BR387" s="75" t="str">
        <f t="shared" si="103"/>
        <v/>
      </c>
      <c r="BS387" s="75" t="str">
        <f t="shared" si="104"/>
        <v/>
      </c>
      <c r="BT387" s="5" t="str">
        <f t="shared" si="105"/>
        <v/>
      </c>
      <c r="BU387" s="79" t="str">
        <f t="shared" si="106"/>
        <v/>
      </c>
      <c r="BV387" s="79" t="str">
        <f t="shared" si="107"/>
        <v/>
      </c>
      <c r="BW387" s="79" t="str">
        <f t="shared" si="108"/>
        <v/>
      </c>
      <c r="CC387" s="4" t="str">
        <f>IF(IFERROR(VLOOKUP(C387,C388:C$1993,1,0),"")="","",COUNTIF(C:C,C387))</f>
        <v/>
      </c>
      <c r="CG387" s="5" t="str">
        <f>IF(B387="","",IF(CC387="",1+(MAX(CG$2:CG386)),""))</f>
        <v/>
      </c>
      <c r="CH387" s="5" t="str">
        <f t="shared" si="109"/>
        <v/>
      </c>
      <c r="CI387" s="5" t="str">
        <f t="shared" si="110"/>
        <v/>
      </c>
      <c r="CJ387" s="14" t="str">
        <f t="shared" si="111"/>
        <v/>
      </c>
      <c r="CK387" s="25"/>
      <c r="CL387" s="15"/>
      <c r="CM387" s="5" t="str">
        <f t="shared" si="98"/>
        <v/>
      </c>
      <c r="CP387" s="5" t="str">
        <f>IFERROR(RANK(CR387,CR$2:CR$1493,1),"")</f>
        <v/>
      </c>
      <c r="CQ387" s="5" t="str">
        <f>IF(BT387="","",IFERROR(IF(VLOOKUP(BT387,BT$2:BT386,1,0)=0,"",""),BT387))</f>
        <v/>
      </c>
      <c r="CR387" s="22" t="str">
        <f>IF(CQ387="","",(IFERROR(VLOOKUP(MID(CQ387,1,1),$DI$2:DM$28,3,0),0)+IFERROR(VLOOKUP(MID(CQ387,2,1),DI$2:DM$28,4,0),0)+IFERROR(VLOOKUP(MID(CQ387,3,1),DI$2:DM$28,5,0),0)+(ROW(CQ387)/1000000000000)))</f>
        <v/>
      </c>
      <c r="CT387" s="5">
        <v>386</v>
      </c>
      <c r="CU387" s="5" t="str">
        <f>IFERROR(VLOOKUP(CT387,CP$2:CQ1463,2,0),"")</f>
        <v/>
      </c>
      <c r="DO387" s="5" t="e">
        <f>IF(REPORTE!AH$2="si",IF(C387=VALUE(REPORTE!C$22),IF(SUM(DO388:DO$1993),CONCATENATE(INT(B387),", "),INT(B387)),""),IF(C387=VALUE(REPORTE!C$21),IF(SUM(DO388:DO$1993),CONCATENATE(INT(B387),", "),INT(B387)),""))</f>
        <v>#VALUE!</v>
      </c>
    </row>
    <row r="388" spans="1:119" s="5" customFormat="1" ht="15" customHeight="1" x14ac:dyDescent="0.25">
      <c r="A388" s="4" t="str">
        <f t="shared" ca="1" si="100"/>
        <v/>
      </c>
      <c r="B388" s="6"/>
      <c r="C388" s="8"/>
      <c r="D388" s="1" t="str">
        <f>IFERROR(INDEX('padron cfe'!B:B,MATCH(DATOS!C388,'padron cfe'!A:A,0),1),"")</f>
        <v/>
      </c>
      <c r="E388" s="1"/>
      <c r="F388" s="7"/>
      <c r="G388" s="9" t="s">
        <v>157</v>
      </c>
      <c r="H388" s="5" t="str">
        <f>IF(F388="","",IFERROR(CONCATENATE("PEUA",VLOOKUP(ESTADO,REPORTE!AV$2:AW$33,2,0),DIDTRITO_FORM,CADER_FORM,IFERROR(INDEX(CA:CA,MATCH(DAY(F388),BZ:BZ,0),1),DAY(F388)),IFERROR(INDEX(CA:CA,MATCH(MONTH(F388),BZ:BZ,0),1),MONTH(F388)),YEAR(F388),G388),""))</f>
        <v/>
      </c>
      <c r="I388" s="4"/>
      <c r="J388" s="66"/>
      <c r="K388" s="66"/>
      <c r="L388" s="66"/>
      <c r="M388" s="2" t="str">
        <f>IFERROR(INDEX('padron cfe'!C:C,MATCH(DATOS!C388,'padron cfe'!A:A,0),1),"")</f>
        <v/>
      </c>
      <c r="N388" s="66" t="str">
        <f>IFERROR(IF(BT388="","",IF(INDEX(N$1:N387,MATCH(BT388,BT$1:BT387,0),1)=0,"",INDEX(N$1:N387,MATCH(BT388,BT$1:BT387,0),1))),"")</f>
        <v/>
      </c>
      <c r="O388" s="66" t="str">
        <f>IFERROR(IF(BT388="","",IF(INDEX(O$1:O387,MATCH(BT388,BT$1:BT387,0),1)=0,"",INDEX(O$1:O387,MATCH(BT388,BT$1:BT387,0),1))),"")</f>
        <v/>
      </c>
      <c r="P388" s="4"/>
      <c r="Q388" s="2"/>
      <c r="R388" s="66"/>
      <c r="T388" s="66"/>
      <c r="U388" s="5" t="str">
        <f>IFERROR(IF(INDEX(U$1:U387,MATCH(T388,T$1:T387,0),1)=0,"",INDEX(U$1:U387,MATCH(T388,T$1:T387,0),1)),"")</f>
        <v/>
      </c>
      <c r="V388" s="66"/>
      <c r="W388" s="5" t="str">
        <f>IFERROR(IF(INDEX(W$1:W387,MATCH(V388,V$1:V387,0),1)=0,"",INDEX(W$1:W387,MATCH(V388,V$1:V387,0),1)),"")</f>
        <v/>
      </c>
      <c r="X388" s="2" t="str">
        <f>IFERROR(INDEX('padron cfe'!D:D,MATCH(DATOS!C388,'padron cfe'!A:A,0),1),"")</f>
        <v/>
      </c>
      <c r="Y388" s="4"/>
      <c r="Z388" s="4"/>
      <c r="AA388" s="4"/>
      <c r="AB388" s="4"/>
      <c r="AC388" s="6" t="s">
        <v>157</v>
      </c>
      <c r="AD388" s="4"/>
      <c r="AE388" s="4" t="str">
        <f t="shared" si="101"/>
        <v/>
      </c>
      <c r="AF388" s="4"/>
      <c r="AG388" s="4"/>
      <c r="AH388" s="4"/>
      <c r="AI388" s="2" t="str">
        <f>IFERROR(IF(INDEX(AI$1:AI387,MATCH(BT388,BT$1:BT387,0),1)=0,"",INDEX(AI$1:AI387,MATCH(BT388,BT$1:BT387,0),1)),"")</f>
        <v/>
      </c>
      <c r="AJ388" s="2" t="str">
        <f>IFERROR(IF(INDEX(AJ$1:AJ387,MATCH(BT388,BT$1:BT387,0),1)=0,"",INDEX(AJ$1:AJ387,MATCH(BT388,BT$1:BT387,0),1)),"")</f>
        <v/>
      </c>
      <c r="AK388" s="2" t="str">
        <f>IFERROR(IF(INDEX(AK$1:AK387,MATCH(BT388,BT$1:BT387,0),1)=0,"",INDEX(AK$1:AK387,MATCH(BT388,BT$1:BT387,0),1)),"")</f>
        <v/>
      </c>
      <c r="AL388" s="31"/>
      <c r="AM388" s="31"/>
      <c r="AN388" s="2"/>
      <c r="AO388" s="4"/>
      <c r="AP388" s="4"/>
      <c r="AQ388" s="4"/>
      <c r="AR388" s="4"/>
      <c r="AS388" s="4"/>
      <c r="AT388" s="4"/>
      <c r="AU388" s="4"/>
      <c r="AV388" s="4"/>
      <c r="AW388" s="4"/>
      <c r="AY388" s="7"/>
      <c r="AZ388" s="47"/>
      <c r="BA388" s="66"/>
      <c r="BB388" s="66"/>
      <c r="BC388" s="66"/>
      <c r="BD388" s="78"/>
      <c r="BE388" s="66"/>
      <c r="BF388" s="66"/>
      <c r="BG388" s="4"/>
      <c r="BH388" s="69"/>
      <c r="BI388" s="4"/>
      <c r="BJ388" s="4"/>
      <c r="BK388" s="9" t="s">
        <v>157</v>
      </c>
      <c r="BL388" s="7"/>
      <c r="BM388" s="7"/>
      <c r="BN388" s="7"/>
      <c r="BO388" s="286"/>
      <c r="BP388" s="22"/>
      <c r="BQ388" s="7" t="str">
        <f t="shared" ca="1" si="102"/>
        <v/>
      </c>
      <c r="BR388" s="75" t="str">
        <f t="shared" si="103"/>
        <v/>
      </c>
      <c r="BS388" s="75" t="str">
        <f t="shared" si="104"/>
        <v/>
      </c>
      <c r="BT388" s="5" t="str">
        <f t="shared" si="105"/>
        <v/>
      </c>
      <c r="BU388" s="79" t="str">
        <f t="shared" si="106"/>
        <v/>
      </c>
      <c r="BV388" s="79" t="str">
        <f t="shared" si="107"/>
        <v/>
      </c>
      <c r="BW388" s="79" t="str">
        <f t="shared" si="108"/>
        <v/>
      </c>
      <c r="CC388" s="4" t="str">
        <f>IF(IFERROR(VLOOKUP(C388,C389:C$1993,1,0),"")="","",COUNTIF(C:C,C388))</f>
        <v/>
      </c>
      <c r="CG388" s="5" t="str">
        <f>IF(B388="","",IF(CC388="",1+(MAX(CG$2:CG387)),""))</f>
        <v/>
      </c>
      <c r="CH388" s="5" t="str">
        <f t="shared" si="109"/>
        <v/>
      </c>
      <c r="CI388" s="5" t="str">
        <f t="shared" si="110"/>
        <v/>
      </c>
      <c r="CJ388" s="14" t="str">
        <f t="shared" si="111"/>
        <v/>
      </c>
      <c r="CK388" s="25"/>
      <c r="CL388" s="15"/>
      <c r="CM388" s="5" t="str">
        <f t="shared" si="98"/>
        <v/>
      </c>
      <c r="CP388" s="5" t="str">
        <f t="shared" ref="CP388:CP449" si="112">IFERROR(RANK(CR388,CR$2:CR$1493,1),"")</f>
        <v/>
      </c>
      <c r="CQ388" s="5" t="str">
        <f>IF(BT388="","",IFERROR(IF(VLOOKUP(BT388,BT$2:BT387,1,0)=0,"",""),BT388))</f>
        <v/>
      </c>
      <c r="CR388" s="22" t="str">
        <f>IF(CQ388="","",(IFERROR(VLOOKUP(MID(CQ388,1,1),$DI$2:DM$28,3,0),0)+IFERROR(VLOOKUP(MID(CQ388,2,1),DI$2:DM$28,4,0),0)+IFERROR(VLOOKUP(MID(CQ388,3,1),DI$2:DM$28,5,0),0)+(ROW(CQ388)/1000000000000)))</f>
        <v/>
      </c>
      <c r="CT388" s="5">
        <v>387</v>
      </c>
      <c r="CU388" s="5" t="str">
        <f>IFERROR(VLOOKUP(CT388,CP$2:CQ1464,2,0),"")</f>
        <v/>
      </c>
      <c r="DO388" s="5" t="e">
        <f>IF(REPORTE!AH$2="si",IF(C388=VALUE(REPORTE!C$22),IF(SUM(DO389:DO$1993),CONCATENATE(INT(B388),", "),INT(B388)),""),IF(C388=VALUE(REPORTE!C$21),IF(SUM(DO389:DO$1993),CONCATENATE(INT(B388),", "),INT(B388)),""))</f>
        <v>#VALUE!</v>
      </c>
    </row>
    <row r="389" spans="1:119" s="5" customFormat="1" ht="15" customHeight="1" x14ac:dyDescent="0.25">
      <c r="A389" s="4" t="str">
        <f t="shared" ca="1" si="100"/>
        <v/>
      </c>
      <c r="B389" s="6"/>
      <c r="C389" s="8"/>
      <c r="D389" s="1" t="str">
        <f>IFERROR(INDEX('padron cfe'!B:B,MATCH(DATOS!C389,'padron cfe'!A:A,0),1),"")</f>
        <v/>
      </c>
      <c r="E389" s="1"/>
      <c r="F389" s="7"/>
      <c r="G389" s="9" t="s">
        <v>157</v>
      </c>
      <c r="H389" s="5" t="str">
        <f>IF(F389="","",IFERROR(CONCATENATE("PEUA",VLOOKUP(ESTADO,REPORTE!AV$2:AW$33,2,0),DIDTRITO_FORM,CADER_FORM,IFERROR(INDEX(CA:CA,MATCH(DAY(F389),BZ:BZ,0),1),DAY(F389)),IFERROR(INDEX(CA:CA,MATCH(MONTH(F389),BZ:BZ,0),1),MONTH(F389)),YEAR(F389),G389),""))</f>
        <v/>
      </c>
      <c r="I389" s="4"/>
      <c r="J389" s="66"/>
      <c r="K389" s="66"/>
      <c r="L389" s="66"/>
      <c r="M389" s="2" t="str">
        <f>IFERROR(INDEX('padron cfe'!C:C,MATCH(DATOS!C389,'padron cfe'!A:A,0),1),"")</f>
        <v/>
      </c>
      <c r="N389" s="66" t="str">
        <f>IFERROR(IF(BT389="","",IF(INDEX(N$1:N388,MATCH(BT389,BT$1:BT388,0),1)=0,"",INDEX(N$1:N388,MATCH(BT389,BT$1:BT388,0),1))),"")</f>
        <v/>
      </c>
      <c r="O389" s="66" t="str">
        <f>IFERROR(IF(BT389="","",IF(INDEX(O$1:O388,MATCH(BT389,BT$1:BT388,0),1)=0,"",INDEX(O$1:O388,MATCH(BT389,BT$1:BT388,0),1))),"")</f>
        <v/>
      </c>
      <c r="P389" s="4"/>
      <c r="Q389" s="2"/>
      <c r="R389" s="66"/>
      <c r="T389" s="66"/>
      <c r="U389" s="5" t="str">
        <f>IFERROR(IF(INDEX(U$1:U388,MATCH(T389,T$1:T388,0),1)=0,"",INDEX(U$1:U388,MATCH(T389,T$1:T388,0),1)),"")</f>
        <v/>
      </c>
      <c r="V389" s="66"/>
      <c r="W389" s="5" t="str">
        <f>IFERROR(IF(INDEX(W$1:W388,MATCH(V389,V$1:V388,0),1)=0,"",INDEX(W$1:W388,MATCH(V389,V$1:V388,0),1)),"")</f>
        <v/>
      </c>
      <c r="X389" s="2" t="str">
        <f>IFERROR(INDEX('padron cfe'!D:D,MATCH(DATOS!C389,'padron cfe'!A:A,0),1),"")</f>
        <v/>
      </c>
      <c r="Y389" s="4"/>
      <c r="Z389" s="4"/>
      <c r="AA389" s="4"/>
      <c r="AB389" s="4"/>
      <c r="AC389" s="6" t="s">
        <v>157</v>
      </c>
      <c r="AD389" s="4"/>
      <c r="AE389" s="4" t="str">
        <f t="shared" si="101"/>
        <v/>
      </c>
      <c r="AF389" s="4"/>
      <c r="AG389" s="4"/>
      <c r="AH389" s="4"/>
      <c r="AI389" s="2" t="str">
        <f>IFERROR(IF(INDEX(AI$1:AI388,MATCH(BT389,BT$1:BT388,0),1)=0,"",INDEX(AI$1:AI388,MATCH(BT389,BT$1:BT388,0),1)),"")</f>
        <v/>
      </c>
      <c r="AJ389" s="2" t="str">
        <f>IFERROR(IF(INDEX(AJ$1:AJ388,MATCH(BT389,BT$1:BT388,0),1)=0,"",INDEX(AJ$1:AJ388,MATCH(BT389,BT$1:BT388,0),1)),"")</f>
        <v/>
      </c>
      <c r="AK389" s="2" t="str">
        <f>IFERROR(IF(INDEX(AK$1:AK388,MATCH(BT389,BT$1:BT388,0),1)=0,"",INDEX(AK$1:AK388,MATCH(BT389,BT$1:BT388,0),1)),"")</f>
        <v/>
      </c>
      <c r="AL389" s="31"/>
      <c r="AM389" s="31"/>
      <c r="AN389" s="2"/>
      <c r="AO389" s="4"/>
      <c r="AP389" s="4"/>
      <c r="AQ389" s="4"/>
      <c r="AR389" s="4"/>
      <c r="AS389" s="4"/>
      <c r="AT389" s="4"/>
      <c r="AU389" s="4"/>
      <c r="AV389" s="4"/>
      <c r="AW389" s="4"/>
      <c r="AY389" s="7"/>
      <c r="AZ389" s="47"/>
      <c r="BA389" s="66"/>
      <c r="BB389" s="66"/>
      <c r="BC389" s="66"/>
      <c r="BD389" s="78"/>
      <c r="BE389" s="66"/>
      <c r="BF389" s="66"/>
      <c r="BG389" s="4"/>
      <c r="BH389" s="69"/>
      <c r="BI389" s="4"/>
      <c r="BJ389" s="4"/>
      <c r="BK389" s="9"/>
      <c r="BL389" s="7"/>
      <c r="BM389" s="7"/>
      <c r="BN389" s="7"/>
      <c r="BO389" s="286"/>
      <c r="BP389" s="22"/>
      <c r="BQ389" s="7" t="str">
        <f t="shared" ca="1" si="102"/>
        <v/>
      </c>
      <c r="BR389" s="75" t="str">
        <f t="shared" si="103"/>
        <v/>
      </c>
      <c r="BS389" s="75" t="str">
        <f t="shared" si="104"/>
        <v/>
      </c>
      <c r="BT389" s="5" t="str">
        <f t="shared" si="105"/>
        <v/>
      </c>
      <c r="BU389" s="79" t="str">
        <f t="shared" si="106"/>
        <v/>
      </c>
      <c r="BV389" s="79" t="str">
        <f t="shared" si="107"/>
        <v/>
      </c>
      <c r="BW389" s="79" t="str">
        <f t="shared" si="108"/>
        <v/>
      </c>
      <c r="CC389" s="4" t="str">
        <f>IF(IFERROR(VLOOKUP(C389,C390:C$1993,1,0),"")="","",COUNTIF(C:C,C389))</f>
        <v/>
      </c>
      <c r="CG389" s="5" t="str">
        <f>IF(B389="","",IF(CC389="",1+(MAX(CG$2:CG388)),""))</f>
        <v/>
      </c>
      <c r="CH389" s="5" t="str">
        <f t="shared" si="109"/>
        <v/>
      </c>
      <c r="CI389" s="5" t="str">
        <f t="shared" si="110"/>
        <v/>
      </c>
      <c r="CJ389" s="14" t="str">
        <f t="shared" si="111"/>
        <v/>
      </c>
      <c r="CK389" s="25"/>
      <c r="CL389" s="15"/>
      <c r="CM389" s="5" t="str">
        <f t="shared" si="98"/>
        <v/>
      </c>
      <c r="CP389" s="5" t="str">
        <f t="shared" si="112"/>
        <v/>
      </c>
      <c r="CQ389" s="5" t="str">
        <f>IF(BT389="","",IFERROR(IF(VLOOKUP(BT389,BT$2:BT388,1,0)=0,"",""),BT389))</f>
        <v/>
      </c>
      <c r="CR389" s="22" t="str">
        <f>IF(CQ389="","",(IFERROR(VLOOKUP(MID(CQ389,1,1),$DI$2:DM$28,3,0),0)+IFERROR(VLOOKUP(MID(CQ389,2,1),DI$2:DM$28,4,0),0)+IFERROR(VLOOKUP(MID(CQ389,3,1),DI$2:DM$28,5,0),0)+(ROW(CQ389)/1000000000000)))</f>
        <v/>
      </c>
      <c r="CT389" s="5">
        <v>388</v>
      </c>
      <c r="CU389" s="5" t="str">
        <f>IFERROR(VLOOKUP(CT389,CP$2:CQ1465,2,0),"")</f>
        <v/>
      </c>
      <c r="DO389" s="5" t="e">
        <f>IF(REPORTE!AH$2="si",IF(C389=VALUE(REPORTE!C$22),IF(SUM(DO390:DO$1993),CONCATENATE(INT(B389),", "),INT(B389)),""),IF(C389=VALUE(REPORTE!C$21),IF(SUM(DO390:DO$1993),CONCATENATE(INT(B389),", "),INT(B389)),""))</f>
        <v>#VALUE!</v>
      </c>
    </row>
    <row r="390" spans="1:119" s="5" customFormat="1" ht="15" customHeight="1" x14ac:dyDescent="0.25">
      <c r="A390" s="4" t="str">
        <f t="shared" ca="1" si="100"/>
        <v/>
      </c>
      <c r="B390" s="6"/>
      <c r="C390" s="8"/>
      <c r="D390" s="1" t="str">
        <f>IFERROR(INDEX('padron cfe'!B:B,MATCH(DATOS!C390,'padron cfe'!A:A,0),1),"")</f>
        <v/>
      </c>
      <c r="E390" s="1"/>
      <c r="F390" s="7"/>
      <c r="G390" s="9" t="s">
        <v>157</v>
      </c>
      <c r="H390" s="5" t="str">
        <f>IF(F390="","",IFERROR(CONCATENATE("PEUA",VLOOKUP(ESTADO,REPORTE!AV$2:AW$33,2,0),DIDTRITO_FORM,CADER_FORM,IFERROR(INDEX(CA:CA,MATCH(DAY(F390),BZ:BZ,0),1),DAY(F390)),IFERROR(INDEX(CA:CA,MATCH(MONTH(F390),BZ:BZ,0),1),MONTH(F390)),YEAR(F390),G390),""))</f>
        <v/>
      </c>
      <c r="I390" s="4"/>
      <c r="J390" s="66"/>
      <c r="K390" s="66"/>
      <c r="L390" s="66"/>
      <c r="M390" s="2" t="str">
        <f>IFERROR(INDEX('padron cfe'!C:C,MATCH(DATOS!C390,'padron cfe'!A:A,0),1),"")</f>
        <v/>
      </c>
      <c r="N390" s="66" t="str">
        <f>IFERROR(IF(BT390="","",IF(INDEX(N$1:N389,MATCH(BT390,BT$1:BT389,0),1)=0,"",INDEX(N$1:N389,MATCH(BT390,BT$1:BT389,0),1))),"")</f>
        <v/>
      </c>
      <c r="O390" s="66" t="str">
        <f>IFERROR(IF(BT390="","",IF(INDEX(O$1:O389,MATCH(BT390,BT$1:BT389,0),1)=0,"",INDEX(O$1:O389,MATCH(BT390,BT$1:BT389,0),1))),"")</f>
        <v/>
      </c>
      <c r="P390" s="4"/>
      <c r="Q390" s="2"/>
      <c r="R390" s="66"/>
      <c r="T390" s="66"/>
      <c r="U390" s="5" t="str">
        <f>IFERROR(IF(INDEX(U$1:U389,MATCH(T390,T$1:T389,0),1)=0,"",INDEX(U$1:U389,MATCH(T390,T$1:T389,0),1)),"")</f>
        <v/>
      </c>
      <c r="V390" s="66"/>
      <c r="W390" s="5" t="str">
        <f>IFERROR(IF(INDEX(W$1:W389,MATCH(V390,V$1:V389,0),1)=0,"",INDEX(W$1:W389,MATCH(V390,V$1:V389,0),1)),"")</f>
        <v/>
      </c>
      <c r="X390" s="2" t="str">
        <f>IFERROR(INDEX('padron cfe'!D:D,MATCH(DATOS!C390,'padron cfe'!A:A,0),1),"")</f>
        <v/>
      </c>
      <c r="Y390" s="4"/>
      <c r="Z390" s="4"/>
      <c r="AA390" s="4"/>
      <c r="AB390" s="4"/>
      <c r="AC390" s="6" t="s">
        <v>157</v>
      </c>
      <c r="AD390" s="4"/>
      <c r="AE390" s="4" t="str">
        <f t="shared" si="101"/>
        <v/>
      </c>
      <c r="AF390" s="4"/>
      <c r="AG390" s="4"/>
      <c r="AH390" s="4"/>
      <c r="AI390" s="2" t="str">
        <f>IFERROR(IF(INDEX(AI$1:AI389,MATCH(BT390,BT$1:BT389,0),1)=0,"",INDEX(AI$1:AI389,MATCH(BT390,BT$1:BT389,0),1)),"")</f>
        <v/>
      </c>
      <c r="AJ390" s="2" t="str">
        <f>IFERROR(IF(INDEX(AJ$1:AJ389,MATCH(BT390,BT$1:BT389,0),1)=0,"",INDEX(AJ$1:AJ389,MATCH(BT390,BT$1:BT389,0),1)),"")</f>
        <v/>
      </c>
      <c r="AK390" s="2" t="str">
        <f>IFERROR(IF(INDEX(AK$1:AK389,MATCH(BT390,BT$1:BT389,0),1)=0,"",INDEX(AK$1:AK389,MATCH(BT390,BT$1:BT389,0),1)),"")</f>
        <v/>
      </c>
      <c r="AL390" s="31"/>
      <c r="AM390" s="31"/>
      <c r="AN390" s="2"/>
      <c r="AO390" s="4"/>
      <c r="AP390" s="4"/>
      <c r="AQ390" s="4"/>
      <c r="AR390" s="4"/>
      <c r="AS390" s="4"/>
      <c r="AT390" s="4"/>
      <c r="AU390" s="4"/>
      <c r="AV390" s="4"/>
      <c r="AW390" s="4"/>
      <c r="AY390" s="7"/>
      <c r="AZ390" s="47"/>
      <c r="BA390" s="66"/>
      <c r="BB390" s="66"/>
      <c r="BC390" s="66"/>
      <c r="BD390" s="78"/>
      <c r="BE390" s="66"/>
      <c r="BF390" s="66"/>
      <c r="BG390" s="4"/>
      <c r="BH390" s="69"/>
      <c r="BI390" s="4"/>
      <c r="BJ390" s="4"/>
      <c r="BK390" s="9" t="s">
        <v>157</v>
      </c>
      <c r="BL390" s="7"/>
      <c r="BM390" s="7"/>
      <c r="BN390" s="7"/>
      <c r="BO390" s="286"/>
      <c r="BP390" s="22"/>
      <c r="BQ390" s="7" t="str">
        <f t="shared" ca="1" si="102"/>
        <v/>
      </c>
      <c r="BR390" s="75" t="str">
        <f t="shared" si="103"/>
        <v/>
      </c>
      <c r="BS390" s="75" t="str">
        <f t="shared" si="104"/>
        <v/>
      </c>
      <c r="BT390" s="5" t="str">
        <f t="shared" si="105"/>
        <v/>
      </c>
      <c r="BU390" s="79" t="str">
        <f t="shared" si="106"/>
        <v/>
      </c>
      <c r="BV390" s="79" t="str">
        <f t="shared" si="107"/>
        <v/>
      </c>
      <c r="BW390" s="79" t="str">
        <f t="shared" si="108"/>
        <v/>
      </c>
      <c r="CC390" s="4" t="str">
        <f>IF(IFERROR(VLOOKUP(C390,C391:C$1993,1,0),"")="","",COUNTIF(C:C,C390))</f>
        <v/>
      </c>
      <c r="CG390" s="5" t="str">
        <f>IF(B390="","",IF(CC390="",1+(MAX(CG$2:CG389)),""))</f>
        <v/>
      </c>
      <c r="CH390" s="5" t="str">
        <f t="shared" si="109"/>
        <v/>
      </c>
      <c r="CI390" s="5" t="str">
        <f t="shared" si="110"/>
        <v/>
      </c>
      <c r="CJ390" s="14" t="str">
        <f t="shared" si="111"/>
        <v/>
      </c>
      <c r="CK390" s="25"/>
      <c r="CL390" s="15"/>
      <c r="CM390" s="5" t="str">
        <f t="shared" si="98"/>
        <v/>
      </c>
      <c r="CP390" s="5" t="str">
        <f t="shared" si="112"/>
        <v/>
      </c>
      <c r="CQ390" s="5" t="str">
        <f>IF(BT390="","",IFERROR(IF(VLOOKUP(BT390,BT$2:BT389,1,0)=0,"",""),BT390))</f>
        <v/>
      </c>
      <c r="CR390" s="22" t="str">
        <f>IF(CQ390="","",(IFERROR(VLOOKUP(MID(CQ390,1,1),$DI$2:DM$28,3,0),0)+IFERROR(VLOOKUP(MID(CQ390,2,1),DI$2:DM$28,4,0),0)+IFERROR(VLOOKUP(MID(CQ390,3,1),DI$2:DM$28,5,0),0)+(ROW(CQ390)/1000000000000)))</f>
        <v/>
      </c>
      <c r="CT390" s="5">
        <v>389</v>
      </c>
      <c r="CU390" s="5" t="str">
        <f>IFERROR(VLOOKUP(CT390,CP$2:CQ1466,2,0),"")</f>
        <v/>
      </c>
      <c r="DO390" s="5" t="e">
        <f>IF(REPORTE!AH$2="si",IF(C390=VALUE(REPORTE!C$22),IF(SUM(DO391:DO$1993),CONCATENATE(INT(B390),", "),INT(B390)),""),IF(C390=VALUE(REPORTE!C$21),IF(SUM(DO391:DO$1993),CONCATENATE(INT(B390),", "),INT(B390)),""))</f>
        <v>#VALUE!</v>
      </c>
    </row>
    <row r="391" spans="1:119" s="5" customFormat="1" ht="15" customHeight="1" x14ac:dyDescent="0.25">
      <c r="A391" s="4" t="str">
        <f t="shared" ca="1" si="100"/>
        <v/>
      </c>
      <c r="B391" s="6"/>
      <c r="C391" s="8"/>
      <c r="D391" s="1" t="str">
        <f>IFERROR(INDEX('padron cfe'!B:B,MATCH(DATOS!C391,'padron cfe'!A:A,0),1),"")</f>
        <v/>
      </c>
      <c r="E391" s="1"/>
      <c r="F391" s="7"/>
      <c r="G391" s="9" t="s">
        <v>157</v>
      </c>
      <c r="H391" s="5" t="str">
        <f>IF(F391="","",IFERROR(CONCATENATE("PEUA",VLOOKUP(ESTADO,REPORTE!AV$2:AW$33,2,0),DIDTRITO_FORM,CADER_FORM,IFERROR(INDEX(CA:CA,MATCH(DAY(F391),BZ:BZ,0),1),DAY(F391)),IFERROR(INDEX(CA:CA,MATCH(MONTH(F391),BZ:BZ,0),1),MONTH(F391)),YEAR(F391),G391),""))</f>
        <v/>
      </c>
      <c r="I391" s="4"/>
      <c r="J391" s="66"/>
      <c r="K391" s="66"/>
      <c r="L391" s="66"/>
      <c r="M391" s="2" t="str">
        <f>IFERROR(INDEX('padron cfe'!C:C,MATCH(DATOS!C391,'padron cfe'!A:A,0),1),"")</f>
        <v/>
      </c>
      <c r="N391" s="66" t="str">
        <f>IFERROR(IF(BT391="","",IF(INDEX(N$1:N390,MATCH(BT391,BT$1:BT390,0),1)=0,"",INDEX(N$1:N390,MATCH(BT391,BT$1:BT390,0),1))),"")</f>
        <v/>
      </c>
      <c r="O391" s="66" t="str">
        <f>IFERROR(IF(BT391="","",IF(INDEX(O$1:O390,MATCH(BT391,BT$1:BT390,0),1)=0,"",INDEX(O$1:O390,MATCH(BT391,BT$1:BT390,0),1))),"")</f>
        <v/>
      </c>
      <c r="P391" s="4"/>
      <c r="Q391" s="2"/>
      <c r="R391" s="66"/>
      <c r="T391" s="66"/>
      <c r="U391" s="5" t="str">
        <f>IFERROR(IF(INDEX(U$1:U390,MATCH(T391,T$1:T390,0),1)=0,"",INDEX(U$1:U390,MATCH(T391,T$1:T390,0),1)),"")</f>
        <v/>
      </c>
      <c r="V391" s="66"/>
      <c r="W391" s="5" t="str">
        <f>IFERROR(IF(INDEX(W$1:W390,MATCH(V391,V$1:V390,0),1)=0,"",INDEX(W$1:W390,MATCH(V391,V$1:V390,0),1)),"")</f>
        <v/>
      </c>
      <c r="X391" s="2" t="str">
        <f>IFERROR(INDEX('padron cfe'!D:D,MATCH(DATOS!C391,'padron cfe'!A:A,0),1),"")</f>
        <v/>
      </c>
      <c r="Y391" s="4"/>
      <c r="Z391" s="4"/>
      <c r="AA391" s="4"/>
      <c r="AB391" s="4"/>
      <c r="AC391" s="6" t="s">
        <v>157</v>
      </c>
      <c r="AD391" s="4"/>
      <c r="AE391" s="4" t="str">
        <f t="shared" si="101"/>
        <v/>
      </c>
      <c r="AF391" s="4"/>
      <c r="AG391" s="4"/>
      <c r="AH391" s="4"/>
      <c r="AI391" s="2" t="str">
        <f>IFERROR(IF(INDEX(AI$1:AI390,MATCH(BT391,BT$1:BT390,0),1)=0,"",INDEX(AI$1:AI390,MATCH(BT391,BT$1:BT390,0),1)),"")</f>
        <v/>
      </c>
      <c r="AJ391" s="2" t="str">
        <f>IFERROR(IF(INDEX(AJ$1:AJ390,MATCH(BT391,BT$1:BT390,0),1)=0,"",INDEX(AJ$1:AJ390,MATCH(BT391,BT$1:BT390,0),1)),"")</f>
        <v/>
      </c>
      <c r="AK391" s="2" t="str">
        <f>IFERROR(IF(INDEX(AK$1:AK390,MATCH(BT391,BT$1:BT390,0),1)=0,"",INDEX(AK$1:AK390,MATCH(BT391,BT$1:BT390,0),1)),"")</f>
        <v/>
      </c>
      <c r="AL391" s="31"/>
      <c r="AM391" s="31"/>
      <c r="AN391" s="2"/>
      <c r="AO391" s="4"/>
      <c r="AP391" s="4"/>
      <c r="AQ391" s="4"/>
      <c r="AR391" s="4"/>
      <c r="AS391" s="4"/>
      <c r="AT391" s="4"/>
      <c r="AU391" s="4"/>
      <c r="AV391" s="4"/>
      <c r="AW391" s="4"/>
      <c r="AY391" s="7"/>
      <c r="AZ391" s="47"/>
      <c r="BA391" s="66"/>
      <c r="BB391" s="66"/>
      <c r="BC391" s="66"/>
      <c r="BD391" s="78"/>
      <c r="BE391" s="66"/>
      <c r="BF391" s="66"/>
      <c r="BG391" s="4"/>
      <c r="BH391" s="69"/>
      <c r="BI391" s="4"/>
      <c r="BJ391" s="4"/>
      <c r="BK391" s="9"/>
      <c r="BL391" s="7"/>
      <c r="BM391" s="7"/>
      <c r="BN391" s="7"/>
      <c r="BO391" s="286"/>
      <c r="BP391" s="22"/>
      <c r="BQ391" s="7" t="str">
        <f t="shared" ca="1" si="102"/>
        <v/>
      </c>
      <c r="BR391" s="75" t="str">
        <f t="shared" si="103"/>
        <v/>
      </c>
      <c r="BS391" s="75" t="str">
        <f t="shared" si="104"/>
        <v/>
      </c>
      <c r="BT391" s="5" t="str">
        <f t="shared" si="105"/>
        <v/>
      </c>
      <c r="BU391" s="79" t="str">
        <f t="shared" si="106"/>
        <v/>
      </c>
      <c r="BV391" s="79" t="str">
        <f t="shared" si="107"/>
        <v/>
      </c>
      <c r="BW391" s="79" t="str">
        <f t="shared" si="108"/>
        <v/>
      </c>
      <c r="CC391" s="4" t="str">
        <f>IF(IFERROR(VLOOKUP(C391,C392:C$1993,1,0),"")="","",COUNTIF(C:C,C391))</f>
        <v/>
      </c>
      <c r="CG391" s="5" t="str">
        <f>IF(B391="","",IF(CC391="",1+(MAX(CG$2:CG390)),""))</f>
        <v/>
      </c>
      <c r="CH391" s="5" t="str">
        <f t="shared" si="109"/>
        <v/>
      </c>
      <c r="CI391" s="5" t="str">
        <f t="shared" si="110"/>
        <v/>
      </c>
      <c r="CJ391" s="14" t="str">
        <f t="shared" si="111"/>
        <v/>
      </c>
      <c r="CK391" s="25"/>
      <c r="CL391" s="15"/>
      <c r="CM391" s="5" t="str">
        <f t="shared" si="98"/>
        <v/>
      </c>
      <c r="CP391" s="5" t="str">
        <f t="shared" si="112"/>
        <v/>
      </c>
      <c r="CQ391" s="5" t="str">
        <f>IF(BT391="","",IFERROR(IF(VLOOKUP(BT391,BT$2:BT390,1,0)=0,"",""),BT391))</f>
        <v/>
      </c>
      <c r="CR391" s="22" t="str">
        <f>IF(CQ391="","",(IFERROR(VLOOKUP(MID(CQ391,1,1),$DI$2:DM$28,3,0),0)+IFERROR(VLOOKUP(MID(CQ391,2,1),DI$2:DM$28,4,0),0)+IFERROR(VLOOKUP(MID(CQ391,3,1),DI$2:DM$28,5,0),0)+(ROW(CQ391)/1000000000000)))</f>
        <v/>
      </c>
      <c r="CT391" s="5">
        <v>390</v>
      </c>
      <c r="CU391" s="5" t="str">
        <f>IFERROR(VLOOKUP(CT391,CP$2:CQ1467,2,0),"")</f>
        <v/>
      </c>
      <c r="DO391" s="5" t="e">
        <f>IF(REPORTE!AH$2="si",IF(C391=VALUE(REPORTE!C$22),IF(SUM(DO392:DO$1993),CONCATENATE(INT(B391),", "),INT(B391)),""),IF(C391=VALUE(REPORTE!C$21),IF(SUM(DO392:DO$1993),CONCATENATE(INT(B391),", "),INT(B391)),""))</f>
        <v>#VALUE!</v>
      </c>
    </row>
    <row r="392" spans="1:119" s="5" customFormat="1" ht="15" customHeight="1" x14ac:dyDescent="0.25">
      <c r="A392" s="4" t="str">
        <f t="shared" ca="1" si="100"/>
        <v/>
      </c>
      <c r="B392" s="6"/>
      <c r="C392" s="8"/>
      <c r="D392" s="1" t="str">
        <f>IFERROR(INDEX('padron cfe'!B:B,MATCH(DATOS!C392,'padron cfe'!A:A,0),1),"")</f>
        <v/>
      </c>
      <c r="E392" s="1"/>
      <c r="F392" s="7"/>
      <c r="G392" s="9" t="s">
        <v>157</v>
      </c>
      <c r="H392" s="5" t="str">
        <f>IF(F392="","",IFERROR(CONCATENATE("PEUA",VLOOKUP(ESTADO,REPORTE!AV$2:AW$33,2,0),DIDTRITO_FORM,CADER_FORM,IFERROR(INDEX(CA:CA,MATCH(DAY(F392),BZ:BZ,0),1),DAY(F392)),IFERROR(INDEX(CA:CA,MATCH(MONTH(F392),BZ:BZ,0),1),MONTH(F392)),YEAR(F392),G392),""))</f>
        <v/>
      </c>
      <c r="I392" s="4"/>
      <c r="J392" s="66"/>
      <c r="K392" s="66"/>
      <c r="L392" s="66"/>
      <c r="M392" s="2" t="str">
        <f>IFERROR(INDEX('padron cfe'!C:C,MATCH(DATOS!C392,'padron cfe'!A:A,0),1),"")</f>
        <v/>
      </c>
      <c r="N392" s="66" t="str">
        <f>IFERROR(IF(BT392="","",IF(INDEX(N$1:N391,MATCH(BT392,BT$1:BT391,0),1)=0,"",INDEX(N$1:N391,MATCH(BT392,BT$1:BT391,0),1))),"")</f>
        <v/>
      </c>
      <c r="O392" s="66" t="str">
        <f>IFERROR(IF(BT392="","",IF(INDEX(O$1:O391,MATCH(BT392,BT$1:BT391,0),1)=0,"",INDEX(O$1:O391,MATCH(BT392,BT$1:BT391,0),1))),"")</f>
        <v/>
      </c>
      <c r="P392" s="4"/>
      <c r="Q392" s="2"/>
      <c r="R392" s="66"/>
      <c r="T392" s="66"/>
      <c r="U392" s="5" t="str">
        <f>IFERROR(IF(INDEX(U$1:U391,MATCH(T392,T$1:T391,0),1)=0,"",INDEX(U$1:U391,MATCH(T392,T$1:T391,0),1)),"")</f>
        <v/>
      </c>
      <c r="V392" s="66"/>
      <c r="W392" s="5" t="str">
        <f>IFERROR(IF(INDEX(W$1:W391,MATCH(V392,V$1:V391,0),1)=0,"",INDEX(W$1:W391,MATCH(V392,V$1:V391,0),1)),"")</f>
        <v/>
      </c>
      <c r="X392" s="2" t="str">
        <f>IFERROR(INDEX('padron cfe'!D:D,MATCH(DATOS!C392,'padron cfe'!A:A,0),1),"")</f>
        <v/>
      </c>
      <c r="Y392" s="4"/>
      <c r="Z392" s="4"/>
      <c r="AA392" s="4"/>
      <c r="AB392" s="4"/>
      <c r="AC392" s="6" t="s">
        <v>157</v>
      </c>
      <c r="AD392" s="4"/>
      <c r="AE392" s="4" t="str">
        <f t="shared" si="101"/>
        <v/>
      </c>
      <c r="AF392" s="4"/>
      <c r="AG392" s="4"/>
      <c r="AH392" s="4"/>
      <c r="AI392" s="2" t="str">
        <f>IFERROR(IF(INDEX(AI$1:AI391,MATCH(BT392,BT$1:BT391,0),1)=0,"",INDEX(AI$1:AI391,MATCH(BT392,BT$1:BT391,0),1)),"")</f>
        <v/>
      </c>
      <c r="AJ392" s="2" t="str">
        <f>IFERROR(IF(INDEX(AJ$1:AJ391,MATCH(BT392,BT$1:BT391,0),1)=0,"",INDEX(AJ$1:AJ391,MATCH(BT392,BT$1:BT391,0),1)),"")</f>
        <v/>
      </c>
      <c r="AK392" s="2" t="str">
        <f>IFERROR(IF(INDEX(AK$1:AK391,MATCH(BT392,BT$1:BT391,0),1)=0,"",INDEX(AK$1:AK391,MATCH(BT392,BT$1:BT391,0),1)),"")</f>
        <v/>
      </c>
      <c r="AL392" s="31"/>
      <c r="AM392" s="31"/>
      <c r="AN392" s="2"/>
      <c r="AO392" s="4"/>
      <c r="AP392" s="4"/>
      <c r="AQ392" s="4"/>
      <c r="AR392" s="4"/>
      <c r="AS392" s="4"/>
      <c r="AT392" s="4"/>
      <c r="AU392" s="4"/>
      <c r="AV392" s="4"/>
      <c r="AW392" s="4"/>
      <c r="AY392" s="7"/>
      <c r="AZ392" s="47"/>
      <c r="BA392" s="66"/>
      <c r="BB392" s="66"/>
      <c r="BC392" s="66"/>
      <c r="BD392" s="78"/>
      <c r="BE392" s="66"/>
      <c r="BF392" s="66"/>
      <c r="BG392" s="4"/>
      <c r="BH392" s="69"/>
      <c r="BI392" s="4"/>
      <c r="BJ392" s="4"/>
      <c r="BK392" s="9" t="s">
        <v>157</v>
      </c>
      <c r="BL392" s="7"/>
      <c r="BM392" s="7"/>
      <c r="BN392" s="7"/>
      <c r="BO392" s="286"/>
      <c r="BP392" s="22"/>
      <c r="BQ392" s="7" t="str">
        <f t="shared" ca="1" si="102"/>
        <v/>
      </c>
      <c r="BR392" s="75" t="str">
        <f t="shared" si="103"/>
        <v/>
      </c>
      <c r="BS392" s="75" t="str">
        <f t="shared" si="104"/>
        <v/>
      </c>
      <c r="BT392" s="5" t="str">
        <f t="shared" si="105"/>
        <v/>
      </c>
      <c r="BU392" s="79" t="str">
        <f t="shared" si="106"/>
        <v/>
      </c>
      <c r="BV392" s="79" t="str">
        <f t="shared" si="107"/>
        <v/>
      </c>
      <c r="BW392" s="79" t="str">
        <f t="shared" si="108"/>
        <v/>
      </c>
      <c r="CC392" s="4" t="str">
        <f>IF(IFERROR(VLOOKUP(C392,C393:C$1993,1,0),"")="","",COUNTIF(C:C,C392))</f>
        <v/>
      </c>
      <c r="CG392" s="5" t="str">
        <f>IF(B392="","",IF(CC392="",1+(MAX(CG$2:CG391)),""))</f>
        <v/>
      </c>
      <c r="CH392" s="5" t="str">
        <f t="shared" si="109"/>
        <v/>
      </c>
      <c r="CI392" s="5" t="str">
        <f t="shared" si="110"/>
        <v/>
      </c>
      <c r="CJ392" s="14" t="str">
        <f t="shared" si="111"/>
        <v/>
      </c>
      <c r="CK392" s="25"/>
      <c r="CL392" s="15"/>
      <c r="CM392" s="5" t="str">
        <f t="shared" si="98"/>
        <v/>
      </c>
      <c r="CP392" s="5" t="str">
        <f t="shared" si="112"/>
        <v/>
      </c>
      <c r="CQ392" s="5" t="str">
        <f>IF(BT392="","",IFERROR(IF(VLOOKUP(BT392,BT$2:BT391,1,0)=0,"",""),BT392))</f>
        <v/>
      </c>
      <c r="CR392" s="22" t="str">
        <f>IF(CQ392="","",(IFERROR(VLOOKUP(MID(CQ392,1,1),$DI$2:DM$28,3,0),0)+IFERROR(VLOOKUP(MID(CQ392,2,1),DI$2:DM$28,4,0),0)+IFERROR(VLOOKUP(MID(CQ392,3,1),DI$2:DM$28,5,0),0)+(ROW(CQ392)/1000000000000)))</f>
        <v/>
      </c>
      <c r="CT392" s="5">
        <v>391</v>
      </c>
      <c r="CU392" s="5" t="str">
        <f>IFERROR(VLOOKUP(CT392,CP$2:CQ1468,2,0),"")</f>
        <v/>
      </c>
      <c r="DO392" s="5" t="e">
        <f>IF(REPORTE!AH$2="si",IF(C392=VALUE(REPORTE!C$22),IF(SUM(DO393:DO$1993),CONCATENATE(INT(B392),", "),INT(B392)),""),IF(C392=VALUE(REPORTE!C$21),IF(SUM(DO393:DO$1993),CONCATENATE(INT(B392),", "),INT(B392)),""))</f>
        <v>#VALUE!</v>
      </c>
    </row>
    <row r="393" spans="1:119" s="5" customFormat="1" ht="15" customHeight="1" x14ac:dyDescent="0.25">
      <c r="A393" s="4" t="str">
        <f t="shared" ca="1" si="100"/>
        <v/>
      </c>
      <c r="B393" s="6"/>
      <c r="C393" s="8"/>
      <c r="D393" s="1" t="str">
        <f>IFERROR(INDEX('padron cfe'!B:B,MATCH(DATOS!C393,'padron cfe'!A:A,0),1),"")</f>
        <v/>
      </c>
      <c r="E393" s="1"/>
      <c r="F393" s="7"/>
      <c r="G393" s="9" t="s">
        <v>157</v>
      </c>
      <c r="H393" s="5" t="str">
        <f>IF(F393="","",IFERROR(CONCATENATE("PEUA",VLOOKUP(ESTADO,REPORTE!AV$2:AW$33,2,0),DIDTRITO_FORM,CADER_FORM,IFERROR(INDEX(CA:CA,MATCH(DAY(F393),BZ:BZ,0),1),DAY(F393)),IFERROR(INDEX(CA:CA,MATCH(MONTH(F393),BZ:BZ,0),1),MONTH(F393)),YEAR(F393),G393),""))</f>
        <v/>
      </c>
      <c r="I393" s="4"/>
      <c r="J393" s="66"/>
      <c r="K393" s="66"/>
      <c r="L393" s="66"/>
      <c r="M393" s="2" t="str">
        <f>IFERROR(INDEX('padron cfe'!C:C,MATCH(DATOS!C393,'padron cfe'!A:A,0),1),"")</f>
        <v/>
      </c>
      <c r="N393" s="66" t="str">
        <f>IFERROR(IF(BT393="","",IF(INDEX(N$1:N392,MATCH(BT393,BT$1:BT392,0),1)=0,"",INDEX(N$1:N392,MATCH(BT393,BT$1:BT392,0),1))),"")</f>
        <v/>
      </c>
      <c r="O393" s="66" t="str">
        <f>IFERROR(IF(BT393="","",IF(INDEX(O$1:O392,MATCH(BT393,BT$1:BT392,0),1)=0,"",INDEX(O$1:O392,MATCH(BT393,BT$1:BT392,0),1))),"")</f>
        <v/>
      </c>
      <c r="P393" s="4"/>
      <c r="Q393" s="2"/>
      <c r="R393" s="66"/>
      <c r="T393" s="66"/>
      <c r="U393" s="5" t="str">
        <f>IFERROR(IF(INDEX(U$1:U392,MATCH(T393,T$1:T392,0),1)=0,"",INDEX(U$1:U392,MATCH(T393,T$1:T392,0),1)),"")</f>
        <v/>
      </c>
      <c r="V393" s="66"/>
      <c r="W393" s="5" t="str">
        <f>IFERROR(IF(INDEX(W$1:W392,MATCH(V393,V$1:V392,0),1)=0,"",INDEX(W$1:W392,MATCH(V393,V$1:V392,0),1)),"")</f>
        <v/>
      </c>
      <c r="X393" s="2" t="str">
        <f>IFERROR(INDEX('padron cfe'!D:D,MATCH(DATOS!C393,'padron cfe'!A:A,0),1),"")</f>
        <v/>
      </c>
      <c r="Y393" s="4"/>
      <c r="Z393" s="4"/>
      <c r="AA393" s="4"/>
      <c r="AB393" s="4"/>
      <c r="AC393" s="6" t="s">
        <v>157</v>
      </c>
      <c r="AD393" s="4"/>
      <c r="AE393" s="4" t="str">
        <f t="shared" si="101"/>
        <v/>
      </c>
      <c r="AF393" s="4"/>
      <c r="AG393" s="4"/>
      <c r="AH393" s="4"/>
      <c r="AI393" s="2" t="str">
        <f>IFERROR(IF(INDEX(AI$1:AI392,MATCH(BT393,BT$1:BT392,0),1)=0,"",INDEX(AI$1:AI392,MATCH(BT393,BT$1:BT392,0),1)),"")</f>
        <v/>
      </c>
      <c r="AJ393" s="2" t="str">
        <f>IFERROR(IF(INDEX(AJ$1:AJ392,MATCH(BT393,BT$1:BT392,0),1)=0,"",INDEX(AJ$1:AJ392,MATCH(BT393,BT$1:BT392,0),1)),"")</f>
        <v/>
      </c>
      <c r="AK393" s="2" t="str">
        <f>IFERROR(IF(INDEX(AK$1:AK392,MATCH(BT393,BT$1:BT392,0),1)=0,"",INDEX(AK$1:AK392,MATCH(BT393,BT$1:BT392,0),1)),"")</f>
        <v/>
      </c>
      <c r="AL393" s="31"/>
      <c r="AM393" s="31"/>
      <c r="AN393" s="2"/>
      <c r="AO393" s="4"/>
      <c r="AP393" s="4"/>
      <c r="AQ393" s="4"/>
      <c r="AR393" s="4"/>
      <c r="AS393" s="4"/>
      <c r="AT393" s="4"/>
      <c r="AU393" s="4"/>
      <c r="AV393" s="4"/>
      <c r="AW393" s="4"/>
      <c r="AY393" s="7"/>
      <c r="AZ393" s="47"/>
      <c r="BA393" s="66"/>
      <c r="BB393" s="66"/>
      <c r="BC393" s="66"/>
      <c r="BD393" s="78"/>
      <c r="BE393" s="66"/>
      <c r="BF393" s="66"/>
      <c r="BG393" s="4"/>
      <c r="BH393" s="69"/>
      <c r="BI393" s="4"/>
      <c r="BJ393" s="4"/>
      <c r="BK393" s="9"/>
      <c r="BL393" s="7"/>
      <c r="BM393" s="7"/>
      <c r="BN393" s="7"/>
      <c r="BO393" s="286"/>
      <c r="BP393" s="22"/>
      <c r="BQ393" s="7" t="str">
        <f t="shared" ca="1" si="102"/>
        <v/>
      </c>
      <c r="BR393" s="75" t="str">
        <f t="shared" si="103"/>
        <v/>
      </c>
      <c r="BS393" s="75" t="str">
        <f t="shared" si="104"/>
        <v/>
      </c>
      <c r="BT393" s="5" t="str">
        <f t="shared" si="105"/>
        <v/>
      </c>
      <c r="BU393" s="79" t="str">
        <f t="shared" si="106"/>
        <v/>
      </c>
      <c r="BV393" s="79" t="str">
        <f t="shared" si="107"/>
        <v/>
      </c>
      <c r="BW393" s="79" t="str">
        <f t="shared" si="108"/>
        <v/>
      </c>
      <c r="CC393" s="4" t="str">
        <f>IF(IFERROR(VLOOKUP(C393,C394:C$1993,1,0),"")="","",COUNTIF(C:C,C393))</f>
        <v/>
      </c>
      <c r="CG393" s="5" t="str">
        <f>IF(B393="","",IF(CC393="",1+(MAX(CG$2:CG392)),""))</f>
        <v/>
      </c>
      <c r="CH393" s="5" t="str">
        <f t="shared" si="109"/>
        <v/>
      </c>
      <c r="CI393" s="5" t="str">
        <f t="shared" si="110"/>
        <v/>
      </c>
      <c r="CJ393" s="14" t="str">
        <f t="shared" si="111"/>
        <v/>
      </c>
      <c r="CK393" s="25"/>
      <c r="CL393" s="15"/>
      <c r="CM393" s="5" t="str">
        <f t="shared" ref="CM393:CM405" si="113">CONCATENATE(AN393,AP393,AQ393,AR393,AS393)</f>
        <v/>
      </c>
      <c r="CP393" s="5" t="str">
        <f t="shared" si="112"/>
        <v/>
      </c>
      <c r="CQ393" s="5" t="str">
        <f>IF(BT393="","",IFERROR(IF(VLOOKUP(BT393,BT$2:BT392,1,0)=0,"",""),BT393))</f>
        <v/>
      </c>
      <c r="CR393" s="22" t="str">
        <f>IF(CQ393="","",(IFERROR(VLOOKUP(MID(CQ393,1,1),$DI$2:DM$28,3,0),0)+IFERROR(VLOOKUP(MID(CQ393,2,1),DI$2:DM$28,4,0),0)+IFERROR(VLOOKUP(MID(CQ393,3,1),DI$2:DM$28,5,0),0)+(ROW(CQ393)/1000000000000)))</f>
        <v/>
      </c>
      <c r="CT393" s="5">
        <v>392</v>
      </c>
      <c r="CU393" s="5" t="str">
        <f>IFERROR(VLOOKUP(CT393,CP$2:CQ1469,2,0),"")</f>
        <v/>
      </c>
      <c r="DO393" s="5" t="e">
        <f>IF(REPORTE!AH$2="si",IF(C393=VALUE(REPORTE!C$22),IF(SUM(DO394:DO$1993),CONCATENATE(INT(B393),", "),INT(B393)),""),IF(C393=VALUE(REPORTE!C$21),IF(SUM(DO394:DO$1993),CONCATENATE(INT(B393),", "),INT(B393)),""))</f>
        <v>#VALUE!</v>
      </c>
    </row>
    <row r="394" spans="1:119" s="5" customFormat="1" ht="15" customHeight="1" x14ac:dyDescent="0.25">
      <c r="A394" s="4" t="str">
        <f t="shared" ca="1" si="100"/>
        <v/>
      </c>
      <c r="B394" s="6"/>
      <c r="C394" s="8"/>
      <c r="D394" s="1" t="str">
        <f>IFERROR(INDEX('padron cfe'!B:B,MATCH(DATOS!C394,'padron cfe'!A:A,0),1),"")</f>
        <v/>
      </c>
      <c r="E394" s="1"/>
      <c r="F394" s="7"/>
      <c r="G394" s="9" t="s">
        <v>157</v>
      </c>
      <c r="H394" s="5" t="str">
        <f>IF(F394="","",IFERROR(CONCATENATE("PEUA",VLOOKUP(ESTADO,REPORTE!AV$2:AW$33,2,0),DIDTRITO_FORM,CADER_FORM,IFERROR(INDEX(CA:CA,MATCH(DAY(F394),BZ:BZ,0),1),DAY(F394)),IFERROR(INDEX(CA:CA,MATCH(MONTH(F394),BZ:BZ,0),1),MONTH(F394)),YEAR(F394),G394),""))</f>
        <v/>
      </c>
      <c r="I394" s="4"/>
      <c r="J394" s="66"/>
      <c r="K394" s="66"/>
      <c r="L394" s="66"/>
      <c r="M394" s="2" t="str">
        <f>IFERROR(INDEX('padron cfe'!C:C,MATCH(DATOS!C394,'padron cfe'!A:A,0),1),"")</f>
        <v/>
      </c>
      <c r="N394" s="66" t="str">
        <f>IFERROR(IF(BT394="","",IF(INDEX(N$1:N393,MATCH(BT394,BT$1:BT393,0),1)=0,"",INDEX(N$1:N393,MATCH(BT394,BT$1:BT393,0),1))),"")</f>
        <v/>
      </c>
      <c r="O394" s="66" t="str">
        <f>IFERROR(IF(BT394="","",IF(INDEX(O$1:O393,MATCH(BT394,BT$1:BT393,0),1)=0,"",INDEX(O$1:O393,MATCH(BT394,BT$1:BT393,0),1))),"")</f>
        <v/>
      </c>
      <c r="P394" s="4"/>
      <c r="Q394" s="2"/>
      <c r="R394" s="66"/>
      <c r="T394" s="66"/>
      <c r="U394" s="5" t="str">
        <f>IFERROR(IF(INDEX(U$1:U393,MATCH(T394,T$1:T393,0),1)=0,"",INDEX(U$1:U393,MATCH(T394,T$1:T393,0),1)),"")</f>
        <v/>
      </c>
      <c r="V394" s="66"/>
      <c r="W394" s="5" t="str">
        <f>IFERROR(IF(INDEX(W$1:W393,MATCH(V394,V$1:V393,0),1)=0,"",INDEX(W$1:W393,MATCH(V394,V$1:V393,0),1)),"")</f>
        <v/>
      </c>
      <c r="X394" s="2" t="str">
        <f>IFERROR(INDEX('padron cfe'!D:D,MATCH(DATOS!C394,'padron cfe'!A:A,0),1),"")</f>
        <v/>
      </c>
      <c r="Y394" s="4"/>
      <c r="Z394" s="4"/>
      <c r="AA394" s="4"/>
      <c r="AB394" s="4"/>
      <c r="AC394" s="6" t="s">
        <v>157</v>
      </c>
      <c r="AD394" s="4"/>
      <c r="AE394" s="4" t="str">
        <f t="shared" ref="AE394:AE449" si="114">IF(AD394="","",(AD394*0.746*365*24)*0.75+438)</f>
        <v/>
      </c>
      <c r="AF394" s="4"/>
      <c r="AG394" s="4"/>
      <c r="AH394" s="4"/>
      <c r="AI394" s="2" t="str">
        <f>IFERROR(IF(INDEX(AI$1:AI393,MATCH(BT394,BT$1:BT393,0),1)=0,"",INDEX(AI$1:AI393,MATCH(BT394,BT$1:BT393,0),1)),"")</f>
        <v/>
      </c>
      <c r="AJ394" s="2" t="str">
        <f>IFERROR(IF(INDEX(AJ$1:AJ393,MATCH(BT394,BT$1:BT393,0),1)=0,"",INDEX(AJ$1:AJ393,MATCH(BT394,BT$1:BT393,0),1)),"")</f>
        <v/>
      </c>
      <c r="AK394" s="2" t="str">
        <f>IFERROR(IF(INDEX(AK$1:AK393,MATCH(BT394,BT$1:BT393,0),1)=0,"",INDEX(AK$1:AK393,MATCH(BT394,BT$1:BT393,0),1)),"")</f>
        <v/>
      </c>
      <c r="AL394" s="31"/>
      <c r="AM394" s="31"/>
      <c r="AN394" s="2"/>
      <c r="AO394" s="4"/>
      <c r="AP394" s="4"/>
      <c r="AQ394" s="4"/>
      <c r="AR394" s="4"/>
      <c r="AS394" s="4"/>
      <c r="AT394" s="4"/>
      <c r="AU394" s="4"/>
      <c r="AV394" s="4"/>
      <c r="AW394" s="4"/>
      <c r="AY394" s="7"/>
      <c r="AZ394" s="47"/>
      <c r="BA394" s="66"/>
      <c r="BB394" s="66"/>
      <c r="BC394" s="66"/>
      <c r="BD394" s="78"/>
      <c r="BE394" s="66"/>
      <c r="BF394" s="66"/>
      <c r="BG394" s="4"/>
      <c r="BH394" s="69"/>
      <c r="BI394" s="4"/>
      <c r="BJ394" s="4"/>
      <c r="BK394" s="9" t="s">
        <v>157</v>
      </c>
      <c r="BL394" s="7"/>
      <c r="BM394" s="7"/>
      <c r="BN394" s="7"/>
      <c r="BO394" s="286"/>
      <c r="BP394" s="22"/>
      <c r="BQ394" s="7" t="str">
        <f t="shared" ca="1" si="102"/>
        <v/>
      </c>
      <c r="BR394" s="75" t="str">
        <f t="shared" si="103"/>
        <v/>
      </c>
      <c r="BS394" s="75" t="str">
        <f t="shared" si="104"/>
        <v/>
      </c>
      <c r="BT394" s="5" t="str">
        <f t="shared" si="105"/>
        <v/>
      </c>
      <c r="BU394" s="79" t="str">
        <f t="shared" si="106"/>
        <v/>
      </c>
      <c r="BV394" s="79" t="str">
        <f t="shared" si="107"/>
        <v/>
      </c>
      <c r="BW394" s="79" t="str">
        <f t="shared" si="108"/>
        <v/>
      </c>
      <c r="CC394" s="4" t="str">
        <f>IF(IFERROR(VLOOKUP(C394,C395:C$1993,1,0),"")="","",COUNTIF(C:C,C394))</f>
        <v/>
      </c>
      <c r="CG394" s="5" t="str">
        <f>IF(B394="","",IF(CC394="",1+(MAX(CG$2:CG393)),""))</f>
        <v/>
      </c>
      <c r="CH394" s="5" t="str">
        <f t="shared" si="109"/>
        <v/>
      </c>
      <c r="CI394" s="5" t="str">
        <f t="shared" si="110"/>
        <v/>
      </c>
      <c r="CJ394" s="14" t="str">
        <f t="shared" si="111"/>
        <v/>
      </c>
      <c r="CK394" s="25"/>
      <c r="CL394" s="15"/>
      <c r="CM394" s="5" t="str">
        <f t="shared" si="113"/>
        <v/>
      </c>
      <c r="CP394" s="5" t="str">
        <f t="shared" si="112"/>
        <v/>
      </c>
      <c r="CQ394" s="5" t="str">
        <f>IF(BT394="","",IFERROR(IF(VLOOKUP(BT394,BT$2:BT393,1,0)=0,"",""),BT394))</f>
        <v/>
      </c>
      <c r="CR394" s="22" t="str">
        <f>IF(CQ394="","",(IFERROR(VLOOKUP(MID(CQ394,1,1),$DI$2:DM$28,3,0),0)+IFERROR(VLOOKUP(MID(CQ394,2,1),DI$2:DM$28,4,0),0)+IFERROR(VLOOKUP(MID(CQ394,3,1),DI$2:DM$28,5,0),0)+(ROW(CQ394)/1000000000000)))</f>
        <v/>
      </c>
      <c r="CT394" s="5">
        <v>393</v>
      </c>
      <c r="CU394" s="5" t="str">
        <f>IFERROR(VLOOKUP(CT394,CP$2:CQ1470,2,0),"")</f>
        <v/>
      </c>
      <c r="DO394" s="5" t="e">
        <f>IF(REPORTE!AH$2="si",IF(C394=VALUE(REPORTE!C$22),IF(SUM(DO395:DO$1993),CONCATENATE(INT(B394),", "),INT(B394)),""),IF(C394=VALUE(REPORTE!C$21),IF(SUM(DO395:DO$1993),CONCATENATE(INT(B394),", "),INT(B394)),""))</f>
        <v>#VALUE!</v>
      </c>
    </row>
    <row r="395" spans="1:119" s="5" customFormat="1" ht="15" customHeight="1" x14ac:dyDescent="0.25">
      <c r="A395" s="4" t="str">
        <f t="shared" ca="1" si="100"/>
        <v/>
      </c>
      <c r="B395" s="6"/>
      <c r="C395" s="8"/>
      <c r="D395" s="1" t="str">
        <f>IFERROR(INDEX('padron cfe'!B:B,MATCH(DATOS!C395,'padron cfe'!A:A,0),1),"")</f>
        <v/>
      </c>
      <c r="E395" s="1"/>
      <c r="F395" s="7"/>
      <c r="G395" s="9" t="s">
        <v>157</v>
      </c>
      <c r="H395" s="5" t="str">
        <f>IF(F395="","",IFERROR(CONCATENATE("PEUA",VLOOKUP(ESTADO,REPORTE!AV$2:AW$33,2,0),DIDTRITO_FORM,CADER_FORM,IFERROR(INDEX(CA:CA,MATCH(DAY(F395),BZ:BZ,0),1),DAY(F395)),IFERROR(INDEX(CA:CA,MATCH(MONTH(F395),BZ:BZ,0),1),MONTH(F395)),YEAR(F395),G395),""))</f>
        <v/>
      </c>
      <c r="I395" s="4"/>
      <c r="J395" s="66"/>
      <c r="K395" s="66"/>
      <c r="L395" s="66"/>
      <c r="M395" s="2" t="str">
        <f>IFERROR(INDEX('padron cfe'!C:C,MATCH(DATOS!C395,'padron cfe'!A:A,0),1),"")</f>
        <v/>
      </c>
      <c r="N395" s="66" t="str">
        <f>IFERROR(IF(BT395="","",IF(INDEX(N$1:N394,MATCH(BT395,BT$1:BT394,0),1)=0,"",INDEX(N$1:N394,MATCH(BT395,BT$1:BT394,0),1))),"")</f>
        <v/>
      </c>
      <c r="O395" s="66" t="str">
        <f>IFERROR(IF(BT395="","",IF(INDEX(O$1:O394,MATCH(BT395,BT$1:BT394,0),1)=0,"",INDEX(O$1:O394,MATCH(BT395,BT$1:BT394,0),1))),"")</f>
        <v/>
      </c>
      <c r="P395" s="4"/>
      <c r="Q395" s="2"/>
      <c r="R395" s="66"/>
      <c r="T395" s="66"/>
      <c r="U395" s="5" t="str">
        <f>IFERROR(IF(INDEX(U$1:U394,MATCH(T395,T$1:T394,0),1)=0,"",INDEX(U$1:U394,MATCH(T395,T$1:T394,0),1)),"")</f>
        <v/>
      </c>
      <c r="V395" s="66"/>
      <c r="W395" s="5" t="str">
        <f>IFERROR(IF(INDEX(W$1:W394,MATCH(V395,V$1:V394,0),1)=0,"",INDEX(W$1:W394,MATCH(V395,V$1:V394,0),1)),"")</f>
        <v/>
      </c>
      <c r="X395" s="2" t="str">
        <f>IFERROR(INDEX('padron cfe'!D:D,MATCH(DATOS!C395,'padron cfe'!A:A,0),1),"")</f>
        <v/>
      </c>
      <c r="Y395" s="4"/>
      <c r="Z395" s="4"/>
      <c r="AA395" s="4"/>
      <c r="AB395" s="4"/>
      <c r="AC395" s="6" t="s">
        <v>157</v>
      </c>
      <c r="AD395" s="4"/>
      <c r="AE395" s="4" t="str">
        <f t="shared" si="114"/>
        <v/>
      </c>
      <c r="AF395" s="4"/>
      <c r="AG395" s="4"/>
      <c r="AH395" s="4"/>
      <c r="AI395" s="2" t="str">
        <f>IFERROR(IF(INDEX(AI$1:AI394,MATCH(BT395,BT$1:BT394,0),1)=0,"",INDEX(AI$1:AI394,MATCH(BT395,BT$1:BT394,0),1)),"")</f>
        <v/>
      </c>
      <c r="AJ395" s="2" t="str">
        <f>IFERROR(IF(INDEX(AJ$1:AJ394,MATCH(BT395,BT$1:BT394,0),1)=0,"",INDEX(AJ$1:AJ394,MATCH(BT395,BT$1:BT394,0),1)),"")</f>
        <v/>
      </c>
      <c r="AK395" s="2" t="str">
        <f>IFERROR(IF(INDEX(AK$1:AK394,MATCH(BT395,BT$1:BT394,0),1)=0,"",INDEX(AK$1:AK394,MATCH(BT395,BT$1:BT394,0),1)),"")</f>
        <v/>
      </c>
      <c r="AL395" s="31"/>
      <c r="AM395" s="31"/>
      <c r="AN395" s="2"/>
      <c r="AO395" s="4"/>
      <c r="AP395" s="4"/>
      <c r="AQ395" s="4"/>
      <c r="AR395" s="4"/>
      <c r="AS395" s="4"/>
      <c r="AT395" s="4"/>
      <c r="AU395" s="4"/>
      <c r="AV395" s="4"/>
      <c r="AW395" s="4"/>
      <c r="AY395" s="7"/>
      <c r="AZ395" s="47"/>
      <c r="BA395" s="66"/>
      <c r="BB395" s="66"/>
      <c r="BC395" s="66"/>
      <c r="BD395" s="78"/>
      <c r="BE395" s="66"/>
      <c r="BF395" s="66"/>
      <c r="BG395" s="4"/>
      <c r="BH395" s="69"/>
      <c r="BI395" s="4"/>
      <c r="BJ395" s="4"/>
      <c r="BK395" s="9"/>
      <c r="BL395" s="7"/>
      <c r="BM395" s="7"/>
      <c r="BN395" s="7"/>
      <c r="BO395" s="286"/>
      <c r="BP395" s="22"/>
      <c r="BQ395" s="7" t="str">
        <f t="shared" ca="1" si="102"/>
        <v/>
      </c>
      <c r="BR395" s="75" t="str">
        <f t="shared" si="103"/>
        <v/>
      </c>
      <c r="BS395" s="75" t="str">
        <f t="shared" si="104"/>
        <v/>
      </c>
      <c r="BT395" s="5" t="str">
        <f t="shared" si="105"/>
        <v/>
      </c>
      <c r="BU395" s="79" t="str">
        <f t="shared" si="106"/>
        <v/>
      </c>
      <c r="BV395" s="79" t="str">
        <f t="shared" si="107"/>
        <v/>
      </c>
      <c r="BW395" s="79" t="str">
        <f t="shared" si="108"/>
        <v/>
      </c>
      <c r="CC395" s="4" t="str">
        <f>IF(IFERROR(VLOOKUP(C395,C396:C$1993,1,0),"")="","",COUNTIF(C:C,C395))</f>
        <v/>
      </c>
      <c r="CG395" s="5" t="str">
        <f>IF(B395="","",IF(CC395="",1+(MAX(CG$2:CG394)),""))</f>
        <v/>
      </c>
      <c r="CH395" s="5" t="str">
        <f t="shared" si="109"/>
        <v/>
      </c>
      <c r="CI395" s="5" t="str">
        <f t="shared" si="110"/>
        <v/>
      </c>
      <c r="CJ395" s="14" t="str">
        <f t="shared" si="111"/>
        <v/>
      </c>
      <c r="CK395" s="25"/>
      <c r="CL395" s="15"/>
      <c r="CM395" s="5" t="str">
        <f t="shared" si="113"/>
        <v/>
      </c>
      <c r="CP395" s="5" t="str">
        <f t="shared" si="112"/>
        <v/>
      </c>
      <c r="CQ395" s="5" t="str">
        <f>IF(BT395="","",IFERROR(IF(VLOOKUP(BT395,BT$2:BT394,1,0)=0,"",""),BT395))</f>
        <v/>
      </c>
      <c r="CR395" s="22" t="str">
        <f>IF(CQ395="","",(IFERROR(VLOOKUP(MID(CQ395,1,1),$DI$2:DM$28,3,0),0)+IFERROR(VLOOKUP(MID(CQ395,2,1),DI$2:DM$28,4,0),0)+IFERROR(VLOOKUP(MID(CQ395,3,1),DI$2:DM$28,5,0),0)+(ROW(CQ395)/1000000000000)))</f>
        <v/>
      </c>
      <c r="CT395" s="5">
        <v>394</v>
      </c>
      <c r="CU395" s="5" t="str">
        <f>IFERROR(VLOOKUP(CT395,CP$2:CQ1471,2,0),"")</f>
        <v/>
      </c>
      <c r="DO395" s="5" t="e">
        <f>IF(REPORTE!AH$2="si",IF(C395=VALUE(REPORTE!C$22),IF(SUM(DO396:DO$1993),CONCATENATE(INT(B395),", "),INT(B395)),""),IF(C395=VALUE(REPORTE!C$21),IF(SUM(DO396:DO$1993),CONCATENATE(INT(B395),", "),INT(B395)),""))</f>
        <v>#VALUE!</v>
      </c>
    </row>
    <row r="396" spans="1:119" s="5" customFormat="1" ht="15" customHeight="1" x14ac:dyDescent="0.25">
      <c r="A396" s="4" t="str">
        <f t="shared" ca="1" si="100"/>
        <v/>
      </c>
      <c r="B396" s="6"/>
      <c r="C396" s="8"/>
      <c r="D396" s="1" t="str">
        <f>IFERROR(INDEX('padron cfe'!B:B,MATCH(DATOS!C396,'padron cfe'!A:A,0),1),"")</f>
        <v/>
      </c>
      <c r="E396" s="1"/>
      <c r="F396" s="7"/>
      <c r="G396" s="9" t="s">
        <v>157</v>
      </c>
      <c r="H396" s="5" t="str">
        <f>IF(F396="","",IFERROR(CONCATENATE("PEUA",VLOOKUP(ESTADO,REPORTE!AV$2:AW$33,2,0),DIDTRITO_FORM,CADER_FORM,IFERROR(INDEX(CA:CA,MATCH(DAY(F396),BZ:BZ,0),1),DAY(F396)),IFERROR(INDEX(CA:CA,MATCH(MONTH(F396),BZ:BZ,0),1),MONTH(F396)),YEAR(F396),G396),""))</f>
        <v/>
      </c>
      <c r="I396" s="4"/>
      <c r="J396" s="66"/>
      <c r="K396" s="66"/>
      <c r="L396" s="66"/>
      <c r="M396" s="2" t="str">
        <f>IFERROR(INDEX('padron cfe'!C:C,MATCH(DATOS!C396,'padron cfe'!A:A,0),1),"")</f>
        <v/>
      </c>
      <c r="N396" s="66" t="str">
        <f>IFERROR(IF(BT396="","",IF(INDEX(N$1:N395,MATCH(BT396,BT$1:BT395,0),1)=0,"",INDEX(N$1:N395,MATCH(BT396,BT$1:BT395,0),1))),"")</f>
        <v/>
      </c>
      <c r="O396" s="66" t="str">
        <f>IFERROR(IF(BT396="","",IF(INDEX(O$1:O395,MATCH(BT396,BT$1:BT395,0),1)=0,"",INDEX(O$1:O395,MATCH(BT396,BT$1:BT395,0),1))),"")</f>
        <v/>
      </c>
      <c r="P396" s="4"/>
      <c r="Q396" s="2"/>
      <c r="R396" s="66"/>
      <c r="T396" s="66"/>
      <c r="U396" s="5" t="str">
        <f>IFERROR(IF(INDEX(U$1:U395,MATCH(T396,T$1:T395,0),1)=0,"",INDEX(U$1:U395,MATCH(T396,T$1:T395,0),1)),"")</f>
        <v/>
      </c>
      <c r="V396" s="66"/>
      <c r="W396" s="5" t="str">
        <f>IFERROR(IF(INDEX(W$1:W395,MATCH(V396,V$1:V395,0),1)=0,"",INDEX(W$1:W395,MATCH(V396,V$1:V395,0),1)),"")</f>
        <v/>
      </c>
      <c r="X396" s="2" t="str">
        <f>IFERROR(INDEX('padron cfe'!D:D,MATCH(DATOS!C396,'padron cfe'!A:A,0),1),"")</f>
        <v/>
      </c>
      <c r="Y396" s="4"/>
      <c r="Z396" s="4"/>
      <c r="AA396" s="4"/>
      <c r="AB396" s="4"/>
      <c r="AC396" s="6" t="s">
        <v>157</v>
      </c>
      <c r="AD396" s="4"/>
      <c r="AE396" s="4" t="str">
        <f t="shared" si="114"/>
        <v/>
      </c>
      <c r="AF396" s="4"/>
      <c r="AG396" s="4"/>
      <c r="AH396" s="4"/>
      <c r="AI396" s="2" t="str">
        <f>IFERROR(IF(INDEX(AI$1:AI395,MATCH(BT396,BT$1:BT395,0),1)=0,"",INDEX(AI$1:AI395,MATCH(BT396,BT$1:BT395,0),1)),"")</f>
        <v/>
      </c>
      <c r="AJ396" s="2" t="str">
        <f>IFERROR(IF(INDEX(AJ$1:AJ395,MATCH(BT396,BT$1:BT395,0),1)=0,"",INDEX(AJ$1:AJ395,MATCH(BT396,BT$1:BT395,0),1)),"")</f>
        <v/>
      </c>
      <c r="AK396" s="2" t="str">
        <f>IFERROR(IF(INDEX(AK$1:AK395,MATCH(BT396,BT$1:BT395,0),1)=0,"",INDEX(AK$1:AK395,MATCH(BT396,BT$1:BT395,0),1)),"")</f>
        <v/>
      </c>
      <c r="AL396" s="31"/>
      <c r="AM396" s="31"/>
      <c r="AN396" s="2"/>
      <c r="AO396" s="4"/>
      <c r="AP396" s="4"/>
      <c r="AQ396" s="4"/>
      <c r="AR396" s="4"/>
      <c r="AS396" s="4"/>
      <c r="AT396" s="4"/>
      <c r="AU396" s="4"/>
      <c r="AV396" s="4"/>
      <c r="AW396" s="4"/>
      <c r="AY396" s="7"/>
      <c r="AZ396" s="47"/>
      <c r="BA396" s="66"/>
      <c r="BB396" s="66"/>
      <c r="BC396" s="66"/>
      <c r="BD396" s="78"/>
      <c r="BE396" s="66"/>
      <c r="BF396" s="66"/>
      <c r="BG396" s="4"/>
      <c r="BH396" s="69"/>
      <c r="BI396" s="4"/>
      <c r="BJ396" s="4"/>
      <c r="BK396" s="9"/>
      <c r="BL396" s="7"/>
      <c r="BM396" s="7"/>
      <c r="BN396" s="7"/>
      <c r="BO396" s="286"/>
      <c r="BP396" s="22"/>
      <c r="BQ396" s="7" t="str">
        <f t="shared" ca="1" si="102"/>
        <v/>
      </c>
      <c r="BR396" s="75" t="str">
        <f t="shared" si="103"/>
        <v/>
      </c>
      <c r="BS396" s="75" t="str">
        <f t="shared" si="104"/>
        <v/>
      </c>
      <c r="BT396" s="5" t="str">
        <f t="shared" si="105"/>
        <v/>
      </c>
      <c r="BU396" s="79" t="str">
        <f t="shared" si="106"/>
        <v/>
      </c>
      <c r="BV396" s="79" t="str">
        <f t="shared" si="107"/>
        <v/>
      </c>
      <c r="BW396" s="79" t="str">
        <f t="shared" si="108"/>
        <v/>
      </c>
      <c r="CC396" s="4" t="str">
        <f>IF(IFERROR(VLOOKUP(C396,C397:C$1993,1,0),"")="","",COUNTIF(C:C,C396))</f>
        <v/>
      </c>
      <c r="CG396" s="5" t="str">
        <f>IF(B396="","",IF(CC396="",1+(MAX(CG$2:CG395)),""))</f>
        <v/>
      </c>
      <c r="CH396" s="5" t="str">
        <f t="shared" si="109"/>
        <v/>
      </c>
      <c r="CI396" s="5" t="str">
        <f t="shared" si="110"/>
        <v/>
      </c>
      <c r="CJ396" s="14" t="str">
        <f t="shared" si="111"/>
        <v/>
      </c>
      <c r="CK396" s="25"/>
      <c r="CL396" s="15"/>
      <c r="CM396" s="5" t="str">
        <f t="shared" si="113"/>
        <v/>
      </c>
      <c r="CP396" s="5" t="str">
        <f t="shared" si="112"/>
        <v/>
      </c>
      <c r="CQ396" s="5" t="str">
        <f>IF(BT396="","",IFERROR(IF(VLOOKUP(BT396,BT$2:BT395,1,0)=0,"",""),BT396))</f>
        <v/>
      </c>
      <c r="CR396" s="22" t="str">
        <f>IF(CQ396="","",(IFERROR(VLOOKUP(MID(CQ396,1,1),$DI$2:DM$28,3,0),0)+IFERROR(VLOOKUP(MID(CQ396,2,1),DI$2:DM$28,4,0),0)+IFERROR(VLOOKUP(MID(CQ396,3,1),DI$2:DM$28,5,0),0)+(ROW(CQ396)/1000000000000)))</f>
        <v/>
      </c>
      <c r="CT396" s="5">
        <v>395</v>
      </c>
      <c r="CU396" s="5" t="str">
        <f>IFERROR(VLOOKUP(CT396,CP$2:CQ1472,2,0),"")</f>
        <v/>
      </c>
      <c r="DO396" s="5" t="e">
        <f>IF(REPORTE!AH$2="si",IF(C396=VALUE(REPORTE!C$22),IF(SUM(DO397:DO$1993),CONCATENATE(INT(B396),", "),INT(B396)),""),IF(C396=VALUE(REPORTE!C$21),IF(SUM(DO397:DO$1993),CONCATENATE(INT(B396),", "),INT(B396)),""))</f>
        <v>#VALUE!</v>
      </c>
    </row>
    <row r="397" spans="1:119" s="5" customFormat="1" ht="15" customHeight="1" x14ac:dyDescent="0.25">
      <c r="A397" s="4" t="str">
        <f t="shared" ca="1" si="100"/>
        <v/>
      </c>
      <c r="B397" s="6"/>
      <c r="C397" s="8"/>
      <c r="D397" s="1" t="str">
        <f>IFERROR(INDEX('padron cfe'!B:B,MATCH(DATOS!C397,'padron cfe'!A:A,0),1),"")</f>
        <v/>
      </c>
      <c r="E397" s="1"/>
      <c r="F397" s="7"/>
      <c r="G397" s="9" t="s">
        <v>157</v>
      </c>
      <c r="H397" s="5" t="str">
        <f>IF(F397="","",IFERROR(CONCATENATE("PEUA",VLOOKUP(ESTADO,REPORTE!AV$2:AW$33,2,0),DIDTRITO_FORM,CADER_FORM,IFERROR(INDEX(CA:CA,MATCH(DAY(F397),BZ:BZ,0),1),DAY(F397)),IFERROR(INDEX(CA:CA,MATCH(MONTH(F397),BZ:BZ,0),1),MONTH(F397)),YEAR(F397),G397),""))</f>
        <v/>
      </c>
      <c r="I397" s="4"/>
      <c r="J397" s="66"/>
      <c r="K397" s="66"/>
      <c r="L397" s="66"/>
      <c r="M397" s="2" t="str">
        <f>IFERROR(INDEX('padron cfe'!C:C,MATCH(DATOS!C397,'padron cfe'!A:A,0),1),"")</f>
        <v/>
      </c>
      <c r="N397" s="66" t="str">
        <f>IFERROR(IF(BT397="","",IF(INDEX(N$1:N396,MATCH(BT397,BT$1:BT396,0),1)=0,"",INDEX(N$1:N396,MATCH(BT397,BT$1:BT396,0),1))),"")</f>
        <v/>
      </c>
      <c r="O397" s="66" t="str">
        <f>IFERROR(IF(BT397="","",IF(INDEX(O$1:O396,MATCH(BT397,BT$1:BT396,0),1)=0,"",INDEX(O$1:O396,MATCH(BT397,BT$1:BT396,0),1))),"")</f>
        <v/>
      </c>
      <c r="P397" s="4"/>
      <c r="Q397" s="2"/>
      <c r="R397" s="66"/>
      <c r="T397" s="66"/>
      <c r="U397" s="5" t="str">
        <f>IFERROR(IF(INDEX(U$1:U396,MATCH(T397,T$1:T396,0),1)=0,"",INDEX(U$1:U396,MATCH(T397,T$1:T396,0),1)),"")</f>
        <v/>
      </c>
      <c r="V397" s="66"/>
      <c r="W397" s="5" t="str">
        <f>IFERROR(IF(INDEX(W$1:W396,MATCH(V397,V$1:V396,0),1)=0,"",INDEX(W$1:W396,MATCH(V397,V$1:V396,0),1)),"")</f>
        <v/>
      </c>
      <c r="X397" s="2" t="str">
        <f>IFERROR(INDEX('padron cfe'!D:D,MATCH(DATOS!C397,'padron cfe'!A:A,0),1),"")</f>
        <v/>
      </c>
      <c r="Y397" s="4"/>
      <c r="Z397" s="4"/>
      <c r="AA397" s="4"/>
      <c r="AB397" s="4"/>
      <c r="AC397" s="6" t="s">
        <v>157</v>
      </c>
      <c r="AD397" s="4"/>
      <c r="AE397" s="4" t="str">
        <f t="shared" si="114"/>
        <v/>
      </c>
      <c r="AF397" s="4"/>
      <c r="AG397" s="4"/>
      <c r="AH397" s="4"/>
      <c r="AI397" s="2" t="str">
        <f>IFERROR(IF(INDEX(AI$1:AI396,MATCH(BT397,BT$1:BT396,0),1)=0,"",INDEX(AI$1:AI396,MATCH(BT397,BT$1:BT396,0),1)),"")</f>
        <v/>
      </c>
      <c r="AJ397" s="2" t="str">
        <f>IFERROR(IF(INDEX(AJ$1:AJ396,MATCH(BT397,BT$1:BT396,0),1)=0,"",INDEX(AJ$1:AJ396,MATCH(BT397,BT$1:BT396,0),1)),"")</f>
        <v/>
      </c>
      <c r="AK397" s="2" t="str">
        <f>IFERROR(IF(INDEX(AK$1:AK396,MATCH(BT397,BT$1:BT396,0),1)=0,"",INDEX(AK$1:AK396,MATCH(BT397,BT$1:BT396,0),1)),"")</f>
        <v/>
      </c>
      <c r="AL397" s="31"/>
      <c r="AM397" s="31"/>
      <c r="AN397" s="2"/>
      <c r="AO397" s="4"/>
      <c r="AP397" s="4"/>
      <c r="AQ397" s="4"/>
      <c r="AR397" s="4"/>
      <c r="AS397" s="4"/>
      <c r="AT397" s="4"/>
      <c r="AU397" s="4"/>
      <c r="AV397" s="4"/>
      <c r="AW397" s="4"/>
      <c r="AY397" s="7"/>
      <c r="AZ397" s="47"/>
      <c r="BA397" s="66"/>
      <c r="BB397" s="66"/>
      <c r="BC397" s="66"/>
      <c r="BD397" s="78"/>
      <c r="BE397" s="66"/>
      <c r="BF397" s="66"/>
      <c r="BG397" s="4"/>
      <c r="BH397" s="69"/>
      <c r="BI397" s="4"/>
      <c r="BJ397" s="4"/>
      <c r="BK397" s="9"/>
      <c r="BL397" s="7"/>
      <c r="BM397" s="7"/>
      <c r="BN397" s="7"/>
      <c r="BO397" s="286"/>
      <c r="BP397" s="22"/>
      <c r="BQ397" s="7" t="str">
        <f t="shared" ca="1" si="102"/>
        <v/>
      </c>
      <c r="BR397" s="75" t="str">
        <f t="shared" si="103"/>
        <v/>
      </c>
      <c r="BS397" s="75" t="str">
        <f t="shared" si="104"/>
        <v/>
      </c>
      <c r="BT397" s="5" t="str">
        <f t="shared" si="105"/>
        <v/>
      </c>
      <c r="BU397" s="79" t="str">
        <f t="shared" si="106"/>
        <v/>
      </c>
      <c r="BV397" s="79" t="str">
        <f t="shared" si="107"/>
        <v/>
      </c>
      <c r="BW397" s="79" t="str">
        <f t="shared" si="108"/>
        <v/>
      </c>
      <c r="CC397" s="4" t="str">
        <f>IF(IFERROR(VLOOKUP(C397,C398:C$1993,1,0),"")="","",COUNTIF(C:C,C397))</f>
        <v/>
      </c>
      <c r="CG397" s="5" t="str">
        <f>IF(B397="","",IF(CC397="",1+(MAX(CG$2:CG396)),""))</f>
        <v/>
      </c>
      <c r="CH397" s="5" t="str">
        <f t="shared" si="109"/>
        <v/>
      </c>
      <c r="CI397" s="5" t="str">
        <f t="shared" si="110"/>
        <v/>
      </c>
      <c r="CJ397" s="14" t="str">
        <f t="shared" si="111"/>
        <v/>
      </c>
      <c r="CK397" s="25"/>
      <c r="CL397" s="15"/>
      <c r="CM397" s="5" t="str">
        <f t="shared" si="113"/>
        <v/>
      </c>
      <c r="CP397" s="5" t="str">
        <f t="shared" si="112"/>
        <v/>
      </c>
      <c r="CQ397" s="5" t="str">
        <f>IF(BT397="","",IFERROR(IF(VLOOKUP(BT397,BT$2:BT396,1,0)=0,"",""),BT397))</f>
        <v/>
      </c>
      <c r="CR397" s="22" t="str">
        <f>IF(CQ397="","",(IFERROR(VLOOKUP(MID(CQ397,1,1),$DI$2:DM$28,3,0),0)+IFERROR(VLOOKUP(MID(CQ397,2,1),DI$2:DM$28,4,0),0)+IFERROR(VLOOKUP(MID(CQ397,3,1),DI$2:DM$28,5,0),0)+(ROW(CQ397)/1000000000000)))</f>
        <v/>
      </c>
      <c r="CT397" s="5">
        <v>396</v>
      </c>
      <c r="CU397" s="5" t="str">
        <f>IFERROR(VLOOKUP(CT397,CP$2:CQ1473,2,0),"")</f>
        <v/>
      </c>
      <c r="DO397" s="5" t="e">
        <f>IF(REPORTE!AH$2="si",IF(C397=VALUE(REPORTE!C$22),IF(SUM(DO398:DO$1993),CONCATENATE(INT(B397),", "),INT(B397)),""),IF(C397=VALUE(REPORTE!C$21),IF(SUM(DO398:DO$1993),CONCATENATE(INT(B397),", "),INT(B397)),""))</f>
        <v>#VALUE!</v>
      </c>
    </row>
    <row r="398" spans="1:119" s="5" customFormat="1" ht="15" customHeight="1" x14ac:dyDescent="0.25">
      <c r="A398" s="4" t="str">
        <f t="shared" ca="1" si="100"/>
        <v/>
      </c>
      <c r="B398" s="6"/>
      <c r="C398" s="8"/>
      <c r="D398" s="1" t="str">
        <f>IFERROR(INDEX('padron cfe'!B:B,MATCH(DATOS!C398,'padron cfe'!A:A,0),1),"")</f>
        <v/>
      </c>
      <c r="E398" s="1"/>
      <c r="F398" s="7"/>
      <c r="G398" s="9" t="s">
        <v>157</v>
      </c>
      <c r="H398" s="5" t="str">
        <f>IF(F398="","",IFERROR(CONCATENATE("PEUA",VLOOKUP(ESTADO,REPORTE!AV$2:AW$33,2,0),DIDTRITO_FORM,CADER_FORM,IFERROR(INDEX(CA:CA,MATCH(DAY(F398),BZ:BZ,0),1),DAY(F398)),IFERROR(INDEX(CA:CA,MATCH(MONTH(F398),BZ:BZ,0),1),MONTH(F398)),YEAR(F398),G398),""))</f>
        <v/>
      </c>
      <c r="I398" s="4"/>
      <c r="J398" s="66"/>
      <c r="K398" s="66"/>
      <c r="L398" s="66"/>
      <c r="M398" s="2" t="str">
        <f>IFERROR(INDEX('padron cfe'!C:C,MATCH(DATOS!C398,'padron cfe'!A:A,0),1),"")</f>
        <v/>
      </c>
      <c r="N398" s="66" t="str">
        <f>IFERROR(IF(BT398="","",IF(INDEX(N$1:N397,MATCH(BT398,BT$1:BT397,0),1)=0,"",INDEX(N$1:N397,MATCH(BT398,BT$1:BT397,0),1))),"")</f>
        <v/>
      </c>
      <c r="O398" s="66" t="str">
        <f>IFERROR(IF(BT398="","",IF(INDEX(O$1:O397,MATCH(BT398,BT$1:BT397,0),1)=0,"",INDEX(O$1:O397,MATCH(BT398,BT$1:BT397,0),1))),"")</f>
        <v/>
      </c>
      <c r="P398" s="4"/>
      <c r="Q398" s="2"/>
      <c r="R398" s="66"/>
      <c r="T398" s="66"/>
      <c r="U398" s="5" t="str">
        <f>IFERROR(IF(INDEX(U$1:U397,MATCH(T398,T$1:T397,0),1)=0,"",INDEX(U$1:U397,MATCH(T398,T$1:T397,0),1)),"")</f>
        <v/>
      </c>
      <c r="V398" s="66"/>
      <c r="W398" s="5" t="str">
        <f>IFERROR(IF(INDEX(W$1:W397,MATCH(V398,V$1:V397,0),1)=0,"",INDEX(W$1:W397,MATCH(V398,V$1:V397,0),1)),"")</f>
        <v/>
      </c>
      <c r="X398" s="2" t="str">
        <f>IFERROR(INDEX('padron cfe'!D:D,MATCH(DATOS!C398,'padron cfe'!A:A,0),1),"")</f>
        <v/>
      </c>
      <c r="Y398" s="4"/>
      <c r="Z398" s="4"/>
      <c r="AA398" s="4"/>
      <c r="AB398" s="4"/>
      <c r="AC398" s="6" t="s">
        <v>157</v>
      </c>
      <c r="AD398" s="4"/>
      <c r="AE398" s="4" t="str">
        <f t="shared" si="114"/>
        <v/>
      </c>
      <c r="AF398" s="4"/>
      <c r="AG398" s="4"/>
      <c r="AH398" s="4"/>
      <c r="AI398" s="2" t="str">
        <f>IFERROR(IF(INDEX(AI$1:AI397,MATCH(BT398,BT$1:BT397,0),1)=0,"",INDEX(AI$1:AI397,MATCH(BT398,BT$1:BT397,0),1)),"")</f>
        <v/>
      </c>
      <c r="AJ398" s="2" t="str">
        <f>IFERROR(IF(INDEX(AJ$1:AJ397,MATCH(BT398,BT$1:BT397,0),1)=0,"",INDEX(AJ$1:AJ397,MATCH(BT398,BT$1:BT397,0),1)),"")</f>
        <v/>
      </c>
      <c r="AK398" s="2" t="str">
        <f>IFERROR(IF(INDEX(AK$1:AK397,MATCH(BT398,BT$1:BT397,0),1)=0,"",INDEX(AK$1:AK397,MATCH(BT398,BT$1:BT397,0),1)),"")</f>
        <v/>
      </c>
      <c r="AL398" s="31"/>
      <c r="AM398" s="31"/>
      <c r="AN398" s="2"/>
      <c r="AO398" s="4"/>
      <c r="AP398" s="4"/>
      <c r="AQ398" s="4"/>
      <c r="AR398" s="4"/>
      <c r="AS398" s="4"/>
      <c r="AT398" s="4"/>
      <c r="AU398" s="4"/>
      <c r="AV398" s="4"/>
      <c r="AW398" s="4"/>
      <c r="AY398" s="7"/>
      <c r="AZ398" s="47"/>
      <c r="BA398" s="66"/>
      <c r="BB398" s="66"/>
      <c r="BC398" s="66"/>
      <c r="BD398" s="78"/>
      <c r="BE398" s="66"/>
      <c r="BF398" s="66"/>
      <c r="BG398" s="4"/>
      <c r="BH398" s="69"/>
      <c r="BI398" s="4"/>
      <c r="BJ398" s="4"/>
      <c r="BK398" s="9"/>
      <c r="BL398" s="7"/>
      <c r="BM398" s="7"/>
      <c r="BN398" s="7"/>
      <c r="BO398" s="286"/>
      <c r="BP398" s="22"/>
      <c r="BQ398" s="7" t="str">
        <f t="shared" ca="1" si="102"/>
        <v/>
      </c>
      <c r="BR398" s="75" t="str">
        <f t="shared" si="103"/>
        <v/>
      </c>
      <c r="BS398" s="75" t="str">
        <f t="shared" si="104"/>
        <v/>
      </c>
      <c r="BT398" s="5" t="str">
        <f t="shared" si="105"/>
        <v/>
      </c>
      <c r="BU398" s="79" t="str">
        <f t="shared" si="106"/>
        <v/>
      </c>
      <c r="BV398" s="79" t="str">
        <f t="shared" si="107"/>
        <v/>
      </c>
      <c r="BW398" s="79" t="str">
        <f t="shared" si="108"/>
        <v/>
      </c>
      <c r="CC398" s="4" t="str">
        <f>IF(IFERROR(VLOOKUP(C398,C399:C$1993,1,0),"")="","",COUNTIF(C:C,C398))</f>
        <v/>
      </c>
      <c r="CG398" s="5" t="str">
        <f>IF(B398="","",IF(CC398="",1+(MAX(CG$2:CG397)),""))</f>
        <v/>
      </c>
      <c r="CH398" s="5" t="str">
        <f t="shared" si="109"/>
        <v/>
      </c>
      <c r="CI398" s="5" t="str">
        <f t="shared" si="110"/>
        <v/>
      </c>
      <c r="CJ398" s="14" t="str">
        <f t="shared" si="111"/>
        <v/>
      </c>
      <c r="CK398" s="25"/>
      <c r="CL398" s="15"/>
      <c r="CM398" s="5" t="str">
        <f t="shared" si="113"/>
        <v/>
      </c>
      <c r="CP398" s="5" t="str">
        <f t="shared" si="112"/>
        <v/>
      </c>
      <c r="CQ398" s="5" t="str">
        <f>IF(BT398="","",IFERROR(IF(VLOOKUP(BT398,BT$2:BT397,1,0)=0,"",""),BT398))</f>
        <v/>
      </c>
      <c r="CR398" s="22" t="str">
        <f>IF(CQ398="","",(IFERROR(VLOOKUP(MID(CQ398,1,1),$DI$2:DM$28,3,0),0)+IFERROR(VLOOKUP(MID(CQ398,2,1),DI$2:DM$28,4,0),0)+IFERROR(VLOOKUP(MID(CQ398,3,1),DI$2:DM$28,5,0),0)+(ROW(CQ398)/1000000000000)))</f>
        <v/>
      </c>
      <c r="CT398" s="5">
        <v>397</v>
      </c>
      <c r="CU398" s="5" t="str">
        <f>IFERROR(VLOOKUP(CT398,CP$2:CQ1474,2,0),"")</f>
        <v/>
      </c>
      <c r="DO398" s="5" t="e">
        <f>IF(REPORTE!AH$2="si",IF(C398=VALUE(REPORTE!C$22),IF(SUM(DO399:DO$1993),CONCATENATE(INT(B398),", "),INT(B398)),""),IF(C398=VALUE(REPORTE!C$21),IF(SUM(DO399:DO$1993),CONCATENATE(INT(B398),", "),INT(B398)),""))</f>
        <v>#VALUE!</v>
      </c>
    </row>
    <row r="399" spans="1:119" s="5" customFormat="1" ht="15" customHeight="1" x14ac:dyDescent="0.25">
      <c r="A399" s="4" t="str">
        <f t="shared" ca="1" si="100"/>
        <v/>
      </c>
      <c r="B399" s="6"/>
      <c r="C399" s="8"/>
      <c r="D399" s="1" t="str">
        <f>IFERROR(INDEX('padron cfe'!B:B,MATCH(DATOS!C399,'padron cfe'!A:A,0),1),"")</f>
        <v/>
      </c>
      <c r="E399" s="1"/>
      <c r="F399" s="7"/>
      <c r="G399" s="9" t="s">
        <v>157</v>
      </c>
      <c r="H399" s="5" t="str">
        <f>IF(F399="","",IFERROR(CONCATENATE("PEUA",VLOOKUP(ESTADO,REPORTE!AV$2:AW$33,2,0),DIDTRITO_FORM,CADER_FORM,IFERROR(INDEX(CA:CA,MATCH(DAY(F399),BZ:BZ,0),1),DAY(F399)),IFERROR(INDEX(CA:CA,MATCH(MONTH(F399),BZ:BZ,0),1),MONTH(F399)),YEAR(F399),G399),""))</f>
        <v/>
      </c>
      <c r="I399" s="4"/>
      <c r="J399" s="66"/>
      <c r="K399" s="66"/>
      <c r="L399" s="66"/>
      <c r="M399" s="2" t="str">
        <f>IFERROR(INDEX('padron cfe'!C:C,MATCH(DATOS!C399,'padron cfe'!A:A,0),1),"")</f>
        <v/>
      </c>
      <c r="N399" s="66" t="str">
        <f>IFERROR(IF(BT399="","",IF(INDEX(N$1:N398,MATCH(BT399,BT$1:BT398,0),1)=0,"",INDEX(N$1:N398,MATCH(BT399,BT$1:BT398,0),1))),"")</f>
        <v/>
      </c>
      <c r="O399" s="66" t="str">
        <f>IFERROR(IF(BT399="","",IF(INDEX(O$1:O398,MATCH(BT399,BT$1:BT398,0),1)=0,"",INDEX(O$1:O398,MATCH(BT399,BT$1:BT398,0),1))),"")</f>
        <v/>
      </c>
      <c r="P399" s="4"/>
      <c r="Q399" s="2"/>
      <c r="R399" s="66"/>
      <c r="T399" s="66"/>
      <c r="U399" s="5" t="str">
        <f>IFERROR(IF(INDEX(U$1:U398,MATCH(T399,T$1:T398,0),1)=0,"",INDEX(U$1:U398,MATCH(T399,T$1:T398,0),1)),"")</f>
        <v/>
      </c>
      <c r="V399" s="66"/>
      <c r="W399" s="5" t="str">
        <f>IFERROR(IF(INDEX(W$1:W398,MATCH(V399,V$1:V398,0),1)=0,"",INDEX(W$1:W398,MATCH(V399,V$1:V398,0),1)),"")</f>
        <v/>
      </c>
      <c r="X399" s="2" t="str">
        <f>IFERROR(INDEX('padron cfe'!D:D,MATCH(DATOS!C399,'padron cfe'!A:A,0),1),"")</f>
        <v/>
      </c>
      <c r="Y399" s="4"/>
      <c r="Z399" s="4"/>
      <c r="AA399" s="4"/>
      <c r="AB399" s="4"/>
      <c r="AC399" s="6" t="s">
        <v>157</v>
      </c>
      <c r="AD399" s="4"/>
      <c r="AE399" s="4" t="str">
        <f t="shared" si="114"/>
        <v/>
      </c>
      <c r="AF399" s="4"/>
      <c r="AG399" s="4"/>
      <c r="AH399" s="4"/>
      <c r="AI399" s="2" t="str">
        <f>IFERROR(IF(INDEX(AI$1:AI398,MATCH(BT399,BT$1:BT398,0),1)=0,"",INDEX(AI$1:AI398,MATCH(BT399,BT$1:BT398,0),1)),"")</f>
        <v/>
      </c>
      <c r="AJ399" s="2" t="str">
        <f>IFERROR(IF(INDEX(AJ$1:AJ398,MATCH(BT399,BT$1:BT398,0),1)=0,"",INDEX(AJ$1:AJ398,MATCH(BT399,BT$1:BT398,0),1)),"")</f>
        <v/>
      </c>
      <c r="AK399" s="2" t="str">
        <f>IFERROR(IF(INDEX(AK$1:AK398,MATCH(BT399,BT$1:BT398,0),1)=0,"",INDEX(AK$1:AK398,MATCH(BT399,BT$1:BT398,0),1)),"")</f>
        <v/>
      </c>
      <c r="AL399" s="31"/>
      <c r="AM399" s="31"/>
      <c r="AN399" s="2"/>
      <c r="AO399" s="4"/>
      <c r="AP399" s="4"/>
      <c r="AQ399" s="4"/>
      <c r="AR399" s="4"/>
      <c r="AS399" s="4"/>
      <c r="AT399" s="4"/>
      <c r="AU399" s="4"/>
      <c r="AV399" s="4"/>
      <c r="AW399" s="4"/>
      <c r="AY399" s="7"/>
      <c r="AZ399" s="47"/>
      <c r="BA399" s="66"/>
      <c r="BB399" s="66"/>
      <c r="BC399" s="66"/>
      <c r="BD399" s="78"/>
      <c r="BE399" s="66"/>
      <c r="BF399" s="66"/>
      <c r="BG399" s="4"/>
      <c r="BH399" s="69"/>
      <c r="BI399" s="4"/>
      <c r="BJ399" s="4"/>
      <c r="BK399" s="9"/>
      <c r="BL399" s="7"/>
      <c r="BM399" s="7"/>
      <c r="BN399" s="7"/>
      <c r="BO399" s="286"/>
      <c r="BP399" s="22"/>
      <c r="BQ399" s="7" t="str">
        <f t="shared" ca="1" si="102"/>
        <v/>
      </c>
      <c r="BR399" s="75" t="str">
        <f t="shared" si="103"/>
        <v/>
      </c>
      <c r="BS399" s="75" t="str">
        <f t="shared" si="104"/>
        <v/>
      </c>
      <c r="BT399" s="5" t="str">
        <f t="shared" si="105"/>
        <v/>
      </c>
      <c r="BU399" s="79" t="str">
        <f t="shared" si="106"/>
        <v/>
      </c>
      <c r="BV399" s="79" t="str">
        <f t="shared" si="107"/>
        <v/>
      </c>
      <c r="BW399" s="79" t="str">
        <f t="shared" si="108"/>
        <v/>
      </c>
      <c r="CC399" s="4" t="str">
        <f>IF(IFERROR(VLOOKUP(C399,C400:C$1993,1,0),"")="","",COUNTIF(C:C,C399))</f>
        <v/>
      </c>
      <c r="CG399" s="5" t="str">
        <f>IF(B399="","",IF(CC399="",1+(MAX(CG$2:CG398)),""))</f>
        <v/>
      </c>
      <c r="CH399" s="5" t="str">
        <f t="shared" si="109"/>
        <v/>
      </c>
      <c r="CI399" s="5" t="str">
        <f t="shared" si="110"/>
        <v/>
      </c>
      <c r="CJ399" s="14" t="str">
        <f t="shared" si="111"/>
        <v/>
      </c>
      <c r="CK399" s="25"/>
      <c r="CL399" s="15"/>
      <c r="CM399" s="5" t="str">
        <f t="shared" si="113"/>
        <v/>
      </c>
      <c r="CP399" s="5" t="str">
        <f t="shared" si="112"/>
        <v/>
      </c>
      <c r="CQ399" s="5" t="str">
        <f>IF(BT399="","",IFERROR(IF(VLOOKUP(BT399,BT$2:BT398,1,0)=0,"",""),BT399))</f>
        <v/>
      </c>
      <c r="CR399" s="22" t="str">
        <f>IF(CQ399="","",(IFERROR(VLOOKUP(MID(CQ399,1,1),$DI$2:DM$28,3,0),0)+IFERROR(VLOOKUP(MID(CQ399,2,1),DI$2:DM$28,4,0),0)+IFERROR(VLOOKUP(MID(CQ399,3,1),DI$2:DM$28,5,0),0)+(ROW(CQ399)/1000000000000)))</f>
        <v/>
      </c>
      <c r="CT399" s="5">
        <v>398</v>
      </c>
      <c r="CU399" s="5" t="str">
        <f>IFERROR(VLOOKUP(CT399,CP$2:CQ1475,2,0),"")</f>
        <v/>
      </c>
      <c r="DO399" s="5" t="e">
        <f>IF(REPORTE!AH$2="si",IF(C399=VALUE(REPORTE!C$22),IF(SUM(DO400:DO$1993),CONCATENATE(INT(B399),", "),INT(B399)),""),IF(C399=VALUE(REPORTE!C$21),IF(SUM(DO400:DO$1993),CONCATENATE(INT(B399),", "),INT(B399)),""))</f>
        <v>#VALUE!</v>
      </c>
    </row>
    <row r="400" spans="1:119" s="5" customFormat="1" ht="15" customHeight="1" x14ac:dyDescent="0.25">
      <c r="A400" s="4" t="str">
        <f t="shared" ca="1" si="100"/>
        <v/>
      </c>
      <c r="B400" s="6"/>
      <c r="C400" s="8"/>
      <c r="D400" s="1" t="str">
        <f>IFERROR(INDEX('padron cfe'!B:B,MATCH(DATOS!C400,'padron cfe'!A:A,0),1),"")</f>
        <v/>
      </c>
      <c r="E400" s="1"/>
      <c r="F400" s="7"/>
      <c r="G400" s="9" t="s">
        <v>157</v>
      </c>
      <c r="H400" s="5" t="str">
        <f>IF(F400="","",IFERROR(CONCATENATE("PEUA",VLOOKUP(ESTADO,REPORTE!AV$2:AW$33,2,0),DIDTRITO_FORM,CADER_FORM,IFERROR(INDEX(CA:CA,MATCH(DAY(F400),BZ:BZ,0),1),DAY(F400)),IFERROR(INDEX(CA:CA,MATCH(MONTH(F400),BZ:BZ,0),1),MONTH(F400)),YEAR(F400),G400),""))</f>
        <v/>
      </c>
      <c r="I400" s="4"/>
      <c r="J400" s="66"/>
      <c r="K400" s="66"/>
      <c r="L400" s="66"/>
      <c r="M400" s="2" t="str">
        <f>IFERROR(INDEX('padron cfe'!C:C,MATCH(DATOS!C400,'padron cfe'!A:A,0),1),"")</f>
        <v/>
      </c>
      <c r="N400" s="66" t="str">
        <f>IFERROR(IF(BT400="","",IF(INDEX(N$1:N399,MATCH(BT400,BT$1:BT399,0),1)=0,"",INDEX(N$1:N399,MATCH(BT400,BT$1:BT399,0),1))),"")</f>
        <v/>
      </c>
      <c r="O400" s="66" t="str">
        <f>IFERROR(IF(BT400="","",IF(INDEX(O$1:O399,MATCH(BT400,BT$1:BT399,0),1)=0,"",INDEX(O$1:O399,MATCH(BT400,BT$1:BT399,0),1))),"")</f>
        <v/>
      </c>
      <c r="P400" s="4"/>
      <c r="Q400" s="2"/>
      <c r="R400" s="66"/>
      <c r="T400" s="66"/>
      <c r="U400" s="5" t="str">
        <f>IFERROR(IF(INDEX(U$1:U399,MATCH(T400,T$1:T399,0),1)=0,"",INDEX(U$1:U399,MATCH(T400,T$1:T399,0),1)),"")</f>
        <v/>
      </c>
      <c r="V400" s="66"/>
      <c r="W400" s="5" t="str">
        <f>IFERROR(IF(INDEX(W$1:W399,MATCH(V400,V$1:V399,0),1)=0,"",INDEX(W$1:W399,MATCH(V400,V$1:V399,0),1)),"")</f>
        <v/>
      </c>
      <c r="X400" s="2" t="str">
        <f>IFERROR(INDEX('padron cfe'!D:D,MATCH(DATOS!C400,'padron cfe'!A:A,0),1),"")</f>
        <v/>
      </c>
      <c r="Y400" s="4"/>
      <c r="Z400" s="4"/>
      <c r="AA400" s="4"/>
      <c r="AB400" s="4"/>
      <c r="AC400" s="6" t="s">
        <v>157</v>
      </c>
      <c r="AD400" s="4"/>
      <c r="AE400" s="4" t="str">
        <f t="shared" si="114"/>
        <v/>
      </c>
      <c r="AF400" s="4"/>
      <c r="AG400" s="4"/>
      <c r="AH400" s="4"/>
      <c r="AI400" s="2" t="str">
        <f>IFERROR(IF(INDEX(AI$1:AI399,MATCH(BT400,BT$1:BT399,0),1)=0,"",INDEX(AI$1:AI399,MATCH(BT400,BT$1:BT399,0),1)),"")</f>
        <v/>
      </c>
      <c r="AJ400" s="2" t="str">
        <f>IFERROR(IF(INDEX(AJ$1:AJ399,MATCH(BT400,BT$1:BT399,0),1)=0,"",INDEX(AJ$1:AJ399,MATCH(BT400,BT$1:BT399,0),1)),"")</f>
        <v/>
      </c>
      <c r="AK400" s="2" t="str">
        <f>IFERROR(IF(INDEX(AK$1:AK399,MATCH(BT400,BT$1:BT399,0),1)=0,"",INDEX(AK$1:AK399,MATCH(BT400,BT$1:BT399,0),1)),"")</f>
        <v/>
      </c>
      <c r="AL400" s="31"/>
      <c r="AM400" s="31"/>
      <c r="AN400" s="2"/>
      <c r="AO400" s="4"/>
      <c r="AP400" s="4"/>
      <c r="AQ400" s="4"/>
      <c r="AR400" s="4"/>
      <c r="AS400" s="4"/>
      <c r="AT400" s="4"/>
      <c r="AU400" s="4"/>
      <c r="AV400" s="4"/>
      <c r="AW400" s="4"/>
      <c r="AY400" s="7"/>
      <c r="AZ400" s="47"/>
      <c r="BA400" s="66"/>
      <c r="BB400" s="66"/>
      <c r="BC400" s="66"/>
      <c r="BD400" s="78"/>
      <c r="BE400" s="66"/>
      <c r="BF400" s="66"/>
      <c r="BG400" s="4"/>
      <c r="BH400" s="69"/>
      <c r="BI400" s="4"/>
      <c r="BJ400" s="4"/>
      <c r="BK400" s="9"/>
      <c r="BL400" s="7"/>
      <c r="BM400" s="7"/>
      <c r="BN400" s="7"/>
      <c r="BO400" s="286"/>
      <c r="BP400" s="22"/>
      <c r="BQ400" s="7" t="str">
        <f t="shared" ca="1" si="102"/>
        <v/>
      </c>
      <c r="BR400" s="75" t="str">
        <f t="shared" si="103"/>
        <v/>
      </c>
      <c r="BS400" s="75" t="str">
        <f t="shared" si="104"/>
        <v/>
      </c>
      <c r="BT400" s="5" t="str">
        <f t="shared" si="105"/>
        <v/>
      </c>
      <c r="BU400" s="79" t="str">
        <f t="shared" si="106"/>
        <v/>
      </c>
      <c r="BV400" s="79" t="str">
        <f t="shared" si="107"/>
        <v/>
      </c>
      <c r="BW400" s="79" t="str">
        <f t="shared" si="108"/>
        <v/>
      </c>
      <c r="CC400" s="4" t="str">
        <f>IF(IFERROR(VLOOKUP(C400,C401:C$1993,1,0),"")="","",COUNTIF(C:C,C400))</f>
        <v/>
      </c>
      <c r="CG400" s="5" t="str">
        <f>IF(B400="","",IF(CC400="",1+(MAX(CG$2:CG399)),""))</f>
        <v/>
      </c>
      <c r="CH400" s="5" t="str">
        <f t="shared" si="109"/>
        <v/>
      </c>
      <c r="CI400" s="5" t="str">
        <f t="shared" si="110"/>
        <v/>
      </c>
      <c r="CJ400" s="14" t="str">
        <f t="shared" si="111"/>
        <v/>
      </c>
      <c r="CK400" s="25"/>
      <c r="CL400" s="15"/>
      <c r="CM400" s="5" t="str">
        <f t="shared" si="113"/>
        <v/>
      </c>
      <c r="CP400" s="5" t="str">
        <f t="shared" si="112"/>
        <v/>
      </c>
      <c r="CQ400" s="5" t="str">
        <f>IF(BT400="","",IFERROR(IF(VLOOKUP(BT400,BT$2:BT399,1,0)=0,"",""),BT400))</f>
        <v/>
      </c>
      <c r="CR400" s="22" t="str">
        <f>IF(CQ400="","",(IFERROR(VLOOKUP(MID(CQ400,1,1),$DI$2:DM$28,3,0),0)+IFERROR(VLOOKUP(MID(CQ400,2,1),DI$2:DM$28,4,0),0)+IFERROR(VLOOKUP(MID(CQ400,3,1),DI$2:DM$28,5,0),0)+(ROW(CQ400)/1000000000000)))</f>
        <v/>
      </c>
      <c r="CT400" s="5">
        <v>399</v>
      </c>
      <c r="CU400" s="5" t="str">
        <f>IFERROR(VLOOKUP(CT400,CP$2:CQ1476,2,0),"")</f>
        <v/>
      </c>
      <c r="DO400" s="5" t="e">
        <f>IF(REPORTE!AH$2="si",IF(C400=VALUE(REPORTE!C$22),IF(SUM(DO401:DO$1993),CONCATENATE(INT(B400),", "),INT(B400)),""),IF(C400=VALUE(REPORTE!C$21),IF(SUM(DO401:DO$1993),CONCATENATE(INT(B400),", "),INT(B400)),""))</f>
        <v>#VALUE!</v>
      </c>
    </row>
    <row r="401" spans="1:119" s="5" customFormat="1" ht="15" customHeight="1" x14ac:dyDescent="0.25">
      <c r="A401" s="4" t="str">
        <f t="shared" ca="1" si="100"/>
        <v/>
      </c>
      <c r="B401" s="6"/>
      <c r="C401" s="8"/>
      <c r="D401" s="1" t="str">
        <f>IFERROR(INDEX('padron cfe'!B:B,MATCH(DATOS!C401,'padron cfe'!A:A,0),1),"")</f>
        <v/>
      </c>
      <c r="E401" s="1"/>
      <c r="F401" s="7"/>
      <c r="G401" s="9" t="s">
        <v>157</v>
      </c>
      <c r="H401" s="5" t="str">
        <f>IF(F401="","",IFERROR(CONCATENATE("PEUA",VLOOKUP(ESTADO,REPORTE!AV$2:AW$33,2,0),DIDTRITO_FORM,CADER_FORM,IFERROR(INDEX(CA:CA,MATCH(DAY(F401),BZ:BZ,0),1),DAY(F401)),IFERROR(INDEX(CA:CA,MATCH(MONTH(F401),BZ:BZ,0),1),MONTH(F401)),YEAR(F401),G401),""))</f>
        <v/>
      </c>
      <c r="I401" s="4"/>
      <c r="J401" s="66"/>
      <c r="K401" s="66"/>
      <c r="L401" s="66"/>
      <c r="M401" s="2" t="str">
        <f>IFERROR(INDEX('padron cfe'!C:C,MATCH(DATOS!C401,'padron cfe'!A:A,0),1),"")</f>
        <v/>
      </c>
      <c r="N401" s="66" t="str">
        <f>IFERROR(IF(BT401="","",IF(INDEX(N$1:N400,MATCH(BT401,BT$1:BT400,0),1)=0,"",INDEX(N$1:N400,MATCH(BT401,BT$1:BT400,0),1))),"")</f>
        <v/>
      </c>
      <c r="O401" s="66" t="str">
        <f>IFERROR(IF(BT401="","",IF(INDEX(O$1:O400,MATCH(BT401,BT$1:BT400,0),1)=0,"",INDEX(O$1:O400,MATCH(BT401,BT$1:BT400,0),1))),"")</f>
        <v/>
      </c>
      <c r="P401" s="4"/>
      <c r="Q401" s="2"/>
      <c r="R401" s="66"/>
      <c r="T401" s="66"/>
      <c r="U401" s="5" t="str">
        <f>IFERROR(IF(INDEX(U$1:U400,MATCH(T401,T$1:T400,0),1)=0,"",INDEX(U$1:U400,MATCH(T401,T$1:T400,0),1)),"")</f>
        <v/>
      </c>
      <c r="V401" s="66"/>
      <c r="W401" s="5" t="str">
        <f>IFERROR(IF(INDEX(W$1:W400,MATCH(V401,V$1:V400,0),1)=0,"",INDEX(W$1:W400,MATCH(V401,V$1:V400,0),1)),"")</f>
        <v/>
      </c>
      <c r="X401" s="2" t="str">
        <f>IFERROR(INDEX('padron cfe'!D:D,MATCH(DATOS!C401,'padron cfe'!A:A,0),1),"")</f>
        <v/>
      </c>
      <c r="Y401" s="4"/>
      <c r="Z401" s="4"/>
      <c r="AA401" s="4"/>
      <c r="AB401" s="4"/>
      <c r="AC401" s="6" t="s">
        <v>157</v>
      </c>
      <c r="AD401" s="4"/>
      <c r="AE401" s="4" t="str">
        <f t="shared" si="114"/>
        <v/>
      </c>
      <c r="AF401" s="4"/>
      <c r="AG401" s="4"/>
      <c r="AH401" s="4"/>
      <c r="AI401" s="2" t="str">
        <f>IFERROR(IF(INDEX(AI$1:AI400,MATCH(BT401,BT$1:BT400,0),1)=0,"",INDEX(AI$1:AI400,MATCH(BT401,BT$1:BT400,0),1)),"")</f>
        <v/>
      </c>
      <c r="AJ401" s="2" t="str">
        <f>IFERROR(IF(INDEX(AJ$1:AJ400,MATCH(BT401,BT$1:BT400,0),1)=0,"",INDEX(AJ$1:AJ400,MATCH(BT401,BT$1:BT400,0),1)),"")</f>
        <v/>
      </c>
      <c r="AK401" s="2" t="str">
        <f>IFERROR(IF(INDEX(AK$1:AK400,MATCH(BT401,BT$1:BT400,0),1)=0,"",INDEX(AK$1:AK400,MATCH(BT401,BT$1:BT400,0),1)),"")</f>
        <v/>
      </c>
      <c r="AL401" s="31"/>
      <c r="AM401" s="31"/>
      <c r="AN401" s="2"/>
      <c r="AO401" s="4"/>
      <c r="AP401" s="4"/>
      <c r="AQ401" s="4"/>
      <c r="AR401" s="4"/>
      <c r="AS401" s="4"/>
      <c r="AT401" s="4"/>
      <c r="AU401" s="4"/>
      <c r="AV401" s="4"/>
      <c r="AW401" s="4"/>
      <c r="AY401" s="7"/>
      <c r="AZ401" s="47"/>
      <c r="BA401" s="66"/>
      <c r="BB401" s="66"/>
      <c r="BC401" s="66"/>
      <c r="BD401" s="78"/>
      <c r="BE401" s="66"/>
      <c r="BF401" s="66"/>
      <c r="BG401" s="4"/>
      <c r="BH401" s="69"/>
      <c r="BI401" s="4"/>
      <c r="BJ401" s="4"/>
      <c r="BK401" s="9"/>
      <c r="BL401" s="7"/>
      <c r="BM401" s="7"/>
      <c r="BN401" s="7"/>
      <c r="BO401" s="286"/>
      <c r="BP401" s="22"/>
      <c r="BQ401" s="7" t="str">
        <f t="shared" ca="1" si="102"/>
        <v/>
      </c>
      <c r="BR401" s="75" t="str">
        <f t="shared" si="103"/>
        <v/>
      </c>
      <c r="BS401" s="75" t="str">
        <f t="shared" si="104"/>
        <v/>
      </c>
      <c r="BT401" s="5" t="str">
        <f t="shared" si="105"/>
        <v/>
      </c>
      <c r="BU401" s="79" t="str">
        <f t="shared" si="106"/>
        <v/>
      </c>
      <c r="BV401" s="79" t="str">
        <f t="shared" si="107"/>
        <v/>
      </c>
      <c r="BW401" s="79" t="str">
        <f t="shared" si="108"/>
        <v/>
      </c>
      <c r="CC401" s="4" t="str">
        <f>IF(IFERROR(VLOOKUP(C401,C402:C$1993,1,0),"")="","",COUNTIF(C:C,C401))</f>
        <v/>
      </c>
      <c r="CG401" s="5" t="str">
        <f>IF(B401="","",IF(CC401="",1+(MAX(CG$2:CG400)),""))</f>
        <v/>
      </c>
      <c r="CH401" s="5" t="str">
        <f t="shared" si="109"/>
        <v/>
      </c>
      <c r="CI401" s="5" t="str">
        <f t="shared" si="110"/>
        <v/>
      </c>
      <c r="CJ401" s="14" t="str">
        <f t="shared" si="111"/>
        <v/>
      </c>
      <c r="CK401" s="25"/>
      <c r="CL401" s="15"/>
      <c r="CM401" s="5" t="str">
        <f t="shared" si="113"/>
        <v/>
      </c>
      <c r="CP401" s="5" t="str">
        <f t="shared" si="112"/>
        <v/>
      </c>
      <c r="CQ401" s="5" t="str">
        <f>IF(BT401="","",IFERROR(IF(VLOOKUP(BT401,BT$2:BT400,1,0)=0,"",""),BT401))</f>
        <v/>
      </c>
      <c r="CR401" s="22" t="str">
        <f>IF(CQ401="","",(IFERROR(VLOOKUP(MID(CQ401,1,1),$DI$2:DM$28,3,0),0)+IFERROR(VLOOKUP(MID(CQ401,2,1),DI$2:DM$28,4,0),0)+IFERROR(VLOOKUP(MID(CQ401,3,1),DI$2:DM$28,5,0),0)+(ROW(CQ401)/1000000000000)))</f>
        <v/>
      </c>
      <c r="CT401" s="5">
        <v>400</v>
      </c>
      <c r="CU401" s="5" t="str">
        <f>IFERROR(VLOOKUP(CT401,CP$2:CQ1477,2,0),"")</f>
        <v/>
      </c>
      <c r="DO401" s="5" t="e">
        <f>IF(REPORTE!AH$2="si",IF(C401=VALUE(REPORTE!C$22),IF(SUM(DO402:DO$1993),CONCATENATE(INT(B401),", "),INT(B401)),""),IF(C401=VALUE(REPORTE!C$21),IF(SUM(DO402:DO$1993),CONCATENATE(INT(B401),", "),INT(B401)),""))</f>
        <v>#VALUE!</v>
      </c>
    </row>
    <row r="402" spans="1:119" s="5" customFormat="1" ht="15" customHeight="1" x14ac:dyDescent="0.25">
      <c r="A402" s="4" t="str">
        <f t="shared" ca="1" si="100"/>
        <v/>
      </c>
      <c r="B402" s="6"/>
      <c r="C402" s="8"/>
      <c r="D402" s="1" t="str">
        <f>IFERROR(INDEX('padron cfe'!B:B,MATCH(DATOS!C402,'padron cfe'!A:A,0),1),"")</f>
        <v/>
      </c>
      <c r="E402" s="1"/>
      <c r="F402" s="7"/>
      <c r="G402" s="9" t="s">
        <v>157</v>
      </c>
      <c r="H402" s="5" t="str">
        <f>IF(F402="","",IFERROR(CONCATENATE("PEUA",VLOOKUP(ESTADO,REPORTE!AV$2:AW$33,2,0),DIDTRITO_FORM,CADER_FORM,IFERROR(INDEX(CA:CA,MATCH(DAY(F402),BZ:BZ,0),1),DAY(F402)),IFERROR(INDEX(CA:CA,MATCH(MONTH(F402),BZ:BZ,0),1),MONTH(F402)),YEAR(F402),G402),""))</f>
        <v/>
      </c>
      <c r="I402" s="4"/>
      <c r="J402" s="66"/>
      <c r="K402" s="66"/>
      <c r="L402" s="66"/>
      <c r="M402" s="2" t="str">
        <f>IFERROR(INDEX('padron cfe'!C:C,MATCH(DATOS!C402,'padron cfe'!A:A,0),1),"")</f>
        <v/>
      </c>
      <c r="N402" s="66" t="str">
        <f>IFERROR(IF(BT402="","",IF(INDEX(N$1:N401,MATCH(BT402,BT$1:BT401,0),1)=0,"",INDEX(N$1:N401,MATCH(BT402,BT$1:BT401,0),1))),"")</f>
        <v/>
      </c>
      <c r="O402" s="66" t="str">
        <f>IFERROR(IF(BT402="","",IF(INDEX(O$1:O401,MATCH(BT402,BT$1:BT401,0),1)=0,"",INDEX(O$1:O401,MATCH(BT402,BT$1:BT401,0),1))),"")</f>
        <v/>
      </c>
      <c r="P402" s="4"/>
      <c r="Q402" s="2"/>
      <c r="R402" s="66"/>
      <c r="T402" s="66"/>
      <c r="U402" s="5" t="str">
        <f>IFERROR(IF(INDEX(U$1:U401,MATCH(T402,T$1:T401,0),1)=0,"",INDEX(U$1:U401,MATCH(T402,T$1:T401,0),1)),"")</f>
        <v/>
      </c>
      <c r="V402" s="66"/>
      <c r="W402" s="5" t="str">
        <f>IFERROR(IF(INDEX(W$1:W401,MATCH(V402,V$1:V401,0),1)=0,"",INDEX(W$1:W401,MATCH(V402,V$1:V401,0),1)),"")</f>
        <v/>
      </c>
      <c r="X402" s="2" t="str">
        <f>IFERROR(INDEX('padron cfe'!D:D,MATCH(DATOS!C402,'padron cfe'!A:A,0),1),"")</f>
        <v/>
      </c>
      <c r="Y402" s="4"/>
      <c r="Z402" s="4"/>
      <c r="AA402" s="4"/>
      <c r="AB402" s="4"/>
      <c r="AC402" s="6" t="s">
        <v>157</v>
      </c>
      <c r="AD402" s="4"/>
      <c r="AE402" s="4" t="str">
        <f t="shared" si="114"/>
        <v/>
      </c>
      <c r="AF402" s="4"/>
      <c r="AG402" s="4"/>
      <c r="AH402" s="4"/>
      <c r="AI402" s="2" t="str">
        <f>IFERROR(IF(INDEX(AI$1:AI401,MATCH(BT402,BT$1:BT401,0),1)=0,"",INDEX(AI$1:AI401,MATCH(BT402,BT$1:BT401,0),1)),"")</f>
        <v/>
      </c>
      <c r="AJ402" s="2" t="str">
        <f>IFERROR(IF(INDEX(AJ$1:AJ401,MATCH(BT402,BT$1:BT401,0),1)=0,"",INDEX(AJ$1:AJ401,MATCH(BT402,BT$1:BT401,0),1)),"")</f>
        <v/>
      </c>
      <c r="AK402" s="2" t="str">
        <f>IFERROR(IF(INDEX(AK$1:AK401,MATCH(BT402,BT$1:BT401,0),1)=0,"",INDEX(AK$1:AK401,MATCH(BT402,BT$1:BT401,0),1)),"")</f>
        <v/>
      </c>
      <c r="AL402" s="31"/>
      <c r="AM402" s="31"/>
      <c r="AN402" s="2"/>
      <c r="AO402" s="4"/>
      <c r="AP402" s="4"/>
      <c r="AQ402" s="4"/>
      <c r="AR402" s="4"/>
      <c r="AS402" s="4"/>
      <c r="AT402" s="4"/>
      <c r="AU402" s="4"/>
      <c r="AV402" s="4"/>
      <c r="AW402" s="4"/>
      <c r="AY402" s="7"/>
      <c r="AZ402" s="47"/>
      <c r="BA402" s="66"/>
      <c r="BB402" s="66"/>
      <c r="BC402" s="66"/>
      <c r="BD402" s="78"/>
      <c r="BE402" s="66"/>
      <c r="BF402" s="66"/>
      <c r="BG402" s="4"/>
      <c r="BH402" s="69"/>
      <c r="BI402" s="4"/>
      <c r="BJ402" s="4"/>
      <c r="BK402" s="9"/>
      <c r="BL402" s="7"/>
      <c r="BM402" s="7"/>
      <c r="BN402" s="7"/>
      <c r="BO402" s="286"/>
      <c r="BP402" s="22"/>
      <c r="BQ402" s="7" t="str">
        <f t="shared" ca="1" si="102"/>
        <v/>
      </c>
      <c r="BR402" s="75" t="str">
        <f t="shared" si="103"/>
        <v/>
      </c>
      <c r="BS402" s="75" t="str">
        <f t="shared" si="104"/>
        <v/>
      </c>
      <c r="BT402" s="5" t="str">
        <f t="shared" si="105"/>
        <v/>
      </c>
      <c r="BU402" s="79" t="str">
        <f t="shared" si="106"/>
        <v/>
      </c>
      <c r="BV402" s="79" t="str">
        <f t="shared" si="107"/>
        <v/>
      </c>
      <c r="BW402" s="79" t="str">
        <f t="shared" si="108"/>
        <v/>
      </c>
      <c r="CC402" s="4" t="str">
        <f>IF(IFERROR(VLOOKUP(C402,C403:C$1993,1,0),"")="","",COUNTIF(C:C,C402))</f>
        <v/>
      </c>
      <c r="CG402" s="5" t="str">
        <f>IF(B402="","",IF(CC402="",1+(MAX(CG$2:CG401)),""))</f>
        <v/>
      </c>
      <c r="CH402" s="5" t="str">
        <f t="shared" si="109"/>
        <v/>
      </c>
      <c r="CI402" s="5" t="str">
        <f t="shared" si="110"/>
        <v/>
      </c>
      <c r="CJ402" s="14" t="str">
        <f t="shared" si="111"/>
        <v/>
      </c>
      <c r="CK402" s="25"/>
      <c r="CL402" s="15"/>
      <c r="CM402" s="5" t="str">
        <f t="shared" si="113"/>
        <v/>
      </c>
      <c r="CP402" s="5" t="str">
        <f t="shared" si="112"/>
        <v/>
      </c>
      <c r="CQ402" s="5" t="str">
        <f>IF(BT402="","",IFERROR(IF(VLOOKUP(BT402,BT$2:BT401,1,0)=0,"",""),BT402))</f>
        <v/>
      </c>
      <c r="CR402" s="22" t="str">
        <f>IF(CQ402="","",(IFERROR(VLOOKUP(MID(CQ402,1,1),$DI$2:DM$28,3,0),0)+IFERROR(VLOOKUP(MID(CQ402,2,1),DI$2:DM$28,4,0),0)+IFERROR(VLOOKUP(MID(CQ402,3,1),DI$2:DM$28,5,0),0)+(ROW(CQ402)/1000000000000)))</f>
        <v/>
      </c>
      <c r="CT402" s="5">
        <v>401</v>
      </c>
      <c r="CU402" s="5" t="str">
        <f>IFERROR(VLOOKUP(CT402,CP$2:CQ1478,2,0),"")</f>
        <v/>
      </c>
      <c r="DO402" s="5" t="e">
        <f>IF(REPORTE!AH$2="si",IF(C402=VALUE(REPORTE!C$22),IF(SUM(DO403:DO$1993),CONCATENATE(INT(B402),", "),INT(B402)),""),IF(C402=VALUE(REPORTE!C$21),IF(SUM(DO403:DO$1993),CONCATENATE(INT(B402),", "),INT(B402)),""))</f>
        <v>#VALUE!</v>
      </c>
    </row>
    <row r="403" spans="1:119" s="5" customFormat="1" ht="15" customHeight="1" x14ac:dyDescent="0.25">
      <c r="A403" s="4" t="str">
        <f t="shared" ca="1" si="100"/>
        <v/>
      </c>
      <c r="B403" s="6"/>
      <c r="C403" s="8"/>
      <c r="D403" s="1" t="str">
        <f>IFERROR(INDEX('padron cfe'!B:B,MATCH(DATOS!C403,'padron cfe'!A:A,0),1),"")</f>
        <v/>
      </c>
      <c r="E403" s="1"/>
      <c r="F403" s="7"/>
      <c r="G403" s="9" t="s">
        <v>157</v>
      </c>
      <c r="H403" s="5" t="str">
        <f>IF(F403="","",IFERROR(CONCATENATE("PEUA",VLOOKUP(ESTADO,REPORTE!AV$2:AW$33,2,0),DIDTRITO_FORM,CADER_FORM,IFERROR(INDEX(CA:CA,MATCH(DAY(F403),BZ:BZ,0),1),DAY(F403)),IFERROR(INDEX(CA:CA,MATCH(MONTH(F403),BZ:BZ,0),1),MONTH(F403)),YEAR(F403),G403),""))</f>
        <v/>
      </c>
      <c r="I403" s="4"/>
      <c r="J403" s="66"/>
      <c r="K403" s="66"/>
      <c r="L403" s="66"/>
      <c r="M403" s="2" t="str">
        <f>IFERROR(INDEX('padron cfe'!C:C,MATCH(DATOS!C403,'padron cfe'!A:A,0),1),"")</f>
        <v/>
      </c>
      <c r="N403" s="66" t="str">
        <f>IFERROR(IF(BT403="","",IF(INDEX(N$1:N402,MATCH(BT403,BT$1:BT402,0),1)=0,"",INDEX(N$1:N402,MATCH(BT403,BT$1:BT402,0),1))),"")</f>
        <v/>
      </c>
      <c r="O403" s="66" t="str">
        <f>IFERROR(IF(BT403="","",IF(INDEX(O$1:O402,MATCH(BT403,BT$1:BT402,0),1)=0,"",INDEX(O$1:O402,MATCH(BT403,BT$1:BT402,0),1))),"")</f>
        <v/>
      </c>
      <c r="P403" s="4"/>
      <c r="Q403" s="2"/>
      <c r="R403" s="66"/>
      <c r="T403" s="66"/>
      <c r="U403" s="5" t="str">
        <f>IFERROR(IF(INDEX(U$1:U402,MATCH(T403,T$1:T402,0),1)=0,"",INDEX(U$1:U402,MATCH(T403,T$1:T402,0),1)),"")</f>
        <v/>
      </c>
      <c r="V403" s="66"/>
      <c r="W403" s="5" t="str">
        <f>IFERROR(IF(INDEX(W$1:W402,MATCH(V403,V$1:V402,0),1)=0,"",INDEX(W$1:W402,MATCH(V403,V$1:V402,0),1)),"")</f>
        <v/>
      </c>
      <c r="X403" s="2" t="str">
        <f>IFERROR(INDEX('padron cfe'!D:D,MATCH(DATOS!C403,'padron cfe'!A:A,0),1),"")</f>
        <v/>
      </c>
      <c r="Y403" s="4"/>
      <c r="Z403" s="4"/>
      <c r="AA403" s="4"/>
      <c r="AB403" s="4"/>
      <c r="AC403" s="6" t="s">
        <v>157</v>
      </c>
      <c r="AD403" s="4"/>
      <c r="AE403" s="4" t="str">
        <f t="shared" si="114"/>
        <v/>
      </c>
      <c r="AF403" s="4"/>
      <c r="AG403" s="4"/>
      <c r="AH403" s="4"/>
      <c r="AI403" s="2" t="str">
        <f>IFERROR(IF(INDEX(AI$1:AI402,MATCH(BT403,BT$1:BT402,0),1)=0,"",INDEX(AI$1:AI402,MATCH(BT403,BT$1:BT402,0),1)),"")</f>
        <v/>
      </c>
      <c r="AJ403" s="2" t="str">
        <f>IFERROR(IF(INDEX(AJ$1:AJ402,MATCH(BT403,BT$1:BT402,0),1)=0,"",INDEX(AJ$1:AJ402,MATCH(BT403,BT$1:BT402,0),1)),"")</f>
        <v/>
      </c>
      <c r="AK403" s="2" t="str">
        <f>IFERROR(IF(INDEX(AK$1:AK402,MATCH(BT403,BT$1:BT402,0),1)=0,"",INDEX(AK$1:AK402,MATCH(BT403,BT$1:BT402,0),1)),"")</f>
        <v/>
      </c>
      <c r="AL403" s="31"/>
      <c r="AM403" s="31"/>
      <c r="AN403" s="2"/>
      <c r="AO403" s="4"/>
      <c r="AP403" s="4"/>
      <c r="AQ403" s="4"/>
      <c r="AR403" s="4"/>
      <c r="AS403" s="4"/>
      <c r="AT403" s="4"/>
      <c r="AU403" s="4"/>
      <c r="AV403" s="4"/>
      <c r="AW403" s="4"/>
      <c r="AY403" s="7"/>
      <c r="AZ403" s="47"/>
      <c r="BA403" s="66"/>
      <c r="BB403" s="66"/>
      <c r="BC403" s="66"/>
      <c r="BD403" s="78"/>
      <c r="BE403" s="66"/>
      <c r="BF403" s="66"/>
      <c r="BG403" s="4"/>
      <c r="BH403" s="69"/>
      <c r="BI403" s="4"/>
      <c r="BJ403" s="4"/>
      <c r="BK403" s="9"/>
      <c r="BL403" s="7"/>
      <c r="BM403" s="7"/>
      <c r="BN403" s="7"/>
      <c r="BO403" s="286"/>
      <c r="BP403" s="22"/>
      <c r="BQ403" s="7" t="str">
        <f t="shared" ca="1" si="102"/>
        <v/>
      </c>
      <c r="BR403" s="75" t="str">
        <f t="shared" si="103"/>
        <v/>
      </c>
      <c r="BS403" s="75" t="str">
        <f t="shared" si="104"/>
        <v/>
      </c>
      <c r="BT403" s="5" t="str">
        <f t="shared" si="105"/>
        <v/>
      </c>
      <c r="BU403" s="79" t="str">
        <f t="shared" si="106"/>
        <v/>
      </c>
      <c r="BV403" s="79" t="str">
        <f t="shared" si="107"/>
        <v/>
      </c>
      <c r="BW403" s="79" t="str">
        <f t="shared" si="108"/>
        <v/>
      </c>
      <c r="CC403" s="4" t="str">
        <f>IF(IFERROR(VLOOKUP(C403,C404:C$1993,1,0),"")="","",COUNTIF(C:C,C403))</f>
        <v/>
      </c>
      <c r="CG403" s="5" t="str">
        <f>IF(B403="","",IF(CC403="",1+(MAX(CG$2:CG402)),""))</f>
        <v/>
      </c>
      <c r="CH403" s="5" t="str">
        <f t="shared" si="109"/>
        <v/>
      </c>
      <c r="CI403" s="5" t="str">
        <f t="shared" si="110"/>
        <v/>
      </c>
      <c r="CJ403" s="14" t="str">
        <f t="shared" si="111"/>
        <v/>
      </c>
      <c r="CK403" s="25"/>
      <c r="CL403" s="15"/>
      <c r="CM403" s="5" t="str">
        <f t="shared" si="113"/>
        <v/>
      </c>
      <c r="CP403" s="5" t="str">
        <f t="shared" si="112"/>
        <v/>
      </c>
      <c r="CQ403" s="5" t="str">
        <f>IF(BT403="","",IFERROR(IF(VLOOKUP(BT403,BT$2:BT402,1,0)=0,"",""),BT403))</f>
        <v/>
      </c>
      <c r="CR403" s="22" t="str">
        <f>IF(CQ403="","",(IFERROR(VLOOKUP(MID(CQ403,1,1),$DI$2:DM$28,3,0),0)+IFERROR(VLOOKUP(MID(CQ403,2,1),DI$2:DM$28,4,0),0)+IFERROR(VLOOKUP(MID(CQ403,3,1),DI$2:DM$28,5,0),0)+(ROW(CQ403)/1000000000000)))</f>
        <v/>
      </c>
      <c r="CT403" s="5">
        <v>402</v>
      </c>
      <c r="CU403" s="5" t="str">
        <f>IFERROR(VLOOKUP(CT403,CP$2:CQ1479,2,0),"")</f>
        <v/>
      </c>
      <c r="DO403" s="5" t="e">
        <f>IF(REPORTE!AH$2="si",IF(C403=VALUE(REPORTE!C$22),IF(SUM(DO404:DO$1993),CONCATENATE(INT(B403),", "),INT(B403)),""),IF(C403=VALUE(REPORTE!C$21),IF(SUM(DO404:DO$1993),CONCATENATE(INT(B403),", "),INT(B403)),""))</f>
        <v>#VALUE!</v>
      </c>
    </row>
    <row r="404" spans="1:119" s="5" customFormat="1" ht="15" customHeight="1" x14ac:dyDescent="0.25">
      <c r="A404" s="4" t="str">
        <f t="shared" ca="1" si="100"/>
        <v/>
      </c>
      <c r="B404" s="6"/>
      <c r="C404" s="8"/>
      <c r="D404" s="1" t="str">
        <f>IFERROR(INDEX('padron cfe'!B:B,MATCH(DATOS!C404,'padron cfe'!A:A,0),1),"")</f>
        <v/>
      </c>
      <c r="E404" s="1"/>
      <c r="F404" s="7"/>
      <c r="G404" s="9" t="s">
        <v>157</v>
      </c>
      <c r="H404" s="5" t="str">
        <f>IF(F404="","",IFERROR(CONCATENATE("PEUA",VLOOKUP(ESTADO,REPORTE!AV$2:AW$33,2,0),DIDTRITO_FORM,CADER_FORM,IFERROR(INDEX(CA:CA,MATCH(DAY(F404),BZ:BZ,0),1),DAY(F404)),IFERROR(INDEX(CA:CA,MATCH(MONTH(F404),BZ:BZ,0),1),MONTH(F404)),YEAR(F404),G404),""))</f>
        <v/>
      </c>
      <c r="I404" s="4"/>
      <c r="J404" s="66"/>
      <c r="K404" s="66"/>
      <c r="L404" s="66"/>
      <c r="M404" s="2" t="str">
        <f>IFERROR(INDEX('padron cfe'!C:C,MATCH(DATOS!C404,'padron cfe'!A:A,0),1),"")</f>
        <v/>
      </c>
      <c r="N404" s="66" t="str">
        <f>IFERROR(IF(BT404="","",IF(INDEX(N$1:N403,MATCH(BT404,BT$1:BT403,0),1)=0,"",INDEX(N$1:N403,MATCH(BT404,BT$1:BT403,0),1))),"")</f>
        <v/>
      </c>
      <c r="O404" s="66" t="str">
        <f>IFERROR(IF(BT404="","",IF(INDEX(O$1:O403,MATCH(BT404,BT$1:BT403,0),1)=0,"",INDEX(O$1:O403,MATCH(BT404,BT$1:BT403,0),1))),"")</f>
        <v/>
      </c>
      <c r="P404" s="4"/>
      <c r="Q404" s="2"/>
      <c r="R404" s="66"/>
      <c r="T404" s="66"/>
      <c r="U404" s="5" t="str">
        <f>IFERROR(IF(INDEX(U$1:U403,MATCH(T404,T$1:T403,0),1)=0,"",INDEX(U$1:U403,MATCH(T404,T$1:T403,0),1)),"")</f>
        <v/>
      </c>
      <c r="V404" s="66"/>
      <c r="W404" s="5" t="str">
        <f>IFERROR(IF(INDEX(W$1:W403,MATCH(V404,V$1:V403,0),1)=0,"",INDEX(W$1:W403,MATCH(V404,V$1:V403,0),1)),"")</f>
        <v/>
      </c>
      <c r="X404" s="2" t="str">
        <f>IFERROR(INDEX('padron cfe'!D:D,MATCH(DATOS!C404,'padron cfe'!A:A,0),1),"")</f>
        <v/>
      </c>
      <c r="Y404" s="4"/>
      <c r="Z404" s="4"/>
      <c r="AA404" s="4"/>
      <c r="AB404" s="4"/>
      <c r="AC404" s="6" t="s">
        <v>157</v>
      </c>
      <c r="AD404" s="4"/>
      <c r="AE404" s="4" t="str">
        <f t="shared" si="114"/>
        <v/>
      </c>
      <c r="AF404" s="4"/>
      <c r="AG404" s="4"/>
      <c r="AH404" s="4"/>
      <c r="AI404" s="2" t="str">
        <f>IFERROR(IF(INDEX(AI$1:AI403,MATCH(BT404,BT$1:BT403,0),1)=0,"",INDEX(AI$1:AI403,MATCH(BT404,BT$1:BT403,0),1)),"")</f>
        <v/>
      </c>
      <c r="AJ404" s="2" t="str">
        <f>IFERROR(IF(INDEX(AJ$1:AJ403,MATCH(BT404,BT$1:BT403,0),1)=0,"",INDEX(AJ$1:AJ403,MATCH(BT404,BT$1:BT403,0),1)),"")</f>
        <v/>
      </c>
      <c r="AK404" s="2" t="str">
        <f>IFERROR(IF(INDEX(AK$1:AK403,MATCH(BT404,BT$1:BT403,0),1)=0,"",INDEX(AK$1:AK403,MATCH(BT404,BT$1:BT403,0),1)),"")</f>
        <v/>
      </c>
      <c r="AL404" s="31"/>
      <c r="AM404" s="31"/>
      <c r="AN404" s="2"/>
      <c r="AO404" s="4"/>
      <c r="AP404" s="4"/>
      <c r="AQ404" s="4"/>
      <c r="AR404" s="4"/>
      <c r="AS404" s="4"/>
      <c r="AT404" s="4"/>
      <c r="AU404" s="4"/>
      <c r="AV404" s="4"/>
      <c r="AW404" s="4"/>
      <c r="AY404" s="7"/>
      <c r="AZ404" s="47"/>
      <c r="BA404" s="66"/>
      <c r="BB404" s="66"/>
      <c r="BC404" s="66"/>
      <c r="BD404" s="78"/>
      <c r="BE404" s="66"/>
      <c r="BF404" s="66"/>
      <c r="BG404" s="4"/>
      <c r="BH404" s="69"/>
      <c r="BI404" s="4"/>
      <c r="BJ404" s="4"/>
      <c r="BK404" s="9"/>
      <c r="BL404" s="7"/>
      <c r="BM404" s="7"/>
      <c r="BN404" s="7"/>
      <c r="BO404" s="286"/>
      <c r="BP404" s="22"/>
      <c r="BQ404" s="7" t="str">
        <f t="shared" ca="1" si="102"/>
        <v/>
      </c>
      <c r="BR404" s="75" t="str">
        <f t="shared" si="103"/>
        <v/>
      </c>
      <c r="BS404" s="75" t="str">
        <f t="shared" si="104"/>
        <v/>
      </c>
      <c r="BT404" s="5" t="str">
        <f t="shared" si="105"/>
        <v/>
      </c>
      <c r="BU404" s="79" t="str">
        <f t="shared" si="106"/>
        <v/>
      </c>
      <c r="BV404" s="79" t="str">
        <f t="shared" si="107"/>
        <v/>
      </c>
      <c r="BW404" s="79" t="str">
        <f t="shared" si="108"/>
        <v/>
      </c>
      <c r="CC404" s="4" t="str">
        <f>IF(IFERROR(VLOOKUP(C404,C405:C$1993,1,0),"")="","",COUNTIF(C:C,C404))</f>
        <v/>
      </c>
      <c r="CG404" s="5" t="str">
        <f>IF(B404="","",IF(CC404="",1+(MAX(CG$2:CG403)),""))</f>
        <v/>
      </c>
      <c r="CH404" s="5" t="str">
        <f t="shared" si="109"/>
        <v/>
      </c>
      <c r="CI404" s="5" t="str">
        <f t="shared" si="110"/>
        <v/>
      </c>
      <c r="CJ404" s="14" t="str">
        <f t="shared" si="111"/>
        <v/>
      </c>
      <c r="CK404" s="25"/>
      <c r="CL404" s="15"/>
      <c r="CM404" s="5" t="str">
        <f t="shared" si="113"/>
        <v/>
      </c>
      <c r="CP404" s="5" t="str">
        <f t="shared" si="112"/>
        <v/>
      </c>
      <c r="CQ404" s="5" t="str">
        <f>IF(BT404="","",IFERROR(IF(VLOOKUP(BT404,BT$2:BT403,1,0)=0,"",""),BT404))</f>
        <v/>
      </c>
      <c r="CR404" s="22" t="str">
        <f>IF(CQ404="","",(IFERROR(VLOOKUP(MID(CQ404,1,1),$DI$2:DM$28,3,0),0)+IFERROR(VLOOKUP(MID(CQ404,2,1),DI$2:DM$28,4,0),0)+IFERROR(VLOOKUP(MID(CQ404,3,1),DI$2:DM$28,5,0),0)+(ROW(CQ404)/1000000000000)))</f>
        <v/>
      </c>
      <c r="CT404" s="5">
        <v>403</v>
      </c>
      <c r="CU404" s="5" t="str">
        <f>IFERROR(VLOOKUP(CT404,CP$2:CQ1480,2,0),"")</f>
        <v/>
      </c>
      <c r="DO404" s="5" t="e">
        <f>IF(REPORTE!AH$2="si",IF(C404=VALUE(REPORTE!C$22),IF(SUM(DO405:DO$1993),CONCATENATE(INT(B404),", "),INT(B404)),""),IF(C404=VALUE(REPORTE!C$21),IF(SUM(DO405:DO$1993),CONCATENATE(INT(B404),", "),INT(B404)),""))</f>
        <v>#VALUE!</v>
      </c>
    </row>
    <row r="405" spans="1:119" s="5" customFormat="1" ht="15" customHeight="1" x14ac:dyDescent="0.25">
      <c r="A405" s="4" t="str">
        <f t="shared" ca="1" si="100"/>
        <v/>
      </c>
      <c r="B405" s="6"/>
      <c r="C405" s="8"/>
      <c r="D405" s="1" t="str">
        <f>IFERROR(INDEX('padron cfe'!B:B,MATCH(DATOS!C405,'padron cfe'!A:A,0),1),"")</f>
        <v/>
      </c>
      <c r="E405" s="1"/>
      <c r="F405" s="7"/>
      <c r="G405" s="9" t="s">
        <v>157</v>
      </c>
      <c r="H405" s="5" t="str">
        <f>IF(F405="","",IFERROR(CONCATENATE("PEUA",VLOOKUP(ESTADO,REPORTE!AV$2:AW$33,2,0),DIDTRITO_FORM,CADER_FORM,IFERROR(INDEX(CA:CA,MATCH(DAY(F405),BZ:BZ,0),1),DAY(F405)),IFERROR(INDEX(CA:CA,MATCH(MONTH(F405),BZ:BZ,0),1),MONTH(F405)),YEAR(F405),G405),""))</f>
        <v/>
      </c>
      <c r="I405" s="4"/>
      <c r="J405" s="66"/>
      <c r="K405" s="66"/>
      <c r="L405" s="66"/>
      <c r="M405" s="2" t="str">
        <f>IFERROR(INDEX('padron cfe'!C:C,MATCH(DATOS!C405,'padron cfe'!A:A,0),1),"")</f>
        <v/>
      </c>
      <c r="N405" s="66" t="str">
        <f>IFERROR(IF(BT405="","",IF(INDEX(N$1:N404,MATCH(BT405,BT$1:BT404,0),1)=0,"",INDEX(N$1:N404,MATCH(BT405,BT$1:BT404,0),1))),"")</f>
        <v/>
      </c>
      <c r="O405" s="66" t="str">
        <f>IFERROR(IF(BT405="","",IF(INDEX(O$1:O404,MATCH(BT405,BT$1:BT404,0),1)=0,"",INDEX(O$1:O404,MATCH(BT405,BT$1:BT404,0),1))),"")</f>
        <v/>
      </c>
      <c r="P405" s="4"/>
      <c r="Q405" s="2"/>
      <c r="R405" s="66"/>
      <c r="T405" s="66"/>
      <c r="U405" s="5" t="str">
        <f>IFERROR(IF(INDEX(U$1:U404,MATCH(T405,T$1:T404,0),1)=0,"",INDEX(U$1:U404,MATCH(T405,T$1:T404,0),1)),"")</f>
        <v/>
      </c>
      <c r="V405" s="66"/>
      <c r="W405" s="5" t="str">
        <f>IFERROR(IF(INDEX(W$1:W404,MATCH(V405,V$1:V404,0),1)=0,"",INDEX(W$1:W404,MATCH(V405,V$1:V404,0),1)),"")</f>
        <v/>
      </c>
      <c r="X405" s="2" t="str">
        <f>IFERROR(INDEX('padron cfe'!D:D,MATCH(DATOS!C405,'padron cfe'!A:A,0),1),"")</f>
        <v/>
      </c>
      <c r="Y405" s="4"/>
      <c r="Z405" s="4"/>
      <c r="AA405" s="4"/>
      <c r="AB405" s="4"/>
      <c r="AC405" s="6" t="s">
        <v>157</v>
      </c>
      <c r="AD405" s="4"/>
      <c r="AE405" s="4" t="str">
        <f t="shared" si="114"/>
        <v/>
      </c>
      <c r="AF405" s="4"/>
      <c r="AG405" s="4"/>
      <c r="AH405" s="4"/>
      <c r="AI405" s="2" t="str">
        <f>IFERROR(IF(INDEX(AI$1:AI404,MATCH(BT405,BT$1:BT404,0),1)=0,"",INDEX(AI$1:AI404,MATCH(BT405,BT$1:BT404,0),1)),"")</f>
        <v/>
      </c>
      <c r="AJ405" s="2" t="str">
        <f>IFERROR(IF(INDEX(AJ$1:AJ404,MATCH(BT405,BT$1:BT404,0),1)=0,"",INDEX(AJ$1:AJ404,MATCH(BT405,BT$1:BT404,0),1)),"")</f>
        <v/>
      </c>
      <c r="AK405" s="2" t="str">
        <f>IFERROR(IF(INDEX(AK$1:AK404,MATCH(BT405,BT$1:BT404,0),1)=0,"",INDEX(AK$1:AK404,MATCH(BT405,BT$1:BT404,0),1)),"")</f>
        <v/>
      </c>
      <c r="AL405" s="31"/>
      <c r="AM405" s="31"/>
      <c r="AN405" s="2"/>
      <c r="AO405" s="4"/>
      <c r="AP405" s="4"/>
      <c r="AQ405" s="4"/>
      <c r="AR405" s="4"/>
      <c r="AS405" s="4"/>
      <c r="AT405" s="4"/>
      <c r="AU405" s="4"/>
      <c r="AV405" s="4"/>
      <c r="AW405" s="4"/>
      <c r="AY405" s="7"/>
      <c r="AZ405" s="47"/>
      <c r="BA405" s="66"/>
      <c r="BB405" s="66"/>
      <c r="BC405" s="66"/>
      <c r="BD405" s="78"/>
      <c r="BE405" s="66"/>
      <c r="BF405" s="66"/>
      <c r="BG405" s="4"/>
      <c r="BH405" s="69"/>
      <c r="BI405" s="4"/>
      <c r="BJ405" s="4"/>
      <c r="BK405" s="9"/>
      <c r="BL405" s="7"/>
      <c r="BM405" s="7"/>
      <c r="BN405" s="7"/>
      <c r="BO405" s="286"/>
      <c r="BP405" s="22"/>
      <c r="BQ405" s="7" t="str">
        <f t="shared" ca="1" si="102"/>
        <v/>
      </c>
      <c r="BR405" s="75" t="str">
        <f t="shared" si="103"/>
        <v/>
      </c>
      <c r="BS405" s="75" t="str">
        <f t="shared" si="104"/>
        <v/>
      </c>
      <c r="BT405" s="5" t="str">
        <f t="shared" si="105"/>
        <v/>
      </c>
      <c r="BU405" s="79" t="str">
        <f t="shared" si="106"/>
        <v/>
      </c>
      <c r="BV405" s="79" t="str">
        <f t="shared" si="107"/>
        <v/>
      </c>
      <c r="BW405" s="79" t="str">
        <f t="shared" si="108"/>
        <v/>
      </c>
      <c r="CC405" s="4" t="str">
        <f>IF(IFERROR(VLOOKUP(C405,C406:C$1993,1,0),"")="","",COUNTIF(C:C,C405))</f>
        <v/>
      </c>
      <c r="CG405" s="5" t="str">
        <f>IF(B405="","",IF(CC405="",1+(MAX(CG$2:CG404)),""))</f>
        <v/>
      </c>
      <c r="CH405" s="5" t="str">
        <f t="shared" si="109"/>
        <v/>
      </c>
      <c r="CI405" s="5" t="str">
        <f t="shared" si="110"/>
        <v/>
      </c>
      <c r="CJ405" s="14" t="str">
        <f t="shared" si="111"/>
        <v/>
      </c>
      <c r="CK405" s="25"/>
      <c r="CL405" s="15"/>
      <c r="CM405" s="5" t="str">
        <f t="shared" si="113"/>
        <v/>
      </c>
      <c r="CP405" s="5" t="str">
        <f t="shared" si="112"/>
        <v/>
      </c>
      <c r="CQ405" s="5" t="str">
        <f>IF(BT405="","",IFERROR(IF(VLOOKUP(BT405,BT$2:BT404,1,0)=0,"",""),BT405))</f>
        <v/>
      </c>
      <c r="CR405" s="22" t="str">
        <f>IF(CQ405="","",(IFERROR(VLOOKUP(MID(CQ405,1,1),$DI$2:DM$28,3,0),0)+IFERROR(VLOOKUP(MID(CQ405,2,1),DI$2:DM$28,4,0),0)+IFERROR(VLOOKUP(MID(CQ405,3,1),DI$2:DM$28,5,0),0)+(ROW(CQ405)/1000000000000)))</f>
        <v/>
      </c>
      <c r="CT405" s="5">
        <v>404</v>
      </c>
      <c r="CU405" s="5" t="str">
        <f>IFERROR(VLOOKUP(CT405,CP$2:CQ1481,2,0),"")</f>
        <v/>
      </c>
      <c r="DO405" s="5" t="e">
        <f>IF(REPORTE!AH$2="si",IF(C405=VALUE(REPORTE!C$22),IF(SUM(DO406:DO$1993),CONCATENATE(INT(B405),", "),INT(B405)),""),IF(C405=VALUE(REPORTE!C$21),IF(SUM(DO406:DO$1993),CONCATENATE(INT(B405),", "),INT(B405)),""))</f>
        <v>#VALUE!</v>
      </c>
    </row>
    <row r="406" spans="1:119" s="5" customFormat="1" ht="15" customHeight="1" x14ac:dyDescent="0.25">
      <c r="A406" s="4" t="str">
        <f t="shared" ca="1" si="100"/>
        <v/>
      </c>
      <c r="B406" s="6"/>
      <c r="C406" s="8"/>
      <c r="D406" s="1" t="str">
        <f>IFERROR(INDEX('padron cfe'!B:B,MATCH(DATOS!C406,'padron cfe'!A:A,0),1),"")</f>
        <v/>
      </c>
      <c r="E406" s="1"/>
      <c r="F406" s="7"/>
      <c r="G406" s="9" t="s">
        <v>157</v>
      </c>
      <c r="H406" s="5" t="str">
        <f>IF(F406="","",IFERROR(CONCATENATE("PEUA",VLOOKUP(ESTADO,REPORTE!AV$2:AW$33,2,0),DIDTRITO_FORM,CADER_FORM,IFERROR(INDEX(CA:CA,MATCH(DAY(F406),BZ:BZ,0),1),DAY(F406)),IFERROR(INDEX(CA:CA,MATCH(MONTH(F406),BZ:BZ,0),1),MONTH(F406)),YEAR(F406),G406),""))</f>
        <v/>
      </c>
      <c r="I406" s="4"/>
      <c r="J406" s="66"/>
      <c r="K406" s="66"/>
      <c r="L406" s="66"/>
      <c r="M406" s="2" t="str">
        <f>IFERROR(INDEX('padron cfe'!C:C,MATCH(DATOS!C406,'padron cfe'!A:A,0),1),"")</f>
        <v/>
      </c>
      <c r="N406" s="66" t="str">
        <f>IFERROR(IF(BT406="","",IF(INDEX(N$1:N405,MATCH(BT406,BT$1:BT405,0),1)=0,"",INDEX(N$1:N405,MATCH(BT406,BT$1:BT405,0),1))),"")</f>
        <v/>
      </c>
      <c r="O406" s="66" t="str">
        <f>IFERROR(IF(BT406="","",IF(INDEX(O$1:O405,MATCH(BT406,BT$1:BT405,0),1)=0,"",INDEX(O$1:O405,MATCH(BT406,BT$1:BT405,0),1))),"")</f>
        <v/>
      </c>
      <c r="P406" s="4"/>
      <c r="Q406" s="2"/>
      <c r="R406" s="66"/>
      <c r="T406" s="66"/>
      <c r="U406" s="5" t="str">
        <f>IFERROR(IF(INDEX(U$1:U405,MATCH(T406,T$1:T405,0),1)=0,"",INDEX(U$1:U405,MATCH(T406,T$1:T405,0),1)),"")</f>
        <v/>
      </c>
      <c r="V406" s="66"/>
      <c r="W406" s="5" t="str">
        <f>IFERROR(IF(INDEX(W$1:W405,MATCH(V406,V$1:V405,0),1)=0,"",INDEX(W$1:W405,MATCH(V406,V$1:V405,0),1)),"")</f>
        <v/>
      </c>
      <c r="X406" s="2" t="str">
        <f>IFERROR(INDEX('padron cfe'!D:D,MATCH(DATOS!C406,'padron cfe'!A:A,0),1),"")</f>
        <v/>
      </c>
      <c r="Y406" s="4"/>
      <c r="Z406" s="4"/>
      <c r="AA406" s="4"/>
      <c r="AB406" s="4"/>
      <c r="AC406" s="6"/>
      <c r="AD406" s="4"/>
      <c r="AE406" s="4" t="str">
        <f t="shared" si="114"/>
        <v/>
      </c>
      <c r="AF406" s="4"/>
      <c r="AG406" s="4"/>
      <c r="AH406" s="4"/>
      <c r="AI406" s="2" t="str">
        <f>IFERROR(IF(INDEX(AI$1:AI405,MATCH(BT406,BT$1:BT405,0),1)=0,"",INDEX(AI$1:AI405,MATCH(BT406,BT$1:BT405,0),1)),"")</f>
        <v/>
      </c>
      <c r="AJ406" s="2" t="str">
        <f>IFERROR(IF(INDEX(AJ$1:AJ405,MATCH(BT406,BT$1:BT405,0),1)=0,"",INDEX(AJ$1:AJ405,MATCH(BT406,BT$1:BT405,0),1)),"")</f>
        <v/>
      </c>
      <c r="AK406" s="2" t="str">
        <f>IFERROR(IF(INDEX(AK$1:AK405,MATCH(BT406,BT$1:BT405,0),1)=0,"",INDEX(AK$1:AK405,MATCH(BT406,BT$1:BT405,0),1)),"")</f>
        <v/>
      </c>
      <c r="AL406" s="31"/>
      <c r="AM406" s="31"/>
      <c r="AN406" s="2"/>
      <c r="AO406" s="4"/>
      <c r="AP406" s="4"/>
      <c r="AQ406" s="4"/>
      <c r="AR406" s="4"/>
      <c r="AS406" s="4"/>
      <c r="AT406" s="4"/>
      <c r="AU406" s="4"/>
      <c r="AV406" s="4"/>
      <c r="AW406" s="4"/>
      <c r="AY406" s="7"/>
      <c r="AZ406" s="47"/>
      <c r="BA406" s="66"/>
      <c r="BB406" s="66"/>
      <c r="BC406" s="66"/>
      <c r="BD406" s="78"/>
      <c r="BE406" s="66"/>
      <c r="BF406" s="66"/>
      <c r="BG406" s="4"/>
      <c r="BH406" s="69"/>
      <c r="BI406" s="4"/>
      <c r="BJ406" s="4"/>
      <c r="BK406" s="9"/>
      <c r="BL406" s="7"/>
      <c r="BM406" s="7"/>
      <c r="BN406" s="7"/>
      <c r="BO406" s="286"/>
      <c r="BP406" s="22"/>
      <c r="BQ406" s="7" t="str">
        <f t="shared" ca="1" si="102"/>
        <v/>
      </c>
      <c r="BR406" s="75" t="str">
        <f t="shared" si="103"/>
        <v/>
      </c>
      <c r="BS406" s="75" t="str">
        <f t="shared" si="104"/>
        <v/>
      </c>
      <c r="BT406" s="5" t="str">
        <f t="shared" si="105"/>
        <v/>
      </c>
      <c r="BU406" s="79" t="str">
        <f t="shared" si="106"/>
        <v/>
      </c>
      <c r="BV406" s="79" t="str">
        <f t="shared" si="107"/>
        <v/>
      </c>
      <c r="BW406" s="79" t="str">
        <f t="shared" si="108"/>
        <v/>
      </c>
      <c r="CC406" s="4" t="str">
        <f>IF(IFERROR(VLOOKUP(C406,C407:C$1993,1,0),"")="","",COUNTIF(C:C,C406))</f>
        <v/>
      </c>
      <c r="CG406" s="5" t="str">
        <f>IF(B406="","",IF(CC406="",1+(MAX(CG$2:CG405)),""))</f>
        <v/>
      </c>
      <c r="CH406" s="5" t="str">
        <f t="shared" si="109"/>
        <v/>
      </c>
      <c r="CI406" s="5" t="str">
        <f t="shared" si="110"/>
        <v/>
      </c>
      <c r="CJ406" s="14" t="str">
        <f t="shared" si="111"/>
        <v/>
      </c>
      <c r="CK406" s="25"/>
      <c r="CL406" s="15"/>
      <c r="CM406" s="5" t="str">
        <f t="shared" ref="CM406:CM469" si="115">CONCATENATE(AO406,AP406,AQ406,AR406,AS406)</f>
        <v/>
      </c>
      <c r="CP406" s="5" t="str">
        <f t="shared" si="112"/>
        <v/>
      </c>
      <c r="CQ406" s="5" t="str">
        <f>IF(BT406="","",IFERROR(IF(VLOOKUP(BT406,BT$2:BT405,1,0)=0,"",""),BT406))</f>
        <v/>
      </c>
      <c r="CR406" s="22" t="str">
        <f>IF(CQ406="","",(IFERROR(VLOOKUP(MID(CQ406,1,1),$DI$2:DM$28,3,0),0)+IFERROR(VLOOKUP(MID(CQ406,2,1),DI$2:DM$28,4,0),0)+IFERROR(VLOOKUP(MID(CQ406,3,1),DI$2:DM$28,5,0),0)+(ROW(CQ406)/1000000000000)))</f>
        <v/>
      </c>
      <c r="CT406" s="5">
        <v>405</v>
      </c>
      <c r="CU406" s="5" t="str">
        <f>IFERROR(VLOOKUP(CT406,CP$2:CQ1482,2,0),"")</f>
        <v/>
      </c>
      <c r="DO406" s="5" t="e">
        <f>IF(REPORTE!AH$2="si",IF(C406=VALUE(REPORTE!C$22),IF(SUM(DO407:DO$1993),CONCATENATE(INT(B406),", "),INT(B406)),""),IF(C406=VALUE(REPORTE!C$21),IF(SUM(DO407:DO$1993),CONCATENATE(INT(B406),", "),INT(B406)),""))</f>
        <v>#VALUE!</v>
      </c>
    </row>
    <row r="407" spans="1:119" s="5" customFormat="1" ht="15" customHeight="1" x14ac:dyDescent="0.25">
      <c r="A407" s="4" t="str">
        <f t="shared" ca="1" si="100"/>
        <v/>
      </c>
      <c r="B407" s="6"/>
      <c r="C407" s="8"/>
      <c r="D407" s="1" t="str">
        <f>IFERROR(INDEX('padron cfe'!B:B,MATCH(DATOS!C407,'padron cfe'!A:A,0),1),"")</f>
        <v/>
      </c>
      <c r="E407" s="1"/>
      <c r="F407" s="7"/>
      <c r="G407" s="9" t="s">
        <v>157</v>
      </c>
      <c r="H407" s="5" t="str">
        <f>IF(F407="","",IFERROR(CONCATENATE("PEUA",VLOOKUP(ESTADO,REPORTE!AV$2:AW$33,2,0),DIDTRITO_FORM,CADER_FORM,IFERROR(INDEX(CA:CA,MATCH(DAY(F407),BZ:BZ,0),1),DAY(F407)),IFERROR(INDEX(CA:CA,MATCH(MONTH(F407),BZ:BZ,0),1),MONTH(F407)),YEAR(F407),G407),""))</f>
        <v/>
      </c>
      <c r="I407" s="4"/>
      <c r="J407" s="66"/>
      <c r="K407" s="66"/>
      <c r="L407" s="66"/>
      <c r="M407" s="2" t="str">
        <f>IFERROR(INDEX('padron cfe'!C:C,MATCH(DATOS!C407,'padron cfe'!A:A,0),1),"")</f>
        <v/>
      </c>
      <c r="N407" s="66" t="str">
        <f>IFERROR(IF(BT407="","",IF(INDEX(N$1:N406,MATCH(BT407,BT$1:BT406,0),1)=0,"",INDEX(N$1:N406,MATCH(BT407,BT$1:BT406,0),1))),"")</f>
        <v/>
      </c>
      <c r="O407" s="66" t="str">
        <f>IFERROR(IF(BT407="","",IF(INDEX(O$1:O406,MATCH(BT407,BT$1:BT406,0),1)=0,"",INDEX(O$1:O406,MATCH(BT407,BT$1:BT406,0),1))),"")</f>
        <v/>
      </c>
      <c r="P407" s="4"/>
      <c r="Q407" s="2"/>
      <c r="R407" s="66"/>
      <c r="T407" s="66"/>
      <c r="U407" s="5" t="str">
        <f>IFERROR(IF(INDEX(U$1:U406,MATCH(T407,T$1:T406,0),1)=0,"",INDEX(U$1:U406,MATCH(T407,T$1:T406,0),1)),"")</f>
        <v/>
      </c>
      <c r="V407" s="66"/>
      <c r="W407" s="5" t="str">
        <f>IFERROR(IF(INDEX(W$1:W406,MATCH(V407,V$1:V406,0),1)=0,"",INDEX(W$1:W406,MATCH(V407,V$1:V406,0),1)),"")</f>
        <v/>
      </c>
      <c r="X407" s="2" t="str">
        <f>IFERROR(INDEX('padron cfe'!D:D,MATCH(DATOS!C407,'padron cfe'!A:A,0),1),"")</f>
        <v/>
      </c>
      <c r="Y407" s="4"/>
      <c r="Z407" s="4"/>
      <c r="AA407" s="4"/>
      <c r="AB407" s="4"/>
      <c r="AC407" s="6"/>
      <c r="AD407" s="4"/>
      <c r="AE407" s="4" t="str">
        <f t="shared" si="114"/>
        <v/>
      </c>
      <c r="AF407" s="4"/>
      <c r="AG407" s="4"/>
      <c r="AH407" s="4"/>
      <c r="AI407" s="2" t="str">
        <f>IFERROR(IF(INDEX(AI$1:AI406,MATCH(BT407,BT$1:BT406,0),1)=0,"",INDEX(AI$1:AI406,MATCH(BT407,BT$1:BT406,0),1)),"")</f>
        <v/>
      </c>
      <c r="AJ407" s="2" t="str">
        <f>IFERROR(IF(INDEX(AJ$1:AJ406,MATCH(BT407,BT$1:BT406,0),1)=0,"",INDEX(AJ$1:AJ406,MATCH(BT407,BT$1:BT406,0),1)),"")</f>
        <v/>
      </c>
      <c r="AK407" s="2" t="str">
        <f>IFERROR(IF(INDEX(AK$1:AK406,MATCH(BT407,BT$1:BT406,0),1)=0,"",INDEX(AK$1:AK406,MATCH(BT407,BT$1:BT406,0),1)),"")</f>
        <v/>
      </c>
      <c r="AL407" s="31"/>
      <c r="AM407" s="31"/>
      <c r="AN407" s="2"/>
      <c r="AO407" s="4"/>
      <c r="AP407" s="4"/>
      <c r="AQ407" s="4"/>
      <c r="AR407" s="4"/>
      <c r="AS407" s="4"/>
      <c r="AT407" s="4"/>
      <c r="AU407" s="4"/>
      <c r="AV407" s="4"/>
      <c r="AW407" s="4"/>
      <c r="AY407" s="7"/>
      <c r="AZ407" s="47"/>
      <c r="BA407" s="66"/>
      <c r="BB407" s="66"/>
      <c r="BC407" s="66"/>
      <c r="BD407" s="78"/>
      <c r="BE407" s="66"/>
      <c r="BF407" s="66"/>
      <c r="BG407" s="4"/>
      <c r="BH407" s="69"/>
      <c r="BI407" s="4"/>
      <c r="BJ407" s="4"/>
      <c r="BK407" s="9"/>
      <c r="BL407" s="7"/>
      <c r="BM407" s="7"/>
      <c r="BN407" s="7"/>
      <c r="BO407" s="286"/>
      <c r="BP407" s="22"/>
      <c r="BQ407" s="7" t="str">
        <f t="shared" ca="1" si="102"/>
        <v/>
      </c>
      <c r="BR407" s="75" t="str">
        <f t="shared" si="103"/>
        <v/>
      </c>
      <c r="BS407" s="75" t="str">
        <f t="shared" si="104"/>
        <v/>
      </c>
      <c r="BT407" s="5" t="str">
        <f t="shared" si="105"/>
        <v/>
      </c>
      <c r="BU407" s="79" t="str">
        <f t="shared" si="106"/>
        <v/>
      </c>
      <c r="BV407" s="79" t="str">
        <f t="shared" si="107"/>
        <v/>
      </c>
      <c r="BW407" s="79" t="str">
        <f t="shared" si="108"/>
        <v/>
      </c>
      <c r="CC407" s="4" t="str">
        <f>IF(IFERROR(VLOOKUP(C407,C408:C$1993,1,0),"")="","",COUNTIF(C:C,C407))</f>
        <v/>
      </c>
      <c r="CG407" s="5" t="str">
        <f>IF(B407="","",IF(CC407="",1+(MAX(CG$2:CG406)),""))</f>
        <v/>
      </c>
      <c r="CH407" s="5" t="str">
        <f t="shared" si="109"/>
        <v/>
      </c>
      <c r="CI407" s="5" t="str">
        <f t="shared" si="110"/>
        <v/>
      </c>
      <c r="CJ407" s="14" t="str">
        <f t="shared" si="111"/>
        <v/>
      </c>
      <c r="CK407" s="25"/>
      <c r="CL407" s="15"/>
      <c r="CM407" s="5" t="str">
        <f t="shared" si="115"/>
        <v/>
      </c>
      <c r="CP407" s="5" t="str">
        <f t="shared" si="112"/>
        <v/>
      </c>
      <c r="CQ407" s="5" t="str">
        <f>IF(BT407="","",IFERROR(IF(VLOOKUP(BT407,BT$2:BT406,1,0)=0,"",""),BT407))</f>
        <v/>
      </c>
      <c r="CR407" s="22" t="str">
        <f>IF(CQ407="","",(IFERROR(VLOOKUP(MID(CQ407,1,1),$DI$2:DM$28,3,0),0)+IFERROR(VLOOKUP(MID(CQ407,2,1),DI$2:DM$28,4,0),0)+IFERROR(VLOOKUP(MID(CQ407,3,1),DI$2:DM$28,5,0),0)+(ROW(CQ407)/1000000000000)))</f>
        <v/>
      </c>
      <c r="CT407" s="5">
        <v>406</v>
      </c>
      <c r="CU407" s="5" t="str">
        <f>IFERROR(VLOOKUP(CT407,CP$2:CQ1483,2,0),"")</f>
        <v/>
      </c>
      <c r="DO407" s="5" t="e">
        <f>IF(REPORTE!AH$2="si",IF(C407=VALUE(REPORTE!C$22),IF(SUM(DO408:DO$1993),CONCATENATE(INT(B407),", "),INT(B407)),""),IF(C407=VALUE(REPORTE!C$21),IF(SUM(DO408:DO$1993),CONCATENATE(INT(B407),", "),INT(B407)),""))</f>
        <v>#VALUE!</v>
      </c>
    </row>
    <row r="408" spans="1:119" s="5" customFormat="1" ht="15" customHeight="1" x14ac:dyDescent="0.25">
      <c r="A408" s="4" t="str">
        <f t="shared" ca="1" si="100"/>
        <v/>
      </c>
      <c r="B408" s="6"/>
      <c r="C408" s="8"/>
      <c r="D408" s="1" t="str">
        <f>IFERROR(INDEX('padron cfe'!B:B,MATCH(DATOS!C408,'padron cfe'!A:A,0),1),"")</f>
        <v/>
      </c>
      <c r="E408" s="1"/>
      <c r="F408" s="7"/>
      <c r="G408" s="9" t="s">
        <v>157</v>
      </c>
      <c r="H408" s="5" t="str">
        <f>IF(F408="","",IFERROR(CONCATENATE("PEUA",VLOOKUP(ESTADO,REPORTE!AV$2:AW$33,2,0),DIDTRITO_FORM,CADER_FORM,IFERROR(INDEX(CA:CA,MATCH(DAY(F408),BZ:BZ,0),1),DAY(F408)),IFERROR(INDEX(CA:CA,MATCH(MONTH(F408),BZ:BZ,0),1),MONTH(F408)),YEAR(F408),G408),""))</f>
        <v/>
      </c>
      <c r="I408" s="4"/>
      <c r="J408" s="66"/>
      <c r="K408" s="66"/>
      <c r="L408" s="66"/>
      <c r="M408" s="2" t="str">
        <f>IFERROR(INDEX('padron cfe'!C:C,MATCH(DATOS!C408,'padron cfe'!A:A,0),1),"")</f>
        <v/>
      </c>
      <c r="N408" s="66" t="str">
        <f>IFERROR(IF(BT408="","",IF(INDEX(N$1:N407,MATCH(BT408,BT$1:BT407,0),1)=0,"",INDEX(N$1:N407,MATCH(BT408,BT$1:BT407,0),1))),"")</f>
        <v/>
      </c>
      <c r="O408" s="66" t="str">
        <f>IFERROR(IF(BT408="","",IF(INDEX(O$1:O407,MATCH(BT408,BT$1:BT407,0),1)=0,"",INDEX(O$1:O407,MATCH(BT408,BT$1:BT407,0),1))),"")</f>
        <v/>
      </c>
      <c r="P408" s="4"/>
      <c r="Q408" s="2"/>
      <c r="R408" s="66"/>
      <c r="T408" s="66"/>
      <c r="U408" s="5" t="str">
        <f>IFERROR(IF(INDEX(U$1:U407,MATCH(T408,T$1:T407,0),1)=0,"",INDEX(U$1:U407,MATCH(T408,T$1:T407,0),1)),"")</f>
        <v/>
      </c>
      <c r="V408" s="66"/>
      <c r="W408" s="5" t="str">
        <f>IFERROR(IF(INDEX(W$1:W407,MATCH(V408,V$1:V407,0),1)=0,"",INDEX(W$1:W407,MATCH(V408,V$1:V407,0),1)),"")</f>
        <v/>
      </c>
      <c r="X408" s="2" t="str">
        <f>IFERROR(INDEX('padron cfe'!D:D,MATCH(DATOS!C408,'padron cfe'!A:A,0),1),"")</f>
        <v/>
      </c>
      <c r="Y408" s="4"/>
      <c r="Z408" s="4"/>
      <c r="AA408" s="4"/>
      <c r="AB408" s="4"/>
      <c r="AC408" s="6"/>
      <c r="AD408" s="4"/>
      <c r="AE408" s="4" t="str">
        <f t="shared" si="114"/>
        <v/>
      </c>
      <c r="AF408" s="4"/>
      <c r="AG408" s="4"/>
      <c r="AH408" s="4"/>
      <c r="AI408" s="2" t="str">
        <f>IFERROR(IF(INDEX(AI$1:AI407,MATCH(BT408,BT$1:BT407,0),1)=0,"",INDEX(AI$1:AI407,MATCH(BT408,BT$1:BT407,0),1)),"")</f>
        <v/>
      </c>
      <c r="AJ408" s="2" t="str">
        <f>IFERROR(IF(INDEX(AJ$1:AJ407,MATCH(BT408,BT$1:BT407,0),1)=0,"",INDEX(AJ$1:AJ407,MATCH(BT408,BT$1:BT407,0),1)),"")</f>
        <v/>
      </c>
      <c r="AK408" s="2" t="str">
        <f>IFERROR(IF(INDEX(AK$1:AK407,MATCH(BT408,BT$1:BT407,0),1)=0,"",INDEX(AK$1:AK407,MATCH(BT408,BT$1:BT407,0),1)),"")</f>
        <v/>
      </c>
      <c r="AL408" s="31"/>
      <c r="AM408" s="31"/>
      <c r="AN408" s="2"/>
      <c r="AO408" s="4"/>
      <c r="AP408" s="4"/>
      <c r="AQ408" s="4"/>
      <c r="AR408" s="4"/>
      <c r="AS408" s="4"/>
      <c r="AT408" s="4"/>
      <c r="AU408" s="4"/>
      <c r="AV408" s="4"/>
      <c r="AW408" s="4"/>
      <c r="AY408" s="7"/>
      <c r="AZ408" s="47"/>
      <c r="BA408" s="66"/>
      <c r="BB408" s="66"/>
      <c r="BC408" s="66"/>
      <c r="BD408" s="78"/>
      <c r="BE408" s="66"/>
      <c r="BF408" s="66"/>
      <c r="BG408" s="4"/>
      <c r="BH408" s="69"/>
      <c r="BI408" s="4"/>
      <c r="BJ408" s="4"/>
      <c r="BK408" s="9"/>
      <c r="BL408" s="7"/>
      <c r="BM408" s="7"/>
      <c r="BN408" s="7"/>
      <c r="BO408" s="286"/>
      <c r="BP408" s="22"/>
      <c r="BQ408" s="7" t="str">
        <f t="shared" ca="1" si="102"/>
        <v/>
      </c>
      <c r="BR408" s="75" t="str">
        <f t="shared" si="103"/>
        <v/>
      </c>
      <c r="BS408" s="75" t="str">
        <f t="shared" si="104"/>
        <v/>
      </c>
      <c r="BT408" s="5" t="str">
        <f t="shared" si="105"/>
        <v/>
      </c>
      <c r="BU408" s="79" t="str">
        <f t="shared" si="106"/>
        <v/>
      </c>
      <c r="BV408" s="79" t="str">
        <f t="shared" si="107"/>
        <v/>
      </c>
      <c r="BW408" s="79" t="str">
        <f t="shared" si="108"/>
        <v/>
      </c>
      <c r="CC408" s="4" t="str">
        <f>IF(IFERROR(VLOOKUP(C408,C409:C$1993,1,0),"")="","",COUNTIF(C:C,C408))</f>
        <v/>
      </c>
      <c r="CG408" s="5" t="str">
        <f>IF(B408="","",IF(CC408="",1+(MAX(CG$2:CG407)),""))</f>
        <v/>
      </c>
      <c r="CH408" s="5" t="str">
        <f t="shared" si="109"/>
        <v/>
      </c>
      <c r="CI408" s="5" t="str">
        <f t="shared" si="110"/>
        <v/>
      </c>
      <c r="CJ408" s="14" t="str">
        <f t="shared" si="111"/>
        <v/>
      </c>
      <c r="CK408" s="25"/>
      <c r="CL408" s="15"/>
      <c r="CM408" s="5" t="str">
        <f t="shared" si="115"/>
        <v/>
      </c>
      <c r="CP408" s="5" t="str">
        <f t="shared" si="112"/>
        <v/>
      </c>
      <c r="CQ408" s="5" t="str">
        <f>IF(BT408="","",IFERROR(IF(VLOOKUP(BT408,BT$2:BT407,1,0)=0,"",""),BT408))</f>
        <v/>
      </c>
      <c r="CR408" s="22" t="str">
        <f>IF(CQ408="","",(IFERROR(VLOOKUP(MID(CQ408,1,1),$DI$2:DM$28,3,0),0)+IFERROR(VLOOKUP(MID(CQ408,2,1),DI$2:DM$28,4,0),0)+IFERROR(VLOOKUP(MID(CQ408,3,1),DI$2:DM$28,5,0),0)+(ROW(CQ408)/1000000000000)))</f>
        <v/>
      </c>
      <c r="CT408" s="5">
        <v>407</v>
      </c>
      <c r="CU408" s="5" t="str">
        <f>IFERROR(VLOOKUP(CT408,CP$2:CQ1484,2,0),"")</f>
        <v/>
      </c>
      <c r="DO408" s="5" t="e">
        <f>IF(REPORTE!AH$2="si",IF(C408=VALUE(REPORTE!C$22),IF(SUM(DO409:DO$1993),CONCATENATE(INT(B408),", "),INT(B408)),""),IF(C408=VALUE(REPORTE!C$21),IF(SUM(DO409:DO$1993),CONCATENATE(INT(B408),", "),INT(B408)),""))</f>
        <v>#VALUE!</v>
      </c>
    </row>
    <row r="409" spans="1:119" s="5" customFormat="1" ht="15" customHeight="1" x14ac:dyDescent="0.25">
      <c r="A409" s="4" t="str">
        <f t="shared" ca="1" si="100"/>
        <v/>
      </c>
      <c r="B409" s="6"/>
      <c r="C409" s="8"/>
      <c r="D409" s="1" t="str">
        <f>IFERROR(INDEX('padron cfe'!B:B,MATCH(DATOS!C409,'padron cfe'!A:A,0),1),"")</f>
        <v/>
      </c>
      <c r="E409" s="1"/>
      <c r="F409" s="7"/>
      <c r="G409" s="9" t="s">
        <v>157</v>
      </c>
      <c r="H409" s="5" t="str">
        <f>IF(F409="","",IFERROR(CONCATENATE("PEUA",VLOOKUP(ESTADO,REPORTE!AV$2:AW$33,2,0),DIDTRITO_FORM,CADER_FORM,IFERROR(INDEX(CA:CA,MATCH(DAY(F409),BZ:BZ,0),1),DAY(F409)),IFERROR(INDEX(CA:CA,MATCH(MONTH(F409),BZ:BZ,0),1),MONTH(F409)),YEAR(F409),G409),""))</f>
        <v/>
      </c>
      <c r="I409" s="4"/>
      <c r="J409" s="66"/>
      <c r="K409" s="66"/>
      <c r="L409" s="66"/>
      <c r="M409" s="2" t="str">
        <f>IFERROR(INDEX('padron cfe'!C:C,MATCH(DATOS!C409,'padron cfe'!A:A,0),1),"")</f>
        <v/>
      </c>
      <c r="N409" s="66" t="str">
        <f>IFERROR(IF(BT409="","",IF(INDEX(N$1:N408,MATCH(BT409,BT$1:BT408,0),1)=0,"",INDEX(N$1:N408,MATCH(BT409,BT$1:BT408,0),1))),"")</f>
        <v/>
      </c>
      <c r="O409" s="66" t="str">
        <f>IFERROR(IF(BT409="","",IF(INDEX(O$1:O408,MATCH(BT409,BT$1:BT408,0),1)=0,"",INDEX(O$1:O408,MATCH(BT409,BT$1:BT408,0),1))),"")</f>
        <v/>
      </c>
      <c r="P409" s="4"/>
      <c r="Q409" s="2"/>
      <c r="R409" s="66"/>
      <c r="T409" s="66"/>
      <c r="U409" s="5" t="str">
        <f>IFERROR(IF(INDEX(U$1:U408,MATCH(T409,T$1:T408,0),1)=0,"",INDEX(U$1:U408,MATCH(T409,T$1:T408,0),1)),"")</f>
        <v/>
      </c>
      <c r="V409" s="66"/>
      <c r="W409" s="5" t="str">
        <f>IFERROR(IF(INDEX(W$1:W408,MATCH(V409,V$1:V408,0),1)=0,"",INDEX(W$1:W408,MATCH(V409,V$1:V408,0),1)),"")</f>
        <v/>
      </c>
      <c r="X409" s="2" t="str">
        <f>IFERROR(INDEX('padron cfe'!D:D,MATCH(DATOS!C409,'padron cfe'!A:A,0),1),"")</f>
        <v/>
      </c>
      <c r="Y409" s="4"/>
      <c r="Z409" s="4"/>
      <c r="AA409" s="4"/>
      <c r="AB409" s="4"/>
      <c r="AC409" s="6"/>
      <c r="AD409" s="4"/>
      <c r="AE409" s="4" t="str">
        <f t="shared" si="114"/>
        <v/>
      </c>
      <c r="AF409" s="4"/>
      <c r="AG409" s="4"/>
      <c r="AH409" s="4"/>
      <c r="AI409" s="2" t="str">
        <f>IFERROR(IF(INDEX(AI$1:AI408,MATCH(BT409,BT$1:BT408,0),1)=0,"",INDEX(AI$1:AI408,MATCH(BT409,BT$1:BT408,0),1)),"")</f>
        <v/>
      </c>
      <c r="AJ409" s="2" t="str">
        <f>IFERROR(IF(INDEX(AJ$1:AJ408,MATCH(BT409,BT$1:BT408,0),1)=0,"",INDEX(AJ$1:AJ408,MATCH(BT409,BT$1:BT408,0),1)),"")</f>
        <v/>
      </c>
      <c r="AK409" s="2" t="str">
        <f>IFERROR(IF(INDEX(AK$1:AK408,MATCH(BT409,BT$1:BT408,0),1)=0,"",INDEX(AK$1:AK408,MATCH(BT409,BT$1:BT408,0),1)),"")</f>
        <v/>
      </c>
      <c r="AL409" s="31"/>
      <c r="AM409" s="31"/>
      <c r="AN409" s="2"/>
      <c r="AO409" s="4"/>
      <c r="AP409" s="4"/>
      <c r="AQ409" s="4"/>
      <c r="AR409" s="4"/>
      <c r="AS409" s="4"/>
      <c r="AT409" s="4"/>
      <c r="AU409" s="4"/>
      <c r="AV409" s="4"/>
      <c r="AW409" s="4"/>
      <c r="AY409" s="7"/>
      <c r="AZ409" s="47"/>
      <c r="BA409" s="66"/>
      <c r="BB409" s="66"/>
      <c r="BC409" s="66"/>
      <c r="BD409" s="78"/>
      <c r="BE409" s="66"/>
      <c r="BF409" s="66"/>
      <c r="BG409" s="4"/>
      <c r="BH409" s="69"/>
      <c r="BI409" s="4"/>
      <c r="BJ409" s="4"/>
      <c r="BK409" s="9"/>
      <c r="BL409" s="7"/>
      <c r="BM409" s="7"/>
      <c r="BN409" s="7"/>
      <c r="BO409" s="286"/>
      <c r="BP409" s="22"/>
      <c r="BQ409" s="7" t="str">
        <f t="shared" ca="1" si="102"/>
        <v/>
      </c>
      <c r="BR409" s="75" t="str">
        <f t="shared" si="103"/>
        <v/>
      </c>
      <c r="BS409" s="75" t="str">
        <f t="shared" si="104"/>
        <v/>
      </c>
      <c r="BT409" s="5" t="str">
        <f t="shared" si="105"/>
        <v/>
      </c>
      <c r="BU409" s="79" t="str">
        <f t="shared" si="106"/>
        <v/>
      </c>
      <c r="BV409" s="79" t="str">
        <f t="shared" si="107"/>
        <v/>
      </c>
      <c r="BW409" s="79" t="str">
        <f t="shared" si="108"/>
        <v/>
      </c>
      <c r="CC409" s="4" t="str">
        <f>IF(IFERROR(VLOOKUP(C409,C410:C$1993,1,0),"")="","",COUNTIF(C:C,C409))</f>
        <v/>
      </c>
      <c r="CG409" s="5" t="str">
        <f>IF(B409="","",IF(CC409="",1+(MAX(CG$2:CG408)),""))</f>
        <v/>
      </c>
      <c r="CH409" s="5" t="str">
        <f t="shared" si="109"/>
        <v/>
      </c>
      <c r="CI409" s="5" t="str">
        <f t="shared" si="110"/>
        <v/>
      </c>
      <c r="CJ409" s="14" t="str">
        <f t="shared" si="111"/>
        <v/>
      </c>
      <c r="CK409" s="25"/>
      <c r="CL409" s="15"/>
      <c r="CM409" s="5" t="str">
        <f t="shared" si="115"/>
        <v/>
      </c>
      <c r="CP409" s="5" t="str">
        <f t="shared" si="112"/>
        <v/>
      </c>
      <c r="CQ409" s="5" t="str">
        <f>IF(BT409="","",IFERROR(IF(VLOOKUP(BT409,BT$2:BT408,1,0)=0,"",""),BT409))</f>
        <v/>
      </c>
      <c r="CR409" s="22" t="str">
        <f>IF(CQ409="","",(IFERROR(VLOOKUP(MID(CQ409,1,1),$DI$2:DM$28,3,0),0)+IFERROR(VLOOKUP(MID(CQ409,2,1),DI$2:DM$28,4,0),0)+IFERROR(VLOOKUP(MID(CQ409,3,1),DI$2:DM$28,5,0),0)+(ROW(CQ409)/1000000000000)))</f>
        <v/>
      </c>
      <c r="CT409" s="5">
        <v>408</v>
      </c>
      <c r="CU409" s="5" t="str">
        <f>IFERROR(VLOOKUP(CT409,CP$2:CQ1485,2,0),"")</f>
        <v/>
      </c>
      <c r="DO409" s="5" t="e">
        <f>IF(REPORTE!AH$2="si",IF(C409=VALUE(REPORTE!C$22),IF(SUM(DO410:DO$1993),CONCATENATE(INT(B409),", "),INT(B409)),""),IF(C409=VALUE(REPORTE!C$21),IF(SUM(DO410:DO$1993),CONCATENATE(INT(B409),", "),INT(B409)),""))</f>
        <v>#VALUE!</v>
      </c>
    </row>
    <row r="410" spans="1:119" s="5" customFormat="1" ht="15" customHeight="1" x14ac:dyDescent="0.25">
      <c r="A410" s="4" t="str">
        <f t="shared" ca="1" si="100"/>
        <v/>
      </c>
      <c r="B410" s="6"/>
      <c r="C410" s="8"/>
      <c r="D410" s="1" t="str">
        <f>IFERROR(INDEX('padron cfe'!B:B,MATCH(DATOS!C410,'padron cfe'!A:A,0),1),"")</f>
        <v/>
      </c>
      <c r="E410" s="1"/>
      <c r="F410" s="7"/>
      <c r="G410" s="9" t="s">
        <v>157</v>
      </c>
      <c r="H410" s="5" t="str">
        <f>IF(F410="","",IFERROR(CONCATENATE("PEUA",VLOOKUP(ESTADO,REPORTE!AV$2:AW$33,2,0),DIDTRITO_FORM,CADER_FORM,IFERROR(INDEX(CA:CA,MATCH(DAY(F410),BZ:BZ,0),1),DAY(F410)),IFERROR(INDEX(CA:CA,MATCH(MONTH(F410),BZ:BZ,0),1),MONTH(F410)),YEAR(F410),G410),""))</f>
        <v/>
      </c>
      <c r="I410" s="4"/>
      <c r="J410" s="66"/>
      <c r="K410" s="66"/>
      <c r="L410" s="66"/>
      <c r="M410" s="2" t="str">
        <f>IFERROR(INDEX('padron cfe'!C:C,MATCH(DATOS!C410,'padron cfe'!A:A,0),1),"")</f>
        <v/>
      </c>
      <c r="N410" s="66" t="str">
        <f>IFERROR(IF(BT410="","",IF(INDEX(N$1:N409,MATCH(BT410,BT$1:BT409,0),1)=0,"",INDEX(N$1:N409,MATCH(BT410,BT$1:BT409,0),1))),"")</f>
        <v/>
      </c>
      <c r="O410" s="66" t="str">
        <f>IFERROR(IF(BT410="","",IF(INDEX(O$1:O409,MATCH(BT410,BT$1:BT409,0),1)=0,"",INDEX(O$1:O409,MATCH(BT410,BT$1:BT409,0),1))),"")</f>
        <v/>
      </c>
      <c r="P410" s="4"/>
      <c r="Q410" s="2"/>
      <c r="R410" s="66"/>
      <c r="T410" s="66"/>
      <c r="U410" s="5" t="str">
        <f>IFERROR(IF(INDEX(U$1:U409,MATCH(T410,T$1:T409,0),1)=0,"",INDEX(U$1:U409,MATCH(T410,T$1:T409,0),1)),"")</f>
        <v/>
      </c>
      <c r="V410" s="66"/>
      <c r="W410" s="5" t="str">
        <f>IFERROR(IF(INDEX(W$1:W409,MATCH(V410,V$1:V409,0),1)=0,"",INDEX(W$1:W409,MATCH(V410,V$1:V409,0),1)),"")</f>
        <v/>
      </c>
      <c r="X410" s="2" t="str">
        <f>IFERROR(INDEX('padron cfe'!D:D,MATCH(DATOS!C410,'padron cfe'!A:A,0),1),"")</f>
        <v/>
      </c>
      <c r="Y410" s="4"/>
      <c r="Z410" s="4"/>
      <c r="AA410" s="4"/>
      <c r="AB410" s="4"/>
      <c r="AC410" s="6"/>
      <c r="AD410" s="4"/>
      <c r="AE410" s="4" t="str">
        <f t="shared" si="114"/>
        <v/>
      </c>
      <c r="AF410" s="4"/>
      <c r="AG410" s="4"/>
      <c r="AH410" s="4"/>
      <c r="AI410" s="2" t="str">
        <f>IFERROR(IF(INDEX(AI$1:AI409,MATCH(BT410,BT$1:BT409,0),1)=0,"",INDEX(AI$1:AI409,MATCH(BT410,BT$1:BT409,0),1)),"")</f>
        <v/>
      </c>
      <c r="AJ410" s="2" t="str">
        <f>IFERROR(IF(INDEX(AJ$1:AJ409,MATCH(BT410,BT$1:BT409,0),1)=0,"",INDEX(AJ$1:AJ409,MATCH(BT410,BT$1:BT409,0),1)),"")</f>
        <v/>
      </c>
      <c r="AK410" s="2" t="str">
        <f>IFERROR(IF(INDEX(AK$1:AK409,MATCH(BT410,BT$1:BT409,0),1)=0,"",INDEX(AK$1:AK409,MATCH(BT410,BT$1:BT409,0),1)),"")</f>
        <v/>
      </c>
      <c r="AL410" s="31"/>
      <c r="AM410" s="31"/>
      <c r="AN410" s="2"/>
      <c r="AO410" s="4"/>
      <c r="AP410" s="4"/>
      <c r="AQ410" s="4"/>
      <c r="AR410" s="4"/>
      <c r="AS410" s="4"/>
      <c r="AT410" s="4"/>
      <c r="AU410" s="4"/>
      <c r="AV410" s="4"/>
      <c r="AW410" s="4"/>
      <c r="AY410" s="7"/>
      <c r="AZ410" s="47"/>
      <c r="BA410" s="66"/>
      <c r="BB410" s="66"/>
      <c r="BC410" s="66"/>
      <c r="BD410" s="78"/>
      <c r="BE410" s="66"/>
      <c r="BF410" s="66"/>
      <c r="BG410" s="4"/>
      <c r="BH410" s="69"/>
      <c r="BI410" s="4"/>
      <c r="BJ410" s="4"/>
      <c r="BK410" s="9"/>
      <c r="BL410" s="7"/>
      <c r="BM410" s="7"/>
      <c r="BN410" s="7"/>
      <c r="BO410" s="286"/>
      <c r="BP410" s="22"/>
      <c r="BQ410" s="7" t="str">
        <f t="shared" ca="1" si="102"/>
        <v/>
      </c>
      <c r="BR410" s="75" t="str">
        <f t="shared" si="103"/>
        <v/>
      </c>
      <c r="BS410" s="75" t="str">
        <f t="shared" si="104"/>
        <v/>
      </c>
      <c r="BT410" s="5" t="str">
        <f t="shared" si="105"/>
        <v/>
      </c>
      <c r="BU410" s="79" t="str">
        <f t="shared" si="106"/>
        <v/>
      </c>
      <c r="BV410" s="79" t="str">
        <f t="shared" si="107"/>
        <v/>
      </c>
      <c r="BW410" s="79" t="str">
        <f t="shared" si="108"/>
        <v/>
      </c>
      <c r="CC410" s="4" t="str">
        <f>IF(IFERROR(VLOOKUP(C410,C411:C$1993,1,0),"")="","",COUNTIF(C:C,C410))</f>
        <v/>
      </c>
      <c r="CG410" s="5" t="str">
        <f>IF(B410="","",IF(CC410="",1+(MAX(CG$2:CG409)),""))</f>
        <v/>
      </c>
      <c r="CH410" s="5" t="str">
        <f t="shared" si="109"/>
        <v/>
      </c>
      <c r="CI410" s="5" t="str">
        <f t="shared" si="110"/>
        <v/>
      </c>
      <c r="CJ410" s="14" t="str">
        <f t="shared" si="111"/>
        <v/>
      </c>
      <c r="CK410" s="25"/>
      <c r="CL410" s="15"/>
      <c r="CM410" s="5" t="str">
        <f t="shared" si="115"/>
        <v/>
      </c>
      <c r="CP410" s="5" t="str">
        <f t="shared" si="112"/>
        <v/>
      </c>
      <c r="CQ410" s="5" t="str">
        <f>IF(BT410="","",IFERROR(IF(VLOOKUP(BT410,BT$2:BT409,1,0)=0,"",""),BT410))</f>
        <v/>
      </c>
      <c r="CR410" s="22" t="str">
        <f>IF(CQ410="","",(IFERROR(VLOOKUP(MID(CQ410,1,1),$DI$2:DM$28,3,0),0)+IFERROR(VLOOKUP(MID(CQ410,2,1),DI$2:DM$28,4,0),0)+IFERROR(VLOOKUP(MID(CQ410,3,1),DI$2:DM$28,5,0),0)+(ROW(CQ410)/1000000000000)))</f>
        <v/>
      </c>
      <c r="CT410" s="5">
        <v>409</v>
      </c>
      <c r="CU410" s="5" t="str">
        <f>IFERROR(VLOOKUP(CT410,CP$2:CQ1486,2,0),"")</f>
        <v/>
      </c>
      <c r="DO410" s="5" t="e">
        <f>IF(REPORTE!AH$2="si",IF(C410=VALUE(REPORTE!C$22),IF(SUM(DO411:DO$1993),CONCATENATE(INT(B410),", "),INT(B410)),""),IF(C410=VALUE(REPORTE!C$21),IF(SUM(DO411:DO$1993),CONCATENATE(INT(B410),", "),INT(B410)),""))</f>
        <v>#VALUE!</v>
      </c>
    </row>
    <row r="411" spans="1:119" s="5" customFormat="1" ht="15" customHeight="1" x14ac:dyDescent="0.25">
      <c r="A411" s="4" t="str">
        <f t="shared" ca="1" si="100"/>
        <v/>
      </c>
      <c r="B411" s="6"/>
      <c r="C411" s="8"/>
      <c r="D411" s="1" t="str">
        <f>IFERROR(INDEX('padron cfe'!B:B,MATCH(DATOS!C411,'padron cfe'!A:A,0),1),"")</f>
        <v/>
      </c>
      <c r="E411" s="1"/>
      <c r="F411" s="7"/>
      <c r="G411" s="9" t="s">
        <v>157</v>
      </c>
      <c r="H411" s="5" t="str">
        <f>IF(F411="","",IFERROR(CONCATENATE("PEUA",VLOOKUP(ESTADO,REPORTE!AV$2:AW$33,2,0),DIDTRITO_FORM,CADER_FORM,IFERROR(INDEX(CA:CA,MATCH(DAY(F411),BZ:BZ,0),1),DAY(F411)),IFERROR(INDEX(CA:CA,MATCH(MONTH(F411),BZ:BZ,0),1),MONTH(F411)),YEAR(F411),G411),""))</f>
        <v/>
      </c>
      <c r="I411" s="4"/>
      <c r="J411" s="66"/>
      <c r="K411" s="66"/>
      <c r="L411" s="66"/>
      <c r="M411" s="2" t="str">
        <f>IFERROR(INDEX('padron cfe'!C:C,MATCH(DATOS!C411,'padron cfe'!A:A,0),1),"")</f>
        <v/>
      </c>
      <c r="N411" s="66" t="str">
        <f>IFERROR(IF(BT411="","",IF(INDEX(N$1:N410,MATCH(BT411,BT$1:BT410,0),1)=0,"",INDEX(N$1:N410,MATCH(BT411,BT$1:BT410,0),1))),"")</f>
        <v/>
      </c>
      <c r="O411" s="66" t="str">
        <f>IFERROR(IF(BT411="","",IF(INDEX(O$1:O410,MATCH(BT411,BT$1:BT410,0),1)=0,"",INDEX(O$1:O410,MATCH(BT411,BT$1:BT410,0),1))),"")</f>
        <v/>
      </c>
      <c r="P411" s="4"/>
      <c r="Q411" s="2"/>
      <c r="R411" s="66"/>
      <c r="T411" s="66"/>
      <c r="U411" s="5" t="str">
        <f>IFERROR(IF(INDEX(U$1:U410,MATCH(T411,T$1:T410,0),1)=0,"",INDEX(U$1:U410,MATCH(T411,T$1:T410,0),1)),"")</f>
        <v/>
      </c>
      <c r="V411" s="66"/>
      <c r="W411" s="5" t="str">
        <f>IFERROR(IF(INDEX(W$1:W410,MATCH(V411,V$1:V410,0),1)=0,"",INDEX(W$1:W410,MATCH(V411,V$1:V410,0),1)),"")</f>
        <v/>
      </c>
      <c r="X411" s="2" t="str">
        <f>IFERROR(INDEX('padron cfe'!D:D,MATCH(DATOS!C411,'padron cfe'!A:A,0),1),"")</f>
        <v/>
      </c>
      <c r="Y411" s="4"/>
      <c r="Z411" s="4"/>
      <c r="AA411" s="4"/>
      <c r="AB411" s="4"/>
      <c r="AC411" s="6"/>
      <c r="AD411" s="4"/>
      <c r="AE411" s="4" t="str">
        <f t="shared" si="114"/>
        <v/>
      </c>
      <c r="AF411" s="4"/>
      <c r="AG411" s="4"/>
      <c r="AH411" s="4"/>
      <c r="AI411" s="2" t="str">
        <f>IFERROR(IF(INDEX(AI$1:AI410,MATCH(BT411,BT$1:BT410,0),1)=0,"",INDEX(AI$1:AI410,MATCH(BT411,BT$1:BT410,0),1)),"")</f>
        <v/>
      </c>
      <c r="AJ411" s="2" t="str">
        <f>IFERROR(IF(INDEX(AJ$1:AJ410,MATCH(BT411,BT$1:BT410,0),1)=0,"",INDEX(AJ$1:AJ410,MATCH(BT411,BT$1:BT410,0),1)),"")</f>
        <v/>
      </c>
      <c r="AK411" s="2" t="str">
        <f>IFERROR(IF(INDEX(AK$1:AK410,MATCH(BT411,BT$1:BT410,0),1)=0,"",INDEX(AK$1:AK410,MATCH(BT411,BT$1:BT410,0),1)),"")</f>
        <v/>
      </c>
      <c r="AL411" s="31"/>
      <c r="AM411" s="31"/>
      <c r="AN411" s="2"/>
      <c r="AO411" s="4"/>
      <c r="AP411" s="4"/>
      <c r="AQ411" s="4"/>
      <c r="AR411" s="4"/>
      <c r="AS411" s="4"/>
      <c r="AT411" s="4"/>
      <c r="AU411" s="4"/>
      <c r="AV411" s="4"/>
      <c r="AW411" s="4"/>
      <c r="AY411" s="7"/>
      <c r="AZ411" s="47"/>
      <c r="BA411" s="66"/>
      <c r="BB411" s="66"/>
      <c r="BC411" s="66"/>
      <c r="BD411" s="78"/>
      <c r="BE411" s="66"/>
      <c r="BF411" s="66"/>
      <c r="BG411" s="4"/>
      <c r="BH411" s="69"/>
      <c r="BI411" s="4"/>
      <c r="BJ411" s="4"/>
      <c r="BK411" s="9"/>
      <c r="BL411" s="7"/>
      <c r="BM411" s="7"/>
      <c r="BN411" s="7"/>
      <c r="BO411" s="286"/>
      <c r="BP411" s="22"/>
      <c r="BQ411" s="7" t="str">
        <f t="shared" ca="1" si="102"/>
        <v/>
      </c>
      <c r="BR411" s="75" t="str">
        <f t="shared" si="103"/>
        <v/>
      </c>
      <c r="BS411" s="75" t="str">
        <f t="shared" si="104"/>
        <v/>
      </c>
      <c r="BT411" s="5" t="str">
        <f t="shared" si="105"/>
        <v/>
      </c>
      <c r="BU411" s="79" t="str">
        <f t="shared" si="106"/>
        <v/>
      </c>
      <c r="BV411" s="79" t="str">
        <f t="shared" si="107"/>
        <v/>
      </c>
      <c r="BW411" s="79" t="str">
        <f t="shared" si="108"/>
        <v/>
      </c>
      <c r="CC411" s="4" t="str">
        <f>IF(IFERROR(VLOOKUP(C411,C412:C$1993,1,0),"")="","",COUNTIF(C:C,C411))</f>
        <v/>
      </c>
      <c r="CG411" s="5" t="str">
        <f>IF(B411="","",IF(CC411="",1+(MAX(CG$2:CG410)),""))</f>
        <v/>
      </c>
      <c r="CH411" s="5" t="str">
        <f t="shared" si="109"/>
        <v/>
      </c>
      <c r="CI411" s="5" t="str">
        <f t="shared" si="110"/>
        <v/>
      </c>
      <c r="CJ411" s="14" t="str">
        <f t="shared" si="111"/>
        <v/>
      </c>
      <c r="CK411" s="25"/>
      <c r="CL411" s="15"/>
      <c r="CM411" s="5" t="str">
        <f t="shared" si="115"/>
        <v/>
      </c>
      <c r="CP411" s="5" t="str">
        <f t="shared" si="112"/>
        <v/>
      </c>
      <c r="CQ411" s="5" t="str">
        <f>IF(BT411="","",IFERROR(IF(VLOOKUP(BT411,BT$2:BT410,1,0)=0,"",""),BT411))</f>
        <v/>
      </c>
      <c r="CR411" s="22" t="str">
        <f>IF(CQ411="","",(IFERROR(VLOOKUP(MID(CQ411,1,1),$DI$2:DM$28,3,0),0)+IFERROR(VLOOKUP(MID(CQ411,2,1),DI$2:DM$28,4,0),0)+IFERROR(VLOOKUP(MID(CQ411,3,1),DI$2:DM$28,5,0),0)+(ROW(CQ411)/1000000000000)))</f>
        <v/>
      </c>
      <c r="CT411" s="5">
        <v>410</v>
      </c>
      <c r="CU411" s="5" t="str">
        <f>IFERROR(VLOOKUP(CT411,CP$2:CQ1487,2,0),"")</f>
        <v/>
      </c>
      <c r="DO411" s="5" t="e">
        <f>IF(REPORTE!AH$2="si",IF(C411=VALUE(REPORTE!C$22),IF(SUM(DO412:DO$1993),CONCATENATE(INT(B411),", "),INT(B411)),""),IF(C411=VALUE(REPORTE!C$21),IF(SUM(DO412:DO$1993),CONCATENATE(INT(B411),", "),INT(B411)),""))</f>
        <v>#VALUE!</v>
      </c>
    </row>
    <row r="412" spans="1:119" s="5" customFormat="1" ht="15" customHeight="1" x14ac:dyDescent="0.25">
      <c r="A412" s="4" t="str">
        <f t="shared" ca="1" si="100"/>
        <v/>
      </c>
      <c r="B412" s="6"/>
      <c r="C412" s="8"/>
      <c r="D412" s="1" t="str">
        <f>IFERROR(INDEX('padron cfe'!B:B,MATCH(DATOS!C412,'padron cfe'!A:A,0),1),"")</f>
        <v/>
      </c>
      <c r="E412" s="1"/>
      <c r="F412" s="7"/>
      <c r="G412" s="9" t="s">
        <v>157</v>
      </c>
      <c r="H412" s="5" t="str">
        <f>IF(F412="","",IFERROR(CONCATENATE("PEUA",VLOOKUP(ESTADO,REPORTE!AV$2:AW$33,2,0),DIDTRITO_FORM,CADER_FORM,IFERROR(INDEX(CA:CA,MATCH(DAY(F412),BZ:BZ,0),1),DAY(F412)),IFERROR(INDEX(CA:CA,MATCH(MONTH(F412),BZ:BZ,0),1),MONTH(F412)),YEAR(F412),G412),""))</f>
        <v/>
      </c>
      <c r="I412" s="4"/>
      <c r="J412" s="66"/>
      <c r="K412" s="66"/>
      <c r="L412" s="66"/>
      <c r="M412" s="2" t="str">
        <f>IFERROR(INDEX('padron cfe'!C:C,MATCH(DATOS!C412,'padron cfe'!A:A,0),1),"")</f>
        <v/>
      </c>
      <c r="N412" s="66" t="str">
        <f>IFERROR(IF(BT412="","",IF(INDEX(N$1:N411,MATCH(BT412,BT$1:BT411,0),1)=0,"",INDEX(N$1:N411,MATCH(BT412,BT$1:BT411,0),1))),"")</f>
        <v/>
      </c>
      <c r="O412" s="66" t="str">
        <f>IFERROR(IF(BT412="","",IF(INDEX(O$1:O411,MATCH(BT412,BT$1:BT411,0),1)=0,"",INDEX(O$1:O411,MATCH(BT412,BT$1:BT411,0),1))),"")</f>
        <v/>
      </c>
      <c r="P412" s="4"/>
      <c r="Q412" s="2"/>
      <c r="R412" s="66"/>
      <c r="T412" s="66"/>
      <c r="U412" s="5" t="str">
        <f>IFERROR(IF(INDEX(U$1:U411,MATCH(T412,T$1:T411,0),1)=0,"",INDEX(U$1:U411,MATCH(T412,T$1:T411,0),1)),"")</f>
        <v/>
      </c>
      <c r="V412" s="66"/>
      <c r="W412" s="5" t="str">
        <f>IFERROR(IF(INDEX(W$1:W411,MATCH(V412,V$1:V411,0),1)=0,"",INDEX(W$1:W411,MATCH(V412,V$1:V411,0),1)),"")</f>
        <v/>
      </c>
      <c r="X412" s="2" t="str">
        <f>IFERROR(INDEX('padron cfe'!D:D,MATCH(DATOS!C412,'padron cfe'!A:A,0),1),"")</f>
        <v/>
      </c>
      <c r="Y412" s="4"/>
      <c r="Z412" s="4"/>
      <c r="AA412" s="4"/>
      <c r="AB412" s="4"/>
      <c r="AC412" s="6"/>
      <c r="AD412" s="4"/>
      <c r="AE412" s="4" t="str">
        <f t="shared" si="114"/>
        <v/>
      </c>
      <c r="AF412" s="4"/>
      <c r="AG412" s="4"/>
      <c r="AH412" s="4"/>
      <c r="AI412" s="2" t="str">
        <f>IFERROR(IF(INDEX(AI$1:AI411,MATCH(BT412,BT$1:BT411,0),1)=0,"",INDEX(AI$1:AI411,MATCH(BT412,BT$1:BT411,0),1)),"")</f>
        <v/>
      </c>
      <c r="AJ412" s="2" t="str">
        <f>IFERROR(IF(INDEX(AJ$1:AJ411,MATCH(BT412,BT$1:BT411,0),1)=0,"",INDEX(AJ$1:AJ411,MATCH(BT412,BT$1:BT411,0),1)),"")</f>
        <v/>
      </c>
      <c r="AK412" s="2" t="str">
        <f>IFERROR(IF(INDEX(AK$1:AK411,MATCH(BT412,BT$1:BT411,0),1)=0,"",INDEX(AK$1:AK411,MATCH(BT412,BT$1:BT411,0),1)),"")</f>
        <v/>
      </c>
      <c r="AL412" s="31"/>
      <c r="AM412" s="31"/>
      <c r="AN412" s="2"/>
      <c r="AO412" s="4"/>
      <c r="AP412" s="4"/>
      <c r="AQ412" s="4"/>
      <c r="AR412" s="4"/>
      <c r="AS412" s="4"/>
      <c r="AT412" s="4"/>
      <c r="AU412" s="4"/>
      <c r="AV412" s="4"/>
      <c r="AW412" s="4"/>
      <c r="AY412" s="7"/>
      <c r="AZ412" s="47"/>
      <c r="BA412" s="66"/>
      <c r="BB412" s="66"/>
      <c r="BC412" s="66"/>
      <c r="BD412" s="78"/>
      <c r="BE412" s="66"/>
      <c r="BF412" s="66"/>
      <c r="BG412" s="4"/>
      <c r="BH412" s="69"/>
      <c r="BI412" s="4"/>
      <c r="BJ412" s="4"/>
      <c r="BK412" s="9"/>
      <c r="BL412" s="7"/>
      <c r="BM412" s="7"/>
      <c r="BN412" s="7"/>
      <c r="BO412" s="286"/>
      <c r="BP412" s="22"/>
      <c r="BQ412" s="7" t="str">
        <f t="shared" ca="1" si="102"/>
        <v/>
      </c>
      <c r="BR412" s="75" t="str">
        <f t="shared" si="103"/>
        <v/>
      </c>
      <c r="BS412" s="75" t="str">
        <f t="shared" si="104"/>
        <v/>
      </c>
      <c r="BT412" s="5" t="str">
        <f t="shared" si="105"/>
        <v/>
      </c>
      <c r="BU412" s="79" t="str">
        <f t="shared" si="106"/>
        <v/>
      </c>
      <c r="BV412" s="79" t="str">
        <f t="shared" si="107"/>
        <v/>
      </c>
      <c r="BW412" s="79" t="str">
        <f t="shared" si="108"/>
        <v/>
      </c>
      <c r="CC412" s="4" t="str">
        <f>IF(IFERROR(VLOOKUP(C412,C413:C$1993,1,0),"")="","",COUNTIF(C:C,C412))</f>
        <v/>
      </c>
      <c r="CG412" s="5" t="str">
        <f>IF(B412="","",IF(CC412="",1+(MAX(CG$2:CG411)),""))</f>
        <v/>
      </c>
      <c r="CH412" s="5" t="str">
        <f t="shared" si="109"/>
        <v/>
      </c>
      <c r="CI412" s="5" t="str">
        <f t="shared" si="110"/>
        <v/>
      </c>
      <c r="CJ412" s="14" t="str">
        <f t="shared" si="111"/>
        <v/>
      </c>
      <c r="CK412" s="25"/>
      <c r="CL412" s="15"/>
      <c r="CM412" s="5" t="str">
        <f t="shared" si="115"/>
        <v/>
      </c>
      <c r="CP412" s="5" t="str">
        <f t="shared" si="112"/>
        <v/>
      </c>
      <c r="CQ412" s="5" t="str">
        <f>IF(BT412="","",IFERROR(IF(VLOOKUP(BT412,BT$2:BT411,1,0)=0,"",""),BT412))</f>
        <v/>
      </c>
      <c r="CR412" s="22" t="str">
        <f>IF(CQ412="","",(IFERROR(VLOOKUP(MID(CQ412,1,1),$DI$2:DM$28,3,0),0)+IFERROR(VLOOKUP(MID(CQ412,2,1),DI$2:DM$28,4,0),0)+IFERROR(VLOOKUP(MID(CQ412,3,1),DI$2:DM$28,5,0),0)+(ROW(CQ412)/1000000000000)))</f>
        <v/>
      </c>
      <c r="CT412" s="5">
        <v>411</v>
      </c>
      <c r="CU412" s="5" t="str">
        <f>IFERROR(VLOOKUP(CT412,CP$2:CQ1488,2,0),"")</f>
        <v/>
      </c>
      <c r="DO412" s="5" t="e">
        <f>IF(REPORTE!AH$2="si",IF(C412=VALUE(REPORTE!C$22),IF(SUM(DO413:DO$1993),CONCATENATE(INT(B412),", "),INT(B412)),""),IF(C412=VALUE(REPORTE!C$21),IF(SUM(DO413:DO$1993),CONCATENATE(INT(B412),", "),INT(B412)),""))</f>
        <v>#VALUE!</v>
      </c>
    </row>
    <row r="413" spans="1:119" s="5" customFormat="1" ht="15" customHeight="1" x14ac:dyDescent="0.25">
      <c r="A413" s="4" t="str">
        <f t="shared" ca="1" si="100"/>
        <v/>
      </c>
      <c r="B413" s="6"/>
      <c r="C413" s="8"/>
      <c r="D413" s="1" t="str">
        <f>IFERROR(INDEX('padron cfe'!B:B,MATCH(DATOS!C413,'padron cfe'!A:A,0),1),"")</f>
        <v/>
      </c>
      <c r="E413" s="1"/>
      <c r="F413" s="7"/>
      <c r="G413" s="9" t="s">
        <v>157</v>
      </c>
      <c r="H413" s="5" t="str">
        <f>IF(F413="","",IFERROR(CONCATENATE("PEUA",VLOOKUP(ESTADO,REPORTE!AV$2:AW$33,2,0),DIDTRITO_FORM,CADER_FORM,IFERROR(INDEX(CA:CA,MATCH(DAY(F413),BZ:BZ,0),1),DAY(F413)),IFERROR(INDEX(CA:CA,MATCH(MONTH(F413),BZ:BZ,0),1),MONTH(F413)),YEAR(F413),G413),""))</f>
        <v/>
      </c>
      <c r="I413" s="4"/>
      <c r="J413" s="66"/>
      <c r="K413" s="66"/>
      <c r="L413" s="66"/>
      <c r="M413" s="2" t="str">
        <f>IFERROR(INDEX('padron cfe'!C:C,MATCH(DATOS!C413,'padron cfe'!A:A,0),1),"")</f>
        <v/>
      </c>
      <c r="N413" s="66" t="str">
        <f>IFERROR(IF(BT413="","",IF(INDEX(N$1:N412,MATCH(BT413,BT$1:BT412,0),1)=0,"",INDEX(N$1:N412,MATCH(BT413,BT$1:BT412,0),1))),"")</f>
        <v/>
      </c>
      <c r="O413" s="66" t="str">
        <f>IFERROR(IF(BT413="","",IF(INDEX(O$1:O412,MATCH(BT413,BT$1:BT412,0),1)=0,"",INDEX(O$1:O412,MATCH(BT413,BT$1:BT412,0),1))),"")</f>
        <v/>
      </c>
      <c r="P413" s="4"/>
      <c r="Q413" s="2"/>
      <c r="R413" s="66"/>
      <c r="T413" s="66"/>
      <c r="U413" s="5" t="str">
        <f>IFERROR(IF(INDEX(U$1:U412,MATCH(T413,T$1:T412,0),1)=0,"",INDEX(U$1:U412,MATCH(T413,T$1:T412,0),1)),"")</f>
        <v/>
      </c>
      <c r="V413" s="66"/>
      <c r="W413" s="5" t="str">
        <f>IFERROR(IF(INDEX(W$1:W412,MATCH(V413,V$1:V412,0),1)=0,"",INDEX(W$1:W412,MATCH(V413,V$1:V412,0),1)),"")</f>
        <v/>
      </c>
      <c r="X413" s="2" t="str">
        <f>IFERROR(INDEX('padron cfe'!D:D,MATCH(DATOS!C413,'padron cfe'!A:A,0),1),"")</f>
        <v/>
      </c>
      <c r="Y413" s="4"/>
      <c r="Z413" s="4"/>
      <c r="AA413" s="4"/>
      <c r="AB413" s="4"/>
      <c r="AC413" s="6"/>
      <c r="AD413" s="4"/>
      <c r="AE413" s="4" t="str">
        <f t="shared" si="114"/>
        <v/>
      </c>
      <c r="AF413" s="4"/>
      <c r="AG413" s="4"/>
      <c r="AH413" s="4"/>
      <c r="AI413" s="2" t="str">
        <f>IFERROR(IF(INDEX(AI$1:AI412,MATCH(BT413,BT$1:BT412,0),1)=0,"",INDEX(AI$1:AI412,MATCH(BT413,BT$1:BT412,0),1)),"")</f>
        <v/>
      </c>
      <c r="AJ413" s="2" t="str">
        <f>IFERROR(IF(INDEX(AJ$1:AJ412,MATCH(BT413,BT$1:BT412,0),1)=0,"",INDEX(AJ$1:AJ412,MATCH(BT413,BT$1:BT412,0),1)),"")</f>
        <v/>
      </c>
      <c r="AK413" s="2" t="str">
        <f>IFERROR(IF(INDEX(AK$1:AK412,MATCH(BT413,BT$1:BT412,0),1)=0,"",INDEX(AK$1:AK412,MATCH(BT413,BT$1:BT412,0),1)),"")</f>
        <v/>
      </c>
      <c r="AL413" s="31"/>
      <c r="AM413" s="31"/>
      <c r="AN413" s="2"/>
      <c r="AO413" s="4"/>
      <c r="AP413" s="4"/>
      <c r="AQ413" s="4"/>
      <c r="AR413" s="4"/>
      <c r="AS413" s="4"/>
      <c r="AT413" s="4"/>
      <c r="AU413" s="4"/>
      <c r="AV413" s="4"/>
      <c r="AW413" s="4"/>
      <c r="AY413" s="7"/>
      <c r="AZ413" s="47"/>
      <c r="BA413" s="66"/>
      <c r="BB413" s="66"/>
      <c r="BC413" s="66"/>
      <c r="BD413" s="78"/>
      <c r="BE413" s="66"/>
      <c r="BF413" s="66"/>
      <c r="BG413" s="4"/>
      <c r="BH413" s="69"/>
      <c r="BI413" s="4"/>
      <c r="BJ413" s="4"/>
      <c r="BK413" s="9"/>
      <c r="BL413" s="7"/>
      <c r="BM413" s="7"/>
      <c r="BN413" s="7"/>
      <c r="BO413" s="286"/>
      <c r="BP413" s="22"/>
      <c r="BQ413" s="7" t="str">
        <f t="shared" ca="1" si="102"/>
        <v/>
      </c>
      <c r="BR413" s="75" t="str">
        <f t="shared" si="103"/>
        <v/>
      </c>
      <c r="BS413" s="75" t="str">
        <f t="shared" si="104"/>
        <v/>
      </c>
      <c r="BT413" s="5" t="str">
        <f t="shared" si="105"/>
        <v/>
      </c>
      <c r="BU413" s="79" t="str">
        <f t="shared" si="106"/>
        <v/>
      </c>
      <c r="BV413" s="79" t="str">
        <f t="shared" si="107"/>
        <v/>
      </c>
      <c r="BW413" s="79" t="str">
        <f t="shared" si="108"/>
        <v/>
      </c>
      <c r="CC413" s="4" t="str">
        <f>IF(IFERROR(VLOOKUP(C413,C414:C$1993,1,0),"")="","",COUNTIF(C:C,C413))</f>
        <v/>
      </c>
      <c r="CG413" s="5" t="str">
        <f>IF(B413="","",IF(CC413="",1+(MAX(CG$2:CG412)),""))</f>
        <v/>
      </c>
      <c r="CH413" s="5" t="str">
        <f t="shared" si="109"/>
        <v/>
      </c>
      <c r="CI413" s="5" t="str">
        <f t="shared" si="110"/>
        <v/>
      </c>
      <c r="CJ413" s="14" t="str">
        <f t="shared" si="111"/>
        <v/>
      </c>
      <c r="CK413" s="25"/>
      <c r="CL413" s="15"/>
      <c r="CM413" s="5" t="str">
        <f t="shared" si="115"/>
        <v/>
      </c>
      <c r="CP413" s="5" t="str">
        <f t="shared" si="112"/>
        <v/>
      </c>
      <c r="CQ413" s="5" t="str">
        <f>IF(BT413="","",IFERROR(IF(VLOOKUP(BT413,BT$2:BT412,1,0)=0,"",""),BT413))</f>
        <v/>
      </c>
      <c r="CR413" s="22" t="str">
        <f>IF(CQ413="","",(IFERROR(VLOOKUP(MID(CQ413,1,1),$DI$2:DM$28,3,0),0)+IFERROR(VLOOKUP(MID(CQ413,2,1),DI$2:DM$28,4,0),0)+IFERROR(VLOOKUP(MID(CQ413,3,1),DI$2:DM$28,5,0),0)+(ROW(CQ413)/1000000000000)))</f>
        <v/>
      </c>
      <c r="CT413" s="5">
        <v>412</v>
      </c>
      <c r="CU413" s="5" t="str">
        <f>IFERROR(VLOOKUP(CT413,CP$2:CQ1489,2,0),"")</f>
        <v/>
      </c>
      <c r="DO413" s="5" t="e">
        <f>IF(REPORTE!AH$2="si",IF(C413=VALUE(REPORTE!C$22),IF(SUM(DO414:DO$1993),CONCATENATE(INT(B413),", "),INT(B413)),""),IF(C413=VALUE(REPORTE!C$21),IF(SUM(DO414:DO$1993),CONCATENATE(INT(B413),", "),INT(B413)),""))</f>
        <v>#VALUE!</v>
      </c>
    </row>
    <row r="414" spans="1:119" s="5" customFormat="1" ht="15" customHeight="1" x14ac:dyDescent="0.25">
      <c r="A414" s="4" t="str">
        <f t="shared" ca="1" si="100"/>
        <v/>
      </c>
      <c r="B414" s="6"/>
      <c r="C414" s="8"/>
      <c r="D414" s="1" t="str">
        <f>IFERROR(INDEX('padron cfe'!B:B,MATCH(DATOS!C414,'padron cfe'!A:A,0),1),"")</f>
        <v/>
      </c>
      <c r="E414" s="1"/>
      <c r="F414" s="7"/>
      <c r="G414" s="9" t="s">
        <v>157</v>
      </c>
      <c r="H414" s="5" t="str">
        <f>IF(F414="","",IFERROR(CONCATENATE("PEUA",VLOOKUP(ESTADO,REPORTE!AV$2:AW$33,2,0),DIDTRITO_FORM,CADER_FORM,IFERROR(INDEX(CA:CA,MATCH(DAY(F414),BZ:BZ,0),1),DAY(F414)),IFERROR(INDEX(CA:CA,MATCH(MONTH(F414),BZ:BZ,0),1),MONTH(F414)),YEAR(F414),G414),""))</f>
        <v/>
      </c>
      <c r="I414" s="4"/>
      <c r="J414" s="66"/>
      <c r="K414" s="66"/>
      <c r="L414" s="66"/>
      <c r="M414" s="2" t="str">
        <f>IFERROR(INDEX('padron cfe'!C:C,MATCH(DATOS!C414,'padron cfe'!A:A,0),1),"")</f>
        <v/>
      </c>
      <c r="N414" s="66" t="str">
        <f>IFERROR(IF(BT414="","",IF(INDEX(N$1:N413,MATCH(BT414,BT$1:BT413,0),1)=0,"",INDEX(N$1:N413,MATCH(BT414,BT$1:BT413,0),1))),"")</f>
        <v/>
      </c>
      <c r="O414" s="66" t="str">
        <f>IFERROR(IF(BT414="","",IF(INDEX(O$1:O413,MATCH(BT414,BT$1:BT413,0),1)=0,"",INDEX(O$1:O413,MATCH(BT414,BT$1:BT413,0),1))),"")</f>
        <v/>
      </c>
      <c r="P414" s="4"/>
      <c r="Q414" s="2"/>
      <c r="R414" s="66"/>
      <c r="T414" s="66"/>
      <c r="U414" s="5" t="str">
        <f>IFERROR(IF(INDEX(U$1:U413,MATCH(T414,T$1:T413,0),1)=0,"",INDEX(U$1:U413,MATCH(T414,T$1:T413,0),1)),"")</f>
        <v/>
      </c>
      <c r="V414" s="66"/>
      <c r="W414" s="5" t="str">
        <f>IFERROR(IF(INDEX(W$1:W413,MATCH(V414,V$1:V413,0),1)=0,"",INDEX(W$1:W413,MATCH(V414,V$1:V413,0),1)),"")</f>
        <v/>
      </c>
      <c r="X414" s="2" t="str">
        <f>IFERROR(INDEX('padron cfe'!D:D,MATCH(DATOS!C414,'padron cfe'!A:A,0),1),"")</f>
        <v/>
      </c>
      <c r="Y414" s="4"/>
      <c r="Z414" s="4"/>
      <c r="AA414" s="4"/>
      <c r="AB414" s="4"/>
      <c r="AC414" s="6"/>
      <c r="AD414" s="4"/>
      <c r="AE414" s="4" t="str">
        <f t="shared" si="114"/>
        <v/>
      </c>
      <c r="AF414" s="4"/>
      <c r="AG414" s="4"/>
      <c r="AH414" s="4"/>
      <c r="AI414" s="2" t="str">
        <f>IFERROR(IF(INDEX(AI$1:AI413,MATCH(BT414,BT$1:BT413,0),1)=0,"",INDEX(AI$1:AI413,MATCH(BT414,BT$1:BT413,0),1)),"")</f>
        <v/>
      </c>
      <c r="AJ414" s="2" t="str">
        <f>IFERROR(IF(INDEX(AJ$1:AJ413,MATCH(BT414,BT$1:BT413,0),1)=0,"",INDEX(AJ$1:AJ413,MATCH(BT414,BT$1:BT413,0),1)),"")</f>
        <v/>
      </c>
      <c r="AK414" s="2" t="str">
        <f>IFERROR(IF(INDEX(AK$1:AK413,MATCH(BT414,BT$1:BT413,0),1)=0,"",INDEX(AK$1:AK413,MATCH(BT414,BT$1:BT413,0),1)),"")</f>
        <v/>
      </c>
      <c r="AL414" s="31"/>
      <c r="AM414" s="31"/>
      <c r="AN414" s="2"/>
      <c r="AO414" s="4"/>
      <c r="AP414" s="4"/>
      <c r="AQ414" s="4"/>
      <c r="AR414" s="4"/>
      <c r="AS414" s="4"/>
      <c r="AT414" s="4"/>
      <c r="AU414" s="4"/>
      <c r="AV414" s="4"/>
      <c r="AW414" s="4"/>
      <c r="AY414" s="7"/>
      <c r="AZ414" s="47"/>
      <c r="BA414" s="66"/>
      <c r="BB414" s="66"/>
      <c r="BC414" s="66"/>
      <c r="BD414" s="78"/>
      <c r="BE414" s="66"/>
      <c r="BF414" s="66"/>
      <c r="BG414" s="4"/>
      <c r="BH414" s="69"/>
      <c r="BI414" s="4"/>
      <c r="BJ414" s="4"/>
      <c r="BK414" s="9"/>
      <c r="BL414" s="7"/>
      <c r="BM414" s="7"/>
      <c r="BN414" s="7"/>
      <c r="BO414" s="286"/>
      <c r="BP414" s="22"/>
      <c r="BQ414" s="7" t="str">
        <f t="shared" ca="1" si="102"/>
        <v/>
      </c>
      <c r="BR414" s="75" t="str">
        <f t="shared" si="103"/>
        <v/>
      </c>
      <c r="BS414" s="75" t="str">
        <f t="shared" si="104"/>
        <v/>
      </c>
      <c r="BT414" s="5" t="str">
        <f t="shared" si="105"/>
        <v/>
      </c>
      <c r="BU414" s="79" t="str">
        <f t="shared" si="106"/>
        <v/>
      </c>
      <c r="BV414" s="79" t="str">
        <f t="shared" si="107"/>
        <v/>
      </c>
      <c r="BW414" s="79" t="str">
        <f t="shared" si="108"/>
        <v/>
      </c>
      <c r="CC414" s="4" t="str">
        <f>IF(IFERROR(VLOOKUP(C414,C415:C$1993,1,0),"")="","",COUNTIF(C:C,C414))</f>
        <v/>
      </c>
      <c r="CG414" s="5" t="str">
        <f>IF(B414="","",IF(CC414="",1+(MAX(CG$2:CG413)),""))</f>
        <v/>
      </c>
      <c r="CH414" s="5" t="str">
        <f t="shared" si="109"/>
        <v/>
      </c>
      <c r="CI414" s="5" t="str">
        <f t="shared" si="110"/>
        <v/>
      </c>
      <c r="CJ414" s="14" t="str">
        <f t="shared" si="111"/>
        <v/>
      </c>
      <c r="CK414" s="25"/>
      <c r="CL414" s="15"/>
      <c r="CM414" s="5" t="str">
        <f t="shared" si="115"/>
        <v/>
      </c>
      <c r="CP414" s="5" t="str">
        <f t="shared" si="112"/>
        <v/>
      </c>
      <c r="CQ414" s="5" t="str">
        <f>IF(BT414="","",IFERROR(IF(VLOOKUP(BT414,BT$2:BT413,1,0)=0,"",""),BT414))</f>
        <v/>
      </c>
      <c r="CR414" s="22" t="str">
        <f>IF(CQ414="","",(IFERROR(VLOOKUP(MID(CQ414,1,1),$DI$2:DM$28,3,0),0)+IFERROR(VLOOKUP(MID(CQ414,2,1),DI$2:DM$28,4,0),0)+IFERROR(VLOOKUP(MID(CQ414,3,1),DI$2:DM$28,5,0),0)+(ROW(CQ414)/1000000000000)))</f>
        <v/>
      </c>
      <c r="CT414" s="5">
        <v>413</v>
      </c>
      <c r="CU414" s="5" t="str">
        <f>IFERROR(VLOOKUP(CT414,CP$2:CQ1490,2,0),"")</f>
        <v/>
      </c>
      <c r="DO414" s="5" t="e">
        <f>IF(REPORTE!AH$2="si",IF(C414=VALUE(REPORTE!C$22),IF(SUM(DO415:DO$1993),CONCATENATE(INT(B414),", "),INT(B414)),""),IF(C414=VALUE(REPORTE!C$21),IF(SUM(DO415:DO$1993),CONCATENATE(INT(B414),", "),INT(B414)),""))</f>
        <v>#VALUE!</v>
      </c>
    </row>
    <row r="415" spans="1:119" s="5" customFormat="1" ht="15" customHeight="1" x14ac:dyDescent="0.25">
      <c r="A415" s="4" t="str">
        <f t="shared" ca="1" si="100"/>
        <v/>
      </c>
      <c r="B415" s="6"/>
      <c r="C415" s="8"/>
      <c r="D415" s="1" t="str">
        <f>IFERROR(INDEX('padron cfe'!B:B,MATCH(DATOS!C415,'padron cfe'!A:A,0),1),"")</f>
        <v/>
      </c>
      <c r="E415" s="1"/>
      <c r="F415" s="7"/>
      <c r="G415" s="9" t="s">
        <v>157</v>
      </c>
      <c r="H415" s="5" t="str">
        <f>IF(F415="","",IFERROR(CONCATENATE("PEUA",VLOOKUP(ESTADO,REPORTE!AV$2:AW$33,2,0),DIDTRITO_FORM,CADER_FORM,IFERROR(INDEX(CA:CA,MATCH(DAY(F415),BZ:BZ,0),1),DAY(F415)),IFERROR(INDEX(CA:CA,MATCH(MONTH(F415),BZ:BZ,0),1),MONTH(F415)),YEAR(F415),G415),""))</f>
        <v/>
      </c>
      <c r="I415" s="4"/>
      <c r="J415" s="66"/>
      <c r="K415" s="66"/>
      <c r="L415" s="66"/>
      <c r="M415" s="2" t="str">
        <f>IFERROR(INDEX('padron cfe'!C:C,MATCH(DATOS!C415,'padron cfe'!A:A,0),1),"")</f>
        <v/>
      </c>
      <c r="N415" s="66" t="str">
        <f>IFERROR(IF(BT415="","",IF(INDEX(N$1:N414,MATCH(BT415,BT$1:BT414,0),1)=0,"",INDEX(N$1:N414,MATCH(BT415,BT$1:BT414,0),1))),"")</f>
        <v/>
      </c>
      <c r="O415" s="66" t="str">
        <f>IFERROR(IF(BT415="","",IF(INDEX(O$1:O414,MATCH(BT415,BT$1:BT414,0),1)=0,"",INDEX(O$1:O414,MATCH(BT415,BT$1:BT414,0),1))),"")</f>
        <v/>
      </c>
      <c r="P415" s="4"/>
      <c r="Q415" s="2"/>
      <c r="R415" s="66"/>
      <c r="T415" s="66"/>
      <c r="U415" s="5" t="str">
        <f>IFERROR(IF(INDEX(U$1:U414,MATCH(T415,T$1:T414,0),1)=0,"",INDEX(U$1:U414,MATCH(T415,T$1:T414,0),1)),"")</f>
        <v/>
      </c>
      <c r="V415" s="66"/>
      <c r="W415" s="5" t="str">
        <f>IFERROR(IF(INDEX(W$1:W414,MATCH(V415,V$1:V414,0),1)=0,"",INDEX(W$1:W414,MATCH(V415,V$1:V414,0),1)),"")</f>
        <v/>
      </c>
      <c r="X415" s="2" t="str">
        <f>IFERROR(INDEX('padron cfe'!D:D,MATCH(DATOS!C415,'padron cfe'!A:A,0),1),"")</f>
        <v/>
      </c>
      <c r="Y415" s="4"/>
      <c r="Z415" s="4"/>
      <c r="AA415" s="4"/>
      <c r="AB415" s="4"/>
      <c r="AC415" s="6"/>
      <c r="AD415" s="4"/>
      <c r="AE415" s="4" t="str">
        <f t="shared" si="114"/>
        <v/>
      </c>
      <c r="AF415" s="4"/>
      <c r="AG415" s="4"/>
      <c r="AH415" s="4"/>
      <c r="AI415" s="2" t="str">
        <f>IFERROR(IF(INDEX(AI$1:AI414,MATCH(BT415,BT$1:BT414,0),1)=0,"",INDEX(AI$1:AI414,MATCH(BT415,BT$1:BT414,0),1)),"")</f>
        <v/>
      </c>
      <c r="AJ415" s="2" t="str">
        <f>IFERROR(IF(INDEX(AJ$1:AJ414,MATCH(BT415,BT$1:BT414,0),1)=0,"",INDEX(AJ$1:AJ414,MATCH(BT415,BT$1:BT414,0),1)),"")</f>
        <v/>
      </c>
      <c r="AK415" s="2" t="str">
        <f>IFERROR(IF(INDEX(AK$1:AK414,MATCH(BT415,BT$1:BT414,0),1)=0,"",INDEX(AK$1:AK414,MATCH(BT415,BT$1:BT414,0),1)),"")</f>
        <v/>
      </c>
      <c r="AL415" s="31"/>
      <c r="AM415" s="31"/>
      <c r="AN415" s="2"/>
      <c r="AO415" s="4"/>
      <c r="AP415" s="4"/>
      <c r="AQ415" s="4"/>
      <c r="AR415" s="4"/>
      <c r="AS415" s="4"/>
      <c r="AT415" s="4"/>
      <c r="AU415" s="4"/>
      <c r="AV415" s="4"/>
      <c r="AW415" s="4"/>
      <c r="AY415" s="7"/>
      <c r="AZ415" s="47"/>
      <c r="BA415" s="66"/>
      <c r="BB415" s="66"/>
      <c r="BC415" s="66"/>
      <c r="BD415" s="78"/>
      <c r="BE415" s="66"/>
      <c r="BF415" s="66"/>
      <c r="BG415" s="4"/>
      <c r="BH415" s="69"/>
      <c r="BI415" s="4"/>
      <c r="BJ415" s="4"/>
      <c r="BK415" s="9"/>
      <c r="BL415" s="7"/>
      <c r="BM415" s="7"/>
      <c r="BN415" s="7"/>
      <c r="BO415" s="286"/>
      <c r="BP415" s="22"/>
      <c r="BQ415" s="7" t="str">
        <f t="shared" ca="1" si="102"/>
        <v/>
      </c>
      <c r="BR415" s="75" t="str">
        <f t="shared" si="103"/>
        <v/>
      </c>
      <c r="BS415" s="75" t="str">
        <f t="shared" si="104"/>
        <v/>
      </c>
      <c r="BT415" s="5" t="str">
        <f t="shared" si="105"/>
        <v/>
      </c>
      <c r="BU415" s="79" t="str">
        <f t="shared" si="106"/>
        <v/>
      </c>
      <c r="BV415" s="79" t="str">
        <f t="shared" si="107"/>
        <v/>
      </c>
      <c r="BW415" s="79" t="str">
        <f t="shared" si="108"/>
        <v/>
      </c>
      <c r="CC415" s="4" t="str">
        <f>IF(IFERROR(VLOOKUP(C415,C416:C$1993,1,0),"")="","",COUNTIF(C:C,C415))</f>
        <v/>
      </c>
      <c r="CG415" s="5" t="str">
        <f>IF(B415="","",IF(CC415="",1+(MAX(CG$2:CG414)),""))</f>
        <v/>
      </c>
      <c r="CH415" s="5" t="str">
        <f t="shared" si="109"/>
        <v/>
      </c>
      <c r="CI415" s="5" t="str">
        <f t="shared" si="110"/>
        <v/>
      </c>
      <c r="CJ415" s="14" t="str">
        <f t="shared" si="111"/>
        <v/>
      </c>
      <c r="CK415" s="25"/>
      <c r="CL415" s="15"/>
      <c r="CM415" s="5" t="str">
        <f t="shared" si="115"/>
        <v/>
      </c>
      <c r="CP415" s="5" t="str">
        <f t="shared" si="112"/>
        <v/>
      </c>
      <c r="CQ415" s="5" t="str">
        <f>IF(BT415="","",IFERROR(IF(VLOOKUP(BT415,BT$2:BT414,1,0)=0,"",""),BT415))</f>
        <v/>
      </c>
      <c r="CR415" s="22" t="str">
        <f>IF(CQ415="","",(IFERROR(VLOOKUP(MID(CQ415,1,1),$DI$2:DM$28,3,0),0)+IFERROR(VLOOKUP(MID(CQ415,2,1),DI$2:DM$28,4,0),0)+IFERROR(VLOOKUP(MID(CQ415,3,1),DI$2:DM$28,5,0),0)+(ROW(CQ415)/1000000000000)))</f>
        <v/>
      </c>
      <c r="CT415" s="5">
        <v>414</v>
      </c>
      <c r="CU415" s="5" t="str">
        <f>IFERROR(VLOOKUP(CT415,CP$2:CQ1491,2,0),"")</f>
        <v/>
      </c>
      <c r="DO415" s="5" t="e">
        <f>IF(REPORTE!AH$2="si",IF(C415=VALUE(REPORTE!C$22),IF(SUM(DO416:DO$1993),CONCATENATE(INT(B415),", "),INT(B415)),""),IF(C415=VALUE(REPORTE!C$21),IF(SUM(DO416:DO$1993),CONCATENATE(INT(B415),", "),INT(B415)),""))</f>
        <v>#VALUE!</v>
      </c>
    </row>
    <row r="416" spans="1:119" s="5" customFormat="1" ht="15" customHeight="1" x14ac:dyDescent="0.25">
      <c r="A416" s="4" t="str">
        <f t="shared" ca="1" si="100"/>
        <v/>
      </c>
      <c r="B416" s="6"/>
      <c r="C416" s="8"/>
      <c r="D416" s="1" t="str">
        <f>IFERROR(INDEX('padron cfe'!B:B,MATCH(DATOS!C416,'padron cfe'!A:A,0),1),"")</f>
        <v/>
      </c>
      <c r="E416" s="1"/>
      <c r="F416" s="7"/>
      <c r="G416" s="9" t="s">
        <v>157</v>
      </c>
      <c r="H416" s="5" t="str">
        <f>IF(F416="","",IFERROR(CONCATENATE("PEUA",VLOOKUP(ESTADO,REPORTE!AV$2:AW$33,2,0),DIDTRITO_FORM,CADER_FORM,IFERROR(INDEX(CA:CA,MATCH(DAY(F416),BZ:BZ,0),1),DAY(F416)),IFERROR(INDEX(CA:CA,MATCH(MONTH(F416),BZ:BZ,0),1),MONTH(F416)),YEAR(F416),G416),""))</f>
        <v/>
      </c>
      <c r="I416" s="4"/>
      <c r="J416" s="66"/>
      <c r="K416" s="66"/>
      <c r="L416" s="66"/>
      <c r="M416" s="2" t="str">
        <f>IFERROR(INDEX('padron cfe'!C:C,MATCH(DATOS!C416,'padron cfe'!A:A,0),1),"")</f>
        <v/>
      </c>
      <c r="N416" s="66" t="str">
        <f>IFERROR(IF(BT416="","",IF(INDEX(N$1:N415,MATCH(BT416,BT$1:BT415,0),1)=0,"",INDEX(N$1:N415,MATCH(BT416,BT$1:BT415,0),1))),"")</f>
        <v/>
      </c>
      <c r="O416" s="66" t="str">
        <f>IFERROR(IF(BT416="","",IF(INDEX(O$1:O415,MATCH(BT416,BT$1:BT415,0),1)=0,"",INDEX(O$1:O415,MATCH(BT416,BT$1:BT415,0),1))),"")</f>
        <v/>
      </c>
      <c r="P416" s="4"/>
      <c r="Q416" s="2"/>
      <c r="R416" s="66"/>
      <c r="T416" s="66"/>
      <c r="U416" s="5" t="str">
        <f>IFERROR(IF(INDEX(U$1:U415,MATCH(T416,T$1:T415,0),1)=0,"",INDEX(U$1:U415,MATCH(T416,T$1:T415,0),1)),"")</f>
        <v/>
      </c>
      <c r="V416" s="66"/>
      <c r="W416" s="5" t="str">
        <f>IFERROR(IF(INDEX(W$1:W415,MATCH(V416,V$1:V415,0),1)=0,"",INDEX(W$1:W415,MATCH(V416,V$1:V415,0),1)),"")</f>
        <v/>
      </c>
      <c r="X416" s="2" t="str">
        <f>IFERROR(INDEX('padron cfe'!D:D,MATCH(DATOS!C416,'padron cfe'!A:A,0),1),"")</f>
        <v/>
      </c>
      <c r="Y416" s="4"/>
      <c r="Z416" s="4"/>
      <c r="AA416" s="4"/>
      <c r="AB416" s="4"/>
      <c r="AC416" s="6"/>
      <c r="AD416" s="4"/>
      <c r="AE416" s="4" t="str">
        <f t="shared" si="114"/>
        <v/>
      </c>
      <c r="AF416" s="4"/>
      <c r="AG416" s="4"/>
      <c r="AH416" s="4"/>
      <c r="AI416" s="2" t="str">
        <f>IFERROR(IF(INDEX(AI$1:AI415,MATCH(BT416,BT$1:BT415,0),1)=0,"",INDEX(AI$1:AI415,MATCH(BT416,BT$1:BT415,0),1)),"")</f>
        <v/>
      </c>
      <c r="AJ416" s="2" t="str">
        <f>IFERROR(IF(INDEX(AJ$1:AJ415,MATCH(BT416,BT$1:BT415,0),1)=0,"",INDEX(AJ$1:AJ415,MATCH(BT416,BT$1:BT415,0),1)),"")</f>
        <v/>
      </c>
      <c r="AK416" s="2" t="str">
        <f>IFERROR(IF(INDEX(AK$1:AK415,MATCH(BT416,BT$1:BT415,0),1)=0,"",INDEX(AK$1:AK415,MATCH(BT416,BT$1:BT415,0),1)),"")</f>
        <v/>
      </c>
      <c r="AL416" s="31"/>
      <c r="AM416" s="31"/>
      <c r="AN416" s="2"/>
      <c r="AO416" s="4"/>
      <c r="AP416" s="4"/>
      <c r="AQ416" s="4"/>
      <c r="AR416" s="4"/>
      <c r="AS416" s="4"/>
      <c r="AT416" s="4"/>
      <c r="AU416" s="4"/>
      <c r="AV416" s="4"/>
      <c r="AW416" s="4"/>
      <c r="AY416" s="7"/>
      <c r="AZ416" s="47"/>
      <c r="BA416" s="66"/>
      <c r="BB416" s="66"/>
      <c r="BC416" s="66"/>
      <c r="BD416" s="78"/>
      <c r="BE416" s="66"/>
      <c r="BF416" s="66"/>
      <c r="BG416" s="4"/>
      <c r="BH416" s="69"/>
      <c r="BI416" s="4"/>
      <c r="BJ416" s="4"/>
      <c r="BK416" s="9"/>
      <c r="BL416" s="7"/>
      <c r="BM416" s="7"/>
      <c r="BN416" s="7"/>
      <c r="BO416" s="286"/>
      <c r="BP416" s="22"/>
      <c r="BQ416" s="7" t="str">
        <f t="shared" ca="1" si="102"/>
        <v/>
      </c>
      <c r="BR416" s="75" t="str">
        <f t="shared" si="103"/>
        <v/>
      </c>
      <c r="BS416" s="75" t="str">
        <f t="shared" si="104"/>
        <v/>
      </c>
      <c r="BT416" s="5" t="str">
        <f t="shared" si="105"/>
        <v/>
      </c>
      <c r="BU416" s="79" t="str">
        <f t="shared" si="106"/>
        <v/>
      </c>
      <c r="BV416" s="79" t="str">
        <f t="shared" si="107"/>
        <v/>
      </c>
      <c r="BW416" s="79" t="str">
        <f t="shared" si="108"/>
        <v/>
      </c>
      <c r="CC416" s="4" t="str">
        <f>IF(IFERROR(VLOOKUP(C416,C417:C$1993,1,0),"")="","",COUNTIF(C:C,C416))</f>
        <v/>
      </c>
      <c r="CG416" s="5" t="str">
        <f>IF(B416="","",IF(CC416="",1+(MAX(CG$2:CG415)),""))</f>
        <v/>
      </c>
      <c r="CH416" s="5" t="str">
        <f t="shared" si="109"/>
        <v/>
      </c>
      <c r="CI416" s="5" t="str">
        <f t="shared" si="110"/>
        <v/>
      </c>
      <c r="CJ416" s="14" t="str">
        <f t="shared" si="111"/>
        <v/>
      </c>
      <c r="CK416" s="25"/>
      <c r="CL416" s="15"/>
      <c r="CM416" s="5" t="str">
        <f t="shared" si="115"/>
        <v/>
      </c>
      <c r="CP416" s="5" t="str">
        <f t="shared" si="112"/>
        <v/>
      </c>
      <c r="CQ416" s="5" t="str">
        <f>IF(BT416="","",IFERROR(IF(VLOOKUP(BT416,BT$2:BT415,1,0)=0,"",""),BT416))</f>
        <v/>
      </c>
      <c r="CR416" s="22" t="str">
        <f>IF(CQ416="","",(IFERROR(VLOOKUP(MID(CQ416,1,1),$DI$2:DM$28,3,0),0)+IFERROR(VLOOKUP(MID(CQ416,2,1),DI$2:DM$28,4,0),0)+IFERROR(VLOOKUP(MID(CQ416,3,1),DI$2:DM$28,5,0),0)+(ROW(CQ416)/1000000000000)))</f>
        <v/>
      </c>
      <c r="CT416" s="5">
        <v>415</v>
      </c>
      <c r="CU416" s="5" t="str">
        <f>IFERROR(VLOOKUP(CT416,CP$2:CQ1492,2,0),"")</f>
        <v/>
      </c>
      <c r="DO416" s="5" t="e">
        <f>IF(REPORTE!AH$2="si",IF(C416=VALUE(REPORTE!C$22),IF(SUM(DO417:DO$1993),CONCATENATE(INT(B416),", "),INT(B416)),""),IF(C416=VALUE(REPORTE!C$21),IF(SUM(DO417:DO$1993),CONCATENATE(INT(B416),", "),INT(B416)),""))</f>
        <v>#VALUE!</v>
      </c>
    </row>
    <row r="417" spans="1:120" s="5" customFormat="1" ht="15" customHeight="1" x14ac:dyDescent="0.25">
      <c r="A417" s="4" t="str">
        <f t="shared" ca="1" si="100"/>
        <v/>
      </c>
      <c r="B417" s="6"/>
      <c r="C417" s="8"/>
      <c r="D417" s="1" t="str">
        <f>IFERROR(INDEX('padron cfe'!B:B,MATCH(DATOS!C417,'padron cfe'!A:A,0),1),"")</f>
        <v/>
      </c>
      <c r="E417" s="1"/>
      <c r="F417" s="7"/>
      <c r="G417" s="9" t="s">
        <v>157</v>
      </c>
      <c r="H417" s="5" t="str">
        <f>IF(F417="","",IFERROR(CONCATENATE("PEUA",VLOOKUP(ESTADO,REPORTE!AV$2:AW$33,2,0),DIDTRITO_FORM,CADER_FORM,IFERROR(INDEX(CA:CA,MATCH(DAY(F417),BZ:BZ,0),1),DAY(F417)),IFERROR(INDEX(CA:CA,MATCH(MONTH(F417),BZ:BZ,0),1),MONTH(F417)),YEAR(F417),G417),""))</f>
        <v/>
      </c>
      <c r="I417" s="4"/>
      <c r="J417" s="66"/>
      <c r="K417" s="66"/>
      <c r="L417" s="66"/>
      <c r="M417" s="2" t="str">
        <f>IFERROR(INDEX('padron cfe'!C:C,MATCH(DATOS!C417,'padron cfe'!A:A,0),1),"")</f>
        <v/>
      </c>
      <c r="N417" s="66" t="str">
        <f>IFERROR(IF(BT417="","",IF(INDEX(N$1:N416,MATCH(BT417,BT$1:BT416,0),1)=0,"",INDEX(N$1:N416,MATCH(BT417,BT$1:BT416,0),1))),"")</f>
        <v/>
      </c>
      <c r="O417" s="66" t="str">
        <f>IFERROR(IF(BT417="","",IF(INDEX(O$1:O416,MATCH(BT417,BT$1:BT416,0),1)=0,"",INDEX(O$1:O416,MATCH(BT417,BT$1:BT416,0),1))),"")</f>
        <v/>
      </c>
      <c r="P417" s="4"/>
      <c r="Q417" s="2"/>
      <c r="R417" s="66"/>
      <c r="T417" s="66"/>
      <c r="U417" s="5" t="str">
        <f>IFERROR(IF(INDEX(U$1:U416,MATCH(T417,T$1:T416,0),1)=0,"",INDEX(U$1:U416,MATCH(T417,T$1:T416,0),1)),"")</f>
        <v/>
      </c>
      <c r="V417" s="66"/>
      <c r="W417" s="5" t="str">
        <f>IFERROR(IF(INDEX(W$1:W416,MATCH(V417,V$1:V416,0),1)=0,"",INDEX(W$1:W416,MATCH(V417,V$1:V416,0),1)),"")</f>
        <v/>
      </c>
      <c r="X417" s="2" t="str">
        <f>IFERROR(INDEX('padron cfe'!D:D,MATCH(DATOS!C417,'padron cfe'!A:A,0),1),"")</f>
        <v/>
      </c>
      <c r="Y417" s="4"/>
      <c r="Z417" s="4"/>
      <c r="AA417" s="4"/>
      <c r="AB417" s="4"/>
      <c r="AC417" s="6"/>
      <c r="AD417" s="4"/>
      <c r="AE417" s="4" t="str">
        <f t="shared" si="114"/>
        <v/>
      </c>
      <c r="AF417" s="4"/>
      <c r="AG417" s="4"/>
      <c r="AH417" s="4"/>
      <c r="AI417" s="2" t="str">
        <f>IFERROR(IF(INDEX(AI$1:AI416,MATCH(BT417,BT$1:BT416,0),1)=0,"",INDEX(AI$1:AI416,MATCH(BT417,BT$1:BT416,0),1)),"")</f>
        <v/>
      </c>
      <c r="AJ417" s="2" t="str">
        <f>IFERROR(IF(INDEX(AJ$1:AJ416,MATCH(BT417,BT$1:BT416,0),1)=0,"",INDEX(AJ$1:AJ416,MATCH(BT417,BT$1:BT416,0),1)),"")</f>
        <v/>
      </c>
      <c r="AK417" s="2" t="str">
        <f>IFERROR(IF(INDEX(AK$1:AK416,MATCH(BT417,BT$1:BT416,0),1)=0,"",INDEX(AK$1:AK416,MATCH(BT417,BT$1:BT416,0),1)),"")</f>
        <v/>
      </c>
      <c r="AL417" s="31"/>
      <c r="AM417" s="31"/>
      <c r="AN417" s="2"/>
      <c r="AO417" s="4"/>
      <c r="AP417" s="4"/>
      <c r="AQ417" s="4"/>
      <c r="AR417" s="4"/>
      <c r="AS417" s="4"/>
      <c r="AT417" s="4"/>
      <c r="AU417" s="4"/>
      <c r="AV417" s="4"/>
      <c r="AW417" s="4"/>
      <c r="AY417" s="7"/>
      <c r="AZ417" s="47"/>
      <c r="BA417" s="66"/>
      <c r="BB417" s="66"/>
      <c r="BC417" s="66"/>
      <c r="BD417" s="78"/>
      <c r="BE417" s="66"/>
      <c r="BF417" s="66"/>
      <c r="BG417" s="4"/>
      <c r="BH417" s="69"/>
      <c r="BI417" s="4"/>
      <c r="BJ417" s="4"/>
      <c r="BK417" s="9"/>
      <c r="BL417" s="7"/>
      <c r="BM417" s="7"/>
      <c r="BN417" s="7"/>
      <c r="BO417" s="286"/>
      <c r="BP417" s="22"/>
      <c r="BQ417" s="7" t="str">
        <f t="shared" ca="1" si="102"/>
        <v/>
      </c>
      <c r="BR417" s="75" t="str">
        <f t="shared" si="103"/>
        <v/>
      </c>
      <c r="BS417" s="75" t="str">
        <f t="shared" si="104"/>
        <v/>
      </c>
      <c r="BT417" s="5" t="str">
        <f t="shared" si="105"/>
        <v/>
      </c>
      <c r="BU417" s="79" t="str">
        <f t="shared" si="106"/>
        <v/>
      </c>
      <c r="BV417" s="79" t="str">
        <f t="shared" si="107"/>
        <v/>
      </c>
      <c r="BW417" s="79" t="str">
        <f t="shared" si="108"/>
        <v/>
      </c>
      <c r="CC417" s="4" t="str">
        <f>IF(IFERROR(VLOOKUP(C417,C418:C$1993,1,0),"")="","",COUNTIF(C:C,C417))</f>
        <v/>
      </c>
      <c r="CG417" s="5" t="str">
        <f>IF(B417="","",IF(CC417="",1+(MAX(CG$2:CG416)),""))</f>
        <v/>
      </c>
      <c r="CH417" s="5" t="str">
        <f t="shared" si="109"/>
        <v/>
      </c>
      <c r="CI417" s="5" t="str">
        <f t="shared" si="110"/>
        <v/>
      </c>
      <c r="CJ417" s="14" t="str">
        <f t="shared" si="111"/>
        <v/>
      </c>
      <c r="CK417" s="25"/>
      <c r="CL417" s="15"/>
      <c r="CM417" s="5" t="str">
        <f t="shared" si="115"/>
        <v/>
      </c>
      <c r="CP417" s="5" t="str">
        <f t="shared" si="112"/>
        <v/>
      </c>
      <c r="CQ417" s="5" t="str">
        <f>IF(BT417="","",IFERROR(IF(VLOOKUP(BT417,BT$2:BT416,1,0)=0,"",""),BT417))</f>
        <v/>
      </c>
      <c r="CR417" s="22" t="str">
        <f>IF(CQ417="","",(IFERROR(VLOOKUP(MID(CQ417,1,1),$DI$2:DM$28,3,0),0)+IFERROR(VLOOKUP(MID(CQ417,2,1),DI$2:DM$28,4,0),0)+IFERROR(VLOOKUP(MID(CQ417,3,1),DI$2:DM$28,5,0),0)+(ROW(CQ417)/1000000000000)))</f>
        <v/>
      </c>
      <c r="CT417" s="5">
        <v>416</v>
      </c>
      <c r="CU417" s="5" t="str">
        <f>IFERROR(VLOOKUP(CT417,CP$2:CQ1493,2,0),"")</f>
        <v/>
      </c>
      <c r="DO417" s="5" t="e">
        <f>IF(REPORTE!AH$2="si",IF(C417=VALUE(REPORTE!C$22),IF(SUM(DO418:DO$1993),CONCATENATE(INT(B417),", "),INT(B417)),""),IF(C417=VALUE(REPORTE!C$21),IF(SUM(DO418:DO$1993),CONCATENATE(INT(B417),", "),INT(B417)),""))</f>
        <v>#VALUE!</v>
      </c>
    </row>
    <row r="418" spans="1:120" s="5" customFormat="1" ht="15" customHeight="1" x14ac:dyDescent="0.25">
      <c r="A418" s="4" t="str">
        <f t="shared" ca="1" si="100"/>
        <v/>
      </c>
      <c r="B418" s="6"/>
      <c r="C418" s="8"/>
      <c r="D418" s="1" t="str">
        <f>IFERROR(INDEX('padron cfe'!B:B,MATCH(DATOS!C418,'padron cfe'!A:A,0),1),"")</f>
        <v/>
      </c>
      <c r="E418" s="1"/>
      <c r="F418" s="7"/>
      <c r="G418" s="9" t="s">
        <v>157</v>
      </c>
      <c r="H418" s="5" t="str">
        <f>IF(F418="","",IFERROR(CONCATENATE("PEUA",VLOOKUP(ESTADO,REPORTE!AV$2:AW$33,2,0),DIDTRITO_FORM,CADER_FORM,IFERROR(INDEX(CA:CA,MATCH(DAY(F418),BZ:BZ,0),1),DAY(F418)),IFERROR(INDEX(CA:CA,MATCH(MONTH(F418),BZ:BZ,0),1),MONTH(F418)),YEAR(F418),G418),""))</f>
        <v/>
      </c>
      <c r="I418" s="4"/>
      <c r="J418" s="66"/>
      <c r="K418" s="66"/>
      <c r="L418" s="66"/>
      <c r="M418" s="2" t="str">
        <f>IFERROR(INDEX('padron cfe'!C:C,MATCH(DATOS!C418,'padron cfe'!A:A,0),1),"")</f>
        <v/>
      </c>
      <c r="N418" s="66" t="str">
        <f>IFERROR(IF(BT418="","",IF(INDEX(N$1:N417,MATCH(BT418,BT$1:BT417,0),1)=0,"",INDEX(N$1:N417,MATCH(BT418,BT$1:BT417,0),1))),"")</f>
        <v/>
      </c>
      <c r="O418" s="66" t="str">
        <f>IFERROR(IF(BT418="","",IF(INDEX(O$1:O417,MATCH(BT418,BT$1:BT417,0),1)=0,"",INDEX(O$1:O417,MATCH(BT418,BT$1:BT417,0),1))),"")</f>
        <v/>
      </c>
      <c r="P418" s="4"/>
      <c r="Q418" s="2"/>
      <c r="R418" s="66"/>
      <c r="T418" s="66"/>
      <c r="U418" s="5" t="str">
        <f>IFERROR(IF(INDEX(U$1:U417,MATCH(T418,T$1:T417,0),1)=0,"",INDEX(U$1:U417,MATCH(T418,T$1:T417,0),1)),"")</f>
        <v/>
      </c>
      <c r="V418" s="66"/>
      <c r="W418" s="5" t="str">
        <f>IFERROR(IF(INDEX(W$1:W417,MATCH(V418,V$1:V417,0),1)=0,"",INDEX(W$1:W417,MATCH(V418,V$1:V417,0),1)),"")</f>
        <v/>
      </c>
      <c r="X418" s="2" t="str">
        <f>IFERROR(INDEX('padron cfe'!D:D,MATCH(DATOS!C418,'padron cfe'!A:A,0),1),"")</f>
        <v/>
      </c>
      <c r="Y418" s="4"/>
      <c r="Z418" s="4"/>
      <c r="AA418" s="4"/>
      <c r="AB418" s="4"/>
      <c r="AC418" s="6"/>
      <c r="AD418" s="4"/>
      <c r="AE418" s="4" t="str">
        <f t="shared" si="114"/>
        <v/>
      </c>
      <c r="AF418" s="4"/>
      <c r="AG418" s="4"/>
      <c r="AH418" s="4"/>
      <c r="AI418" s="2" t="str">
        <f>IFERROR(IF(INDEX(AI$1:AI417,MATCH(BT418,BT$1:BT417,0),1)=0,"",INDEX(AI$1:AI417,MATCH(BT418,BT$1:BT417,0),1)),"")</f>
        <v/>
      </c>
      <c r="AJ418" s="2" t="str">
        <f>IFERROR(IF(INDEX(AJ$1:AJ417,MATCH(BT418,BT$1:BT417,0),1)=0,"",INDEX(AJ$1:AJ417,MATCH(BT418,BT$1:BT417,0),1)),"")</f>
        <v/>
      </c>
      <c r="AK418" s="2" t="str">
        <f>IFERROR(IF(INDEX(AK$1:AK417,MATCH(BT418,BT$1:BT417,0),1)=0,"",INDEX(AK$1:AK417,MATCH(BT418,BT$1:BT417,0),1)),"")</f>
        <v/>
      </c>
      <c r="AL418" s="31"/>
      <c r="AM418" s="31"/>
      <c r="AN418" s="2"/>
      <c r="AO418" s="4"/>
      <c r="AP418" s="4"/>
      <c r="AQ418" s="4"/>
      <c r="AR418" s="4"/>
      <c r="AS418" s="4"/>
      <c r="AT418" s="4"/>
      <c r="AU418" s="4"/>
      <c r="AV418" s="4"/>
      <c r="AW418" s="4"/>
      <c r="AY418" s="7"/>
      <c r="AZ418" s="47"/>
      <c r="BA418" s="66"/>
      <c r="BB418" s="66"/>
      <c r="BC418" s="66"/>
      <c r="BD418" s="78"/>
      <c r="BE418" s="66"/>
      <c r="BF418" s="66"/>
      <c r="BG418" s="4"/>
      <c r="BH418" s="69"/>
      <c r="BI418" s="4"/>
      <c r="BJ418" s="4"/>
      <c r="BK418" s="9"/>
      <c r="BL418" s="7"/>
      <c r="BM418" s="7"/>
      <c r="BN418" s="7"/>
      <c r="BO418" s="286"/>
      <c r="BP418" s="22"/>
      <c r="BQ418" s="7" t="str">
        <f t="shared" ca="1" si="102"/>
        <v/>
      </c>
      <c r="BR418" s="75" t="str">
        <f t="shared" si="103"/>
        <v/>
      </c>
      <c r="BS418" s="75" t="str">
        <f t="shared" si="104"/>
        <v/>
      </c>
      <c r="BT418" s="5" t="str">
        <f t="shared" si="105"/>
        <v/>
      </c>
      <c r="BU418" s="79" t="str">
        <f t="shared" si="106"/>
        <v/>
      </c>
      <c r="BV418" s="79" t="str">
        <f t="shared" si="107"/>
        <v/>
      </c>
      <c r="BW418" s="79" t="str">
        <f t="shared" si="108"/>
        <v/>
      </c>
      <c r="CC418" s="4" t="str">
        <f>IF(IFERROR(VLOOKUP(C418,C419:C$1993,1,0),"")="","",COUNTIF(C:C,C418))</f>
        <v/>
      </c>
      <c r="CG418" s="5" t="str">
        <f>IF(B418="","",IF(CC418="",1+(MAX(CG$2:CG417)),""))</f>
        <v/>
      </c>
      <c r="CH418" s="5" t="str">
        <f t="shared" si="109"/>
        <v/>
      </c>
      <c r="CI418" s="5" t="str">
        <f t="shared" si="110"/>
        <v/>
      </c>
      <c r="CJ418" s="14" t="str">
        <f t="shared" si="111"/>
        <v/>
      </c>
      <c r="CK418" s="25"/>
      <c r="CL418" s="15"/>
      <c r="CM418" s="5" t="str">
        <f t="shared" si="115"/>
        <v/>
      </c>
      <c r="CP418" s="5" t="str">
        <f t="shared" si="112"/>
        <v/>
      </c>
      <c r="CQ418" s="5" t="str">
        <f>IF(BT418="","",IFERROR(IF(VLOOKUP(BT418,BT$2:BT417,1,0)=0,"",""),BT418))</f>
        <v/>
      </c>
      <c r="CR418" s="22" t="str">
        <f>IF(CQ418="","",(IFERROR(VLOOKUP(MID(CQ418,1,1),$DI$2:DM$28,3,0),0)+IFERROR(VLOOKUP(MID(CQ418,2,1),DI$2:DM$28,4,0),0)+IFERROR(VLOOKUP(MID(CQ418,3,1),DI$2:DM$28,5,0),0)+(ROW(CQ418)/1000000000000)))</f>
        <v/>
      </c>
      <c r="CT418" s="5">
        <v>417</v>
      </c>
      <c r="CU418" s="5" t="str">
        <f>IFERROR(VLOOKUP(CT418,CP$2:CQ1494,2,0),"")</f>
        <v/>
      </c>
      <c r="DO418" s="5" t="e">
        <f>IF(REPORTE!AH$2="si",IF(C418=VALUE(REPORTE!C$22),IF(SUM(DO419:DO$1993),CONCATENATE(INT(B418),", "),INT(B418)),""),IF(C418=VALUE(REPORTE!C$21),IF(SUM(DO419:DO$1993),CONCATENATE(INT(B418),", "),INT(B418)),""))</f>
        <v>#VALUE!</v>
      </c>
    </row>
    <row r="419" spans="1:120" s="5" customFormat="1" ht="15" customHeight="1" x14ac:dyDescent="0.25">
      <c r="A419" s="4" t="str">
        <f t="shared" ca="1" si="100"/>
        <v/>
      </c>
      <c r="B419" s="6"/>
      <c r="C419" s="8"/>
      <c r="D419" s="1" t="str">
        <f>IFERROR(INDEX('padron cfe'!B:B,MATCH(DATOS!C419,'padron cfe'!A:A,0),1),"")</f>
        <v/>
      </c>
      <c r="E419" s="1"/>
      <c r="F419" s="7"/>
      <c r="G419" s="9" t="s">
        <v>157</v>
      </c>
      <c r="H419" s="5" t="str">
        <f>IF(F419="","",IFERROR(CONCATENATE("PEUA",VLOOKUP(ESTADO,REPORTE!AV$2:AW$33,2,0),DIDTRITO_FORM,CADER_FORM,IFERROR(INDEX(CA:CA,MATCH(DAY(F419),BZ:BZ,0),1),DAY(F419)),IFERROR(INDEX(CA:CA,MATCH(MONTH(F419),BZ:BZ,0),1),MONTH(F419)),YEAR(F419),G419),""))</f>
        <v/>
      </c>
      <c r="I419" s="4"/>
      <c r="J419" s="66"/>
      <c r="K419" s="66"/>
      <c r="L419" s="66"/>
      <c r="M419" s="2" t="str">
        <f>IFERROR(INDEX('padron cfe'!C:C,MATCH(DATOS!C419,'padron cfe'!A:A,0),1),"")</f>
        <v/>
      </c>
      <c r="N419" s="66" t="str">
        <f>IFERROR(IF(BT419="","",IF(INDEX(N$1:N418,MATCH(BT419,BT$1:BT418,0),1)=0,"",INDEX(N$1:N418,MATCH(BT419,BT$1:BT418,0),1))),"")</f>
        <v/>
      </c>
      <c r="O419" s="66" t="str">
        <f>IFERROR(IF(BT419="","",IF(INDEX(O$1:O418,MATCH(BT419,BT$1:BT418,0),1)=0,"",INDEX(O$1:O418,MATCH(BT419,BT$1:BT418,0),1))),"")</f>
        <v/>
      </c>
      <c r="P419" s="4"/>
      <c r="Q419" s="2"/>
      <c r="R419" s="66"/>
      <c r="T419" s="66"/>
      <c r="U419" s="5" t="str">
        <f>IFERROR(IF(INDEX(U$1:U418,MATCH(T419,T$1:T418,0),1)=0,"",INDEX(U$1:U418,MATCH(T419,T$1:T418,0),1)),"")</f>
        <v/>
      </c>
      <c r="V419" s="66"/>
      <c r="W419" s="5" t="str">
        <f>IFERROR(IF(INDEX(W$1:W418,MATCH(V419,V$1:V418,0),1)=0,"",INDEX(W$1:W418,MATCH(V419,V$1:V418,0),1)),"")</f>
        <v/>
      </c>
      <c r="X419" s="2" t="str">
        <f>IFERROR(INDEX('padron cfe'!D:D,MATCH(DATOS!C419,'padron cfe'!A:A,0),1),"")</f>
        <v/>
      </c>
      <c r="Y419" s="4"/>
      <c r="Z419" s="4"/>
      <c r="AA419" s="4"/>
      <c r="AB419" s="4"/>
      <c r="AC419" s="6"/>
      <c r="AD419" s="4"/>
      <c r="AE419" s="4" t="str">
        <f t="shared" si="114"/>
        <v/>
      </c>
      <c r="AF419" s="4"/>
      <c r="AG419" s="4"/>
      <c r="AH419" s="4"/>
      <c r="AI419" s="2" t="str">
        <f>IFERROR(IF(INDEX(AI$1:AI418,MATCH(BT419,BT$1:BT418,0),1)=0,"",INDEX(AI$1:AI418,MATCH(BT419,BT$1:BT418,0),1)),"")</f>
        <v/>
      </c>
      <c r="AJ419" s="2" t="str">
        <f>IFERROR(IF(INDEX(AJ$1:AJ418,MATCH(BT419,BT$1:BT418,0),1)=0,"",INDEX(AJ$1:AJ418,MATCH(BT419,BT$1:BT418,0),1)),"")</f>
        <v/>
      </c>
      <c r="AK419" s="2" t="str">
        <f>IFERROR(IF(INDEX(AK$1:AK418,MATCH(BT419,BT$1:BT418,0),1)=0,"",INDEX(AK$1:AK418,MATCH(BT419,BT$1:BT418,0),1)),"")</f>
        <v/>
      </c>
      <c r="AL419" s="31"/>
      <c r="AM419" s="31"/>
      <c r="AN419" s="2"/>
      <c r="AO419" s="4"/>
      <c r="AP419" s="4"/>
      <c r="AQ419" s="4"/>
      <c r="AR419" s="4"/>
      <c r="AS419" s="4"/>
      <c r="AT419" s="4"/>
      <c r="AU419" s="4"/>
      <c r="AV419" s="4"/>
      <c r="AW419" s="4"/>
      <c r="AY419" s="7"/>
      <c r="AZ419" s="47"/>
      <c r="BA419" s="66"/>
      <c r="BB419" s="66"/>
      <c r="BC419" s="66"/>
      <c r="BD419" s="78"/>
      <c r="BE419" s="66"/>
      <c r="BF419" s="66"/>
      <c r="BG419" s="4"/>
      <c r="BH419" s="69"/>
      <c r="BI419" s="4"/>
      <c r="BJ419" s="4"/>
      <c r="BK419" s="9"/>
      <c r="BL419" s="7"/>
      <c r="BM419" s="7"/>
      <c r="BN419" s="7"/>
      <c r="BO419" s="286"/>
      <c r="BP419" s="22"/>
      <c r="BQ419" s="7" t="str">
        <f t="shared" ca="1" si="102"/>
        <v/>
      </c>
      <c r="BR419" s="75" t="str">
        <f t="shared" si="103"/>
        <v/>
      </c>
      <c r="BS419" s="75" t="str">
        <f t="shared" si="104"/>
        <v/>
      </c>
      <c r="BT419" s="5" t="str">
        <f t="shared" si="105"/>
        <v/>
      </c>
      <c r="BU419" s="79" t="str">
        <f t="shared" si="106"/>
        <v/>
      </c>
      <c r="BV419" s="79" t="str">
        <f t="shared" si="107"/>
        <v/>
      </c>
      <c r="BW419" s="79" t="str">
        <f t="shared" si="108"/>
        <v/>
      </c>
      <c r="CC419" s="4" t="str">
        <f>IF(IFERROR(VLOOKUP(C419,C420:C$1993,1,0),"")="","",COUNTIF(C:C,C419))</f>
        <v/>
      </c>
      <c r="CG419" s="5" t="str">
        <f>IF(B419="","",IF(CC419="",1+(MAX(CG$2:CG418)),""))</f>
        <v/>
      </c>
      <c r="CH419" s="5" t="str">
        <f t="shared" si="109"/>
        <v/>
      </c>
      <c r="CI419" s="5" t="str">
        <f t="shared" si="110"/>
        <v/>
      </c>
      <c r="CJ419" s="14" t="str">
        <f t="shared" si="111"/>
        <v/>
      </c>
      <c r="CK419" s="25"/>
      <c r="CL419" s="15"/>
      <c r="CM419" s="5" t="str">
        <f t="shared" si="115"/>
        <v/>
      </c>
      <c r="CP419" s="5" t="str">
        <f t="shared" si="112"/>
        <v/>
      </c>
      <c r="CQ419" s="5" t="str">
        <f>IF(BT419="","",IFERROR(IF(VLOOKUP(BT419,BT$2:BT418,1,0)=0,"",""),BT419))</f>
        <v/>
      </c>
      <c r="CR419" s="22" t="str">
        <f>IF(CQ419="","",(IFERROR(VLOOKUP(MID(CQ419,1,1),$DI$2:DM$28,3,0),0)+IFERROR(VLOOKUP(MID(CQ419,2,1),DI$2:DM$28,4,0),0)+IFERROR(VLOOKUP(MID(CQ419,3,1),DI$2:DM$28,5,0),0)+(ROW(CQ419)/1000000000000)))</f>
        <v/>
      </c>
      <c r="CT419" s="5">
        <v>418</v>
      </c>
      <c r="CU419" s="5" t="str">
        <f>IFERROR(VLOOKUP(CT419,CP$2:CQ1495,2,0),"")</f>
        <v/>
      </c>
      <c r="DO419" s="5" t="e">
        <f>IF(REPORTE!AH$2="si",IF(C419=VALUE(REPORTE!C$22),IF(SUM(DO420:DO$1993),CONCATENATE(INT(B419),", "),INT(B419)),""),IF(C419=VALUE(REPORTE!C$21),IF(SUM(DO420:DO$1993),CONCATENATE(INT(B419),", "),INT(B419)),""))</f>
        <v>#VALUE!</v>
      </c>
    </row>
    <row r="420" spans="1:120" s="5" customFormat="1" ht="15" customHeight="1" x14ac:dyDescent="0.25">
      <c r="A420" s="4" t="str">
        <f t="shared" ca="1" si="100"/>
        <v/>
      </c>
      <c r="B420" s="6"/>
      <c r="C420" s="8"/>
      <c r="D420" s="1" t="str">
        <f>IFERROR(INDEX('padron cfe'!B:B,MATCH(DATOS!C420,'padron cfe'!A:A,0),1),"")</f>
        <v/>
      </c>
      <c r="E420" s="1"/>
      <c r="F420" s="7"/>
      <c r="G420" s="9" t="s">
        <v>157</v>
      </c>
      <c r="H420" s="5" t="str">
        <f>IF(F420="","",IFERROR(CONCATENATE("PEUA",VLOOKUP(ESTADO,REPORTE!AV$2:AW$33,2,0),DIDTRITO_FORM,CADER_FORM,IFERROR(INDEX(CA:CA,MATCH(DAY(F420),BZ:BZ,0),1),DAY(F420)),IFERROR(INDEX(CA:CA,MATCH(MONTH(F420),BZ:BZ,0),1),MONTH(F420)),YEAR(F420),G420),""))</f>
        <v/>
      </c>
      <c r="I420" s="4"/>
      <c r="J420" s="66"/>
      <c r="K420" s="66"/>
      <c r="L420" s="66"/>
      <c r="M420" s="2" t="str">
        <f>IFERROR(INDEX('padron cfe'!C:C,MATCH(DATOS!C420,'padron cfe'!A:A,0),1),"")</f>
        <v/>
      </c>
      <c r="N420" s="66" t="str">
        <f>IFERROR(IF(BT420="","",IF(INDEX(N$1:N419,MATCH(BT420,BT$1:BT419,0),1)=0,"",INDEX(N$1:N419,MATCH(BT420,BT$1:BT419,0),1))),"")</f>
        <v/>
      </c>
      <c r="O420" s="66" t="str">
        <f>IFERROR(IF(BT420="","",IF(INDEX(O$1:O419,MATCH(BT420,BT$1:BT419,0),1)=0,"",INDEX(O$1:O419,MATCH(BT420,BT$1:BT419,0),1))),"")</f>
        <v/>
      </c>
      <c r="P420" s="4"/>
      <c r="Q420" s="2"/>
      <c r="R420" s="66"/>
      <c r="T420" s="66"/>
      <c r="U420" s="5" t="str">
        <f>IFERROR(IF(INDEX(U$1:U419,MATCH(T420,T$1:T419,0),1)=0,"",INDEX(U$1:U419,MATCH(T420,T$1:T419,0),1)),"")</f>
        <v/>
      </c>
      <c r="V420" s="66"/>
      <c r="W420" s="5" t="str">
        <f>IFERROR(IF(INDEX(W$1:W419,MATCH(V420,V$1:V419,0),1)=0,"",INDEX(W$1:W419,MATCH(V420,V$1:V419,0),1)),"")</f>
        <v/>
      </c>
      <c r="X420" s="2" t="str">
        <f>IFERROR(INDEX('padron cfe'!D:D,MATCH(DATOS!C420,'padron cfe'!A:A,0),1),"")</f>
        <v/>
      </c>
      <c r="Y420" s="4"/>
      <c r="Z420" s="4"/>
      <c r="AA420" s="4"/>
      <c r="AB420" s="4"/>
      <c r="AC420" s="6"/>
      <c r="AD420" s="4"/>
      <c r="AE420" s="4" t="str">
        <f t="shared" si="114"/>
        <v/>
      </c>
      <c r="AF420" s="4"/>
      <c r="AG420" s="4"/>
      <c r="AH420" s="4"/>
      <c r="AI420" s="2" t="str">
        <f>IFERROR(IF(INDEX(AI$1:AI419,MATCH(BT420,BT$1:BT419,0),1)=0,"",INDEX(AI$1:AI419,MATCH(BT420,BT$1:BT419,0),1)),"")</f>
        <v/>
      </c>
      <c r="AJ420" s="2" t="str">
        <f>IFERROR(IF(INDEX(AJ$1:AJ419,MATCH(BT420,BT$1:BT419,0),1)=0,"",INDEX(AJ$1:AJ419,MATCH(BT420,BT$1:BT419,0),1)),"")</f>
        <v/>
      </c>
      <c r="AK420" s="2" t="str">
        <f>IFERROR(IF(INDEX(AK$1:AK419,MATCH(BT420,BT$1:BT419,0),1)=0,"",INDEX(AK$1:AK419,MATCH(BT420,BT$1:BT419,0),1)),"")</f>
        <v/>
      </c>
      <c r="AL420" s="31"/>
      <c r="AM420" s="31"/>
      <c r="AN420" s="2"/>
      <c r="AO420" s="4"/>
      <c r="AP420" s="4"/>
      <c r="AQ420" s="4"/>
      <c r="AR420" s="4"/>
      <c r="AS420" s="4"/>
      <c r="AT420" s="4"/>
      <c r="AU420" s="4"/>
      <c r="AV420" s="4"/>
      <c r="AW420" s="4"/>
      <c r="AY420" s="7"/>
      <c r="AZ420" s="47"/>
      <c r="BA420" s="66"/>
      <c r="BB420" s="66"/>
      <c r="BC420" s="66"/>
      <c r="BD420" s="78"/>
      <c r="BE420" s="66"/>
      <c r="BF420" s="66"/>
      <c r="BG420" s="4"/>
      <c r="BH420" s="69"/>
      <c r="BI420" s="4"/>
      <c r="BJ420" s="4"/>
      <c r="BK420" s="9"/>
      <c r="BL420" s="7"/>
      <c r="BM420" s="7"/>
      <c r="BN420" s="7"/>
      <c r="BO420" s="286"/>
      <c r="BP420" s="22"/>
      <c r="BQ420" s="7" t="str">
        <f t="shared" ca="1" si="102"/>
        <v/>
      </c>
      <c r="BR420" s="75" t="str">
        <f t="shared" si="103"/>
        <v/>
      </c>
      <c r="BS420" s="75" t="str">
        <f t="shared" si="104"/>
        <v/>
      </c>
      <c r="BT420" s="5" t="str">
        <f t="shared" si="105"/>
        <v/>
      </c>
      <c r="BU420" s="79" t="str">
        <f t="shared" si="106"/>
        <v/>
      </c>
      <c r="BV420" s="79" t="str">
        <f t="shared" si="107"/>
        <v/>
      </c>
      <c r="BW420" s="79" t="str">
        <f t="shared" si="108"/>
        <v/>
      </c>
      <c r="CC420" s="4" t="str">
        <f>IF(IFERROR(VLOOKUP(C420,C421:C$1993,1,0),"")="","",COUNTIF(C:C,C420))</f>
        <v/>
      </c>
      <c r="CG420" s="5" t="str">
        <f>IF(B420="","",IF(CC420="",1+(MAX(CG$2:CG419)),""))</f>
        <v/>
      </c>
      <c r="CH420" s="5" t="str">
        <f t="shared" si="109"/>
        <v/>
      </c>
      <c r="CI420" s="5" t="str">
        <f t="shared" si="110"/>
        <v/>
      </c>
      <c r="CJ420" s="14" t="str">
        <f t="shared" si="111"/>
        <v/>
      </c>
      <c r="CK420" s="25"/>
      <c r="CL420" s="15"/>
      <c r="CM420" s="5" t="str">
        <f t="shared" si="115"/>
        <v/>
      </c>
      <c r="CP420" s="5" t="str">
        <f t="shared" si="112"/>
        <v/>
      </c>
      <c r="CQ420" s="5" t="str">
        <f>IF(BT420="","",IFERROR(IF(VLOOKUP(BT420,BT$2:BT419,1,0)=0,"",""),BT420))</f>
        <v/>
      </c>
      <c r="CR420" s="22" t="str">
        <f>IF(CQ420="","",(IFERROR(VLOOKUP(MID(CQ420,1,1),$DI$2:DM$28,3,0),0)+IFERROR(VLOOKUP(MID(CQ420,2,1),DI$2:DM$28,4,0),0)+IFERROR(VLOOKUP(MID(CQ420,3,1),DI$2:DM$28,5,0),0)+(ROW(CQ420)/1000000000000)))</f>
        <v/>
      </c>
      <c r="CT420" s="5">
        <v>419</v>
      </c>
      <c r="CU420" s="5" t="str">
        <f>IFERROR(VLOOKUP(CT420,CP$2:CQ1496,2,0),"")</f>
        <v/>
      </c>
      <c r="DO420" s="5" t="e">
        <f>IF(REPORTE!AH$2="si",IF(C420=VALUE(REPORTE!C$22),IF(SUM(DO421:DO$1993),CONCATENATE(INT(B420),", "),INT(B420)),""),IF(C420=VALUE(REPORTE!C$21),IF(SUM(DO421:DO$1993),CONCATENATE(INT(B420),", "),INT(B420)),""))</f>
        <v>#VALUE!</v>
      </c>
    </row>
    <row r="421" spans="1:120" s="5" customFormat="1" ht="15" customHeight="1" x14ac:dyDescent="0.25">
      <c r="A421" s="4" t="str">
        <f t="shared" ca="1" si="100"/>
        <v/>
      </c>
      <c r="B421" s="6"/>
      <c r="C421" s="8"/>
      <c r="D421" s="1" t="str">
        <f>IFERROR(INDEX('padron cfe'!B:B,MATCH(DATOS!C421,'padron cfe'!A:A,0),1),"")</f>
        <v/>
      </c>
      <c r="E421" s="1"/>
      <c r="F421" s="7"/>
      <c r="G421" s="9" t="s">
        <v>157</v>
      </c>
      <c r="H421" s="5" t="str">
        <f>IF(F421="","",IFERROR(CONCATENATE("PEUA",VLOOKUP(ESTADO,REPORTE!AV$2:AW$33,2,0),DIDTRITO_FORM,CADER_FORM,IFERROR(INDEX(CA:CA,MATCH(DAY(F421),BZ:BZ,0),1),DAY(F421)),IFERROR(INDEX(CA:CA,MATCH(MONTH(F421),BZ:BZ,0),1),MONTH(F421)),YEAR(F421),G421),""))</f>
        <v/>
      </c>
      <c r="I421" s="4"/>
      <c r="J421" s="66"/>
      <c r="K421" s="66"/>
      <c r="L421" s="66"/>
      <c r="M421" s="2" t="str">
        <f>IFERROR(INDEX('padron cfe'!C:C,MATCH(DATOS!C421,'padron cfe'!A:A,0),1),"")</f>
        <v/>
      </c>
      <c r="N421" s="66" t="str">
        <f>IFERROR(IF(BT421="","",IF(INDEX(N$1:N420,MATCH(BT421,BT$1:BT420,0),1)=0,"",INDEX(N$1:N420,MATCH(BT421,BT$1:BT420,0),1))),"")</f>
        <v/>
      </c>
      <c r="O421" s="66" t="str">
        <f>IFERROR(IF(BT421="","",IF(INDEX(O$1:O420,MATCH(BT421,BT$1:BT420,0),1)=0,"",INDEX(O$1:O420,MATCH(BT421,BT$1:BT420,0),1))),"")</f>
        <v/>
      </c>
      <c r="P421" s="4"/>
      <c r="Q421" s="2"/>
      <c r="R421" s="66"/>
      <c r="T421" s="66"/>
      <c r="U421" s="5" t="str">
        <f>IFERROR(IF(INDEX(U$1:U420,MATCH(T421,T$1:T420,0),1)=0,"",INDEX(U$1:U420,MATCH(T421,T$1:T420,0),1)),"")</f>
        <v/>
      </c>
      <c r="V421" s="66"/>
      <c r="W421" s="5" t="str">
        <f>IFERROR(IF(INDEX(W$1:W420,MATCH(V421,V$1:V420,0),1)=0,"",INDEX(W$1:W420,MATCH(V421,V$1:V420,0),1)),"")</f>
        <v/>
      </c>
      <c r="X421" s="2" t="str">
        <f>IFERROR(INDEX('padron cfe'!D:D,MATCH(DATOS!C421,'padron cfe'!A:A,0),1),"")</f>
        <v/>
      </c>
      <c r="Y421" s="4"/>
      <c r="Z421" s="4"/>
      <c r="AA421" s="4"/>
      <c r="AB421" s="4"/>
      <c r="AC421" s="6"/>
      <c r="AD421" s="4"/>
      <c r="AE421" s="4" t="str">
        <f t="shared" si="114"/>
        <v/>
      </c>
      <c r="AF421" s="4"/>
      <c r="AG421" s="4"/>
      <c r="AH421" s="4"/>
      <c r="AI421" s="2" t="str">
        <f>IFERROR(IF(INDEX(AI$1:AI420,MATCH(BT421,BT$1:BT420,0),1)=0,"",INDEX(AI$1:AI420,MATCH(BT421,BT$1:BT420,0),1)),"")</f>
        <v/>
      </c>
      <c r="AJ421" s="2" t="str">
        <f>IFERROR(IF(INDEX(AJ$1:AJ420,MATCH(BT421,BT$1:BT420,0),1)=0,"",INDEX(AJ$1:AJ420,MATCH(BT421,BT$1:BT420,0),1)),"")</f>
        <v/>
      </c>
      <c r="AK421" s="2" t="str">
        <f>IFERROR(IF(INDEX(AK$1:AK420,MATCH(BT421,BT$1:BT420,0),1)=0,"",INDEX(AK$1:AK420,MATCH(BT421,BT$1:BT420,0),1)),"")</f>
        <v/>
      </c>
      <c r="AL421" s="31"/>
      <c r="AM421" s="31"/>
      <c r="AN421" s="2"/>
      <c r="AO421" s="4"/>
      <c r="AP421" s="4"/>
      <c r="AQ421" s="4"/>
      <c r="AR421" s="4"/>
      <c r="AS421" s="4"/>
      <c r="AT421" s="4"/>
      <c r="AU421" s="4"/>
      <c r="AV421" s="4"/>
      <c r="AW421" s="4"/>
      <c r="AY421" s="7"/>
      <c r="AZ421" s="47"/>
      <c r="BA421" s="66"/>
      <c r="BB421" s="66"/>
      <c r="BC421" s="66"/>
      <c r="BD421" s="78"/>
      <c r="BE421" s="66"/>
      <c r="BF421" s="66"/>
      <c r="BG421" s="4"/>
      <c r="BH421" s="69"/>
      <c r="BI421" s="4"/>
      <c r="BJ421" s="4"/>
      <c r="BK421" s="9"/>
      <c r="BL421" s="7"/>
      <c r="BM421" s="7"/>
      <c r="BN421" s="7"/>
      <c r="BO421" s="286"/>
      <c r="BP421" s="22"/>
      <c r="BQ421" s="7" t="str">
        <f t="shared" ca="1" si="102"/>
        <v/>
      </c>
      <c r="BR421" s="75" t="str">
        <f t="shared" si="103"/>
        <v/>
      </c>
      <c r="BS421" s="75" t="str">
        <f t="shared" si="104"/>
        <v/>
      </c>
      <c r="BT421" s="5" t="str">
        <f t="shared" si="105"/>
        <v/>
      </c>
      <c r="BU421" s="79" t="str">
        <f t="shared" si="106"/>
        <v/>
      </c>
      <c r="BV421" s="79" t="str">
        <f t="shared" si="107"/>
        <v/>
      </c>
      <c r="BW421" s="79" t="str">
        <f t="shared" si="108"/>
        <v/>
      </c>
      <c r="CC421" s="4" t="str">
        <f>IF(IFERROR(VLOOKUP(C421,C422:C$1993,1,0),"")="","",COUNTIF(C:C,C421))</f>
        <v/>
      </c>
      <c r="CG421" s="5" t="str">
        <f>IF(B421="","",IF(CC421="",1+(MAX(CG$2:CG420)),""))</f>
        <v/>
      </c>
      <c r="CH421" s="5" t="str">
        <f t="shared" si="109"/>
        <v/>
      </c>
      <c r="CI421" s="5" t="str">
        <f t="shared" si="110"/>
        <v/>
      </c>
      <c r="CJ421" s="14" t="str">
        <f t="shared" si="111"/>
        <v/>
      </c>
      <c r="CK421" s="25"/>
      <c r="CL421" s="15"/>
      <c r="CM421" s="5" t="str">
        <f t="shared" si="115"/>
        <v/>
      </c>
      <c r="CP421" s="5" t="str">
        <f t="shared" si="112"/>
        <v/>
      </c>
      <c r="CQ421" s="5" t="str">
        <f>IF(BT421="","",IFERROR(IF(VLOOKUP(BT421,BT$2:BT420,1,0)=0,"",""),BT421))</f>
        <v/>
      </c>
      <c r="CR421" s="22" t="str">
        <f>IF(CQ421="","",(IFERROR(VLOOKUP(MID(CQ421,1,1),$DI$2:DM$28,3,0),0)+IFERROR(VLOOKUP(MID(CQ421,2,1),DI$2:DM$28,4,0),0)+IFERROR(VLOOKUP(MID(CQ421,3,1),DI$2:DM$28,5,0),0)+(ROW(CQ421)/1000000000000)))</f>
        <v/>
      </c>
      <c r="CT421" s="5">
        <v>420</v>
      </c>
      <c r="CU421" s="5" t="str">
        <f>IFERROR(VLOOKUP(CT421,CP$2:CQ1497,2,0),"")</f>
        <v/>
      </c>
      <c r="DO421" s="5" t="e">
        <f>IF(REPORTE!AH$2="si",IF(C421=VALUE(REPORTE!C$22),IF(SUM(DO422:DO$1993),CONCATENATE(INT(B421),", "),INT(B421)),""),IF(C421=VALUE(REPORTE!C$21),IF(SUM(DO422:DO$1993),CONCATENATE(INT(B421),", "),INT(B421)),""))</f>
        <v>#VALUE!</v>
      </c>
    </row>
    <row r="422" spans="1:120" s="5" customFormat="1" ht="15" customHeight="1" x14ac:dyDescent="0.25">
      <c r="A422" s="4" t="str">
        <f t="shared" ca="1" si="100"/>
        <v/>
      </c>
      <c r="B422" s="6"/>
      <c r="C422" s="8"/>
      <c r="D422" s="1" t="str">
        <f>IFERROR(INDEX('padron cfe'!B:B,MATCH(DATOS!C422,'padron cfe'!A:A,0),1),"")</f>
        <v/>
      </c>
      <c r="E422" s="1"/>
      <c r="F422" s="7"/>
      <c r="G422" s="9" t="s">
        <v>157</v>
      </c>
      <c r="H422" s="5" t="str">
        <f>IF(F422="","",IFERROR(CONCATENATE("PEUA",VLOOKUP(ESTADO,REPORTE!AV$2:AW$33,2,0),DIDTRITO_FORM,CADER_FORM,IFERROR(INDEX(CA:CA,MATCH(DAY(F422),BZ:BZ,0),1),DAY(F422)),IFERROR(INDEX(CA:CA,MATCH(MONTH(F422),BZ:BZ,0),1),MONTH(F422)),YEAR(F422),G422),""))</f>
        <v/>
      </c>
      <c r="I422" s="4"/>
      <c r="J422" s="66"/>
      <c r="K422" s="66"/>
      <c r="L422" s="66"/>
      <c r="M422" s="2" t="str">
        <f>IFERROR(INDEX('padron cfe'!C:C,MATCH(DATOS!C422,'padron cfe'!A:A,0),1),"")</f>
        <v/>
      </c>
      <c r="N422" s="66" t="str">
        <f>IFERROR(IF(BT422="","",IF(INDEX(N$1:N421,MATCH(BT422,BT$1:BT421,0),1)=0,"",INDEX(N$1:N421,MATCH(BT422,BT$1:BT421,0),1))),"")</f>
        <v/>
      </c>
      <c r="O422" s="66" t="str">
        <f>IFERROR(IF(BT422="","",IF(INDEX(O$1:O421,MATCH(BT422,BT$1:BT421,0),1)=0,"",INDEX(O$1:O421,MATCH(BT422,BT$1:BT421,0),1))),"")</f>
        <v/>
      </c>
      <c r="P422" s="4"/>
      <c r="Q422" s="2"/>
      <c r="R422" s="66"/>
      <c r="T422" s="66"/>
      <c r="U422" s="5" t="str">
        <f>IFERROR(IF(INDEX(U$1:U421,MATCH(T422,T$1:T421,0),1)=0,"",INDEX(U$1:U421,MATCH(T422,T$1:T421,0),1)),"")</f>
        <v/>
      </c>
      <c r="V422" s="66"/>
      <c r="W422" s="5" t="str">
        <f>IFERROR(IF(INDEX(W$1:W421,MATCH(V422,V$1:V421,0),1)=0,"",INDEX(W$1:W421,MATCH(V422,V$1:V421,0),1)),"")</f>
        <v/>
      </c>
      <c r="X422" s="2" t="str">
        <f>IFERROR(INDEX('padron cfe'!D:D,MATCH(DATOS!C422,'padron cfe'!A:A,0),1),"")</f>
        <v/>
      </c>
      <c r="Y422" s="4"/>
      <c r="Z422" s="4"/>
      <c r="AA422" s="4"/>
      <c r="AB422" s="4"/>
      <c r="AC422" s="6"/>
      <c r="AD422" s="4"/>
      <c r="AE422" s="4" t="str">
        <f t="shared" si="114"/>
        <v/>
      </c>
      <c r="AF422" s="4"/>
      <c r="AG422" s="4"/>
      <c r="AH422" s="4"/>
      <c r="AI422" s="2" t="str">
        <f>IFERROR(IF(INDEX(AI$1:AI421,MATCH(BT422,BT$1:BT421,0),1)=0,"",INDEX(AI$1:AI421,MATCH(BT422,BT$1:BT421,0),1)),"")</f>
        <v/>
      </c>
      <c r="AJ422" s="2" t="str">
        <f>IFERROR(IF(INDEX(AJ$1:AJ421,MATCH(BT422,BT$1:BT421,0),1)=0,"",INDEX(AJ$1:AJ421,MATCH(BT422,BT$1:BT421,0),1)),"")</f>
        <v/>
      </c>
      <c r="AK422" s="2" t="str">
        <f>IFERROR(IF(INDEX(AK$1:AK421,MATCH(BT422,BT$1:BT421,0),1)=0,"",INDEX(AK$1:AK421,MATCH(BT422,BT$1:BT421,0),1)),"")</f>
        <v/>
      </c>
      <c r="AL422" s="31"/>
      <c r="AM422" s="31"/>
      <c r="AN422" s="2"/>
      <c r="AO422" s="4"/>
      <c r="AP422" s="4"/>
      <c r="AQ422" s="4"/>
      <c r="AR422" s="4"/>
      <c r="AS422" s="4"/>
      <c r="AT422" s="4"/>
      <c r="AU422" s="4"/>
      <c r="AV422" s="4"/>
      <c r="AW422" s="4"/>
      <c r="AY422" s="7"/>
      <c r="AZ422" s="47"/>
      <c r="BA422" s="66"/>
      <c r="BB422" s="66"/>
      <c r="BC422" s="66"/>
      <c r="BD422" s="78"/>
      <c r="BE422" s="66"/>
      <c r="BF422" s="66"/>
      <c r="BG422" s="4"/>
      <c r="BH422" s="69"/>
      <c r="BI422" s="4"/>
      <c r="BJ422" s="4"/>
      <c r="BK422" s="9"/>
      <c r="BL422" s="7"/>
      <c r="BM422" s="7"/>
      <c r="BN422" s="7"/>
      <c r="BO422" s="286"/>
      <c r="BP422" s="22"/>
      <c r="BQ422" s="7" t="str">
        <f t="shared" ca="1" si="102"/>
        <v/>
      </c>
      <c r="BR422" s="75" t="str">
        <f t="shared" si="103"/>
        <v/>
      </c>
      <c r="BS422" s="75" t="str">
        <f t="shared" si="104"/>
        <v/>
      </c>
      <c r="BT422" s="5" t="str">
        <f t="shared" si="105"/>
        <v/>
      </c>
      <c r="BU422" s="79" t="str">
        <f t="shared" si="106"/>
        <v/>
      </c>
      <c r="BV422" s="79" t="str">
        <f t="shared" si="107"/>
        <v/>
      </c>
      <c r="BW422" s="79" t="str">
        <f t="shared" si="108"/>
        <v/>
      </c>
      <c r="CC422" s="4" t="str">
        <f>IF(IFERROR(VLOOKUP(C422,C423:C$1993,1,0),"")="","",COUNTIF(C:C,C422))</f>
        <v/>
      </c>
      <c r="CG422" s="5" t="str">
        <f>IF(B422="","",IF(CC422="",1+(MAX(CG$2:CG421)),""))</f>
        <v/>
      </c>
      <c r="CH422" s="5" t="str">
        <f t="shared" si="109"/>
        <v/>
      </c>
      <c r="CI422" s="5" t="str">
        <f t="shared" si="110"/>
        <v/>
      </c>
      <c r="CJ422" s="14" t="str">
        <f t="shared" si="111"/>
        <v/>
      </c>
      <c r="CK422" s="25"/>
      <c r="CL422" s="15"/>
      <c r="CM422" s="5" t="str">
        <f t="shared" si="115"/>
        <v/>
      </c>
      <c r="CP422" s="5" t="str">
        <f t="shared" si="112"/>
        <v/>
      </c>
      <c r="CQ422" s="5" t="str">
        <f>IF(BT422="","",IFERROR(IF(VLOOKUP(BT422,BT$2:BT421,1,0)=0,"",""),BT422))</f>
        <v/>
      </c>
      <c r="CR422" s="22" t="str">
        <f>IF(CQ422="","",(IFERROR(VLOOKUP(MID(CQ422,1,1),$DI$2:DM$28,3,0),0)+IFERROR(VLOOKUP(MID(CQ422,2,1),DI$2:DM$28,4,0),0)+IFERROR(VLOOKUP(MID(CQ422,3,1),DI$2:DM$28,5,0),0)+(ROW(CQ422)/1000000000000)))</f>
        <v/>
      </c>
      <c r="CT422" s="5">
        <v>421</v>
      </c>
      <c r="CU422" s="5" t="str">
        <f>IFERROR(VLOOKUP(CT422,CP$2:CQ1498,2,0),"")</f>
        <v/>
      </c>
      <c r="DO422" s="5" t="e">
        <f>IF(REPORTE!AH$2="si",IF(C422=VALUE(REPORTE!C$22),IF(SUM(DO423:DO$1993),CONCATENATE(INT(B422),", "),INT(B422)),""),IF(C422=VALUE(REPORTE!C$21),IF(SUM(DO423:DO$1993),CONCATENATE(INT(B422),", "),INT(B422)),""))</f>
        <v>#VALUE!</v>
      </c>
      <c r="DP422" s="5" t="e">
        <f>CONCATENATE(DO422,DO423,DO424,DO425,DO426,DO427,DO428,DO429,DO430,DO431,DO432,DO433,DO434,DO435,DO436,DO437,DO438,DO439,DO440,DO441,DO442,DO443,DO444,DO445,DO446,DO447,DO448,DO449,DO450,DO451,DO452,DO453,DO454,DO455,DO456,DO457,DO458,DO459,DO460,DO461,DO462,DO463)</f>
        <v>#VALUE!</v>
      </c>
    </row>
    <row r="423" spans="1:120" s="5" customFormat="1" ht="15" customHeight="1" x14ac:dyDescent="0.25">
      <c r="A423" s="4" t="str">
        <f t="shared" ca="1" si="100"/>
        <v/>
      </c>
      <c r="B423" s="6"/>
      <c r="C423" s="8"/>
      <c r="D423" s="1" t="str">
        <f>IFERROR(INDEX('padron cfe'!B:B,MATCH(DATOS!C423,'padron cfe'!A:A,0),1),"")</f>
        <v/>
      </c>
      <c r="E423" s="1"/>
      <c r="F423" s="7"/>
      <c r="G423" s="9" t="s">
        <v>157</v>
      </c>
      <c r="H423" s="5" t="str">
        <f>IF(F423="","",IFERROR(CONCATENATE("PEUA",VLOOKUP(ESTADO,REPORTE!AV$2:AW$33,2,0),DIDTRITO_FORM,CADER_FORM,IFERROR(INDEX(CA:CA,MATCH(DAY(F423),BZ:BZ,0),1),DAY(F423)),IFERROR(INDEX(CA:CA,MATCH(MONTH(F423),BZ:BZ,0),1),MONTH(F423)),YEAR(F423),G423),""))</f>
        <v/>
      </c>
      <c r="I423" s="4"/>
      <c r="J423" s="66"/>
      <c r="K423" s="66"/>
      <c r="L423" s="66"/>
      <c r="M423" s="2" t="str">
        <f>IFERROR(INDEX('padron cfe'!C:C,MATCH(DATOS!C423,'padron cfe'!A:A,0),1),"")</f>
        <v/>
      </c>
      <c r="N423" s="66" t="str">
        <f>IFERROR(IF(BT423="","",IF(INDEX(N$1:N422,MATCH(BT423,BT$1:BT422,0),1)=0,"",INDEX(N$1:N422,MATCH(BT423,BT$1:BT422,0),1))),"")</f>
        <v/>
      </c>
      <c r="O423" s="66" t="str">
        <f>IFERROR(IF(BT423="","",IF(INDEX(O$1:O422,MATCH(BT423,BT$1:BT422,0),1)=0,"",INDEX(O$1:O422,MATCH(BT423,BT$1:BT422,0),1))),"")</f>
        <v/>
      </c>
      <c r="P423" s="4"/>
      <c r="Q423" s="2"/>
      <c r="R423" s="66"/>
      <c r="T423" s="66"/>
      <c r="U423" s="5" t="str">
        <f>IFERROR(IF(INDEX(U$1:U422,MATCH(T423,T$1:T422,0),1)=0,"",INDEX(U$1:U422,MATCH(T423,T$1:T422,0),1)),"")</f>
        <v/>
      </c>
      <c r="V423" s="66"/>
      <c r="W423" s="5" t="str">
        <f>IFERROR(IF(INDEX(W$1:W422,MATCH(V423,V$1:V422,0),1)=0,"",INDEX(W$1:W422,MATCH(V423,V$1:V422,0),1)),"")</f>
        <v/>
      </c>
      <c r="X423" s="2" t="str">
        <f>IFERROR(INDEX('padron cfe'!D:D,MATCH(DATOS!C423,'padron cfe'!A:A,0),1),"")</f>
        <v/>
      </c>
      <c r="Y423" s="4"/>
      <c r="Z423" s="4"/>
      <c r="AA423" s="4"/>
      <c r="AB423" s="4"/>
      <c r="AC423" s="6"/>
      <c r="AD423" s="4"/>
      <c r="AE423" s="4" t="str">
        <f t="shared" si="114"/>
        <v/>
      </c>
      <c r="AF423" s="4"/>
      <c r="AG423" s="4"/>
      <c r="AH423" s="4"/>
      <c r="AI423" s="2" t="str">
        <f>IFERROR(IF(INDEX(AI$1:AI422,MATCH(BT423,BT$1:BT422,0),1)=0,"",INDEX(AI$1:AI422,MATCH(BT423,BT$1:BT422,0),1)),"")</f>
        <v/>
      </c>
      <c r="AJ423" s="2" t="str">
        <f>IFERROR(IF(INDEX(AJ$1:AJ422,MATCH(BT423,BT$1:BT422,0),1)=0,"",INDEX(AJ$1:AJ422,MATCH(BT423,BT$1:BT422,0),1)),"")</f>
        <v/>
      </c>
      <c r="AK423" s="2" t="str">
        <f>IFERROR(IF(INDEX(AK$1:AK422,MATCH(BT423,BT$1:BT422,0),1)=0,"",INDEX(AK$1:AK422,MATCH(BT423,BT$1:BT422,0),1)),"")</f>
        <v/>
      </c>
      <c r="AL423" s="31"/>
      <c r="AM423" s="31"/>
      <c r="AN423" s="2"/>
      <c r="AO423" s="4"/>
      <c r="AP423" s="4"/>
      <c r="AQ423" s="4"/>
      <c r="AR423" s="4"/>
      <c r="AS423" s="4"/>
      <c r="AT423" s="4"/>
      <c r="AU423" s="4"/>
      <c r="AV423" s="4"/>
      <c r="AW423" s="4"/>
      <c r="AY423" s="7"/>
      <c r="AZ423" s="47"/>
      <c r="BA423" s="66"/>
      <c r="BB423" s="66"/>
      <c r="BC423" s="66"/>
      <c r="BD423" s="78"/>
      <c r="BE423" s="66"/>
      <c r="BF423" s="66"/>
      <c r="BG423" s="4"/>
      <c r="BH423" s="69"/>
      <c r="BI423" s="4"/>
      <c r="BJ423" s="4"/>
      <c r="BK423" s="9"/>
      <c r="BL423" s="7"/>
      <c r="BM423" s="7"/>
      <c r="BN423" s="7"/>
      <c r="BO423" s="286"/>
      <c r="BP423" s="22"/>
      <c r="BQ423" s="7" t="str">
        <f t="shared" ca="1" si="102"/>
        <v/>
      </c>
      <c r="BR423" s="75" t="str">
        <f t="shared" si="103"/>
        <v/>
      </c>
      <c r="BS423" s="75" t="str">
        <f t="shared" si="104"/>
        <v/>
      </c>
      <c r="BT423" s="5" t="str">
        <f t="shared" si="105"/>
        <v/>
      </c>
      <c r="BU423" s="79" t="str">
        <f t="shared" si="106"/>
        <v/>
      </c>
      <c r="BV423" s="79" t="str">
        <f t="shared" si="107"/>
        <v/>
      </c>
      <c r="BW423" s="79" t="str">
        <f t="shared" si="108"/>
        <v/>
      </c>
      <c r="CC423" s="4" t="str">
        <f>IF(IFERROR(VLOOKUP(C423,C424:C$1993,1,0),"")="","",COUNTIF(C:C,C423))</f>
        <v/>
      </c>
      <c r="CG423" s="5" t="str">
        <f>IF(B423="","",IF(CC423="",1+(MAX(CG$2:CG422)),""))</f>
        <v/>
      </c>
      <c r="CH423" s="5" t="str">
        <f t="shared" si="109"/>
        <v/>
      </c>
      <c r="CI423" s="5" t="str">
        <f t="shared" si="110"/>
        <v/>
      </c>
      <c r="CJ423" s="14" t="str">
        <f t="shared" si="111"/>
        <v/>
      </c>
      <c r="CK423" s="25"/>
      <c r="CL423" s="15"/>
      <c r="CM423" s="5" t="str">
        <f t="shared" si="115"/>
        <v/>
      </c>
      <c r="CP423" s="5" t="str">
        <f t="shared" si="112"/>
        <v/>
      </c>
      <c r="CQ423" s="5" t="str">
        <f>IF(BT423="","",IFERROR(IF(VLOOKUP(BT423,BT$2:BT422,1,0)=0,"",""),BT423))</f>
        <v/>
      </c>
      <c r="CR423" s="22" t="str">
        <f>IF(CQ423="","",(IFERROR(VLOOKUP(MID(CQ423,1,1),$DI$2:DM$28,3,0),0)+IFERROR(VLOOKUP(MID(CQ423,2,1),DI$2:DM$28,4,0),0)+IFERROR(VLOOKUP(MID(CQ423,3,1),DI$2:DM$28,5,0),0)+(ROW(CQ423)/1000000000000)))</f>
        <v/>
      </c>
      <c r="CT423" s="5">
        <v>422</v>
      </c>
      <c r="CU423" s="5" t="str">
        <f>IFERROR(VLOOKUP(CT423,CP$2:CQ1499,2,0),"")</f>
        <v/>
      </c>
      <c r="DO423" s="5" t="e">
        <f>IF(REPORTE!AH$2="si",IF(C423=VALUE(REPORTE!C$22),IF(SUM(DO424:DO$1993),CONCATENATE(INT(B423),", "),INT(B423)),""),IF(C423=VALUE(REPORTE!C$21),IF(SUM(DO424:DO$1993),CONCATENATE(INT(B423),", "),INT(B423)),""))</f>
        <v>#VALUE!</v>
      </c>
    </row>
    <row r="424" spans="1:120" s="5" customFormat="1" ht="15" customHeight="1" x14ac:dyDescent="0.25">
      <c r="A424" s="4" t="str">
        <f t="shared" ca="1" si="100"/>
        <v/>
      </c>
      <c r="B424" s="6"/>
      <c r="C424" s="8"/>
      <c r="D424" s="1" t="str">
        <f>IFERROR(INDEX('padron cfe'!B:B,MATCH(DATOS!C424,'padron cfe'!A:A,0),1),"")</f>
        <v/>
      </c>
      <c r="E424" s="1"/>
      <c r="F424" s="7"/>
      <c r="G424" s="9" t="s">
        <v>157</v>
      </c>
      <c r="H424" s="5" t="str">
        <f>IF(F424="","",IFERROR(CONCATENATE("PEUA",VLOOKUP(ESTADO,REPORTE!AV$2:AW$33,2,0),DIDTRITO_FORM,CADER_FORM,IFERROR(INDEX(CA:CA,MATCH(DAY(F424),BZ:BZ,0),1),DAY(F424)),IFERROR(INDEX(CA:CA,MATCH(MONTH(F424),BZ:BZ,0),1),MONTH(F424)),YEAR(F424),G424),""))</f>
        <v/>
      </c>
      <c r="I424" s="4"/>
      <c r="J424" s="66"/>
      <c r="K424" s="66"/>
      <c r="L424" s="66"/>
      <c r="M424" s="2" t="str">
        <f>IFERROR(INDEX('padron cfe'!C:C,MATCH(DATOS!C424,'padron cfe'!A:A,0),1),"")</f>
        <v/>
      </c>
      <c r="N424" s="66" t="str">
        <f>IFERROR(IF(BT424="","",IF(INDEX(N$1:N423,MATCH(BT424,BT$1:BT423,0),1)=0,"",INDEX(N$1:N423,MATCH(BT424,BT$1:BT423,0),1))),"")</f>
        <v/>
      </c>
      <c r="O424" s="66" t="str">
        <f>IFERROR(IF(BT424="","",IF(INDEX(O$1:O423,MATCH(BT424,BT$1:BT423,0),1)=0,"",INDEX(O$1:O423,MATCH(BT424,BT$1:BT423,0),1))),"")</f>
        <v/>
      </c>
      <c r="P424" s="4"/>
      <c r="Q424" s="2"/>
      <c r="R424" s="66"/>
      <c r="T424" s="66"/>
      <c r="U424" s="5" t="str">
        <f>IFERROR(IF(INDEX(U$1:U423,MATCH(T424,T$1:T423,0),1)=0,"",INDEX(U$1:U423,MATCH(T424,T$1:T423,0),1)),"")</f>
        <v/>
      </c>
      <c r="V424" s="66"/>
      <c r="W424" s="5" t="str">
        <f>IFERROR(IF(INDEX(W$1:W423,MATCH(V424,V$1:V423,0),1)=0,"",INDEX(W$1:W423,MATCH(V424,V$1:V423,0),1)),"")</f>
        <v/>
      </c>
      <c r="X424" s="2" t="str">
        <f>IFERROR(INDEX('padron cfe'!D:D,MATCH(DATOS!C424,'padron cfe'!A:A,0),1),"")</f>
        <v/>
      </c>
      <c r="Y424" s="4"/>
      <c r="Z424" s="4"/>
      <c r="AA424" s="4"/>
      <c r="AB424" s="4"/>
      <c r="AC424" s="6"/>
      <c r="AD424" s="4"/>
      <c r="AE424" s="4" t="str">
        <f t="shared" si="114"/>
        <v/>
      </c>
      <c r="AF424" s="4"/>
      <c r="AG424" s="4"/>
      <c r="AH424" s="4"/>
      <c r="AI424" s="2" t="str">
        <f>IFERROR(IF(INDEX(AI$1:AI423,MATCH(BT424,BT$1:BT423,0),1)=0,"",INDEX(AI$1:AI423,MATCH(BT424,BT$1:BT423,0),1)),"")</f>
        <v/>
      </c>
      <c r="AJ424" s="2" t="str">
        <f>IFERROR(IF(INDEX(AJ$1:AJ423,MATCH(BT424,BT$1:BT423,0),1)=0,"",INDEX(AJ$1:AJ423,MATCH(BT424,BT$1:BT423,0),1)),"")</f>
        <v/>
      </c>
      <c r="AK424" s="2" t="str">
        <f>IFERROR(IF(INDEX(AK$1:AK423,MATCH(BT424,BT$1:BT423,0),1)=0,"",INDEX(AK$1:AK423,MATCH(BT424,BT$1:BT423,0),1)),"")</f>
        <v/>
      </c>
      <c r="AL424" s="31"/>
      <c r="AM424" s="31"/>
      <c r="AN424" s="2"/>
      <c r="AO424" s="4"/>
      <c r="AP424" s="4"/>
      <c r="AQ424" s="4"/>
      <c r="AR424" s="4"/>
      <c r="AS424" s="4"/>
      <c r="AT424" s="4"/>
      <c r="AU424" s="4"/>
      <c r="AV424" s="4"/>
      <c r="AW424" s="4"/>
      <c r="AY424" s="7"/>
      <c r="AZ424" s="47"/>
      <c r="BA424" s="66"/>
      <c r="BB424" s="66"/>
      <c r="BC424" s="66"/>
      <c r="BD424" s="78"/>
      <c r="BE424" s="66"/>
      <c r="BF424" s="66"/>
      <c r="BG424" s="4"/>
      <c r="BH424" s="69"/>
      <c r="BI424" s="4"/>
      <c r="BJ424" s="4"/>
      <c r="BK424" s="9"/>
      <c r="BL424" s="7"/>
      <c r="BM424" s="7"/>
      <c r="BN424" s="7"/>
      <c r="BO424" s="286"/>
      <c r="BP424" s="22"/>
      <c r="BQ424" s="7" t="str">
        <f t="shared" ca="1" si="102"/>
        <v/>
      </c>
      <c r="BR424" s="75" t="str">
        <f t="shared" si="103"/>
        <v/>
      </c>
      <c r="BS424" s="75" t="str">
        <f t="shared" si="104"/>
        <v/>
      </c>
      <c r="BT424" s="5" t="str">
        <f t="shared" si="105"/>
        <v/>
      </c>
      <c r="BU424" s="79" t="str">
        <f t="shared" si="106"/>
        <v/>
      </c>
      <c r="BV424" s="79" t="str">
        <f t="shared" si="107"/>
        <v/>
      </c>
      <c r="BW424" s="79" t="str">
        <f t="shared" si="108"/>
        <v/>
      </c>
      <c r="CC424" s="4" t="str">
        <f>IF(IFERROR(VLOOKUP(C424,C425:C$1993,1,0),"")="","",COUNTIF(C:C,C424))</f>
        <v/>
      </c>
      <c r="CG424" s="5" t="str">
        <f>IF(B424="","",IF(CC424="",1+(MAX(CG$2:CG423)),""))</f>
        <v/>
      </c>
      <c r="CH424" s="5" t="str">
        <f t="shared" si="109"/>
        <v/>
      </c>
      <c r="CI424" s="5" t="str">
        <f t="shared" si="110"/>
        <v/>
      </c>
      <c r="CJ424" s="14" t="str">
        <f t="shared" si="111"/>
        <v/>
      </c>
      <c r="CK424" s="25"/>
      <c r="CL424" s="15"/>
      <c r="CM424" s="5" t="str">
        <f t="shared" si="115"/>
        <v/>
      </c>
      <c r="CP424" s="5" t="str">
        <f t="shared" si="112"/>
        <v/>
      </c>
      <c r="CQ424" s="5" t="str">
        <f>IF(BT424="","",IFERROR(IF(VLOOKUP(BT424,BT$2:BT423,1,0)=0,"",""),BT424))</f>
        <v/>
      </c>
      <c r="CR424" s="22" t="str">
        <f>IF(CQ424="","",(IFERROR(VLOOKUP(MID(CQ424,1,1),$DI$2:DM$28,3,0),0)+IFERROR(VLOOKUP(MID(CQ424,2,1),DI$2:DM$28,4,0),0)+IFERROR(VLOOKUP(MID(CQ424,3,1),DI$2:DM$28,5,0),0)+(ROW(CQ424)/1000000000000)))</f>
        <v/>
      </c>
      <c r="CT424" s="5">
        <v>423</v>
      </c>
      <c r="CU424" s="5" t="str">
        <f>IFERROR(VLOOKUP(CT424,CP$2:CQ1500,2,0),"")</f>
        <v/>
      </c>
      <c r="DO424" s="5" t="e">
        <f>IF(REPORTE!AH$2="si",IF(C424=VALUE(REPORTE!C$22),IF(SUM(DO425:DO$1993),CONCATENATE(INT(B424),", "),INT(B424)),""),IF(C424=VALUE(REPORTE!C$21),IF(SUM(DO425:DO$1993),CONCATENATE(INT(B424),", "),INT(B424)),""))</f>
        <v>#VALUE!</v>
      </c>
    </row>
    <row r="425" spans="1:120" s="5" customFormat="1" ht="15" customHeight="1" x14ac:dyDescent="0.25">
      <c r="A425" s="4" t="str">
        <f t="shared" ca="1" si="100"/>
        <v/>
      </c>
      <c r="B425" s="6"/>
      <c r="C425" s="8"/>
      <c r="D425" s="1" t="str">
        <f>IFERROR(INDEX('padron cfe'!B:B,MATCH(DATOS!C425,'padron cfe'!A:A,0),1),"")</f>
        <v/>
      </c>
      <c r="E425" s="1"/>
      <c r="F425" s="7"/>
      <c r="G425" s="9" t="s">
        <v>157</v>
      </c>
      <c r="H425" s="5" t="str">
        <f>IF(F425="","",IFERROR(CONCATENATE("PEUA",VLOOKUP(ESTADO,REPORTE!AV$2:AW$33,2,0),DIDTRITO_FORM,CADER_FORM,IFERROR(INDEX(CA:CA,MATCH(DAY(F425),BZ:BZ,0),1),DAY(F425)),IFERROR(INDEX(CA:CA,MATCH(MONTH(F425),BZ:BZ,0),1),MONTH(F425)),YEAR(F425),G425),""))</f>
        <v/>
      </c>
      <c r="I425" s="4"/>
      <c r="J425" s="66"/>
      <c r="K425" s="66"/>
      <c r="L425" s="66"/>
      <c r="M425" s="2" t="str">
        <f>IFERROR(INDEX('padron cfe'!C:C,MATCH(DATOS!C425,'padron cfe'!A:A,0),1),"")</f>
        <v/>
      </c>
      <c r="N425" s="66" t="str">
        <f>IFERROR(IF(BT425="","",IF(INDEX(N$1:N424,MATCH(BT425,BT$1:BT424,0),1)=0,"",INDEX(N$1:N424,MATCH(BT425,BT$1:BT424,0),1))),"")</f>
        <v/>
      </c>
      <c r="O425" s="66" t="str">
        <f>IFERROR(IF(BT425="","",IF(INDEX(O$1:O424,MATCH(BT425,BT$1:BT424,0),1)=0,"",INDEX(O$1:O424,MATCH(BT425,BT$1:BT424,0),1))),"")</f>
        <v/>
      </c>
      <c r="P425" s="4"/>
      <c r="Q425" s="2"/>
      <c r="R425" s="66"/>
      <c r="T425" s="66"/>
      <c r="U425" s="5" t="str">
        <f>IFERROR(IF(INDEX(U$1:U424,MATCH(T425,T$1:T424,0),1)=0,"",INDEX(U$1:U424,MATCH(T425,T$1:T424,0),1)),"")</f>
        <v/>
      </c>
      <c r="V425" s="66"/>
      <c r="W425" s="5" t="str">
        <f>IFERROR(IF(INDEX(W$1:W424,MATCH(V425,V$1:V424,0),1)=0,"",INDEX(W$1:W424,MATCH(V425,V$1:V424,0),1)),"")</f>
        <v/>
      </c>
      <c r="X425" s="2" t="str">
        <f>IFERROR(INDEX('padron cfe'!D:D,MATCH(DATOS!C425,'padron cfe'!A:A,0),1),"")</f>
        <v/>
      </c>
      <c r="Y425" s="4"/>
      <c r="Z425" s="4"/>
      <c r="AA425" s="4"/>
      <c r="AB425" s="4"/>
      <c r="AC425" s="6"/>
      <c r="AD425" s="4"/>
      <c r="AE425" s="4" t="str">
        <f t="shared" si="114"/>
        <v/>
      </c>
      <c r="AF425" s="4"/>
      <c r="AG425" s="4"/>
      <c r="AH425" s="4"/>
      <c r="AI425" s="2" t="str">
        <f>IFERROR(IF(INDEX(AI$1:AI424,MATCH(BT425,BT$1:BT424,0),1)=0,"",INDEX(AI$1:AI424,MATCH(BT425,BT$1:BT424,0),1)),"")</f>
        <v/>
      </c>
      <c r="AJ425" s="2" t="str">
        <f>IFERROR(IF(INDEX(AJ$1:AJ424,MATCH(BT425,BT$1:BT424,0),1)=0,"",INDEX(AJ$1:AJ424,MATCH(BT425,BT$1:BT424,0),1)),"")</f>
        <v/>
      </c>
      <c r="AK425" s="2" t="str">
        <f>IFERROR(IF(INDEX(AK$1:AK424,MATCH(BT425,BT$1:BT424,0),1)=0,"",INDEX(AK$1:AK424,MATCH(BT425,BT$1:BT424,0),1)),"")</f>
        <v/>
      </c>
      <c r="AL425" s="31"/>
      <c r="AM425" s="31"/>
      <c r="AN425" s="2"/>
      <c r="AO425" s="4"/>
      <c r="AP425" s="4"/>
      <c r="AQ425" s="4"/>
      <c r="AR425" s="4"/>
      <c r="AS425" s="4"/>
      <c r="AT425" s="4"/>
      <c r="AU425" s="4"/>
      <c r="AV425" s="4"/>
      <c r="AW425" s="4"/>
      <c r="AY425" s="7"/>
      <c r="AZ425" s="47"/>
      <c r="BA425" s="66"/>
      <c r="BB425" s="66"/>
      <c r="BC425" s="66"/>
      <c r="BD425" s="78"/>
      <c r="BE425" s="66"/>
      <c r="BF425" s="66"/>
      <c r="BG425" s="4"/>
      <c r="BH425" s="69"/>
      <c r="BI425" s="4"/>
      <c r="BJ425" s="4"/>
      <c r="BK425" s="9"/>
      <c r="BL425" s="7"/>
      <c r="BM425" s="7"/>
      <c r="BN425" s="7"/>
      <c r="BO425" s="286"/>
      <c r="BP425" s="22"/>
      <c r="BQ425" s="7" t="str">
        <f t="shared" ca="1" si="102"/>
        <v/>
      </c>
      <c r="BR425" s="75" t="str">
        <f t="shared" si="103"/>
        <v/>
      </c>
      <c r="BS425" s="75" t="str">
        <f t="shared" si="104"/>
        <v/>
      </c>
      <c r="BT425" s="5" t="str">
        <f t="shared" si="105"/>
        <v/>
      </c>
      <c r="BU425" s="79" t="str">
        <f t="shared" si="106"/>
        <v/>
      </c>
      <c r="BV425" s="79" t="str">
        <f t="shared" si="107"/>
        <v/>
      </c>
      <c r="BW425" s="79" t="str">
        <f t="shared" si="108"/>
        <v/>
      </c>
      <c r="CC425" s="4" t="str">
        <f>IF(IFERROR(VLOOKUP(C425,C426:C$1993,1,0),"")="","",COUNTIF(C:C,C425))</f>
        <v/>
      </c>
      <c r="CG425" s="5" t="str">
        <f>IF(B425="","",IF(CC425="",1+(MAX(CG$2:CG424)),""))</f>
        <v/>
      </c>
      <c r="CH425" s="5" t="str">
        <f t="shared" si="109"/>
        <v/>
      </c>
      <c r="CI425" s="5" t="str">
        <f t="shared" si="110"/>
        <v/>
      </c>
      <c r="CJ425" s="14" t="str">
        <f t="shared" si="111"/>
        <v/>
      </c>
      <c r="CK425" s="25"/>
      <c r="CL425" s="15"/>
      <c r="CM425" s="5" t="str">
        <f t="shared" si="115"/>
        <v/>
      </c>
      <c r="CP425" s="5" t="str">
        <f t="shared" si="112"/>
        <v/>
      </c>
      <c r="CQ425" s="5" t="str">
        <f>IF(BT425="","",IFERROR(IF(VLOOKUP(BT425,BT$2:BT424,1,0)=0,"",""),BT425))</f>
        <v/>
      </c>
      <c r="CR425" s="22" t="str">
        <f>IF(CQ425="","",(IFERROR(VLOOKUP(MID(CQ425,1,1),$DI$2:DM$28,3,0),0)+IFERROR(VLOOKUP(MID(CQ425,2,1),DI$2:DM$28,4,0),0)+IFERROR(VLOOKUP(MID(CQ425,3,1),DI$2:DM$28,5,0),0)+(ROW(CQ425)/1000000000000)))</f>
        <v/>
      </c>
      <c r="CT425" s="5">
        <v>424</v>
      </c>
      <c r="CU425" s="5" t="str">
        <f>IFERROR(VLOOKUP(CT425,CP$2:CQ1501,2,0),"")</f>
        <v/>
      </c>
      <c r="DO425" s="5" t="e">
        <f>IF(REPORTE!AH$2="si",IF(C425=VALUE(REPORTE!C$22),IF(SUM(DO426:DO$1993),CONCATENATE(INT(B425),", "),INT(B425)),""),IF(C425=VALUE(REPORTE!C$21),IF(SUM(DO426:DO$1993),CONCATENATE(INT(B425),", "),INT(B425)),""))</f>
        <v>#VALUE!</v>
      </c>
    </row>
    <row r="426" spans="1:120" s="5" customFormat="1" ht="15" customHeight="1" x14ac:dyDescent="0.25">
      <c r="A426" s="4" t="str">
        <f t="shared" ca="1" si="100"/>
        <v/>
      </c>
      <c r="B426" s="6"/>
      <c r="C426" s="8"/>
      <c r="D426" s="1" t="str">
        <f>IFERROR(INDEX('padron cfe'!B:B,MATCH(DATOS!C426,'padron cfe'!A:A,0),1),"")</f>
        <v/>
      </c>
      <c r="E426" s="1"/>
      <c r="F426" s="7"/>
      <c r="G426" s="9" t="s">
        <v>157</v>
      </c>
      <c r="H426" s="5" t="str">
        <f>IF(F426="","",IFERROR(CONCATENATE("PEUA",VLOOKUP(ESTADO,REPORTE!AV$2:AW$33,2,0),DIDTRITO_FORM,CADER_FORM,IFERROR(INDEX(CA:CA,MATCH(DAY(F426),BZ:BZ,0),1),DAY(F426)),IFERROR(INDEX(CA:CA,MATCH(MONTH(F426),BZ:BZ,0),1),MONTH(F426)),YEAR(F426),G426),""))</f>
        <v/>
      </c>
      <c r="I426" s="4"/>
      <c r="J426" s="66"/>
      <c r="K426" s="66"/>
      <c r="L426" s="66"/>
      <c r="M426" s="2" t="str">
        <f>IFERROR(INDEX('padron cfe'!C:C,MATCH(DATOS!C426,'padron cfe'!A:A,0),1),"")</f>
        <v/>
      </c>
      <c r="N426" s="66" t="str">
        <f>IFERROR(IF(BT426="","",IF(INDEX(N$1:N425,MATCH(BT426,BT$1:BT425,0),1)=0,"",INDEX(N$1:N425,MATCH(BT426,BT$1:BT425,0),1))),"")</f>
        <v/>
      </c>
      <c r="O426" s="66" t="str">
        <f>IFERROR(IF(BT426="","",IF(INDEX(O$1:O425,MATCH(BT426,BT$1:BT425,0),1)=0,"",INDEX(O$1:O425,MATCH(BT426,BT$1:BT425,0),1))),"")</f>
        <v/>
      </c>
      <c r="P426" s="4"/>
      <c r="Q426" s="2"/>
      <c r="R426" s="66"/>
      <c r="T426" s="66"/>
      <c r="U426" s="5" t="str">
        <f>IFERROR(IF(INDEX(U$1:U425,MATCH(T426,T$1:T425,0),1)=0,"",INDEX(U$1:U425,MATCH(T426,T$1:T425,0),1)),"")</f>
        <v/>
      </c>
      <c r="V426" s="66"/>
      <c r="W426" s="5" t="str">
        <f>IFERROR(IF(INDEX(W$1:W425,MATCH(V426,V$1:V425,0),1)=0,"",INDEX(W$1:W425,MATCH(V426,V$1:V425,0),1)),"")</f>
        <v/>
      </c>
      <c r="X426" s="2" t="str">
        <f>IFERROR(INDEX('padron cfe'!D:D,MATCH(DATOS!C426,'padron cfe'!A:A,0),1),"")</f>
        <v/>
      </c>
      <c r="Y426" s="4"/>
      <c r="Z426" s="4"/>
      <c r="AA426" s="4"/>
      <c r="AB426" s="4"/>
      <c r="AC426" s="6"/>
      <c r="AD426" s="4"/>
      <c r="AE426" s="4" t="str">
        <f t="shared" si="114"/>
        <v/>
      </c>
      <c r="AF426" s="4"/>
      <c r="AG426" s="4"/>
      <c r="AH426" s="4"/>
      <c r="AI426" s="2" t="str">
        <f>IFERROR(IF(INDEX(AI$1:AI425,MATCH(BT426,BT$1:BT425,0),1)=0,"",INDEX(AI$1:AI425,MATCH(BT426,BT$1:BT425,0),1)),"")</f>
        <v/>
      </c>
      <c r="AJ426" s="2" t="str">
        <f>IFERROR(IF(INDEX(AJ$1:AJ425,MATCH(BT426,BT$1:BT425,0),1)=0,"",INDEX(AJ$1:AJ425,MATCH(BT426,BT$1:BT425,0),1)),"")</f>
        <v/>
      </c>
      <c r="AK426" s="2" t="str">
        <f>IFERROR(IF(INDEX(AK$1:AK425,MATCH(BT426,BT$1:BT425,0),1)=0,"",INDEX(AK$1:AK425,MATCH(BT426,BT$1:BT425,0),1)),"")</f>
        <v/>
      </c>
      <c r="AL426" s="31"/>
      <c r="AM426" s="31"/>
      <c r="AN426" s="2"/>
      <c r="AO426" s="4"/>
      <c r="AP426" s="4"/>
      <c r="AQ426" s="4"/>
      <c r="AR426" s="4"/>
      <c r="AS426" s="4"/>
      <c r="AT426" s="4"/>
      <c r="AU426" s="4"/>
      <c r="AV426" s="4"/>
      <c r="AW426" s="4"/>
      <c r="AY426" s="7"/>
      <c r="AZ426" s="47"/>
      <c r="BA426" s="66"/>
      <c r="BB426" s="66"/>
      <c r="BC426" s="66"/>
      <c r="BD426" s="78"/>
      <c r="BE426" s="66"/>
      <c r="BF426" s="66"/>
      <c r="BG426" s="4"/>
      <c r="BH426" s="69"/>
      <c r="BI426" s="4"/>
      <c r="BJ426" s="4"/>
      <c r="BK426" s="9"/>
      <c r="BL426" s="7"/>
      <c r="BM426" s="7"/>
      <c r="BN426" s="7"/>
      <c r="BO426" s="286"/>
      <c r="BP426" s="22"/>
      <c r="BQ426" s="7" t="str">
        <f t="shared" ca="1" si="102"/>
        <v/>
      </c>
      <c r="BR426" s="75" t="str">
        <f t="shared" si="103"/>
        <v/>
      </c>
      <c r="BS426" s="75" t="str">
        <f t="shared" si="104"/>
        <v/>
      </c>
      <c r="BT426" s="5" t="str">
        <f t="shared" si="105"/>
        <v/>
      </c>
      <c r="BU426" s="79" t="str">
        <f t="shared" si="106"/>
        <v/>
      </c>
      <c r="BV426" s="79" t="str">
        <f t="shared" si="107"/>
        <v/>
      </c>
      <c r="BW426" s="79" t="str">
        <f t="shared" si="108"/>
        <v/>
      </c>
      <c r="CC426" s="4" t="str">
        <f>IF(IFERROR(VLOOKUP(C426,C427:C$1993,1,0),"")="","",COUNTIF(C:C,C426))</f>
        <v/>
      </c>
      <c r="CG426" s="5" t="str">
        <f>IF(B426="","",IF(CC426="",1+(MAX(CG$2:CG425)),""))</f>
        <v/>
      </c>
      <c r="CH426" s="5" t="str">
        <f t="shared" si="109"/>
        <v/>
      </c>
      <c r="CI426" s="5" t="str">
        <f t="shared" si="110"/>
        <v/>
      </c>
      <c r="CJ426" s="14" t="str">
        <f t="shared" si="111"/>
        <v/>
      </c>
      <c r="CK426" s="25"/>
      <c r="CL426" s="15"/>
      <c r="CM426" s="5" t="str">
        <f t="shared" si="115"/>
        <v/>
      </c>
      <c r="CP426" s="5" t="str">
        <f t="shared" si="112"/>
        <v/>
      </c>
      <c r="CQ426" s="5" t="str">
        <f>IF(BT426="","",IFERROR(IF(VLOOKUP(BT426,BT$2:BT425,1,0)=0,"",""),BT426))</f>
        <v/>
      </c>
      <c r="CR426" s="22" t="str">
        <f>IF(CQ426="","",(IFERROR(VLOOKUP(MID(CQ426,1,1),$DI$2:DM$28,3,0),0)+IFERROR(VLOOKUP(MID(CQ426,2,1),DI$2:DM$28,4,0),0)+IFERROR(VLOOKUP(MID(CQ426,3,1),DI$2:DM$28,5,0),0)+(ROW(CQ426)/1000000000000)))</f>
        <v/>
      </c>
      <c r="CT426" s="5">
        <v>425</v>
      </c>
      <c r="CU426" s="5" t="str">
        <f>IFERROR(VLOOKUP(CT426,CP$2:CQ1502,2,0),"")</f>
        <v/>
      </c>
      <c r="DO426" s="5" t="e">
        <f>IF(REPORTE!AH$2="si",IF(C426=VALUE(REPORTE!C$22),IF(SUM(DO427:DO$1993),CONCATENATE(INT(B426),", "),INT(B426)),""),IF(C426=VALUE(REPORTE!C$21),IF(SUM(DO427:DO$1993),CONCATENATE(INT(B426),", "),INT(B426)),""))</f>
        <v>#VALUE!</v>
      </c>
    </row>
    <row r="427" spans="1:120" s="5" customFormat="1" ht="15" customHeight="1" x14ac:dyDescent="0.25">
      <c r="A427" s="4" t="str">
        <f t="shared" ca="1" si="100"/>
        <v/>
      </c>
      <c r="B427" s="6"/>
      <c r="C427" s="8"/>
      <c r="D427" s="1" t="str">
        <f>IFERROR(INDEX('padron cfe'!B:B,MATCH(DATOS!C427,'padron cfe'!A:A,0),1),"")</f>
        <v/>
      </c>
      <c r="E427" s="1"/>
      <c r="F427" s="7"/>
      <c r="G427" s="9" t="s">
        <v>157</v>
      </c>
      <c r="H427" s="5" t="str">
        <f>IF(F427="","",IFERROR(CONCATENATE("PEUA",VLOOKUP(ESTADO,REPORTE!AV$2:AW$33,2,0),DIDTRITO_FORM,CADER_FORM,IFERROR(INDEX(CA:CA,MATCH(DAY(F427),BZ:BZ,0),1),DAY(F427)),IFERROR(INDEX(CA:CA,MATCH(MONTH(F427),BZ:BZ,0),1),MONTH(F427)),YEAR(F427),G427),""))</f>
        <v/>
      </c>
      <c r="I427" s="4"/>
      <c r="J427" s="66"/>
      <c r="K427" s="66"/>
      <c r="L427" s="66"/>
      <c r="M427" s="2" t="str">
        <f>IFERROR(INDEX('padron cfe'!C:C,MATCH(DATOS!C427,'padron cfe'!A:A,0),1),"")</f>
        <v/>
      </c>
      <c r="N427" s="66" t="str">
        <f>IFERROR(IF(BT427="","",IF(INDEX(N$1:N426,MATCH(BT427,BT$1:BT426,0),1)=0,"",INDEX(N$1:N426,MATCH(BT427,BT$1:BT426,0),1))),"")</f>
        <v/>
      </c>
      <c r="O427" s="66" t="str">
        <f>IFERROR(IF(BT427="","",IF(INDEX(O$1:O426,MATCH(BT427,BT$1:BT426,0),1)=0,"",INDEX(O$1:O426,MATCH(BT427,BT$1:BT426,0),1))),"")</f>
        <v/>
      </c>
      <c r="P427" s="4"/>
      <c r="Q427" s="2"/>
      <c r="R427" s="66"/>
      <c r="T427" s="66"/>
      <c r="U427" s="5" t="str">
        <f>IFERROR(IF(INDEX(U$1:U426,MATCH(T427,T$1:T426,0),1)=0,"",INDEX(U$1:U426,MATCH(T427,T$1:T426,0),1)),"")</f>
        <v/>
      </c>
      <c r="V427" s="66"/>
      <c r="W427" s="5" t="str">
        <f>IFERROR(IF(INDEX(W$1:W426,MATCH(V427,V$1:V426,0),1)=0,"",INDEX(W$1:W426,MATCH(V427,V$1:V426,0),1)),"")</f>
        <v/>
      </c>
      <c r="X427" s="2" t="str">
        <f>IFERROR(INDEX('padron cfe'!D:D,MATCH(DATOS!C427,'padron cfe'!A:A,0),1),"")</f>
        <v/>
      </c>
      <c r="Y427" s="4"/>
      <c r="Z427" s="4"/>
      <c r="AA427" s="4"/>
      <c r="AB427" s="4"/>
      <c r="AC427" s="6"/>
      <c r="AD427" s="4"/>
      <c r="AE427" s="4" t="str">
        <f t="shared" si="114"/>
        <v/>
      </c>
      <c r="AF427" s="4"/>
      <c r="AG427" s="4"/>
      <c r="AH427" s="4"/>
      <c r="AI427" s="2" t="str">
        <f>IFERROR(IF(INDEX(AI$1:AI426,MATCH(BT427,BT$1:BT426,0),1)=0,"",INDEX(AI$1:AI426,MATCH(BT427,BT$1:BT426,0),1)),"")</f>
        <v/>
      </c>
      <c r="AJ427" s="2" t="str">
        <f>IFERROR(IF(INDEX(AJ$1:AJ426,MATCH(BT427,BT$1:BT426,0),1)=0,"",INDEX(AJ$1:AJ426,MATCH(BT427,BT$1:BT426,0),1)),"")</f>
        <v/>
      </c>
      <c r="AK427" s="2" t="str">
        <f>IFERROR(IF(INDEX(AK$1:AK426,MATCH(BT427,BT$1:BT426,0),1)=0,"",INDEX(AK$1:AK426,MATCH(BT427,BT$1:BT426,0),1)),"")</f>
        <v/>
      </c>
      <c r="AL427" s="31"/>
      <c r="AM427" s="31"/>
      <c r="AN427" s="2"/>
      <c r="AO427" s="4"/>
      <c r="AP427" s="4"/>
      <c r="AQ427" s="4"/>
      <c r="AR427" s="4"/>
      <c r="AS427" s="4"/>
      <c r="AT427" s="4"/>
      <c r="AU427" s="4"/>
      <c r="AV427" s="4"/>
      <c r="AW427" s="4"/>
      <c r="AY427" s="7"/>
      <c r="AZ427" s="47"/>
      <c r="BA427" s="66"/>
      <c r="BB427" s="66"/>
      <c r="BC427" s="66"/>
      <c r="BD427" s="78"/>
      <c r="BE427" s="66"/>
      <c r="BF427" s="66"/>
      <c r="BG427" s="4"/>
      <c r="BH427" s="69"/>
      <c r="BI427" s="4"/>
      <c r="BJ427" s="4"/>
      <c r="BK427" s="9"/>
      <c r="BL427" s="7"/>
      <c r="BM427" s="7"/>
      <c r="BN427" s="7"/>
      <c r="BO427" s="286"/>
      <c r="BP427" s="22"/>
      <c r="BQ427" s="7" t="str">
        <f t="shared" ca="1" si="102"/>
        <v/>
      </c>
      <c r="BR427" s="75" t="str">
        <f t="shared" si="103"/>
        <v/>
      </c>
      <c r="BS427" s="75" t="str">
        <f t="shared" si="104"/>
        <v/>
      </c>
      <c r="BT427" s="5" t="str">
        <f t="shared" si="105"/>
        <v/>
      </c>
      <c r="BU427" s="79" t="str">
        <f t="shared" si="106"/>
        <v/>
      </c>
      <c r="BV427" s="79" t="str">
        <f t="shared" si="107"/>
        <v/>
      </c>
      <c r="BW427" s="79" t="str">
        <f t="shared" si="108"/>
        <v/>
      </c>
      <c r="CC427" s="4" t="str">
        <f>IF(IFERROR(VLOOKUP(C427,C428:C$1993,1,0),"")="","",COUNTIF(C:C,C427))</f>
        <v/>
      </c>
      <c r="CG427" s="5" t="str">
        <f>IF(B427="","",IF(CC427="",1+(MAX(CG$2:CG426)),""))</f>
        <v/>
      </c>
      <c r="CH427" s="5" t="str">
        <f t="shared" si="109"/>
        <v/>
      </c>
      <c r="CI427" s="5" t="str">
        <f t="shared" si="110"/>
        <v/>
      </c>
      <c r="CJ427" s="14" t="str">
        <f t="shared" si="111"/>
        <v/>
      </c>
      <c r="CK427" s="25"/>
      <c r="CL427" s="15"/>
      <c r="CM427" s="5" t="str">
        <f t="shared" si="115"/>
        <v/>
      </c>
      <c r="CP427" s="5" t="str">
        <f t="shared" si="112"/>
        <v/>
      </c>
      <c r="CQ427" s="5" t="str">
        <f>IF(BT427="","",IFERROR(IF(VLOOKUP(BT427,BT$2:BT426,1,0)=0,"",""),BT427))</f>
        <v/>
      </c>
      <c r="CR427" s="22" t="str">
        <f>IF(CQ427="","",(IFERROR(VLOOKUP(MID(CQ427,1,1),$DI$2:DM$28,3,0),0)+IFERROR(VLOOKUP(MID(CQ427,2,1),DI$2:DM$28,4,0),0)+IFERROR(VLOOKUP(MID(CQ427,3,1),DI$2:DM$28,5,0),0)+(ROW(CQ427)/1000000000000)))</f>
        <v/>
      </c>
      <c r="CT427" s="5">
        <v>426</v>
      </c>
      <c r="CU427" s="5" t="str">
        <f>IFERROR(VLOOKUP(CT427,CP$2:CQ1503,2,0),"")</f>
        <v/>
      </c>
      <c r="DO427" s="5" t="e">
        <f>IF(REPORTE!AH$2="si",IF(C427=VALUE(REPORTE!C$22),IF(SUM(DO428:DO$1993),CONCATENATE(INT(B427),", "),INT(B427)),""),IF(C427=VALUE(REPORTE!C$21),IF(SUM(DO428:DO$1993),CONCATENATE(INT(B427),", "),INT(B427)),""))</f>
        <v>#VALUE!</v>
      </c>
    </row>
    <row r="428" spans="1:120" s="5" customFormat="1" ht="15" customHeight="1" x14ac:dyDescent="0.25">
      <c r="A428" s="4" t="str">
        <f t="shared" ca="1" si="100"/>
        <v/>
      </c>
      <c r="B428" s="6"/>
      <c r="C428" s="8"/>
      <c r="D428" s="1" t="str">
        <f>IFERROR(INDEX('padron cfe'!B:B,MATCH(DATOS!C428,'padron cfe'!A:A,0),1),"")</f>
        <v/>
      </c>
      <c r="E428" s="1"/>
      <c r="F428" s="7"/>
      <c r="G428" s="9" t="s">
        <v>157</v>
      </c>
      <c r="H428" s="5" t="str">
        <f>IF(F428="","",IFERROR(CONCATENATE("PEUA",VLOOKUP(ESTADO,REPORTE!AV$2:AW$33,2,0),DIDTRITO_FORM,CADER_FORM,IFERROR(INDEX(CA:CA,MATCH(DAY(F428),BZ:BZ,0),1),DAY(F428)),IFERROR(INDEX(CA:CA,MATCH(MONTH(F428),BZ:BZ,0),1),MONTH(F428)),YEAR(F428),G428),""))</f>
        <v/>
      </c>
      <c r="I428" s="4"/>
      <c r="J428" s="66"/>
      <c r="K428" s="66"/>
      <c r="L428" s="66"/>
      <c r="M428" s="2" t="str">
        <f>IFERROR(INDEX('padron cfe'!C:C,MATCH(DATOS!C428,'padron cfe'!A:A,0),1),"")</f>
        <v/>
      </c>
      <c r="N428" s="66" t="str">
        <f>IFERROR(IF(BT428="","",IF(INDEX(N$1:N427,MATCH(BT428,BT$1:BT427,0),1)=0,"",INDEX(N$1:N427,MATCH(BT428,BT$1:BT427,0),1))),"")</f>
        <v/>
      </c>
      <c r="O428" s="66" t="str">
        <f>IFERROR(IF(BT428="","",IF(INDEX(O$1:O427,MATCH(BT428,BT$1:BT427,0),1)=0,"",INDEX(O$1:O427,MATCH(BT428,BT$1:BT427,0),1))),"")</f>
        <v/>
      </c>
      <c r="P428" s="4"/>
      <c r="Q428" s="2"/>
      <c r="R428" s="66"/>
      <c r="T428" s="66"/>
      <c r="U428" s="5" t="str">
        <f>IFERROR(IF(INDEX(U$1:U427,MATCH(T428,T$1:T427,0),1)=0,"",INDEX(U$1:U427,MATCH(T428,T$1:T427,0),1)),"")</f>
        <v/>
      </c>
      <c r="V428" s="66"/>
      <c r="W428" s="5" t="str">
        <f>IFERROR(IF(INDEX(W$1:W427,MATCH(V428,V$1:V427,0),1)=0,"",INDEX(W$1:W427,MATCH(V428,V$1:V427,0),1)),"")</f>
        <v/>
      </c>
      <c r="X428" s="2" t="str">
        <f>IFERROR(INDEX('padron cfe'!D:D,MATCH(DATOS!C428,'padron cfe'!A:A,0),1),"")</f>
        <v/>
      </c>
      <c r="Y428" s="4"/>
      <c r="Z428" s="4"/>
      <c r="AA428" s="4"/>
      <c r="AB428" s="4"/>
      <c r="AC428" s="6"/>
      <c r="AD428" s="4"/>
      <c r="AE428" s="4" t="str">
        <f t="shared" si="114"/>
        <v/>
      </c>
      <c r="AF428" s="4"/>
      <c r="AG428" s="4"/>
      <c r="AH428" s="4"/>
      <c r="AI428" s="2" t="str">
        <f>IFERROR(IF(INDEX(AI$1:AI427,MATCH(BT428,BT$1:BT427,0),1)=0,"",INDEX(AI$1:AI427,MATCH(BT428,BT$1:BT427,0),1)),"")</f>
        <v/>
      </c>
      <c r="AJ428" s="2" t="str">
        <f>IFERROR(IF(INDEX(AJ$1:AJ427,MATCH(BT428,BT$1:BT427,0),1)=0,"",INDEX(AJ$1:AJ427,MATCH(BT428,BT$1:BT427,0),1)),"")</f>
        <v/>
      </c>
      <c r="AK428" s="2" t="str">
        <f>IFERROR(IF(INDEX(AK$1:AK427,MATCH(BT428,BT$1:BT427,0),1)=0,"",INDEX(AK$1:AK427,MATCH(BT428,BT$1:BT427,0),1)),"")</f>
        <v/>
      </c>
      <c r="AL428" s="31"/>
      <c r="AM428" s="31"/>
      <c r="AN428" s="2"/>
      <c r="AO428" s="4"/>
      <c r="AP428" s="4"/>
      <c r="AQ428" s="4"/>
      <c r="AR428" s="4"/>
      <c r="AS428" s="4"/>
      <c r="AT428" s="4"/>
      <c r="AU428" s="4"/>
      <c r="AV428" s="4"/>
      <c r="AW428" s="4"/>
      <c r="AY428" s="7"/>
      <c r="AZ428" s="47"/>
      <c r="BA428" s="66"/>
      <c r="BB428" s="66"/>
      <c r="BC428" s="66"/>
      <c r="BD428" s="78"/>
      <c r="BE428" s="66"/>
      <c r="BF428" s="66"/>
      <c r="BG428" s="4"/>
      <c r="BH428" s="69"/>
      <c r="BI428" s="4"/>
      <c r="BJ428" s="4"/>
      <c r="BK428" s="9"/>
      <c r="BL428" s="7"/>
      <c r="BM428" s="7"/>
      <c r="BN428" s="7"/>
      <c r="BO428" s="286"/>
      <c r="BP428" s="22"/>
      <c r="BQ428" s="7" t="str">
        <f t="shared" ca="1" si="102"/>
        <v/>
      </c>
      <c r="BR428" s="75" t="str">
        <f t="shared" si="103"/>
        <v/>
      </c>
      <c r="BS428" s="75" t="str">
        <f t="shared" si="104"/>
        <v/>
      </c>
      <c r="BT428" s="5" t="str">
        <f t="shared" si="105"/>
        <v/>
      </c>
      <c r="BU428" s="79" t="str">
        <f t="shared" si="106"/>
        <v/>
      </c>
      <c r="BV428" s="79" t="str">
        <f t="shared" si="107"/>
        <v/>
      </c>
      <c r="BW428" s="79" t="str">
        <f t="shared" si="108"/>
        <v/>
      </c>
      <c r="CC428" s="4" t="str">
        <f>IF(IFERROR(VLOOKUP(C428,C429:C$1993,1,0),"")="","",COUNTIF(C:C,C428))</f>
        <v/>
      </c>
      <c r="CG428" s="5" t="str">
        <f>IF(B428="","",IF(CC428="",1+(MAX(CG$2:CG427)),""))</f>
        <v/>
      </c>
      <c r="CH428" s="5" t="str">
        <f t="shared" si="109"/>
        <v/>
      </c>
      <c r="CI428" s="5" t="str">
        <f t="shared" si="110"/>
        <v/>
      </c>
      <c r="CJ428" s="14" t="str">
        <f t="shared" si="111"/>
        <v/>
      </c>
      <c r="CK428" s="25"/>
      <c r="CL428" s="15"/>
      <c r="CM428" s="5" t="str">
        <f t="shared" si="115"/>
        <v/>
      </c>
      <c r="CP428" s="5" t="str">
        <f t="shared" si="112"/>
        <v/>
      </c>
      <c r="CQ428" s="5" t="str">
        <f>IF(BT428="","",IFERROR(IF(VLOOKUP(BT428,BT$2:BT427,1,0)=0,"",""),BT428))</f>
        <v/>
      </c>
      <c r="CR428" s="22" t="str">
        <f>IF(CQ428="","",(IFERROR(VLOOKUP(MID(CQ428,1,1),$DI$2:DM$28,3,0),0)+IFERROR(VLOOKUP(MID(CQ428,2,1),DI$2:DM$28,4,0),0)+IFERROR(VLOOKUP(MID(CQ428,3,1),DI$2:DM$28,5,0),0)+(ROW(CQ428)/1000000000000)))</f>
        <v/>
      </c>
      <c r="CT428" s="5">
        <v>427</v>
      </c>
      <c r="CU428" s="5" t="str">
        <f>IFERROR(VLOOKUP(CT428,CP$2:CQ1504,2,0),"")</f>
        <v/>
      </c>
      <c r="DO428" s="5" t="e">
        <f>IF(REPORTE!AH$2="si",IF(C428=VALUE(REPORTE!C$22),IF(SUM(DO429:DO$1993),CONCATENATE(INT(B428),", "),INT(B428)),""),IF(C428=VALUE(REPORTE!C$21),IF(SUM(DO429:DO$1993),CONCATENATE(INT(B428),", "),INT(B428)),""))</f>
        <v>#VALUE!</v>
      </c>
    </row>
    <row r="429" spans="1:120" s="5" customFormat="1" ht="15" customHeight="1" x14ac:dyDescent="0.25">
      <c r="A429" s="4" t="str">
        <f t="shared" ca="1" si="100"/>
        <v/>
      </c>
      <c r="B429" s="6"/>
      <c r="C429" s="8"/>
      <c r="D429" s="1" t="str">
        <f>IFERROR(INDEX('padron cfe'!B:B,MATCH(DATOS!C429,'padron cfe'!A:A,0),1),"")</f>
        <v/>
      </c>
      <c r="E429" s="1"/>
      <c r="F429" s="7"/>
      <c r="G429" s="9" t="s">
        <v>157</v>
      </c>
      <c r="H429" s="5" t="str">
        <f>IF(F429="","",IFERROR(CONCATENATE("PEUA",VLOOKUP(ESTADO,REPORTE!AV$2:AW$33,2,0),DIDTRITO_FORM,CADER_FORM,IFERROR(INDEX(CA:CA,MATCH(DAY(F429),BZ:BZ,0),1),DAY(F429)),IFERROR(INDEX(CA:CA,MATCH(MONTH(F429),BZ:BZ,0),1),MONTH(F429)),YEAR(F429),G429),""))</f>
        <v/>
      </c>
      <c r="I429" s="4"/>
      <c r="J429" s="66"/>
      <c r="K429" s="66"/>
      <c r="L429" s="66"/>
      <c r="M429" s="2" t="str">
        <f>IFERROR(INDEX('padron cfe'!C:C,MATCH(DATOS!C429,'padron cfe'!A:A,0),1),"")</f>
        <v/>
      </c>
      <c r="N429" s="66" t="str">
        <f>IFERROR(IF(BT429="","",IF(INDEX(N$1:N428,MATCH(BT429,BT$1:BT428,0),1)=0,"",INDEX(N$1:N428,MATCH(BT429,BT$1:BT428,0),1))),"")</f>
        <v/>
      </c>
      <c r="O429" s="66" t="str">
        <f>IFERROR(IF(BT429="","",IF(INDEX(O$1:O428,MATCH(BT429,BT$1:BT428,0),1)=0,"",INDEX(O$1:O428,MATCH(BT429,BT$1:BT428,0),1))),"")</f>
        <v/>
      </c>
      <c r="P429" s="4"/>
      <c r="Q429" s="2"/>
      <c r="R429" s="66"/>
      <c r="T429" s="66"/>
      <c r="U429" s="5" t="str">
        <f>IFERROR(IF(INDEX(U$1:U428,MATCH(T429,T$1:T428,0),1)=0,"",INDEX(U$1:U428,MATCH(T429,T$1:T428,0),1)),"")</f>
        <v/>
      </c>
      <c r="V429" s="66"/>
      <c r="W429" s="5" t="str">
        <f>IFERROR(IF(INDEX(W$1:W428,MATCH(V429,V$1:V428,0),1)=0,"",INDEX(W$1:W428,MATCH(V429,V$1:V428,0),1)),"")</f>
        <v/>
      </c>
      <c r="X429" s="2" t="str">
        <f>IFERROR(INDEX('padron cfe'!D:D,MATCH(DATOS!C429,'padron cfe'!A:A,0),1),"")</f>
        <v/>
      </c>
      <c r="Y429" s="4"/>
      <c r="Z429" s="4"/>
      <c r="AA429" s="4"/>
      <c r="AB429" s="4"/>
      <c r="AC429" s="6"/>
      <c r="AD429" s="4"/>
      <c r="AE429" s="4" t="str">
        <f t="shared" si="114"/>
        <v/>
      </c>
      <c r="AF429" s="4"/>
      <c r="AG429" s="4"/>
      <c r="AH429" s="4"/>
      <c r="AI429" s="2" t="str">
        <f>IFERROR(IF(INDEX(AI$1:AI428,MATCH(BT429,BT$1:BT428,0),1)=0,"",INDEX(AI$1:AI428,MATCH(BT429,BT$1:BT428,0),1)),"")</f>
        <v/>
      </c>
      <c r="AJ429" s="2" t="str">
        <f>IFERROR(IF(INDEX(AJ$1:AJ428,MATCH(BT429,BT$1:BT428,0),1)=0,"",INDEX(AJ$1:AJ428,MATCH(BT429,BT$1:BT428,0),1)),"")</f>
        <v/>
      </c>
      <c r="AK429" s="2" t="str">
        <f>IFERROR(IF(INDEX(AK$1:AK428,MATCH(BT429,BT$1:BT428,0),1)=0,"",INDEX(AK$1:AK428,MATCH(BT429,BT$1:BT428,0),1)),"")</f>
        <v/>
      </c>
      <c r="AL429" s="31"/>
      <c r="AM429" s="31"/>
      <c r="AN429" s="2"/>
      <c r="AO429" s="4"/>
      <c r="AP429" s="4"/>
      <c r="AQ429" s="4"/>
      <c r="AR429" s="4"/>
      <c r="AS429" s="4"/>
      <c r="AT429" s="4"/>
      <c r="AU429" s="4"/>
      <c r="AV429" s="4"/>
      <c r="AW429" s="4"/>
      <c r="AY429" s="7"/>
      <c r="AZ429" s="47"/>
      <c r="BA429" s="66"/>
      <c r="BB429" s="66"/>
      <c r="BC429" s="66"/>
      <c r="BD429" s="78"/>
      <c r="BE429" s="66"/>
      <c r="BF429" s="66"/>
      <c r="BG429" s="4"/>
      <c r="BH429" s="69"/>
      <c r="BI429" s="4"/>
      <c r="BJ429" s="4"/>
      <c r="BK429" s="9"/>
      <c r="BL429" s="7"/>
      <c r="BM429" s="7"/>
      <c r="BN429" s="7"/>
      <c r="BO429" s="286"/>
      <c r="BP429" s="22"/>
      <c r="BQ429" s="7" t="str">
        <f t="shared" ca="1" si="102"/>
        <v/>
      </c>
      <c r="BR429" s="75" t="str">
        <f t="shared" si="103"/>
        <v/>
      </c>
      <c r="BS429" s="75" t="str">
        <f t="shared" si="104"/>
        <v/>
      </c>
      <c r="BT429" s="5" t="str">
        <f t="shared" si="105"/>
        <v/>
      </c>
      <c r="BU429" s="79" t="str">
        <f t="shared" si="106"/>
        <v/>
      </c>
      <c r="BV429" s="79" t="str">
        <f t="shared" si="107"/>
        <v/>
      </c>
      <c r="BW429" s="79" t="str">
        <f t="shared" si="108"/>
        <v/>
      </c>
      <c r="CC429" s="4" t="str">
        <f>IF(IFERROR(VLOOKUP(C429,C430:C$1993,1,0),"")="","",COUNTIF(C:C,C429))</f>
        <v/>
      </c>
      <c r="CG429" s="5" t="str">
        <f>IF(B429="","",IF(CC429="",1+(MAX(CG$2:CG428)),""))</f>
        <v/>
      </c>
      <c r="CH429" s="5" t="str">
        <f t="shared" si="109"/>
        <v/>
      </c>
      <c r="CI429" s="5" t="str">
        <f t="shared" si="110"/>
        <v/>
      </c>
      <c r="CJ429" s="14" t="str">
        <f t="shared" si="111"/>
        <v/>
      </c>
      <c r="CK429" s="25"/>
      <c r="CL429" s="15"/>
      <c r="CM429" s="5" t="str">
        <f t="shared" si="115"/>
        <v/>
      </c>
      <c r="CP429" s="5" t="str">
        <f t="shared" si="112"/>
        <v/>
      </c>
      <c r="CQ429" s="5" t="str">
        <f>IF(BT429="","",IFERROR(IF(VLOOKUP(BT429,BT$2:BT428,1,0)=0,"",""),BT429))</f>
        <v/>
      </c>
      <c r="CR429" s="22" t="str">
        <f>IF(CQ429="","",(IFERROR(VLOOKUP(MID(CQ429,1,1),$DI$2:DM$28,3,0),0)+IFERROR(VLOOKUP(MID(CQ429,2,1),DI$2:DM$28,4,0),0)+IFERROR(VLOOKUP(MID(CQ429,3,1),DI$2:DM$28,5,0),0)+(ROW(CQ429)/1000000000000)))</f>
        <v/>
      </c>
      <c r="CT429" s="5">
        <v>428</v>
      </c>
      <c r="CU429" s="5" t="str">
        <f>IFERROR(VLOOKUP(CT429,CP$2:CQ1505,2,0),"")</f>
        <v/>
      </c>
      <c r="DO429" s="5" t="e">
        <f>IF(REPORTE!AH$2="si",IF(C429=VALUE(REPORTE!C$22),IF(SUM(DO430:DO$1993),CONCATENATE(INT(B429),", "),INT(B429)),""),IF(C429=VALUE(REPORTE!C$21),IF(SUM(DO430:DO$1993),CONCATENATE(INT(B429),", "),INT(B429)),""))</f>
        <v>#VALUE!</v>
      </c>
    </row>
    <row r="430" spans="1:120" s="5" customFormat="1" ht="15" customHeight="1" x14ac:dyDescent="0.25">
      <c r="A430" s="4" t="str">
        <f t="shared" ca="1" si="100"/>
        <v/>
      </c>
      <c r="B430" s="6"/>
      <c r="C430" s="8"/>
      <c r="D430" s="1" t="str">
        <f>IFERROR(INDEX('padron cfe'!B:B,MATCH(DATOS!C430,'padron cfe'!A:A,0),1),"")</f>
        <v/>
      </c>
      <c r="E430" s="1"/>
      <c r="F430" s="7"/>
      <c r="G430" s="9" t="s">
        <v>157</v>
      </c>
      <c r="H430" s="5" t="str">
        <f>IF(F430="","",IFERROR(CONCATENATE("PEUA",VLOOKUP(ESTADO,REPORTE!AV$2:AW$33,2,0),DIDTRITO_FORM,CADER_FORM,IFERROR(INDEX(CA:CA,MATCH(DAY(F430),BZ:BZ,0),1),DAY(F430)),IFERROR(INDEX(CA:CA,MATCH(MONTH(F430),BZ:BZ,0),1),MONTH(F430)),YEAR(F430),G430),""))</f>
        <v/>
      </c>
      <c r="I430" s="4"/>
      <c r="J430" s="66"/>
      <c r="K430" s="66"/>
      <c r="L430" s="66"/>
      <c r="M430" s="2" t="str">
        <f>IFERROR(INDEX('padron cfe'!C:C,MATCH(DATOS!C430,'padron cfe'!A:A,0),1),"")</f>
        <v/>
      </c>
      <c r="N430" s="66" t="str">
        <f>IFERROR(IF(BT430="","",IF(INDEX(N$1:N429,MATCH(BT430,BT$1:BT429,0),1)=0,"",INDEX(N$1:N429,MATCH(BT430,BT$1:BT429,0),1))),"")</f>
        <v/>
      </c>
      <c r="O430" s="66" t="str">
        <f>IFERROR(IF(BT430="","",IF(INDEX(O$1:O429,MATCH(BT430,BT$1:BT429,0),1)=0,"",INDEX(O$1:O429,MATCH(BT430,BT$1:BT429,0),1))),"")</f>
        <v/>
      </c>
      <c r="P430" s="4"/>
      <c r="Q430" s="2"/>
      <c r="R430" s="66"/>
      <c r="T430" s="66"/>
      <c r="U430" s="5" t="str">
        <f>IFERROR(IF(INDEX(U$1:U429,MATCH(T430,T$1:T429,0),1)=0,"",INDEX(U$1:U429,MATCH(T430,T$1:T429,0),1)),"")</f>
        <v/>
      </c>
      <c r="V430" s="66"/>
      <c r="W430" s="5" t="str">
        <f>IFERROR(IF(INDEX(W$1:W429,MATCH(V430,V$1:V429,0),1)=0,"",INDEX(W$1:W429,MATCH(V430,V$1:V429,0),1)),"")</f>
        <v/>
      </c>
      <c r="X430" s="2" t="str">
        <f>IFERROR(INDEX('padron cfe'!D:D,MATCH(DATOS!C430,'padron cfe'!A:A,0),1),"")</f>
        <v/>
      </c>
      <c r="Y430" s="4"/>
      <c r="Z430" s="4"/>
      <c r="AA430" s="4"/>
      <c r="AB430" s="4"/>
      <c r="AC430" s="6"/>
      <c r="AD430" s="4"/>
      <c r="AE430" s="4" t="str">
        <f t="shared" si="114"/>
        <v/>
      </c>
      <c r="AF430" s="4"/>
      <c r="AG430" s="4"/>
      <c r="AH430" s="4"/>
      <c r="AI430" s="2" t="str">
        <f>IFERROR(IF(INDEX(AI$1:AI429,MATCH(BT430,BT$1:BT429,0),1)=0,"",INDEX(AI$1:AI429,MATCH(BT430,BT$1:BT429,0),1)),"")</f>
        <v/>
      </c>
      <c r="AJ430" s="2" t="str">
        <f>IFERROR(IF(INDEX(AJ$1:AJ429,MATCH(BT430,BT$1:BT429,0),1)=0,"",INDEX(AJ$1:AJ429,MATCH(BT430,BT$1:BT429,0),1)),"")</f>
        <v/>
      </c>
      <c r="AK430" s="2" t="str">
        <f>IFERROR(IF(INDEX(AK$1:AK429,MATCH(BT430,BT$1:BT429,0),1)=0,"",INDEX(AK$1:AK429,MATCH(BT430,BT$1:BT429,0),1)),"")</f>
        <v/>
      </c>
      <c r="AL430" s="31"/>
      <c r="AM430" s="31"/>
      <c r="AN430" s="2"/>
      <c r="AO430" s="4"/>
      <c r="AP430" s="4"/>
      <c r="AQ430" s="4"/>
      <c r="AR430" s="4"/>
      <c r="AS430" s="4"/>
      <c r="AT430" s="4"/>
      <c r="AU430" s="4"/>
      <c r="AV430" s="4"/>
      <c r="AW430" s="4"/>
      <c r="AY430" s="7"/>
      <c r="AZ430" s="47"/>
      <c r="BA430" s="66"/>
      <c r="BB430" s="66"/>
      <c r="BC430" s="66"/>
      <c r="BD430" s="78"/>
      <c r="BE430" s="66"/>
      <c r="BF430" s="66"/>
      <c r="BG430" s="4"/>
      <c r="BH430" s="69"/>
      <c r="BI430" s="4"/>
      <c r="BJ430" s="4"/>
      <c r="BK430" s="9"/>
      <c r="BL430" s="7"/>
      <c r="BM430" s="7"/>
      <c r="BN430" s="7"/>
      <c r="BO430" s="286"/>
      <c r="BP430" s="22"/>
      <c r="BQ430" s="7" t="str">
        <f t="shared" ca="1" si="102"/>
        <v/>
      </c>
      <c r="BR430" s="75" t="str">
        <f t="shared" si="103"/>
        <v/>
      </c>
      <c r="BS430" s="75" t="str">
        <f t="shared" si="104"/>
        <v/>
      </c>
      <c r="BT430" s="5" t="str">
        <f t="shared" si="105"/>
        <v/>
      </c>
      <c r="BU430" s="79" t="str">
        <f t="shared" si="106"/>
        <v/>
      </c>
      <c r="BV430" s="79" t="str">
        <f t="shared" si="107"/>
        <v/>
      </c>
      <c r="BW430" s="79" t="str">
        <f t="shared" si="108"/>
        <v/>
      </c>
      <c r="CC430" s="4" t="str">
        <f>IF(IFERROR(VLOOKUP(C430,C431:C$1993,1,0),"")="","",COUNTIF(C:C,C430))</f>
        <v/>
      </c>
      <c r="CG430" s="5" t="str">
        <f>IF(B430="","",IF(CC430="",1+(MAX(CG$2:CG429)),""))</f>
        <v/>
      </c>
      <c r="CH430" s="5" t="str">
        <f t="shared" si="109"/>
        <v/>
      </c>
      <c r="CI430" s="5" t="str">
        <f t="shared" si="110"/>
        <v/>
      </c>
      <c r="CJ430" s="14" t="str">
        <f t="shared" si="111"/>
        <v/>
      </c>
      <c r="CK430" s="25"/>
      <c r="CL430" s="15"/>
      <c r="CM430" s="5" t="str">
        <f t="shared" si="115"/>
        <v/>
      </c>
      <c r="CP430" s="5" t="str">
        <f t="shared" si="112"/>
        <v/>
      </c>
      <c r="CQ430" s="5" t="str">
        <f>IF(BT430="","",IFERROR(IF(VLOOKUP(BT430,BT$2:BT429,1,0)=0,"",""),BT430))</f>
        <v/>
      </c>
      <c r="CR430" s="22" t="str">
        <f>IF(CQ430="","",(IFERROR(VLOOKUP(MID(CQ430,1,1),$DI$2:DM$28,3,0),0)+IFERROR(VLOOKUP(MID(CQ430,2,1),DI$2:DM$28,4,0),0)+IFERROR(VLOOKUP(MID(CQ430,3,1),DI$2:DM$28,5,0),0)+(ROW(CQ430)/1000000000000)))</f>
        <v/>
      </c>
      <c r="CT430" s="5">
        <v>429</v>
      </c>
      <c r="CU430" s="5" t="str">
        <f>IFERROR(VLOOKUP(CT430,CP$2:CQ1506,2,0),"")</f>
        <v/>
      </c>
      <c r="DO430" s="5" t="e">
        <f>IF(REPORTE!AH$2="si",IF(C430=VALUE(REPORTE!C$22),IF(SUM(DO431:DO$1993),CONCATENATE(INT(B430),", "),INT(B430)),""),IF(C430=VALUE(REPORTE!C$21),IF(SUM(DO431:DO$1993),CONCATENATE(INT(B430),", "),INT(B430)),""))</f>
        <v>#VALUE!</v>
      </c>
    </row>
    <row r="431" spans="1:120" s="5" customFormat="1" ht="15" customHeight="1" x14ac:dyDescent="0.25">
      <c r="A431" s="4" t="str">
        <f t="shared" ca="1" si="100"/>
        <v/>
      </c>
      <c r="B431" s="6"/>
      <c r="C431" s="8"/>
      <c r="D431" s="1" t="str">
        <f>IFERROR(INDEX('padron cfe'!B:B,MATCH(DATOS!C431,'padron cfe'!A:A,0),1),"")</f>
        <v/>
      </c>
      <c r="E431" s="1"/>
      <c r="F431" s="7"/>
      <c r="G431" s="9" t="s">
        <v>157</v>
      </c>
      <c r="H431" s="5" t="str">
        <f>IF(F431="","",IFERROR(CONCATENATE("PEUA",VLOOKUP(ESTADO,REPORTE!AV$2:AW$33,2,0),DIDTRITO_FORM,CADER_FORM,IFERROR(INDEX(CA:CA,MATCH(DAY(F431),BZ:BZ,0),1),DAY(F431)),IFERROR(INDEX(CA:CA,MATCH(MONTH(F431),BZ:BZ,0),1),MONTH(F431)),YEAR(F431),G431),""))</f>
        <v/>
      </c>
      <c r="I431" s="4"/>
      <c r="J431" s="66"/>
      <c r="K431" s="66"/>
      <c r="L431" s="66"/>
      <c r="M431" s="2" t="str">
        <f>IFERROR(INDEX('padron cfe'!C:C,MATCH(DATOS!C431,'padron cfe'!A:A,0),1),"")</f>
        <v/>
      </c>
      <c r="N431" s="66" t="str">
        <f>IFERROR(IF(BT431="","",IF(INDEX(N$1:N430,MATCH(BT431,BT$1:BT430,0),1)=0,"",INDEX(N$1:N430,MATCH(BT431,BT$1:BT430,0),1))),"")</f>
        <v/>
      </c>
      <c r="O431" s="66" t="str">
        <f>IFERROR(IF(BT431="","",IF(INDEX(O$1:O430,MATCH(BT431,BT$1:BT430,0),1)=0,"",INDEX(O$1:O430,MATCH(BT431,BT$1:BT430,0),1))),"")</f>
        <v/>
      </c>
      <c r="P431" s="4"/>
      <c r="Q431" s="2"/>
      <c r="R431" s="66"/>
      <c r="T431" s="66"/>
      <c r="U431" s="5" t="str">
        <f>IFERROR(IF(INDEX(U$1:U430,MATCH(T431,T$1:T430,0),1)=0,"",INDEX(U$1:U430,MATCH(T431,T$1:T430,0),1)),"")</f>
        <v/>
      </c>
      <c r="V431" s="66"/>
      <c r="W431" s="5" t="str">
        <f>IFERROR(IF(INDEX(W$1:W430,MATCH(V431,V$1:V430,0),1)=0,"",INDEX(W$1:W430,MATCH(V431,V$1:V430,0),1)),"")</f>
        <v/>
      </c>
      <c r="X431" s="2" t="str">
        <f>IFERROR(INDEX('padron cfe'!D:D,MATCH(DATOS!C431,'padron cfe'!A:A,0),1),"")</f>
        <v/>
      </c>
      <c r="Y431" s="4"/>
      <c r="Z431" s="4"/>
      <c r="AA431" s="4"/>
      <c r="AB431" s="4"/>
      <c r="AC431" s="6"/>
      <c r="AD431" s="4"/>
      <c r="AE431" s="4" t="str">
        <f t="shared" si="114"/>
        <v/>
      </c>
      <c r="AF431" s="4"/>
      <c r="AG431" s="4"/>
      <c r="AH431" s="4"/>
      <c r="AI431" s="2" t="str">
        <f>IFERROR(IF(INDEX(AI$1:AI430,MATCH(BT431,BT$1:BT430,0),1)=0,"",INDEX(AI$1:AI430,MATCH(BT431,BT$1:BT430,0),1)),"")</f>
        <v/>
      </c>
      <c r="AJ431" s="2" t="str">
        <f>IFERROR(IF(INDEX(AJ$1:AJ430,MATCH(BT431,BT$1:BT430,0),1)=0,"",INDEX(AJ$1:AJ430,MATCH(BT431,BT$1:BT430,0),1)),"")</f>
        <v/>
      </c>
      <c r="AK431" s="2" t="str">
        <f>IFERROR(IF(INDEX(AK$1:AK430,MATCH(BT431,BT$1:BT430,0),1)=0,"",INDEX(AK$1:AK430,MATCH(BT431,BT$1:BT430,0),1)),"")</f>
        <v/>
      </c>
      <c r="AL431" s="31"/>
      <c r="AM431" s="31"/>
      <c r="AN431" s="2"/>
      <c r="AO431" s="4"/>
      <c r="AP431" s="4"/>
      <c r="AQ431" s="4"/>
      <c r="AR431" s="4"/>
      <c r="AS431" s="4"/>
      <c r="AT431" s="4"/>
      <c r="AU431" s="4"/>
      <c r="AV431" s="4"/>
      <c r="AW431" s="4"/>
      <c r="AY431" s="7"/>
      <c r="AZ431" s="47"/>
      <c r="BA431" s="66"/>
      <c r="BB431" s="66"/>
      <c r="BC431" s="66"/>
      <c r="BD431" s="78"/>
      <c r="BE431" s="66"/>
      <c r="BF431" s="66"/>
      <c r="BG431" s="4"/>
      <c r="BH431" s="69"/>
      <c r="BI431" s="4"/>
      <c r="BJ431" s="4"/>
      <c r="BK431" s="9"/>
      <c r="BL431" s="7"/>
      <c r="BM431" s="7"/>
      <c r="BN431" s="7"/>
      <c r="BO431" s="286"/>
      <c r="BP431" s="22"/>
      <c r="BQ431" s="7" t="str">
        <f t="shared" ca="1" si="102"/>
        <v/>
      </c>
      <c r="BR431" s="75" t="str">
        <f t="shared" si="103"/>
        <v/>
      </c>
      <c r="BS431" s="75" t="str">
        <f t="shared" si="104"/>
        <v/>
      </c>
      <c r="BT431" s="5" t="str">
        <f t="shared" si="105"/>
        <v/>
      </c>
      <c r="BU431" s="79" t="str">
        <f t="shared" si="106"/>
        <v/>
      </c>
      <c r="BV431" s="79" t="str">
        <f t="shared" si="107"/>
        <v/>
      </c>
      <c r="BW431" s="79" t="str">
        <f t="shared" si="108"/>
        <v/>
      </c>
      <c r="CC431" s="4" t="str">
        <f>IF(IFERROR(VLOOKUP(C431,C432:C$1993,1,0),"")="","",COUNTIF(C:C,C431))</f>
        <v/>
      </c>
      <c r="CG431" s="5" t="str">
        <f>IF(B431="","",IF(CC431="",1+(MAX(CG$2:CG430)),""))</f>
        <v/>
      </c>
      <c r="CH431" s="5" t="str">
        <f t="shared" si="109"/>
        <v/>
      </c>
      <c r="CI431" s="5" t="str">
        <f t="shared" si="110"/>
        <v/>
      </c>
      <c r="CJ431" s="14" t="str">
        <f t="shared" si="111"/>
        <v/>
      </c>
      <c r="CK431" s="25"/>
      <c r="CL431" s="15"/>
      <c r="CM431" s="5" t="str">
        <f t="shared" si="115"/>
        <v/>
      </c>
      <c r="CP431" s="5" t="str">
        <f t="shared" si="112"/>
        <v/>
      </c>
      <c r="CQ431" s="5" t="str">
        <f>IF(BT431="","",IFERROR(IF(VLOOKUP(BT431,BT$2:BT430,1,0)=0,"",""),BT431))</f>
        <v/>
      </c>
      <c r="CR431" s="22" t="str">
        <f>IF(CQ431="","",(IFERROR(VLOOKUP(MID(CQ431,1,1),$DI$2:DM$28,3,0),0)+IFERROR(VLOOKUP(MID(CQ431,2,1),DI$2:DM$28,4,0),0)+IFERROR(VLOOKUP(MID(CQ431,3,1),DI$2:DM$28,5,0),0)+(ROW(CQ431)/1000000000000)))</f>
        <v/>
      </c>
      <c r="CT431" s="5">
        <v>430</v>
      </c>
      <c r="CU431" s="5" t="str">
        <f>IFERROR(VLOOKUP(CT431,CP$2:CQ1507,2,0),"")</f>
        <v/>
      </c>
      <c r="DO431" s="5" t="e">
        <f>IF(REPORTE!AH$2="si",IF(C431=VALUE(REPORTE!C$22),IF(SUM(DO432:DO$1993),CONCATENATE(INT(B431),", "),INT(B431)),""),IF(C431=VALUE(REPORTE!C$21),IF(SUM(DO432:DO$1993),CONCATENATE(INT(B431),", "),INT(B431)),""))</f>
        <v>#VALUE!</v>
      </c>
    </row>
    <row r="432" spans="1:120" s="5" customFormat="1" ht="15" customHeight="1" x14ac:dyDescent="0.25">
      <c r="A432" s="4" t="str">
        <f t="shared" ca="1" si="100"/>
        <v/>
      </c>
      <c r="B432" s="6"/>
      <c r="C432" s="8"/>
      <c r="D432" s="1" t="str">
        <f>IFERROR(INDEX('padron cfe'!B:B,MATCH(DATOS!C432,'padron cfe'!A:A,0),1),"")</f>
        <v/>
      </c>
      <c r="E432" s="1"/>
      <c r="F432" s="7"/>
      <c r="G432" s="9" t="s">
        <v>157</v>
      </c>
      <c r="H432" s="5" t="str">
        <f>IF(F432="","",IFERROR(CONCATENATE("PEUA",VLOOKUP(ESTADO,REPORTE!AV$2:AW$33,2,0),DIDTRITO_FORM,CADER_FORM,IFERROR(INDEX(CA:CA,MATCH(DAY(F432),BZ:BZ,0),1),DAY(F432)),IFERROR(INDEX(CA:CA,MATCH(MONTH(F432),BZ:BZ,0),1),MONTH(F432)),YEAR(F432),G432),""))</f>
        <v/>
      </c>
      <c r="I432" s="4"/>
      <c r="J432" s="66"/>
      <c r="K432" s="66"/>
      <c r="L432" s="66"/>
      <c r="M432" s="2" t="str">
        <f>IFERROR(INDEX('padron cfe'!C:C,MATCH(DATOS!C432,'padron cfe'!A:A,0),1),"")</f>
        <v/>
      </c>
      <c r="N432" s="66" t="str">
        <f>IFERROR(IF(BT432="","",IF(INDEX(N$1:N431,MATCH(BT432,BT$1:BT431,0),1)=0,"",INDEX(N$1:N431,MATCH(BT432,BT$1:BT431,0),1))),"")</f>
        <v/>
      </c>
      <c r="O432" s="66" t="str">
        <f>IFERROR(IF(BT432="","",IF(INDEX(O$1:O431,MATCH(BT432,BT$1:BT431,0),1)=0,"",INDEX(O$1:O431,MATCH(BT432,BT$1:BT431,0),1))),"")</f>
        <v/>
      </c>
      <c r="P432" s="4"/>
      <c r="Q432" s="2"/>
      <c r="R432" s="66"/>
      <c r="T432" s="66"/>
      <c r="U432" s="5" t="str">
        <f>IFERROR(IF(INDEX(U$1:U431,MATCH(T432,T$1:T431,0),1)=0,"",INDEX(U$1:U431,MATCH(T432,T$1:T431,0),1)),"")</f>
        <v/>
      </c>
      <c r="V432" s="66"/>
      <c r="W432" s="5" t="str">
        <f>IFERROR(IF(INDEX(W$1:W431,MATCH(V432,V$1:V431,0),1)=0,"",INDEX(W$1:W431,MATCH(V432,V$1:V431,0),1)),"")</f>
        <v/>
      </c>
      <c r="X432" s="2" t="str">
        <f>IFERROR(INDEX('padron cfe'!D:D,MATCH(DATOS!C432,'padron cfe'!A:A,0),1),"")</f>
        <v/>
      </c>
      <c r="Y432" s="4"/>
      <c r="Z432" s="4"/>
      <c r="AA432" s="4"/>
      <c r="AB432" s="4"/>
      <c r="AC432" s="6"/>
      <c r="AD432" s="4"/>
      <c r="AE432" s="4" t="str">
        <f t="shared" si="114"/>
        <v/>
      </c>
      <c r="AF432" s="4"/>
      <c r="AG432" s="4"/>
      <c r="AH432" s="4"/>
      <c r="AI432" s="2" t="str">
        <f>IFERROR(IF(INDEX(AI$1:AI431,MATCH(BT432,BT$1:BT431,0),1)=0,"",INDEX(AI$1:AI431,MATCH(BT432,BT$1:BT431,0),1)),"")</f>
        <v/>
      </c>
      <c r="AJ432" s="2" t="str">
        <f>IFERROR(IF(INDEX(AJ$1:AJ431,MATCH(BT432,BT$1:BT431,0),1)=0,"",INDEX(AJ$1:AJ431,MATCH(BT432,BT$1:BT431,0),1)),"")</f>
        <v/>
      </c>
      <c r="AK432" s="2" t="str">
        <f>IFERROR(IF(INDEX(AK$1:AK431,MATCH(BT432,BT$1:BT431,0),1)=0,"",INDEX(AK$1:AK431,MATCH(BT432,BT$1:BT431,0),1)),"")</f>
        <v/>
      </c>
      <c r="AL432" s="31"/>
      <c r="AM432" s="31"/>
      <c r="AN432" s="2"/>
      <c r="AO432" s="4"/>
      <c r="AP432" s="4"/>
      <c r="AQ432" s="4"/>
      <c r="AR432" s="4"/>
      <c r="AS432" s="4"/>
      <c r="AT432" s="4"/>
      <c r="AU432" s="4"/>
      <c r="AV432" s="4"/>
      <c r="AW432" s="4"/>
      <c r="AY432" s="7"/>
      <c r="AZ432" s="47"/>
      <c r="BA432" s="66"/>
      <c r="BB432" s="66"/>
      <c r="BC432" s="66"/>
      <c r="BD432" s="78"/>
      <c r="BE432" s="66"/>
      <c r="BF432" s="66"/>
      <c r="BG432" s="4"/>
      <c r="BH432" s="69"/>
      <c r="BI432" s="4"/>
      <c r="BJ432" s="4"/>
      <c r="BK432" s="9"/>
      <c r="BL432" s="7"/>
      <c r="BM432" s="7"/>
      <c r="BN432" s="7"/>
      <c r="BO432" s="286"/>
      <c r="BP432" s="22"/>
      <c r="BQ432" s="7" t="str">
        <f t="shared" ca="1" si="102"/>
        <v/>
      </c>
      <c r="BR432" s="75" t="str">
        <f t="shared" si="103"/>
        <v/>
      </c>
      <c r="BS432" s="75" t="str">
        <f t="shared" si="104"/>
        <v/>
      </c>
      <c r="BT432" s="5" t="str">
        <f t="shared" si="105"/>
        <v/>
      </c>
      <c r="BU432" s="79" t="str">
        <f t="shared" si="106"/>
        <v/>
      </c>
      <c r="BV432" s="79" t="str">
        <f t="shared" si="107"/>
        <v/>
      </c>
      <c r="BW432" s="79" t="str">
        <f t="shared" si="108"/>
        <v/>
      </c>
      <c r="CC432" s="4" t="str">
        <f>IF(IFERROR(VLOOKUP(C432,C433:C$1993,1,0),"")="","",COUNTIF(C:C,C432))</f>
        <v/>
      </c>
      <c r="CG432" s="5" t="str">
        <f>IF(B432="","",IF(CC432="",1+(MAX(CG$2:CG431)),""))</f>
        <v/>
      </c>
      <c r="CH432" s="5" t="str">
        <f t="shared" si="109"/>
        <v/>
      </c>
      <c r="CI432" s="5" t="str">
        <f t="shared" si="110"/>
        <v/>
      </c>
      <c r="CJ432" s="14" t="str">
        <f t="shared" si="111"/>
        <v/>
      </c>
      <c r="CK432" s="25"/>
      <c r="CL432" s="15"/>
      <c r="CM432" s="5" t="str">
        <f t="shared" si="115"/>
        <v/>
      </c>
      <c r="CP432" s="5" t="str">
        <f t="shared" si="112"/>
        <v/>
      </c>
      <c r="CQ432" s="5" t="str">
        <f>IF(BT432="","",IFERROR(IF(VLOOKUP(BT432,BT$2:BT431,1,0)=0,"",""),BT432))</f>
        <v/>
      </c>
      <c r="CR432" s="22" t="str">
        <f>IF(CQ432="","",(IFERROR(VLOOKUP(MID(CQ432,1,1),$DI$2:DM$28,3,0),0)+IFERROR(VLOOKUP(MID(CQ432,2,1),DI$2:DM$28,4,0),0)+IFERROR(VLOOKUP(MID(CQ432,3,1),DI$2:DM$28,5,0),0)+(ROW(CQ432)/1000000000000)))</f>
        <v/>
      </c>
      <c r="CT432" s="5">
        <v>431</v>
      </c>
      <c r="CU432" s="5" t="str">
        <f>IFERROR(VLOOKUP(CT432,CP$2:CQ1508,2,0),"")</f>
        <v/>
      </c>
      <c r="DO432" s="5" t="e">
        <f>IF(REPORTE!AH$2="si",IF(C432=VALUE(REPORTE!C$22),IF(SUM(DO433:DO$1993),CONCATENATE(INT(B432),", "),INT(B432)),""),IF(C432=VALUE(REPORTE!C$21),IF(SUM(DO433:DO$1993),CONCATENATE(INT(B432),", "),INT(B432)),""))</f>
        <v>#VALUE!</v>
      </c>
    </row>
    <row r="433" spans="1:119" s="5" customFormat="1" ht="15" customHeight="1" x14ac:dyDescent="0.25">
      <c r="A433" s="4" t="str">
        <f t="shared" ca="1" si="100"/>
        <v/>
      </c>
      <c r="B433" s="6"/>
      <c r="C433" s="8"/>
      <c r="D433" s="1" t="str">
        <f>IFERROR(INDEX('padron cfe'!B:B,MATCH(DATOS!C433,'padron cfe'!A:A,0),1),"")</f>
        <v/>
      </c>
      <c r="E433" s="1"/>
      <c r="F433" s="7"/>
      <c r="G433" s="9" t="s">
        <v>157</v>
      </c>
      <c r="H433" s="5" t="str">
        <f>IF(F433="","",IFERROR(CONCATENATE("PEUA",VLOOKUP(ESTADO,REPORTE!AV$2:AW$33,2,0),DIDTRITO_FORM,CADER_FORM,IFERROR(INDEX(CA:CA,MATCH(DAY(F433),BZ:BZ,0),1),DAY(F433)),IFERROR(INDEX(CA:CA,MATCH(MONTH(F433),BZ:BZ,0),1),MONTH(F433)),YEAR(F433),G433),""))</f>
        <v/>
      </c>
      <c r="I433" s="4"/>
      <c r="J433" s="66"/>
      <c r="K433" s="66"/>
      <c r="L433" s="66"/>
      <c r="M433" s="2" t="str">
        <f>IFERROR(INDEX('padron cfe'!C:C,MATCH(DATOS!C433,'padron cfe'!A:A,0),1),"")</f>
        <v/>
      </c>
      <c r="N433" s="66" t="str">
        <f>IFERROR(IF(BT433="","",IF(INDEX(N$1:N432,MATCH(BT433,BT$1:BT432,0),1)=0,"",INDEX(N$1:N432,MATCH(BT433,BT$1:BT432,0),1))),"")</f>
        <v/>
      </c>
      <c r="O433" s="66" t="str">
        <f>IFERROR(IF(BT433="","",IF(INDEX(O$1:O432,MATCH(BT433,BT$1:BT432,0),1)=0,"",INDEX(O$1:O432,MATCH(BT433,BT$1:BT432,0),1))),"")</f>
        <v/>
      </c>
      <c r="P433" s="4"/>
      <c r="Q433" s="2"/>
      <c r="R433" s="66"/>
      <c r="T433" s="66"/>
      <c r="U433" s="5" t="str">
        <f>IFERROR(IF(INDEX(U$1:U432,MATCH(T433,T$1:T432,0),1)=0,"",INDEX(U$1:U432,MATCH(T433,T$1:T432,0),1)),"")</f>
        <v/>
      </c>
      <c r="V433" s="66"/>
      <c r="W433" s="5" t="str">
        <f>IFERROR(IF(INDEX(W$1:W432,MATCH(V433,V$1:V432,0),1)=0,"",INDEX(W$1:W432,MATCH(V433,V$1:V432,0),1)),"")</f>
        <v/>
      </c>
      <c r="X433" s="2" t="str">
        <f>IFERROR(INDEX('padron cfe'!D:D,MATCH(DATOS!C433,'padron cfe'!A:A,0),1),"")</f>
        <v/>
      </c>
      <c r="Y433" s="4"/>
      <c r="Z433" s="4"/>
      <c r="AA433" s="4"/>
      <c r="AB433" s="4"/>
      <c r="AC433" s="6"/>
      <c r="AD433" s="4"/>
      <c r="AE433" s="4" t="str">
        <f t="shared" si="114"/>
        <v/>
      </c>
      <c r="AF433" s="4"/>
      <c r="AG433" s="4"/>
      <c r="AH433" s="4"/>
      <c r="AI433" s="2" t="str">
        <f>IFERROR(IF(INDEX(AI$1:AI432,MATCH(BT433,BT$1:BT432,0),1)=0,"",INDEX(AI$1:AI432,MATCH(BT433,BT$1:BT432,0),1)),"")</f>
        <v/>
      </c>
      <c r="AJ433" s="2" t="str">
        <f>IFERROR(IF(INDEX(AJ$1:AJ432,MATCH(BT433,BT$1:BT432,0),1)=0,"",INDEX(AJ$1:AJ432,MATCH(BT433,BT$1:BT432,0),1)),"")</f>
        <v/>
      </c>
      <c r="AK433" s="2" t="str">
        <f>IFERROR(IF(INDEX(AK$1:AK432,MATCH(BT433,BT$1:BT432,0),1)=0,"",INDEX(AK$1:AK432,MATCH(BT433,BT$1:BT432,0),1)),"")</f>
        <v/>
      </c>
      <c r="AL433" s="31"/>
      <c r="AM433" s="31"/>
      <c r="AN433" s="2"/>
      <c r="AO433" s="4"/>
      <c r="AP433" s="4"/>
      <c r="AQ433" s="4"/>
      <c r="AR433" s="4"/>
      <c r="AS433" s="4"/>
      <c r="AT433" s="4"/>
      <c r="AU433" s="4"/>
      <c r="AV433" s="4"/>
      <c r="AW433" s="4"/>
      <c r="AY433" s="7"/>
      <c r="AZ433" s="47"/>
      <c r="BA433" s="66"/>
      <c r="BB433" s="66"/>
      <c r="BC433" s="66"/>
      <c r="BD433" s="78"/>
      <c r="BE433" s="66"/>
      <c r="BF433" s="66"/>
      <c r="BG433" s="4"/>
      <c r="BH433" s="69"/>
      <c r="BI433" s="4"/>
      <c r="BJ433" s="4"/>
      <c r="BK433" s="9"/>
      <c r="BL433" s="7"/>
      <c r="BM433" s="7"/>
      <c r="BN433" s="7"/>
      <c r="BO433" s="286"/>
      <c r="BP433" s="22"/>
      <c r="BQ433" s="7" t="str">
        <f t="shared" ca="1" si="102"/>
        <v/>
      </c>
      <c r="BR433" s="75" t="str">
        <f t="shared" si="103"/>
        <v/>
      </c>
      <c r="BS433" s="75" t="str">
        <f t="shared" si="104"/>
        <v/>
      </c>
      <c r="BT433" s="5" t="str">
        <f t="shared" si="105"/>
        <v/>
      </c>
      <c r="BU433" s="79" t="str">
        <f t="shared" si="106"/>
        <v/>
      </c>
      <c r="BV433" s="79" t="str">
        <f t="shared" si="107"/>
        <v/>
      </c>
      <c r="BW433" s="79" t="str">
        <f t="shared" si="108"/>
        <v/>
      </c>
      <c r="CC433" s="4" t="str">
        <f>IF(IFERROR(VLOOKUP(C433,C434:C$1993,1,0),"")="","",COUNTIF(C:C,C433))</f>
        <v/>
      </c>
      <c r="CG433" s="5" t="str">
        <f>IF(B433="","",IF(CC433="",1+(MAX(CG$2:CG432)),""))</f>
        <v/>
      </c>
      <c r="CH433" s="5" t="str">
        <f t="shared" si="109"/>
        <v/>
      </c>
      <c r="CI433" s="5" t="str">
        <f t="shared" si="110"/>
        <v/>
      </c>
      <c r="CJ433" s="14" t="str">
        <f t="shared" si="111"/>
        <v/>
      </c>
      <c r="CK433" s="25"/>
      <c r="CL433" s="15"/>
      <c r="CM433" s="5" t="str">
        <f t="shared" si="115"/>
        <v/>
      </c>
      <c r="CP433" s="5" t="str">
        <f t="shared" si="112"/>
        <v/>
      </c>
      <c r="CQ433" s="5" t="str">
        <f>IF(BT433="","",IFERROR(IF(VLOOKUP(BT433,BT$2:BT432,1,0)=0,"",""),BT433))</f>
        <v/>
      </c>
      <c r="CR433" s="22" t="str">
        <f>IF(CQ433="","",(IFERROR(VLOOKUP(MID(CQ433,1,1),$DI$2:DM$28,3,0),0)+IFERROR(VLOOKUP(MID(CQ433,2,1),DI$2:DM$28,4,0),0)+IFERROR(VLOOKUP(MID(CQ433,3,1),DI$2:DM$28,5,0),0)+(ROW(CQ433)/1000000000000)))</f>
        <v/>
      </c>
      <c r="CT433" s="5">
        <v>432</v>
      </c>
      <c r="CU433" s="5" t="str">
        <f>IFERROR(VLOOKUP(CT433,CP$2:CQ1509,2,0),"")</f>
        <v/>
      </c>
      <c r="DO433" s="5" t="e">
        <f>IF(REPORTE!AH$2="si",IF(C433=VALUE(REPORTE!C$22),IF(SUM(DO434:DO$1993),CONCATENATE(INT(B433),", "),INT(B433)),""),IF(C433=VALUE(REPORTE!C$21),IF(SUM(DO434:DO$1993),CONCATENATE(INT(B433),", "),INT(B433)),""))</f>
        <v>#VALUE!</v>
      </c>
    </row>
    <row r="434" spans="1:119" s="5" customFormat="1" ht="15" customHeight="1" x14ac:dyDescent="0.25">
      <c r="A434" s="4" t="str">
        <f t="shared" ca="1" si="100"/>
        <v/>
      </c>
      <c r="B434" s="6"/>
      <c r="C434" s="8"/>
      <c r="D434" s="1" t="str">
        <f>IFERROR(INDEX('padron cfe'!B:B,MATCH(DATOS!C434,'padron cfe'!A:A,0),1),"")</f>
        <v/>
      </c>
      <c r="E434" s="1"/>
      <c r="F434" s="7"/>
      <c r="G434" s="9" t="s">
        <v>157</v>
      </c>
      <c r="H434" s="5" t="str">
        <f>IF(F434="","",IFERROR(CONCATENATE("PEUA",VLOOKUP(ESTADO,REPORTE!AV$2:AW$33,2,0),DIDTRITO_FORM,CADER_FORM,IFERROR(INDEX(CA:CA,MATCH(DAY(F434),BZ:BZ,0),1),DAY(F434)),IFERROR(INDEX(CA:CA,MATCH(MONTH(F434),BZ:BZ,0),1),MONTH(F434)),YEAR(F434),G434),""))</f>
        <v/>
      </c>
      <c r="I434" s="4"/>
      <c r="J434" s="66"/>
      <c r="K434" s="66"/>
      <c r="L434" s="66"/>
      <c r="M434" s="2" t="str">
        <f>IFERROR(INDEX('padron cfe'!C:C,MATCH(DATOS!C434,'padron cfe'!A:A,0),1),"")</f>
        <v/>
      </c>
      <c r="N434" s="66" t="str">
        <f>IFERROR(IF(BT434="","",IF(INDEX(N$1:N433,MATCH(BT434,BT$1:BT433,0),1)=0,"",INDEX(N$1:N433,MATCH(BT434,BT$1:BT433,0),1))),"")</f>
        <v/>
      </c>
      <c r="O434" s="66" t="str">
        <f>IFERROR(IF(BT434="","",IF(INDEX(O$1:O433,MATCH(BT434,BT$1:BT433,0),1)=0,"",INDEX(O$1:O433,MATCH(BT434,BT$1:BT433,0),1))),"")</f>
        <v/>
      </c>
      <c r="P434" s="4"/>
      <c r="Q434" s="2"/>
      <c r="R434" s="66"/>
      <c r="T434" s="66"/>
      <c r="U434" s="5" t="str">
        <f>IFERROR(IF(INDEX(U$1:U433,MATCH(T434,T$1:T433,0),1)=0,"",INDEX(U$1:U433,MATCH(T434,T$1:T433,0),1)),"")</f>
        <v/>
      </c>
      <c r="V434" s="66"/>
      <c r="W434" s="5" t="str">
        <f>IFERROR(IF(INDEX(W$1:W433,MATCH(V434,V$1:V433,0),1)=0,"",INDEX(W$1:W433,MATCH(V434,V$1:V433,0),1)),"")</f>
        <v/>
      </c>
      <c r="X434" s="2" t="str">
        <f>IFERROR(INDEX('padron cfe'!D:D,MATCH(DATOS!C434,'padron cfe'!A:A,0),1),"")</f>
        <v/>
      </c>
      <c r="Y434" s="4"/>
      <c r="Z434" s="4"/>
      <c r="AA434" s="4"/>
      <c r="AB434" s="4"/>
      <c r="AC434" s="6"/>
      <c r="AD434" s="4"/>
      <c r="AE434" s="4" t="str">
        <f t="shared" si="114"/>
        <v/>
      </c>
      <c r="AF434" s="4"/>
      <c r="AG434" s="4"/>
      <c r="AH434" s="4"/>
      <c r="AI434" s="2" t="str">
        <f>IFERROR(IF(INDEX(AI$1:AI433,MATCH(BT434,BT$1:BT433,0),1)=0,"",INDEX(AI$1:AI433,MATCH(BT434,BT$1:BT433,0),1)),"")</f>
        <v/>
      </c>
      <c r="AJ434" s="2" t="str">
        <f>IFERROR(IF(INDEX(AJ$1:AJ433,MATCH(BT434,BT$1:BT433,0),1)=0,"",INDEX(AJ$1:AJ433,MATCH(BT434,BT$1:BT433,0),1)),"")</f>
        <v/>
      </c>
      <c r="AK434" s="2" t="str">
        <f>IFERROR(IF(INDEX(AK$1:AK433,MATCH(BT434,BT$1:BT433,0),1)=0,"",INDEX(AK$1:AK433,MATCH(BT434,BT$1:BT433,0),1)),"")</f>
        <v/>
      </c>
      <c r="AL434" s="31"/>
      <c r="AM434" s="31"/>
      <c r="AN434" s="2"/>
      <c r="AO434" s="4"/>
      <c r="AP434" s="4"/>
      <c r="AQ434" s="4"/>
      <c r="AR434" s="4"/>
      <c r="AS434" s="4"/>
      <c r="AT434" s="4"/>
      <c r="AU434" s="4"/>
      <c r="AV434" s="4"/>
      <c r="AW434" s="4"/>
      <c r="AY434" s="7"/>
      <c r="AZ434" s="47"/>
      <c r="BA434" s="66"/>
      <c r="BB434" s="66"/>
      <c r="BC434" s="66"/>
      <c r="BD434" s="78"/>
      <c r="BE434" s="66"/>
      <c r="BF434" s="66"/>
      <c r="BG434" s="4"/>
      <c r="BH434" s="69"/>
      <c r="BI434" s="4"/>
      <c r="BJ434" s="4"/>
      <c r="BK434" s="9"/>
      <c r="BL434" s="7"/>
      <c r="BM434" s="7"/>
      <c r="BN434" s="7"/>
      <c r="BO434" s="286"/>
      <c r="BP434" s="22"/>
      <c r="BQ434" s="7" t="str">
        <f t="shared" ca="1" si="102"/>
        <v/>
      </c>
      <c r="BR434" s="75" t="str">
        <f t="shared" si="103"/>
        <v/>
      </c>
      <c r="BS434" s="75" t="str">
        <f t="shared" si="104"/>
        <v/>
      </c>
      <c r="BT434" s="5" t="str">
        <f t="shared" si="105"/>
        <v/>
      </c>
      <c r="BU434" s="79" t="str">
        <f t="shared" si="106"/>
        <v/>
      </c>
      <c r="BV434" s="79" t="str">
        <f t="shared" si="107"/>
        <v/>
      </c>
      <c r="BW434" s="79" t="str">
        <f t="shared" si="108"/>
        <v/>
      </c>
      <c r="CC434" s="4" t="str">
        <f>IF(IFERROR(VLOOKUP(C434,C435:C$1993,1,0),"")="","",COUNTIF(C:C,C434))</f>
        <v/>
      </c>
      <c r="CG434" s="5" t="str">
        <f>IF(B434="","",IF(CC434="",1+(MAX(CG$2:CG433)),""))</f>
        <v/>
      </c>
      <c r="CH434" s="5" t="str">
        <f t="shared" si="109"/>
        <v/>
      </c>
      <c r="CI434" s="5" t="str">
        <f t="shared" si="110"/>
        <v/>
      </c>
      <c r="CJ434" s="14" t="str">
        <f t="shared" si="111"/>
        <v/>
      </c>
      <c r="CK434" s="25"/>
      <c r="CL434" s="15"/>
      <c r="CM434" s="5" t="str">
        <f t="shared" si="115"/>
        <v/>
      </c>
      <c r="CP434" s="5" t="str">
        <f t="shared" si="112"/>
        <v/>
      </c>
      <c r="CQ434" s="5" t="str">
        <f>IF(BT434="","",IFERROR(IF(VLOOKUP(BT434,BT$2:BT433,1,0)=0,"",""),BT434))</f>
        <v/>
      </c>
      <c r="CR434" s="22" t="str">
        <f>IF(CQ434="","",(IFERROR(VLOOKUP(MID(CQ434,1,1),$DI$2:DM$28,3,0),0)+IFERROR(VLOOKUP(MID(CQ434,2,1),DI$2:DM$28,4,0),0)+IFERROR(VLOOKUP(MID(CQ434,3,1),DI$2:DM$28,5,0),0)+(ROW(CQ434)/1000000000000)))</f>
        <v/>
      </c>
      <c r="CT434" s="5">
        <v>433</v>
      </c>
      <c r="CU434" s="5" t="str">
        <f>IFERROR(VLOOKUP(CT434,CP$2:CQ1510,2,0),"")</f>
        <v/>
      </c>
      <c r="DO434" s="5" t="e">
        <f>IF(REPORTE!AH$2="si",IF(C434=VALUE(REPORTE!C$22),IF(SUM(DO435:DO$1993),CONCATENATE(INT(B434),", "),INT(B434)),""),IF(C434=VALUE(REPORTE!C$21),IF(SUM(DO435:DO$1993),CONCATENATE(INT(B434),", "),INT(B434)),""))</f>
        <v>#VALUE!</v>
      </c>
    </row>
    <row r="435" spans="1:119" s="5" customFormat="1" ht="15" customHeight="1" x14ac:dyDescent="0.25">
      <c r="A435" s="4" t="str">
        <f t="shared" ca="1" si="100"/>
        <v/>
      </c>
      <c r="B435" s="6"/>
      <c r="C435" s="8"/>
      <c r="D435" s="1" t="str">
        <f>IFERROR(INDEX('padron cfe'!B:B,MATCH(DATOS!C435,'padron cfe'!A:A,0),1),"")</f>
        <v/>
      </c>
      <c r="E435" s="1"/>
      <c r="F435" s="7"/>
      <c r="G435" s="9" t="s">
        <v>157</v>
      </c>
      <c r="H435" s="5" t="str">
        <f>IF(F435="","",IFERROR(CONCATENATE("PEUA",VLOOKUP(ESTADO,REPORTE!AV$2:AW$33,2,0),DIDTRITO_FORM,CADER_FORM,IFERROR(INDEX(CA:CA,MATCH(DAY(F435),BZ:BZ,0),1),DAY(F435)),IFERROR(INDEX(CA:CA,MATCH(MONTH(F435),BZ:BZ,0),1),MONTH(F435)),YEAR(F435),G435),""))</f>
        <v/>
      </c>
      <c r="I435" s="4"/>
      <c r="J435" s="66"/>
      <c r="K435" s="66"/>
      <c r="L435" s="66"/>
      <c r="M435" s="2" t="str">
        <f>IFERROR(INDEX('padron cfe'!C:C,MATCH(DATOS!C435,'padron cfe'!A:A,0),1),"")</f>
        <v/>
      </c>
      <c r="N435" s="66" t="str">
        <f>IFERROR(IF(BT435="","",IF(INDEX(N$1:N434,MATCH(BT435,BT$1:BT434,0),1)=0,"",INDEX(N$1:N434,MATCH(BT435,BT$1:BT434,0),1))),"")</f>
        <v/>
      </c>
      <c r="O435" s="66" t="str">
        <f>IFERROR(IF(BT435="","",IF(INDEX(O$1:O434,MATCH(BT435,BT$1:BT434,0),1)=0,"",INDEX(O$1:O434,MATCH(BT435,BT$1:BT434,0),1))),"")</f>
        <v/>
      </c>
      <c r="P435" s="4"/>
      <c r="Q435" s="2"/>
      <c r="R435" s="66"/>
      <c r="T435" s="66"/>
      <c r="U435" s="5" t="str">
        <f>IFERROR(IF(INDEX(U$1:U434,MATCH(T435,T$1:T434,0),1)=0,"",INDEX(U$1:U434,MATCH(T435,T$1:T434,0),1)),"")</f>
        <v/>
      </c>
      <c r="V435" s="66"/>
      <c r="W435" s="5" t="str">
        <f>IFERROR(IF(INDEX(W$1:W434,MATCH(V435,V$1:V434,0),1)=0,"",INDEX(W$1:W434,MATCH(V435,V$1:V434,0),1)),"")</f>
        <v/>
      </c>
      <c r="X435" s="2" t="str">
        <f>IFERROR(INDEX('padron cfe'!D:D,MATCH(DATOS!C435,'padron cfe'!A:A,0),1),"")</f>
        <v/>
      </c>
      <c r="Y435" s="4"/>
      <c r="Z435" s="4"/>
      <c r="AA435" s="4"/>
      <c r="AB435" s="4"/>
      <c r="AC435" s="6"/>
      <c r="AD435" s="4"/>
      <c r="AE435" s="4" t="str">
        <f t="shared" si="114"/>
        <v/>
      </c>
      <c r="AF435" s="4"/>
      <c r="AG435" s="4"/>
      <c r="AH435" s="4"/>
      <c r="AI435" s="2" t="str">
        <f>IFERROR(IF(INDEX(AI$1:AI434,MATCH(BT435,BT$1:BT434,0),1)=0,"",INDEX(AI$1:AI434,MATCH(BT435,BT$1:BT434,0),1)),"")</f>
        <v/>
      </c>
      <c r="AJ435" s="2" t="str">
        <f>IFERROR(IF(INDEX(AJ$1:AJ434,MATCH(BT435,BT$1:BT434,0),1)=0,"",INDEX(AJ$1:AJ434,MATCH(BT435,BT$1:BT434,0),1)),"")</f>
        <v/>
      </c>
      <c r="AK435" s="2" t="str">
        <f>IFERROR(IF(INDEX(AK$1:AK434,MATCH(BT435,BT$1:BT434,0),1)=0,"",INDEX(AK$1:AK434,MATCH(BT435,BT$1:BT434,0),1)),"")</f>
        <v/>
      </c>
      <c r="AL435" s="31"/>
      <c r="AM435" s="31"/>
      <c r="AN435" s="2"/>
      <c r="AO435" s="4"/>
      <c r="AP435" s="4"/>
      <c r="AQ435" s="4"/>
      <c r="AR435" s="4"/>
      <c r="AS435" s="4"/>
      <c r="AT435" s="4"/>
      <c r="AU435" s="4"/>
      <c r="AV435" s="4"/>
      <c r="AW435" s="4"/>
      <c r="AY435" s="7"/>
      <c r="AZ435" s="47"/>
      <c r="BA435" s="66"/>
      <c r="BB435" s="66"/>
      <c r="BC435" s="66"/>
      <c r="BD435" s="78"/>
      <c r="BE435" s="66"/>
      <c r="BF435" s="66"/>
      <c r="BG435" s="4"/>
      <c r="BH435" s="69"/>
      <c r="BI435" s="4"/>
      <c r="BJ435" s="4"/>
      <c r="BK435" s="9"/>
      <c r="BL435" s="7"/>
      <c r="BM435" s="7"/>
      <c r="BN435" s="7"/>
      <c r="BO435" s="286"/>
      <c r="BP435" s="22"/>
      <c r="BQ435" s="7" t="str">
        <f t="shared" ca="1" si="102"/>
        <v/>
      </c>
      <c r="BR435" s="75" t="str">
        <f t="shared" si="103"/>
        <v/>
      </c>
      <c r="BS435" s="75" t="str">
        <f t="shared" si="104"/>
        <v/>
      </c>
      <c r="BT435" s="5" t="str">
        <f t="shared" si="105"/>
        <v/>
      </c>
      <c r="BU435" s="79" t="str">
        <f t="shared" si="106"/>
        <v/>
      </c>
      <c r="BV435" s="79" t="str">
        <f t="shared" si="107"/>
        <v/>
      </c>
      <c r="BW435" s="79" t="str">
        <f t="shared" si="108"/>
        <v/>
      </c>
      <c r="CC435" s="4" t="str">
        <f>IF(IFERROR(VLOOKUP(C435,C436:C$1993,1,0),"")="","",COUNTIF(C:C,C435))</f>
        <v/>
      </c>
      <c r="CG435" s="5" t="str">
        <f>IF(B435="","",IF(CC435="",1+(MAX(CG$2:CG434)),""))</f>
        <v/>
      </c>
      <c r="CH435" s="5" t="str">
        <f t="shared" si="109"/>
        <v/>
      </c>
      <c r="CI435" s="5" t="str">
        <f t="shared" si="110"/>
        <v/>
      </c>
      <c r="CJ435" s="14" t="str">
        <f t="shared" si="111"/>
        <v/>
      </c>
      <c r="CK435" s="25"/>
      <c r="CL435" s="15"/>
      <c r="CM435" s="5" t="str">
        <f t="shared" si="115"/>
        <v/>
      </c>
      <c r="CP435" s="5" t="str">
        <f t="shared" si="112"/>
        <v/>
      </c>
      <c r="CQ435" s="5" t="str">
        <f>IF(BT435="","",IFERROR(IF(VLOOKUP(BT435,BT$2:BT434,1,0)=0,"",""),BT435))</f>
        <v/>
      </c>
      <c r="CR435" s="22" t="str">
        <f>IF(CQ435="","",(IFERROR(VLOOKUP(MID(CQ435,1,1),$DI$2:DM$28,3,0),0)+IFERROR(VLOOKUP(MID(CQ435,2,1),DI$2:DM$28,4,0),0)+IFERROR(VLOOKUP(MID(CQ435,3,1),DI$2:DM$28,5,0),0)+(ROW(CQ435)/1000000000000)))</f>
        <v/>
      </c>
      <c r="CT435" s="5">
        <v>434</v>
      </c>
      <c r="CU435" s="5" t="str">
        <f>IFERROR(VLOOKUP(CT435,CP$2:CQ1511,2,0),"")</f>
        <v/>
      </c>
      <c r="DO435" s="5" t="e">
        <f>IF(REPORTE!AH$2="si",IF(C435=VALUE(REPORTE!C$22),IF(SUM(DO436:DO$1993),CONCATENATE(INT(B435),", "),INT(B435)),""),IF(C435=VALUE(REPORTE!C$21),IF(SUM(DO436:DO$1993),CONCATENATE(INT(B435),", "),INT(B435)),""))</f>
        <v>#VALUE!</v>
      </c>
    </row>
    <row r="436" spans="1:119" s="5" customFormat="1" ht="15" customHeight="1" x14ac:dyDescent="0.25">
      <c r="A436" s="4" t="str">
        <f t="shared" ca="1" si="100"/>
        <v/>
      </c>
      <c r="B436" s="6"/>
      <c r="C436" s="8"/>
      <c r="D436" s="1" t="str">
        <f>IFERROR(INDEX('padron cfe'!B:B,MATCH(DATOS!C436,'padron cfe'!A:A,0),1),"")</f>
        <v/>
      </c>
      <c r="E436" s="1"/>
      <c r="F436" s="7"/>
      <c r="G436" s="9" t="s">
        <v>157</v>
      </c>
      <c r="H436" s="5" t="str">
        <f>IF(F436="","",IFERROR(CONCATENATE("PEUA",VLOOKUP(ESTADO,REPORTE!AV$2:AW$33,2,0),DIDTRITO_FORM,CADER_FORM,IFERROR(INDEX(CA:CA,MATCH(DAY(F436),BZ:BZ,0),1),DAY(F436)),IFERROR(INDEX(CA:CA,MATCH(MONTH(F436),BZ:BZ,0),1),MONTH(F436)),YEAR(F436),G436),""))</f>
        <v/>
      </c>
      <c r="I436" s="4"/>
      <c r="J436" s="66"/>
      <c r="K436" s="66"/>
      <c r="L436" s="66"/>
      <c r="M436" s="2" t="str">
        <f>IFERROR(INDEX('padron cfe'!C:C,MATCH(DATOS!C436,'padron cfe'!A:A,0),1),"")</f>
        <v/>
      </c>
      <c r="N436" s="66" t="str">
        <f>IFERROR(IF(BT436="","",IF(INDEX(N$1:N435,MATCH(BT436,BT$1:BT435,0),1)=0,"",INDEX(N$1:N435,MATCH(BT436,BT$1:BT435,0),1))),"")</f>
        <v/>
      </c>
      <c r="O436" s="66" t="str">
        <f>IFERROR(IF(BT436="","",IF(INDEX(O$1:O435,MATCH(BT436,BT$1:BT435,0),1)=0,"",INDEX(O$1:O435,MATCH(BT436,BT$1:BT435,0),1))),"")</f>
        <v/>
      </c>
      <c r="P436" s="4"/>
      <c r="Q436" s="2"/>
      <c r="R436" s="66"/>
      <c r="T436" s="66"/>
      <c r="U436" s="5" t="str">
        <f>IFERROR(IF(INDEX(U$1:U435,MATCH(T436,T$1:T435,0),1)=0,"",INDEX(U$1:U435,MATCH(T436,T$1:T435,0),1)),"")</f>
        <v/>
      </c>
      <c r="V436" s="66"/>
      <c r="W436" s="5" t="str">
        <f>IFERROR(IF(INDEX(W$1:W435,MATCH(V436,V$1:V435,0),1)=0,"",INDEX(W$1:W435,MATCH(V436,V$1:V435,0),1)),"")</f>
        <v/>
      </c>
      <c r="X436" s="2" t="str">
        <f>IFERROR(INDEX('padron cfe'!D:D,MATCH(DATOS!C436,'padron cfe'!A:A,0),1),"")</f>
        <v/>
      </c>
      <c r="Y436" s="4"/>
      <c r="Z436" s="4"/>
      <c r="AA436" s="4"/>
      <c r="AB436" s="4"/>
      <c r="AC436" s="6"/>
      <c r="AD436" s="4"/>
      <c r="AE436" s="4" t="str">
        <f t="shared" si="114"/>
        <v/>
      </c>
      <c r="AF436" s="4"/>
      <c r="AG436" s="4"/>
      <c r="AH436" s="4"/>
      <c r="AI436" s="2" t="str">
        <f>IFERROR(IF(INDEX(AI$1:AI435,MATCH(BT436,BT$1:BT435,0),1)=0,"",INDEX(AI$1:AI435,MATCH(BT436,BT$1:BT435,0),1)),"")</f>
        <v/>
      </c>
      <c r="AJ436" s="2" t="str">
        <f>IFERROR(IF(INDEX(AJ$1:AJ435,MATCH(BT436,BT$1:BT435,0),1)=0,"",INDEX(AJ$1:AJ435,MATCH(BT436,BT$1:BT435,0),1)),"")</f>
        <v/>
      </c>
      <c r="AK436" s="2" t="str">
        <f>IFERROR(IF(INDEX(AK$1:AK435,MATCH(BT436,BT$1:BT435,0),1)=0,"",INDEX(AK$1:AK435,MATCH(BT436,BT$1:BT435,0),1)),"")</f>
        <v/>
      </c>
      <c r="AL436" s="31"/>
      <c r="AM436" s="31"/>
      <c r="AN436" s="2"/>
      <c r="AO436" s="4"/>
      <c r="AP436" s="4"/>
      <c r="AQ436" s="4"/>
      <c r="AR436" s="4"/>
      <c r="AS436" s="4"/>
      <c r="AT436" s="4"/>
      <c r="AU436" s="4"/>
      <c r="AV436" s="4"/>
      <c r="AW436" s="4"/>
      <c r="AY436" s="7"/>
      <c r="AZ436" s="47"/>
      <c r="BA436" s="66"/>
      <c r="BB436" s="66"/>
      <c r="BC436" s="66"/>
      <c r="BD436" s="78"/>
      <c r="BE436" s="66"/>
      <c r="BF436" s="66"/>
      <c r="BG436" s="4"/>
      <c r="BH436" s="69"/>
      <c r="BI436" s="4"/>
      <c r="BJ436" s="4"/>
      <c r="BK436" s="9"/>
      <c r="BL436" s="7"/>
      <c r="BM436" s="7"/>
      <c r="BN436" s="7"/>
      <c r="BO436" s="286"/>
      <c r="BP436" s="22"/>
      <c r="BQ436" s="7" t="str">
        <f t="shared" ca="1" si="102"/>
        <v/>
      </c>
      <c r="BR436" s="75" t="str">
        <f t="shared" si="103"/>
        <v/>
      </c>
      <c r="BS436" s="75" t="str">
        <f t="shared" si="104"/>
        <v/>
      </c>
      <c r="BT436" s="5" t="str">
        <f t="shared" si="105"/>
        <v/>
      </c>
      <c r="BU436" s="79" t="str">
        <f t="shared" si="106"/>
        <v/>
      </c>
      <c r="BV436" s="79" t="str">
        <f t="shared" si="107"/>
        <v/>
      </c>
      <c r="BW436" s="79" t="str">
        <f t="shared" si="108"/>
        <v/>
      </c>
      <c r="CC436" s="4" t="str">
        <f>IF(IFERROR(VLOOKUP(C436,C437:C$1993,1,0),"")="","",COUNTIF(C:C,C436))</f>
        <v/>
      </c>
      <c r="CG436" s="5" t="str">
        <f>IF(B436="","",IF(CC436="",1+(MAX(CG$2:CG435)),""))</f>
        <v/>
      </c>
      <c r="CH436" s="5" t="str">
        <f t="shared" si="109"/>
        <v/>
      </c>
      <c r="CI436" s="5" t="str">
        <f t="shared" si="110"/>
        <v/>
      </c>
      <c r="CJ436" s="14" t="str">
        <f t="shared" si="111"/>
        <v/>
      </c>
      <c r="CK436" s="25"/>
      <c r="CL436" s="15"/>
      <c r="CM436" s="5" t="str">
        <f t="shared" si="115"/>
        <v/>
      </c>
      <c r="CP436" s="5" t="str">
        <f t="shared" si="112"/>
        <v/>
      </c>
      <c r="CQ436" s="5" t="str">
        <f>IF(BT436="","",IFERROR(IF(VLOOKUP(BT436,BT$2:BT435,1,0)=0,"",""),BT436))</f>
        <v/>
      </c>
      <c r="CR436" s="22" t="str">
        <f>IF(CQ436="","",(IFERROR(VLOOKUP(MID(CQ436,1,1),$DI$2:DM$28,3,0),0)+IFERROR(VLOOKUP(MID(CQ436,2,1),DI$2:DM$28,4,0),0)+IFERROR(VLOOKUP(MID(CQ436,3,1),DI$2:DM$28,5,0),0)+(ROW(CQ436)/1000000000000)))</f>
        <v/>
      </c>
      <c r="CT436" s="5">
        <v>435</v>
      </c>
      <c r="CU436" s="5" t="str">
        <f>IFERROR(VLOOKUP(CT436,CP$2:CQ1512,2,0),"")</f>
        <v/>
      </c>
      <c r="DO436" s="5" t="e">
        <f>IF(REPORTE!AH$2="si",IF(C436=VALUE(REPORTE!C$22),IF(SUM(DO437:DO$1993),CONCATENATE(INT(B436),", "),INT(B436)),""),IF(C436=VALUE(REPORTE!C$21),IF(SUM(DO437:DO$1993),CONCATENATE(INT(B436),", "),INT(B436)),""))</f>
        <v>#VALUE!</v>
      </c>
    </row>
    <row r="437" spans="1:119" s="5" customFormat="1" ht="15" customHeight="1" x14ac:dyDescent="0.25">
      <c r="A437" s="4" t="str">
        <f t="shared" ca="1" si="100"/>
        <v/>
      </c>
      <c r="B437" s="6"/>
      <c r="C437" s="8"/>
      <c r="D437" s="1" t="str">
        <f>IFERROR(INDEX('padron cfe'!B:B,MATCH(DATOS!C437,'padron cfe'!A:A,0),1),"")</f>
        <v/>
      </c>
      <c r="E437" s="1"/>
      <c r="F437" s="7"/>
      <c r="G437" s="9" t="s">
        <v>157</v>
      </c>
      <c r="H437" s="5" t="str">
        <f>IF(F437="","",IFERROR(CONCATENATE("PEUA",VLOOKUP(ESTADO,REPORTE!AV$2:AW$33,2,0),DIDTRITO_FORM,CADER_FORM,IFERROR(INDEX(CA:CA,MATCH(DAY(F437),BZ:BZ,0),1),DAY(F437)),IFERROR(INDEX(CA:CA,MATCH(MONTH(F437),BZ:BZ,0),1),MONTH(F437)),YEAR(F437),G437),""))</f>
        <v/>
      </c>
      <c r="I437" s="4"/>
      <c r="J437" s="66"/>
      <c r="K437" s="66"/>
      <c r="L437" s="66"/>
      <c r="M437" s="2" t="str">
        <f>IFERROR(INDEX('padron cfe'!C:C,MATCH(DATOS!C437,'padron cfe'!A:A,0),1),"")</f>
        <v/>
      </c>
      <c r="N437" s="66" t="str">
        <f>IFERROR(IF(BT437="","",IF(INDEX(N$1:N436,MATCH(BT437,BT$1:BT436,0),1)=0,"",INDEX(N$1:N436,MATCH(BT437,BT$1:BT436,0),1))),"")</f>
        <v/>
      </c>
      <c r="O437" s="66" t="str">
        <f>IFERROR(IF(BT437="","",IF(INDEX(O$1:O436,MATCH(BT437,BT$1:BT436,0),1)=0,"",INDEX(O$1:O436,MATCH(BT437,BT$1:BT436,0),1))),"")</f>
        <v/>
      </c>
      <c r="P437" s="4"/>
      <c r="Q437" s="2"/>
      <c r="R437" s="66"/>
      <c r="T437" s="66"/>
      <c r="U437" s="5" t="str">
        <f>IFERROR(IF(INDEX(U$1:U436,MATCH(T437,T$1:T436,0),1)=0,"",INDEX(U$1:U436,MATCH(T437,T$1:T436,0),1)),"")</f>
        <v/>
      </c>
      <c r="V437" s="66"/>
      <c r="W437" s="5" t="str">
        <f>IFERROR(IF(INDEX(W$1:W436,MATCH(V437,V$1:V436,0),1)=0,"",INDEX(W$1:W436,MATCH(V437,V$1:V436,0),1)),"")</f>
        <v/>
      </c>
      <c r="X437" s="2" t="str">
        <f>IFERROR(INDEX('padron cfe'!D:D,MATCH(DATOS!C437,'padron cfe'!A:A,0),1),"")</f>
        <v/>
      </c>
      <c r="Y437" s="4"/>
      <c r="Z437" s="4"/>
      <c r="AA437" s="4"/>
      <c r="AB437" s="4"/>
      <c r="AC437" s="6"/>
      <c r="AD437" s="4"/>
      <c r="AE437" s="4" t="str">
        <f t="shared" si="114"/>
        <v/>
      </c>
      <c r="AF437" s="4"/>
      <c r="AG437" s="4"/>
      <c r="AH437" s="4"/>
      <c r="AI437" s="2" t="str">
        <f>IFERROR(IF(INDEX(AI$1:AI436,MATCH(BT437,BT$1:BT436,0),1)=0,"",INDEX(AI$1:AI436,MATCH(BT437,BT$1:BT436,0),1)),"")</f>
        <v/>
      </c>
      <c r="AJ437" s="2" t="str">
        <f>IFERROR(IF(INDEX(AJ$1:AJ436,MATCH(BT437,BT$1:BT436,0),1)=0,"",INDEX(AJ$1:AJ436,MATCH(BT437,BT$1:BT436,0),1)),"")</f>
        <v/>
      </c>
      <c r="AK437" s="2" t="str">
        <f>IFERROR(IF(INDEX(AK$1:AK436,MATCH(BT437,BT$1:BT436,0),1)=0,"",INDEX(AK$1:AK436,MATCH(BT437,BT$1:BT436,0),1)),"")</f>
        <v/>
      </c>
      <c r="AL437" s="31"/>
      <c r="AM437" s="31"/>
      <c r="AN437" s="2"/>
      <c r="AO437" s="4"/>
      <c r="AP437" s="4"/>
      <c r="AQ437" s="4"/>
      <c r="AR437" s="4"/>
      <c r="AS437" s="4"/>
      <c r="AT437" s="4"/>
      <c r="AU437" s="4"/>
      <c r="AV437" s="4"/>
      <c r="AW437" s="4"/>
      <c r="AY437" s="7"/>
      <c r="AZ437" s="47"/>
      <c r="BA437" s="66"/>
      <c r="BB437" s="66"/>
      <c r="BC437" s="66"/>
      <c r="BD437" s="78"/>
      <c r="BE437" s="66"/>
      <c r="BF437" s="66"/>
      <c r="BG437" s="4"/>
      <c r="BH437" s="69"/>
      <c r="BI437" s="4"/>
      <c r="BJ437" s="4"/>
      <c r="BK437" s="9"/>
      <c r="BL437" s="7"/>
      <c r="BM437" s="7"/>
      <c r="BN437" s="7"/>
      <c r="BO437" s="286"/>
      <c r="BP437" s="22"/>
      <c r="BQ437" s="7" t="str">
        <f t="shared" ca="1" si="102"/>
        <v/>
      </c>
      <c r="BR437" s="75" t="str">
        <f t="shared" si="103"/>
        <v/>
      </c>
      <c r="BS437" s="75" t="str">
        <f t="shared" si="104"/>
        <v/>
      </c>
      <c r="BT437" s="5" t="str">
        <f t="shared" si="105"/>
        <v/>
      </c>
      <c r="BU437" s="79" t="str">
        <f t="shared" si="106"/>
        <v/>
      </c>
      <c r="BV437" s="79" t="str">
        <f t="shared" si="107"/>
        <v/>
      </c>
      <c r="BW437" s="79" t="str">
        <f t="shared" si="108"/>
        <v/>
      </c>
      <c r="CC437" s="4" t="str">
        <f>IF(IFERROR(VLOOKUP(C437,C438:C$1993,1,0),"")="","",COUNTIF(C:C,C437))</f>
        <v/>
      </c>
      <c r="CG437" s="5" t="str">
        <f>IF(B437="","",IF(CC437="",1+(MAX(CG$2:CG436)),""))</f>
        <v/>
      </c>
      <c r="CH437" s="5" t="str">
        <f t="shared" si="109"/>
        <v/>
      </c>
      <c r="CI437" s="5" t="str">
        <f t="shared" si="110"/>
        <v/>
      </c>
      <c r="CJ437" s="14" t="str">
        <f t="shared" si="111"/>
        <v/>
      </c>
      <c r="CK437" s="25"/>
      <c r="CL437" s="15"/>
      <c r="CM437" s="5" t="str">
        <f t="shared" si="115"/>
        <v/>
      </c>
      <c r="CP437" s="5" t="str">
        <f t="shared" si="112"/>
        <v/>
      </c>
      <c r="CQ437" s="5" t="str">
        <f>IF(BT437="","",IFERROR(IF(VLOOKUP(BT437,BT$2:BT436,1,0)=0,"",""),BT437))</f>
        <v/>
      </c>
      <c r="CR437" s="22" t="str">
        <f>IF(CQ437="","",(IFERROR(VLOOKUP(MID(CQ437,1,1),$DI$2:DM$28,3,0),0)+IFERROR(VLOOKUP(MID(CQ437,2,1),DI$2:DM$28,4,0),0)+IFERROR(VLOOKUP(MID(CQ437,3,1),DI$2:DM$28,5,0),0)+(ROW(CQ437)/1000000000000)))</f>
        <v/>
      </c>
      <c r="CT437" s="5">
        <v>436</v>
      </c>
      <c r="CU437" s="5" t="str">
        <f>IFERROR(VLOOKUP(CT437,CP$2:CQ1513,2,0),"")</f>
        <v/>
      </c>
      <c r="DO437" s="5" t="e">
        <f>IF(REPORTE!AH$2="si",IF(C437=VALUE(REPORTE!C$22),IF(SUM(DO438:DO$1993),CONCATENATE(INT(B437),", "),INT(B437)),""),IF(C437=VALUE(REPORTE!C$21),IF(SUM(DO438:DO$1993),CONCATENATE(INT(B437),", "),INT(B437)),""))</f>
        <v>#VALUE!</v>
      </c>
    </row>
    <row r="438" spans="1:119" s="5" customFormat="1" ht="15" customHeight="1" x14ac:dyDescent="0.25">
      <c r="A438" s="4" t="str">
        <f t="shared" ca="1" si="100"/>
        <v/>
      </c>
      <c r="B438" s="6"/>
      <c r="C438" s="8"/>
      <c r="D438" s="1" t="str">
        <f>IFERROR(INDEX('padron cfe'!B:B,MATCH(DATOS!C438,'padron cfe'!A:A,0),1),"")</f>
        <v/>
      </c>
      <c r="E438" s="1"/>
      <c r="F438" s="7"/>
      <c r="G438" s="9" t="s">
        <v>157</v>
      </c>
      <c r="H438" s="5" t="str">
        <f>IF(F438="","",IFERROR(CONCATENATE("PEUA",VLOOKUP(ESTADO,REPORTE!AV$2:AW$33,2,0),DIDTRITO_FORM,CADER_FORM,IFERROR(INDEX(CA:CA,MATCH(DAY(F438),BZ:BZ,0),1),DAY(F438)),IFERROR(INDEX(CA:CA,MATCH(MONTH(F438),BZ:BZ,0),1),MONTH(F438)),YEAR(F438),G438),""))</f>
        <v/>
      </c>
      <c r="I438" s="4"/>
      <c r="J438" s="66"/>
      <c r="K438" s="66"/>
      <c r="L438" s="66"/>
      <c r="M438" s="2" t="str">
        <f>IFERROR(INDEX('padron cfe'!C:C,MATCH(DATOS!C438,'padron cfe'!A:A,0),1),"")</f>
        <v/>
      </c>
      <c r="N438" s="66" t="str">
        <f>IFERROR(IF(BT438="","",IF(INDEX(N$1:N437,MATCH(BT438,BT$1:BT437,0),1)=0,"",INDEX(N$1:N437,MATCH(BT438,BT$1:BT437,0),1))),"")</f>
        <v/>
      </c>
      <c r="O438" s="66" t="str">
        <f>IFERROR(IF(BT438="","",IF(INDEX(O$1:O437,MATCH(BT438,BT$1:BT437,0),1)=0,"",INDEX(O$1:O437,MATCH(BT438,BT$1:BT437,0),1))),"")</f>
        <v/>
      </c>
      <c r="P438" s="4"/>
      <c r="Q438" s="2"/>
      <c r="R438" s="66"/>
      <c r="T438" s="66"/>
      <c r="U438" s="5" t="str">
        <f>IFERROR(IF(INDEX(U$1:U437,MATCH(T438,T$1:T437,0),1)=0,"",INDEX(U$1:U437,MATCH(T438,T$1:T437,0),1)),"")</f>
        <v/>
      </c>
      <c r="V438" s="66"/>
      <c r="W438" s="5" t="str">
        <f>IFERROR(IF(INDEX(W$1:W437,MATCH(V438,V$1:V437,0),1)=0,"",INDEX(W$1:W437,MATCH(V438,V$1:V437,0),1)),"")</f>
        <v/>
      </c>
      <c r="X438" s="2" t="str">
        <f>IFERROR(INDEX('padron cfe'!D:D,MATCH(DATOS!C438,'padron cfe'!A:A,0),1),"")</f>
        <v/>
      </c>
      <c r="Y438" s="4"/>
      <c r="Z438" s="4"/>
      <c r="AA438" s="4"/>
      <c r="AB438" s="4"/>
      <c r="AC438" s="6"/>
      <c r="AD438" s="4"/>
      <c r="AE438" s="4" t="str">
        <f t="shared" si="114"/>
        <v/>
      </c>
      <c r="AF438" s="4"/>
      <c r="AG438" s="4"/>
      <c r="AH438" s="4"/>
      <c r="AI438" s="2" t="str">
        <f>IFERROR(IF(INDEX(AI$1:AI437,MATCH(BT438,BT$1:BT437,0),1)=0,"",INDEX(AI$1:AI437,MATCH(BT438,BT$1:BT437,0),1)),"")</f>
        <v/>
      </c>
      <c r="AJ438" s="2" t="str">
        <f>IFERROR(IF(INDEX(AJ$1:AJ437,MATCH(BT438,BT$1:BT437,0),1)=0,"",INDEX(AJ$1:AJ437,MATCH(BT438,BT$1:BT437,0),1)),"")</f>
        <v/>
      </c>
      <c r="AK438" s="2" t="str">
        <f>IFERROR(IF(INDEX(AK$1:AK437,MATCH(BT438,BT$1:BT437,0),1)=0,"",INDEX(AK$1:AK437,MATCH(BT438,BT$1:BT437,0),1)),"")</f>
        <v/>
      </c>
      <c r="AL438" s="31"/>
      <c r="AM438" s="31"/>
      <c r="AN438" s="2"/>
      <c r="AO438" s="4"/>
      <c r="AP438" s="4"/>
      <c r="AQ438" s="4"/>
      <c r="AR438" s="4"/>
      <c r="AS438" s="4"/>
      <c r="AT438" s="4"/>
      <c r="AU438" s="4"/>
      <c r="AV438" s="4"/>
      <c r="AW438" s="4"/>
      <c r="AY438" s="7"/>
      <c r="AZ438" s="47"/>
      <c r="BA438" s="66"/>
      <c r="BB438" s="66"/>
      <c r="BC438" s="66"/>
      <c r="BD438" s="78"/>
      <c r="BE438" s="66"/>
      <c r="BF438" s="66"/>
      <c r="BG438" s="4"/>
      <c r="BH438" s="69"/>
      <c r="BI438" s="4"/>
      <c r="BJ438" s="4"/>
      <c r="BK438" s="9"/>
      <c r="BL438" s="7"/>
      <c r="BM438" s="7"/>
      <c r="BN438" s="7"/>
      <c r="BO438" s="286"/>
      <c r="BP438" s="22"/>
      <c r="BQ438" s="7" t="str">
        <f t="shared" ca="1" si="102"/>
        <v/>
      </c>
      <c r="BR438" s="75" t="str">
        <f t="shared" si="103"/>
        <v/>
      </c>
      <c r="BS438" s="75" t="str">
        <f t="shared" si="104"/>
        <v/>
      </c>
      <c r="BT438" s="5" t="str">
        <f t="shared" si="105"/>
        <v/>
      </c>
      <c r="BU438" s="79" t="str">
        <f t="shared" si="106"/>
        <v/>
      </c>
      <c r="BV438" s="79" t="str">
        <f t="shared" si="107"/>
        <v/>
      </c>
      <c r="BW438" s="79" t="str">
        <f t="shared" si="108"/>
        <v/>
      </c>
      <c r="CC438" s="4" t="str">
        <f>IF(IFERROR(VLOOKUP(C438,C439:C$1993,1,0),"")="","",COUNTIF(C:C,C438))</f>
        <v/>
      </c>
      <c r="CG438" s="5" t="str">
        <f>IF(B438="","",IF(CC438="",1+(MAX(CG$2:CG437)),""))</f>
        <v/>
      </c>
      <c r="CH438" s="5" t="str">
        <f t="shared" si="109"/>
        <v/>
      </c>
      <c r="CI438" s="5" t="str">
        <f t="shared" si="110"/>
        <v/>
      </c>
      <c r="CJ438" s="14" t="str">
        <f t="shared" si="111"/>
        <v/>
      </c>
      <c r="CK438" s="25"/>
      <c r="CL438" s="15"/>
      <c r="CM438" s="5" t="str">
        <f t="shared" si="115"/>
        <v/>
      </c>
      <c r="CP438" s="5" t="str">
        <f t="shared" si="112"/>
        <v/>
      </c>
      <c r="CQ438" s="5" t="str">
        <f>IF(BT438="","",IFERROR(IF(VLOOKUP(BT438,BT$2:BT437,1,0)=0,"",""),BT438))</f>
        <v/>
      </c>
      <c r="CR438" s="22" t="str">
        <f>IF(CQ438="","",(IFERROR(VLOOKUP(MID(CQ438,1,1),$DI$2:DM$28,3,0),0)+IFERROR(VLOOKUP(MID(CQ438,2,1),DI$2:DM$28,4,0),0)+IFERROR(VLOOKUP(MID(CQ438,3,1),DI$2:DM$28,5,0),0)+(ROW(CQ438)/1000000000000)))</f>
        <v/>
      </c>
      <c r="CT438" s="5">
        <v>437</v>
      </c>
      <c r="CU438" s="5" t="str">
        <f>IFERROR(VLOOKUP(CT438,CP$2:CQ1514,2,0),"")</f>
        <v/>
      </c>
      <c r="DO438" s="5" t="e">
        <f>IF(REPORTE!AH$2="si",IF(C438=VALUE(REPORTE!C$22),IF(SUM(DO439:DO$1993),CONCATENATE(INT(B438),", "),INT(B438)),""),IF(C438=VALUE(REPORTE!C$21),IF(SUM(DO439:DO$1993),CONCATENATE(INT(B438),", "),INT(B438)),""))</f>
        <v>#VALUE!</v>
      </c>
    </row>
    <row r="439" spans="1:119" s="5" customFormat="1" ht="15" customHeight="1" x14ac:dyDescent="0.25">
      <c r="A439" s="4" t="str">
        <f t="shared" ca="1" si="100"/>
        <v/>
      </c>
      <c r="B439" s="6"/>
      <c r="C439" s="8"/>
      <c r="D439" s="1" t="str">
        <f>IFERROR(INDEX('padron cfe'!B:B,MATCH(DATOS!C439,'padron cfe'!A:A,0),1),"")</f>
        <v/>
      </c>
      <c r="E439" s="1"/>
      <c r="F439" s="7"/>
      <c r="G439" s="9" t="s">
        <v>157</v>
      </c>
      <c r="H439" s="5" t="str">
        <f>IF(F439="","",IFERROR(CONCATENATE("PEUA",VLOOKUP(ESTADO,REPORTE!AV$2:AW$33,2,0),DIDTRITO_FORM,CADER_FORM,IFERROR(INDEX(CA:CA,MATCH(DAY(F439),BZ:BZ,0),1),DAY(F439)),IFERROR(INDEX(CA:CA,MATCH(MONTH(F439),BZ:BZ,0),1),MONTH(F439)),YEAR(F439),G439),""))</f>
        <v/>
      </c>
      <c r="I439" s="4"/>
      <c r="J439" s="66"/>
      <c r="K439" s="66"/>
      <c r="L439" s="66"/>
      <c r="M439" s="2" t="str">
        <f>IFERROR(INDEX('padron cfe'!C:C,MATCH(DATOS!C439,'padron cfe'!A:A,0),1),"")</f>
        <v/>
      </c>
      <c r="N439" s="66" t="str">
        <f>IFERROR(IF(BT439="","",IF(INDEX(N$1:N438,MATCH(BT439,BT$1:BT438,0),1)=0,"",INDEX(N$1:N438,MATCH(BT439,BT$1:BT438,0),1))),"")</f>
        <v/>
      </c>
      <c r="O439" s="66" t="str">
        <f>IFERROR(IF(BT439="","",IF(INDEX(O$1:O438,MATCH(BT439,BT$1:BT438,0),1)=0,"",INDEX(O$1:O438,MATCH(BT439,BT$1:BT438,0),1))),"")</f>
        <v/>
      </c>
      <c r="P439" s="4"/>
      <c r="Q439" s="2"/>
      <c r="R439" s="66"/>
      <c r="T439" s="66"/>
      <c r="U439" s="5" t="str">
        <f>IFERROR(IF(INDEX(U$1:U438,MATCH(T439,T$1:T438,0),1)=0,"",INDEX(U$1:U438,MATCH(T439,T$1:T438,0),1)),"")</f>
        <v/>
      </c>
      <c r="V439" s="66"/>
      <c r="W439" s="5" t="str">
        <f>IFERROR(IF(INDEX(W$1:W438,MATCH(V439,V$1:V438,0),1)=0,"",INDEX(W$1:W438,MATCH(V439,V$1:V438,0),1)),"")</f>
        <v/>
      </c>
      <c r="X439" s="2" t="str">
        <f>IFERROR(INDEX('padron cfe'!D:D,MATCH(DATOS!C439,'padron cfe'!A:A,0),1),"")</f>
        <v/>
      </c>
      <c r="Y439" s="4"/>
      <c r="Z439" s="4"/>
      <c r="AA439" s="4"/>
      <c r="AB439" s="4"/>
      <c r="AC439" s="6"/>
      <c r="AD439" s="4"/>
      <c r="AE439" s="4" t="str">
        <f t="shared" si="114"/>
        <v/>
      </c>
      <c r="AF439" s="4"/>
      <c r="AG439" s="4"/>
      <c r="AH439" s="4"/>
      <c r="AI439" s="2" t="str">
        <f>IFERROR(IF(INDEX(AI$1:AI438,MATCH(BT439,BT$1:BT438,0),1)=0,"",INDEX(AI$1:AI438,MATCH(BT439,BT$1:BT438,0),1)),"")</f>
        <v/>
      </c>
      <c r="AJ439" s="2" t="str">
        <f>IFERROR(IF(INDEX(AJ$1:AJ438,MATCH(BT439,BT$1:BT438,0),1)=0,"",INDEX(AJ$1:AJ438,MATCH(BT439,BT$1:BT438,0),1)),"")</f>
        <v/>
      </c>
      <c r="AK439" s="2" t="str">
        <f>IFERROR(IF(INDEX(AK$1:AK438,MATCH(BT439,BT$1:BT438,0),1)=0,"",INDEX(AK$1:AK438,MATCH(BT439,BT$1:BT438,0),1)),"")</f>
        <v/>
      </c>
      <c r="AL439" s="31"/>
      <c r="AM439" s="31"/>
      <c r="AN439" s="2"/>
      <c r="AO439" s="4"/>
      <c r="AP439" s="4"/>
      <c r="AQ439" s="4"/>
      <c r="AR439" s="4"/>
      <c r="AS439" s="4"/>
      <c r="AT439" s="4"/>
      <c r="AU439" s="4"/>
      <c r="AV439" s="4"/>
      <c r="AW439" s="4"/>
      <c r="AY439" s="7"/>
      <c r="AZ439" s="47"/>
      <c r="BA439" s="66"/>
      <c r="BB439" s="66"/>
      <c r="BC439" s="66"/>
      <c r="BD439" s="78"/>
      <c r="BE439" s="66"/>
      <c r="BF439" s="66"/>
      <c r="BG439" s="4"/>
      <c r="BH439" s="69"/>
      <c r="BI439" s="4"/>
      <c r="BJ439" s="4"/>
      <c r="BK439" s="9"/>
      <c r="BL439" s="7"/>
      <c r="BM439" s="7"/>
      <c r="BN439" s="7"/>
      <c r="BO439" s="286"/>
      <c r="BP439" s="22"/>
      <c r="BQ439" s="7" t="str">
        <f t="shared" ca="1" si="102"/>
        <v/>
      </c>
      <c r="BR439" s="75" t="str">
        <f t="shared" si="103"/>
        <v/>
      </c>
      <c r="BS439" s="75" t="str">
        <f t="shared" si="104"/>
        <v/>
      </c>
      <c r="BT439" s="5" t="str">
        <f t="shared" si="105"/>
        <v/>
      </c>
      <c r="BU439" s="79" t="str">
        <f t="shared" si="106"/>
        <v/>
      </c>
      <c r="BV439" s="79" t="str">
        <f t="shared" si="107"/>
        <v/>
      </c>
      <c r="BW439" s="79" t="str">
        <f t="shared" si="108"/>
        <v/>
      </c>
      <c r="CC439" s="4" t="str">
        <f>IF(IFERROR(VLOOKUP(C439,C440:C$1993,1,0),"")="","",COUNTIF(C:C,C439))</f>
        <v/>
      </c>
      <c r="CG439" s="5" t="str">
        <f>IF(B439="","",IF(CC439="",1+(MAX(CG$2:CG438)),""))</f>
        <v/>
      </c>
      <c r="CH439" s="5" t="str">
        <f t="shared" si="109"/>
        <v/>
      </c>
      <c r="CI439" s="5" t="str">
        <f t="shared" si="110"/>
        <v/>
      </c>
      <c r="CJ439" s="14" t="str">
        <f t="shared" si="111"/>
        <v/>
      </c>
      <c r="CK439" s="25"/>
      <c r="CL439" s="15"/>
      <c r="CM439" s="5" t="str">
        <f t="shared" si="115"/>
        <v/>
      </c>
      <c r="CP439" s="5" t="str">
        <f t="shared" si="112"/>
        <v/>
      </c>
      <c r="CQ439" s="5" t="str">
        <f>IF(BT439="","",IFERROR(IF(VLOOKUP(BT439,BT$2:BT438,1,0)=0,"",""),BT439))</f>
        <v/>
      </c>
      <c r="CR439" s="22" t="str">
        <f>IF(CQ439="","",(IFERROR(VLOOKUP(MID(CQ439,1,1),$DI$2:DM$28,3,0),0)+IFERROR(VLOOKUP(MID(CQ439,2,1),DI$2:DM$28,4,0),0)+IFERROR(VLOOKUP(MID(CQ439,3,1),DI$2:DM$28,5,0),0)+(ROW(CQ439)/1000000000000)))</f>
        <v/>
      </c>
      <c r="CT439" s="5">
        <v>438</v>
      </c>
      <c r="CU439" s="5" t="str">
        <f>IFERROR(VLOOKUP(CT439,CP$2:CQ1515,2,0),"")</f>
        <v/>
      </c>
      <c r="DO439" s="5" t="e">
        <f>IF(REPORTE!AH$2="si",IF(C439=VALUE(REPORTE!C$22),IF(SUM(DO440:DO$1993),CONCATENATE(INT(B439),", "),INT(B439)),""),IF(C439=VALUE(REPORTE!C$21),IF(SUM(DO440:DO$1993),CONCATENATE(INT(B439),", "),INT(B439)),""))</f>
        <v>#VALUE!</v>
      </c>
    </row>
    <row r="440" spans="1:119" s="5" customFormat="1" ht="15" customHeight="1" x14ac:dyDescent="0.25">
      <c r="A440" s="4" t="str">
        <f t="shared" ca="1" si="100"/>
        <v/>
      </c>
      <c r="B440" s="6"/>
      <c r="C440" s="8"/>
      <c r="D440" s="1" t="str">
        <f>IFERROR(INDEX('padron cfe'!B:B,MATCH(DATOS!C440,'padron cfe'!A:A,0),1),"")</f>
        <v/>
      </c>
      <c r="E440" s="1"/>
      <c r="F440" s="7"/>
      <c r="G440" s="9" t="s">
        <v>157</v>
      </c>
      <c r="H440" s="5" t="str">
        <f>IF(F440="","",IFERROR(CONCATENATE("PEUA",VLOOKUP(ESTADO,REPORTE!AV$2:AW$33,2,0),DIDTRITO_FORM,CADER_FORM,IFERROR(INDEX(CA:CA,MATCH(DAY(F440),BZ:BZ,0),1),DAY(F440)),IFERROR(INDEX(CA:CA,MATCH(MONTH(F440),BZ:BZ,0),1),MONTH(F440)),YEAR(F440),G440),""))</f>
        <v/>
      </c>
      <c r="I440" s="4"/>
      <c r="J440" s="66"/>
      <c r="K440" s="66"/>
      <c r="L440" s="66"/>
      <c r="M440" s="2" t="str">
        <f>IFERROR(INDEX('padron cfe'!C:C,MATCH(DATOS!C440,'padron cfe'!A:A,0),1),"")</f>
        <v/>
      </c>
      <c r="N440" s="66" t="str">
        <f>IFERROR(IF(BT440="","",IF(INDEX(N$1:N439,MATCH(BT440,BT$1:BT439,0),1)=0,"",INDEX(N$1:N439,MATCH(BT440,BT$1:BT439,0),1))),"")</f>
        <v/>
      </c>
      <c r="O440" s="66" t="str">
        <f>IFERROR(IF(BT440="","",IF(INDEX(O$1:O439,MATCH(BT440,BT$1:BT439,0),1)=0,"",INDEX(O$1:O439,MATCH(BT440,BT$1:BT439,0),1))),"")</f>
        <v/>
      </c>
      <c r="P440" s="4"/>
      <c r="Q440" s="2"/>
      <c r="R440" s="66"/>
      <c r="T440" s="66"/>
      <c r="U440" s="5" t="str">
        <f>IFERROR(IF(INDEX(U$1:U439,MATCH(T440,T$1:T439,0),1)=0,"",INDEX(U$1:U439,MATCH(T440,T$1:T439,0),1)),"")</f>
        <v/>
      </c>
      <c r="V440" s="66"/>
      <c r="W440" s="5" t="str">
        <f>IFERROR(IF(INDEX(W$1:W439,MATCH(V440,V$1:V439,0),1)=0,"",INDEX(W$1:W439,MATCH(V440,V$1:V439,0),1)),"")</f>
        <v/>
      </c>
      <c r="X440" s="2" t="str">
        <f>IFERROR(INDEX('padron cfe'!D:D,MATCH(DATOS!C440,'padron cfe'!A:A,0),1),"")</f>
        <v/>
      </c>
      <c r="Y440" s="4"/>
      <c r="Z440" s="4"/>
      <c r="AA440" s="4"/>
      <c r="AB440" s="4"/>
      <c r="AC440" s="6"/>
      <c r="AD440" s="4"/>
      <c r="AE440" s="4" t="str">
        <f t="shared" si="114"/>
        <v/>
      </c>
      <c r="AF440" s="4"/>
      <c r="AG440" s="4"/>
      <c r="AH440" s="4"/>
      <c r="AI440" s="2" t="str">
        <f>IFERROR(IF(INDEX(AI$1:AI439,MATCH(BT440,BT$1:BT439,0),1)=0,"",INDEX(AI$1:AI439,MATCH(BT440,BT$1:BT439,0),1)),"")</f>
        <v/>
      </c>
      <c r="AJ440" s="2" t="str">
        <f>IFERROR(IF(INDEX(AJ$1:AJ439,MATCH(BT440,BT$1:BT439,0),1)=0,"",INDEX(AJ$1:AJ439,MATCH(BT440,BT$1:BT439,0),1)),"")</f>
        <v/>
      </c>
      <c r="AK440" s="2" t="str">
        <f>IFERROR(IF(INDEX(AK$1:AK439,MATCH(BT440,BT$1:BT439,0),1)=0,"",INDEX(AK$1:AK439,MATCH(BT440,BT$1:BT439,0),1)),"")</f>
        <v/>
      </c>
      <c r="AL440" s="31"/>
      <c r="AM440" s="31"/>
      <c r="AN440" s="2"/>
      <c r="AO440" s="4"/>
      <c r="AP440" s="4"/>
      <c r="AQ440" s="4"/>
      <c r="AR440" s="4"/>
      <c r="AS440" s="4"/>
      <c r="AT440" s="4"/>
      <c r="AU440" s="4"/>
      <c r="AV440" s="4"/>
      <c r="AW440" s="4"/>
      <c r="AY440" s="7"/>
      <c r="AZ440" s="47"/>
      <c r="BA440" s="66"/>
      <c r="BB440" s="66"/>
      <c r="BC440" s="66"/>
      <c r="BD440" s="78"/>
      <c r="BE440" s="66"/>
      <c r="BF440" s="66"/>
      <c r="BG440" s="4"/>
      <c r="BH440" s="69"/>
      <c r="BI440" s="4"/>
      <c r="BJ440" s="4"/>
      <c r="BK440" s="9"/>
      <c r="BL440" s="7"/>
      <c r="BM440" s="7"/>
      <c r="BN440" s="7"/>
      <c r="BO440" s="286"/>
      <c r="BP440" s="22"/>
      <c r="BQ440" s="7" t="str">
        <f t="shared" ca="1" si="102"/>
        <v/>
      </c>
      <c r="BR440" s="75" t="str">
        <f t="shared" si="103"/>
        <v/>
      </c>
      <c r="BS440" s="75" t="str">
        <f t="shared" si="104"/>
        <v/>
      </c>
      <c r="BT440" s="5" t="str">
        <f t="shared" si="105"/>
        <v/>
      </c>
      <c r="BU440" s="79" t="str">
        <f t="shared" si="106"/>
        <v/>
      </c>
      <c r="BV440" s="79" t="str">
        <f t="shared" si="107"/>
        <v/>
      </c>
      <c r="BW440" s="79" t="str">
        <f t="shared" si="108"/>
        <v/>
      </c>
      <c r="CC440" s="4" t="str">
        <f>IF(IFERROR(VLOOKUP(C440,C441:C$1993,1,0),"")="","",COUNTIF(C:C,C440))</f>
        <v/>
      </c>
      <c r="CG440" s="5" t="str">
        <f>IF(B440="","",IF(CC440="",1+(MAX(CG$2:CG439)),""))</f>
        <v/>
      </c>
      <c r="CH440" s="5" t="str">
        <f t="shared" si="109"/>
        <v/>
      </c>
      <c r="CI440" s="5" t="str">
        <f t="shared" si="110"/>
        <v/>
      </c>
      <c r="CJ440" s="14" t="str">
        <f t="shared" si="111"/>
        <v/>
      </c>
      <c r="CK440" s="25"/>
      <c r="CL440" s="15"/>
      <c r="CM440" s="5" t="str">
        <f t="shared" si="115"/>
        <v/>
      </c>
      <c r="CP440" s="5" t="str">
        <f t="shared" si="112"/>
        <v/>
      </c>
      <c r="CQ440" s="5" t="str">
        <f>IF(BT440="","",IFERROR(IF(VLOOKUP(BT440,BT$2:BT439,1,0)=0,"",""),BT440))</f>
        <v/>
      </c>
      <c r="CR440" s="22" t="str">
        <f>IF(CQ440="","",(IFERROR(VLOOKUP(MID(CQ440,1,1),$DI$2:DM$28,3,0),0)+IFERROR(VLOOKUP(MID(CQ440,2,1),DI$2:DM$28,4,0),0)+IFERROR(VLOOKUP(MID(CQ440,3,1),DI$2:DM$28,5,0),0)+(ROW(CQ440)/1000000000000)))</f>
        <v/>
      </c>
      <c r="CT440" s="5">
        <v>439</v>
      </c>
      <c r="CU440" s="5" t="str">
        <f>IFERROR(VLOOKUP(CT440,CP$2:CQ1516,2,0),"")</f>
        <v/>
      </c>
      <c r="DO440" s="5" t="e">
        <f>IF(REPORTE!AH$2="si",IF(C440=VALUE(REPORTE!C$22),IF(SUM(DO441:DO$1993),CONCATENATE(INT(B440),", "),INT(B440)),""),IF(C440=VALUE(REPORTE!C$21),IF(SUM(DO441:DO$1993),CONCATENATE(INT(B440),", "),INT(B440)),""))</f>
        <v>#VALUE!</v>
      </c>
    </row>
    <row r="441" spans="1:119" s="5" customFormat="1" ht="15" customHeight="1" x14ac:dyDescent="0.25">
      <c r="A441" s="4" t="str">
        <f t="shared" ca="1" si="100"/>
        <v/>
      </c>
      <c r="B441" s="6"/>
      <c r="C441" s="8"/>
      <c r="D441" s="1" t="str">
        <f>IFERROR(INDEX('padron cfe'!B:B,MATCH(DATOS!C441,'padron cfe'!A:A,0),1),"")</f>
        <v/>
      </c>
      <c r="E441" s="1"/>
      <c r="F441" s="7"/>
      <c r="G441" s="9" t="s">
        <v>157</v>
      </c>
      <c r="H441" s="5" t="str">
        <f>IF(F441="","",IFERROR(CONCATENATE("PEUA",VLOOKUP(ESTADO,REPORTE!AV$2:AW$33,2,0),DIDTRITO_FORM,CADER_FORM,IFERROR(INDEX(CA:CA,MATCH(DAY(F441),BZ:BZ,0),1),DAY(F441)),IFERROR(INDEX(CA:CA,MATCH(MONTH(F441),BZ:BZ,0),1),MONTH(F441)),YEAR(F441),G441),""))</f>
        <v/>
      </c>
      <c r="I441" s="4"/>
      <c r="J441" s="66"/>
      <c r="K441" s="66"/>
      <c r="L441" s="66"/>
      <c r="M441" s="2" t="str">
        <f>IFERROR(INDEX('padron cfe'!C:C,MATCH(DATOS!C441,'padron cfe'!A:A,0),1),"")</f>
        <v/>
      </c>
      <c r="N441" s="66" t="str">
        <f>IFERROR(IF(BT441="","",IF(INDEX(N$1:N440,MATCH(BT441,BT$1:BT440,0),1)=0,"",INDEX(N$1:N440,MATCH(BT441,BT$1:BT440,0),1))),"")</f>
        <v/>
      </c>
      <c r="O441" s="66" t="str">
        <f>IFERROR(IF(BT441="","",IF(INDEX(O$1:O440,MATCH(BT441,BT$1:BT440,0),1)=0,"",INDEX(O$1:O440,MATCH(BT441,BT$1:BT440,0),1))),"")</f>
        <v/>
      </c>
      <c r="P441" s="4"/>
      <c r="Q441" s="2"/>
      <c r="R441" s="66"/>
      <c r="T441" s="66"/>
      <c r="U441" s="5" t="str">
        <f>IFERROR(IF(INDEX(U$1:U440,MATCH(T441,T$1:T440,0),1)=0,"",INDEX(U$1:U440,MATCH(T441,T$1:T440,0),1)),"")</f>
        <v/>
      </c>
      <c r="V441" s="66"/>
      <c r="W441" s="5" t="str">
        <f>IFERROR(IF(INDEX(W$1:W440,MATCH(V441,V$1:V440,0),1)=0,"",INDEX(W$1:W440,MATCH(V441,V$1:V440,0),1)),"")</f>
        <v/>
      </c>
      <c r="X441" s="2" t="str">
        <f>IFERROR(INDEX('padron cfe'!D:D,MATCH(DATOS!C441,'padron cfe'!A:A,0),1),"")</f>
        <v/>
      </c>
      <c r="Y441" s="4"/>
      <c r="Z441" s="4"/>
      <c r="AA441" s="4"/>
      <c r="AB441" s="4"/>
      <c r="AC441" s="6"/>
      <c r="AD441" s="4"/>
      <c r="AE441" s="4" t="str">
        <f t="shared" si="114"/>
        <v/>
      </c>
      <c r="AF441" s="4"/>
      <c r="AG441" s="4"/>
      <c r="AH441" s="4"/>
      <c r="AI441" s="2" t="str">
        <f>IFERROR(IF(INDEX(AI$1:AI440,MATCH(BT441,BT$1:BT440,0),1)=0,"",INDEX(AI$1:AI440,MATCH(BT441,BT$1:BT440,0),1)),"")</f>
        <v/>
      </c>
      <c r="AJ441" s="2" t="str">
        <f>IFERROR(IF(INDEX(AJ$1:AJ440,MATCH(BT441,BT$1:BT440,0),1)=0,"",INDEX(AJ$1:AJ440,MATCH(BT441,BT$1:BT440,0),1)),"")</f>
        <v/>
      </c>
      <c r="AK441" s="2" t="str">
        <f>IFERROR(IF(INDEX(AK$1:AK440,MATCH(BT441,BT$1:BT440,0),1)=0,"",INDEX(AK$1:AK440,MATCH(BT441,BT$1:BT440,0),1)),"")</f>
        <v/>
      </c>
      <c r="AL441" s="31"/>
      <c r="AM441" s="31"/>
      <c r="AN441" s="2"/>
      <c r="AO441" s="4"/>
      <c r="AP441" s="4"/>
      <c r="AQ441" s="4"/>
      <c r="AR441" s="4"/>
      <c r="AS441" s="4"/>
      <c r="AT441" s="4"/>
      <c r="AU441" s="4"/>
      <c r="AV441" s="4"/>
      <c r="AW441" s="4"/>
      <c r="AY441" s="7"/>
      <c r="AZ441" s="47"/>
      <c r="BA441" s="66"/>
      <c r="BB441" s="66"/>
      <c r="BC441" s="66"/>
      <c r="BD441" s="78"/>
      <c r="BE441" s="66"/>
      <c r="BF441" s="66"/>
      <c r="BG441" s="4"/>
      <c r="BH441" s="69"/>
      <c r="BI441" s="4"/>
      <c r="BJ441" s="4"/>
      <c r="BK441" s="9"/>
      <c r="BL441" s="7"/>
      <c r="BM441" s="7"/>
      <c r="BN441" s="7"/>
      <c r="BO441" s="286"/>
      <c r="BP441" s="22"/>
      <c r="BQ441" s="7" t="str">
        <f t="shared" ca="1" si="102"/>
        <v/>
      </c>
      <c r="BR441" s="75" t="str">
        <f t="shared" si="103"/>
        <v/>
      </c>
      <c r="BS441" s="75" t="str">
        <f t="shared" si="104"/>
        <v/>
      </c>
      <c r="BT441" s="5" t="str">
        <f t="shared" si="105"/>
        <v/>
      </c>
      <c r="BU441" s="79" t="str">
        <f t="shared" si="106"/>
        <v/>
      </c>
      <c r="BV441" s="79" t="str">
        <f t="shared" si="107"/>
        <v/>
      </c>
      <c r="BW441" s="79" t="str">
        <f t="shared" si="108"/>
        <v/>
      </c>
      <c r="CC441" s="4" t="str">
        <f>IF(IFERROR(VLOOKUP(C441,C442:C$1993,1,0),"")="","",COUNTIF(C:C,C441))</f>
        <v/>
      </c>
      <c r="CG441" s="5" t="str">
        <f>IF(B441="","",IF(CC441="",1+(MAX(CG$2:CG440)),""))</f>
        <v/>
      </c>
      <c r="CH441" s="5" t="str">
        <f t="shared" si="109"/>
        <v/>
      </c>
      <c r="CI441" s="5" t="str">
        <f t="shared" si="110"/>
        <v/>
      </c>
      <c r="CJ441" s="14" t="str">
        <f t="shared" si="111"/>
        <v/>
      </c>
      <c r="CK441" s="25"/>
      <c r="CL441" s="15"/>
      <c r="CM441" s="5" t="str">
        <f t="shared" si="115"/>
        <v/>
      </c>
      <c r="CP441" s="5" t="str">
        <f t="shared" si="112"/>
        <v/>
      </c>
      <c r="CQ441" s="5" t="str">
        <f>IF(BT441="","",IFERROR(IF(VLOOKUP(BT441,BT$2:BT440,1,0)=0,"",""),BT441))</f>
        <v/>
      </c>
      <c r="CR441" s="22" t="str">
        <f>IF(CQ441="","",(IFERROR(VLOOKUP(MID(CQ441,1,1),$DI$2:DM$28,3,0),0)+IFERROR(VLOOKUP(MID(CQ441,2,1),DI$2:DM$28,4,0),0)+IFERROR(VLOOKUP(MID(CQ441,3,1),DI$2:DM$28,5,0),0)+(ROW(CQ441)/1000000000000)))</f>
        <v/>
      </c>
      <c r="CT441" s="5">
        <v>440</v>
      </c>
      <c r="CU441" s="5" t="str">
        <f>IFERROR(VLOOKUP(CT441,CP$2:CQ1517,2,0),"")</f>
        <v/>
      </c>
      <c r="DO441" s="5" t="e">
        <f>IF(REPORTE!AH$2="si",IF(C441=VALUE(REPORTE!C$22),IF(SUM(DO442:DO$1993),CONCATENATE(INT(B441),", "),INT(B441)),""),IF(C441=VALUE(REPORTE!C$21),IF(SUM(DO442:DO$1993),CONCATENATE(INT(B441),", "),INT(B441)),""))</f>
        <v>#VALUE!</v>
      </c>
    </row>
    <row r="442" spans="1:119" s="5" customFormat="1" ht="15" customHeight="1" x14ac:dyDescent="0.25">
      <c r="A442" s="4" t="str">
        <f t="shared" ca="1" si="100"/>
        <v/>
      </c>
      <c r="B442" s="6"/>
      <c r="C442" s="8"/>
      <c r="D442" s="1" t="str">
        <f>IFERROR(INDEX('padron cfe'!B:B,MATCH(DATOS!C442,'padron cfe'!A:A,0),1),"")</f>
        <v/>
      </c>
      <c r="E442" s="1"/>
      <c r="F442" s="7"/>
      <c r="G442" s="9" t="s">
        <v>157</v>
      </c>
      <c r="H442" s="5" t="str">
        <f>IF(F442="","",IFERROR(CONCATENATE("PEUA",VLOOKUP(ESTADO,REPORTE!AV$2:AW$33,2,0),DIDTRITO_FORM,CADER_FORM,IFERROR(INDEX(CA:CA,MATCH(DAY(F442),BZ:BZ,0),1),DAY(F442)),IFERROR(INDEX(CA:CA,MATCH(MONTH(F442),BZ:BZ,0),1),MONTH(F442)),YEAR(F442),G442),""))</f>
        <v/>
      </c>
      <c r="I442" s="4"/>
      <c r="J442" s="66"/>
      <c r="K442" s="66"/>
      <c r="L442" s="66"/>
      <c r="M442" s="2" t="str">
        <f>IFERROR(INDEX('padron cfe'!C:C,MATCH(DATOS!C442,'padron cfe'!A:A,0),1),"")</f>
        <v/>
      </c>
      <c r="N442" s="66" t="str">
        <f>IFERROR(IF(BT442="","",IF(INDEX(N$1:N441,MATCH(BT442,BT$1:BT441,0),1)=0,"",INDEX(N$1:N441,MATCH(BT442,BT$1:BT441,0),1))),"")</f>
        <v/>
      </c>
      <c r="O442" s="66" t="str">
        <f>IFERROR(IF(BT442="","",IF(INDEX(O$1:O441,MATCH(BT442,BT$1:BT441,0),1)=0,"",INDEX(O$1:O441,MATCH(BT442,BT$1:BT441,0),1))),"")</f>
        <v/>
      </c>
      <c r="P442" s="4"/>
      <c r="Q442" s="2"/>
      <c r="R442" s="66"/>
      <c r="T442" s="66"/>
      <c r="U442" s="5" t="str">
        <f>IFERROR(IF(INDEX(U$1:U441,MATCH(T442,T$1:T441,0),1)=0,"",INDEX(U$1:U441,MATCH(T442,T$1:T441,0),1)),"")</f>
        <v/>
      </c>
      <c r="V442" s="66"/>
      <c r="W442" s="5" t="str">
        <f>IFERROR(IF(INDEX(W$1:W441,MATCH(V442,V$1:V441,0),1)=0,"",INDEX(W$1:W441,MATCH(V442,V$1:V441,0),1)),"")</f>
        <v/>
      </c>
      <c r="X442" s="2" t="str">
        <f>IFERROR(INDEX('padron cfe'!D:D,MATCH(DATOS!C442,'padron cfe'!A:A,0),1),"")</f>
        <v/>
      </c>
      <c r="Y442" s="4"/>
      <c r="Z442" s="4"/>
      <c r="AA442" s="4"/>
      <c r="AB442" s="4"/>
      <c r="AC442" s="6"/>
      <c r="AD442" s="4"/>
      <c r="AE442" s="4" t="str">
        <f t="shared" si="114"/>
        <v/>
      </c>
      <c r="AF442" s="4"/>
      <c r="AG442" s="4"/>
      <c r="AH442" s="4"/>
      <c r="AI442" s="2" t="str">
        <f>IFERROR(IF(INDEX(AI$1:AI441,MATCH(BT442,BT$1:BT441,0),1)=0,"",INDEX(AI$1:AI441,MATCH(BT442,BT$1:BT441,0),1)),"")</f>
        <v/>
      </c>
      <c r="AJ442" s="2" t="str">
        <f>IFERROR(IF(INDEX(AJ$1:AJ441,MATCH(BT442,BT$1:BT441,0),1)=0,"",INDEX(AJ$1:AJ441,MATCH(BT442,BT$1:BT441,0),1)),"")</f>
        <v/>
      </c>
      <c r="AK442" s="2" t="str">
        <f>IFERROR(IF(INDEX(AK$1:AK441,MATCH(BT442,BT$1:BT441,0),1)=0,"",INDEX(AK$1:AK441,MATCH(BT442,BT$1:BT441,0),1)),"")</f>
        <v/>
      </c>
      <c r="AL442" s="31"/>
      <c r="AM442" s="31"/>
      <c r="AN442" s="2"/>
      <c r="AO442" s="4"/>
      <c r="AP442" s="4"/>
      <c r="AQ442" s="4"/>
      <c r="AR442" s="4"/>
      <c r="AS442" s="4"/>
      <c r="AT442" s="4"/>
      <c r="AU442" s="4"/>
      <c r="AV442" s="4"/>
      <c r="AW442" s="4"/>
      <c r="AY442" s="7"/>
      <c r="AZ442" s="47"/>
      <c r="BA442" s="66"/>
      <c r="BB442" s="66"/>
      <c r="BC442" s="66"/>
      <c r="BD442" s="78"/>
      <c r="BE442" s="66"/>
      <c r="BF442" s="66"/>
      <c r="BG442" s="4"/>
      <c r="BH442" s="69"/>
      <c r="BI442" s="4"/>
      <c r="BJ442" s="4"/>
      <c r="BK442" s="9"/>
      <c r="BL442" s="7"/>
      <c r="BM442" s="7"/>
      <c r="BN442" s="7"/>
      <c r="BO442" s="286"/>
      <c r="BP442" s="22"/>
      <c r="BQ442" s="7" t="str">
        <f t="shared" ca="1" si="102"/>
        <v/>
      </c>
      <c r="BR442" s="75" t="str">
        <f t="shared" si="103"/>
        <v/>
      </c>
      <c r="BS442" s="75" t="str">
        <f t="shared" si="104"/>
        <v/>
      </c>
      <c r="BT442" s="5" t="str">
        <f t="shared" si="105"/>
        <v/>
      </c>
      <c r="BU442" s="79" t="str">
        <f t="shared" si="106"/>
        <v/>
      </c>
      <c r="BV442" s="79" t="str">
        <f t="shared" si="107"/>
        <v/>
      </c>
      <c r="BW442" s="79" t="str">
        <f t="shared" si="108"/>
        <v/>
      </c>
      <c r="CC442" s="4" t="str">
        <f>IF(IFERROR(VLOOKUP(C442,C443:C$1993,1,0),"")="","",COUNTIF(C:C,C442))</f>
        <v/>
      </c>
      <c r="CG442" s="5" t="str">
        <f>IF(B442="","",IF(CC442="",1+(MAX(CG$2:CG441)),""))</f>
        <v/>
      </c>
      <c r="CH442" s="5" t="str">
        <f t="shared" si="109"/>
        <v/>
      </c>
      <c r="CI442" s="5" t="str">
        <f t="shared" si="110"/>
        <v/>
      </c>
      <c r="CJ442" s="14" t="str">
        <f t="shared" si="111"/>
        <v/>
      </c>
      <c r="CK442" s="25"/>
      <c r="CL442" s="15"/>
      <c r="CM442" s="5" t="str">
        <f t="shared" si="115"/>
        <v/>
      </c>
      <c r="CP442" s="5" t="str">
        <f t="shared" si="112"/>
        <v/>
      </c>
      <c r="CQ442" s="5" t="str">
        <f>IF(BT442="","",IFERROR(IF(VLOOKUP(BT442,BT$2:BT441,1,0)=0,"",""),BT442))</f>
        <v/>
      </c>
      <c r="CR442" s="22" t="str">
        <f>IF(CQ442="","",(IFERROR(VLOOKUP(MID(CQ442,1,1),$DI$2:DM$28,3,0),0)+IFERROR(VLOOKUP(MID(CQ442,2,1),DI$2:DM$28,4,0),0)+IFERROR(VLOOKUP(MID(CQ442,3,1),DI$2:DM$28,5,0),0)+(ROW(CQ442)/1000000000000)))</f>
        <v/>
      </c>
      <c r="CT442" s="5">
        <v>441</v>
      </c>
      <c r="CU442" s="5" t="str">
        <f>IFERROR(VLOOKUP(CT442,CP$2:CQ1518,2,0),"")</f>
        <v/>
      </c>
      <c r="DO442" s="5" t="e">
        <f>IF(REPORTE!AH$2="si",IF(C442=VALUE(REPORTE!C$22),IF(SUM(DO443:DO$1993),CONCATENATE(INT(B442),", "),INT(B442)),""),IF(C442=VALUE(REPORTE!C$21),IF(SUM(DO443:DO$1993),CONCATENATE(INT(B442),", "),INT(B442)),""))</f>
        <v>#VALUE!</v>
      </c>
    </row>
    <row r="443" spans="1:119" s="5" customFormat="1" ht="15" customHeight="1" x14ac:dyDescent="0.25">
      <c r="A443" s="4" t="str">
        <f t="shared" ca="1" si="100"/>
        <v/>
      </c>
      <c r="B443" s="6"/>
      <c r="C443" s="8"/>
      <c r="D443" s="1" t="str">
        <f>IFERROR(INDEX('padron cfe'!B:B,MATCH(DATOS!C443,'padron cfe'!A:A,0),1),"")</f>
        <v/>
      </c>
      <c r="E443" s="1"/>
      <c r="F443" s="7"/>
      <c r="G443" s="9" t="s">
        <v>157</v>
      </c>
      <c r="H443" s="5" t="str">
        <f>IF(F443="","",IFERROR(CONCATENATE("PEUA",VLOOKUP(ESTADO,REPORTE!AV$2:AW$33,2,0),DIDTRITO_FORM,CADER_FORM,IFERROR(INDEX(CA:CA,MATCH(DAY(F443),BZ:BZ,0),1),DAY(F443)),IFERROR(INDEX(CA:CA,MATCH(MONTH(F443),BZ:BZ,0),1),MONTH(F443)),YEAR(F443),G443),""))</f>
        <v/>
      </c>
      <c r="I443" s="4"/>
      <c r="J443" s="66"/>
      <c r="K443" s="66"/>
      <c r="L443" s="66"/>
      <c r="M443" s="2" t="str">
        <f>IFERROR(INDEX('padron cfe'!C:C,MATCH(DATOS!C443,'padron cfe'!A:A,0),1),"")</f>
        <v/>
      </c>
      <c r="N443" s="66" t="str">
        <f>IFERROR(IF(BT443="","",IF(INDEX(N$1:N442,MATCH(BT443,BT$1:BT442,0),1)=0,"",INDEX(N$1:N442,MATCH(BT443,BT$1:BT442,0),1))),"")</f>
        <v/>
      </c>
      <c r="O443" s="66" t="str">
        <f>IFERROR(IF(BT443="","",IF(INDEX(O$1:O442,MATCH(BT443,BT$1:BT442,0),1)=0,"",INDEX(O$1:O442,MATCH(BT443,BT$1:BT442,0),1))),"")</f>
        <v/>
      </c>
      <c r="P443" s="4"/>
      <c r="Q443" s="2"/>
      <c r="R443" s="66"/>
      <c r="T443" s="66"/>
      <c r="U443" s="5" t="str">
        <f>IFERROR(IF(INDEX(U$1:U442,MATCH(T443,T$1:T442,0),1)=0,"",INDEX(U$1:U442,MATCH(T443,T$1:T442,0),1)),"")</f>
        <v/>
      </c>
      <c r="V443" s="66"/>
      <c r="W443" s="5" t="str">
        <f>IFERROR(IF(INDEX(W$1:W442,MATCH(V443,V$1:V442,0),1)=0,"",INDEX(W$1:W442,MATCH(V443,V$1:V442,0),1)),"")</f>
        <v/>
      </c>
      <c r="X443" s="2" t="str">
        <f>IFERROR(INDEX('padron cfe'!D:D,MATCH(DATOS!C443,'padron cfe'!A:A,0),1),"")</f>
        <v/>
      </c>
      <c r="Y443" s="4"/>
      <c r="Z443" s="4"/>
      <c r="AA443" s="4"/>
      <c r="AB443" s="4"/>
      <c r="AC443" s="6"/>
      <c r="AD443" s="4"/>
      <c r="AE443" s="4" t="str">
        <f t="shared" si="114"/>
        <v/>
      </c>
      <c r="AF443" s="4"/>
      <c r="AG443" s="4"/>
      <c r="AH443" s="4"/>
      <c r="AI443" s="2" t="str">
        <f>IFERROR(IF(INDEX(AI$1:AI442,MATCH(BT443,BT$1:BT442,0),1)=0,"",INDEX(AI$1:AI442,MATCH(BT443,BT$1:BT442,0),1)),"")</f>
        <v/>
      </c>
      <c r="AJ443" s="2" t="str">
        <f>IFERROR(IF(INDEX(AJ$1:AJ442,MATCH(BT443,BT$1:BT442,0),1)=0,"",INDEX(AJ$1:AJ442,MATCH(BT443,BT$1:BT442,0),1)),"")</f>
        <v/>
      </c>
      <c r="AK443" s="2" t="str">
        <f>IFERROR(IF(INDEX(AK$1:AK442,MATCH(BT443,BT$1:BT442,0),1)=0,"",INDEX(AK$1:AK442,MATCH(BT443,BT$1:BT442,0),1)),"")</f>
        <v/>
      </c>
      <c r="AL443" s="31"/>
      <c r="AM443" s="31"/>
      <c r="AN443" s="2"/>
      <c r="AO443" s="4"/>
      <c r="AP443" s="4"/>
      <c r="AQ443" s="4"/>
      <c r="AR443" s="4"/>
      <c r="AS443" s="4"/>
      <c r="AT443" s="4"/>
      <c r="AU443" s="4"/>
      <c r="AV443" s="4"/>
      <c r="AW443" s="4"/>
      <c r="AY443" s="7"/>
      <c r="AZ443" s="47"/>
      <c r="BA443" s="66"/>
      <c r="BB443" s="66"/>
      <c r="BC443" s="66"/>
      <c r="BD443" s="78"/>
      <c r="BE443" s="66"/>
      <c r="BF443" s="66"/>
      <c r="BG443" s="4"/>
      <c r="BH443" s="69"/>
      <c r="BI443" s="4"/>
      <c r="BJ443" s="4"/>
      <c r="BK443" s="9"/>
      <c r="BL443" s="7"/>
      <c r="BM443" s="7"/>
      <c r="BN443" s="7"/>
      <c r="BO443" s="286"/>
      <c r="BP443" s="22"/>
      <c r="BQ443" s="7" t="str">
        <f t="shared" ca="1" si="102"/>
        <v/>
      </c>
      <c r="BR443" s="75" t="str">
        <f t="shared" si="103"/>
        <v/>
      </c>
      <c r="BS443" s="75" t="str">
        <f t="shared" si="104"/>
        <v/>
      </c>
      <c r="BT443" s="5" t="str">
        <f t="shared" si="105"/>
        <v/>
      </c>
      <c r="BU443" s="79" t="str">
        <f t="shared" si="106"/>
        <v/>
      </c>
      <c r="BV443" s="79" t="str">
        <f t="shared" si="107"/>
        <v/>
      </c>
      <c r="BW443" s="79" t="str">
        <f t="shared" si="108"/>
        <v/>
      </c>
      <c r="CC443" s="4" t="str">
        <f>IF(IFERROR(VLOOKUP(C443,C444:C$1993,1,0),"")="","",COUNTIF(C:C,C443))</f>
        <v/>
      </c>
      <c r="CG443" s="5" t="str">
        <f>IF(B443="","",IF(CC443="",1+(MAX(CG$2:CG442)),""))</f>
        <v/>
      </c>
      <c r="CH443" s="5" t="str">
        <f t="shared" si="109"/>
        <v/>
      </c>
      <c r="CI443" s="5" t="str">
        <f t="shared" si="110"/>
        <v/>
      </c>
      <c r="CJ443" s="14" t="str">
        <f t="shared" si="111"/>
        <v/>
      </c>
      <c r="CK443" s="25"/>
      <c r="CL443" s="15"/>
      <c r="CM443" s="5" t="str">
        <f t="shared" si="115"/>
        <v/>
      </c>
      <c r="CP443" s="5" t="str">
        <f t="shared" si="112"/>
        <v/>
      </c>
      <c r="CQ443" s="5" t="str">
        <f>IF(BT443="","",IFERROR(IF(VLOOKUP(BT443,BT$2:BT442,1,0)=0,"",""),BT443))</f>
        <v/>
      </c>
      <c r="CR443" s="22" t="str">
        <f>IF(CQ443="","",(IFERROR(VLOOKUP(MID(CQ443,1,1),$DI$2:DM$28,3,0),0)+IFERROR(VLOOKUP(MID(CQ443,2,1),DI$2:DM$28,4,0),0)+IFERROR(VLOOKUP(MID(CQ443,3,1),DI$2:DM$28,5,0),0)+(ROW(CQ443)/1000000000000)))</f>
        <v/>
      </c>
      <c r="CT443" s="5">
        <v>442</v>
      </c>
      <c r="CU443" s="5" t="str">
        <f>IFERROR(VLOOKUP(CT443,CP$2:CQ1519,2,0),"")</f>
        <v/>
      </c>
      <c r="DO443" s="5" t="e">
        <f>IF(REPORTE!AH$2="si",IF(C443=VALUE(REPORTE!C$22),IF(SUM(DO444:DO$1993),CONCATENATE(INT(B443),", "),INT(B443)),""),IF(C443=VALUE(REPORTE!C$21),IF(SUM(DO444:DO$1993),CONCATENATE(INT(B443),", "),INT(B443)),""))</f>
        <v>#VALUE!</v>
      </c>
    </row>
    <row r="444" spans="1:119" s="5" customFormat="1" ht="15" customHeight="1" x14ac:dyDescent="0.25">
      <c r="A444" s="4" t="str">
        <f t="shared" ca="1" si="100"/>
        <v/>
      </c>
      <c r="B444" s="6"/>
      <c r="C444" s="8"/>
      <c r="D444" s="1" t="str">
        <f>IFERROR(INDEX('padron cfe'!B:B,MATCH(DATOS!C444,'padron cfe'!A:A,0),1),"")</f>
        <v/>
      </c>
      <c r="E444" s="1"/>
      <c r="F444" s="7"/>
      <c r="G444" s="9" t="s">
        <v>157</v>
      </c>
      <c r="H444" s="5" t="str">
        <f>IF(F444="","",IFERROR(CONCATENATE("PEUA",VLOOKUP(ESTADO,REPORTE!AV$2:AW$33,2,0),DIDTRITO_FORM,CADER_FORM,IFERROR(INDEX(CA:CA,MATCH(DAY(F444),BZ:BZ,0),1),DAY(F444)),IFERROR(INDEX(CA:CA,MATCH(MONTH(F444),BZ:BZ,0),1),MONTH(F444)),YEAR(F444),G444),""))</f>
        <v/>
      </c>
      <c r="I444" s="4"/>
      <c r="J444" s="66"/>
      <c r="K444" s="66"/>
      <c r="L444" s="66"/>
      <c r="M444" s="2" t="str">
        <f>IFERROR(INDEX('padron cfe'!C:C,MATCH(DATOS!C444,'padron cfe'!A:A,0),1),"")</f>
        <v/>
      </c>
      <c r="N444" s="66" t="str">
        <f>IFERROR(IF(BT444="","",IF(INDEX(N$1:N443,MATCH(BT444,BT$1:BT443,0),1)=0,"",INDEX(N$1:N443,MATCH(BT444,BT$1:BT443,0),1))),"")</f>
        <v/>
      </c>
      <c r="O444" s="66" t="str">
        <f>IFERROR(IF(BT444="","",IF(INDEX(O$1:O443,MATCH(BT444,BT$1:BT443,0),1)=0,"",INDEX(O$1:O443,MATCH(BT444,BT$1:BT443,0),1))),"")</f>
        <v/>
      </c>
      <c r="P444" s="4"/>
      <c r="Q444" s="2"/>
      <c r="R444" s="66"/>
      <c r="T444" s="66"/>
      <c r="U444" s="5" t="str">
        <f>IFERROR(IF(INDEX(U$1:U443,MATCH(T444,T$1:T443,0),1)=0,"",INDEX(U$1:U443,MATCH(T444,T$1:T443,0),1)),"")</f>
        <v/>
      </c>
      <c r="V444" s="66"/>
      <c r="W444" s="5" t="str">
        <f>IFERROR(IF(INDEX(W$1:W443,MATCH(V444,V$1:V443,0),1)=0,"",INDEX(W$1:W443,MATCH(V444,V$1:V443,0),1)),"")</f>
        <v/>
      </c>
      <c r="X444" s="2" t="str">
        <f>IFERROR(INDEX('padron cfe'!D:D,MATCH(DATOS!C444,'padron cfe'!A:A,0),1),"")</f>
        <v/>
      </c>
      <c r="Y444" s="4"/>
      <c r="Z444" s="4"/>
      <c r="AA444" s="4"/>
      <c r="AB444" s="4"/>
      <c r="AC444" s="6"/>
      <c r="AD444" s="4"/>
      <c r="AE444" s="4" t="str">
        <f t="shared" si="114"/>
        <v/>
      </c>
      <c r="AF444" s="4"/>
      <c r="AG444" s="4"/>
      <c r="AH444" s="4"/>
      <c r="AI444" s="2" t="str">
        <f>IFERROR(IF(INDEX(AI$1:AI443,MATCH(BT444,BT$1:BT443,0),1)=0,"",INDEX(AI$1:AI443,MATCH(BT444,BT$1:BT443,0),1)),"")</f>
        <v/>
      </c>
      <c r="AJ444" s="2" t="str">
        <f>IFERROR(IF(INDEX(AJ$1:AJ443,MATCH(BT444,BT$1:BT443,0),1)=0,"",INDEX(AJ$1:AJ443,MATCH(BT444,BT$1:BT443,0),1)),"")</f>
        <v/>
      </c>
      <c r="AK444" s="2" t="str">
        <f>IFERROR(IF(INDEX(AK$1:AK443,MATCH(BT444,BT$1:BT443,0),1)=0,"",INDEX(AK$1:AK443,MATCH(BT444,BT$1:BT443,0),1)),"")</f>
        <v/>
      </c>
      <c r="AL444" s="31"/>
      <c r="AM444" s="31"/>
      <c r="AN444" s="2"/>
      <c r="AO444" s="4"/>
      <c r="AP444" s="4"/>
      <c r="AQ444" s="4"/>
      <c r="AR444" s="4"/>
      <c r="AS444" s="4"/>
      <c r="AT444" s="4"/>
      <c r="AU444" s="4"/>
      <c r="AV444" s="4"/>
      <c r="AW444" s="4"/>
      <c r="AY444" s="7"/>
      <c r="AZ444" s="47"/>
      <c r="BA444" s="66"/>
      <c r="BB444" s="66"/>
      <c r="BC444" s="66"/>
      <c r="BD444" s="78"/>
      <c r="BE444" s="66"/>
      <c r="BF444" s="66"/>
      <c r="BG444" s="4"/>
      <c r="BH444" s="69"/>
      <c r="BI444" s="4"/>
      <c r="BJ444" s="4"/>
      <c r="BK444" s="9"/>
      <c r="BL444" s="7"/>
      <c r="BM444" s="7"/>
      <c r="BN444" s="7"/>
      <c r="BO444" s="286"/>
      <c r="BP444" s="22"/>
      <c r="BQ444" s="7" t="str">
        <f t="shared" ca="1" si="102"/>
        <v/>
      </c>
      <c r="BR444" s="75" t="str">
        <f t="shared" si="103"/>
        <v/>
      </c>
      <c r="BS444" s="75" t="str">
        <f t="shared" si="104"/>
        <v/>
      </c>
      <c r="BT444" s="5" t="str">
        <f t="shared" si="105"/>
        <v/>
      </c>
      <c r="BU444" s="79" t="str">
        <f t="shared" si="106"/>
        <v/>
      </c>
      <c r="BV444" s="79" t="str">
        <f t="shared" si="107"/>
        <v/>
      </c>
      <c r="BW444" s="79" t="str">
        <f t="shared" si="108"/>
        <v/>
      </c>
      <c r="CC444" s="4" t="str">
        <f>IF(IFERROR(VLOOKUP(C444,C445:C$1993,1,0),"")="","",COUNTIF(C:C,C444))</f>
        <v/>
      </c>
      <c r="CG444" s="5" t="str">
        <f>IF(B444="","",IF(CC444="",1+(MAX(CG$2:CG443)),""))</f>
        <v/>
      </c>
      <c r="CH444" s="5" t="str">
        <f t="shared" si="109"/>
        <v/>
      </c>
      <c r="CI444" s="5" t="str">
        <f t="shared" si="110"/>
        <v/>
      </c>
      <c r="CJ444" s="14" t="str">
        <f t="shared" si="111"/>
        <v/>
      </c>
      <c r="CK444" s="25"/>
      <c r="CL444" s="15"/>
      <c r="CM444" s="5" t="str">
        <f t="shared" si="115"/>
        <v/>
      </c>
      <c r="CP444" s="5" t="str">
        <f t="shared" si="112"/>
        <v/>
      </c>
      <c r="CQ444" s="5" t="str">
        <f>IF(BT444="","",IFERROR(IF(VLOOKUP(BT444,BT$2:BT443,1,0)=0,"",""),BT444))</f>
        <v/>
      </c>
      <c r="CR444" s="22" t="str">
        <f>IF(CQ444="","",(IFERROR(VLOOKUP(MID(CQ444,1,1),$DI$2:DM$28,3,0),0)+IFERROR(VLOOKUP(MID(CQ444,2,1),DI$2:DM$28,4,0),0)+IFERROR(VLOOKUP(MID(CQ444,3,1),DI$2:DM$28,5,0),0)+(ROW(CQ444)/1000000000000)))</f>
        <v/>
      </c>
      <c r="CT444" s="5">
        <v>443</v>
      </c>
      <c r="CU444" s="5" t="str">
        <f>IFERROR(VLOOKUP(CT444,CP$2:CQ1520,2,0),"")</f>
        <v/>
      </c>
      <c r="DO444" s="5" t="e">
        <f>IF(REPORTE!AH$2="si",IF(C444=VALUE(REPORTE!C$22),IF(SUM(DO445:DO$1993),CONCATENATE(INT(B444),", "),INT(B444)),""),IF(C444=VALUE(REPORTE!C$21),IF(SUM(DO445:DO$1993),CONCATENATE(INT(B444),", "),INT(B444)),""))</f>
        <v>#VALUE!</v>
      </c>
    </row>
    <row r="445" spans="1:119" s="5" customFormat="1" ht="15" customHeight="1" x14ac:dyDescent="0.25">
      <c r="A445" s="4" t="str">
        <f t="shared" ca="1" si="100"/>
        <v/>
      </c>
      <c r="B445" s="6"/>
      <c r="C445" s="8"/>
      <c r="D445" s="1" t="str">
        <f>IFERROR(INDEX('padron cfe'!B:B,MATCH(DATOS!C445,'padron cfe'!A:A,0),1),"")</f>
        <v/>
      </c>
      <c r="E445" s="1"/>
      <c r="F445" s="7"/>
      <c r="G445" s="9" t="s">
        <v>157</v>
      </c>
      <c r="H445" s="5" t="str">
        <f>IF(F445="","",IFERROR(CONCATENATE("PEUA",VLOOKUP(ESTADO,REPORTE!AV$2:AW$33,2,0),DIDTRITO_FORM,CADER_FORM,IFERROR(INDEX(CA:CA,MATCH(DAY(F445),BZ:BZ,0),1),DAY(F445)),IFERROR(INDEX(CA:CA,MATCH(MONTH(F445),BZ:BZ,0),1),MONTH(F445)),YEAR(F445),G445),""))</f>
        <v/>
      </c>
      <c r="I445" s="4"/>
      <c r="J445" s="66"/>
      <c r="K445" s="66"/>
      <c r="L445" s="66"/>
      <c r="M445" s="2" t="str">
        <f>IFERROR(INDEX('padron cfe'!C:C,MATCH(DATOS!C445,'padron cfe'!A:A,0),1),"")</f>
        <v/>
      </c>
      <c r="N445" s="66" t="str">
        <f>IFERROR(IF(BT445="","",IF(INDEX(N$1:N444,MATCH(BT445,BT$1:BT444,0),1)=0,"",INDEX(N$1:N444,MATCH(BT445,BT$1:BT444,0),1))),"")</f>
        <v/>
      </c>
      <c r="O445" s="66" t="str">
        <f>IFERROR(IF(BT445="","",IF(INDEX(O$1:O444,MATCH(BT445,BT$1:BT444,0),1)=0,"",INDEX(O$1:O444,MATCH(BT445,BT$1:BT444,0),1))),"")</f>
        <v/>
      </c>
      <c r="P445" s="4"/>
      <c r="Q445" s="2"/>
      <c r="R445" s="66"/>
      <c r="T445" s="66"/>
      <c r="U445" s="5" t="str">
        <f>IFERROR(IF(INDEX(U$1:U444,MATCH(T445,T$1:T444,0),1)=0,"",INDEX(U$1:U444,MATCH(T445,T$1:T444,0),1)),"")</f>
        <v/>
      </c>
      <c r="V445" s="66"/>
      <c r="W445" s="5" t="str">
        <f>IFERROR(IF(INDEX(W$1:W444,MATCH(V445,V$1:V444,0),1)=0,"",INDEX(W$1:W444,MATCH(V445,V$1:V444,0),1)),"")</f>
        <v/>
      </c>
      <c r="X445" s="2" t="str">
        <f>IFERROR(INDEX('padron cfe'!D:D,MATCH(DATOS!C445,'padron cfe'!A:A,0),1),"")</f>
        <v/>
      </c>
      <c r="Y445" s="4"/>
      <c r="Z445" s="4"/>
      <c r="AA445" s="4"/>
      <c r="AB445" s="4"/>
      <c r="AC445" s="6"/>
      <c r="AD445" s="4"/>
      <c r="AE445" s="4" t="str">
        <f t="shared" si="114"/>
        <v/>
      </c>
      <c r="AF445" s="4"/>
      <c r="AG445" s="4"/>
      <c r="AH445" s="4"/>
      <c r="AI445" s="2" t="str">
        <f>IFERROR(IF(INDEX(AI$1:AI444,MATCH(BT445,BT$1:BT444,0),1)=0,"",INDEX(AI$1:AI444,MATCH(BT445,BT$1:BT444,0),1)),"")</f>
        <v/>
      </c>
      <c r="AJ445" s="2" t="str">
        <f>IFERROR(IF(INDEX(AJ$1:AJ444,MATCH(BT445,BT$1:BT444,0),1)=0,"",INDEX(AJ$1:AJ444,MATCH(BT445,BT$1:BT444,0),1)),"")</f>
        <v/>
      </c>
      <c r="AK445" s="2" t="str">
        <f>IFERROR(IF(INDEX(AK$1:AK444,MATCH(BT445,BT$1:BT444,0),1)=0,"",INDEX(AK$1:AK444,MATCH(BT445,BT$1:BT444,0),1)),"")</f>
        <v/>
      </c>
      <c r="AL445" s="31"/>
      <c r="AM445" s="31"/>
      <c r="AN445" s="2"/>
      <c r="AO445" s="4"/>
      <c r="AP445" s="4"/>
      <c r="AQ445" s="4"/>
      <c r="AR445" s="4"/>
      <c r="AS445" s="4"/>
      <c r="AT445" s="4"/>
      <c r="AU445" s="4"/>
      <c r="AV445" s="4"/>
      <c r="AW445" s="4"/>
      <c r="AY445" s="7"/>
      <c r="AZ445" s="47"/>
      <c r="BA445" s="66"/>
      <c r="BB445" s="66"/>
      <c r="BC445" s="66"/>
      <c r="BD445" s="78"/>
      <c r="BE445" s="66"/>
      <c r="BF445" s="66"/>
      <c r="BG445" s="4"/>
      <c r="BH445" s="69"/>
      <c r="BI445" s="4"/>
      <c r="BJ445" s="4"/>
      <c r="BK445" s="9"/>
      <c r="BL445" s="7"/>
      <c r="BM445" s="7"/>
      <c r="BN445" s="7"/>
      <c r="BO445" s="286"/>
      <c r="BP445" s="22"/>
      <c r="BQ445" s="7" t="str">
        <f t="shared" ca="1" si="102"/>
        <v/>
      </c>
      <c r="BR445" s="75" t="str">
        <f t="shared" si="103"/>
        <v/>
      </c>
      <c r="BS445" s="75" t="str">
        <f t="shared" si="104"/>
        <v/>
      </c>
      <c r="BT445" s="5" t="str">
        <f t="shared" si="105"/>
        <v/>
      </c>
      <c r="BU445" s="79" t="str">
        <f t="shared" si="106"/>
        <v/>
      </c>
      <c r="BV445" s="79" t="str">
        <f t="shared" si="107"/>
        <v/>
      </c>
      <c r="BW445" s="79" t="str">
        <f t="shared" si="108"/>
        <v/>
      </c>
      <c r="CC445" s="4" t="str">
        <f>IF(IFERROR(VLOOKUP(C445,C446:C$1993,1,0),"")="","",COUNTIF(C:C,C445))</f>
        <v/>
      </c>
      <c r="CG445" s="5" t="str">
        <f>IF(B445="","",IF(CC445="",1+(MAX(CG$2:CG444)),""))</f>
        <v/>
      </c>
      <c r="CH445" s="5" t="str">
        <f t="shared" si="109"/>
        <v/>
      </c>
      <c r="CI445" s="5" t="str">
        <f t="shared" si="110"/>
        <v/>
      </c>
      <c r="CJ445" s="14" t="str">
        <f t="shared" si="111"/>
        <v/>
      </c>
      <c r="CK445" s="25"/>
      <c r="CL445" s="15"/>
      <c r="CM445" s="5" t="str">
        <f t="shared" si="115"/>
        <v/>
      </c>
      <c r="CP445" s="5" t="str">
        <f t="shared" si="112"/>
        <v/>
      </c>
      <c r="CQ445" s="5" t="str">
        <f>IF(BT445="","",IFERROR(IF(VLOOKUP(BT445,BT$2:BT444,1,0)=0,"",""),BT445))</f>
        <v/>
      </c>
      <c r="CR445" s="22" t="str">
        <f>IF(CQ445="","",(IFERROR(VLOOKUP(MID(CQ445,1,1),$DI$2:DM$28,3,0),0)+IFERROR(VLOOKUP(MID(CQ445,2,1),DI$2:DM$28,4,0),0)+IFERROR(VLOOKUP(MID(CQ445,3,1),DI$2:DM$28,5,0),0)+(ROW(CQ445)/1000000000000)))</f>
        <v/>
      </c>
      <c r="CT445" s="5">
        <v>444</v>
      </c>
      <c r="CU445" s="5" t="str">
        <f>IFERROR(VLOOKUP(CT445,CP$2:CQ1521,2,0),"")</f>
        <v/>
      </c>
      <c r="DO445" s="5" t="e">
        <f>IF(REPORTE!AH$2="si",IF(C445=VALUE(REPORTE!C$22),IF(SUM(DO446:DO$1993),CONCATENATE(INT(B445),", "),INT(B445)),""),IF(C445=VALUE(REPORTE!C$21),IF(SUM(DO446:DO$1993),CONCATENATE(INT(B445),", "),INT(B445)),""))</f>
        <v>#VALUE!</v>
      </c>
    </row>
    <row r="446" spans="1:119" s="5" customFormat="1" ht="15" customHeight="1" x14ac:dyDescent="0.25">
      <c r="A446" s="4" t="str">
        <f t="shared" ca="1" si="100"/>
        <v/>
      </c>
      <c r="B446" s="6"/>
      <c r="C446" s="8"/>
      <c r="D446" s="1" t="str">
        <f>IFERROR(INDEX('padron cfe'!B:B,MATCH(DATOS!C446,'padron cfe'!A:A,0),1),"")</f>
        <v/>
      </c>
      <c r="E446" s="1"/>
      <c r="F446" s="7"/>
      <c r="G446" s="9" t="s">
        <v>157</v>
      </c>
      <c r="H446" s="5" t="str">
        <f>IF(F446="","",IFERROR(CONCATENATE("PEUA",VLOOKUP(ESTADO,REPORTE!AV$2:AW$33,2,0),DIDTRITO_FORM,CADER_FORM,IFERROR(INDEX(CA:CA,MATCH(DAY(F446),BZ:BZ,0),1),DAY(F446)),IFERROR(INDEX(CA:CA,MATCH(MONTH(F446),BZ:BZ,0),1),MONTH(F446)),YEAR(F446),G446),""))</f>
        <v/>
      </c>
      <c r="I446" s="4"/>
      <c r="J446" s="66"/>
      <c r="K446" s="66"/>
      <c r="L446" s="66"/>
      <c r="M446" s="2" t="str">
        <f>IFERROR(INDEX('padron cfe'!C:C,MATCH(DATOS!C446,'padron cfe'!A:A,0),1),"")</f>
        <v/>
      </c>
      <c r="N446" s="66" t="str">
        <f>IFERROR(IF(BT446="","",IF(INDEX(N$1:N445,MATCH(BT446,BT$1:BT445,0),1)=0,"",INDEX(N$1:N445,MATCH(BT446,BT$1:BT445,0),1))),"")</f>
        <v/>
      </c>
      <c r="O446" s="66" t="str">
        <f>IFERROR(IF(BT446="","",IF(INDEX(O$1:O445,MATCH(BT446,BT$1:BT445,0),1)=0,"",INDEX(O$1:O445,MATCH(BT446,BT$1:BT445,0),1))),"")</f>
        <v/>
      </c>
      <c r="P446" s="4"/>
      <c r="Q446" s="2"/>
      <c r="R446" s="66"/>
      <c r="T446" s="66"/>
      <c r="U446" s="5" t="str">
        <f>IFERROR(IF(INDEX(U$1:U445,MATCH(T446,T$1:T445,0),1)=0,"",INDEX(U$1:U445,MATCH(T446,T$1:T445,0),1)),"")</f>
        <v/>
      </c>
      <c r="V446" s="66"/>
      <c r="W446" s="5" t="str">
        <f>IFERROR(IF(INDEX(W$1:W445,MATCH(V446,V$1:V445,0),1)=0,"",INDEX(W$1:W445,MATCH(V446,V$1:V445,0),1)),"")</f>
        <v/>
      </c>
      <c r="X446" s="2" t="str">
        <f>IFERROR(INDEX('padron cfe'!D:D,MATCH(DATOS!C446,'padron cfe'!A:A,0),1),"")</f>
        <v/>
      </c>
      <c r="Y446" s="4"/>
      <c r="Z446" s="4"/>
      <c r="AA446" s="4"/>
      <c r="AB446" s="4"/>
      <c r="AC446" s="6"/>
      <c r="AD446" s="4"/>
      <c r="AE446" s="4" t="str">
        <f t="shared" si="114"/>
        <v/>
      </c>
      <c r="AF446" s="4"/>
      <c r="AG446" s="4"/>
      <c r="AH446" s="4"/>
      <c r="AI446" s="2" t="str">
        <f>IFERROR(IF(INDEX(AI$1:AI445,MATCH(BT446,BT$1:BT445,0),1)=0,"",INDEX(AI$1:AI445,MATCH(BT446,BT$1:BT445,0),1)),"")</f>
        <v/>
      </c>
      <c r="AJ446" s="2" t="str">
        <f>IFERROR(IF(INDEX(AJ$1:AJ445,MATCH(BT446,BT$1:BT445,0),1)=0,"",INDEX(AJ$1:AJ445,MATCH(BT446,BT$1:BT445,0),1)),"")</f>
        <v/>
      </c>
      <c r="AK446" s="2" t="str">
        <f>IFERROR(IF(INDEX(AK$1:AK445,MATCH(BT446,BT$1:BT445,0),1)=0,"",INDEX(AK$1:AK445,MATCH(BT446,BT$1:BT445,0),1)),"")</f>
        <v/>
      </c>
      <c r="AL446" s="31"/>
      <c r="AM446" s="31"/>
      <c r="AN446" s="2"/>
      <c r="AO446" s="4"/>
      <c r="AP446" s="4"/>
      <c r="AQ446" s="4"/>
      <c r="AR446" s="4"/>
      <c r="AS446" s="4"/>
      <c r="AT446" s="4"/>
      <c r="AU446" s="4"/>
      <c r="AV446" s="4"/>
      <c r="AW446" s="4"/>
      <c r="AY446" s="7"/>
      <c r="AZ446" s="47"/>
      <c r="BA446" s="66"/>
      <c r="BB446" s="66"/>
      <c r="BC446" s="66"/>
      <c r="BD446" s="78"/>
      <c r="BE446" s="66"/>
      <c r="BF446" s="66"/>
      <c r="BG446" s="4"/>
      <c r="BH446" s="69"/>
      <c r="BI446" s="4"/>
      <c r="BJ446" s="4"/>
      <c r="BK446" s="9"/>
      <c r="BL446" s="7"/>
      <c r="BM446" s="7"/>
      <c r="BN446" s="7"/>
      <c r="BO446" s="286"/>
      <c r="BP446" s="22"/>
      <c r="BQ446" s="7" t="str">
        <f t="shared" ca="1" si="102"/>
        <v/>
      </c>
      <c r="BR446" s="75" t="str">
        <f t="shared" si="103"/>
        <v/>
      </c>
      <c r="BS446" s="75" t="str">
        <f t="shared" si="104"/>
        <v/>
      </c>
      <c r="BT446" s="5" t="str">
        <f t="shared" si="105"/>
        <v/>
      </c>
      <c r="BU446" s="79" t="str">
        <f t="shared" si="106"/>
        <v/>
      </c>
      <c r="BV446" s="79" t="str">
        <f t="shared" si="107"/>
        <v/>
      </c>
      <c r="BW446" s="79" t="str">
        <f t="shared" si="108"/>
        <v/>
      </c>
      <c r="CC446" s="4" t="str">
        <f>IF(IFERROR(VLOOKUP(C446,C447:C$1993,1,0),"")="","",COUNTIF(C:C,C446))</f>
        <v/>
      </c>
      <c r="CG446" s="5" t="str">
        <f>IF(B446="","",IF(CC446="",1+(MAX(CG$2:CG445)),""))</f>
        <v/>
      </c>
      <c r="CH446" s="5" t="str">
        <f t="shared" si="109"/>
        <v/>
      </c>
      <c r="CI446" s="5" t="str">
        <f t="shared" si="110"/>
        <v/>
      </c>
      <c r="CJ446" s="14" t="str">
        <f t="shared" si="111"/>
        <v/>
      </c>
      <c r="CK446" s="25"/>
      <c r="CL446" s="15"/>
      <c r="CM446" s="5" t="str">
        <f t="shared" si="115"/>
        <v/>
      </c>
      <c r="CP446" s="5" t="str">
        <f t="shared" si="112"/>
        <v/>
      </c>
      <c r="CQ446" s="5" t="str">
        <f>IF(BT446="","",IFERROR(IF(VLOOKUP(BT446,BT$2:BT445,1,0)=0,"",""),BT446))</f>
        <v/>
      </c>
      <c r="CR446" s="22" t="str">
        <f>IF(CQ446="","",(IFERROR(VLOOKUP(MID(CQ446,1,1),$DI$2:DM$28,3,0),0)+IFERROR(VLOOKUP(MID(CQ446,2,1),DI$2:DM$28,4,0),0)+IFERROR(VLOOKUP(MID(CQ446,3,1),DI$2:DM$28,5,0),0)+(ROW(CQ446)/1000000000000)))</f>
        <v/>
      </c>
      <c r="CT446" s="5">
        <v>445</v>
      </c>
      <c r="CU446" s="5" t="str">
        <f>IFERROR(VLOOKUP(CT446,CP$2:CQ1522,2,0),"")</f>
        <v/>
      </c>
      <c r="DO446" s="5" t="e">
        <f>IF(REPORTE!AH$2="si",IF(C446=VALUE(REPORTE!C$22),IF(SUM(DO447:DO$1993),CONCATENATE(INT(B446),", "),INT(B446)),""),IF(C446=VALUE(REPORTE!C$21),IF(SUM(DO447:DO$1993),CONCATENATE(INT(B446),", "),INT(B446)),""))</f>
        <v>#VALUE!</v>
      </c>
    </row>
    <row r="447" spans="1:119" s="5" customFormat="1" ht="15" customHeight="1" x14ac:dyDescent="0.25">
      <c r="A447" s="4" t="str">
        <f t="shared" ca="1" si="100"/>
        <v/>
      </c>
      <c r="B447" s="6"/>
      <c r="C447" s="8"/>
      <c r="D447" s="1" t="str">
        <f>IFERROR(INDEX('padron cfe'!B:B,MATCH(DATOS!C447,'padron cfe'!A:A,0),1),"")</f>
        <v/>
      </c>
      <c r="E447" s="1"/>
      <c r="F447" s="7"/>
      <c r="G447" s="9" t="s">
        <v>157</v>
      </c>
      <c r="H447" s="5" t="str">
        <f>IF(F447="","",IFERROR(CONCATENATE("PEUA",VLOOKUP(ESTADO,REPORTE!AV$2:AW$33,2,0),DIDTRITO_FORM,CADER_FORM,IFERROR(INDEX(CA:CA,MATCH(DAY(F447),BZ:BZ,0),1),DAY(F447)),IFERROR(INDEX(CA:CA,MATCH(MONTH(F447),BZ:BZ,0),1),MONTH(F447)),YEAR(F447),G447),""))</f>
        <v/>
      </c>
      <c r="I447" s="4"/>
      <c r="J447" s="66"/>
      <c r="K447" s="66"/>
      <c r="L447" s="66"/>
      <c r="M447" s="2" t="str">
        <f>IFERROR(INDEX('padron cfe'!C:C,MATCH(DATOS!C447,'padron cfe'!A:A,0),1),"")</f>
        <v/>
      </c>
      <c r="N447" s="66" t="str">
        <f>IFERROR(IF(BT447="","",IF(INDEX(N$1:N446,MATCH(BT447,BT$1:BT446,0),1)=0,"",INDEX(N$1:N446,MATCH(BT447,BT$1:BT446,0),1))),"")</f>
        <v/>
      </c>
      <c r="O447" s="66" t="str">
        <f>IFERROR(IF(BT447="","",IF(INDEX(O$1:O446,MATCH(BT447,BT$1:BT446,0),1)=0,"",INDEX(O$1:O446,MATCH(BT447,BT$1:BT446,0),1))),"")</f>
        <v/>
      </c>
      <c r="P447" s="4"/>
      <c r="Q447" s="2"/>
      <c r="R447" s="66"/>
      <c r="T447" s="66"/>
      <c r="U447" s="5" t="str">
        <f>IFERROR(IF(INDEX(U$1:U446,MATCH(T447,T$1:T446,0),1)=0,"",INDEX(U$1:U446,MATCH(T447,T$1:T446,0),1)),"")</f>
        <v/>
      </c>
      <c r="V447" s="66"/>
      <c r="W447" s="5" t="str">
        <f>IFERROR(IF(INDEX(W$1:W446,MATCH(V447,V$1:V446,0),1)=0,"",INDEX(W$1:W446,MATCH(V447,V$1:V446,0),1)),"")</f>
        <v/>
      </c>
      <c r="X447" s="2" t="str">
        <f>IFERROR(INDEX('padron cfe'!D:D,MATCH(DATOS!C447,'padron cfe'!A:A,0),1),"")</f>
        <v/>
      </c>
      <c r="Y447" s="4"/>
      <c r="Z447" s="4"/>
      <c r="AA447" s="4"/>
      <c r="AB447" s="4"/>
      <c r="AC447" s="6"/>
      <c r="AD447" s="4"/>
      <c r="AE447" s="4" t="str">
        <f t="shared" si="114"/>
        <v/>
      </c>
      <c r="AF447" s="4"/>
      <c r="AG447" s="4"/>
      <c r="AH447" s="4"/>
      <c r="AI447" s="2" t="str">
        <f>IFERROR(IF(INDEX(AI$1:AI446,MATCH(BT447,BT$1:BT446,0),1)=0,"",INDEX(AI$1:AI446,MATCH(BT447,BT$1:BT446,0),1)),"")</f>
        <v/>
      </c>
      <c r="AJ447" s="2" t="str">
        <f>IFERROR(IF(INDEX(AJ$1:AJ446,MATCH(BT447,BT$1:BT446,0),1)=0,"",INDEX(AJ$1:AJ446,MATCH(BT447,BT$1:BT446,0),1)),"")</f>
        <v/>
      </c>
      <c r="AK447" s="2" t="str">
        <f>IFERROR(IF(INDEX(AK$1:AK446,MATCH(BT447,BT$1:BT446,0),1)=0,"",INDEX(AK$1:AK446,MATCH(BT447,BT$1:BT446,0),1)),"")</f>
        <v/>
      </c>
      <c r="AL447" s="31"/>
      <c r="AM447" s="31"/>
      <c r="AN447" s="2"/>
      <c r="AO447" s="4"/>
      <c r="AP447" s="4"/>
      <c r="AQ447" s="4"/>
      <c r="AR447" s="4"/>
      <c r="AS447" s="4"/>
      <c r="AT447" s="4"/>
      <c r="AU447" s="4"/>
      <c r="AV447" s="4"/>
      <c r="AW447" s="4"/>
      <c r="AY447" s="7"/>
      <c r="AZ447" s="47"/>
      <c r="BA447" s="66"/>
      <c r="BB447" s="66"/>
      <c r="BC447" s="66"/>
      <c r="BD447" s="78"/>
      <c r="BE447" s="66"/>
      <c r="BF447" s="66"/>
      <c r="BG447" s="4"/>
      <c r="BH447" s="69"/>
      <c r="BI447" s="4"/>
      <c r="BJ447" s="4"/>
      <c r="BK447" s="9"/>
      <c r="BL447" s="7"/>
      <c r="BM447" s="7"/>
      <c r="BN447" s="7"/>
      <c r="BO447" s="286"/>
      <c r="BP447" s="22"/>
      <c r="BQ447" s="7" t="str">
        <f t="shared" ca="1" si="102"/>
        <v/>
      </c>
      <c r="BR447" s="75" t="str">
        <f t="shared" si="103"/>
        <v/>
      </c>
      <c r="BS447" s="75" t="str">
        <f t="shared" si="104"/>
        <v/>
      </c>
      <c r="BT447" s="5" t="str">
        <f t="shared" si="105"/>
        <v/>
      </c>
      <c r="BU447" s="79" t="str">
        <f t="shared" si="106"/>
        <v/>
      </c>
      <c r="BV447" s="79" t="str">
        <f t="shared" si="107"/>
        <v/>
      </c>
      <c r="BW447" s="79" t="str">
        <f t="shared" si="108"/>
        <v/>
      </c>
      <c r="CC447" s="4" t="str">
        <f>IF(IFERROR(VLOOKUP(C447,C448:C$1993,1,0),"")="","",COUNTIF(C:C,C447))</f>
        <v/>
      </c>
      <c r="CG447" s="5" t="str">
        <f>IF(B447="","",IF(CC447="",1+(MAX(CG$2:CG446)),""))</f>
        <v/>
      </c>
      <c r="CH447" s="5" t="str">
        <f t="shared" si="109"/>
        <v/>
      </c>
      <c r="CI447" s="5" t="str">
        <f t="shared" si="110"/>
        <v/>
      </c>
      <c r="CJ447" s="14" t="str">
        <f t="shared" si="111"/>
        <v/>
      </c>
      <c r="CK447" s="25"/>
      <c r="CL447" s="15"/>
      <c r="CM447" s="5" t="str">
        <f t="shared" si="115"/>
        <v/>
      </c>
      <c r="CP447" s="5" t="str">
        <f t="shared" si="112"/>
        <v/>
      </c>
      <c r="CQ447" s="5" t="str">
        <f>IF(BT447="","",IFERROR(IF(VLOOKUP(BT447,BT$2:BT446,1,0)=0,"",""),BT447))</f>
        <v/>
      </c>
      <c r="CR447" s="22" t="str">
        <f>IF(CQ447="","",(IFERROR(VLOOKUP(MID(CQ447,1,1),$DI$2:DM$28,3,0),0)+IFERROR(VLOOKUP(MID(CQ447,2,1),DI$2:DM$28,4,0),0)+IFERROR(VLOOKUP(MID(CQ447,3,1),DI$2:DM$28,5,0),0)+(ROW(CQ447)/1000000000000)))</f>
        <v/>
      </c>
      <c r="CT447" s="5">
        <v>446</v>
      </c>
      <c r="CU447" s="5" t="str">
        <f>IFERROR(VLOOKUP(CT447,CP$2:CQ1523,2,0),"")</f>
        <v/>
      </c>
      <c r="DO447" s="5" t="e">
        <f>IF(REPORTE!AH$2="si",IF(C447=VALUE(REPORTE!C$22),IF(SUM(DO448:DO$1993),CONCATENATE(INT(B447),", "),INT(B447)),""),IF(C447=VALUE(REPORTE!C$21),IF(SUM(DO448:DO$1993),CONCATENATE(INT(B447),", "),INT(B447)),""))</f>
        <v>#VALUE!</v>
      </c>
    </row>
    <row r="448" spans="1:119" s="5" customFormat="1" ht="15" customHeight="1" x14ac:dyDescent="0.25">
      <c r="A448" s="4" t="str">
        <f t="shared" ca="1" si="100"/>
        <v/>
      </c>
      <c r="B448" s="6"/>
      <c r="C448" s="8"/>
      <c r="D448" s="1" t="str">
        <f>IFERROR(INDEX('padron cfe'!B:B,MATCH(DATOS!C448,'padron cfe'!A:A,0),1),"")</f>
        <v/>
      </c>
      <c r="E448" s="1"/>
      <c r="F448" s="7"/>
      <c r="G448" s="9" t="s">
        <v>157</v>
      </c>
      <c r="H448" s="5" t="str">
        <f>IF(F448="","",IFERROR(CONCATENATE("PEUA",VLOOKUP(ESTADO,REPORTE!AV$2:AW$33,2,0),DIDTRITO_FORM,CADER_FORM,IFERROR(INDEX(CA:CA,MATCH(DAY(F448),BZ:BZ,0),1),DAY(F448)),IFERROR(INDEX(CA:CA,MATCH(MONTH(F448),BZ:BZ,0),1),MONTH(F448)),YEAR(F448),G448),""))</f>
        <v/>
      </c>
      <c r="I448" s="4"/>
      <c r="J448" s="66"/>
      <c r="K448" s="66"/>
      <c r="L448" s="66"/>
      <c r="M448" s="2" t="str">
        <f>IFERROR(INDEX('padron cfe'!C:C,MATCH(DATOS!C448,'padron cfe'!A:A,0),1),"")</f>
        <v/>
      </c>
      <c r="N448" s="66" t="str">
        <f>IFERROR(IF(BT448="","",IF(INDEX(N$1:N447,MATCH(BT448,BT$1:BT447,0),1)=0,"",INDEX(N$1:N447,MATCH(BT448,BT$1:BT447,0),1))),"")</f>
        <v/>
      </c>
      <c r="O448" s="66" t="str">
        <f>IFERROR(IF(BT448="","",IF(INDEX(O$1:O447,MATCH(BT448,BT$1:BT447,0),1)=0,"",INDEX(O$1:O447,MATCH(BT448,BT$1:BT447,0),1))),"")</f>
        <v/>
      </c>
      <c r="P448" s="4"/>
      <c r="Q448" s="2"/>
      <c r="R448" s="66"/>
      <c r="T448" s="66"/>
      <c r="U448" s="5" t="str">
        <f>IFERROR(IF(INDEX(U$1:U447,MATCH(T448,T$1:T447,0),1)=0,"",INDEX(U$1:U447,MATCH(T448,T$1:T447,0),1)),"")</f>
        <v/>
      </c>
      <c r="V448" s="66"/>
      <c r="W448" s="5" t="str">
        <f>IFERROR(IF(INDEX(W$1:W447,MATCH(V448,V$1:V447,0),1)=0,"",INDEX(W$1:W447,MATCH(V448,V$1:V447,0),1)),"")</f>
        <v/>
      </c>
      <c r="X448" s="2" t="str">
        <f>IFERROR(INDEX('padron cfe'!D:D,MATCH(DATOS!C448,'padron cfe'!A:A,0),1),"")</f>
        <v/>
      </c>
      <c r="Y448" s="4"/>
      <c r="Z448" s="4"/>
      <c r="AA448" s="4"/>
      <c r="AB448" s="4"/>
      <c r="AC448" s="6"/>
      <c r="AD448" s="4"/>
      <c r="AE448" s="4" t="str">
        <f t="shared" si="114"/>
        <v/>
      </c>
      <c r="AF448" s="4"/>
      <c r="AG448" s="4"/>
      <c r="AH448" s="4"/>
      <c r="AI448" s="2" t="str">
        <f>IFERROR(IF(INDEX(AI$1:AI447,MATCH(BT448,BT$1:BT447,0),1)=0,"",INDEX(AI$1:AI447,MATCH(BT448,BT$1:BT447,0),1)),"")</f>
        <v/>
      </c>
      <c r="AJ448" s="2" t="str">
        <f>IFERROR(IF(INDEX(AJ$1:AJ447,MATCH(BT448,BT$1:BT447,0),1)=0,"",INDEX(AJ$1:AJ447,MATCH(BT448,BT$1:BT447,0),1)),"")</f>
        <v/>
      </c>
      <c r="AK448" s="2" t="str">
        <f>IFERROR(IF(INDEX(AK$1:AK447,MATCH(BT448,BT$1:BT447,0),1)=0,"",INDEX(AK$1:AK447,MATCH(BT448,BT$1:BT447,0),1)),"")</f>
        <v/>
      </c>
      <c r="AL448" s="31"/>
      <c r="AM448" s="31"/>
      <c r="AN448" s="2"/>
      <c r="AO448" s="4"/>
      <c r="AP448" s="4"/>
      <c r="AQ448" s="4"/>
      <c r="AR448" s="4"/>
      <c r="AS448" s="4"/>
      <c r="AT448" s="4"/>
      <c r="AU448" s="4"/>
      <c r="AV448" s="4"/>
      <c r="AW448" s="4"/>
      <c r="AY448" s="7"/>
      <c r="AZ448" s="47"/>
      <c r="BA448" s="66"/>
      <c r="BB448" s="66"/>
      <c r="BC448" s="66"/>
      <c r="BD448" s="78"/>
      <c r="BE448" s="66"/>
      <c r="BF448" s="66"/>
      <c r="BG448" s="4"/>
      <c r="BH448" s="69"/>
      <c r="BI448" s="4"/>
      <c r="BJ448" s="4"/>
      <c r="BK448" s="9"/>
      <c r="BL448" s="7"/>
      <c r="BM448" s="7"/>
      <c r="BN448" s="7"/>
      <c r="BO448" s="286"/>
      <c r="BP448" s="22"/>
      <c r="BQ448" s="7" t="str">
        <f t="shared" ca="1" si="102"/>
        <v/>
      </c>
      <c r="BR448" s="75" t="str">
        <f t="shared" si="103"/>
        <v/>
      </c>
      <c r="BS448" s="75" t="str">
        <f t="shared" si="104"/>
        <v/>
      </c>
      <c r="BT448" s="5" t="str">
        <f t="shared" si="105"/>
        <v/>
      </c>
      <c r="BU448" s="79" t="str">
        <f t="shared" si="106"/>
        <v/>
      </c>
      <c r="BV448" s="79" t="str">
        <f t="shared" si="107"/>
        <v/>
      </c>
      <c r="BW448" s="79" t="str">
        <f t="shared" si="108"/>
        <v/>
      </c>
      <c r="CC448" s="4" t="str">
        <f>IF(IFERROR(VLOOKUP(C448,C449:C$1993,1,0),"")="","",COUNTIF(C:C,C448))</f>
        <v/>
      </c>
      <c r="CG448" s="5" t="str">
        <f>IF(B448="","",IF(CC448="",1+(MAX(CG$2:CG447)),""))</f>
        <v/>
      </c>
      <c r="CH448" s="5" t="str">
        <f t="shared" si="109"/>
        <v/>
      </c>
      <c r="CI448" s="5" t="str">
        <f t="shared" si="110"/>
        <v/>
      </c>
      <c r="CJ448" s="14" t="str">
        <f t="shared" si="111"/>
        <v/>
      </c>
      <c r="CK448" s="25"/>
      <c r="CL448" s="15"/>
      <c r="CM448" s="5" t="str">
        <f t="shared" si="115"/>
        <v/>
      </c>
      <c r="CP448" s="5" t="str">
        <f t="shared" si="112"/>
        <v/>
      </c>
      <c r="CQ448" s="5" t="str">
        <f>IF(BT448="","",IFERROR(IF(VLOOKUP(BT448,BT$2:BT447,1,0)=0,"",""),BT448))</f>
        <v/>
      </c>
      <c r="CR448" s="22" t="str">
        <f>IF(CQ448="","",(IFERROR(VLOOKUP(MID(CQ448,1,1),$DI$2:DM$28,3,0),0)+IFERROR(VLOOKUP(MID(CQ448,2,1),DI$2:DM$28,4,0),0)+IFERROR(VLOOKUP(MID(CQ448,3,1),DI$2:DM$28,5,0),0)+(ROW(CQ448)/1000000000000)))</f>
        <v/>
      </c>
      <c r="CT448" s="5">
        <v>447</v>
      </c>
      <c r="CU448" s="5" t="str">
        <f>IFERROR(VLOOKUP(CT448,CP$2:CQ1524,2,0),"")</f>
        <v/>
      </c>
      <c r="DO448" s="5" t="e">
        <f>IF(REPORTE!AH$2="si",IF(C448=VALUE(REPORTE!C$22),IF(SUM(DO449:DO$1993),CONCATENATE(INT(B448),", "),INT(B448)),""),IF(C448=VALUE(REPORTE!C$21),IF(SUM(DO449:DO$1993),CONCATENATE(INT(B448),", "),INT(B448)),""))</f>
        <v>#VALUE!</v>
      </c>
    </row>
    <row r="449" spans="1:120" s="5" customFormat="1" ht="15" customHeight="1" x14ac:dyDescent="0.25">
      <c r="A449" s="4" t="str">
        <f t="shared" ca="1" si="100"/>
        <v/>
      </c>
      <c r="B449" s="6"/>
      <c r="C449" s="8"/>
      <c r="D449" s="1" t="str">
        <f>IFERROR(INDEX('padron cfe'!B:B,MATCH(DATOS!C449,'padron cfe'!A:A,0),1),"")</f>
        <v/>
      </c>
      <c r="E449" s="1"/>
      <c r="F449" s="7"/>
      <c r="G449" s="9" t="s">
        <v>157</v>
      </c>
      <c r="H449" s="5" t="str">
        <f>IF(F449="","",IFERROR(CONCATENATE("PEUA",VLOOKUP(ESTADO,REPORTE!AV$2:AW$33,2,0),DIDTRITO_FORM,CADER_FORM,IFERROR(INDEX(CA:CA,MATCH(DAY(F449),BZ:BZ,0),1),DAY(F449)),IFERROR(INDEX(CA:CA,MATCH(MONTH(F449),BZ:BZ,0),1),MONTH(F449)),YEAR(F449),G449),""))</f>
        <v/>
      </c>
      <c r="I449" s="4"/>
      <c r="J449" s="66"/>
      <c r="K449" s="66"/>
      <c r="L449" s="66"/>
      <c r="M449" s="2" t="str">
        <f>IFERROR(INDEX('padron cfe'!C:C,MATCH(DATOS!C449,'padron cfe'!A:A,0),1),"")</f>
        <v/>
      </c>
      <c r="N449" s="66" t="str">
        <f>IFERROR(IF(BT449="","",IF(INDEX(N$1:N448,MATCH(BT449,BT$1:BT448,0),1)=0,"",INDEX(N$1:N448,MATCH(BT449,BT$1:BT448,0),1))),"")</f>
        <v/>
      </c>
      <c r="O449" s="66" t="str">
        <f>IFERROR(IF(BT449="","",IF(INDEX(O$1:O448,MATCH(BT449,BT$1:BT448,0),1)=0,"",INDEX(O$1:O448,MATCH(BT449,BT$1:BT448,0),1))),"")</f>
        <v/>
      </c>
      <c r="P449" s="4"/>
      <c r="Q449" s="2"/>
      <c r="R449" s="66"/>
      <c r="T449" s="66"/>
      <c r="U449" s="5" t="str">
        <f>IFERROR(IF(INDEX(U$1:U448,MATCH(T449,T$1:T448,0),1)=0,"",INDEX(U$1:U448,MATCH(T449,T$1:T448,0),1)),"")</f>
        <v/>
      </c>
      <c r="V449" s="66"/>
      <c r="W449" s="5" t="str">
        <f>IFERROR(IF(INDEX(W$1:W448,MATCH(V449,V$1:V448,0),1)=0,"",INDEX(W$1:W448,MATCH(V449,V$1:V448,0),1)),"")</f>
        <v/>
      </c>
      <c r="X449" s="2" t="str">
        <f>IFERROR(INDEX('padron cfe'!D:D,MATCH(DATOS!C449,'padron cfe'!A:A,0),1),"")</f>
        <v/>
      </c>
      <c r="Y449" s="4"/>
      <c r="Z449" s="4"/>
      <c r="AA449" s="4"/>
      <c r="AB449" s="4"/>
      <c r="AC449" s="6"/>
      <c r="AD449" s="4"/>
      <c r="AE449" s="4" t="str">
        <f t="shared" si="114"/>
        <v/>
      </c>
      <c r="AF449" s="4"/>
      <c r="AG449" s="4"/>
      <c r="AH449" s="4"/>
      <c r="AI449" s="2" t="str">
        <f>IFERROR(IF(INDEX(AI$1:AI448,MATCH(BT449,BT$1:BT448,0),1)=0,"",INDEX(AI$1:AI448,MATCH(BT449,BT$1:BT448,0),1)),"")</f>
        <v/>
      </c>
      <c r="AJ449" s="2" t="str">
        <f>IFERROR(IF(INDEX(AJ$1:AJ448,MATCH(BT449,BT$1:BT448,0),1)=0,"",INDEX(AJ$1:AJ448,MATCH(BT449,BT$1:BT448,0),1)),"")</f>
        <v/>
      </c>
      <c r="AK449" s="2" t="str">
        <f>IFERROR(IF(INDEX(AK$1:AK448,MATCH(BT449,BT$1:BT448,0),1)=0,"",INDEX(AK$1:AK448,MATCH(BT449,BT$1:BT448,0),1)),"")</f>
        <v/>
      </c>
      <c r="AL449" s="31"/>
      <c r="AM449" s="31"/>
      <c r="AN449" s="2"/>
      <c r="AO449" s="4"/>
      <c r="AP449" s="4"/>
      <c r="AQ449" s="4"/>
      <c r="AR449" s="4"/>
      <c r="AS449" s="4"/>
      <c r="AT449" s="4"/>
      <c r="AU449" s="4"/>
      <c r="AV449" s="4"/>
      <c r="AW449" s="4"/>
      <c r="AY449" s="7"/>
      <c r="AZ449" s="47"/>
      <c r="BA449" s="66"/>
      <c r="BB449" s="66"/>
      <c r="BC449" s="66"/>
      <c r="BD449" s="78"/>
      <c r="BE449" s="66"/>
      <c r="BF449" s="66"/>
      <c r="BG449" s="4"/>
      <c r="BH449" s="69"/>
      <c r="BI449" s="4"/>
      <c r="BJ449" s="4"/>
      <c r="BK449" s="9"/>
      <c r="BL449" s="7"/>
      <c r="BM449" s="7"/>
      <c r="BN449" s="7"/>
      <c r="BO449" s="286"/>
      <c r="BP449" s="22"/>
      <c r="BQ449" s="7" t="str">
        <f t="shared" ca="1" si="102"/>
        <v/>
      </c>
      <c r="BR449" s="75" t="str">
        <f t="shared" si="103"/>
        <v/>
      </c>
      <c r="BS449" s="75" t="str">
        <f t="shared" si="104"/>
        <v/>
      </c>
      <c r="BT449" s="5" t="str">
        <f t="shared" si="105"/>
        <v/>
      </c>
      <c r="BU449" s="79" t="str">
        <f t="shared" si="106"/>
        <v/>
      </c>
      <c r="BV449" s="79" t="str">
        <f t="shared" si="107"/>
        <v/>
      </c>
      <c r="BW449" s="79" t="str">
        <f t="shared" si="108"/>
        <v/>
      </c>
      <c r="CC449" s="4" t="str">
        <f>IF(IFERROR(VLOOKUP(C449,C450:C$1993,1,0),"")="","",COUNTIF(C:C,C449))</f>
        <v/>
      </c>
      <c r="CG449" s="5" t="str">
        <f>IF(B449="","",IF(CC449="",1+(MAX(CG$2:CG448)),""))</f>
        <v/>
      </c>
      <c r="CH449" s="5" t="str">
        <f t="shared" si="109"/>
        <v/>
      </c>
      <c r="CI449" s="5" t="str">
        <f t="shared" si="110"/>
        <v/>
      </c>
      <c r="CJ449" s="14" t="str">
        <f t="shared" si="111"/>
        <v/>
      </c>
      <c r="CK449" s="25"/>
      <c r="CL449" s="15"/>
      <c r="CM449" s="5" t="str">
        <f t="shared" si="115"/>
        <v/>
      </c>
      <c r="CP449" s="5" t="str">
        <f t="shared" si="112"/>
        <v/>
      </c>
      <c r="CQ449" s="5" t="str">
        <f>IF(BT449="","",IFERROR(IF(VLOOKUP(BT449,BT$2:BT448,1,0)=0,"",""),BT449))</f>
        <v/>
      </c>
      <c r="CR449" s="22" t="str">
        <f>IF(CQ449="","",(IFERROR(VLOOKUP(MID(CQ449,1,1),$DI$2:DM$28,3,0),0)+IFERROR(VLOOKUP(MID(CQ449,2,1),DI$2:DM$28,4,0),0)+IFERROR(VLOOKUP(MID(CQ449,3,1),DI$2:DM$28,5,0),0)+(ROW(CQ449)/1000000000000)))</f>
        <v/>
      </c>
      <c r="CT449" s="5">
        <v>448</v>
      </c>
      <c r="CU449" s="5" t="str">
        <f>IFERROR(VLOOKUP(CT449,CP$2:CQ1525,2,0),"")</f>
        <v/>
      </c>
      <c r="DO449" s="5" t="e">
        <f>IF(REPORTE!AH$2="si",IF(C449=VALUE(REPORTE!C$22),IF(SUM(DO450:DO$1993),CONCATENATE(INT(B449),", "),INT(B449)),""),IF(C449=VALUE(REPORTE!C$21),IF(SUM(DO450:DO$1993),CONCATENATE(INT(B449),", "),INT(B449)),""))</f>
        <v>#VALUE!</v>
      </c>
    </row>
    <row r="450" spans="1:120" s="5" customFormat="1" ht="15" customHeight="1" x14ac:dyDescent="0.25">
      <c r="A450" s="4" t="str">
        <f t="shared" ref="A450:A513" ca="1" si="116">IF(OR(BS450="",BQ450="",BQ450="VENCIDO"),IF(B450="","",IF(LEN(B450)=1,"000"&amp;B450,IF(LEN(B450)=2,"00"&amp;B450,IF(LEN(B450)=3,"0"&amp;B450,B450)))),C450)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IF(F450="","",IFERROR(CONCATENATE("PEUA",VLOOKUP(ESTADO,REPORTE!AV$2:AW$33,2,0),DIDTRITO_FORM,CADER_FORM,IFERROR(INDEX(CA:CA,MATCH(DAY(F450),BZ:BZ,0),1),DAY(F450)),IFERROR(INDEX(CA:CA,MATCH(MONTH(F450),BZ:BZ,0),1),MONTH(F450)),YEAR(F450),G450),""))</f>
        <v/>
      </c>
      <c r="I450" s="4"/>
      <c r="J450" s="66"/>
      <c r="K450" s="66"/>
      <c r="L450" s="66"/>
      <c r="M450" s="2" t="str">
        <f>IFERROR(INDEX('padron cfe'!C:C,MATCH(DATOS!C450,'padron cfe'!A:A,0),1),"")</f>
        <v/>
      </c>
      <c r="N450" s="66" t="str">
        <f>IFERROR(IF(BT450="","",IF(INDEX(N$1:N449,MATCH(BT450,BT$1:BT449,0),1)=0,"",INDEX(N$1:N449,MATCH(BT450,BT$1:BT449,0),1))),"")</f>
        <v/>
      </c>
      <c r="O450" s="66" t="str">
        <f>IFERROR(IF(BT450="","",IF(INDEX(O$1:O449,MATCH(BT450,BT$1:BT449,0),1)=0,"",INDEX(O$1:O449,MATCH(BT450,BT$1:BT449,0),1))),"")</f>
        <v/>
      </c>
      <c r="P450" s="4"/>
      <c r="Q450" s="2"/>
      <c r="R450" s="66"/>
      <c r="T450" s="66"/>
      <c r="U450" s="5" t="str">
        <f>IFERROR(IF(INDEX(U$1:U449,MATCH(T450,T$1:T449,0),1)=0,"",INDEX(U$1:U449,MATCH(T450,T$1:T449,0),1)),"")</f>
        <v/>
      </c>
      <c r="V450" s="66"/>
      <c r="W450" s="5" t="str">
        <f>IFERROR(IF(INDEX(W$1:W449,MATCH(V450,V$1:V449,0),1)=0,"",INDEX(W$1:W449,MATCH(V450,V$1:V449,0),1)),"")</f>
        <v/>
      </c>
      <c r="X450" s="2" t="str">
        <f>IFERROR(INDEX('padron cfe'!D:D,MATCH(DATOS!C450,'padron cfe'!A:A,0),1),"")</f>
        <v/>
      </c>
      <c r="Y450" s="4"/>
      <c r="Z450" s="4"/>
      <c r="AA450" s="4"/>
      <c r="AB450" s="4"/>
      <c r="AC450" s="6"/>
      <c r="AD450" s="4"/>
      <c r="AE450" s="4" t="str">
        <f t="shared" ref="AE450:AE513" si="117">IF(AD450="","",(AD450*0.746*365*24)*0.75+438)</f>
        <v/>
      </c>
      <c r="AF450" s="4"/>
      <c r="AG450" s="4"/>
      <c r="AH450" s="4"/>
      <c r="AI450" s="2" t="str">
        <f>IFERROR(IF(INDEX(AI$1:AI449,MATCH(BT450,BT$1:BT449,0),1)=0,"",INDEX(AI$1:AI449,MATCH(BT450,BT$1:BT449,0),1)),"")</f>
        <v/>
      </c>
      <c r="AJ450" s="2" t="str">
        <f>IFERROR(IF(INDEX(AJ$1:AJ449,MATCH(BT450,BT$1:BT449,0),1)=0,"",INDEX(AJ$1:AJ449,MATCH(BT450,BT$1:BT449,0),1)),"")</f>
        <v/>
      </c>
      <c r="AK450" s="2" t="str">
        <f>IFERROR(IF(INDEX(AK$1:AK449,MATCH(BT450,BT$1:BT449,0),1)=0,"",INDEX(AK$1:AK449,MATCH(BT450,BT$1:BT449,0),1)),"")</f>
        <v/>
      </c>
      <c r="AL450" s="31"/>
      <c r="AM450" s="31"/>
      <c r="AN450" s="2"/>
      <c r="AO450" s="4"/>
      <c r="AP450" s="4"/>
      <c r="AQ450" s="4"/>
      <c r="AR450" s="4"/>
      <c r="AS450" s="4"/>
      <c r="AT450" s="4"/>
      <c r="AU450" s="4"/>
      <c r="AV450" s="4"/>
      <c r="AW450" s="4"/>
      <c r="AY450" s="7"/>
      <c r="AZ450" s="47"/>
      <c r="BA450" s="66"/>
      <c r="BB450" s="66"/>
      <c r="BC450" s="66"/>
      <c r="BD450" s="78"/>
      <c r="BE450" s="66"/>
      <c r="BF450" s="66"/>
      <c r="BG450" s="4"/>
      <c r="BH450" s="69"/>
      <c r="BI450" s="4"/>
      <c r="BJ450" s="4"/>
      <c r="BK450" s="9"/>
      <c r="BL450" s="7"/>
      <c r="BM450" s="7"/>
      <c r="BN450" s="7"/>
      <c r="BO450" s="286"/>
      <c r="BP450" s="22"/>
      <c r="BQ450" s="7" t="str">
        <f t="shared" ref="BQ450:BQ513" ca="1" si="118">IFERROR(IF(BK450="","",IF(BG450=5,"",IF(BK450-TODAY()&gt;0,"VIGENTE","VENCIDO"))),"")</f>
        <v/>
      </c>
      <c r="BR450" s="75" t="str">
        <f t="shared" ref="BR450:BR513" si="119">IFERROR(IF(BH450=0,"",BH450/6000),"")</f>
        <v/>
      </c>
      <c r="BS450" s="75" t="str">
        <f t="shared" ref="BS450:BS513" si="120">IFERROR(IF(VALUE(AY450)&gt;VALUE(APERTURA_VENTANILLA),"OK",""),"")</f>
        <v/>
      </c>
      <c r="BT450" s="5" t="str">
        <f t="shared" ref="BT450:BT513" si="121">J450&amp;IF(K450="",""," ")&amp;K450&amp;IF(L450="",""," ")&amp;L450</f>
        <v/>
      </c>
      <c r="BU450" s="79" t="str">
        <f t="shared" ref="BU450:BU513" si="122">IF(I450="","",IF(I450="F",SUM(BV450:BW450),""))</f>
        <v/>
      </c>
      <c r="BV450" s="79" t="str">
        <f t="shared" ref="BV450:BV513" si="123">IF(OR(I450="M",I450=""),"",IF(MID(N450,11,1)="H",1,0))</f>
        <v/>
      </c>
      <c r="BW450" s="79" t="str">
        <f t="shared" ref="BW450:BW513" si="124">IF(OR(I450="M",I450=""),"",IF(MID(N450,11,1)="M",1,0))</f>
        <v/>
      </c>
      <c r="CC450" s="4" t="str">
        <f>IF(IFERROR(VLOOKUP(C450,C451:C$1993,1,0),"")="","",COUNTIF(C:C,C450))</f>
        <v/>
      </c>
      <c r="CG450" s="5" t="str">
        <f>IF(B450="","",IF(CC450="",1+(MAX(CG$2:CG449)),""))</f>
        <v/>
      </c>
      <c r="CH450" s="5" t="str">
        <f t="shared" ref="CH450:CH513" si="125">IF(CG450="","",AE450)</f>
        <v/>
      </c>
      <c r="CI450" s="5" t="str">
        <f t="shared" ref="CI450:CI513" si="126">IF(CG450="","",H450)</f>
        <v/>
      </c>
      <c r="CJ450" s="14" t="str">
        <f t="shared" ref="CJ450:CJ513" si="127">IF(CG450="","",C450)</f>
        <v/>
      </c>
      <c r="CK450" s="25"/>
      <c r="CL450" s="15"/>
      <c r="CM450" s="5" t="str">
        <f t="shared" si="115"/>
        <v/>
      </c>
      <c r="CP450" s="5" t="str">
        <f t="shared" ref="CP450:CP513" si="128">IFERROR(RANK(CR450,CR$2:CR$1493,1),"")</f>
        <v/>
      </c>
      <c r="CQ450" s="5" t="str">
        <f>IF(BT450="","",IFERROR(IF(VLOOKUP(BT450,BT$2:BT449,1,0)=0,"",""),BT450))</f>
        <v/>
      </c>
      <c r="CR450" s="22" t="str">
        <f>IF(CQ450="","",(IFERROR(VLOOKUP(MID(CQ450,1,1),$DI$2:DM$28,3,0),0)+IFERROR(VLOOKUP(MID(CQ450,2,1),DI$2:DM$28,4,0),0)+IFERROR(VLOOKUP(MID(CQ450,3,1),DI$2:DM$28,5,0),0)+(ROW(CQ450)/1000000000000)))</f>
        <v/>
      </c>
      <c r="CT450" s="5">
        <v>449</v>
      </c>
      <c r="CU450" s="5" t="str">
        <f>IFERROR(VLOOKUP(CT450,CP$2:CQ1526,2,0),"")</f>
        <v/>
      </c>
      <c r="DO450" s="5" t="e">
        <f>IF(REPORTE!AH$2="si",IF(C450=VALUE(REPORTE!C$22),IF(SUM(DO451:DO$1993),CONCATENATE(INT(B450),", "),INT(B450)),""),IF(C450=VALUE(REPORTE!C$21),IF(SUM(DO451:DO$1993),CONCATENATE(INT(B450),", "),INT(B450)),""))</f>
        <v>#VALUE!</v>
      </c>
    </row>
    <row r="451" spans="1:120" s="5" customFormat="1" ht="15" customHeight="1" x14ac:dyDescent="0.25">
      <c r="A451" s="4" t="str">
        <f t="shared" ca="1" si="116"/>
        <v/>
      </c>
      <c r="B451" s="6"/>
      <c r="C451" s="8"/>
      <c r="D451" s="1" t="str">
        <f>IFERROR(INDEX('padron cfe'!B:B,MATCH(DATOS!C451,'padron cfe'!A:A,0),1),"")</f>
        <v/>
      </c>
      <c r="E451" s="1"/>
      <c r="F451" s="7"/>
      <c r="G451" s="9" t="s">
        <v>157</v>
      </c>
      <c r="H451" s="5" t="str">
        <f>IF(F451="","",IFERROR(CONCATENATE("PEUA",VLOOKUP(ESTADO,REPORTE!AV$2:AW$33,2,0),DIDTRITO_FORM,CADER_FORM,IFERROR(INDEX(CA:CA,MATCH(DAY(F451),BZ:BZ,0),1),DAY(F451)),IFERROR(INDEX(CA:CA,MATCH(MONTH(F451),BZ:BZ,0),1),MONTH(F451)),YEAR(F451),G451),""))</f>
        <v/>
      </c>
      <c r="I451" s="4"/>
      <c r="J451" s="66"/>
      <c r="K451" s="66"/>
      <c r="L451" s="66"/>
      <c r="M451" s="2" t="str">
        <f>IFERROR(INDEX('padron cfe'!C:C,MATCH(DATOS!C451,'padron cfe'!A:A,0),1),"")</f>
        <v/>
      </c>
      <c r="N451" s="66" t="str">
        <f>IFERROR(IF(BT451="","",IF(INDEX(N$1:N450,MATCH(BT451,BT$1:BT450,0),1)=0,"",INDEX(N$1:N450,MATCH(BT451,BT$1:BT450,0),1))),"")</f>
        <v/>
      </c>
      <c r="O451" s="66" t="str">
        <f>IFERROR(IF(BT451="","",IF(INDEX(O$1:O450,MATCH(BT451,BT$1:BT450,0),1)=0,"",INDEX(O$1:O450,MATCH(BT451,BT$1:BT450,0),1))),"")</f>
        <v/>
      </c>
      <c r="P451" s="4"/>
      <c r="Q451" s="2"/>
      <c r="R451" s="66"/>
      <c r="T451" s="66"/>
      <c r="U451" s="5" t="str">
        <f>IFERROR(IF(INDEX(U$1:U450,MATCH(T451,T$1:T450,0),1)=0,"",INDEX(U$1:U450,MATCH(T451,T$1:T450,0),1)),"")</f>
        <v/>
      </c>
      <c r="V451" s="66"/>
      <c r="W451" s="5" t="str">
        <f>IFERROR(IF(INDEX(W$1:W450,MATCH(V451,V$1:V450,0),1)=0,"",INDEX(W$1:W450,MATCH(V451,V$1:V450,0),1)),"")</f>
        <v/>
      </c>
      <c r="X451" s="2" t="str">
        <f>IFERROR(INDEX('padron cfe'!D:D,MATCH(DATOS!C451,'padron cfe'!A:A,0),1),"")</f>
        <v/>
      </c>
      <c r="Y451" s="4"/>
      <c r="Z451" s="4"/>
      <c r="AA451" s="4"/>
      <c r="AB451" s="4"/>
      <c r="AC451" s="6"/>
      <c r="AD451" s="4"/>
      <c r="AE451" s="4" t="str">
        <f t="shared" si="117"/>
        <v/>
      </c>
      <c r="AF451" s="4"/>
      <c r="AG451" s="4"/>
      <c r="AH451" s="4"/>
      <c r="AI451" s="2" t="str">
        <f>IFERROR(IF(INDEX(AI$1:AI450,MATCH(BT451,BT$1:BT450,0),1)=0,"",INDEX(AI$1:AI450,MATCH(BT451,BT$1:BT450,0),1)),"")</f>
        <v/>
      </c>
      <c r="AJ451" s="2" t="str">
        <f>IFERROR(IF(INDEX(AJ$1:AJ450,MATCH(BT451,BT$1:BT450,0),1)=0,"",INDEX(AJ$1:AJ450,MATCH(BT451,BT$1:BT450,0),1)),"")</f>
        <v/>
      </c>
      <c r="AK451" s="2" t="str">
        <f>IFERROR(IF(INDEX(AK$1:AK450,MATCH(BT451,BT$1:BT450,0),1)=0,"",INDEX(AK$1:AK450,MATCH(BT451,BT$1:BT450,0),1)),"")</f>
        <v/>
      </c>
      <c r="AL451" s="31"/>
      <c r="AM451" s="31"/>
      <c r="AN451" s="2"/>
      <c r="AO451" s="4"/>
      <c r="AP451" s="4"/>
      <c r="AQ451" s="4"/>
      <c r="AR451" s="4"/>
      <c r="AS451" s="4"/>
      <c r="AT451" s="4"/>
      <c r="AU451" s="4"/>
      <c r="AV451" s="4"/>
      <c r="AW451" s="4"/>
      <c r="AY451" s="7"/>
      <c r="AZ451" s="47"/>
      <c r="BA451" s="66"/>
      <c r="BB451" s="66"/>
      <c r="BC451" s="66"/>
      <c r="BD451" s="78"/>
      <c r="BE451" s="66"/>
      <c r="BF451" s="66"/>
      <c r="BG451" s="4"/>
      <c r="BH451" s="69"/>
      <c r="BI451" s="4"/>
      <c r="BJ451" s="4"/>
      <c r="BK451" s="9"/>
      <c r="BL451" s="7"/>
      <c r="BM451" s="7"/>
      <c r="BN451" s="7"/>
      <c r="BO451" s="286"/>
      <c r="BP451" s="22"/>
      <c r="BQ451" s="7" t="str">
        <f t="shared" ca="1" si="118"/>
        <v/>
      </c>
      <c r="BR451" s="75" t="str">
        <f t="shared" si="119"/>
        <v/>
      </c>
      <c r="BS451" s="75" t="str">
        <f t="shared" si="120"/>
        <v/>
      </c>
      <c r="BT451" s="5" t="str">
        <f t="shared" si="121"/>
        <v/>
      </c>
      <c r="BU451" s="79" t="str">
        <f t="shared" si="122"/>
        <v/>
      </c>
      <c r="BV451" s="79" t="str">
        <f t="shared" si="123"/>
        <v/>
      </c>
      <c r="BW451" s="79" t="str">
        <f t="shared" si="124"/>
        <v/>
      </c>
      <c r="CC451" s="4" t="str">
        <f>IF(IFERROR(VLOOKUP(C451,C452:C$1993,1,0),"")="","",COUNTIF(C:C,C451))</f>
        <v/>
      </c>
      <c r="CG451" s="5" t="str">
        <f>IF(B451="","",IF(CC451="",1+(MAX(CG$2:CG450)),""))</f>
        <v/>
      </c>
      <c r="CH451" s="5" t="str">
        <f t="shared" si="125"/>
        <v/>
      </c>
      <c r="CI451" s="5" t="str">
        <f t="shared" si="126"/>
        <v/>
      </c>
      <c r="CJ451" s="14" t="str">
        <f t="shared" si="127"/>
        <v/>
      </c>
      <c r="CK451" s="25"/>
      <c r="CL451" s="15"/>
      <c r="CM451" s="5" t="str">
        <f t="shared" si="115"/>
        <v/>
      </c>
      <c r="CP451" s="5" t="str">
        <f t="shared" si="128"/>
        <v/>
      </c>
      <c r="CQ451" s="5" t="str">
        <f>IF(BT451="","",IFERROR(IF(VLOOKUP(BT451,BT$2:BT450,1,0)=0,"",""),BT451))</f>
        <v/>
      </c>
      <c r="CR451" s="22" t="str">
        <f>IF(CQ451="","",(IFERROR(VLOOKUP(MID(CQ451,1,1),$DI$2:DM$28,3,0),0)+IFERROR(VLOOKUP(MID(CQ451,2,1),DI$2:DM$28,4,0),0)+IFERROR(VLOOKUP(MID(CQ451,3,1),DI$2:DM$28,5,0),0)+(ROW(CQ451)/1000000000000)))</f>
        <v/>
      </c>
      <c r="CT451" s="5">
        <v>450</v>
      </c>
      <c r="CU451" s="5" t="str">
        <f>IFERROR(VLOOKUP(CT451,CP$2:CQ1527,2,0),"")</f>
        <v/>
      </c>
      <c r="DO451" s="5" t="e">
        <f>IF(REPORTE!AH$2="si",IF(C451=VALUE(REPORTE!C$22),IF(SUM(DO452:DO$1993),CONCATENATE(INT(B451),", "),INT(B451)),""),IF(C451=VALUE(REPORTE!C$21),IF(SUM(DO452:DO$1993),CONCATENATE(INT(B451),", "),INT(B451)),""))</f>
        <v>#VALUE!</v>
      </c>
    </row>
    <row r="452" spans="1:120" s="5" customFormat="1" ht="15" customHeight="1" x14ac:dyDescent="0.25">
      <c r="A452" s="4" t="str">
        <f t="shared" ca="1" si="116"/>
        <v/>
      </c>
      <c r="B452" s="6"/>
      <c r="C452" s="8"/>
      <c r="D452" s="1" t="str">
        <f>IFERROR(INDEX('padron cfe'!B:B,MATCH(DATOS!C452,'padron cfe'!A:A,0),1),"")</f>
        <v/>
      </c>
      <c r="E452" s="1"/>
      <c r="F452" s="7"/>
      <c r="G452" s="9" t="s">
        <v>157</v>
      </c>
      <c r="H452" s="5" t="str">
        <f>IF(F452="","",IFERROR(CONCATENATE("PEUA",VLOOKUP(ESTADO,REPORTE!AV$2:AW$33,2,0),DIDTRITO_FORM,CADER_FORM,IFERROR(INDEX(CA:CA,MATCH(DAY(F452),BZ:BZ,0),1),DAY(F452)),IFERROR(INDEX(CA:CA,MATCH(MONTH(F452),BZ:BZ,0),1),MONTH(F452)),YEAR(F452),G452),""))</f>
        <v/>
      </c>
      <c r="I452" s="4"/>
      <c r="J452" s="66"/>
      <c r="K452" s="66"/>
      <c r="L452" s="66"/>
      <c r="M452" s="2" t="str">
        <f>IFERROR(INDEX('padron cfe'!C:C,MATCH(DATOS!C452,'padron cfe'!A:A,0),1),"")</f>
        <v/>
      </c>
      <c r="N452" s="66" t="str">
        <f>IFERROR(IF(BT452="","",IF(INDEX(N$1:N451,MATCH(BT452,BT$1:BT451,0),1)=0,"",INDEX(N$1:N451,MATCH(BT452,BT$1:BT451,0),1))),"")</f>
        <v/>
      </c>
      <c r="O452" s="66" t="str">
        <f>IFERROR(IF(BT452="","",IF(INDEX(O$1:O451,MATCH(BT452,BT$1:BT451,0),1)=0,"",INDEX(O$1:O451,MATCH(BT452,BT$1:BT451,0),1))),"")</f>
        <v/>
      </c>
      <c r="P452" s="4"/>
      <c r="Q452" s="2"/>
      <c r="R452" s="66"/>
      <c r="T452" s="66"/>
      <c r="U452" s="5" t="str">
        <f>IFERROR(IF(INDEX(U$1:U451,MATCH(T452,T$1:T451,0),1)=0,"",INDEX(U$1:U451,MATCH(T452,T$1:T451,0),1)),"")</f>
        <v/>
      </c>
      <c r="V452" s="66"/>
      <c r="W452" s="5" t="str">
        <f>IFERROR(IF(INDEX(W$1:W451,MATCH(V452,V$1:V451,0),1)=0,"",INDEX(W$1:W451,MATCH(V452,V$1:V451,0),1)),"")</f>
        <v/>
      </c>
      <c r="X452" s="2" t="str">
        <f>IFERROR(INDEX('padron cfe'!D:D,MATCH(DATOS!C452,'padron cfe'!A:A,0),1),"")</f>
        <v/>
      </c>
      <c r="Y452" s="4"/>
      <c r="Z452" s="4"/>
      <c r="AA452" s="4"/>
      <c r="AB452" s="4"/>
      <c r="AC452" s="6"/>
      <c r="AD452" s="4"/>
      <c r="AE452" s="4" t="str">
        <f t="shared" si="117"/>
        <v/>
      </c>
      <c r="AF452" s="4"/>
      <c r="AG452" s="4"/>
      <c r="AH452" s="4"/>
      <c r="AI452" s="2" t="str">
        <f>IFERROR(IF(INDEX(AI$1:AI451,MATCH(BT452,BT$1:BT451,0),1)=0,"",INDEX(AI$1:AI451,MATCH(BT452,BT$1:BT451,0),1)),"")</f>
        <v/>
      </c>
      <c r="AJ452" s="2" t="str">
        <f>IFERROR(IF(INDEX(AJ$1:AJ451,MATCH(BT452,BT$1:BT451,0),1)=0,"",INDEX(AJ$1:AJ451,MATCH(BT452,BT$1:BT451,0),1)),"")</f>
        <v/>
      </c>
      <c r="AK452" s="2" t="str">
        <f>IFERROR(IF(INDEX(AK$1:AK451,MATCH(BT452,BT$1:BT451,0),1)=0,"",INDEX(AK$1:AK451,MATCH(BT452,BT$1:BT451,0),1)),"")</f>
        <v/>
      </c>
      <c r="AL452" s="31"/>
      <c r="AM452" s="31"/>
      <c r="AN452" s="2"/>
      <c r="AO452" s="4"/>
      <c r="AP452" s="4"/>
      <c r="AQ452" s="4"/>
      <c r="AR452" s="4"/>
      <c r="AS452" s="4"/>
      <c r="AT452" s="4"/>
      <c r="AU452" s="4"/>
      <c r="AV452" s="4"/>
      <c r="AW452" s="4"/>
      <c r="AY452" s="7"/>
      <c r="AZ452" s="47"/>
      <c r="BA452" s="66"/>
      <c r="BB452" s="66"/>
      <c r="BC452" s="66"/>
      <c r="BD452" s="78"/>
      <c r="BE452" s="66"/>
      <c r="BF452" s="66"/>
      <c r="BG452" s="4"/>
      <c r="BH452" s="69"/>
      <c r="BI452" s="4"/>
      <c r="BJ452" s="4"/>
      <c r="BK452" s="9"/>
      <c r="BL452" s="7"/>
      <c r="BM452" s="7"/>
      <c r="BN452" s="7"/>
      <c r="BO452" s="286"/>
      <c r="BP452" s="22"/>
      <c r="BQ452" s="7" t="str">
        <f t="shared" ca="1" si="118"/>
        <v/>
      </c>
      <c r="BR452" s="75" t="str">
        <f t="shared" si="119"/>
        <v/>
      </c>
      <c r="BS452" s="75" t="str">
        <f t="shared" si="120"/>
        <v/>
      </c>
      <c r="BT452" s="5" t="str">
        <f t="shared" si="121"/>
        <v/>
      </c>
      <c r="BU452" s="79" t="str">
        <f t="shared" si="122"/>
        <v/>
      </c>
      <c r="BV452" s="79" t="str">
        <f t="shared" si="123"/>
        <v/>
      </c>
      <c r="BW452" s="79" t="str">
        <f t="shared" si="124"/>
        <v/>
      </c>
      <c r="CC452" s="4" t="str">
        <f>IF(IFERROR(VLOOKUP(C452,C453:C$1993,1,0),"")="","",COUNTIF(C:C,C452))</f>
        <v/>
      </c>
      <c r="CG452" s="5" t="str">
        <f>IF(B452="","",IF(CC452="",1+(MAX(CG$2:CG451)),""))</f>
        <v/>
      </c>
      <c r="CH452" s="5" t="str">
        <f t="shared" si="125"/>
        <v/>
      </c>
      <c r="CI452" s="5" t="str">
        <f t="shared" si="126"/>
        <v/>
      </c>
      <c r="CJ452" s="14" t="str">
        <f t="shared" si="127"/>
        <v/>
      </c>
      <c r="CK452" s="25"/>
      <c r="CL452" s="15"/>
      <c r="CM452" s="5" t="str">
        <f t="shared" si="115"/>
        <v/>
      </c>
      <c r="CP452" s="5" t="str">
        <f t="shared" si="128"/>
        <v/>
      </c>
      <c r="CQ452" s="5" t="str">
        <f>IF(BT452="","",IFERROR(IF(VLOOKUP(BT452,BT$2:BT451,1,0)=0,"",""),BT452))</f>
        <v/>
      </c>
      <c r="CR452" s="22" t="str">
        <f>IF(CQ452="","",(IFERROR(VLOOKUP(MID(CQ452,1,1),$DI$2:DM$28,3,0),0)+IFERROR(VLOOKUP(MID(CQ452,2,1),DI$2:DM$28,4,0),0)+IFERROR(VLOOKUP(MID(CQ452,3,1),DI$2:DM$28,5,0),0)+(ROW(CQ452)/1000000000000)))</f>
        <v/>
      </c>
      <c r="CT452" s="5">
        <v>451</v>
      </c>
      <c r="CU452" s="5" t="str">
        <f>IFERROR(VLOOKUP(CT452,CP$2:CQ1528,2,0),"")</f>
        <v/>
      </c>
      <c r="DO452" s="5" t="e">
        <f>IF(REPORTE!AH$2="si",IF(C452=VALUE(REPORTE!C$22),IF(SUM(DO453:DO$1993),CONCATENATE(INT(B452),", "),INT(B452)),""),IF(C452=VALUE(REPORTE!C$21),IF(SUM(DO453:DO$1993),CONCATENATE(INT(B452),", "),INT(B452)),""))</f>
        <v>#VALUE!</v>
      </c>
    </row>
    <row r="453" spans="1:120" s="5" customFormat="1" ht="15" customHeight="1" x14ac:dyDescent="0.25">
      <c r="A453" s="4" t="str">
        <f t="shared" ca="1" si="116"/>
        <v/>
      </c>
      <c r="B453" s="6"/>
      <c r="C453" s="8"/>
      <c r="D453" s="1" t="str">
        <f>IFERROR(INDEX('padron cfe'!B:B,MATCH(DATOS!C453,'padron cfe'!A:A,0),1),"")</f>
        <v/>
      </c>
      <c r="E453" s="1"/>
      <c r="F453" s="7"/>
      <c r="G453" s="9" t="s">
        <v>157</v>
      </c>
      <c r="H453" s="5" t="str">
        <f>IF(F453="","",IFERROR(CONCATENATE("PEUA",VLOOKUP(ESTADO,REPORTE!AV$2:AW$33,2,0),DIDTRITO_FORM,CADER_FORM,IFERROR(INDEX(CA:CA,MATCH(DAY(F453),BZ:BZ,0),1),DAY(F453)),IFERROR(INDEX(CA:CA,MATCH(MONTH(F453),BZ:BZ,0),1),MONTH(F453)),YEAR(F453),G453),""))</f>
        <v/>
      </c>
      <c r="I453" s="4"/>
      <c r="J453" s="66"/>
      <c r="K453" s="66"/>
      <c r="L453" s="66"/>
      <c r="M453" s="2" t="str">
        <f>IFERROR(INDEX('padron cfe'!C:C,MATCH(DATOS!C453,'padron cfe'!A:A,0),1),"")</f>
        <v/>
      </c>
      <c r="N453" s="66" t="str">
        <f>IFERROR(IF(BT453="","",IF(INDEX(N$1:N452,MATCH(BT453,BT$1:BT452,0),1)=0,"",INDEX(N$1:N452,MATCH(BT453,BT$1:BT452,0),1))),"")</f>
        <v/>
      </c>
      <c r="O453" s="66" t="str">
        <f>IFERROR(IF(BT453="","",IF(INDEX(O$1:O452,MATCH(BT453,BT$1:BT452,0),1)=0,"",INDEX(O$1:O452,MATCH(BT453,BT$1:BT452,0),1))),"")</f>
        <v/>
      </c>
      <c r="P453" s="4"/>
      <c r="Q453" s="2"/>
      <c r="R453" s="66"/>
      <c r="T453" s="66"/>
      <c r="U453" s="5" t="str">
        <f>IFERROR(IF(INDEX(U$1:U452,MATCH(T453,T$1:T452,0),1)=0,"",INDEX(U$1:U452,MATCH(T453,T$1:T452,0),1)),"")</f>
        <v/>
      </c>
      <c r="V453" s="66"/>
      <c r="W453" s="5" t="str">
        <f>IFERROR(IF(INDEX(W$1:W452,MATCH(V453,V$1:V452,0),1)=0,"",INDEX(W$1:W452,MATCH(V453,V$1:V452,0),1)),"")</f>
        <v/>
      </c>
      <c r="X453" s="2" t="str">
        <f>IFERROR(INDEX('padron cfe'!D:D,MATCH(DATOS!C453,'padron cfe'!A:A,0),1),"")</f>
        <v/>
      </c>
      <c r="Y453" s="4"/>
      <c r="Z453" s="4"/>
      <c r="AA453" s="4"/>
      <c r="AB453" s="4"/>
      <c r="AC453" s="6"/>
      <c r="AD453" s="4"/>
      <c r="AE453" s="4" t="str">
        <f t="shared" si="117"/>
        <v/>
      </c>
      <c r="AF453" s="4"/>
      <c r="AG453" s="4"/>
      <c r="AH453" s="4"/>
      <c r="AI453" s="2" t="str">
        <f>IFERROR(IF(INDEX(AI$1:AI452,MATCH(BT453,BT$1:BT452,0),1)=0,"",INDEX(AI$1:AI452,MATCH(BT453,BT$1:BT452,0),1)),"")</f>
        <v/>
      </c>
      <c r="AJ453" s="2" t="str">
        <f>IFERROR(IF(INDEX(AJ$1:AJ452,MATCH(BT453,BT$1:BT452,0),1)=0,"",INDEX(AJ$1:AJ452,MATCH(BT453,BT$1:BT452,0),1)),"")</f>
        <v/>
      </c>
      <c r="AK453" s="2" t="str">
        <f>IFERROR(IF(INDEX(AK$1:AK452,MATCH(BT453,BT$1:BT452,0),1)=0,"",INDEX(AK$1:AK452,MATCH(BT453,BT$1:BT452,0),1)),"")</f>
        <v/>
      </c>
      <c r="AL453" s="31"/>
      <c r="AM453" s="31"/>
      <c r="AN453" s="2"/>
      <c r="AO453" s="4"/>
      <c r="AP453" s="4"/>
      <c r="AQ453" s="4"/>
      <c r="AR453" s="4"/>
      <c r="AS453" s="4"/>
      <c r="AT453" s="4"/>
      <c r="AU453" s="4"/>
      <c r="AV453" s="4"/>
      <c r="AW453" s="4"/>
      <c r="AY453" s="7"/>
      <c r="AZ453" s="47"/>
      <c r="BA453" s="66"/>
      <c r="BB453" s="66"/>
      <c r="BC453" s="66"/>
      <c r="BD453" s="78"/>
      <c r="BE453" s="66"/>
      <c r="BF453" s="66"/>
      <c r="BG453" s="4"/>
      <c r="BH453" s="69"/>
      <c r="BI453" s="4"/>
      <c r="BJ453" s="4"/>
      <c r="BK453" s="9"/>
      <c r="BL453" s="7"/>
      <c r="BM453" s="7"/>
      <c r="BN453" s="7"/>
      <c r="BO453" s="286"/>
      <c r="BP453" s="22"/>
      <c r="BQ453" s="7" t="str">
        <f t="shared" ca="1" si="118"/>
        <v/>
      </c>
      <c r="BR453" s="75" t="str">
        <f t="shared" si="119"/>
        <v/>
      </c>
      <c r="BS453" s="75" t="str">
        <f t="shared" si="120"/>
        <v/>
      </c>
      <c r="BT453" s="5" t="str">
        <f t="shared" si="121"/>
        <v/>
      </c>
      <c r="BU453" s="79" t="str">
        <f t="shared" si="122"/>
        <v/>
      </c>
      <c r="BV453" s="79" t="str">
        <f t="shared" si="123"/>
        <v/>
      </c>
      <c r="BW453" s="79" t="str">
        <f t="shared" si="124"/>
        <v/>
      </c>
      <c r="CC453" s="4" t="str">
        <f>IF(IFERROR(VLOOKUP(C453,C454:C$1993,1,0),"")="","",COUNTIF(C:C,C453))</f>
        <v/>
      </c>
      <c r="CG453" s="5" t="str">
        <f>IF(B453="","",IF(CC453="",1+(MAX(CG$2:CG452)),""))</f>
        <v/>
      </c>
      <c r="CH453" s="5" t="str">
        <f t="shared" si="125"/>
        <v/>
      </c>
      <c r="CI453" s="5" t="str">
        <f t="shared" si="126"/>
        <v/>
      </c>
      <c r="CJ453" s="14" t="str">
        <f t="shared" si="127"/>
        <v/>
      </c>
      <c r="CK453" s="25"/>
      <c r="CL453" s="15"/>
      <c r="CM453" s="5" t="str">
        <f t="shared" si="115"/>
        <v/>
      </c>
      <c r="CP453" s="5" t="str">
        <f t="shared" si="128"/>
        <v/>
      </c>
      <c r="CQ453" s="5" t="str">
        <f>IF(BT453="","",IFERROR(IF(VLOOKUP(BT453,BT$2:BT452,1,0)=0,"",""),BT453))</f>
        <v/>
      </c>
      <c r="CR453" s="22" t="str">
        <f>IF(CQ453="","",(IFERROR(VLOOKUP(MID(CQ453,1,1),$DI$2:DM$28,3,0),0)+IFERROR(VLOOKUP(MID(CQ453,2,1),DI$2:DM$28,4,0),0)+IFERROR(VLOOKUP(MID(CQ453,3,1),DI$2:DM$28,5,0),0)+(ROW(CQ453)/1000000000000)))</f>
        <v/>
      </c>
      <c r="CT453" s="5">
        <v>452</v>
      </c>
      <c r="CU453" s="5" t="str">
        <f>IFERROR(VLOOKUP(CT453,CP$2:CQ1529,2,0),"")</f>
        <v/>
      </c>
      <c r="DO453" s="5" t="e">
        <f>IF(REPORTE!AH$2="si",IF(C453=VALUE(REPORTE!C$22),IF(SUM(DO454:DO$1993),CONCATENATE(INT(B453),", "),INT(B453)),""),IF(C453=VALUE(REPORTE!C$21),IF(SUM(DO454:DO$1993),CONCATENATE(INT(B453),", "),INT(B453)),""))</f>
        <v>#VALUE!</v>
      </c>
    </row>
    <row r="454" spans="1:120" s="5" customFormat="1" ht="15" customHeight="1" x14ac:dyDescent="0.25">
      <c r="A454" s="4" t="str">
        <f t="shared" ca="1" si="116"/>
        <v/>
      </c>
      <c r="B454" s="6"/>
      <c r="C454" s="8"/>
      <c r="D454" s="1" t="str">
        <f>IFERROR(INDEX('padron cfe'!B:B,MATCH(DATOS!C454,'padron cfe'!A:A,0),1),"")</f>
        <v/>
      </c>
      <c r="E454" s="1"/>
      <c r="F454" s="7"/>
      <c r="G454" s="9" t="s">
        <v>157</v>
      </c>
      <c r="H454" s="5" t="str">
        <f>IF(F454="","",IFERROR(CONCATENATE("PEUA",VLOOKUP(ESTADO,REPORTE!AV$2:AW$33,2,0),DIDTRITO_FORM,CADER_FORM,IFERROR(INDEX(CA:CA,MATCH(DAY(F454),BZ:BZ,0),1),DAY(F454)),IFERROR(INDEX(CA:CA,MATCH(MONTH(F454),BZ:BZ,0),1),MONTH(F454)),YEAR(F454),G454),""))</f>
        <v/>
      </c>
      <c r="I454" s="4"/>
      <c r="J454" s="66"/>
      <c r="K454" s="66"/>
      <c r="L454" s="66"/>
      <c r="M454" s="2" t="str">
        <f>IFERROR(INDEX('padron cfe'!C:C,MATCH(DATOS!C454,'padron cfe'!A:A,0),1),"")</f>
        <v/>
      </c>
      <c r="N454" s="66" t="str">
        <f>IFERROR(IF(BT454="","",IF(INDEX(N$1:N453,MATCH(BT454,BT$1:BT453,0),1)=0,"",INDEX(N$1:N453,MATCH(BT454,BT$1:BT453,0),1))),"")</f>
        <v/>
      </c>
      <c r="O454" s="66" t="str">
        <f>IFERROR(IF(BT454="","",IF(INDEX(O$1:O453,MATCH(BT454,BT$1:BT453,0),1)=0,"",INDEX(O$1:O453,MATCH(BT454,BT$1:BT453,0),1))),"")</f>
        <v/>
      </c>
      <c r="P454" s="4"/>
      <c r="Q454" s="2"/>
      <c r="R454" s="66"/>
      <c r="T454" s="66"/>
      <c r="U454" s="5" t="str">
        <f>IFERROR(IF(INDEX(U$1:U453,MATCH(T454,T$1:T453,0),1)=0,"",INDEX(U$1:U453,MATCH(T454,T$1:T453,0),1)),"")</f>
        <v/>
      </c>
      <c r="V454" s="66"/>
      <c r="W454" s="5" t="str">
        <f>IFERROR(IF(INDEX(W$1:W453,MATCH(V454,V$1:V453,0),1)=0,"",INDEX(W$1:W453,MATCH(V454,V$1:V453,0),1)),"")</f>
        <v/>
      </c>
      <c r="X454" s="2" t="str">
        <f>IFERROR(INDEX('padron cfe'!D:D,MATCH(DATOS!C454,'padron cfe'!A:A,0),1),"")</f>
        <v/>
      </c>
      <c r="Y454" s="4"/>
      <c r="Z454" s="4"/>
      <c r="AA454" s="4"/>
      <c r="AB454" s="4"/>
      <c r="AC454" s="6"/>
      <c r="AD454" s="4"/>
      <c r="AE454" s="4" t="str">
        <f t="shared" si="117"/>
        <v/>
      </c>
      <c r="AF454" s="4"/>
      <c r="AG454" s="4"/>
      <c r="AH454" s="4"/>
      <c r="AI454" s="2" t="str">
        <f>IFERROR(IF(INDEX(AI$1:AI453,MATCH(BT454,BT$1:BT453,0),1)=0,"",INDEX(AI$1:AI453,MATCH(BT454,BT$1:BT453,0),1)),"")</f>
        <v/>
      </c>
      <c r="AJ454" s="2" t="str">
        <f>IFERROR(IF(INDEX(AJ$1:AJ453,MATCH(BT454,BT$1:BT453,0),1)=0,"",INDEX(AJ$1:AJ453,MATCH(BT454,BT$1:BT453,0),1)),"")</f>
        <v/>
      </c>
      <c r="AK454" s="2" t="str">
        <f>IFERROR(IF(INDEX(AK$1:AK453,MATCH(BT454,BT$1:BT453,0),1)=0,"",INDEX(AK$1:AK453,MATCH(BT454,BT$1:BT453,0),1)),"")</f>
        <v/>
      </c>
      <c r="AL454" s="31"/>
      <c r="AM454" s="31"/>
      <c r="AN454" s="2"/>
      <c r="AO454" s="4"/>
      <c r="AP454" s="4"/>
      <c r="AQ454" s="4"/>
      <c r="AR454" s="4"/>
      <c r="AS454" s="4"/>
      <c r="AT454" s="4"/>
      <c r="AU454" s="4"/>
      <c r="AV454" s="4"/>
      <c r="AW454" s="4"/>
      <c r="AY454" s="7"/>
      <c r="AZ454" s="47"/>
      <c r="BA454" s="66"/>
      <c r="BB454" s="66"/>
      <c r="BC454" s="66"/>
      <c r="BD454" s="78"/>
      <c r="BE454" s="66"/>
      <c r="BF454" s="66"/>
      <c r="BG454" s="4"/>
      <c r="BH454" s="69"/>
      <c r="BI454" s="4"/>
      <c r="BJ454" s="4"/>
      <c r="BK454" s="9"/>
      <c r="BL454" s="7"/>
      <c r="BM454" s="7"/>
      <c r="BN454" s="7"/>
      <c r="BO454" s="286"/>
      <c r="BP454" s="22"/>
      <c r="BQ454" s="7" t="str">
        <f t="shared" ca="1" si="118"/>
        <v/>
      </c>
      <c r="BR454" s="75" t="str">
        <f t="shared" si="119"/>
        <v/>
      </c>
      <c r="BS454" s="75" t="str">
        <f t="shared" si="120"/>
        <v/>
      </c>
      <c r="BT454" s="5" t="str">
        <f t="shared" si="121"/>
        <v/>
      </c>
      <c r="BU454" s="79" t="str">
        <f t="shared" si="122"/>
        <v/>
      </c>
      <c r="BV454" s="79" t="str">
        <f t="shared" si="123"/>
        <v/>
      </c>
      <c r="BW454" s="79" t="str">
        <f t="shared" si="124"/>
        <v/>
      </c>
      <c r="CC454" s="4" t="str">
        <f>IF(IFERROR(VLOOKUP(C454,C455:C$1993,1,0),"")="","",COUNTIF(C:C,C454))</f>
        <v/>
      </c>
      <c r="CG454" s="5" t="str">
        <f>IF(B454="","",IF(CC454="",1+(MAX(CG$2:CG453)),""))</f>
        <v/>
      </c>
      <c r="CH454" s="5" t="str">
        <f t="shared" si="125"/>
        <v/>
      </c>
      <c r="CI454" s="5" t="str">
        <f t="shared" si="126"/>
        <v/>
      </c>
      <c r="CJ454" s="14" t="str">
        <f t="shared" si="127"/>
        <v/>
      </c>
      <c r="CK454" s="25"/>
      <c r="CL454" s="15"/>
      <c r="CM454" s="5" t="str">
        <f t="shared" si="115"/>
        <v/>
      </c>
      <c r="CP454" s="5" t="str">
        <f t="shared" si="128"/>
        <v/>
      </c>
      <c r="CQ454" s="5" t="str">
        <f>IF(BT454="","",IFERROR(IF(VLOOKUP(BT454,BT$2:BT453,1,0)=0,"",""),BT454))</f>
        <v/>
      </c>
      <c r="CR454" s="22" t="str">
        <f>IF(CQ454="","",(IFERROR(VLOOKUP(MID(CQ454,1,1),$DI$2:DM$28,3,0),0)+IFERROR(VLOOKUP(MID(CQ454,2,1),DI$2:DM$28,4,0),0)+IFERROR(VLOOKUP(MID(CQ454,3,1),DI$2:DM$28,5,0),0)+(ROW(CQ454)/1000000000000)))</f>
        <v/>
      </c>
      <c r="CT454" s="5">
        <v>453</v>
      </c>
      <c r="CU454" s="5" t="str">
        <f>IFERROR(VLOOKUP(CT454,CP$2:CQ1530,2,0),"")</f>
        <v/>
      </c>
      <c r="DO454" s="5" t="e">
        <f>IF(REPORTE!AH$2="si",IF(C454=VALUE(REPORTE!C$22),IF(SUM(DO455:DO$1993),CONCATENATE(INT(B454),", "),INT(B454)),""),IF(C454=VALUE(REPORTE!C$21),IF(SUM(DO455:DO$1993),CONCATENATE(INT(B454),", "),INT(B454)),""))</f>
        <v>#VALUE!</v>
      </c>
    </row>
    <row r="455" spans="1:120" s="5" customFormat="1" ht="15" customHeight="1" x14ac:dyDescent="0.25">
      <c r="A455" s="4" t="str">
        <f t="shared" ca="1" si="116"/>
        <v/>
      </c>
      <c r="B455" s="6"/>
      <c r="C455" s="8"/>
      <c r="D455" s="1" t="str">
        <f>IFERROR(INDEX('padron cfe'!B:B,MATCH(DATOS!C455,'padron cfe'!A:A,0),1),"")</f>
        <v/>
      </c>
      <c r="E455" s="1"/>
      <c r="F455" s="7"/>
      <c r="G455" s="9" t="s">
        <v>157</v>
      </c>
      <c r="H455" s="5" t="str">
        <f>IF(F455="","",IFERROR(CONCATENATE("PEUA",VLOOKUP(ESTADO,REPORTE!AV$2:AW$33,2,0),DIDTRITO_FORM,CADER_FORM,IFERROR(INDEX(CA:CA,MATCH(DAY(F455),BZ:BZ,0),1),DAY(F455)),IFERROR(INDEX(CA:CA,MATCH(MONTH(F455),BZ:BZ,0),1),MONTH(F455)),YEAR(F455),G455),""))</f>
        <v/>
      </c>
      <c r="I455" s="4"/>
      <c r="J455" s="66"/>
      <c r="K455" s="66"/>
      <c r="L455" s="66"/>
      <c r="M455" s="2" t="str">
        <f>IFERROR(INDEX('padron cfe'!C:C,MATCH(DATOS!C455,'padron cfe'!A:A,0),1),"")</f>
        <v/>
      </c>
      <c r="N455" s="66" t="str">
        <f>IFERROR(IF(BT455="","",IF(INDEX(N$1:N454,MATCH(BT455,BT$1:BT454,0),1)=0,"",INDEX(N$1:N454,MATCH(BT455,BT$1:BT454,0),1))),"")</f>
        <v/>
      </c>
      <c r="O455" s="66" t="str">
        <f>IFERROR(IF(BT455="","",IF(INDEX(O$1:O454,MATCH(BT455,BT$1:BT454,0),1)=0,"",INDEX(O$1:O454,MATCH(BT455,BT$1:BT454,0),1))),"")</f>
        <v/>
      </c>
      <c r="P455" s="4"/>
      <c r="Q455" s="2"/>
      <c r="R455" s="66"/>
      <c r="T455" s="66"/>
      <c r="U455" s="5" t="str">
        <f>IFERROR(IF(INDEX(U$1:U454,MATCH(T455,T$1:T454,0),1)=0,"",INDEX(U$1:U454,MATCH(T455,T$1:T454,0),1)),"")</f>
        <v/>
      </c>
      <c r="V455" s="66"/>
      <c r="W455" s="5" t="str">
        <f>IFERROR(IF(INDEX(W$1:W454,MATCH(V455,V$1:V454,0),1)=0,"",INDEX(W$1:W454,MATCH(V455,V$1:V454,0),1)),"")</f>
        <v/>
      </c>
      <c r="X455" s="2" t="str">
        <f>IFERROR(INDEX('padron cfe'!D:D,MATCH(DATOS!C455,'padron cfe'!A:A,0),1),"")</f>
        <v/>
      </c>
      <c r="Y455" s="4"/>
      <c r="Z455" s="4"/>
      <c r="AA455" s="4"/>
      <c r="AB455" s="4"/>
      <c r="AC455" s="6"/>
      <c r="AD455" s="4"/>
      <c r="AE455" s="4" t="str">
        <f t="shared" si="117"/>
        <v/>
      </c>
      <c r="AF455" s="4"/>
      <c r="AG455" s="4"/>
      <c r="AH455" s="4"/>
      <c r="AI455" s="2" t="str">
        <f>IFERROR(IF(INDEX(AI$1:AI454,MATCH(BT455,BT$1:BT454,0),1)=0,"",INDEX(AI$1:AI454,MATCH(BT455,BT$1:BT454,0),1)),"")</f>
        <v/>
      </c>
      <c r="AJ455" s="2" t="str">
        <f>IFERROR(IF(INDEX(AJ$1:AJ454,MATCH(BT455,BT$1:BT454,0),1)=0,"",INDEX(AJ$1:AJ454,MATCH(BT455,BT$1:BT454,0),1)),"")</f>
        <v/>
      </c>
      <c r="AK455" s="2" t="str">
        <f>IFERROR(IF(INDEX(AK$1:AK454,MATCH(BT455,BT$1:BT454,0),1)=0,"",INDEX(AK$1:AK454,MATCH(BT455,BT$1:BT454,0),1)),"")</f>
        <v/>
      </c>
      <c r="AL455" s="31"/>
      <c r="AM455" s="31"/>
      <c r="AN455" s="2"/>
      <c r="AO455" s="4"/>
      <c r="AP455" s="4"/>
      <c r="AQ455" s="4"/>
      <c r="AR455" s="4"/>
      <c r="AS455" s="4"/>
      <c r="AT455" s="4"/>
      <c r="AU455" s="4"/>
      <c r="AV455" s="4"/>
      <c r="AW455" s="4"/>
      <c r="AY455" s="7"/>
      <c r="AZ455" s="47"/>
      <c r="BA455" s="66"/>
      <c r="BB455" s="66"/>
      <c r="BC455" s="66"/>
      <c r="BD455" s="78"/>
      <c r="BE455" s="66"/>
      <c r="BF455" s="66"/>
      <c r="BG455" s="4"/>
      <c r="BH455" s="69"/>
      <c r="BI455" s="4"/>
      <c r="BJ455" s="4"/>
      <c r="BK455" s="9"/>
      <c r="BL455" s="7"/>
      <c r="BM455" s="7"/>
      <c r="BN455" s="7"/>
      <c r="BO455" s="286"/>
      <c r="BP455" s="22"/>
      <c r="BQ455" s="7" t="str">
        <f t="shared" ca="1" si="118"/>
        <v/>
      </c>
      <c r="BR455" s="75" t="str">
        <f t="shared" si="119"/>
        <v/>
      </c>
      <c r="BS455" s="75" t="str">
        <f t="shared" si="120"/>
        <v/>
      </c>
      <c r="BT455" s="5" t="str">
        <f t="shared" si="121"/>
        <v/>
      </c>
      <c r="BU455" s="79" t="str">
        <f t="shared" si="122"/>
        <v/>
      </c>
      <c r="BV455" s="79" t="str">
        <f t="shared" si="123"/>
        <v/>
      </c>
      <c r="BW455" s="79" t="str">
        <f t="shared" si="124"/>
        <v/>
      </c>
      <c r="CC455" s="4" t="str">
        <f>IF(IFERROR(VLOOKUP(C455,C456:C$1993,1,0),"")="","",COUNTIF(C:C,C455))</f>
        <v/>
      </c>
      <c r="CG455" s="5" t="str">
        <f>IF(B455="","",IF(CC455="",1+(MAX(CG$2:CG454)),""))</f>
        <v/>
      </c>
      <c r="CH455" s="5" t="str">
        <f t="shared" si="125"/>
        <v/>
      </c>
      <c r="CI455" s="5" t="str">
        <f t="shared" si="126"/>
        <v/>
      </c>
      <c r="CJ455" s="14" t="str">
        <f t="shared" si="127"/>
        <v/>
      </c>
      <c r="CK455" s="25"/>
      <c r="CL455" s="15"/>
      <c r="CM455" s="5" t="str">
        <f t="shared" si="115"/>
        <v/>
      </c>
      <c r="CP455" s="5" t="str">
        <f t="shared" si="128"/>
        <v/>
      </c>
      <c r="CQ455" s="5" t="str">
        <f>IF(BT455="","",IFERROR(IF(VLOOKUP(BT455,BT$2:BT454,1,0)=0,"",""),BT455))</f>
        <v/>
      </c>
      <c r="CR455" s="22" t="str">
        <f>IF(CQ455="","",(IFERROR(VLOOKUP(MID(CQ455,1,1),$DI$2:DM$28,3,0),0)+IFERROR(VLOOKUP(MID(CQ455,2,1),DI$2:DM$28,4,0),0)+IFERROR(VLOOKUP(MID(CQ455,3,1),DI$2:DM$28,5,0),0)+(ROW(CQ455)/1000000000000)))</f>
        <v/>
      </c>
      <c r="CT455" s="5">
        <v>454</v>
      </c>
      <c r="CU455" s="5" t="str">
        <f>IFERROR(VLOOKUP(CT455,CP$2:CQ1531,2,0),"")</f>
        <v/>
      </c>
      <c r="DO455" s="5" t="e">
        <f>IF(REPORTE!AH$2="si",IF(C455=VALUE(REPORTE!C$22),IF(SUM(DO456:DO$1993),CONCATENATE(INT(B455),", "),INT(B455)),""),IF(C455=VALUE(REPORTE!C$21),IF(SUM(DO456:DO$1993),CONCATENATE(INT(B455),", "),INT(B455)),""))</f>
        <v>#VALUE!</v>
      </c>
    </row>
    <row r="456" spans="1:120" s="5" customFormat="1" ht="15" customHeight="1" x14ac:dyDescent="0.25">
      <c r="A456" s="4" t="str">
        <f t="shared" ca="1" si="116"/>
        <v/>
      </c>
      <c r="B456" s="6"/>
      <c r="C456" s="8"/>
      <c r="D456" s="1" t="str">
        <f>IFERROR(INDEX('padron cfe'!B:B,MATCH(DATOS!C456,'padron cfe'!A:A,0),1),"")</f>
        <v/>
      </c>
      <c r="E456" s="1"/>
      <c r="F456" s="7"/>
      <c r="G456" s="9" t="s">
        <v>157</v>
      </c>
      <c r="H456" s="5" t="str">
        <f>IF(F456="","",IFERROR(CONCATENATE("PEUA",VLOOKUP(ESTADO,REPORTE!AV$2:AW$33,2,0),DIDTRITO_FORM,CADER_FORM,IFERROR(INDEX(CA:CA,MATCH(DAY(F456),BZ:BZ,0),1),DAY(F456)),IFERROR(INDEX(CA:CA,MATCH(MONTH(F456),BZ:BZ,0),1),MONTH(F456)),YEAR(F456),G456),""))</f>
        <v/>
      </c>
      <c r="I456" s="4"/>
      <c r="J456" s="66"/>
      <c r="K456" s="66"/>
      <c r="L456" s="66"/>
      <c r="M456" s="2" t="str">
        <f>IFERROR(INDEX('padron cfe'!C:C,MATCH(DATOS!C456,'padron cfe'!A:A,0),1),"")</f>
        <v/>
      </c>
      <c r="N456" s="66" t="str">
        <f>IFERROR(IF(BT456="","",IF(INDEX(N$1:N455,MATCH(BT456,BT$1:BT455,0),1)=0,"",INDEX(N$1:N455,MATCH(BT456,BT$1:BT455,0),1))),"")</f>
        <v/>
      </c>
      <c r="O456" s="66" t="str">
        <f>IFERROR(IF(BT456="","",IF(INDEX(O$1:O455,MATCH(BT456,BT$1:BT455,0),1)=0,"",INDEX(O$1:O455,MATCH(BT456,BT$1:BT455,0),1))),"")</f>
        <v/>
      </c>
      <c r="P456" s="4"/>
      <c r="Q456" s="2"/>
      <c r="R456" s="66"/>
      <c r="T456" s="66"/>
      <c r="U456" s="5" t="str">
        <f>IFERROR(IF(INDEX(U$1:U455,MATCH(T456,T$1:T455,0),1)=0,"",INDEX(U$1:U455,MATCH(T456,T$1:T455,0),1)),"")</f>
        <v/>
      </c>
      <c r="V456" s="66"/>
      <c r="W456" s="5" t="str">
        <f>IFERROR(IF(INDEX(W$1:W455,MATCH(V456,V$1:V455,0),1)=0,"",INDEX(W$1:W455,MATCH(V456,V$1:V455,0),1)),"")</f>
        <v/>
      </c>
      <c r="X456" s="2" t="str">
        <f>IFERROR(INDEX('padron cfe'!D:D,MATCH(DATOS!C456,'padron cfe'!A:A,0),1),"")</f>
        <v/>
      </c>
      <c r="Y456" s="4"/>
      <c r="Z456" s="4"/>
      <c r="AA456" s="4"/>
      <c r="AB456" s="4"/>
      <c r="AC456" s="6"/>
      <c r="AD456" s="4"/>
      <c r="AE456" s="4" t="str">
        <f t="shared" si="117"/>
        <v/>
      </c>
      <c r="AF456" s="4"/>
      <c r="AG456" s="4"/>
      <c r="AH456" s="4"/>
      <c r="AI456" s="2" t="str">
        <f>IFERROR(IF(INDEX(AI$1:AI455,MATCH(BT456,BT$1:BT455,0),1)=0,"",INDEX(AI$1:AI455,MATCH(BT456,BT$1:BT455,0),1)),"")</f>
        <v/>
      </c>
      <c r="AJ456" s="2" t="str">
        <f>IFERROR(IF(INDEX(AJ$1:AJ455,MATCH(BT456,BT$1:BT455,0),1)=0,"",INDEX(AJ$1:AJ455,MATCH(BT456,BT$1:BT455,0),1)),"")</f>
        <v/>
      </c>
      <c r="AK456" s="2" t="str">
        <f>IFERROR(IF(INDEX(AK$1:AK455,MATCH(BT456,BT$1:BT455,0),1)=0,"",INDEX(AK$1:AK455,MATCH(BT456,BT$1:BT455,0),1)),"")</f>
        <v/>
      </c>
      <c r="AL456" s="31"/>
      <c r="AM456" s="31"/>
      <c r="AN456" s="2"/>
      <c r="AO456" s="4"/>
      <c r="AP456" s="4"/>
      <c r="AQ456" s="4"/>
      <c r="AR456" s="4"/>
      <c r="AS456" s="4"/>
      <c r="AT456" s="4"/>
      <c r="AU456" s="4"/>
      <c r="AV456" s="4"/>
      <c r="AW456" s="4"/>
      <c r="AY456" s="7"/>
      <c r="AZ456" s="47"/>
      <c r="BA456" s="66"/>
      <c r="BB456" s="66"/>
      <c r="BC456" s="66"/>
      <c r="BD456" s="78"/>
      <c r="BE456" s="66"/>
      <c r="BF456" s="66"/>
      <c r="BG456" s="4"/>
      <c r="BH456" s="69"/>
      <c r="BI456" s="4"/>
      <c r="BJ456" s="4"/>
      <c r="BK456" s="9"/>
      <c r="BL456" s="7"/>
      <c r="BM456" s="7"/>
      <c r="BN456" s="7"/>
      <c r="BO456" s="286"/>
      <c r="BP456" s="22"/>
      <c r="BQ456" s="7" t="str">
        <f t="shared" ca="1" si="118"/>
        <v/>
      </c>
      <c r="BR456" s="75" t="str">
        <f t="shared" si="119"/>
        <v/>
      </c>
      <c r="BS456" s="75" t="str">
        <f t="shared" si="120"/>
        <v/>
      </c>
      <c r="BT456" s="5" t="str">
        <f t="shared" si="121"/>
        <v/>
      </c>
      <c r="BU456" s="79" t="str">
        <f t="shared" si="122"/>
        <v/>
      </c>
      <c r="BV456" s="79" t="str">
        <f t="shared" si="123"/>
        <v/>
      </c>
      <c r="BW456" s="79" t="str">
        <f t="shared" si="124"/>
        <v/>
      </c>
      <c r="CC456" s="4" t="str">
        <f>IF(IFERROR(VLOOKUP(C456,C457:C$1993,1,0),"")="","",COUNTIF(C:C,C456))</f>
        <v/>
      </c>
      <c r="CG456" s="5" t="str">
        <f>IF(B456="","",IF(CC456="",1+(MAX(CG$2:CG455)),""))</f>
        <v/>
      </c>
      <c r="CH456" s="5" t="str">
        <f t="shared" si="125"/>
        <v/>
      </c>
      <c r="CI456" s="5" t="str">
        <f t="shared" si="126"/>
        <v/>
      </c>
      <c r="CJ456" s="14" t="str">
        <f t="shared" si="127"/>
        <v/>
      </c>
      <c r="CK456" s="25"/>
      <c r="CL456" s="15"/>
      <c r="CM456" s="5" t="str">
        <f t="shared" si="115"/>
        <v/>
      </c>
      <c r="CP456" s="5" t="str">
        <f t="shared" si="128"/>
        <v/>
      </c>
      <c r="CQ456" s="5" t="str">
        <f>IF(BT456="","",IFERROR(IF(VLOOKUP(BT456,BT$2:BT455,1,0)=0,"",""),BT456))</f>
        <v/>
      </c>
      <c r="CR456" s="22" t="str">
        <f>IF(CQ456="","",(IFERROR(VLOOKUP(MID(CQ456,1,1),$DI$2:DM$28,3,0),0)+IFERROR(VLOOKUP(MID(CQ456,2,1),DI$2:DM$28,4,0),0)+IFERROR(VLOOKUP(MID(CQ456,3,1),DI$2:DM$28,5,0),0)+(ROW(CQ456)/1000000000000)))</f>
        <v/>
      </c>
      <c r="CT456" s="5">
        <v>455</v>
      </c>
      <c r="CU456" s="5" t="str">
        <f>IFERROR(VLOOKUP(CT456,CP$2:CQ1532,2,0),"")</f>
        <v/>
      </c>
      <c r="DO456" s="5" t="e">
        <f>IF(REPORTE!AH$2="si",IF(C456=VALUE(REPORTE!C$22),IF(SUM(DO457:DO$1993),CONCATENATE(INT(B456),", "),INT(B456)),""),IF(C456=VALUE(REPORTE!C$21),IF(SUM(DO457:DO$1993),CONCATENATE(INT(B456),", "),INT(B456)),""))</f>
        <v>#VALUE!</v>
      </c>
    </row>
    <row r="457" spans="1:120" s="5" customFormat="1" ht="15" customHeight="1" x14ac:dyDescent="0.25">
      <c r="A457" s="4" t="str">
        <f t="shared" ca="1" si="116"/>
        <v/>
      </c>
      <c r="B457" s="6"/>
      <c r="C457" s="8"/>
      <c r="D457" s="1" t="str">
        <f>IFERROR(INDEX('padron cfe'!B:B,MATCH(DATOS!C457,'padron cfe'!A:A,0),1),"")</f>
        <v/>
      </c>
      <c r="E457" s="1"/>
      <c r="F457" s="7"/>
      <c r="G457" s="9" t="s">
        <v>157</v>
      </c>
      <c r="H457" s="5" t="str">
        <f>IF(F457="","",IFERROR(CONCATENATE("PEUA",VLOOKUP(ESTADO,REPORTE!AV$2:AW$33,2,0),DIDTRITO_FORM,CADER_FORM,IFERROR(INDEX(CA:CA,MATCH(DAY(F457),BZ:BZ,0),1),DAY(F457)),IFERROR(INDEX(CA:CA,MATCH(MONTH(F457),BZ:BZ,0),1),MONTH(F457)),YEAR(F457),G457),""))</f>
        <v/>
      </c>
      <c r="I457" s="4"/>
      <c r="J457" s="66"/>
      <c r="K457" s="66"/>
      <c r="L457" s="66"/>
      <c r="M457" s="2" t="str">
        <f>IFERROR(INDEX('padron cfe'!C:C,MATCH(DATOS!C457,'padron cfe'!A:A,0),1),"")</f>
        <v/>
      </c>
      <c r="N457" s="66" t="str">
        <f>IFERROR(IF(BT457="","",IF(INDEX(N$1:N456,MATCH(BT457,BT$1:BT456,0),1)=0,"",INDEX(N$1:N456,MATCH(BT457,BT$1:BT456,0),1))),"")</f>
        <v/>
      </c>
      <c r="O457" s="66" t="str">
        <f>IFERROR(IF(BT457="","",IF(INDEX(O$1:O456,MATCH(BT457,BT$1:BT456,0),1)=0,"",INDEX(O$1:O456,MATCH(BT457,BT$1:BT456,0),1))),"")</f>
        <v/>
      </c>
      <c r="P457" s="4"/>
      <c r="Q457" s="2"/>
      <c r="R457" s="66"/>
      <c r="T457" s="66"/>
      <c r="U457" s="5" t="str">
        <f>IFERROR(IF(INDEX(U$1:U456,MATCH(T457,T$1:T456,0),1)=0,"",INDEX(U$1:U456,MATCH(T457,T$1:T456,0),1)),"")</f>
        <v/>
      </c>
      <c r="V457" s="66"/>
      <c r="W457" s="5" t="str">
        <f>IFERROR(IF(INDEX(W$1:W456,MATCH(V457,V$1:V456,0),1)=0,"",INDEX(W$1:W456,MATCH(V457,V$1:V456,0),1)),"")</f>
        <v/>
      </c>
      <c r="X457" s="2" t="str">
        <f>IFERROR(INDEX('padron cfe'!D:D,MATCH(DATOS!C457,'padron cfe'!A:A,0),1),"")</f>
        <v/>
      </c>
      <c r="Y457" s="4"/>
      <c r="Z457" s="4"/>
      <c r="AA457" s="4"/>
      <c r="AB457" s="4"/>
      <c r="AC457" s="6"/>
      <c r="AD457" s="4"/>
      <c r="AE457" s="4" t="str">
        <f t="shared" si="117"/>
        <v/>
      </c>
      <c r="AF457" s="4"/>
      <c r="AG457" s="4"/>
      <c r="AH457" s="4"/>
      <c r="AI457" s="2" t="str">
        <f>IFERROR(IF(INDEX(AI$1:AI456,MATCH(BT457,BT$1:BT456,0),1)=0,"",INDEX(AI$1:AI456,MATCH(BT457,BT$1:BT456,0),1)),"")</f>
        <v/>
      </c>
      <c r="AJ457" s="2" t="str">
        <f>IFERROR(IF(INDEX(AJ$1:AJ456,MATCH(BT457,BT$1:BT456,0),1)=0,"",INDEX(AJ$1:AJ456,MATCH(BT457,BT$1:BT456,0),1)),"")</f>
        <v/>
      </c>
      <c r="AK457" s="2" t="str">
        <f>IFERROR(IF(INDEX(AK$1:AK456,MATCH(BT457,BT$1:BT456,0),1)=0,"",INDEX(AK$1:AK456,MATCH(BT457,BT$1:BT456,0),1)),"")</f>
        <v/>
      </c>
      <c r="AL457" s="31"/>
      <c r="AM457" s="31"/>
      <c r="AN457" s="2"/>
      <c r="AO457" s="4"/>
      <c r="AP457" s="4"/>
      <c r="AQ457" s="4"/>
      <c r="AR457" s="4"/>
      <c r="AS457" s="4"/>
      <c r="AT457" s="4"/>
      <c r="AU457" s="4"/>
      <c r="AV457" s="4"/>
      <c r="AW457" s="4"/>
      <c r="AY457" s="7"/>
      <c r="AZ457" s="47"/>
      <c r="BA457" s="66"/>
      <c r="BB457" s="66"/>
      <c r="BC457" s="66"/>
      <c r="BD457" s="78"/>
      <c r="BE457" s="66"/>
      <c r="BF457" s="66"/>
      <c r="BG457" s="4"/>
      <c r="BH457" s="69"/>
      <c r="BI457" s="4"/>
      <c r="BJ457" s="4"/>
      <c r="BK457" s="9"/>
      <c r="BL457" s="7"/>
      <c r="BM457" s="7"/>
      <c r="BN457" s="7"/>
      <c r="BO457" s="286"/>
      <c r="BP457" s="22"/>
      <c r="BQ457" s="7" t="str">
        <f t="shared" ca="1" si="118"/>
        <v/>
      </c>
      <c r="BR457" s="75" t="str">
        <f t="shared" si="119"/>
        <v/>
      </c>
      <c r="BS457" s="75" t="str">
        <f t="shared" si="120"/>
        <v/>
      </c>
      <c r="BT457" s="5" t="str">
        <f t="shared" si="121"/>
        <v/>
      </c>
      <c r="BU457" s="79" t="str">
        <f t="shared" si="122"/>
        <v/>
      </c>
      <c r="BV457" s="79" t="str">
        <f t="shared" si="123"/>
        <v/>
      </c>
      <c r="BW457" s="79" t="str">
        <f t="shared" si="124"/>
        <v/>
      </c>
      <c r="CC457" s="4" t="str">
        <f>IF(IFERROR(VLOOKUP(C457,C458:C$1993,1,0),"")="","",COUNTIF(C:C,C457))</f>
        <v/>
      </c>
      <c r="CG457" s="5" t="str">
        <f>IF(B457="","",IF(CC457="",1+(MAX(CG$2:CG456)),""))</f>
        <v/>
      </c>
      <c r="CH457" s="5" t="str">
        <f t="shared" si="125"/>
        <v/>
      </c>
      <c r="CI457" s="5" t="str">
        <f t="shared" si="126"/>
        <v/>
      </c>
      <c r="CJ457" s="14" t="str">
        <f t="shared" si="127"/>
        <v/>
      </c>
      <c r="CK457" s="25"/>
      <c r="CL457" s="15"/>
      <c r="CM457" s="5" t="str">
        <f t="shared" si="115"/>
        <v/>
      </c>
      <c r="CP457" s="5" t="str">
        <f t="shared" si="128"/>
        <v/>
      </c>
      <c r="CQ457" s="5" t="str">
        <f>IF(BT457="","",IFERROR(IF(VLOOKUP(BT457,BT$2:BT456,1,0)=0,"",""),BT457))</f>
        <v/>
      </c>
      <c r="CR457" s="22" t="str">
        <f>IF(CQ457="","",(IFERROR(VLOOKUP(MID(CQ457,1,1),$DI$2:DM$28,3,0),0)+IFERROR(VLOOKUP(MID(CQ457,2,1),DI$2:DM$28,4,0),0)+IFERROR(VLOOKUP(MID(CQ457,3,1),DI$2:DM$28,5,0),0)+(ROW(CQ457)/1000000000000)))</f>
        <v/>
      </c>
      <c r="CT457" s="5">
        <v>456</v>
      </c>
      <c r="CU457" s="5" t="str">
        <f>IFERROR(VLOOKUP(CT457,CP$2:CQ1533,2,0),"")</f>
        <v/>
      </c>
      <c r="DO457" s="5" t="e">
        <f>IF(REPORTE!AH$2="si",IF(C457=VALUE(REPORTE!C$22),IF(SUM(DO458:DO$1993),CONCATENATE(INT(B457),", "),INT(B457)),""),IF(C457=VALUE(REPORTE!C$21),IF(SUM(DO458:DO$1993),CONCATENATE(INT(B457),", "),INT(B457)),""))</f>
        <v>#VALUE!</v>
      </c>
    </row>
    <row r="458" spans="1:120" s="5" customFormat="1" ht="15" customHeight="1" x14ac:dyDescent="0.25">
      <c r="A458" s="4" t="str">
        <f t="shared" ca="1" si="116"/>
        <v/>
      </c>
      <c r="B458" s="6"/>
      <c r="C458" s="8"/>
      <c r="D458" s="1" t="str">
        <f>IFERROR(INDEX('padron cfe'!B:B,MATCH(DATOS!C458,'padron cfe'!A:A,0),1),"")</f>
        <v/>
      </c>
      <c r="E458" s="1"/>
      <c r="F458" s="7"/>
      <c r="G458" s="9" t="s">
        <v>157</v>
      </c>
      <c r="H458" s="5" t="str">
        <f>IF(F458="","",IFERROR(CONCATENATE("PEUA",VLOOKUP(ESTADO,REPORTE!AV$2:AW$33,2,0),DIDTRITO_FORM,CADER_FORM,IFERROR(INDEX(CA:CA,MATCH(DAY(F458),BZ:BZ,0),1),DAY(F458)),IFERROR(INDEX(CA:CA,MATCH(MONTH(F458),BZ:BZ,0),1),MONTH(F458)),YEAR(F458),G458),""))</f>
        <v/>
      </c>
      <c r="I458" s="4"/>
      <c r="J458" s="66"/>
      <c r="K458" s="66"/>
      <c r="L458" s="66"/>
      <c r="M458" s="2" t="str">
        <f>IFERROR(INDEX('padron cfe'!C:C,MATCH(DATOS!C458,'padron cfe'!A:A,0),1),"")</f>
        <v/>
      </c>
      <c r="N458" s="66" t="str">
        <f>IFERROR(IF(BT458="","",IF(INDEX(N$1:N457,MATCH(BT458,BT$1:BT457,0),1)=0,"",INDEX(N$1:N457,MATCH(BT458,BT$1:BT457,0),1))),"")</f>
        <v/>
      </c>
      <c r="O458" s="66" t="str">
        <f>IFERROR(IF(BT458="","",IF(INDEX(O$1:O457,MATCH(BT458,BT$1:BT457,0),1)=0,"",INDEX(O$1:O457,MATCH(BT458,BT$1:BT457,0),1))),"")</f>
        <v/>
      </c>
      <c r="P458" s="4"/>
      <c r="Q458" s="2"/>
      <c r="R458" s="66"/>
      <c r="T458" s="66"/>
      <c r="U458" s="5" t="str">
        <f>IFERROR(IF(INDEX(U$1:U457,MATCH(T458,T$1:T457,0),1)=0,"",INDEX(U$1:U457,MATCH(T458,T$1:T457,0),1)),"")</f>
        <v/>
      </c>
      <c r="V458" s="66"/>
      <c r="W458" s="5" t="str">
        <f>IFERROR(IF(INDEX(W$1:W457,MATCH(V458,V$1:V457,0),1)=0,"",INDEX(W$1:W457,MATCH(V458,V$1:V457,0),1)),"")</f>
        <v/>
      </c>
      <c r="X458" s="2" t="str">
        <f>IFERROR(INDEX('padron cfe'!D:D,MATCH(DATOS!C458,'padron cfe'!A:A,0),1),"")</f>
        <v/>
      </c>
      <c r="Y458" s="4"/>
      <c r="Z458" s="4"/>
      <c r="AA458" s="4"/>
      <c r="AB458" s="4"/>
      <c r="AC458" s="6"/>
      <c r="AD458" s="4"/>
      <c r="AE458" s="4" t="str">
        <f t="shared" si="117"/>
        <v/>
      </c>
      <c r="AF458" s="4"/>
      <c r="AG458" s="4"/>
      <c r="AH458" s="4"/>
      <c r="AI458" s="2" t="str">
        <f>IFERROR(IF(INDEX(AI$1:AI457,MATCH(BT458,BT$1:BT457,0),1)=0,"",INDEX(AI$1:AI457,MATCH(BT458,BT$1:BT457,0),1)),"")</f>
        <v/>
      </c>
      <c r="AJ458" s="2" t="str">
        <f>IFERROR(IF(INDEX(AJ$1:AJ457,MATCH(BT458,BT$1:BT457,0),1)=0,"",INDEX(AJ$1:AJ457,MATCH(BT458,BT$1:BT457,0),1)),"")</f>
        <v/>
      </c>
      <c r="AK458" s="2" t="str">
        <f>IFERROR(IF(INDEX(AK$1:AK457,MATCH(BT458,BT$1:BT457,0),1)=0,"",INDEX(AK$1:AK457,MATCH(BT458,BT$1:BT457,0),1)),"")</f>
        <v/>
      </c>
      <c r="AL458" s="31"/>
      <c r="AM458" s="31"/>
      <c r="AN458" s="2"/>
      <c r="AO458" s="4"/>
      <c r="AP458" s="4"/>
      <c r="AQ458" s="4"/>
      <c r="AR458" s="4"/>
      <c r="AS458" s="4"/>
      <c r="AT458" s="4"/>
      <c r="AU458" s="4"/>
      <c r="AV458" s="4"/>
      <c r="AW458" s="4"/>
      <c r="AY458" s="7"/>
      <c r="AZ458" s="47"/>
      <c r="BA458" s="66"/>
      <c r="BB458" s="66"/>
      <c r="BC458" s="66"/>
      <c r="BD458" s="78"/>
      <c r="BE458" s="66"/>
      <c r="BF458" s="66"/>
      <c r="BG458" s="4"/>
      <c r="BH458" s="69"/>
      <c r="BI458" s="4"/>
      <c r="BJ458" s="4"/>
      <c r="BK458" s="9"/>
      <c r="BL458" s="7"/>
      <c r="BM458" s="7"/>
      <c r="BN458" s="7"/>
      <c r="BO458" s="286"/>
      <c r="BP458" s="22"/>
      <c r="BQ458" s="7" t="str">
        <f t="shared" ca="1" si="118"/>
        <v/>
      </c>
      <c r="BR458" s="75" t="str">
        <f t="shared" si="119"/>
        <v/>
      </c>
      <c r="BS458" s="75" t="str">
        <f t="shared" si="120"/>
        <v/>
      </c>
      <c r="BT458" s="5" t="str">
        <f t="shared" si="121"/>
        <v/>
      </c>
      <c r="BU458" s="79" t="str">
        <f t="shared" si="122"/>
        <v/>
      </c>
      <c r="BV458" s="79" t="str">
        <f t="shared" si="123"/>
        <v/>
      </c>
      <c r="BW458" s="79" t="str">
        <f t="shared" si="124"/>
        <v/>
      </c>
      <c r="CC458" s="4" t="str">
        <f>IF(IFERROR(VLOOKUP(C458,C459:C$1993,1,0),"")="","",COUNTIF(C:C,C458))</f>
        <v/>
      </c>
      <c r="CG458" s="5" t="str">
        <f>IF(B458="","",IF(CC458="",1+(MAX(CG$2:CG457)),""))</f>
        <v/>
      </c>
      <c r="CH458" s="5" t="str">
        <f t="shared" si="125"/>
        <v/>
      </c>
      <c r="CI458" s="5" t="str">
        <f t="shared" si="126"/>
        <v/>
      </c>
      <c r="CJ458" s="14" t="str">
        <f t="shared" si="127"/>
        <v/>
      </c>
      <c r="CK458" s="25"/>
      <c r="CL458" s="15"/>
      <c r="CM458" s="5" t="str">
        <f t="shared" si="115"/>
        <v/>
      </c>
      <c r="CP458" s="5" t="str">
        <f t="shared" si="128"/>
        <v/>
      </c>
      <c r="CQ458" s="5" t="str">
        <f>IF(BT458="","",IFERROR(IF(VLOOKUP(BT458,BT$2:BT457,1,0)=0,"",""),BT458))</f>
        <v/>
      </c>
      <c r="CR458" s="22" t="str">
        <f>IF(CQ458="","",(IFERROR(VLOOKUP(MID(CQ458,1,1),$DI$2:DM$28,3,0),0)+IFERROR(VLOOKUP(MID(CQ458,2,1),DI$2:DM$28,4,0),0)+IFERROR(VLOOKUP(MID(CQ458,3,1),DI$2:DM$28,5,0),0)+(ROW(CQ458)/1000000000000)))</f>
        <v/>
      </c>
      <c r="CT458" s="5">
        <v>457</v>
      </c>
      <c r="CU458" s="5" t="str">
        <f>IFERROR(VLOOKUP(CT458,CP$2:CQ1534,2,0),"")</f>
        <v/>
      </c>
      <c r="DO458" s="5" t="e">
        <f>IF(REPORTE!AH$2="si",IF(C458=VALUE(REPORTE!C$22),IF(SUM(DO459:DO$1993),CONCATENATE(INT(B458),", "),INT(B458)),""),IF(C458=VALUE(REPORTE!C$21),IF(SUM(DO459:DO$1993),CONCATENATE(INT(B458),", "),INT(B458)),""))</f>
        <v>#VALUE!</v>
      </c>
    </row>
    <row r="459" spans="1:120" s="5" customFormat="1" ht="15" customHeight="1" x14ac:dyDescent="0.25">
      <c r="A459" s="4" t="str">
        <f t="shared" ca="1" si="116"/>
        <v/>
      </c>
      <c r="B459" s="6"/>
      <c r="C459" s="8"/>
      <c r="D459" s="1" t="str">
        <f>IFERROR(INDEX('padron cfe'!B:B,MATCH(DATOS!C459,'padron cfe'!A:A,0),1),"")</f>
        <v/>
      </c>
      <c r="E459" s="1"/>
      <c r="F459" s="7"/>
      <c r="G459" s="9" t="s">
        <v>157</v>
      </c>
      <c r="H459" s="5" t="str">
        <f>IF(F459="","",IFERROR(CONCATENATE("PEUA",VLOOKUP(ESTADO,REPORTE!AV$2:AW$33,2,0),DIDTRITO_FORM,CADER_FORM,IFERROR(INDEX(CA:CA,MATCH(DAY(F459),BZ:BZ,0),1),DAY(F459)),IFERROR(INDEX(CA:CA,MATCH(MONTH(F459),BZ:BZ,0),1),MONTH(F459)),YEAR(F459),G459),""))</f>
        <v/>
      </c>
      <c r="I459" s="4"/>
      <c r="J459" s="66"/>
      <c r="K459" s="66"/>
      <c r="L459" s="66"/>
      <c r="M459" s="2" t="str">
        <f>IFERROR(INDEX('padron cfe'!C:C,MATCH(DATOS!C459,'padron cfe'!A:A,0),1),"")</f>
        <v/>
      </c>
      <c r="N459" s="66" t="str">
        <f>IFERROR(IF(BT459="","",IF(INDEX(N$1:N458,MATCH(BT459,BT$1:BT458,0),1)=0,"",INDEX(N$1:N458,MATCH(BT459,BT$1:BT458,0),1))),"")</f>
        <v/>
      </c>
      <c r="O459" s="66" t="str">
        <f>IFERROR(IF(BT459="","",IF(INDEX(O$1:O458,MATCH(BT459,BT$1:BT458,0),1)=0,"",INDEX(O$1:O458,MATCH(BT459,BT$1:BT458,0),1))),"")</f>
        <v/>
      </c>
      <c r="P459" s="4"/>
      <c r="Q459" s="2"/>
      <c r="R459" s="66"/>
      <c r="T459" s="66"/>
      <c r="U459" s="5" t="str">
        <f>IFERROR(IF(INDEX(U$1:U458,MATCH(T459,T$1:T458,0),1)=0,"",INDEX(U$1:U458,MATCH(T459,T$1:T458,0),1)),"")</f>
        <v/>
      </c>
      <c r="V459" s="66"/>
      <c r="W459" s="5" t="str">
        <f>IFERROR(IF(INDEX(W$1:W458,MATCH(V459,V$1:V458,0),1)=0,"",INDEX(W$1:W458,MATCH(V459,V$1:V458,0),1)),"")</f>
        <v/>
      </c>
      <c r="X459" s="2" t="str">
        <f>IFERROR(INDEX('padron cfe'!D:D,MATCH(DATOS!C459,'padron cfe'!A:A,0),1),"")</f>
        <v/>
      </c>
      <c r="Y459" s="4"/>
      <c r="Z459" s="4"/>
      <c r="AA459" s="4"/>
      <c r="AB459" s="4"/>
      <c r="AC459" s="6"/>
      <c r="AD459" s="4"/>
      <c r="AE459" s="4" t="str">
        <f t="shared" si="117"/>
        <v/>
      </c>
      <c r="AF459" s="4"/>
      <c r="AG459" s="4"/>
      <c r="AH459" s="4"/>
      <c r="AI459" s="2" t="str">
        <f>IFERROR(IF(INDEX(AI$1:AI458,MATCH(BT459,BT$1:BT458,0),1)=0,"",INDEX(AI$1:AI458,MATCH(BT459,BT$1:BT458,0),1)),"")</f>
        <v/>
      </c>
      <c r="AJ459" s="2" t="str">
        <f>IFERROR(IF(INDEX(AJ$1:AJ458,MATCH(BT459,BT$1:BT458,0),1)=0,"",INDEX(AJ$1:AJ458,MATCH(BT459,BT$1:BT458,0),1)),"")</f>
        <v/>
      </c>
      <c r="AK459" s="2" t="str">
        <f>IFERROR(IF(INDEX(AK$1:AK458,MATCH(BT459,BT$1:BT458,0),1)=0,"",INDEX(AK$1:AK458,MATCH(BT459,BT$1:BT458,0),1)),"")</f>
        <v/>
      </c>
      <c r="AL459" s="31"/>
      <c r="AM459" s="31"/>
      <c r="AN459" s="2"/>
      <c r="AO459" s="4"/>
      <c r="AP459" s="4"/>
      <c r="AQ459" s="4"/>
      <c r="AR459" s="4"/>
      <c r="AS459" s="4"/>
      <c r="AT459" s="4"/>
      <c r="AU459" s="4"/>
      <c r="AV459" s="4"/>
      <c r="AW459" s="4"/>
      <c r="AY459" s="7"/>
      <c r="AZ459" s="47"/>
      <c r="BA459" s="66"/>
      <c r="BB459" s="66"/>
      <c r="BC459" s="66"/>
      <c r="BD459" s="78"/>
      <c r="BE459" s="66"/>
      <c r="BF459" s="66"/>
      <c r="BG459" s="4"/>
      <c r="BH459" s="69"/>
      <c r="BI459" s="4"/>
      <c r="BJ459" s="4"/>
      <c r="BK459" s="9"/>
      <c r="BL459" s="7"/>
      <c r="BM459" s="7"/>
      <c r="BN459" s="7"/>
      <c r="BO459" s="286"/>
      <c r="BP459" s="22"/>
      <c r="BQ459" s="7" t="str">
        <f t="shared" ca="1" si="118"/>
        <v/>
      </c>
      <c r="BR459" s="75" t="str">
        <f t="shared" si="119"/>
        <v/>
      </c>
      <c r="BS459" s="75" t="str">
        <f t="shared" si="120"/>
        <v/>
      </c>
      <c r="BT459" s="5" t="str">
        <f t="shared" si="121"/>
        <v/>
      </c>
      <c r="BU459" s="79" t="str">
        <f t="shared" si="122"/>
        <v/>
      </c>
      <c r="BV459" s="79" t="str">
        <f t="shared" si="123"/>
        <v/>
      </c>
      <c r="BW459" s="79" t="str">
        <f t="shared" si="124"/>
        <v/>
      </c>
      <c r="CC459" s="4" t="str">
        <f>IF(IFERROR(VLOOKUP(C459,C460:C$1993,1,0),"")="","",COUNTIF(C:C,C459))</f>
        <v/>
      </c>
      <c r="CG459" s="5" t="str">
        <f>IF(B459="","",IF(CC459="",1+(MAX(CG$2:CG458)),""))</f>
        <v/>
      </c>
      <c r="CH459" s="5" t="str">
        <f t="shared" si="125"/>
        <v/>
      </c>
      <c r="CI459" s="5" t="str">
        <f t="shared" si="126"/>
        <v/>
      </c>
      <c r="CJ459" s="14" t="str">
        <f t="shared" si="127"/>
        <v/>
      </c>
      <c r="CK459" s="25"/>
      <c r="CL459" s="15"/>
      <c r="CM459" s="5" t="str">
        <f t="shared" si="115"/>
        <v/>
      </c>
      <c r="CP459" s="5" t="str">
        <f t="shared" si="128"/>
        <v/>
      </c>
      <c r="CQ459" s="5" t="str">
        <f>IF(BT459="","",IFERROR(IF(VLOOKUP(BT459,BT$2:BT458,1,0)=0,"",""),BT459))</f>
        <v/>
      </c>
      <c r="CR459" s="22" t="str">
        <f>IF(CQ459="","",(IFERROR(VLOOKUP(MID(CQ459,1,1),$DI$2:DM$28,3,0),0)+IFERROR(VLOOKUP(MID(CQ459,2,1),DI$2:DM$28,4,0),0)+IFERROR(VLOOKUP(MID(CQ459,3,1),DI$2:DM$28,5,0),0)+(ROW(CQ459)/1000000000000)))</f>
        <v/>
      </c>
      <c r="CT459" s="5">
        <v>458</v>
      </c>
      <c r="CU459" s="5" t="str">
        <f>IFERROR(VLOOKUP(CT459,CP$2:CQ1535,2,0),"")</f>
        <v/>
      </c>
      <c r="DO459" s="5" t="e">
        <f>IF(REPORTE!AH$2="si",IF(C459=VALUE(REPORTE!C$22),IF(SUM(DO460:DO$1993),CONCATENATE(INT(B459),", "),INT(B459)),""),IF(C459=VALUE(REPORTE!C$21),IF(SUM(DO460:DO$1993),CONCATENATE(INT(B459),", "),INT(B459)),""))</f>
        <v>#VALUE!</v>
      </c>
    </row>
    <row r="460" spans="1:120" s="5" customFormat="1" ht="15" customHeight="1" x14ac:dyDescent="0.25">
      <c r="A460" s="4" t="str">
        <f t="shared" ca="1" si="116"/>
        <v/>
      </c>
      <c r="B460" s="6"/>
      <c r="C460" s="8"/>
      <c r="D460" s="1" t="str">
        <f>IFERROR(INDEX('padron cfe'!B:B,MATCH(DATOS!C460,'padron cfe'!A:A,0),1),"")</f>
        <v/>
      </c>
      <c r="E460" s="1"/>
      <c r="F460" s="7"/>
      <c r="G460" s="9" t="s">
        <v>157</v>
      </c>
      <c r="H460" s="5" t="str">
        <f>IF(F460="","",IFERROR(CONCATENATE("PEUA",VLOOKUP(ESTADO,REPORTE!AV$2:AW$33,2,0),DIDTRITO_FORM,CADER_FORM,IFERROR(INDEX(CA:CA,MATCH(DAY(F460),BZ:BZ,0),1),DAY(F460)),IFERROR(INDEX(CA:CA,MATCH(MONTH(F460),BZ:BZ,0),1),MONTH(F460)),YEAR(F460),G460),""))</f>
        <v/>
      </c>
      <c r="I460" s="4"/>
      <c r="J460" s="66"/>
      <c r="K460" s="66"/>
      <c r="L460" s="66"/>
      <c r="M460" s="2" t="str">
        <f>IFERROR(INDEX('padron cfe'!C:C,MATCH(DATOS!C460,'padron cfe'!A:A,0),1),"")</f>
        <v/>
      </c>
      <c r="N460" s="66" t="str">
        <f>IFERROR(IF(BT460="","",IF(INDEX(N$1:N459,MATCH(BT460,BT$1:BT459,0),1)=0,"",INDEX(N$1:N459,MATCH(BT460,BT$1:BT459,0),1))),"")</f>
        <v/>
      </c>
      <c r="O460" s="66" t="str">
        <f>IFERROR(IF(BT460="","",IF(INDEX(O$1:O459,MATCH(BT460,BT$1:BT459,0),1)=0,"",INDEX(O$1:O459,MATCH(BT460,BT$1:BT459,0),1))),"")</f>
        <v/>
      </c>
      <c r="P460" s="4"/>
      <c r="Q460" s="2"/>
      <c r="R460" s="66"/>
      <c r="T460" s="66"/>
      <c r="U460" s="5" t="str">
        <f>IFERROR(IF(INDEX(U$1:U459,MATCH(T460,T$1:T459,0),1)=0,"",INDEX(U$1:U459,MATCH(T460,T$1:T459,0),1)),"")</f>
        <v/>
      </c>
      <c r="V460" s="66"/>
      <c r="W460" s="5" t="str">
        <f>IFERROR(IF(INDEX(W$1:W459,MATCH(V460,V$1:V459,0),1)=0,"",INDEX(W$1:W459,MATCH(V460,V$1:V459,0),1)),"")</f>
        <v/>
      </c>
      <c r="X460" s="2" t="str">
        <f>IFERROR(INDEX('padron cfe'!D:D,MATCH(DATOS!C460,'padron cfe'!A:A,0),1),"")</f>
        <v/>
      </c>
      <c r="Y460" s="4"/>
      <c r="Z460" s="4"/>
      <c r="AA460" s="4"/>
      <c r="AB460" s="4"/>
      <c r="AC460" s="6"/>
      <c r="AD460" s="4"/>
      <c r="AE460" s="4" t="str">
        <f t="shared" si="117"/>
        <v/>
      </c>
      <c r="AF460" s="4"/>
      <c r="AG460" s="4"/>
      <c r="AH460" s="4"/>
      <c r="AI460" s="2" t="str">
        <f>IFERROR(IF(INDEX(AI$1:AI459,MATCH(BT460,BT$1:BT459,0),1)=0,"",INDEX(AI$1:AI459,MATCH(BT460,BT$1:BT459,0),1)),"")</f>
        <v/>
      </c>
      <c r="AJ460" s="2" t="str">
        <f>IFERROR(IF(INDEX(AJ$1:AJ459,MATCH(BT460,BT$1:BT459,0),1)=0,"",INDEX(AJ$1:AJ459,MATCH(BT460,BT$1:BT459,0),1)),"")</f>
        <v/>
      </c>
      <c r="AK460" s="2" t="str">
        <f>IFERROR(IF(INDEX(AK$1:AK459,MATCH(BT460,BT$1:BT459,0),1)=0,"",INDEX(AK$1:AK459,MATCH(BT460,BT$1:BT459,0),1)),"")</f>
        <v/>
      </c>
      <c r="AL460" s="31"/>
      <c r="AM460" s="31"/>
      <c r="AN460" s="2"/>
      <c r="AO460" s="4"/>
      <c r="AP460" s="4"/>
      <c r="AQ460" s="4"/>
      <c r="AR460" s="4"/>
      <c r="AS460" s="4"/>
      <c r="AT460" s="4"/>
      <c r="AU460" s="4"/>
      <c r="AV460" s="4"/>
      <c r="AW460" s="4"/>
      <c r="AY460" s="7"/>
      <c r="AZ460" s="47"/>
      <c r="BA460" s="66"/>
      <c r="BB460" s="66"/>
      <c r="BC460" s="66"/>
      <c r="BD460" s="78"/>
      <c r="BE460" s="66"/>
      <c r="BF460" s="66"/>
      <c r="BG460" s="4"/>
      <c r="BH460" s="69"/>
      <c r="BI460" s="4"/>
      <c r="BJ460" s="4"/>
      <c r="BK460" s="9"/>
      <c r="BL460" s="7"/>
      <c r="BM460" s="7"/>
      <c r="BN460" s="7"/>
      <c r="BO460" s="286"/>
      <c r="BP460" s="22"/>
      <c r="BQ460" s="7" t="str">
        <f t="shared" ca="1" si="118"/>
        <v/>
      </c>
      <c r="BR460" s="75" t="str">
        <f t="shared" si="119"/>
        <v/>
      </c>
      <c r="BS460" s="75" t="str">
        <f t="shared" si="120"/>
        <v/>
      </c>
      <c r="BT460" s="5" t="str">
        <f t="shared" si="121"/>
        <v/>
      </c>
      <c r="BU460" s="79" t="str">
        <f t="shared" si="122"/>
        <v/>
      </c>
      <c r="BV460" s="79" t="str">
        <f t="shared" si="123"/>
        <v/>
      </c>
      <c r="BW460" s="79" t="str">
        <f t="shared" si="124"/>
        <v/>
      </c>
      <c r="CC460" s="4" t="str">
        <f>IF(IFERROR(VLOOKUP(C460,C461:C$1993,1,0),"")="","",COUNTIF(C:C,C460))</f>
        <v/>
      </c>
      <c r="CG460" s="5" t="str">
        <f>IF(B460="","",IF(CC460="",1+(MAX(CG$2:CG459)),""))</f>
        <v/>
      </c>
      <c r="CH460" s="5" t="str">
        <f t="shared" si="125"/>
        <v/>
      </c>
      <c r="CI460" s="5" t="str">
        <f t="shared" si="126"/>
        <v/>
      </c>
      <c r="CJ460" s="14" t="str">
        <f t="shared" si="127"/>
        <v/>
      </c>
      <c r="CK460" s="25"/>
      <c r="CL460" s="15"/>
      <c r="CM460" s="5" t="str">
        <f t="shared" si="115"/>
        <v/>
      </c>
      <c r="CP460" s="5" t="str">
        <f t="shared" si="128"/>
        <v/>
      </c>
      <c r="CQ460" s="5" t="str">
        <f>IF(BT460="","",IFERROR(IF(VLOOKUP(BT460,BT$2:BT459,1,0)=0,"",""),BT460))</f>
        <v/>
      </c>
      <c r="CR460" s="22" t="str">
        <f>IF(CQ460="","",(IFERROR(VLOOKUP(MID(CQ460,1,1),$DI$2:DM$28,3,0),0)+IFERROR(VLOOKUP(MID(CQ460,2,1),DI$2:DM$28,4,0),0)+IFERROR(VLOOKUP(MID(CQ460,3,1),DI$2:DM$28,5,0),0)+(ROW(CQ460)/1000000000000)))</f>
        <v/>
      </c>
      <c r="CT460" s="5">
        <v>459</v>
      </c>
      <c r="CU460" s="5" t="str">
        <f>IFERROR(VLOOKUP(CT460,CP$2:CQ1536,2,0),"")</f>
        <v/>
      </c>
      <c r="DO460" s="5" t="e">
        <f>IF(REPORTE!AH$2="si",IF(C460=VALUE(REPORTE!C$22),IF(SUM(DO461:DO$1993),CONCATENATE(INT(B460),", "),INT(B460)),""),IF(C460=VALUE(REPORTE!C$21),IF(SUM(DO461:DO$1993),CONCATENATE(INT(B460),", "),INT(B460)),""))</f>
        <v>#VALUE!</v>
      </c>
    </row>
    <row r="461" spans="1:120" s="5" customFormat="1" ht="15" customHeight="1" x14ac:dyDescent="0.25">
      <c r="A461" s="4" t="str">
        <f t="shared" ca="1" si="116"/>
        <v/>
      </c>
      <c r="B461" s="6"/>
      <c r="C461" s="8"/>
      <c r="D461" s="1" t="str">
        <f>IFERROR(INDEX('padron cfe'!B:B,MATCH(DATOS!C461,'padron cfe'!A:A,0),1),"")</f>
        <v/>
      </c>
      <c r="E461" s="1"/>
      <c r="F461" s="7"/>
      <c r="G461" s="9" t="s">
        <v>157</v>
      </c>
      <c r="H461" s="5" t="str">
        <f>IF(F461="","",IFERROR(CONCATENATE("PEUA",VLOOKUP(ESTADO,REPORTE!AV$2:AW$33,2,0),DIDTRITO_FORM,CADER_FORM,IFERROR(INDEX(CA:CA,MATCH(DAY(F461),BZ:BZ,0),1),DAY(F461)),IFERROR(INDEX(CA:CA,MATCH(MONTH(F461),BZ:BZ,0),1),MONTH(F461)),YEAR(F461),G461),""))</f>
        <v/>
      </c>
      <c r="I461" s="4"/>
      <c r="J461" s="66"/>
      <c r="K461" s="66"/>
      <c r="L461" s="66"/>
      <c r="M461" s="2" t="str">
        <f>IFERROR(INDEX('padron cfe'!C:C,MATCH(DATOS!C461,'padron cfe'!A:A,0),1),"")</f>
        <v/>
      </c>
      <c r="N461" s="66" t="str">
        <f>IFERROR(IF(BT461="","",IF(INDEX(N$1:N460,MATCH(BT461,BT$1:BT460,0),1)=0,"",INDEX(N$1:N460,MATCH(BT461,BT$1:BT460,0),1))),"")</f>
        <v/>
      </c>
      <c r="O461" s="66" t="str">
        <f>IFERROR(IF(BT461="","",IF(INDEX(O$1:O460,MATCH(BT461,BT$1:BT460,0),1)=0,"",INDEX(O$1:O460,MATCH(BT461,BT$1:BT460,0),1))),"")</f>
        <v/>
      </c>
      <c r="P461" s="4"/>
      <c r="Q461" s="2"/>
      <c r="R461" s="66"/>
      <c r="T461" s="66"/>
      <c r="U461" s="5" t="str">
        <f>IFERROR(IF(INDEX(U$1:U460,MATCH(T461,T$1:T460,0),1)=0,"",INDEX(U$1:U460,MATCH(T461,T$1:T460,0),1)),"")</f>
        <v/>
      </c>
      <c r="V461" s="66"/>
      <c r="W461" s="5" t="str">
        <f>IFERROR(IF(INDEX(W$1:W460,MATCH(V461,V$1:V460,0),1)=0,"",INDEX(W$1:W460,MATCH(V461,V$1:V460,0),1)),"")</f>
        <v/>
      </c>
      <c r="X461" s="2" t="str">
        <f>IFERROR(INDEX('padron cfe'!D:D,MATCH(DATOS!C461,'padron cfe'!A:A,0),1),"")</f>
        <v/>
      </c>
      <c r="Y461" s="4"/>
      <c r="Z461" s="4"/>
      <c r="AA461" s="4"/>
      <c r="AB461" s="4"/>
      <c r="AC461" s="6"/>
      <c r="AD461" s="4"/>
      <c r="AE461" s="4" t="str">
        <f t="shared" si="117"/>
        <v/>
      </c>
      <c r="AF461" s="4"/>
      <c r="AG461" s="4"/>
      <c r="AH461" s="4"/>
      <c r="AI461" s="2" t="str">
        <f>IFERROR(IF(INDEX(AI$1:AI460,MATCH(BT461,BT$1:BT460,0),1)=0,"",INDEX(AI$1:AI460,MATCH(BT461,BT$1:BT460,0),1)),"")</f>
        <v/>
      </c>
      <c r="AJ461" s="2" t="str">
        <f>IFERROR(IF(INDEX(AJ$1:AJ460,MATCH(BT461,BT$1:BT460,0),1)=0,"",INDEX(AJ$1:AJ460,MATCH(BT461,BT$1:BT460,0),1)),"")</f>
        <v/>
      </c>
      <c r="AK461" s="2" t="str">
        <f>IFERROR(IF(INDEX(AK$1:AK460,MATCH(BT461,BT$1:BT460,0),1)=0,"",INDEX(AK$1:AK460,MATCH(BT461,BT$1:BT460,0),1)),"")</f>
        <v/>
      </c>
      <c r="AL461" s="31"/>
      <c r="AM461" s="31"/>
      <c r="AN461" s="2"/>
      <c r="AO461" s="4"/>
      <c r="AP461" s="4"/>
      <c r="AQ461" s="4"/>
      <c r="AR461" s="4"/>
      <c r="AS461" s="4"/>
      <c r="AT461" s="4"/>
      <c r="AU461" s="4"/>
      <c r="AV461" s="4"/>
      <c r="AW461" s="4"/>
      <c r="AY461" s="7"/>
      <c r="AZ461" s="47"/>
      <c r="BA461" s="66"/>
      <c r="BB461" s="66"/>
      <c r="BC461" s="66"/>
      <c r="BD461" s="78"/>
      <c r="BE461" s="66"/>
      <c r="BF461" s="66"/>
      <c r="BG461" s="4"/>
      <c r="BH461" s="69"/>
      <c r="BI461" s="4"/>
      <c r="BJ461" s="4"/>
      <c r="BK461" s="9"/>
      <c r="BL461" s="7"/>
      <c r="BM461" s="7"/>
      <c r="BN461" s="7"/>
      <c r="BO461" s="286"/>
      <c r="BP461" s="22"/>
      <c r="BQ461" s="7" t="str">
        <f t="shared" ca="1" si="118"/>
        <v/>
      </c>
      <c r="BR461" s="75" t="str">
        <f t="shared" si="119"/>
        <v/>
      </c>
      <c r="BS461" s="75" t="str">
        <f t="shared" si="120"/>
        <v/>
      </c>
      <c r="BT461" s="5" t="str">
        <f t="shared" si="121"/>
        <v/>
      </c>
      <c r="BU461" s="79" t="str">
        <f t="shared" si="122"/>
        <v/>
      </c>
      <c r="BV461" s="79" t="str">
        <f t="shared" si="123"/>
        <v/>
      </c>
      <c r="BW461" s="79" t="str">
        <f t="shared" si="124"/>
        <v/>
      </c>
      <c r="CC461" s="4" t="str">
        <f>IF(IFERROR(VLOOKUP(C461,C462:C$1993,1,0),"")="","",COUNTIF(C:C,C461))</f>
        <v/>
      </c>
      <c r="CG461" s="5" t="str">
        <f>IF(B461="","",IF(CC461="",1+(MAX(CG$2:CG460)),""))</f>
        <v/>
      </c>
      <c r="CH461" s="5" t="str">
        <f t="shared" si="125"/>
        <v/>
      </c>
      <c r="CI461" s="5" t="str">
        <f t="shared" si="126"/>
        <v/>
      </c>
      <c r="CJ461" s="14" t="str">
        <f t="shared" si="127"/>
        <v/>
      </c>
      <c r="CK461" s="25"/>
      <c r="CL461" s="15"/>
      <c r="CM461" s="5" t="str">
        <f t="shared" si="115"/>
        <v/>
      </c>
      <c r="CP461" s="5" t="str">
        <f t="shared" si="128"/>
        <v/>
      </c>
      <c r="CQ461" s="5" t="str">
        <f>IF(BT461="","",IFERROR(IF(VLOOKUP(BT461,BT$2:BT460,1,0)=0,"",""),BT461))</f>
        <v/>
      </c>
      <c r="CR461" s="22" t="str">
        <f>IF(CQ461="","",(IFERROR(VLOOKUP(MID(CQ461,1,1),$DI$2:DM$28,3,0),0)+IFERROR(VLOOKUP(MID(CQ461,2,1),DI$2:DM$28,4,0),0)+IFERROR(VLOOKUP(MID(CQ461,3,1),DI$2:DM$28,5,0),0)+(ROW(CQ461)/1000000000000)))</f>
        <v/>
      </c>
      <c r="CT461" s="5">
        <v>460</v>
      </c>
      <c r="CU461" s="5" t="str">
        <f>IFERROR(VLOOKUP(CT461,CP$2:CQ1537,2,0),"")</f>
        <v/>
      </c>
      <c r="DO461" s="5" t="e">
        <f>IF(REPORTE!AH$2="si",IF(C461=VALUE(REPORTE!C$22),IF(SUM(DO462:DO$1993),CONCATENATE(INT(B461),", "),INT(B461)),""),IF(C461=VALUE(REPORTE!C$21),IF(SUM(DO462:DO$1993),CONCATENATE(INT(B461),", "),INT(B461)),""))</f>
        <v>#VALUE!</v>
      </c>
    </row>
    <row r="462" spans="1:120" s="5" customFormat="1" ht="15" customHeight="1" x14ac:dyDescent="0.25">
      <c r="A462" s="4" t="str">
        <f t="shared" ca="1" si="116"/>
        <v/>
      </c>
      <c r="B462" s="6"/>
      <c r="C462" s="8"/>
      <c r="D462" s="1" t="str">
        <f>IFERROR(INDEX('padron cfe'!B:B,MATCH(DATOS!C462,'padron cfe'!A:A,0),1),"")</f>
        <v/>
      </c>
      <c r="E462" s="1"/>
      <c r="F462" s="7"/>
      <c r="G462" s="9" t="s">
        <v>157</v>
      </c>
      <c r="H462" s="5" t="str">
        <f>IF(F462="","",IFERROR(CONCATENATE("PEUA",VLOOKUP(ESTADO,REPORTE!AV$2:AW$33,2,0),DIDTRITO_FORM,CADER_FORM,IFERROR(INDEX(CA:CA,MATCH(DAY(F462),BZ:BZ,0),1),DAY(F462)),IFERROR(INDEX(CA:CA,MATCH(MONTH(F462),BZ:BZ,0),1),MONTH(F462)),YEAR(F462),G462),""))</f>
        <v/>
      </c>
      <c r="I462" s="4"/>
      <c r="J462" s="66"/>
      <c r="K462" s="66"/>
      <c r="L462" s="66"/>
      <c r="M462" s="2" t="str">
        <f>IFERROR(INDEX('padron cfe'!C:C,MATCH(DATOS!C462,'padron cfe'!A:A,0),1),"")</f>
        <v/>
      </c>
      <c r="N462" s="66" t="str">
        <f>IFERROR(IF(BT462="","",IF(INDEX(N$1:N461,MATCH(BT462,BT$1:BT461,0),1)=0,"",INDEX(N$1:N461,MATCH(BT462,BT$1:BT461,0),1))),"")</f>
        <v/>
      </c>
      <c r="O462" s="66" t="str">
        <f>IFERROR(IF(BT462="","",IF(INDEX(O$1:O461,MATCH(BT462,BT$1:BT461,0),1)=0,"",INDEX(O$1:O461,MATCH(BT462,BT$1:BT461,0),1))),"")</f>
        <v/>
      </c>
      <c r="P462" s="4"/>
      <c r="Q462" s="2"/>
      <c r="R462" s="66"/>
      <c r="T462" s="66"/>
      <c r="U462" s="5" t="str">
        <f>IFERROR(IF(INDEX(U$1:U461,MATCH(T462,T$1:T461,0),1)=0,"",INDEX(U$1:U461,MATCH(T462,T$1:T461,0),1)),"")</f>
        <v/>
      </c>
      <c r="V462" s="66"/>
      <c r="W462" s="5" t="str">
        <f>IFERROR(IF(INDEX(W$1:W461,MATCH(V462,V$1:V461,0),1)=0,"",INDEX(W$1:W461,MATCH(V462,V$1:V461,0),1)),"")</f>
        <v/>
      </c>
      <c r="X462" s="2" t="str">
        <f>IFERROR(INDEX('padron cfe'!D:D,MATCH(DATOS!C462,'padron cfe'!A:A,0),1),"")</f>
        <v/>
      </c>
      <c r="Y462" s="4"/>
      <c r="Z462" s="4"/>
      <c r="AA462" s="4"/>
      <c r="AB462" s="4"/>
      <c r="AC462" s="6"/>
      <c r="AD462" s="4"/>
      <c r="AE462" s="4" t="str">
        <f t="shared" si="117"/>
        <v/>
      </c>
      <c r="AF462" s="4"/>
      <c r="AG462" s="4"/>
      <c r="AH462" s="4"/>
      <c r="AI462" s="2" t="str">
        <f>IFERROR(IF(INDEX(AI$1:AI461,MATCH(BT462,BT$1:BT461,0),1)=0,"",INDEX(AI$1:AI461,MATCH(BT462,BT$1:BT461,0),1)),"")</f>
        <v/>
      </c>
      <c r="AJ462" s="2" t="str">
        <f>IFERROR(IF(INDEX(AJ$1:AJ461,MATCH(BT462,BT$1:BT461,0),1)=0,"",INDEX(AJ$1:AJ461,MATCH(BT462,BT$1:BT461,0),1)),"")</f>
        <v/>
      </c>
      <c r="AK462" s="2" t="str">
        <f>IFERROR(IF(INDEX(AK$1:AK461,MATCH(BT462,BT$1:BT461,0),1)=0,"",INDEX(AK$1:AK461,MATCH(BT462,BT$1:BT461,0),1)),"")</f>
        <v/>
      </c>
      <c r="AL462" s="31"/>
      <c r="AM462" s="31"/>
      <c r="AN462" s="2"/>
      <c r="AO462" s="4"/>
      <c r="AP462" s="4"/>
      <c r="AQ462" s="4"/>
      <c r="AR462" s="4"/>
      <c r="AS462" s="4"/>
      <c r="AT462" s="4"/>
      <c r="AU462" s="4"/>
      <c r="AV462" s="4"/>
      <c r="AW462" s="4"/>
      <c r="AY462" s="7"/>
      <c r="AZ462" s="47"/>
      <c r="BA462" s="66"/>
      <c r="BB462" s="66"/>
      <c r="BC462" s="66"/>
      <c r="BD462" s="78"/>
      <c r="BE462" s="66"/>
      <c r="BF462" s="66"/>
      <c r="BG462" s="4"/>
      <c r="BH462" s="69"/>
      <c r="BI462" s="4"/>
      <c r="BJ462" s="4"/>
      <c r="BK462" s="9"/>
      <c r="BL462" s="7"/>
      <c r="BM462" s="7"/>
      <c r="BN462" s="7"/>
      <c r="BO462" s="286"/>
      <c r="BP462" s="22"/>
      <c r="BQ462" s="7" t="str">
        <f t="shared" ca="1" si="118"/>
        <v/>
      </c>
      <c r="BR462" s="75" t="str">
        <f t="shared" si="119"/>
        <v/>
      </c>
      <c r="BS462" s="75" t="str">
        <f t="shared" si="120"/>
        <v/>
      </c>
      <c r="BT462" s="5" t="str">
        <f t="shared" si="121"/>
        <v/>
      </c>
      <c r="BU462" s="79" t="str">
        <f t="shared" si="122"/>
        <v/>
      </c>
      <c r="BV462" s="79" t="str">
        <f t="shared" si="123"/>
        <v/>
      </c>
      <c r="BW462" s="79" t="str">
        <f t="shared" si="124"/>
        <v/>
      </c>
      <c r="CC462" s="4" t="str">
        <f>IF(IFERROR(VLOOKUP(C462,C463:C$1993,1,0),"")="","",COUNTIF(C:C,C462))</f>
        <v/>
      </c>
      <c r="CG462" s="5" t="str">
        <f>IF(B462="","",IF(CC462="",1+(MAX(CG$2:CG461)),""))</f>
        <v/>
      </c>
      <c r="CH462" s="5" t="str">
        <f t="shared" si="125"/>
        <v/>
      </c>
      <c r="CI462" s="5" t="str">
        <f t="shared" si="126"/>
        <v/>
      </c>
      <c r="CJ462" s="14" t="str">
        <f t="shared" si="127"/>
        <v/>
      </c>
      <c r="CK462" s="25"/>
      <c r="CL462" s="15"/>
      <c r="CM462" s="5" t="str">
        <f t="shared" si="115"/>
        <v/>
      </c>
      <c r="CP462" s="5" t="str">
        <f t="shared" si="128"/>
        <v/>
      </c>
      <c r="CQ462" s="5" t="str">
        <f>IF(BT462="","",IFERROR(IF(VLOOKUP(BT462,BT$2:BT461,1,0)=0,"",""),BT462))</f>
        <v/>
      </c>
      <c r="CR462" s="22" t="str">
        <f>IF(CQ462="","",(IFERROR(VLOOKUP(MID(CQ462,1,1),$DI$2:DM$28,3,0),0)+IFERROR(VLOOKUP(MID(CQ462,2,1),DI$2:DM$28,4,0),0)+IFERROR(VLOOKUP(MID(CQ462,3,1),DI$2:DM$28,5,0),0)+(ROW(CQ462)/1000000000000)))</f>
        <v/>
      </c>
      <c r="CT462" s="5">
        <v>461</v>
      </c>
      <c r="CU462" s="5" t="str">
        <f>IFERROR(VLOOKUP(CT462,CP$2:CQ1538,2,0),"")</f>
        <v/>
      </c>
      <c r="DO462" s="5" t="e">
        <f>IF(REPORTE!AH$2="si",IF(C462=VALUE(REPORTE!C$22),IF(SUM(DO463:DO$1993),CONCATENATE(INT(B462),", "),INT(B462)),""),IF(C462=VALUE(REPORTE!C$21),IF(SUM(DO463:DO$1993),CONCATENATE(INT(B462),", "),INT(B462)),""))</f>
        <v>#VALUE!</v>
      </c>
    </row>
    <row r="463" spans="1:120" s="5" customFormat="1" ht="15" customHeight="1" x14ac:dyDescent="0.25">
      <c r="A463" s="4" t="str">
        <f t="shared" ca="1" si="116"/>
        <v/>
      </c>
      <c r="B463" s="6"/>
      <c r="C463" s="8"/>
      <c r="D463" s="1" t="str">
        <f>IFERROR(INDEX('padron cfe'!B:B,MATCH(DATOS!C463,'padron cfe'!A:A,0),1),"")</f>
        <v/>
      </c>
      <c r="E463" s="1"/>
      <c r="F463" s="7"/>
      <c r="G463" s="9" t="s">
        <v>157</v>
      </c>
      <c r="H463" s="5" t="str">
        <f>IF(F463="","",IFERROR(CONCATENATE("PEUA",VLOOKUP(ESTADO,REPORTE!AV$2:AW$33,2,0),DIDTRITO_FORM,CADER_FORM,IFERROR(INDEX(CA:CA,MATCH(DAY(F463),BZ:BZ,0),1),DAY(F463)),IFERROR(INDEX(CA:CA,MATCH(MONTH(F463),BZ:BZ,0),1),MONTH(F463)),YEAR(F463),G463),""))</f>
        <v/>
      </c>
      <c r="I463" s="4"/>
      <c r="J463" s="66"/>
      <c r="K463" s="66"/>
      <c r="L463" s="66"/>
      <c r="M463" s="2" t="str">
        <f>IFERROR(INDEX('padron cfe'!C:C,MATCH(DATOS!C463,'padron cfe'!A:A,0),1),"")</f>
        <v/>
      </c>
      <c r="N463" s="66" t="str">
        <f>IFERROR(IF(BT463="","",IF(INDEX(N$1:N462,MATCH(BT463,BT$1:BT462,0),1)=0,"",INDEX(N$1:N462,MATCH(BT463,BT$1:BT462,0),1))),"")</f>
        <v/>
      </c>
      <c r="O463" s="66" t="str">
        <f>IFERROR(IF(BT463="","",IF(INDEX(O$1:O462,MATCH(BT463,BT$1:BT462,0),1)=0,"",INDEX(O$1:O462,MATCH(BT463,BT$1:BT462,0),1))),"")</f>
        <v/>
      </c>
      <c r="P463" s="4"/>
      <c r="Q463" s="2"/>
      <c r="R463" s="66"/>
      <c r="T463" s="66"/>
      <c r="U463" s="5" t="str">
        <f>IFERROR(IF(INDEX(U$1:U462,MATCH(T463,T$1:T462,0),1)=0,"",INDEX(U$1:U462,MATCH(T463,T$1:T462,0),1)),"")</f>
        <v/>
      </c>
      <c r="V463" s="66"/>
      <c r="W463" s="5" t="str">
        <f>IFERROR(IF(INDEX(W$1:W462,MATCH(V463,V$1:V462,0),1)=0,"",INDEX(W$1:W462,MATCH(V463,V$1:V462,0),1)),"")</f>
        <v/>
      </c>
      <c r="X463" s="2" t="str">
        <f>IFERROR(INDEX('padron cfe'!D:D,MATCH(DATOS!C463,'padron cfe'!A:A,0),1),"")</f>
        <v/>
      </c>
      <c r="Y463" s="4"/>
      <c r="Z463" s="4"/>
      <c r="AA463" s="4"/>
      <c r="AB463" s="4"/>
      <c r="AC463" s="6"/>
      <c r="AD463" s="4"/>
      <c r="AE463" s="4" t="str">
        <f t="shared" si="117"/>
        <v/>
      </c>
      <c r="AF463" s="4"/>
      <c r="AG463" s="4"/>
      <c r="AH463" s="4"/>
      <c r="AI463" s="2" t="str">
        <f>IFERROR(IF(INDEX(AI$1:AI462,MATCH(BT463,BT$1:BT462,0),1)=0,"",INDEX(AI$1:AI462,MATCH(BT463,BT$1:BT462,0),1)),"")</f>
        <v/>
      </c>
      <c r="AJ463" s="2" t="str">
        <f>IFERROR(IF(INDEX(AJ$1:AJ462,MATCH(BT463,BT$1:BT462,0),1)=0,"",INDEX(AJ$1:AJ462,MATCH(BT463,BT$1:BT462,0),1)),"")</f>
        <v/>
      </c>
      <c r="AK463" s="2" t="str">
        <f>IFERROR(IF(INDEX(AK$1:AK462,MATCH(BT463,BT$1:BT462,0),1)=0,"",INDEX(AK$1:AK462,MATCH(BT463,BT$1:BT462,0),1)),"")</f>
        <v/>
      </c>
      <c r="AL463" s="31"/>
      <c r="AM463" s="31"/>
      <c r="AN463" s="2"/>
      <c r="AO463" s="4"/>
      <c r="AP463" s="4"/>
      <c r="AQ463" s="4"/>
      <c r="AR463" s="4"/>
      <c r="AS463" s="4"/>
      <c r="AT463" s="4"/>
      <c r="AU463" s="4"/>
      <c r="AV463" s="4"/>
      <c r="AW463" s="4"/>
      <c r="AY463" s="7"/>
      <c r="AZ463" s="47"/>
      <c r="BA463" s="66"/>
      <c r="BB463" s="66"/>
      <c r="BC463" s="66"/>
      <c r="BD463" s="78"/>
      <c r="BE463" s="66"/>
      <c r="BF463" s="66"/>
      <c r="BG463" s="4"/>
      <c r="BH463" s="69"/>
      <c r="BI463" s="4"/>
      <c r="BJ463" s="4"/>
      <c r="BK463" s="9"/>
      <c r="BL463" s="7"/>
      <c r="BM463" s="7"/>
      <c r="BN463" s="7"/>
      <c r="BO463" s="286"/>
      <c r="BP463" s="22"/>
      <c r="BQ463" s="7" t="str">
        <f t="shared" ca="1" si="118"/>
        <v/>
      </c>
      <c r="BR463" s="75" t="str">
        <f t="shared" si="119"/>
        <v/>
      </c>
      <c r="BS463" s="75" t="str">
        <f t="shared" si="120"/>
        <v/>
      </c>
      <c r="BT463" s="5" t="str">
        <f t="shared" si="121"/>
        <v/>
      </c>
      <c r="BU463" s="79" t="str">
        <f t="shared" si="122"/>
        <v/>
      </c>
      <c r="BV463" s="79" t="str">
        <f t="shared" si="123"/>
        <v/>
      </c>
      <c r="BW463" s="79" t="str">
        <f t="shared" si="124"/>
        <v/>
      </c>
      <c r="CC463" s="4" t="str">
        <f>IF(IFERROR(VLOOKUP(C463,C464:C$1993,1,0),"")="","",COUNTIF(C:C,C463))</f>
        <v/>
      </c>
      <c r="CG463" s="5" t="str">
        <f>IF(B463="","",IF(CC463="",1+(MAX(CG$2:CG462)),""))</f>
        <v/>
      </c>
      <c r="CH463" s="5" t="str">
        <f t="shared" si="125"/>
        <v/>
      </c>
      <c r="CI463" s="5" t="str">
        <f t="shared" si="126"/>
        <v/>
      </c>
      <c r="CJ463" s="14" t="str">
        <f t="shared" si="127"/>
        <v/>
      </c>
      <c r="CK463" s="25"/>
      <c r="CL463" s="15"/>
      <c r="CM463" s="5" t="str">
        <f t="shared" si="115"/>
        <v/>
      </c>
      <c r="CP463" s="5" t="str">
        <f t="shared" si="128"/>
        <v/>
      </c>
      <c r="CQ463" s="5" t="str">
        <f>IF(BT463="","",IFERROR(IF(VLOOKUP(BT463,BT$2:BT462,1,0)=0,"",""),BT463))</f>
        <v/>
      </c>
      <c r="CR463" s="22" t="str">
        <f>IF(CQ463="","",(IFERROR(VLOOKUP(MID(CQ463,1,1),$DI$2:DM$28,3,0),0)+IFERROR(VLOOKUP(MID(CQ463,2,1),DI$2:DM$28,4,0),0)+IFERROR(VLOOKUP(MID(CQ463,3,1),DI$2:DM$28,5,0),0)+(ROW(CQ463)/1000000000000)))</f>
        <v/>
      </c>
      <c r="CT463" s="5">
        <v>462</v>
      </c>
      <c r="CU463" s="5" t="str">
        <f>IFERROR(VLOOKUP(CT463,CP$2:CQ1539,2,0),"")</f>
        <v/>
      </c>
      <c r="DO463" s="5" t="e">
        <f>IF(REPORTE!AH$2="si",IF(C463=VALUE(REPORTE!C$22),IF(SUM(DO464:DO$1993),CONCATENATE(INT(B463),", "),INT(B463)),""),IF(C463=VALUE(REPORTE!C$21),IF(SUM(DO464:DO$1993),CONCATENATE(INT(B463),", "),INT(B463)),""))</f>
        <v>#VALUE!</v>
      </c>
    </row>
    <row r="464" spans="1:120" s="5" customFormat="1" ht="15" customHeight="1" x14ac:dyDescent="0.25">
      <c r="A464" s="4" t="str">
        <f t="shared" ca="1" si="116"/>
        <v/>
      </c>
      <c r="B464" s="6"/>
      <c r="C464" s="8"/>
      <c r="D464" s="1" t="str">
        <f>IFERROR(INDEX('padron cfe'!B:B,MATCH(DATOS!C464,'padron cfe'!A:A,0),1),"")</f>
        <v/>
      </c>
      <c r="E464" s="1"/>
      <c r="F464" s="7"/>
      <c r="G464" s="9" t="s">
        <v>157</v>
      </c>
      <c r="H464" s="5" t="str">
        <f>IF(F464="","",IFERROR(CONCATENATE("PEUA",VLOOKUP(ESTADO,REPORTE!AV$2:AW$33,2,0),DIDTRITO_FORM,CADER_FORM,IFERROR(INDEX(CA:CA,MATCH(DAY(F464),BZ:BZ,0),1),DAY(F464)),IFERROR(INDEX(CA:CA,MATCH(MONTH(F464),BZ:BZ,0),1),MONTH(F464)),YEAR(F464),G464),""))</f>
        <v/>
      </c>
      <c r="I464" s="4"/>
      <c r="J464" s="66"/>
      <c r="K464" s="66"/>
      <c r="L464" s="66"/>
      <c r="M464" s="2" t="str">
        <f>IFERROR(INDEX('padron cfe'!C:C,MATCH(DATOS!C464,'padron cfe'!A:A,0),1),"")</f>
        <v/>
      </c>
      <c r="N464" s="66" t="str">
        <f>IFERROR(IF(BT464="","",IF(INDEX(N$1:N463,MATCH(BT464,BT$1:BT463,0),1)=0,"",INDEX(N$1:N463,MATCH(BT464,BT$1:BT463,0),1))),"")</f>
        <v/>
      </c>
      <c r="O464" s="66" t="str">
        <f>IFERROR(IF(BT464="","",IF(INDEX(O$1:O463,MATCH(BT464,BT$1:BT463,0),1)=0,"",INDEX(O$1:O463,MATCH(BT464,BT$1:BT463,0),1))),"")</f>
        <v/>
      </c>
      <c r="P464" s="4"/>
      <c r="Q464" s="2"/>
      <c r="R464" s="66"/>
      <c r="T464" s="66"/>
      <c r="U464" s="5" t="str">
        <f>IFERROR(IF(INDEX(U$1:U463,MATCH(T464,T$1:T463,0),1)=0,"",INDEX(U$1:U463,MATCH(T464,T$1:T463,0),1)),"")</f>
        <v/>
      </c>
      <c r="V464" s="66"/>
      <c r="W464" s="5" t="str">
        <f>IFERROR(IF(INDEX(W$1:W463,MATCH(V464,V$1:V463,0),1)=0,"",INDEX(W$1:W463,MATCH(V464,V$1:V463,0),1)),"")</f>
        <v/>
      </c>
      <c r="X464" s="2" t="str">
        <f>IFERROR(INDEX('padron cfe'!D:D,MATCH(DATOS!C464,'padron cfe'!A:A,0),1),"")</f>
        <v/>
      </c>
      <c r="Y464" s="4"/>
      <c r="Z464" s="4"/>
      <c r="AA464" s="4"/>
      <c r="AB464" s="4"/>
      <c r="AC464" s="6"/>
      <c r="AD464" s="4"/>
      <c r="AE464" s="4" t="str">
        <f t="shared" si="117"/>
        <v/>
      </c>
      <c r="AF464" s="4"/>
      <c r="AG464" s="4"/>
      <c r="AH464" s="4"/>
      <c r="AI464" s="2" t="str">
        <f>IFERROR(IF(INDEX(AI$1:AI463,MATCH(BT464,BT$1:BT463,0),1)=0,"",INDEX(AI$1:AI463,MATCH(BT464,BT$1:BT463,0),1)),"")</f>
        <v/>
      </c>
      <c r="AJ464" s="2" t="str">
        <f>IFERROR(IF(INDEX(AJ$1:AJ463,MATCH(BT464,BT$1:BT463,0),1)=0,"",INDEX(AJ$1:AJ463,MATCH(BT464,BT$1:BT463,0),1)),"")</f>
        <v/>
      </c>
      <c r="AK464" s="2" t="str">
        <f>IFERROR(IF(INDEX(AK$1:AK463,MATCH(BT464,BT$1:BT463,0),1)=0,"",INDEX(AK$1:AK463,MATCH(BT464,BT$1:BT463,0),1)),"")</f>
        <v/>
      </c>
      <c r="AL464" s="31"/>
      <c r="AM464" s="31"/>
      <c r="AN464" s="2"/>
      <c r="AO464" s="4"/>
      <c r="AP464" s="4"/>
      <c r="AQ464" s="4"/>
      <c r="AR464" s="4"/>
      <c r="AS464" s="4"/>
      <c r="AT464" s="4"/>
      <c r="AU464" s="4"/>
      <c r="AV464" s="4"/>
      <c r="AW464" s="4"/>
      <c r="AY464" s="7"/>
      <c r="AZ464" s="47"/>
      <c r="BA464" s="66"/>
      <c r="BB464" s="66"/>
      <c r="BC464" s="66"/>
      <c r="BD464" s="78"/>
      <c r="BE464" s="66"/>
      <c r="BF464" s="66"/>
      <c r="BG464" s="4"/>
      <c r="BH464" s="69"/>
      <c r="BI464" s="4"/>
      <c r="BJ464" s="4"/>
      <c r="BK464" s="9"/>
      <c r="BL464" s="7"/>
      <c r="BM464" s="7"/>
      <c r="BN464" s="7"/>
      <c r="BO464" s="286"/>
      <c r="BP464" s="22"/>
      <c r="BQ464" s="7" t="str">
        <f t="shared" ca="1" si="118"/>
        <v/>
      </c>
      <c r="BR464" s="75" t="str">
        <f t="shared" si="119"/>
        <v/>
      </c>
      <c r="BS464" s="75" t="str">
        <f t="shared" si="120"/>
        <v/>
      </c>
      <c r="BT464" s="5" t="str">
        <f t="shared" si="121"/>
        <v/>
      </c>
      <c r="BU464" s="79" t="str">
        <f t="shared" si="122"/>
        <v/>
      </c>
      <c r="BV464" s="79" t="str">
        <f t="shared" si="123"/>
        <v/>
      </c>
      <c r="BW464" s="79" t="str">
        <f t="shared" si="124"/>
        <v/>
      </c>
      <c r="CC464" s="4" t="str">
        <f>IF(IFERROR(VLOOKUP(C464,C465:C$1993,1,0),"")="","",COUNTIF(C:C,C464))</f>
        <v/>
      </c>
      <c r="CG464" s="5" t="str">
        <f>IF(B464="","",IF(CC464="",1+(MAX(CG$2:CG463)),""))</f>
        <v/>
      </c>
      <c r="CH464" s="5" t="str">
        <f t="shared" si="125"/>
        <v/>
      </c>
      <c r="CI464" s="5" t="str">
        <f t="shared" si="126"/>
        <v/>
      </c>
      <c r="CJ464" s="14" t="str">
        <f t="shared" si="127"/>
        <v/>
      </c>
      <c r="CK464" s="25"/>
      <c r="CL464" s="15"/>
      <c r="CM464" s="5" t="str">
        <f t="shared" si="115"/>
        <v/>
      </c>
      <c r="CP464" s="5" t="str">
        <f t="shared" si="128"/>
        <v/>
      </c>
      <c r="CQ464" s="5" t="str">
        <f>IF(BT464="","",IFERROR(IF(VLOOKUP(BT464,BT$2:BT463,1,0)=0,"",""),BT464))</f>
        <v/>
      </c>
      <c r="CR464" s="22" t="str">
        <f>IF(CQ464="","",(IFERROR(VLOOKUP(MID(CQ464,1,1),$DI$2:DM$28,3,0),0)+IFERROR(VLOOKUP(MID(CQ464,2,1),DI$2:DM$28,4,0),0)+IFERROR(VLOOKUP(MID(CQ464,3,1),DI$2:DM$28,5,0),0)+(ROW(CQ464)/1000000000000)))</f>
        <v/>
      </c>
      <c r="CT464" s="5">
        <v>463</v>
      </c>
      <c r="CU464" s="5" t="str">
        <f>IFERROR(VLOOKUP(CT464,CP$2:CQ1540,2,0),"")</f>
        <v/>
      </c>
      <c r="DO464" s="5" t="e">
        <f>IF(REPORTE!AH$2="si",IF(C464=VALUE(REPORTE!C$22),IF(SUM(DO465:DO$1993),CONCATENATE(INT(B464),", "),INT(B464)),""),IF(C464=VALUE(REPORTE!C$21),IF(SUM(DO465:DO$1993),CONCATENATE(INT(B464),", "),INT(B464)),""))</f>
        <v>#VALUE!</v>
      </c>
      <c r="DP464" s="5" t="e">
        <f>CONCATENATE(DO464,DO465,DO466,DO467,DO468,DO469,DO470,DO471,DO472,DO473,DO474,DO475,DO476,DO477,DO478,DO479,DO480,DO481,DO482,DO483,DO484,DO485,DO486,DO487,DO488,DO489,DO490,DO491,DO492,DO493,DO494,DO495,DO496,DO497,DO498,DO499,DO500,DO501,DO502,DO503,DO504,DO505)</f>
        <v>#VALUE!</v>
      </c>
    </row>
    <row r="465" spans="1:119" s="5" customFormat="1" ht="15" customHeight="1" x14ac:dyDescent="0.25">
      <c r="A465" s="4" t="str">
        <f t="shared" ca="1" si="116"/>
        <v/>
      </c>
      <c r="B465" s="6"/>
      <c r="C465" s="8"/>
      <c r="D465" s="1" t="str">
        <f>IFERROR(INDEX('padron cfe'!B:B,MATCH(DATOS!C465,'padron cfe'!A:A,0),1),"")</f>
        <v/>
      </c>
      <c r="E465" s="1"/>
      <c r="F465" s="7"/>
      <c r="G465" s="9" t="s">
        <v>157</v>
      </c>
      <c r="H465" s="5" t="str">
        <f>IF(F465="","",IFERROR(CONCATENATE("PEUA",VLOOKUP(ESTADO,REPORTE!AV$2:AW$33,2,0),DIDTRITO_FORM,CADER_FORM,IFERROR(INDEX(CA:CA,MATCH(DAY(F465),BZ:BZ,0),1),DAY(F465)),IFERROR(INDEX(CA:CA,MATCH(MONTH(F465),BZ:BZ,0),1),MONTH(F465)),YEAR(F465),G465),""))</f>
        <v/>
      </c>
      <c r="I465" s="4"/>
      <c r="J465" s="66"/>
      <c r="K465" s="66"/>
      <c r="L465" s="66"/>
      <c r="M465" s="2" t="str">
        <f>IFERROR(INDEX('padron cfe'!C:C,MATCH(DATOS!C465,'padron cfe'!A:A,0),1),"")</f>
        <v/>
      </c>
      <c r="N465" s="66" t="str">
        <f>IFERROR(IF(BT465="","",IF(INDEX(N$1:N464,MATCH(BT465,BT$1:BT464,0),1)=0,"",INDEX(N$1:N464,MATCH(BT465,BT$1:BT464,0),1))),"")</f>
        <v/>
      </c>
      <c r="O465" s="66" t="str">
        <f>IFERROR(IF(BT465="","",IF(INDEX(O$1:O464,MATCH(BT465,BT$1:BT464,0),1)=0,"",INDEX(O$1:O464,MATCH(BT465,BT$1:BT464,0),1))),"")</f>
        <v/>
      </c>
      <c r="P465" s="4"/>
      <c r="Q465" s="2"/>
      <c r="R465" s="66"/>
      <c r="T465" s="66"/>
      <c r="U465" s="5" t="str">
        <f>IFERROR(IF(INDEX(U$1:U464,MATCH(T465,T$1:T464,0),1)=0,"",INDEX(U$1:U464,MATCH(T465,T$1:T464,0),1)),"")</f>
        <v/>
      </c>
      <c r="V465" s="66"/>
      <c r="W465" s="5" t="str">
        <f>IFERROR(IF(INDEX(W$1:W464,MATCH(V465,V$1:V464,0),1)=0,"",INDEX(W$1:W464,MATCH(V465,V$1:V464,0),1)),"")</f>
        <v/>
      </c>
      <c r="X465" s="2" t="str">
        <f>IFERROR(INDEX('padron cfe'!D:D,MATCH(DATOS!C465,'padron cfe'!A:A,0),1),"")</f>
        <v/>
      </c>
      <c r="Y465" s="4"/>
      <c r="Z465" s="4"/>
      <c r="AA465" s="4"/>
      <c r="AB465" s="4"/>
      <c r="AC465" s="6"/>
      <c r="AD465" s="4"/>
      <c r="AE465" s="4" t="str">
        <f t="shared" si="117"/>
        <v/>
      </c>
      <c r="AF465" s="4"/>
      <c r="AG465" s="4"/>
      <c r="AH465" s="4"/>
      <c r="AI465" s="2" t="str">
        <f>IFERROR(IF(INDEX(AI$1:AI464,MATCH(BT465,BT$1:BT464,0),1)=0,"",INDEX(AI$1:AI464,MATCH(BT465,BT$1:BT464,0),1)),"")</f>
        <v/>
      </c>
      <c r="AJ465" s="2" t="str">
        <f>IFERROR(IF(INDEX(AJ$1:AJ464,MATCH(BT465,BT$1:BT464,0),1)=0,"",INDEX(AJ$1:AJ464,MATCH(BT465,BT$1:BT464,0),1)),"")</f>
        <v/>
      </c>
      <c r="AK465" s="2" t="str">
        <f>IFERROR(IF(INDEX(AK$1:AK464,MATCH(BT465,BT$1:BT464,0),1)=0,"",INDEX(AK$1:AK464,MATCH(BT465,BT$1:BT464,0),1)),"")</f>
        <v/>
      </c>
      <c r="AL465" s="31"/>
      <c r="AM465" s="31"/>
      <c r="AN465" s="2"/>
      <c r="AO465" s="4"/>
      <c r="AP465" s="4"/>
      <c r="AQ465" s="4"/>
      <c r="AR465" s="4"/>
      <c r="AS465" s="4"/>
      <c r="AT465" s="4"/>
      <c r="AU465" s="4"/>
      <c r="AV465" s="4"/>
      <c r="AW465" s="4"/>
      <c r="AY465" s="7"/>
      <c r="AZ465" s="47"/>
      <c r="BA465" s="66"/>
      <c r="BB465" s="66"/>
      <c r="BC465" s="66"/>
      <c r="BD465" s="78"/>
      <c r="BE465" s="66"/>
      <c r="BF465" s="66"/>
      <c r="BG465" s="4"/>
      <c r="BH465" s="69"/>
      <c r="BI465" s="4"/>
      <c r="BJ465" s="4"/>
      <c r="BK465" s="9"/>
      <c r="BL465" s="7"/>
      <c r="BM465" s="7"/>
      <c r="BN465" s="7"/>
      <c r="BO465" s="286"/>
      <c r="BP465" s="22"/>
      <c r="BQ465" s="7" t="str">
        <f t="shared" ca="1" si="118"/>
        <v/>
      </c>
      <c r="BR465" s="75" t="str">
        <f t="shared" si="119"/>
        <v/>
      </c>
      <c r="BS465" s="75" t="str">
        <f t="shared" si="120"/>
        <v/>
      </c>
      <c r="BT465" s="5" t="str">
        <f t="shared" si="121"/>
        <v/>
      </c>
      <c r="BU465" s="79" t="str">
        <f t="shared" si="122"/>
        <v/>
      </c>
      <c r="BV465" s="79" t="str">
        <f t="shared" si="123"/>
        <v/>
      </c>
      <c r="BW465" s="79" t="str">
        <f t="shared" si="124"/>
        <v/>
      </c>
      <c r="CC465" s="4" t="str">
        <f>IF(IFERROR(VLOOKUP(C465,C466:C$1993,1,0),"")="","",COUNTIF(C:C,C465))</f>
        <v/>
      </c>
      <c r="CG465" s="5" t="str">
        <f>IF(B465="","",IF(CC465="",1+(MAX(CG$2:CG464)),""))</f>
        <v/>
      </c>
      <c r="CH465" s="5" t="str">
        <f t="shared" si="125"/>
        <v/>
      </c>
      <c r="CI465" s="5" t="str">
        <f t="shared" si="126"/>
        <v/>
      </c>
      <c r="CJ465" s="14" t="str">
        <f t="shared" si="127"/>
        <v/>
      </c>
      <c r="CK465" s="25"/>
      <c r="CL465" s="15"/>
      <c r="CM465" s="5" t="str">
        <f t="shared" si="115"/>
        <v/>
      </c>
      <c r="CP465" s="5" t="str">
        <f t="shared" si="128"/>
        <v/>
      </c>
      <c r="CQ465" s="5" t="str">
        <f>IF(BT465="","",IFERROR(IF(VLOOKUP(BT465,BT$2:BT464,1,0)=0,"",""),BT465))</f>
        <v/>
      </c>
      <c r="CR465" s="22" t="str">
        <f>IF(CQ465="","",(IFERROR(VLOOKUP(MID(CQ465,1,1),$DI$2:DM$28,3,0),0)+IFERROR(VLOOKUP(MID(CQ465,2,1),DI$2:DM$28,4,0),0)+IFERROR(VLOOKUP(MID(CQ465,3,1),DI$2:DM$28,5,0),0)+(ROW(CQ465)/1000000000000)))</f>
        <v/>
      </c>
      <c r="CT465" s="5">
        <v>464</v>
      </c>
      <c r="CU465" s="5" t="str">
        <f>IFERROR(VLOOKUP(CT465,CP$2:CQ1541,2,0),"")</f>
        <v/>
      </c>
      <c r="DO465" s="5" t="e">
        <f>IF(REPORTE!AH$2="si",IF(C465=VALUE(REPORTE!C$22),IF(SUM(DO466:DO$1993),CONCATENATE(INT(B465),", "),INT(B465)),""),IF(C465=VALUE(REPORTE!C$21),IF(SUM(DO466:DO$1993),CONCATENATE(INT(B465),", "),INT(B465)),""))</f>
        <v>#VALUE!</v>
      </c>
    </row>
    <row r="466" spans="1:119" s="5" customFormat="1" ht="15" customHeight="1" x14ac:dyDescent="0.25">
      <c r="A466" s="4" t="str">
        <f t="shared" ca="1" si="116"/>
        <v/>
      </c>
      <c r="B466" s="6"/>
      <c r="C466" s="8"/>
      <c r="D466" s="1" t="str">
        <f>IFERROR(INDEX('padron cfe'!B:B,MATCH(DATOS!C466,'padron cfe'!A:A,0),1),"")</f>
        <v/>
      </c>
      <c r="E466" s="1"/>
      <c r="F466" s="7"/>
      <c r="G466" s="9" t="s">
        <v>157</v>
      </c>
      <c r="H466" s="5" t="str">
        <f>IF(F466="","",IFERROR(CONCATENATE("PEUA",VLOOKUP(ESTADO,REPORTE!AV$2:AW$33,2,0),DIDTRITO_FORM,CADER_FORM,IFERROR(INDEX(CA:CA,MATCH(DAY(F466),BZ:BZ,0),1),DAY(F466)),IFERROR(INDEX(CA:CA,MATCH(MONTH(F466),BZ:BZ,0),1),MONTH(F466)),YEAR(F466),G466),""))</f>
        <v/>
      </c>
      <c r="I466" s="4"/>
      <c r="J466" s="66"/>
      <c r="K466" s="66"/>
      <c r="L466" s="66"/>
      <c r="M466" s="2" t="str">
        <f>IFERROR(INDEX('padron cfe'!C:C,MATCH(DATOS!C466,'padron cfe'!A:A,0),1),"")</f>
        <v/>
      </c>
      <c r="N466" s="66" t="str">
        <f>IFERROR(IF(BT466="","",IF(INDEX(N$1:N465,MATCH(BT466,BT$1:BT465,0),1)=0,"",INDEX(N$1:N465,MATCH(BT466,BT$1:BT465,0),1))),"")</f>
        <v/>
      </c>
      <c r="O466" s="66" t="str">
        <f>IFERROR(IF(BT466="","",IF(INDEX(O$1:O465,MATCH(BT466,BT$1:BT465,0),1)=0,"",INDEX(O$1:O465,MATCH(BT466,BT$1:BT465,0),1))),"")</f>
        <v/>
      </c>
      <c r="P466" s="4"/>
      <c r="Q466" s="2"/>
      <c r="R466" s="66"/>
      <c r="T466" s="66"/>
      <c r="U466" s="5" t="str">
        <f>IFERROR(IF(INDEX(U$1:U465,MATCH(T466,T$1:T465,0),1)=0,"",INDEX(U$1:U465,MATCH(T466,T$1:T465,0),1)),"")</f>
        <v/>
      </c>
      <c r="V466" s="66"/>
      <c r="W466" s="5" t="str">
        <f>IFERROR(IF(INDEX(W$1:W465,MATCH(V466,V$1:V465,0),1)=0,"",INDEX(W$1:W465,MATCH(V466,V$1:V465,0),1)),"")</f>
        <v/>
      </c>
      <c r="X466" s="2" t="str">
        <f>IFERROR(INDEX('padron cfe'!D:D,MATCH(DATOS!C466,'padron cfe'!A:A,0),1),"")</f>
        <v/>
      </c>
      <c r="Y466" s="4"/>
      <c r="Z466" s="4"/>
      <c r="AA466" s="4"/>
      <c r="AB466" s="4"/>
      <c r="AC466" s="6"/>
      <c r="AD466" s="4"/>
      <c r="AE466" s="4" t="str">
        <f t="shared" si="117"/>
        <v/>
      </c>
      <c r="AF466" s="4"/>
      <c r="AG466" s="4"/>
      <c r="AH466" s="4"/>
      <c r="AI466" s="2" t="str">
        <f>IFERROR(IF(INDEX(AI$1:AI465,MATCH(BT466,BT$1:BT465,0),1)=0,"",INDEX(AI$1:AI465,MATCH(BT466,BT$1:BT465,0),1)),"")</f>
        <v/>
      </c>
      <c r="AJ466" s="2" t="str">
        <f>IFERROR(IF(INDEX(AJ$1:AJ465,MATCH(BT466,BT$1:BT465,0),1)=0,"",INDEX(AJ$1:AJ465,MATCH(BT466,BT$1:BT465,0),1)),"")</f>
        <v/>
      </c>
      <c r="AK466" s="2" t="str">
        <f>IFERROR(IF(INDEX(AK$1:AK465,MATCH(BT466,BT$1:BT465,0),1)=0,"",INDEX(AK$1:AK465,MATCH(BT466,BT$1:BT465,0),1)),"")</f>
        <v/>
      </c>
      <c r="AL466" s="31"/>
      <c r="AM466" s="31"/>
      <c r="AN466" s="2"/>
      <c r="AO466" s="4"/>
      <c r="AP466" s="4"/>
      <c r="AQ466" s="4"/>
      <c r="AR466" s="4"/>
      <c r="AS466" s="4"/>
      <c r="AT466" s="4"/>
      <c r="AU466" s="4"/>
      <c r="AV466" s="4"/>
      <c r="AW466" s="4"/>
      <c r="AY466" s="7"/>
      <c r="AZ466" s="47"/>
      <c r="BA466" s="66"/>
      <c r="BB466" s="66"/>
      <c r="BC466" s="66"/>
      <c r="BD466" s="78"/>
      <c r="BE466" s="66"/>
      <c r="BF466" s="66"/>
      <c r="BG466" s="4"/>
      <c r="BH466" s="69"/>
      <c r="BI466" s="4"/>
      <c r="BJ466" s="4"/>
      <c r="BK466" s="9"/>
      <c r="BL466" s="7"/>
      <c r="BM466" s="7"/>
      <c r="BN466" s="7"/>
      <c r="BO466" s="286"/>
      <c r="BP466" s="22"/>
      <c r="BQ466" s="7" t="str">
        <f t="shared" ca="1" si="118"/>
        <v/>
      </c>
      <c r="BR466" s="75" t="str">
        <f t="shared" si="119"/>
        <v/>
      </c>
      <c r="BS466" s="75" t="str">
        <f t="shared" si="120"/>
        <v/>
      </c>
      <c r="BT466" s="5" t="str">
        <f t="shared" si="121"/>
        <v/>
      </c>
      <c r="BU466" s="79" t="str">
        <f t="shared" si="122"/>
        <v/>
      </c>
      <c r="BV466" s="79" t="str">
        <f t="shared" si="123"/>
        <v/>
      </c>
      <c r="BW466" s="79" t="str">
        <f t="shared" si="124"/>
        <v/>
      </c>
      <c r="CC466" s="4" t="str">
        <f>IF(IFERROR(VLOOKUP(C466,C467:C$1993,1,0),"")="","",COUNTIF(C:C,C466))</f>
        <v/>
      </c>
      <c r="CG466" s="5" t="str">
        <f>IF(B466="","",IF(CC466="",1+(MAX(CG$2:CG465)),""))</f>
        <v/>
      </c>
      <c r="CH466" s="5" t="str">
        <f t="shared" si="125"/>
        <v/>
      </c>
      <c r="CI466" s="5" t="str">
        <f t="shared" si="126"/>
        <v/>
      </c>
      <c r="CJ466" s="14" t="str">
        <f t="shared" si="127"/>
        <v/>
      </c>
      <c r="CK466" s="25"/>
      <c r="CL466" s="15"/>
      <c r="CM466" s="5" t="str">
        <f t="shared" si="115"/>
        <v/>
      </c>
      <c r="CP466" s="5" t="str">
        <f t="shared" si="128"/>
        <v/>
      </c>
      <c r="CQ466" s="5" t="str">
        <f>IF(BT466="","",IFERROR(IF(VLOOKUP(BT466,BT$2:BT465,1,0)=0,"",""),BT466))</f>
        <v/>
      </c>
      <c r="CR466" s="22" t="str">
        <f>IF(CQ466="","",(IFERROR(VLOOKUP(MID(CQ466,1,1),$DI$2:DM$28,3,0),0)+IFERROR(VLOOKUP(MID(CQ466,2,1),DI$2:DM$28,4,0),0)+IFERROR(VLOOKUP(MID(CQ466,3,1),DI$2:DM$28,5,0),0)+(ROW(CQ466)/1000000000000)))</f>
        <v/>
      </c>
      <c r="CT466" s="5">
        <v>465</v>
      </c>
      <c r="CU466" s="5" t="str">
        <f>IFERROR(VLOOKUP(CT466,CP$2:CQ1542,2,0),"")</f>
        <v/>
      </c>
      <c r="DO466" s="5" t="e">
        <f>IF(REPORTE!AH$2="si",IF(C466=VALUE(REPORTE!C$22),IF(SUM(DO467:DO$1993),CONCATENATE(INT(B466),", "),INT(B466)),""),IF(C466=VALUE(REPORTE!C$21),IF(SUM(DO467:DO$1993),CONCATENATE(INT(B466),", "),INT(B466)),""))</f>
        <v>#VALUE!</v>
      </c>
    </row>
    <row r="467" spans="1:119" s="5" customFormat="1" ht="15" customHeight="1" x14ac:dyDescent="0.25">
      <c r="A467" s="4" t="str">
        <f t="shared" ca="1" si="116"/>
        <v/>
      </c>
      <c r="B467" s="6"/>
      <c r="C467" s="8"/>
      <c r="D467" s="1" t="str">
        <f>IFERROR(INDEX('padron cfe'!B:B,MATCH(DATOS!C467,'padron cfe'!A:A,0),1),"")</f>
        <v/>
      </c>
      <c r="E467" s="1"/>
      <c r="F467" s="7"/>
      <c r="G467" s="9" t="s">
        <v>157</v>
      </c>
      <c r="H467" s="5" t="str">
        <f>IF(F467="","",IFERROR(CONCATENATE("PEUA",VLOOKUP(ESTADO,REPORTE!AV$2:AW$33,2,0),DIDTRITO_FORM,CADER_FORM,IFERROR(INDEX(CA:CA,MATCH(DAY(F467),BZ:BZ,0),1),DAY(F467)),IFERROR(INDEX(CA:CA,MATCH(MONTH(F467),BZ:BZ,0),1),MONTH(F467)),YEAR(F467),G467),""))</f>
        <v/>
      </c>
      <c r="I467" s="4"/>
      <c r="J467" s="66"/>
      <c r="K467" s="66"/>
      <c r="L467" s="66"/>
      <c r="M467" s="2" t="str">
        <f>IFERROR(INDEX('padron cfe'!C:C,MATCH(DATOS!C467,'padron cfe'!A:A,0),1),"")</f>
        <v/>
      </c>
      <c r="N467" s="66" t="str">
        <f>IFERROR(IF(BT467="","",IF(INDEX(N$1:N466,MATCH(BT467,BT$1:BT466,0),1)=0,"",INDEX(N$1:N466,MATCH(BT467,BT$1:BT466,0),1))),"")</f>
        <v/>
      </c>
      <c r="O467" s="66" t="str">
        <f>IFERROR(IF(BT467="","",IF(INDEX(O$1:O466,MATCH(BT467,BT$1:BT466,0),1)=0,"",INDEX(O$1:O466,MATCH(BT467,BT$1:BT466,0),1))),"")</f>
        <v/>
      </c>
      <c r="P467" s="4"/>
      <c r="Q467" s="2"/>
      <c r="R467" s="66"/>
      <c r="T467" s="66"/>
      <c r="U467" s="5" t="str">
        <f>IFERROR(IF(INDEX(U$1:U466,MATCH(T467,T$1:T466,0),1)=0,"",INDEX(U$1:U466,MATCH(T467,T$1:T466,0),1)),"")</f>
        <v/>
      </c>
      <c r="V467" s="66"/>
      <c r="W467" s="5" t="str">
        <f>IFERROR(IF(INDEX(W$1:W466,MATCH(V467,V$1:V466,0),1)=0,"",INDEX(W$1:W466,MATCH(V467,V$1:V466,0),1)),"")</f>
        <v/>
      </c>
      <c r="X467" s="2" t="str">
        <f>IFERROR(INDEX('padron cfe'!D:D,MATCH(DATOS!C467,'padron cfe'!A:A,0),1),"")</f>
        <v/>
      </c>
      <c r="Y467" s="4"/>
      <c r="Z467" s="4"/>
      <c r="AA467" s="4"/>
      <c r="AB467" s="4"/>
      <c r="AC467" s="6"/>
      <c r="AD467" s="4"/>
      <c r="AE467" s="4" t="str">
        <f t="shared" si="117"/>
        <v/>
      </c>
      <c r="AF467" s="4"/>
      <c r="AG467" s="4"/>
      <c r="AH467" s="4"/>
      <c r="AI467" s="2" t="str">
        <f>IFERROR(IF(INDEX(AI$1:AI466,MATCH(BT467,BT$1:BT466,0),1)=0,"",INDEX(AI$1:AI466,MATCH(BT467,BT$1:BT466,0),1)),"")</f>
        <v/>
      </c>
      <c r="AJ467" s="2" t="str">
        <f>IFERROR(IF(INDEX(AJ$1:AJ466,MATCH(BT467,BT$1:BT466,0),1)=0,"",INDEX(AJ$1:AJ466,MATCH(BT467,BT$1:BT466,0),1)),"")</f>
        <v/>
      </c>
      <c r="AK467" s="2" t="str">
        <f>IFERROR(IF(INDEX(AK$1:AK466,MATCH(BT467,BT$1:BT466,0),1)=0,"",INDEX(AK$1:AK466,MATCH(BT467,BT$1:BT466,0),1)),"")</f>
        <v/>
      </c>
      <c r="AL467" s="31"/>
      <c r="AM467" s="31"/>
      <c r="AN467" s="2"/>
      <c r="AO467" s="4"/>
      <c r="AP467" s="4"/>
      <c r="AQ467" s="4"/>
      <c r="AR467" s="4"/>
      <c r="AS467" s="4"/>
      <c r="AT467" s="4"/>
      <c r="AU467" s="4"/>
      <c r="AV467" s="4"/>
      <c r="AW467" s="4"/>
      <c r="AY467" s="7"/>
      <c r="AZ467" s="47"/>
      <c r="BA467" s="66"/>
      <c r="BB467" s="66"/>
      <c r="BC467" s="66"/>
      <c r="BD467" s="78"/>
      <c r="BE467" s="66"/>
      <c r="BF467" s="66"/>
      <c r="BG467" s="4"/>
      <c r="BH467" s="69"/>
      <c r="BI467" s="4"/>
      <c r="BJ467" s="4"/>
      <c r="BK467" s="9"/>
      <c r="BL467" s="7"/>
      <c r="BM467" s="7"/>
      <c r="BN467" s="7"/>
      <c r="BO467" s="286"/>
      <c r="BP467" s="22"/>
      <c r="BQ467" s="7" t="str">
        <f t="shared" ca="1" si="118"/>
        <v/>
      </c>
      <c r="BR467" s="75" t="str">
        <f t="shared" si="119"/>
        <v/>
      </c>
      <c r="BS467" s="75" t="str">
        <f t="shared" si="120"/>
        <v/>
      </c>
      <c r="BT467" s="5" t="str">
        <f t="shared" si="121"/>
        <v/>
      </c>
      <c r="BU467" s="79" t="str">
        <f t="shared" si="122"/>
        <v/>
      </c>
      <c r="BV467" s="79" t="str">
        <f t="shared" si="123"/>
        <v/>
      </c>
      <c r="BW467" s="79" t="str">
        <f t="shared" si="124"/>
        <v/>
      </c>
      <c r="CC467" s="4" t="str">
        <f>IF(IFERROR(VLOOKUP(C467,C468:C$1993,1,0),"")="","",COUNTIF(C:C,C467))</f>
        <v/>
      </c>
      <c r="CG467" s="5" t="str">
        <f>IF(B467="","",IF(CC467="",1+(MAX(CG$2:CG466)),""))</f>
        <v/>
      </c>
      <c r="CH467" s="5" t="str">
        <f t="shared" si="125"/>
        <v/>
      </c>
      <c r="CI467" s="5" t="str">
        <f t="shared" si="126"/>
        <v/>
      </c>
      <c r="CJ467" s="14" t="str">
        <f t="shared" si="127"/>
        <v/>
      </c>
      <c r="CK467" s="25"/>
      <c r="CL467" s="15"/>
      <c r="CM467" s="5" t="str">
        <f t="shared" si="115"/>
        <v/>
      </c>
      <c r="CP467" s="5" t="str">
        <f t="shared" si="128"/>
        <v/>
      </c>
      <c r="CQ467" s="5" t="str">
        <f>IF(BT467="","",IFERROR(IF(VLOOKUP(BT467,BT$2:BT466,1,0)=0,"",""),BT467))</f>
        <v/>
      </c>
      <c r="CR467" s="22" t="str">
        <f>IF(CQ467="","",(IFERROR(VLOOKUP(MID(CQ467,1,1),$DI$2:DM$28,3,0),0)+IFERROR(VLOOKUP(MID(CQ467,2,1),DI$2:DM$28,4,0),0)+IFERROR(VLOOKUP(MID(CQ467,3,1),DI$2:DM$28,5,0),0)+(ROW(CQ467)/1000000000000)))</f>
        <v/>
      </c>
      <c r="CT467" s="5">
        <v>466</v>
      </c>
      <c r="CU467" s="5" t="str">
        <f>IFERROR(VLOOKUP(CT467,CP$2:CQ1543,2,0),"")</f>
        <v/>
      </c>
      <c r="DO467" s="5" t="e">
        <f>IF(REPORTE!AH$2="si",IF(C467=VALUE(REPORTE!C$22),IF(SUM(DO468:DO$1993),CONCATENATE(INT(B467),", "),INT(B467)),""),IF(C467=VALUE(REPORTE!C$21),IF(SUM(DO468:DO$1993),CONCATENATE(INT(B467),", "),INT(B467)),""))</f>
        <v>#VALUE!</v>
      </c>
    </row>
    <row r="468" spans="1:119" s="5" customFormat="1" ht="15" customHeight="1" x14ac:dyDescent="0.25">
      <c r="A468" s="4" t="str">
        <f t="shared" ca="1" si="116"/>
        <v/>
      </c>
      <c r="B468" s="6"/>
      <c r="C468" s="8"/>
      <c r="D468" s="1" t="str">
        <f>IFERROR(INDEX('padron cfe'!B:B,MATCH(DATOS!C468,'padron cfe'!A:A,0),1),"")</f>
        <v/>
      </c>
      <c r="E468" s="1"/>
      <c r="F468" s="4"/>
      <c r="G468" s="9" t="s">
        <v>157</v>
      </c>
      <c r="H468" s="5" t="str">
        <f>IF(F468="","",IFERROR(CONCATENATE("PEUA",VLOOKUP(ESTADO,REPORTE!AV$2:AW$33,2,0),DIDTRITO_FORM,CADER_FORM,IFERROR(INDEX(CA:CA,MATCH(DAY(F468),BZ:BZ,0),1),DAY(F468)),IFERROR(INDEX(CA:CA,MATCH(MONTH(F468),BZ:BZ,0),1),MONTH(F468)),YEAR(F468),G468),""))</f>
        <v/>
      </c>
      <c r="I468" s="4"/>
      <c r="J468" s="66"/>
      <c r="K468" s="66"/>
      <c r="L468" s="66"/>
      <c r="M468" s="2" t="str">
        <f>IFERROR(INDEX('padron cfe'!C:C,MATCH(DATOS!C468,'padron cfe'!A:A,0),1),"")</f>
        <v/>
      </c>
      <c r="N468" s="66" t="str">
        <f>IFERROR(IF(BT468="","",IF(INDEX(N$1:N467,MATCH(BT468,BT$1:BT467,0),1)=0,"",INDEX(N$1:N467,MATCH(BT468,BT$1:BT467,0),1))),"")</f>
        <v/>
      </c>
      <c r="O468" s="66" t="str">
        <f>IFERROR(IF(BT468="","",IF(INDEX(O$1:O467,MATCH(BT468,BT$1:BT467,0),1)=0,"",INDEX(O$1:O467,MATCH(BT468,BT$1:BT467,0),1))),"")</f>
        <v/>
      </c>
      <c r="P468" s="4"/>
      <c r="Q468" s="2"/>
      <c r="R468" s="66"/>
      <c r="T468" s="66"/>
      <c r="U468" s="5" t="str">
        <f>IFERROR(IF(INDEX(U$1:U467,MATCH(T468,T$1:T467,0),1)=0,"",INDEX(U$1:U467,MATCH(T468,T$1:T467,0),1)),"")</f>
        <v/>
      </c>
      <c r="V468" s="66"/>
      <c r="W468" s="5" t="str">
        <f>IFERROR(IF(INDEX(W$1:W467,MATCH(V468,V$1:V467,0),1)=0,"",INDEX(W$1:W467,MATCH(V468,V$1:V467,0),1)),"")</f>
        <v/>
      </c>
      <c r="X468" s="2" t="str">
        <f>IFERROR(INDEX('padron cfe'!D:D,MATCH(DATOS!C468,'padron cfe'!A:A,0),1),"")</f>
        <v/>
      </c>
      <c r="Y468" s="4"/>
      <c r="Z468" s="4"/>
      <c r="AA468" s="4"/>
      <c r="AB468" s="4"/>
      <c r="AC468" s="6"/>
      <c r="AD468" s="4"/>
      <c r="AE468" s="4" t="str">
        <f t="shared" si="117"/>
        <v/>
      </c>
      <c r="AF468" s="4"/>
      <c r="AG468" s="4"/>
      <c r="AH468" s="4"/>
      <c r="AI468" s="2" t="str">
        <f>IFERROR(IF(INDEX(AI$1:AI467,MATCH(BT468,BT$1:BT467,0),1)=0,"",INDEX(AI$1:AI467,MATCH(BT468,BT$1:BT467,0),1)),"")</f>
        <v/>
      </c>
      <c r="AJ468" s="2" t="str">
        <f>IFERROR(IF(INDEX(AJ$1:AJ467,MATCH(BT468,BT$1:BT467,0),1)=0,"",INDEX(AJ$1:AJ467,MATCH(BT468,BT$1:BT467,0),1)),"")</f>
        <v/>
      </c>
      <c r="AK468" s="2" t="str">
        <f>IFERROR(IF(INDEX(AK$1:AK467,MATCH(BT468,BT$1:BT467,0),1)=0,"",INDEX(AK$1:AK467,MATCH(BT468,BT$1:BT467,0),1)),"")</f>
        <v/>
      </c>
      <c r="AL468" s="31"/>
      <c r="AM468" s="31"/>
      <c r="AN468" s="2"/>
      <c r="AO468" s="4"/>
      <c r="AP468" s="4"/>
      <c r="AQ468" s="4"/>
      <c r="AR468" s="4"/>
      <c r="AS468" s="4"/>
      <c r="AT468" s="4"/>
      <c r="AU468" s="4"/>
      <c r="AV468" s="4"/>
      <c r="AW468" s="4"/>
      <c r="AY468" s="7"/>
      <c r="AZ468" s="47"/>
      <c r="BA468" s="66"/>
      <c r="BB468" s="66"/>
      <c r="BC468" s="66"/>
      <c r="BD468" s="78"/>
      <c r="BE468" s="66"/>
      <c r="BF468" s="66"/>
      <c r="BG468" s="4"/>
      <c r="BH468" s="69"/>
      <c r="BI468" s="4"/>
      <c r="BJ468" s="4"/>
      <c r="BK468" s="9"/>
      <c r="BL468" s="7"/>
      <c r="BM468" s="7"/>
      <c r="BN468" s="7"/>
      <c r="BO468" s="286"/>
      <c r="BP468" s="22"/>
      <c r="BQ468" s="7" t="str">
        <f t="shared" ca="1" si="118"/>
        <v/>
      </c>
      <c r="BR468" s="75" t="str">
        <f t="shared" si="119"/>
        <v/>
      </c>
      <c r="BS468" s="75" t="str">
        <f t="shared" si="120"/>
        <v/>
      </c>
      <c r="BT468" s="5" t="str">
        <f t="shared" si="121"/>
        <v/>
      </c>
      <c r="BU468" s="79" t="str">
        <f t="shared" si="122"/>
        <v/>
      </c>
      <c r="BV468" s="79" t="str">
        <f t="shared" si="123"/>
        <v/>
      </c>
      <c r="BW468" s="79" t="str">
        <f t="shared" si="124"/>
        <v/>
      </c>
      <c r="CC468" s="4" t="str">
        <f>IF(IFERROR(VLOOKUP(C468,C469:C$1993,1,0),"")="","",COUNTIF(C:C,C468))</f>
        <v/>
      </c>
      <c r="CG468" s="5" t="str">
        <f>IF(B468="","",IF(CC468="",1+(MAX(CG$2:CG467)),""))</f>
        <v/>
      </c>
      <c r="CH468" s="5" t="str">
        <f t="shared" si="125"/>
        <v/>
      </c>
      <c r="CI468" s="5" t="str">
        <f t="shared" si="126"/>
        <v/>
      </c>
      <c r="CJ468" s="14" t="str">
        <f t="shared" si="127"/>
        <v/>
      </c>
      <c r="CK468" s="25"/>
      <c r="CL468" s="15"/>
      <c r="CM468" s="5" t="str">
        <f t="shared" si="115"/>
        <v/>
      </c>
      <c r="CP468" s="5" t="str">
        <f t="shared" si="128"/>
        <v/>
      </c>
      <c r="CQ468" s="5" t="str">
        <f>IF(BT468="","",IFERROR(IF(VLOOKUP(BT468,BT$2:BT467,1,0)=0,"",""),BT468))</f>
        <v/>
      </c>
      <c r="CR468" s="22" t="str">
        <f>IF(CQ468="","",(IFERROR(VLOOKUP(MID(CQ468,1,1),$DI$2:DM$28,3,0),0)+IFERROR(VLOOKUP(MID(CQ468,2,1),DI$2:DM$28,4,0),0)+IFERROR(VLOOKUP(MID(CQ468,3,1),DI$2:DM$28,5,0),0)+(ROW(CQ468)/1000000000000)))</f>
        <v/>
      </c>
      <c r="CT468" s="5">
        <v>467</v>
      </c>
      <c r="CU468" s="5" t="str">
        <f>IFERROR(VLOOKUP(CT468,CP$2:CQ1544,2,0),"")</f>
        <v/>
      </c>
      <c r="DO468" s="5" t="e">
        <f>IF(REPORTE!AH$2="si",IF(C468=VALUE(REPORTE!C$22),IF(SUM(DO469:DO$1993),CONCATENATE(INT(B468),", "),INT(B468)),""),IF(C468=VALUE(REPORTE!C$21),IF(SUM(DO469:DO$1993),CONCATENATE(INT(B468),", "),INT(B468)),""))</f>
        <v>#VALUE!</v>
      </c>
    </row>
    <row r="469" spans="1:119" s="5" customFormat="1" ht="15" customHeight="1" x14ac:dyDescent="0.25">
      <c r="A469" s="4" t="str">
        <f t="shared" ca="1" si="116"/>
        <v/>
      </c>
      <c r="B469" s="6"/>
      <c r="C469" s="8"/>
      <c r="D469" s="1" t="str">
        <f>IFERROR(INDEX('padron cfe'!B:B,MATCH(DATOS!C469,'padron cfe'!A:A,0),1),"")</f>
        <v/>
      </c>
      <c r="E469" s="1"/>
      <c r="F469" s="4"/>
      <c r="G469" s="9" t="s">
        <v>157</v>
      </c>
      <c r="H469" s="5" t="str">
        <f>IF(F469="","",IFERROR(CONCATENATE("PEUA",VLOOKUP(ESTADO,REPORTE!AV$2:AW$33,2,0),DIDTRITO_FORM,CADER_FORM,IFERROR(INDEX(CA:CA,MATCH(DAY(F469),BZ:BZ,0),1),DAY(F469)),IFERROR(INDEX(CA:CA,MATCH(MONTH(F469),BZ:BZ,0),1),MONTH(F469)),YEAR(F469),G469),""))</f>
        <v/>
      </c>
      <c r="I469" s="4"/>
      <c r="J469" s="66"/>
      <c r="K469" s="66"/>
      <c r="L469" s="66"/>
      <c r="M469" s="2" t="str">
        <f>IFERROR(INDEX('padron cfe'!C:C,MATCH(DATOS!C469,'padron cfe'!A:A,0),1),"")</f>
        <v/>
      </c>
      <c r="N469" s="66" t="str">
        <f>IFERROR(IF(BT469="","",IF(INDEX(N$1:N468,MATCH(BT469,BT$1:BT468,0),1)=0,"",INDEX(N$1:N468,MATCH(BT469,BT$1:BT468,0),1))),"")</f>
        <v/>
      </c>
      <c r="O469" s="66" t="str">
        <f>IFERROR(IF(BT469="","",IF(INDEX(O$1:O468,MATCH(BT469,BT$1:BT468,0),1)=0,"",INDEX(O$1:O468,MATCH(BT469,BT$1:BT468,0),1))),"")</f>
        <v/>
      </c>
      <c r="P469" s="4"/>
      <c r="Q469" s="2"/>
      <c r="R469" s="66"/>
      <c r="T469" s="66"/>
      <c r="U469" s="5" t="str">
        <f>IFERROR(IF(INDEX(U$1:U468,MATCH(T469,T$1:T468,0),1)=0,"",INDEX(U$1:U468,MATCH(T469,T$1:T468,0),1)),"")</f>
        <v/>
      </c>
      <c r="V469" s="66"/>
      <c r="W469" s="5" t="str">
        <f>IFERROR(IF(INDEX(W$1:W468,MATCH(V469,V$1:V468,0),1)=0,"",INDEX(W$1:W468,MATCH(V469,V$1:V468,0),1)),"")</f>
        <v/>
      </c>
      <c r="X469" s="2" t="str">
        <f>IFERROR(INDEX('padron cfe'!D:D,MATCH(DATOS!C469,'padron cfe'!A:A,0),1),"")</f>
        <v/>
      </c>
      <c r="Y469" s="4"/>
      <c r="Z469" s="4"/>
      <c r="AA469" s="4"/>
      <c r="AB469" s="4"/>
      <c r="AC469" s="6"/>
      <c r="AD469" s="4"/>
      <c r="AE469" s="4" t="str">
        <f t="shared" si="117"/>
        <v/>
      </c>
      <c r="AF469" s="4"/>
      <c r="AG469" s="4"/>
      <c r="AH469" s="4"/>
      <c r="AI469" s="2" t="str">
        <f>IFERROR(IF(INDEX(AI$1:AI468,MATCH(BT469,BT$1:BT468,0),1)=0,"",INDEX(AI$1:AI468,MATCH(BT469,BT$1:BT468,0),1)),"")</f>
        <v/>
      </c>
      <c r="AJ469" s="2" t="str">
        <f>IFERROR(IF(INDEX(AJ$1:AJ468,MATCH(BT469,BT$1:BT468,0),1)=0,"",INDEX(AJ$1:AJ468,MATCH(BT469,BT$1:BT468,0),1)),"")</f>
        <v/>
      </c>
      <c r="AK469" s="2" t="str">
        <f>IFERROR(IF(INDEX(AK$1:AK468,MATCH(BT469,BT$1:BT468,0),1)=0,"",INDEX(AK$1:AK468,MATCH(BT469,BT$1:BT468,0),1)),"")</f>
        <v/>
      </c>
      <c r="AL469" s="31"/>
      <c r="AM469" s="31"/>
      <c r="AN469" s="2"/>
      <c r="AO469" s="4"/>
      <c r="AP469" s="4"/>
      <c r="AQ469" s="4"/>
      <c r="AR469" s="4"/>
      <c r="AS469" s="4"/>
      <c r="AT469" s="4"/>
      <c r="AU469" s="4"/>
      <c r="AV469" s="4"/>
      <c r="AW469" s="4"/>
      <c r="AY469" s="7"/>
      <c r="AZ469" s="47"/>
      <c r="BA469" s="66"/>
      <c r="BB469" s="66"/>
      <c r="BC469" s="66"/>
      <c r="BD469" s="78"/>
      <c r="BE469" s="66"/>
      <c r="BF469" s="66"/>
      <c r="BG469" s="4"/>
      <c r="BH469" s="69"/>
      <c r="BI469" s="4"/>
      <c r="BJ469" s="4"/>
      <c r="BK469" s="9"/>
      <c r="BL469" s="7"/>
      <c r="BM469" s="7"/>
      <c r="BN469" s="7"/>
      <c r="BO469" s="286"/>
      <c r="BP469" s="22"/>
      <c r="BQ469" s="7" t="str">
        <f t="shared" ca="1" si="118"/>
        <v/>
      </c>
      <c r="BR469" s="75" t="str">
        <f t="shared" si="119"/>
        <v/>
      </c>
      <c r="BS469" s="75" t="str">
        <f t="shared" si="120"/>
        <v/>
      </c>
      <c r="BT469" s="5" t="str">
        <f t="shared" si="121"/>
        <v/>
      </c>
      <c r="BU469" s="79" t="str">
        <f t="shared" si="122"/>
        <v/>
      </c>
      <c r="BV469" s="79" t="str">
        <f t="shared" si="123"/>
        <v/>
      </c>
      <c r="BW469" s="79" t="str">
        <f t="shared" si="124"/>
        <v/>
      </c>
      <c r="CC469" s="4" t="str">
        <f>IF(IFERROR(VLOOKUP(C469,C470:C$1993,1,0),"")="","",COUNTIF(C:C,C469))</f>
        <v/>
      </c>
      <c r="CG469" s="5" t="str">
        <f>IF(B469="","",IF(CC469="",1+(MAX(CG$2:CG468)),""))</f>
        <v/>
      </c>
      <c r="CH469" s="5" t="str">
        <f t="shared" si="125"/>
        <v/>
      </c>
      <c r="CI469" s="5" t="str">
        <f t="shared" si="126"/>
        <v/>
      </c>
      <c r="CJ469" s="14" t="str">
        <f t="shared" si="127"/>
        <v/>
      </c>
      <c r="CK469" s="25"/>
      <c r="CL469" s="15"/>
      <c r="CM469" s="5" t="str">
        <f t="shared" si="115"/>
        <v/>
      </c>
      <c r="CP469" s="5" t="str">
        <f t="shared" si="128"/>
        <v/>
      </c>
      <c r="CQ469" s="5" t="str">
        <f>IF(BT469="","",IFERROR(IF(VLOOKUP(BT469,BT$2:BT468,1,0)=0,"",""),BT469))</f>
        <v/>
      </c>
      <c r="CR469" s="22" t="str">
        <f>IF(CQ469="","",(IFERROR(VLOOKUP(MID(CQ469,1,1),$DI$2:DM$28,3,0),0)+IFERROR(VLOOKUP(MID(CQ469,2,1),DI$2:DM$28,4,0),0)+IFERROR(VLOOKUP(MID(CQ469,3,1),DI$2:DM$28,5,0),0)+(ROW(CQ469)/1000000000000)))</f>
        <v/>
      </c>
      <c r="CT469" s="5">
        <v>468</v>
      </c>
      <c r="CU469" s="5" t="str">
        <f>IFERROR(VLOOKUP(CT469,CP$2:CQ1545,2,0),"")</f>
        <v/>
      </c>
      <c r="DO469" s="5" t="e">
        <f>IF(REPORTE!AH$2="si",IF(C469=VALUE(REPORTE!C$22),IF(SUM(DO470:DO$1993),CONCATENATE(INT(B469),", "),INT(B469)),""),IF(C469=VALUE(REPORTE!C$21),IF(SUM(DO470:DO$1993),CONCATENATE(INT(B469),", "),INT(B469)),""))</f>
        <v>#VALUE!</v>
      </c>
    </row>
    <row r="470" spans="1:119" s="5" customFormat="1" ht="15" customHeight="1" x14ac:dyDescent="0.25">
      <c r="A470" s="4" t="str">
        <f t="shared" ca="1" si="116"/>
        <v/>
      </c>
      <c r="B470" s="6"/>
      <c r="C470" s="8"/>
      <c r="D470" s="1" t="str">
        <f>IFERROR(INDEX('padron cfe'!B:B,MATCH(DATOS!C470,'padron cfe'!A:A,0),1),"")</f>
        <v/>
      </c>
      <c r="E470" s="1"/>
      <c r="F470" s="4"/>
      <c r="G470" s="9" t="s">
        <v>157</v>
      </c>
      <c r="H470" s="5" t="str">
        <f>IF(F470="","",IFERROR(CONCATENATE("PEUA",VLOOKUP(ESTADO,REPORTE!AV$2:AW$33,2,0),DIDTRITO_FORM,CADER_FORM,IFERROR(INDEX(CA:CA,MATCH(DAY(F470),BZ:BZ,0),1),DAY(F470)),IFERROR(INDEX(CA:CA,MATCH(MONTH(F470),BZ:BZ,0),1),MONTH(F470)),YEAR(F470),G470),""))</f>
        <v/>
      </c>
      <c r="I470" s="4"/>
      <c r="J470" s="66"/>
      <c r="K470" s="66"/>
      <c r="L470" s="66"/>
      <c r="M470" s="2" t="str">
        <f>IFERROR(INDEX('padron cfe'!C:C,MATCH(DATOS!C470,'padron cfe'!A:A,0),1),"")</f>
        <v/>
      </c>
      <c r="N470" s="66" t="str">
        <f>IFERROR(IF(BT470="","",IF(INDEX(N$1:N469,MATCH(BT470,BT$1:BT469,0),1)=0,"",INDEX(N$1:N469,MATCH(BT470,BT$1:BT469,0),1))),"")</f>
        <v/>
      </c>
      <c r="O470" s="66" t="str">
        <f>IFERROR(IF(BT470="","",IF(INDEX(O$1:O469,MATCH(BT470,BT$1:BT469,0),1)=0,"",INDEX(O$1:O469,MATCH(BT470,BT$1:BT469,0),1))),"")</f>
        <v/>
      </c>
      <c r="P470" s="4"/>
      <c r="Q470" s="2"/>
      <c r="R470" s="66"/>
      <c r="T470" s="66"/>
      <c r="U470" s="5" t="str">
        <f>IFERROR(IF(INDEX(U$1:U469,MATCH(T470,T$1:T469,0),1)=0,"",INDEX(U$1:U469,MATCH(T470,T$1:T469,0),1)),"")</f>
        <v/>
      </c>
      <c r="V470" s="66"/>
      <c r="W470" s="5" t="str">
        <f>IFERROR(IF(INDEX(W$1:W469,MATCH(V470,V$1:V469,0),1)=0,"",INDEX(W$1:W469,MATCH(V470,V$1:V469,0),1)),"")</f>
        <v/>
      </c>
      <c r="X470" s="2" t="str">
        <f>IFERROR(INDEX('padron cfe'!D:D,MATCH(DATOS!C470,'padron cfe'!A:A,0),1),"")</f>
        <v/>
      </c>
      <c r="Y470" s="4"/>
      <c r="Z470" s="4"/>
      <c r="AA470" s="4"/>
      <c r="AB470" s="4"/>
      <c r="AC470" s="6"/>
      <c r="AD470" s="4"/>
      <c r="AE470" s="4" t="str">
        <f t="shared" si="117"/>
        <v/>
      </c>
      <c r="AF470" s="4"/>
      <c r="AG470" s="4"/>
      <c r="AH470" s="4"/>
      <c r="AI470" s="2" t="str">
        <f>IFERROR(IF(INDEX(AI$1:AI469,MATCH(BT470,BT$1:BT469,0),1)=0,"",INDEX(AI$1:AI469,MATCH(BT470,BT$1:BT469,0),1)),"")</f>
        <v/>
      </c>
      <c r="AJ470" s="2" t="str">
        <f>IFERROR(IF(INDEX(AJ$1:AJ469,MATCH(BT470,BT$1:BT469,0),1)=0,"",INDEX(AJ$1:AJ469,MATCH(BT470,BT$1:BT469,0),1)),"")</f>
        <v/>
      </c>
      <c r="AK470" s="2" t="str">
        <f>IFERROR(IF(INDEX(AK$1:AK469,MATCH(BT470,BT$1:BT469,0),1)=0,"",INDEX(AK$1:AK469,MATCH(BT470,BT$1:BT469,0),1)),"")</f>
        <v/>
      </c>
      <c r="AL470" s="31"/>
      <c r="AM470" s="31"/>
      <c r="AN470" s="2"/>
      <c r="AO470" s="4"/>
      <c r="AP470" s="4"/>
      <c r="AQ470" s="4"/>
      <c r="AR470" s="4"/>
      <c r="AS470" s="4"/>
      <c r="AT470" s="4"/>
      <c r="AU470" s="4"/>
      <c r="AV470" s="4"/>
      <c r="AW470" s="4"/>
      <c r="AY470" s="7"/>
      <c r="AZ470" s="47"/>
      <c r="BA470" s="66"/>
      <c r="BB470" s="66"/>
      <c r="BC470" s="66"/>
      <c r="BD470" s="78"/>
      <c r="BE470" s="66"/>
      <c r="BF470" s="66"/>
      <c r="BG470" s="4"/>
      <c r="BH470" s="69"/>
      <c r="BI470" s="4"/>
      <c r="BJ470" s="4"/>
      <c r="BK470" s="9"/>
      <c r="BL470" s="7"/>
      <c r="BM470" s="7"/>
      <c r="BN470" s="7"/>
      <c r="BO470" s="286"/>
      <c r="BP470" s="22"/>
      <c r="BQ470" s="7" t="str">
        <f t="shared" ca="1" si="118"/>
        <v/>
      </c>
      <c r="BR470" s="75" t="str">
        <f t="shared" si="119"/>
        <v/>
      </c>
      <c r="BS470" s="75" t="str">
        <f t="shared" si="120"/>
        <v/>
      </c>
      <c r="BT470" s="5" t="str">
        <f t="shared" si="121"/>
        <v/>
      </c>
      <c r="BU470" s="79" t="str">
        <f t="shared" si="122"/>
        <v/>
      </c>
      <c r="BV470" s="79" t="str">
        <f t="shared" si="123"/>
        <v/>
      </c>
      <c r="BW470" s="79" t="str">
        <f t="shared" si="124"/>
        <v/>
      </c>
      <c r="CC470" s="4" t="str">
        <f>IF(IFERROR(VLOOKUP(C470,C471:C$1993,1,0),"")="","",COUNTIF(C:C,C470))</f>
        <v/>
      </c>
      <c r="CG470" s="5" t="str">
        <f>IF(B470="","",IF(CC470="",1+(MAX(CG$2:CG469)),""))</f>
        <v/>
      </c>
      <c r="CH470" s="5" t="str">
        <f t="shared" si="125"/>
        <v/>
      </c>
      <c r="CI470" s="5" t="str">
        <f t="shared" si="126"/>
        <v/>
      </c>
      <c r="CJ470" s="14" t="str">
        <f t="shared" si="127"/>
        <v/>
      </c>
      <c r="CK470" s="25"/>
      <c r="CL470" s="15"/>
      <c r="CM470" s="5" t="str">
        <f t="shared" ref="CM470:CM533" si="129">CONCATENATE(AO470,AP470,AQ470,AR470,AS470)</f>
        <v/>
      </c>
      <c r="CP470" s="5" t="str">
        <f t="shared" si="128"/>
        <v/>
      </c>
      <c r="CQ470" s="5" t="str">
        <f>IF(BT470="","",IFERROR(IF(VLOOKUP(BT470,BT$2:BT469,1,0)=0,"",""),BT470))</f>
        <v/>
      </c>
      <c r="CR470" s="22" t="str">
        <f>IF(CQ470="","",(IFERROR(VLOOKUP(MID(CQ470,1,1),$DI$2:DM$28,3,0),0)+IFERROR(VLOOKUP(MID(CQ470,2,1),DI$2:DM$28,4,0),0)+IFERROR(VLOOKUP(MID(CQ470,3,1),DI$2:DM$28,5,0),0)+(ROW(CQ470)/1000000000000)))</f>
        <v/>
      </c>
      <c r="CT470" s="5">
        <v>469</v>
      </c>
      <c r="CU470" s="5" t="str">
        <f>IFERROR(VLOOKUP(CT470,CP$2:CQ1546,2,0),"")</f>
        <v/>
      </c>
      <c r="DO470" s="5" t="e">
        <f>IF(REPORTE!AH$2="si",IF(C470=VALUE(REPORTE!C$22),IF(SUM(DO471:DO$1993),CONCATENATE(INT(B470),", "),INT(B470)),""),IF(C470=VALUE(REPORTE!C$21),IF(SUM(DO471:DO$1993),CONCATENATE(INT(B470),", "),INT(B470)),""))</f>
        <v>#VALUE!</v>
      </c>
    </row>
    <row r="471" spans="1:119" s="5" customFormat="1" ht="15" customHeight="1" x14ac:dyDescent="0.25">
      <c r="A471" s="4" t="str">
        <f t="shared" ca="1" si="116"/>
        <v/>
      </c>
      <c r="B471" s="6"/>
      <c r="C471" s="8"/>
      <c r="D471" s="1" t="str">
        <f>IFERROR(INDEX('padron cfe'!B:B,MATCH(DATOS!C471,'padron cfe'!A:A,0),1),"")</f>
        <v/>
      </c>
      <c r="E471" s="1"/>
      <c r="F471" s="4"/>
      <c r="G471" s="9" t="s">
        <v>157</v>
      </c>
      <c r="H471" s="5" t="str">
        <f>IF(F471="","",IFERROR(CONCATENATE("PEUA",VLOOKUP(ESTADO,REPORTE!AV$2:AW$33,2,0),DIDTRITO_FORM,CADER_FORM,IFERROR(INDEX(CA:CA,MATCH(DAY(F471),BZ:BZ,0),1),DAY(F471)),IFERROR(INDEX(CA:CA,MATCH(MONTH(F471),BZ:BZ,0),1),MONTH(F471)),YEAR(F471),G471),""))</f>
        <v/>
      </c>
      <c r="I471" s="4"/>
      <c r="J471" s="66"/>
      <c r="K471" s="66"/>
      <c r="L471" s="66"/>
      <c r="M471" s="2" t="str">
        <f>IFERROR(INDEX('padron cfe'!C:C,MATCH(DATOS!C471,'padron cfe'!A:A,0),1),"")</f>
        <v/>
      </c>
      <c r="N471" s="66" t="str">
        <f>IFERROR(IF(BT471="","",IF(INDEX(N$1:N470,MATCH(BT471,BT$1:BT470,0),1)=0,"",INDEX(N$1:N470,MATCH(BT471,BT$1:BT470,0),1))),"")</f>
        <v/>
      </c>
      <c r="O471" s="66" t="str">
        <f>IFERROR(IF(BT471="","",IF(INDEX(O$1:O470,MATCH(BT471,BT$1:BT470,0),1)=0,"",INDEX(O$1:O470,MATCH(BT471,BT$1:BT470,0),1))),"")</f>
        <v/>
      </c>
      <c r="P471" s="4"/>
      <c r="Q471" s="2"/>
      <c r="R471" s="66"/>
      <c r="T471" s="66"/>
      <c r="U471" s="5" t="str">
        <f>IFERROR(IF(INDEX(U$1:U470,MATCH(T471,T$1:T470,0),1)=0,"",INDEX(U$1:U470,MATCH(T471,T$1:T470,0),1)),"")</f>
        <v/>
      </c>
      <c r="V471" s="66"/>
      <c r="W471" s="5" t="str">
        <f>IFERROR(IF(INDEX(W$1:W470,MATCH(V471,V$1:V470,0),1)=0,"",INDEX(W$1:W470,MATCH(V471,V$1:V470,0),1)),"")</f>
        <v/>
      </c>
      <c r="X471" s="2" t="str">
        <f>IFERROR(INDEX('padron cfe'!D:D,MATCH(DATOS!C471,'padron cfe'!A:A,0),1),"")</f>
        <v/>
      </c>
      <c r="Y471" s="4"/>
      <c r="Z471" s="4"/>
      <c r="AA471" s="4"/>
      <c r="AB471" s="4"/>
      <c r="AC471" s="6"/>
      <c r="AD471" s="4"/>
      <c r="AE471" s="4" t="str">
        <f t="shared" si="117"/>
        <v/>
      </c>
      <c r="AF471" s="4"/>
      <c r="AG471" s="4"/>
      <c r="AH471" s="4"/>
      <c r="AI471" s="2" t="str">
        <f>IFERROR(IF(INDEX(AI$1:AI470,MATCH(BT471,BT$1:BT470,0),1)=0,"",INDEX(AI$1:AI470,MATCH(BT471,BT$1:BT470,0),1)),"")</f>
        <v/>
      </c>
      <c r="AJ471" s="2" t="str">
        <f>IFERROR(IF(INDEX(AJ$1:AJ470,MATCH(BT471,BT$1:BT470,0),1)=0,"",INDEX(AJ$1:AJ470,MATCH(BT471,BT$1:BT470,0),1)),"")</f>
        <v/>
      </c>
      <c r="AK471" s="2" t="str">
        <f>IFERROR(IF(INDEX(AK$1:AK470,MATCH(BT471,BT$1:BT470,0),1)=0,"",INDEX(AK$1:AK470,MATCH(BT471,BT$1:BT470,0),1)),"")</f>
        <v/>
      </c>
      <c r="AL471" s="31"/>
      <c r="AM471" s="31"/>
      <c r="AN471" s="2"/>
      <c r="AO471" s="4"/>
      <c r="AP471" s="4"/>
      <c r="AQ471" s="4"/>
      <c r="AR471" s="4"/>
      <c r="AS471" s="4"/>
      <c r="AT471" s="4"/>
      <c r="AU471" s="4"/>
      <c r="AV471" s="4"/>
      <c r="AW471" s="4"/>
      <c r="AY471" s="7"/>
      <c r="AZ471" s="47"/>
      <c r="BA471" s="66"/>
      <c r="BB471" s="66"/>
      <c r="BC471" s="66"/>
      <c r="BD471" s="78"/>
      <c r="BE471" s="66"/>
      <c r="BF471" s="66"/>
      <c r="BG471" s="4"/>
      <c r="BH471" s="69"/>
      <c r="BI471" s="4"/>
      <c r="BJ471" s="4"/>
      <c r="BK471" s="9"/>
      <c r="BL471" s="7"/>
      <c r="BM471" s="7"/>
      <c r="BN471" s="7"/>
      <c r="BO471" s="286"/>
      <c r="BP471" s="22"/>
      <c r="BQ471" s="7" t="str">
        <f t="shared" ca="1" si="118"/>
        <v/>
      </c>
      <c r="BR471" s="75" t="str">
        <f t="shared" si="119"/>
        <v/>
      </c>
      <c r="BS471" s="75" t="str">
        <f t="shared" si="120"/>
        <v/>
      </c>
      <c r="BT471" s="5" t="str">
        <f t="shared" si="121"/>
        <v/>
      </c>
      <c r="BU471" s="79" t="str">
        <f t="shared" si="122"/>
        <v/>
      </c>
      <c r="BV471" s="79" t="str">
        <f t="shared" si="123"/>
        <v/>
      </c>
      <c r="BW471" s="79" t="str">
        <f t="shared" si="124"/>
        <v/>
      </c>
      <c r="CC471" s="4" t="str">
        <f>IF(IFERROR(VLOOKUP(C471,C472:C$1993,1,0),"")="","",COUNTIF(C:C,C471))</f>
        <v/>
      </c>
      <c r="CG471" s="5" t="str">
        <f>IF(B471="","",IF(CC471="",1+(MAX(CG$2:CG470)),""))</f>
        <v/>
      </c>
      <c r="CH471" s="5" t="str">
        <f t="shared" si="125"/>
        <v/>
      </c>
      <c r="CI471" s="5" t="str">
        <f t="shared" si="126"/>
        <v/>
      </c>
      <c r="CJ471" s="14" t="str">
        <f t="shared" si="127"/>
        <v/>
      </c>
      <c r="CK471" s="25"/>
      <c r="CL471" s="15"/>
      <c r="CM471" s="5" t="str">
        <f t="shared" si="129"/>
        <v/>
      </c>
      <c r="CP471" s="5" t="str">
        <f t="shared" si="128"/>
        <v/>
      </c>
      <c r="CQ471" s="5" t="str">
        <f>IF(BT471="","",IFERROR(IF(VLOOKUP(BT471,BT$2:BT470,1,0)=0,"",""),BT471))</f>
        <v/>
      </c>
      <c r="CR471" s="22" t="str">
        <f>IF(CQ471="","",(IFERROR(VLOOKUP(MID(CQ471,1,1),$DI$2:DM$28,3,0),0)+IFERROR(VLOOKUP(MID(CQ471,2,1),DI$2:DM$28,4,0),0)+IFERROR(VLOOKUP(MID(CQ471,3,1),DI$2:DM$28,5,0),0)+(ROW(CQ471)/1000000000000)))</f>
        <v/>
      </c>
      <c r="CT471" s="5">
        <v>470</v>
      </c>
      <c r="CU471" s="5" t="str">
        <f>IFERROR(VLOOKUP(CT471,CP$2:CQ1547,2,0),"")</f>
        <v/>
      </c>
      <c r="DO471" s="5" t="e">
        <f>IF(REPORTE!AH$2="si",IF(C471=VALUE(REPORTE!C$22),IF(SUM(DO472:DO$1993),CONCATENATE(INT(B471),", "),INT(B471)),""),IF(C471=VALUE(REPORTE!C$21),IF(SUM(DO472:DO$1993),CONCATENATE(INT(B471),", "),INT(B471)),""))</f>
        <v>#VALUE!</v>
      </c>
    </row>
    <row r="472" spans="1:119" s="5" customFormat="1" ht="15" customHeight="1" x14ac:dyDescent="0.25">
      <c r="A472" s="4" t="str">
        <f t="shared" ca="1" si="116"/>
        <v/>
      </c>
      <c r="B472" s="6"/>
      <c r="C472" s="8"/>
      <c r="D472" s="1" t="str">
        <f>IFERROR(INDEX('padron cfe'!B:B,MATCH(DATOS!C472,'padron cfe'!A:A,0),1),"")</f>
        <v/>
      </c>
      <c r="E472" s="1"/>
      <c r="F472" s="4"/>
      <c r="G472" s="4"/>
      <c r="H472" s="5" t="str">
        <f>IF(F472="","",IFERROR(CONCATENATE("PEUA",VLOOKUP(ESTADO,REPORTE!AV$2:AW$33,2,0),DIDTRITO_FORM,CADER_FORM,IFERROR(INDEX(CA:CA,MATCH(DAY(F472),BZ:BZ,0),1),DAY(F472)),IFERROR(INDEX(CA:CA,MATCH(MONTH(F472),BZ:BZ,0),1),MONTH(F472)),YEAR(F472),G472),""))</f>
        <v/>
      </c>
      <c r="I472" s="4"/>
      <c r="J472" s="66"/>
      <c r="K472" s="66"/>
      <c r="L472" s="66"/>
      <c r="M472" s="2" t="str">
        <f>IFERROR(INDEX('padron cfe'!C:C,MATCH(DATOS!C472,'padron cfe'!A:A,0),1),"")</f>
        <v/>
      </c>
      <c r="N472" s="66" t="str">
        <f>IFERROR(IF(BT472="","",IF(INDEX(N$1:N471,MATCH(BT472,BT$1:BT471,0),1)=0,"",INDEX(N$1:N471,MATCH(BT472,BT$1:BT471,0),1))),"")</f>
        <v/>
      </c>
      <c r="O472" s="66" t="str">
        <f>IFERROR(IF(BT472="","",IF(INDEX(O$1:O471,MATCH(BT472,BT$1:BT471,0),1)=0,"",INDEX(O$1:O471,MATCH(BT472,BT$1:BT471,0),1))),"")</f>
        <v/>
      </c>
      <c r="P472" s="4"/>
      <c r="Q472" s="2"/>
      <c r="R472" s="66"/>
      <c r="T472" s="66"/>
      <c r="U472" s="5" t="str">
        <f>IFERROR(IF(INDEX(U$1:U471,MATCH(T472,T$1:T471,0),1)=0,"",INDEX(U$1:U471,MATCH(T472,T$1:T471,0),1)),"")</f>
        <v/>
      </c>
      <c r="V472" s="66"/>
      <c r="W472" s="5" t="str">
        <f>IFERROR(IF(INDEX(W$1:W471,MATCH(V472,V$1:V471,0),1)=0,"",INDEX(W$1:W471,MATCH(V472,V$1:V471,0),1)),"")</f>
        <v/>
      </c>
      <c r="X472" s="2" t="str">
        <f>IFERROR(INDEX('padron cfe'!D:D,MATCH(DATOS!C472,'padron cfe'!A:A,0),1),"")</f>
        <v/>
      </c>
      <c r="Y472" s="4"/>
      <c r="Z472" s="4"/>
      <c r="AA472" s="4"/>
      <c r="AB472" s="4"/>
      <c r="AC472" s="6"/>
      <c r="AD472" s="4"/>
      <c r="AE472" s="4" t="str">
        <f t="shared" si="117"/>
        <v/>
      </c>
      <c r="AF472" s="4"/>
      <c r="AG472" s="4"/>
      <c r="AH472" s="4"/>
      <c r="AI472" s="2" t="str">
        <f>IFERROR(IF(INDEX(AI$1:AI471,MATCH(BT472,BT$1:BT471,0),1)=0,"",INDEX(AI$1:AI471,MATCH(BT472,BT$1:BT471,0),1)),"")</f>
        <v/>
      </c>
      <c r="AJ472" s="2" t="str">
        <f>IFERROR(IF(INDEX(AJ$1:AJ471,MATCH(BT472,BT$1:BT471,0),1)=0,"",INDEX(AJ$1:AJ471,MATCH(BT472,BT$1:BT471,0),1)),"")</f>
        <v/>
      </c>
      <c r="AK472" s="2" t="str">
        <f>IFERROR(IF(INDEX(AK$1:AK471,MATCH(BT472,BT$1:BT471,0),1)=0,"",INDEX(AK$1:AK471,MATCH(BT472,BT$1:BT471,0),1)),"")</f>
        <v/>
      </c>
      <c r="AL472" s="31"/>
      <c r="AM472" s="31"/>
      <c r="AN472" s="2"/>
      <c r="AO472" s="4"/>
      <c r="AP472" s="4"/>
      <c r="AQ472" s="4"/>
      <c r="AR472" s="4"/>
      <c r="AS472" s="4"/>
      <c r="AT472" s="4"/>
      <c r="AU472" s="4"/>
      <c r="AV472" s="4"/>
      <c r="AW472" s="4"/>
      <c r="AY472" s="7"/>
      <c r="AZ472" s="47"/>
      <c r="BA472" s="66"/>
      <c r="BB472" s="66"/>
      <c r="BC472" s="66"/>
      <c r="BD472" s="78"/>
      <c r="BE472" s="66"/>
      <c r="BF472" s="66"/>
      <c r="BG472" s="4"/>
      <c r="BH472" s="69"/>
      <c r="BI472" s="4"/>
      <c r="BJ472" s="4"/>
      <c r="BK472" s="9"/>
      <c r="BL472" s="7"/>
      <c r="BM472" s="7"/>
      <c r="BN472" s="7"/>
      <c r="BO472" s="286"/>
      <c r="BP472" s="22"/>
      <c r="BQ472" s="7" t="str">
        <f t="shared" ca="1" si="118"/>
        <v/>
      </c>
      <c r="BR472" s="75" t="str">
        <f t="shared" si="119"/>
        <v/>
      </c>
      <c r="BS472" s="75" t="str">
        <f t="shared" si="120"/>
        <v/>
      </c>
      <c r="BT472" s="5" t="str">
        <f t="shared" si="121"/>
        <v/>
      </c>
      <c r="BU472" s="79" t="str">
        <f t="shared" si="122"/>
        <v/>
      </c>
      <c r="BV472" s="79" t="str">
        <f t="shared" si="123"/>
        <v/>
      </c>
      <c r="BW472" s="79" t="str">
        <f t="shared" si="124"/>
        <v/>
      </c>
      <c r="CC472" s="4" t="str">
        <f>IF(IFERROR(VLOOKUP(C472,C473:C$1993,1,0),"")="","",COUNTIF(C:C,C472))</f>
        <v/>
      </c>
      <c r="CG472" s="5" t="str">
        <f>IF(B472="","",IF(CC472="",1+(MAX(CG$2:CG471)),""))</f>
        <v/>
      </c>
      <c r="CH472" s="5" t="str">
        <f t="shared" si="125"/>
        <v/>
      </c>
      <c r="CI472" s="5" t="str">
        <f t="shared" si="126"/>
        <v/>
      </c>
      <c r="CJ472" s="14" t="str">
        <f t="shared" si="127"/>
        <v/>
      </c>
      <c r="CK472" s="25"/>
      <c r="CL472" s="15"/>
      <c r="CM472" s="5" t="str">
        <f t="shared" si="129"/>
        <v/>
      </c>
      <c r="CP472" s="5" t="str">
        <f t="shared" si="128"/>
        <v/>
      </c>
      <c r="CQ472" s="5" t="str">
        <f>IF(BT472="","",IFERROR(IF(VLOOKUP(BT472,BT$2:BT471,1,0)=0,"",""),BT472))</f>
        <v/>
      </c>
      <c r="CR472" s="22" t="str">
        <f>IF(CQ472="","",(IFERROR(VLOOKUP(MID(CQ472,1,1),$DI$2:DM$28,3,0),0)+IFERROR(VLOOKUP(MID(CQ472,2,1),DI$2:DM$28,4,0),0)+IFERROR(VLOOKUP(MID(CQ472,3,1),DI$2:DM$28,5,0),0)+(ROW(CQ472)/1000000000000)))</f>
        <v/>
      </c>
      <c r="CT472" s="5">
        <v>471</v>
      </c>
      <c r="CU472" s="5" t="str">
        <f>IFERROR(VLOOKUP(CT472,CP$2:CQ1548,2,0),"")</f>
        <v/>
      </c>
      <c r="DO472" s="5" t="e">
        <f>IF(REPORTE!AH$2="si",IF(C472=VALUE(REPORTE!C$22),IF(SUM(DO473:DO$1993),CONCATENATE(INT(B472),", "),INT(B472)),""),IF(C472=VALUE(REPORTE!C$21),IF(SUM(DO473:DO$1993),CONCATENATE(INT(B472),", "),INT(B472)),""))</f>
        <v>#VALUE!</v>
      </c>
    </row>
    <row r="473" spans="1:119" s="5" customFormat="1" ht="15" customHeight="1" x14ac:dyDescent="0.25">
      <c r="A473" s="4" t="str">
        <f t="shared" ca="1" si="116"/>
        <v/>
      </c>
      <c r="B473" s="6"/>
      <c r="C473" s="8"/>
      <c r="D473" s="1" t="str">
        <f>IFERROR(INDEX('padron cfe'!B:B,MATCH(DATOS!C473,'padron cfe'!A:A,0),1),"")</f>
        <v/>
      </c>
      <c r="E473" s="1"/>
      <c r="F473" s="4"/>
      <c r="G473" s="4"/>
      <c r="H473" s="5" t="str">
        <f>IF(F473="","",IFERROR(CONCATENATE("PEUA",VLOOKUP(ESTADO,REPORTE!AV$2:AW$33,2,0),DIDTRITO_FORM,CADER_FORM,IFERROR(INDEX(CA:CA,MATCH(DAY(F473),BZ:BZ,0),1),DAY(F473)),IFERROR(INDEX(CA:CA,MATCH(MONTH(F473),BZ:BZ,0),1),MONTH(F473)),YEAR(F473),G473),""))</f>
        <v/>
      </c>
      <c r="I473" s="4"/>
      <c r="J473" s="66"/>
      <c r="K473" s="66"/>
      <c r="L473" s="66"/>
      <c r="M473" s="2" t="str">
        <f>IFERROR(INDEX('padron cfe'!C:C,MATCH(DATOS!C473,'padron cfe'!A:A,0),1),"")</f>
        <v/>
      </c>
      <c r="N473" s="66" t="str">
        <f>IFERROR(IF(BT473="","",IF(INDEX(N$1:N472,MATCH(BT473,BT$1:BT472,0),1)=0,"",INDEX(N$1:N472,MATCH(BT473,BT$1:BT472,0),1))),"")</f>
        <v/>
      </c>
      <c r="O473" s="66" t="str">
        <f>IFERROR(IF(BT473="","",IF(INDEX(O$1:O472,MATCH(BT473,BT$1:BT472,0),1)=0,"",INDEX(O$1:O472,MATCH(BT473,BT$1:BT472,0),1))),"")</f>
        <v/>
      </c>
      <c r="P473" s="4"/>
      <c r="Q473" s="2"/>
      <c r="R473" s="66"/>
      <c r="T473" s="66"/>
      <c r="U473" s="5" t="str">
        <f>IFERROR(IF(INDEX(U$1:U472,MATCH(T473,T$1:T472,0),1)=0,"",INDEX(U$1:U472,MATCH(T473,T$1:T472,0),1)),"")</f>
        <v/>
      </c>
      <c r="V473" s="66"/>
      <c r="W473" s="5" t="str">
        <f>IFERROR(IF(INDEX(W$1:W472,MATCH(V473,V$1:V472,0),1)=0,"",INDEX(W$1:W472,MATCH(V473,V$1:V472,0),1)),"")</f>
        <v/>
      </c>
      <c r="X473" s="2" t="str">
        <f>IFERROR(INDEX('padron cfe'!D:D,MATCH(DATOS!C473,'padron cfe'!A:A,0),1),"")</f>
        <v/>
      </c>
      <c r="Y473" s="4"/>
      <c r="Z473" s="4"/>
      <c r="AA473" s="4"/>
      <c r="AB473" s="4"/>
      <c r="AC473" s="6"/>
      <c r="AD473" s="4"/>
      <c r="AE473" s="4" t="str">
        <f t="shared" si="117"/>
        <v/>
      </c>
      <c r="AF473" s="4"/>
      <c r="AG473" s="4"/>
      <c r="AH473" s="4"/>
      <c r="AI473" s="2" t="str">
        <f>IFERROR(IF(INDEX(AI$1:AI472,MATCH(BT473,BT$1:BT472,0),1)=0,"",INDEX(AI$1:AI472,MATCH(BT473,BT$1:BT472,0),1)),"")</f>
        <v/>
      </c>
      <c r="AJ473" s="2" t="str">
        <f>IFERROR(IF(INDEX(AJ$1:AJ472,MATCH(BT473,BT$1:BT472,0),1)=0,"",INDEX(AJ$1:AJ472,MATCH(BT473,BT$1:BT472,0),1)),"")</f>
        <v/>
      </c>
      <c r="AK473" s="2" t="str">
        <f>IFERROR(IF(INDEX(AK$1:AK472,MATCH(BT473,BT$1:BT472,0),1)=0,"",INDEX(AK$1:AK472,MATCH(BT473,BT$1:BT472,0),1)),"")</f>
        <v/>
      </c>
      <c r="AL473" s="31"/>
      <c r="AM473" s="31"/>
      <c r="AN473" s="2"/>
      <c r="AO473" s="4"/>
      <c r="AP473" s="4"/>
      <c r="AQ473" s="4"/>
      <c r="AR473" s="4"/>
      <c r="AS473" s="4"/>
      <c r="AT473" s="4"/>
      <c r="AU473" s="4"/>
      <c r="AV473" s="4"/>
      <c r="AW473" s="4"/>
      <c r="AY473" s="7"/>
      <c r="AZ473" s="47"/>
      <c r="BA473" s="66"/>
      <c r="BB473" s="66"/>
      <c r="BC473" s="66"/>
      <c r="BD473" s="78"/>
      <c r="BE473" s="66"/>
      <c r="BF473" s="66"/>
      <c r="BG473" s="4"/>
      <c r="BH473" s="69"/>
      <c r="BI473" s="4"/>
      <c r="BJ473" s="4"/>
      <c r="BK473" s="9"/>
      <c r="BL473" s="7"/>
      <c r="BM473" s="7"/>
      <c r="BN473" s="7"/>
      <c r="BO473" s="286"/>
      <c r="BP473" s="22"/>
      <c r="BQ473" s="7" t="str">
        <f t="shared" ca="1" si="118"/>
        <v/>
      </c>
      <c r="BR473" s="75" t="str">
        <f t="shared" si="119"/>
        <v/>
      </c>
      <c r="BS473" s="75" t="str">
        <f t="shared" si="120"/>
        <v/>
      </c>
      <c r="BT473" s="5" t="str">
        <f t="shared" si="121"/>
        <v/>
      </c>
      <c r="BU473" s="79" t="str">
        <f t="shared" si="122"/>
        <v/>
      </c>
      <c r="BV473" s="79" t="str">
        <f t="shared" si="123"/>
        <v/>
      </c>
      <c r="BW473" s="79" t="str">
        <f t="shared" si="124"/>
        <v/>
      </c>
      <c r="CC473" s="4" t="str">
        <f>IF(IFERROR(VLOOKUP(C473,C474:C$1993,1,0),"")="","",COUNTIF(C:C,C473))</f>
        <v/>
      </c>
      <c r="CG473" s="5" t="str">
        <f>IF(B473="","",IF(CC473="",1+(MAX(CG$2:CG472)),""))</f>
        <v/>
      </c>
      <c r="CH473" s="5" t="str">
        <f t="shared" si="125"/>
        <v/>
      </c>
      <c r="CI473" s="5" t="str">
        <f t="shared" si="126"/>
        <v/>
      </c>
      <c r="CJ473" s="14" t="str">
        <f t="shared" si="127"/>
        <v/>
      </c>
      <c r="CK473" s="25"/>
      <c r="CL473" s="15"/>
      <c r="CM473" s="5" t="str">
        <f t="shared" si="129"/>
        <v/>
      </c>
      <c r="CP473" s="5" t="str">
        <f t="shared" si="128"/>
        <v/>
      </c>
      <c r="CQ473" s="5" t="str">
        <f>IF(BT473="","",IFERROR(IF(VLOOKUP(BT473,BT$2:BT472,1,0)=0,"",""),BT473))</f>
        <v/>
      </c>
      <c r="CR473" s="22" t="str">
        <f>IF(CQ473="","",(IFERROR(VLOOKUP(MID(CQ473,1,1),$DI$2:DM$28,3,0),0)+IFERROR(VLOOKUP(MID(CQ473,2,1),DI$2:DM$28,4,0),0)+IFERROR(VLOOKUP(MID(CQ473,3,1),DI$2:DM$28,5,0),0)+(ROW(CQ473)/1000000000000)))</f>
        <v/>
      </c>
      <c r="CT473" s="5">
        <v>472</v>
      </c>
      <c r="CU473" s="5" t="str">
        <f>IFERROR(VLOOKUP(CT473,CP$2:CQ1549,2,0),"")</f>
        <v/>
      </c>
      <c r="DO473" s="5" t="e">
        <f>IF(REPORTE!AH$2="si",IF(C473=VALUE(REPORTE!C$22),IF(SUM(DO474:DO$1993),CONCATENATE(INT(B473),", "),INT(B473)),""),IF(C473=VALUE(REPORTE!C$21),IF(SUM(DO474:DO$1993),CONCATENATE(INT(B473),", "),INT(B473)),""))</f>
        <v>#VALUE!</v>
      </c>
    </row>
    <row r="474" spans="1:119" s="5" customFormat="1" ht="15" customHeight="1" x14ac:dyDescent="0.25">
      <c r="A474" s="4" t="str">
        <f t="shared" ca="1" si="116"/>
        <v/>
      </c>
      <c r="B474" s="6"/>
      <c r="C474" s="6"/>
      <c r="D474" s="1" t="str">
        <f>IFERROR(INDEX('padron cfe'!B:B,MATCH(DATOS!C474,'padron cfe'!A:A,0),1),"")</f>
        <v/>
      </c>
      <c r="E474" s="4"/>
      <c r="F474" s="4"/>
      <c r="G474" s="4"/>
      <c r="H474" s="5" t="str">
        <f>IF(F474="","",IFERROR(CONCATENATE("PEUA",VLOOKUP(ESTADO,REPORTE!AV$2:AW$33,2,0),DIDTRITO_FORM,CADER_FORM,IFERROR(INDEX(CA:CA,MATCH(DAY(F474),BZ:BZ,0),1),DAY(F474)),IFERROR(INDEX(CA:CA,MATCH(MONTH(F474),BZ:BZ,0),1),MONTH(F474)),YEAR(F474),G474),""))</f>
        <v/>
      </c>
      <c r="I474" s="4"/>
      <c r="J474" s="66"/>
      <c r="K474" s="66"/>
      <c r="L474" s="66"/>
      <c r="M474" s="2" t="str">
        <f>IFERROR(INDEX('padron cfe'!C:C,MATCH(DATOS!C474,'padron cfe'!A:A,0),1),"")</f>
        <v/>
      </c>
      <c r="N474" s="66" t="str">
        <f>IFERROR(IF(BT474="","",IF(INDEX(N$1:N473,MATCH(BT474,BT$1:BT473,0),1)=0,"",INDEX(N$1:N473,MATCH(BT474,BT$1:BT473,0),1))),"")</f>
        <v/>
      </c>
      <c r="O474" s="66" t="str">
        <f>IFERROR(IF(BT474="","",IF(INDEX(O$1:O473,MATCH(BT474,BT$1:BT473,0),1)=0,"",INDEX(O$1:O473,MATCH(BT474,BT$1:BT473,0),1))),"")</f>
        <v/>
      </c>
      <c r="P474" s="4"/>
      <c r="Q474" s="2"/>
      <c r="R474" s="66"/>
      <c r="T474" s="66"/>
      <c r="U474" s="5" t="str">
        <f>IFERROR(IF(INDEX(U$1:U473,MATCH(T474,T$1:T473,0),1)=0,"",INDEX(U$1:U473,MATCH(T474,T$1:T473,0),1)),"")</f>
        <v/>
      </c>
      <c r="V474" s="66"/>
      <c r="W474" s="5" t="str">
        <f>IFERROR(IF(INDEX(W$1:W473,MATCH(V474,V$1:V473,0),1)=0,"",INDEX(W$1:W473,MATCH(V474,V$1:V473,0),1)),"")</f>
        <v/>
      </c>
      <c r="X474" s="2" t="str">
        <f>IFERROR(INDEX('padron cfe'!D:D,MATCH(DATOS!C474,'padron cfe'!A:A,0),1),"")</f>
        <v/>
      </c>
      <c r="Y474" s="4"/>
      <c r="Z474" s="4"/>
      <c r="AA474" s="4"/>
      <c r="AB474" s="4"/>
      <c r="AC474" s="6"/>
      <c r="AD474" s="4"/>
      <c r="AE474" s="4" t="str">
        <f t="shared" si="117"/>
        <v/>
      </c>
      <c r="AF474" s="4"/>
      <c r="AG474" s="4"/>
      <c r="AH474" s="4"/>
      <c r="AI474" s="2" t="str">
        <f>IFERROR(IF(INDEX(AI$1:AI473,MATCH(BT474,BT$1:BT473,0),1)=0,"",INDEX(AI$1:AI473,MATCH(BT474,BT$1:BT473,0),1)),"")</f>
        <v/>
      </c>
      <c r="AJ474" s="2" t="str">
        <f>IFERROR(IF(INDEX(AJ$1:AJ473,MATCH(BT474,BT$1:BT473,0),1)=0,"",INDEX(AJ$1:AJ473,MATCH(BT474,BT$1:BT473,0),1)),"")</f>
        <v/>
      </c>
      <c r="AK474" s="2" t="str">
        <f>IFERROR(IF(INDEX(AK$1:AK473,MATCH(BT474,BT$1:BT473,0),1)=0,"",INDEX(AK$1:AK473,MATCH(BT474,BT$1:BT473,0),1)),"")</f>
        <v/>
      </c>
      <c r="AL474" s="31"/>
      <c r="AM474" s="31"/>
      <c r="AN474" s="2"/>
      <c r="AO474" s="4"/>
      <c r="AP474" s="4"/>
      <c r="AQ474" s="4"/>
      <c r="AR474" s="4"/>
      <c r="AS474" s="4"/>
      <c r="AT474" s="4"/>
      <c r="AU474" s="4"/>
      <c r="AV474" s="4"/>
      <c r="AW474" s="4"/>
      <c r="AY474" s="7"/>
      <c r="AZ474" s="47"/>
      <c r="BA474" s="66"/>
      <c r="BB474" s="66"/>
      <c r="BC474" s="66"/>
      <c r="BD474" s="78"/>
      <c r="BE474" s="66"/>
      <c r="BF474" s="66"/>
      <c r="BG474" s="4"/>
      <c r="BH474" s="69"/>
      <c r="BI474" s="4"/>
      <c r="BJ474" s="4"/>
      <c r="BK474" s="9"/>
      <c r="BL474" s="4"/>
      <c r="BM474" s="4"/>
      <c r="BN474" s="7"/>
      <c r="BO474" s="286"/>
      <c r="BP474" s="22"/>
      <c r="BQ474" s="7" t="str">
        <f t="shared" ca="1" si="118"/>
        <v/>
      </c>
      <c r="BR474" s="75" t="str">
        <f t="shared" si="119"/>
        <v/>
      </c>
      <c r="BS474" s="75" t="str">
        <f t="shared" si="120"/>
        <v/>
      </c>
      <c r="BT474" s="5" t="str">
        <f t="shared" si="121"/>
        <v/>
      </c>
      <c r="BU474" s="79" t="str">
        <f t="shared" si="122"/>
        <v/>
      </c>
      <c r="BV474" s="79" t="str">
        <f t="shared" si="123"/>
        <v/>
      </c>
      <c r="BW474" s="79" t="str">
        <f t="shared" si="124"/>
        <v/>
      </c>
      <c r="CC474" s="4" t="str">
        <f>IF(IFERROR(VLOOKUP(C474,C475:C$1993,1,0),"")="","",COUNTIF(C:C,C474))</f>
        <v/>
      </c>
      <c r="CG474" s="5" t="str">
        <f>IF(B474="","",IF(CC474="",1+(MAX(CG$2:CG473)),""))</f>
        <v/>
      </c>
      <c r="CH474" s="5" t="str">
        <f t="shared" si="125"/>
        <v/>
      </c>
      <c r="CI474" s="5" t="str">
        <f t="shared" si="126"/>
        <v/>
      </c>
      <c r="CJ474" s="14" t="str">
        <f t="shared" si="127"/>
        <v/>
      </c>
      <c r="CK474" s="25"/>
      <c r="CL474" s="15"/>
      <c r="CM474" s="5" t="str">
        <f t="shared" si="129"/>
        <v/>
      </c>
      <c r="CP474" s="5" t="str">
        <f t="shared" si="128"/>
        <v/>
      </c>
      <c r="CQ474" s="5" t="str">
        <f>IF(BT474="","",IFERROR(IF(VLOOKUP(BT474,BT$2:BT473,1,0)=0,"",""),BT474))</f>
        <v/>
      </c>
      <c r="CR474" s="22" t="str">
        <f>IF(CQ474="","",(IFERROR(VLOOKUP(MID(CQ474,1,1),$DI$2:DM$28,3,0),0)+IFERROR(VLOOKUP(MID(CQ474,2,1),DI$2:DM$28,4,0),0)+IFERROR(VLOOKUP(MID(CQ474,3,1),DI$2:DM$28,5,0),0)+(ROW(CQ474)/1000000000000)))</f>
        <v/>
      </c>
      <c r="CT474" s="5">
        <v>473</v>
      </c>
      <c r="CU474" s="5" t="str">
        <f>IFERROR(VLOOKUP(CT474,CP$2:CQ1550,2,0),"")</f>
        <v/>
      </c>
      <c r="DO474" s="5" t="e">
        <f>IF(REPORTE!AH$2="si",IF(C474=VALUE(REPORTE!C$22),IF(SUM(DO475:DO$1993),CONCATENATE(INT(B474),", "),INT(B474)),""),IF(C474=VALUE(REPORTE!C$21),IF(SUM(DO475:DO$1993),CONCATENATE(INT(B474),", "),INT(B474)),""))</f>
        <v>#VALUE!</v>
      </c>
    </row>
    <row r="475" spans="1:119" s="5" customFormat="1" ht="15" customHeight="1" x14ac:dyDescent="0.25">
      <c r="A475" s="4" t="str">
        <f t="shared" ca="1" si="116"/>
        <v/>
      </c>
      <c r="B475" s="6"/>
      <c r="C475" s="6"/>
      <c r="D475" s="1" t="str">
        <f>IFERROR(INDEX('padron cfe'!B:B,MATCH(DATOS!C475,'padron cfe'!A:A,0),1),"")</f>
        <v/>
      </c>
      <c r="E475" s="4"/>
      <c r="F475" s="4"/>
      <c r="G475" s="4"/>
      <c r="H475" s="5" t="str">
        <f>IF(F475="","",IFERROR(CONCATENATE("PEUA",VLOOKUP(ESTADO,REPORTE!AV$2:AW$33,2,0),DIDTRITO_FORM,CADER_FORM,IFERROR(INDEX(CA:CA,MATCH(DAY(F475),BZ:BZ,0),1),DAY(F475)),IFERROR(INDEX(CA:CA,MATCH(MONTH(F475),BZ:BZ,0),1),MONTH(F475)),YEAR(F475),G475),""))</f>
        <v/>
      </c>
      <c r="I475" s="4"/>
      <c r="J475" s="66"/>
      <c r="K475" s="66"/>
      <c r="L475" s="66"/>
      <c r="M475" s="2" t="str">
        <f>IFERROR(INDEX('padron cfe'!C:C,MATCH(DATOS!C475,'padron cfe'!A:A,0),1),"")</f>
        <v/>
      </c>
      <c r="N475" s="66" t="str">
        <f>IFERROR(IF(BT475="","",IF(INDEX(N$1:N474,MATCH(BT475,BT$1:BT474,0),1)=0,"",INDEX(N$1:N474,MATCH(BT475,BT$1:BT474,0),1))),"")</f>
        <v/>
      </c>
      <c r="O475" s="66" t="str">
        <f>IFERROR(IF(BT475="","",IF(INDEX(O$1:O474,MATCH(BT475,BT$1:BT474,0),1)=0,"",INDEX(O$1:O474,MATCH(BT475,BT$1:BT474,0),1))),"")</f>
        <v/>
      </c>
      <c r="P475" s="4"/>
      <c r="Q475" s="2"/>
      <c r="R475" s="66"/>
      <c r="T475" s="66"/>
      <c r="U475" s="5" t="str">
        <f>IFERROR(IF(INDEX(U$1:U474,MATCH(T475,T$1:T474,0),1)=0,"",INDEX(U$1:U474,MATCH(T475,T$1:T474,0),1)),"")</f>
        <v/>
      </c>
      <c r="V475" s="66"/>
      <c r="W475" s="5" t="str">
        <f>IFERROR(IF(INDEX(W$1:W474,MATCH(V475,V$1:V474,0),1)=0,"",INDEX(W$1:W474,MATCH(V475,V$1:V474,0),1)),"")</f>
        <v/>
      </c>
      <c r="X475" s="2" t="str">
        <f>IFERROR(INDEX('padron cfe'!D:D,MATCH(DATOS!C475,'padron cfe'!A:A,0),1),"")</f>
        <v/>
      </c>
      <c r="Y475" s="4"/>
      <c r="Z475" s="4"/>
      <c r="AA475" s="4"/>
      <c r="AB475" s="4"/>
      <c r="AC475" s="6"/>
      <c r="AD475" s="4"/>
      <c r="AE475" s="4" t="str">
        <f t="shared" si="117"/>
        <v/>
      </c>
      <c r="AF475" s="4"/>
      <c r="AG475" s="4"/>
      <c r="AH475" s="4"/>
      <c r="AI475" s="2" t="str">
        <f>IFERROR(IF(INDEX(AI$1:AI474,MATCH(BT475,BT$1:BT474,0),1)=0,"",INDEX(AI$1:AI474,MATCH(BT475,BT$1:BT474,0),1)),"")</f>
        <v/>
      </c>
      <c r="AJ475" s="2" t="str">
        <f>IFERROR(IF(INDEX(AJ$1:AJ474,MATCH(BT475,BT$1:BT474,0),1)=0,"",INDEX(AJ$1:AJ474,MATCH(BT475,BT$1:BT474,0),1)),"")</f>
        <v/>
      </c>
      <c r="AK475" s="2" t="str">
        <f>IFERROR(IF(INDEX(AK$1:AK474,MATCH(BT475,BT$1:BT474,0),1)=0,"",INDEX(AK$1:AK474,MATCH(BT475,BT$1:BT474,0),1)),"")</f>
        <v/>
      </c>
      <c r="AL475" s="31"/>
      <c r="AM475" s="31"/>
      <c r="AN475" s="2"/>
      <c r="AO475" s="4"/>
      <c r="AP475" s="4"/>
      <c r="AQ475" s="4"/>
      <c r="AR475" s="4"/>
      <c r="AS475" s="4"/>
      <c r="AT475" s="4"/>
      <c r="AU475" s="4"/>
      <c r="AV475" s="4"/>
      <c r="AW475" s="4"/>
      <c r="AY475" s="7"/>
      <c r="AZ475" s="47"/>
      <c r="BA475" s="66"/>
      <c r="BB475" s="66"/>
      <c r="BC475" s="66"/>
      <c r="BD475" s="78"/>
      <c r="BE475" s="66"/>
      <c r="BF475" s="66"/>
      <c r="BG475" s="4"/>
      <c r="BH475" s="69"/>
      <c r="BI475" s="4"/>
      <c r="BJ475" s="4"/>
      <c r="BK475" s="9"/>
      <c r="BL475" s="4"/>
      <c r="BM475" s="4"/>
      <c r="BN475" s="7"/>
      <c r="BO475" s="286"/>
      <c r="BP475" s="22"/>
      <c r="BQ475" s="7" t="str">
        <f t="shared" ca="1" si="118"/>
        <v/>
      </c>
      <c r="BR475" s="75" t="str">
        <f t="shared" si="119"/>
        <v/>
      </c>
      <c r="BS475" s="75" t="str">
        <f t="shared" si="120"/>
        <v/>
      </c>
      <c r="BT475" s="5" t="str">
        <f t="shared" si="121"/>
        <v/>
      </c>
      <c r="BU475" s="79" t="str">
        <f t="shared" si="122"/>
        <v/>
      </c>
      <c r="BV475" s="79" t="str">
        <f t="shared" si="123"/>
        <v/>
      </c>
      <c r="BW475" s="79" t="str">
        <f t="shared" si="124"/>
        <v/>
      </c>
      <c r="CC475" s="4" t="str">
        <f>IF(IFERROR(VLOOKUP(C475,C476:C$1993,1,0),"")="","",COUNTIF(C:C,C475))</f>
        <v/>
      </c>
      <c r="CG475" s="5" t="str">
        <f>IF(B475="","",IF(CC475="",1+(MAX(CG$2:CG474)),""))</f>
        <v/>
      </c>
      <c r="CH475" s="5" t="str">
        <f t="shared" si="125"/>
        <v/>
      </c>
      <c r="CI475" s="5" t="str">
        <f t="shared" si="126"/>
        <v/>
      </c>
      <c r="CJ475" s="14" t="str">
        <f t="shared" si="127"/>
        <v/>
      </c>
      <c r="CK475" s="25"/>
      <c r="CL475" s="15"/>
      <c r="CM475" s="5" t="str">
        <f t="shared" si="129"/>
        <v/>
      </c>
      <c r="CP475" s="5" t="str">
        <f t="shared" si="128"/>
        <v/>
      </c>
      <c r="CQ475" s="5" t="str">
        <f>IF(BT475="","",IFERROR(IF(VLOOKUP(BT475,BT$2:BT474,1,0)=0,"",""),BT475))</f>
        <v/>
      </c>
      <c r="CR475" s="22" t="str">
        <f>IF(CQ475="","",(IFERROR(VLOOKUP(MID(CQ475,1,1),$DI$2:DM$28,3,0),0)+IFERROR(VLOOKUP(MID(CQ475,2,1),DI$2:DM$28,4,0),0)+IFERROR(VLOOKUP(MID(CQ475,3,1),DI$2:DM$28,5,0),0)+(ROW(CQ475)/1000000000000)))</f>
        <v/>
      </c>
      <c r="CT475" s="5">
        <v>474</v>
      </c>
      <c r="CU475" s="5" t="str">
        <f>IFERROR(VLOOKUP(CT475,CP$2:CQ1551,2,0),"")</f>
        <v/>
      </c>
      <c r="DO475" s="5" t="e">
        <f>IF(REPORTE!AH$2="si",IF(C475=VALUE(REPORTE!C$22),IF(SUM(DO476:DO$1993),CONCATENATE(INT(B475),", "),INT(B475)),""),IF(C475=VALUE(REPORTE!C$21),IF(SUM(DO476:DO$1993),CONCATENATE(INT(B475),", "),INT(B475)),""))</f>
        <v>#VALUE!</v>
      </c>
    </row>
    <row r="476" spans="1:119" s="5" customFormat="1" ht="15" customHeight="1" x14ac:dyDescent="0.25">
      <c r="A476" s="4" t="str">
        <f t="shared" ca="1" si="116"/>
        <v/>
      </c>
      <c r="B476" s="6"/>
      <c r="C476" s="6"/>
      <c r="D476" s="1" t="str">
        <f>IFERROR(INDEX('padron cfe'!B:B,MATCH(DATOS!C476,'padron cfe'!A:A,0),1),"")</f>
        <v/>
      </c>
      <c r="E476" s="4"/>
      <c r="F476" s="4"/>
      <c r="G476" s="4"/>
      <c r="H476" s="5" t="str">
        <f>IF(F476="","",IFERROR(CONCATENATE("PEUA",VLOOKUP(ESTADO,REPORTE!AV$2:AW$33,2,0),DIDTRITO_FORM,CADER_FORM,IFERROR(INDEX(CA:CA,MATCH(DAY(F476),BZ:BZ,0),1),DAY(F476)),IFERROR(INDEX(CA:CA,MATCH(MONTH(F476),BZ:BZ,0),1),MONTH(F476)),YEAR(F476),G476),""))</f>
        <v/>
      </c>
      <c r="I476" s="4"/>
      <c r="J476" s="66"/>
      <c r="K476" s="66"/>
      <c r="L476" s="66"/>
      <c r="M476" s="2" t="str">
        <f>IFERROR(INDEX('padron cfe'!C:C,MATCH(DATOS!C476,'padron cfe'!A:A,0),1),"")</f>
        <v/>
      </c>
      <c r="N476" s="66" t="str">
        <f>IFERROR(IF(BT476="","",IF(INDEX(N$1:N475,MATCH(BT476,BT$1:BT475,0),1)=0,"",INDEX(N$1:N475,MATCH(BT476,BT$1:BT475,0),1))),"")</f>
        <v/>
      </c>
      <c r="O476" s="66" t="str">
        <f>IFERROR(IF(BT476="","",IF(INDEX(O$1:O475,MATCH(BT476,BT$1:BT475,0),1)=0,"",INDEX(O$1:O475,MATCH(BT476,BT$1:BT475,0),1))),"")</f>
        <v/>
      </c>
      <c r="P476" s="4"/>
      <c r="Q476" s="2"/>
      <c r="R476" s="66"/>
      <c r="T476" s="66"/>
      <c r="U476" s="5" t="str">
        <f>IFERROR(IF(INDEX(U$1:U475,MATCH(T476,T$1:T475,0),1)=0,"",INDEX(U$1:U475,MATCH(T476,T$1:T475,0),1)),"")</f>
        <v/>
      </c>
      <c r="V476" s="66"/>
      <c r="W476" s="5" t="str">
        <f>IFERROR(IF(INDEX(W$1:W475,MATCH(V476,V$1:V475,0),1)=0,"",INDEX(W$1:W475,MATCH(V476,V$1:V475,0),1)),"")</f>
        <v/>
      </c>
      <c r="X476" s="2" t="str">
        <f>IFERROR(INDEX('padron cfe'!D:D,MATCH(DATOS!C476,'padron cfe'!A:A,0),1),"")</f>
        <v/>
      </c>
      <c r="Y476" s="4"/>
      <c r="Z476" s="4"/>
      <c r="AA476" s="4"/>
      <c r="AB476" s="4"/>
      <c r="AC476" s="6"/>
      <c r="AD476" s="4"/>
      <c r="AE476" s="4" t="str">
        <f t="shared" si="117"/>
        <v/>
      </c>
      <c r="AF476" s="4"/>
      <c r="AG476" s="4"/>
      <c r="AH476" s="4"/>
      <c r="AI476" s="2" t="str">
        <f>IFERROR(IF(INDEX(AI$1:AI475,MATCH(BT476,BT$1:BT475,0),1)=0,"",INDEX(AI$1:AI475,MATCH(BT476,BT$1:BT475,0),1)),"")</f>
        <v/>
      </c>
      <c r="AJ476" s="2" t="str">
        <f>IFERROR(IF(INDEX(AJ$1:AJ475,MATCH(BT476,BT$1:BT475,0),1)=0,"",INDEX(AJ$1:AJ475,MATCH(BT476,BT$1:BT475,0),1)),"")</f>
        <v/>
      </c>
      <c r="AK476" s="2" t="str">
        <f>IFERROR(IF(INDEX(AK$1:AK475,MATCH(BT476,BT$1:BT475,0),1)=0,"",INDEX(AK$1:AK475,MATCH(BT476,BT$1:BT475,0),1)),"")</f>
        <v/>
      </c>
      <c r="AL476" s="31"/>
      <c r="AM476" s="31"/>
      <c r="AN476" s="2"/>
      <c r="AO476" s="4"/>
      <c r="AP476" s="4"/>
      <c r="AQ476" s="4"/>
      <c r="AR476" s="4"/>
      <c r="AS476" s="4"/>
      <c r="AT476" s="4"/>
      <c r="AU476" s="4"/>
      <c r="AV476" s="4"/>
      <c r="AW476" s="4"/>
      <c r="AY476" s="7"/>
      <c r="AZ476" s="47"/>
      <c r="BA476" s="66"/>
      <c r="BB476" s="66"/>
      <c r="BC476" s="66"/>
      <c r="BD476" s="78"/>
      <c r="BE476" s="66"/>
      <c r="BF476" s="66"/>
      <c r="BG476" s="4"/>
      <c r="BH476" s="69"/>
      <c r="BI476" s="4"/>
      <c r="BJ476" s="4"/>
      <c r="BK476" s="9"/>
      <c r="BL476" s="4"/>
      <c r="BM476" s="4"/>
      <c r="BN476" s="7"/>
      <c r="BO476" s="286"/>
      <c r="BP476" s="22"/>
      <c r="BQ476" s="7" t="str">
        <f t="shared" ca="1" si="118"/>
        <v/>
      </c>
      <c r="BR476" s="75" t="str">
        <f t="shared" si="119"/>
        <v/>
      </c>
      <c r="BS476" s="75" t="str">
        <f t="shared" si="120"/>
        <v/>
      </c>
      <c r="BT476" s="5" t="str">
        <f t="shared" si="121"/>
        <v/>
      </c>
      <c r="BU476" s="79" t="str">
        <f t="shared" si="122"/>
        <v/>
      </c>
      <c r="BV476" s="79" t="str">
        <f t="shared" si="123"/>
        <v/>
      </c>
      <c r="BW476" s="79" t="str">
        <f t="shared" si="124"/>
        <v/>
      </c>
      <c r="CC476" s="4" t="str">
        <f>IF(IFERROR(VLOOKUP(C476,C477:C$1993,1,0),"")="","",COUNTIF(C:C,C476))</f>
        <v/>
      </c>
      <c r="CG476" s="5" t="str">
        <f>IF(B476="","",IF(CC476="",1+(MAX(CG$2:CG475)),""))</f>
        <v/>
      </c>
      <c r="CH476" s="5" t="str">
        <f t="shared" si="125"/>
        <v/>
      </c>
      <c r="CI476" s="5" t="str">
        <f t="shared" si="126"/>
        <v/>
      </c>
      <c r="CJ476" s="14" t="str">
        <f t="shared" si="127"/>
        <v/>
      </c>
      <c r="CK476" s="25"/>
      <c r="CL476" s="15"/>
      <c r="CM476" s="5" t="str">
        <f t="shared" si="129"/>
        <v/>
      </c>
      <c r="CP476" s="5" t="str">
        <f t="shared" si="128"/>
        <v/>
      </c>
      <c r="CQ476" s="5" t="str">
        <f>IF(BT476="","",IFERROR(IF(VLOOKUP(BT476,BT$2:BT475,1,0)=0,"",""),BT476))</f>
        <v/>
      </c>
      <c r="CR476" s="22" t="str">
        <f>IF(CQ476="","",(IFERROR(VLOOKUP(MID(CQ476,1,1),$DI$2:DM$28,3,0),0)+IFERROR(VLOOKUP(MID(CQ476,2,1),DI$2:DM$28,4,0),0)+IFERROR(VLOOKUP(MID(CQ476,3,1),DI$2:DM$28,5,0),0)+(ROW(CQ476)/1000000000000)))</f>
        <v/>
      </c>
      <c r="CT476" s="5">
        <v>475</v>
      </c>
      <c r="CU476" s="5" t="str">
        <f>IFERROR(VLOOKUP(CT476,CP$2:CQ1552,2,0),"")</f>
        <v/>
      </c>
      <c r="DO476" s="5" t="e">
        <f>IF(REPORTE!AH$2="si",IF(C476=VALUE(REPORTE!C$22),IF(SUM(DO477:DO$1993),CONCATENATE(INT(B476),", "),INT(B476)),""),IF(C476=VALUE(REPORTE!C$21),IF(SUM(DO477:DO$1993),CONCATENATE(INT(B476),", "),INT(B476)),""))</f>
        <v>#VALUE!</v>
      </c>
    </row>
    <row r="477" spans="1:119" s="5" customFormat="1" ht="15" customHeight="1" x14ac:dyDescent="0.25">
      <c r="A477" s="4" t="str">
        <f t="shared" ca="1" si="116"/>
        <v/>
      </c>
      <c r="B477" s="6"/>
      <c r="C477" s="6"/>
      <c r="D477" s="1" t="str">
        <f>IFERROR(INDEX('padron cfe'!B:B,MATCH(DATOS!C477,'padron cfe'!A:A,0),1),"")</f>
        <v/>
      </c>
      <c r="E477" s="4"/>
      <c r="F477" s="4"/>
      <c r="G477" s="4"/>
      <c r="H477" s="5" t="str">
        <f>IF(F477="","",IFERROR(CONCATENATE("PEUA",VLOOKUP(ESTADO,REPORTE!AV$2:AW$33,2,0),DIDTRITO_FORM,CADER_FORM,IFERROR(INDEX(CA:CA,MATCH(DAY(F477),BZ:BZ,0),1),DAY(F477)),IFERROR(INDEX(CA:CA,MATCH(MONTH(F477),BZ:BZ,0),1),MONTH(F477)),YEAR(F477),G477),""))</f>
        <v/>
      </c>
      <c r="I477" s="4"/>
      <c r="J477" s="66"/>
      <c r="K477" s="66"/>
      <c r="L477" s="66"/>
      <c r="M477" s="2" t="str">
        <f>IFERROR(INDEX('padron cfe'!C:C,MATCH(DATOS!C477,'padron cfe'!A:A,0),1),"")</f>
        <v/>
      </c>
      <c r="N477" s="66" t="str">
        <f>IFERROR(IF(BT477="","",IF(INDEX(N$1:N476,MATCH(BT477,BT$1:BT476,0),1)=0,"",INDEX(N$1:N476,MATCH(BT477,BT$1:BT476,0),1))),"")</f>
        <v/>
      </c>
      <c r="O477" s="66" t="str">
        <f>IFERROR(IF(BT477="","",IF(INDEX(O$1:O476,MATCH(BT477,BT$1:BT476,0),1)=0,"",INDEX(O$1:O476,MATCH(BT477,BT$1:BT476,0),1))),"")</f>
        <v/>
      </c>
      <c r="P477" s="4"/>
      <c r="Q477" s="2"/>
      <c r="R477" s="66"/>
      <c r="T477" s="66"/>
      <c r="U477" s="5" t="str">
        <f>IFERROR(IF(INDEX(U$1:U476,MATCH(T477,T$1:T476,0),1)=0,"",INDEX(U$1:U476,MATCH(T477,T$1:T476,0),1)),"")</f>
        <v/>
      </c>
      <c r="V477" s="66"/>
      <c r="W477" s="5" t="str">
        <f>IFERROR(IF(INDEX(W$1:W476,MATCH(V477,V$1:V476,0),1)=0,"",INDEX(W$1:W476,MATCH(V477,V$1:V476,0),1)),"")</f>
        <v/>
      </c>
      <c r="X477" s="2" t="str">
        <f>IFERROR(INDEX('padron cfe'!D:D,MATCH(DATOS!C477,'padron cfe'!A:A,0),1),"")</f>
        <v/>
      </c>
      <c r="Y477" s="4"/>
      <c r="Z477" s="4"/>
      <c r="AA477" s="4"/>
      <c r="AB477" s="4"/>
      <c r="AC477" s="6"/>
      <c r="AD477" s="4"/>
      <c r="AE477" s="4" t="str">
        <f t="shared" si="117"/>
        <v/>
      </c>
      <c r="AF477" s="4"/>
      <c r="AG477" s="4"/>
      <c r="AH477" s="4"/>
      <c r="AI477" s="2" t="str">
        <f>IFERROR(IF(INDEX(AI$1:AI476,MATCH(BT477,BT$1:BT476,0),1)=0,"",INDEX(AI$1:AI476,MATCH(BT477,BT$1:BT476,0),1)),"")</f>
        <v/>
      </c>
      <c r="AJ477" s="2" t="str">
        <f>IFERROR(IF(INDEX(AJ$1:AJ476,MATCH(BT477,BT$1:BT476,0),1)=0,"",INDEX(AJ$1:AJ476,MATCH(BT477,BT$1:BT476,0),1)),"")</f>
        <v/>
      </c>
      <c r="AK477" s="2" t="str">
        <f>IFERROR(IF(INDEX(AK$1:AK476,MATCH(BT477,BT$1:BT476,0),1)=0,"",INDEX(AK$1:AK476,MATCH(BT477,BT$1:BT476,0),1)),"")</f>
        <v/>
      </c>
      <c r="AL477" s="31"/>
      <c r="AM477" s="31"/>
      <c r="AN477" s="2"/>
      <c r="AO477" s="4"/>
      <c r="AP477" s="4"/>
      <c r="AQ477" s="4"/>
      <c r="AR477" s="4"/>
      <c r="AS477" s="4"/>
      <c r="AT477" s="4"/>
      <c r="AU477" s="4"/>
      <c r="AV477" s="4"/>
      <c r="AW477" s="4"/>
      <c r="AY477" s="7"/>
      <c r="AZ477" s="47"/>
      <c r="BA477" s="66"/>
      <c r="BB477" s="66"/>
      <c r="BC477" s="66"/>
      <c r="BD477" s="78"/>
      <c r="BE477" s="66"/>
      <c r="BF477" s="66"/>
      <c r="BG477" s="4"/>
      <c r="BH477" s="69"/>
      <c r="BI477" s="4"/>
      <c r="BJ477" s="4"/>
      <c r="BK477" s="9"/>
      <c r="BL477" s="4"/>
      <c r="BM477" s="4"/>
      <c r="BN477" s="7"/>
      <c r="BO477" s="286"/>
      <c r="BP477" s="22"/>
      <c r="BQ477" s="7" t="str">
        <f t="shared" ca="1" si="118"/>
        <v/>
      </c>
      <c r="BR477" s="75" t="str">
        <f t="shared" si="119"/>
        <v/>
      </c>
      <c r="BS477" s="75" t="str">
        <f t="shared" si="120"/>
        <v/>
      </c>
      <c r="BT477" s="5" t="str">
        <f t="shared" si="121"/>
        <v/>
      </c>
      <c r="BU477" s="79" t="str">
        <f t="shared" si="122"/>
        <v/>
      </c>
      <c r="BV477" s="79" t="str">
        <f t="shared" si="123"/>
        <v/>
      </c>
      <c r="BW477" s="79" t="str">
        <f t="shared" si="124"/>
        <v/>
      </c>
      <c r="CC477" s="4" t="str">
        <f>IF(IFERROR(VLOOKUP(C477,C478:C$1993,1,0),"")="","",COUNTIF(C:C,C477))</f>
        <v/>
      </c>
      <c r="CG477" s="5" t="str">
        <f>IF(B477="","",IF(CC477="",1+(MAX(CG$2:CG476)),""))</f>
        <v/>
      </c>
      <c r="CH477" s="5" t="str">
        <f t="shared" si="125"/>
        <v/>
      </c>
      <c r="CI477" s="5" t="str">
        <f t="shared" si="126"/>
        <v/>
      </c>
      <c r="CJ477" s="14" t="str">
        <f t="shared" si="127"/>
        <v/>
      </c>
      <c r="CK477" s="25"/>
      <c r="CL477" s="15"/>
      <c r="CM477" s="5" t="str">
        <f t="shared" si="129"/>
        <v/>
      </c>
      <c r="CP477" s="5" t="str">
        <f t="shared" si="128"/>
        <v/>
      </c>
      <c r="CQ477" s="5" t="str">
        <f>IF(BT477="","",IFERROR(IF(VLOOKUP(BT477,BT$2:BT476,1,0)=0,"",""),BT477))</f>
        <v/>
      </c>
      <c r="CR477" s="22" t="str">
        <f>IF(CQ477="","",(IFERROR(VLOOKUP(MID(CQ477,1,1),$DI$2:DM$28,3,0),0)+IFERROR(VLOOKUP(MID(CQ477,2,1),DI$2:DM$28,4,0),0)+IFERROR(VLOOKUP(MID(CQ477,3,1),DI$2:DM$28,5,0),0)+(ROW(CQ477)/1000000000000)))</f>
        <v/>
      </c>
      <c r="CT477" s="5">
        <v>476</v>
      </c>
      <c r="CU477" s="5" t="str">
        <f>IFERROR(VLOOKUP(CT477,CP$2:CQ1553,2,0),"")</f>
        <v/>
      </c>
      <c r="DO477" s="5" t="e">
        <f>IF(REPORTE!AH$2="si",IF(C477=VALUE(REPORTE!C$22),IF(SUM(DO478:DO$1993),CONCATENATE(INT(B477),", "),INT(B477)),""),IF(C477=VALUE(REPORTE!C$21),IF(SUM(DO478:DO$1993),CONCATENATE(INT(B477),", "),INT(B477)),""))</f>
        <v>#VALUE!</v>
      </c>
    </row>
    <row r="478" spans="1:119" s="5" customFormat="1" ht="15" customHeight="1" x14ac:dyDescent="0.25">
      <c r="A478" s="4" t="str">
        <f t="shared" ca="1" si="116"/>
        <v/>
      </c>
      <c r="B478" s="6"/>
      <c r="C478" s="6"/>
      <c r="D478" s="1" t="str">
        <f>IFERROR(INDEX('padron cfe'!B:B,MATCH(DATOS!C478,'padron cfe'!A:A,0),1),"")</f>
        <v/>
      </c>
      <c r="E478" s="4"/>
      <c r="F478" s="4"/>
      <c r="G478" s="4"/>
      <c r="H478" s="5" t="str">
        <f>IF(F478="","",IFERROR(CONCATENATE("PEUA",VLOOKUP(ESTADO,REPORTE!AV$2:AW$33,2,0),DIDTRITO_FORM,CADER_FORM,IFERROR(INDEX(CA:CA,MATCH(DAY(F478),BZ:BZ,0),1),DAY(F478)),IFERROR(INDEX(CA:CA,MATCH(MONTH(F478),BZ:BZ,0),1),MONTH(F478)),YEAR(F478),G478),""))</f>
        <v/>
      </c>
      <c r="I478" s="4"/>
      <c r="J478" s="66"/>
      <c r="K478" s="66"/>
      <c r="L478" s="66"/>
      <c r="M478" s="2" t="str">
        <f>IFERROR(INDEX('padron cfe'!C:C,MATCH(DATOS!C478,'padron cfe'!A:A,0),1),"")</f>
        <v/>
      </c>
      <c r="N478" s="66" t="str">
        <f>IFERROR(IF(BT478="","",IF(INDEX(N$1:N477,MATCH(BT478,BT$1:BT477,0),1)=0,"",INDEX(N$1:N477,MATCH(BT478,BT$1:BT477,0),1))),"")</f>
        <v/>
      </c>
      <c r="O478" s="66" t="str">
        <f>IFERROR(IF(BT478="","",IF(INDEX(O$1:O477,MATCH(BT478,BT$1:BT477,0),1)=0,"",INDEX(O$1:O477,MATCH(BT478,BT$1:BT477,0),1))),"")</f>
        <v/>
      </c>
      <c r="P478" s="4"/>
      <c r="Q478" s="2"/>
      <c r="R478" s="66"/>
      <c r="T478" s="66"/>
      <c r="U478" s="5" t="str">
        <f>IFERROR(IF(INDEX(U$1:U477,MATCH(T478,T$1:T477,0),1)=0,"",INDEX(U$1:U477,MATCH(T478,T$1:T477,0),1)),"")</f>
        <v/>
      </c>
      <c r="V478" s="66"/>
      <c r="W478" s="5" t="str">
        <f>IFERROR(IF(INDEX(W$1:W477,MATCH(V478,V$1:V477,0),1)=0,"",INDEX(W$1:W477,MATCH(V478,V$1:V477,0),1)),"")</f>
        <v/>
      </c>
      <c r="X478" s="2" t="str">
        <f>IFERROR(INDEX('padron cfe'!D:D,MATCH(DATOS!C478,'padron cfe'!A:A,0),1),"")</f>
        <v/>
      </c>
      <c r="Y478" s="4"/>
      <c r="Z478" s="4"/>
      <c r="AA478" s="4"/>
      <c r="AB478" s="4"/>
      <c r="AC478" s="6"/>
      <c r="AD478" s="4"/>
      <c r="AE478" s="4" t="str">
        <f t="shared" si="117"/>
        <v/>
      </c>
      <c r="AF478" s="4"/>
      <c r="AG478" s="4"/>
      <c r="AH478" s="4"/>
      <c r="AI478" s="2" t="str">
        <f>IFERROR(IF(INDEX(AI$1:AI477,MATCH(BT478,BT$1:BT477,0),1)=0,"",INDEX(AI$1:AI477,MATCH(BT478,BT$1:BT477,0),1)),"")</f>
        <v/>
      </c>
      <c r="AJ478" s="2" t="str">
        <f>IFERROR(IF(INDEX(AJ$1:AJ477,MATCH(BT478,BT$1:BT477,0),1)=0,"",INDEX(AJ$1:AJ477,MATCH(BT478,BT$1:BT477,0),1)),"")</f>
        <v/>
      </c>
      <c r="AK478" s="2" t="str">
        <f>IFERROR(IF(INDEX(AK$1:AK477,MATCH(BT478,BT$1:BT477,0),1)=0,"",INDEX(AK$1:AK477,MATCH(BT478,BT$1:BT477,0),1)),"")</f>
        <v/>
      </c>
      <c r="AL478" s="31"/>
      <c r="AM478" s="31"/>
      <c r="AN478" s="2"/>
      <c r="AO478" s="4"/>
      <c r="AP478" s="4"/>
      <c r="AQ478" s="4"/>
      <c r="AR478" s="4"/>
      <c r="AS478" s="4"/>
      <c r="AT478" s="4"/>
      <c r="AU478" s="4"/>
      <c r="AV478" s="4"/>
      <c r="AW478" s="4"/>
      <c r="AY478" s="7"/>
      <c r="AZ478" s="47"/>
      <c r="BA478" s="66"/>
      <c r="BB478" s="66"/>
      <c r="BC478" s="66"/>
      <c r="BD478" s="78"/>
      <c r="BE478" s="66"/>
      <c r="BF478" s="66"/>
      <c r="BG478" s="4"/>
      <c r="BH478" s="69"/>
      <c r="BI478" s="4"/>
      <c r="BJ478" s="4"/>
      <c r="BK478" s="9"/>
      <c r="BL478" s="4"/>
      <c r="BM478" s="4"/>
      <c r="BN478" s="7"/>
      <c r="BO478" s="286"/>
      <c r="BP478" s="22"/>
      <c r="BQ478" s="7" t="str">
        <f t="shared" ca="1" si="118"/>
        <v/>
      </c>
      <c r="BR478" s="75" t="str">
        <f t="shared" si="119"/>
        <v/>
      </c>
      <c r="BS478" s="75" t="str">
        <f t="shared" si="120"/>
        <v/>
      </c>
      <c r="BT478" s="5" t="str">
        <f t="shared" si="121"/>
        <v/>
      </c>
      <c r="BU478" s="79" t="str">
        <f t="shared" si="122"/>
        <v/>
      </c>
      <c r="BV478" s="79" t="str">
        <f t="shared" si="123"/>
        <v/>
      </c>
      <c r="BW478" s="79" t="str">
        <f t="shared" si="124"/>
        <v/>
      </c>
      <c r="CC478" s="4" t="str">
        <f>IF(IFERROR(VLOOKUP(C478,C479:C$1993,1,0),"")="","",COUNTIF(C:C,C478))</f>
        <v/>
      </c>
      <c r="CG478" s="5" t="str">
        <f>IF(B478="","",IF(CC478="",1+(MAX(CG$2:CG477)),""))</f>
        <v/>
      </c>
      <c r="CH478" s="5" t="str">
        <f t="shared" si="125"/>
        <v/>
      </c>
      <c r="CI478" s="5" t="str">
        <f t="shared" si="126"/>
        <v/>
      </c>
      <c r="CJ478" s="14" t="str">
        <f t="shared" si="127"/>
        <v/>
      </c>
      <c r="CK478" s="25"/>
      <c r="CL478" s="15"/>
      <c r="CM478" s="5" t="str">
        <f t="shared" si="129"/>
        <v/>
      </c>
      <c r="CP478" s="5" t="str">
        <f t="shared" si="128"/>
        <v/>
      </c>
      <c r="CQ478" s="5" t="str">
        <f>IF(BT478="","",IFERROR(IF(VLOOKUP(BT478,BT$2:BT477,1,0)=0,"",""),BT478))</f>
        <v/>
      </c>
      <c r="CR478" s="22" t="str">
        <f>IF(CQ478="","",(IFERROR(VLOOKUP(MID(CQ478,1,1),$DI$2:DM$28,3,0),0)+IFERROR(VLOOKUP(MID(CQ478,2,1),DI$2:DM$28,4,0),0)+IFERROR(VLOOKUP(MID(CQ478,3,1),DI$2:DM$28,5,0),0)+(ROW(CQ478)/1000000000000)))</f>
        <v/>
      </c>
      <c r="CT478" s="5">
        <v>477</v>
      </c>
      <c r="CU478" s="5" t="str">
        <f>IFERROR(VLOOKUP(CT478,CP$2:CQ1554,2,0),"")</f>
        <v/>
      </c>
      <c r="DO478" s="5" t="e">
        <f>IF(REPORTE!AH$2="si",IF(C478=VALUE(REPORTE!C$22),IF(SUM(DO479:DO$1993),CONCATENATE(INT(B478),", "),INT(B478)),""),IF(C478=VALUE(REPORTE!C$21),IF(SUM(DO479:DO$1993),CONCATENATE(INT(B478),", "),INT(B478)),""))</f>
        <v>#VALUE!</v>
      </c>
    </row>
    <row r="479" spans="1:119" s="5" customFormat="1" ht="15" customHeight="1" x14ac:dyDescent="0.25">
      <c r="A479" s="4" t="str">
        <f t="shared" ca="1" si="116"/>
        <v/>
      </c>
      <c r="B479" s="6"/>
      <c r="C479" s="6"/>
      <c r="D479" s="1" t="str">
        <f>IFERROR(INDEX('padron cfe'!B:B,MATCH(DATOS!C479,'padron cfe'!A:A,0),1),"")</f>
        <v/>
      </c>
      <c r="E479" s="4"/>
      <c r="F479" s="4"/>
      <c r="G479" s="4"/>
      <c r="H479" s="5" t="str">
        <f>IF(F479="","",IFERROR(CONCATENATE("PEUA",VLOOKUP(ESTADO,REPORTE!AV$2:AW$33,2,0),DIDTRITO_FORM,CADER_FORM,IFERROR(INDEX(CA:CA,MATCH(DAY(F479),BZ:BZ,0),1),DAY(F479)),IFERROR(INDEX(CA:CA,MATCH(MONTH(F479),BZ:BZ,0),1),MONTH(F479)),YEAR(F479),G479),""))</f>
        <v/>
      </c>
      <c r="I479" s="4"/>
      <c r="J479" s="66"/>
      <c r="K479" s="66"/>
      <c r="L479" s="66"/>
      <c r="M479" s="2" t="str">
        <f>IFERROR(INDEX('padron cfe'!C:C,MATCH(DATOS!C479,'padron cfe'!A:A,0),1),"")</f>
        <v/>
      </c>
      <c r="N479" s="66" t="str">
        <f>IFERROR(IF(BT479="","",IF(INDEX(N$1:N478,MATCH(BT479,BT$1:BT478,0),1)=0,"",INDEX(N$1:N478,MATCH(BT479,BT$1:BT478,0),1))),"")</f>
        <v/>
      </c>
      <c r="O479" s="66" t="str">
        <f>IFERROR(IF(BT479="","",IF(INDEX(O$1:O478,MATCH(BT479,BT$1:BT478,0),1)=0,"",INDEX(O$1:O478,MATCH(BT479,BT$1:BT478,0),1))),"")</f>
        <v/>
      </c>
      <c r="P479" s="4"/>
      <c r="Q479" s="2"/>
      <c r="R479" s="66"/>
      <c r="T479" s="66"/>
      <c r="U479" s="5" t="str">
        <f>IFERROR(IF(INDEX(U$1:U478,MATCH(T479,T$1:T478,0),1)=0,"",INDEX(U$1:U478,MATCH(T479,T$1:T478,0),1)),"")</f>
        <v/>
      </c>
      <c r="V479" s="66"/>
      <c r="W479" s="5" t="str">
        <f>IFERROR(IF(INDEX(W$1:W478,MATCH(V479,V$1:V478,0),1)=0,"",INDEX(W$1:W478,MATCH(V479,V$1:V478,0),1)),"")</f>
        <v/>
      </c>
      <c r="X479" s="2" t="str">
        <f>IFERROR(INDEX('padron cfe'!D:D,MATCH(DATOS!C479,'padron cfe'!A:A,0),1),"")</f>
        <v/>
      </c>
      <c r="Y479" s="4"/>
      <c r="Z479" s="4"/>
      <c r="AA479" s="4"/>
      <c r="AB479" s="4"/>
      <c r="AC479" s="6"/>
      <c r="AD479" s="4"/>
      <c r="AE479" s="4" t="str">
        <f t="shared" si="117"/>
        <v/>
      </c>
      <c r="AF479" s="4"/>
      <c r="AG479" s="4"/>
      <c r="AH479" s="4"/>
      <c r="AI479" s="2" t="str">
        <f>IFERROR(IF(INDEX(AI$1:AI478,MATCH(BT479,BT$1:BT478,0),1)=0,"",INDEX(AI$1:AI478,MATCH(BT479,BT$1:BT478,0),1)),"")</f>
        <v/>
      </c>
      <c r="AJ479" s="2" t="str">
        <f>IFERROR(IF(INDEX(AJ$1:AJ478,MATCH(BT479,BT$1:BT478,0),1)=0,"",INDEX(AJ$1:AJ478,MATCH(BT479,BT$1:BT478,0),1)),"")</f>
        <v/>
      </c>
      <c r="AK479" s="2" t="str">
        <f>IFERROR(IF(INDEX(AK$1:AK478,MATCH(BT479,BT$1:BT478,0),1)=0,"",INDEX(AK$1:AK478,MATCH(BT479,BT$1:BT478,0),1)),"")</f>
        <v/>
      </c>
      <c r="AL479" s="31"/>
      <c r="AM479" s="31"/>
      <c r="AN479" s="2"/>
      <c r="AO479" s="4"/>
      <c r="AP479" s="4"/>
      <c r="AQ479" s="4"/>
      <c r="AR479" s="4"/>
      <c r="AS479" s="4"/>
      <c r="AT479" s="4"/>
      <c r="AU479" s="4"/>
      <c r="AV479" s="4"/>
      <c r="AW479" s="4"/>
      <c r="AY479" s="7"/>
      <c r="AZ479" s="47"/>
      <c r="BA479" s="66"/>
      <c r="BB479" s="66"/>
      <c r="BC479" s="66"/>
      <c r="BD479" s="78"/>
      <c r="BE479" s="66"/>
      <c r="BF479" s="66"/>
      <c r="BG479" s="4"/>
      <c r="BH479" s="69"/>
      <c r="BI479" s="4"/>
      <c r="BJ479" s="4"/>
      <c r="BK479" s="9"/>
      <c r="BL479" s="4"/>
      <c r="BM479" s="4"/>
      <c r="BN479" s="7"/>
      <c r="BO479" s="286"/>
      <c r="BP479" s="22"/>
      <c r="BQ479" s="7" t="str">
        <f t="shared" ca="1" si="118"/>
        <v/>
      </c>
      <c r="BR479" s="75" t="str">
        <f t="shared" si="119"/>
        <v/>
      </c>
      <c r="BS479" s="75" t="str">
        <f t="shared" si="120"/>
        <v/>
      </c>
      <c r="BT479" s="5" t="str">
        <f t="shared" si="121"/>
        <v/>
      </c>
      <c r="BU479" s="79" t="str">
        <f t="shared" si="122"/>
        <v/>
      </c>
      <c r="BV479" s="79" t="str">
        <f t="shared" si="123"/>
        <v/>
      </c>
      <c r="BW479" s="79" t="str">
        <f t="shared" si="124"/>
        <v/>
      </c>
      <c r="CC479" s="4" t="str">
        <f>IF(IFERROR(VLOOKUP(C479,C480:C$1993,1,0),"")="","",COUNTIF(C:C,C479))</f>
        <v/>
      </c>
      <c r="CG479" s="5" t="str">
        <f>IF(B479="","",IF(CC479="",1+(MAX(CG$2:CG478)),""))</f>
        <v/>
      </c>
      <c r="CH479" s="5" t="str">
        <f t="shared" si="125"/>
        <v/>
      </c>
      <c r="CI479" s="5" t="str">
        <f t="shared" si="126"/>
        <v/>
      </c>
      <c r="CJ479" s="14" t="str">
        <f t="shared" si="127"/>
        <v/>
      </c>
      <c r="CK479" s="25"/>
      <c r="CL479" s="15"/>
      <c r="CM479" s="5" t="str">
        <f t="shared" si="129"/>
        <v/>
      </c>
      <c r="CP479" s="5" t="str">
        <f t="shared" si="128"/>
        <v/>
      </c>
      <c r="CQ479" s="5" t="str">
        <f>IF(BT479="","",IFERROR(IF(VLOOKUP(BT479,BT$2:BT478,1,0)=0,"",""),BT479))</f>
        <v/>
      </c>
      <c r="CR479" s="22" t="str">
        <f>IF(CQ479="","",(IFERROR(VLOOKUP(MID(CQ479,1,1),$DI$2:DM$28,3,0),0)+IFERROR(VLOOKUP(MID(CQ479,2,1),DI$2:DM$28,4,0),0)+IFERROR(VLOOKUP(MID(CQ479,3,1),DI$2:DM$28,5,0),0)+(ROW(CQ479)/1000000000000)))</f>
        <v/>
      </c>
      <c r="CT479" s="5">
        <v>478</v>
      </c>
      <c r="CU479" s="5" t="str">
        <f>IFERROR(VLOOKUP(CT479,CP$2:CQ1555,2,0),"")</f>
        <v/>
      </c>
      <c r="DO479" s="5" t="e">
        <f>IF(REPORTE!AH$2="si",IF(C479=VALUE(REPORTE!C$22),IF(SUM(DO480:DO$1993),CONCATENATE(INT(B479),", "),INT(B479)),""),IF(C479=VALUE(REPORTE!C$21),IF(SUM(DO480:DO$1993),CONCATENATE(INT(B479),", "),INT(B479)),""))</f>
        <v>#VALUE!</v>
      </c>
    </row>
    <row r="480" spans="1:119" s="5" customFormat="1" ht="15" customHeight="1" x14ac:dyDescent="0.25">
      <c r="A480" s="4" t="str">
        <f t="shared" ca="1" si="116"/>
        <v/>
      </c>
      <c r="B480" s="6"/>
      <c r="C480" s="6"/>
      <c r="D480" s="1" t="str">
        <f>IFERROR(INDEX('padron cfe'!B:B,MATCH(DATOS!C480,'padron cfe'!A:A,0),1),"")</f>
        <v/>
      </c>
      <c r="E480" s="4"/>
      <c r="F480" s="4"/>
      <c r="G480" s="4"/>
      <c r="H480" s="5" t="str">
        <f>IF(F480="","",IFERROR(CONCATENATE("PEUA",VLOOKUP(ESTADO,REPORTE!AV$2:AW$33,2,0),DIDTRITO_FORM,CADER_FORM,IFERROR(INDEX(CA:CA,MATCH(DAY(F480),BZ:BZ,0),1),DAY(F480)),IFERROR(INDEX(CA:CA,MATCH(MONTH(F480),BZ:BZ,0),1),MONTH(F480)),YEAR(F480),G480),""))</f>
        <v/>
      </c>
      <c r="I480" s="4"/>
      <c r="J480" s="66"/>
      <c r="K480" s="66"/>
      <c r="L480" s="66"/>
      <c r="M480" s="2" t="str">
        <f>IFERROR(INDEX('padron cfe'!C:C,MATCH(DATOS!C480,'padron cfe'!A:A,0),1),"")</f>
        <v/>
      </c>
      <c r="N480" s="66" t="str">
        <f>IFERROR(IF(BT480="","",IF(INDEX(N$1:N479,MATCH(BT480,BT$1:BT479,0),1)=0,"",INDEX(N$1:N479,MATCH(BT480,BT$1:BT479,0),1))),"")</f>
        <v/>
      </c>
      <c r="O480" s="66" t="str">
        <f>IFERROR(IF(BT480="","",IF(INDEX(O$1:O479,MATCH(BT480,BT$1:BT479,0),1)=0,"",INDEX(O$1:O479,MATCH(BT480,BT$1:BT479,0),1))),"")</f>
        <v/>
      </c>
      <c r="P480" s="4"/>
      <c r="Q480" s="2"/>
      <c r="R480" s="66"/>
      <c r="T480" s="66"/>
      <c r="U480" s="5" t="str">
        <f>IFERROR(IF(INDEX(U$1:U479,MATCH(T480,T$1:T479,0),1)=0,"",INDEX(U$1:U479,MATCH(T480,T$1:T479,0),1)),"")</f>
        <v/>
      </c>
      <c r="V480" s="66"/>
      <c r="W480" s="5" t="str">
        <f>IFERROR(IF(INDEX(W$1:W479,MATCH(V480,V$1:V479,0),1)=0,"",INDEX(W$1:W479,MATCH(V480,V$1:V479,0),1)),"")</f>
        <v/>
      </c>
      <c r="X480" s="2" t="str">
        <f>IFERROR(INDEX('padron cfe'!D:D,MATCH(DATOS!C480,'padron cfe'!A:A,0),1),"")</f>
        <v/>
      </c>
      <c r="Y480" s="4"/>
      <c r="Z480" s="4"/>
      <c r="AA480" s="4"/>
      <c r="AB480" s="4"/>
      <c r="AC480" s="6"/>
      <c r="AD480" s="4"/>
      <c r="AE480" s="4" t="str">
        <f t="shared" si="117"/>
        <v/>
      </c>
      <c r="AF480" s="4"/>
      <c r="AG480" s="4"/>
      <c r="AH480" s="4"/>
      <c r="AI480" s="2" t="str">
        <f>IFERROR(IF(INDEX(AI$1:AI479,MATCH(BT480,BT$1:BT479,0),1)=0,"",INDEX(AI$1:AI479,MATCH(BT480,BT$1:BT479,0),1)),"")</f>
        <v/>
      </c>
      <c r="AJ480" s="2" t="str">
        <f>IFERROR(IF(INDEX(AJ$1:AJ479,MATCH(BT480,BT$1:BT479,0),1)=0,"",INDEX(AJ$1:AJ479,MATCH(BT480,BT$1:BT479,0),1)),"")</f>
        <v/>
      </c>
      <c r="AK480" s="2" t="str">
        <f>IFERROR(IF(INDEX(AK$1:AK479,MATCH(BT480,BT$1:BT479,0),1)=0,"",INDEX(AK$1:AK479,MATCH(BT480,BT$1:BT479,0),1)),"")</f>
        <v/>
      </c>
      <c r="AL480" s="31"/>
      <c r="AM480" s="31"/>
      <c r="AN480" s="2"/>
      <c r="AO480" s="4"/>
      <c r="AP480" s="4"/>
      <c r="AQ480" s="4"/>
      <c r="AR480" s="4"/>
      <c r="AS480" s="4"/>
      <c r="AT480" s="4"/>
      <c r="AU480" s="4"/>
      <c r="AV480" s="4"/>
      <c r="AW480" s="4"/>
      <c r="AY480" s="7"/>
      <c r="AZ480" s="47"/>
      <c r="BA480" s="66"/>
      <c r="BB480" s="66"/>
      <c r="BC480" s="66"/>
      <c r="BD480" s="78"/>
      <c r="BE480" s="66"/>
      <c r="BF480" s="66"/>
      <c r="BG480" s="4"/>
      <c r="BH480" s="69"/>
      <c r="BI480" s="4"/>
      <c r="BJ480" s="4"/>
      <c r="BK480" s="9"/>
      <c r="BL480" s="4"/>
      <c r="BM480" s="4"/>
      <c r="BN480" s="7"/>
      <c r="BO480" s="286"/>
      <c r="BP480" s="22"/>
      <c r="BQ480" s="7" t="str">
        <f t="shared" ca="1" si="118"/>
        <v/>
      </c>
      <c r="BR480" s="75" t="str">
        <f t="shared" si="119"/>
        <v/>
      </c>
      <c r="BS480" s="75" t="str">
        <f t="shared" si="120"/>
        <v/>
      </c>
      <c r="BT480" s="5" t="str">
        <f t="shared" si="121"/>
        <v/>
      </c>
      <c r="BU480" s="79" t="str">
        <f t="shared" si="122"/>
        <v/>
      </c>
      <c r="BV480" s="79" t="str">
        <f t="shared" si="123"/>
        <v/>
      </c>
      <c r="BW480" s="79" t="str">
        <f t="shared" si="124"/>
        <v/>
      </c>
      <c r="CC480" s="4" t="str">
        <f>IF(IFERROR(VLOOKUP(C480,C481:C$1993,1,0),"")="","",COUNTIF(C:C,C480))</f>
        <v/>
      </c>
      <c r="CG480" s="5" t="str">
        <f>IF(B480="","",IF(CC480="",1+(MAX(CG$2:CG479)),""))</f>
        <v/>
      </c>
      <c r="CH480" s="5" t="str">
        <f t="shared" si="125"/>
        <v/>
      </c>
      <c r="CI480" s="5" t="str">
        <f t="shared" si="126"/>
        <v/>
      </c>
      <c r="CJ480" s="14" t="str">
        <f t="shared" si="127"/>
        <v/>
      </c>
      <c r="CK480" s="25"/>
      <c r="CL480" s="15"/>
      <c r="CM480" s="5" t="str">
        <f t="shared" si="129"/>
        <v/>
      </c>
      <c r="CP480" s="5" t="str">
        <f t="shared" si="128"/>
        <v/>
      </c>
      <c r="CQ480" s="5" t="str">
        <f>IF(BT480="","",IFERROR(IF(VLOOKUP(BT480,BT$2:BT479,1,0)=0,"",""),BT480))</f>
        <v/>
      </c>
      <c r="CR480" s="22" t="str">
        <f>IF(CQ480="","",(IFERROR(VLOOKUP(MID(CQ480,1,1),$DI$2:DM$28,3,0),0)+IFERROR(VLOOKUP(MID(CQ480,2,1),DI$2:DM$28,4,0),0)+IFERROR(VLOOKUP(MID(CQ480,3,1),DI$2:DM$28,5,0),0)+(ROW(CQ480)/1000000000000)))</f>
        <v/>
      </c>
      <c r="CT480" s="5">
        <v>479</v>
      </c>
      <c r="CU480" s="5" t="str">
        <f>IFERROR(VLOOKUP(CT480,CP$2:CQ1556,2,0),"")</f>
        <v/>
      </c>
      <c r="DO480" s="5" t="e">
        <f>IF(REPORTE!AH$2="si",IF(C480=VALUE(REPORTE!C$22),IF(SUM(DO481:DO$1993),CONCATENATE(INT(B480),", "),INT(B480)),""),IF(C480=VALUE(REPORTE!C$21),IF(SUM(DO481:DO$1993),CONCATENATE(INT(B480),", "),INT(B480)),""))</f>
        <v>#VALUE!</v>
      </c>
    </row>
    <row r="481" spans="1:119" s="5" customFormat="1" ht="15" customHeight="1" x14ac:dyDescent="0.25">
      <c r="A481" s="4" t="str">
        <f t="shared" ca="1" si="116"/>
        <v/>
      </c>
      <c r="B481" s="6"/>
      <c r="C481" s="6"/>
      <c r="D481" s="1" t="str">
        <f>IFERROR(INDEX('padron cfe'!B:B,MATCH(DATOS!C481,'padron cfe'!A:A,0),1),"")</f>
        <v/>
      </c>
      <c r="E481" s="4"/>
      <c r="F481" s="4"/>
      <c r="G481" s="4"/>
      <c r="H481" s="5" t="str">
        <f>IF(F481="","",IFERROR(CONCATENATE("PEUA",VLOOKUP(ESTADO,REPORTE!AV$2:AW$33,2,0),DIDTRITO_FORM,CADER_FORM,IFERROR(INDEX(CA:CA,MATCH(DAY(F481),BZ:BZ,0),1),DAY(F481)),IFERROR(INDEX(CA:CA,MATCH(MONTH(F481),BZ:BZ,0),1),MONTH(F481)),YEAR(F481),G481),""))</f>
        <v/>
      </c>
      <c r="I481" s="4"/>
      <c r="J481" s="66"/>
      <c r="K481" s="66"/>
      <c r="L481" s="66"/>
      <c r="M481" s="2" t="str">
        <f>IFERROR(INDEX('padron cfe'!C:C,MATCH(DATOS!C481,'padron cfe'!A:A,0),1),"")</f>
        <v/>
      </c>
      <c r="N481" s="66" t="str">
        <f>IFERROR(IF(BT481="","",IF(INDEX(N$1:N480,MATCH(BT481,BT$1:BT480,0),1)=0,"",INDEX(N$1:N480,MATCH(BT481,BT$1:BT480,0),1))),"")</f>
        <v/>
      </c>
      <c r="O481" s="66" t="str">
        <f>IFERROR(IF(BT481="","",IF(INDEX(O$1:O480,MATCH(BT481,BT$1:BT480,0),1)=0,"",INDEX(O$1:O480,MATCH(BT481,BT$1:BT480,0),1))),"")</f>
        <v/>
      </c>
      <c r="P481" s="4"/>
      <c r="Q481" s="2"/>
      <c r="R481" s="66"/>
      <c r="T481" s="66"/>
      <c r="U481" s="5" t="str">
        <f>IFERROR(IF(INDEX(U$1:U480,MATCH(T481,T$1:T480,0),1)=0,"",INDEX(U$1:U480,MATCH(T481,T$1:T480,0),1)),"")</f>
        <v/>
      </c>
      <c r="V481" s="66"/>
      <c r="W481" s="5" t="str">
        <f>IFERROR(IF(INDEX(W$1:W480,MATCH(V481,V$1:V480,0),1)=0,"",INDEX(W$1:W480,MATCH(V481,V$1:V480,0),1)),"")</f>
        <v/>
      </c>
      <c r="X481" s="2" t="str">
        <f>IFERROR(INDEX('padron cfe'!D:D,MATCH(DATOS!C481,'padron cfe'!A:A,0),1),"")</f>
        <v/>
      </c>
      <c r="Y481" s="4"/>
      <c r="Z481" s="4"/>
      <c r="AA481" s="4"/>
      <c r="AB481" s="4"/>
      <c r="AC481" s="6"/>
      <c r="AD481" s="4"/>
      <c r="AE481" s="4" t="str">
        <f t="shared" si="117"/>
        <v/>
      </c>
      <c r="AF481" s="4"/>
      <c r="AG481" s="4"/>
      <c r="AH481" s="4"/>
      <c r="AI481" s="2" t="str">
        <f>IFERROR(IF(INDEX(AI$1:AI480,MATCH(BT481,BT$1:BT480,0),1)=0,"",INDEX(AI$1:AI480,MATCH(BT481,BT$1:BT480,0),1)),"")</f>
        <v/>
      </c>
      <c r="AJ481" s="2" t="str">
        <f>IFERROR(IF(INDEX(AJ$1:AJ480,MATCH(BT481,BT$1:BT480,0),1)=0,"",INDEX(AJ$1:AJ480,MATCH(BT481,BT$1:BT480,0),1)),"")</f>
        <v/>
      </c>
      <c r="AK481" s="2" t="str">
        <f>IFERROR(IF(INDEX(AK$1:AK480,MATCH(BT481,BT$1:BT480,0),1)=0,"",INDEX(AK$1:AK480,MATCH(BT481,BT$1:BT480,0),1)),"")</f>
        <v/>
      </c>
      <c r="AL481" s="31"/>
      <c r="AM481" s="31"/>
      <c r="AN481" s="2"/>
      <c r="AO481" s="4"/>
      <c r="AP481" s="4"/>
      <c r="AQ481" s="4"/>
      <c r="AR481" s="4"/>
      <c r="AS481" s="4"/>
      <c r="AT481" s="4"/>
      <c r="AU481" s="4"/>
      <c r="AV481" s="4"/>
      <c r="AW481" s="4"/>
      <c r="AY481" s="7"/>
      <c r="AZ481" s="47"/>
      <c r="BA481" s="66"/>
      <c r="BB481" s="66"/>
      <c r="BC481" s="66"/>
      <c r="BD481" s="78"/>
      <c r="BE481" s="66"/>
      <c r="BF481" s="66"/>
      <c r="BG481" s="4"/>
      <c r="BH481" s="69"/>
      <c r="BI481" s="4"/>
      <c r="BJ481" s="4"/>
      <c r="BK481" s="9"/>
      <c r="BL481" s="4"/>
      <c r="BM481" s="4"/>
      <c r="BN481" s="7"/>
      <c r="BO481" s="286"/>
      <c r="BP481" s="22"/>
      <c r="BQ481" s="7" t="str">
        <f t="shared" ca="1" si="118"/>
        <v/>
      </c>
      <c r="BR481" s="75" t="str">
        <f t="shared" si="119"/>
        <v/>
      </c>
      <c r="BS481" s="75" t="str">
        <f t="shared" si="120"/>
        <v/>
      </c>
      <c r="BT481" s="5" t="str">
        <f t="shared" si="121"/>
        <v/>
      </c>
      <c r="BU481" s="79" t="str">
        <f t="shared" si="122"/>
        <v/>
      </c>
      <c r="BV481" s="79" t="str">
        <f t="shared" si="123"/>
        <v/>
      </c>
      <c r="BW481" s="79" t="str">
        <f t="shared" si="124"/>
        <v/>
      </c>
      <c r="CC481" s="4" t="str">
        <f>IF(IFERROR(VLOOKUP(C481,C482:C$1993,1,0),"")="","",COUNTIF(C:C,C481))</f>
        <v/>
      </c>
      <c r="CG481" s="5" t="str">
        <f>IF(B481="","",IF(CC481="",1+(MAX(CG$2:CG480)),""))</f>
        <v/>
      </c>
      <c r="CH481" s="5" t="str">
        <f t="shared" si="125"/>
        <v/>
      </c>
      <c r="CI481" s="5" t="str">
        <f t="shared" si="126"/>
        <v/>
      </c>
      <c r="CJ481" s="14" t="str">
        <f t="shared" si="127"/>
        <v/>
      </c>
      <c r="CK481" s="25"/>
      <c r="CL481" s="15"/>
      <c r="CM481" s="5" t="str">
        <f t="shared" si="129"/>
        <v/>
      </c>
      <c r="CP481" s="5" t="str">
        <f t="shared" si="128"/>
        <v/>
      </c>
      <c r="CQ481" s="5" t="str">
        <f>IF(BT481="","",IFERROR(IF(VLOOKUP(BT481,BT$2:BT480,1,0)=0,"",""),BT481))</f>
        <v/>
      </c>
      <c r="CR481" s="22" t="str">
        <f>IF(CQ481="","",(IFERROR(VLOOKUP(MID(CQ481,1,1),$DI$2:DM$28,3,0),0)+IFERROR(VLOOKUP(MID(CQ481,2,1),DI$2:DM$28,4,0),0)+IFERROR(VLOOKUP(MID(CQ481,3,1),DI$2:DM$28,5,0),0)+(ROW(CQ481)/1000000000000)))</f>
        <v/>
      </c>
      <c r="CT481" s="5">
        <v>480</v>
      </c>
      <c r="CU481" s="5" t="str">
        <f>IFERROR(VLOOKUP(CT481,CP$2:CQ1557,2,0),"")</f>
        <v/>
      </c>
      <c r="DO481" s="5" t="e">
        <f>IF(REPORTE!AH$2="si",IF(C481=VALUE(REPORTE!C$22),IF(SUM(DO482:DO$1993),CONCATENATE(INT(B481),", "),INT(B481)),""),IF(C481=VALUE(REPORTE!C$21),IF(SUM(DO482:DO$1993),CONCATENATE(INT(B481),", "),INT(B481)),""))</f>
        <v>#VALUE!</v>
      </c>
    </row>
    <row r="482" spans="1:119" s="5" customFormat="1" ht="15" customHeight="1" x14ac:dyDescent="0.25">
      <c r="A482" s="4" t="str">
        <f t="shared" ca="1" si="116"/>
        <v/>
      </c>
      <c r="B482" s="6"/>
      <c r="C482" s="6"/>
      <c r="D482" s="1" t="str">
        <f>IFERROR(INDEX('padron cfe'!B:B,MATCH(DATOS!C482,'padron cfe'!A:A,0),1),"")</f>
        <v/>
      </c>
      <c r="E482" s="4"/>
      <c r="F482" s="4"/>
      <c r="G482" s="4"/>
      <c r="H482" s="5" t="str">
        <f>IF(F482="","",IFERROR(CONCATENATE("PEUA",VLOOKUP(ESTADO,REPORTE!AV$2:AW$33,2,0),DIDTRITO_FORM,CADER_FORM,IFERROR(INDEX(CA:CA,MATCH(DAY(F482),BZ:BZ,0),1),DAY(F482)),IFERROR(INDEX(CA:CA,MATCH(MONTH(F482),BZ:BZ,0),1),MONTH(F482)),YEAR(F482),G482),""))</f>
        <v/>
      </c>
      <c r="I482" s="4"/>
      <c r="J482" s="66"/>
      <c r="K482" s="66"/>
      <c r="L482" s="66"/>
      <c r="M482" s="2" t="str">
        <f>IFERROR(INDEX('padron cfe'!C:C,MATCH(DATOS!C482,'padron cfe'!A:A,0),1),"")</f>
        <v/>
      </c>
      <c r="N482" s="66" t="str">
        <f>IFERROR(IF(BT482="","",IF(INDEX(N$1:N481,MATCH(BT482,BT$1:BT481,0),1)=0,"",INDEX(N$1:N481,MATCH(BT482,BT$1:BT481,0),1))),"")</f>
        <v/>
      </c>
      <c r="O482" s="66" t="str">
        <f>IFERROR(IF(BT482="","",IF(INDEX(O$1:O481,MATCH(BT482,BT$1:BT481,0),1)=0,"",INDEX(O$1:O481,MATCH(BT482,BT$1:BT481,0),1))),"")</f>
        <v/>
      </c>
      <c r="P482" s="4"/>
      <c r="Q482" s="2"/>
      <c r="R482" s="66"/>
      <c r="T482" s="66"/>
      <c r="U482" s="5" t="str">
        <f>IFERROR(IF(INDEX(U$1:U481,MATCH(T482,T$1:T481,0),1)=0,"",INDEX(U$1:U481,MATCH(T482,T$1:T481,0),1)),"")</f>
        <v/>
      </c>
      <c r="V482" s="66"/>
      <c r="W482" s="5" t="str">
        <f>IFERROR(IF(INDEX(W$1:W481,MATCH(V482,V$1:V481,0),1)=0,"",INDEX(W$1:W481,MATCH(V482,V$1:V481,0),1)),"")</f>
        <v/>
      </c>
      <c r="X482" s="2" t="str">
        <f>IFERROR(INDEX('padron cfe'!D:D,MATCH(DATOS!C482,'padron cfe'!A:A,0),1),"")</f>
        <v/>
      </c>
      <c r="Y482" s="4"/>
      <c r="Z482" s="4"/>
      <c r="AA482" s="4"/>
      <c r="AB482" s="4"/>
      <c r="AC482" s="6"/>
      <c r="AD482" s="4"/>
      <c r="AE482" s="4" t="str">
        <f t="shared" si="117"/>
        <v/>
      </c>
      <c r="AF482" s="4"/>
      <c r="AG482" s="4"/>
      <c r="AH482" s="4"/>
      <c r="AI482" s="2" t="str">
        <f>IFERROR(IF(INDEX(AI$1:AI481,MATCH(BT482,BT$1:BT481,0),1)=0,"",INDEX(AI$1:AI481,MATCH(BT482,BT$1:BT481,0),1)),"")</f>
        <v/>
      </c>
      <c r="AJ482" s="2" t="str">
        <f>IFERROR(IF(INDEX(AJ$1:AJ481,MATCH(BT482,BT$1:BT481,0),1)=0,"",INDEX(AJ$1:AJ481,MATCH(BT482,BT$1:BT481,0),1)),"")</f>
        <v/>
      </c>
      <c r="AK482" s="2" t="str">
        <f>IFERROR(IF(INDEX(AK$1:AK481,MATCH(BT482,BT$1:BT481,0),1)=0,"",INDEX(AK$1:AK481,MATCH(BT482,BT$1:BT481,0),1)),"")</f>
        <v/>
      </c>
      <c r="AL482" s="31"/>
      <c r="AM482" s="31"/>
      <c r="AN482" s="2"/>
      <c r="AO482" s="4"/>
      <c r="AP482" s="4"/>
      <c r="AQ482" s="4"/>
      <c r="AR482" s="4"/>
      <c r="AS482" s="4"/>
      <c r="AT482" s="4"/>
      <c r="AU482" s="4"/>
      <c r="AV482" s="4"/>
      <c r="AW482" s="4"/>
      <c r="AY482" s="7"/>
      <c r="AZ482" s="47"/>
      <c r="BA482" s="66"/>
      <c r="BB482" s="66"/>
      <c r="BC482" s="66"/>
      <c r="BD482" s="78"/>
      <c r="BE482" s="66"/>
      <c r="BF482" s="66"/>
      <c r="BG482" s="4"/>
      <c r="BH482" s="69"/>
      <c r="BI482" s="4"/>
      <c r="BJ482" s="4"/>
      <c r="BK482" s="9"/>
      <c r="BL482" s="4"/>
      <c r="BM482" s="4"/>
      <c r="BN482" s="7"/>
      <c r="BO482" s="286"/>
      <c r="BP482" s="22"/>
      <c r="BQ482" s="7" t="str">
        <f t="shared" ca="1" si="118"/>
        <v/>
      </c>
      <c r="BR482" s="75" t="str">
        <f t="shared" si="119"/>
        <v/>
      </c>
      <c r="BS482" s="75" t="str">
        <f t="shared" si="120"/>
        <v/>
      </c>
      <c r="BT482" s="5" t="str">
        <f t="shared" si="121"/>
        <v/>
      </c>
      <c r="BU482" s="79" t="str">
        <f t="shared" si="122"/>
        <v/>
      </c>
      <c r="BV482" s="79" t="str">
        <f t="shared" si="123"/>
        <v/>
      </c>
      <c r="BW482" s="79" t="str">
        <f t="shared" si="124"/>
        <v/>
      </c>
      <c r="CC482" s="4" t="str">
        <f>IF(IFERROR(VLOOKUP(C482,C483:C$1993,1,0),"")="","",COUNTIF(C:C,C482))</f>
        <v/>
      </c>
      <c r="CG482" s="5" t="str">
        <f>IF(B482="","",IF(CC482="",1+(MAX(CG$2:CG481)),""))</f>
        <v/>
      </c>
      <c r="CH482" s="5" t="str">
        <f t="shared" si="125"/>
        <v/>
      </c>
      <c r="CI482" s="5" t="str">
        <f t="shared" si="126"/>
        <v/>
      </c>
      <c r="CJ482" s="14" t="str">
        <f t="shared" si="127"/>
        <v/>
      </c>
      <c r="CK482" s="25"/>
      <c r="CL482" s="15"/>
      <c r="CM482" s="5" t="str">
        <f t="shared" si="129"/>
        <v/>
      </c>
      <c r="CP482" s="5" t="str">
        <f t="shared" si="128"/>
        <v/>
      </c>
      <c r="CQ482" s="5" t="str">
        <f>IF(BT482="","",IFERROR(IF(VLOOKUP(BT482,BT$2:BT481,1,0)=0,"",""),BT482))</f>
        <v/>
      </c>
      <c r="CR482" s="22" t="str">
        <f>IF(CQ482="","",(IFERROR(VLOOKUP(MID(CQ482,1,1),$DI$2:DM$28,3,0),0)+IFERROR(VLOOKUP(MID(CQ482,2,1),DI$2:DM$28,4,0),0)+IFERROR(VLOOKUP(MID(CQ482,3,1),DI$2:DM$28,5,0),0)+(ROW(CQ482)/1000000000000)))</f>
        <v/>
      </c>
      <c r="CT482" s="5">
        <v>481</v>
      </c>
      <c r="CU482" s="5" t="str">
        <f>IFERROR(VLOOKUP(CT482,CP$2:CQ1558,2,0),"")</f>
        <v/>
      </c>
      <c r="DO482" s="5" t="e">
        <f>IF(REPORTE!AH$2="si",IF(C482=VALUE(REPORTE!C$22),IF(SUM(DO483:DO$1993),CONCATENATE(INT(B482),", "),INT(B482)),""),IF(C482=VALUE(REPORTE!C$21),IF(SUM(DO483:DO$1993),CONCATENATE(INT(B482),", "),INT(B482)),""))</f>
        <v>#VALUE!</v>
      </c>
    </row>
    <row r="483" spans="1:119" s="5" customFormat="1" ht="15" customHeight="1" x14ac:dyDescent="0.25">
      <c r="A483" s="4" t="str">
        <f t="shared" ca="1" si="116"/>
        <v/>
      </c>
      <c r="B483" s="6"/>
      <c r="C483" s="6"/>
      <c r="D483" s="1" t="str">
        <f>IFERROR(INDEX('padron cfe'!B:B,MATCH(DATOS!C483,'padron cfe'!A:A,0),1),"")</f>
        <v/>
      </c>
      <c r="E483" s="4"/>
      <c r="F483" s="4"/>
      <c r="G483" s="4"/>
      <c r="H483" s="5" t="str">
        <f>IF(F483="","",IFERROR(CONCATENATE("PEUA",VLOOKUP(ESTADO,REPORTE!AV$2:AW$33,2,0),DIDTRITO_FORM,CADER_FORM,IFERROR(INDEX(CA:CA,MATCH(DAY(F483),BZ:BZ,0),1),DAY(F483)),IFERROR(INDEX(CA:CA,MATCH(MONTH(F483),BZ:BZ,0),1),MONTH(F483)),YEAR(F483),G483),""))</f>
        <v/>
      </c>
      <c r="I483" s="4"/>
      <c r="J483" s="66"/>
      <c r="K483" s="66"/>
      <c r="L483" s="66"/>
      <c r="M483" s="2" t="str">
        <f>IFERROR(INDEX('padron cfe'!C:C,MATCH(DATOS!C483,'padron cfe'!A:A,0),1),"")</f>
        <v/>
      </c>
      <c r="N483" s="66" t="str">
        <f>IFERROR(IF(BT483="","",IF(INDEX(N$1:N482,MATCH(BT483,BT$1:BT482,0),1)=0,"",INDEX(N$1:N482,MATCH(BT483,BT$1:BT482,0),1))),"")</f>
        <v/>
      </c>
      <c r="O483" s="66" t="str">
        <f>IFERROR(IF(BT483="","",IF(INDEX(O$1:O482,MATCH(BT483,BT$1:BT482,0),1)=0,"",INDEX(O$1:O482,MATCH(BT483,BT$1:BT482,0),1))),"")</f>
        <v/>
      </c>
      <c r="P483" s="4"/>
      <c r="Q483" s="2"/>
      <c r="R483" s="66"/>
      <c r="T483" s="66"/>
      <c r="U483" s="5" t="str">
        <f>IFERROR(IF(INDEX(U$1:U482,MATCH(T483,T$1:T482,0),1)=0,"",INDEX(U$1:U482,MATCH(T483,T$1:T482,0),1)),"")</f>
        <v/>
      </c>
      <c r="V483" s="66"/>
      <c r="W483" s="5" t="str">
        <f>IFERROR(IF(INDEX(W$1:W482,MATCH(V483,V$1:V482,0),1)=0,"",INDEX(W$1:W482,MATCH(V483,V$1:V482,0),1)),"")</f>
        <v/>
      </c>
      <c r="X483" s="2" t="str">
        <f>IFERROR(INDEX('padron cfe'!D:D,MATCH(DATOS!C483,'padron cfe'!A:A,0),1),"")</f>
        <v/>
      </c>
      <c r="Y483" s="4"/>
      <c r="Z483" s="4"/>
      <c r="AA483" s="4"/>
      <c r="AB483" s="4"/>
      <c r="AC483" s="6"/>
      <c r="AD483" s="4"/>
      <c r="AE483" s="4" t="str">
        <f t="shared" si="117"/>
        <v/>
      </c>
      <c r="AF483" s="4"/>
      <c r="AG483" s="4"/>
      <c r="AH483" s="4"/>
      <c r="AI483" s="2" t="str">
        <f>IFERROR(IF(INDEX(AI$1:AI482,MATCH(BT483,BT$1:BT482,0),1)=0,"",INDEX(AI$1:AI482,MATCH(BT483,BT$1:BT482,0),1)),"")</f>
        <v/>
      </c>
      <c r="AJ483" s="2" t="str">
        <f>IFERROR(IF(INDEX(AJ$1:AJ482,MATCH(BT483,BT$1:BT482,0),1)=0,"",INDEX(AJ$1:AJ482,MATCH(BT483,BT$1:BT482,0),1)),"")</f>
        <v/>
      </c>
      <c r="AK483" s="2" t="str">
        <f>IFERROR(IF(INDEX(AK$1:AK482,MATCH(BT483,BT$1:BT482,0),1)=0,"",INDEX(AK$1:AK482,MATCH(BT483,BT$1:BT482,0),1)),"")</f>
        <v/>
      </c>
      <c r="AL483" s="31"/>
      <c r="AM483" s="31"/>
      <c r="AN483" s="2"/>
      <c r="AO483" s="4"/>
      <c r="AP483" s="4"/>
      <c r="AQ483" s="4"/>
      <c r="AR483" s="4"/>
      <c r="AS483" s="4"/>
      <c r="AT483" s="4"/>
      <c r="AU483" s="4"/>
      <c r="AV483" s="4"/>
      <c r="AW483" s="4"/>
      <c r="AY483" s="7"/>
      <c r="AZ483" s="47"/>
      <c r="BA483" s="66"/>
      <c r="BB483" s="66"/>
      <c r="BC483" s="66"/>
      <c r="BD483" s="78"/>
      <c r="BE483" s="66"/>
      <c r="BF483" s="66"/>
      <c r="BG483" s="4"/>
      <c r="BH483" s="69"/>
      <c r="BI483" s="4"/>
      <c r="BJ483" s="4"/>
      <c r="BK483" s="9"/>
      <c r="BL483" s="4"/>
      <c r="BM483" s="4"/>
      <c r="BN483" s="7"/>
      <c r="BO483" s="286"/>
      <c r="BP483" s="22"/>
      <c r="BQ483" s="7" t="str">
        <f t="shared" ca="1" si="118"/>
        <v/>
      </c>
      <c r="BR483" s="75" t="str">
        <f t="shared" si="119"/>
        <v/>
      </c>
      <c r="BS483" s="75" t="str">
        <f t="shared" si="120"/>
        <v/>
      </c>
      <c r="BT483" s="5" t="str">
        <f t="shared" si="121"/>
        <v/>
      </c>
      <c r="BU483" s="79" t="str">
        <f t="shared" si="122"/>
        <v/>
      </c>
      <c r="BV483" s="79" t="str">
        <f t="shared" si="123"/>
        <v/>
      </c>
      <c r="BW483" s="79" t="str">
        <f t="shared" si="124"/>
        <v/>
      </c>
      <c r="CC483" s="4" t="str">
        <f>IF(IFERROR(VLOOKUP(C483,C484:C$1993,1,0),"")="","",COUNTIF(C:C,C483))</f>
        <v/>
      </c>
      <c r="CG483" s="5" t="str">
        <f>IF(B483="","",IF(CC483="",1+(MAX(CG$2:CG482)),""))</f>
        <v/>
      </c>
      <c r="CH483" s="5" t="str">
        <f t="shared" si="125"/>
        <v/>
      </c>
      <c r="CI483" s="5" t="str">
        <f t="shared" si="126"/>
        <v/>
      </c>
      <c r="CJ483" s="14" t="str">
        <f t="shared" si="127"/>
        <v/>
      </c>
      <c r="CK483" s="25"/>
      <c r="CL483" s="15"/>
      <c r="CM483" s="5" t="str">
        <f t="shared" si="129"/>
        <v/>
      </c>
      <c r="CP483" s="5" t="str">
        <f t="shared" si="128"/>
        <v/>
      </c>
      <c r="CQ483" s="5" t="str">
        <f>IF(BT483="","",IFERROR(IF(VLOOKUP(BT483,BT$2:BT482,1,0)=0,"",""),BT483))</f>
        <v/>
      </c>
      <c r="CR483" s="22" t="str">
        <f>IF(CQ483="","",(IFERROR(VLOOKUP(MID(CQ483,1,1),$DI$2:DM$28,3,0),0)+IFERROR(VLOOKUP(MID(CQ483,2,1),DI$2:DM$28,4,0),0)+IFERROR(VLOOKUP(MID(CQ483,3,1),DI$2:DM$28,5,0),0)+(ROW(CQ483)/1000000000000)))</f>
        <v/>
      </c>
      <c r="CT483" s="5">
        <v>482</v>
      </c>
      <c r="CU483" s="5" t="str">
        <f>IFERROR(VLOOKUP(CT483,CP$2:CQ1559,2,0),"")</f>
        <v/>
      </c>
      <c r="DO483" s="5" t="e">
        <f>IF(REPORTE!AH$2="si",IF(C483=VALUE(REPORTE!C$22),IF(SUM(DO484:DO$1993),CONCATENATE(INT(B483),", "),INT(B483)),""),IF(C483=VALUE(REPORTE!C$21),IF(SUM(DO484:DO$1993),CONCATENATE(INT(B483),", "),INT(B483)),""))</f>
        <v>#VALUE!</v>
      </c>
    </row>
    <row r="484" spans="1:119" s="5" customFormat="1" ht="15" customHeight="1" x14ac:dyDescent="0.25">
      <c r="A484" s="4" t="str">
        <f t="shared" ca="1" si="116"/>
        <v/>
      </c>
      <c r="B484" s="6"/>
      <c r="C484" s="6"/>
      <c r="D484" s="1" t="str">
        <f>IFERROR(INDEX('padron cfe'!B:B,MATCH(DATOS!C484,'padron cfe'!A:A,0),1),"")</f>
        <v/>
      </c>
      <c r="E484" s="4"/>
      <c r="F484" s="4"/>
      <c r="G484" s="4"/>
      <c r="H484" s="5" t="str">
        <f>IF(F484="","",IFERROR(CONCATENATE("PEUA",VLOOKUP(ESTADO,REPORTE!AV$2:AW$33,2,0),DIDTRITO_FORM,CADER_FORM,IFERROR(INDEX(CA:CA,MATCH(DAY(F484),BZ:BZ,0),1),DAY(F484)),IFERROR(INDEX(CA:CA,MATCH(MONTH(F484),BZ:BZ,0),1),MONTH(F484)),YEAR(F484),G484),""))</f>
        <v/>
      </c>
      <c r="I484" s="4"/>
      <c r="J484" s="66"/>
      <c r="K484" s="66"/>
      <c r="L484" s="66"/>
      <c r="M484" s="2" t="str">
        <f>IFERROR(INDEX('padron cfe'!C:C,MATCH(DATOS!C484,'padron cfe'!A:A,0),1),"")</f>
        <v/>
      </c>
      <c r="N484" s="66" t="str">
        <f>IFERROR(IF(BT484="","",IF(INDEX(N$1:N483,MATCH(BT484,BT$1:BT483,0),1)=0,"",INDEX(N$1:N483,MATCH(BT484,BT$1:BT483,0),1))),"")</f>
        <v/>
      </c>
      <c r="O484" s="66" t="str">
        <f>IFERROR(IF(BT484="","",IF(INDEX(O$1:O483,MATCH(BT484,BT$1:BT483,0),1)=0,"",INDEX(O$1:O483,MATCH(BT484,BT$1:BT483,0),1))),"")</f>
        <v/>
      </c>
      <c r="P484" s="4"/>
      <c r="Q484" s="2"/>
      <c r="R484" s="66"/>
      <c r="T484" s="66"/>
      <c r="U484" s="5" t="str">
        <f>IFERROR(IF(INDEX(U$1:U483,MATCH(T484,T$1:T483,0),1)=0,"",INDEX(U$1:U483,MATCH(T484,T$1:T483,0),1)),"")</f>
        <v/>
      </c>
      <c r="V484" s="66"/>
      <c r="W484" s="5" t="str">
        <f>IFERROR(IF(INDEX(W$1:W483,MATCH(V484,V$1:V483,0),1)=0,"",INDEX(W$1:W483,MATCH(V484,V$1:V483,0),1)),"")</f>
        <v/>
      </c>
      <c r="X484" s="2" t="str">
        <f>IFERROR(INDEX('padron cfe'!D:D,MATCH(DATOS!C484,'padron cfe'!A:A,0),1),"")</f>
        <v/>
      </c>
      <c r="Y484" s="4"/>
      <c r="Z484" s="4"/>
      <c r="AA484" s="4"/>
      <c r="AB484" s="4"/>
      <c r="AC484" s="6"/>
      <c r="AD484" s="4"/>
      <c r="AE484" s="4" t="str">
        <f t="shared" si="117"/>
        <v/>
      </c>
      <c r="AF484" s="4"/>
      <c r="AG484" s="4"/>
      <c r="AH484" s="4"/>
      <c r="AI484" s="2" t="str">
        <f>IFERROR(IF(INDEX(AI$1:AI483,MATCH(BT484,BT$1:BT483,0),1)=0,"",INDEX(AI$1:AI483,MATCH(BT484,BT$1:BT483,0),1)),"")</f>
        <v/>
      </c>
      <c r="AJ484" s="2" t="str">
        <f>IFERROR(IF(INDEX(AJ$1:AJ483,MATCH(BT484,BT$1:BT483,0),1)=0,"",INDEX(AJ$1:AJ483,MATCH(BT484,BT$1:BT483,0),1)),"")</f>
        <v/>
      </c>
      <c r="AK484" s="2" t="str">
        <f>IFERROR(IF(INDEX(AK$1:AK483,MATCH(BT484,BT$1:BT483,0),1)=0,"",INDEX(AK$1:AK483,MATCH(BT484,BT$1:BT483,0),1)),"")</f>
        <v/>
      </c>
      <c r="AL484" s="31"/>
      <c r="AM484" s="31"/>
      <c r="AN484" s="2"/>
      <c r="AO484" s="4"/>
      <c r="AP484" s="4"/>
      <c r="AQ484" s="4"/>
      <c r="AR484" s="4"/>
      <c r="AS484" s="4"/>
      <c r="AT484" s="4"/>
      <c r="AU484" s="4"/>
      <c r="AV484" s="4"/>
      <c r="AW484" s="4"/>
      <c r="AY484" s="7"/>
      <c r="AZ484" s="47"/>
      <c r="BA484" s="66"/>
      <c r="BB484" s="66"/>
      <c r="BC484" s="66"/>
      <c r="BD484" s="78"/>
      <c r="BE484" s="66"/>
      <c r="BF484" s="66"/>
      <c r="BG484" s="4"/>
      <c r="BH484" s="69"/>
      <c r="BI484" s="4"/>
      <c r="BJ484" s="4"/>
      <c r="BK484" s="9"/>
      <c r="BL484" s="4"/>
      <c r="BM484" s="4"/>
      <c r="BN484" s="7"/>
      <c r="BO484" s="286"/>
      <c r="BP484" s="22"/>
      <c r="BQ484" s="7" t="str">
        <f t="shared" ca="1" si="118"/>
        <v/>
      </c>
      <c r="BR484" s="75" t="str">
        <f t="shared" si="119"/>
        <v/>
      </c>
      <c r="BS484" s="75" t="str">
        <f t="shared" si="120"/>
        <v/>
      </c>
      <c r="BT484" s="5" t="str">
        <f t="shared" si="121"/>
        <v/>
      </c>
      <c r="BU484" s="79" t="str">
        <f t="shared" si="122"/>
        <v/>
      </c>
      <c r="BV484" s="79" t="str">
        <f t="shared" si="123"/>
        <v/>
      </c>
      <c r="BW484" s="79" t="str">
        <f t="shared" si="124"/>
        <v/>
      </c>
      <c r="CC484" s="4" t="str">
        <f>IF(IFERROR(VLOOKUP(C484,C485:C$1993,1,0),"")="","",COUNTIF(C:C,C484))</f>
        <v/>
      </c>
      <c r="CG484" s="5" t="str">
        <f>IF(B484="","",IF(CC484="",1+(MAX(CG$2:CG483)),""))</f>
        <v/>
      </c>
      <c r="CH484" s="5" t="str">
        <f t="shared" si="125"/>
        <v/>
      </c>
      <c r="CI484" s="5" t="str">
        <f t="shared" si="126"/>
        <v/>
      </c>
      <c r="CJ484" s="14" t="str">
        <f t="shared" si="127"/>
        <v/>
      </c>
      <c r="CK484" s="25"/>
      <c r="CL484" s="15"/>
      <c r="CM484" s="5" t="str">
        <f t="shared" si="129"/>
        <v/>
      </c>
      <c r="CP484" s="5" t="str">
        <f t="shared" si="128"/>
        <v/>
      </c>
      <c r="CQ484" s="5" t="str">
        <f>IF(BT484="","",IFERROR(IF(VLOOKUP(BT484,BT$2:BT483,1,0)=0,"",""),BT484))</f>
        <v/>
      </c>
      <c r="CR484" s="22" t="str">
        <f>IF(CQ484="","",(IFERROR(VLOOKUP(MID(CQ484,1,1),$DI$2:DM$28,3,0),0)+IFERROR(VLOOKUP(MID(CQ484,2,1),DI$2:DM$28,4,0),0)+IFERROR(VLOOKUP(MID(CQ484,3,1),DI$2:DM$28,5,0),0)+(ROW(CQ484)/1000000000000)))</f>
        <v/>
      </c>
      <c r="CT484" s="5">
        <v>483</v>
      </c>
      <c r="CU484" s="5" t="str">
        <f>IFERROR(VLOOKUP(CT484,CP$2:CQ1560,2,0),"")</f>
        <v/>
      </c>
      <c r="DO484" s="5" t="e">
        <f>IF(REPORTE!AH$2="si",IF(C484=VALUE(REPORTE!C$22),IF(SUM(DO485:DO$1993),CONCATENATE(INT(B484),", "),INT(B484)),""),IF(C484=VALUE(REPORTE!C$21),IF(SUM(DO485:DO$1993),CONCATENATE(INT(B484),", "),INT(B484)),""))</f>
        <v>#VALUE!</v>
      </c>
    </row>
    <row r="485" spans="1:119" s="5" customFormat="1" ht="15" customHeight="1" x14ac:dyDescent="0.25">
      <c r="A485" s="4" t="str">
        <f t="shared" ca="1" si="116"/>
        <v/>
      </c>
      <c r="B485" s="6"/>
      <c r="C485" s="6"/>
      <c r="D485" s="1" t="str">
        <f>IFERROR(INDEX('padron cfe'!B:B,MATCH(DATOS!C485,'padron cfe'!A:A,0),1),"")</f>
        <v/>
      </c>
      <c r="E485" s="4"/>
      <c r="F485" s="4"/>
      <c r="G485" s="4"/>
      <c r="H485" s="5" t="str">
        <f>IF(F485="","",IFERROR(CONCATENATE("PEUA",VLOOKUP(ESTADO,REPORTE!AV$2:AW$33,2,0),DIDTRITO_FORM,CADER_FORM,IFERROR(INDEX(CA:CA,MATCH(DAY(F485),BZ:BZ,0),1),DAY(F485)),IFERROR(INDEX(CA:CA,MATCH(MONTH(F485),BZ:BZ,0),1),MONTH(F485)),YEAR(F485),G485),""))</f>
        <v/>
      </c>
      <c r="I485" s="4"/>
      <c r="J485" s="66"/>
      <c r="K485" s="66"/>
      <c r="L485" s="66"/>
      <c r="M485" s="2" t="str">
        <f>IFERROR(INDEX('padron cfe'!C:C,MATCH(DATOS!C485,'padron cfe'!A:A,0),1),"")</f>
        <v/>
      </c>
      <c r="N485" s="66" t="str">
        <f>IFERROR(IF(BT485="","",IF(INDEX(N$1:N484,MATCH(BT485,BT$1:BT484,0),1)=0,"",INDEX(N$1:N484,MATCH(BT485,BT$1:BT484,0),1))),"")</f>
        <v/>
      </c>
      <c r="O485" s="66" t="str">
        <f>IFERROR(IF(BT485="","",IF(INDEX(O$1:O484,MATCH(BT485,BT$1:BT484,0),1)=0,"",INDEX(O$1:O484,MATCH(BT485,BT$1:BT484,0),1))),"")</f>
        <v/>
      </c>
      <c r="P485" s="4"/>
      <c r="Q485" s="2"/>
      <c r="R485" s="66"/>
      <c r="T485" s="66"/>
      <c r="U485" s="5" t="str">
        <f>IFERROR(IF(INDEX(U$1:U484,MATCH(T485,T$1:T484,0),1)=0,"",INDEX(U$1:U484,MATCH(T485,T$1:T484,0),1)),"")</f>
        <v/>
      </c>
      <c r="V485" s="66"/>
      <c r="W485" s="5" t="str">
        <f>IFERROR(IF(INDEX(W$1:W484,MATCH(V485,V$1:V484,0),1)=0,"",INDEX(W$1:W484,MATCH(V485,V$1:V484,0),1)),"")</f>
        <v/>
      </c>
      <c r="X485" s="2" t="str">
        <f>IFERROR(INDEX('padron cfe'!D:D,MATCH(DATOS!C485,'padron cfe'!A:A,0),1),"")</f>
        <v/>
      </c>
      <c r="Y485" s="4"/>
      <c r="Z485" s="4"/>
      <c r="AA485" s="4"/>
      <c r="AB485" s="4"/>
      <c r="AC485" s="6"/>
      <c r="AD485" s="4"/>
      <c r="AE485" s="4" t="str">
        <f t="shared" si="117"/>
        <v/>
      </c>
      <c r="AF485" s="4"/>
      <c r="AG485" s="4"/>
      <c r="AH485" s="4"/>
      <c r="AI485" s="2" t="str">
        <f>IFERROR(IF(INDEX(AI$1:AI484,MATCH(BT485,BT$1:BT484,0),1)=0,"",INDEX(AI$1:AI484,MATCH(BT485,BT$1:BT484,0),1)),"")</f>
        <v/>
      </c>
      <c r="AJ485" s="2" t="str">
        <f>IFERROR(IF(INDEX(AJ$1:AJ484,MATCH(BT485,BT$1:BT484,0),1)=0,"",INDEX(AJ$1:AJ484,MATCH(BT485,BT$1:BT484,0),1)),"")</f>
        <v/>
      </c>
      <c r="AK485" s="2" t="str">
        <f>IFERROR(IF(INDEX(AK$1:AK484,MATCH(BT485,BT$1:BT484,0),1)=0,"",INDEX(AK$1:AK484,MATCH(BT485,BT$1:BT484,0),1)),"")</f>
        <v/>
      </c>
      <c r="AL485" s="31"/>
      <c r="AM485" s="31"/>
      <c r="AN485" s="2"/>
      <c r="AO485" s="4"/>
      <c r="AP485" s="4"/>
      <c r="AQ485" s="4"/>
      <c r="AR485" s="4"/>
      <c r="AS485" s="4"/>
      <c r="AT485" s="4"/>
      <c r="AU485" s="4"/>
      <c r="AV485" s="4"/>
      <c r="AW485" s="4"/>
      <c r="AY485" s="7"/>
      <c r="AZ485" s="47"/>
      <c r="BA485" s="66"/>
      <c r="BB485" s="66"/>
      <c r="BC485" s="66"/>
      <c r="BD485" s="78"/>
      <c r="BE485" s="66"/>
      <c r="BF485" s="66"/>
      <c r="BG485" s="4"/>
      <c r="BH485" s="69"/>
      <c r="BI485" s="4"/>
      <c r="BJ485" s="4"/>
      <c r="BK485" s="9"/>
      <c r="BL485" s="4"/>
      <c r="BM485" s="4"/>
      <c r="BN485" s="7"/>
      <c r="BO485" s="286"/>
      <c r="BP485" s="22"/>
      <c r="BQ485" s="7" t="str">
        <f t="shared" ca="1" si="118"/>
        <v/>
      </c>
      <c r="BR485" s="75" t="str">
        <f t="shared" si="119"/>
        <v/>
      </c>
      <c r="BS485" s="75" t="str">
        <f t="shared" si="120"/>
        <v/>
      </c>
      <c r="BT485" s="5" t="str">
        <f t="shared" si="121"/>
        <v/>
      </c>
      <c r="BU485" s="79" t="str">
        <f t="shared" si="122"/>
        <v/>
      </c>
      <c r="BV485" s="79" t="str">
        <f t="shared" si="123"/>
        <v/>
      </c>
      <c r="BW485" s="79" t="str">
        <f t="shared" si="124"/>
        <v/>
      </c>
      <c r="CC485" s="4" t="str">
        <f>IF(IFERROR(VLOOKUP(C485,C486:C$1993,1,0),"")="","",COUNTIF(C:C,C485))</f>
        <v/>
      </c>
      <c r="CG485" s="5" t="str">
        <f>IF(B485="","",IF(CC485="",1+(MAX(CG$2:CG484)),""))</f>
        <v/>
      </c>
      <c r="CH485" s="5" t="str">
        <f t="shared" si="125"/>
        <v/>
      </c>
      <c r="CI485" s="5" t="str">
        <f t="shared" si="126"/>
        <v/>
      </c>
      <c r="CJ485" s="14" t="str">
        <f t="shared" si="127"/>
        <v/>
      </c>
      <c r="CK485" s="25"/>
      <c r="CL485" s="15"/>
      <c r="CM485" s="5" t="str">
        <f t="shared" si="129"/>
        <v/>
      </c>
      <c r="CP485" s="5" t="str">
        <f t="shared" si="128"/>
        <v/>
      </c>
      <c r="CQ485" s="5" t="str">
        <f>IF(BT485="","",IFERROR(IF(VLOOKUP(BT485,BT$2:BT484,1,0)=0,"",""),BT485))</f>
        <v/>
      </c>
      <c r="CR485" s="22" t="str">
        <f>IF(CQ485="","",(IFERROR(VLOOKUP(MID(CQ485,1,1),$DI$2:DM$28,3,0),0)+IFERROR(VLOOKUP(MID(CQ485,2,1),DI$2:DM$28,4,0),0)+IFERROR(VLOOKUP(MID(CQ485,3,1),DI$2:DM$28,5,0),0)+(ROW(CQ485)/1000000000000)))</f>
        <v/>
      </c>
      <c r="CT485" s="5">
        <v>484</v>
      </c>
      <c r="CU485" s="5" t="str">
        <f>IFERROR(VLOOKUP(CT485,CP$2:CQ1561,2,0),"")</f>
        <v/>
      </c>
      <c r="DO485" s="5" t="e">
        <f>IF(REPORTE!AH$2="si",IF(C485=VALUE(REPORTE!C$22),IF(SUM(DO486:DO$1993),CONCATENATE(INT(B485),", "),INT(B485)),""),IF(C485=VALUE(REPORTE!C$21),IF(SUM(DO486:DO$1993),CONCATENATE(INT(B485),", "),INT(B485)),""))</f>
        <v>#VALUE!</v>
      </c>
    </row>
    <row r="486" spans="1:119" s="5" customFormat="1" ht="15" customHeight="1" x14ac:dyDescent="0.25">
      <c r="A486" s="4" t="str">
        <f t="shared" ca="1" si="116"/>
        <v/>
      </c>
      <c r="B486" s="6"/>
      <c r="C486" s="6"/>
      <c r="D486" s="1" t="str">
        <f>IFERROR(INDEX('padron cfe'!B:B,MATCH(DATOS!C486,'padron cfe'!A:A,0),1),"")</f>
        <v/>
      </c>
      <c r="E486" s="4"/>
      <c r="F486" s="4"/>
      <c r="G486" s="4"/>
      <c r="H486" s="5" t="str">
        <f>IF(F486="","",IFERROR(CONCATENATE("PEUA",VLOOKUP(ESTADO,REPORTE!AV$2:AW$33,2,0),DIDTRITO_FORM,CADER_FORM,IFERROR(INDEX(CA:CA,MATCH(DAY(F486),BZ:BZ,0),1),DAY(F486)),IFERROR(INDEX(CA:CA,MATCH(MONTH(F486),BZ:BZ,0),1),MONTH(F486)),YEAR(F486),G486),""))</f>
        <v/>
      </c>
      <c r="I486" s="4"/>
      <c r="J486" s="66"/>
      <c r="K486" s="66"/>
      <c r="L486" s="66"/>
      <c r="M486" s="2" t="str">
        <f>IFERROR(INDEX('padron cfe'!C:C,MATCH(DATOS!C486,'padron cfe'!A:A,0),1),"")</f>
        <v/>
      </c>
      <c r="N486" s="66" t="str">
        <f>IFERROR(IF(BT486="","",IF(INDEX(N$1:N485,MATCH(BT486,BT$1:BT485,0),1)=0,"",INDEX(N$1:N485,MATCH(BT486,BT$1:BT485,0),1))),"")</f>
        <v/>
      </c>
      <c r="O486" s="66" t="str">
        <f>IFERROR(IF(BT486="","",IF(INDEX(O$1:O485,MATCH(BT486,BT$1:BT485,0),1)=0,"",INDEX(O$1:O485,MATCH(BT486,BT$1:BT485,0),1))),"")</f>
        <v/>
      </c>
      <c r="P486" s="4"/>
      <c r="Q486" s="2"/>
      <c r="R486" s="66"/>
      <c r="T486" s="66"/>
      <c r="U486" s="5" t="str">
        <f>IFERROR(IF(INDEX(U$1:U485,MATCH(T486,T$1:T485,0),1)=0,"",INDEX(U$1:U485,MATCH(T486,T$1:T485,0),1)),"")</f>
        <v/>
      </c>
      <c r="V486" s="66"/>
      <c r="W486" s="5" t="str">
        <f>IFERROR(IF(INDEX(W$1:W485,MATCH(V486,V$1:V485,0),1)=0,"",INDEX(W$1:W485,MATCH(V486,V$1:V485,0),1)),"")</f>
        <v/>
      </c>
      <c r="X486" s="2" t="str">
        <f>IFERROR(INDEX('padron cfe'!D:D,MATCH(DATOS!C486,'padron cfe'!A:A,0),1),"")</f>
        <v/>
      </c>
      <c r="Y486" s="4"/>
      <c r="Z486" s="4"/>
      <c r="AA486" s="4"/>
      <c r="AB486" s="4"/>
      <c r="AC486" s="6"/>
      <c r="AD486" s="4"/>
      <c r="AE486" s="4" t="str">
        <f t="shared" si="117"/>
        <v/>
      </c>
      <c r="AF486" s="4"/>
      <c r="AG486" s="4"/>
      <c r="AH486" s="4"/>
      <c r="AI486" s="2" t="str">
        <f>IFERROR(IF(INDEX(AI$1:AI485,MATCH(BT486,BT$1:BT485,0),1)=0,"",INDEX(AI$1:AI485,MATCH(BT486,BT$1:BT485,0),1)),"")</f>
        <v/>
      </c>
      <c r="AJ486" s="2" t="str">
        <f>IFERROR(IF(INDEX(AJ$1:AJ485,MATCH(BT486,BT$1:BT485,0),1)=0,"",INDEX(AJ$1:AJ485,MATCH(BT486,BT$1:BT485,0),1)),"")</f>
        <v/>
      </c>
      <c r="AK486" s="2" t="str">
        <f>IFERROR(IF(INDEX(AK$1:AK485,MATCH(BT486,BT$1:BT485,0),1)=0,"",INDEX(AK$1:AK485,MATCH(BT486,BT$1:BT485,0),1)),"")</f>
        <v/>
      </c>
      <c r="AL486" s="31"/>
      <c r="AM486" s="31"/>
      <c r="AN486" s="2"/>
      <c r="AO486" s="4"/>
      <c r="AP486" s="4"/>
      <c r="AQ486" s="4"/>
      <c r="AR486" s="4"/>
      <c r="AS486" s="4"/>
      <c r="AT486" s="4"/>
      <c r="AU486" s="4"/>
      <c r="AV486" s="4"/>
      <c r="AW486" s="4"/>
      <c r="AY486" s="7"/>
      <c r="AZ486" s="47"/>
      <c r="BA486" s="66"/>
      <c r="BB486" s="66"/>
      <c r="BC486" s="66"/>
      <c r="BD486" s="78"/>
      <c r="BE486" s="66"/>
      <c r="BF486" s="66"/>
      <c r="BG486" s="4"/>
      <c r="BH486" s="69"/>
      <c r="BI486" s="4"/>
      <c r="BJ486" s="4"/>
      <c r="BK486" s="9"/>
      <c r="BL486" s="4"/>
      <c r="BM486" s="4"/>
      <c r="BN486" s="7"/>
      <c r="BO486" s="286"/>
      <c r="BP486" s="22"/>
      <c r="BQ486" s="7" t="str">
        <f t="shared" ca="1" si="118"/>
        <v/>
      </c>
      <c r="BR486" s="75" t="str">
        <f t="shared" si="119"/>
        <v/>
      </c>
      <c r="BS486" s="75" t="str">
        <f t="shared" si="120"/>
        <v/>
      </c>
      <c r="BT486" s="5" t="str">
        <f t="shared" si="121"/>
        <v/>
      </c>
      <c r="BU486" s="79" t="str">
        <f t="shared" si="122"/>
        <v/>
      </c>
      <c r="BV486" s="79" t="str">
        <f t="shared" si="123"/>
        <v/>
      </c>
      <c r="BW486" s="79" t="str">
        <f t="shared" si="124"/>
        <v/>
      </c>
      <c r="CC486" s="4" t="str">
        <f>IF(IFERROR(VLOOKUP(C486,C487:C$1993,1,0),"")="","",COUNTIF(C:C,C486))</f>
        <v/>
      </c>
      <c r="CG486" s="5" t="str">
        <f>IF(B486="","",IF(CC486="",1+(MAX(CG$2:CG485)),""))</f>
        <v/>
      </c>
      <c r="CH486" s="5" t="str">
        <f t="shared" si="125"/>
        <v/>
      </c>
      <c r="CI486" s="5" t="str">
        <f t="shared" si="126"/>
        <v/>
      </c>
      <c r="CJ486" s="14" t="str">
        <f t="shared" si="127"/>
        <v/>
      </c>
      <c r="CK486" s="25"/>
      <c r="CL486" s="15"/>
      <c r="CM486" s="5" t="str">
        <f t="shared" si="129"/>
        <v/>
      </c>
      <c r="CP486" s="5" t="str">
        <f t="shared" si="128"/>
        <v/>
      </c>
      <c r="CQ486" s="5" t="str">
        <f>IF(BT486="","",IFERROR(IF(VLOOKUP(BT486,BT$2:BT485,1,0)=0,"",""),BT486))</f>
        <v/>
      </c>
      <c r="CR486" s="22" t="str">
        <f>IF(CQ486="","",(IFERROR(VLOOKUP(MID(CQ486,1,1),$DI$2:DM$28,3,0),0)+IFERROR(VLOOKUP(MID(CQ486,2,1),DI$2:DM$28,4,0),0)+IFERROR(VLOOKUP(MID(CQ486,3,1),DI$2:DM$28,5,0),0)+(ROW(CQ486)/1000000000000)))</f>
        <v/>
      </c>
      <c r="CT486" s="5">
        <v>485</v>
      </c>
      <c r="CU486" s="5" t="str">
        <f>IFERROR(VLOOKUP(CT486,CP$2:CQ1562,2,0),"")</f>
        <v/>
      </c>
      <c r="DO486" s="5" t="e">
        <f>IF(REPORTE!AH$2="si",IF(C486=VALUE(REPORTE!C$22),IF(SUM(DO487:DO$1993),CONCATENATE(INT(B486),", "),INT(B486)),""),IF(C486=VALUE(REPORTE!C$21),IF(SUM(DO487:DO$1993),CONCATENATE(INT(B486),", "),INT(B486)),""))</f>
        <v>#VALUE!</v>
      </c>
    </row>
    <row r="487" spans="1:119" s="5" customFormat="1" ht="15" customHeight="1" x14ac:dyDescent="0.25">
      <c r="A487" s="4" t="str">
        <f t="shared" ca="1" si="116"/>
        <v/>
      </c>
      <c r="B487" s="6"/>
      <c r="C487" s="6"/>
      <c r="D487" s="1" t="str">
        <f>IFERROR(INDEX('padron cfe'!B:B,MATCH(DATOS!C487,'padron cfe'!A:A,0),1),"")</f>
        <v/>
      </c>
      <c r="E487" s="4"/>
      <c r="F487" s="4"/>
      <c r="G487" s="4"/>
      <c r="H487" s="5" t="str">
        <f>IF(F487="","",IFERROR(CONCATENATE("PEUA",VLOOKUP(ESTADO,REPORTE!AV$2:AW$33,2,0),DIDTRITO_FORM,CADER_FORM,IFERROR(INDEX(CA:CA,MATCH(DAY(F487),BZ:BZ,0),1),DAY(F487)),IFERROR(INDEX(CA:CA,MATCH(MONTH(F487),BZ:BZ,0),1),MONTH(F487)),YEAR(F487),G487),""))</f>
        <v/>
      </c>
      <c r="I487" s="4"/>
      <c r="J487" s="66"/>
      <c r="K487" s="66"/>
      <c r="L487" s="66"/>
      <c r="M487" s="2" t="str">
        <f>IFERROR(INDEX('padron cfe'!C:C,MATCH(DATOS!C487,'padron cfe'!A:A,0),1),"")</f>
        <v/>
      </c>
      <c r="N487" s="66" t="str">
        <f>IFERROR(IF(BT487="","",IF(INDEX(N$1:N486,MATCH(BT487,BT$1:BT486,0),1)=0,"",INDEX(N$1:N486,MATCH(BT487,BT$1:BT486,0),1))),"")</f>
        <v/>
      </c>
      <c r="O487" s="66" t="str">
        <f>IFERROR(IF(BT487="","",IF(INDEX(O$1:O486,MATCH(BT487,BT$1:BT486,0),1)=0,"",INDEX(O$1:O486,MATCH(BT487,BT$1:BT486,0),1))),"")</f>
        <v/>
      </c>
      <c r="P487" s="4"/>
      <c r="Q487" s="2"/>
      <c r="R487" s="66"/>
      <c r="T487" s="66"/>
      <c r="U487" s="5" t="str">
        <f>IFERROR(IF(INDEX(U$1:U486,MATCH(T487,T$1:T486,0),1)=0,"",INDEX(U$1:U486,MATCH(T487,T$1:T486,0),1)),"")</f>
        <v/>
      </c>
      <c r="V487" s="66"/>
      <c r="W487" s="5" t="str">
        <f>IFERROR(IF(INDEX(W$1:W486,MATCH(V487,V$1:V486,0),1)=0,"",INDEX(W$1:W486,MATCH(V487,V$1:V486,0),1)),"")</f>
        <v/>
      </c>
      <c r="X487" s="2" t="str">
        <f>IFERROR(INDEX('padron cfe'!D:D,MATCH(DATOS!C487,'padron cfe'!A:A,0),1),"")</f>
        <v/>
      </c>
      <c r="Y487" s="4"/>
      <c r="Z487" s="4"/>
      <c r="AA487" s="4"/>
      <c r="AB487" s="4"/>
      <c r="AC487" s="6"/>
      <c r="AD487" s="4"/>
      <c r="AE487" s="4" t="str">
        <f t="shared" si="117"/>
        <v/>
      </c>
      <c r="AF487" s="4"/>
      <c r="AG487" s="4"/>
      <c r="AH487" s="4"/>
      <c r="AI487" s="2" t="str">
        <f>IFERROR(IF(INDEX(AI$1:AI486,MATCH(BT487,BT$1:BT486,0),1)=0,"",INDEX(AI$1:AI486,MATCH(BT487,BT$1:BT486,0),1)),"")</f>
        <v/>
      </c>
      <c r="AJ487" s="2" t="str">
        <f>IFERROR(IF(INDEX(AJ$1:AJ486,MATCH(BT487,BT$1:BT486,0),1)=0,"",INDEX(AJ$1:AJ486,MATCH(BT487,BT$1:BT486,0),1)),"")</f>
        <v/>
      </c>
      <c r="AK487" s="2" t="str">
        <f>IFERROR(IF(INDEX(AK$1:AK486,MATCH(BT487,BT$1:BT486,0),1)=0,"",INDEX(AK$1:AK486,MATCH(BT487,BT$1:BT486,0),1)),"")</f>
        <v/>
      </c>
      <c r="AL487" s="31"/>
      <c r="AM487" s="31"/>
      <c r="AN487" s="2"/>
      <c r="AO487" s="4"/>
      <c r="AP487" s="4"/>
      <c r="AQ487" s="4"/>
      <c r="AR487" s="4"/>
      <c r="AS487" s="4"/>
      <c r="AT487" s="4"/>
      <c r="AU487" s="4"/>
      <c r="AV487" s="4"/>
      <c r="AW487" s="4"/>
      <c r="AY487" s="7"/>
      <c r="AZ487" s="47"/>
      <c r="BA487" s="66"/>
      <c r="BB487" s="66"/>
      <c r="BC487" s="66"/>
      <c r="BD487" s="78"/>
      <c r="BE487" s="66"/>
      <c r="BF487" s="66"/>
      <c r="BG487" s="4"/>
      <c r="BH487" s="69"/>
      <c r="BI487" s="4"/>
      <c r="BJ487" s="4"/>
      <c r="BK487" s="9"/>
      <c r="BL487" s="4"/>
      <c r="BM487" s="4"/>
      <c r="BN487" s="7"/>
      <c r="BO487" s="286"/>
      <c r="BP487" s="22"/>
      <c r="BQ487" s="7" t="str">
        <f t="shared" ca="1" si="118"/>
        <v/>
      </c>
      <c r="BR487" s="75" t="str">
        <f t="shared" si="119"/>
        <v/>
      </c>
      <c r="BS487" s="75" t="str">
        <f t="shared" si="120"/>
        <v/>
      </c>
      <c r="BT487" s="5" t="str">
        <f t="shared" si="121"/>
        <v/>
      </c>
      <c r="BU487" s="79" t="str">
        <f t="shared" si="122"/>
        <v/>
      </c>
      <c r="BV487" s="79" t="str">
        <f t="shared" si="123"/>
        <v/>
      </c>
      <c r="BW487" s="79" t="str">
        <f t="shared" si="124"/>
        <v/>
      </c>
      <c r="CC487" s="4" t="str">
        <f>IF(IFERROR(VLOOKUP(C487,C488:C$1993,1,0),"")="","",COUNTIF(C:C,C487))</f>
        <v/>
      </c>
      <c r="CG487" s="5" t="str">
        <f>IF(B487="","",IF(CC487="",1+(MAX(CG$2:CG486)),""))</f>
        <v/>
      </c>
      <c r="CH487" s="5" t="str">
        <f t="shared" si="125"/>
        <v/>
      </c>
      <c r="CI487" s="5" t="str">
        <f t="shared" si="126"/>
        <v/>
      </c>
      <c r="CJ487" s="14" t="str">
        <f t="shared" si="127"/>
        <v/>
      </c>
      <c r="CK487" s="25"/>
      <c r="CL487" s="15"/>
      <c r="CM487" s="5" t="str">
        <f t="shared" si="129"/>
        <v/>
      </c>
      <c r="CP487" s="5" t="str">
        <f t="shared" si="128"/>
        <v/>
      </c>
      <c r="CQ487" s="5" t="str">
        <f>IF(BT487="","",IFERROR(IF(VLOOKUP(BT487,BT$2:BT486,1,0)=0,"",""),BT487))</f>
        <v/>
      </c>
      <c r="CR487" s="22" t="str">
        <f>IF(CQ487="","",(IFERROR(VLOOKUP(MID(CQ487,1,1),$DI$2:DM$28,3,0),0)+IFERROR(VLOOKUP(MID(CQ487,2,1),DI$2:DM$28,4,0),0)+IFERROR(VLOOKUP(MID(CQ487,3,1),DI$2:DM$28,5,0),0)+(ROW(CQ487)/1000000000000)))</f>
        <v/>
      </c>
      <c r="CT487" s="5">
        <v>486</v>
      </c>
      <c r="CU487" s="5" t="str">
        <f>IFERROR(VLOOKUP(CT487,CP$2:CQ1563,2,0),"")</f>
        <v/>
      </c>
      <c r="DO487" s="5" t="e">
        <f>IF(REPORTE!AH$2="si",IF(C487=VALUE(REPORTE!C$22),IF(SUM(DO488:DO$1993),CONCATENATE(INT(B487),", "),INT(B487)),""),IF(C487=VALUE(REPORTE!C$21),IF(SUM(DO488:DO$1993),CONCATENATE(INT(B487),", "),INT(B487)),""))</f>
        <v>#VALUE!</v>
      </c>
    </row>
    <row r="488" spans="1:119" s="5" customFormat="1" ht="15" customHeight="1" x14ac:dyDescent="0.25">
      <c r="A488" s="4" t="str">
        <f t="shared" ca="1" si="116"/>
        <v/>
      </c>
      <c r="B488" s="6"/>
      <c r="C488" s="6"/>
      <c r="D488" s="1" t="str">
        <f>IFERROR(INDEX('padron cfe'!B:B,MATCH(DATOS!C488,'padron cfe'!A:A,0),1),"")</f>
        <v/>
      </c>
      <c r="E488" s="4"/>
      <c r="F488" s="4"/>
      <c r="G488" s="4"/>
      <c r="H488" s="5" t="str">
        <f>IF(F488="","",IFERROR(CONCATENATE("PEUA",VLOOKUP(ESTADO,REPORTE!AV$2:AW$33,2,0),DIDTRITO_FORM,CADER_FORM,IFERROR(INDEX(CA:CA,MATCH(DAY(F488),BZ:BZ,0),1),DAY(F488)),IFERROR(INDEX(CA:CA,MATCH(MONTH(F488),BZ:BZ,0),1),MONTH(F488)),YEAR(F488),G488),""))</f>
        <v/>
      </c>
      <c r="I488" s="4"/>
      <c r="J488" s="66"/>
      <c r="K488" s="66"/>
      <c r="L488" s="66"/>
      <c r="M488" s="2" t="str">
        <f>IFERROR(INDEX('padron cfe'!C:C,MATCH(DATOS!C488,'padron cfe'!A:A,0),1),"")</f>
        <v/>
      </c>
      <c r="N488" s="66" t="str">
        <f>IFERROR(IF(BT488="","",IF(INDEX(N$1:N487,MATCH(BT488,BT$1:BT487,0),1)=0,"",INDEX(N$1:N487,MATCH(BT488,BT$1:BT487,0),1))),"")</f>
        <v/>
      </c>
      <c r="O488" s="66" t="str">
        <f>IFERROR(IF(BT488="","",IF(INDEX(O$1:O487,MATCH(BT488,BT$1:BT487,0),1)=0,"",INDEX(O$1:O487,MATCH(BT488,BT$1:BT487,0),1))),"")</f>
        <v/>
      </c>
      <c r="P488" s="4"/>
      <c r="Q488" s="2"/>
      <c r="R488" s="66"/>
      <c r="T488" s="66"/>
      <c r="U488" s="5" t="str">
        <f>IFERROR(IF(INDEX(U$1:U487,MATCH(T488,T$1:T487,0),1)=0,"",INDEX(U$1:U487,MATCH(T488,T$1:T487,0),1)),"")</f>
        <v/>
      </c>
      <c r="V488" s="66"/>
      <c r="W488" s="5" t="str">
        <f>IFERROR(IF(INDEX(W$1:W487,MATCH(V488,V$1:V487,0),1)=0,"",INDEX(W$1:W487,MATCH(V488,V$1:V487,0),1)),"")</f>
        <v/>
      </c>
      <c r="X488" s="2" t="str">
        <f>IFERROR(INDEX('padron cfe'!D:D,MATCH(DATOS!C488,'padron cfe'!A:A,0),1),"")</f>
        <v/>
      </c>
      <c r="Y488" s="4"/>
      <c r="Z488" s="4"/>
      <c r="AA488" s="4"/>
      <c r="AB488" s="4"/>
      <c r="AC488" s="6"/>
      <c r="AD488" s="4"/>
      <c r="AE488" s="4" t="str">
        <f t="shared" si="117"/>
        <v/>
      </c>
      <c r="AF488" s="4"/>
      <c r="AG488" s="4"/>
      <c r="AH488" s="4"/>
      <c r="AI488" s="2" t="str">
        <f>IFERROR(IF(INDEX(AI$1:AI487,MATCH(BT488,BT$1:BT487,0),1)=0,"",INDEX(AI$1:AI487,MATCH(BT488,BT$1:BT487,0),1)),"")</f>
        <v/>
      </c>
      <c r="AJ488" s="2" t="str">
        <f>IFERROR(IF(INDEX(AJ$1:AJ487,MATCH(BT488,BT$1:BT487,0),1)=0,"",INDEX(AJ$1:AJ487,MATCH(BT488,BT$1:BT487,0),1)),"")</f>
        <v/>
      </c>
      <c r="AK488" s="2" t="str">
        <f>IFERROR(IF(INDEX(AK$1:AK487,MATCH(BT488,BT$1:BT487,0),1)=0,"",INDEX(AK$1:AK487,MATCH(BT488,BT$1:BT487,0),1)),"")</f>
        <v/>
      </c>
      <c r="AL488" s="31"/>
      <c r="AM488" s="31"/>
      <c r="AN488" s="2"/>
      <c r="AO488" s="4"/>
      <c r="AP488" s="4"/>
      <c r="AQ488" s="4"/>
      <c r="AR488" s="4"/>
      <c r="AS488" s="4"/>
      <c r="AT488" s="4"/>
      <c r="AU488" s="4"/>
      <c r="AV488" s="4"/>
      <c r="AW488" s="4"/>
      <c r="AY488" s="7"/>
      <c r="AZ488" s="47"/>
      <c r="BA488" s="66"/>
      <c r="BB488" s="66"/>
      <c r="BC488" s="66"/>
      <c r="BD488" s="78"/>
      <c r="BE488" s="66"/>
      <c r="BF488" s="66"/>
      <c r="BG488" s="4"/>
      <c r="BH488" s="69"/>
      <c r="BI488" s="4"/>
      <c r="BJ488" s="4"/>
      <c r="BK488" s="9"/>
      <c r="BL488" s="4"/>
      <c r="BM488" s="4"/>
      <c r="BN488" s="7"/>
      <c r="BO488" s="286"/>
      <c r="BP488" s="22"/>
      <c r="BQ488" s="7" t="str">
        <f t="shared" ca="1" si="118"/>
        <v/>
      </c>
      <c r="BR488" s="75" t="str">
        <f t="shared" si="119"/>
        <v/>
      </c>
      <c r="BS488" s="75" t="str">
        <f t="shared" si="120"/>
        <v/>
      </c>
      <c r="BT488" s="5" t="str">
        <f t="shared" si="121"/>
        <v/>
      </c>
      <c r="BU488" s="79" t="str">
        <f t="shared" si="122"/>
        <v/>
      </c>
      <c r="BV488" s="79" t="str">
        <f t="shared" si="123"/>
        <v/>
      </c>
      <c r="BW488" s="79" t="str">
        <f t="shared" si="124"/>
        <v/>
      </c>
      <c r="CC488" s="4" t="str">
        <f>IF(IFERROR(VLOOKUP(C488,C489:C$1993,1,0),"")="","",COUNTIF(C:C,C488))</f>
        <v/>
      </c>
      <c r="CG488" s="5" t="str">
        <f>IF(B488="","",IF(CC488="",1+(MAX(CG$2:CG487)),""))</f>
        <v/>
      </c>
      <c r="CH488" s="5" t="str">
        <f t="shared" si="125"/>
        <v/>
      </c>
      <c r="CI488" s="5" t="str">
        <f t="shared" si="126"/>
        <v/>
      </c>
      <c r="CJ488" s="14" t="str">
        <f t="shared" si="127"/>
        <v/>
      </c>
      <c r="CK488" s="25"/>
      <c r="CL488" s="15"/>
      <c r="CM488" s="5" t="str">
        <f t="shared" si="129"/>
        <v/>
      </c>
      <c r="CP488" s="5" t="str">
        <f t="shared" si="128"/>
        <v/>
      </c>
      <c r="CQ488" s="5" t="str">
        <f>IF(BT488="","",IFERROR(IF(VLOOKUP(BT488,BT$2:BT487,1,0)=0,"",""),BT488))</f>
        <v/>
      </c>
      <c r="CR488" s="22" t="str">
        <f>IF(CQ488="","",(IFERROR(VLOOKUP(MID(CQ488,1,1),$DI$2:DM$28,3,0),0)+IFERROR(VLOOKUP(MID(CQ488,2,1),DI$2:DM$28,4,0),0)+IFERROR(VLOOKUP(MID(CQ488,3,1),DI$2:DM$28,5,0),0)+(ROW(CQ488)/1000000000000)))</f>
        <v/>
      </c>
      <c r="CT488" s="5">
        <v>487</v>
      </c>
      <c r="CU488" s="5" t="str">
        <f>IFERROR(VLOOKUP(CT488,CP$2:CQ1564,2,0),"")</f>
        <v/>
      </c>
      <c r="DO488" s="5" t="e">
        <f>IF(REPORTE!AH$2="si",IF(C488=VALUE(REPORTE!C$22),IF(SUM(DO489:DO$1993),CONCATENATE(INT(B488),", "),INT(B488)),""),IF(C488=VALUE(REPORTE!C$21),IF(SUM(DO489:DO$1993),CONCATENATE(INT(B488),", "),INT(B488)),""))</f>
        <v>#VALUE!</v>
      </c>
    </row>
    <row r="489" spans="1:119" s="5" customFormat="1" ht="15" customHeight="1" x14ac:dyDescent="0.25">
      <c r="A489" s="4" t="str">
        <f t="shared" ca="1" si="116"/>
        <v/>
      </c>
      <c r="B489" s="6"/>
      <c r="C489" s="6"/>
      <c r="D489" s="1" t="str">
        <f>IFERROR(INDEX('padron cfe'!B:B,MATCH(DATOS!C489,'padron cfe'!A:A,0),1),"")</f>
        <v/>
      </c>
      <c r="E489" s="4"/>
      <c r="F489" s="4"/>
      <c r="G489" s="4"/>
      <c r="H489" s="5" t="str">
        <f>IF(F489="","",IFERROR(CONCATENATE("PEUA",VLOOKUP(ESTADO,REPORTE!AV$2:AW$33,2,0),DIDTRITO_FORM,CADER_FORM,IFERROR(INDEX(CA:CA,MATCH(DAY(F489),BZ:BZ,0),1),DAY(F489)),IFERROR(INDEX(CA:CA,MATCH(MONTH(F489),BZ:BZ,0),1),MONTH(F489)),YEAR(F489),G489),""))</f>
        <v/>
      </c>
      <c r="I489" s="4"/>
      <c r="J489" s="66"/>
      <c r="K489" s="66"/>
      <c r="L489" s="66"/>
      <c r="M489" s="2" t="str">
        <f>IFERROR(INDEX('padron cfe'!C:C,MATCH(DATOS!C489,'padron cfe'!A:A,0),1),"")</f>
        <v/>
      </c>
      <c r="N489" s="66" t="str">
        <f>IFERROR(IF(BT489="","",IF(INDEX(N$1:N488,MATCH(BT489,BT$1:BT488,0),1)=0,"",INDEX(N$1:N488,MATCH(BT489,BT$1:BT488,0),1))),"")</f>
        <v/>
      </c>
      <c r="O489" s="66" t="str">
        <f>IFERROR(IF(BT489="","",IF(INDEX(O$1:O488,MATCH(BT489,BT$1:BT488,0),1)=0,"",INDEX(O$1:O488,MATCH(BT489,BT$1:BT488,0),1))),"")</f>
        <v/>
      </c>
      <c r="P489" s="4"/>
      <c r="Q489" s="2"/>
      <c r="R489" s="66"/>
      <c r="T489" s="66"/>
      <c r="U489" s="5" t="str">
        <f>IFERROR(IF(INDEX(U$1:U488,MATCH(T489,T$1:T488,0),1)=0,"",INDEX(U$1:U488,MATCH(T489,T$1:T488,0),1)),"")</f>
        <v/>
      </c>
      <c r="V489" s="66"/>
      <c r="W489" s="5" t="str">
        <f>IFERROR(IF(INDEX(W$1:W488,MATCH(V489,V$1:V488,0),1)=0,"",INDEX(W$1:W488,MATCH(V489,V$1:V488,0),1)),"")</f>
        <v/>
      </c>
      <c r="X489" s="2" t="str">
        <f>IFERROR(INDEX('padron cfe'!D:D,MATCH(DATOS!C489,'padron cfe'!A:A,0),1),"")</f>
        <v/>
      </c>
      <c r="Y489" s="4"/>
      <c r="Z489" s="4"/>
      <c r="AA489" s="4"/>
      <c r="AB489" s="4"/>
      <c r="AC489" s="6"/>
      <c r="AD489" s="4"/>
      <c r="AE489" s="4" t="str">
        <f t="shared" si="117"/>
        <v/>
      </c>
      <c r="AF489" s="4"/>
      <c r="AG489" s="4"/>
      <c r="AH489" s="4"/>
      <c r="AI489" s="2" t="str">
        <f>IFERROR(IF(INDEX(AI$1:AI488,MATCH(BT489,BT$1:BT488,0),1)=0,"",INDEX(AI$1:AI488,MATCH(BT489,BT$1:BT488,0),1)),"")</f>
        <v/>
      </c>
      <c r="AJ489" s="2" t="str">
        <f>IFERROR(IF(INDEX(AJ$1:AJ488,MATCH(BT489,BT$1:BT488,0),1)=0,"",INDEX(AJ$1:AJ488,MATCH(BT489,BT$1:BT488,0),1)),"")</f>
        <v/>
      </c>
      <c r="AK489" s="2" t="str">
        <f>IFERROR(IF(INDEX(AK$1:AK488,MATCH(BT489,BT$1:BT488,0),1)=0,"",INDEX(AK$1:AK488,MATCH(BT489,BT$1:BT488,0),1)),"")</f>
        <v/>
      </c>
      <c r="AL489" s="31"/>
      <c r="AM489" s="31"/>
      <c r="AN489" s="2"/>
      <c r="AO489" s="4"/>
      <c r="AP489" s="4"/>
      <c r="AQ489" s="4"/>
      <c r="AR489" s="4"/>
      <c r="AS489" s="4"/>
      <c r="AT489" s="4"/>
      <c r="AU489" s="4"/>
      <c r="AV489" s="4"/>
      <c r="AW489" s="4"/>
      <c r="AY489" s="7"/>
      <c r="AZ489" s="47"/>
      <c r="BA489" s="66"/>
      <c r="BB489" s="66"/>
      <c r="BC489" s="66"/>
      <c r="BD489" s="78"/>
      <c r="BE489" s="66"/>
      <c r="BF489" s="66"/>
      <c r="BG489" s="4"/>
      <c r="BH489" s="69"/>
      <c r="BI489" s="4"/>
      <c r="BJ489" s="4"/>
      <c r="BK489" s="9"/>
      <c r="BL489" s="4"/>
      <c r="BM489" s="4"/>
      <c r="BN489" s="7"/>
      <c r="BO489" s="286"/>
      <c r="BP489" s="22"/>
      <c r="BQ489" s="7" t="str">
        <f t="shared" ca="1" si="118"/>
        <v/>
      </c>
      <c r="BR489" s="75" t="str">
        <f t="shared" si="119"/>
        <v/>
      </c>
      <c r="BS489" s="75" t="str">
        <f t="shared" si="120"/>
        <v/>
      </c>
      <c r="BT489" s="5" t="str">
        <f t="shared" si="121"/>
        <v/>
      </c>
      <c r="BU489" s="79" t="str">
        <f t="shared" si="122"/>
        <v/>
      </c>
      <c r="BV489" s="79" t="str">
        <f t="shared" si="123"/>
        <v/>
      </c>
      <c r="BW489" s="79" t="str">
        <f t="shared" si="124"/>
        <v/>
      </c>
      <c r="CC489" s="4" t="str">
        <f>IF(IFERROR(VLOOKUP(C489,C490:C$1993,1,0),"")="","",COUNTIF(C:C,C489))</f>
        <v/>
      </c>
      <c r="CG489" s="5" t="str">
        <f>IF(B489="","",IF(CC489="",1+(MAX(CG$2:CG488)),""))</f>
        <v/>
      </c>
      <c r="CH489" s="5" t="str">
        <f t="shared" si="125"/>
        <v/>
      </c>
      <c r="CI489" s="5" t="str">
        <f t="shared" si="126"/>
        <v/>
      </c>
      <c r="CJ489" s="14" t="str">
        <f t="shared" si="127"/>
        <v/>
      </c>
      <c r="CK489" s="25"/>
      <c r="CL489" s="15"/>
      <c r="CM489" s="5" t="str">
        <f t="shared" si="129"/>
        <v/>
      </c>
      <c r="CP489" s="5" t="str">
        <f t="shared" si="128"/>
        <v/>
      </c>
      <c r="CQ489" s="5" t="str">
        <f>IF(BT489="","",IFERROR(IF(VLOOKUP(BT489,BT$2:BT488,1,0)=0,"",""),BT489))</f>
        <v/>
      </c>
      <c r="CR489" s="22" t="str">
        <f>IF(CQ489="","",(IFERROR(VLOOKUP(MID(CQ489,1,1),$DI$2:DM$28,3,0),0)+IFERROR(VLOOKUP(MID(CQ489,2,1),DI$2:DM$28,4,0),0)+IFERROR(VLOOKUP(MID(CQ489,3,1),DI$2:DM$28,5,0),0)+(ROW(CQ489)/1000000000000)))</f>
        <v/>
      </c>
      <c r="CT489" s="5">
        <v>488</v>
      </c>
      <c r="CU489" s="5" t="str">
        <f>IFERROR(VLOOKUP(CT489,CP$2:CQ1565,2,0),"")</f>
        <v/>
      </c>
      <c r="DO489" s="5" t="e">
        <f>IF(REPORTE!AH$2="si",IF(C489=VALUE(REPORTE!C$22),IF(SUM(DO490:DO$1993),CONCATENATE(INT(B489),", "),INT(B489)),""),IF(C489=VALUE(REPORTE!C$21),IF(SUM(DO490:DO$1993),CONCATENATE(INT(B489),", "),INT(B489)),""))</f>
        <v>#VALUE!</v>
      </c>
    </row>
    <row r="490" spans="1:119" s="5" customFormat="1" ht="15" customHeight="1" x14ac:dyDescent="0.25">
      <c r="A490" s="4" t="str">
        <f t="shared" ca="1" si="116"/>
        <v/>
      </c>
      <c r="B490" s="6"/>
      <c r="C490" s="6"/>
      <c r="D490" s="1" t="str">
        <f>IFERROR(INDEX('padron cfe'!B:B,MATCH(DATOS!C490,'padron cfe'!A:A,0),1),"")</f>
        <v/>
      </c>
      <c r="E490" s="4"/>
      <c r="F490" s="4"/>
      <c r="G490" s="4"/>
      <c r="H490" s="5" t="str">
        <f>IF(F490="","",IFERROR(CONCATENATE("PEUA",VLOOKUP(ESTADO,REPORTE!AV$2:AW$33,2,0),DIDTRITO_FORM,CADER_FORM,IFERROR(INDEX(CA:CA,MATCH(DAY(F490),BZ:BZ,0),1),DAY(F490)),IFERROR(INDEX(CA:CA,MATCH(MONTH(F490),BZ:BZ,0),1),MONTH(F490)),YEAR(F490),G490),""))</f>
        <v/>
      </c>
      <c r="I490" s="4"/>
      <c r="J490" s="66"/>
      <c r="K490" s="66"/>
      <c r="L490" s="66"/>
      <c r="M490" s="2" t="str">
        <f>IFERROR(INDEX('padron cfe'!C:C,MATCH(DATOS!C490,'padron cfe'!A:A,0),1),"")</f>
        <v/>
      </c>
      <c r="N490" s="66" t="str">
        <f>IFERROR(IF(BT490="","",IF(INDEX(N$1:N489,MATCH(BT490,BT$1:BT489,0),1)=0,"",INDEX(N$1:N489,MATCH(BT490,BT$1:BT489,0),1))),"")</f>
        <v/>
      </c>
      <c r="O490" s="66" t="str">
        <f>IFERROR(IF(BT490="","",IF(INDEX(O$1:O489,MATCH(BT490,BT$1:BT489,0),1)=0,"",INDEX(O$1:O489,MATCH(BT490,BT$1:BT489,0),1))),"")</f>
        <v/>
      </c>
      <c r="P490" s="4"/>
      <c r="Q490" s="2"/>
      <c r="R490" s="66"/>
      <c r="T490" s="66"/>
      <c r="U490" s="5" t="str">
        <f>IFERROR(IF(INDEX(U$1:U489,MATCH(T490,T$1:T489,0),1)=0,"",INDEX(U$1:U489,MATCH(T490,T$1:T489,0),1)),"")</f>
        <v/>
      </c>
      <c r="V490" s="66"/>
      <c r="W490" s="5" t="str">
        <f>IFERROR(IF(INDEX(W$1:W489,MATCH(V490,V$1:V489,0),1)=0,"",INDEX(W$1:W489,MATCH(V490,V$1:V489,0),1)),"")</f>
        <v/>
      </c>
      <c r="X490" s="2" t="str">
        <f>IFERROR(INDEX('padron cfe'!D:D,MATCH(DATOS!C490,'padron cfe'!A:A,0),1),"")</f>
        <v/>
      </c>
      <c r="Y490" s="4"/>
      <c r="Z490" s="4"/>
      <c r="AA490" s="4"/>
      <c r="AB490" s="4"/>
      <c r="AC490" s="6"/>
      <c r="AD490" s="4"/>
      <c r="AE490" s="4" t="str">
        <f t="shared" si="117"/>
        <v/>
      </c>
      <c r="AF490" s="4"/>
      <c r="AG490" s="4"/>
      <c r="AH490" s="4"/>
      <c r="AI490" s="2" t="str">
        <f>IFERROR(IF(INDEX(AI$1:AI489,MATCH(BT490,BT$1:BT489,0),1)=0,"",INDEX(AI$1:AI489,MATCH(BT490,BT$1:BT489,0),1)),"")</f>
        <v/>
      </c>
      <c r="AJ490" s="2" t="str">
        <f>IFERROR(IF(INDEX(AJ$1:AJ489,MATCH(BT490,BT$1:BT489,0),1)=0,"",INDEX(AJ$1:AJ489,MATCH(BT490,BT$1:BT489,0),1)),"")</f>
        <v/>
      </c>
      <c r="AK490" s="2" t="str">
        <f>IFERROR(IF(INDEX(AK$1:AK489,MATCH(BT490,BT$1:BT489,0),1)=0,"",INDEX(AK$1:AK489,MATCH(BT490,BT$1:BT489,0),1)),"")</f>
        <v/>
      </c>
      <c r="AL490" s="31"/>
      <c r="AM490" s="31"/>
      <c r="AN490" s="2"/>
      <c r="AO490" s="4"/>
      <c r="AP490" s="4"/>
      <c r="AQ490" s="4"/>
      <c r="AR490" s="4"/>
      <c r="AS490" s="4"/>
      <c r="AT490" s="4"/>
      <c r="AU490" s="4"/>
      <c r="AV490" s="4"/>
      <c r="AW490" s="4"/>
      <c r="AY490" s="7"/>
      <c r="AZ490" s="47"/>
      <c r="BA490" s="66"/>
      <c r="BB490" s="66"/>
      <c r="BC490" s="66"/>
      <c r="BD490" s="78"/>
      <c r="BE490" s="66"/>
      <c r="BF490" s="66"/>
      <c r="BG490" s="4"/>
      <c r="BH490" s="69"/>
      <c r="BI490" s="4"/>
      <c r="BJ490" s="4"/>
      <c r="BK490" s="9"/>
      <c r="BL490" s="4"/>
      <c r="BM490" s="4"/>
      <c r="BN490" s="7"/>
      <c r="BO490" s="286"/>
      <c r="BP490" s="22"/>
      <c r="BQ490" s="7" t="str">
        <f t="shared" ca="1" si="118"/>
        <v/>
      </c>
      <c r="BR490" s="75" t="str">
        <f t="shared" si="119"/>
        <v/>
      </c>
      <c r="BS490" s="75" t="str">
        <f t="shared" si="120"/>
        <v/>
      </c>
      <c r="BT490" s="5" t="str">
        <f t="shared" si="121"/>
        <v/>
      </c>
      <c r="BU490" s="79" t="str">
        <f t="shared" si="122"/>
        <v/>
      </c>
      <c r="BV490" s="79" t="str">
        <f t="shared" si="123"/>
        <v/>
      </c>
      <c r="BW490" s="79" t="str">
        <f t="shared" si="124"/>
        <v/>
      </c>
      <c r="CC490" s="4" t="str">
        <f>IF(IFERROR(VLOOKUP(C490,C491:C$1993,1,0),"")="","",COUNTIF(C:C,C490))</f>
        <v/>
      </c>
      <c r="CG490" s="5" t="str">
        <f>IF(B490="","",IF(CC490="",1+(MAX(CG$2:CG489)),""))</f>
        <v/>
      </c>
      <c r="CH490" s="5" t="str">
        <f t="shared" si="125"/>
        <v/>
      </c>
      <c r="CI490" s="5" t="str">
        <f t="shared" si="126"/>
        <v/>
      </c>
      <c r="CJ490" s="14" t="str">
        <f t="shared" si="127"/>
        <v/>
      </c>
      <c r="CK490" s="25"/>
      <c r="CL490" s="15"/>
      <c r="CM490" s="5" t="str">
        <f t="shared" si="129"/>
        <v/>
      </c>
      <c r="CP490" s="5" t="str">
        <f t="shared" si="128"/>
        <v/>
      </c>
      <c r="CQ490" s="5" t="str">
        <f>IF(BT490="","",IFERROR(IF(VLOOKUP(BT490,BT$2:BT489,1,0)=0,"",""),BT490))</f>
        <v/>
      </c>
      <c r="CR490" s="22" t="str">
        <f>IF(CQ490="","",(IFERROR(VLOOKUP(MID(CQ490,1,1),$DI$2:DM$28,3,0),0)+IFERROR(VLOOKUP(MID(CQ490,2,1),DI$2:DM$28,4,0),0)+IFERROR(VLOOKUP(MID(CQ490,3,1),DI$2:DM$28,5,0),0)+(ROW(CQ490)/1000000000000)))</f>
        <v/>
      </c>
      <c r="CT490" s="5">
        <v>489</v>
      </c>
      <c r="CU490" s="5" t="str">
        <f>IFERROR(VLOOKUP(CT490,CP$2:CQ1566,2,0),"")</f>
        <v/>
      </c>
      <c r="DO490" s="5" t="e">
        <f>IF(REPORTE!AH$2="si",IF(C490=VALUE(REPORTE!C$22),IF(SUM(DO491:DO$1993),CONCATENATE(INT(B490),", "),INT(B490)),""),IF(C490=VALUE(REPORTE!C$21),IF(SUM(DO491:DO$1993),CONCATENATE(INT(B490),", "),INT(B490)),""))</f>
        <v>#VALUE!</v>
      </c>
    </row>
    <row r="491" spans="1:119" s="5" customFormat="1" ht="15" customHeight="1" x14ac:dyDescent="0.25">
      <c r="A491" s="4" t="str">
        <f t="shared" ca="1" si="116"/>
        <v/>
      </c>
      <c r="B491" s="6"/>
      <c r="C491" s="6"/>
      <c r="D491" s="1" t="str">
        <f>IFERROR(INDEX('padron cfe'!B:B,MATCH(DATOS!C491,'padron cfe'!A:A,0),1),"")</f>
        <v/>
      </c>
      <c r="E491" s="4"/>
      <c r="F491" s="4"/>
      <c r="G491" s="4"/>
      <c r="H491" s="5" t="str">
        <f>IF(F491="","",IFERROR(CONCATENATE("PEUA",VLOOKUP(ESTADO,REPORTE!AV$2:AW$33,2,0),DIDTRITO_FORM,CADER_FORM,IFERROR(INDEX(CA:CA,MATCH(DAY(F491),BZ:BZ,0),1),DAY(F491)),IFERROR(INDEX(CA:CA,MATCH(MONTH(F491),BZ:BZ,0),1),MONTH(F491)),YEAR(F491),G491),""))</f>
        <v/>
      </c>
      <c r="I491" s="4"/>
      <c r="J491" s="66"/>
      <c r="K491" s="66"/>
      <c r="L491" s="66"/>
      <c r="M491" s="2" t="str">
        <f>IFERROR(INDEX('padron cfe'!C:C,MATCH(DATOS!C491,'padron cfe'!A:A,0),1),"")</f>
        <v/>
      </c>
      <c r="N491" s="66" t="str">
        <f>IFERROR(IF(BT491="","",IF(INDEX(N$1:N490,MATCH(BT491,BT$1:BT490,0),1)=0,"",INDEX(N$1:N490,MATCH(BT491,BT$1:BT490,0),1))),"")</f>
        <v/>
      </c>
      <c r="O491" s="66" t="str">
        <f>IFERROR(IF(BT491="","",IF(INDEX(O$1:O490,MATCH(BT491,BT$1:BT490,0),1)=0,"",INDEX(O$1:O490,MATCH(BT491,BT$1:BT490,0),1))),"")</f>
        <v/>
      </c>
      <c r="P491" s="4"/>
      <c r="Q491" s="2"/>
      <c r="R491" s="66"/>
      <c r="T491" s="66"/>
      <c r="U491" s="5" t="str">
        <f>IFERROR(IF(INDEX(U$1:U490,MATCH(T491,T$1:T490,0),1)=0,"",INDEX(U$1:U490,MATCH(T491,T$1:T490,0),1)),"")</f>
        <v/>
      </c>
      <c r="V491" s="66"/>
      <c r="W491" s="5" t="str">
        <f>IFERROR(IF(INDEX(W$1:W490,MATCH(V491,V$1:V490,0),1)=0,"",INDEX(W$1:W490,MATCH(V491,V$1:V490,0),1)),"")</f>
        <v/>
      </c>
      <c r="X491" s="2" t="str">
        <f>IFERROR(INDEX('padron cfe'!D:D,MATCH(DATOS!C491,'padron cfe'!A:A,0),1),"")</f>
        <v/>
      </c>
      <c r="Y491" s="4"/>
      <c r="Z491" s="4"/>
      <c r="AA491" s="4"/>
      <c r="AB491" s="4"/>
      <c r="AC491" s="6"/>
      <c r="AD491" s="4"/>
      <c r="AE491" s="4" t="str">
        <f t="shared" si="117"/>
        <v/>
      </c>
      <c r="AF491" s="4"/>
      <c r="AG491" s="4"/>
      <c r="AH491" s="4"/>
      <c r="AI491" s="2" t="str">
        <f>IFERROR(IF(INDEX(AI$1:AI490,MATCH(BT491,BT$1:BT490,0),1)=0,"",INDEX(AI$1:AI490,MATCH(BT491,BT$1:BT490,0),1)),"")</f>
        <v/>
      </c>
      <c r="AJ491" s="2" t="str">
        <f>IFERROR(IF(INDEX(AJ$1:AJ490,MATCH(BT491,BT$1:BT490,0),1)=0,"",INDEX(AJ$1:AJ490,MATCH(BT491,BT$1:BT490,0),1)),"")</f>
        <v/>
      </c>
      <c r="AK491" s="2" t="str">
        <f>IFERROR(IF(INDEX(AK$1:AK490,MATCH(BT491,BT$1:BT490,0),1)=0,"",INDEX(AK$1:AK490,MATCH(BT491,BT$1:BT490,0),1)),"")</f>
        <v/>
      </c>
      <c r="AL491" s="31"/>
      <c r="AM491" s="31"/>
      <c r="AN491" s="2"/>
      <c r="AO491" s="4"/>
      <c r="AP491" s="4"/>
      <c r="AQ491" s="4"/>
      <c r="AR491" s="4"/>
      <c r="AS491" s="4"/>
      <c r="AT491" s="4"/>
      <c r="AU491" s="4"/>
      <c r="AV491" s="4"/>
      <c r="AW491" s="4"/>
      <c r="AY491" s="7"/>
      <c r="AZ491" s="47"/>
      <c r="BA491" s="66"/>
      <c r="BB491" s="66"/>
      <c r="BC491" s="66"/>
      <c r="BD491" s="78"/>
      <c r="BE491" s="66"/>
      <c r="BF491" s="66"/>
      <c r="BG491" s="4"/>
      <c r="BH491" s="69"/>
      <c r="BI491" s="4"/>
      <c r="BJ491" s="4"/>
      <c r="BK491" s="9"/>
      <c r="BL491" s="4"/>
      <c r="BM491" s="4"/>
      <c r="BN491" s="7"/>
      <c r="BO491" s="286"/>
      <c r="BP491" s="22"/>
      <c r="BQ491" s="7" t="str">
        <f t="shared" ca="1" si="118"/>
        <v/>
      </c>
      <c r="BR491" s="75" t="str">
        <f t="shared" si="119"/>
        <v/>
      </c>
      <c r="BS491" s="75" t="str">
        <f t="shared" si="120"/>
        <v/>
      </c>
      <c r="BT491" s="5" t="str">
        <f t="shared" si="121"/>
        <v/>
      </c>
      <c r="BU491" s="79" t="str">
        <f t="shared" si="122"/>
        <v/>
      </c>
      <c r="BV491" s="79" t="str">
        <f t="shared" si="123"/>
        <v/>
      </c>
      <c r="BW491" s="79" t="str">
        <f t="shared" si="124"/>
        <v/>
      </c>
      <c r="CC491" s="4" t="str">
        <f>IF(IFERROR(VLOOKUP(C491,C492:C$1993,1,0),"")="","",COUNTIF(C:C,C491))</f>
        <v/>
      </c>
      <c r="CG491" s="5" t="str">
        <f>IF(B491="","",IF(CC491="",1+(MAX(CG$2:CG490)),""))</f>
        <v/>
      </c>
      <c r="CH491" s="5" t="str">
        <f t="shared" si="125"/>
        <v/>
      </c>
      <c r="CI491" s="5" t="str">
        <f t="shared" si="126"/>
        <v/>
      </c>
      <c r="CJ491" s="14" t="str">
        <f t="shared" si="127"/>
        <v/>
      </c>
      <c r="CK491" s="25"/>
      <c r="CL491" s="15"/>
      <c r="CM491" s="5" t="str">
        <f t="shared" si="129"/>
        <v/>
      </c>
      <c r="CP491" s="5" t="str">
        <f t="shared" si="128"/>
        <v/>
      </c>
      <c r="CQ491" s="5" t="str">
        <f>IF(BT491="","",IFERROR(IF(VLOOKUP(BT491,BT$2:BT490,1,0)=0,"",""),BT491))</f>
        <v/>
      </c>
      <c r="CR491" s="22" t="str">
        <f>IF(CQ491="","",(IFERROR(VLOOKUP(MID(CQ491,1,1),$DI$2:DM$28,3,0),0)+IFERROR(VLOOKUP(MID(CQ491,2,1),DI$2:DM$28,4,0),0)+IFERROR(VLOOKUP(MID(CQ491,3,1),DI$2:DM$28,5,0),0)+(ROW(CQ491)/1000000000000)))</f>
        <v/>
      </c>
      <c r="CT491" s="5">
        <v>490</v>
      </c>
      <c r="CU491" s="5" t="str">
        <f>IFERROR(VLOOKUP(CT491,CP$2:CQ1567,2,0),"")</f>
        <v/>
      </c>
      <c r="DO491" s="5" t="e">
        <f>IF(REPORTE!AH$2="si",IF(C491=VALUE(REPORTE!C$22),IF(SUM(DO492:DO$1993),CONCATENATE(INT(B491),", "),INT(B491)),""),IF(C491=VALUE(REPORTE!C$21),IF(SUM(DO492:DO$1993),CONCATENATE(INT(B491),", "),INT(B491)),""))</f>
        <v>#VALUE!</v>
      </c>
    </row>
    <row r="492" spans="1:119" s="5" customFormat="1" ht="15" customHeight="1" x14ac:dyDescent="0.25">
      <c r="A492" s="4" t="str">
        <f t="shared" ca="1" si="116"/>
        <v/>
      </c>
      <c r="B492" s="6"/>
      <c r="C492" s="6"/>
      <c r="D492" s="1" t="str">
        <f>IFERROR(INDEX('padron cfe'!B:B,MATCH(DATOS!C492,'padron cfe'!A:A,0),1),"")</f>
        <v/>
      </c>
      <c r="E492" s="4"/>
      <c r="F492" s="4"/>
      <c r="G492" s="4"/>
      <c r="H492" s="5" t="str">
        <f>IF(F492="","",IFERROR(CONCATENATE("PEUA",VLOOKUP(ESTADO,REPORTE!AV$2:AW$33,2,0),DIDTRITO_FORM,CADER_FORM,IFERROR(INDEX(CA:CA,MATCH(DAY(F492),BZ:BZ,0),1),DAY(F492)),IFERROR(INDEX(CA:CA,MATCH(MONTH(F492),BZ:BZ,0),1),MONTH(F492)),YEAR(F492),G492),""))</f>
        <v/>
      </c>
      <c r="I492" s="4"/>
      <c r="J492" s="66"/>
      <c r="K492" s="66"/>
      <c r="L492" s="66"/>
      <c r="M492" s="2" t="str">
        <f>IFERROR(INDEX('padron cfe'!C:C,MATCH(DATOS!C492,'padron cfe'!A:A,0),1),"")</f>
        <v/>
      </c>
      <c r="N492" s="66" t="str">
        <f>IFERROR(IF(BT492="","",IF(INDEX(N$1:N491,MATCH(BT492,BT$1:BT491,0),1)=0,"",INDEX(N$1:N491,MATCH(BT492,BT$1:BT491,0),1))),"")</f>
        <v/>
      </c>
      <c r="O492" s="66" t="str">
        <f>IFERROR(IF(BT492="","",IF(INDEX(O$1:O491,MATCH(BT492,BT$1:BT491,0),1)=0,"",INDEX(O$1:O491,MATCH(BT492,BT$1:BT491,0),1))),"")</f>
        <v/>
      </c>
      <c r="P492" s="4"/>
      <c r="Q492" s="2"/>
      <c r="R492" s="66"/>
      <c r="T492" s="66"/>
      <c r="U492" s="5" t="str">
        <f>IFERROR(IF(INDEX(U$1:U491,MATCH(T492,T$1:T491,0),1)=0,"",INDEX(U$1:U491,MATCH(T492,T$1:T491,0),1)),"")</f>
        <v/>
      </c>
      <c r="V492" s="66"/>
      <c r="W492" s="5" t="str">
        <f>IFERROR(IF(INDEX(W$1:W491,MATCH(V492,V$1:V491,0),1)=0,"",INDEX(W$1:W491,MATCH(V492,V$1:V491,0),1)),"")</f>
        <v/>
      </c>
      <c r="X492" s="2" t="str">
        <f>IFERROR(INDEX('padron cfe'!D:D,MATCH(DATOS!C492,'padron cfe'!A:A,0),1),"")</f>
        <v/>
      </c>
      <c r="Y492" s="4"/>
      <c r="Z492" s="4"/>
      <c r="AA492" s="4"/>
      <c r="AB492" s="4"/>
      <c r="AC492" s="6"/>
      <c r="AD492" s="4"/>
      <c r="AE492" s="4" t="str">
        <f t="shared" si="117"/>
        <v/>
      </c>
      <c r="AF492" s="4"/>
      <c r="AG492" s="4"/>
      <c r="AH492" s="4"/>
      <c r="AI492" s="2" t="str">
        <f>IFERROR(IF(INDEX(AI$1:AI491,MATCH(BT492,BT$1:BT491,0),1)=0,"",INDEX(AI$1:AI491,MATCH(BT492,BT$1:BT491,0),1)),"")</f>
        <v/>
      </c>
      <c r="AJ492" s="2" t="str">
        <f>IFERROR(IF(INDEX(AJ$1:AJ491,MATCH(BT492,BT$1:BT491,0),1)=0,"",INDEX(AJ$1:AJ491,MATCH(BT492,BT$1:BT491,0),1)),"")</f>
        <v/>
      </c>
      <c r="AK492" s="2" t="str">
        <f>IFERROR(IF(INDEX(AK$1:AK491,MATCH(BT492,BT$1:BT491,0),1)=0,"",INDEX(AK$1:AK491,MATCH(BT492,BT$1:BT491,0),1)),"")</f>
        <v/>
      </c>
      <c r="AL492" s="31"/>
      <c r="AM492" s="31"/>
      <c r="AN492" s="2"/>
      <c r="AO492" s="4"/>
      <c r="AP492" s="4"/>
      <c r="AQ492" s="4"/>
      <c r="AR492" s="4"/>
      <c r="AS492" s="4"/>
      <c r="AT492" s="4"/>
      <c r="AU492" s="4"/>
      <c r="AV492" s="4"/>
      <c r="AW492" s="4"/>
      <c r="AY492" s="7"/>
      <c r="AZ492" s="47"/>
      <c r="BA492" s="66"/>
      <c r="BB492" s="66"/>
      <c r="BC492" s="66"/>
      <c r="BD492" s="78"/>
      <c r="BE492" s="66"/>
      <c r="BF492" s="66"/>
      <c r="BG492" s="4"/>
      <c r="BH492" s="69"/>
      <c r="BI492" s="4"/>
      <c r="BJ492" s="4"/>
      <c r="BK492" s="9"/>
      <c r="BL492" s="4"/>
      <c r="BM492" s="4"/>
      <c r="BN492" s="7"/>
      <c r="BO492" s="286"/>
      <c r="BP492" s="22"/>
      <c r="BQ492" s="7" t="str">
        <f t="shared" ca="1" si="118"/>
        <v/>
      </c>
      <c r="BR492" s="75" t="str">
        <f t="shared" si="119"/>
        <v/>
      </c>
      <c r="BS492" s="75" t="str">
        <f t="shared" si="120"/>
        <v/>
      </c>
      <c r="BT492" s="5" t="str">
        <f t="shared" si="121"/>
        <v/>
      </c>
      <c r="BU492" s="79" t="str">
        <f t="shared" si="122"/>
        <v/>
      </c>
      <c r="BV492" s="79" t="str">
        <f t="shared" si="123"/>
        <v/>
      </c>
      <c r="BW492" s="79" t="str">
        <f t="shared" si="124"/>
        <v/>
      </c>
      <c r="CC492" s="4" t="str">
        <f>IF(IFERROR(VLOOKUP(C492,C493:C$1993,1,0),"")="","",COUNTIF(C:C,C492))</f>
        <v/>
      </c>
      <c r="CG492" s="5" t="str">
        <f>IF(B492="","",IF(CC492="",1+(MAX(CG$2:CG491)),""))</f>
        <v/>
      </c>
      <c r="CH492" s="5" t="str">
        <f t="shared" si="125"/>
        <v/>
      </c>
      <c r="CI492" s="5" t="str">
        <f t="shared" si="126"/>
        <v/>
      </c>
      <c r="CJ492" s="14" t="str">
        <f t="shared" si="127"/>
        <v/>
      </c>
      <c r="CK492" s="25"/>
      <c r="CL492" s="15"/>
      <c r="CM492" s="5" t="str">
        <f t="shared" si="129"/>
        <v/>
      </c>
      <c r="CP492" s="5" t="str">
        <f t="shared" si="128"/>
        <v/>
      </c>
      <c r="CQ492" s="5" t="str">
        <f>IF(BT492="","",IFERROR(IF(VLOOKUP(BT492,BT$2:BT491,1,0)=0,"",""),BT492))</f>
        <v/>
      </c>
      <c r="CR492" s="22" t="str">
        <f>IF(CQ492="","",(IFERROR(VLOOKUP(MID(CQ492,1,1),$DI$2:DM$28,3,0),0)+IFERROR(VLOOKUP(MID(CQ492,2,1),DI$2:DM$28,4,0),0)+IFERROR(VLOOKUP(MID(CQ492,3,1),DI$2:DM$28,5,0),0)+(ROW(CQ492)/1000000000000)))</f>
        <v/>
      </c>
      <c r="CT492" s="5">
        <v>491</v>
      </c>
      <c r="CU492" s="5" t="str">
        <f>IFERROR(VLOOKUP(CT492,CP$2:CQ1568,2,0),"")</f>
        <v/>
      </c>
      <c r="DO492" s="5" t="e">
        <f>IF(REPORTE!AH$2="si",IF(C492=VALUE(REPORTE!C$22),IF(SUM(DO493:DO$1993),CONCATENATE(INT(B492),", "),INT(B492)),""),IF(C492=VALUE(REPORTE!C$21),IF(SUM(DO493:DO$1993),CONCATENATE(INT(B492),", "),INT(B492)),""))</f>
        <v>#VALUE!</v>
      </c>
    </row>
    <row r="493" spans="1:119" s="5" customFormat="1" ht="15" customHeight="1" x14ac:dyDescent="0.25">
      <c r="A493" s="4" t="str">
        <f t="shared" ca="1" si="116"/>
        <v/>
      </c>
      <c r="B493" s="6"/>
      <c r="C493" s="6"/>
      <c r="D493" s="1" t="str">
        <f>IFERROR(INDEX('padron cfe'!B:B,MATCH(DATOS!C493,'padron cfe'!A:A,0),1),"")</f>
        <v/>
      </c>
      <c r="E493" s="4"/>
      <c r="F493" s="4"/>
      <c r="G493" s="4"/>
      <c r="H493" s="5" t="str">
        <f>IF(F493="","",IFERROR(CONCATENATE("PEUA",VLOOKUP(ESTADO,REPORTE!AV$2:AW$33,2,0),DIDTRITO_FORM,CADER_FORM,IFERROR(INDEX(CA:CA,MATCH(DAY(F493),BZ:BZ,0),1),DAY(F493)),IFERROR(INDEX(CA:CA,MATCH(MONTH(F493),BZ:BZ,0),1),MONTH(F493)),YEAR(F493),G493),""))</f>
        <v/>
      </c>
      <c r="I493" s="4"/>
      <c r="J493" s="66"/>
      <c r="K493" s="66"/>
      <c r="L493" s="66"/>
      <c r="M493" s="2" t="str">
        <f>IFERROR(INDEX('padron cfe'!C:C,MATCH(DATOS!C493,'padron cfe'!A:A,0),1),"")</f>
        <v/>
      </c>
      <c r="N493" s="66" t="str">
        <f>IFERROR(IF(BT493="","",IF(INDEX(N$1:N492,MATCH(BT493,BT$1:BT492,0),1)=0,"",INDEX(N$1:N492,MATCH(BT493,BT$1:BT492,0),1))),"")</f>
        <v/>
      </c>
      <c r="O493" s="66" t="str">
        <f>IFERROR(IF(BT493="","",IF(INDEX(O$1:O492,MATCH(BT493,BT$1:BT492,0),1)=0,"",INDEX(O$1:O492,MATCH(BT493,BT$1:BT492,0),1))),"")</f>
        <v/>
      </c>
      <c r="P493" s="4"/>
      <c r="Q493" s="2"/>
      <c r="R493" s="66"/>
      <c r="T493" s="66"/>
      <c r="U493" s="5" t="str">
        <f>IFERROR(IF(INDEX(U$1:U492,MATCH(T493,T$1:T492,0),1)=0,"",INDEX(U$1:U492,MATCH(T493,T$1:T492,0),1)),"")</f>
        <v/>
      </c>
      <c r="V493" s="66"/>
      <c r="W493" s="5" t="str">
        <f>IFERROR(IF(INDEX(W$1:W492,MATCH(V493,V$1:V492,0),1)=0,"",INDEX(W$1:W492,MATCH(V493,V$1:V492,0),1)),"")</f>
        <v/>
      </c>
      <c r="X493" s="2" t="str">
        <f>IFERROR(INDEX('padron cfe'!D:D,MATCH(DATOS!C493,'padron cfe'!A:A,0),1),"")</f>
        <v/>
      </c>
      <c r="Y493" s="4"/>
      <c r="Z493" s="4"/>
      <c r="AA493" s="4"/>
      <c r="AB493" s="4"/>
      <c r="AC493" s="6"/>
      <c r="AD493" s="4"/>
      <c r="AE493" s="4" t="str">
        <f t="shared" si="117"/>
        <v/>
      </c>
      <c r="AF493" s="4"/>
      <c r="AG493" s="4"/>
      <c r="AH493" s="4"/>
      <c r="AI493" s="2" t="str">
        <f>IFERROR(IF(INDEX(AI$1:AI492,MATCH(BT493,BT$1:BT492,0),1)=0,"",INDEX(AI$1:AI492,MATCH(BT493,BT$1:BT492,0),1)),"")</f>
        <v/>
      </c>
      <c r="AJ493" s="2" t="str">
        <f>IFERROR(IF(INDEX(AJ$1:AJ492,MATCH(BT493,BT$1:BT492,0),1)=0,"",INDEX(AJ$1:AJ492,MATCH(BT493,BT$1:BT492,0),1)),"")</f>
        <v/>
      </c>
      <c r="AK493" s="2" t="str">
        <f>IFERROR(IF(INDEX(AK$1:AK492,MATCH(BT493,BT$1:BT492,0),1)=0,"",INDEX(AK$1:AK492,MATCH(BT493,BT$1:BT492,0),1)),"")</f>
        <v/>
      </c>
      <c r="AL493" s="31"/>
      <c r="AM493" s="31"/>
      <c r="AN493" s="2"/>
      <c r="AO493" s="4"/>
      <c r="AP493" s="4"/>
      <c r="AQ493" s="4"/>
      <c r="AR493" s="4"/>
      <c r="AS493" s="4"/>
      <c r="AT493" s="4"/>
      <c r="AU493" s="4"/>
      <c r="AV493" s="4"/>
      <c r="AW493" s="4"/>
      <c r="AY493" s="7"/>
      <c r="AZ493" s="47"/>
      <c r="BA493" s="66"/>
      <c r="BB493" s="66"/>
      <c r="BC493" s="66"/>
      <c r="BD493" s="78"/>
      <c r="BE493" s="66"/>
      <c r="BF493" s="66"/>
      <c r="BG493" s="4"/>
      <c r="BH493" s="69"/>
      <c r="BI493" s="4"/>
      <c r="BJ493" s="4"/>
      <c r="BK493" s="9"/>
      <c r="BL493" s="4"/>
      <c r="BM493" s="4"/>
      <c r="BN493" s="7"/>
      <c r="BO493" s="286"/>
      <c r="BP493" s="22"/>
      <c r="BQ493" s="7" t="str">
        <f t="shared" ca="1" si="118"/>
        <v/>
      </c>
      <c r="BR493" s="75" t="str">
        <f t="shared" si="119"/>
        <v/>
      </c>
      <c r="BS493" s="75" t="str">
        <f t="shared" si="120"/>
        <v/>
      </c>
      <c r="BT493" s="5" t="str">
        <f t="shared" si="121"/>
        <v/>
      </c>
      <c r="BU493" s="79" t="str">
        <f t="shared" si="122"/>
        <v/>
      </c>
      <c r="BV493" s="79" t="str">
        <f t="shared" si="123"/>
        <v/>
      </c>
      <c r="BW493" s="79" t="str">
        <f t="shared" si="124"/>
        <v/>
      </c>
      <c r="CC493" s="4" t="str">
        <f>IF(IFERROR(VLOOKUP(C493,C494:C$1993,1,0),"")="","",COUNTIF(C:C,C493))</f>
        <v/>
      </c>
      <c r="CG493" s="5" t="str">
        <f>IF(B493="","",IF(CC493="",1+(MAX(CG$2:CG492)),""))</f>
        <v/>
      </c>
      <c r="CH493" s="5" t="str">
        <f t="shared" si="125"/>
        <v/>
      </c>
      <c r="CI493" s="5" t="str">
        <f t="shared" si="126"/>
        <v/>
      </c>
      <c r="CJ493" s="14" t="str">
        <f t="shared" si="127"/>
        <v/>
      </c>
      <c r="CK493" s="25"/>
      <c r="CL493" s="15"/>
      <c r="CM493" s="5" t="str">
        <f t="shared" si="129"/>
        <v/>
      </c>
      <c r="CP493" s="5" t="str">
        <f t="shared" si="128"/>
        <v/>
      </c>
      <c r="CQ493" s="5" t="str">
        <f>IF(BT493="","",IFERROR(IF(VLOOKUP(BT493,BT$2:BT492,1,0)=0,"",""),BT493))</f>
        <v/>
      </c>
      <c r="CR493" s="22" t="str">
        <f>IF(CQ493="","",(IFERROR(VLOOKUP(MID(CQ493,1,1),$DI$2:DM$28,3,0),0)+IFERROR(VLOOKUP(MID(CQ493,2,1),DI$2:DM$28,4,0),0)+IFERROR(VLOOKUP(MID(CQ493,3,1),DI$2:DM$28,5,0),0)+(ROW(CQ493)/1000000000000)))</f>
        <v/>
      </c>
      <c r="CT493" s="5">
        <v>492</v>
      </c>
      <c r="CU493" s="5" t="str">
        <f>IFERROR(VLOOKUP(CT493,CP$2:CQ1569,2,0),"")</f>
        <v/>
      </c>
      <c r="DO493" s="5" t="e">
        <f>IF(REPORTE!AH$2="si",IF(C493=VALUE(REPORTE!C$22),IF(SUM(DO494:DO$1993),CONCATENATE(INT(B493),", "),INT(B493)),""),IF(C493=VALUE(REPORTE!C$21),IF(SUM(DO494:DO$1993),CONCATENATE(INT(B493),", "),INT(B493)),""))</f>
        <v>#VALUE!</v>
      </c>
    </row>
    <row r="494" spans="1:119" s="5" customFormat="1" ht="15" customHeight="1" x14ac:dyDescent="0.25">
      <c r="A494" s="4" t="str">
        <f t="shared" ca="1" si="116"/>
        <v/>
      </c>
      <c r="B494" s="6"/>
      <c r="C494" s="6"/>
      <c r="D494" s="1" t="str">
        <f>IFERROR(INDEX('padron cfe'!B:B,MATCH(DATOS!C494,'padron cfe'!A:A,0),1),"")</f>
        <v/>
      </c>
      <c r="E494" s="4"/>
      <c r="F494" s="4"/>
      <c r="G494" s="4"/>
      <c r="H494" s="5" t="str">
        <f>IF(F494="","",IFERROR(CONCATENATE("PEUA",VLOOKUP(ESTADO,REPORTE!AV$2:AW$33,2,0),DIDTRITO_FORM,CADER_FORM,IFERROR(INDEX(CA:CA,MATCH(DAY(F494),BZ:BZ,0),1),DAY(F494)),IFERROR(INDEX(CA:CA,MATCH(MONTH(F494),BZ:BZ,0),1),MONTH(F494)),YEAR(F494),G494),""))</f>
        <v/>
      </c>
      <c r="I494" s="4"/>
      <c r="J494" s="66"/>
      <c r="K494" s="66"/>
      <c r="L494" s="66"/>
      <c r="M494" s="2" t="str">
        <f>IFERROR(INDEX('padron cfe'!C:C,MATCH(DATOS!C494,'padron cfe'!A:A,0),1),"")</f>
        <v/>
      </c>
      <c r="N494" s="66" t="str">
        <f>IFERROR(IF(BT494="","",IF(INDEX(N$1:N493,MATCH(BT494,BT$1:BT493,0),1)=0,"",INDEX(N$1:N493,MATCH(BT494,BT$1:BT493,0),1))),"")</f>
        <v/>
      </c>
      <c r="O494" s="66" t="str">
        <f>IFERROR(IF(BT494="","",IF(INDEX(O$1:O493,MATCH(BT494,BT$1:BT493,0),1)=0,"",INDEX(O$1:O493,MATCH(BT494,BT$1:BT493,0),1))),"")</f>
        <v/>
      </c>
      <c r="P494" s="4"/>
      <c r="Q494" s="2"/>
      <c r="R494" s="66"/>
      <c r="T494" s="66"/>
      <c r="U494" s="5" t="str">
        <f>IFERROR(IF(INDEX(U$1:U493,MATCH(T494,T$1:T493,0),1)=0,"",INDEX(U$1:U493,MATCH(T494,T$1:T493,0),1)),"")</f>
        <v/>
      </c>
      <c r="V494" s="66"/>
      <c r="W494" s="5" t="str">
        <f>IFERROR(IF(INDEX(W$1:W493,MATCH(V494,V$1:V493,0),1)=0,"",INDEX(W$1:W493,MATCH(V494,V$1:V493,0),1)),"")</f>
        <v/>
      </c>
      <c r="X494" s="2" t="str">
        <f>IFERROR(INDEX('padron cfe'!D:D,MATCH(DATOS!C494,'padron cfe'!A:A,0),1),"")</f>
        <v/>
      </c>
      <c r="Y494" s="4"/>
      <c r="Z494" s="4"/>
      <c r="AA494" s="4"/>
      <c r="AB494" s="4"/>
      <c r="AC494" s="6"/>
      <c r="AD494" s="4"/>
      <c r="AE494" s="4" t="str">
        <f t="shared" si="117"/>
        <v/>
      </c>
      <c r="AF494" s="4"/>
      <c r="AG494" s="4"/>
      <c r="AH494" s="4"/>
      <c r="AI494" s="2" t="str">
        <f>IFERROR(IF(INDEX(AI$1:AI493,MATCH(BT494,BT$1:BT493,0),1)=0,"",INDEX(AI$1:AI493,MATCH(BT494,BT$1:BT493,0),1)),"")</f>
        <v/>
      </c>
      <c r="AJ494" s="2" t="str">
        <f>IFERROR(IF(INDEX(AJ$1:AJ493,MATCH(BT494,BT$1:BT493,0),1)=0,"",INDEX(AJ$1:AJ493,MATCH(BT494,BT$1:BT493,0),1)),"")</f>
        <v/>
      </c>
      <c r="AK494" s="2" t="str">
        <f>IFERROR(IF(INDEX(AK$1:AK493,MATCH(BT494,BT$1:BT493,0),1)=0,"",INDEX(AK$1:AK493,MATCH(BT494,BT$1:BT493,0),1)),"")</f>
        <v/>
      </c>
      <c r="AL494" s="31"/>
      <c r="AM494" s="31"/>
      <c r="AN494" s="2"/>
      <c r="AO494" s="4"/>
      <c r="AP494" s="4"/>
      <c r="AQ494" s="4"/>
      <c r="AR494" s="4"/>
      <c r="AS494" s="4"/>
      <c r="AT494" s="4"/>
      <c r="AU494" s="4"/>
      <c r="AV494" s="4"/>
      <c r="AW494" s="4"/>
      <c r="AY494" s="7"/>
      <c r="AZ494" s="47"/>
      <c r="BA494" s="66"/>
      <c r="BB494" s="66"/>
      <c r="BC494" s="66"/>
      <c r="BD494" s="78"/>
      <c r="BE494" s="66"/>
      <c r="BF494" s="66"/>
      <c r="BG494" s="4"/>
      <c r="BH494" s="69"/>
      <c r="BI494" s="4"/>
      <c r="BJ494" s="4"/>
      <c r="BK494" s="9"/>
      <c r="BL494" s="4"/>
      <c r="BM494" s="4"/>
      <c r="BN494" s="7"/>
      <c r="BO494" s="286"/>
      <c r="BP494" s="22"/>
      <c r="BQ494" s="7" t="str">
        <f t="shared" ca="1" si="118"/>
        <v/>
      </c>
      <c r="BR494" s="75" t="str">
        <f t="shared" si="119"/>
        <v/>
      </c>
      <c r="BS494" s="75" t="str">
        <f t="shared" si="120"/>
        <v/>
      </c>
      <c r="BT494" s="5" t="str">
        <f t="shared" si="121"/>
        <v/>
      </c>
      <c r="BU494" s="79" t="str">
        <f t="shared" si="122"/>
        <v/>
      </c>
      <c r="BV494" s="79" t="str">
        <f t="shared" si="123"/>
        <v/>
      </c>
      <c r="BW494" s="79" t="str">
        <f t="shared" si="124"/>
        <v/>
      </c>
      <c r="CC494" s="4" t="str">
        <f>IF(IFERROR(VLOOKUP(C494,C495:C$1993,1,0),"")="","",COUNTIF(C:C,C494))</f>
        <v/>
      </c>
      <c r="CG494" s="5" t="str">
        <f>IF(B494="","",IF(CC494="",1+(MAX(CG$2:CG493)),""))</f>
        <v/>
      </c>
      <c r="CH494" s="5" t="str">
        <f t="shared" si="125"/>
        <v/>
      </c>
      <c r="CI494" s="5" t="str">
        <f t="shared" si="126"/>
        <v/>
      </c>
      <c r="CJ494" s="14" t="str">
        <f t="shared" si="127"/>
        <v/>
      </c>
      <c r="CK494" s="25"/>
      <c r="CL494" s="15"/>
      <c r="CM494" s="5" t="str">
        <f t="shared" si="129"/>
        <v/>
      </c>
      <c r="CP494" s="5" t="str">
        <f t="shared" si="128"/>
        <v/>
      </c>
      <c r="CQ494" s="5" t="str">
        <f>IF(BT494="","",IFERROR(IF(VLOOKUP(BT494,BT$2:BT493,1,0)=0,"",""),BT494))</f>
        <v/>
      </c>
      <c r="CR494" s="22" t="str">
        <f>IF(CQ494="","",(IFERROR(VLOOKUP(MID(CQ494,1,1),$DI$2:DM$28,3,0),0)+IFERROR(VLOOKUP(MID(CQ494,2,1),DI$2:DM$28,4,0),0)+IFERROR(VLOOKUP(MID(CQ494,3,1),DI$2:DM$28,5,0),0)+(ROW(CQ494)/1000000000000)))</f>
        <v/>
      </c>
      <c r="CT494" s="5">
        <v>493</v>
      </c>
      <c r="CU494" s="5" t="str">
        <f>IFERROR(VLOOKUP(CT494,CP$2:CQ1570,2,0),"")</f>
        <v/>
      </c>
      <c r="DO494" s="5" t="e">
        <f>IF(REPORTE!AH$2="si",IF(C494=VALUE(REPORTE!C$22),IF(SUM(DO495:DO$1993),CONCATENATE(INT(B494),", "),INT(B494)),""),IF(C494=VALUE(REPORTE!C$21),IF(SUM(DO495:DO$1993),CONCATENATE(INT(B494),", "),INT(B494)),""))</f>
        <v>#VALUE!</v>
      </c>
    </row>
    <row r="495" spans="1:119" s="5" customFormat="1" ht="15" customHeight="1" x14ac:dyDescent="0.25">
      <c r="A495" s="4" t="str">
        <f t="shared" ca="1" si="116"/>
        <v/>
      </c>
      <c r="B495" s="6"/>
      <c r="C495" s="6"/>
      <c r="D495" s="1" t="str">
        <f>IFERROR(INDEX('padron cfe'!B:B,MATCH(DATOS!C495,'padron cfe'!A:A,0),1),"")</f>
        <v/>
      </c>
      <c r="E495" s="4"/>
      <c r="F495" s="4"/>
      <c r="G495" s="4"/>
      <c r="H495" s="5" t="str">
        <f>IF(F495="","",IFERROR(CONCATENATE("PEUA",VLOOKUP(ESTADO,REPORTE!AV$2:AW$33,2,0),DIDTRITO_FORM,CADER_FORM,IFERROR(INDEX(CA:CA,MATCH(DAY(F495),BZ:BZ,0),1),DAY(F495)),IFERROR(INDEX(CA:CA,MATCH(MONTH(F495),BZ:BZ,0),1),MONTH(F495)),YEAR(F495),G495),""))</f>
        <v/>
      </c>
      <c r="I495" s="4"/>
      <c r="J495" s="66"/>
      <c r="K495" s="66"/>
      <c r="L495" s="66"/>
      <c r="M495" s="2" t="str">
        <f>IFERROR(INDEX('padron cfe'!C:C,MATCH(DATOS!C495,'padron cfe'!A:A,0),1),"")</f>
        <v/>
      </c>
      <c r="N495" s="66" t="str">
        <f>IFERROR(IF(BT495="","",IF(INDEX(N$1:N494,MATCH(BT495,BT$1:BT494,0),1)=0,"",INDEX(N$1:N494,MATCH(BT495,BT$1:BT494,0),1))),"")</f>
        <v/>
      </c>
      <c r="O495" s="66" t="str">
        <f>IFERROR(IF(BT495="","",IF(INDEX(O$1:O494,MATCH(BT495,BT$1:BT494,0),1)=0,"",INDEX(O$1:O494,MATCH(BT495,BT$1:BT494,0),1))),"")</f>
        <v/>
      </c>
      <c r="P495" s="4"/>
      <c r="Q495" s="2"/>
      <c r="R495" s="66"/>
      <c r="T495" s="66"/>
      <c r="U495" s="5" t="str">
        <f>IFERROR(IF(INDEX(U$1:U494,MATCH(T495,T$1:T494,0),1)=0,"",INDEX(U$1:U494,MATCH(T495,T$1:T494,0),1)),"")</f>
        <v/>
      </c>
      <c r="V495" s="66"/>
      <c r="W495" s="5" t="str">
        <f>IFERROR(IF(INDEX(W$1:W494,MATCH(V495,V$1:V494,0),1)=0,"",INDEX(W$1:W494,MATCH(V495,V$1:V494,0),1)),"")</f>
        <v/>
      </c>
      <c r="X495" s="2" t="str">
        <f>IFERROR(INDEX('padron cfe'!D:D,MATCH(DATOS!C495,'padron cfe'!A:A,0),1),"")</f>
        <v/>
      </c>
      <c r="Y495" s="4"/>
      <c r="Z495" s="4"/>
      <c r="AA495" s="4"/>
      <c r="AB495" s="4"/>
      <c r="AC495" s="6"/>
      <c r="AD495" s="4"/>
      <c r="AE495" s="4" t="str">
        <f t="shared" si="117"/>
        <v/>
      </c>
      <c r="AF495" s="4"/>
      <c r="AG495" s="4"/>
      <c r="AH495" s="4"/>
      <c r="AI495" s="2" t="str">
        <f>IFERROR(IF(INDEX(AI$1:AI494,MATCH(BT495,BT$1:BT494,0),1)=0,"",INDEX(AI$1:AI494,MATCH(BT495,BT$1:BT494,0),1)),"")</f>
        <v/>
      </c>
      <c r="AJ495" s="2" t="str">
        <f>IFERROR(IF(INDEX(AJ$1:AJ494,MATCH(BT495,BT$1:BT494,0),1)=0,"",INDEX(AJ$1:AJ494,MATCH(BT495,BT$1:BT494,0),1)),"")</f>
        <v/>
      </c>
      <c r="AK495" s="2" t="str">
        <f>IFERROR(IF(INDEX(AK$1:AK494,MATCH(BT495,BT$1:BT494,0),1)=0,"",INDEX(AK$1:AK494,MATCH(BT495,BT$1:BT494,0),1)),"")</f>
        <v/>
      </c>
      <c r="AL495" s="31"/>
      <c r="AM495" s="31"/>
      <c r="AN495" s="2"/>
      <c r="AO495" s="4"/>
      <c r="AP495" s="4"/>
      <c r="AQ495" s="4"/>
      <c r="AR495" s="4"/>
      <c r="AS495" s="4"/>
      <c r="AT495" s="4"/>
      <c r="AU495" s="4"/>
      <c r="AV495" s="4"/>
      <c r="AW495" s="4"/>
      <c r="AY495" s="7"/>
      <c r="AZ495" s="47"/>
      <c r="BA495" s="66"/>
      <c r="BB495" s="66"/>
      <c r="BC495" s="66"/>
      <c r="BD495" s="78"/>
      <c r="BE495" s="66"/>
      <c r="BF495" s="66"/>
      <c r="BG495" s="4"/>
      <c r="BH495" s="69"/>
      <c r="BI495" s="4"/>
      <c r="BJ495" s="4"/>
      <c r="BK495" s="9"/>
      <c r="BL495" s="4"/>
      <c r="BM495" s="4"/>
      <c r="BN495" s="7"/>
      <c r="BO495" s="286"/>
      <c r="BP495" s="22"/>
      <c r="BQ495" s="7" t="str">
        <f t="shared" ca="1" si="118"/>
        <v/>
      </c>
      <c r="BR495" s="75" t="str">
        <f t="shared" si="119"/>
        <v/>
      </c>
      <c r="BS495" s="75" t="str">
        <f t="shared" si="120"/>
        <v/>
      </c>
      <c r="BT495" s="5" t="str">
        <f t="shared" si="121"/>
        <v/>
      </c>
      <c r="BU495" s="79" t="str">
        <f t="shared" si="122"/>
        <v/>
      </c>
      <c r="BV495" s="79" t="str">
        <f t="shared" si="123"/>
        <v/>
      </c>
      <c r="BW495" s="79" t="str">
        <f t="shared" si="124"/>
        <v/>
      </c>
      <c r="CC495" s="4" t="str">
        <f>IF(IFERROR(VLOOKUP(C495,C496:C$1993,1,0),"")="","",COUNTIF(C:C,C495))</f>
        <v/>
      </c>
      <c r="CG495" s="5" t="str">
        <f>IF(B495="","",IF(CC495="",1+(MAX(CG$2:CG494)),""))</f>
        <v/>
      </c>
      <c r="CH495" s="5" t="str">
        <f t="shared" si="125"/>
        <v/>
      </c>
      <c r="CI495" s="5" t="str">
        <f t="shared" si="126"/>
        <v/>
      </c>
      <c r="CJ495" s="14" t="str">
        <f t="shared" si="127"/>
        <v/>
      </c>
      <c r="CK495" s="25"/>
      <c r="CL495" s="15"/>
      <c r="CM495" s="5" t="str">
        <f t="shared" si="129"/>
        <v/>
      </c>
      <c r="CP495" s="5" t="str">
        <f t="shared" si="128"/>
        <v/>
      </c>
      <c r="CQ495" s="5" t="str">
        <f>IF(BT495="","",IFERROR(IF(VLOOKUP(BT495,BT$2:BT494,1,0)=0,"",""),BT495))</f>
        <v/>
      </c>
      <c r="CR495" s="22" t="str">
        <f>IF(CQ495="","",(IFERROR(VLOOKUP(MID(CQ495,1,1),$DI$2:DM$28,3,0),0)+IFERROR(VLOOKUP(MID(CQ495,2,1),DI$2:DM$28,4,0),0)+IFERROR(VLOOKUP(MID(CQ495,3,1),DI$2:DM$28,5,0),0)+(ROW(CQ495)/1000000000000)))</f>
        <v/>
      </c>
      <c r="CT495" s="5">
        <v>494</v>
      </c>
      <c r="CU495" s="5" t="str">
        <f>IFERROR(VLOOKUP(CT495,CP$2:CQ1571,2,0),"")</f>
        <v/>
      </c>
      <c r="DO495" s="5" t="e">
        <f>IF(REPORTE!AH$2="si",IF(C495=VALUE(REPORTE!C$22),IF(SUM(DO496:DO$1993),CONCATENATE(INT(B495),", "),INT(B495)),""),IF(C495=VALUE(REPORTE!C$21),IF(SUM(DO496:DO$1993),CONCATENATE(INT(B495),", "),INT(B495)),""))</f>
        <v>#VALUE!</v>
      </c>
    </row>
    <row r="496" spans="1:119" s="5" customFormat="1" ht="15" customHeight="1" x14ac:dyDescent="0.25">
      <c r="A496" s="4" t="str">
        <f t="shared" ca="1" si="116"/>
        <v/>
      </c>
      <c r="B496" s="6"/>
      <c r="C496" s="6"/>
      <c r="D496" s="1" t="str">
        <f>IFERROR(INDEX('padron cfe'!B:B,MATCH(DATOS!C496,'padron cfe'!A:A,0),1),"")</f>
        <v/>
      </c>
      <c r="E496" s="4"/>
      <c r="F496" s="4"/>
      <c r="G496" s="4"/>
      <c r="H496" s="5" t="str">
        <f>IF(F496="","",IFERROR(CONCATENATE("PEUA",VLOOKUP(ESTADO,REPORTE!AV$2:AW$33,2,0),DIDTRITO_FORM,CADER_FORM,IFERROR(INDEX(CA:CA,MATCH(DAY(F496),BZ:BZ,0),1),DAY(F496)),IFERROR(INDEX(CA:CA,MATCH(MONTH(F496),BZ:BZ,0),1),MONTH(F496)),YEAR(F496),G496),""))</f>
        <v/>
      </c>
      <c r="I496" s="4"/>
      <c r="J496" s="66"/>
      <c r="K496" s="66"/>
      <c r="L496" s="66"/>
      <c r="M496" s="2" t="str">
        <f>IFERROR(INDEX('padron cfe'!C:C,MATCH(DATOS!C496,'padron cfe'!A:A,0),1),"")</f>
        <v/>
      </c>
      <c r="N496" s="66" t="str">
        <f>IFERROR(IF(BT496="","",IF(INDEX(N$1:N495,MATCH(BT496,BT$1:BT495,0),1)=0,"",INDEX(N$1:N495,MATCH(BT496,BT$1:BT495,0),1))),"")</f>
        <v/>
      </c>
      <c r="O496" s="66" t="str">
        <f>IFERROR(IF(BT496="","",IF(INDEX(O$1:O495,MATCH(BT496,BT$1:BT495,0),1)=0,"",INDEX(O$1:O495,MATCH(BT496,BT$1:BT495,0),1))),"")</f>
        <v/>
      </c>
      <c r="P496" s="4"/>
      <c r="Q496" s="2"/>
      <c r="R496" s="66"/>
      <c r="T496" s="66"/>
      <c r="U496" s="5" t="str">
        <f>IFERROR(IF(INDEX(U$1:U495,MATCH(T496,T$1:T495,0),1)=0,"",INDEX(U$1:U495,MATCH(T496,T$1:T495,0),1)),"")</f>
        <v/>
      </c>
      <c r="V496" s="66"/>
      <c r="W496" s="5" t="str">
        <f>IFERROR(IF(INDEX(W$1:W495,MATCH(V496,V$1:V495,0),1)=0,"",INDEX(W$1:W495,MATCH(V496,V$1:V495,0),1)),"")</f>
        <v/>
      </c>
      <c r="X496" s="2" t="str">
        <f>IFERROR(INDEX('padron cfe'!D:D,MATCH(DATOS!C496,'padron cfe'!A:A,0),1),"")</f>
        <v/>
      </c>
      <c r="Y496" s="4"/>
      <c r="Z496" s="4"/>
      <c r="AA496" s="4"/>
      <c r="AB496" s="4"/>
      <c r="AC496" s="6"/>
      <c r="AD496" s="4"/>
      <c r="AE496" s="4" t="str">
        <f t="shared" si="117"/>
        <v/>
      </c>
      <c r="AF496" s="4"/>
      <c r="AG496" s="4"/>
      <c r="AH496" s="4"/>
      <c r="AI496" s="2" t="str">
        <f>IFERROR(IF(INDEX(AI$1:AI495,MATCH(BT496,BT$1:BT495,0),1)=0,"",INDEX(AI$1:AI495,MATCH(BT496,BT$1:BT495,0),1)),"")</f>
        <v/>
      </c>
      <c r="AJ496" s="2" t="str">
        <f>IFERROR(IF(INDEX(AJ$1:AJ495,MATCH(BT496,BT$1:BT495,0),1)=0,"",INDEX(AJ$1:AJ495,MATCH(BT496,BT$1:BT495,0),1)),"")</f>
        <v/>
      </c>
      <c r="AK496" s="2" t="str">
        <f>IFERROR(IF(INDEX(AK$1:AK495,MATCH(BT496,BT$1:BT495,0),1)=0,"",INDEX(AK$1:AK495,MATCH(BT496,BT$1:BT495,0),1)),"")</f>
        <v/>
      </c>
      <c r="AL496" s="31"/>
      <c r="AM496" s="31"/>
      <c r="AN496" s="2"/>
      <c r="AO496" s="4"/>
      <c r="AP496" s="4"/>
      <c r="AQ496" s="4"/>
      <c r="AR496" s="4"/>
      <c r="AS496" s="4"/>
      <c r="AT496" s="4"/>
      <c r="AU496" s="4"/>
      <c r="AV496" s="4"/>
      <c r="AW496" s="4"/>
      <c r="AY496" s="7"/>
      <c r="AZ496" s="47"/>
      <c r="BA496" s="66"/>
      <c r="BB496" s="66"/>
      <c r="BC496" s="66"/>
      <c r="BD496" s="78"/>
      <c r="BE496" s="66"/>
      <c r="BF496" s="66"/>
      <c r="BG496" s="4"/>
      <c r="BH496" s="69"/>
      <c r="BI496" s="4"/>
      <c r="BJ496" s="4"/>
      <c r="BK496" s="9"/>
      <c r="BL496" s="4"/>
      <c r="BM496" s="4"/>
      <c r="BN496" s="7"/>
      <c r="BO496" s="286"/>
      <c r="BP496" s="22"/>
      <c r="BQ496" s="7" t="str">
        <f t="shared" ca="1" si="118"/>
        <v/>
      </c>
      <c r="BR496" s="75" t="str">
        <f t="shared" si="119"/>
        <v/>
      </c>
      <c r="BS496" s="75" t="str">
        <f t="shared" si="120"/>
        <v/>
      </c>
      <c r="BT496" s="5" t="str">
        <f t="shared" si="121"/>
        <v/>
      </c>
      <c r="BU496" s="79" t="str">
        <f t="shared" si="122"/>
        <v/>
      </c>
      <c r="BV496" s="79" t="str">
        <f t="shared" si="123"/>
        <v/>
      </c>
      <c r="BW496" s="79" t="str">
        <f t="shared" si="124"/>
        <v/>
      </c>
      <c r="CC496" s="4" t="str">
        <f>IF(IFERROR(VLOOKUP(C496,C497:C$1993,1,0),"")="","",COUNTIF(C:C,C496))</f>
        <v/>
      </c>
      <c r="CG496" s="5" t="str">
        <f>IF(B496="","",IF(CC496="",1+(MAX(CG$2:CG495)),""))</f>
        <v/>
      </c>
      <c r="CH496" s="5" t="str">
        <f t="shared" si="125"/>
        <v/>
      </c>
      <c r="CI496" s="5" t="str">
        <f t="shared" si="126"/>
        <v/>
      </c>
      <c r="CJ496" s="14" t="str">
        <f t="shared" si="127"/>
        <v/>
      </c>
      <c r="CK496" s="25"/>
      <c r="CL496" s="15"/>
      <c r="CM496" s="5" t="str">
        <f t="shared" si="129"/>
        <v/>
      </c>
      <c r="CP496" s="5" t="str">
        <f t="shared" si="128"/>
        <v/>
      </c>
      <c r="CQ496" s="5" t="str">
        <f>IF(BT496="","",IFERROR(IF(VLOOKUP(BT496,BT$2:BT495,1,0)=0,"",""),BT496))</f>
        <v/>
      </c>
      <c r="CR496" s="22" t="str">
        <f>IF(CQ496="","",(IFERROR(VLOOKUP(MID(CQ496,1,1),$DI$2:DM$28,3,0),0)+IFERROR(VLOOKUP(MID(CQ496,2,1),DI$2:DM$28,4,0),0)+IFERROR(VLOOKUP(MID(CQ496,3,1),DI$2:DM$28,5,0),0)+(ROW(CQ496)/1000000000000)))</f>
        <v/>
      </c>
      <c r="CT496" s="5">
        <v>495</v>
      </c>
      <c r="CU496" s="5" t="str">
        <f>IFERROR(VLOOKUP(CT496,CP$2:CQ1572,2,0),"")</f>
        <v/>
      </c>
      <c r="DO496" s="5" t="e">
        <f>IF(REPORTE!AH$2="si",IF(C496=VALUE(REPORTE!C$22),IF(SUM(DO497:DO$1993),CONCATENATE(INT(B496),", "),INT(B496)),""),IF(C496=VALUE(REPORTE!C$21),IF(SUM(DO497:DO$1993),CONCATENATE(INT(B496),", "),INT(B496)),""))</f>
        <v>#VALUE!</v>
      </c>
    </row>
    <row r="497" spans="1:120" s="5" customFormat="1" ht="15" customHeight="1" x14ac:dyDescent="0.25">
      <c r="A497" s="4" t="str">
        <f t="shared" ca="1" si="116"/>
        <v/>
      </c>
      <c r="B497" s="6"/>
      <c r="C497" s="6"/>
      <c r="D497" s="1" t="str">
        <f>IFERROR(INDEX('padron cfe'!B:B,MATCH(DATOS!C497,'padron cfe'!A:A,0),1),"")</f>
        <v/>
      </c>
      <c r="E497" s="4"/>
      <c r="F497" s="4"/>
      <c r="G497" s="4"/>
      <c r="H497" s="5" t="str">
        <f>IF(F497="","",IFERROR(CONCATENATE("PEUA",VLOOKUP(ESTADO,REPORTE!AV$2:AW$33,2,0),DIDTRITO_FORM,CADER_FORM,IFERROR(INDEX(CA:CA,MATCH(DAY(F497),BZ:BZ,0),1),DAY(F497)),IFERROR(INDEX(CA:CA,MATCH(MONTH(F497),BZ:BZ,0),1),MONTH(F497)),YEAR(F497),G497),""))</f>
        <v/>
      </c>
      <c r="I497" s="4"/>
      <c r="J497" s="66"/>
      <c r="K497" s="66"/>
      <c r="L497" s="66"/>
      <c r="M497" s="2" t="str">
        <f>IFERROR(INDEX('padron cfe'!C:C,MATCH(DATOS!C497,'padron cfe'!A:A,0),1),"")</f>
        <v/>
      </c>
      <c r="N497" s="66" t="str">
        <f>IFERROR(IF(BT497="","",IF(INDEX(N$1:N496,MATCH(BT497,BT$1:BT496,0),1)=0,"",INDEX(N$1:N496,MATCH(BT497,BT$1:BT496,0),1))),"")</f>
        <v/>
      </c>
      <c r="O497" s="66" t="str">
        <f>IFERROR(IF(BT497="","",IF(INDEX(O$1:O496,MATCH(BT497,BT$1:BT496,0),1)=0,"",INDEX(O$1:O496,MATCH(BT497,BT$1:BT496,0),1))),"")</f>
        <v/>
      </c>
      <c r="P497" s="4"/>
      <c r="Q497" s="2"/>
      <c r="R497" s="66"/>
      <c r="T497" s="66"/>
      <c r="U497" s="5" t="str">
        <f>IFERROR(IF(INDEX(U$1:U496,MATCH(T497,T$1:T496,0),1)=0,"",INDEX(U$1:U496,MATCH(T497,T$1:T496,0),1)),"")</f>
        <v/>
      </c>
      <c r="V497" s="66"/>
      <c r="W497" s="5" t="str">
        <f>IFERROR(IF(INDEX(W$1:W496,MATCH(V497,V$1:V496,0),1)=0,"",INDEX(W$1:W496,MATCH(V497,V$1:V496,0),1)),"")</f>
        <v/>
      </c>
      <c r="X497" s="2" t="str">
        <f>IFERROR(INDEX('padron cfe'!D:D,MATCH(DATOS!C497,'padron cfe'!A:A,0),1),"")</f>
        <v/>
      </c>
      <c r="Y497" s="4"/>
      <c r="Z497" s="4"/>
      <c r="AA497" s="4"/>
      <c r="AB497" s="4"/>
      <c r="AC497" s="6"/>
      <c r="AD497" s="4"/>
      <c r="AE497" s="4" t="str">
        <f t="shared" si="117"/>
        <v/>
      </c>
      <c r="AF497" s="4"/>
      <c r="AG497" s="4"/>
      <c r="AH497" s="4"/>
      <c r="AI497" s="2" t="str">
        <f>IFERROR(IF(INDEX(AI$1:AI496,MATCH(BT497,BT$1:BT496,0),1)=0,"",INDEX(AI$1:AI496,MATCH(BT497,BT$1:BT496,0),1)),"")</f>
        <v/>
      </c>
      <c r="AJ497" s="2" t="str">
        <f>IFERROR(IF(INDEX(AJ$1:AJ496,MATCH(BT497,BT$1:BT496,0),1)=0,"",INDEX(AJ$1:AJ496,MATCH(BT497,BT$1:BT496,0),1)),"")</f>
        <v/>
      </c>
      <c r="AK497" s="2" t="str">
        <f>IFERROR(IF(INDEX(AK$1:AK496,MATCH(BT497,BT$1:BT496,0),1)=0,"",INDEX(AK$1:AK496,MATCH(BT497,BT$1:BT496,0),1)),"")</f>
        <v/>
      </c>
      <c r="AL497" s="31"/>
      <c r="AM497" s="31"/>
      <c r="AN497" s="2"/>
      <c r="AO497" s="4"/>
      <c r="AP497" s="4"/>
      <c r="AQ497" s="4"/>
      <c r="AR497" s="4"/>
      <c r="AS497" s="4"/>
      <c r="AT497" s="4"/>
      <c r="AU497" s="4"/>
      <c r="AV497" s="4"/>
      <c r="AW497" s="4"/>
      <c r="AY497" s="7"/>
      <c r="AZ497" s="47"/>
      <c r="BA497" s="66"/>
      <c r="BB497" s="66"/>
      <c r="BC497" s="66"/>
      <c r="BD497" s="78"/>
      <c r="BE497" s="66"/>
      <c r="BF497" s="66"/>
      <c r="BG497" s="4"/>
      <c r="BH497" s="69"/>
      <c r="BI497" s="4"/>
      <c r="BJ497" s="4"/>
      <c r="BK497" s="9"/>
      <c r="BL497" s="4"/>
      <c r="BM497" s="4"/>
      <c r="BN497" s="7"/>
      <c r="BO497" s="286"/>
      <c r="BP497" s="22"/>
      <c r="BQ497" s="7" t="str">
        <f t="shared" ca="1" si="118"/>
        <v/>
      </c>
      <c r="BR497" s="75" t="str">
        <f t="shared" si="119"/>
        <v/>
      </c>
      <c r="BS497" s="75" t="str">
        <f t="shared" si="120"/>
        <v/>
      </c>
      <c r="BT497" s="5" t="str">
        <f t="shared" si="121"/>
        <v/>
      </c>
      <c r="BU497" s="79" t="str">
        <f t="shared" si="122"/>
        <v/>
      </c>
      <c r="BV497" s="79" t="str">
        <f t="shared" si="123"/>
        <v/>
      </c>
      <c r="BW497" s="79" t="str">
        <f t="shared" si="124"/>
        <v/>
      </c>
      <c r="CC497" s="4" t="str">
        <f>IF(IFERROR(VLOOKUP(C497,C498:C$1993,1,0),"")="","",COUNTIF(C:C,C497))</f>
        <v/>
      </c>
      <c r="CG497" s="5" t="str">
        <f>IF(B497="","",IF(CC497="",1+(MAX(CG$2:CG496)),""))</f>
        <v/>
      </c>
      <c r="CH497" s="5" t="str">
        <f t="shared" si="125"/>
        <v/>
      </c>
      <c r="CI497" s="5" t="str">
        <f t="shared" si="126"/>
        <v/>
      </c>
      <c r="CJ497" s="14" t="str">
        <f t="shared" si="127"/>
        <v/>
      </c>
      <c r="CK497" s="25"/>
      <c r="CL497" s="15"/>
      <c r="CM497" s="5" t="str">
        <f t="shared" si="129"/>
        <v/>
      </c>
      <c r="CP497" s="5" t="str">
        <f t="shared" si="128"/>
        <v/>
      </c>
      <c r="CQ497" s="5" t="str">
        <f>IF(BT497="","",IFERROR(IF(VLOOKUP(BT497,BT$2:BT496,1,0)=0,"",""),BT497))</f>
        <v/>
      </c>
      <c r="CR497" s="22" t="str">
        <f>IF(CQ497="","",(IFERROR(VLOOKUP(MID(CQ497,1,1),$DI$2:DM$28,3,0),0)+IFERROR(VLOOKUP(MID(CQ497,2,1),DI$2:DM$28,4,0),0)+IFERROR(VLOOKUP(MID(CQ497,3,1),DI$2:DM$28,5,0),0)+(ROW(CQ497)/1000000000000)))</f>
        <v/>
      </c>
      <c r="CT497" s="5">
        <v>496</v>
      </c>
      <c r="CU497" s="5" t="str">
        <f>IFERROR(VLOOKUP(CT497,CP$2:CQ1573,2,0),"")</f>
        <v/>
      </c>
      <c r="DO497" s="5" t="e">
        <f>IF(REPORTE!AH$2="si",IF(C497=VALUE(REPORTE!C$22),IF(SUM(DO498:DO$1993),CONCATENATE(INT(B497),", "),INT(B497)),""),IF(C497=VALUE(REPORTE!C$21),IF(SUM(DO498:DO$1993),CONCATENATE(INT(B497),", "),INT(B497)),""))</f>
        <v>#VALUE!</v>
      </c>
    </row>
    <row r="498" spans="1:120" s="5" customFormat="1" ht="15" customHeight="1" x14ac:dyDescent="0.25">
      <c r="A498" s="4" t="str">
        <f t="shared" ca="1" si="116"/>
        <v/>
      </c>
      <c r="B498" s="6"/>
      <c r="C498" s="6"/>
      <c r="D498" s="1" t="str">
        <f>IFERROR(INDEX('padron cfe'!B:B,MATCH(DATOS!C498,'padron cfe'!A:A,0),1),"")</f>
        <v/>
      </c>
      <c r="E498" s="4"/>
      <c r="F498" s="4"/>
      <c r="G498" s="4"/>
      <c r="H498" s="5" t="str">
        <f>IF(F498="","",IFERROR(CONCATENATE("PEUA",VLOOKUP(ESTADO,REPORTE!AV$2:AW$33,2,0),DIDTRITO_FORM,CADER_FORM,IFERROR(INDEX(CA:CA,MATCH(DAY(F498),BZ:BZ,0),1),DAY(F498)),IFERROR(INDEX(CA:CA,MATCH(MONTH(F498),BZ:BZ,0),1),MONTH(F498)),YEAR(F498),G498),""))</f>
        <v/>
      </c>
      <c r="I498" s="4"/>
      <c r="J498" s="66"/>
      <c r="K498" s="66"/>
      <c r="L498" s="66"/>
      <c r="M498" s="2" t="str">
        <f>IFERROR(INDEX('padron cfe'!C:C,MATCH(DATOS!C498,'padron cfe'!A:A,0),1),"")</f>
        <v/>
      </c>
      <c r="N498" s="66" t="str">
        <f>IFERROR(IF(BT498="","",IF(INDEX(N$1:N497,MATCH(BT498,BT$1:BT497,0),1)=0,"",INDEX(N$1:N497,MATCH(BT498,BT$1:BT497,0),1))),"")</f>
        <v/>
      </c>
      <c r="O498" s="66" t="str">
        <f>IFERROR(IF(BT498="","",IF(INDEX(O$1:O497,MATCH(BT498,BT$1:BT497,0),1)=0,"",INDEX(O$1:O497,MATCH(BT498,BT$1:BT497,0),1))),"")</f>
        <v/>
      </c>
      <c r="P498" s="4"/>
      <c r="Q498" s="2"/>
      <c r="R498" s="66"/>
      <c r="T498" s="66"/>
      <c r="U498" s="5" t="str">
        <f>IFERROR(IF(INDEX(U$1:U497,MATCH(T498,T$1:T497,0),1)=0,"",INDEX(U$1:U497,MATCH(T498,T$1:T497,0),1)),"")</f>
        <v/>
      </c>
      <c r="V498" s="66"/>
      <c r="W498" s="5" t="str">
        <f>IFERROR(IF(INDEX(W$1:W497,MATCH(V498,V$1:V497,0),1)=0,"",INDEX(W$1:W497,MATCH(V498,V$1:V497,0),1)),"")</f>
        <v/>
      </c>
      <c r="X498" s="2" t="str">
        <f>IFERROR(INDEX('padron cfe'!D:D,MATCH(DATOS!C498,'padron cfe'!A:A,0),1),"")</f>
        <v/>
      </c>
      <c r="Y498" s="4"/>
      <c r="Z498" s="4"/>
      <c r="AA498" s="4"/>
      <c r="AB498" s="4"/>
      <c r="AC498" s="6"/>
      <c r="AD498" s="4"/>
      <c r="AE498" s="4" t="str">
        <f t="shared" si="117"/>
        <v/>
      </c>
      <c r="AF498" s="4"/>
      <c r="AG498" s="4"/>
      <c r="AH498" s="4"/>
      <c r="AI498" s="2" t="str">
        <f>IFERROR(IF(INDEX(AI$1:AI497,MATCH(BT498,BT$1:BT497,0),1)=0,"",INDEX(AI$1:AI497,MATCH(BT498,BT$1:BT497,0),1)),"")</f>
        <v/>
      </c>
      <c r="AJ498" s="2" t="str">
        <f>IFERROR(IF(INDEX(AJ$1:AJ497,MATCH(BT498,BT$1:BT497,0),1)=0,"",INDEX(AJ$1:AJ497,MATCH(BT498,BT$1:BT497,0),1)),"")</f>
        <v/>
      </c>
      <c r="AK498" s="2" t="str">
        <f>IFERROR(IF(INDEX(AK$1:AK497,MATCH(BT498,BT$1:BT497,0),1)=0,"",INDEX(AK$1:AK497,MATCH(BT498,BT$1:BT497,0),1)),"")</f>
        <v/>
      </c>
      <c r="AL498" s="31"/>
      <c r="AM498" s="31"/>
      <c r="AN498" s="2"/>
      <c r="AO498" s="4"/>
      <c r="AP498" s="4"/>
      <c r="AQ498" s="4"/>
      <c r="AR498" s="4"/>
      <c r="AS498" s="4"/>
      <c r="AT498" s="4"/>
      <c r="AU498" s="4"/>
      <c r="AV498" s="4"/>
      <c r="AW498" s="4"/>
      <c r="AY498" s="7"/>
      <c r="AZ498" s="47"/>
      <c r="BA498" s="66"/>
      <c r="BB498" s="66"/>
      <c r="BC498" s="66"/>
      <c r="BD498" s="78"/>
      <c r="BE498" s="66"/>
      <c r="BF498" s="66"/>
      <c r="BG498" s="4"/>
      <c r="BH498" s="69"/>
      <c r="BI498" s="4"/>
      <c r="BJ498" s="4"/>
      <c r="BK498" s="9"/>
      <c r="BL498" s="4"/>
      <c r="BM498" s="4"/>
      <c r="BN498" s="7"/>
      <c r="BO498" s="286"/>
      <c r="BP498" s="22"/>
      <c r="BQ498" s="7" t="str">
        <f t="shared" ca="1" si="118"/>
        <v/>
      </c>
      <c r="BR498" s="75" t="str">
        <f t="shared" si="119"/>
        <v/>
      </c>
      <c r="BS498" s="75" t="str">
        <f t="shared" si="120"/>
        <v/>
      </c>
      <c r="BT498" s="5" t="str">
        <f t="shared" si="121"/>
        <v/>
      </c>
      <c r="BU498" s="79" t="str">
        <f t="shared" si="122"/>
        <v/>
      </c>
      <c r="BV498" s="79" t="str">
        <f t="shared" si="123"/>
        <v/>
      </c>
      <c r="BW498" s="79" t="str">
        <f t="shared" si="124"/>
        <v/>
      </c>
      <c r="CC498" s="4" t="str">
        <f>IF(IFERROR(VLOOKUP(C498,C499:C$1993,1,0),"")="","",COUNTIF(C:C,C498))</f>
        <v/>
      </c>
      <c r="CG498" s="5" t="str">
        <f>IF(B498="","",IF(CC498="",1+(MAX(CG$2:CG497)),""))</f>
        <v/>
      </c>
      <c r="CH498" s="5" t="str">
        <f t="shared" si="125"/>
        <v/>
      </c>
      <c r="CI498" s="5" t="str">
        <f t="shared" si="126"/>
        <v/>
      </c>
      <c r="CJ498" s="14" t="str">
        <f t="shared" si="127"/>
        <v/>
      </c>
      <c r="CK498" s="25"/>
      <c r="CL498" s="15"/>
      <c r="CM498" s="5" t="str">
        <f t="shared" si="129"/>
        <v/>
      </c>
      <c r="CP498" s="5" t="str">
        <f t="shared" si="128"/>
        <v/>
      </c>
      <c r="CQ498" s="5" t="str">
        <f>IF(BT498="","",IFERROR(IF(VLOOKUP(BT498,BT$2:BT497,1,0)=0,"",""),BT498))</f>
        <v/>
      </c>
      <c r="CR498" s="22" t="str">
        <f>IF(CQ498="","",(IFERROR(VLOOKUP(MID(CQ498,1,1),$DI$2:DM$28,3,0),0)+IFERROR(VLOOKUP(MID(CQ498,2,1),DI$2:DM$28,4,0),0)+IFERROR(VLOOKUP(MID(CQ498,3,1),DI$2:DM$28,5,0),0)+(ROW(CQ498)/1000000000000)))</f>
        <v/>
      </c>
      <c r="CT498" s="5">
        <v>497</v>
      </c>
      <c r="CU498" s="5" t="str">
        <f>IFERROR(VLOOKUP(CT498,CP$2:CQ1574,2,0),"")</f>
        <v/>
      </c>
      <c r="DO498" s="5" t="e">
        <f>IF(REPORTE!AH$2="si",IF(C498=VALUE(REPORTE!C$22),IF(SUM(DO499:DO$1993),CONCATENATE(INT(B498),", "),INT(B498)),""),IF(C498=VALUE(REPORTE!C$21),IF(SUM(DO499:DO$1993),CONCATENATE(INT(B498),", "),INT(B498)),""))</f>
        <v>#VALUE!</v>
      </c>
    </row>
    <row r="499" spans="1:120" s="5" customFormat="1" ht="15" customHeight="1" x14ac:dyDescent="0.25">
      <c r="A499" s="4" t="str">
        <f t="shared" ca="1" si="116"/>
        <v/>
      </c>
      <c r="B499" s="6"/>
      <c r="C499" s="6"/>
      <c r="D499" s="1" t="str">
        <f>IFERROR(INDEX('padron cfe'!B:B,MATCH(DATOS!C499,'padron cfe'!A:A,0),1),"")</f>
        <v/>
      </c>
      <c r="E499" s="4"/>
      <c r="F499" s="4"/>
      <c r="G499" s="4"/>
      <c r="H499" s="5" t="str">
        <f>IF(F499="","",IFERROR(CONCATENATE("PEUA",VLOOKUP(ESTADO,REPORTE!AV$2:AW$33,2,0),DIDTRITO_FORM,CADER_FORM,IFERROR(INDEX(CA:CA,MATCH(DAY(F499),BZ:BZ,0),1),DAY(F499)),IFERROR(INDEX(CA:CA,MATCH(MONTH(F499),BZ:BZ,0),1),MONTH(F499)),YEAR(F499),G499),""))</f>
        <v/>
      </c>
      <c r="I499" s="4"/>
      <c r="J499" s="66"/>
      <c r="K499" s="66"/>
      <c r="L499" s="66"/>
      <c r="M499" s="2" t="str">
        <f>IFERROR(INDEX('padron cfe'!C:C,MATCH(DATOS!C499,'padron cfe'!A:A,0),1),"")</f>
        <v/>
      </c>
      <c r="N499" s="66" t="str">
        <f>IFERROR(IF(BT499="","",IF(INDEX(N$1:N498,MATCH(BT499,BT$1:BT498,0),1)=0,"",INDEX(N$1:N498,MATCH(BT499,BT$1:BT498,0),1))),"")</f>
        <v/>
      </c>
      <c r="O499" s="66" t="str">
        <f>IFERROR(IF(BT499="","",IF(INDEX(O$1:O498,MATCH(BT499,BT$1:BT498,0),1)=0,"",INDEX(O$1:O498,MATCH(BT499,BT$1:BT498,0),1))),"")</f>
        <v/>
      </c>
      <c r="P499" s="4"/>
      <c r="Q499" s="2"/>
      <c r="R499" s="66"/>
      <c r="T499" s="66"/>
      <c r="U499" s="5" t="str">
        <f>IFERROR(IF(INDEX(U$1:U498,MATCH(T499,T$1:T498,0),1)=0,"",INDEX(U$1:U498,MATCH(T499,T$1:T498,0),1)),"")</f>
        <v/>
      </c>
      <c r="V499" s="66"/>
      <c r="W499" s="5" t="str">
        <f>IFERROR(IF(INDEX(W$1:W498,MATCH(V499,V$1:V498,0),1)=0,"",INDEX(W$1:W498,MATCH(V499,V$1:V498,0),1)),"")</f>
        <v/>
      </c>
      <c r="X499" s="2" t="str">
        <f>IFERROR(INDEX('padron cfe'!D:D,MATCH(DATOS!C499,'padron cfe'!A:A,0),1),"")</f>
        <v/>
      </c>
      <c r="Y499" s="4"/>
      <c r="Z499" s="4"/>
      <c r="AA499" s="4"/>
      <c r="AB499" s="4"/>
      <c r="AC499" s="6"/>
      <c r="AD499" s="4"/>
      <c r="AE499" s="4" t="str">
        <f t="shared" si="117"/>
        <v/>
      </c>
      <c r="AF499" s="4"/>
      <c r="AG499" s="4"/>
      <c r="AH499" s="4"/>
      <c r="AI499" s="2" t="str">
        <f>IFERROR(IF(INDEX(AI$1:AI498,MATCH(BT499,BT$1:BT498,0),1)=0,"",INDEX(AI$1:AI498,MATCH(BT499,BT$1:BT498,0),1)),"")</f>
        <v/>
      </c>
      <c r="AJ499" s="2" t="str">
        <f>IFERROR(IF(INDEX(AJ$1:AJ498,MATCH(BT499,BT$1:BT498,0),1)=0,"",INDEX(AJ$1:AJ498,MATCH(BT499,BT$1:BT498,0),1)),"")</f>
        <v/>
      </c>
      <c r="AK499" s="2" t="str">
        <f>IFERROR(IF(INDEX(AK$1:AK498,MATCH(BT499,BT$1:BT498,0),1)=0,"",INDEX(AK$1:AK498,MATCH(BT499,BT$1:BT498,0),1)),"")</f>
        <v/>
      </c>
      <c r="AL499" s="31"/>
      <c r="AM499" s="31"/>
      <c r="AN499" s="2"/>
      <c r="AO499" s="4"/>
      <c r="AP499" s="4"/>
      <c r="AQ499" s="4"/>
      <c r="AR499" s="4"/>
      <c r="AS499" s="4"/>
      <c r="AT499" s="4"/>
      <c r="AU499" s="4"/>
      <c r="AV499" s="4"/>
      <c r="AW499" s="4"/>
      <c r="AY499" s="7"/>
      <c r="AZ499" s="47"/>
      <c r="BA499" s="66"/>
      <c r="BB499" s="66"/>
      <c r="BC499" s="66"/>
      <c r="BD499" s="78"/>
      <c r="BE499" s="66"/>
      <c r="BF499" s="66"/>
      <c r="BG499" s="4"/>
      <c r="BH499" s="69"/>
      <c r="BI499" s="4"/>
      <c r="BJ499" s="4"/>
      <c r="BK499" s="9"/>
      <c r="BL499" s="4"/>
      <c r="BM499" s="4"/>
      <c r="BN499" s="7"/>
      <c r="BO499" s="286"/>
      <c r="BP499" s="22"/>
      <c r="BQ499" s="7" t="str">
        <f t="shared" ca="1" si="118"/>
        <v/>
      </c>
      <c r="BR499" s="75" t="str">
        <f t="shared" si="119"/>
        <v/>
      </c>
      <c r="BS499" s="75" t="str">
        <f t="shared" si="120"/>
        <v/>
      </c>
      <c r="BT499" s="5" t="str">
        <f t="shared" si="121"/>
        <v/>
      </c>
      <c r="BU499" s="79" t="str">
        <f t="shared" si="122"/>
        <v/>
      </c>
      <c r="BV499" s="79" t="str">
        <f t="shared" si="123"/>
        <v/>
      </c>
      <c r="BW499" s="79" t="str">
        <f t="shared" si="124"/>
        <v/>
      </c>
      <c r="CC499" s="4" t="str">
        <f>IF(IFERROR(VLOOKUP(C499,C500:C$1993,1,0),"")="","",COUNTIF(C:C,C499))</f>
        <v/>
      </c>
      <c r="CG499" s="5" t="str">
        <f>IF(B499="","",IF(CC499="",1+(MAX(CG$2:CG498)),""))</f>
        <v/>
      </c>
      <c r="CH499" s="5" t="str">
        <f t="shared" si="125"/>
        <v/>
      </c>
      <c r="CI499" s="5" t="str">
        <f t="shared" si="126"/>
        <v/>
      </c>
      <c r="CJ499" s="14" t="str">
        <f t="shared" si="127"/>
        <v/>
      </c>
      <c r="CK499" s="25"/>
      <c r="CL499" s="15"/>
      <c r="CM499" s="5" t="str">
        <f t="shared" si="129"/>
        <v/>
      </c>
      <c r="CP499" s="5" t="str">
        <f t="shared" si="128"/>
        <v/>
      </c>
      <c r="CQ499" s="5" t="str">
        <f>IF(BT499="","",IFERROR(IF(VLOOKUP(BT499,BT$2:BT498,1,0)=0,"",""),BT499))</f>
        <v/>
      </c>
      <c r="CR499" s="22" t="str">
        <f>IF(CQ499="","",(IFERROR(VLOOKUP(MID(CQ499,1,1),$DI$2:DM$28,3,0),0)+IFERROR(VLOOKUP(MID(CQ499,2,1),DI$2:DM$28,4,0),0)+IFERROR(VLOOKUP(MID(CQ499,3,1),DI$2:DM$28,5,0),0)+(ROW(CQ499)/1000000000000)))</f>
        <v/>
      </c>
      <c r="CT499" s="5">
        <v>498</v>
      </c>
      <c r="CU499" s="5" t="str">
        <f>IFERROR(VLOOKUP(CT499,CP$2:CQ1575,2,0),"")</f>
        <v/>
      </c>
      <c r="DO499" s="5" t="e">
        <f>IF(REPORTE!AH$2="si",IF(C499=VALUE(REPORTE!C$22),IF(SUM(DO500:DO$1993),CONCATENATE(INT(B499),", "),INT(B499)),""),IF(C499=VALUE(REPORTE!C$21),IF(SUM(DO500:DO$1993),CONCATENATE(INT(B499),", "),INT(B499)),""))</f>
        <v>#VALUE!</v>
      </c>
    </row>
    <row r="500" spans="1:120" s="5" customFormat="1" ht="15" customHeight="1" x14ac:dyDescent="0.25">
      <c r="A500" s="4" t="str">
        <f t="shared" ca="1" si="116"/>
        <v/>
      </c>
      <c r="B500" s="6"/>
      <c r="C500" s="6"/>
      <c r="D500" s="1" t="str">
        <f>IFERROR(INDEX('padron cfe'!B:B,MATCH(DATOS!C500,'padron cfe'!A:A,0),1),"")</f>
        <v/>
      </c>
      <c r="E500" s="4"/>
      <c r="F500" s="4"/>
      <c r="G500" s="4"/>
      <c r="H500" s="5" t="str">
        <f>IF(F500="","",IFERROR(CONCATENATE("PEUA",VLOOKUP(ESTADO,REPORTE!AV$2:AW$33,2,0),DIDTRITO_FORM,CADER_FORM,IFERROR(INDEX(CA:CA,MATCH(DAY(F500),BZ:BZ,0),1),DAY(F500)),IFERROR(INDEX(CA:CA,MATCH(MONTH(F500),BZ:BZ,0),1),MONTH(F500)),YEAR(F500),G500),""))</f>
        <v/>
      </c>
      <c r="I500" s="4"/>
      <c r="J500" s="66"/>
      <c r="K500" s="66"/>
      <c r="L500" s="66"/>
      <c r="M500" s="2" t="str">
        <f>IFERROR(INDEX('padron cfe'!C:C,MATCH(DATOS!C500,'padron cfe'!A:A,0),1),"")</f>
        <v/>
      </c>
      <c r="N500" s="66" t="str">
        <f>IFERROR(IF(BT500="","",IF(INDEX(N$1:N499,MATCH(BT500,BT$1:BT499,0),1)=0,"",INDEX(N$1:N499,MATCH(BT500,BT$1:BT499,0),1))),"")</f>
        <v/>
      </c>
      <c r="O500" s="66" t="str">
        <f>IFERROR(IF(BT500="","",IF(INDEX(O$1:O499,MATCH(BT500,BT$1:BT499,0),1)=0,"",INDEX(O$1:O499,MATCH(BT500,BT$1:BT499,0),1))),"")</f>
        <v/>
      </c>
      <c r="P500" s="4"/>
      <c r="Q500" s="2"/>
      <c r="R500" s="66"/>
      <c r="T500" s="66"/>
      <c r="U500" s="5" t="str">
        <f>IFERROR(IF(INDEX(U$1:U499,MATCH(T500,T$1:T499,0),1)=0,"",INDEX(U$1:U499,MATCH(T500,T$1:T499,0),1)),"")</f>
        <v/>
      </c>
      <c r="V500" s="66"/>
      <c r="W500" s="5" t="str">
        <f>IFERROR(IF(INDEX(W$1:W499,MATCH(V500,V$1:V499,0),1)=0,"",INDEX(W$1:W499,MATCH(V500,V$1:V499,0),1)),"")</f>
        <v/>
      </c>
      <c r="X500" s="2" t="str">
        <f>IFERROR(INDEX('padron cfe'!D:D,MATCH(DATOS!C500,'padron cfe'!A:A,0),1),"")</f>
        <v/>
      </c>
      <c r="Y500" s="4"/>
      <c r="Z500" s="4"/>
      <c r="AA500" s="4"/>
      <c r="AB500" s="4"/>
      <c r="AC500" s="6"/>
      <c r="AD500" s="4"/>
      <c r="AE500" s="4" t="str">
        <f t="shared" si="117"/>
        <v/>
      </c>
      <c r="AF500" s="4"/>
      <c r="AG500" s="4"/>
      <c r="AH500" s="4"/>
      <c r="AI500" s="2" t="str">
        <f>IFERROR(IF(INDEX(AI$1:AI499,MATCH(BT500,BT$1:BT499,0),1)=0,"",INDEX(AI$1:AI499,MATCH(BT500,BT$1:BT499,0),1)),"")</f>
        <v/>
      </c>
      <c r="AJ500" s="2" t="str">
        <f>IFERROR(IF(INDEX(AJ$1:AJ499,MATCH(BT500,BT$1:BT499,0),1)=0,"",INDEX(AJ$1:AJ499,MATCH(BT500,BT$1:BT499,0),1)),"")</f>
        <v/>
      </c>
      <c r="AK500" s="2" t="str">
        <f>IFERROR(IF(INDEX(AK$1:AK499,MATCH(BT500,BT$1:BT499,0),1)=0,"",INDEX(AK$1:AK499,MATCH(BT500,BT$1:BT499,0),1)),"")</f>
        <v/>
      </c>
      <c r="AL500" s="31"/>
      <c r="AM500" s="31"/>
      <c r="AN500" s="2"/>
      <c r="AO500" s="4"/>
      <c r="AP500" s="4"/>
      <c r="AQ500" s="4"/>
      <c r="AR500" s="4"/>
      <c r="AS500" s="4"/>
      <c r="AT500" s="4"/>
      <c r="AU500" s="4"/>
      <c r="AV500" s="4"/>
      <c r="AW500" s="4"/>
      <c r="AY500" s="7"/>
      <c r="AZ500" s="47"/>
      <c r="BA500" s="66"/>
      <c r="BB500" s="66"/>
      <c r="BC500" s="66"/>
      <c r="BD500" s="78"/>
      <c r="BE500" s="66"/>
      <c r="BF500" s="66"/>
      <c r="BG500" s="4"/>
      <c r="BH500" s="69"/>
      <c r="BI500" s="4"/>
      <c r="BJ500" s="4"/>
      <c r="BK500" s="9"/>
      <c r="BL500" s="4"/>
      <c r="BM500" s="4"/>
      <c r="BN500" s="7"/>
      <c r="BO500" s="286"/>
      <c r="BP500" s="22"/>
      <c r="BQ500" s="7" t="str">
        <f t="shared" ca="1" si="118"/>
        <v/>
      </c>
      <c r="BR500" s="75" t="str">
        <f t="shared" si="119"/>
        <v/>
      </c>
      <c r="BS500" s="75" t="str">
        <f t="shared" si="120"/>
        <v/>
      </c>
      <c r="BT500" s="5" t="str">
        <f t="shared" si="121"/>
        <v/>
      </c>
      <c r="BU500" s="79" t="str">
        <f t="shared" si="122"/>
        <v/>
      </c>
      <c r="BV500" s="79" t="str">
        <f t="shared" si="123"/>
        <v/>
      </c>
      <c r="BW500" s="79" t="str">
        <f t="shared" si="124"/>
        <v/>
      </c>
      <c r="CC500" s="4" t="str">
        <f>IF(IFERROR(VLOOKUP(C500,C501:C$1993,1,0),"")="","",COUNTIF(C:C,C500))</f>
        <v/>
      </c>
      <c r="CG500" s="5" t="str">
        <f>IF(B500="","",IF(CC500="",1+(MAX(CG$2:CG499)),""))</f>
        <v/>
      </c>
      <c r="CH500" s="5" t="str">
        <f t="shared" si="125"/>
        <v/>
      </c>
      <c r="CI500" s="5" t="str">
        <f t="shared" si="126"/>
        <v/>
      </c>
      <c r="CJ500" s="14" t="str">
        <f t="shared" si="127"/>
        <v/>
      </c>
      <c r="CK500" s="25"/>
      <c r="CL500" s="15"/>
      <c r="CM500" s="5" t="str">
        <f t="shared" si="129"/>
        <v/>
      </c>
      <c r="CP500" s="5" t="str">
        <f t="shared" si="128"/>
        <v/>
      </c>
      <c r="CQ500" s="5" t="str">
        <f>IF(BT500="","",IFERROR(IF(VLOOKUP(BT500,BT$2:BT499,1,0)=0,"",""),BT500))</f>
        <v/>
      </c>
      <c r="CR500" s="22" t="str">
        <f>IF(CQ500="","",(IFERROR(VLOOKUP(MID(CQ500,1,1),$DI$2:DM$28,3,0),0)+IFERROR(VLOOKUP(MID(CQ500,2,1),DI$2:DM$28,4,0),0)+IFERROR(VLOOKUP(MID(CQ500,3,1),DI$2:DM$28,5,0),0)+(ROW(CQ500)/1000000000000)))</f>
        <v/>
      </c>
      <c r="CT500" s="5">
        <v>499</v>
      </c>
      <c r="CU500" s="5" t="str">
        <f>IFERROR(VLOOKUP(CT500,CP$2:CQ1576,2,0),"")</f>
        <v/>
      </c>
      <c r="DO500" s="5" t="e">
        <f>IF(REPORTE!AH$2="si",IF(C500=VALUE(REPORTE!C$22),IF(SUM(DO501:DO$1993),CONCATENATE(INT(B500),", "),INT(B500)),""),IF(C500=VALUE(REPORTE!C$21),IF(SUM(DO501:DO$1993),CONCATENATE(INT(B500),", "),INT(B500)),""))</f>
        <v>#VALUE!</v>
      </c>
    </row>
    <row r="501" spans="1:120" s="5" customFormat="1" ht="15" customHeight="1" x14ac:dyDescent="0.25">
      <c r="A501" s="4" t="str">
        <f t="shared" ca="1" si="116"/>
        <v/>
      </c>
      <c r="B501" s="6"/>
      <c r="C501" s="6"/>
      <c r="D501" s="1" t="str">
        <f>IFERROR(INDEX('padron cfe'!B:B,MATCH(DATOS!C501,'padron cfe'!A:A,0),1),"")</f>
        <v/>
      </c>
      <c r="E501" s="4"/>
      <c r="F501" s="4"/>
      <c r="G501" s="4"/>
      <c r="H501" s="5" t="str">
        <f>IF(F501="","",IFERROR(CONCATENATE("PEUA",VLOOKUP(ESTADO,REPORTE!AV$2:AW$33,2,0),DIDTRITO_FORM,CADER_FORM,IFERROR(INDEX(CA:CA,MATCH(DAY(F501),BZ:BZ,0),1),DAY(F501)),IFERROR(INDEX(CA:CA,MATCH(MONTH(F501),BZ:BZ,0),1),MONTH(F501)),YEAR(F501),G501),""))</f>
        <v/>
      </c>
      <c r="I501" s="4"/>
      <c r="J501" s="66"/>
      <c r="K501" s="66"/>
      <c r="L501" s="66"/>
      <c r="M501" s="2" t="str">
        <f>IFERROR(INDEX('padron cfe'!C:C,MATCH(DATOS!C501,'padron cfe'!A:A,0),1),"")</f>
        <v/>
      </c>
      <c r="N501" s="66" t="str">
        <f>IFERROR(IF(BT501="","",IF(INDEX(N$1:N500,MATCH(BT501,BT$1:BT500,0),1)=0,"",INDEX(N$1:N500,MATCH(BT501,BT$1:BT500,0),1))),"")</f>
        <v/>
      </c>
      <c r="O501" s="66" t="str">
        <f>IFERROR(IF(BT501="","",IF(INDEX(O$1:O500,MATCH(BT501,BT$1:BT500,0),1)=0,"",INDEX(O$1:O500,MATCH(BT501,BT$1:BT500,0),1))),"")</f>
        <v/>
      </c>
      <c r="P501" s="4"/>
      <c r="Q501" s="2"/>
      <c r="R501" s="66"/>
      <c r="T501" s="66"/>
      <c r="U501" s="5" t="str">
        <f>IFERROR(IF(INDEX(U$1:U500,MATCH(T501,T$1:T500,0),1)=0,"",INDEX(U$1:U500,MATCH(T501,T$1:T500,0),1)),"")</f>
        <v/>
      </c>
      <c r="V501" s="66"/>
      <c r="W501" s="5" t="str">
        <f>IFERROR(IF(INDEX(W$1:W500,MATCH(V501,V$1:V500,0),1)=0,"",INDEX(W$1:W500,MATCH(V501,V$1:V500,0),1)),"")</f>
        <v/>
      </c>
      <c r="X501" s="2" t="str">
        <f>IFERROR(INDEX('padron cfe'!D:D,MATCH(DATOS!C501,'padron cfe'!A:A,0),1),"")</f>
        <v/>
      </c>
      <c r="Y501" s="4"/>
      <c r="Z501" s="4"/>
      <c r="AA501" s="4"/>
      <c r="AB501" s="4"/>
      <c r="AC501" s="6"/>
      <c r="AD501" s="4"/>
      <c r="AE501" s="4" t="str">
        <f t="shared" si="117"/>
        <v/>
      </c>
      <c r="AF501" s="4"/>
      <c r="AG501" s="4"/>
      <c r="AH501" s="4"/>
      <c r="AI501" s="2" t="str">
        <f>IFERROR(IF(INDEX(AI$1:AI500,MATCH(BT501,BT$1:BT500,0),1)=0,"",INDEX(AI$1:AI500,MATCH(BT501,BT$1:BT500,0),1)),"")</f>
        <v/>
      </c>
      <c r="AJ501" s="2" t="str">
        <f>IFERROR(IF(INDEX(AJ$1:AJ500,MATCH(BT501,BT$1:BT500,0),1)=0,"",INDEX(AJ$1:AJ500,MATCH(BT501,BT$1:BT500,0),1)),"")</f>
        <v/>
      </c>
      <c r="AK501" s="2" t="str">
        <f>IFERROR(IF(INDEX(AK$1:AK500,MATCH(BT501,BT$1:BT500,0),1)=0,"",INDEX(AK$1:AK500,MATCH(BT501,BT$1:BT500,0),1)),"")</f>
        <v/>
      </c>
      <c r="AL501" s="31"/>
      <c r="AM501" s="31"/>
      <c r="AN501" s="2"/>
      <c r="AO501" s="4"/>
      <c r="AP501" s="4"/>
      <c r="AQ501" s="4"/>
      <c r="AR501" s="4"/>
      <c r="AS501" s="4"/>
      <c r="AT501" s="4"/>
      <c r="AU501" s="4"/>
      <c r="AV501" s="4"/>
      <c r="AW501" s="4"/>
      <c r="AY501" s="7"/>
      <c r="AZ501" s="47"/>
      <c r="BA501" s="66"/>
      <c r="BB501" s="66"/>
      <c r="BC501" s="66"/>
      <c r="BD501" s="78"/>
      <c r="BE501" s="66"/>
      <c r="BF501" s="66"/>
      <c r="BG501" s="4"/>
      <c r="BH501" s="69"/>
      <c r="BI501" s="4"/>
      <c r="BJ501" s="4"/>
      <c r="BK501" s="9"/>
      <c r="BL501" s="4"/>
      <c r="BM501" s="4"/>
      <c r="BN501" s="7"/>
      <c r="BO501" s="286"/>
      <c r="BP501" s="22"/>
      <c r="BQ501" s="7" t="str">
        <f t="shared" ca="1" si="118"/>
        <v/>
      </c>
      <c r="BR501" s="75" t="str">
        <f t="shared" si="119"/>
        <v/>
      </c>
      <c r="BS501" s="75" t="str">
        <f t="shared" si="120"/>
        <v/>
      </c>
      <c r="BT501" s="5" t="str">
        <f t="shared" si="121"/>
        <v/>
      </c>
      <c r="BU501" s="79" t="str">
        <f t="shared" si="122"/>
        <v/>
      </c>
      <c r="BV501" s="79" t="str">
        <f t="shared" si="123"/>
        <v/>
      </c>
      <c r="BW501" s="79" t="str">
        <f t="shared" si="124"/>
        <v/>
      </c>
      <c r="CC501" s="4" t="str">
        <f>IF(IFERROR(VLOOKUP(C501,C502:C$1993,1,0),"")="","",COUNTIF(C:C,C501))</f>
        <v/>
      </c>
      <c r="CG501" s="5" t="str">
        <f>IF(B501="","",IF(CC501="",1+(MAX(CG$2:CG500)),""))</f>
        <v/>
      </c>
      <c r="CH501" s="5" t="str">
        <f t="shared" si="125"/>
        <v/>
      </c>
      <c r="CI501" s="5" t="str">
        <f t="shared" si="126"/>
        <v/>
      </c>
      <c r="CJ501" s="14" t="str">
        <f t="shared" si="127"/>
        <v/>
      </c>
      <c r="CK501" s="25"/>
      <c r="CL501" s="15"/>
      <c r="CM501" s="5" t="str">
        <f t="shared" si="129"/>
        <v/>
      </c>
      <c r="CP501" s="5" t="str">
        <f t="shared" si="128"/>
        <v/>
      </c>
      <c r="CQ501" s="5" t="str">
        <f>IF(BT501="","",IFERROR(IF(VLOOKUP(BT501,BT$2:BT500,1,0)=0,"",""),BT501))</f>
        <v/>
      </c>
      <c r="CR501" s="22" t="str">
        <f>IF(CQ501="","",(IFERROR(VLOOKUP(MID(CQ501,1,1),$DI$2:DM$28,3,0),0)+IFERROR(VLOOKUP(MID(CQ501,2,1),DI$2:DM$28,4,0),0)+IFERROR(VLOOKUP(MID(CQ501,3,1),DI$2:DM$28,5,0),0)+(ROW(CQ501)/1000000000000)))</f>
        <v/>
      </c>
      <c r="CT501" s="5">
        <v>500</v>
      </c>
      <c r="CU501" s="5" t="str">
        <f>IFERROR(VLOOKUP(CT501,CP$2:CQ1577,2,0),"")</f>
        <v/>
      </c>
      <c r="DO501" s="5" t="e">
        <f>IF(REPORTE!AH$2="si",IF(C501=VALUE(REPORTE!C$22),IF(SUM(DO502:DO$1993),CONCATENATE(INT(B501),", "),INT(B501)),""),IF(C501=VALUE(REPORTE!C$21),IF(SUM(DO502:DO$1993),CONCATENATE(INT(B501),", "),INT(B501)),""))</f>
        <v>#VALUE!</v>
      </c>
    </row>
    <row r="502" spans="1:120" s="5" customFormat="1" ht="15" customHeight="1" x14ac:dyDescent="0.25">
      <c r="A502" s="4" t="str">
        <f t="shared" ca="1" si="116"/>
        <v/>
      </c>
      <c r="B502" s="6"/>
      <c r="C502" s="6"/>
      <c r="D502" s="1" t="str">
        <f>IFERROR(INDEX('padron cfe'!B:B,MATCH(DATOS!C502,'padron cfe'!A:A,0),1),"")</f>
        <v/>
      </c>
      <c r="E502" s="4"/>
      <c r="F502" s="4"/>
      <c r="G502" s="4"/>
      <c r="H502" s="5" t="str">
        <f>IF(F502="","",IFERROR(CONCATENATE("PEUA",VLOOKUP(ESTADO,REPORTE!AV$2:AW$33,2,0),DIDTRITO_FORM,CADER_FORM,IFERROR(INDEX(CA:CA,MATCH(DAY(F502),BZ:BZ,0),1),DAY(F502)),IFERROR(INDEX(CA:CA,MATCH(MONTH(F502),BZ:BZ,0),1),MONTH(F502)),YEAR(F502),G502),""))</f>
        <v/>
      </c>
      <c r="I502" s="4"/>
      <c r="J502" s="66"/>
      <c r="K502" s="66"/>
      <c r="L502" s="66"/>
      <c r="M502" s="2" t="str">
        <f>IFERROR(INDEX('padron cfe'!C:C,MATCH(DATOS!C502,'padron cfe'!A:A,0),1),"")</f>
        <v/>
      </c>
      <c r="N502" s="66" t="str">
        <f>IFERROR(IF(BT502="","",IF(INDEX(N$1:N501,MATCH(BT502,BT$1:BT501,0),1)=0,"",INDEX(N$1:N501,MATCH(BT502,BT$1:BT501,0),1))),"")</f>
        <v/>
      </c>
      <c r="O502" s="66" t="str">
        <f>IFERROR(IF(BT502="","",IF(INDEX(O$1:O501,MATCH(BT502,BT$1:BT501,0),1)=0,"",INDEX(O$1:O501,MATCH(BT502,BT$1:BT501,0),1))),"")</f>
        <v/>
      </c>
      <c r="P502" s="4"/>
      <c r="Q502" s="2"/>
      <c r="R502" s="66"/>
      <c r="T502" s="66"/>
      <c r="U502" s="5" t="str">
        <f>IFERROR(IF(INDEX(U$1:U501,MATCH(T502,T$1:T501,0),1)=0,"",INDEX(U$1:U501,MATCH(T502,T$1:T501,0),1)),"")</f>
        <v/>
      </c>
      <c r="V502" s="66"/>
      <c r="W502" s="5" t="str">
        <f>IFERROR(IF(INDEX(W$1:W501,MATCH(V502,V$1:V501,0),1)=0,"",INDEX(W$1:W501,MATCH(V502,V$1:V501,0),1)),"")</f>
        <v/>
      </c>
      <c r="X502" s="2" t="str">
        <f>IFERROR(INDEX('padron cfe'!D:D,MATCH(DATOS!C502,'padron cfe'!A:A,0),1),"")</f>
        <v/>
      </c>
      <c r="Y502" s="4"/>
      <c r="Z502" s="4"/>
      <c r="AA502" s="4"/>
      <c r="AB502" s="4"/>
      <c r="AC502" s="6"/>
      <c r="AD502" s="4"/>
      <c r="AE502" s="4" t="str">
        <f t="shared" si="117"/>
        <v/>
      </c>
      <c r="AF502" s="4"/>
      <c r="AG502" s="4"/>
      <c r="AH502" s="4"/>
      <c r="AI502" s="2" t="str">
        <f>IFERROR(IF(INDEX(AI$1:AI501,MATCH(BT502,BT$1:BT501,0),1)=0,"",INDEX(AI$1:AI501,MATCH(BT502,BT$1:BT501,0),1)),"")</f>
        <v/>
      </c>
      <c r="AJ502" s="2" t="str">
        <f>IFERROR(IF(INDEX(AJ$1:AJ501,MATCH(BT502,BT$1:BT501,0),1)=0,"",INDEX(AJ$1:AJ501,MATCH(BT502,BT$1:BT501,0),1)),"")</f>
        <v/>
      </c>
      <c r="AK502" s="2" t="str">
        <f>IFERROR(IF(INDEX(AK$1:AK501,MATCH(BT502,BT$1:BT501,0),1)=0,"",INDEX(AK$1:AK501,MATCH(BT502,BT$1:BT501,0),1)),"")</f>
        <v/>
      </c>
      <c r="AL502" s="31"/>
      <c r="AM502" s="31"/>
      <c r="AN502" s="2"/>
      <c r="AO502" s="4"/>
      <c r="AP502" s="4"/>
      <c r="AQ502" s="4"/>
      <c r="AR502" s="4"/>
      <c r="AS502" s="4"/>
      <c r="AT502" s="4"/>
      <c r="AU502" s="4"/>
      <c r="AV502" s="4"/>
      <c r="AW502" s="4"/>
      <c r="AY502" s="7"/>
      <c r="AZ502" s="47"/>
      <c r="BA502" s="66"/>
      <c r="BB502" s="66"/>
      <c r="BC502" s="66"/>
      <c r="BD502" s="78"/>
      <c r="BE502" s="66"/>
      <c r="BF502" s="66"/>
      <c r="BG502" s="4"/>
      <c r="BH502" s="69"/>
      <c r="BI502" s="4"/>
      <c r="BJ502" s="4"/>
      <c r="BK502" s="9"/>
      <c r="BL502" s="4"/>
      <c r="BM502" s="4"/>
      <c r="BN502" s="7"/>
      <c r="BO502" s="286"/>
      <c r="BP502" s="22"/>
      <c r="BQ502" s="7" t="str">
        <f t="shared" ca="1" si="118"/>
        <v/>
      </c>
      <c r="BR502" s="75" t="str">
        <f t="shared" si="119"/>
        <v/>
      </c>
      <c r="BS502" s="75" t="str">
        <f t="shared" si="120"/>
        <v/>
      </c>
      <c r="BT502" s="5" t="str">
        <f t="shared" si="121"/>
        <v/>
      </c>
      <c r="BU502" s="79" t="str">
        <f t="shared" si="122"/>
        <v/>
      </c>
      <c r="BV502" s="79" t="str">
        <f t="shared" si="123"/>
        <v/>
      </c>
      <c r="BW502" s="79" t="str">
        <f t="shared" si="124"/>
        <v/>
      </c>
      <c r="CC502" s="4" t="str">
        <f>IF(IFERROR(VLOOKUP(C502,C503:C$1993,1,0),"")="","",COUNTIF(C:C,C502))</f>
        <v/>
      </c>
      <c r="CG502" s="5" t="str">
        <f>IF(B502="","",IF(CC502="",1+(MAX(CG$2:CG501)),""))</f>
        <v/>
      </c>
      <c r="CH502" s="5" t="str">
        <f t="shared" si="125"/>
        <v/>
      </c>
      <c r="CI502" s="5" t="str">
        <f t="shared" si="126"/>
        <v/>
      </c>
      <c r="CJ502" s="14" t="str">
        <f t="shared" si="127"/>
        <v/>
      </c>
      <c r="CK502" s="25"/>
      <c r="CL502" s="15"/>
      <c r="CM502" s="5" t="str">
        <f t="shared" si="129"/>
        <v/>
      </c>
      <c r="CP502" s="5" t="str">
        <f t="shared" si="128"/>
        <v/>
      </c>
      <c r="CQ502" s="5" t="str">
        <f>IF(BT502="","",IFERROR(IF(VLOOKUP(BT502,BT$2:BT501,1,0)=0,"",""),BT502))</f>
        <v/>
      </c>
      <c r="CR502" s="22" t="str">
        <f>IF(CQ502="","",(IFERROR(VLOOKUP(MID(CQ502,1,1),$DI$2:DM$28,3,0),0)+IFERROR(VLOOKUP(MID(CQ502,2,1),DI$2:DM$28,4,0),0)+IFERROR(VLOOKUP(MID(CQ502,3,1),DI$2:DM$28,5,0),0)+(ROW(CQ502)/1000000000000)))</f>
        <v/>
      </c>
      <c r="CT502" s="5">
        <v>501</v>
      </c>
      <c r="CU502" s="5" t="str">
        <f>IFERROR(VLOOKUP(CT502,CP$2:CQ1578,2,0),"")</f>
        <v/>
      </c>
      <c r="DO502" s="5" t="e">
        <f>IF(REPORTE!AH$2="si",IF(C502=VALUE(REPORTE!C$22),IF(SUM(DO503:DO$1993),CONCATENATE(INT(B502),", "),INT(B502)),""),IF(C502=VALUE(REPORTE!C$21),IF(SUM(DO503:DO$1993),CONCATENATE(INT(B502),", "),INT(B502)),""))</f>
        <v>#VALUE!</v>
      </c>
    </row>
    <row r="503" spans="1:120" s="5" customFormat="1" ht="15" customHeight="1" x14ac:dyDescent="0.25">
      <c r="A503" s="4" t="str">
        <f t="shared" ca="1" si="116"/>
        <v/>
      </c>
      <c r="B503" s="6"/>
      <c r="C503" s="6"/>
      <c r="D503" s="1" t="str">
        <f>IFERROR(INDEX('padron cfe'!B:B,MATCH(DATOS!C503,'padron cfe'!A:A,0),1),"")</f>
        <v/>
      </c>
      <c r="E503" s="4"/>
      <c r="F503" s="4"/>
      <c r="G503" s="4"/>
      <c r="H503" s="5" t="str">
        <f>IF(F503="","",IFERROR(CONCATENATE("PEUA",VLOOKUP(ESTADO,REPORTE!AV$2:AW$33,2,0),DIDTRITO_FORM,CADER_FORM,IFERROR(INDEX(CA:CA,MATCH(DAY(F503),BZ:BZ,0),1),DAY(F503)),IFERROR(INDEX(CA:CA,MATCH(MONTH(F503),BZ:BZ,0),1),MONTH(F503)),YEAR(F503),G503),""))</f>
        <v/>
      </c>
      <c r="I503" s="4"/>
      <c r="J503" s="66"/>
      <c r="K503" s="66"/>
      <c r="L503" s="66"/>
      <c r="M503" s="2" t="str">
        <f>IFERROR(INDEX('padron cfe'!C:C,MATCH(DATOS!C503,'padron cfe'!A:A,0),1),"")</f>
        <v/>
      </c>
      <c r="N503" s="66" t="str">
        <f>IFERROR(IF(BT503="","",IF(INDEX(N$1:N502,MATCH(BT503,BT$1:BT502,0),1)=0,"",INDEX(N$1:N502,MATCH(BT503,BT$1:BT502,0),1))),"")</f>
        <v/>
      </c>
      <c r="O503" s="66" t="str">
        <f>IFERROR(IF(BT503="","",IF(INDEX(O$1:O502,MATCH(BT503,BT$1:BT502,0),1)=0,"",INDEX(O$1:O502,MATCH(BT503,BT$1:BT502,0),1))),"")</f>
        <v/>
      </c>
      <c r="P503" s="4"/>
      <c r="Q503" s="2"/>
      <c r="R503" s="66"/>
      <c r="T503" s="66"/>
      <c r="U503" s="5" t="str">
        <f>IFERROR(IF(INDEX(U$1:U502,MATCH(T503,T$1:T502,0),1)=0,"",INDEX(U$1:U502,MATCH(T503,T$1:T502,0),1)),"")</f>
        <v/>
      </c>
      <c r="V503" s="66"/>
      <c r="W503" s="5" t="str">
        <f>IFERROR(IF(INDEX(W$1:W502,MATCH(V503,V$1:V502,0),1)=0,"",INDEX(W$1:W502,MATCH(V503,V$1:V502,0),1)),"")</f>
        <v/>
      </c>
      <c r="X503" s="2" t="str">
        <f>IFERROR(INDEX('padron cfe'!D:D,MATCH(DATOS!C503,'padron cfe'!A:A,0),1),"")</f>
        <v/>
      </c>
      <c r="Y503" s="4"/>
      <c r="Z503" s="4"/>
      <c r="AA503" s="4"/>
      <c r="AB503" s="4"/>
      <c r="AC503" s="6"/>
      <c r="AD503" s="4"/>
      <c r="AE503" s="4" t="str">
        <f t="shared" si="117"/>
        <v/>
      </c>
      <c r="AF503" s="4"/>
      <c r="AG503" s="4"/>
      <c r="AH503" s="4"/>
      <c r="AI503" s="2" t="str">
        <f>IFERROR(IF(INDEX(AI$1:AI502,MATCH(BT503,BT$1:BT502,0),1)=0,"",INDEX(AI$1:AI502,MATCH(BT503,BT$1:BT502,0),1)),"")</f>
        <v/>
      </c>
      <c r="AJ503" s="2" t="str">
        <f>IFERROR(IF(INDEX(AJ$1:AJ502,MATCH(BT503,BT$1:BT502,0),1)=0,"",INDEX(AJ$1:AJ502,MATCH(BT503,BT$1:BT502,0),1)),"")</f>
        <v/>
      </c>
      <c r="AK503" s="2" t="str">
        <f>IFERROR(IF(INDEX(AK$1:AK502,MATCH(BT503,BT$1:BT502,0),1)=0,"",INDEX(AK$1:AK502,MATCH(BT503,BT$1:BT502,0),1)),"")</f>
        <v/>
      </c>
      <c r="AL503" s="31"/>
      <c r="AM503" s="31"/>
      <c r="AN503" s="2"/>
      <c r="AO503" s="4"/>
      <c r="AP503" s="4"/>
      <c r="AQ503" s="4"/>
      <c r="AR503" s="4"/>
      <c r="AS503" s="4"/>
      <c r="AT503" s="4"/>
      <c r="AU503" s="4"/>
      <c r="AV503" s="4"/>
      <c r="AW503" s="4"/>
      <c r="AY503" s="7"/>
      <c r="AZ503" s="47"/>
      <c r="BA503" s="66"/>
      <c r="BB503" s="66"/>
      <c r="BC503" s="66"/>
      <c r="BD503" s="78"/>
      <c r="BE503" s="66"/>
      <c r="BF503" s="66"/>
      <c r="BG503" s="4"/>
      <c r="BH503" s="69"/>
      <c r="BI503" s="4"/>
      <c r="BJ503" s="4"/>
      <c r="BK503" s="9"/>
      <c r="BL503" s="4"/>
      <c r="BM503" s="4"/>
      <c r="BN503" s="7"/>
      <c r="BO503" s="286"/>
      <c r="BP503" s="22"/>
      <c r="BQ503" s="7" t="str">
        <f t="shared" ca="1" si="118"/>
        <v/>
      </c>
      <c r="BR503" s="75" t="str">
        <f t="shared" si="119"/>
        <v/>
      </c>
      <c r="BS503" s="75" t="str">
        <f t="shared" si="120"/>
        <v/>
      </c>
      <c r="BT503" s="5" t="str">
        <f t="shared" si="121"/>
        <v/>
      </c>
      <c r="BU503" s="79" t="str">
        <f t="shared" si="122"/>
        <v/>
      </c>
      <c r="BV503" s="79" t="str">
        <f t="shared" si="123"/>
        <v/>
      </c>
      <c r="BW503" s="79" t="str">
        <f t="shared" si="124"/>
        <v/>
      </c>
      <c r="CC503" s="4" t="str">
        <f>IF(IFERROR(VLOOKUP(C503,C504:C$1993,1,0),"")="","",COUNTIF(C:C,C503))</f>
        <v/>
      </c>
      <c r="CG503" s="5" t="str">
        <f>IF(B503="","",IF(CC503="",1+(MAX(CG$2:CG502)),""))</f>
        <v/>
      </c>
      <c r="CH503" s="5" t="str">
        <f t="shared" si="125"/>
        <v/>
      </c>
      <c r="CI503" s="5" t="str">
        <f t="shared" si="126"/>
        <v/>
      </c>
      <c r="CJ503" s="14" t="str">
        <f t="shared" si="127"/>
        <v/>
      </c>
      <c r="CK503" s="25"/>
      <c r="CL503" s="15"/>
      <c r="CM503" s="5" t="str">
        <f t="shared" si="129"/>
        <v/>
      </c>
      <c r="CP503" s="5" t="str">
        <f t="shared" si="128"/>
        <v/>
      </c>
      <c r="CQ503" s="5" t="str">
        <f>IF(BT503="","",IFERROR(IF(VLOOKUP(BT503,BT$2:BT502,1,0)=0,"",""),BT503))</f>
        <v/>
      </c>
      <c r="CR503" s="22" t="str">
        <f>IF(CQ503="","",(IFERROR(VLOOKUP(MID(CQ503,1,1),$DI$2:DM$28,3,0),0)+IFERROR(VLOOKUP(MID(CQ503,2,1),DI$2:DM$28,4,0),0)+IFERROR(VLOOKUP(MID(CQ503,3,1),DI$2:DM$28,5,0),0)+(ROW(CQ503)/1000000000000)))</f>
        <v/>
      </c>
      <c r="CT503" s="5">
        <v>502</v>
      </c>
      <c r="CU503" s="5" t="str">
        <f>IFERROR(VLOOKUP(CT503,CP$2:CQ1579,2,0),"")</f>
        <v/>
      </c>
      <c r="DO503" s="5" t="e">
        <f>IF(REPORTE!AH$2="si",IF(C503=VALUE(REPORTE!C$22),IF(SUM(DO504:DO$1993),CONCATENATE(INT(B503),", "),INT(B503)),""),IF(C503=VALUE(REPORTE!C$21),IF(SUM(DO504:DO$1993),CONCATENATE(INT(B503),", "),INT(B503)),""))</f>
        <v>#VALUE!</v>
      </c>
    </row>
    <row r="504" spans="1:120" s="5" customFormat="1" ht="15" customHeight="1" x14ac:dyDescent="0.25">
      <c r="A504" s="4" t="str">
        <f t="shared" ca="1" si="116"/>
        <v/>
      </c>
      <c r="B504" s="6"/>
      <c r="C504" s="6"/>
      <c r="D504" s="1" t="str">
        <f>IFERROR(INDEX('padron cfe'!B:B,MATCH(DATOS!C504,'padron cfe'!A:A,0),1),"")</f>
        <v/>
      </c>
      <c r="E504" s="4"/>
      <c r="F504" s="4"/>
      <c r="G504" s="4"/>
      <c r="H504" s="5" t="str">
        <f>IF(F504="","",IFERROR(CONCATENATE("PEUA",VLOOKUP(ESTADO,REPORTE!AV$2:AW$33,2,0),DIDTRITO_FORM,CADER_FORM,IFERROR(INDEX(CA:CA,MATCH(DAY(F504),BZ:BZ,0),1),DAY(F504)),IFERROR(INDEX(CA:CA,MATCH(MONTH(F504),BZ:BZ,0),1),MONTH(F504)),YEAR(F504),G504),""))</f>
        <v/>
      </c>
      <c r="I504" s="4"/>
      <c r="J504" s="66"/>
      <c r="K504" s="66"/>
      <c r="L504" s="66"/>
      <c r="M504" s="2" t="str">
        <f>IFERROR(INDEX('padron cfe'!C:C,MATCH(DATOS!C504,'padron cfe'!A:A,0),1),"")</f>
        <v/>
      </c>
      <c r="N504" s="66" t="str">
        <f>IFERROR(IF(BT504="","",IF(INDEX(N$1:N503,MATCH(BT504,BT$1:BT503,0),1)=0,"",INDEX(N$1:N503,MATCH(BT504,BT$1:BT503,0),1))),"")</f>
        <v/>
      </c>
      <c r="O504" s="66" t="str">
        <f>IFERROR(IF(BT504="","",IF(INDEX(O$1:O503,MATCH(BT504,BT$1:BT503,0),1)=0,"",INDEX(O$1:O503,MATCH(BT504,BT$1:BT503,0),1))),"")</f>
        <v/>
      </c>
      <c r="P504" s="4"/>
      <c r="Q504" s="2"/>
      <c r="R504" s="66"/>
      <c r="T504" s="66"/>
      <c r="U504" s="5" t="str">
        <f>IFERROR(IF(INDEX(U$1:U503,MATCH(T504,T$1:T503,0),1)=0,"",INDEX(U$1:U503,MATCH(T504,T$1:T503,0),1)),"")</f>
        <v/>
      </c>
      <c r="V504" s="66"/>
      <c r="W504" s="5" t="str">
        <f>IFERROR(IF(INDEX(W$1:W503,MATCH(V504,V$1:V503,0),1)=0,"",INDEX(W$1:W503,MATCH(V504,V$1:V503,0),1)),"")</f>
        <v/>
      </c>
      <c r="X504" s="2" t="str">
        <f>IFERROR(INDEX('padron cfe'!D:D,MATCH(DATOS!C504,'padron cfe'!A:A,0),1),"")</f>
        <v/>
      </c>
      <c r="Y504" s="4"/>
      <c r="Z504" s="4"/>
      <c r="AA504" s="4"/>
      <c r="AB504" s="4"/>
      <c r="AC504" s="6"/>
      <c r="AD504" s="4"/>
      <c r="AE504" s="4" t="str">
        <f t="shared" si="117"/>
        <v/>
      </c>
      <c r="AF504" s="4"/>
      <c r="AG504" s="4"/>
      <c r="AH504" s="4"/>
      <c r="AI504" s="2" t="str">
        <f>IFERROR(IF(INDEX(AI$1:AI503,MATCH(BT504,BT$1:BT503,0),1)=0,"",INDEX(AI$1:AI503,MATCH(BT504,BT$1:BT503,0),1)),"")</f>
        <v/>
      </c>
      <c r="AJ504" s="2" t="str">
        <f>IFERROR(IF(INDEX(AJ$1:AJ503,MATCH(BT504,BT$1:BT503,0),1)=0,"",INDEX(AJ$1:AJ503,MATCH(BT504,BT$1:BT503,0),1)),"")</f>
        <v/>
      </c>
      <c r="AK504" s="2" t="str">
        <f>IFERROR(IF(INDEX(AK$1:AK503,MATCH(BT504,BT$1:BT503,0),1)=0,"",INDEX(AK$1:AK503,MATCH(BT504,BT$1:BT503,0),1)),"")</f>
        <v/>
      </c>
      <c r="AL504" s="31"/>
      <c r="AM504" s="31"/>
      <c r="AN504" s="2"/>
      <c r="AO504" s="4"/>
      <c r="AP504" s="4"/>
      <c r="AQ504" s="4"/>
      <c r="AR504" s="4"/>
      <c r="AS504" s="4"/>
      <c r="AT504" s="4"/>
      <c r="AU504" s="4"/>
      <c r="AV504" s="4"/>
      <c r="AW504" s="4"/>
      <c r="AY504" s="7"/>
      <c r="AZ504" s="47"/>
      <c r="BA504" s="66"/>
      <c r="BB504" s="66"/>
      <c r="BC504" s="66"/>
      <c r="BD504" s="78"/>
      <c r="BE504" s="66"/>
      <c r="BF504" s="66"/>
      <c r="BG504" s="4"/>
      <c r="BH504" s="69"/>
      <c r="BI504" s="4"/>
      <c r="BJ504" s="4"/>
      <c r="BK504" s="9"/>
      <c r="BL504" s="4"/>
      <c r="BM504" s="4"/>
      <c r="BN504" s="7"/>
      <c r="BO504" s="286"/>
      <c r="BP504" s="22"/>
      <c r="BQ504" s="7" t="str">
        <f t="shared" ca="1" si="118"/>
        <v/>
      </c>
      <c r="BR504" s="75" t="str">
        <f t="shared" si="119"/>
        <v/>
      </c>
      <c r="BS504" s="75" t="str">
        <f t="shared" si="120"/>
        <v/>
      </c>
      <c r="BT504" s="5" t="str">
        <f t="shared" si="121"/>
        <v/>
      </c>
      <c r="BU504" s="79" t="str">
        <f t="shared" si="122"/>
        <v/>
      </c>
      <c r="BV504" s="79" t="str">
        <f t="shared" si="123"/>
        <v/>
      </c>
      <c r="BW504" s="79" t="str">
        <f t="shared" si="124"/>
        <v/>
      </c>
      <c r="CC504" s="4" t="str">
        <f>IF(IFERROR(VLOOKUP(C504,C505:C$1993,1,0),"")="","",COUNTIF(C:C,C504))</f>
        <v/>
      </c>
      <c r="CG504" s="5" t="str">
        <f>IF(B504="","",IF(CC504="",1+(MAX(CG$2:CG503)),""))</f>
        <v/>
      </c>
      <c r="CH504" s="5" t="str">
        <f t="shared" si="125"/>
        <v/>
      </c>
      <c r="CI504" s="5" t="str">
        <f t="shared" si="126"/>
        <v/>
      </c>
      <c r="CJ504" s="14" t="str">
        <f t="shared" si="127"/>
        <v/>
      </c>
      <c r="CK504" s="25"/>
      <c r="CL504" s="15"/>
      <c r="CM504" s="5" t="str">
        <f t="shared" si="129"/>
        <v/>
      </c>
      <c r="CP504" s="5" t="str">
        <f t="shared" si="128"/>
        <v/>
      </c>
      <c r="CQ504" s="5" t="str">
        <f>IF(BT504="","",IFERROR(IF(VLOOKUP(BT504,BT$2:BT503,1,0)=0,"",""),BT504))</f>
        <v/>
      </c>
      <c r="CR504" s="22" t="str">
        <f>IF(CQ504="","",(IFERROR(VLOOKUP(MID(CQ504,1,1),$DI$2:DM$28,3,0),0)+IFERROR(VLOOKUP(MID(CQ504,2,1),DI$2:DM$28,4,0),0)+IFERROR(VLOOKUP(MID(CQ504,3,1),DI$2:DM$28,5,0),0)+(ROW(CQ504)/1000000000000)))</f>
        <v/>
      </c>
      <c r="CT504" s="5">
        <v>503</v>
      </c>
      <c r="CU504" s="5" t="str">
        <f>IFERROR(VLOOKUP(CT504,CP$2:CQ1580,2,0),"")</f>
        <v/>
      </c>
      <c r="DO504" s="5" t="e">
        <f>IF(REPORTE!AH$2="si",IF(C504=VALUE(REPORTE!C$22),IF(SUM(DO505:DO$1993),CONCATENATE(INT(B504),", "),INT(B504)),""),IF(C504=VALUE(REPORTE!C$21),IF(SUM(DO505:DO$1993),CONCATENATE(INT(B504),", "),INT(B504)),""))</f>
        <v>#VALUE!</v>
      </c>
    </row>
    <row r="505" spans="1:120" s="5" customFormat="1" ht="15" customHeight="1" x14ac:dyDescent="0.25">
      <c r="A505" s="4" t="str">
        <f t="shared" ca="1" si="116"/>
        <v/>
      </c>
      <c r="B505" s="6"/>
      <c r="C505" s="6"/>
      <c r="D505" s="1" t="str">
        <f>IFERROR(INDEX('padron cfe'!B:B,MATCH(DATOS!C505,'padron cfe'!A:A,0),1),"")</f>
        <v/>
      </c>
      <c r="E505" s="4"/>
      <c r="F505" s="4"/>
      <c r="G505" s="4"/>
      <c r="H505" s="5" t="str">
        <f>IF(F505="","",IFERROR(CONCATENATE("PEUA",VLOOKUP(ESTADO,REPORTE!AV$2:AW$33,2,0),DIDTRITO_FORM,CADER_FORM,IFERROR(INDEX(CA:CA,MATCH(DAY(F505),BZ:BZ,0),1),DAY(F505)),IFERROR(INDEX(CA:CA,MATCH(MONTH(F505),BZ:BZ,0),1),MONTH(F505)),YEAR(F505),G505),""))</f>
        <v/>
      </c>
      <c r="I505" s="4"/>
      <c r="J505" s="66"/>
      <c r="K505" s="66"/>
      <c r="L505" s="66"/>
      <c r="M505" s="2" t="str">
        <f>IFERROR(INDEX('padron cfe'!C:C,MATCH(DATOS!C505,'padron cfe'!A:A,0),1),"")</f>
        <v/>
      </c>
      <c r="N505" s="66" t="str">
        <f>IFERROR(IF(BT505="","",IF(INDEX(N$1:N504,MATCH(BT505,BT$1:BT504,0),1)=0,"",INDEX(N$1:N504,MATCH(BT505,BT$1:BT504,0),1))),"")</f>
        <v/>
      </c>
      <c r="O505" s="66" t="str">
        <f>IFERROR(IF(BT505="","",IF(INDEX(O$1:O504,MATCH(BT505,BT$1:BT504,0),1)=0,"",INDEX(O$1:O504,MATCH(BT505,BT$1:BT504,0),1))),"")</f>
        <v/>
      </c>
      <c r="P505" s="4"/>
      <c r="Q505" s="2"/>
      <c r="R505" s="66"/>
      <c r="T505" s="66"/>
      <c r="U505" s="5" t="str">
        <f>IFERROR(IF(INDEX(U$1:U504,MATCH(T505,T$1:T504,0),1)=0,"",INDEX(U$1:U504,MATCH(T505,T$1:T504,0),1)),"")</f>
        <v/>
      </c>
      <c r="V505" s="66"/>
      <c r="W505" s="5" t="str">
        <f>IFERROR(IF(INDEX(W$1:W504,MATCH(V505,V$1:V504,0),1)=0,"",INDEX(W$1:W504,MATCH(V505,V$1:V504,0),1)),"")</f>
        <v/>
      </c>
      <c r="X505" s="2" t="str">
        <f>IFERROR(INDEX('padron cfe'!D:D,MATCH(DATOS!C505,'padron cfe'!A:A,0),1),"")</f>
        <v/>
      </c>
      <c r="Y505" s="4"/>
      <c r="Z505" s="4"/>
      <c r="AA505" s="4"/>
      <c r="AB505" s="4"/>
      <c r="AC505" s="6"/>
      <c r="AD505" s="4"/>
      <c r="AE505" s="4" t="str">
        <f t="shared" si="117"/>
        <v/>
      </c>
      <c r="AF505" s="4"/>
      <c r="AG505" s="4"/>
      <c r="AH505" s="4"/>
      <c r="AI505" s="2" t="str">
        <f>IFERROR(IF(INDEX(AI$1:AI504,MATCH(BT505,BT$1:BT504,0),1)=0,"",INDEX(AI$1:AI504,MATCH(BT505,BT$1:BT504,0),1)),"")</f>
        <v/>
      </c>
      <c r="AJ505" s="2" t="str">
        <f>IFERROR(IF(INDEX(AJ$1:AJ504,MATCH(BT505,BT$1:BT504,0),1)=0,"",INDEX(AJ$1:AJ504,MATCH(BT505,BT$1:BT504,0),1)),"")</f>
        <v/>
      </c>
      <c r="AK505" s="2" t="str">
        <f>IFERROR(IF(INDEX(AK$1:AK504,MATCH(BT505,BT$1:BT504,0),1)=0,"",INDEX(AK$1:AK504,MATCH(BT505,BT$1:BT504,0),1)),"")</f>
        <v/>
      </c>
      <c r="AL505" s="31"/>
      <c r="AM505" s="31"/>
      <c r="AN505" s="2"/>
      <c r="AO505" s="4"/>
      <c r="AP505" s="4"/>
      <c r="AQ505" s="4"/>
      <c r="AR505" s="4"/>
      <c r="AS505" s="4"/>
      <c r="AT505" s="4"/>
      <c r="AU505" s="4"/>
      <c r="AV505" s="4"/>
      <c r="AW505" s="4"/>
      <c r="AY505" s="7"/>
      <c r="AZ505" s="47"/>
      <c r="BA505" s="66"/>
      <c r="BB505" s="66"/>
      <c r="BC505" s="66"/>
      <c r="BD505" s="78"/>
      <c r="BE505" s="66"/>
      <c r="BF505" s="66"/>
      <c r="BG505" s="4"/>
      <c r="BH505" s="69"/>
      <c r="BI505" s="4"/>
      <c r="BJ505" s="4"/>
      <c r="BK505" s="9"/>
      <c r="BL505" s="4"/>
      <c r="BM505" s="4"/>
      <c r="BN505" s="7"/>
      <c r="BO505" s="286"/>
      <c r="BP505" s="22"/>
      <c r="BQ505" s="7" t="str">
        <f t="shared" ca="1" si="118"/>
        <v/>
      </c>
      <c r="BR505" s="75" t="str">
        <f t="shared" si="119"/>
        <v/>
      </c>
      <c r="BS505" s="75" t="str">
        <f t="shared" si="120"/>
        <v/>
      </c>
      <c r="BT505" s="5" t="str">
        <f t="shared" si="121"/>
        <v/>
      </c>
      <c r="BU505" s="79" t="str">
        <f t="shared" si="122"/>
        <v/>
      </c>
      <c r="BV505" s="79" t="str">
        <f t="shared" si="123"/>
        <v/>
      </c>
      <c r="BW505" s="79" t="str">
        <f t="shared" si="124"/>
        <v/>
      </c>
      <c r="CC505" s="4" t="str">
        <f>IF(IFERROR(VLOOKUP(C505,C506:C$1993,1,0),"")="","",COUNTIF(C:C,C505))</f>
        <v/>
      </c>
      <c r="CG505" s="5" t="str">
        <f>IF(B505="","",IF(CC505="",1+(MAX(CG$2:CG504)),""))</f>
        <v/>
      </c>
      <c r="CH505" s="5" t="str">
        <f t="shared" si="125"/>
        <v/>
      </c>
      <c r="CI505" s="5" t="str">
        <f t="shared" si="126"/>
        <v/>
      </c>
      <c r="CJ505" s="14" t="str">
        <f t="shared" si="127"/>
        <v/>
      </c>
      <c r="CK505" s="25"/>
      <c r="CL505" s="15"/>
      <c r="CM505" s="5" t="str">
        <f t="shared" si="129"/>
        <v/>
      </c>
      <c r="CP505" s="5" t="str">
        <f t="shared" si="128"/>
        <v/>
      </c>
      <c r="CQ505" s="5" t="str">
        <f>IF(BT505="","",IFERROR(IF(VLOOKUP(BT505,BT$2:BT504,1,0)=0,"",""),BT505))</f>
        <v/>
      </c>
      <c r="CR505" s="22" t="str">
        <f>IF(CQ505="","",(IFERROR(VLOOKUP(MID(CQ505,1,1),$DI$2:DM$28,3,0),0)+IFERROR(VLOOKUP(MID(CQ505,2,1),DI$2:DM$28,4,0),0)+IFERROR(VLOOKUP(MID(CQ505,3,1),DI$2:DM$28,5,0),0)+(ROW(CQ505)/1000000000000)))</f>
        <v/>
      </c>
      <c r="CT505" s="5">
        <v>504</v>
      </c>
      <c r="CU505" s="5" t="str">
        <f>IFERROR(VLOOKUP(CT505,CP$2:CQ1581,2,0),"")</f>
        <v/>
      </c>
      <c r="DO505" s="5" t="e">
        <f>IF(REPORTE!AH$2="si",IF(C505=VALUE(REPORTE!C$22),IF(SUM(DO506:DO$1993),CONCATENATE(INT(B505),", "),INT(B505)),""),IF(C505=VALUE(REPORTE!C$21),IF(SUM(DO506:DO$1993),CONCATENATE(INT(B505),", "),INT(B505)),""))</f>
        <v>#VALUE!</v>
      </c>
    </row>
    <row r="506" spans="1:120" s="5" customFormat="1" ht="15" customHeight="1" x14ac:dyDescent="0.25">
      <c r="A506" s="4" t="str">
        <f t="shared" ca="1" si="116"/>
        <v/>
      </c>
      <c r="B506" s="6"/>
      <c r="C506" s="6"/>
      <c r="D506" s="1" t="str">
        <f>IFERROR(INDEX('padron cfe'!B:B,MATCH(DATOS!C506,'padron cfe'!A:A,0),1),"")</f>
        <v/>
      </c>
      <c r="E506" s="4"/>
      <c r="F506" s="4"/>
      <c r="G506" s="4"/>
      <c r="H506" s="5" t="str">
        <f>IF(F506="","",IFERROR(CONCATENATE("PEUA",VLOOKUP(ESTADO,REPORTE!AV$2:AW$33,2,0),DIDTRITO_FORM,CADER_FORM,IFERROR(INDEX(CA:CA,MATCH(DAY(F506),BZ:BZ,0),1),DAY(F506)),IFERROR(INDEX(CA:CA,MATCH(MONTH(F506),BZ:BZ,0),1),MONTH(F506)),YEAR(F506),G506),""))</f>
        <v/>
      </c>
      <c r="I506" s="4"/>
      <c r="J506" s="66"/>
      <c r="K506" s="66"/>
      <c r="L506" s="66"/>
      <c r="M506" s="2" t="str">
        <f>IFERROR(INDEX('padron cfe'!C:C,MATCH(DATOS!C506,'padron cfe'!A:A,0),1),"")</f>
        <v/>
      </c>
      <c r="N506" s="66" t="str">
        <f>IFERROR(IF(BT506="","",IF(INDEX(N$1:N505,MATCH(BT506,BT$1:BT505,0),1)=0,"",INDEX(N$1:N505,MATCH(BT506,BT$1:BT505,0),1))),"")</f>
        <v/>
      </c>
      <c r="O506" s="66" t="str">
        <f>IFERROR(IF(BT506="","",IF(INDEX(O$1:O505,MATCH(BT506,BT$1:BT505,0),1)=0,"",INDEX(O$1:O505,MATCH(BT506,BT$1:BT505,0),1))),"")</f>
        <v/>
      </c>
      <c r="P506" s="4"/>
      <c r="Q506" s="2"/>
      <c r="R506" s="66"/>
      <c r="T506" s="66"/>
      <c r="U506" s="5" t="str">
        <f>IFERROR(IF(INDEX(U$1:U505,MATCH(T506,T$1:T505,0),1)=0,"",INDEX(U$1:U505,MATCH(T506,T$1:T505,0),1)),"")</f>
        <v/>
      </c>
      <c r="V506" s="66"/>
      <c r="W506" s="5" t="str">
        <f>IFERROR(IF(INDEX(W$1:W505,MATCH(V506,V$1:V505,0),1)=0,"",INDEX(W$1:W505,MATCH(V506,V$1:V505,0),1)),"")</f>
        <v/>
      </c>
      <c r="X506" s="2" t="str">
        <f>IFERROR(INDEX('padron cfe'!D:D,MATCH(DATOS!C506,'padron cfe'!A:A,0),1),"")</f>
        <v/>
      </c>
      <c r="Y506" s="4"/>
      <c r="Z506" s="4"/>
      <c r="AA506" s="4"/>
      <c r="AB506" s="4"/>
      <c r="AC506" s="6"/>
      <c r="AD506" s="4"/>
      <c r="AE506" s="4" t="str">
        <f t="shared" si="117"/>
        <v/>
      </c>
      <c r="AF506" s="4"/>
      <c r="AG506" s="4"/>
      <c r="AH506" s="4"/>
      <c r="AI506" s="2" t="str">
        <f>IFERROR(IF(INDEX(AI$1:AI505,MATCH(BT506,BT$1:BT505,0),1)=0,"",INDEX(AI$1:AI505,MATCH(BT506,BT$1:BT505,0),1)),"")</f>
        <v/>
      </c>
      <c r="AJ506" s="2" t="str">
        <f>IFERROR(IF(INDEX(AJ$1:AJ505,MATCH(BT506,BT$1:BT505,0),1)=0,"",INDEX(AJ$1:AJ505,MATCH(BT506,BT$1:BT505,0),1)),"")</f>
        <v/>
      </c>
      <c r="AK506" s="2" t="str">
        <f>IFERROR(IF(INDEX(AK$1:AK505,MATCH(BT506,BT$1:BT505,0),1)=0,"",INDEX(AK$1:AK505,MATCH(BT506,BT$1:BT505,0),1)),"")</f>
        <v/>
      </c>
      <c r="AL506" s="31"/>
      <c r="AM506" s="31"/>
      <c r="AN506" s="2"/>
      <c r="AO506" s="4"/>
      <c r="AP506" s="4"/>
      <c r="AQ506" s="4"/>
      <c r="AR506" s="4"/>
      <c r="AS506" s="4"/>
      <c r="AT506" s="4"/>
      <c r="AU506" s="4"/>
      <c r="AV506" s="4"/>
      <c r="AW506" s="4"/>
      <c r="AY506" s="7"/>
      <c r="AZ506" s="47"/>
      <c r="BA506" s="66"/>
      <c r="BB506" s="66"/>
      <c r="BC506" s="66"/>
      <c r="BD506" s="78"/>
      <c r="BE506" s="66"/>
      <c r="BF506" s="66"/>
      <c r="BG506" s="4"/>
      <c r="BH506" s="69"/>
      <c r="BI506" s="4"/>
      <c r="BJ506" s="4"/>
      <c r="BK506" s="9"/>
      <c r="BL506" s="4"/>
      <c r="BM506" s="4"/>
      <c r="BN506" s="7"/>
      <c r="BO506" s="286"/>
      <c r="BP506" s="22"/>
      <c r="BQ506" s="7" t="str">
        <f t="shared" ca="1" si="118"/>
        <v/>
      </c>
      <c r="BR506" s="75" t="str">
        <f t="shared" si="119"/>
        <v/>
      </c>
      <c r="BS506" s="75" t="str">
        <f t="shared" si="120"/>
        <v/>
      </c>
      <c r="BT506" s="5" t="str">
        <f t="shared" si="121"/>
        <v/>
      </c>
      <c r="BU506" s="79" t="str">
        <f t="shared" si="122"/>
        <v/>
      </c>
      <c r="BV506" s="79" t="str">
        <f t="shared" si="123"/>
        <v/>
      </c>
      <c r="BW506" s="79" t="str">
        <f t="shared" si="124"/>
        <v/>
      </c>
      <c r="CC506" s="4" t="str">
        <f>IF(IFERROR(VLOOKUP(C506,C507:C$1993,1,0),"")="","",COUNTIF(C:C,C506))</f>
        <v/>
      </c>
      <c r="CG506" s="5" t="str">
        <f>IF(B506="","",IF(CC506="",1+(MAX(CG$2:CG505)),""))</f>
        <v/>
      </c>
      <c r="CH506" s="5" t="str">
        <f t="shared" si="125"/>
        <v/>
      </c>
      <c r="CI506" s="5" t="str">
        <f t="shared" si="126"/>
        <v/>
      </c>
      <c r="CJ506" s="14" t="str">
        <f t="shared" si="127"/>
        <v/>
      </c>
      <c r="CK506" s="25"/>
      <c r="CL506" s="15"/>
      <c r="CM506" s="5" t="str">
        <f t="shared" si="129"/>
        <v/>
      </c>
      <c r="CP506" s="5" t="str">
        <f t="shared" si="128"/>
        <v/>
      </c>
      <c r="CQ506" s="5" t="str">
        <f>IF(BT506="","",IFERROR(IF(VLOOKUP(BT506,BT$2:BT505,1,0)=0,"",""),BT506))</f>
        <v/>
      </c>
      <c r="CR506" s="22" t="str">
        <f>IF(CQ506="","",(IFERROR(VLOOKUP(MID(CQ506,1,1),$DI$2:DM$28,3,0),0)+IFERROR(VLOOKUP(MID(CQ506,2,1),DI$2:DM$28,4,0),0)+IFERROR(VLOOKUP(MID(CQ506,3,1),DI$2:DM$28,5,0),0)+(ROW(CQ506)/1000000000000)))</f>
        <v/>
      </c>
      <c r="CT506" s="5">
        <v>505</v>
      </c>
      <c r="CU506" s="5" t="str">
        <f>IFERROR(VLOOKUP(CT506,CP$2:CQ1582,2,0),"")</f>
        <v/>
      </c>
      <c r="DO506" s="5" t="e">
        <f>IF(REPORTE!AH$2="si",IF(C506=VALUE(REPORTE!C$22),IF(SUM(DO507:DO$1993),CONCATENATE(INT(B506),", "),INT(B506)),""),IF(C506=VALUE(REPORTE!C$21),IF(SUM(DO507:DO$1993),CONCATENATE(INT(B506),", "),INT(B506)),""))</f>
        <v>#VALUE!</v>
      </c>
      <c r="DP506" s="5" t="e">
        <f>CONCATENATE(DO506,DO507,DO508,DO509,DO510,DO511,DO512,DO513,DO514,DO515,DO516,DO517,DO518,DO519,DO520,DO521,DO522,DO523,DO524,DO525,DO526,DO527,DO528,DO529,DO530,DO531,DO532,DO533,DO534,DO535,DO536,DO537,DO538,DO539,DO540,DO541,DO542,DO543,DO544,DO545,DO546,DO547)</f>
        <v>#VALUE!</v>
      </c>
    </row>
    <row r="507" spans="1:120" s="5" customFormat="1" ht="15" customHeight="1" x14ac:dyDescent="0.25">
      <c r="A507" s="4" t="str">
        <f t="shared" ca="1" si="116"/>
        <v/>
      </c>
      <c r="B507" s="6"/>
      <c r="C507" s="6"/>
      <c r="D507" s="1" t="str">
        <f>IFERROR(INDEX('padron cfe'!B:B,MATCH(DATOS!C507,'padron cfe'!A:A,0),1),"")</f>
        <v/>
      </c>
      <c r="E507" s="4"/>
      <c r="F507" s="4"/>
      <c r="G507" s="4"/>
      <c r="H507" s="5" t="str">
        <f>IF(F507="","",IFERROR(CONCATENATE("PEUA",VLOOKUP(ESTADO,REPORTE!AV$2:AW$33,2,0),DIDTRITO_FORM,CADER_FORM,IFERROR(INDEX(CA:CA,MATCH(DAY(F507),BZ:BZ,0),1),DAY(F507)),IFERROR(INDEX(CA:CA,MATCH(MONTH(F507),BZ:BZ,0),1),MONTH(F507)),YEAR(F507),G507),""))</f>
        <v/>
      </c>
      <c r="I507" s="4"/>
      <c r="J507" s="66"/>
      <c r="K507" s="66"/>
      <c r="L507" s="66"/>
      <c r="M507" s="2" t="str">
        <f>IFERROR(INDEX('padron cfe'!C:C,MATCH(DATOS!C507,'padron cfe'!A:A,0),1),"")</f>
        <v/>
      </c>
      <c r="N507" s="66" t="str">
        <f>IFERROR(IF(BT507="","",IF(INDEX(N$1:N506,MATCH(BT507,BT$1:BT506,0),1)=0,"",INDEX(N$1:N506,MATCH(BT507,BT$1:BT506,0),1))),"")</f>
        <v/>
      </c>
      <c r="O507" s="66" t="str">
        <f>IFERROR(IF(BT507="","",IF(INDEX(O$1:O506,MATCH(BT507,BT$1:BT506,0),1)=0,"",INDEX(O$1:O506,MATCH(BT507,BT$1:BT506,0),1))),"")</f>
        <v/>
      </c>
      <c r="P507" s="4"/>
      <c r="Q507" s="2"/>
      <c r="R507" s="66"/>
      <c r="T507" s="66"/>
      <c r="U507" s="5" t="str">
        <f>IFERROR(IF(INDEX(U$1:U506,MATCH(T507,T$1:T506,0),1)=0,"",INDEX(U$1:U506,MATCH(T507,T$1:T506,0),1)),"")</f>
        <v/>
      </c>
      <c r="V507" s="66"/>
      <c r="W507" s="5" t="str">
        <f>IFERROR(IF(INDEX(W$1:W506,MATCH(V507,V$1:V506,0),1)=0,"",INDEX(W$1:W506,MATCH(V507,V$1:V506,0),1)),"")</f>
        <v/>
      </c>
      <c r="X507" s="2" t="str">
        <f>IFERROR(INDEX('padron cfe'!D:D,MATCH(DATOS!C507,'padron cfe'!A:A,0),1),"")</f>
        <v/>
      </c>
      <c r="Y507" s="4"/>
      <c r="Z507" s="4"/>
      <c r="AA507" s="4"/>
      <c r="AB507" s="4"/>
      <c r="AC507" s="6"/>
      <c r="AD507" s="4"/>
      <c r="AE507" s="4" t="str">
        <f t="shared" si="117"/>
        <v/>
      </c>
      <c r="AF507" s="4"/>
      <c r="AG507" s="4"/>
      <c r="AH507" s="4"/>
      <c r="AI507" s="2" t="str">
        <f>IFERROR(IF(INDEX(AI$1:AI506,MATCH(BT507,BT$1:BT506,0),1)=0,"",INDEX(AI$1:AI506,MATCH(BT507,BT$1:BT506,0),1)),"")</f>
        <v/>
      </c>
      <c r="AJ507" s="2" t="str">
        <f>IFERROR(IF(INDEX(AJ$1:AJ506,MATCH(BT507,BT$1:BT506,0),1)=0,"",INDEX(AJ$1:AJ506,MATCH(BT507,BT$1:BT506,0),1)),"")</f>
        <v/>
      </c>
      <c r="AK507" s="2" t="str">
        <f>IFERROR(IF(INDEX(AK$1:AK506,MATCH(BT507,BT$1:BT506,0),1)=0,"",INDEX(AK$1:AK506,MATCH(BT507,BT$1:BT506,0),1)),"")</f>
        <v/>
      </c>
      <c r="AL507" s="31"/>
      <c r="AM507" s="31"/>
      <c r="AN507" s="2"/>
      <c r="AO507" s="4"/>
      <c r="AP507" s="4"/>
      <c r="AQ507" s="4"/>
      <c r="AR507" s="4"/>
      <c r="AS507" s="4"/>
      <c r="AT507" s="4"/>
      <c r="AU507" s="4"/>
      <c r="AV507" s="4"/>
      <c r="AW507" s="4"/>
      <c r="AY507" s="7"/>
      <c r="AZ507" s="47"/>
      <c r="BA507" s="66"/>
      <c r="BB507" s="66"/>
      <c r="BC507" s="66"/>
      <c r="BD507" s="78"/>
      <c r="BE507" s="66"/>
      <c r="BF507" s="66"/>
      <c r="BG507" s="4"/>
      <c r="BH507" s="69"/>
      <c r="BI507" s="4"/>
      <c r="BJ507" s="4"/>
      <c r="BK507" s="9"/>
      <c r="BL507" s="4"/>
      <c r="BM507" s="4"/>
      <c r="BN507" s="7"/>
      <c r="BO507" s="286"/>
      <c r="BP507" s="22"/>
      <c r="BQ507" s="7" t="str">
        <f t="shared" ca="1" si="118"/>
        <v/>
      </c>
      <c r="BR507" s="75" t="str">
        <f t="shared" si="119"/>
        <v/>
      </c>
      <c r="BS507" s="75" t="str">
        <f t="shared" si="120"/>
        <v/>
      </c>
      <c r="BT507" s="5" t="str">
        <f t="shared" si="121"/>
        <v/>
      </c>
      <c r="BU507" s="79" t="str">
        <f t="shared" si="122"/>
        <v/>
      </c>
      <c r="BV507" s="79" t="str">
        <f t="shared" si="123"/>
        <v/>
      </c>
      <c r="BW507" s="79" t="str">
        <f t="shared" si="124"/>
        <v/>
      </c>
      <c r="CC507" s="4" t="str">
        <f>IF(IFERROR(VLOOKUP(C507,C508:C$1993,1,0),"")="","",COUNTIF(C:C,C507))</f>
        <v/>
      </c>
      <c r="CG507" s="5" t="str">
        <f>IF(B507="","",IF(CC507="",1+(MAX(CG$2:CG506)),""))</f>
        <v/>
      </c>
      <c r="CH507" s="5" t="str">
        <f t="shared" si="125"/>
        <v/>
      </c>
      <c r="CI507" s="5" t="str">
        <f t="shared" si="126"/>
        <v/>
      </c>
      <c r="CJ507" s="14" t="str">
        <f t="shared" si="127"/>
        <v/>
      </c>
      <c r="CK507" s="25"/>
      <c r="CL507" s="15"/>
      <c r="CM507" s="5" t="str">
        <f t="shared" si="129"/>
        <v/>
      </c>
      <c r="CP507" s="5" t="str">
        <f t="shared" si="128"/>
        <v/>
      </c>
      <c r="CQ507" s="5" t="str">
        <f>IF(BT507="","",IFERROR(IF(VLOOKUP(BT507,BT$2:BT506,1,0)=0,"",""),BT507))</f>
        <v/>
      </c>
      <c r="CR507" s="22" t="str">
        <f>IF(CQ507="","",(IFERROR(VLOOKUP(MID(CQ507,1,1),$DI$2:DM$28,3,0),0)+IFERROR(VLOOKUP(MID(CQ507,2,1),DI$2:DM$28,4,0),0)+IFERROR(VLOOKUP(MID(CQ507,3,1),DI$2:DM$28,5,0),0)+(ROW(CQ507)/1000000000000)))</f>
        <v/>
      </c>
      <c r="CT507" s="5">
        <v>506</v>
      </c>
      <c r="CU507" s="5" t="str">
        <f>IFERROR(VLOOKUP(CT507,CP$2:CQ1583,2,0),"")</f>
        <v/>
      </c>
      <c r="DO507" s="5" t="e">
        <f>IF(REPORTE!AH$2="si",IF(C507=VALUE(REPORTE!C$22),IF(SUM(DO508:DO$1993),CONCATENATE(INT(B507),", "),INT(B507)),""),IF(C507=VALUE(REPORTE!C$21),IF(SUM(DO508:DO$1993),CONCATENATE(INT(B507),", "),INT(B507)),""))</f>
        <v>#VALUE!</v>
      </c>
    </row>
    <row r="508" spans="1:120" s="5" customFormat="1" ht="15" customHeight="1" x14ac:dyDescent="0.25">
      <c r="A508" s="4" t="str">
        <f t="shared" ca="1" si="116"/>
        <v/>
      </c>
      <c r="B508" s="6"/>
      <c r="C508" s="6"/>
      <c r="D508" s="1" t="str">
        <f>IFERROR(INDEX('padron cfe'!B:B,MATCH(DATOS!C508,'padron cfe'!A:A,0),1),"")</f>
        <v/>
      </c>
      <c r="E508" s="4"/>
      <c r="F508" s="4"/>
      <c r="G508" s="4"/>
      <c r="H508" s="5" t="str">
        <f>IF(F508="","",IFERROR(CONCATENATE("PEUA",VLOOKUP(ESTADO,REPORTE!AV$2:AW$33,2,0),DIDTRITO_FORM,CADER_FORM,IFERROR(INDEX(CA:CA,MATCH(DAY(F508),BZ:BZ,0),1),DAY(F508)),IFERROR(INDEX(CA:CA,MATCH(MONTH(F508),BZ:BZ,0),1),MONTH(F508)),YEAR(F508),G508),""))</f>
        <v/>
      </c>
      <c r="I508" s="4"/>
      <c r="J508" s="66"/>
      <c r="K508" s="66"/>
      <c r="L508" s="66"/>
      <c r="M508" s="2" t="str">
        <f>IFERROR(INDEX('padron cfe'!C:C,MATCH(DATOS!C508,'padron cfe'!A:A,0),1),"")</f>
        <v/>
      </c>
      <c r="N508" s="66" t="str">
        <f>IFERROR(IF(BT508="","",IF(INDEX(N$1:N507,MATCH(BT508,BT$1:BT507,0),1)=0,"",INDEX(N$1:N507,MATCH(BT508,BT$1:BT507,0),1))),"")</f>
        <v/>
      </c>
      <c r="O508" s="66" t="str">
        <f>IFERROR(IF(BT508="","",IF(INDEX(O$1:O507,MATCH(BT508,BT$1:BT507,0),1)=0,"",INDEX(O$1:O507,MATCH(BT508,BT$1:BT507,0),1))),"")</f>
        <v/>
      </c>
      <c r="P508" s="4"/>
      <c r="Q508" s="2"/>
      <c r="R508" s="66"/>
      <c r="T508" s="66"/>
      <c r="U508" s="5" t="str">
        <f>IFERROR(IF(INDEX(U$1:U507,MATCH(T508,T$1:T507,0),1)=0,"",INDEX(U$1:U507,MATCH(T508,T$1:T507,0),1)),"")</f>
        <v/>
      </c>
      <c r="V508" s="66"/>
      <c r="W508" s="5" t="str">
        <f>IFERROR(IF(INDEX(W$1:W507,MATCH(V508,V$1:V507,0),1)=0,"",INDEX(W$1:W507,MATCH(V508,V$1:V507,0),1)),"")</f>
        <v/>
      </c>
      <c r="X508" s="2" t="str">
        <f>IFERROR(INDEX('padron cfe'!D:D,MATCH(DATOS!C508,'padron cfe'!A:A,0),1),"")</f>
        <v/>
      </c>
      <c r="Y508" s="4"/>
      <c r="Z508" s="4"/>
      <c r="AA508" s="4"/>
      <c r="AB508" s="4"/>
      <c r="AC508" s="6"/>
      <c r="AD508" s="4"/>
      <c r="AE508" s="4" t="str">
        <f t="shared" si="117"/>
        <v/>
      </c>
      <c r="AF508" s="4"/>
      <c r="AG508" s="4"/>
      <c r="AH508" s="4"/>
      <c r="AI508" s="2" t="str">
        <f>IFERROR(IF(INDEX(AI$1:AI507,MATCH(BT508,BT$1:BT507,0),1)=0,"",INDEX(AI$1:AI507,MATCH(BT508,BT$1:BT507,0),1)),"")</f>
        <v/>
      </c>
      <c r="AJ508" s="2" t="str">
        <f>IFERROR(IF(INDEX(AJ$1:AJ507,MATCH(BT508,BT$1:BT507,0),1)=0,"",INDEX(AJ$1:AJ507,MATCH(BT508,BT$1:BT507,0),1)),"")</f>
        <v/>
      </c>
      <c r="AK508" s="2" t="str">
        <f>IFERROR(IF(INDEX(AK$1:AK507,MATCH(BT508,BT$1:BT507,0),1)=0,"",INDEX(AK$1:AK507,MATCH(BT508,BT$1:BT507,0),1)),"")</f>
        <v/>
      </c>
      <c r="AL508" s="31"/>
      <c r="AM508" s="31"/>
      <c r="AN508" s="2"/>
      <c r="AO508" s="4"/>
      <c r="AP508" s="4"/>
      <c r="AQ508" s="4"/>
      <c r="AR508" s="4"/>
      <c r="AS508" s="4"/>
      <c r="AT508" s="4"/>
      <c r="AU508" s="4"/>
      <c r="AV508" s="4"/>
      <c r="AW508" s="4"/>
      <c r="AY508" s="7"/>
      <c r="AZ508" s="47"/>
      <c r="BA508" s="66"/>
      <c r="BB508" s="66"/>
      <c r="BC508" s="66"/>
      <c r="BD508" s="78"/>
      <c r="BE508" s="66"/>
      <c r="BF508" s="66"/>
      <c r="BG508" s="4"/>
      <c r="BH508" s="69"/>
      <c r="BI508" s="4"/>
      <c r="BJ508" s="4"/>
      <c r="BK508" s="9"/>
      <c r="BL508" s="4"/>
      <c r="BM508" s="4"/>
      <c r="BN508" s="7"/>
      <c r="BO508" s="286"/>
      <c r="BP508" s="22"/>
      <c r="BQ508" s="7" t="str">
        <f t="shared" ca="1" si="118"/>
        <v/>
      </c>
      <c r="BR508" s="75" t="str">
        <f t="shared" si="119"/>
        <v/>
      </c>
      <c r="BS508" s="75" t="str">
        <f t="shared" si="120"/>
        <v/>
      </c>
      <c r="BT508" s="5" t="str">
        <f t="shared" si="121"/>
        <v/>
      </c>
      <c r="BU508" s="79" t="str">
        <f t="shared" si="122"/>
        <v/>
      </c>
      <c r="BV508" s="79" t="str">
        <f t="shared" si="123"/>
        <v/>
      </c>
      <c r="BW508" s="79" t="str">
        <f t="shared" si="124"/>
        <v/>
      </c>
      <c r="CC508" s="4" t="str">
        <f>IF(IFERROR(VLOOKUP(C508,C509:C$1993,1,0),"")="","",COUNTIF(C:C,C508))</f>
        <v/>
      </c>
      <c r="CG508" s="5" t="str">
        <f>IF(B508="","",IF(CC508="",1+(MAX(CG$2:CG507)),""))</f>
        <v/>
      </c>
      <c r="CH508" s="5" t="str">
        <f t="shared" si="125"/>
        <v/>
      </c>
      <c r="CI508" s="5" t="str">
        <f t="shared" si="126"/>
        <v/>
      </c>
      <c r="CJ508" s="14" t="str">
        <f t="shared" si="127"/>
        <v/>
      </c>
      <c r="CK508" s="25"/>
      <c r="CL508" s="15"/>
      <c r="CM508" s="5" t="str">
        <f t="shared" si="129"/>
        <v/>
      </c>
      <c r="CP508" s="5" t="str">
        <f t="shared" si="128"/>
        <v/>
      </c>
      <c r="CQ508" s="5" t="str">
        <f>IF(BT508="","",IFERROR(IF(VLOOKUP(BT508,BT$2:BT507,1,0)=0,"",""),BT508))</f>
        <v/>
      </c>
      <c r="CR508" s="22" t="str">
        <f>IF(CQ508="","",(IFERROR(VLOOKUP(MID(CQ508,1,1),$DI$2:DM$28,3,0),0)+IFERROR(VLOOKUP(MID(CQ508,2,1),DI$2:DM$28,4,0),0)+IFERROR(VLOOKUP(MID(CQ508,3,1),DI$2:DM$28,5,0),0)+(ROW(CQ508)/1000000000000)))</f>
        <v/>
      </c>
      <c r="CT508" s="5">
        <v>507</v>
      </c>
      <c r="CU508" s="5" t="str">
        <f>IFERROR(VLOOKUP(CT508,CP$2:CQ1584,2,0),"")</f>
        <v/>
      </c>
      <c r="DO508" s="5" t="e">
        <f>IF(REPORTE!AH$2="si",IF(C508=VALUE(REPORTE!C$22),IF(SUM(DO509:DO$1993),CONCATENATE(INT(B508),", "),INT(B508)),""),IF(C508=VALUE(REPORTE!C$21),IF(SUM(DO509:DO$1993),CONCATENATE(INT(B508),", "),INT(B508)),""))</f>
        <v>#VALUE!</v>
      </c>
    </row>
    <row r="509" spans="1:120" s="5" customFormat="1" ht="15" customHeight="1" x14ac:dyDescent="0.25">
      <c r="A509" s="4" t="str">
        <f t="shared" ca="1" si="116"/>
        <v/>
      </c>
      <c r="B509" s="6"/>
      <c r="C509" s="6"/>
      <c r="D509" s="1" t="str">
        <f>IFERROR(INDEX('padron cfe'!B:B,MATCH(DATOS!C509,'padron cfe'!A:A,0),1),"")</f>
        <v/>
      </c>
      <c r="E509" s="4"/>
      <c r="F509" s="4"/>
      <c r="G509" s="4"/>
      <c r="H509" s="5" t="str">
        <f>IF(F509="","",IFERROR(CONCATENATE("PEUA",VLOOKUP(ESTADO,REPORTE!AV$2:AW$33,2,0),DIDTRITO_FORM,CADER_FORM,IFERROR(INDEX(CA:CA,MATCH(DAY(F509),BZ:BZ,0),1),DAY(F509)),IFERROR(INDEX(CA:CA,MATCH(MONTH(F509),BZ:BZ,0),1),MONTH(F509)),YEAR(F509),G509),""))</f>
        <v/>
      </c>
      <c r="I509" s="4"/>
      <c r="J509" s="66"/>
      <c r="K509" s="66"/>
      <c r="L509" s="66"/>
      <c r="M509" s="2" t="str">
        <f>IFERROR(INDEX('padron cfe'!C:C,MATCH(DATOS!C509,'padron cfe'!A:A,0),1),"")</f>
        <v/>
      </c>
      <c r="N509" s="66" t="str">
        <f>IFERROR(IF(BT509="","",IF(INDEX(N$1:N508,MATCH(BT509,BT$1:BT508,0),1)=0,"",INDEX(N$1:N508,MATCH(BT509,BT$1:BT508,0),1))),"")</f>
        <v/>
      </c>
      <c r="O509" s="66" t="str">
        <f>IFERROR(IF(BT509="","",IF(INDEX(O$1:O508,MATCH(BT509,BT$1:BT508,0),1)=0,"",INDEX(O$1:O508,MATCH(BT509,BT$1:BT508,0),1))),"")</f>
        <v/>
      </c>
      <c r="P509" s="4"/>
      <c r="Q509" s="2"/>
      <c r="R509" s="66"/>
      <c r="T509" s="66"/>
      <c r="U509" s="5" t="str">
        <f>IFERROR(IF(INDEX(U$1:U508,MATCH(T509,T$1:T508,0),1)=0,"",INDEX(U$1:U508,MATCH(T509,T$1:T508,0),1)),"")</f>
        <v/>
      </c>
      <c r="V509" s="66"/>
      <c r="W509" s="5" t="str">
        <f>IFERROR(IF(INDEX(W$1:W508,MATCH(V509,V$1:V508,0),1)=0,"",INDEX(W$1:W508,MATCH(V509,V$1:V508,0),1)),"")</f>
        <v/>
      </c>
      <c r="X509" s="2" t="str">
        <f>IFERROR(INDEX('padron cfe'!D:D,MATCH(DATOS!C509,'padron cfe'!A:A,0),1),"")</f>
        <v/>
      </c>
      <c r="Y509" s="4"/>
      <c r="Z509" s="4"/>
      <c r="AA509" s="4"/>
      <c r="AB509" s="4"/>
      <c r="AC509" s="6"/>
      <c r="AD509" s="4"/>
      <c r="AE509" s="4" t="str">
        <f t="shared" si="117"/>
        <v/>
      </c>
      <c r="AF509" s="4"/>
      <c r="AG509" s="4"/>
      <c r="AH509" s="4"/>
      <c r="AI509" s="2" t="str">
        <f>IFERROR(IF(INDEX(AI$1:AI508,MATCH(BT509,BT$1:BT508,0),1)=0,"",INDEX(AI$1:AI508,MATCH(BT509,BT$1:BT508,0),1)),"")</f>
        <v/>
      </c>
      <c r="AJ509" s="2" t="str">
        <f>IFERROR(IF(INDEX(AJ$1:AJ508,MATCH(BT509,BT$1:BT508,0),1)=0,"",INDEX(AJ$1:AJ508,MATCH(BT509,BT$1:BT508,0),1)),"")</f>
        <v/>
      </c>
      <c r="AK509" s="2" t="str">
        <f>IFERROR(IF(INDEX(AK$1:AK508,MATCH(BT509,BT$1:BT508,0),1)=0,"",INDEX(AK$1:AK508,MATCH(BT509,BT$1:BT508,0),1)),"")</f>
        <v/>
      </c>
      <c r="AL509" s="31"/>
      <c r="AM509" s="31"/>
      <c r="AN509" s="2"/>
      <c r="AO509" s="4"/>
      <c r="AP509" s="4"/>
      <c r="AQ509" s="4"/>
      <c r="AR509" s="4"/>
      <c r="AS509" s="4"/>
      <c r="AT509" s="4"/>
      <c r="AU509" s="4"/>
      <c r="AV509" s="4"/>
      <c r="AW509" s="4"/>
      <c r="AY509" s="7"/>
      <c r="AZ509" s="47"/>
      <c r="BA509" s="66"/>
      <c r="BB509" s="66"/>
      <c r="BC509" s="66"/>
      <c r="BD509" s="78"/>
      <c r="BE509" s="66"/>
      <c r="BF509" s="66"/>
      <c r="BG509" s="4"/>
      <c r="BH509" s="69"/>
      <c r="BI509" s="4"/>
      <c r="BJ509" s="4"/>
      <c r="BK509" s="9"/>
      <c r="BL509" s="4"/>
      <c r="BM509" s="4"/>
      <c r="BN509" s="7"/>
      <c r="BO509" s="286"/>
      <c r="BP509" s="22"/>
      <c r="BQ509" s="7" t="str">
        <f t="shared" ca="1" si="118"/>
        <v/>
      </c>
      <c r="BR509" s="75" t="str">
        <f t="shared" si="119"/>
        <v/>
      </c>
      <c r="BS509" s="75" t="str">
        <f t="shared" si="120"/>
        <v/>
      </c>
      <c r="BT509" s="5" t="str">
        <f t="shared" si="121"/>
        <v/>
      </c>
      <c r="BU509" s="79" t="str">
        <f t="shared" si="122"/>
        <v/>
      </c>
      <c r="BV509" s="79" t="str">
        <f t="shared" si="123"/>
        <v/>
      </c>
      <c r="BW509" s="79" t="str">
        <f t="shared" si="124"/>
        <v/>
      </c>
      <c r="CC509" s="4" t="str">
        <f>IF(IFERROR(VLOOKUP(C509,C510:C$1993,1,0),"")="","",COUNTIF(C:C,C509))</f>
        <v/>
      </c>
      <c r="CG509" s="5" t="str">
        <f>IF(B509="","",IF(CC509="",1+(MAX(CG$2:CG508)),""))</f>
        <v/>
      </c>
      <c r="CH509" s="5" t="str">
        <f t="shared" si="125"/>
        <v/>
      </c>
      <c r="CI509" s="5" t="str">
        <f t="shared" si="126"/>
        <v/>
      </c>
      <c r="CJ509" s="14" t="str">
        <f t="shared" si="127"/>
        <v/>
      </c>
      <c r="CK509" s="25"/>
      <c r="CL509" s="15"/>
      <c r="CM509" s="5" t="str">
        <f t="shared" si="129"/>
        <v/>
      </c>
      <c r="CP509" s="5" t="str">
        <f t="shared" si="128"/>
        <v/>
      </c>
      <c r="CQ509" s="5" t="str">
        <f>IF(BT509="","",IFERROR(IF(VLOOKUP(BT509,BT$2:BT508,1,0)=0,"",""),BT509))</f>
        <v/>
      </c>
      <c r="CR509" s="22" t="str">
        <f>IF(CQ509="","",(IFERROR(VLOOKUP(MID(CQ509,1,1),$DI$2:DM$28,3,0),0)+IFERROR(VLOOKUP(MID(CQ509,2,1),DI$2:DM$28,4,0),0)+IFERROR(VLOOKUP(MID(CQ509,3,1),DI$2:DM$28,5,0),0)+(ROW(CQ509)/1000000000000)))</f>
        <v/>
      </c>
      <c r="CT509" s="5">
        <v>508</v>
      </c>
      <c r="CU509" s="5" t="str">
        <f>IFERROR(VLOOKUP(CT509,CP$2:CQ1585,2,0),"")</f>
        <v/>
      </c>
      <c r="DO509" s="5" t="e">
        <f>IF(REPORTE!AH$2="si",IF(C509=VALUE(REPORTE!C$22),IF(SUM(DO510:DO$1993),CONCATENATE(INT(B509),", "),INT(B509)),""),IF(C509=VALUE(REPORTE!C$21),IF(SUM(DO510:DO$1993),CONCATENATE(INT(B509),", "),INT(B509)),""))</f>
        <v>#VALUE!</v>
      </c>
    </row>
    <row r="510" spans="1:120" s="5" customFormat="1" ht="15" customHeight="1" x14ac:dyDescent="0.25">
      <c r="A510" s="4" t="str">
        <f t="shared" ca="1" si="116"/>
        <v/>
      </c>
      <c r="B510" s="6"/>
      <c r="C510" s="6"/>
      <c r="D510" s="1" t="str">
        <f>IFERROR(INDEX('padron cfe'!B:B,MATCH(DATOS!C510,'padron cfe'!A:A,0),1),"")</f>
        <v/>
      </c>
      <c r="E510" s="4"/>
      <c r="F510" s="4"/>
      <c r="G510" s="4"/>
      <c r="H510" s="5" t="str">
        <f>IF(F510="","",IFERROR(CONCATENATE("PEUA",VLOOKUP(ESTADO,REPORTE!AV$2:AW$33,2,0),DIDTRITO_FORM,CADER_FORM,IFERROR(INDEX(CA:CA,MATCH(DAY(F510),BZ:BZ,0),1),DAY(F510)),IFERROR(INDEX(CA:CA,MATCH(MONTH(F510),BZ:BZ,0),1),MONTH(F510)),YEAR(F510),G510),""))</f>
        <v/>
      </c>
      <c r="I510" s="4"/>
      <c r="J510" s="66"/>
      <c r="K510" s="66"/>
      <c r="L510" s="66"/>
      <c r="M510" s="2" t="str">
        <f>IFERROR(INDEX('padron cfe'!C:C,MATCH(DATOS!C510,'padron cfe'!A:A,0),1),"")</f>
        <v/>
      </c>
      <c r="N510" s="66" t="str">
        <f>IFERROR(IF(BT510="","",IF(INDEX(N$1:N509,MATCH(BT510,BT$1:BT509,0),1)=0,"",INDEX(N$1:N509,MATCH(BT510,BT$1:BT509,0),1))),"")</f>
        <v/>
      </c>
      <c r="O510" s="66" t="str">
        <f>IFERROR(IF(BT510="","",IF(INDEX(O$1:O509,MATCH(BT510,BT$1:BT509,0),1)=0,"",INDEX(O$1:O509,MATCH(BT510,BT$1:BT509,0),1))),"")</f>
        <v/>
      </c>
      <c r="P510" s="4"/>
      <c r="Q510" s="2"/>
      <c r="R510" s="66"/>
      <c r="T510" s="66"/>
      <c r="U510" s="5" t="str">
        <f>IFERROR(IF(INDEX(U$1:U509,MATCH(T510,T$1:T509,0),1)=0,"",INDEX(U$1:U509,MATCH(T510,T$1:T509,0),1)),"")</f>
        <v/>
      </c>
      <c r="V510" s="66"/>
      <c r="W510" s="5" t="str">
        <f>IFERROR(IF(INDEX(W$1:W509,MATCH(V510,V$1:V509,0),1)=0,"",INDEX(W$1:W509,MATCH(V510,V$1:V509,0),1)),"")</f>
        <v/>
      </c>
      <c r="X510" s="2" t="str">
        <f>IFERROR(INDEX('padron cfe'!D:D,MATCH(DATOS!C510,'padron cfe'!A:A,0),1),"")</f>
        <v/>
      </c>
      <c r="Y510" s="4"/>
      <c r="Z510" s="4"/>
      <c r="AA510" s="4"/>
      <c r="AB510" s="4"/>
      <c r="AC510" s="6"/>
      <c r="AD510" s="4"/>
      <c r="AE510" s="4" t="str">
        <f t="shared" si="117"/>
        <v/>
      </c>
      <c r="AF510" s="4"/>
      <c r="AG510" s="4"/>
      <c r="AH510" s="4"/>
      <c r="AI510" s="2" t="str">
        <f>IFERROR(IF(INDEX(AI$1:AI509,MATCH(BT510,BT$1:BT509,0),1)=0,"",INDEX(AI$1:AI509,MATCH(BT510,BT$1:BT509,0),1)),"")</f>
        <v/>
      </c>
      <c r="AJ510" s="2" t="str">
        <f>IFERROR(IF(INDEX(AJ$1:AJ509,MATCH(BT510,BT$1:BT509,0),1)=0,"",INDEX(AJ$1:AJ509,MATCH(BT510,BT$1:BT509,0),1)),"")</f>
        <v/>
      </c>
      <c r="AK510" s="2" t="str">
        <f>IFERROR(IF(INDEX(AK$1:AK509,MATCH(BT510,BT$1:BT509,0),1)=0,"",INDEX(AK$1:AK509,MATCH(BT510,BT$1:BT509,0),1)),"")</f>
        <v/>
      </c>
      <c r="AL510" s="31"/>
      <c r="AM510" s="31"/>
      <c r="AN510" s="2"/>
      <c r="AO510" s="4"/>
      <c r="AP510" s="4"/>
      <c r="AQ510" s="4"/>
      <c r="AR510" s="4"/>
      <c r="AS510" s="4"/>
      <c r="AT510" s="4"/>
      <c r="AU510" s="4"/>
      <c r="AV510" s="4"/>
      <c r="AW510" s="4"/>
      <c r="AY510" s="7"/>
      <c r="AZ510" s="47"/>
      <c r="BA510" s="66"/>
      <c r="BB510" s="66"/>
      <c r="BC510" s="66"/>
      <c r="BD510" s="78"/>
      <c r="BE510" s="66"/>
      <c r="BF510" s="66"/>
      <c r="BG510" s="4"/>
      <c r="BH510" s="69"/>
      <c r="BI510" s="4"/>
      <c r="BJ510" s="4"/>
      <c r="BK510" s="9"/>
      <c r="BL510" s="4"/>
      <c r="BM510" s="4"/>
      <c r="BN510" s="7"/>
      <c r="BO510" s="286"/>
      <c r="BP510" s="22"/>
      <c r="BQ510" s="7" t="str">
        <f t="shared" ca="1" si="118"/>
        <v/>
      </c>
      <c r="BR510" s="75" t="str">
        <f t="shared" si="119"/>
        <v/>
      </c>
      <c r="BS510" s="75" t="str">
        <f t="shared" si="120"/>
        <v/>
      </c>
      <c r="BT510" s="5" t="str">
        <f t="shared" si="121"/>
        <v/>
      </c>
      <c r="BU510" s="79" t="str">
        <f t="shared" si="122"/>
        <v/>
      </c>
      <c r="BV510" s="79" t="str">
        <f t="shared" si="123"/>
        <v/>
      </c>
      <c r="BW510" s="79" t="str">
        <f t="shared" si="124"/>
        <v/>
      </c>
      <c r="CC510" s="4" t="str">
        <f>IF(IFERROR(VLOOKUP(C510,C511:C$1993,1,0),"")="","",COUNTIF(C:C,C510))</f>
        <v/>
      </c>
      <c r="CG510" s="5" t="str">
        <f>IF(B510="","",IF(CC510="",1+(MAX(CG$2:CG509)),""))</f>
        <v/>
      </c>
      <c r="CH510" s="5" t="str">
        <f t="shared" si="125"/>
        <v/>
      </c>
      <c r="CI510" s="5" t="str">
        <f t="shared" si="126"/>
        <v/>
      </c>
      <c r="CJ510" s="14" t="str">
        <f t="shared" si="127"/>
        <v/>
      </c>
      <c r="CK510" s="25"/>
      <c r="CL510" s="15"/>
      <c r="CM510" s="5" t="str">
        <f t="shared" si="129"/>
        <v/>
      </c>
      <c r="CP510" s="5" t="str">
        <f t="shared" si="128"/>
        <v/>
      </c>
      <c r="CQ510" s="5" t="str">
        <f>IF(BT510="","",IFERROR(IF(VLOOKUP(BT510,BT$2:BT509,1,0)=0,"",""),BT510))</f>
        <v/>
      </c>
      <c r="CR510" s="22" t="str">
        <f>IF(CQ510="","",(IFERROR(VLOOKUP(MID(CQ510,1,1),$DI$2:DM$28,3,0),0)+IFERROR(VLOOKUP(MID(CQ510,2,1),DI$2:DM$28,4,0),0)+IFERROR(VLOOKUP(MID(CQ510,3,1),DI$2:DM$28,5,0),0)+(ROW(CQ510)/1000000000000)))</f>
        <v/>
      </c>
      <c r="CT510" s="5">
        <v>509</v>
      </c>
      <c r="CU510" s="5" t="str">
        <f>IFERROR(VLOOKUP(CT510,CP$2:CQ1586,2,0),"")</f>
        <v/>
      </c>
      <c r="DO510" s="5" t="e">
        <f>IF(REPORTE!AH$2="si",IF(C510=VALUE(REPORTE!C$22),IF(SUM(DO511:DO$1993),CONCATENATE(INT(B510),", "),INT(B510)),""),IF(C510=VALUE(REPORTE!C$21),IF(SUM(DO511:DO$1993),CONCATENATE(INT(B510),", "),INT(B510)),""))</f>
        <v>#VALUE!</v>
      </c>
    </row>
    <row r="511" spans="1:120" s="5" customFormat="1" ht="15" customHeight="1" x14ac:dyDescent="0.25">
      <c r="A511" s="4" t="str">
        <f t="shared" ca="1" si="116"/>
        <v/>
      </c>
      <c r="B511" s="6"/>
      <c r="C511" s="6"/>
      <c r="D511" s="1" t="str">
        <f>IFERROR(INDEX('padron cfe'!B:B,MATCH(DATOS!C511,'padron cfe'!A:A,0),1),"")</f>
        <v/>
      </c>
      <c r="E511" s="4"/>
      <c r="F511" s="4"/>
      <c r="G511" s="4"/>
      <c r="H511" s="5" t="str">
        <f>IF(F511="","",IFERROR(CONCATENATE("PEUA",VLOOKUP(ESTADO,REPORTE!AV$2:AW$33,2,0),DIDTRITO_FORM,CADER_FORM,IFERROR(INDEX(CA:CA,MATCH(DAY(F511),BZ:BZ,0),1),DAY(F511)),IFERROR(INDEX(CA:CA,MATCH(MONTH(F511),BZ:BZ,0),1),MONTH(F511)),YEAR(F511),G511),""))</f>
        <v/>
      </c>
      <c r="I511" s="4"/>
      <c r="J511" s="66"/>
      <c r="K511" s="66"/>
      <c r="L511" s="66"/>
      <c r="M511" s="2" t="str">
        <f>IFERROR(INDEX('padron cfe'!C:C,MATCH(DATOS!C511,'padron cfe'!A:A,0),1),"")</f>
        <v/>
      </c>
      <c r="N511" s="66" t="str">
        <f>IFERROR(IF(BT511="","",IF(INDEX(N$1:N510,MATCH(BT511,BT$1:BT510,0),1)=0,"",INDEX(N$1:N510,MATCH(BT511,BT$1:BT510,0),1))),"")</f>
        <v/>
      </c>
      <c r="O511" s="66" t="str">
        <f>IFERROR(IF(BT511="","",IF(INDEX(O$1:O510,MATCH(BT511,BT$1:BT510,0),1)=0,"",INDEX(O$1:O510,MATCH(BT511,BT$1:BT510,0),1))),"")</f>
        <v/>
      </c>
      <c r="P511" s="4"/>
      <c r="Q511" s="2"/>
      <c r="R511" s="66"/>
      <c r="T511" s="66"/>
      <c r="U511" s="5" t="str">
        <f>IFERROR(IF(INDEX(U$1:U510,MATCH(T511,T$1:T510,0),1)=0,"",INDEX(U$1:U510,MATCH(T511,T$1:T510,0),1)),"")</f>
        <v/>
      </c>
      <c r="V511" s="66"/>
      <c r="W511" s="5" t="str">
        <f>IFERROR(IF(INDEX(W$1:W510,MATCH(V511,V$1:V510,0),1)=0,"",INDEX(W$1:W510,MATCH(V511,V$1:V510,0),1)),"")</f>
        <v/>
      </c>
      <c r="X511" s="2" t="str">
        <f>IFERROR(INDEX('padron cfe'!D:D,MATCH(DATOS!C511,'padron cfe'!A:A,0),1),"")</f>
        <v/>
      </c>
      <c r="Y511" s="4"/>
      <c r="Z511" s="4"/>
      <c r="AA511" s="4"/>
      <c r="AB511" s="4"/>
      <c r="AC511" s="6"/>
      <c r="AD511" s="4"/>
      <c r="AE511" s="4" t="str">
        <f t="shared" si="117"/>
        <v/>
      </c>
      <c r="AF511" s="4"/>
      <c r="AG511" s="4"/>
      <c r="AH511" s="4"/>
      <c r="AI511" s="2" t="str">
        <f>IFERROR(IF(INDEX(AI$1:AI510,MATCH(BT511,BT$1:BT510,0),1)=0,"",INDEX(AI$1:AI510,MATCH(BT511,BT$1:BT510,0),1)),"")</f>
        <v/>
      </c>
      <c r="AJ511" s="2" t="str">
        <f>IFERROR(IF(INDEX(AJ$1:AJ510,MATCH(BT511,BT$1:BT510,0),1)=0,"",INDEX(AJ$1:AJ510,MATCH(BT511,BT$1:BT510,0),1)),"")</f>
        <v/>
      </c>
      <c r="AK511" s="2" t="str">
        <f>IFERROR(IF(INDEX(AK$1:AK510,MATCH(BT511,BT$1:BT510,0),1)=0,"",INDEX(AK$1:AK510,MATCH(BT511,BT$1:BT510,0),1)),"")</f>
        <v/>
      </c>
      <c r="AL511" s="31"/>
      <c r="AM511" s="31"/>
      <c r="AN511" s="2"/>
      <c r="AO511" s="4"/>
      <c r="AP511" s="4"/>
      <c r="AQ511" s="4"/>
      <c r="AR511" s="4"/>
      <c r="AS511" s="4"/>
      <c r="AT511" s="4"/>
      <c r="AU511" s="4"/>
      <c r="AV511" s="4"/>
      <c r="AW511" s="4"/>
      <c r="AY511" s="7"/>
      <c r="AZ511" s="47"/>
      <c r="BA511" s="66"/>
      <c r="BB511" s="66"/>
      <c r="BC511" s="66"/>
      <c r="BD511" s="78"/>
      <c r="BE511" s="66"/>
      <c r="BF511" s="66"/>
      <c r="BG511" s="4"/>
      <c r="BH511" s="69"/>
      <c r="BI511" s="4"/>
      <c r="BJ511" s="4"/>
      <c r="BK511" s="9"/>
      <c r="BL511" s="4"/>
      <c r="BM511" s="4"/>
      <c r="BN511" s="7"/>
      <c r="BO511" s="286"/>
      <c r="BP511" s="22"/>
      <c r="BQ511" s="7" t="str">
        <f t="shared" ca="1" si="118"/>
        <v/>
      </c>
      <c r="BR511" s="75" t="str">
        <f t="shared" si="119"/>
        <v/>
      </c>
      <c r="BS511" s="75" t="str">
        <f t="shared" si="120"/>
        <v/>
      </c>
      <c r="BT511" s="5" t="str">
        <f t="shared" si="121"/>
        <v/>
      </c>
      <c r="BU511" s="79" t="str">
        <f t="shared" si="122"/>
        <v/>
      </c>
      <c r="BV511" s="79" t="str">
        <f t="shared" si="123"/>
        <v/>
      </c>
      <c r="BW511" s="79" t="str">
        <f t="shared" si="124"/>
        <v/>
      </c>
      <c r="CC511" s="4" t="str">
        <f>IF(IFERROR(VLOOKUP(C511,C512:C$1993,1,0),"")="","",COUNTIF(C:C,C511))</f>
        <v/>
      </c>
      <c r="CG511" s="5" t="str">
        <f>IF(B511="","",IF(CC511="",1+(MAX(CG$2:CG510)),""))</f>
        <v/>
      </c>
      <c r="CH511" s="5" t="str">
        <f t="shared" si="125"/>
        <v/>
      </c>
      <c r="CI511" s="5" t="str">
        <f t="shared" si="126"/>
        <v/>
      </c>
      <c r="CJ511" s="14" t="str">
        <f t="shared" si="127"/>
        <v/>
      </c>
      <c r="CK511" s="25"/>
      <c r="CL511" s="15"/>
      <c r="CM511" s="5" t="str">
        <f t="shared" si="129"/>
        <v/>
      </c>
      <c r="CP511" s="5" t="str">
        <f t="shared" si="128"/>
        <v/>
      </c>
      <c r="CQ511" s="5" t="str">
        <f>IF(BT511="","",IFERROR(IF(VLOOKUP(BT511,BT$2:BT510,1,0)=0,"",""),BT511))</f>
        <v/>
      </c>
      <c r="CR511" s="22" t="str">
        <f>IF(CQ511="","",(IFERROR(VLOOKUP(MID(CQ511,1,1),$DI$2:DM$28,3,0),0)+IFERROR(VLOOKUP(MID(CQ511,2,1),DI$2:DM$28,4,0),0)+IFERROR(VLOOKUP(MID(CQ511,3,1),DI$2:DM$28,5,0),0)+(ROW(CQ511)/1000000000000)))</f>
        <v/>
      </c>
      <c r="CT511" s="5">
        <v>510</v>
      </c>
      <c r="CU511" s="5" t="str">
        <f>IFERROR(VLOOKUP(CT511,CP$2:CQ1587,2,0),"")</f>
        <v/>
      </c>
      <c r="DO511" s="5" t="e">
        <f>IF(REPORTE!AH$2="si",IF(C511=VALUE(REPORTE!C$22),IF(SUM(DO512:DO$1993),CONCATENATE(INT(B511),", "),INT(B511)),""),IF(C511=VALUE(REPORTE!C$21),IF(SUM(DO512:DO$1993),CONCATENATE(INT(B511),", "),INT(B511)),""))</f>
        <v>#VALUE!</v>
      </c>
    </row>
    <row r="512" spans="1:120" s="5" customFormat="1" ht="15" customHeight="1" x14ac:dyDescent="0.25">
      <c r="A512" s="4" t="str">
        <f t="shared" ca="1" si="116"/>
        <v/>
      </c>
      <c r="B512" s="6"/>
      <c r="C512" s="6"/>
      <c r="D512" s="1" t="str">
        <f>IFERROR(INDEX('padron cfe'!B:B,MATCH(DATOS!C512,'padron cfe'!A:A,0),1),"")</f>
        <v/>
      </c>
      <c r="E512" s="4"/>
      <c r="F512" s="4"/>
      <c r="G512" s="4"/>
      <c r="H512" s="5" t="str">
        <f>IF(F512="","",IFERROR(CONCATENATE("PEUA",VLOOKUP(ESTADO,REPORTE!AV$2:AW$33,2,0),DIDTRITO_FORM,CADER_FORM,IFERROR(INDEX(CA:CA,MATCH(DAY(F512),BZ:BZ,0),1),DAY(F512)),IFERROR(INDEX(CA:CA,MATCH(MONTH(F512),BZ:BZ,0),1),MONTH(F512)),YEAR(F512),G512),""))</f>
        <v/>
      </c>
      <c r="I512" s="4"/>
      <c r="J512" s="66"/>
      <c r="K512" s="66"/>
      <c r="L512" s="66"/>
      <c r="M512" s="2" t="str">
        <f>IFERROR(INDEX('padron cfe'!C:C,MATCH(DATOS!C512,'padron cfe'!A:A,0),1),"")</f>
        <v/>
      </c>
      <c r="N512" s="66" t="str">
        <f>IFERROR(IF(BT512="","",IF(INDEX(N$1:N511,MATCH(BT512,BT$1:BT511,0),1)=0,"",INDEX(N$1:N511,MATCH(BT512,BT$1:BT511,0),1))),"")</f>
        <v/>
      </c>
      <c r="O512" s="66" t="str">
        <f>IFERROR(IF(BT512="","",IF(INDEX(O$1:O511,MATCH(BT512,BT$1:BT511,0),1)=0,"",INDEX(O$1:O511,MATCH(BT512,BT$1:BT511,0),1))),"")</f>
        <v/>
      </c>
      <c r="P512" s="4"/>
      <c r="Q512" s="2"/>
      <c r="R512" s="66"/>
      <c r="T512" s="66"/>
      <c r="U512" s="5" t="str">
        <f>IFERROR(IF(INDEX(U$1:U511,MATCH(T512,T$1:T511,0),1)=0,"",INDEX(U$1:U511,MATCH(T512,T$1:T511,0),1)),"")</f>
        <v/>
      </c>
      <c r="V512" s="66"/>
      <c r="W512" s="5" t="str">
        <f>IFERROR(IF(INDEX(W$1:W511,MATCH(V512,V$1:V511,0),1)=0,"",INDEX(W$1:W511,MATCH(V512,V$1:V511,0),1)),"")</f>
        <v/>
      </c>
      <c r="X512" s="2" t="str">
        <f>IFERROR(INDEX('padron cfe'!D:D,MATCH(DATOS!C512,'padron cfe'!A:A,0),1),"")</f>
        <v/>
      </c>
      <c r="Y512" s="4"/>
      <c r="Z512" s="4"/>
      <c r="AA512" s="4"/>
      <c r="AB512" s="4"/>
      <c r="AC512" s="6"/>
      <c r="AD512" s="4"/>
      <c r="AE512" s="4" t="str">
        <f t="shared" si="117"/>
        <v/>
      </c>
      <c r="AF512" s="4"/>
      <c r="AG512" s="4"/>
      <c r="AH512" s="4"/>
      <c r="AI512" s="2" t="str">
        <f>IFERROR(IF(INDEX(AI$1:AI511,MATCH(BT512,BT$1:BT511,0),1)=0,"",INDEX(AI$1:AI511,MATCH(BT512,BT$1:BT511,0),1)),"")</f>
        <v/>
      </c>
      <c r="AJ512" s="2" t="str">
        <f>IFERROR(IF(INDEX(AJ$1:AJ511,MATCH(BT512,BT$1:BT511,0),1)=0,"",INDEX(AJ$1:AJ511,MATCH(BT512,BT$1:BT511,0),1)),"")</f>
        <v/>
      </c>
      <c r="AK512" s="2" t="str">
        <f>IFERROR(IF(INDEX(AK$1:AK511,MATCH(BT512,BT$1:BT511,0),1)=0,"",INDEX(AK$1:AK511,MATCH(BT512,BT$1:BT511,0),1)),"")</f>
        <v/>
      </c>
      <c r="AL512" s="31"/>
      <c r="AM512" s="31"/>
      <c r="AN512" s="2"/>
      <c r="AO512" s="4"/>
      <c r="AP512" s="4"/>
      <c r="AQ512" s="4"/>
      <c r="AR512" s="4"/>
      <c r="AS512" s="4"/>
      <c r="AT512" s="4"/>
      <c r="AU512" s="4"/>
      <c r="AV512" s="4"/>
      <c r="AW512" s="4"/>
      <c r="AY512" s="7"/>
      <c r="AZ512" s="47"/>
      <c r="BA512" s="66"/>
      <c r="BB512" s="66"/>
      <c r="BC512" s="66"/>
      <c r="BD512" s="78"/>
      <c r="BE512" s="66"/>
      <c r="BF512" s="66"/>
      <c r="BG512" s="4"/>
      <c r="BH512" s="69"/>
      <c r="BI512" s="4"/>
      <c r="BJ512" s="4"/>
      <c r="BK512" s="9"/>
      <c r="BL512" s="4"/>
      <c r="BM512" s="4"/>
      <c r="BN512" s="7"/>
      <c r="BO512" s="286"/>
      <c r="BP512" s="22"/>
      <c r="BQ512" s="7" t="str">
        <f t="shared" ca="1" si="118"/>
        <v/>
      </c>
      <c r="BR512" s="75" t="str">
        <f t="shared" si="119"/>
        <v/>
      </c>
      <c r="BS512" s="75" t="str">
        <f t="shared" si="120"/>
        <v/>
      </c>
      <c r="BT512" s="5" t="str">
        <f t="shared" si="121"/>
        <v/>
      </c>
      <c r="BU512" s="79" t="str">
        <f t="shared" si="122"/>
        <v/>
      </c>
      <c r="BV512" s="79" t="str">
        <f t="shared" si="123"/>
        <v/>
      </c>
      <c r="BW512" s="79" t="str">
        <f t="shared" si="124"/>
        <v/>
      </c>
      <c r="CC512" s="4" t="str">
        <f>IF(IFERROR(VLOOKUP(C512,C513:C$1993,1,0),"")="","",COUNTIF(C:C,C512))</f>
        <v/>
      </c>
      <c r="CG512" s="5" t="str">
        <f>IF(B512="","",IF(CC512="",1+(MAX(CG$2:CG511)),""))</f>
        <v/>
      </c>
      <c r="CH512" s="5" t="str">
        <f t="shared" si="125"/>
        <v/>
      </c>
      <c r="CI512" s="5" t="str">
        <f t="shared" si="126"/>
        <v/>
      </c>
      <c r="CJ512" s="14" t="str">
        <f t="shared" si="127"/>
        <v/>
      </c>
      <c r="CK512" s="25"/>
      <c r="CL512" s="15"/>
      <c r="CM512" s="5" t="str">
        <f t="shared" si="129"/>
        <v/>
      </c>
      <c r="CP512" s="5" t="str">
        <f t="shared" si="128"/>
        <v/>
      </c>
      <c r="CQ512" s="5" t="str">
        <f>IF(BT512="","",IFERROR(IF(VLOOKUP(BT512,BT$2:BT511,1,0)=0,"",""),BT512))</f>
        <v/>
      </c>
      <c r="CR512" s="22" t="str">
        <f>IF(CQ512="","",(IFERROR(VLOOKUP(MID(CQ512,1,1),$DI$2:DM$28,3,0),0)+IFERROR(VLOOKUP(MID(CQ512,2,1),DI$2:DM$28,4,0),0)+IFERROR(VLOOKUP(MID(CQ512,3,1),DI$2:DM$28,5,0),0)+(ROW(CQ512)/1000000000000)))</f>
        <v/>
      </c>
      <c r="CT512" s="5">
        <v>511</v>
      </c>
      <c r="CU512" s="5" t="str">
        <f>IFERROR(VLOOKUP(CT512,CP$2:CQ1588,2,0),"")</f>
        <v/>
      </c>
      <c r="DO512" s="5" t="e">
        <f>IF(REPORTE!AH$2="si",IF(C512=VALUE(REPORTE!C$22),IF(SUM(DO513:DO$1993),CONCATENATE(INT(B512),", "),INT(B512)),""),IF(C512=VALUE(REPORTE!C$21),IF(SUM(DO513:DO$1993),CONCATENATE(INT(B512),", "),INT(B512)),""))</f>
        <v>#VALUE!</v>
      </c>
    </row>
    <row r="513" spans="1:119" s="5" customFormat="1" ht="15" customHeight="1" x14ac:dyDescent="0.25">
      <c r="A513" s="4" t="str">
        <f t="shared" ca="1" si="116"/>
        <v/>
      </c>
      <c r="B513" s="6"/>
      <c r="C513" s="6"/>
      <c r="D513" s="1" t="str">
        <f>IFERROR(INDEX('padron cfe'!B:B,MATCH(DATOS!C513,'padron cfe'!A:A,0),1),"")</f>
        <v/>
      </c>
      <c r="E513" s="4"/>
      <c r="F513" s="4"/>
      <c r="G513" s="4"/>
      <c r="H513" s="5" t="str">
        <f>IF(F513="","",IFERROR(CONCATENATE("PEUA",VLOOKUP(ESTADO,REPORTE!AV$2:AW$33,2,0),DIDTRITO_FORM,CADER_FORM,IFERROR(INDEX(CA:CA,MATCH(DAY(F513),BZ:BZ,0),1),DAY(F513)),IFERROR(INDEX(CA:CA,MATCH(MONTH(F513),BZ:BZ,0),1),MONTH(F513)),YEAR(F513),G513),""))</f>
        <v/>
      </c>
      <c r="I513" s="4"/>
      <c r="J513" s="66"/>
      <c r="K513" s="66"/>
      <c r="L513" s="66"/>
      <c r="M513" s="2" t="str">
        <f>IFERROR(INDEX('padron cfe'!C:C,MATCH(DATOS!C513,'padron cfe'!A:A,0),1),"")</f>
        <v/>
      </c>
      <c r="N513" s="66" t="str">
        <f>IFERROR(IF(BT513="","",IF(INDEX(N$1:N512,MATCH(BT513,BT$1:BT512,0),1)=0,"",INDEX(N$1:N512,MATCH(BT513,BT$1:BT512,0),1))),"")</f>
        <v/>
      </c>
      <c r="O513" s="66" t="str">
        <f>IFERROR(IF(BT513="","",IF(INDEX(O$1:O512,MATCH(BT513,BT$1:BT512,0),1)=0,"",INDEX(O$1:O512,MATCH(BT513,BT$1:BT512,0),1))),"")</f>
        <v/>
      </c>
      <c r="P513" s="4"/>
      <c r="Q513" s="2"/>
      <c r="R513" s="66"/>
      <c r="T513" s="66"/>
      <c r="U513" s="5" t="str">
        <f>IFERROR(IF(INDEX(U$1:U512,MATCH(T513,T$1:T512,0),1)=0,"",INDEX(U$1:U512,MATCH(T513,T$1:T512,0),1)),"")</f>
        <v/>
      </c>
      <c r="V513" s="66"/>
      <c r="W513" s="5" t="str">
        <f>IFERROR(IF(INDEX(W$1:W512,MATCH(V513,V$1:V512,0),1)=0,"",INDEX(W$1:W512,MATCH(V513,V$1:V512,0),1)),"")</f>
        <v/>
      </c>
      <c r="X513" s="2" t="str">
        <f>IFERROR(INDEX('padron cfe'!D:D,MATCH(DATOS!C513,'padron cfe'!A:A,0),1),"")</f>
        <v/>
      </c>
      <c r="Y513" s="4"/>
      <c r="Z513" s="4"/>
      <c r="AA513" s="4"/>
      <c r="AB513" s="4"/>
      <c r="AC513" s="6"/>
      <c r="AD513" s="4"/>
      <c r="AE513" s="4" t="str">
        <f t="shared" si="117"/>
        <v/>
      </c>
      <c r="AF513" s="4"/>
      <c r="AG513" s="4"/>
      <c r="AH513" s="4"/>
      <c r="AI513" s="2" t="str">
        <f>IFERROR(IF(INDEX(AI$1:AI512,MATCH(BT513,BT$1:BT512,0),1)=0,"",INDEX(AI$1:AI512,MATCH(BT513,BT$1:BT512,0),1)),"")</f>
        <v/>
      </c>
      <c r="AJ513" s="2" t="str">
        <f>IFERROR(IF(INDEX(AJ$1:AJ512,MATCH(BT513,BT$1:BT512,0),1)=0,"",INDEX(AJ$1:AJ512,MATCH(BT513,BT$1:BT512,0),1)),"")</f>
        <v/>
      </c>
      <c r="AK513" s="2" t="str">
        <f>IFERROR(IF(INDEX(AK$1:AK512,MATCH(BT513,BT$1:BT512,0),1)=0,"",INDEX(AK$1:AK512,MATCH(BT513,BT$1:BT512,0),1)),"")</f>
        <v/>
      </c>
      <c r="AL513" s="31"/>
      <c r="AM513" s="31"/>
      <c r="AN513" s="2"/>
      <c r="AO513" s="4"/>
      <c r="AP513" s="4"/>
      <c r="AQ513" s="4"/>
      <c r="AR513" s="4"/>
      <c r="AS513" s="4"/>
      <c r="AT513" s="4"/>
      <c r="AU513" s="4"/>
      <c r="AV513" s="4"/>
      <c r="AW513" s="4"/>
      <c r="AY513" s="7"/>
      <c r="AZ513" s="47"/>
      <c r="BA513" s="66"/>
      <c r="BB513" s="66"/>
      <c r="BC513" s="66"/>
      <c r="BD513" s="78"/>
      <c r="BE513" s="66"/>
      <c r="BF513" s="66"/>
      <c r="BG513" s="4"/>
      <c r="BH513" s="69"/>
      <c r="BI513" s="4"/>
      <c r="BJ513" s="4"/>
      <c r="BK513" s="9"/>
      <c r="BL513" s="4"/>
      <c r="BM513" s="4"/>
      <c r="BN513" s="7"/>
      <c r="BO513" s="286"/>
      <c r="BP513" s="22"/>
      <c r="BQ513" s="7" t="str">
        <f t="shared" ca="1" si="118"/>
        <v/>
      </c>
      <c r="BR513" s="75" t="str">
        <f t="shared" si="119"/>
        <v/>
      </c>
      <c r="BS513" s="75" t="str">
        <f t="shared" si="120"/>
        <v/>
      </c>
      <c r="BT513" s="5" t="str">
        <f t="shared" si="121"/>
        <v/>
      </c>
      <c r="BU513" s="79" t="str">
        <f t="shared" si="122"/>
        <v/>
      </c>
      <c r="BV513" s="79" t="str">
        <f t="shared" si="123"/>
        <v/>
      </c>
      <c r="BW513" s="79" t="str">
        <f t="shared" si="124"/>
        <v/>
      </c>
      <c r="CC513" s="4" t="str">
        <f>IF(IFERROR(VLOOKUP(C513,C514:C$1993,1,0),"")="","",COUNTIF(C:C,C513))</f>
        <v/>
      </c>
      <c r="CG513" s="5" t="str">
        <f>IF(B513="","",IF(CC513="",1+(MAX(CG$2:CG512)),""))</f>
        <v/>
      </c>
      <c r="CH513" s="5" t="str">
        <f t="shared" si="125"/>
        <v/>
      </c>
      <c r="CI513" s="5" t="str">
        <f t="shared" si="126"/>
        <v/>
      </c>
      <c r="CJ513" s="14" t="str">
        <f t="shared" si="127"/>
        <v/>
      </c>
      <c r="CK513" s="25"/>
      <c r="CL513" s="15"/>
      <c r="CM513" s="5" t="str">
        <f t="shared" si="129"/>
        <v/>
      </c>
      <c r="CP513" s="5" t="str">
        <f t="shared" si="128"/>
        <v/>
      </c>
      <c r="CQ513" s="5" t="str">
        <f>IF(BT513="","",IFERROR(IF(VLOOKUP(BT513,BT$2:BT512,1,0)=0,"",""),BT513))</f>
        <v/>
      </c>
      <c r="CR513" s="22" t="str">
        <f>IF(CQ513="","",(IFERROR(VLOOKUP(MID(CQ513,1,1),$DI$2:DM$28,3,0),0)+IFERROR(VLOOKUP(MID(CQ513,2,1),DI$2:DM$28,4,0),0)+IFERROR(VLOOKUP(MID(CQ513,3,1),DI$2:DM$28,5,0),0)+(ROW(CQ513)/1000000000000)))</f>
        <v/>
      </c>
      <c r="CT513" s="5">
        <v>512</v>
      </c>
      <c r="CU513" s="5" t="str">
        <f>IFERROR(VLOOKUP(CT513,CP$2:CQ1589,2,0),"")</f>
        <v/>
      </c>
      <c r="DO513" s="5" t="e">
        <f>IF(REPORTE!AH$2="si",IF(C513=VALUE(REPORTE!C$22),IF(SUM(DO514:DO$1993),CONCATENATE(INT(B513),", "),INT(B513)),""),IF(C513=VALUE(REPORTE!C$21),IF(SUM(DO514:DO$1993),CONCATENATE(INT(B513),", "),INT(B513)),""))</f>
        <v>#VALUE!</v>
      </c>
    </row>
    <row r="514" spans="1:119" s="5" customFormat="1" ht="15" customHeight="1" x14ac:dyDescent="0.25">
      <c r="A514" s="4" t="str">
        <f t="shared" ref="A514:A577" ca="1" si="130">IF(OR(BS514="",BQ514="",BQ514="VENCIDO"),IF(B514="","",IF(LEN(B514)=1,"000"&amp;B514,IF(LEN(B514)=2,"00"&amp;B514,IF(LEN(B514)=3,"0"&amp;B514,B514)))),C514)</f>
        <v/>
      </c>
      <c r="B514" s="6"/>
      <c r="C514" s="6"/>
      <c r="D514" s="1" t="str">
        <f>IFERROR(INDEX('padron cfe'!B:B,MATCH(DATOS!C514,'padron cfe'!A:A,0),1),"")</f>
        <v/>
      </c>
      <c r="E514" s="4"/>
      <c r="F514" s="4"/>
      <c r="G514" s="4"/>
      <c r="H514" s="5" t="str">
        <f>IF(F514="","",IFERROR(CONCATENATE("PEUA",VLOOKUP(ESTADO,REPORTE!AV$2:AW$33,2,0),DIDTRITO_FORM,CADER_FORM,IFERROR(INDEX(CA:CA,MATCH(DAY(F514),BZ:BZ,0),1),DAY(F514)),IFERROR(INDEX(CA:CA,MATCH(MONTH(F514),BZ:BZ,0),1),MONTH(F514)),YEAR(F514),G514),""))</f>
        <v/>
      </c>
      <c r="I514" s="4"/>
      <c r="J514" s="66"/>
      <c r="K514" s="66"/>
      <c r="L514" s="66"/>
      <c r="M514" s="2" t="str">
        <f>IFERROR(INDEX('padron cfe'!C:C,MATCH(DATOS!C514,'padron cfe'!A:A,0),1),"")</f>
        <v/>
      </c>
      <c r="N514" s="66" t="str">
        <f>IFERROR(IF(BT514="","",IF(INDEX(N$1:N513,MATCH(BT514,BT$1:BT513,0),1)=0,"",INDEX(N$1:N513,MATCH(BT514,BT$1:BT513,0),1))),"")</f>
        <v/>
      </c>
      <c r="O514" s="66" t="str">
        <f>IFERROR(IF(BT514="","",IF(INDEX(O$1:O513,MATCH(BT514,BT$1:BT513,0),1)=0,"",INDEX(O$1:O513,MATCH(BT514,BT$1:BT513,0),1))),"")</f>
        <v/>
      </c>
      <c r="P514" s="4"/>
      <c r="Q514" s="2"/>
      <c r="R514" s="66"/>
      <c r="T514" s="66"/>
      <c r="U514" s="5" t="str">
        <f>IFERROR(IF(INDEX(U$1:U513,MATCH(T514,T$1:T513,0),1)=0,"",INDEX(U$1:U513,MATCH(T514,T$1:T513,0),1)),"")</f>
        <v/>
      </c>
      <c r="V514" s="66"/>
      <c r="W514" s="5" t="str">
        <f>IFERROR(IF(INDEX(W$1:W513,MATCH(V514,V$1:V513,0),1)=0,"",INDEX(W$1:W513,MATCH(V514,V$1:V513,0),1)),"")</f>
        <v/>
      </c>
      <c r="X514" s="2" t="str">
        <f>IFERROR(INDEX('padron cfe'!D:D,MATCH(DATOS!C514,'padron cfe'!A:A,0),1),"")</f>
        <v/>
      </c>
      <c r="Y514" s="4"/>
      <c r="Z514" s="4"/>
      <c r="AA514" s="4"/>
      <c r="AB514" s="4"/>
      <c r="AC514" s="6"/>
      <c r="AD514" s="4"/>
      <c r="AE514" s="4" t="str">
        <f t="shared" ref="AE514:AE577" si="131">IF(AD514="","",(AD514*0.746*365*24)*0.75+438)</f>
        <v/>
      </c>
      <c r="AF514" s="4"/>
      <c r="AG514" s="4"/>
      <c r="AH514" s="4"/>
      <c r="AI514" s="2" t="str">
        <f>IFERROR(IF(INDEX(AI$1:AI513,MATCH(BT514,BT$1:BT513,0),1)=0,"",INDEX(AI$1:AI513,MATCH(BT514,BT$1:BT513,0),1)),"")</f>
        <v/>
      </c>
      <c r="AJ514" s="2" t="str">
        <f>IFERROR(IF(INDEX(AJ$1:AJ513,MATCH(BT514,BT$1:BT513,0),1)=0,"",INDEX(AJ$1:AJ513,MATCH(BT514,BT$1:BT513,0),1)),"")</f>
        <v/>
      </c>
      <c r="AK514" s="2" t="str">
        <f>IFERROR(IF(INDEX(AK$1:AK513,MATCH(BT514,BT$1:BT513,0),1)=0,"",INDEX(AK$1:AK513,MATCH(BT514,BT$1:BT513,0),1)),"")</f>
        <v/>
      </c>
      <c r="AL514" s="31"/>
      <c r="AM514" s="31"/>
      <c r="AN514" s="2"/>
      <c r="AO514" s="4"/>
      <c r="AP514" s="4"/>
      <c r="AQ514" s="4"/>
      <c r="AR514" s="4"/>
      <c r="AS514" s="4"/>
      <c r="AT514" s="4"/>
      <c r="AU514" s="4"/>
      <c r="AV514" s="4"/>
      <c r="AW514" s="4"/>
      <c r="AY514" s="7"/>
      <c r="AZ514" s="47"/>
      <c r="BA514" s="66"/>
      <c r="BB514" s="66"/>
      <c r="BC514" s="66"/>
      <c r="BD514" s="78"/>
      <c r="BE514" s="66"/>
      <c r="BF514" s="66"/>
      <c r="BG514" s="4"/>
      <c r="BH514" s="69"/>
      <c r="BI514" s="4"/>
      <c r="BJ514" s="4"/>
      <c r="BK514" s="9"/>
      <c r="BL514" s="4"/>
      <c r="BM514" s="4"/>
      <c r="BN514" s="7"/>
      <c r="BO514" s="286"/>
      <c r="BP514" s="22"/>
      <c r="BQ514" s="7" t="str">
        <f t="shared" ref="BQ514:BQ577" ca="1" si="132">IFERROR(IF(BK514="","",IF(BG514=5,"",IF(BK514-TODAY()&gt;0,"VIGENTE","VENCIDO"))),"")</f>
        <v/>
      </c>
      <c r="BR514" s="75" t="str">
        <f t="shared" ref="BR514:BR577" si="133">IFERROR(IF(BH514=0,"",BH514/6000),"")</f>
        <v/>
      </c>
      <c r="BS514" s="75" t="str">
        <f t="shared" ref="BS514:BS577" si="134">IFERROR(IF(VALUE(AY514)&gt;VALUE(APERTURA_VENTANILLA),"OK",""),"")</f>
        <v/>
      </c>
      <c r="BT514" s="5" t="str">
        <f t="shared" ref="BT514:BT577" si="135">J514&amp;IF(K514="",""," ")&amp;K514&amp;IF(L514="",""," ")&amp;L514</f>
        <v/>
      </c>
      <c r="BU514" s="79" t="str">
        <f t="shared" ref="BU514:BU577" si="136">IF(I514="","",IF(I514="F",SUM(BV514:BW514),""))</f>
        <v/>
      </c>
      <c r="BV514" s="79" t="str">
        <f t="shared" ref="BV514:BV577" si="137">IF(OR(I514="M",I514=""),"",IF(MID(N514,11,1)="H",1,0))</f>
        <v/>
      </c>
      <c r="BW514" s="79" t="str">
        <f t="shared" ref="BW514:BW577" si="138">IF(OR(I514="M",I514=""),"",IF(MID(N514,11,1)="M",1,0))</f>
        <v/>
      </c>
      <c r="CC514" s="4" t="str">
        <f>IF(IFERROR(VLOOKUP(C514,C515:C$1993,1,0),"")="","",COUNTIF(C:C,C514))</f>
        <v/>
      </c>
      <c r="CG514" s="5" t="str">
        <f>IF(B514="","",IF(CC514="",1+(MAX(CG$2:CG513)),""))</f>
        <v/>
      </c>
      <c r="CH514" s="5" t="str">
        <f t="shared" ref="CH514:CH577" si="139">IF(CG514="","",AE514)</f>
        <v/>
      </c>
      <c r="CI514" s="5" t="str">
        <f t="shared" ref="CI514:CI577" si="140">IF(CG514="","",H514)</f>
        <v/>
      </c>
      <c r="CJ514" s="14" t="str">
        <f t="shared" ref="CJ514:CJ577" si="141">IF(CG514="","",C514)</f>
        <v/>
      </c>
      <c r="CK514" s="25"/>
      <c r="CL514" s="15"/>
      <c r="CM514" s="5" t="str">
        <f t="shared" si="129"/>
        <v/>
      </c>
      <c r="CP514" s="5" t="str">
        <f t="shared" ref="CP514:CP577" si="142">IFERROR(RANK(CR514,CR$2:CR$1493,1),"")</f>
        <v/>
      </c>
      <c r="CQ514" s="5" t="str">
        <f>IF(BT514="","",IFERROR(IF(VLOOKUP(BT514,BT$2:BT513,1,0)=0,"",""),BT514))</f>
        <v/>
      </c>
      <c r="CR514" s="22" t="str">
        <f>IF(CQ514="","",(IFERROR(VLOOKUP(MID(CQ514,1,1),$DI$2:DM$28,3,0),0)+IFERROR(VLOOKUP(MID(CQ514,2,1),DI$2:DM$28,4,0),0)+IFERROR(VLOOKUP(MID(CQ514,3,1),DI$2:DM$28,5,0),0)+(ROW(CQ514)/1000000000000)))</f>
        <v/>
      </c>
      <c r="CT514" s="5">
        <v>513</v>
      </c>
      <c r="CU514" s="5" t="str">
        <f>IFERROR(VLOOKUP(CT514,CP$2:CQ1590,2,0),"")</f>
        <v/>
      </c>
      <c r="DO514" s="5" t="e">
        <f>IF(REPORTE!AH$2="si",IF(C514=VALUE(REPORTE!C$22),IF(SUM(DO515:DO$1993),CONCATENATE(INT(B514),", "),INT(B514)),""),IF(C514=VALUE(REPORTE!C$21),IF(SUM(DO515:DO$1993),CONCATENATE(INT(B514),", "),INT(B514)),""))</f>
        <v>#VALUE!</v>
      </c>
    </row>
    <row r="515" spans="1:119" s="5" customFormat="1" ht="15" customHeight="1" x14ac:dyDescent="0.25">
      <c r="A515" s="4" t="str">
        <f t="shared" ca="1" si="130"/>
        <v/>
      </c>
      <c r="B515" s="6"/>
      <c r="C515" s="6"/>
      <c r="D515" s="1" t="str">
        <f>IFERROR(INDEX('padron cfe'!B:B,MATCH(DATOS!C515,'padron cfe'!A:A,0),1),"")</f>
        <v/>
      </c>
      <c r="E515" s="4"/>
      <c r="F515" s="4"/>
      <c r="G515" s="4"/>
      <c r="H515" s="5" t="str">
        <f>IF(F515="","",IFERROR(CONCATENATE("PEUA",VLOOKUP(ESTADO,REPORTE!AV$2:AW$33,2,0),DIDTRITO_FORM,CADER_FORM,IFERROR(INDEX(CA:CA,MATCH(DAY(F515),BZ:BZ,0),1),DAY(F515)),IFERROR(INDEX(CA:CA,MATCH(MONTH(F515),BZ:BZ,0),1),MONTH(F515)),YEAR(F515),G515),""))</f>
        <v/>
      </c>
      <c r="I515" s="4"/>
      <c r="J515" s="66"/>
      <c r="K515" s="66"/>
      <c r="L515" s="66"/>
      <c r="M515" s="2" t="str">
        <f>IFERROR(INDEX('padron cfe'!C:C,MATCH(DATOS!C515,'padron cfe'!A:A,0),1),"")</f>
        <v/>
      </c>
      <c r="N515" s="66" t="str">
        <f>IFERROR(IF(BT515="","",IF(INDEX(N$1:N514,MATCH(BT515,BT$1:BT514,0),1)=0,"",INDEX(N$1:N514,MATCH(BT515,BT$1:BT514,0),1))),"")</f>
        <v/>
      </c>
      <c r="O515" s="66" t="str">
        <f>IFERROR(IF(BT515="","",IF(INDEX(O$1:O514,MATCH(BT515,BT$1:BT514,0),1)=0,"",INDEX(O$1:O514,MATCH(BT515,BT$1:BT514,0),1))),"")</f>
        <v/>
      </c>
      <c r="P515" s="4"/>
      <c r="Q515" s="2"/>
      <c r="R515" s="66"/>
      <c r="T515" s="66"/>
      <c r="U515" s="5" t="str">
        <f>IFERROR(IF(INDEX(U$1:U514,MATCH(T515,T$1:T514,0),1)=0,"",INDEX(U$1:U514,MATCH(T515,T$1:T514,0),1)),"")</f>
        <v/>
      </c>
      <c r="V515" s="66"/>
      <c r="W515" s="5" t="str">
        <f>IFERROR(IF(INDEX(W$1:W514,MATCH(V515,V$1:V514,0),1)=0,"",INDEX(W$1:W514,MATCH(V515,V$1:V514,0),1)),"")</f>
        <v/>
      </c>
      <c r="X515" s="2" t="str">
        <f>IFERROR(INDEX('padron cfe'!D:D,MATCH(DATOS!C515,'padron cfe'!A:A,0),1),"")</f>
        <v/>
      </c>
      <c r="Y515" s="4"/>
      <c r="Z515" s="4"/>
      <c r="AA515" s="4"/>
      <c r="AB515" s="4"/>
      <c r="AC515" s="6"/>
      <c r="AD515" s="4"/>
      <c r="AE515" s="4" t="str">
        <f t="shared" si="131"/>
        <v/>
      </c>
      <c r="AF515" s="4"/>
      <c r="AG515" s="4"/>
      <c r="AH515" s="4"/>
      <c r="AI515" s="2" t="str">
        <f>IFERROR(IF(INDEX(AI$1:AI514,MATCH(BT515,BT$1:BT514,0),1)=0,"",INDEX(AI$1:AI514,MATCH(BT515,BT$1:BT514,0),1)),"")</f>
        <v/>
      </c>
      <c r="AJ515" s="2" t="str">
        <f>IFERROR(IF(INDEX(AJ$1:AJ514,MATCH(BT515,BT$1:BT514,0),1)=0,"",INDEX(AJ$1:AJ514,MATCH(BT515,BT$1:BT514,0),1)),"")</f>
        <v/>
      </c>
      <c r="AK515" s="2" t="str">
        <f>IFERROR(IF(INDEX(AK$1:AK514,MATCH(BT515,BT$1:BT514,0),1)=0,"",INDEX(AK$1:AK514,MATCH(BT515,BT$1:BT514,0),1)),"")</f>
        <v/>
      </c>
      <c r="AL515" s="31"/>
      <c r="AM515" s="31"/>
      <c r="AN515" s="2"/>
      <c r="AO515" s="4"/>
      <c r="AP515" s="4"/>
      <c r="AQ515" s="4"/>
      <c r="AR515" s="4"/>
      <c r="AS515" s="4"/>
      <c r="AT515" s="4"/>
      <c r="AU515" s="4"/>
      <c r="AV515" s="4"/>
      <c r="AW515" s="4"/>
      <c r="AY515" s="7"/>
      <c r="AZ515" s="47"/>
      <c r="BA515" s="66"/>
      <c r="BB515" s="66"/>
      <c r="BC515" s="66"/>
      <c r="BD515" s="78"/>
      <c r="BE515" s="66"/>
      <c r="BF515" s="66"/>
      <c r="BG515" s="4"/>
      <c r="BH515" s="69"/>
      <c r="BI515" s="4"/>
      <c r="BJ515" s="4"/>
      <c r="BK515" s="9"/>
      <c r="BL515" s="4"/>
      <c r="BM515" s="4"/>
      <c r="BN515" s="7"/>
      <c r="BO515" s="286"/>
      <c r="BP515" s="22"/>
      <c r="BQ515" s="7" t="str">
        <f t="shared" ca="1" si="132"/>
        <v/>
      </c>
      <c r="BR515" s="75" t="str">
        <f t="shared" si="133"/>
        <v/>
      </c>
      <c r="BS515" s="75" t="str">
        <f t="shared" si="134"/>
        <v/>
      </c>
      <c r="BT515" s="5" t="str">
        <f t="shared" si="135"/>
        <v/>
      </c>
      <c r="BU515" s="79" t="str">
        <f t="shared" si="136"/>
        <v/>
      </c>
      <c r="BV515" s="79" t="str">
        <f t="shared" si="137"/>
        <v/>
      </c>
      <c r="BW515" s="79" t="str">
        <f t="shared" si="138"/>
        <v/>
      </c>
      <c r="CC515" s="4" t="str">
        <f>IF(IFERROR(VLOOKUP(C515,C516:C$1993,1,0),"")="","",COUNTIF(C:C,C515))</f>
        <v/>
      </c>
      <c r="CG515" s="5" t="str">
        <f>IF(B515="","",IF(CC515="",1+(MAX(CG$2:CG514)),""))</f>
        <v/>
      </c>
      <c r="CH515" s="5" t="str">
        <f t="shared" si="139"/>
        <v/>
      </c>
      <c r="CI515" s="5" t="str">
        <f t="shared" si="140"/>
        <v/>
      </c>
      <c r="CJ515" s="14" t="str">
        <f t="shared" si="141"/>
        <v/>
      </c>
      <c r="CK515" s="25"/>
      <c r="CL515" s="15"/>
      <c r="CM515" s="5" t="str">
        <f t="shared" si="129"/>
        <v/>
      </c>
      <c r="CP515" s="5" t="str">
        <f t="shared" si="142"/>
        <v/>
      </c>
      <c r="CQ515" s="5" t="str">
        <f>IF(BT515="","",IFERROR(IF(VLOOKUP(BT515,BT$2:BT514,1,0)=0,"",""),BT515))</f>
        <v/>
      </c>
      <c r="CR515" s="22" t="str">
        <f>IF(CQ515="","",(IFERROR(VLOOKUP(MID(CQ515,1,1),$DI$2:DM$28,3,0),0)+IFERROR(VLOOKUP(MID(CQ515,2,1),DI$2:DM$28,4,0),0)+IFERROR(VLOOKUP(MID(CQ515,3,1),DI$2:DM$28,5,0),0)+(ROW(CQ515)/1000000000000)))</f>
        <v/>
      </c>
      <c r="CT515" s="5">
        <v>514</v>
      </c>
      <c r="CU515" s="5" t="str">
        <f>IFERROR(VLOOKUP(CT515,CP$2:CQ1591,2,0),"")</f>
        <v/>
      </c>
      <c r="DO515" s="5" t="e">
        <f>IF(REPORTE!AH$2="si",IF(C515=VALUE(REPORTE!C$22),IF(SUM(DO516:DO$1993),CONCATENATE(INT(B515),", "),INT(B515)),""),IF(C515=VALUE(REPORTE!C$21),IF(SUM(DO516:DO$1993),CONCATENATE(INT(B515),", "),INT(B515)),""))</f>
        <v>#VALUE!</v>
      </c>
    </row>
    <row r="516" spans="1:119" s="5" customFormat="1" ht="15" customHeight="1" x14ac:dyDescent="0.25">
      <c r="A516" s="4" t="str">
        <f t="shared" ca="1" si="130"/>
        <v/>
      </c>
      <c r="B516" s="6"/>
      <c r="C516" s="6"/>
      <c r="D516" s="1" t="str">
        <f>IFERROR(INDEX('padron cfe'!B:B,MATCH(DATOS!C516,'padron cfe'!A:A,0),1),"")</f>
        <v/>
      </c>
      <c r="E516" s="4"/>
      <c r="F516" s="4"/>
      <c r="G516" s="4"/>
      <c r="H516" s="5" t="str">
        <f>IF(F516="","",IFERROR(CONCATENATE("PEUA",VLOOKUP(ESTADO,REPORTE!AV$2:AW$33,2,0),DIDTRITO_FORM,CADER_FORM,IFERROR(INDEX(CA:CA,MATCH(DAY(F516),BZ:BZ,0),1),DAY(F516)),IFERROR(INDEX(CA:CA,MATCH(MONTH(F516),BZ:BZ,0),1),MONTH(F516)),YEAR(F516),G516),""))</f>
        <v/>
      </c>
      <c r="I516" s="4"/>
      <c r="J516" s="66"/>
      <c r="K516" s="66"/>
      <c r="L516" s="66"/>
      <c r="M516" s="2" t="str">
        <f>IFERROR(INDEX('padron cfe'!C:C,MATCH(DATOS!C516,'padron cfe'!A:A,0),1),"")</f>
        <v/>
      </c>
      <c r="N516" s="66" t="str">
        <f>IFERROR(IF(BT516="","",IF(INDEX(N$1:N515,MATCH(BT516,BT$1:BT515,0),1)=0,"",INDEX(N$1:N515,MATCH(BT516,BT$1:BT515,0),1))),"")</f>
        <v/>
      </c>
      <c r="O516" s="66" t="str">
        <f>IFERROR(IF(BT516="","",IF(INDEX(O$1:O515,MATCH(BT516,BT$1:BT515,0),1)=0,"",INDEX(O$1:O515,MATCH(BT516,BT$1:BT515,0),1))),"")</f>
        <v/>
      </c>
      <c r="P516" s="4"/>
      <c r="Q516" s="2"/>
      <c r="R516" s="66"/>
      <c r="T516" s="66"/>
      <c r="U516" s="5" t="str">
        <f>IFERROR(IF(INDEX(U$1:U515,MATCH(T516,T$1:T515,0),1)=0,"",INDEX(U$1:U515,MATCH(T516,T$1:T515,0),1)),"")</f>
        <v/>
      </c>
      <c r="V516" s="66"/>
      <c r="W516" s="5" t="str">
        <f>IFERROR(IF(INDEX(W$1:W515,MATCH(V516,V$1:V515,0),1)=0,"",INDEX(W$1:W515,MATCH(V516,V$1:V515,0),1)),"")</f>
        <v/>
      </c>
      <c r="X516" s="2" t="str">
        <f>IFERROR(INDEX('padron cfe'!D:D,MATCH(DATOS!C516,'padron cfe'!A:A,0),1),"")</f>
        <v/>
      </c>
      <c r="Y516" s="4"/>
      <c r="Z516" s="4"/>
      <c r="AA516" s="4"/>
      <c r="AB516" s="4"/>
      <c r="AC516" s="6"/>
      <c r="AD516" s="4"/>
      <c r="AE516" s="4" t="str">
        <f t="shared" si="131"/>
        <v/>
      </c>
      <c r="AF516" s="4"/>
      <c r="AG516" s="4"/>
      <c r="AH516" s="4"/>
      <c r="AI516" s="2" t="str">
        <f>IFERROR(IF(INDEX(AI$1:AI515,MATCH(BT516,BT$1:BT515,0),1)=0,"",INDEX(AI$1:AI515,MATCH(BT516,BT$1:BT515,0),1)),"")</f>
        <v/>
      </c>
      <c r="AJ516" s="2" t="str">
        <f>IFERROR(IF(INDEX(AJ$1:AJ515,MATCH(BT516,BT$1:BT515,0),1)=0,"",INDEX(AJ$1:AJ515,MATCH(BT516,BT$1:BT515,0),1)),"")</f>
        <v/>
      </c>
      <c r="AK516" s="2" t="str">
        <f>IFERROR(IF(INDEX(AK$1:AK515,MATCH(BT516,BT$1:BT515,0),1)=0,"",INDEX(AK$1:AK515,MATCH(BT516,BT$1:BT515,0),1)),"")</f>
        <v/>
      </c>
      <c r="AL516" s="31"/>
      <c r="AM516" s="31"/>
      <c r="AN516" s="2"/>
      <c r="AO516" s="4"/>
      <c r="AP516" s="4"/>
      <c r="AQ516" s="4"/>
      <c r="AR516" s="4"/>
      <c r="AS516" s="4"/>
      <c r="AT516" s="4"/>
      <c r="AU516" s="4"/>
      <c r="AV516" s="4"/>
      <c r="AW516" s="4"/>
      <c r="AY516" s="7"/>
      <c r="AZ516" s="47"/>
      <c r="BA516" s="66"/>
      <c r="BB516" s="66"/>
      <c r="BC516" s="66"/>
      <c r="BD516" s="78"/>
      <c r="BE516" s="66"/>
      <c r="BF516" s="66"/>
      <c r="BG516" s="4"/>
      <c r="BH516" s="69"/>
      <c r="BI516" s="4"/>
      <c r="BJ516" s="4"/>
      <c r="BK516" s="9"/>
      <c r="BL516" s="4"/>
      <c r="BM516" s="4"/>
      <c r="BN516" s="7"/>
      <c r="BO516" s="286"/>
      <c r="BP516" s="22"/>
      <c r="BQ516" s="7" t="str">
        <f t="shared" ca="1" si="132"/>
        <v/>
      </c>
      <c r="BR516" s="75" t="str">
        <f t="shared" si="133"/>
        <v/>
      </c>
      <c r="BS516" s="75" t="str">
        <f t="shared" si="134"/>
        <v/>
      </c>
      <c r="BT516" s="5" t="str">
        <f t="shared" si="135"/>
        <v/>
      </c>
      <c r="BU516" s="79" t="str">
        <f t="shared" si="136"/>
        <v/>
      </c>
      <c r="BV516" s="79" t="str">
        <f t="shared" si="137"/>
        <v/>
      </c>
      <c r="BW516" s="79" t="str">
        <f t="shared" si="138"/>
        <v/>
      </c>
      <c r="CC516" s="4" t="str">
        <f>IF(IFERROR(VLOOKUP(C516,C517:C$1993,1,0),"")="","",COUNTIF(C:C,C516))</f>
        <v/>
      </c>
      <c r="CG516" s="5" t="str">
        <f>IF(B516="","",IF(CC516="",1+(MAX(CG$2:CG515)),""))</f>
        <v/>
      </c>
      <c r="CH516" s="5" t="str">
        <f t="shared" si="139"/>
        <v/>
      </c>
      <c r="CI516" s="5" t="str">
        <f t="shared" si="140"/>
        <v/>
      </c>
      <c r="CJ516" s="14" t="str">
        <f t="shared" si="141"/>
        <v/>
      </c>
      <c r="CK516" s="25"/>
      <c r="CL516" s="15"/>
      <c r="CM516" s="5" t="str">
        <f t="shared" si="129"/>
        <v/>
      </c>
      <c r="CP516" s="5" t="str">
        <f t="shared" si="142"/>
        <v/>
      </c>
      <c r="CQ516" s="5" t="str">
        <f>IF(BT516="","",IFERROR(IF(VLOOKUP(BT516,BT$2:BT515,1,0)=0,"",""),BT516))</f>
        <v/>
      </c>
      <c r="CR516" s="22" t="str">
        <f>IF(CQ516="","",(IFERROR(VLOOKUP(MID(CQ516,1,1),$DI$2:DM$28,3,0),0)+IFERROR(VLOOKUP(MID(CQ516,2,1),DI$2:DM$28,4,0),0)+IFERROR(VLOOKUP(MID(CQ516,3,1),DI$2:DM$28,5,0),0)+(ROW(CQ516)/1000000000000)))</f>
        <v/>
      </c>
      <c r="CT516" s="5">
        <v>515</v>
      </c>
      <c r="CU516" s="5" t="str">
        <f>IFERROR(VLOOKUP(CT516,CP$2:CQ1592,2,0),"")</f>
        <v/>
      </c>
      <c r="DO516" s="5" t="e">
        <f>IF(REPORTE!AH$2="si",IF(C516=VALUE(REPORTE!C$22),IF(SUM(DO517:DO$1993),CONCATENATE(INT(B516),", "),INT(B516)),""),IF(C516=VALUE(REPORTE!C$21),IF(SUM(DO517:DO$1993),CONCATENATE(INT(B516),", "),INT(B516)),""))</f>
        <v>#VALUE!</v>
      </c>
    </row>
    <row r="517" spans="1:119" s="5" customFormat="1" ht="15" customHeight="1" x14ac:dyDescent="0.25">
      <c r="A517" s="4" t="str">
        <f t="shared" ca="1" si="130"/>
        <v/>
      </c>
      <c r="B517" s="6"/>
      <c r="C517" s="6"/>
      <c r="D517" s="1" t="str">
        <f>IFERROR(INDEX('padron cfe'!B:B,MATCH(DATOS!C517,'padron cfe'!A:A,0),1),"")</f>
        <v/>
      </c>
      <c r="E517" s="4"/>
      <c r="F517" s="4"/>
      <c r="G517" s="4"/>
      <c r="H517" s="5" t="str">
        <f>IF(F517="","",IFERROR(CONCATENATE("PEUA",VLOOKUP(ESTADO,REPORTE!AV$2:AW$33,2,0),DIDTRITO_FORM,CADER_FORM,IFERROR(INDEX(CA:CA,MATCH(DAY(F517),BZ:BZ,0),1),DAY(F517)),IFERROR(INDEX(CA:CA,MATCH(MONTH(F517),BZ:BZ,0),1),MONTH(F517)),YEAR(F517),G517),""))</f>
        <v/>
      </c>
      <c r="I517" s="4"/>
      <c r="J517" s="66"/>
      <c r="K517" s="66"/>
      <c r="L517" s="66"/>
      <c r="M517" s="2" t="str">
        <f>IFERROR(INDEX('padron cfe'!C:C,MATCH(DATOS!C517,'padron cfe'!A:A,0),1),"")</f>
        <v/>
      </c>
      <c r="N517" s="66" t="str">
        <f>IFERROR(IF(BT517="","",IF(INDEX(N$1:N516,MATCH(BT517,BT$1:BT516,0),1)=0,"",INDEX(N$1:N516,MATCH(BT517,BT$1:BT516,0),1))),"")</f>
        <v/>
      </c>
      <c r="O517" s="66" t="str">
        <f>IFERROR(IF(BT517="","",IF(INDEX(O$1:O516,MATCH(BT517,BT$1:BT516,0),1)=0,"",INDEX(O$1:O516,MATCH(BT517,BT$1:BT516,0),1))),"")</f>
        <v/>
      </c>
      <c r="P517" s="4"/>
      <c r="Q517" s="2"/>
      <c r="R517" s="66"/>
      <c r="T517" s="66"/>
      <c r="U517" s="5" t="str">
        <f>IFERROR(IF(INDEX(U$1:U516,MATCH(T517,T$1:T516,0),1)=0,"",INDEX(U$1:U516,MATCH(T517,T$1:T516,0),1)),"")</f>
        <v/>
      </c>
      <c r="V517" s="66"/>
      <c r="W517" s="5" t="str">
        <f>IFERROR(IF(INDEX(W$1:W516,MATCH(V517,V$1:V516,0),1)=0,"",INDEX(W$1:W516,MATCH(V517,V$1:V516,0),1)),"")</f>
        <v/>
      </c>
      <c r="X517" s="2" t="str">
        <f>IFERROR(INDEX('padron cfe'!D:D,MATCH(DATOS!C517,'padron cfe'!A:A,0),1),"")</f>
        <v/>
      </c>
      <c r="Y517" s="4"/>
      <c r="Z517" s="4"/>
      <c r="AA517" s="4"/>
      <c r="AB517" s="4"/>
      <c r="AC517" s="6"/>
      <c r="AD517" s="4"/>
      <c r="AE517" s="4" t="str">
        <f t="shared" si="131"/>
        <v/>
      </c>
      <c r="AF517" s="4"/>
      <c r="AG517" s="4"/>
      <c r="AH517" s="4"/>
      <c r="AI517" s="2" t="str">
        <f>IFERROR(IF(INDEX(AI$1:AI516,MATCH(BT517,BT$1:BT516,0),1)=0,"",INDEX(AI$1:AI516,MATCH(BT517,BT$1:BT516,0),1)),"")</f>
        <v/>
      </c>
      <c r="AJ517" s="2" t="str">
        <f>IFERROR(IF(INDEX(AJ$1:AJ516,MATCH(BT517,BT$1:BT516,0),1)=0,"",INDEX(AJ$1:AJ516,MATCH(BT517,BT$1:BT516,0),1)),"")</f>
        <v/>
      </c>
      <c r="AK517" s="2" t="str">
        <f>IFERROR(IF(INDEX(AK$1:AK516,MATCH(BT517,BT$1:BT516,0),1)=0,"",INDEX(AK$1:AK516,MATCH(BT517,BT$1:BT516,0),1)),"")</f>
        <v/>
      </c>
      <c r="AL517" s="31"/>
      <c r="AM517" s="31"/>
      <c r="AN517" s="2"/>
      <c r="AO517" s="4"/>
      <c r="AP517" s="4"/>
      <c r="AQ517" s="4"/>
      <c r="AR517" s="4"/>
      <c r="AS517" s="4"/>
      <c r="AT517" s="4"/>
      <c r="AU517" s="4"/>
      <c r="AV517" s="4"/>
      <c r="AW517" s="4"/>
      <c r="AY517" s="7"/>
      <c r="AZ517" s="47"/>
      <c r="BA517" s="66"/>
      <c r="BB517" s="66"/>
      <c r="BC517" s="66"/>
      <c r="BD517" s="78"/>
      <c r="BE517" s="66"/>
      <c r="BF517" s="66"/>
      <c r="BG517" s="4"/>
      <c r="BH517" s="69"/>
      <c r="BI517" s="4"/>
      <c r="BJ517" s="4"/>
      <c r="BK517" s="9"/>
      <c r="BL517" s="4"/>
      <c r="BM517" s="4"/>
      <c r="BN517" s="7"/>
      <c r="BO517" s="286"/>
      <c r="BP517" s="22"/>
      <c r="BQ517" s="7" t="str">
        <f t="shared" ca="1" si="132"/>
        <v/>
      </c>
      <c r="BR517" s="75" t="str">
        <f t="shared" si="133"/>
        <v/>
      </c>
      <c r="BS517" s="75" t="str">
        <f t="shared" si="134"/>
        <v/>
      </c>
      <c r="BT517" s="5" t="str">
        <f t="shared" si="135"/>
        <v/>
      </c>
      <c r="BU517" s="79" t="str">
        <f t="shared" si="136"/>
        <v/>
      </c>
      <c r="BV517" s="79" t="str">
        <f t="shared" si="137"/>
        <v/>
      </c>
      <c r="BW517" s="79" t="str">
        <f t="shared" si="138"/>
        <v/>
      </c>
      <c r="CC517" s="4" t="str">
        <f>IF(IFERROR(VLOOKUP(C517,C518:C$1993,1,0),"")="","",COUNTIF(C:C,C517))</f>
        <v/>
      </c>
      <c r="CG517" s="5" t="str">
        <f>IF(B517="","",IF(CC517="",1+(MAX(CG$2:CG516)),""))</f>
        <v/>
      </c>
      <c r="CH517" s="5" t="str">
        <f t="shared" si="139"/>
        <v/>
      </c>
      <c r="CI517" s="5" t="str">
        <f t="shared" si="140"/>
        <v/>
      </c>
      <c r="CJ517" s="14" t="str">
        <f t="shared" si="141"/>
        <v/>
      </c>
      <c r="CK517" s="25"/>
      <c r="CL517" s="15"/>
      <c r="CM517" s="5" t="str">
        <f t="shared" si="129"/>
        <v/>
      </c>
      <c r="CP517" s="5" t="str">
        <f t="shared" si="142"/>
        <v/>
      </c>
      <c r="CQ517" s="5" t="str">
        <f>IF(BT517="","",IFERROR(IF(VLOOKUP(BT517,BT$2:BT516,1,0)=0,"",""),BT517))</f>
        <v/>
      </c>
      <c r="CR517" s="22" t="str">
        <f>IF(CQ517="","",(IFERROR(VLOOKUP(MID(CQ517,1,1),$DI$2:DM$28,3,0),0)+IFERROR(VLOOKUP(MID(CQ517,2,1),DI$2:DM$28,4,0),0)+IFERROR(VLOOKUP(MID(CQ517,3,1),DI$2:DM$28,5,0),0)+(ROW(CQ517)/1000000000000)))</f>
        <v/>
      </c>
      <c r="CT517" s="5">
        <v>516</v>
      </c>
      <c r="CU517" s="5" t="str">
        <f>IFERROR(VLOOKUP(CT517,CP$2:CQ1593,2,0),"")</f>
        <v/>
      </c>
      <c r="DO517" s="5" t="e">
        <f>IF(REPORTE!AH$2="si",IF(C517=VALUE(REPORTE!C$22),IF(SUM(DO518:DO$1993),CONCATENATE(INT(B517),", "),INT(B517)),""),IF(C517=VALUE(REPORTE!C$21),IF(SUM(DO518:DO$1993),CONCATENATE(INT(B517),", "),INT(B517)),""))</f>
        <v>#VALUE!</v>
      </c>
    </row>
    <row r="518" spans="1:119" s="5" customFormat="1" ht="15" customHeight="1" x14ac:dyDescent="0.25">
      <c r="A518" s="4" t="str">
        <f t="shared" ca="1" si="130"/>
        <v/>
      </c>
      <c r="B518" s="6"/>
      <c r="C518" s="6"/>
      <c r="D518" s="1" t="str">
        <f>IFERROR(INDEX('padron cfe'!B:B,MATCH(DATOS!C518,'padron cfe'!A:A,0),1),"")</f>
        <v/>
      </c>
      <c r="E518" s="4"/>
      <c r="F518" s="4"/>
      <c r="G518" s="4"/>
      <c r="H518" s="5" t="str">
        <f>IF(F518="","",IFERROR(CONCATENATE("PEUA",VLOOKUP(ESTADO,REPORTE!AV$2:AW$33,2,0),DIDTRITO_FORM,CADER_FORM,IFERROR(INDEX(CA:CA,MATCH(DAY(F518),BZ:BZ,0),1),DAY(F518)),IFERROR(INDEX(CA:CA,MATCH(MONTH(F518),BZ:BZ,0),1),MONTH(F518)),YEAR(F518),G518),""))</f>
        <v/>
      </c>
      <c r="I518" s="4"/>
      <c r="J518" s="66"/>
      <c r="K518" s="66"/>
      <c r="L518" s="66"/>
      <c r="M518" s="2" t="str">
        <f>IFERROR(INDEX('padron cfe'!C:C,MATCH(DATOS!C518,'padron cfe'!A:A,0),1),"")</f>
        <v/>
      </c>
      <c r="N518" s="66" t="str">
        <f>IFERROR(IF(BT518="","",IF(INDEX(N$1:N517,MATCH(BT518,BT$1:BT517,0),1)=0,"",INDEX(N$1:N517,MATCH(BT518,BT$1:BT517,0),1))),"")</f>
        <v/>
      </c>
      <c r="O518" s="66" t="str">
        <f>IFERROR(IF(BT518="","",IF(INDEX(O$1:O517,MATCH(BT518,BT$1:BT517,0),1)=0,"",INDEX(O$1:O517,MATCH(BT518,BT$1:BT517,0),1))),"")</f>
        <v/>
      </c>
      <c r="P518" s="4"/>
      <c r="Q518" s="2"/>
      <c r="R518" s="66"/>
      <c r="T518" s="66"/>
      <c r="U518" s="5" t="str">
        <f>IFERROR(IF(INDEX(U$1:U517,MATCH(T518,T$1:T517,0),1)=0,"",INDEX(U$1:U517,MATCH(T518,T$1:T517,0),1)),"")</f>
        <v/>
      </c>
      <c r="V518" s="66"/>
      <c r="W518" s="5" t="str">
        <f>IFERROR(IF(INDEX(W$1:W517,MATCH(V518,V$1:V517,0),1)=0,"",INDEX(W$1:W517,MATCH(V518,V$1:V517,0),1)),"")</f>
        <v/>
      </c>
      <c r="X518" s="2" t="str">
        <f>IFERROR(INDEX('padron cfe'!D:D,MATCH(DATOS!C518,'padron cfe'!A:A,0),1),"")</f>
        <v/>
      </c>
      <c r="Y518" s="4"/>
      <c r="Z518" s="4"/>
      <c r="AA518" s="4"/>
      <c r="AB518" s="4"/>
      <c r="AC518" s="6"/>
      <c r="AD518" s="4"/>
      <c r="AE518" s="4" t="str">
        <f t="shared" si="131"/>
        <v/>
      </c>
      <c r="AF518" s="4"/>
      <c r="AG518" s="4"/>
      <c r="AH518" s="4"/>
      <c r="AI518" s="2" t="str">
        <f>IFERROR(IF(INDEX(AI$1:AI517,MATCH(BT518,BT$1:BT517,0),1)=0,"",INDEX(AI$1:AI517,MATCH(BT518,BT$1:BT517,0),1)),"")</f>
        <v/>
      </c>
      <c r="AJ518" s="2" t="str">
        <f>IFERROR(IF(INDEX(AJ$1:AJ517,MATCH(BT518,BT$1:BT517,0),1)=0,"",INDEX(AJ$1:AJ517,MATCH(BT518,BT$1:BT517,0),1)),"")</f>
        <v/>
      </c>
      <c r="AK518" s="2" t="str">
        <f>IFERROR(IF(INDEX(AK$1:AK517,MATCH(BT518,BT$1:BT517,0),1)=0,"",INDEX(AK$1:AK517,MATCH(BT518,BT$1:BT517,0),1)),"")</f>
        <v/>
      </c>
      <c r="AL518" s="31"/>
      <c r="AM518" s="31"/>
      <c r="AN518" s="2"/>
      <c r="AO518" s="4"/>
      <c r="AP518" s="4"/>
      <c r="AQ518" s="4"/>
      <c r="AR518" s="4"/>
      <c r="AS518" s="4"/>
      <c r="AT518" s="4"/>
      <c r="AU518" s="4"/>
      <c r="AV518" s="4"/>
      <c r="AW518" s="4"/>
      <c r="AY518" s="7"/>
      <c r="AZ518" s="47"/>
      <c r="BA518" s="66"/>
      <c r="BB518" s="66"/>
      <c r="BC518" s="66"/>
      <c r="BD518" s="78"/>
      <c r="BE518" s="66"/>
      <c r="BF518" s="66"/>
      <c r="BG518" s="4"/>
      <c r="BH518" s="69"/>
      <c r="BI518" s="4"/>
      <c r="BJ518" s="4"/>
      <c r="BK518" s="9"/>
      <c r="BL518" s="4"/>
      <c r="BM518" s="4"/>
      <c r="BN518" s="7"/>
      <c r="BO518" s="286"/>
      <c r="BP518" s="22"/>
      <c r="BQ518" s="7" t="str">
        <f t="shared" ca="1" si="132"/>
        <v/>
      </c>
      <c r="BR518" s="75" t="str">
        <f t="shared" si="133"/>
        <v/>
      </c>
      <c r="BS518" s="75" t="str">
        <f t="shared" si="134"/>
        <v/>
      </c>
      <c r="BT518" s="5" t="str">
        <f t="shared" si="135"/>
        <v/>
      </c>
      <c r="BU518" s="79" t="str">
        <f t="shared" si="136"/>
        <v/>
      </c>
      <c r="BV518" s="79" t="str">
        <f t="shared" si="137"/>
        <v/>
      </c>
      <c r="BW518" s="79" t="str">
        <f t="shared" si="138"/>
        <v/>
      </c>
      <c r="CC518" s="4" t="str">
        <f>IF(IFERROR(VLOOKUP(C518,C519:C$1993,1,0),"")="","",COUNTIF(C:C,C518))</f>
        <v/>
      </c>
      <c r="CG518" s="5" t="str">
        <f>IF(B518="","",IF(CC518="",1+(MAX(CG$2:CG517)),""))</f>
        <v/>
      </c>
      <c r="CH518" s="5" t="str">
        <f t="shared" si="139"/>
        <v/>
      </c>
      <c r="CI518" s="5" t="str">
        <f t="shared" si="140"/>
        <v/>
      </c>
      <c r="CJ518" s="14" t="str">
        <f t="shared" si="141"/>
        <v/>
      </c>
      <c r="CK518" s="25"/>
      <c r="CL518" s="15"/>
      <c r="CM518" s="5" t="str">
        <f t="shared" si="129"/>
        <v/>
      </c>
      <c r="CP518" s="5" t="str">
        <f t="shared" si="142"/>
        <v/>
      </c>
      <c r="CQ518" s="5" t="str">
        <f>IF(BT518="","",IFERROR(IF(VLOOKUP(BT518,BT$2:BT517,1,0)=0,"",""),BT518))</f>
        <v/>
      </c>
      <c r="CR518" s="22" t="str">
        <f>IF(CQ518="","",(IFERROR(VLOOKUP(MID(CQ518,1,1),$DI$2:DM$28,3,0),0)+IFERROR(VLOOKUP(MID(CQ518,2,1),DI$2:DM$28,4,0),0)+IFERROR(VLOOKUP(MID(CQ518,3,1),DI$2:DM$28,5,0),0)+(ROW(CQ518)/1000000000000)))</f>
        <v/>
      </c>
      <c r="CT518" s="5">
        <v>517</v>
      </c>
      <c r="CU518" s="5" t="str">
        <f>IFERROR(VLOOKUP(CT518,CP$2:CQ1594,2,0),"")</f>
        <v/>
      </c>
      <c r="DO518" s="5" t="e">
        <f>IF(REPORTE!AH$2="si",IF(C518=VALUE(REPORTE!C$22),IF(SUM(DO519:DO$1993),CONCATENATE(INT(B518),", "),INT(B518)),""),IF(C518=VALUE(REPORTE!C$21),IF(SUM(DO519:DO$1993),CONCATENATE(INT(B518),", "),INT(B518)),""))</f>
        <v>#VALUE!</v>
      </c>
    </row>
    <row r="519" spans="1:119" s="5" customFormat="1" ht="15" customHeight="1" x14ac:dyDescent="0.25">
      <c r="A519" s="4" t="str">
        <f t="shared" ca="1" si="130"/>
        <v/>
      </c>
      <c r="B519" s="6"/>
      <c r="C519" s="6"/>
      <c r="D519" s="1" t="str">
        <f>IFERROR(INDEX('padron cfe'!B:B,MATCH(DATOS!C519,'padron cfe'!A:A,0),1),"")</f>
        <v/>
      </c>
      <c r="E519" s="4"/>
      <c r="F519" s="4"/>
      <c r="G519" s="4"/>
      <c r="H519" s="5" t="str">
        <f>IF(F519="","",IFERROR(CONCATENATE("PEUA",VLOOKUP(ESTADO,REPORTE!AV$2:AW$33,2,0),DIDTRITO_FORM,CADER_FORM,IFERROR(INDEX(CA:CA,MATCH(DAY(F519),BZ:BZ,0),1),DAY(F519)),IFERROR(INDEX(CA:CA,MATCH(MONTH(F519),BZ:BZ,0),1),MONTH(F519)),YEAR(F519),G519),""))</f>
        <v/>
      </c>
      <c r="I519" s="4"/>
      <c r="J519" s="66"/>
      <c r="K519" s="66"/>
      <c r="L519" s="66"/>
      <c r="M519" s="2" t="str">
        <f>IFERROR(INDEX('padron cfe'!C:C,MATCH(DATOS!C519,'padron cfe'!A:A,0),1),"")</f>
        <v/>
      </c>
      <c r="N519" s="66" t="str">
        <f>IFERROR(IF(BT519="","",IF(INDEX(N$1:N518,MATCH(BT519,BT$1:BT518,0),1)=0,"",INDEX(N$1:N518,MATCH(BT519,BT$1:BT518,0),1))),"")</f>
        <v/>
      </c>
      <c r="O519" s="66" t="str">
        <f>IFERROR(IF(BT519="","",IF(INDEX(O$1:O518,MATCH(BT519,BT$1:BT518,0),1)=0,"",INDEX(O$1:O518,MATCH(BT519,BT$1:BT518,0),1))),"")</f>
        <v/>
      </c>
      <c r="P519" s="4"/>
      <c r="Q519" s="2"/>
      <c r="R519" s="66"/>
      <c r="T519" s="66"/>
      <c r="U519" s="5" t="str">
        <f>IFERROR(IF(INDEX(U$1:U518,MATCH(T519,T$1:T518,0),1)=0,"",INDEX(U$1:U518,MATCH(T519,T$1:T518,0),1)),"")</f>
        <v/>
      </c>
      <c r="V519" s="66"/>
      <c r="W519" s="5" t="str">
        <f>IFERROR(IF(INDEX(W$1:W518,MATCH(V519,V$1:V518,0),1)=0,"",INDEX(W$1:W518,MATCH(V519,V$1:V518,0),1)),"")</f>
        <v/>
      </c>
      <c r="X519" s="2" t="str">
        <f>IFERROR(INDEX('padron cfe'!D:D,MATCH(DATOS!C519,'padron cfe'!A:A,0),1),"")</f>
        <v/>
      </c>
      <c r="Y519" s="4"/>
      <c r="Z519" s="4"/>
      <c r="AA519" s="4"/>
      <c r="AB519" s="4"/>
      <c r="AC519" s="6"/>
      <c r="AD519" s="4"/>
      <c r="AE519" s="4" t="str">
        <f t="shared" si="131"/>
        <v/>
      </c>
      <c r="AF519" s="4"/>
      <c r="AG519" s="4"/>
      <c r="AH519" s="4"/>
      <c r="AI519" s="2" t="str">
        <f>IFERROR(IF(INDEX(AI$1:AI518,MATCH(BT519,BT$1:BT518,0),1)=0,"",INDEX(AI$1:AI518,MATCH(BT519,BT$1:BT518,0),1)),"")</f>
        <v/>
      </c>
      <c r="AJ519" s="2" t="str">
        <f>IFERROR(IF(INDEX(AJ$1:AJ518,MATCH(BT519,BT$1:BT518,0),1)=0,"",INDEX(AJ$1:AJ518,MATCH(BT519,BT$1:BT518,0),1)),"")</f>
        <v/>
      </c>
      <c r="AK519" s="2" t="str">
        <f>IFERROR(IF(INDEX(AK$1:AK518,MATCH(BT519,BT$1:BT518,0),1)=0,"",INDEX(AK$1:AK518,MATCH(BT519,BT$1:BT518,0),1)),"")</f>
        <v/>
      </c>
      <c r="AL519" s="31"/>
      <c r="AM519" s="31"/>
      <c r="AN519" s="2"/>
      <c r="AO519" s="4"/>
      <c r="AP519" s="4"/>
      <c r="AQ519" s="4"/>
      <c r="AR519" s="4"/>
      <c r="AS519" s="4"/>
      <c r="AT519" s="4"/>
      <c r="AU519" s="4"/>
      <c r="AV519" s="4"/>
      <c r="AW519" s="4"/>
      <c r="AY519" s="7"/>
      <c r="AZ519" s="47"/>
      <c r="BA519" s="66"/>
      <c r="BB519" s="66"/>
      <c r="BC519" s="66"/>
      <c r="BD519" s="78"/>
      <c r="BE519" s="66"/>
      <c r="BF519" s="66"/>
      <c r="BG519" s="4"/>
      <c r="BH519" s="69"/>
      <c r="BI519" s="4"/>
      <c r="BJ519" s="4"/>
      <c r="BK519" s="9"/>
      <c r="BL519" s="4"/>
      <c r="BM519" s="4"/>
      <c r="BN519" s="7"/>
      <c r="BO519" s="286"/>
      <c r="BP519" s="22"/>
      <c r="BQ519" s="7" t="str">
        <f t="shared" ca="1" si="132"/>
        <v/>
      </c>
      <c r="BR519" s="75" t="str">
        <f t="shared" si="133"/>
        <v/>
      </c>
      <c r="BS519" s="75" t="str">
        <f t="shared" si="134"/>
        <v/>
      </c>
      <c r="BT519" s="5" t="str">
        <f t="shared" si="135"/>
        <v/>
      </c>
      <c r="BU519" s="79" t="str">
        <f t="shared" si="136"/>
        <v/>
      </c>
      <c r="BV519" s="79" t="str">
        <f t="shared" si="137"/>
        <v/>
      </c>
      <c r="BW519" s="79" t="str">
        <f t="shared" si="138"/>
        <v/>
      </c>
      <c r="CC519" s="4" t="str">
        <f>IF(IFERROR(VLOOKUP(C519,C520:C$1993,1,0),"")="","",COUNTIF(C:C,C519))</f>
        <v/>
      </c>
      <c r="CG519" s="5" t="str">
        <f>IF(B519="","",IF(CC519="",1+(MAX(CG$2:CG518)),""))</f>
        <v/>
      </c>
      <c r="CH519" s="5" t="str">
        <f t="shared" si="139"/>
        <v/>
      </c>
      <c r="CI519" s="5" t="str">
        <f t="shared" si="140"/>
        <v/>
      </c>
      <c r="CJ519" s="14" t="str">
        <f t="shared" si="141"/>
        <v/>
      </c>
      <c r="CK519" s="25"/>
      <c r="CL519" s="15"/>
      <c r="CM519" s="5" t="str">
        <f t="shared" si="129"/>
        <v/>
      </c>
      <c r="CP519" s="5" t="str">
        <f t="shared" si="142"/>
        <v/>
      </c>
      <c r="CQ519" s="5" t="str">
        <f>IF(BT519="","",IFERROR(IF(VLOOKUP(BT519,BT$2:BT518,1,0)=0,"",""),BT519))</f>
        <v/>
      </c>
      <c r="CR519" s="22" t="str">
        <f>IF(CQ519="","",(IFERROR(VLOOKUP(MID(CQ519,1,1),$DI$2:DM$28,3,0),0)+IFERROR(VLOOKUP(MID(CQ519,2,1),DI$2:DM$28,4,0),0)+IFERROR(VLOOKUP(MID(CQ519,3,1),DI$2:DM$28,5,0),0)+(ROW(CQ519)/1000000000000)))</f>
        <v/>
      </c>
      <c r="CT519" s="5">
        <v>518</v>
      </c>
      <c r="CU519" s="5" t="str">
        <f>IFERROR(VLOOKUP(CT519,CP$2:CQ1595,2,0),"")</f>
        <v/>
      </c>
      <c r="DO519" s="5" t="e">
        <f>IF(REPORTE!AH$2="si",IF(C519=VALUE(REPORTE!C$22),IF(SUM(DO520:DO$1993),CONCATENATE(INT(B519),", "),INT(B519)),""),IF(C519=VALUE(REPORTE!C$21),IF(SUM(DO520:DO$1993),CONCATENATE(INT(B519),", "),INT(B519)),""))</f>
        <v>#VALUE!</v>
      </c>
    </row>
    <row r="520" spans="1:119" s="5" customFormat="1" ht="15" customHeight="1" x14ac:dyDescent="0.25">
      <c r="A520" s="4" t="str">
        <f t="shared" ca="1" si="130"/>
        <v/>
      </c>
      <c r="B520" s="6"/>
      <c r="C520" s="6"/>
      <c r="D520" s="1" t="str">
        <f>IFERROR(INDEX('padron cfe'!B:B,MATCH(DATOS!C520,'padron cfe'!A:A,0),1),"")</f>
        <v/>
      </c>
      <c r="E520" s="4"/>
      <c r="F520" s="4"/>
      <c r="G520" s="4"/>
      <c r="H520" s="5" t="str">
        <f>IF(F520="","",IFERROR(CONCATENATE("PEUA",VLOOKUP(ESTADO,REPORTE!AV$2:AW$33,2,0),DIDTRITO_FORM,CADER_FORM,IFERROR(INDEX(CA:CA,MATCH(DAY(F520),BZ:BZ,0),1),DAY(F520)),IFERROR(INDEX(CA:CA,MATCH(MONTH(F520),BZ:BZ,0),1),MONTH(F520)),YEAR(F520),G520),""))</f>
        <v/>
      </c>
      <c r="I520" s="4"/>
      <c r="J520" s="66"/>
      <c r="K520" s="66"/>
      <c r="L520" s="66"/>
      <c r="M520" s="2" t="str">
        <f>IFERROR(INDEX('padron cfe'!C:C,MATCH(DATOS!C520,'padron cfe'!A:A,0),1),"")</f>
        <v/>
      </c>
      <c r="N520" s="66" t="str">
        <f>IFERROR(IF(BT520="","",IF(INDEX(N$1:N519,MATCH(BT520,BT$1:BT519,0),1)=0,"",INDEX(N$1:N519,MATCH(BT520,BT$1:BT519,0),1))),"")</f>
        <v/>
      </c>
      <c r="O520" s="66" t="str">
        <f>IFERROR(IF(BT520="","",IF(INDEX(O$1:O519,MATCH(BT520,BT$1:BT519,0),1)=0,"",INDEX(O$1:O519,MATCH(BT520,BT$1:BT519,0),1))),"")</f>
        <v/>
      </c>
      <c r="P520" s="4"/>
      <c r="Q520" s="2"/>
      <c r="R520" s="66"/>
      <c r="T520" s="66"/>
      <c r="U520" s="5" t="str">
        <f>IFERROR(IF(INDEX(U$1:U519,MATCH(T520,T$1:T519,0),1)=0,"",INDEX(U$1:U519,MATCH(T520,T$1:T519,0),1)),"")</f>
        <v/>
      </c>
      <c r="V520" s="66"/>
      <c r="W520" s="5" t="str">
        <f>IFERROR(IF(INDEX(W$1:W519,MATCH(V520,V$1:V519,0),1)=0,"",INDEX(W$1:W519,MATCH(V520,V$1:V519,0),1)),"")</f>
        <v/>
      </c>
      <c r="X520" s="2" t="str">
        <f>IFERROR(INDEX('padron cfe'!D:D,MATCH(DATOS!C520,'padron cfe'!A:A,0),1),"")</f>
        <v/>
      </c>
      <c r="Y520" s="4"/>
      <c r="Z520" s="4"/>
      <c r="AA520" s="4"/>
      <c r="AB520" s="4"/>
      <c r="AC520" s="6"/>
      <c r="AD520" s="4"/>
      <c r="AE520" s="4" t="str">
        <f t="shared" si="131"/>
        <v/>
      </c>
      <c r="AF520" s="4"/>
      <c r="AG520" s="4"/>
      <c r="AH520" s="4"/>
      <c r="AI520" s="2" t="str">
        <f>IFERROR(IF(INDEX(AI$1:AI519,MATCH(BT520,BT$1:BT519,0),1)=0,"",INDEX(AI$1:AI519,MATCH(BT520,BT$1:BT519,0),1)),"")</f>
        <v/>
      </c>
      <c r="AJ520" s="2" t="str">
        <f>IFERROR(IF(INDEX(AJ$1:AJ519,MATCH(BT520,BT$1:BT519,0),1)=0,"",INDEX(AJ$1:AJ519,MATCH(BT520,BT$1:BT519,0),1)),"")</f>
        <v/>
      </c>
      <c r="AK520" s="2" t="str">
        <f>IFERROR(IF(INDEX(AK$1:AK519,MATCH(BT520,BT$1:BT519,0),1)=0,"",INDEX(AK$1:AK519,MATCH(BT520,BT$1:BT519,0),1)),"")</f>
        <v/>
      </c>
      <c r="AL520" s="31"/>
      <c r="AM520" s="31"/>
      <c r="AN520" s="2"/>
      <c r="AO520" s="4"/>
      <c r="AP520" s="4"/>
      <c r="AQ520" s="4"/>
      <c r="AR520" s="4"/>
      <c r="AS520" s="4"/>
      <c r="AT520" s="4"/>
      <c r="AU520" s="4"/>
      <c r="AV520" s="4"/>
      <c r="AW520" s="4"/>
      <c r="AY520" s="7"/>
      <c r="AZ520" s="47"/>
      <c r="BA520" s="66"/>
      <c r="BB520" s="66"/>
      <c r="BC520" s="66"/>
      <c r="BD520" s="78"/>
      <c r="BE520" s="66"/>
      <c r="BF520" s="66"/>
      <c r="BG520" s="4"/>
      <c r="BH520" s="69"/>
      <c r="BI520" s="4"/>
      <c r="BJ520" s="4"/>
      <c r="BK520" s="9"/>
      <c r="BL520" s="4"/>
      <c r="BM520" s="4"/>
      <c r="BN520" s="7"/>
      <c r="BO520" s="286"/>
      <c r="BP520" s="22"/>
      <c r="BQ520" s="7" t="str">
        <f t="shared" ca="1" si="132"/>
        <v/>
      </c>
      <c r="BR520" s="75" t="str">
        <f t="shared" si="133"/>
        <v/>
      </c>
      <c r="BS520" s="75" t="str">
        <f t="shared" si="134"/>
        <v/>
      </c>
      <c r="BT520" s="5" t="str">
        <f t="shared" si="135"/>
        <v/>
      </c>
      <c r="BU520" s="79" t="str">
        <f t="shared" si="136"/>
        <v/>
      </c>
      <c r="BV520" s="79" t="str">
        <f t="shared" si="137"/>
        <v/>
      </c>
      <c r="BW520" s="79" t="str">
        <f t="shared" si="138"/>
        <v/>
      </c>
      <c r="CC520" s="4" t="str">
        <f>IF(IFERROR(VLOOKUP(C520,C521:C$1993,1,0),"")="","",COUNTIF(C:C,C520))</f>
        <v/>
      </c>
      <c r="CG520" s="5" t="str">
        <f>IF(B520="","",IF(CC520="",1+(MAX(CG$2:CG519)),""))</f>
        <v/>
      </c>
      <c r="CH520" s="5" t="str">
        <f t="shared" si="139"/>
        <v/>
      </c>
      <c r="CI520" s="5" t="str">
        <f t="shared" si="140"/>
        <v/>
      </c>
      <c r="CJ520" s="14" t="str">
        <f t="shared" si="141"/>
        <v/>
      </c>
      <c r="CK520" s="25"/>
      <c r="CL520" s="15"/>
      <c r="CM520" s="5" t="str">
        <f t="shared" si="129"/>
        <v/>
      </c>
      <c r="CP520" s="5" t="str">
        <f t="shared" si="142"/>
        <v/>
      </c>
      <c r="CQ520" s="5" t="str">
        <f>IF(BT520="","",IFERROR(IF(VLOOKUP(BT520,BT$2:BT519,1,0)=0,"",""),BT520))</f>
        <v/>
      </c>
      <c r="CR520" s="22" t="str">
        <f>IF(CQ520="","",(IFERROR(VLOOKUP(MID(CQ520,1,1),$DI$2:DM$28,3,0),0)+IFERROR(VLOOKUP(MID(CQ520,2,1),DI$2:DM$28,4,0),0)+IFERROR(VLOOKUP(MID(CQ520,3,1),DI$2:DM$28,5,0),0)+(ROW(CQ520)/1000000000000)))</f>
        <v/>
      </c>
      <c r="CT520" s="5">
        <v>519</v>
      </c>
      <c r="CU520" s="5" t="str">
        <f>IFERROR(VLOOKUP(CT520,CP$2:CQ1596,2,0),"")</f>
        <v/>
      </c>
      <c r="DO520" s="5" t="e">
        <f>IF(REPORTE!AH$2="si",IF(C520=VALUE(REPORTE!C$22),IF(SUM(DO521:DO$1993),CONCATENATE(INT(B520),", "),INT(B520)),""),IF(C520=VALUE(REPORTE!C$21),IF(SUM(DO521:DO$1993),CONCATENATE(INT(B520),", "),INT(B520)),""))</f>
        <v>#VALUE!</v>
      </c>
    </row>
    <row r="521" spans="1:119" s="5" customFormat="1" ht="15" customHeight="1" x14ac:dyDescent="0.25">
      <c r="A521" s="4" t="str">
        <f t="shared" ca="1" si="130"/>
        <v/>
      </c>
      <c r="B521" s="6"/>
      <c r="C521" s="6"/>
      <c r="D521" s="1" t="str">
        <f>IFERROR(INDEX('padron cfe'!B:B,MATCH(DATOS!C521,'padron cfe'!A:A,0),1),"")</f>
        <v/>
      </c>
      <c r="E521" s="4"/>
      <c r="F521" s="4"/>
      <c r="G521" s="4"/>
      <c r="H521" s="5" t="str">
        <f>IF(F521="","",IFERROR(CONCATENATE("PEUA",VLOOKUP(ESTADO,REPORTE!AV$2:AW$33,2,0),DIDTRITO_FORM,CADER_FORM,IFERROR(INDEX(CA:CA,MATCH(DAY(F521),BZ:BZ,0),1),DAY(F521)),IFERROR(INDEX(CA:CA,MATCH(MONTH(F521),BZ:BZ,0),1),MONTH(F521)),YEAR(F521),G521),""))</f>
        <v/>
      </c>
      <c r="I521" s="4"/>
      <c r="J521" s="66"/>
      <c r="K521" s="66"/>
      <c r="L521" s="66"/>
      <c r="M521" s="2" t="str">
        <f>IFERROR(INDEX('padron cfe'!C:C,MATCH(DATOS!C521,'padron cfe'!A:A,0),1),"")</f>
        <v/>
      </c>
      <c r="N521" s="66" t="str">
        <f>IFERROR(IF(BT521="","",IF(INDEX(N$1:N520,MATCH(BT521,BT$1:BT520,0),1)=0,"",INDEX(N$1:N520,MATCH(BT521,BT$1:BT520,0),1))),"")</f>
        <v/>
      </c>
      <c r="O521" s="66" t="str">
        <f>IFERROR(IF(BT521="","",IF(INDEX(O$1:O520,MATCH(BT521,BT$1:BT520,0),1)=0,"",INDEX(O$1:O520,MATCH(BT521,BT$1:BT520,0),1))),"")</f>
        <v/>
      </c>
      <c r="P521" s="4"/>
      <c r="Q521" s="2"/>
      <c r="R521" s="66"/>
      <c r="T521" s="66"/>
      <c r="U521" s="5" t="str">
        <f>IFERROR(IF(INDEX(U$1:U520,MATCH(T521,T$1:T520,0),1)=0,"",INDEX(U$1:U520,MATCH(T521,T$1:T520,0),1)),"")</f>
        <v/>
      </c>
      <c r="V521" s="66"/>
      <c r="W521" s="5" t="str">
        <f>IFERROR(IF(INDEX(W$1:W520,MATCH(V521,V$1:V520,0),1)=0,"",INDEX(W$1:W520,MATCH(V521,V$1:V520,0),1)),"")</f>
        <v/>
      </c>
      <c r="X521" s="2" t="str">
        <f>IFERROR(INDEX('padron cfe'!D:D,MATCH(DATOS!C521,'padron cfe'!A:A,0),1),"")</f>
        <v/>
      </c>
      <c r="Y521" s="4"/>
      <c r="Z521" s="4"/>
      <c r="AA521" s="4"/>
      <c r="AB521" s="4"/>
      <c r="AC521" s="6"/>
      <c r="AD521" s="4"/>
      <c r="AE521" s="4" t="str">
        <f t="shared" si="131"/>
        <v/>
      </c>
      <c r="AF521" s="4"/>
      <c r="AG521" s="4"/>
      <c r="AH521" s="4"/>
      <c r="AI521" s="2" t="str">
        <f>IFERROR(IF(INDEX(AI$1:AI520,MATCH(BT521,BT$1:BT520,0),1)=0,"",INDEX(AI$1:AI520,MATCH(BT521,BT$1:BT520,0),1)),"")</f>
        <v/>
      </c>
      <c r="AJ521" s="2" t="str">
        <f>IFERROR(IF(INDEX(AJ$1:AJ520,MATCH(BT521,BT$1:BT520,0),1)=0,"",INDEX(AJ$1:AJ520,MATCH(BT521,BT$1:BT520,0),1)),"")</f>
        <v/>
      </c>
      <c r="AK521" s="2" t="str">
        <f>IFERROR(IF(INDEX(AK$1:AK520,MATCH(BT521,BT$1:BT520,0),1)=0,"",INDEX(AK$1:AK520,MATCH(BT521,BT$1:BT520,0),1)),"")</f>
        <v/>
      </c>
      <c r="AL521" s="31"/>
      <c r="AM521" s="31"/>
      <c r="AN521" s="2"/>
      <c r="AO521" s="4"/>
      <c r="AP521" s="4"/>
      <c r="AQ521" s="4"/>
      <c r="AR521" s="4"/>
      <c r="AS521" s="4"/>
      <c r="AT521" s="4"/>
      <c r="AU521" s="4"/>
      <c r="AV521" s="4"/>
      <c r="AW521" s="4"/>
      <c r="AY521" s="7"/>
      <c r="AZ521" s="47"/>
      <c r="BA521" s="66"/>
      <c r="BB521" s="66"/>
      <c r="BC521" s="66"/>
      <c r="BD521" s="78"/>
      <c r="BE521" s="66"/>
      <c r="BF521" s="66"/>
      <c r="BG521" s="4"/>
      <c r="BH521" s="69"/>
      <c r="BI521" s="4"/>
      <c r="BJ521" s="4"/>
      <c r="BK521" s="9"/>
      <c r="BL521" s="4"/>
      <c r="BM521" s="4"/>
      <c r="BN521" s="7"/>
      <c r="BO521" s="286"/>
      <c r="BP521" s="22"/>
      <c r="BQ521" s="7" t="str">
        <f t="shared" ca="1" si="132"/>
        <v/>
      </c>
      <c r="BR521" s="75" t="str">
        <f t="shared" si="133"/>
        <v/>
      </c>
      <c r="BS521" s="75" t="str">
        <f t="shared" si="134"/>
        <v/>
      </c>
      <c r="BT521" s="5" t="str">
        <f t="shared" si="135"/>
        <v/>
      </c>
      <c r="BU521" s="79" t="str">
        <f t="shared" si="136"/>
        <v/>
      </c>
      <c r="BV521" s="79" t="str">
        <f t="shared" si="137"/>
        <v/>
      </c>
      <c r="BW521" s="79" t="str">
        <f t="shared" si="138"/>
        <v/>
      </c>
      <c r="CC521" s="4" t="str">
        <f>IF(IFERROR(VLOOKUP(C521,C522:C$1993,1,0),"")="","",COUNTIF(C:C,C521))</f>
        <v/>
      </c>
      <c r="CG521" s="5" t="str">
        <f>IF(B521="","",IF(CC521="",1+(MAX(CG$2:CG520)),""))</f>
        <v/>
      </c>
      <c r="CH521" s="5" t="str">
        <f t="shared" si="139"/>
        <v/>
      </c>
      <c r="CI521" s="5" t="str">
        <f t="shared" si="140"/>
        <v/>
      </c>
      <c r="CJ521" s="14" t="str">
        <f t="shared" si="141"/>
        <v/>
      </c>
      <c r="CK521" s="25"/>
      <c r="CL521" s="15"/>
      <c r="CM521" s="5" t="str">
        <f t="shared" si="129"/>
        <v/>
      </c>
      <c r="CP521" s="5" t="str">
        <f t="shared" si="142"/>
        <v/>
      </c>
      <c r="CQ521" s="5" t="str">
        <f>IF(BT521="","",IFERROR(IF(VLOOKUP(BT521,BT$2:BT520,1,0)=0,"",""),BT521))</f>
        <v/>
      </c>
      <c r="CR521" s="22" t="str">
        <f>IF(CQ521="","",(IFERROR(VLOOKUP(MID(CQ521,1,1),$DI$2:DM$28,3,0),0)+IFERROR(VLOOKUP(MID(CQ521,2,1),DI$2:DM$28,4,0),0)+IFERROR(VLOOKUP(MID(CQ521,3,1),DI$2:DM$28,5,0),0)+(ROW(CQ521)/1000000000000)))</f>
        <v/>
      </c>
      <c r="CT521" s="5">
        <v>520</v>
      </c>
      <c r="CU521" s="5" t="str">
        <f>IFERROR(VLOOKUP(CT521,CP$2:CQ1597,2,0),"")</f>
        <v/>
      </c>
      <c r="DO521" s="5" t="e">
        <f>IF(REPORTE!AH$2="si",IF(C521=VALUE(REPORTE!C$22),IF(SUM(DO522:DO$1993),CONCATENATE(INT(B521),", "),INT(B521)),""),IF(C521=VALUE(REPORTE!C$21),IF(SUM(DO522:DO$1993),CONCATENATE(INT(B521),", "),INT(B521)),""))</f>
        <v>#VALUE!</v>
      </c>
    </row>
    <row r="522" spans="1:119" s="5" customFormat="1" ht="15" customHeight="1" x14ac:dyDescent="0.25">
      <c r="A522" s="4" t="str">
        <f t="shared" ca="1" si="130"/>
        <v/>
      </c>
      <c r="B522" s="6"/>
      <c r="C522" s="6"/>
      <c r="D522" s="1" t="str">
        <f>IFERROR(INDEX('padron cfe'!B:B,MATCH(DATOS!C522,'padron cfe'!A:A,0),1),"")</f>
        <v/>
      </c>
      <c r="E522" s="4"/>
      <c r="F522" s="4"/>
      <c r="G522" s="4"/>
      <c r="H522" s="5" t="str">
        <f>IF(F522="","",IFERROR(CONCATENATE("PEUA",VLOOKUP(ESTADO,REPORTE!AV$2:AW$33,2,0),DIDTRITO_FORM,CADER_FORM,IFERROR(INDEX(CA:CA,MATCH(DAY(F522),BZ:BZ,0),1),DAY(F522)),IFERROR(INDEX(CA:CA,MATCH(MONTH(F522),BZ:BZ,0),1),MONTH(F522)),YEAR(F522),G522),""))</f>
        <v/>
      </c>
      <c r="I522" s="4"/>
      <c r="J522" s="66"/>
      <c r="K522" s="66"/>
      <c r="L522" s="66"/>
      <c r="M522" s="2" t="str">
        <f>IFERROR(INDEX('padron cfe'!C:C,MATCH(DATOS!C522,'padron cfe'!A:A,0),1),"")</f>
        <v/>
      </c>
      <c r="N522" s="66" t="str">
        <f>IFERROR(IF(BT522="","",IF(INDEX(N$1:N521,MATCH(BT522,BT$1:BT521,0),1)=0,"",INDEX(N$1:N521,MATCH(BT522,BT$1:BT521,0),1))),"")</f>
        <v/>
      </c>
      <c r="O522" s="66" t="str">
        <f>IFERROR(IF(BT522="","",IF(INDEX(O$1:O521,MATCH(BT522,BT$1:BT521,0),1)=0,"",INDEX(O$1:O521,MATCH(BT522,BT$1:BT521,0),1))),"")</f>
        <v/>
      </c>
      <c r="P522" s="4"/>
      <c r="Q522" s="2"/>
      <c r="R522" s="66"/>
      <c r="T522" s="66"/>
      <c r="U522" s="5" t="str">
        <f>IFERROR(IF(INDEX(U$1:U521,MATCH(T522,T$1:T521,0),1)=0,"",INDEX(U$1:U521,MATCH(T522,T$1:T521,0),1)),"")</f>
        <v/>
      </c>
      <c r="V522" s="66"/>
      <c r="W522" s="5" t="str">
        <f>IFERROR(IF(INDEX(W$1:W521,MATCH(V522,V$1:V521,0),1)=0,"",INDEX(W$1:W521,MATCH(V522,V$1:V521,0),1)),"")</f>
        <v/>
      </c>
      <c r="X522" s="2" t="str">
        <f>IFERROR(INDEX('padron cfe'!D:D,MATCH(DATOS!C522,'padron cfe'!A:A,0),1),"")</f>
        <v/>
      </c>
      <c r="Y522" s="4"/>
      <c r="Z522" s="4"/>
      <c r="AA522" s="4"/>
      <c r="AB522" s="4"/>
      <c r="AC522" s="6"/>
      <c r="AD522" s="4"/>
      <c r="AE522" s="4" t="str">
        <f t="shared" si="131"/>
        <v/>
      </c>
      <c r="AF522" s="4"/>
      <c r="AG522" s="4"/>
      <c r="AH522" s="4"/>
      <c r="AI522" s="2" t="str">
        <f>IFERROR(IF(INDEX(AI$1:AI521,MATCH(BT522,BT$1:BT521,0),1)=0,"",INDEX(AI$1:AI521,MATCH(BT522,BT$1:BT521,0),1)),"")</f>
        <v/>
      </c>
      <c r="AJ522" s="2" t="str">
        <f>IFERROR(IF(INDEX(AJ$1:AJ521,MATCH(BT522,BT$1:BT521,0),1)=0,"",INDEX(AJ$1:AJ521,MATCH(BT522,BT$1:BT521,0),1)),"")</f>
        <v/>
      </c>
      <c r="AK522" s="2" t="str">
        <f>IFERROR(IF(INDEX(AK$1:AK521,MATCH(BT522,BT$1:BT521,0),1)=0,"",INDEX(AK$1:AK521,MATCH(BT522,BT$1:BT521,0),1)),"")</f>
        <v/>
      </c>
      <c r="AL522" s="31"/>
      <c r="AM522" s="31"/>
      <c r="AN522" s="2"/>
      <c r="AO522" s="4"/>
      <c r="AP522" s="4"/>
      <c r="AQ522" s="4"/>
      <c r="AR522" s="4"/>
      <c r="AS522" s="4"/>
      <c r="AT522" s="4"/>
      <c r="AU522" s="4"/>
      <c r="AV522" s="4"/>
      <c r="AW522" s="4"/>
      <c r="AY522" s="7"/>
      <c r="AZ522" s="47"/>
      <c r="BA522" s="66"/>
      <c r="BB522" s="66"/>
      <c r="BC522" s="66"/>
      <c r="BD522" s="78"/>
      <c r="BE522" s="66"/>
      <c r="BF522" s="66"/>
      <c r="BG522" s="4"/>
      <c r="BH522" s="69"/>
      <c r="BI522" s="4"/>
      <c r="BJ522" s="4"/>
      <c r="BK522" s="9"/>
      <c r="BL522" s="4"/>
      <c r="BM522" s="4"/>
      <c r="BN522" s="7"/>
      <c r="BO522" s="286"/>
      <c r="BP522" s="22"/>
      <c r="BQ522" s="7" t="str">
        <f t="shared" ca="1" si="132"/>
        <v/>
      </c>
      <c r="BR522" s="75" t="str">
        <f t="shared" si="133"/>
        <v/>
      </c>
      <c r="BS522" s="75" t="str">
        <f t="shared" si="134"/>
        <v/>
      </c>
      <c r="BT522" s="5" t="str">
        <f t="shared" si="135"/>
        <v/>
      </c>
      <c r="BU522" s="79" t="str">
        <f t="shared" si="136"/>
        <v/>
      </c>
      <c r="BV522" s="79" t="str">
        <f t="shared" si="137"/>
        <v/>
      </c>
      <c r="BW522" s="79" t="str">
        <f t="shared" si="138"/>
        <v/>
      </c>
      <c r="CC522" s="4" t="str">
        <f>IF(IFERROR(VLOOKUP(C522,C523:C$1993,1,0),"")="","",COUNTIF(C:C,C522))</f>
        <v/>
      </c>
      <c r="CG522" s="5" t="str">
        <f>IF(B522="","",IF(CC522="",1+(MAX(CG$2:CG521)),""))</f>
        <v/>
      </c>
      <c r="CH522" s="5" t="str">
        <f t="shared" si="139"/>
        <v/>
      </c>
      <c r="CI522" s="5" t="str">
        <f t="shared" si="140"/>
        <v/>
      </c>
      <c r="CJ522" s="14" t="str">
        <f t="shared" si="141"/>
        <v/>
      </c>
      <c r="CK522" s="25"/>
      <c r="CL522" s="15"/>
      <c r="CM522" s="5" t="str">
        <f t="shared" si="129"/>
        <v/>
      </c>
      <c r="CP522" s="5" t="str">
        <f t="shared" si="142"/>
        <v/>
      </c>
      <c r="CQ522" s="5" t="str">
        <f>IF(BT522="","",IFERROR(IF(VLOOKUP(BT522,BT$2:BT521,1,0)=0,"",""),BT522))</f>
        <v/>
      </c>
      <c r="CR522" s="22" t="str">
        <f>IF(CQ522="","",(IFERROR(VLOOKUP(MID(CQ522,1,1),$DI$2:DM$28,3,0),0)+IFERROR(VLOOKUP(MID(CQ522,2,1),DI$2:DM$28,4,0),0)+IFERROR(VLOOKUP(MID(CQ522,3,1),DI$2:DM$28,5,0),0)+(ROW(CQ522)/1000000000000)))</f>
        <v/>
      </c>
      <c r="CT522" s="5">
        <v>521</v>
      </c>
      <c r="CU522" s="5" t="str">
        <f>IFERROR(VLOOKUP(CT522,CP$2:CQ1598,2,0),"")</f>
        <v/>
      </c>
      <c r="DO522" s="5" t="e">
        <f>IF(REPORTE!AH$2="si",IF(C522=VALUE(REPORTE!C$22),IF(SUM(DO523:DO$1993),CONCATENATE(INT(B522),", "),INT(B522)),""),IF(C522=VALUE(REPORTE!C$21),IF(SUM(DO523:DO$1993),CONCATENATE(INT(B522),", "),INT(B522)),""))</f>
        <v>#VALUE!</v>
      </c>
    </row>
    <row r="523" spans="1:119" s="5" customFormat="1" ht="15" customHeight="1" x14ac:dyDescent="0.25">
      <c r="A523" s="4" t="str">
        <f t="shared" ca="1" si="130"/>
        <v/>
      </c>
      <c r="B523" s="6"/>
      <c r="C523" s="6"/>
      <c r="D523" s="1" t="str">
        <f>IFERROR(INDEX('padron cfe'!B:B,MATCH(DATOS!C523,'padron cfe'!A:A,0),1),"")</f>
        <v/>
      </c>
      <c r="E523" s="4"/>
      <c r="F523" s="4"/>
      <c r="G523" s="4"/>
      <c r="H523" s="5" t="str">
        <f>IF(F523="","",IFERROR(CONCATENATE("PEUA",VLOOKUP(ESTADO,REPORTE!AV$2:AW$33,2,0),DIDTRITO_FORM,CADER_FORM,IFERROR(INDEX(CA:CA,MATCH(DAY(F523),BZ:BZ,0),1),DAY(F523)),IFERROR(INDEX(CA:CA,MATCH(MONTH(F523),BZ:BZ,0),1),MONTH(F523)),YEAR(F523),G523),""))</f>
        <v/>
      </c>
      <c r="I523" s="4"/>
      <c r="J523" s="66"/>
      <c r="K523" s="66"/>
      <c r="L523" s="66"/>
      <c r="M523" s="2" t="str">
        <f>IFERROR(INDEX('padron cfe'!C:C,MATCH(DATOS!C523,'padron cfe'!A:A,0),1),"")</f>
        <v/>
      </c>
      <c r="N523" s="66" t="str">
        <f>IFERROR(IF(BT523="","",IF(INDEX(N$1:N522,MATCH(BT523,BT$1:BT522,0),1)=0,"",INDEX(N$1:N522,MATCH(BT523,BT$1:BT522,0),1))),"")</f>
        <v/>
      </c>
      <c r="O523" s="66" t="str">
        <f>IFERROR(IF(BT523="","",IF(INDEX(O$1:O522,MATCH(BT523,BT$1:BT522,0),1)=0,"",INDEX(O$1:O522,MATCH(BT523,BT$1:BT522,0),1))),"")</f>
        <v/>
      </c>
      <c r="P523" s="4"/>
      <c r="Q523" s="2"/>
      <c r="R523" s="66"/>
      <c r="T523" s="66"/>
      <c r="U523" s="5" t="str">
        <f>IFERROR(IF(INDEX(U$1:U522,MATCH(T523,T$1:T522,0),1)=0,"",INDEX(U$1:U522,MATCH(T523,T$1:T522,0),1)),"")</f>
        <v/>
      </c>
      <c r="V523" s="66"/>
      <c r="W523" s="5" t="str">
        <f>IFERROR(IF(INDEX(W$1:W522,MATCH(V523,V$1:V522,0),1)=0,"",INDEX(W$1:W522,MATCH(V523,V$1:V522,0),1)),"")</f>
        <v/>
      </c>
      <c r="X523" s="2" t="str">
        <f>IFERROR(INDEX('padron cfe'!D:D,MATCH(DATOS!C523,'padron cfe'!A:A,0),1),"")</f>
        <v/>
      </c>
      <c r="Y523" s="4"/>
      <c r="Z523" s="4"/>
      <c r="AA523" s="4"/>
      <c r="AB523" s="4"/>
      <c r="AC523" s="6"/>
      <c r="AD523" s="4"/>
      <c r="AE523" s="4" t="str">
        <f t="shared" si="131"/>
        <v/>
      </c>
      <c r="AF523" s="4"/>
      <c r="AG523" s="4"/>
      <c r="AH523" s="4"/>
      <c r="AI523" s="2" t="str">
        <f>IFERROR(IF(INDEX(AI$1:AI522,MATCH(BT523,BT$1:BT522,0),1)=0,"",INDEX(AI$1:AI522,MATCH(BT523,BT$1:BT522,0),1)),"")</f>
        <v/>
      </c>
      <c r="AJ523" s="2" t="str">
        <f>IFERROR(IF(INDEX(AJ$1:AJ522,MATCH(BT523,BT$1:BT522,0),1)=0,"",INDEX(AJ$1:AJ522,MATCH(BT523,BT$1:BT522,0),1)),"")</f>
        <v/>
      </c>
      <c r="AK523" s="2" t="str">
        <f>IFERROR(IF(INDEX(AK$1:AK522,MATCH(BT523,BT$1:BT522,0),1)=0,"",INDEX(AK$1:AK522,MATCH(BT523,BT$1:BT522,0),1)),"")</f>
        <v/>
      </c>
      <c r="AL523" s="31"/>
      <c r="AM523" s="31"/>
      <c r="AN523" s="2"/>
      <c r="AO523" s="4"/>
      <c r="AP523" s="4"/>
      <c r="AQ523" s="4"/>
      <c r="AR523" s="4"/>
      <c r="AS523" s="4"/>
      <c r="AT523" s="4"/>
      <c r="AU523" s="4"/>
      <c r="AV523" s="4"/>
      <c r="AW523" s="4"/>
      <c r="AY523" s="7"/>
      <c r="AZ523" s="47"/>
      <c r="BA523" s="66"/>
      <c r="BB523" s="66"/>
      <c r="BC523" s="66"/>
      <c r="BD523" s="78"/>
      <c r="BE523" s="66"/>
      <c r="BF523" s="66"/>
      <c r="BG523" s="4"/>
      <c r="BH523" s="69"/>
      <c r="BI523" s="4"/>
      <c r="BJ523" s="4"/>
      <c r="BK523" s="9"/>
      <c r="BL523" s="4"/>
      <c r="BM523" s="4"/>
      <c r="BN523" s="7"/>
      <c r="BO523" s="286"/>
      <c r="BP523" s="22"/>
      <c r="BQ523" s="7" t="str">
        <f t="shared" ca="1" si="132"/>
        <v/>
      </c>
      <c r="BR523" s="75" t="str">
        <f t="shared" si="133"/>
        <v/>
      </c>
      <c r="BS523" s="75" t="str">
        <f t="shared" si="134"/>
        <v/>
      </c>
      <c r="BT523" s="5" t="str">
        <f t="shared" si="135"/>
        <v/>
      </c>
      <c r="BU523" s="79" t="str">
        <f t="shared" si="136"/>
        <v/>
      </c>
      <c r="BV523" s="79" t="str">
        <f t="shared" si="137"/>
        <v/>
      </c>
      <c r="BW523" s="79" t="str">
        <f t="shared" si="138"/>
        <v/>
      </c>
      <c r="CC523" s="4" t="str">
        <f>IF(IFERROR(VLOOKUP(C523,C524:C$1993,1,0),"")="","",COUNTIF(C:C,C523))</f>
        <v/>
      </c>
      <c r="CG523" s="5" t="str">
        <f>IF(B523="","",IF(CC523="",1+(MAX(CG$2:CG522)),""))</f>
        <v/>
      </c>
      <c r="CH523" s="5" t="str">
        <f t="shared" si="139"/>
        <v/>
      </c>
      <c r="CI523" s="5" t="str">
        <f t="shared" si="140"/>
        <v/>
      </c>
      <c r="CJ523" s="14" t="str">
        <f t="shared" si="141"/>
        <v/>
      </c>
      <c r="CK523" s="25"/>
      <c r="CL523" s="15"/>
      <c r="CM523" s="5" t="str">
        <f t="shared" si="129"/>
        <v/>
      </c>
      <c r="CP523" s="5" t="str">
        <f t="shared" si="142"/>
        <v/>
      </c>
      <c r="CQ523" s="5" t="str">
        <f>IF(BT523="","",IFERROR(IF(VLOOKUP(BT523,BT$2:BT522,1,0)=0,"",""),BT523))</f>
        <v/>
      </c>
      <c r="CR523" s="22" t="str">
        <f>IF(CQ523="","",(IFERROR(VLOOKUP(MID(CQ523,1,1),$DI$2:DM$28,3,0),0)+IFERROR(VLOOKUP(MID(CQ523,2,1),DI$2:DM$28,4,0),0)+IFERROR(VLOOKUP(MID(CQ523,3,1),DI$2:DM$28,5,0),0)+(ROW(CQ523)/1000000000000)))</f>
        <v/>
      </c>
      <c r="CT523" s="5">
        <v>522</v>
      </c>
      <c r="CU523" s="5" t="str">
        <f>IFERROR(VLOOKUP(CT523,CP$2:CQ1599,2,0),"")</f>
        <v/>
      </c>
      <c r="DO523" s="5" t="e">
        <f>IF(REPORTE!AH$2="si",IF(C523=VALUE(REPORTE!C$22),IF(SUM(DO524:DO$1993),CONCATENATE(INT(B523),", "),INT(B523)),""),IF(C523=VALUE(REPORTE!C$21),IF(SUM(DO524:DO$1993),CONCATENATE(INT(B523),", "),INT(B523)),""))</f>
        <v>#VALUE!</v>
      </c>
    </row>
    <row r="524" spans="1:119" s="5" customFormat="1" ht="15" customHeight="1" x14ac:dyDescent="0.25">
      <c r="A524" s="4" t="str">
        <f t="shared" ca="1" si="130"/>
        <v/>
      </c>
      <c r="B524" s="6"/>
      <c r="C524" s="6"/>
      <c r="D524" s="1" t="str">
        <f>IFERROR(INDEX('padron cfe'!B:B,MATCH(DATOS!C524,'padron cfe'!A:A,0),1),"")</f>
        <v/>
      </c>
      <c r="E524" s="4"/>
      <c r="F524" s="4"/>
      <c r="G524" s="4"/>
      <c r="H524" s="5" t="str">
        <f>IF(F524="","",IFERROR(CONCATENATE("PEUA",VLOOKUP(ESTADO,REPORTE!AV$2:AW$33,2,0),DIDTRITO_FORM,CADER_FORM,IFERROR(INDEX(CA:CA,MATCH(DAY(F524),BZ:BZ,0),1),DAY(F524)),IFERROR(INDEX(CA:CA,MATCH(MONTH(F524),BZ:BZ,0),1),MONTH(F524)),YEAR(F524),G524),""))</f>
        <v/>
      </c>
      <c r="I524" s="4"/>
      <c r="J524" s="66"/>
      <c r="K524" s="66"/>
      <c r="L524" s="66"/>
      <c r="M524" s="2" t="str">
        <f>IFERROR(INDEX('padron cfe'!C:C,MATCH(DATOS!C524,'padron cfe'!A:A,0),1),"")</f>
        <v/>
      </c>
      <c r="N524" s="66" t="str">
        <f>IFERROR(IF(BT524="","",IF(INDEX(N$1:N523,MATCH(BT524,BT$1:BT523,0),1)=0,"",INDEX(N$1:N523,MATCH(BT524,BT$1:BT523,0),1))),"")</f>
        <v/>
      </c>
      <c r="O524" s="66" t="str">
        <f>IFERROR(IF(BT524="","",IF(INDEX(O$1:O523,MATCH(BT524,BT$1:BT523,0),1)=0,"",INDEX(O$1:O523,MATCH(BT524,BT$1:BT523,0),1))),"")</f>
        <v/>
      </c>
      <c r="P524" s="4"/>
      <c r="Q524" s="2"/>
      <c r="R524" s="66"/>
      <c r="T524" s="66"/>
      <c r="U524" s="5" t="str">
        <f>IFERROR(IF(INDEX(U$1:U523,MATCH(T524,T$1:T523,0),1)=0,"",INDEX(U$1:U523,MATCH(T524,T$1:T523,0),1)),"")</f>
        <v/>
      </c>
      <c r="V524" s="66"/>
      <c r="W524" s="5" t="str">
        <f>IFERROR(IF(INDEX(W$1:W523,MATCH(V524,V$1:V523,0),1)=0,"",INDEX(W$1:W523,MATCH(V524,V$1:V523,0),1)),"")</f>
        <v/>
      </c>
      <c r="X524" s="2" t="str">
        <f>IFERROR(INDEX('padron cfe'!D:D,MATCH(DATOS!C524,'padron cfe'!A:A,0),1),"")</f>
        <v/>
      </c>
      <c r="Y524" s="4"/>
      <c r="Z524" s="4"/>
      <c r="AA524" s="4"/>
      <c r="AB524" s="4"/>
      <c r="AC524" s="6"/>
      <c r="AD524" s="4"/>
      <c r="AE524" s="4" t="str">
        <f t="shared" si="131"/>
        <v/>
      </c>
      <c r="AF524" s="4"/>
      <c r="AG524" s="4"/>
      <c r="AH524" s="4"/>
      <c r="AI524" s="2" t="str">
        <f>IFERROR(IF(INDEX(AI$1:AI523,MATCH(BT524,BT$1:BT523,0),1)=0,"",INDEX(AI$1:AI523,MATCH(BT524,BT$1:BT523,0),1)),"")</f>
        <v/>
      </c>
      <c r="AJ524" s="2" t="str">
        <f>IFERROR(IF(INDEX(AJ$1:AJ523,MATCH(BT524,BT$1:BT523,0),1)=0,"",INDEX(AJ$1:AJ523,MATCH(BT524,BT$1:BT523,0),1)),"")</f>
        <v/>
      </c>
      <c r="AK524" s="2" t="str">
        <f>IFERROR(IF(INDEX(AK$1:AK523,MATCH(BT524,BT$1:BT523,0),1)=0,"",INDEX(AK$1:AK523,MATCH(BT524,BT$1:BT523,0),1)),"")</f>
        <v/>
      </c>
      <c r="AL524" s="31"/>
      <c r="AM524" s="31"/>
      <c r="AN524" s="2"/>
      <c r="AO524" s="4"/>
      <c r="AP524" s="4"/>
      <c r="AQ524" s="4"/>
      <c r="AR524" s="4"/>
      <c r="AS524" s="4"/>
      <c r="AT524" s="4"/>
      <c r="AU524" s="4"/>
      <c r="AV524" s="4"/>
      <c r="AW524" s="4"/>
      <c r="AY524" s="7"/>
      <c r="AZ524" s="47"/>
      <c r="BA524" s="66"/>
      <c r="BB524" s="66"/>
      <c r="BC524" s="66"/>
      <c r="BD524" s="78"/>
      <c r="BE524" s="66"/>
      <c r="BF524" s="66"/>
      <c r="BG524" s="4"/>
      <c r="BH524" s="69"/>
      <c r="BI524" s="4"/>
      <c r="BJ524" s="4"/>
      <c r="BK524" s="9"/>
      <c r="BL524" s="4"/>
      <c r="BM524" s="4"/>
      <c r="BN524" s="7"/>
      <c r="BO524" s="286"/>
      <c r="BP524" s="22"/>
      <c r="BQ524" s="7" t="str">
        <f t="shared" ca="1" si="132"/>
        <v/>
      </c>
      <c r="BR524" s="75" t="str">
        <f t="shared" si="133"/>
        <v/>
      </c>
      <c r="BS524" s="75" t="str">
        <f t="shared" si="134"/>
        <v/>
      </c>
      <c r="BT524" s="5" t="str">
        <f t="shared" si="135"/>
        <v/>
      </c>
      <c r="BU524" s="79" t="str">
        <f t="shared" si="136"/>
        <v/>
      </c>
      <c r="BV524" s="79" t="str">
        <f t="shared" si="137"/>
        <v/>
      </c>
      <c r="BW524" s="79" t="str">
        <f t="shared" si="138"/>
        <v/>
      </c>
      <c r="CC524" s="4" t="str">
        <f>IF(IFERROR(VLOOKUP(C524,C525:C$1993,1,0),"")="","",COUNTIF(C:C,C524))</f>
        <v/>
      </c>
      <c r="CG524" s="5" t="str">
        <f>IF(B524="","",IF(CC524="",1+(MAX(CG$2:CG523)),""))</f>
        <v/>
      </c>
      <c r="CH524" s="5" t="str">
        <f t="shared" si="139"/>
        <v/>
      </c>
      <c r="CI524" s="5" t="str">
        <f t="shared" si="140"/>
        <v/>
      </c>
      <c r="CJ524" s="14" t="str">
        <f t="shared" si="141"/>
        <v/>
      </c>
      <c r="CK524" s="25"/>
      <c r="CL524" s="15"/>
      <c r="CM524" s="5" t="str">
        <f t="shared" si="129"/>
        <v/>
      </c>
      <c r="CP524" s="5" t="str">
        <f t="shared" si="142"/>
        <v/>
      </c>
      <c r="CQ524" s="5" t="str">
        <f>IF(BT524="","",IFERROR(IF(VLOOKUP(BT524,BT$2:BT523,1,0)=0,"",""),BT524))</f>
        <v/>
      </c>
      <c r="CR524" s="22" t="str">
        <f>IF(CQ524="","",(IFERROR(VLOOKUP(MID(CQ524,1,1),$DI$2:DM$28,3,0),0)+IFERROR(VLOOKUP(MID(CQ524,2,1),DI$2:DM$28,4,0),0)+IFERROR(VLOOKUP(MID(CQ524,3,1),DI$2:DM$28,5,0),0)+(ROW(CQ524)/1000000000000)))</f>
        <v/>
      </c>
      <c r="CT524" s="5">
        <v>523</v>
      </c>
      <c r="CU524" s="5" t="str">
        <f>IFERROR(VLOOKUP(CT524,CP$2:CQ1600,2,0),"")</f>
        <v/>
      </c>
      <c r="DO524" s="5" t="e">
        <f>IF(REPORTE!AH$2="si",IF(C524=VALUE(REPORTE!C$22),IF(SUM(DO525:DO$1993),CONCATENATE(INT(B524),", "),INT(B524)),""),IF(C524=VALUE(REPORTE!C$21),IF(SUM(DO525:DO$1993),CONCATENATE(INT(B524),", "),INT(B524)),""))</f>
        <v>#VALUE!</v>
      </c>
    </row>
    <row r="525" spans="1:119" s="5" customFormat="1" ht="15" customHeight="1" x14ac:dyDescent="0.25">
      <c r="A525" s="4" t="str">
        <f t="shared" ca="1" si="130"/>
        <v/>
      </c>
      <c r="B525" s="6"/>
      <c r="C525" s="6"/>
      <c r="D525" s="1" t="str">
        <f>IFERROR(INDEX('padron cfe'!B:B,MATCH(DATOS!C525,'padron cfe'!A:A,0),1),"")</f>
        <v/>
      </c>
      <c r="E525" s="4"/>
      <c r="F525" s="4"/>
      <c r="G525" s="4"/>
      <c r="H525" s="5" t="str">
        <f>IF(F525="","",IFERROR(CONCATENATE("PEUA",VLOOKUP(ESTADO,REPORTE!AV$2:AW$33,2,0),DIDTRITO_FORM,CADER_FORM,IFERROR(INDEX(CA:CA,MATCH(DAY(F525),BZ:BZ,0),1),DAY(F525)),IFERROR(INDEX(CA:CA,MATCH(MONTH(F525),BZ:BZ,0),1),MONTH(F525)),YEAR(F525),G525),""))</f>
        <v/>
      </c>
      <c r="I525" s="4"/>
      <c r="J525" s="66"/>
      <c r="K525" s="66"/>
      <c r="L525" s="66"/>
      <c r="M525" s="2" t="str">
        <f>IFERROR(INDEX('padron cfe'!C:C,MATCH(DATOS!C525,'padron cfe'!A:A,0),1),"")</f>
        <v/>
      </c>
      <c r="N525" s="66" t="str">
        <f>IFERROR(IF(BT525="","",IF(INDEX(N$1:N524,MATCH(BT525,BT$1:BT524,0),1)=0,"",INDEX(N$1:N524,MATCH(BT525,BT$1:BT524,0),1))),"")</f>
        <v/>
      </c>
      <c r="O525" s="66" t="str">
        <f>IFERROR(IF(BT525="","",IF(INDEX(O$1:O524,MATCH(BT525,BT$1:BT524,0),1)=0,"",INDEX(O$1:O524,MATCH(BT525,BT$1:BT524,0),1))),"")</f>
        <v/>
      </c>
      <c r="P525" s="4"/>
      <c r="Q525" s="2"/>
      <c r="R525" s="66"/>
      <c r="T525" s="66"/>
      <c r="U525" s="5" t="str">
        <f>IFERROR(IF(INDEX(U$1:U524,MATCH(T525,T$1:T524,0),1)=0,"",INDEX(U$1:U524,MATCH(T525,T$1:T524,0),1)),"")</f>
        <v/>
      </c>
      <c r="V525" s="66"/>
      <c r="W525" s="5" t="str">
        <f>IFERROR(IF(INDEX(W$1:W524,MATCH(V525,V$1:V524,0),1)=0,"",INDEX(W$1:W524,MATCH(V525,V$1:V524,0),1)),"")</f>
        <v/>
      </c>
      <c r="X525" s="2" t="str">
        <f>IFERROR(INDEX('padron cfe'!D:D,MATCH(DATOS!C525,'padron cfe'!A:A,0),1),"")</f>
        <v/>
      </c>
      <c r="Y525" s="4"/>
      <c r="Z525" s="4"/>
      <c r="AA525" s="4"/>
      <c r="AB525" s="4"/>
      <c r="AC525" s="6"/>
      <c r="AD525" s="4"/>
      <c r="AE525" s="4" t="str">
        <f t="shared" si="131"/>
        <v/>
      </c>
      <c r="AF525" s="4"/>
      <c r="AG525" s="4"/>
      <c r="AH525" s="4"/>
      <c r="AI525" s="2" t="str">
        <f>IFERROR(IF(INDEX(AI$1:AI524,MATCH(BT525,BT$1:BT524,0),1)=0,"",INDEX(AI$1:AI524,MATCH(BT525,BT$1:BT524,0),1)),"")</f>
        <v/>
      </c>
      <c r="AJ525" s="2" t="str">
        <f>IFERROR(IF(INDEX(AJ$1:AJ524,MATCH(BT525,BT$1:BT524,0),1)=0,"",INDEX(AJ$1:AJ524,MATCH(BT525,BT$1:BT524,0),1)),"")</f>
        <v/>
      </c>
      <c r="AK525" s="2" t="str">
        <f>IFERROR(IF(INDEX(AK$1:AK524,MATCH(BT525,BT$1:BT524,0),1)=0,"",INDEX(AK$1:AK524,MATCH(BT525,BT$1:BT524,0),1)),"")</f>
        <v/>
      </c>
      <c r="AL525" s="31"/>
      <c r="AM525" s="31"/>
      <c r="AN525" s="2"/>
      <c r="AO525" s="4"/>
      <c r="AP525" s="4"/>
      <c r="AQ525" s="4"/>
      <c r="AR525" s="4"/>
      <c r="AS525" s="4"/>
      <c r="AT525" s="4"/>
      <c r="AU525" s="4"/>
      <c r="AV525" s="4"/>
      <c r="AW525" s="4"/>
      <c r="AY525" s="7"/>
      <c r="AZ525" s="47"/>
      <c r="BA525" s="66"/>
      <c r="BB525" s="66"/>
      <c r="BC525" s="66"/>
      <c r="BD525" s="78"/>
      <c r="BE525" s="66"/>
      <c r="BF525" s="66"/>
      <c r="BG525" s="4"/>
      <c r="BH525" s="69"/>
      <c r="BI525" s="4"/>
      <c r="BJ525" s="4"/>
      <c r="BK525" s="9"/>
      <c r="BL525" s="4"/>
      <c r="BM525" s="4"/>
      <c r="BN525" s="7"/>
      <c r="BO525" s="286"/>
      <c r="BP525" s="22"/>
      <c r="BQ525" s="7" t="str">
        <f t="shared" ca="1" si="132"/>
        <v/>
      </c>
      <c r="BR525" s="75" t="str">
        <f t="shared" si="133"/>
        <v/>
      </c>
      <c r="BS525" s="75" t="str">
        <f t="shared" si="134"/>
        <v/>
      </c>
      <c r="BT525" s="5" t="str">
        <f t="shared" si="135"/>
        <v/>
      </c>
      <c r="BU525" s="79" t="str">
        <f t="shared" si="136"/>
        <v/>
      </c>
      <c r="BV525" s="79" t="str">
        <f t="shared" si="137"/>
        <v/>
      </c>
      <c r="BW525" s="79" t="str">
        <f t="shared" si="138"/>
        <v/>
      </c>
      <c r="CC525" s="4" t="str">
        <f>IF(IFERROR(VLOOKUP(C525,C526:C$1993,1,0),"")="","",COUNTIF(C:C,C525))</f>
        <v/>
      </c>
      <c r="CG525" s="5" t="str">
        <f>IF(B525="","",IF(CC525="",1+(MAX(CG$2:CG524)),""))</f>
        <v/>
      </c>
      <c r="CH525" s="5" t="str">
        <f t="shared" si="139"/>
        <v/>
      </c>
      <c r="CI525" s="5" t="str">
        <f t="shared" si="140"/>
        <v/>
      </c>
      <c r="CJ525" s="14" t="str">
        <f t="shared" si="141"/>
        <v/>
      </c>
      <c r="CK525" s="25"/>
      <c r="CL525" s="15"/>
      <c r="CM525" s="5" t="str">
        <f t="shared" si="129"/>
        <v/>
      </c>
      <c r="CP525" s="5" t="str">
        <f t="shared" si="142"/>
        <v/>
      </c>
      <c r="CQ525" s="5" t="str">
        <f>IF(BT525="","",IFERROR(IF(VLOOKUP(BT525,BT$2:BT524,1,0)=0,"",""),BT525))</f>
        <v/>
      </c>
      <c r="CR525" s="22" t="str">
        <f>IF(CQ525="","",(IFERROR(VLOOKUP(MID(CQ525,1,1),$DI$2:DM$28,3,0),0)+IFERROR(VLOOKUP(MID(CQ525,2,1),DI$2:DM$28,4,0),0)+IFERROR(VLOOKUP(MID(CQ525,3,1),DI$2:DM$28,5,0),0)+(ROW(CQ525)/1000000000000)))</f>
        <v/>
      </c>
      <c r="CT525" s="5">
        <v>524</v>
      </c>
      <c r="CU525" s="5" t="str">
        <f>IFERROR(VLOOKUP(CT525,CP$2:CQ1601,2,0),"")</f>
        <v/>
      </c>
      <c r="DO525" s="5" t="e">
        <f>IF(REPORTE!AH$2="si",IF(C525=VALUE(REPORTE!C$22),IF(SUM(DO526:DO$1993),CONCATENATE(INT(B525),", "),INT(B525)),""),IF(C525=VALUE(REPORTE!C$21),IF(SUM(DO526:DO$1993),CONCATENATE(INT(B525),", "),INT(B525)),""))</f>
        <v>#VALUE!</v>
      </c>
    </row>
    <row r="526" spans="1:119" s="5" customFormat="1" ht="15" customHeight="1" x14ac:dyDescent="0.25">
      <c r="A526" s="4" t="str">
        <f t="shared" ca="1" si="130"/>
        <v/>
      </c>
      <c r="B526" s="6"/>
      <c r="C526" s="6"/>
      <c r="D526" s="1" t="str">
        <f>IFERROR(INDEX('padron cfe'!B:B,MATCH(DATOS!C526,'padron cfe'!A:A,0),1),"")</f>
        <v/>
      </c>
      <c r="E526" s="4"/>
      <c r="F526" s="4"/>
      <c r="G526" s="4"/>
      <c r="H526" s="5" t="str">
        <f>IF(F526="","",IFERROR(CONCATENATE("PEUA",VLOOKUP(ESTADO,REPORTE!AV$2:AW$33,2,0),DIDTRITO_FORM,CADER_FORM,IFERROR(INDEX(CA:CA,MATCH(DAY(F526),BZ:BZ,0),1),DAY(F526)),IFERROR(INDEX(CA:CA,MATCH(MONTH(F526),BZ:BZ,0),1),MONTH(F526)),YEAR(F526),G526),""))</f>
        <v/>
      </c>
      <c r="I526" s="4"/>
      <c r="J526" s="66"/>
      <c r="K526" s="66"/>
      <c r="L526" s="66"/>
      <c r="M526" s="2" t="str">
        <f>IFERROR(INDEX('padron cfe'!C:C,MATCH(DATOS!C526,'padron cfe'!A:A,0),1),"")</f>
        <v/>
      </c>
      <c r="N526" s="66" t="str">
        <f>IFERROR(IF(BT526="","",IF(INDEX(N$1:N525,MATCH(BT526,BT$1:BT525,0),1)=0,"",INDEX(N$1:N525,MATCH(BT526,BT$1:BT525,0),1))),"")</f>
        <v/>
      </c>
      <c r="O526" s="66" t="str">
        <f>IFERROR(IF(BT526="","",IF(INDEX(O$1:O525,MATCH(BT526,BT$1:BT525,0),1)=0,"",INDEX(O$1:O525,MATCH(BT526,BT$1:BT525,0),1))),"")</f>
        <v/>
      </c>
      <c r="P526" s="4"/>
      <c r="Q526" s="2"/>
      <c r="R526" s="66"/>
      <c r="T526" s="66"/>
      <c r="U526" s="5" t="str">
        <f>IFERROR(IF(INDEX(U$1:U525,MATCH(T526,T$1:T525,0),1)=0,"",INDEX(U$1:U525,MATCH(T526,T$1:T525,0),1)),"")</f>
        <v/>
      </c>
      <c r="V526" s="66"/>
      <c r="W526" s="5" t="str">
        <f>IFERROR(IF(INDEX(W$1:W525,MATCH(V526,V$1:V525,0),1)=0,"",INDEX(W$1:W525,MATCH(V526,V$1:V525,0),1)),"")</f>
        <v/>
      </c>
      <c r="X526" s="2" t="str">
        <f>IFERROR(INDEX('padron cfe'!D:D,MATCH(DATOS!C526,'padron cfe'!A:A,0),1),"")</f>
        <v/>
      </c>
      <c r="Y526" s="4"/>
      <c r="Z526" s="4"/>
      <c r="AA526" s="4"/>
      <c r="AB526" s="4"/>
      <c r="AC526" s="6"/>
      <c r="AD526" s="4"/>
      <c r="AE526" s="4" t="str">
        <f t="shared" si="131"/>
        <v/>
      </c>
      <c r="AF526" s="4"/>
      <c r="AG526" s="4"/>
      <c r="AH526" s="4"/>
      <c r="AI526" s="2" t="str">
        <f>IFERROR(IF(INDEX(AI$1:AI525,MATCH(BT526,BT$1:BT525,0),1)=0,"",INDEX(AI$1:AI525,MATCH(BT526,BT$1:BT525,0),1)),"")</f>
        <v/>
      </c>
      <c r="AJ526" s="2" t="str">
        <f>IFERROR(IF(INDEX(AJ$1:AJ525,MATCH(BT526,BT$1:BT525,0),1)=0,"",INDEX(AJ$1:AJ525,MATCH(BT526,BT$1:BT525,0),1)),"")</f>
        <v/>
      </c>
      <c r="AK526" s="2" t="str">
        <f>IFERROR(IF(INDEX(AK$1:AK525,MATCH(BT526,BT$1:BT525,0),1)=0,"",INDEX(AK$1:AK525,MATCH(BT526,BT$1:BT525,0),1)),"")</f>
        <v/>
      </c>
      <c r="AL526" s="31"/>
      <c r="AM526" s="31"/>
      <c r="AN526" s="2"/>
      <c r="AO526" s="4"/>
      <c r="AP526" s="4"/>
      <c r="AQ526" s="4"/>
      <c r="AR526" s="4"/>
      <c r="AS526" s="4"/>
      <c r="AT526" s="4"/>
      <c r="AU526" s="4"/>
      <c r="AV526" s="4"/>
      <c r="AW526" s="4"/>
      <c r="AY526" s="7"/>
      <c r="AZ526" s="47"/>
      <c r="BA526" s="66"/>
      <c r="BB526" s="66"/>
      <c r="BC526" s="66"/>
      <c r="BD526" s="78"/>
      <c r="BE526" s="66"/>
      <c r="BF526" s="66"/>
      <c r="BG526" s="4"/>
      <c r="BH526" s="69"/>
      <c r="BI526" s="4"/>
      <c r="BJ526" s="4"/>
      <c r="BK526" s="9"/>
      <c r="BL526" s="4"/>
      <c r="BM526" s="4"/>
      <c r="BN526" s="7"/>
      <c r="BO526" s="286"/>
      <c r="BP526" s="22"/>
      <c r="BQ526" s="7" t="str">
        <f t="shared" ca="1" si="132"/>
        <v/>
      </c>
      <c r="BR526" s="75" t="str">
        <f t="shared" si="133"/>
        <v/>
      </c>
      <c r="BS526" s="75" t="str">
        <f t="shared" si="134"/>
        <v/>
      </c>
      <c r="BT526" s="5" t="str">
        <f t="shared" si="135"/>
        <v/>
      </c>
      <c r="BU526" s="79" t="str">
        <f t="shared" si="136"/>
        <v/>
      </c>
      <c r="BV526" s="79" t="str">
        <f t="shared" si="137"/>
        <v/>
      </c>
      <c r="BW526" s="79" t="str">
        <f t="shared" si="138"/>
        <v/>
      </c>
      <c r="CC526" s="4" t="str">
        <f>IF(IFERROR(VLOOKUP(C526,C527:C$1993,1,0),"")="","",COUNTIF(C:C,C526))</f>
        <v/>
      </c>
      <c r="CG526" s="5" t="str">
        <f>IF(B526="","",IF(CC526="",1+(MAX(CG$2:CG525)),""))</f>
        <v/>
      </c>
      <c r="CH526" s="5" t="str">
        <f t="shared" si="139"/>
        <v/>
      </c>
      <c r="CI526" s="5" t="str">
        <f t="shared" si="140"/>
        <v/>
      </c>
      <c r="CJ526" s="14" t="str">
        <f t="shared" si="141"/>
        <v/>
      </c>
      <c r="CK526" s="25"/>
      <c r="CL526" s="15"/>
      <c r="CM526" s="5" t="str">
        <f t="shared" si="129"/>
        <v/>
      </c>
      <c r="CP526" s="5" t="str">
        <f t="shared" si="142"/>
        <v/>
      </c>
      <c r="CQ526" s="5" t="str">
        <f>IF(BT526="","",IFERROR(IF(VLOOKUP(BT526,BT$2:BT525,1,0)=0,"",""),BT526))</f>
        <v/>
      </c>
      <c r="CR526" s="22" t="str">
        <f>IF(CQ526="","",(IFERROR(VLOOKUP(MID(CQ526,1,1),$DI$2:DM$28,3,0),0)+IFERROR(VLOOKUP(MID(CQ526,2,1),DI$2:DM$28,4,0),0)+IFERROR(VLOOKUP(MID(CQ526,3,1),DI$2:DM$28,5,0),0)+(ROW(CQ526)/1000000000000)))</f>
        <v/>
      </c>
      <c r="CT526" s="5">
        <v>525</v>
      </c>
      <c r="CU526" s="5" t="str">
        <f>IFERROR(VLOOKUP(CT526,CP$2:CQ1602,2,0),"")</f>
        <v/>
      </c>
      <c r="DO526" s="5" t="e">
        <f>IF(REPORTE!AH$2="si",IF(C526=VALUE(REPORTE!C$22),IF(SUM(DO527:DO$1993),CONCATENATE(INT(B526),", "),INT(B526)),""),IF(C526=VALUE(REPORTE!C$21),IF(SUM(DO527:DO$1993),CONCATENATE(INT(B526),", "),INT(B526)),""))</f>
        <v>#VALUE!</v>
      </c>
    </row>
    <row r="527" spans="1:119" s="5" customFormat="1" ht="15" customHeight="1" x14ac:dyDescent="0.25">
      <c r="A527" s="4" t="str">
        <f t="shared" ca="1" si="130"/>
        <v/>
      </c>
      <c r="B527" s="6"/>
      <c r="C527" s="6"/>
      <c r="D527" s="1" t="str">
        <f>IFERROR(INDEX('padron cfe'!B:B,MATCH(DATOS!C527,'padron cfe'!A:A,0),1),"")</f>
        <v/>
      </c>
      <c r="E527" s="4"/>
      <c r="F527" s="4"/>
      <c r="G527" s="4"/>
      <c r="H527" s="5" t="str">
        <f>IF(F527="","",IFERROR(CONCATENATE("PEUA",VLOOKUP(ESTADO,REPORTE!AV$2:AW$33,2,0),DIDTRITO_FORM,CADER_FORM,IFERROR(INDEX(CA:CA,MATCH(DAY(F527),BZ:BZ,0),1),DAY(F527)),IFERROR(INDEX(CA:CA,MATCH(MONTH(F527),BZ:BZ,0),1),MONTH(F527)),YEAR(F527),G527),""))</f>
        <v/>
      </c>
      <c r="I527" s="4"/>
      <c r="J527" s="66"/>
      <c r="K527" s="66"/>
      <c r="L527" s="66"/>
      <c r="M527" s="2" t="str">
        <f>IFERROR(INDEX('padron cfe'!C:C,MATCH(DATOS!C527,'padron cfe'!A:A,0),1),"")</f>
        <v/>
      </c>
      <c r="N527" s="66" t="str">
        <f>IFERROR(IF(BT527="","",IF(INDEX(N$1:N526,MATCH(BT527,BT$1:BT526,0),1)=0,"",INDEX(N$1:N526,MATCH(BT527,BT$1:BT526,0),1))),"")</f>
        <v/>
      </c>
      <c r="O527" s="66" t="str">
        <f>IFERROR(IF(BT527="","",IF(INDEX(O$1:O526,MATCH(BT527,BT$1:BT526,0),1)=0,"",INDEX(O$1:O526,MATCH(BT527,BT$1:BT526,0),1))),"")</f>
        <v/>
      </c>
      <c r="P527" s="4"/>
      <c r="Q527" s="2"/>
      <c r="R527" s="66"/>
      <c r="T527" s="66"/>
      <c r="U527" s="5" t="str">
        <f>IFERROR(IF(INDEX(U$1:U526,MATCH(T527,T$1:T526,0),1)=0,"",INDEX(U$1:U526,MATCH(T527,T$1:T526,0),1)),"")</f>
        <v/>
      </c>
      <c r="V527" s="66"/>
      <c r="W527" s="5" t="str">
        <f>IFERROR(IF(INDEX(W$1:W526,MATCH(V527,V$1:V526,0),1)=0,"",INDEX(W$1:W526,MATCH(V527,V$1:V526,0),1)),"")</f>
        <v/>
      </c>
      <c r="X527" s="2" t="str">
        <f>IFERROR(INDEX('padron cfe'!D:D,MATCH(DATOS!C527,'padron cfe'!A:A,0),1),"")</f>
        <v/>
      </c>
      <c r="Y527" s="4"/>
      <c r="Z527" s="4"/>
      <c r="AA527" s="4"/>
      <c r="AB527" s="4"/>
      <c r="AC527" s="6"/>
      <c r="AD527" s="4"/>
      <c r="AE527" s="4" t="str">
        <f t="shared" si="131"/>
        <v/>
      </c>
      <c r="AF527" s="4"/>
      <c r="AG527" s="4"/>
      <c r="AH527" s="4"/>
      <c r="AI527" s="2" t="str">
        <f>IFERROR(IF(INDEX(AI$1:AI526,MATCH(BT527,BT$1:BT526,0),1)=0,"",INDEX(AI$1:AI526,MATCH(BT527,BT$1:BT526,0),1)),"")</f>
        <v/>
      </c>
      <c r="AJ527" s="2" t="str">
        <f>IFERROR(IF(INDEX(AJ$1:AJ526,MATCH(BT527,BT$1:BT526,0),1)=0,"",INDEX(AJ$1:AJ526,MATCH(BT527,BT$1:BT526,0),1)),"")</f>
        <v/>
      </c>
      <c r="AK527" s="2" t="str">
        <f>IFERROR(IF(INDEX(AK$1:AK526,MATCH(BT527,BT$1:BT526,0),1)=0,"",INDEX(AK$1:AK526,MATCH(BT527,BT$1:BT526,0),1)),"")</f>
        <v/>
      </c>
      <c r="AL527" s="31"/>
      <c r="AM527" s="31"/>
      <c r="AN527" s="2"/>
      <c r="AO527" s="4"/>
      <c r="AP527" s="4"/>
      <c r="AQ527" s="4"/>
      <c r="AR527" s="4"/>
      <c r="AS527" s="4"/>
      <c r="AT527" s="4"/>
      <c r="AU527" s="4"/>
      <c r="AV527" s="4"/>
      <c r="AW527" s="4"/>
      <c r="AY527" s="7"/>
      <c r="AZ527" s="47"/>
      <c r="BA527" s="66"/>
      <c r="BB527" s="66"/>
      <c r="BC527" s="66"/>
      <c r="BD527" s="78"/>
      <c r="BE527" s="66"/>
      <c r="BF527" s="66"/>
      <c r="BG527" s="4"/>
      <c r="BH527" s="69"/>
      <c r="BI527" s="4"/>
      <c r="BJ527" s="4"/>
      <c r="BK527" s="9"/>
      <c r="BL527" s="4"/>
      <c r="BM527" s="4"/>
      <c r="BN527" s="7"/>
      <c r="BO527" s="286"/>
      <c r="BP527" s="22"/>
      <c r="BQ527" s="7" t="str">
        <f t="shared" ca="1" si="132"/>
        <v/>
      </c>
      <c r="BR527" s="75" t="str">
        <f t="shared" si="133"/>
        <v/>
      </c>
      <c r="BS527" s="75" t="str">
        <f t="shared" si="134"/>
        <v/>
      </c>
      <c r="BT527" s="5" t="str">
        <f t="shared" si="135"/>
        <v/>
      </c>
      <c r="BU527" s="79" t="str">
        <f t="shared" si="136"/>
        <v/>
      </c>
      <c r="BV527" s="79" t="str">
        <f t="shared" si="137"/>
        <v/>
      </c>
      <c r="BW527" s="79" t="str">
        <f t="shared" si="138"/>
        <v/>
      </c>
      <c r="CC527" s="4" t="str">
        <f>IF(IFERROR(VLOOKUP(C527,C528:C$1993,1,0),"")="","",COUNTIF(C:C,C527))</f>
        <v/>
      </c>
      <c r="CG527" s="5" t="str">
        <f>IF(B527="","",IF(CC527="",1+(MAX(CG$2:CG526)),""))</f>
        <v/>
      </c>
      <c r="CH527" s="5" t="str">
        <f t="shared" si="139"/>
        <v/>
      </c>
      <c r="CI527" s="5" t="str">
        <f t="shared" si="140"/>
        <v/>
      </c>
      <c r="CJ527" s="14" t="str">
        <f t="shared" si="141"/>
        <v/>
      </c>
      <c r="CK527" s="25"/>
      <c r="CL527" s="15"/>
      <c r="CM527" s="5" t="str">
        <f t="shared" si="129"/>
        <v/>
      </c>
      <c r="CP527" s="5" t="str">
        <f t="shared" si="142"/>
        <v/>
      </c>
      <c r="CQ527" s="5" t="str">
        <f>IF(BT527="","",IFERROR(IF(VLOOKUP(BT527,BT$2:BT526,1,0)=0,"",""),BT527))</f>
        <v/>
      </c>
      <c r="CR527" s="22" t="str">
        <f>IF(CQ527="","",(IFERROR(VLOOKUP(MID(CQ527,1,1),$DI$2:DM$28,3,0),0)+IFERROR(VLOOKUP(MID(CQ527,2,1),DI$2:DM$28,4,0),0)+IFERROR(VLOOKUP(MID(CQ527,3,1),DI$2:DM$28,5,0),0)+(ROW(CQ527)/1000000000000)))</f>
        <v/>
      </c>
      <c r="CT527" s="5">
        <v>526</v>
      </c>
      <c r="CU527" s="5" t="str">
        <f>IFERROR(VLOOKUP(CT527,CP$2:CQ1603,2,0),"")</f>
        <v/>
      </c>
      <c r="DO527" s="5" t="e">
        <f>IF(REPORTE!AH$2="si",IF(C527=VALUE(REPORTE!C$22),IF(SUM(DO528:DO$1993),CONCATENATE(INT(B527),", "),INT(B527)),""),IF(C527=VALUE(REPORTE!C$21),IF(SUM(DO528:DO$1993),CONCATENATE(INT(B527),", "),INT(B527)),""))</f>
        <v>#VALUE!</v>
      </c>
    </row>
    <row r="528" spans="1:119" s="5" customFormat="1" ht="15" customHeight="1" x14ac:dyDescent="0.25">
      <c r="A528" s="4" t="str">
        <f t="shared" ca="1" si="130"/>
        <v/>
      </c>
      <c r="B528" s="6"/>
      <c r="C528" s="6"/>
      <c r="D528" s="1" t="str">
        <f>IFERROR(INDEX('padron cfe'!B:B,MATCH(DATOS!C528,'padron cfe'!A:A,0),1),"")</f>
        <v/>
      </c>
      <c r="E528" s="4"/>
      <c r="F528" s="4"/>
      <c r="G528" s="4"/>
      <c r="H528" s="5" t="str">
        <f>IF(F528="","",IFERROR(CONCATENATE("PEUA",VLOOKUP(ESTADO,REPORTE!AV$2:AW$33,2,0),DIDTRITO_FORM,CADER_FORM,IFERROR(INDEX(CA:CA,MATCH(DAY(F528),BZ:BZ,0),1),DAY(F528)),IFERROR(INDEX(CA:CA,MATCH(MONTH(F528),BZ:BZ,0),1),MONTH(F528)),YEAR(F528),G528),""))</f>
        <v/>
      </c>
      <c r="I528" s="4"/>
      <c r="J528" s="66"/>
      <c r="K528" s="66"/>
      <c r="L528" s="66"/>
      <c r="M528" s="2" t="str">
        <f>IFERROR(INDEX('padron cfe'!C:C,MATCH(DATOS!C528,'padron cfe'!A:A,0),1),"")</f>
        <v/>
      </c>
      <c r="N528" s="66" t="str">
        <f>IFERROR(IF(BT528="","",IF(INDEX(N$1:N527,MATCH(BT528,BT$1:BT527,0),1)=0,"",INDEX(N$1:N527,MATCH(BT528,BT$1:BT527,0),1))),"")</f>
        <v/>
      </c>
      <c r="O528" s="66" t="str">
        <f>IFERROR(IF(BT528="","",IF(INDEX(O$1:O527,MATCH(BT528,BT$1:BT527,0),1)=0,"",INDEX(O$1:O527,MATCH(BT528,BT$1:BT527,0),1))),"")</f>
        <v/>
      </c>
      <c r="P528" s="4"/>
      <c r="Q528" s="2"/>
      <c r="R528" s="66"/>
      <c r="T528" s="66"/>
      <c r="U528" s="5" t="str">
        <f>IFERROR(IF(INDEX(U$1:U527,MATCH(T528,T$1:T527,0),1)=0,"",INDEX(U$1:U527,MATCH(T528,T$1:T527,0),1)),"")</f>
        <v/>
      </c>
      <c r="V528" s="66"/>
      <c r="W528" s="5" t="str">
        <f>IFERROR(IF(INDEX(W$1:W527,MATCH(V528,V$1:V527,0),1)=0,"",INDEX(W$1:W527,MATCH(V528,V$1:V527,0),1)),"")</f>
        <v/>
      </c>
      <c r="X528" s="2" t="str">
        <f>IFERROR(INDEX('padron cfe'!D:D,MATCH(DATOS!C528,'padron cfe'!A:A,0),1),"")</f>
        <v/>
      </c>
      <c r="Y528" s="4"/>
      <c r="Z528" s="4"/>
      <c r="AA528" s="4"/>
      <c r="AB528" s="4"/>
      <c r="AC528" s="6"/>
      <c r="AD528" s="4"/>
      <c r="AE528" s="4" t="str">
        <f t="shared" si="131"/>
        <v/>
      </c>
      <c r="AF528" s="4"/>
      <c r="AG528" s="4"/>
      <c r="AH528" s="4"/>
      <c r="AI528" s="2" t="str">
        <f>IFERROR(IF(INDEX(AI$1:AI527,MATCH(BT528,BT$1:BT527,0),1)=0,"",INDEX(AI$1:AI527,MATCH(BT528,BT$1:BT527,0),1)),"")</f>
        <v/>
      </c>
      <c r="AJ528" s="2" t="str">
        <f>IFERROR(IF(INDEX(AJ$1:AJ527,MATCH(BT528,BT$1:BT527,0),1)=0,"",INDEX(AJ$1:AJ527,MATCH(BT528,BT$1:BT527,0),1)),"")</f>
        <v/>
      </c>
      <c r="AK528" s="2" t="str">
        <f>IFERROR(IF(INDEX(AK$1:AK527,MATCH(BT528,BT$1:BT527,0),1)=0,"",INDEX(AK$1:AK527,MATCH(BT528,BT$1:BT527,0),1)),"")</f>
        <v/>
      </c>
      <c r="AL528" s="31"/>
      <c r="AM528" s="31"/>
      <c r="AN528" s="2"/>
      <c r="AO528" s="4"/>
      <c r="AP528" s="4"/>
      <c r="AQ528" s="4"/>
      <c r="AR528" s="4"/>
      <c r="AS528" s="4"/>
      <c r="AT528" s="4"/>
      <c r="AU528" s="4"/>
      <c r="AV528" s="4"/>
      <c r="AW528" s="4"/>
      <c r="AY528" s="7"/>
      <c r="AZ528" s="47"/>
      <c r="BA528" s="66"/>
      <c r="BB528" s="66"/>
      <c r="BC528" s="66"/>
      <c r="BD528" s="78"/>
      <c r="BE528" s="66"/>
      <c r="BF528" s="66"/>
      <c r="BG528" s="4"/>
      <c r="BH528" s="69"/>
      <c r="BI528" s="4"/>
      <c r="BJ528" s="4"/>
      <c r="BK528" s="9"/>
      <c r="BL528" s="4"/>
      <c r="BM528" s="4"/>
      <c r="BN528" s="7"/>
      <c r="BO528" s="286"/>
      <c r="BP528" s="22"/>
      <c r="BQ528" s="7" t="str">
        <f t="shared" ca="1" si="132"/>
        <v/>
      </c>
      <c r="BR528" s="75" t="str">
        <f t="shared" si="133"/>
        <v/>
      </c>
      <c r="BS528" s="75" t="str">
        <f t="shared" si="134"/>
        <v/>
      </c>
      <c r="BT528" s="5" t="str">
        <f t="shared" si="135"/>
        <v/>
      </c>
      <c r="BU528" s="79" t="str">
        <f t="shared" si="136"/>
        <v/>
      </c>
      <c r="BV528" s="79" t="str">
        <f t="shared" si="137"/>
        <v/>
      </c>
      <c r="BW528" s="79" t="str">
        <f t="shared" si="138"/>
        <v/>
      </c>
      <c r="CC528" s="4" t="str">
        <f>IF(IFERROR(VLOOKUP(C528,C529:C$1993,1,0),"")="","",COUNTIF(C:C,C528))</f>
        <v/>
      </c>
      <c r="CG528" s="5" t="str">
        <f>IF(B528="","",IF(CC528="",1+(MAX(CG$2:CG527)),""))</f>
        <v/>
      </c>
      <c r="CH528" s="5" t="str">
        <f t="shared" si="139"/>
        <v/>
      </c>
      <c r="CI528" s="5" t="str">
        <f t="shared" si="140"/>
        <v/>
      </c>
      <c r="CJ528" s="14" t="str">
        <f t="shared" si="141"/>
        <v/>
      </c>
      <c r="CK528" s="25"/>
      <c r="CL528" s="15"/>
      <c r="CM528" s="5" t="str">
        <f t="shared" si="129"/>
        <v/>
      </c>
      <c r="CP528" s="5" t="str">
        <f t="shared" si="142"/>
        <v/>
      </c>
      <c r="CQ528" s="5" t="str">
        <f>IF(BT528="","",IFERROR(IF(VLOOKUP(BT528,BT$2:BT527,1,0)=0,"",""),BT528))</f>
        <v/>
      </c>
      <c r="CR528" s="22" t="str">
        <f>IF(CQ528="","",(IFERROR(VLOOKUP(MID(CQ528,1,1),$DI$2:DM$28,3,0),0)+IFERROR(VLOOKUP(MID(CQ528,2,1),DI$2:DM$28,4,0),0)+IFERROR(VLOOKUP(MID(CQ528,3,1),DI$2:DM$28,5,0),0)+(ROW(CQ528)/1000000000000)))</f>
        <v/>
      </c>
      <c r="CT528" s="5">
        <v>527</v>
      </c>
      <c r="CU528" s="5" t="str">
        <f>IFERROR(VLOOKUP(CT528,CP$2:CQ1604,2,0),"")</f>
        <v/>
      </c>
      <c r="DO528" s="5" t="e">
        <f>IF(REPORTE!AH$2="si",IF(C528=VALUE(REPORTE!C$22),IF(SUM(DO529:DO$1993),CONCATENATE(INT(B528),", "),INT(B528)),""),IF(C528=VALUE(REPORTE!C$21),IF(SUM(DO529:DO$1993),CONCATENATE(INT(B528),", "),INT(B528)),""))</f>
        <v>#VALUE!</v>
      </c>
    </row>
    <row r="529" spans="1:119" s="5" customFormat="1" ht="15" customHeight="1" x14ac:dyDescent="0.25">
      <c r="A529" s="4" t="str">
        <f t="shared" ca="1" si="130"/>
        <v/>
      </c>
      <c r="B529" s="6"/>
      <c r="C529" s="6"/>
      <c r="D529" s="1" t="str">
        <f>IFERROR(INDEX('padron cfe'!B:B,MATCH(DATOS!C529,'padron cfe'!A:A,0),1),"")</f>
        <v/>
      </c>
      <c r="E529" s="4"/>
      <c r="F529" s="4"/>
      <c r="G529" s="4"/>
      <c r="H529" s="5" t="str">
        <f>IF(F529="","",IFERROR(CONCATENATE("PEUA",VLOOKUP(ESTADO,REPORTE!AV$2:AW$33,2,0),DIDTRITO_FORM,CADER_FORM,IFERROR(INDEX(CA:CA,MATCH(DAY(F529),BZ:BZ,0),1),DAY(F529)),IFERROR(INDEX(CA:CA,MATCH(MONTH(F529),BZ:BZ,0),1),MONTH(F529)),YEAR(F529),G529),""))</f>
        <v/>
      </c>
      <c r="I529" s="4"/>
      <c r="J529" s="66"/>
      <c r="K529" s="66"/>
      <c r="L529" s="66"/>
      <c r="M529" s="2" t="str">
        <f>IFERROR(INDEX('padron cfe'!C:C,MATCH(DATOS!C529,'padron cfe'!A:A,0),1),"")</f>
        <v/>
      </c>
      <c r="N529" s="66" t="str">
        <f>IFERROR(IF(BT529="","",IF(INDEX(N$1:N528,MATCH(BT529,BT$1:BT528,0),1)=0,"",INDEX(N$1:N528,MATCH(BT529,BT$1:BT528,0),1))),"")</f>
        <v/>
      </c>
      <c r="O529" s="66" t="str">
        <f>IFERROR(IF(BT529="","",IF(INDEX(O$1:O528,MATCH(BT529,BT$1:BT528,0),1)=0,"",INDEX(O$1:O528,MATCH(BT529,BT$1:BT528,0),1))),"")</f>
        <v/>
      </c>
      <c r="P529" s="4"/>
      <c r="Q529" s="2"/>
      <c r="R529" s="66"/>
      <c r="T529" s="66"/>
      <c r="U529" s="5" t="str">
        <f>IFERROR(IF(INDEX(U$1:U528,MATCH(T529,T$1:T528,0),1)=0,"",INDEX(U$1:U528,MATCH(T529,T$1:T528,0),1)),"")</f>
        <v/>
      </c>
      <c r="V529" s="66"/>
      <c r="W529" s="5" t="str">
        <f>IFERROR(IF(INDEX(W$1:W528,MATCH(V529,V$1:V528,0),1)=0,"",INDEX(W$1:W528,MATCH(V529,V$1:V528,0),1)),"")</f>
        <v/>
      </c>
      <c r="X529" s="2" t="str">
        <f>IFERROR(INDEX('padron cfe'!D:D,MATCH(DATOS!C529,'padron cfe'!A:A,0),1),"")</f>
        <v/>
      </c>
      <c r="Y529" s="4"/>
      <c r="Z529" s="4"/>
      <c r="AA529" s="4"/>
      <c r="AB529" s="4"/>
      <c r="AC529" s="6"/>
      <c r="AD529" s="4"/>
      <c r="AE529" s="4" t="str">
        <f t="shared" si="131"/>
        <v/>
      </c>
      <c r="AF529" s="4"/>
      <c r="AG529" s="4"/>
      <c r="AH529" s="4"/>
      <c r="AI529" s="2" t="str">
        <f>IFERROR(IF(INDEX(AI$1:AI528,MATCH(BT529,BT$1:BT528,0),1)=0,"",INDEX(AI$1:AI528,MATCH(BT529,BT$1:BT528,0),1)),"")</f>
        <v/>
      </c>
      <c r="AJ529" s="2" t="str">
        <f>IFERROR(IF(INDEX(AJ$1:AJ528,MATCH(BT529,BT$1:BT528,0),1)=0,"",INDEX(AJ$1:AJ528,MATCH(BT529,BT$1:BT528,0),1)),"")</f>
        <v/>
      </c>
      <c r="AK529" s="2" t="str">
        <f>IFERROR(IF(INDEX(AK$1:AK528,MATCH(BT529,BT$1:BT528,0),1)=0,"",INDEX(AK$1:AK528,MATCH(BT529,BT$1:BT528,0),1)),"")</f>
        <v/>
      </c>
      <c r="AL529" s="31"/>
      <c r="AM529" s="31"/>
      <c r="AN529" s="2"/>
      <c r="AO529" s="4"/>
      <c r="AP529" s="4"/>
      <c r="AQ529" s="4"/>
      <c r="AR529" s="4"/>
      <c r="AS529" s="4"/>
      <c r="AT529" s="4"/>
      <c r="AU529" s="4"/>
      <c r="AV529" s="4"/>
      <c r="AW529" s="4"/>
      <c r="AY529" s="7"/>
      <c r="AZ529" s="47"/>
      <c r="BA529" s="66"/>
      <c r="BB529" s="66"/>
      <c r="BC529" s="66"/>
      <c r="BD529" s="78"/>
      <c r="BE529" s="66"/>
      <c r="BF529" s="66"/>
      <c r="BG529" s="4"/>
      <c r="BH529" s="69"/>
      <c r="BI529" s="4"/>
      <c r="BJ529" s="4"/>
      <c r="BK529" s="9"/>
      <c r="BL529" s="4"/>
      <c r="BM529" s="4"/>
      <c r="BN529" s="7"/>
      <c r="BO529" s="286"/>
      <c r="BP529" s="22"/>
      <c r="BQ529" s="7" t="str">
        <f t="shared" ca="1" si="132"/>
        <v/>
      </c>
      <c r="BR529" s="75" t="str">
        <f t="shared" si="133"/>
        <v/>
      </c>
      <c r="BS529" s="75" t="str">
        <f t="shared" si="134"/>
        <v/>
      </c>
      <c r="BT529" s="5" t="str">
        <f t="shared" si="135"/>
        <v/>
      </c>
      <c r="BU529" s="79" t="str">
        <f t="shared" si="136"/>
        <v/>
      </c>
      <c r="BV529" s="79" t="str">
        <f t="shared" si="137"/>
        <v/>
      </c>
      <c r="BW529" s="79" t="str">
        <f t="shared" si="138"/>
        <v/>
      </c>
      <c r="CC529" s="4" t="str">
        <f>IF(IFERROR(VLOOKUP(C529,C530:C$1993,1,0),"")="","",COUNTIF(C:C,C529))</f>
        <v/>
      </c>
      <c r="CG529" s="5" t="str">
        <f>IF(B529="","",IF(CC529="",1+(MAX(CG$2:CG528)),""))</f>
        <v/>
      </c>
      <c r="CH529" s="5" t="str">
        <f t="shared" si="139"/>
        <v/>
      </c>
      <c r="CI529" s="5" t="str">
        <f t="shared" si="140"/>
        <v/>
      </c>
      <c r="CJ529" s="14" t="str">
        <f t="shared" si="141"/>
        <v/>
      </c>
      <c r="CK529" s="25"/>
      <c r="CL529" s="15"/>
      <c r="CM529" s="5" t="str">
        <f t="shared" si="129"/>
        <v/>
      </c>
      <c r="CP529" s="5" t="str">
        <f t="shared" si="142"/>
        <v/>
      </c>
      <c r="CQ529" s="5" t="str">
        <f>IF(BT529="","",IFERROR(IF(VLOOKUP(BT529,BT$2:BT528,1,0)=0,"",""),BT529))</f>
        <v/>
      </c>
      <c r="CR529" s="22" t="str">
        <f>IF(CQ529="","",(IFERROR(VLOOKUP(MID(CQ529,1,1),$DI$2:DM$28,3,0),0)+IFERROR(VLOOKUP(MID(CQ529,2,1),DI$2:DM$28,4,0),0)+IFERROR(VLOOKUP(MID(CQ529,3,1),DI$2:DM$28,5,0),0)+(ROW(CQ529)/1000000000000)))</f>
        <v/>
      </c>
      <c r="CT529" s="5">
        <v>528</v>
      </c>
      <c r="CU529" s="5" t="str">
        <f>IFERROR(VLOOKUP(CT529,CP$2:CQ1605,2,0),"")</f>
        <v/>
      </c>
      <c r="DO529" s="5" t="e">
        <f>IF(REPORTE!AH$2="si",IF(C529=VALUE(REPORTE!C$22),IF(SUM(DO530:DO$1993),CONCATENATE(INT(B529),", "),INT(B529)),""),IF(C529=VALUE(REPORTE!C$21),IF(SUM(DO530:DO$1993),CONCATENATE(INT(B529),", "),INT(B529)),""))</f>
        <v>#VALUE!</v>
      </c>
    </row>
    <row r="530" spans="1:119" s="5" customFormat="1" ht="15" customHeight="1" x14ac:dyDescent="0.25">
      <c r="A530" s="4" t="str">
        <f t="shared" ca="1" si="130"/>
        <v/>
      </c>
      <c r="B530" s="6"/>
      <c r="C530" s="6"/>
      <c r="D530" s="1" t="str">
        <f>IFERROR(INDEX('padron cfe'!B:B,MATCH(DATOS!C530,'padron cfe'!A:A,0),1),"")</f>
        <v/>
      </c>
      <c r="E530" s="4"/>
      <c r="F530" s="4"/>
      <c r="G530" s="4"/>
      <c r="H530" s="5" t="str">
        <f>IF(F530="","",IFERROR(CONCATENATE("PEUA",VLOOKUP(ESTADO,REPORTE!AV$2:AW$33,2,0),DIDTRITO_FORM,CADER_FORM,IFERROR(INDEX(CA:CA,MATCH(DAY(F530),BZ:BZ,0),1),DAY(F530)),IFERROR(INDEX(CA:CA,MATCH(MONTH(F530),BZ:BZ,0),1),MONTH(F530)),YEAR(F530),G530),""))</f>
        <v/>
      </c>
      <c r="I530" s="4"/>
      <c r="J530" s="66"/>
      <c r="K530" s="66"/>
      <c r="L530" s="66"/>
      <c r="M530" s="2" t="str">
        <f>IFERROR(INDEX('padron cfe'!C:C,MATCH(DATOS!C530,'padron cfe'!A:A,0),1),"")</f>
        <v/>
      </c>
      <c r="N530" s="66" t="str">
        <f>IFERROR(IF(BT530="","",IF(INDEX(N$1:N529,MATCH(BT530,BT$1:BT529,0),1)=0,"",INDEX(N$1:N529,MATCH(BT530,BT$1:BT529,0),1))),"")</f>
        <v/>
      </c>
      <c r="O530" s="66" t="str">
        <f>IFERROR(IF(BT530="","",IF(INDEX(O$1:O529,MATCH(BT530,BT$1:BT529,0),1)=0,"",INDEX(O$1:O529,MATCH(BT530,BT$1:BT529,0),1))),"")</f>
        <v/>
      </c>
      <c r="P530" s="4"/>
      <c r="Q530" s="2"/>
      <c r="R530" s="66"/>
      <c r="T530" s="66"/>
      <c r="U530" s="5" t="str">
        <f>IFERROR(IF(INDEX(U$1:U529,MATCH(T530,T$1:T529,0),1)=0,"",INDEX(U$1:U529,MATCH(T530,T$1:T529,0),1)),"")</f>
        <v/>
      </c>
      <c r="V530" s="66"/>
      <c r="W530" s="5" t="str">
        <f>IFERROR(IF(INDEX(W$1:W529,MATCH(V530,V$1:V529,0),1)=0,"",INDEX(W$1:W529,MATCH(V530,V$1:V529,0),1)),"")</f>
        <v/>
      </c>
      <c r="X530" s="2" t="str">
        <f>IFERROR(INDEX('padron cfe'!D:D,MATCH(DATOS!C530,'padron cfe'!A:A,0),1),"")</f>
        <v/>
      </c>
      <c r="Y530" s="4"/>
      <c r="Z530" s="4"/>
      <c r="AA530" s="4"/>
      <c r="AB530" s="4"/>
      <c r="AC530" s="6"/>
      <c r="AD530" s="4"/>
      <c r="AE530" s="4" t="str">
        <f t="shared" si="131"/>
        <v/>
      </c>
      <c r="AF530" s="4"/>
      <c r="AG530" s="4"/>
      <c r="AH530" s="4"/>
      <c r="AI530" s="2" t="str">
        <f>IFERROR(IF(INDEX(AI$1:AI529,MATCH(BT530,BT$1:BT529,0),1)=0,"",INDEX(AI$1:AI529,MATCH(BT530,BT$1:BT529,0),1)),"")</f>
        <v/>
      </c>
      <c r="AJ530" s="2" t="str">
        <f>IFERROR(IF(INDEX(AJ$1:AJ529,MATCH(BT530,BT$1:BT529,0),1)=0,"",INDEX(AJ$1:AJ529,MATCH(BT530,BT$1:BT529,0),1)),"")</f>
        <v/>
      </c>
      <c r="AK530" s="2" t="str">
        <f>IFERROR(IF(INDEX(AK$1:AK529,MATCH(BT530,BT$1:BT529,0),1)=0,"",INDEX(AK$1:AK529,MATCH(BT530,BT$1:BT529,0),1)),"")</f>
        <v/>
      </c>
      <c r="AL530" s="31"/>
      <c r="AM530" s="31"/>
      <c r="AN530" s="2"/>
      <c r="AO530" s="4"/>
      <c r="AP530" s="4"/>
      <c r="AQ530" s="4"/>
      <c r="AR530" s="4"/>
      <c r="AS530" s="4"/>
      <c r="AT530" s="4"/>
      <c r="AU530" s="4"/>
      <c r="AV530" s="4"/>
      <c r="AW530" s="4"/>
      <c r="AY530" s="7"/>
      <c r="AZ530" s="47"/>
      <c r="BA530" s="66"/>
      <c r="BB530" s="66"/>
      <c r="BC530" s="66"/>
      <c r="BD530" s="78"/>
      <c r="BE530" s="66"/>
      <c r="BF530" s="66"/>
      <c r="BG530" s="4"/>
      <c r="BH530" s="69"/>
      <c r="BI530" s="4"/>
      <c r="BJ530" s="4"/>
      <c r="BK530" s="9"/>
      <c r="BL530" s="4"/>
      <c r="BM530" s="4"/>
      <c r="BN530" s="7"/>
      <c r="BO530" s="286"/>
      <c r="BP530" s="22"/>
      <c r="BQ530" s="7" t="str">
        <f t="shared" ca="1" si="132"/>
        <v/>
      </c>
      <c r="BR530" s="75" t="str">
        <f t="shared" si="133"/>
        <v/>
      </c>
      <c r="BS530" s="75" t="str">
        <f t="shared" si="134"/>
        <v/>
      </c>
      <c r="BT530" s="5" t="str">
        <f t="shared" si="135"/>
        <v/>
      </c>
      <c r="BU530" s="79" t="str">
        <f t="shared" si="136"/>
        <v/>
      </c>
      <c r="BV530" s="79" t="str">
        <f t="shared" si="137"/>
        <v/>
      </c>
      <c r="BW530" s="79" t="str">
        <f t="shared" si="138"/>
        <v/>
      </c>
      <c r="CC530" s="4" t="str">
        <f>IF(IFERROR(VLOOKUP(C530,C531:C$1993,1,0),"")="","",COUNTIF(C:C,C530))</f>
        <v/>
      </c>
      <c r="CG530" s="5" t="str">
        <f>IF(B530="","",IF(CC530="",1+(MAX(CG$2:CG529)),""))</f>
        <v/>
      </c>
      <c r="CH530" s="5" t="str">
        <f t="shared" si="139"/>
        <v/>
      </c>
      <c r="CI530" s="5" t="str">
        <f t="shared" si="140"/>
        <v/>
      </c>
      <c r="CJ530" s="14" t="str">
        <f t="shared" si="141"/>
        <v/>
      </c>
      <c r="CK530" s="25"/>
      <c r="CL530" s="15"/>
      <c r="CM530" s="5" t="str">
        <f t="shared" si="129"/>
        <v/>
      </c>
      <c r="CP530" s="5" t="str">
        <f t="shared" si="142"/>
        <v/>
      </c>
      <c r="CQ530" s="5" t="str">
        <f>IF(BT530="","",IFERROR(IF(VLOOKUP(BT530,BT$2:BT529,1,0)=0,"",""),BT530))</f>
        <v/>
      </c>
      <c r="CR530" s="22" t="str">
        <f>IF(CQ530="","",(IFERROR(VLOOKUP(MID(CQ530,1,1),$DI$2:DM$28,3,0),0)+IFERROR(VLOOKUP(MID(CQ530,2,1),DI$2:DM$28,4,0),0)+IFERROR(VLOOKUP(MID(CQ530,3,1),DI$2:DM$28,5,0),0)+(ROW(CQ530)/1000000000000)))</f>
        <v/>
      </c>
      <c r="CT530" s="5">
        <v>529</v>
      </c>
      <c r="CU530" s="5" t="str">
        <f>IFERROR(VLOOKUP(CT530,CP$2:CQ1606,2,0),"")</f>
        <v/>
      </c>
      <c r="DO530" s="5" t="e">
        <f>IF(REPORTE!AH$2="si",IF(C530=VALUE(REPORTE!C$22),IF(SUM(DO531:DO$1993),CONCATENATE(INT(B530),", "),INT(B530)),""),IF(C530=VALUE(REPORTE!C$21),IF(SUM(DO531:DO$1993),CONCATENATE(INT(B530),", "),INT(B530)),""))</f>
        <v>#VALUE!</v>
      </c>
    </row>
    <row r="531" spans="1:119" s="5" customFormat="1" ht="15" customHeight="1" x14ac:dyDescent="0.25">
      <c r="A531" s="4" t="str">
        <f t="shared" ca="1" si="130"/>
        <v/>
      </c>
      <c r="B531" s="6"/>
      <c r="C531" s="6"/>
      <c r="D531" s="1" t="str">
        <f>IFERROR(INDEX('padron cfe'!B:B,MATCH(DATOS!C531,'padron cfe'!A:A,0),1),"")</f>
        <v/>
      </c>
      <c r="E531" s="4"/>
      <c r="F531" s="4"/>
      <c r="G531" s="4"/>
      <c r="H531" s="5" t="str">
        <f>IF(F531="","",IFERROR(CONCATENATE("PEUA",VLOOKUP(ESTADO,REPORTE!AV$2:AW$33,2,0),DIDTRITO_FORM,CADER_FORM,IFERROR(INDEX(CA:CA,MATCH(DAY(F531),BZ:BZ,0),1),DAY(F531)),IFERROR(INDEX(CA:CA,MATCH(MONTH(F531),BZ:BZ,0),1),MONTH(F531)),YEAR(F531),G531),""))</f>
        <v/>
      </c>
      <c r="I531" s="4"/>
      <c r="J531" s="66"/>
      <c r="K531" s="66"/>
      <c r="L531" s="66"/>
      <c r="M531" s="2" t="str">
        <f>IFERROR(INDEX('padron cfe'!C:C,MATCH(DATOS!C531,'padron cfe'!A:A,0),1),"")</f>
        <v/>
      </c>
      <c r="N531" s="66" t="str">
        <f>IFERROR(IF(BT531="","",IF(INDEX(N$1:N530,MATCH(BT531,BT$1:BT530,0),1)=0,"",INDEX(N$1:N530,MATCH(BT531,BT$1:BT530,0),1))),"")</f>
        <v/>
      </c>
      <c r="O531" s="66" t="str">
        <f>IFERROR(IF(BT531="","",IF(INDEX(O$1:O530,MATCH(BT531,BT$1:BT530,0),1)=0,"",INDEX(O$1:O530,MATCH(BT531,BT$1:BT530,0),1))),"")</f>
        <v/>
      </c>
      <c r="P531" s="4"/>
      <c r="Q531" s="2"/>
      <c r="R531" s="66"/>
      <c r="T531" s="66"/>
      <c r="U531" s="5" t="str">
        <f>IFERROR(IF(INDEX(U$1:U530,MATCH(T531,T$1:T530,0),1)=0,"",INDEX(U$1:U530,MATCH(T531,T$1:T530,0),1)),"")</f>
        <v/>
      </c>
      <c r="V531" s="66"/>
      <c r="W531" s="5" t="str">
        <f>IFERROR(IF(INDEX(W$1:W530,MATCH(V531,V$1:V530,0),1)=0,"",INDEX(W$1:W530,MATCH(V531,V$1:V530,0),1)),"")</f>
        <v/>
      </c>
      <c r="X531" s="2" t="str">
        <f>IFERROR(INDEX('padron cfe'!D:D,MATCH(DATOS!C531,'padron cfe'!A:A,0),1),"")</f>
        <v/>
      </c>
      <c r="Y531" s="4"/>
      <c r="Z531" s="4"/>
      <c r="AA531" s="4"/>
      <c r="AB531" s="4"/>
      <c r="AC531" s="6"/>
      <c r="AD531" s="4"/>
      <c r="AE531" s="4" t="str">
        <f t="shared" si="131"/>
        <v/>
      </c>
      <c r="AF531" s="4"/>
      <c r="AG531" s="4"/>
      <c r="AH531" s="4"/>
      <c r="AI531" s="2" t="str">
        <f>IFERROR(IF(INDEX(AI$1:AI530,MATCH(BT531,BT$1:BT530,0),1)=0,"",INDEX(AI$1:AI530,MATCH(BT531,BT$1:BT530,0),1)),"")</f>
        <v/>
      </c>
      <c r="AJ531" s="2" t="str">
        <f>IFERROR(IF(INDEX(AJ$1:AJ530,MATCH(BT531,BT$1:BT530,0),1)=0,"",INDEX(AJ$1:AJ530,MATCH(BT531,BT$1:BT530,0),1)),"")</f>
        <v/>
      </c>
      <c r="AK531" s="2" t="str">
        <f>IFERROR(IF(INDEX(AK$1:AK530,MATCH(BT531,BT$1:BT530,0),1)=0,"",INDEX(AK$1:AK530,MATCH(BT531,BT$1:BT530,0),1)),"")</f>
        <v/>
      </c>
      <c r="AL531" s="31"/>
      <c r="AM531" s="31"/>
      <c r="AN531" s="2"/>
      <c r="AO531" s="4"/>
      <c r="AP531" s="4"/>
      <c r="AQ531" s="4"/>
      <c r="AR531" s="4"/>
      <c r="AS531" s="4"/>
      <c r="AT531" s="4"/>
      <c r="AU531" s="4"/>
      <c r="AV531" s="4"/>
      <c r="AW531" s="4"/>
      <c r="AY531" s="7"/>
      <c r="AZ531" s="47"/>
      <c r="BA531" s="66"/>
      <c r="BB531" s="66"/>
      <c r="BC531" s="66"/>
      <c r="BD531" s="78"/>
      <c r="BE531" s="66"/>
      <c r="BF531" s="66"/>
      <c r="BG531" s="4"/>
      <c r="BH531" s="69"/>
      <c r="BI531" s="4"/>
      <c r="BJ531" s="4"/>
      <c r="BK531" s="9"/>
      <c r="BL531" s="4"/>
      <c r="BM531" s="4"/>
      <c r="BN531" s="7"/>
      <c r="BO531" s="286"/>
      <c r="BP531" s="22"/>
      <c r="BQ531" s="7" t="str">
        <f t="shared" ca="1" si="132"/>
        <v/>
      </c>
      <c r="BR531" s="75" t="str">
        <f t="shared" si="133"/>
        <v/>
      </c>
      <c r="BS531" s="75" t="str">
        <f t="shared" si="134"/>
        <v/>
      </c>
      <c r="BT531" s="5" t="str">
        <f t="shared" si="135"/>
        <v/>
      </c>
      <c r="BU531" s="79" t="str">
        <f t="shared" si="136"/>
        <v/>
      </c>
      <c r="BV531" s="79" t="str">
        <f t="shared" si="137"/>
        <v/>
      </c>
      <c r="BW531" s="79" t="str">
        <f t="shared" si="138"/>
        <v/>
      </c>
      <c r="CC531" s="4" t="str">
        <f>IF(IFERROR(VLOOKUP(C531,C532:C$1993,1,0),"")="","",COUNTIF(C:C,C531))</f>
        <v/>
      </c>
      <c r="CG531" s="5" t="str">
        <f>IF(B531="","",IF(CC531="",1+(MAX(CG$2:CG530)),""))</f>
        <v/>
      </c>
      <c r="CH531" s="5" t="str">
        <f t="shared" si="139"/>
        <v/>
      </c>
      <c r="CI531" s="5" t="str">
        <f t="shared" si="140"/>
        <v/>
      </c>
      <c r="CJ531" s="14" t="str">
        <f t="shared" si="141"/>
        <v/>
      </c>
      <c r="CK531" s="25"/>
      <c r="CL531" s="15"/>
      <c r="CM531" s="5" t="str">
        <f t="shared" si="129"/>
        <v/>
      </c>
      <c r="CP531" s="5" t="str">
        <f t="shared" si="142"/>
        <v/>
      </c>
      <c r="CQ531" s="5" t="str">
        <f>IF(BT531="","",IFERROR(IF(VLOOKUP(BT531,BT$2:BT530,1,0)=0,"",""),BT531))</f>
        <v/>
      </c>
      <c r="CR531" s="22" t="str">
        <f>IF(CQ531="","",(IFERROR(VLOOKUP(MID(CQ531,1,1),$DI$2:DM$28,3,0),0)+IFERROR(VLOOKUP(MID(CQ531,2,1),DI$2:DM$28,4,0),0)+IFERROR(VLOOKUP(MID(CQ531,3,1),DI$2:DM$28,5,0),0)+(ROW(CQ531)/1000000000000)))</f>
        <v/>
      </c>
      <c r="CT531" s="5">
        <v>530</v>
      </c>
      <c r="CU531" s="5" t="str">
        <f>IFERROR(VLOOKUP(CT531,CP$2:CQ1607,2,0),"")</f>
        <v/>
      </c>
      <c r="DO531" s="5" t="e">
        <f>IF(REPORTE!AH$2="si",IF(C531=VALUE(REPORTE!C$22),IF(SUM(DO532:DO$1993),CONCATENATE(INT(B531),", "),INT(B531)),""),IF(C531=VALUE(REPORTE!C$21),IF(SUM(DO532:DO$1993),CONCATENATE(INT(B531),", "),INT(B531)),""))</f>
        <v>#VALUE!</v>
      </c>
    </row>
    <row r="532" spans="1:119" s="5" customFormat="1" ht="15" customHeight="1" x14ac:dyDescent="0.25">
      <c r="A532" s="4" t="str">
        <f t="shared" ca="1" si="130"/>
        <v/>
      </c>
      <c r="B532" s="6"/>
      <c r="C532" s="6"/>
      <c r="D532" s="1" t="str">
        <f>IFERROR(INDEX('padron cfe'!B:B,MATCH(DATOS!C532,'padron cfe'!A:A,0),1),"")</f>
        <v/>
      </c>
      <c r="E532" s="4"/>
      <c r="F532" s="4"/>
      <c r="G532" s="4"/>
      <c r="H532" s="5" t="str">
        <f>IF(F532="","",IFERROR(CONCATENATE("PEUA",VLOOKUP(ESTADO,REPORTE!AV$2:AW$33,2,0),DIDTRITO_FORM,CADER_FORM,IFERROR(INDEX(CA:CA,MATCH(DAY(F532),BZ:BZ,0),1),DAY(F532)),IFERROR(INDEX(CA:CA,MATCH(MONTH(F532),BZ:BZ,0),1),MONTH(F532)),YEAR(F532),G532),""))</f>
        <v/>
      </c>
      <c r="I532" s="4"/>
      <c r="J532" s="66"/>
      <c r="K532" s="66"/>
      <c r="L532" s="66"/>
      <c r="M532" s="2" t="str">
        <f>IFERROR(INDEX('padron cfe'!C:C,MATCH(DATOS!C532,'padron cfe'!A:A,0),1),"")</f>
        <v/>
      </c>
      <c r="N532" s="66" t="str">
        <f>IFERROR(IF(BT532="","",IF(INDEX(N$1:N531,MATCH(BT532,BT$1:BT531,0),1)=0,"",INDEX(N$1:N531,MATCH(BT532,BT$1:BT531,0),1))),"")</f>
        <v/>
      </c>
      <c r="O532" s="66" t="str">
        <f>IFERROR(IF(BT532="","",IF(INDEX(O$1:O531,MATCH(BT532,BT$1:BT531,0),1)=0,"",INDEX(O$1:O531,MATCH(BT532,BT$1:BT531,0),1))),"")</f>
        <v/>
      </c>
      <c r="P532" s="4"/>
      <c r="Q532" s="2"/>
      <c r="R532" s="66"/>
      <c r="T532" s="66"/>
      <c r="U532" s="5" t="str">
        <f>IFERROR(IF(INDEX(U$1:U531,MATCH(T532,T$1:T531,0),1)=0,"",INDEX(U$1:U531,MATCH(T532,T$1:T531,0),1)),"")</f>
        <v/>
      </c>
      <c r="V532" s="66"/>
      <c r="W532" s="5" t="str">
        <f>IFERROR(IF(INDEX(W$1:W531,MATCH(V532,V$1:V531,0),1)=0,"",INDEX(W$1:W531,MATCH(V532,V$1:V531,0),1)),"")</f>
        <v/>
      </c>
      <c r="X532" s="2" t="str">
        <f>IFERROR(INDEX('padron cfe'!D:D,MATCH(DATOS!C532,'padron cfe'!A:A,0),1),"")</f>
        <v/>
      </c>
      <c r="Y532" s="4"/>
      <c r="Z532" s="4"/>
      <c r="AA532" s="4"/>
      <c r="AB532" s="4"/>
      <c r="AC532" s="6"/>
      <c r="AD532" s="4"/>
      <c r="AE532" s="4" t="str">
        <f t="shared" si="131"/>
        <v/>
      </c>
      <c r="AF532" s="4"/>
      <c r="AG532" s="4"/>
      <c r="AH532" s="4"/>
      <c r="AI532" s="2" t="str">
        <f>IFERROR(IF(INDEX(AI$1:AI531,MATCH(BT532,BT$1:BT531,0),1)=0,"",INDEX(AI$1:AI531,MATCH(BT532,BT$1:BT531,0),1)),"")</f>
        <v/>
      </c>
      <c r="AJ532" s="2" t="str">
        <f>IFERROR(IF(INDEX(AJ$1:AJ531,MATCH(BT532,BT$1:BT531,0),1)=0,"",INDEX(AJ$1:AJ531,MATCH(BT532,BT$1:BT531,0),1)),"")</f>
        <v/>
      </c>
      <c r="AK532" s="2" t="str">
        <f>IFERROR(IF(INDEX(AK$1:AK531,MATCH(BT532,BT$1:BT531,0),1)=0,"",INDEX(AK$1:AK531,MATCH(BT532,BT$1:BT531,0),1)),"")</f>
        <v/>
      </c>
      <c r="AL532" s="31"/>
      <c r="AM532" s="31"/>
      <c r="AN532" s="2"/>
      <c r="AO532" s="4"/>
      <c r="AP532" s="4"/>
      <c r="AQ532" s="4"/>
      <c r="AR532" s="4"/>
      <c r="AS532" s="4"/>
      <c r="AT532" s="4"/>
      <c r="AU532" s="4"/>
      <c r="AV532" s="4"/>
      <c r="AW532" s="4"/>
      <c r="AY532" s="7"/>
      <c r="AZ532" s="47"/>
      <c r="BA532" s="66"/>
      <c r="BB532" s="66"/>
      <c r="BC532" s="66"/>
      <c r="BD532" s="78"/>
      <c r="BE532" s="66"/>
      <c r="BF532" s="66"/>
      <c r="BG532" s="4"/>
      <c r="BH532" s="69"/>
      <c r="BI532" s="4"/>
      <c r="BJ532" s="4"/>
      <c r="BK532" s="9"/>
      <c r="BL532" s="4"/>
      <c r="BM532" s="4"/>
      <c r="BN532" s="7"/>
      <c r="BO532" s="286"/>
      <c r="BP532" s="22"/>
      <c r="BQ532" s="7" t="str">
        <f t="shared" ca="1" si="132"/>
        <v/>
      </c>
      <c r="BR532" s="75" t="str">
        <f t="shared" si="133"/>
        <v/>
      </c>
      <c r="BS532" s="75" t="str">
        <f t="shared" si="134"/>
        <v/>
      </c>
      <c r="BT532" s="5" t="str">
        <f t="shared" si="135"/>
        <v/>
      </c>
      <c r="BU532" s="79" t="str">
        <f t="shared" si="136"/>
        <v/>
      </c>
      <c r="BV532" s="79" t="str">
        <f t="shared" si="137"/>
        <v/>
      </c>
      <c r="BW532" s="79" t="str">
        <f t="shared" si="138"/>
        <v/>
      </c>
      <c r="CC532" s="4" t="str">
        <f>IF(IFERROR(VLOOKUP(C532,C533:C$1993,1,0),"")="","",COUNTIF(C:C,C532))</f>
        <v/>
      </c>
      <c r="CG532" s="5" t="str">
        <f>IF(B532="","",IF(CC532="",1+(MAX(CG$2:CG531)),""))</f>
        <v/>
      </c>
      <c r="CH532" s="5" t="str">
        <f t="shared" si="139"/>
        <v/>
      </c>
      <c r="CI532" s="5" t="str">
        <f t="shared" si="140"/>
        <v/>
      </c>
      <c r="CJ532" s="14" t="str">
        <f t="shared" si="141"/>
        <v/>
      </c>
      <c r="CK532" s="25"/>
      <c r="CL532" s="15"/>
      <c r="CM532" s="5" t="str">
        <f t="shared" si="129"/>
        <v/>
      </c>
      <c r="CP532" s="5" t="str">
        <f t="shared" si="142"/>
        <v/>
      </c>
      <c r="CQ532" s="5" t="str">
        <f>IF(BT532="","",IFERROR(IF(VLOOKUP(BT532,BT$2:BT531,1,0)=0,"",""),BT532))</f>
        <v/>
      </c>
      <c r="CR532" s="22" t="str">
        <f>IF(CQ532="","",(IFERROR(VLOOKUP(MID(CQ532,1,1),$DI$2:DM$28,3,0),0)+IFERROR(VLOOKUP(MID(CQ532,2,1),DI$2:DM$28,4,0),0)+IFERROR(VLOOKUP(MID(CQ532,3,1),DI$2:DM$28,5,0),0)+(ROW(CQ532)/1000000000000)))</f>
        <v/>
      </c>
      <c r="CT532" s="5">
        <v>531</v>
      </c>
      <c r="CU532" s="5" t="str">
        <f>IFERROR(VLOOKUP(CT532,CP$2:CQ1608,2,0),"")</f>
        <v/>
      </c>
      <c r="DO532" s="5" t="e">
        <f>IF(REPORTE!AH$2="si",IF(C532=VALUE(REPORTE!C$22),IF(SUM(DO533:DO$1993),CONCATENATE(INT(B532),", "),INT(B532)),""),IF(C532=VALUE(REPORTE!C$21),IF(SUM(DO533:DO$1993),CONCATENATE(INT(B532),", "),INT(B532)),""))</f>
        <v>#VALUE!</v>
      </c>
    </row>
    <row r="533" spans="1:119" s="5" customFormat="1" ht="15" customHeight="1" x14ac:dyDescent="0.25">
      <c r="A533" s="4" t="str">
        <f t="shared" ca="1" si="130"/>
        <v/>
      </c>
      <c r="B533" s="6"/>
      <c r="C533" s="6"/>
      <c r="D533" s="1" t="str">
        <f>IFERROR(INDEX('padron cfe'!B:B,MATCH(DATOS!C533,'padron cfe'!A:A,0),1),"")</f>
        <v/>
      </c>
      <c r="E533" s="4"/>
      <c r="F533" s="4"/>
      <c r="G533" s="4"/>
      <c r="H533" s="5" t="str">
        <f>IF(F533="","",IFERROR(CONCATENATE("PEUA",VLOOKUP(ESTADO,REPORTE!AV$2:AW$33,2,0),DIDTRITO_FORM,CADER_FORM,IFERROR(INDEX(CA:CA,MATCH(DAY(F533),BZ:BZ,0),1),DAY(F533)),IFERROR(INDEX(CA:CA,MATCH(MONTH(F533),BZ:BZ,0),1),MONTH(F533)),YEAR(F533),G533),""))</f>
        <v/>
      </c>
      <c r="I533" s="4"/>
      <c r="J533" s="66"/>
      <c r="K533" s="66"/>
      <c r="L533" s="66"/>
      <c r="M533" s="2" t="str">
        <f>IFERROR(INDEX('padron cfe'!C:C,MATCH(DATOS!C533,'padron cfe'!A:A,0),1),"")</f>
        <v/>
      </c>
      <c r="N533" s="66" t="str">
        <f>IFERROR(IF(BT533="","",IF(INDEX(N$1:N532,MATCH(BT533,BT$1:BT532,0),1)=0,"",INDEX(N$1:N532,MATCH(BT533,BT$1:BT532,0),1))),"")</f>
        <v/>
      </c>
      <c r="O533" s="66" t="str">
        <f>IFERROR(IF(BT533="","",IF(INDEX(O$1:O532,MATCH(BT533,BT$1:BT532,0),1)=0,"",INDEX(O$1:O532,MATCH(BT533,BT$1:BT532,0),1))),"")</f>
        <v/>
      </c>
      <c r="P533" s="4"/>
      <c r="Q533" s="2"/>
      <c r="R533" s="66"/>
      <c r="T533" s="66"/>
      <c r="U533" s="5" t="str">
        <f>IFERROR(IF(INDEX(U$1:U532,MATCH(T533,T$1:T532,0),1)=0,"",INDEX(U$1:U532,MATCH(T533,T$1:T532,0),1)),"")</f>
        <v/>
      </c>
      <c r="V533" s="66"/>
      <c r="W533" s="5" t="str">
        <f>IFERROR(IF(INDEX(W$1:W532,MATCH(V533,V$1:V532,0),1)=0,"",INDEX(W$1:W532,MATCH(V533,V$1:V532,0),1)),"")</f>
        <v/>
      </c>
      <c r="X533" s="2" t="str">
        <f>IFERROR(INDEX('padron cfe'!D:D,MATCH(DATOS!C533,'padron cfe'!A:A,0),1),"")</f>
        <v/>
      </c>
      <c r="Y533" s="4"/>
      <c r="Z533" s="4"/>
      <c r="AA533" s="4"/>
      <c r="AB533" s="4"/>
      <c r="AC533" s="6"/>
      <c r="AD533" s="4"/>
      <c r="AE533" s="4" t="str">
        <f t="shared" si="131"/>
        <v/>
      </c>
      <c r="AF533" s="4"/>
      <c r="AG533" s="4"/>
      <c r="AH533" s="4"/>
      <c r="AI533" s="2" t="str">
        <f>IFERROR(IF(INDEX(AI$1:AI532,MATCH(BT533,BT$1:BT532,0),1)=0,"",INDEX(AI$1:AI532,MATCH(BT533,BT$1:BT532,0),1)),"")</f>
        <v/>
      </c>
      <c r="AJ533" s="2" t="str">
        <f>IFERROR(IF(INDEX(AJ$1:AJ532,MATCH(BT533,BT$1:BT532,0),1)=0,"",INDEX(AJ$1:AJ532,MATCH(BT533,BT$1:BT532,0),1)),"")</f>
        <v/>
      </c>
      <c r="AK533" s="2" t="str">
        <f>IFERROR(IF(INDEX(AK$1:AK532,MATCH(BT533,BT$1:BT532,0),1)=0,"",INDEX(AK$1:AK532,MATCH(BT533,BT$1:BT532,0),1)),"")</f>
        <v/>
      </c>
      <c r="AL533" s="31"/>
      <c r="AM533" s="31"/>
      <c r="AN533" s="2"/>
      <c r="AO533" s="4"/>
      <c r="AP533" s="4"/>
      <c r="AQ533" s="4"/>
      <c r="AR533" s="4"/>
      <c r="AS533" s="4"/>
      <c r="AT533" s="4"/>
      <c r="AU533" s="4"/>
      <c r="AV533" s="4"/>
      <c r="AW533" s="4"/>
      <c r="AY533" s="7"/>
      <c r="AZ533" s="47"/>
      <c r="BA533" s="66"/>
      <c r="BB533" s="66"/>
      <c r="BC533" s="66"/>
      <c r="BD533" s="78"/>
      <c r="BE533" s="66"/>
      <c r="BF533" s="66"/>
      <c r="BG533" s="4"/>
      <c r="BH533" s="69"/>
      <c r="BI533" s="4"/>
      <c r="BJ533" s="4"/>
      <c r="BK533" s="9"/>
      <c r="BL533" s="4"/>
      <c r="BM533" s="4"/>
      <c r="BN533" s="7"/>
      <c r="BO533" s="286"/>
      <c r="BP533" s="22"/>
      <c r="BQ533" s="7" t="str">
        <f t="shared" ca="1" si="132"/>
        <v/>
      </c>
      <c r="BR533" s="75" t="str">
        <f t="shared" si="133"/>
        <v/>
      </c>
      <c r="BS533" s="75" t="str">
        <f t="shared" si="134"/>
        <v/>
      </c>
      <c r="BT533" s="5" t="str">
        <f t="shared" si="135"/>
        <v/>
      </c>
      <c r="BU533" s="79" t="str">
        <f t="shared" si="136"/>
        <v/>
      </c>
      <c r="BV533" s="79" t="str">
        <f t="shared" si="137"/>
        <v/>
      </c>
      <c r="BW533" s="79" t="str">
        <f t="shared" si="138"/>
        <v/>
      </c>
      <c r="CC533" s="4" t="str">
        <f>IF(IFERROR(VLOOKUP(C533,C534:C$1993,1,0),"")="","",COUNTIF(C:C,C533))</f>
        <v/>
      </c>
      <c r="CG533" s="5" t="str">
        <f>IF(B533="","",IF(CC533="",1+(MAX(CG$2:CG532)),""))</f>
        <v/>
      </c>
      <c r="CH533" s="5" t="str">
        <f t="shared" si="139"/>
        <v/>
      </c>
      <c r="CI533" s="5" t="str">
        <f t="shared" si="140"/>
        <v/>
      </c>
      <c r="CJ533" s="14" t="str">
        <f t="shared" si="141"/>
        <v/>
      </c>
      <c r="CK533" s="25"/>
      <c r="CL533" s="15"/>
      <c r="CM533" s="5" t="str">
        <f t="shared" si="129"/>
        <v/>
      </c>
      <c r="CP533" s="5" t="str">
        <f t="shared" si="142"/>
        <v/>
      </c>
      <c r="CQ533" s="5" t="str">
        <f>IF(BT533="","",IFERROR(IF(VLOOKUP(BT533,BT$2:BT532,1,0)=0,"",""),BT533))</f>
        <v/>
      </c>
      <c r="CR533" s="22" t="str">
        <f>IF(CQ533="","",(IFERROR(VLOOKUP(MID(CQ533,1,1),$DI$2:DM$28,3,0),0)+IFERROR(VLOOKUP(MID(CQ533,2,1),DI$2:DM$28,4,0),0)+IFERROR(VLOOKUP(MID(CQ533,3,1),DI$2:DM$28,5,0),0)+(ROW(CQ533)/1000000000000)))</f>
        <v/>
      </c>
      <c r="CT533" s="5">
        <v>532</v>
      </c>
      <c r="CU533" s="5" t="str">
        <f>IFERROR(VLOOKUP(CT533,CP$2:CQ1609,2,0),"")</f>
        <v/>
      </c>
      <c r="DO533" s="5" t="e">
        <f>IF(REPORTE!AH$2="si",IF(C533=VALUE(REPORTE!C$22),IF(SUM(DO534:DO$1993),CONCATENATE(INT(B533),", "),INT(B533)),""),IF(C533=VALUE(REPORTE!C$21),IF(SUM(DO534:DO$1993),CONCATENATE(INT(B533),", "),INT(B533)),""))</f>
        <v>#VALUE!</v>
      </c>
    </row>
    <row r="534" spans="1:119" s="5" customFormat="1" ht="15" customHeight="1" x14ac:dyDescent="0.25">
      <c r="A534" s="4" t="str">
        <f t="shared" ca="1" si="130"/>
        <v/>
      </c>
      <c r="B534" s="6"/>
      <c r="C534" s="6"/>
      <c r="D534" s="1" t="str">
        <f>IFERROR(INDEX('padron cfe'!B:B,MATCH(DATOS!C534,'padron cfe'!A:A,0),1),"")</f>
        <v/>
      </c>
      <c r="E534" s="4"/>
      <c r="F534" s="4"/>
      <c r="G534" s="4"/>
      <c r="H534" s="5" t="str">
        <f>IF(F534="","",IFERROR(CONCATENATE("PEUA",VLOOKUP(ESTADO,REPORTE!AV$2:AW$33,2,0),DIDTRITO_FORM,CADER_FORM,IFERROR(INDEX(CA:CA,MATCH(DAY(F534),BZ:BZ,0),1),DAY(F534)),IFERROR(INDEX(CA:CA,MATCH(MONTH(F534),BZ:BZ,0),1),MONTH(F534)),YEAR(F534),G534),""))</f>
        <v/>
      </c>
      <c r="I534" s="4"/>
      <c r="J534" s="66"/>
      <c r="K534" s="66"/>
      <c r="L534" s="66"/>
      <c r="M534" s="2" t="str">
        <f>IFERROR(INDEX('padron cfe'!C:C,MATCH(DATOS!C534,'padron cfe'!A:A,0),1),"")</f>
        <v/>
      </c>
      <c r="N534" s="66" t="str">
        <f>IFERROR(IF(BT534="","",IF(INDEX(N$1:N533,MATCH(BT534,BT$1:BT533,0),1)=0,"",INDEX(N$1:N533,MATCH(BT534,BT$1:BT533,0),1))),"")</f>
        <v/>
      </c>
      <c r="O534" s="66" t="str">
        <f>IFERROR(IF(BT534="","",IF(INDEX(O$1:O533,MATCH(BT534,BT$1:BT533,0),1)=0,"",INDEX(O$1:O533,MATCH(BT534,BT$1:BT533,0),1))),"")</f>
        <v/>
      </c>
      <c r="P534" s="4"/>
      <c r="Q534" s="2"/>
      <c r="R534" s="66"/>
      <c r="T534" s="66"/>
      <c r="U534" s="5" t="str">
        <f>IFERROR(IF(INDEX(U$1:U533,MATCH(T534,T$1:T533,0),1)=0,"",INDEX(U$1:U533,MATCH(T534,T$1:T533,0),1)),"")</f>
        <v/>
      </c>
      <c r="V534" s="66"/>
      <c r="W534" s="5" t="str">
        <f>IFERROR(IF(INDEX(W$1:W533,MATCH(V534,V$1:V533,0),1)=0,"",INDEX(W$1:W533,MATCH(V534,V$1:V533,0),1)),"")</f>
        <v/>
      </c>
      <c r="X534" s="2" t="str">
        <f>IFERROR(INDEX('padron cfe'!D:D,MATCH(DATOS!C534,'padron cfe'!A:A,0),1),"")</f>
        <v/>
      </c>
      <c r="Y534" s="4"/>
      <c r="Z534" s="4"/>
      <c r="AA534" s="4"/>
      <c r="AB534" s="4"/>
      <c r="AC534" s="6"/>
      <c r="AD534" s="4"/>
      <c r="AE534" s="4" t="str">
        <f t="shared" si="131"/>
        <v/>
      </c>
      <c r="AF534" s="4"/>
      <c r="AG534" s="4"/>
      <c r="AH534" s="4"/>
      <c r="AI534" s="2" t="str">
        <f>IFERROR(IF(INDEX(AI$1:AI533,MATCH(BT534,BT$1:BT533,0),1)=0,"",INDEX(AI$1:AI533,MATCH(BT534,BT$1:BT533,0),1)),"")</f>
        <v/>
      </c>
      <c r="AJ534" s="2" t="str">
        <f>IFERROR(IF(INDEX(AJ$1:AJ533,MATCH(BT534,BT$1:BT533,0),1)=0,"",INDEX(AJ$1:AJ533,MATCH(BT534,BT$1:BT533,0),1)),"")</f>
        <v/>
      </c>
      <c r="AK534" s="2" t="str">
        <f>IFERROR(IF(INDEX(AK$1:AK533,MATCH(BT534,BT$1:BT533,0),1)=0,"",INDEX(AK$1:AK533,MATCH(BT534,BT$1:BT533,0),1)),"")</f>
        <v/>
      </c>
      <c r="AL534" s="31"/>
      <c r="AM534" s="31"/>
      <c r="AN534" s="2"/>
      <c r="AO534" s="4"/>
      <c r="AP534" s="4"/>
      <c r="AQ534" s="4"/>
      <c r="AR534" s="4"/>
      <c r="AS534" s="4"/>
      <c r="AT534" s="4"/>
      <c r="AU534" s="4"/>
      <c r="AV534" s="4"/>
      <c r="AW534" s="4"/>
      <c r="AY534" s="7"/>
      <c r="AZ534" s="47"/>
      <c r="BA534" s="66"/>
      <c r="BB534" s="66"/>
      <c r="BC534" s="66"/>
      <c r="BD534" s="78"/>
      <c r="BE534" s="66"/>
      <c r="BF534" s="66"/>
      <c r="BG534" s="4"/>
      <c r="BH534" s="69"/>
      <c r="BI534" s="4"/>
      <c r="BJ534" s="4"/>
      <c r="BK534" s="9"/>
      <c r="BL534" s="4"/>
      <c r="BM534" s="4"/>
      <c r="BN534" s="7"/>
      <c r="BO534" s="286"/>
      <c r="BP534" s="22"/>
      <c r="BQ534" s="7" t="str">
        <f t="shared" ca="1" si="132"/>
        <v/>
      </c>
      <c r="BR534" s="75" t="str">
        <f t="shared" si="133"/>
        <v/>
      </c>
      <c r="BS534" s="75" t="str">
        <f t="shared" si="134"/>
        <v/>
      </c>
      <c r="BT534" s="5" t="str">
        <f t="shared" si="135"/>
        <v/>
      </c>
      <c r="BU534" s="79" t="str">
        <f t="shared" si="136"/>
        <v/>
      </c>
      <c r="BV534" s="79" t="str">
        <f t="shared" si="137"/>
        <v/>
      </c>
      <c r="BW534" s="79" t="str">
        <f t="shared" si="138"/>
        <v/>
      </c>
      <c r="CC534" s="4" t="str">
        <f>IF(IFERROR(VLOOKUP(C534,C535:C$1993,1,0),"")="","",COUNTIF(C:C,C534))</f>
        <v/>
      </c>
      <c r="CG534" s="5" t="str">
        <f>IF(B534="","",IF(CC534="",1+(MAX(CG$2:CG533)),""))</f>
        <v/>
      </c>
      <c r="CH534" s="5" t="str">
        <f t="shared" si="139"/>
        <v/>
      </c>
      <c r="CI534" s="5" t="str">
        <f t="shared" si="140"/>
        <v/>
      </c>
      <c r="CJ534" s="14" t="str">
        <f t="shared" si="141"/>
        <v/>
      </c>
      <c r="CK534" s="25"/>
      <c r="CL534" s="15"/>
      <c r="CM534" s="5" t="str">
        <f t="shared" ref="CM534:CM597" si="143">CONCATENATE(AO534,AP534,AQ534,AR534,AS534)</f>
        <v/>
      </c>
      <c r="CP534" s="5" t="str">
        <f t="shared" si="142"/>
        <v/>
      </c>
      <c r="CQ534" s="5" t="str">
        <f>IF(BT534="","",IFERROR(IF(VLOOKUP(BT534,BT$2:BT533,1,0)=0,"",""),BT534))</f>
        <v/>
      </c>
      <c r="CR534" s="22" t="str">
        <f>IF(CQ534="","",(IFERROR(VLOOKUP(MID(CQ534,1,1),$DI$2:DM$28,3,0),0)+IFERROR(VLOOKUP(MID(CQ534,2,1),DI$2:DM$28,4,0),0)+IFERROR(VLOOKUP(MID(CQ534,3,1),DI$2:DM$28,5,0),0)+(ROW(CQ534)/1000000000000)))</f>
        <v/>
      </c>
      <c r="CT534" s="5">
        <v>533</v>
      </c>
      <c r="CU534" s="5" t="str">
        <f>IFERROR(VLOOKUP(CT534,CP$2:CQ1610,2,0),"")</f>
        <v/>
      </c>
      <c r="DO534" s="5" t="e">
        <f>IF(REPORTE!AH$2="si",IF(C534=VALUE(REPORTE!C$22),IF(SUM(DO535:DO$1993),CONCATENATE(INT(B534),", "),INT(B534)),""),IF(C534=VALUE(REPORTE!C$21),IF(SUM(DO535:DO$1993),CONCATENATE(INT(B534),", "),INT(B534)),""))</f>
        <v>#VALUE!</v>
      </c>
    </row>
    <row r="535" spans="1:119" s="5" customFormat="1" ht="15" customHeight="1" x14ac:dyDescent="0.25">
      <c r="A535" s="4" t="str">
        <f t="shared" ca="1" si="130"/>
        <v/>
      </c>
      <c r="B535" s="6"/>
      <c r="C535" s="6"/>
      <c r="D535" s="1" t="str">
        <f>IFERROR(INDEX('padron cfe'!B:B,MATCH(DATOS!C535,'padron cfe'!A:A,0),1),"")</f>
        <v/>
      </c>
      <c r="E535" s="4"/>
      <c r="F535" s="4"/>
      <c r="G535" s="4"/>
      <c r="H535" s="5" t="str">
        <f>IF(F535="","",IFERROR(CONCATENATE("PEUA",VLOOKUP(ESTADO,REPORTE!AV$2:AW$33,2,0),DIDTRITO_FORM,CADER_FORM,IFERROR(INDEX(CA:CA,MATCH(DAY(F535),BZ:BZ,0),1),DAY(F535)),IFERROR(INDEX(CA:CA,MATCH(MONTH(F535),BZ:BZ,0),1),MONTH(F535)),YEAR(F535),G535),""))</f>
        <v/>
      </c>
      <c r="I535" s="4"/>
      <c r="J535" s="66"/>
      <c r="K535" s="66"/>
      <c r="L535" s="66"/>
      <c r="M535" s="2" t="str">
        <f>IFERROR(INDEX('padron cfe'!C:C,MATCH(DATOS!C535,'padron cfe'!A:A,0),1),"")</f>
        <v/>
      </c>
      <c r="N535" s="66" t="str">
        <f>IFERROR(IF(BT535="","",IF(INDEX(N$1:N534,MATCH(BT535,BT$1:BT534,0),1)=0,"",INDEX(N$1:N534,MATCH(BT535,BT$1:BT534,0),1))),"")</f>
        <v/>
      </c>
      <c r="O535" s="66" t="str">
        <f>IFERROR(IF(BT535="","",IF(INDEX(O$1:O534,MATCH(BT535,BT$1:BT534,0),1)=0,"",INDEX(O$1:O534,MATCH(BT535,BT$1:BT534,0),1))),"")</f>
        <v/>
      </c>
      <c r="P535" s="4"/>
      <c r="Q535" s="2"/>
      <c r="R535" s="66"/>
      <c r="T535" s="66"/>
      <c r="U535" s="5" t="str">
        <f>IFERROR(IF(INDEX(U$1:U534,MATCH(T535,T$1:T534,0),1)=0,"",INDEX(U$1:U534,MATCH(T535,T$1:T534,0),1)),"")</f>
        <v/>
      </c>
      <c r="V535" s="66"/>
      <c r="W535" s="5" t="str">
        <f>IFERROR(IF(INDEX(W$1:W534,MATCH(V535,V$1:V534,0),1)=0,"",INDEX(W$1:W534,MATCH(V535,V$1:V534,0),1)),"")</f>
        <v/>
      </c>
      <c r="X535" s="2" t="str">
        <f>IFERROR(INDEX('padron cfe'!D:D,MATCH(DATOS!C535,'padron cfe'!A:A,0),1),"")</f>
        <v/>
      </c>
      <c r="Y535" s="4"/>
      <c r="Z535" s="4"/>
      <c r="AA535" s="4"/>
      <c r="AB535" s="4"/>
      <c r="AC535" s="6"/>
      <c r="AD535" s="4"/>
      <c r="AE535" s="4" t="str">
        <f t="shared" si="131"/>
        <v/>
      </c>
      <c r="AF535" s="4"/>
      <c r="AG535" s="4"/>
      <c r="AH535" s="4"/>
      <c r="AI535" s="2" t="str">
        <f>IFERROR(IF(INDEX(AI$1:AI534,MATCH(BT535,BT$1:BT534,0),1)=0,"",INDEX(AI$1:AI534,MATCH(BT535,BT$1:BT534,0),1)),"")</f>
        <v/>
      </c>
      <c r="AJ535" s="2" t="str">
        <f>IFERROR(IF(INDEX(AJ$1:AJ534,MATCH(BT535,BT$1:BT534,0),1)=0,"",INDEX(AJ$1:AJ534,MATCH(BT535,BT$1:BT534,0),1)),"")</f>
        <v/>
      </c>
      <c r="AK535" s="2" t="str">
        <f>IFERROR(IF(INDEX(AK$1:AK534,MATCH(BT535,BT$1:BT534,0),1)=0,"",INDEX(AK$1:AK534,MATCH(BT535,BT$1:BT534,0),1)),"")</f>
        <v/>
      </c>
      <c r="AL535" s="31"/>
      <c r="AM535" s="31"/>
      <c r="AN535" s="2"/>
      <c r="AO535" s="4"/>
      <c r="AP535" s="4"/>
      <c r="AQ535" s="4"/>
      <c r="AR535" s="4"/>
      <c r="AS535" s="4"/>
      <c r="AT535" s="4"/>
      <c r="AU535" s="4"/>
      <c r="AV535" s="4"/>
      <c r="AW535" s="4"/>
      <c r="AY535" s="7"/>
      <c r="AZ535" s="47"/>
      <c r="BA535" s="66"/>
      <c r="BB535" s="66"/>
      <c r="BC535" s="66"/>
      <c r="BD535" s="78"/>
      <c r="BE535" s="66"/>
      <c r="BF535" s="66"/>
      <c r="BG535" s="4"/>
      <c r="BH535" s="69"/>
      <c r="BI535" s="4"/>
      <c r="BJ535" s="4"/>
      <c r="BK535" s="9"/>
      <c r="BL535" s="4"/>
      <c r="BM535" s="4"/>
      <c r="BN535" s="7"/>
      <c r="BO535" s="286"/>
      <c r="BP535" s="22"/>
      <c r="BQ535" s="7" t="str">
        <f t="shared" ca="1" si="132"/>
        <v/>
      </c>
      <c r="BR535" s="75" t="str">
        <f t="shared" si="133"/>
        <v/>
      </c>
      <c r="BS535" s="75" t="str">
        <f t="shared" si="134"/>
        <v/>
      </c>
      <c r="BT535" s="5" t="str">
        <f t="shared" si="135"/>
        <v/>
      </c>
      <c r="BU535" s="79" t="str">
        <f t="shared" si="136"/>
        <v/>
      </c>
      <c r="BV535" s="79" t="str">
        <f t="shared" si="137"/>
        <v/>
      </c>
      <c r="BW535" s="79" t="str">
        <f t="shared" si="138"/>
        <v/>
      </c>
      <c r="CC535" s="4" t="str">
        <f>IF(IFERROR(VLOOKUP(C535,C536:C$1993,1,0),"")="","",COUNTIF(C:C,C535))</f>
        <v/>
      </c>
      <c r="CG535" s="5" t="str">
        <f>IF(B535="","",IF(CC535="",1+(MAX(CG$2:CG534)),""))</f>
        <v/>
      </c>
      <c r="CH535" s="5" t="str">
        <f t="shared" si="139"/>
        <v/>
      </c>
      <c r="CI535" s="5" t="str">
        <f t="shared" si="140"/>
        <v/>
      </c>
      <c r="CJ535" s="14" t="str">
        <f t="shared" si="141"/>
        <v/>
      </c>
      <c r="CK535" s="25"/>
      <c r="CL535" s="15"/>
      <c r="CM535" s="5" t="str">
        <f t="shared" si="143"/>
        <v/>
      </c>
      <c r="CP535" s="5" t="str">
        <f t="shared" si="142"/>
        <v/>
      </c>
      <c r="CQ535" s="5" t="str">
        <f>IF(BT535="","",IFERROR(IF(VLOOKUP(BT535,BT$2:BT534,1,0)=0,"",""),BT535))</f>
        <v/>
      </c>
      <c r="CR535" s="22" t="str">
        <f>IF(CQ535="","",(IFERROR(VLOOKUP(MID(CQ535,1,1),$DI$2:DM$28,3,0),0)+IFERROR(VLOOKUP(MID(CQ535,2,1),DI$2:DM$28,4,0),0)+IFERROR(VLOOKUP(MID(CQ535,3,1),DI$2:DM$28,5,0),0)+(ROW(CQ535)/1000000000000)))</f>
        <v/>
      </c>
      <c r="CT535" s="5">
        <v>534</v>
      </c>
      <c r="CU535" s="5" t="str">
        <f>IFERROR(VLOOKUP(CT535,CP$2:CQ1611,2,0),"")</f>
        <v/>
      </c>
      <c r="DO535" s="5" t="e">
        <f>IF(REPORTE!AH$2="si",IF(C535=VALUE(REPORTE!C$22),IF(SUM(DO536:DO$1993),CONCATENATE(INT(B535),", "),INT(B535)),""),IF(C535=VALUE(REPORTE!C$21),IF(SUM(DO536:DO$1993),CONCATENATE(INT(B535),", "),INT(B535)),""))</f>
        <v>#VALUE!</v>
      </c>
    </row>
    <row r="536" spans="1:119" s="5" customFormat="1" ht="15" customHeight="1" x14ac:dyDescent="0.25">
      <c r="A536" s="4" t="str">
        <f t="shared" ca="1" si="130"/>
        <v/>
      </c>
      <c r="B536" s="6"/>
      <c r="C536" s="6"/>
      <c r="D536" s="1" t="str">
        <f>IFERROR(INDEX('padron cfe'!B:B,MATCH(DATOS!C536,'padron cfe'!A:A,0),1),"")</f>
        <v/>
      </c>
      <c r="E536" s="4"/>
      <c r="F536" s="4"/>
      <c r="G536" s="4"/>
      <c r="H536" s="5" t="str">
        <f>IF(F536="","",IFERROR(CONCATENATE("PEUA",VLOOKUP(ESTADO,REPORTE!AV$2:AW$33,2,0),DIDTRITO_FORM,CADER_FORM,IFERROR(INDEX(CA:CA,MATCH(DAY(F536),BZ:BZ,0),1),DAY(F536)),IFERROR(INDEX(CA:CA,MATCH(MONTH(F536),BZ:BZ,0),1),MONTH(F536)),YEAR(F536),G536),""))</f>
        <v/>
      </c>
      <c r="I536" s="4"/>
      <c r="J536" s="66"/>
      <c r="K536" s="66"/>
      <c r="L536" s="66"/>
      <c r="M536" s="2" t="str">
        <f>IFERROR(INDEX('padron cfe'!C:C,MATCH(DATOS!C536,'padron cfe'!A:A,0),1),"")</f>
        <v/>
      </c>
      <c r="N536" s="66" t="str">
        <f>IFERROR(IF(BT536="","",IF(INDEX(N$1:N535,MATCH(BT536,BT$1:BT535,0),1)=0,"",INDEX(N$1:N535,MATCH(BT536,BT$1:BT535,0),1))),"")</f>
        <v/>
      </c>
      <c r="O536" s="66" t="str">
        <f>IFERROR(IF(BT536="","",IF(INDEX(O$1:O535,MATCH(BT536,BT$1:BT535,0),1)=0,"",INDEX(O$1:O535,MATCH(BT536,BT$1:BT535,0),1))),"")</f>
        <v/>
      </c>
      <c r="P536" s="4"/>
      <c r="Q536" s="2"/>
      <c r="R536" s="66"/>
      <c r="T536" s="66"/>
      <c r="U536" s="5" t="str">
        <f>IFERROR(IF(INDEX(U$1:U535,MATCH(T536,T$1:T535,0),1)=0,"",INDEX(U$1:U535,MATCH(T536,T$1:T535,0),1)),"")</f>
        <v/>
      </c>
      <c r="V536" s="66"/>
      <c r="W536" s="5" t="str">
        <f>IFERROR(IF(INDEX(W$1:W535,MATCH(V536,V$1:V535,0),1)=0,"",INDEX(W$1:W535,MATCH(V536,V$1:V535,0),1)),"")</f>
        <v/>
      </c>
      <c r="X536" s="2" t="str">
        <f>IFERROR(INDEX('padron cfe'!D:D,MATCH(DATOS!C536,'padron cfe'!A:A,0),1),"")</f>
        <v/>
      </c>
      <c r="Y536" s="4"/>
      <c r="Z536" s="4"/>
      <c r="AA536" s="4"/>
      <c r="AB536" s="4"/>
      <c r="AC536" s="6"/>
      <c r="AD536" s="4"/>
      <c r="AE536" s="4" t="str">
        <f t="shared" si="131"/>
        <v/>
      </c>
      <c r="AF536" s="4"/>
      <c r="AG536" s="4"/>
      <c r="AH536" s="4"/>
      <c r="AI536" s="2" t="str">
        <f>IFERROR(IF(INDEX(AI$1:AI535,MATCH(BT536,BT$1:BT535,0),1)=0,"",INDEX(AI$1:AI535,MATCH(BT536,BT$1:BT535,0),1)),"")</f>
        <v/>
      </c>
      <c r="AJ536" s="2" t="str">
        <f>IFERROR(IF(INDEX(AJ$1:AJ535,MATCH(BT536,BT$1:BT535,0),1)=0,"",INDEX(AJ$1:AJ535,MATCH(BT536,BT$1:BT535,0),1)),"")</f>
        <v/>
      </c>
      <c r="AK536" s="2" t="str">
        <f>IFERROR(IF(INDEX(AK$1:AK535,MATCH(BT536,BT$1:BT535,0),1)=0,"",INDEX(AK$1:AK535,MATCH(BT536,BT$1:BT535,0),1)),"")</f>
        <v/>
      </c>
      <c r="AL536" s="31"/>
      <c r="AM536" s="31"/>
      <c r="AN536" s="2"/>
      <c r="AO536" s="4"/>
      <c r="AP536" s="4"/>
      <c r="AQ536" s="4"/>
      <c r="AR536" s="4"/>
      <c r="AS536" s="4"/>
      <c r="AT536" s="4"/>
      <c r="AU536" s="4"/>
      <c r="AV536" s="4"/>
      <c r="AW536" s="4"/>
      <c r="AY536" s="7"/>
      <c r="AZ536" s="47"/>
      <c r="BA536" s="66"/>
      <c r="BB536" s="66"/>
      <c r="BC536" s="66"/>
      <c r="BD536" s="78"/>
      <c r="BE536" s="66"/>
      <c r="BF536" s="66"/>
      <c r="BG536" s="4"/>
      <c r="BH536" s="69"/>
      <c r="BI536" s="4"/>
      <c r="BJ536" s="4"/>
      <c r="BK536" s="9"/>
      <c r="BL536" s="4"/>
      <c r="BM536" s="4"/>
      <c r="BN536" s="7"/>
      <c r="BO536" s="286"/>
      <c r="BP536" s="22"/>
      <c r="BQ536" s="7" t="str">
        <f t="shared" ca="1" si="132"/>
        <v/>
      </c>
      <c r="BR536" s="75" t="str">
        <f t="shared" si="133"/>
        <v/>
      </c>
      <c r="BS536" s="75" t="str">
        <f t="shared" si="134"/>
        <v/>
      </c>
      <c r="BT536" s="5" t="str">
        <f t="shared" si="135"/>
        <v/>
      </c>
      <c r="BU536" s="79" t="str">
        <f t="shared" si="136"/>
        <v/>
      </c>
      <c r="BV536" s="79" t="str">
        <f t="shared" si="137"/>
        <v/>
      </c>
      <c r="BW536" s="79" t="str">
        <f t="shared" si="138"/>
        <v/>
      </c>
      <c r="CC536" s="4" t="str">
        <f>IF(IFERROR(VLOOKUP(C536,C537:C$1993,1,0),"")="","",COUNTIF(C:C,C536))</f>
        <v/>
      </c>
      <c r="CG536" s="5" t="str">
        <f>IF(B536="","",IF(CC536="",1+(MAX(CG$2:CG535)),""))</f>
        <v/>
      </c>
      <c r="CH536" s="5" t="str">
        <f t="shared" si="139"/>
        <v/>
      </c>
      <c r="CI536" s="5" t="str">
        <f t="shared" si="140"/>
        <v/>
      </c>
      <c r="CJ536" s="14" t="str">
        <f t="shared" si="141"/>
        <v/>
      </c>
      <c r="CK536" s="25"/>
      <c r="CL536" s="15"/>
      <c r="CM536" s="5" t="str">
        <f t="shared" si="143"/>
        <v/>
      </c>
      <c r="CP536" s="5" t="str">
        <f t="shared" si="142"/>
        <v/>
      </c>
      <c r="CQ536" s="5" t="str">
        <f>IF(BT536="","",IFERROR(IF(VLOOKUP(BT536,BT$2:BT535,1,0)=0,"",""),BT536))</f>
        <v/>
      </c>
      <c r="CR536" s="22" t="str">
        <f>IF(CQ536="","",(IFERROR(VLOOKUP(MID(CQ536,1,1),$DI$2:DM$28,3,0),0)+IFERROR(VLOOKUP(MID(CQ536,2,1),DI$2:DM$28,4,0),0)+IFERROR(VLOOKUP(MID(CQ536,3,1),DI$2:DM$28,5,0),0)+(ROW(CQ536)/1000000000000)))</f>
        <v/>
      </c>
      <c r="CT536" s="5">
        <v>535</v>
      </c>
      <c r="CU536" s="5" t="str">
        <f>IFERROR(VLOOKUP(CT536,CP$2:CQ1612,2,0),"")</f>
        <v/>
      </c>
      <c r="DO536" s="5" t="e">
        <f>IF(REPORTE!AH$2="si",IF(C536=VALUE(REPORTE!C$22),IF(SUM(DO537:DO$1993),CONCATENATE(INT(B536),", "),INT(B536)),""),IF(C536=VALUE(REPORTE!C$21),IF(SUM(DO537:DO$1993),CONCATENATE(INT(B536),", "),INT(B536)),""))</f>
        <v>#VALUE!</v>
      </c>
    </row>
    <row r="537" spans="1:119" s="5" customFormat="1" ht="15" customHeight="1" x14ac:dyDescent="0.25">
      <c r="A537" s="4" t="str">
        <f t="shared" ca="1" si="130"/>
        <v/>
      </c>
      <c r="B537" s="6"/>
      <c r="C537" s="6"/>
      <c r="D537" s="1" t="str">
        <f>IFERROR(INDEX('padron cfe'!B:B,MATCH(DATOS!C537,'padron cfe'!A:A,0),1),"")</f>
        <v/>
      </c>
      <c r="E537" s="4"/>
      <c r="F537" s="4"/>
      <c r="G537" s="4"/>
      <c r="H537" s="5" t="str">
        <f>IF(F537="","",IFERROR(CONCATENATE("PEUA",VLOOKUP(ESTADO,REPORTE!AV$2:AW$33,2,0),DIDTRITO_FORM,CADER_FORM,IFERROR(INDEX(CA:CA,MATCH(DAY(F537),BZ:BZ,0),1),DAY(F537)),IFERROR(INDEX(CA:CA,MATCH(MONTH(F537),BZ:BZ,0),1),MONTH(F537)),YEAR(F537),G537),""))</f>
        <v/>
      </c>
      <c r="I537" s="4"/>
      <c r="J537" s="66"/>
      <c r="K537" s="66"/>
      <c r="L537" s="66"/>
      <c r="M537" s="2" t="str">
        <f>IFERROR(INDEX('padron cfe'!C:C,MATCH(DATOS!C537,'padron cfe'!A:A,0),1),"")</f>
        <v/>
      </c>
      <c r="N537" s="66" t="str">
        <f>IFERROR(IF(BT537="","",IF(INDEX(N$1:N536,MATCH(BT537,BT$1:BT536,0),1)=0,"",INDEX(N$1:N536,MATCH(BT537,BT$1:BT536,0),1))),"")</f>
        <v/>
      </c>
      <c r="O537" s="66" t="str">
        <f>IFERROR(IF(BT537="","",IF(INDEX(O$1:O536,MATCH(BT537,BT$1:BT536,0),1)=0,"",INDEX(O$1:O536,MATCH(BT537,BT$1:BT536,0),1))),"")</f>
        <v/>
      </c>
      <c r="P537" s="4"/>
      <c r="Q537" s="2"/>
      <c r="R537" s="66"/>
      <c r="T537" s="66"/>
      <c r="U537" s="5" t="str">
        <f>IFERROR(IF(INDEX(U$1:U536,MATCH(T537,T$1:T536,0),1)=0,"",INDEX(U$1:U536,MATCH(T537,T$1:T536,0),1)),"")</f>
        <v/>
      </c>
      <c r="V537" s="66"/>
      <c r="W537" s="5" t="str">
        <f>IFERROR(IF(INDEX(W$1:W536,MATCH(V537,V$1:V536,0),1)=0,"",INDEX(W$1:W536,MATCH(V537,V$1:V536,0),1)),"")</f>
        <v/>
      </c>
      <c r="X537" s="2" t="str">
        <f>IFERROR(INDEX('padron cfe'!D:D,MATCH(DATOS!C537,'padron cfe'!A:A,0),1),"")</f>
        <v/>
      </c>
      <c r="Y537" s="4"/>
      <c r="Z537" s="4"/>
      <c r="AA537" s="4"/>
      <c r="AB537" s="4"/>
      <c r="AC537" s="6"/>
      <c r="AD537" s="4"/>
      <c r="AE537" s="4" t="str">
        <f t="shared" si="131"/>
        <v/>
      </c>
      <c r="AF537" s="4"/>
      <c r="AG537" s="4"/>
      <c r="AH537" s="4"/>
      <c r="AI537" s="2" t="str">
        <f>IFERROR(IF(INDEX(AI$1:AI536,MATCH(BT537,BT$1:BT536,0),1)=0,"",INDEX(AI$1:AI536,MATCH(BT537,BT$1:BT536,0),1)),"")</f>
        <v/>
      </c>
      <c r="AJ537" s="2" t="str">
        <f>IFERROR(IF(INDEX(AJ$1:AJ536,MATCH(BT537,BT$1:BT536,0),1)=0,"",INDEX(AJ$1:AJ536,MATCH(BT537,BT$1:BT536,0),1)),"")</f>
        <v/>
      </c>
      <c r="AK537" s="2" t="str">
        <f>IFERROR(IF(INDEX(AK$1:AK536,MATCH(BT537,BT$1:BT536,0),1)=0,"",INDEX(AK$1:AK536,MATCH(BT537,BT$1:BT536,0),1)),"")</f>
        <v/>
      </c>
      <c r="AL537" s="31"/>
      <c r="AM537" s="31"/>
      <c r="AN537" s="2"/>
      <c r="AO537" s="4"/>
      <c r="AP537" s="4"/>
      <c r="AQ537" s="4"/>
      <c r="AR537" s="4"/>
      <c r="AS537" s="4"/>
      <c r="AT537" s="4"/>
      <c r="AU537" s="4"/>
      <c r="AV537" s="4"/>
      <c r="AW537" s="4"/>
      <c r="AY537" s="7"/>
      <c r="AZ537" s="47"/>
      <c r="BA537" s="66"/>
      <c r="BB537" s="66"/>
      <c r="BC537" s="66"/>
      <c r="BD537" s="78"/>
      <c r="BE537" s="66"/>
      <c r="BF537" s="66"/>
      <c r="BG537" s="4"/>
      <c r="BH537" s="69"/>
      <c r="BI537" s="4"/>
      <c r="BJ537" s="4"/>
      <c r="BK537" s="9"/>
      <c r="BL537" s="4"/>
      <c r="BM537" s="4"/>
      <c r="BN537" s="7"/>
      <c r="BO537" s="286"/>
      <c r="BP537" s="22"/>
      <c r="BQ537" s="7" t="str">
        <f t="shared" ca="1" si="132"/>
        <v/>
      </c>
      <c r="BR537" s="75" t="str">
        <f t="shared" si="133"/>
        <v/>
      </c>
      <c r="BS537" s="75" t="str">
        <f t="shared" si="134"/>
        <v/>
      </c>
      <c r="BT537" s="5" t="str">
        <f t="shared" si="135"/>
        <v/>
      </c>
      <c r="BU537" s="79" t="str">
        <f t="shared" si="136"/>
        <v/>
      </c>
      <c r="BV537" s="79" t="str">
        <f t="shared" si="137"/>
        <v/>
      </c>
      <c r="BW537" s="79" t="str">
        <f t="shared" si="138"/>
        <v/>
      </c>
      <c r="CC537" s="4" t="str">
        <f>IF(IFERROR(VLOOKUP(C537,C538:C$1993,1,0),"")="","",COUNTIF(C:C,C537))</f>
        <v/>
      </c>
      <c r="CG537" s="5" t="str">
        <f>IF(B537="","",IF(CC537="",1+(MAX(CG$2:CG536)),""))</f>
        <v/>
      </c>
      <c r="CH537" s="5" t="str">
        <f t="shared" si="139"/>
        <v/>
      </c>
      <c r="CI537" s="5" t="str">
        <f t="shared" si="140"/>
        <v/>
      </c>
      <c r="CJ537" s="14" t="str">
        <f t="shared" si="141"/>
        <v/>
      </c>
      <c r="CK537" s="25"/>
      <c r="CL537" s="15"/>
      <c r="CM537" s="5" t="str">
        <f t="shared" si="143"/>
        <v/>
      </c>
      <c r="CP537" s="5" t="str">
        <f t="shared" si="142"/>
        <v/>
      </c>
      <c r="CQ537" s="5" t="str">
        <f>IF(BT537="","",IFERROR(IF(VLOOKUP(BT537,BT$2:BT536,1,0)=0,"",""),BT537))</f>
        <v/>
      </c>
      <c r="CR537" s="22" t="str">
        <f>IF(CQ537="","",(IFERROR(VLOOKUP(MID(CQ537,1,1),$DI$2:DM$28,3,0),0)+IFERROR(VLOOKUP(MID(CQ537,2,1),DI$2:DM$28,4,0),0)+IFERROR(VLOOKUP(MID(CQ537,3,1),DI$2:DM$28,5,0),0)+(ROW(CQ537)/1000000000000)))</f>
        <v/>
      </c>
      <c r="CT537" s="5">
        <v>536</v>
      </c>
      <c r="CU537" s="5" t="str">
        <f>IFERROR(VLOOKUP(CT537,CP$2:CQ1613,2,0),"")</f>
        <v/>
      </c>
      <c r="DO537" s="5" t="e">
        <f>IF(REPORTE!AH$2="si",IF(C537=VALUE(REPORTE!C$22),IF(SUM(DO538:DO$1993),CONCATENATE(INT(B537),", "),INT(B537)),""),IF(C537=VALUE(REPORTE!C$21),IF(SUM(DO538:DO$1993),CONCATENATE(INT(B537),", "),INT(B537)),""))</f>
        <v>#VALUE!</v>
      </c>
    </row>
    <row r="538" spans="1:119" s="5" customFormat="1" ht="15" customHeight="1" x14ac:dyDescent="0.25">
      <c r="A538" s="4" t="str">
        <f t="shared" ca="1" si="130"/>
        <v/>
      </c>
      <c r="B538" s="6"/>
      <c r="C538" s="6"/>
      <c r="D538" s="1" t="str">
        <f>IFERROR(INDEX('padron cfe'!B:B,MATCH(DATOS!C538,'padron cfe'!A:A,0),1),"")</f>
        <v/>
      </c>
      <c r="E538" s="4"/>
      <c r="F538" s="4"/>
      <c r="G538" s="4"/>
      <c r="H538" s="5" t="str">
        <f>IF(F538="","",IFERROR(CONCATENATE("PEUA",VLOOKUP(ESTADO,REPORTE!AV$2:AW$33,2,0),DIDTRITO_FORM,CADER_FORM,IFERROR(INDEX(CA:CA,MATCH(DAY(F538),BZ:BZ,0),1),DAY(F538)),IFERROR(INDEX(CA:CA,MATCH(MONTH(F538),BZ:BZ,0),1),MONTH(F538)),YEAR(F538),G538),""))</f>
        <v/>
      </c>
      <c r="I538" s="4"/>
      <c r="J538" s="66"/>
      <c r="K538" s="66"/>
      <c r="L538" s="66"/>
      <c r="M538" s="2" t="str">
        <f>IFERROR(INDEX('padron cfe'!C:C,MATCH(DATOS!C538,'padron cfe'!A:A,0),1),"")</f>
        <v/>
      </c>
      <c r="N538" s="66" t="str">
        <f>IFERROR(IF(BT538="","",IF(INDEX(N$1:N537,MATCH(BT538,BT$1:BT537,0),1)=0,"",INDEX(N$1:N537,MATCH(BT538,BT$1:BT537,0),1))),"")</f>
        <v/>
      </c>
      <c r="O538" s="66" t="str">
        <f>IFERROR(IF(BT538="","",IF(INDEX(O$1:O537,MATCH(BT538,BT$1:BT537,0),1)=0,"",INDEX(O$1:O537,MATCH(BT538,BT$1:BT537,0),1))),"")</f>
        <v/>
      </c>
      <c r="P538" s="4"/>
      <c r="Q538" s="2"/>
      <c r="R538" s="66"/>
      <c r="T538" s="66"/>
      <c r="U538" s="5" t="str">
        <f>IFERROR(IF(INDEX(U$1:U537,MATCH(T538,T$1:T537,0),1)=0,"",INDEX(U$1:U537,MATCH(T538,T$1:T537,0),1)),"")</f>
        <v/>
      </c>
      <c r="V538" s="66"/>
      <c r="W538" s="5" t="str">
        <f>IFERROR(IF(INDEX(W$1:W537,MATCH(V538,V$1:V537,0),1)=0,"",INDEX(W$1:W537,MATCH(V538,V$1:V537,0),1)),"")</f>
        <v/>
      </c>
      <c r="X538" s="2" t="str">
        <f>IFERROR(INDEX('padron cfe'!D:D,MATCH(DATOS!C538,'padron cfe'!A:A,0),1),"")</f>
        <v/>
      </c>
      <c r="Y538" s="4"/>
      <c r="Z538" s="4"/>
      <c r="AA538" s="4"/>
      <c r="AB538" s="4"/>
      <c r="AC538" s="6"/>
      <c r="AD538" s="4"/>
      <c r="AE538" s="4" t="str">
        <f t="shared" si="131"/>
        <v/>
      </c>
      <c r="AF538" s="4"/>
      <c r="AG538" s="4"/>
      <c r="AH538" s="4"/>
      <c r="AI538" s="2" t="str">
        <f>IFERROR(IF(INDEX(AI$1:AI537,MATCH(BT538,BT$1:BT537,0),1)=0,"",INDEX(AI$1:AI537,MATCH(BT538,BT$1:BT537,0),1)),"")</f>
        <v/>
      </c>
      <c r="AJ538" s="2" t="str">
        <f>IFERROR(IF(INDEX(AJ$1:AJ537,MATCH(BT538,BT$1:BT537,0),1)=0,"",INDEX(AJ$1:AJ537,MATCH(BT538,BT$1:BT537,0),1)),"")</f>
        <v/>
      </c>
      <c r="AK538" s="2" t="str">
        <f>IFERROR(IF(INDEX(AK$1:AK537,MATCH(BT538,BT$1:BT537,0),1)=0,"",INDEX(AK$1:AK537,MATCH(BT538,BT$1:BT537,0),1)),"")</f>
        <v/>
      </c>
      <c r="AL538" s="31"/>
      <c r="AM538" s="31"/>
      <c r="AN538" s="2"/>
      <c r="AO538" s="4"/>
      <c r="AP538" s="4"/>
      <c r="AQ538" s="4"/>
      <c r="AR538" s="4"/>
      <c r="AS538" s="4"/>
      <c r="AT538" s="4"/>
      <c r="AU538" s="4"/>
      <c r="AV538" s="4"/>
      <c r="AW538" s="4"/>
      <c r="AY538" s="7"/>
      <c r="AZ538" s="47"/>
      <c r="BA538" s="66"/>
      <c r="BB538" s="66"/>
      <c r="BC538" s="66"/>
      <c r="BD538" s="78"/>
      <c r="BE538" s="66"/>
      <c r="BF538" s="66"/>
      <c r="BG538" s="4"/>
      <c r="BH538" s="69"/>
      <c r="BI538" s="4"/>
      <c r="BJ538" s="4"/>
      <c r="BK538" s="9"/>
      <c r="BL538" s="4"/>
      <c r="BM538" s="4"/>
      <c r="BN538" s="7"/>
      <c r="BO538" s="286"/>
      <c r="BP538" s="22"/>
      <c r="BQ538" s="7" t="str">
        <f t="shared" ca="1" si="132"/>
        <v/>
      </c>
      <c r="BR538" s="75" t="str">
        <f t="shared" si="133"/>
        <v/>
      </c>
      <c r="BS538" s="75" t="str">
        <f t="shared" si="134"/>
        <v/>
      </c>
      <c r="BT538" s="5" t="str">
        <f t="shared" si="135"/>
        <v/>
      </c>
      <c r="BU538" s="79" t="str">
        <f t="shared" si="136"/>
        <v/>
      </c>
      <c r="BV538" s="79" t="str">
        <f t="shared" si="137"/>
        <v/>
      </c>
      <c r="BW538" s="79" t="str">
        <f t="shared" si="138"/>
        <v/>
      </c>
      <c r="CC538" s="4" t="str">
        <f>IF(IFERROR(VLOOKUP(C538,C539:C$1993,1,0),"")="","",COUNTIF(C:C,C538))</f>
        <v/>
      </c>
      <c r="CG538" s="5" t="str">
        <f>IF(B538="","",IF(CC538="",1+(MAX(CG$2:CG537)),""))</f>
        <v/>
      </c>
      <c r="CH538" s="5" t="str">
        <f t="shared" si="139"/>
        <v/>
      </c>
      <c r="CI538" s="5" t="str">
        <f t="shared" si="140"/>
        <v/>
      </c>
      <c r="CJ538" s="14" t="str">
        <f t="shared" si="141"/>
        <v/>
      </c>
      <c r="CK538" s="25"/>
      <c r="CL538" s="15"/>
      <c r="CM538" s="5" t="str">
        <f t="shared" si="143"/>
        <v/>
      </c>
      <c r="CP538" s="5" t="str">
        <f t="shared" si="142"/>
        <v/>
      </c>
      <c r="CQ538" s="5" t="str">
        <f>IF(BT538="","",IFERROR(IF(VLOOKUP(BT538,BT$2:BT537,1,0)=0,"",""),BT538))</f>
        <v/>
      </c>
      <c r="CR538" s="22" t="str">
        <f>IF(CQ538="","",(IFERROR(VLOOKUP(MID(CQ538,1,1),$DI$2:DM$28,3,0),0)+IFERROR(VLOOKUP(MID(CQ538,2,1),DI$2:DM$28,4,0),0)+IFERROR(VLOOKUP(MID(CQ538,3,1),DI$2:DM$28,5,0),0)+(ROW(CQ538)/1000000000000)))</f>
        <v/>
      </c>
      <c r="CT538" s="5">
        <v>537</v>
      </c>
      <c r="CU538" s="5" t="str">
        <f>IFERROR(VLOOKUP(CT538,CP$2:CQ1614,2,0),"")</f>
        <v/>
      </c>
      <c r="DO538" s="5" t="e">
        <f>IF(REPORTE!AH$2="si",IF(C538=VALUE(REPORTE!C$22),IF(SUM(DO539:DO$1993),CONCATENATE(INT(B538),", "),INT(B538)),""),IF(C538=VALUE(REPORTE!C$21),IF(SUM(DO539:DO$1993),CONCATENATE(INT(B538),", "),INT(B538)),""))</f>
        <v>#VALUE!</v>
      </c>
    </row>
    <row r="539" spans="1:119" s="5" customFormat="1" ht="15" customHeight="1" x14ac:dyDescent="0.25">
      <c r="A539" s="4" t="str">
        <f t="shared" ca="1" si="130"/>
        <v/>
      </c>
      <c r="B539" s="6"/>
      <c r="C539" s="6"/>
      <c r="D539" s="1" t="str">
        <f>IFERROR(INDEX('padron cfe'!B:B,MATCH(DATOS!C539,'padron cfe'!A:A,0),1),"")</f>
        <v/>
      </c>
      <c r="E539" s="4"/>
      <c r="F539" s="4"/>
      <c r="G539" s="4"/>
      <c r="H539" s="5" t="str">
        <f>IF(F539="","",IFERROR(CONCATENATE("PEUA",VLOOKUP(ESTADO,REPORTE!AV$2:AW$33,2,0),DIDTRITO_FORM,CADER_FORM,IFERROR(INDEX(CA:CA,MATCH(DAY(F539),BZ:BZ,0),1),DAY(F539)),IFERROR(INDEX(CA:CA,MATCH(MONTH(F539),BZ:BZ,0),1),MONTH(F539)),YEAR(F539),G539),""))</f>
        <v/>
      </c>
      <c r="I539" s="4"/>
      <c r="J539" s="66"/>
      <c r="K539" s="66"/>
      <c r="L539" s="66"/>
      <c r="M539" s="2" t="str">
        <f>IFERROR(INDEX('padron cfe'!C:C,MATCH(DATOS!C539,'padron cfe'!A:A,0),1),"")</f>
        <v/>
      </c>
      <c r="N539" s="66" t="str">
        <f>IFERROR(IF(BT539="","",IF(INDEX(N$1:N538,MATCH(BT539,BT$1:BT538,0),1)=0,"",INDEX(N$1:N538,MATCH(BT539,BT$1:BT538,0),1))),"")</f>
        <v/>
      </c>
      <c r="O539" s="66" t="str">
        <f>IFERROR(IF(BT539="","",IF(INDEX(O$1:O538,MATCH(BT539,BT$1:BT538,0),1)=0,"",INDEX(O$1:O538,MATCH(BT539,BT$1:BT538,0),1))),"")</f>
        <v/>
      </c>
      <c r="P539" s="4"/>
      <c r="Q539" s="2"/>
      <c r="R539" s="66"/>
      <c r="T539" s="66"/>
      <c r="U539" s="5" t="str">
        <f>IFERROR(IF(INDEX(U$1:U538,MATCH(T539,T$1:T538,0),1)=0,"",INDEX(U$1:U538,MATCH(T539,T$1:T538,0),1)),"")</f>
        <v/>
      </c>
      <c r="V539" s="66"/>
      <c r="W539" s="5" t="str">
        <f>IFERROR(IF(INDEX(W$1:W538,MATCH(V539,V$1:V538,0),1)=0,"",INDEX(W$1:W538,MATCH(V539,V$1:V538,0),1)),"")</f>
        <v/>
      </c>
      <c r="X539" s="2" t="str">
        <f>IFERROR(INDEX('padron cfe'!D:D,MATCH(DATOS!C539,'padron cfe'!A:A,0),1),"")</f>
        <v/>
      </c>
      <c r="Y539" s="4"/>
      <c r="Z539" s="4"/>
      <c r="AA539" s="4"/>
      <c r="AB539" s="4"/>
      <c r="AC539" s="6"/>
      <c r="AD539" s="4"/>
      <c r="AE539" s="4" t="str">
        <f t="shared" si="131"/>
        <v/>
      </c>
      <c r="AF539" s="4"/>
      <c r="AG539" s="4"/>
      <c r="AH539" s="4"/>
      <c r="AI539" s="2" t="str">
        <f>IFERROR(IF(INDEX(AI$1:AI538,MATCH(BT539,BT$1:BT538,0),1)=0,"",INDEX(AI$1:AI538,MATCH(BT539,BT$1:BT538,0),1)),"")</f>
        <v/>
      </c>
      <c r="AJ539" s="2" t="str">
        <f>IFERROR(IF(INDEX(AJ$1:AJ538,MATCH(BT539,BT$1:BT538,0),1)=0,"",INDEX(AJ$1:AJ538,MATCH(BT539,BT$1:BT538,0),1)),"")</f>
        <v/>
      </c>
      <c r="AK539" s="2" t="str">
        <f>IFERROR(IF(INDEX(AK$1:AK538,MATCH(BT539,BT$1:BT538,0),1)=0,"",INDEX(AK$1:AK538,MATCH(BT539,BT$1:BT538,0),1)),"")</f>
        <v/>
      </c>
      <c r="AL539" s="31"/>
      <c r="AM539" s="31"/>
      <c r="AN539" s="2"/>
      <c r="AO539" s="4"/>
      <c r="AP539" s="4"/>
      <c r="AQ539" s="4"/>
      <c r="AR539" s="4"/>
      <c r="AS539" s="4"/>
      <c r="AT539" s="4"/>
      <c r="AU539" s="4"/>
      <c r="AV539" s="4"/>
      <c r="AW539" s="4"/>
      <c r="AY539" s="7"/>
      <c r="AZ539" s="47"/>
      <c r="BA539" s="66"/>
      <c r="BB539" s="66"/>
      <c r="BC539" s="66"/>
      <c r="BD539" s="78"/>
      <c r="BE539" s="66"/>
      <c r="BF539" s="66"/>
      <c r="BG539" s="4"/>
      <c r="BH539" s="69"/>
      <c r="BI539" s="4"/>
      <c r="BJ539" s="4"/>
      <c r="BK539" s="9"/>
      <c r="BL539" s="4"/>
      <c r="BM539" s="4"/>
      <c r="BN539" s="7"/>
      <c r="BO539" s="286"/>
      <c r="BP539" s="22"/>
      <c r="BQ539" s="7" t="str">
        <f t="shared" ca="1" si="132"/>
        <v/>
      </c>
      <c r="BR539" s="75" t="str">
        <f t="shared" si="133"/>
        <v/>
      </c>
      <c r="BS539" s="75" t="str">
        <f t="shared" si="134"/>
        <v/>
      </c>
      <c r="BT539" s="5" t="str">
        <f t="shared" si="135"/>
        <v/>
      </c>
      <c r="BU539" s="79" t="str">
        <f t="shared" si="136"/>
        <v/>
      </c>
      <c r="BV539" s="79" t="str">
        <f t="shared" si="137"/>
        <v/>
      </c>
      <c r="BW539" s="79" t="str">
        <f t="shared" si="138"/>
        <v/>
      </c>
      <c r="CC539" s="4" t="str">
        <f>IF(IFERROR(VLOOKUP(C539,C540:C$1993,1,0),"")="","",COUNTIF(C:C,C539))</f>
        <v/>
      </c>
      <c r="CG539" s="5" t="str">
        <f>IF(B539="","",IF(CC539="",1+(MAX(CG$2:CG538)),""))</f>
        <v/>
      </c>
      <c r="CH539" s="5" t="str">
        <f t="shared" si="139"/>
        <v/>
      </c>
      <c r="CI539" s="5" t="str">
        <f t="shared" si="140"/>
        <v/>
      </c>
      <c r="CJ539" s="14" t="str">
        <f t="shared" si="141"/>
        <v/>
      </c>
      <c r="CK539" s="25"/>
      <c r="CL539" s="15"/>
      <c r="CM539" s="5" t="str">
        <f t="shared" si="143"/>
        <v/>
      </c>
      <c r="CP539" s="5" t="str">
        <f t="shared" si="142"/>
        <v/>
      </c>
      <c r="CQ539" s="5" t="str">
        <f>IF(BT539="","",IFERROR(IF(VLOOKUP(BT539,BT$2:BT538,1,0)=0,"",""),BT539))</f>
        <v/>
      </c>
      <c r="CR539" s="22" t="str">
        <f>IF(CQ539="","",(IFERROR(VLOOKUP(MID(CQ539,1,1),$DI$2:DM$28,3,0),0)+IFERROR(VLOOKUP(MID(CQ539,2,1),DI$2:DM$28,4,0),0)+IFERROR(VLOOKUP(MID(CQ539,3,1),DI$2:DM$28,5,0),0)+(ROW(CQ539)/1000000000000)))</f>
        <v/>
      </c>
      <c r="CT539" s="5">
        <v>538</v>
      </c>
      <c r="CU539" s="5" t="str">
        <f>IFERROR(VLOOKUP(CT539,CP$2:CQ1615,2,0),"")</f>
        <v/>
      </c>
      <c r="DO539" s="5" t="e">
        <f>IF(REPORTE!AH$2="si",IF(C539=VALUE(REPORTE!C$22),IF(SUM(DO540:DO$1993),CONCATENATE(INT(B539),", "),INT(B539)),""),IF(C539=VALUE(REPORTE!C$21),IF(SUM(DO540:DO$1993),CONCATENATE(INT(B539),", "),INT(B539)),""))</f>
        <v>#VALUE!</v>
      </c>
    </row>
    <row r="540" spans="1:119" s="5" customFormat="1" ht="15" customHeight="1" x14ac:dyDescent="0.25">
      <c r="A540" s="4" t="str">
        <f t="shared" ca="1" si="130"/>
        <v/>
      </c>
      <c r="B540" s="6"/>
      <c r="C540" s="6"/>
      <c r="D540" s="1" t="str">
        <f>IFERROR(INDEX('padron cfe'!B:B,MATCH(DATOS!C540,'padron cfe'!A:A,0),1),"")</f>
        <v/>
      </c>
      <c r="E540" s="4"/>
      <c r="F540" s="4"/>
      <c r="G540" s="4"/>
      <c r="H540" s="5" t="str">
        <f>IF(F540="","",IFERROR(CONCATENATE("PEUA",VLOOKUP(ESTADO,REPORTE!AV$2:AW$33,2,0),DIDTRITO_FORM,CADER_FORM,IFERROR(INDEX(CA:CA,MATCH(DAY(F540),BZ:BZ,0),1),DAY(F540)),IFERROR(INDEX(CA:CA,MATCH(MONTH(F540),BZ:BZ,0),1),MONTH(F540)),YEAR(F540),G540),""))</f>
        <v/>
      </c>
      <c r="I540" s="4"/>
      <c r="J540" s="66"/>
      <c r="K540" s="66"/>
      <c r="L540" s="66"/>
      <c r="M540" s="2" t="str">
        <f>IFERROR(INDEX('padron cfe'!C:C,MATCH(DATOS!C540,'padron cfe'!A:A,0),1),"")</f>
        <v/>
      </c>
      <c r="N540" s="66" t="str">
        <f>IFERROR(IF(BT540="","",IF(INDEX(N$1:N539,MATCH(BT540,BT$1:BT539,0),1)=0,"",INDEX(N$1:N539,MATCH(BT540,BT$1:BT539,0),1))),"")</f>
        <v/>
      </c>
      <c r="O540" s="66" t="str">
        <f>IFERROR(IF(BT540="","",IF(INDEX(O$1:O539,MATCH(BT540,BT$1:BT539,0),1)=0,"",INDEX(O$1:O539,MATCH(BT540,BT$1:BT539,0),1))),"")</f>
        <v/>
      </c>
      <c r="P540" s="4"/>
      <c r="Q540" s="2"/>
      <c r="R540" s="66"/>
      <c r="T540" s="66"/>
      <c r="U540" s="5" t="str">
        <f>IFERROR(IF(INDEX(U$1:U539,MATCH(T540,T$1:T539,0),1)=0,"",INDEX(U$1:U539,MATCH(T540,T$1:T539,0),1)),"")</f>
        <v/>
      </c>
      <c r="V540" s="66"/>
      <c r="W540" s="5" t="str">
        <f>IFERROR(IF(INDEX(W$1:W539,MATCH(V540,V$1:V539,0),1)=0,"",INDEX(W$1:W539,MATCH(V540,V$1:V539,0),1)),"")</f>
        <v/>
      </c>
      <c r="X540" s="2" t="str">
        <f>IFERROR(INDEX('padron cfe'!D:D,MATCH(DATOS!C540,'padron cfe'!A:A,0),1),"")</f>
        <v/>
      </c>
      <c r="Y540" s="4"/>
      <c r="Z540" s="4"/>
      <c r="AA540" s="4"/>
      <c r="AB540" s="4"/>
      <c r="AC540" s="6"/>
      <c r="AD540" s="4"/>
      <c r="AE540" s="4" t="str">
        <f t="shared" si="131"/>
        <v/>
      </c>
      <c r="AF540" s="4"/>
      <c r="AG540" s="4"/>
      <c r="AH540" s="4"/>
      <c r="AI540" s="2" t="str">
        <f>IFERROR(IF(INDEX(AI$1:AI539,MATCH(BT540,BT$1:BT539,0),1)=0,"",INDEX(AI$1:AI539,MATCH(BT540,BT$1:BT539,0),1)),"")</f>
        <v/>
      </c>
      <c r="AJ540" s="2" t="str">
        <f>IFERROR(IF(INDEX(AJ$1:AJ539,MATCH(BT540,BT$1:BT539,0),1)=0,"",INDEX(AJ$1:AJ539,MATCH(BT540,BT$1:BT539,0),1)),"")</f>
        <v/>
      </c>
      <c r="AK540" s="2" t="str">
        <f>IFERROR(IF(INDEX(AK$1:AK539,MATCH(BT540,BT$1:BT539,0),1)=0,"",INDEX(AK$1:AK539,MATCH(BT540,BT$1:BT539,0),1)),"")</f>
        <v/>
      </c>
      <c r="AL540" s="31"/>
      <c r="AM540" s="31"/>
      <c r="AN540" s="2"/>
      <c r="AO540" s="4"/>
      <c r="AP540" s="4"/>
      <c r="AQ540" s="4"/>
      <c r="AR540" s="4"/>
      <c r="AS540" s="4"/>
      <c r="AT540" s="4"/>
      <c r="AU540" s="4"/>
      <c r="AV540" s="4"/>
      <c r="AW540" s="4"/>
      <c r="AY540" s="7"/>
      <c r="AZ540" s="47"/>
      <c r="BA540" s="66"/>
      <c r="BB540" s="66"/>
      <c r="BC540" s="66"/>
      <c r="BD540" s="78"/>
      <c r="BE540" s="66"/>
      <c r="BF540" s="66"/>
      <c r="BG540" s="4"/>
      <c r="BH540" s="69"/>
      <c r="BI540" s="4"/>
      <c r="BJ540" s="4"/>
      <c r="BK540" s="9"/>
      <c r="BL540" s="4"/>
      <c r="BM540" s="4"/>
      <c r="BN540" s="7"/>
      <c r="BO540" s="286"/>
      <c r="BP540" s="22"/>
      <c r="BQ540" s="7" t="str">
        <f t="shared" ca="1" si="132"/>
        <v/>
      </c>
      <c r="BR540" s="75" t="str">
        <f t="shared" si="133"/>
        <v/>
      </c>
      <c r="BS540" s="75" t="str">
        <f t="shared" si="134"/>
        <v/>
      </c>
      <c r="BT540" s="5" t="str">
        <f t="shared" si="135"/>
        <v/>
      </c>
      <c r="BU540" s="79" t="str">
        <f t="shared" si="136"/>
        <v/>
      </c>
      <c r="BV540" s="79" t="str">
        <f t="shared" si="137"/>
        <v/>
      </c>
      <c r="BW540" s="79" t="str">
        <f t="shared" si="138"/>
        <v/>
      </c>
      <c r="CC540" s="4" t="str">
        <f>IF(IFERROR(VLOOKUP(C540,C541:C$1993,1,0),"")="","",COUNTIF(C:C,C540))</f>
        <v/>
      </c>
      <c r="CG540" s="5" t="str">
        <f>IF(B540="","",IF(CC540="",1+(MAX(CG$2:CG539)),""))</f>
        <v/>
      </c>
      <c r="CH540" s="5" t="str">
        <f t="shared" si="139"/>
        <v/>
      </c>
      <c r="CI540" s="5" t="str">
        <f t="shared" si="140"/>
        <v/>
      </c>
      <c r="CJ540" s="14" t="str">
        <f t="shared" si="141"/>
        <v/>
      </c>
      <c r="CK540" s="25"/>
      <c r="CL540" s="15"/>
      <c r="CM540" s="5" t="str">
        <f t="shared" si="143"/>
        <v/>
      </c>
      <c r="CP540" s="5" t="str">
        <f t="shared" si="142"/>
        <v/>
      </c>
      <c r="CQ540" s="5" t="str">
        <f>IF(BT540="","",IFERROR(IF(VLOOKUP(BT540,BT$2:BT539,1,0)=0,"",""),BT540))</f>
        <v/>
      </c>
      <c r="CR540" s="22" t="str">
        <f>IF(CQ540="","",(IFERROR(VLOOKUP(MID(CQ540,1,1),$DI$2:DM$28,3,0),0)+IFERROR(VLOOKUP(MID(CQ540,2,1),DI$2:DM$28,4,0),0)+IFERROR(VLOOKUP(MID(CQ540,3,1),DI$2:DM$28,5,0),0)+(ROW(CQ540)/1000000000000)))</f>
        <v/>
      </c>
      <c r="CT540" s="5">
        <v>539</v>
      </c>
      <c r="CU540" s="5" t="str">
        <f>IFERROR(VLOOKUP(CT540,CP$2:CQ1616,2,0),"")</f>
        <v/>
      </c>
      <c r="DO540" s="5" t="e">
        <f>IF(REPORTE!AH$2="si",IF(C540=VALUE(REPORTE!C$22),IF(SUM(DO541:DO$1993),CONCATENATE(INT(B540),", "),INT(B540)),""),IF(C540=VALUE(REPORTE!C$21),IF(SUM(DO541:DO$1993),CONCATENATE(INT(B540),", "),INT(B540)),""))</f>
        <v>#VALUE!</v>
      </c>
    </row>
    <row r="541" spans="1:119" s="5" customFormat="1" ht="15" customHeight="1" x14ac:dyDescent="0.25">
      <c r="A541" s="4" t="str">
        <f t="shared" ca="1" si="130"/>
        <v/>
      </c>
      <c r="B541" s="6"/>
      <c r="C541" s="6"/>
      <c r="D541" s="1" t="str">
        <f>IFERROR(INDEX('padron cfe'!B:B,MATCH(DATOS!C541,'padron cfe'!A:A,0),1),"")</f>
        <v/>
      </c>
      <c r="E541" s="4"/>
      <c r="F541" s="4"/>
      <c r="G541" s="4"/>
      <c r="H541" s="5" t="str">
        <f>IF(F541="","",IFERROR(CONCATENATE("PEUA",VLOOKUP(ESTADO,REPORTE!AV$2:AW$33,2,0),DIDTRITO_FORM,CADER_FORM,IFERROR(INDEX(CA:CA,MATCH(DAY(F541),BZ:BZ,0),1),DAY(F541)),IFERROR(INDEX(CA:CA,MATCH(MONTH(F541),BZ:BZ,0),1),MONTH(F541)),YEAR(F541),G541),""))</f>
        <v/>
      </c>
      <c r="I541" s="4"/>
      <c r="J541" s="66"/>
      <c r="K541" s="66"/>
      <c r="L541" s="66"/>
      <c r="M541" s="2" t="str">
        <f>IFERROR(INDEX('padron cfe'!C:C,MATCH(DATOS!C541,'padron cfe'!A:A,0),1),"")</f>
        <v/>
      </c>
      <c r="N541" s="66" t="str">
        <f>IFERROR(IF(BT541="","",IF(INDEX(N$1:N540,MATCH(BT541,BT$1:BT540,0),1)=0,"",INDEX(N$1:N540,MATCH(BT541,BT$1:BT540,0),1))),"")</f>
        <v/>
      </c>
      <c r="O541" s="66" t="str">
        <f>IFERROR(IF(BT541="","",IF(INDEX(O$1:O540,MATCH(BT541,BT$1:BT540,0),1)=0,"",INDEX(O$1:O540,MATCH(BT541,BT$1:BT540,0),1))),"")</f>
        <v/>
      </c>
      <c r="P541" s="4"/>
      <c r="Q541" s="2"/>
      <c r="R541" s="66"/>
      <c r="T541" s="66"/>
      <c r="U541" s="5" t="str">
        <f>IFERROR(IF(INDEX(U$1:U540,MATCH(T541,T$1:T540,0),1)=0,"",INDEX(U$1:U540,MATCH(T541,T$1:T540,0),1)),"")</f>
        <v/>
      </c>
      <c r="V541" s="66"/>
      <c r="W541" s="5" t="str">
        <f>IFERROR(IF(INDEX(W$1:W540,MATCH(V541,V$1:V540,0),1)=0,"",INDEX(W$1:W540,MATCH(V541,V$1:V540,0),1)),"")</f>
        <v/>
      </c>
      <c r="X541" s="2" t="str">
        <f>IFERROR(INDEX('padron cfe'!D:D,MATCH(DATOS!C541,'padron cfe'!A:A,0),1),"")</f>
        <v/>
      </c>
      <c r="Y541" s="4"/>
      <c r="Z541" s="4"/>
      <c r="AA541" s="4"/>
      <c r="AB541" s="4"/>
      <c r="AC541" s="6"/>
      <c r="AD541" s="4"/>
      <c r="AE541" s="4" t="str">
        <f t="shared" si="131"/>
        <v/>
      </c>
      <c r="AF541" s="4"/>
      <c r="AG541" s="4"/>
      <c r="AH541" s="4"/>
      <c r="AI541" s="2" t="str">
        <f>IFERROR(IF(INDEX(AI$1:AI540,MATCH(BT541,BT$1:BT540,0),1)=0,"",INDEX(AI$1:AI540,MATCH(BT541,BT$1:BT540,0),1)),"")</f>
        <v/>
      </c>
      <c r="AJ541" s="2" t="str">
        <f>IFERROR(IF(INDEX(AJ$1:AJ540,MATCH(BT541,BT$1:BT540,0),1)=0,"",INDEX(AJ$1:AJ540,MATCH(BT541,BT$1:BT540,0),1)),"")</f>
        <v/>
      </c>
      <c r="AK541" s="2" t="str">
        <f>IFERROR(IF(INDEX(AK$1:AK540,MATCH(BT541,BT$1:BT540,0),1)=0,"",INDEX(AK$1:AK540,MATCH(BT541,BT$1:BT540,0),1)),"")</f>
        <v/>
      </c>
      <c r="AL541" s="31"/>
      <c r="AM541" s="31"/>
      <c r="AN541" s="2"/>
      <c r="AO541" s="4"/>
      <c r="AP541" s="4"/>
      <c r="AQ541" s="4"/>
      <c r="AR541" s="4"/>
      <c r="AS541" s="4"/>
      <c r="AT541" s="4"/>
      <c r="AU541" s="4"/>
      <c r="AV541" s="4"/>
      <c r="AW541" s="4"/>
      <c r="AY541" s="7"/>
      <c r="AZ541" s="47"/>
      <c r="BA541" s="66"/>
      <c r="BB541" s="66"/>
      <c r="BC541" s="66"/>
      <c r="BD541" s="78"/>
      <c r="BE541" s="66"/>
      <c r="BF541" s="66"/>
      <c r="BG541" s="4"/>
      <c r="BH541" s="69"/>
      <c r="BI541" s="4"/>
      <c r="BJ541" s="4"/>
      <c r="BK541" s="9"/>
      <c r="BL541" s="4"/>
      <c r="BM541" s="4"/>
      <c r="BN541" s="7"/>
      <c r="BO541" s="286"/>
      <c r="BP541" s="22"/>
      <c r="BQ541" s="7" t="str">
        <f t="shared" ca="1" si="132"/>
        <v/>
      </c>
      <c r="BR541" s="75" t="str">
        <f t="shared" si="133"/>
        <v/>
      </c>
      <c r="BS541" s="75" t="str">
        <f t="shared" si="134"/>
        <v/>
      </c>
      <c r="BT541" s="5" t="str">
        <f t="shared" si="135"/>
        <v/>
      </c>
      <c r="BU541" s="79" t="str">
        <f t="shared" si="136"/>
        <v/>
      </c>
      <c r="BV541" s="79" t="str">
        <f t="shared" si="137"/>
        <v/>
      </c>
      <c r="BW541" s="79" t="str">
        <f t="shared" si="138"/>
        <v/>
      </c>
      <c r="CC541" s="4" t="str">
        <f>IF(IFERROR(VLOOKUP(C541,C542:C$1993,1,0),"")="","",COUNTIF(C:C,C541))</f>
        <v/>
      </c>
      <c r="CG541" s="5" t="str">
        <f>IF(B541="","",IF(CC541="",1+(MAX(CG$2:CG540)),""))</f>
        <v/>
      </c>
      <c r="CH541" s="5" t="str">
        <f t="shared" si="139"/>
        <v/>
      </c>
      <c r="CI541" s="5" t="str">
        <f t="shared" si="140"/>
        <v/>
      </c>
      <c r="CJ541" s="14" t="str">
        <f t="shared" si="141"/>
        <v/>
      </c>
      <c r="CK541" s="25"/>
      <c r="CL541" s="15"/>
      <c r="CM541" s="5" t="str">
        <f t="shared" si="143"/>
        <v/>
      </c>
      <c r="CP541" s="5" t="str">
        <f t="shared" si="142"/>
        <v/>
      </c>
      <c r="CQ541" s="5" t="str">
        <f>IF(BT541="","",IFERROR(IF(VLOOKUP(BT541,BT$2:BT540,1,0)=0,"",""),BT541))</f>
        <v/>
      </c>
      <c r="CR541" s="22" t="str">
        <f>IF(CQ541="","",(IFERROR(VLOOKUP(MID(CQ541,1,1),$DI$2:DM$28,3,0),0)+IFERROR(VLOOKUP(MID(CQ541,2,1),DI$2:DM$28,4,0),0)+IFERROR(VLOOKUP(MID(CQ541,3,1),DI$2:DM$28,5,0),0)+(ROW(CQ541)/1000000000000)))</f>
        <v/>
      </c>
      <c r="CT541" s="5">
        <v>540</v>
      </c>
      <c r="CU541" s="5" t="str">
        <f>IFERROR(VLOOKUP(CT541,CP$2:CQ1617,2,0),"")</f>
        <v/>
      </c>
      <c r="DO541" s="5" t="e">
        <f>IF(REPORTE!AH$2="si",IF(C541=VALUE(REPORTE!C$22),IF(SUM(DO542:DO$1993),CONCATENATE(INT(B541),", "),INT(B541)),""),IF(C541=VALUE(REPORTE!C$21),IF(SUM(DO542:DO$1993),CONCATENATE(INT(B541),", "),INT(B541)),""))</f>
        <v>#VALUE!</v>
      </c>
    </row>
    <row r="542" spans="1:119" s="5" customFormat="1" ht="15" customHeight="1" x14ac:dyDescent="0.25">
      <c r="A542" s="4" t="str">
        <f t="shared" ca="1" si="130"/>
        <v/>
      </c>
      <c r="B542" s="6"/>
      <c r="C542" s="6"/>
      <c r="D542" s="1" t="str">
        <f>IFERROR(INDEX('padron cfe'!B:B,MATCH(DATOS!C542,'padron cfe'!A:A,0),1),"")</f>
        <v/>
      </c>
      <c r="E542" s="4"/>
      <c r="F542" s="4"/>
      <c r="G542" s="4"/>
      <c r="H542" s="5" t="str">
        <f>IF(F542="","",IFERROR(CONCATENATE("PEUA",VLOOKUP(ESTADO,REPORTE!AV$2:AW$33,2,0),DIDTRITO_FORM,CADER_FORM,IFERROR(INDEX(CA:CA,MATCH(DAY(F542),BZ:BZ,0),1),DAY(F542)),IFERROR(INDEX(CA:CA,MATCH(MONTH(F542),BZ:BZ,0),1),MONTH(F542)),YEAR(F542),G542),""))</f>
        <v/>
      </c>
      <c r="I542" s="4"/>
      <c r="J542" s="66"/>
      <c r="K542" s="66"/>
      <c r="L542" s="66"/>
      <c r="M542" s="2" t="str">
        <f>IFERROR(INDEX('padron cfe'!C:C,MATCH(DATOS!C542,'padron cfe'!A:A,0),1),"")</f>
        <v/>
      </c>
      <c r="N542" s="66" t="str">
        <f>IFERROR(IF(BT542="","",IF(INDEX(N$1:N541,MATCH(BT542,BT$1:BT541,0),1)=0,"",INDEX(N$1:N541,MATCH(BT542,BT$1:BT541,0),1))),"")</f>
        <v/>
      </c>
      <c r="O542" s="66" t="str">
        <f>IFERROR(IF(BT542="","",IF(INDEX(O$1:O541,MATCH(BT542,BT$1:BT541,0),1)=0,"",INDEX(O$1:O541,MATCH(BT542,BT$1:BT541,0),1))),"")</f>
        <v/>
      </c>
      <c r="P542" s="4"/>
      <c r="Q542" s="2"/>
      <c r="R542" s="66"/>
      <c r="T542" s="66"/>
      <c r="U542" s="5" t="str">
        <f>IFERROR(IF(INDEX(U$1:U541,MATCH(T542,T$1:T541,0),1)=0,"",INDEX(U$1:U541,MATCH(T542,T$1:T541,0),1)),"")</f>
        <v/>
      </c>
      <c r="V542" s="66"/>
      <c r="W542" s="5" t="str">
        <f>IFERROR(IF(INDEX(W$1:W541,MATCH(V542,V$1:V541,0),1)=0,"",INDEX(W$1:W541,MATCH(V542,V$1:V541,0),1)),"")</f>
        <v/>
      </c>
      <c r="X542" s="2" t="str">
        <f>IFERROR(INDEX('padron cfe'!D:D,MATCH(DATOS!C542,'padron cfe'!A:A,0),1),"")</f>
        <v/>
      </c>
      <c r="Y542" s="4"/>
      <c r="Z542" s="4"/>
      <c r="AA542" s="4"/>
      <c r="AB542" s="4"/>
      <c r="AC542" s="6"/>
      <c r="AD542" s="4"/>
      <c r="AE542" s="4" t="str">
        <f t="shared" si="131"/>
        <v/>
      </c>
      <c r="AF542" s="4"/>
      <c r="AG542" s="4"/>
      <c r="AH542" s="4"/>
      <c r="AI542" s="2" t="str">
        <f>IFERROR(IF(INDEX(AI$1:AI541,MATCH(BT542,BT$1:BT541,0),1)=0,"",INDEX(AI$1:AI541,MATCH(BT542,BT$1:BT541,0),1)),"")</f>
        <v/>
      </c>
      <c r="AJ542" s="2" t="str">
        <f>IFERROR(IF(INDEX(AJ$1:AJ541,MATCH(BT542,BT$1:BT541,0),1)=0,"",INDEX(AJ$1:AJ541,MATCH(BT542,BT$1:BT541,0),1)),"")</f>
        <v/>
      </c>
      <c r="AK542" s="2" t="str">
        <f>IFERROR(IF(INDEX(AK$1:AK541,MATCH(BT542,BT$1:BT541,0),1)=0,"",INDEX(AK$1:AK541,MATCH(BT542,BT$1:BT541,0),1)),"")</f>
        <v/>
      </c>
      <c r="AL542" s="31"/>
      <c r="AM542" s="31"/>
      <c r="AN542" s="2"/>
      <c r="AO542" s="4"/>
      <c r="AP542" s="4"/>
      <c r="AQ542" s="4"/>
      <c r="AR542" s="4"/>
      <c r="AS542" s="4"/>
      <c r="AT542" s="4"/>
      <c r="AU542" s="4"/>
      <c r="AV542" s="4"/>
      <c r="AW542" s="4"/>
      <c r="AY542" s="7"/>
      <c r="AZ542" s="47"/>
      <c r="BA542" s="66"/>
      <c r="BB542" s="66"/>
      <c r="BC542" s="66"/>
      <c r="BD542" s="78"/>
      <c r="BE542" s="66"/>
      <c r="BF542" s="66"/>
      <c r="BG542" s="4"/>
      <c r="BH542" s="69"/>
      <c r="BI542" s="4"/>
      <c r="BJ542" s="4"/>
      <c r="BK542" s="9"/>
      <c r="BL542" s="4"/>
      <c r="BM542" s="4"/>
      <c r="BN542" s="7"/>
      <c r="BO542" s="286"/>
      <c r="BP542" s="22"/>
      <c r="BQ542" s="7" t="str">
        <f t="shared" ca="1" si="132"/>
        <v/>
      </c>
      <c r="BR542" s="75" t="str">
        <f t="shared" si="133"/>
        <v/>
      </c>
      <c r="BS542" s="75" t="str">
        <f t="shared" si="134"/>
        <v/>
      </c>
      <c r="BT542" s="5" t="str">
        <f t="shared" si="135"/>
        <v/>
      </c>
      <c r="BU542" s="79" t="str">
        <f t="shared" si="136"/>
        <v/>
      </c>
      <c r="BV542" s="79" t="str">
        <f t="shared" si="137"/>
        <v/>
      </c>
      <c r="BW542" s="79" t="str">
        <f t="shared" si="138"/>
        <v/>
      </c>
      <c r="CC542" s="4" t="str">
        <f>IF(IFERROR(VLOOKUP(C542,C543:C$1993,1,0),"")="","",COUNTIF(C:C,C542))</f>
        <v/>
      </c>
      <c r="CG542" s="5" t="str">
        <f>IF(B542="","",IF(CC542="",1+(MAX(CG$2:CG541)),""))</f>
        <v/>
      </c>
      <c r="CH542" s="5" t="str">
        <f t="shared" si="139"/>
        <v/>
      </c>
      <c r="CI542" s="5" t="str">
        <f t="shared" si="140"/>
        <v/>
      </c>
      <c r="CJ542" s="14" t="str">
        <f t="shared" si="141"/>
        <v/>
      </c>
      <c r="CK542" s="25"/>
      <c r="CL542" s="15"/>
      <c r="CM542" s="5" t="str">
        <f t="shared" si="143"/>
        <v/>
      </c>
      <c r="CP542" s="5" t="str">
        <f t="shared" si="142"/>
        <v/>
      </c>
      <c r="CQ542" s="5" t="str">
        <f>IF(BT542="","",IFERROR(IF(VLOOKUP(BT542,BT$2:BT541,1,0)=0,"",""),BT542))</f>
        <v/>
      </c>
      <c r="CR542" s="22" t="str">
        <f>IF(CQ542="","",(IFERROR(VLOOKUP(MID(CQ542,1,1),$DI$2:DM$28,3,0),0)+IFERROR(VLOOKUP(MID(CQ542,2,1),DI$2:DM$28,4,0),0)+IFERROR(VLOOKUP(MID(CQ542,3,1),DI$2:DM$28,5,0),0)+(ROW(CQ542)/1000000000000)))</f>
        <v/>
      </c>
      <c r="CT542" s="5">
        <v>541</v>
      </c>
      <c r="CU542" s="5" t="str">
        <f>IFERROR(VLOOKUP(CT542,CP$2:CQ1618,2,0),"")</f>
        <v/>
      </c>
      <c r="DO542" s="5" t="e">
        <f>IF(REPORTE!AH$2="si",IF(C542=VALUE(REPORTE!C$22),IF(SUM(DO543:DO$1993),CONCATENATE(INT(B542),", "),INT(B542)),""),IF(C542=VALUE(REPORTE!C$21),IF(SUM(DO543:DO$1993),CONCATENATE(INT(B542),", "),INT(B542)),""))</f>
        <v>#VALUE!</v>
      </c>
    </row>
    <row r="543" spans="1:119" s="5" customFormat="1" ht="15" customHeight="1" x14ac:dyDescent="0.25">
      <c r="A543" s="4" t="str">
        <f t="shared" ca="1" si="130"/>
        <v/>
      </c>
      <c r="B543" s="6"/>
      <c r="C543" s="6"/>
      <c r="D543" s="1" t="str">
        <f>IFERROR(INDEX('padron cfe'!B:B,MATCH(DATOS!C543,'padron cfe'!A:A,0),1),"")</f>
        <v/>
      </c>
      <c r="E543" s="4"/>
      <c r="F543" s="4"/>
      <c r="G543" s="4"/>
      <c r="H543" s="5" t="str">
        <f>IF(F543="","",IFERROR(CONCATENATE("PEUA",VLOOKUP(ESTADO,REPORTE!AV$2:AW$33,2,0),DIDTRITO_FORM,CADER_FORM,IFERROR(INDEX(CA:CA,MATCH(DAY(F543),BZ:BZ,0),1),DAY(F543)),IFERROR(INDEX(CA:CA,MATCH(MONTH(F543),BZ:BZ,0),1),MONTH(F543)),YEAR(F543),G543),""))</f>
        <v/>
      </c>
      <c r="I543" s="4"/>
      <c r="J543" s="66"/>
      <c r="K543" s="66"/>
      <c r="L543" s="66"/>
      <c r="M543" s="2" t="str">
        <f>IFERROR(INDEX('padron cfe'!C:C,MATCH(DATOS!C543,'padron cfe'!A:A,0),1),"")</f>
        <v/>
      </c>
      <c r="N543" s="66" t="str">
        <f>IFERROR(IF(BT543="","",IF(INDEX(N$1:N542,MATCH(BT543,BT$1:BT542,0),1)=0,"",INDEX(N$1:N542,MATCH(BT543,BT$1:BT542,0),1))),"")</f>
        <v/>
      </c>
      <c r="O543" s="66" t="str">
        <f>IFERROR(IF(BT543="","",IF(INDEX(O$1:O542,MATCH(BT543,BT$1:BT542,0),1)=0,"",INDEX(O$1:O542,MATCH(BT543,BT$1:BT542,0),1))),"")</f>
        <v/>
      </c>
      <c r="P543" s="4"/>
      <c r="Q543" s="2"/>
      <c r="R543" s="66"/>
      <c r="T543" s="66"/>
      <c r="U543" s="5" t="str">
        <f>IFERROR(IF(INDEX(U$1:U542,MATCH(T543,T$1:T542,0),1)=0,"",INDEX(U$1:U542,MATCH(T543,T$1:T542,0),1)),"")</f>
        <v/>
      </c>
      <c r="V543" s="66"/>
      <c r="W543" s="5" t="str">
        <f>IFERROR(IF(INDEX(W$1:W542,MATCH(V543,V$1:V542,0),1)=0,"",INDEX(W$1:W542,MATCH(V543,V$1:V542,0),1)),"")</f>
        <v/>
      </c>
      <c r="X543" s="2" t="str">
        <f>IFERROR(INDEX('padron cfe'!D:D,MATCH(DATOS!C543,'padron cfe'!A:A,0),1),"")</f>
        <v/>
      </c>
      <c r="Y543" s="4"/>
      <c r="Z543" s="4"/>
      <c r="AA543" s="4"/>
      <c r="AB543" s="4"/>
      <c r="AC543" s="6"/>
      <c r="AD543" s="4"/>
      <c r="AE543" s="4" t="str">
        <f t="shared" si="131"/>
        <v/>
      </c>
      <c r="AF543" s="4"/>
      <c r="AG543" s="4"/>
      <c r="AH543" s="4"/>
      <c r="AI543" s="2" t="str">
        <f>IFERROR(IF(INDEX(AI$1:AI542,MATCH(BT543,BT$1:BT542,0),1)=0,"",INDEX(AI$1:AI542,MATCH(BT543,BT$1:BT542,0),1)),"")</f>
        <v/>
      </c>
      <c r="AJ543" s="2" t="str">
        <f>IFERROR(IF(INDEX(AJ$1:AJ542,MATCH(BT543,BT$1:BT542,0),1)=0,"",INDEX(AJ$1:AJ542,MATCH(BT543,BT$1:BT542,0),1)),"")</f>
        <v/>
      </c>
      <c r="AK543" s="2" t="str">
        <f>IFERROR(IF(INDEX(AK$1:AK542,MATCH(BT543,BT$1:BT542,0),1)=0,"",INDEX(AK$1:AK542,MATCH(BT543,BT$1:BT542,0),1)),"")</f>
        <v/>
      </c>
      <c r="AL543" s="31"/>
      <c r="AM543" s="31"/>
      <c r="AN543" s="2"/>
      <c r="AO543" s="4"/>
      <c r="AP543" s="4"/>
      <c r="AQ543" s="4"/>
      <c r="AR543" s="4"/>
      <c r="AS543" s="4"/>
      <c r="AT543" s="4"/>
      <c r="AU543" s="4"/>
      <c r="AV543" s="4"/>
      <c r="AW543" s="4"/>
      <c r="AY543" s="7"/>
      <c r="AZ543" s="47"/>
      <c r="BA543" s="66"/>
      <c r="BB543" s="66"/>
      <c r="BC543" s="66"/>
      <c r="BD543" s="78"/>
      <c r="BE543" s="66"/>
      <c r="BF543" s="66"/>
      <c r="BG543" s="4"/>
      <c r="BH543" s="69"/>
      <c r="BI543" s="4"/>
      <c r="BJ543" s="4"/>
      <c r="BK543" s="9"/>
      <c r="BL543" s="4"/>
      <c r="BM543" s="4"/>
      <c r="BN543" s="7"/>
      <c r="BO543" s="286"/>
      <c r="BP543" s="22"/>
      <c r="BQ543" s="7" t="str">
        <f t="shared" ca="1" si="132"/>
        <v/>
      </c>
      <c r="BR543" s="75" t="str">
        <f t="shared" si="133"/>
        <v/>
      </c>
      <c r="BS543" s="75" t="str">
        <f t="shared" si="134"/>
        <v/>
      </c>
      <c r="BT543" s="5" t="str">
        <f t="shared" si="135"/>
        <v/>
      </c>
      <c r="BU543" s="79" t="str">
        <f t="shared" si="136"/>
        <v/>
      </c>
      <c r="BV543" s="79" t="str">
        <f t="shared" si="137"/>
        <v/>
      </c>
      <c r="BW543" s="79" t="str">
        <f t="shared" si="138"/>
        <v/>
      </c>
      <c r="CC543" s="4" t="str">
        <f>IF(IFERROR(VLOOKUP(C543,C544:C$1993,1,0),"")="","",COUNTIF(C:C,C543))</f>
        <v/>
      </c>
      <c r="CG543" s="5" t="str">
        <f>IF(B543="","",IF(CC543="",1+(MAX(CG$2:CG542)),""))</f>
        <v/>
      </c>
      <c r="CH543" s="5" t="str">
        <f t="shared" si="139"/>
        <v/>
      </c>
      <c r="CI543" s="5" t="str">
        <f t="shared" si="140"/>
        <v/>
      </c>
      <c r="CJ543" s="14" t="str">
        <f t="shared" si="141"/>
        <v/>
      </c>
      <c r="CK543" s="25"/>
      <c r="CL543" s="15"/>
      <c r="CM543" s="5" t="str">
        <f t="shared" si="143"/>
        <v/>
      </c>
      <c r="CP543" s="5" t="str">
        <f t="shared" si="142"/>
        <v/>
      </c>
      <c r="CQ543" s="5" t="str">
        <f>IF(BT543="","",IFERROR(IF(VLOOKUP(BT543,BT$2:BT542,1,0)=0,"",""),BT543))</f>
        <v/>
      </c>
      <c r="CR543" s="22" t="str">
        <f>IF(CQ543="","",(IFERROR(VLOOKUP(MID(CQ543,1,1),$DI$2:DM$28,3,0),0)+IFERROR(VLOOKUP(MID(CQ543,2,1),DI$2:DM$28,4,0),0)+IFERROR(VLOOKUP(MID(CQ543,3,1),DI$2:DM$28,5,0),0)+(ROW(CQ543)/1000000000000)))</f>
        <v/>
      </c>
      <c r="CT543" s="5">
        <v>542</v>
      </c>
      <c r="CU543" s="5" t="str">
        <f>IFERROR(VLOOKUP(CT543,CP$2:CQ1619,2,0),"")</f>
        <v/>
      </c>
      <c r="DO543" s="5" t="e">
        <f>IF(REPORTE!AH$2="si",IF(C543=VALUE(REPORTE!C$22),IF(SUM(DO544:DO$1993),CONCATENATE(INT(B543),", "),INT(B543)),""),IF(C543=VALUE(REPORTE!C$21),IF(SUM(DO544:DO$1993),CONCATENATE(INT(B543),", "),INT(B543)),""))</f>
        <v>#VALUE!</v>
      </c>
    </row>
    <row r="544" spans="1:119" s="5" customFormat="1" ht="15" customHeight="1" x14ac:dyDescent="0.25">
      <c r="A544" s="4" t="str">
        <f t="shared" ca="1" si="130"/>
        <v/>
      </c>
      <c r="B544" s="6"/>
      <c r="C544" s="6"/>
      <c r="D544" s="1" t="str">
        <f>IFERROR(INDEX('padron cfe'!B:B,MATCH(DATOS!C544,'padron cfe'!A:A,0),1),"")</f>
        <v/>
      </c>
      <c r="E544" s="4"/>
      <c r="F544" s="4"/>
      <c r="G544" s="4"/>
      <c r="H544" s="5" t="str">
        <f>IF(F544="","",IFERROR(CONCATENATE("PEUA",VLOOKUP(ESTADO,REPORTE!AV$2:AW$33,2,0),DIDTRITO_FORM,CADER_FORM,IFERROR(INDEX(CA:CA,MATCH(DAY(F544),BZ:BZ,0),1),DAY(F544)),IFERROR(INDEX(CA:CA,MATCH(MONTH(F544),BZ:BZ,0),1),MONTH(F544)),YEAR(F544),G544),""))</f>
        <v/>
      </c>
      <c r="I544" s="4"/>
      <c r="J544" s="66"/>
      <c r="K544" s="66"/>
      <c r="L544" s="66"/>
      <c r="M544" s="2" t="str">
        <f>IFERROR(INDEX('padron cfe'!C:C,MATCH(DATOS!C544,'padron cfe'!A:A,0),1),"")</f>
        <v/>
      </c>
      <c r="N544" s="66" t="str">
        <f>IFERROR(IF(BT544="","",IF(INDEX(N$1:N543,MATCH(BT544,BT$1:BT543,0),1)=0,"",INDEX(N$1:N543,MATCH(BT544,BT$1:BT543,0),1))),"")</f>
        <v/>
      </c>
      <c r="O544" s="66" t="str">
        <f>IFERROR(IF(BT544="","",IF(INDEX(O$1:O543,MATCH(BT544,BT$1:BT543,0),1)=0,"",INDEX(O$1:O543,MATCH(BT544,BT$1:BT543,0),1))),"")</f>
        <v/>
      </c>
      <c r="P544" s="4"/>
      <c r="Q544" s="2"/>
      <c r="R544" s="66"/>
      <c r="T544" s="66"/>
      <c r="U544" s="5" t="str">
        <f>IFERROR(IF(INDEX(U$1:U543,MATCH(T544,T$1:T543,0),1)=0,"",INDEX(U$1:U543,MATCH(T544,T$1:T543,0),1)),"")</f>
        <v/>
      </c>
      <c r="V544" s="66"/>
      <c r="W544" s="5" t="str">
        <f>IFERROR(IF(INDEX(W$1:W543,MATCH(V544,V$1:V543,0),1)=0,"",INDEX(W$1:W543,MATCH(V544,V$1:V543,0),1)),"")</f>
        <v/>
      </c>
      <c r="X544" s="2" t="str">
        <f>IFERROR(INDEX('padron cfe'!D:D,MATCH(DATOS!C544,'padron cfe'!A:A,0),1),"")</f>
        <v/>
      </c>
      <c r="Y544" s="4"/>
      <c r="Z544" s="4"/>
      <c r="AA544" s="4"/>
      <c r="AB544" s="4"/>
      <c r="AC544" s="6"/>
      <c r="AD544" s="4"/>
      <c r="AE544" s="4" t="str">
        <f t="shared" si="131"/>
        <v/>
      </c>
      <c r="AF544" s="4"/>
      <c r="AG544" s="4"/>
      <c r="AH544" s="4"/>
      <c r="AI544" s="2" t="str">
        <f>IFERROR(IF(INDEX(AI$1:AI543,MATCH(BT544,BT$1:BT543,0),1)=0,"",INDEX(AI$1:AI543,MATCH(BT544,BT$1:BT543,0),1)),"")</f>
        <v/>
      </c>
      <c r="AJ544" s="2" t="str">
        <f>IFERROR(IF(INDEX(AJ$1:AJ543,MATCH(BT544,BT$1:BT543,0),1)=0,"",INDEX(AJ$1:AJ543,MATCH(BT544,BT$1:BT543,0),1)),"")</f>
        <v/>
      </c>
      <c r="AK544" s="2" t="str">
        <f>IFERROR(IF(INDEX(AK$1:AK543,MATCH(BT544,BT$1:BT543,0),1)=0,"",INDEX(AK$1:AK543,MATCH(BT544,BT$1:BT543,0),1)),"")</f>
        <v/>
      </c>
      <c r="AL544" s="31"/>
      <c r="AM544" s="31"/>
      <c r="AN544" s="2"/>
      <c r="AO544" s="4"/>
      <c r="AP544" s="4"/>
      <c r="AQ544" s="4"/>
      <c r="AR544" s="4"/>
      <c r="AS544" s="4"/>
      <c r="AT544" s="4"/>
      <c r="AU544" s="4"/>
      <c r="AV544" s="4"/>
      <c r="AW544" s="4"/>
      <c r="AY544" s="7"/>
      <c r="AZ544" s="47"/>
      <c r="BA544" s="66"/>
      <c r="BB544" s="66"/>
      <c r="BC544" s="66"/>
      <c r="BD544" s="78"/>
      <c r="BE544" s="66"/>
      <c r="BF544" s="66"/>
      <c r="BG544" s="4"/>
      <c r="BH544" s="69"/>
      <c r="BI544" s="4"/>
      <c r="BJ544" s="4"/>
      <c r="BK544" s="9"/>
      <c r="BL544" s="4"/>
      <c r="BM544" s="4"/>
      <c r="BN544" s="7"/>
      <c r="BO544" s="286"/>
      <c r="BP544" s="22"/>
      <c r="BQ544" s="7" t="str">
        <f t="shared" ca="1" si="132"/>
        <v/>
      </c>
      <c r="BR544" s="75" t="str">
        <f t="shared" si="133"/>
        <v/>
      </c>
      <c r="BS544" s="75" t="str">
        <f t="shared" si="134"/>
        <v/>
      </c>
      <c r="BT544" s="5" t="str">
        <f t="shared" si="135"/>
        <v/>
      </c>
      <c r="BU544" s="79" t="str">
        <f t="shared" si="136"/>
        <v/>
      </c>
      <c r="BV544" s="79" t="str">
        <f t="shared" si="137"/>
        <v/>
      </c>
      <c r="BW544" s="79" t="str">
        <f t="shared" si="138"/>
        <v/>
      </c>
      <c r="CC544" s="4" t="str">
        <f>IF(IFERROR(VLOOKUP(C544,C545:C$1993,1,0),"")="","",COUNTIF(C:C,C544))</f>
        <v/>
      </c>
      <c r="CG544" s="5" t="str">
        <f>IF(B544="","",IF(CC544="",1+(MAX(CG$2:CG543)),""))</f>
        <v/>
      </c>
      <c r="CH544" s="5" t="str">
        <f t="shared" si="139"/>
        <v/>
      </c>
      <c r="CI544" s="5" t="str">
        <f t="shared" si="140"/>
        <v/>
      </c>
      <c r="CJ544" s="14" t="str">
        <f t="shared" si="141"/>
        <v/>
      </c>
      <c r="CK544" s="25"/>
      <c r="CL544" s="15"/>
      <c r="CM544" s="5" t="str">
        <f t="shared" si="143"/>
        <v/>
      </c>
      <c r="CP544" s="5" t="str">
        <f t="shared" si="142"/>
        <v/>
      </c>
      <c r="CQ544" s="5" t="str">
        <f>IF(BT544="","",IFERROR(IF(VLOOKUP(BT544,BT$2:BT543,1,0)=0,"",""),BT544))</f>
        <v/>
      </c>
      <c r="CR544" s="22" t="str">
        <f>IF(CQ544="","",(IFERROR(VLOOKUP(MID(CQ544,1,1),$DI$2:DM$28,3,0),0)+IFERROR(VLOOKUP(MID(CQ544,2,1),DI$2:DM$28,4,0),0)+IFERROR(VLOOKUP(MID(CQ544,3,1),DI$2:DM$28,5,0),0)+(ROW(CQ544)/1000000000000)))</f>
        <v/>
      </c>
      <c r="CT544" s="5">
        <v>543</v>
      </c>
      <c r="CU544" s="5" t="str">
        <f>IFERROR(VLOOKUP(CT544,CP$2:CQ1620,2,0),"")</f>
        <v/>
      </c>
      <c r="DO544" s="5" t="e">
        <f>IF(REPORTE!AH$2="si",IF(C544=VALUE(REPORTE!C$22),IF(SUM(DO545:DO$1993),CONCATENATE(INT(B544),", "),INT(B544)),""),IF(C544=VALUE(REPORTE!C$21),IF(SUM(DO545:DO$1993),CONCATENATE(INT(B544),", "),INT(B544)),""))</f>
        <v>#VALUE!</v>
      </c>
    </row>
    <row r="545" spans="1:120" s="5" customFormat="1" ht="15" customHeight="1" x14ac:dyDescent="0.25">
      <c r="A545" s="4" t="str">
        <f t="shared" ca="1" si="130"/>
        <v/>
      </c>
      <c r="B545" s="6"/>
      <c r="C545" s="6"/>
      <c r="D545" s="1" t="str">
        <f>IFERROR(INDEX('padron cfe'!B:B,MATCH(DATOS!C545,'padron cfe'!A:A,0),1),"")</f>
        <v/>
      </c>
      <c r="E545" s="4"/>
      <c r="F545" s="4"/>
      <c r="G545" s="4"/>
      <c r="H545" s="5" t="str">
        <f>IF(F545="","",IFERROR(CONCATENATE("PEUA",VLOOKUP(ESTADO,REPORTE!AV$2:AW$33,2,0),DIDTRITO_FORM,CADER_FORM,IFERROR(INDEX(CA:CA,MATCH(DAY(F545),BZ:BZ,0),1),DAY(F545)),IFERROR(INDEX(CA:CA,MATCH(MONTH(F545),BZ:BZ,0),1),MONTH(F545)),YEAR(F545),G545),""))</f>
        <v/>
      </c>
      <c r="I545" s="4"/>
      <c r="J545" s="66"/>
      <c r="K545" s="66"/>
      <c r="L545" s="66"/>
      <c r="M545" s="2" t="str">
        <f>IFERROR(INDEX('padron cfe'!C:C,MATCH(DATOS!C545,'padron cfe'!A:A,0),1),"")</f>
        <v/>
      </c>
      <c r="N545" s="66" t="str">
        <f>IFERROR(IF(BT545="","",IF(INDEX(N$1:N544,MATCH(BT545,BT$1:BT544,0),1)=0,"",INDEX(N$1:N544,MATCH(BT545,BT$1:BT544,0),1))),"")</f>
        <v/>
      </c>
      <c r="O545" s="66" t="str">
        <f>IFERROR(IF(BT545="","",IF(INDEX(O$1:O544,MATCH(BT545,BT$1:BT544,0),1)=0,"",INDEX(O$1:O544,MATCH(BT545,BT$1:BT544,0),1))),"")</f>
        <v/>
      </c>
      <c r="P545" s="4"/>
      <c r="Q545" s="2"/>
      <c r="R545" s="66"/>
      <c r="T545" s="66"/>
      <c r="U545" s="5" t="str">
        <f>IFERROR(IF(INDEX(U$1:U544,MATCH(T545,T$1:T544,0),1)=0,"",INDEX(U$1:U544,MATCH(T545,T$1:T544,0),1)),"")</f>
        <v/>
      </c>
      <c r="V545" s="66"/>
      <c r="W545" s="5" t="str">
        <f>IFERROR(IF(INDEX(W$1:W544,MATCH(V545,V$1:V544,0),1)=0,"",INDEX(W$1:W544,MATCH(V545,V$1:V544,0),1)),"")</f>
        <v/>
      </c>
      <c r="X545" s="2" t="str">
        <f>IFERROR(INDEX('padron cfe'!D:D,MATCH(DATOS!C545,'padron cfe'!A:A,0),1),"")</f>
        <v/>
      </c>
      <c r="Y545" s="4"/>
      <c r="Z545" s="4"/>
      <c r="AA545" s="4"/>
      <c r="AB545" s="4"/>
      <c r="AC545" s="6"/>
      <c r="AD545" s="4"/>
      <c r="AE545" s="4" t="str">
        <f t="shared" si="131"/>
        <v/>
      </c>
      <c r="AF545" s="4"/>
      <c r="AG545" s="4"/>
      <c r="AH545" s="4"/>
      <c r="AI545" s="2" t="str">
        <f>IFERROR(IF(INDEX(AI$1:AI544,MATCH(BT545,BT$1:BT544,0),1)=0,"",INDEX(AI$1:AI544,MATCH(BT545,BT$1:BT544,0),1)),"")</f>
        <v/>
      </c>
      <c r="AJ545" s="2" t="str">
        <f>IFERROR(IF(INDEX(AJ$1:AJ544,MATCH(BT545,BT$1:BT544,0),1)=0,"",INDEX(AJ$1:AJ544,MATCH(BT545,BT$1:BT544,0),1)),"")</f>
        <v/>
      </c>
      <c r="AK545" s="2" t="str">
        <f>IFERROR(IF(INDEX(AK$1:AK544,MATCH(BT545,BT$1:BT544,0),1)=0,"",INDEX(AK$1:AK544,MATCH(BT545,BT$1:BT544,0),1)),"")</f>
        <v/>
      </c>
      <c r="AL545" s="31"/>
      <c r="AM545" s="31"/>
      <c r="AN545" s="2"/>
      <c r="AO545" s="4"/>
      <c r="AP545" s="4"/>
      <c r="AQ545" s="4"/>
      <c r="AR545" s="4"/>
      <c r="AS545" s="4"/>
      <c r="AT545" s="4"/>
      <c r="AU545" s="4"/>
      <c r="AV545" s="4"/>
      <c r="AW545" s="4"/>
      <c r="AY545" s="7"/>
      <c r="AZ545" s="47"/>
      <c r="BA545" s="66"/>
      <c r="BB545" s="66"/>
      <c r="BC545" s="66"/>
      <c r="BD545" s="78"/>
      <c r="BE545" s="66"/>
      <c r="BF545" s="66"/>
      <c r="BG545" s="4"/>
      <c r="BH545" s="69"/>
      <c r="BI545" s="4"/>
      <c r="BJ545" s="4"/>
      <c r="BK545" s="9"/>
      <c r="BL545" s="4"/>
      <c r="BM545" s="4"/>
      <c r="BN545" s="7"/>
      <c r="BO545" s="286"/>
      <c r="BP545" s="22"/>
      <c r="BQ545" s="7" t="str">
        <f t="shared" ca="1" si="132"/>
        <v/>
      </c>
      <c r="BR545" s="75" t="str">
        <f t="shared" si="133"/>
        <v/>
      </c>
      <c r="BS545" s="75" t="str">
        <f t="shared" si="134"/>
        <v/>
      </c>
      <c r="BT545" s="5" t="str">
        <f t="shared" si="135"/>
        <v/>
      </c>
      <c r="BU545" s="79" t="str">
        <f t="shared" si="136"/>
        <v/>
      </c>
      <c r="BV545" s="79" t="str">
        <f t="shared" si="137"/>
        <v/>
      </c>
      <c r="BW545" s="79" t="str">
        <f t="shared" si="138"/>
        <v/>
      </c>
      <c r="CC545" s="4" t="str">
        <f>IF(IFERROR(VLOOKUP(C545,C546:C$1993,1,0),"")="","",COUNTIF(C:C,C545))</f>
        <v/>
      </c>
      <c r="CG545" s="5" t="str">
        <f>IF(B545="","",IF(CC545="",1+(MAX(CG$2:CG544)),""))</f>
        <v/>
      </c>
      <c r="CH545" s="5" t="str">
        <f t="shared" si="139"/>
        <v/>
      </c>
      <c r="CI545" s="5" t="str">
        <f t="shared" si="140"/>
        <v/>
      </c>
      <c r="CJ545" s="14" t="str">
        <f t="shared" si="141"/>
        <v/>
      </c>
      <c r="CK545" s="25"/>
      <c r="CL545" s="15"/>
      <c r="CM545" s="5" t="str">
        <f t="shared" si="143"/>
        <v/>
      </c>
      <c r="CP545" s="5" t="str">
        <f t="shared" si="142"/>
        <v/>
      </c>
      <c r="CQ545" s="5" t="str">
        <f>IF(BT545="","",IFERROR(IF(VLOOKUP(BT545,BT$2:BT544,1,0)=0,"",""),BT545))</f>
        <v/>
      </c>
      <c r="CR545" s="22" t="str">
        <f>IF(CQ545="","",(IFERROR(VLOOKUP(MID(CQ545,1,1),$DI$2:DM$28,3,0),0)+IFERROR(VLOOKUP(MID(CQ545,2,1),DI$2:DM$28,4,0),0)+IFERROR(VLOOKUP(MID(CQ545,3,1),DI$2:DM$28,5,0),0)+(ROW(CQ545)/1000000000000)))</f>
        <v/>
      </c>
      <c r="CT545" s="5">
        <v>544</v>
      </c>
      <c r="CU545" s="5" t="str">
        <f>IFERROR(VLOOKUP(CT545,CP$2:CQ1621,2,0),"")</f>
        <v/>
      </c>
      <c r="DO545" s="5" t="e">
        <f>IF(REPORTE!AH$2="si",IF(C545=VALUE(REPORTE!C$22),IF(SUM(DO546:DO$1993),CONCATENATE(INT(B545),", "),INT(B545)),""),IF(C545=VALUE(REPORTE!C$21),IF(SUM(DO546:DO$1993),CONCATENATE(INT(B545),", "),INT(B545)),""))</f>
        <v>#VALUE!</v>
      </c>
    </row>
    <row r="546" spans="1:120" s="5" customFormat="1" ht="15" customHeight="1" x14ac:dyDescent="0.25">
      <c r="A546" s="4" t="str">
        <f t="shared" ca="1" si="130"/>
        <v/>
      </c>
      <c r="B546" s="6"/>
      <c r="C546" s="6"/>
      <c r="D546" s="1" t="str">
        <f>IFERROR(INDEX('padron cfe'!B:B,MATCH(DATOS!C546,'padron cfe'!A:A,0),1),"")</f>
        <v/>
      </c>
      <c r="E546" s="4"/>
      <c r="F546" s="4"/>
      <c r="G546" s="4"/>
      <c r="H546" s="5" t="str">
        <f>IF(F546="","",IFERROR(CONCATENATE("PEUA",VLOOKUP(ESTADO,REPORTE!AV$2:AW$33,2,0),DIDTRITO_FORM,CADER_FORM,IFERROR(INDEX(CA:CA,MATCH(DAY(F546),BZ:BZ,0),1),DAY(F546)),IFERROR(INDEX(CA:CA,MATCH(MONTH(F546),BZ:BZ,0),1),MONTH(F546)),YEAR(F546),G546),""))</f>
        <v/>
      </c>
      <c r="I546" s="4"/>
      <c r="J546" s="66"/>
      <c r="K546" s="66"/>
      <c r="L546" s="66"/>
      <c r="M546" s="2" t="str">
        <f>IFERROR(INDEX('padron cfe'!C:C,MATCH(DATOS!C546,'padron cfe'!A:A,0),1),"")</f>
        <v/>
      </c>
      <c r="N546" s="66" t="str">
        <f>IFERROR(IF(BT546="","",IF(INDEX(N$1:N545,MATCH(BT546,BT$1:BT545,0),1)=0,"",INDEX(N$1:N545,MATCH(BT546,BT$1:BT545,0),1))),"")</f>
        <v/>
      </c>
      <c r="O546" s="66" t="str">
        <f>IFERROR(IF(BT546="","",IF(INDEX(O$1:O545,MATCH(BT546,BT$1:BT545,0),1)=0,"",INDEX(O$1:O545,MATCH(BT546,BT$1:BT545,0),1))),"")</f>
        <v/>
      </c>
      <c r="P546" s="4"/>
      <c r="Q546" s="2"/>
      <c r="R546" s="66"/>
      <c r="T546" s="66"/>
      <c r="U546" s="5" t="str">
        <f>IFERROR(IF(INDEX(U$1:U545,MATCH(T546,T$1:T545,0),1)=0,"",INDEX(U$1:U545,MATCH(T546,T$1:T545,0),1)),"")</f>
        <v/>
      </c>
      <c r="V546" s="66"/>
      <c r="W546" s="5" t="str">
        <f>IFERROR(IF(INDEX(W$1:W545,MATCH(V546,V$1:V545,0),1)=0,"",INDEX(W$1:W545,MATCH(V546,V$1:V545,0),1)),"")</f>
        <v/>
      </c>
      <c r="X546" s="2" t="str">
        <f>IFERROR(INDEX('padron cfe'!D:D,MATCH(DATOS!C546,'padron cfe'!A:A,0),1),"")</f>
        <v/>
      </c>
      <c r="Y546" s="4"/>
      <c r="Z546" s="4"/>
      <c r="AA546" s="4"/>
      <c r="AB546" s="4"/>
      <c r="AC546" s="6"/>
      <c r="AD546" s="4"/>
      <c r="AE546" s="4" t="str">
        <f t="shared" si="131"/>
        <v/>
      </c>
      <c r="AF546" s="4"/>
      <c r="AG546" s="4"/>
      <c r="AH546" s="4"/>
      <c r="AI546" s="2" t="str">
        <f>IFERROR(IF(INDEX(AI$1:AI545,MATCH(BT546,BT$1:BT545,0),1)=0,"",INDEX(AI$1:AI545,MATCH(BT546,BT$1:BT545,0),1)),"")</f>
        <v/>
      </c>
      <c r="AJ546" s="2" t="str">
        <f>IFERROR(IF(INDEX(AJ$1:AJ545,MATCH(BT546,BT$1:BT545,0),1)=0,"",INDEX(AJ$1:AJ545,MATCH(BT546,BT$1:BT545,0),1)),"")</f>
        <v/>
      </c>
      <c r="AK546" s="2" t="str">
        <f>IFERROR(IF(INDEX(AK$1:AK545,MATCH(BT546,BT$1:BT545,0),1)=0,"",INDEX(AK$1:AK545,MATCH(BT546,BT$1:BT545,0),1)),"")</f>
        <v/>
      </c>
      <c r="AL546" s="31"/>
      <c r="AM546" s="31"/>
      <c r="AN546" s="2"/>
      <c r="AO546" s="4"/>
      <c r="AP546" s="4"/>
      <c r="AQ546" s="4"/>
      <c r="AR546" s="4"/>
      <c r="AS546" s="4"/>
      <c r="AT546" s="4"/>
      <c r="AU546" s="4"/>
      <c r="AV546" s="4"/>
      <c r="AW546" s="4"/>
      <c r="AY546" s="7"/>
      <c r="AZ546" s="47"/>
      <c r="BA546" s="66"/>
      <c r="BB546" s="66"/>
      <c r="BC546" s="66"/>
      <c r="BD546" s="78"/>
      <c r="BE546" s="66"/>
      <c r="BF546" s="66"/>
      <c r="BG546" s="4"/>
      <c r="BH546" s="69"/>
      <c r="BI546" s="4"/>
      <c r="BJ546" s="4"/>
      <c r="BK546" s="9"/>
      <c r="BL546" s="4"/>
      <c r="BM546" s="4"/>
      <c r="BN546" s="7"/>
      <c r="BO546" s="286"/>
      <c r="BP546" s="22"/>
      <c r="BQ546" s="7" t="str">
        <f t="shared" ca="1" si="132"/>
        <v/>
      </c>
      <c r="BR546" s="75" t="str">
        <f t="shared" si="133"/>
        <v/>
      </c>
      <c r="BS546" s="75" t="str">
        <f t="shared" si="134"/>
        <v/>
      </c>
      <c r="BT546" s="5" t="str">
        <f t="shared" si="135"/>
        <v/>
      </c>
      <c r="BU546" s="79" t="str">
        <f t="shared" si="136"/>
        <v/>
      </c>
      <c r="BV546" s="79" t="str">
        <f t="shared" si="137"/>
        <v/>
      </c>
      <c r="BW546" s="79" t="str">
        <f t="shared" si="138"/>
        <v/>
      </c>
      <c r="CC546" s="4" t="str">
        <f>IF(IFERROR(VLOOKUP(C546,C547:C$1993,1,0),"")="","",COUNTIF(C:C,C546))</f>
        <v/>
      </c>
      <c r="CG546" s="5" t="str">
        <f>IF(B546="","",IF(CC546="",1+(MAX(CG$2:CG545)),""))</f>
        <v/>
      </c>
      <c r="CH546" s="5" t="str">
        <f t="shared" si="139"/>
        <v/>
      </c>
      <c r="CI546" s="5" t="str">
        <f t="shared" si="140"/>
        <v/>
      </c>
      <c r="CJ546" s="14" t="str">
        <f t="shared" si="141"/>
        <v/>
      </c>
      <c r="CK546" s="25"/>
      <c r="CL546" s="15"/>
      <c r="CM546" s="5" t="str">
        <f t="shared" si="143"/>
        <v/>
      </c>
      <c r="CP546" s="5" t="str">
        <f t="shared" si="142"/>
        <v/>
      </c>
      <c r="CQ546" s="5" t="str">
        <f>IF(BT546="","",IFERROR(IF(VLOOKUP(BT546,BT$2:BT545,1,0)=0,"",""),BT546))</f>
        <v/>
      </c>
      <c r="CR546" s="22" t="str">
        <f>IF(CQ546="","",(IFERROR(VLOOKUP(MID(CQ546,1,1),$DI$2:DM$28,3,0),0)+IFERROR(VLOOKUP(MID(CQ546,2,1),DI$2:DM$28,4,0),0)+IFERROR(VLOOKUP(MID(CQ546,3,1),DI$2:DM$28,5,0),0)+(ROW(CQ546)/1000000000000)))</f>
        <v/>
      </c>
      <c r="CT546" s="5">
        <v>545</v>
      </c>
      <c r="CU546" s="5" t="str">
        <f>IFERROR(VLOOKUP(CT546,CP$2:CQ1622,2,0),"")</f>
        <v/>
      </c>
      <c r="DO546" s="5" t="e">
        <f>IF(REPORTE!AH$2="si",IF(C546=VALUE(REPORTE!C$22),IF(SUM(DO547:DO$1993),CONCATENATE(INT(B546),", "),INT(B546)),""),IF(C546=VALUE(REPORTE!C$21),IF(SUM(DO547:DO$1993),CONCATENATE(INT(B546),", "),INT(B546)),""))</f>
        <v>#VALUE!</v>
      </c>
    </row>
    <row r="547" spans="1:120" s="5" customFormat="1" ht="15" customHeight="1" x14ac:dyDescent="0.25">
      <c r="A547" s="4" t="str">
        <f t="shared" ca="1" si="130"/>
        <v/>
      </c>
      <c r="B547" s="6"/>
      <c r="C547" s="6"/>
      <c r="D547" s="1" t="str">
        <f>IFERROR(INDEX('padron cfe'!B:B,MATCH(DATOS!C547,'padron cfe'!A:A,0),1),"")</f>
        <v/>
      </c>
      <c r="E547" s="4"/>
      <c r="F547" s="4"/>
      <c r="G547" s="4"/>
      <c r="H547" s="5" t="str">
        <f>IF(F547="","",IFERROR(CONCATENATE("PEUA",VLOOKUP(ESTADO,REPORTE!AV$2:AW$33,2,0),DIDTRITO_FORM,CADER_FORM,IFERROR(INDEX(CA:CA,MATCH(DAY(F547),BZ:BZ,0),1),DAY(F547)),IFERROR(INDEX(CA:CA,MATCH(MONTH(F547),BZ:BZ,0),1),MONTH(F547)),YEAR(F547),G547),""))</f>
        <v/>
      </c>
      <c r="I547" s="4"/>
      <c r="J547" s="66"/>
      <c r="K547" s="66"/>
      <c r="L547" s="66"/>
      <c r="M547" s="2" t="str">
        <f>IFERROR(INDEX('padron cfe'!C:C,MATCH(DATOS!C547,'padron cfe'!A:A,0),1),"")</f>
        <v/>
      </c>
      <c r="N547" s="66" t="str">
        <f>IFERROR(IF(BT547="","",IF(INDEX(N$1:N546,MATCH(BT547,BT$1:BT546,0),1)=0,"",INDEX(N$1:N546,MATCH(BT547,BT$1:BT546,0),1))),"")</f>
        <v/>
      </c>
      <c r="O547" s="66" t="str">
        <f>IFERROR(IF(BT547="","",IF(INDEX(O$1:O546,MATCH(BT547,BT$1:BT546,0),1)=0,"",INDEX(O$1:O546,MATCH(BT547,BT$1:BT546,0),1))),"")</f>
        <v/>
      </c>
      <c r="P547" s="4"/>
      <c r="Q547" s="2"/>
      <c r="R547" s="66"/>
      <c r="T547" s="66"/>
      <c r="U547" s="5" t="str">
        <f>IFERROR(IF(INDEX(U$1:U546,MATCH(T547,T$1:T546,0),1)=0,"",INDEX(U$1:U546,MATCH(T547,T$1:T546,0),1)),"")</f>
        <v/>
      </c>
      <c r="V547" s="66"/>
      <c r="W547" s="5" t="str">
        <f>IFERROR(IF(INDEX(W$1:W546,MATCH(V547,V$1:V546,0),1)=0,"",INDEX(W$1:W546,MATCH(V547,V$1:V546,0),1)),"")</f>
        <v/>
      </c>
      <c r="X547" s="2" t="str">
        <f>IFERROR(INDEX('padron cfe'!D:D,MATCH(DATOS!C547,'padron cfe'!A:A,0),1),"")</f>
        <v/>
      </c>
      <c r="Y547" s="4"/>
      <c r="Z547" s="4"/>
      <c r="AA547" s="4"/>
      <c r="AB547" s="4"/>
      <c r="AC547" s="6"/>
      <c r="AD547" s="4"/>
      <c r="AE547" s="4" t="str">
        <f t="shared" si="131"/>
        <v/>
      </c>
      <c r="AF547" s="4"/>
      <c r="AG547" s="4"/>
      <c r="AH547" s="4"/>
      <c r="AI547" s="2" t="str">
        <f>IFERROR(IF(INDEX(AI$1:AI546,MATCH(BT547,BT$1:BT546,0),1)=0,"",INDEX(AI$1:AI546,MATCH(BT547,BT$1:BT546,0),1)),"")</f>
        <v/>
      </c>
      <c r="AJ547" s="2" t="str">
        <f>IFERROR(IF(INDEX(AJ$1:AJ546,MATCH(BT547,BT$1:BT546,0),1)=0,"",INDEX(AJ$1:AJ546,MATCH(BT547,BT$1:BT546,0),1)),"")</f>
        <v/>
      </c>
      <c r="AK547" s="2" t="str">
        <f>IFERROR(IF(INDEX(AK$1:AK546,MATCH(BT547,BT$1:BT546,0),1)=0,"",INDEX(AK$1:AK546,MATCH(BT547,BT$1:BT546,0),1)),"")</f>
        <v/>
      </c>
      <c r="AL547" s="31"/>
      <c r="AM547" s="31"/>
      <c r="AN547" s="2"/>
      <c r="AO547" s="4"/>
      <c r="AP547" s="4"/>
      <c r="AQ547" s="4"/>
      <c r="AR547" s="4"/>
      <c r="AS547" s="4"/>
      <c r="AT547" s="4"/>
      <c r="AU547" s="4"/>
      <c r="AV547" s="4"/>
      <c r="AW547" s="4"/>
      <c r="AY547" s="7"/>
      <c r="AZ547" s="47"/>
      <c r="BA547" s="66"/>
      <c r="BB547" s="66"/>
      <c r="BC547" s="66"/>
      <c r="BD547" s="78"/>
      <c r="BE547" s="66"/>
      <c r="BF547" s="66"/>
      <c r="BG547" s="4"/>
      <c r="BH547" s="69"/>
      <c r="BI547" s="4"/>
      <c r="BJ547" s="4"/>
      <c r="BK547" s="9"/>
      <c r="BL547" s="4"/>
      <c r="BM547" s="4"/>
      <c r="BN547" s="7"/>
      <c r="BO547" s="286"/>
      <c r="BP547" s="22"/>
      <c r="BQ547" s="7" t="str">
        <f t="shared" ca="1" si="132"/>
        <v/>
      </c>
      <c r="BR547" s="75" t="str">
        <f t="shared" si="133"/>
        <v/>
      </c>
      <c r="BS547" s="75" t="str">
        <f t="shared" si="134"/>
        <v/>
      </c>
      <c r="BT547" s="5" t="str">
        <f t="shared" si="135"/>
        <v/>
      </c>
      <c r="BU547" s="79" t="str">
        <f t="shared" si="136"/>
        <v/>
      </c>
      <c r="BV547" s="79" t="str">
        <f t="shared" si="137"/>
        <v/>
      </c>
      <c r="BW547" s="79" t="str">
        <f t="shared" si="138"/>
        <v/>
      </c>
      <c r="CC547" s="4" t="str">
        <f>IF(IFERROR(VLOOKUP(C547,C548:C$1993,1,0),"")="","",COUNTIF(C:C,C547))</f>
        <v/>
      </c>
      <c r="CG547" s="5" t="str">
        <f>IF(B547="","",IF(CC547="",1+(MAX(CG$2:CG546)),""))</f>
        <v/>
      </c>
      <c r="CH547" s="5" t="str">
        <f t="shared" si="139"/>
        <v/>
      </c>
      <c r="CI547" s="5" t="str">
        <f t="shared" si="140"/>
        <v/>
      </c>
      <c r="CJ547" s="14" t="str">
        <f t="shared" si="141"/>
        <v/>
      </c>
      <c r="CK547" s="25"/>
      <c r="CL547" s="15"/>
      <c r="CM547" s="5" t="str">
        <f t="shared" si="143"/>
        <v/>
      </c>
      <c r="CP547" s="5" t="str">
        <f t="shared" si="142"/>
        <v/>
      </c>
      <c r="CQ547" s="5" t="str">
        <f>IF(BT547="","",IFERROR(IF(VLOOKUP(BT547,BT$2:BT546,1,0)=0,"",""),BT547))</f>
        <v/>
      </c>
      <c r="CR547" s="22" t="str">
        <f>IF(CQ547="","",(IFERROR(VLOOKUP(MID(CQ547,1,1),$DI$2:DM$28,3,0),0)+IFERROR(VLOOKUP(MID(CQ547,2,1),DI$2:DM$28,4,0),0)+IFERROR(VLOOKUP(MID(CQ547,3,1),DI$2:DM$28,5,0),0)+(ROW(CQ547)/1000000000000)))</f>
        <v/>
      </c>
      <c r="CT547" s="5">
        <v>546</v>
      </c>
      <c r="CU547" s="5" t="str">
        <f>IFERROR(VLOOKUP(CT547,CP$2:CQ1623,2,0),"")</f>
        <v/>
      </c>
      <c r="DO547" s="5" t="e">
        <f>IF(REPORTE!AH$2="si",IF(C547=VALUE(REPORTE!C$22),IF(SUM(DO548:DO$1993),CONCATENATE(INT(B547),", "),INT(B547)),""),IF(C547=VALUE(REPORTE!C$21),IF(SUM(DO548:DO$1993),CONCATENATE(INT(B547),", "),INT(B547)),""))</f>
        <v>#VALUE!</v>
      </c>
    </row>
    <row r="548" spans="1:120" s="5" customFormat="1" ht="15" customHeight="1" x14ac:dyDescent="0.25">
      <c r="A548" s="4" t="str">
        <f t="shared" ca="1" si="130"/>
        <v/>
      </c>
      <c r="B548" s="6"/>
      <c r="C548" s="6"/>
      <c r="D548" s="1" t="str">
        <f>IFERROR(INDEX('padron cfe'!B:B,MATCH(DATOS!C548,'padron cfe'!A:A,0),1),"")</f>
        <v/>
      </c>
      <c r="E548" s="4"/>
      <c r="F548" s="4"/>
      <c r="G548" s="4"/>
      <c r="H548" s="5" t="str">
        <f>IF(F548="","",IFERROR(CONCATENATE("PEUA",VLOOKUP(ESTADO,REPORTE!AV$2:AW$33,2,0),DIDTRITO_FORM,CADER_FORM,IFERROR(INDEX(CA:CA,MATCH(DAY(F548),BZ:BZ,0),1),DAY(F548)),IFERROR(INDEX(CA:CA,MATCH(MONTH(F548),BZ:BZ,0),1),MONTH(F548)),YEAR(F548),G548),""))</f>
        <v/>
      </c>
      <c r="I548" s="4"/>
      <c r="J548" s="66"/>
      <c r="K548" s="66"/>
      <c r="L548" s="66"/>
      <c r="M548" s="2" t="str">
        <f>IFERROR(INDEX('padron cfe'!C:C,MATCH(DATOS!C548,'padron cfe'!A:A,0),1),"")</f>
        <v/>
      </c>
      <c r="N548" s="66" t="str">
        <f>IFERROR(IF(BT548="","",IF(INDEX(N$1:N547,MATCH(BT548,BT$1:BT547,0),1)=0,"",INDEX(N$1:N547,MATCH(BT548,BT$1:BT547,0),1))),"")</f>
        <v/>
      </c>
      <c r="O548" s="66" t="str">
        <f>IFERROR(IF(BT548="","",IF(INDEX(O$1:O547,MATCH(BT548,BT$1:BT547,0),1)=0,"",INDEX(O$1:O547,MATCH(BT548,BT$1:BT547,0),1))),"")</f>
        <v/>
      </c>
      <c r="P548" s="4"/>
      <c r="Q548" s="2"/>
      <c r="R548" s="66"/>
      <c r="T548" s="66"/>
      <c r="U548" s="5" t="str">
        <f>IFERROR(IF(INDEX(U$1:U547,MATCH(T548,T$1:T547,0),1)=0,"",INDEX(U$1:U547,MATCH(T548,T$1:T547,0),1)),"")</f>
        <v/>
      </c>
      <c r="V548" s="66"/>
      <c r="W548" s="5" t="str">
        <f>IFERROR(IF(INDEX(W$1:W547,MATCH(V548,V$1:V547,0),1)=0,"",INDEX(W$1:W547,MATCH(V548,V$1:V547,0),1)),"")</f>
        <v/>
      </c>
      <c r="X548" s="2" t="str">
        <f>IFERROR(INDEX('padron cfe'!D:D,MATCH(DATOS!C548,'padron cfe'!A:A,0),1),"")</f>
        <v/>
      </c>
      <c r="Y548" s="4"/>
      <c r="Z548" s="4"/>
      <c r="AA548" s="4"/>
      <c r="AB548" s="4"/>
      <c r="AC548" s="6"/>
      <c r="AD548" s="4"/>
      <c r="AE548" s="4" t="str">
        <f t="shared" si="131"/>
        <v/>
      </c>
      <c r="AF548" s="4"/>
      <c r="AG548" s="4"/>
      <c r="AH548" s="4"/>
      <c r="AI548" s="2" t="str">
        <f>IFERROR(IF(INDEX(AI$1:AI547,MATCH(BT548,BT$1:BT547,0),1)=0,"",INDEX(AI$1:AI547,MATCH(BT548,BT$1:BT547,0),1)),"")</f>
        <v/>
      </c>
      <c r="AJ548" s="2" t="str">
        <f>IFERROR(IF(INDEX(AJ$1:AJ547,MATCH(BT548,BT$1:BT547,0),1)=0,"",INDEX(AJ$1:AJ547,MATCH(BT548,BT$1:BT547,0),1)),"")</f>
        <v/>
      </c>
      <c r="AK548" s="2" t="str">
        <f>IFERROR(IF(INDEX(AK$1:AK547,MATCH(BT548,BT$1:BT547,0),1)=0,"",INDEX(AK$1:AK547,MATCH(BT548,BT$1:BT547,0),1)),"")</f>
        <v/>
      </c>
      <c r="AL548" s="31"/>
      <c r="AM548" s="31"/>
      <c r="AN548" s="2"/>
      <c r="AO548" s="4"/>
      <c r="AP548" s="4"/>
      <c r="AQ548" s="4"/>
      <c r="AR548" s="4"/>
      <c r="AS548" s="4"/>
      <c r="AT548" s="4"/>
      <c r="AU548" s="4"/>
      <c r="AV548" s="4"/>
      <c r="AW548" s="4"/>
      <c r="AY548" s="7"/>
      <c r="AZ548" s="47"/>
      <c r="BA548" s="66"/>
      <c r="BB548" s="66"/>
      <c r="BC548" s="66"/>
      <c r="BD548" s="78"/>
      <c r="BE548" s="66"/>
      <c r="BF548" s="66"/>
      <c r="BG548" s="4"/>
      <c r="BH548" s="69"/>
      <c r="BI548" s="4"/>
      <c r="BJ548" s="4"/>
      <c r="BK548" s="9"/>
      <c r="BL548" s="4"/>
      <c r="BM548" s="4"/>
      <c r="BN548" s="7"/>
      <c r="BO548" s="286"/>
      <c r="BP548" s="22"/>
      <c r="BQ548" s="7" t="str">
        <f t="shared" ca="1" si="132"/>
        <v/>
      </c>
      <c r="BR548" s="75" t="str">
        <f t="shared" si="133"/>
        <v/>
      </c>
      <c r="BS548" s="75" t="str">
        <f t="shared" si="134"/>
        <v/>
      </c>
      <c r="BT548" s="5" t="str">
        <f t="shared" si="135"/>
        <v/>
      </c>
      <c r="BU548" s="79" t="str">
        <f t="shared" si="136"/>
        <v/>
      </c>
      <c r="BV548" s="79" t="str">
        <f t="shared" si="137"/>
        <v/>
      </c>
      <c r="BW548" s="79" t="str">
        <f t="shared" si="138"/>
        <v/>
      </c>
      <c r="CC548" s="4" t="str">
        <f>IF(IFERROR(VLOOKUP(C548,C549:C$1993,1,0),"")="","",COUNTIF(C:C,C548))</f>
        <v/>
      </c>
      <c r="CG548" s="5" t="str">
        <f>IF(B548="","",IF(CC548="",1+(MAX(CG$2:CG547)),""))</f>
        <v/>
      </c>
      <c r="CH548" s="5" t="str">
        <f t="shared" si="139"/>
        <v/>
      </c>
      <c r="CI548" s="5" t="str">
        <f t="shared" si="140"/>
        <v/>
      </c>
      <c r="CJ548" s="14" t="str">
        <f t="shared" si="141"/>
        <v/>
      </c>
      <c r="CK548" s="25"/>
      <c r="CL548" s="15"/>
      <c r="CM548" s="5" t="str">
        <f t="shared" si="143"/>
        <v/>
      </c>
      <c r="CP548" s="5" t="str">
        <f t="shared" si="142"/>
        <v/>
      </c>
      <c r="CQ548" s="5" t="str">
        <f>IF(BT548="","",IFERROR(IF(VLOOKUP(BT548,BT$2:BT547,1,0)=0,"",""),BT548))</f>
        <v/>
      </c>
      <c r="CR548" s="22" t="str">
        <f>IF(CQ548="","",(IFERROR(VLOOKUP(MID(CQ548,1,1),$DI$2:DM$28,3,0),0)+IFERROR(VLOOKUP(MID(CQ548,2,1),DI$2:DM$28,4,0),0)+IFERROR(VLOOKUP(MID(CQ548,3,1),DI$2:DM$28,5,0),0)+(ROW(CQ548)/1000000000000)))</f>
        <v/>
      </c>
      <c r="CT548" s="5">
        <v>547</v>
      </c>
      <c r="CU548" s="5" t="str">
        <f>IFERROR(VLOOKUP(CT548,CP$2:CQ1624,2,0),"")</f>
        <v/>
      </c>
      <c r="DO548" s="5" t="e">
        <f>IF(REPORTE!AH$2="si",IF(C548=VALUE(REPORTE!C$22),IF(SUM(DO549:DO$1993),CONCATENATE(INT(B548),", "),INT(B548)),""),IF(C548=VALUE(REPORTE!C$21),IF(SUM(DO549:DO$1993),CONCATENATE(INT(B548),", "),INT(B548)),""))</f>
        <v>#VALUE!</v>
      </c>
      <c r="DP548" s="5" t="e">
        <f>CONCATENATE(DO548,DO549,DO550,DO551,DO552,DO553,DO554,DO555,DO556,DO557,DO558,DO559,DO560,DO561,DO562,DO563,DO564,DO565,DO566,DO567,DO568,DO569,DO570,DO571,DO572,DO573,DO574,DO575,DO576,DO577,DO578,DO579,DO580,DO581,DO582,DO583,DO584,DO585,DO586,DO587,DO588,DO589)</f>
        <v>#VALUE!</v>
      </c>
    </row>
    <row r="549" spans="1:120" s="5" customFormat="1" ht="15" customHeight="1" x14ac:dyDescent="0.25">
      <c r="A549" s="4" t="str">
        <f t="shared" ca="1" si="130"/>
        <v/>
      </c>
      <c r="B549" s="6"/>
      <c r="C549" s="6"/>
      <c r="D549" s="1" t="str">
        <f>IFERROR(INDEX('padron cfe'!B:B,MATCH(DATOS!C549,'padron cfe'!A:A,0),1),"")</f>
        <v/>
      </c>
      <c r="E549" s="4"/>
      <c r="F549" s="4"/>
      <c r="G549" s="4"/>
      <c r="H549" s="5" t="str">
        <f>IF(F549="","",IFERROR(CONCATENATE("PEUA",VLOOKUP(ESTADO,REPORTE!AV$2:AW$33,2,0),DIDTRITO_FORM,CADER_FORM,IFERROR(INDEX(CA:CA,MATCH(DAY(F549),BZ:BZ,0),1),DAY(F549)),IFERROR(INDEX(CA:CA,MATCH(MONTH(F549),BZ:BZ,0),1),MONTH(F549)),YEAR(F549),G549),""))</f>
        <v/>
      </c>
      <c r="I549" s="4"/>
      <c r="J549" s="66"/>
      <c r="K549" s="66"/>
      <c r="L549" s="66"/>
      <c r="M549" s="2" t="str">
        <f>IFERROR(INDEX('padron cfe'!C:C,MATCH(DATOS!C549,'padron cfe'!A:A,0),1),"")</f>
        <v/>
      </c>
      <c r="N549" s="66" t="str">
        <f>IFERROR(IF(BT549="","",IF(INDEX(N$1:N548,MATCH(BT549,BT$1:BT548,0),1)=0,"",INDEX(N$1:N548,MATCH(BT549,BT$1:BT548,0),1))),"")</f>
        <v/>
      </c>
      <c r="O549" s="66" t="str">
        <f>IFERROR(IF(BT549="","",IF(INDEX(O$1:O548,MATCH(BT549,BT$1:BT548,0),1)=0,"",INDEX(O$1:O548,MATCH(BT549,BT$1:BT548,0),1))),"")</f>
        <v/>
      </c>
      <c r="P549" s="4"/>
      <c r="Q549" s="2"/>
      <c r="R549" s="66"/>
      <c r="T549" s="66"/>
      <c r="U549" s="5" t="str">
        <f>IFERROR(IF(INDEX(U$1:U548,MATCH(T549,T$1:T548,0),1)=0,"",INDEX(U$1:U548,MATCH(T549,T$1:T548,0),1)),"")</f>
        <v/>
      </c>
      <c r="V549" s="66"/>
      <c r="W549" s="5" t="str">
        <f>IFERROR(IF(INDEX(W$1:W548,MATCH(V549,V$1:V548,0),1)=0,"",INDEX(W$1:W548,MATCH(V549,V$1:V548,0),1)),"")</f>
        <v/>
      </c>
      <c r="X549" s="2" t="str">
        <f>IFERROR(INDEX('padron cfe'!D:D,MATCH(DATOS!C549,'padron cfe'!A:A,0),1),"")</f>
        <v/>
      </c>
      <c r="Y549" s="4"/>
      <c r="Z549" s="4"/>
      <c r="AA549" s="4"/>
      <c r="AB549" s="4"/>
      <c r="AC549" s="6"/>
      <c r="AD549" s="4"/>
      <c r="AE549" s="4" t="str">
        <f t="shared" si="131"/>
        <v/>
      </c>
      <c r="AF549" s="4"/>
      <c r="AG549" s="4"/>
      <c r="AH549" s="4"/>
      <c r="AI549" s="2" t="str">
        <f>IFERROR(IF(INDEX(AI$1:AI548,MATCH(BT549,BT$1:BT548,0),1)=0,"",INDEX(AI$1:AI548,MATCH(BT549,BT$1:BT548,0),1)),"")</f>
        <v/>
      </c>
      <c r="AJ549" s="2" t="str">
        <f>IFERROR(IF(INDEX(AJ$1:AJ548,MATCH(BT549,BT$1:BT548,0),1)=0,"",INDEX(AJ$1:AJ548,MATCH(BT549,BT$1:BT548,0),1)),"")</f>
        <v/>
      </c>
      <c r="AK549" s="2" t="str">
        <f>IFERROR(IF(INDEX(AK$1:AK548,MATCH(BT549,BT$1:BT548,0),1)=0,"",INDEX(AK$1:AK548,MATCH(BT549,BT$1:BT548,0),1)),"")</f>
        <v/>
      </c>
      <c r="AL549" s="31"/>
      <c r="AM549" s="31"/>
      <c r="AN549" s="2"/>
      <c r="AO549" s="4"/>
      <c r="AP549" s="4"/>
      <c r="AQ549" s="4"/>
      <c r="AR549" s="4"/>
      <c r="AS549" s="4"/>
      <c r="AT549" s="4"/>
      <c r="AU549" s="4"/>
      <c r="AV549" s="4"/>
      <c r="AW549" s="4"/>
      <c r="AY549" s="7"/>
      <c r="AZ549" s="47"/>
      <c r="BA549" s="66"/>
      <c r="BB549" s="66"/>
      <c r="BC549" s="66"/>
      <c r="BD549" s="78"/>
      <c r="BE549" s="66"/>
      <c r="BF549" s="66"/>
      <c r="BG549" s="4"/>
      <c r="BH549" s="69"/>
      <c r="BI549" s="4"/>
      <c r="BJ549" s="4"/>
      <c r="BK549" s="9"/>
      <c r="BL549" s="4"/>
      <c r="BM549" s="4"/>
      <c r="BN549" s="7"/>
      <c r="BO549" s="286"/>
      <c r="BP549" s="22"/>
      <c r="BQ549" s="7" t="str">
        <f t="shared" ca="1" si="132"/>
        <v/>
      </c>
      <c r="BR549" s="75" t="str">
        <f t="shared" si="133"/>
        <v/>
      </c>
      <c r="BS549" s="75" t="str">
        <f t="shared" si="134"/>
        <v/>
      </c>
      <c r="BT549" s="5" t="str">
        <f t="shared" si="135"/>
        <v/>
      </c>
      <c r="BU549" s="79" t="str">
        <f t="shared" si="136"/>
        <v/>
      </c>
      <c r="BV549" s="79" t="str">
        <f t="shared" si="137"/>
        <v/>
      </c>
      <c r="BW549" s="79" t="str">
        <f t="shared" si="138"/>
        <v/>
      </c>
      <c r="CC549" s="4" t="str">
        <f>IF(IFERROR(VLOOKUP(C549,C550:C$1993,1,0),"")="","",COUNTIF(C:C,C549))</f>
        <v/>
      </c>
      <c r="CG549" s="5" t="str">
        <f>IF(B549="","",IF(CC549="",1+(MAX(CG$2:CG548)),""))</f>
        <v/>
      </c>
      <c r="CH549" s="5" t="str">
        <f t="shared" si="139"/>
        <v/>
      </c>
      <c r="CI549" s="5" t="str">
        <f t="shared" si="140"/>
        <v/>
      </c>
      <c r="CJ549" s="14" t="str">
        <f t="shared" si="141"/>
        <v/>
      </c>
      <c r="CK549" s="25"/>
      <c r="CL549" s="15"/>
      <c r="CM549" s="5" t="str">
        <f t="shared" si="143"/>
        <v/>
      </c>
      <c r="CP549" s="5" t="str">
        <f t="shared" si="142"/>
        <v/>
      </c>
      <c r="CQ549" s="5" t="str">
        <f>IF(BT549="","",IFERROR(IF(VLOOKUP(BT549,BT$2:BT548,1,0)=0,"",""),BT549))</f>
        <v/>
      </c>
      <c r="CR549" s="22" t="str">
        <f>IF(CQ549="","",(IFERROR(VLOOKUP(MID(CQ549,1,1),$DI$2:DM$28,3,0),0)+IFERROR(VLOOKUP(MID(CQ549,2,1),DI$2:DM$28,4,0),0)+IFERROR(VLOOKUP(MID(CQ549,3,1),DI$2:DM$28,5,0),0)+(ROW(CQ549)/1000000000000)))</f>
        <v/>
      </c>
      <c r="CT549" s="5">
        <v>548</v>
      </c>
      <c r="CU549" s="5" t="str">
        <f>IFERROR(VLOOKUP(CT549,CP$2:CQ1625,2,0),"")</f>
        <v/>
      </c>
      <c r="DO549" s="5" t="e">
        <f>IF(REPORTE!AH$2="si",IF(C549=VALUE(REPORTE!C$22),IF(SUM(DO550:DO$1993),CONCATENATE(INT(B549),", "),INT(B549)),""),IF(C549=VALUE(REPORTE!C$21),IF(SUM(DO550:DO$1993),CONCATENATE(INT(B549),", "),INT(B549)),""))</f>
        <v>#VALUE!</v>
      </c>
    </row>
    <row r="550" spans="1:120" s="5" customFormat="1" ht="15" customHeight="1" x14ac:dyDescent="0.25">
      <c r="A550" s="4" t="str">
        <f t="shared" ca="1" si="130"/>
        <v/>
      </c>
      <c r="B550" s="6"/>
      <c r="C550" s="6"/>
      <c r="D550" s="1" t="str">
        <f>IFERROR(INDEX('padron cfe'!B:B,MATCH(DATOS!C550,'padron cfe'!A:A,0),1),"")</f>
        <v/>
      </c>
      <c r="E550" s="4"/>
      <c r="F550" s="4"/>
      <c r="G550" s="4"/>
      <c r="H550" s="5" t="str">
        <f>IF(F550="","",IFERROR(CONCATENATE("PEUA",VLOOKUP(ESTADO,REPORTE!AV$2:AW$33,2,0),DIDTRITO_FORM,CADER_FORM,IFERROR(INDEX(CA:CA,MATCH(DAY(F550),BZ:BZ,0),1),DAY(F550)),IFERROR(INDEX(CA:CA,MATCH(MONTH(F550),BZ:BZ,0),1),MONTH(F550)),YEAR(F550),G550),""))</f>
        <v/>
      </c>
      <c r="I550" s="4"/>
      <c r="J550" s="66"/>
      <c r="K550" s="66"/>
      <c r="L550" s="66"/>
      <c r="M550" s="2" t="str">
        <f>IFERROR(INDEX('padron cfe'!C:C,MATCH(DATOS!C550,'padron cfe'!A:A,0),1),"")</f>
        <v/>
      </c>
      <c r="N550" s="66" t="str">
        <f>IFERROR(IF(BT550="","",IF(INDEX(N$1:N549,MATCH(BT550,BT$1:BT549,0),1)=0,"",INDEX(N$1:N549,MATCH(BT550,BT$1:BT549,0),1))),"")</f>
        <v/>
      </c>
      <c r="O550" s="66" t="str">
        <f>IFERROR(IF(BT550="","",IF(INDEX(O$1:O549,MATCH(BT550,BT$1:BT549,0),1)=0,"",INDEX(O$1:O549,MATCH(BT550,BT$1:BT549,0),1))),"")</f>
        <v/>
      </c>
      <c r="P550" s="4"/>
      <c r="Q550" s="2"/>
      <c r="R550" s="66"/>
      <c r="T550" s="66"/>
      <c r="U550" s="5" t="str">
        <f>IFERROR(IF(INDEX(U$1:U549,MATCH(T550,T$1:T549,0),1)=0,"",INDEX(U$1:U549,MATCH(T550,T$1:T549,0),1)),"")</f>
        <v/>
      </c>
      <c r="V550" s="66"/>
      <c r="W550" s="5" t="str">
        <f>IFERROR(IF(INDEX(W$1:W549,MATCH(V550,V$1:V549,0),1)=0,"",INDEX(W$1:W549,MATCH(V550,V$1:V549,0),1)),"")</f>
        <v/>
      </c>
      <c r="X550" s="2" t="str">
        <f>IFERROR(INDEX('padron cfe'!D:D,MATCH(DATOS!C550,'padron cfe'!A:A,0),1),"")</f>
        <v/>
      </c>
      <c r="Y550" s="4"/>
      <c r="Z550" s="4"/>
      <c r="AA550" s="4"/>
      <c r="AB550" s="4"/>
      <c r="AC550" s="6"/>
      <c r="AD550" s="4"/>
      <c r="AE550" s="4" t="str">
        <f t="shared" si="131"/>
        <v/>
      </c>
      <c r="AF550" s="4"/>
      <c r="AG550" s="4"/>
      <c r="AH550" s="4"/>
      <c r="AI550" s="2" t="str">
        <f>IFERROR(IF(INDEX(AI$1:AI549,MATCH(BT550,BT$1:BT549,0),1)=0,"",INDEX(AI$1:AI549,MATCH(BT550,BT$1:BT549,0),1)),"")</f>
        <v/>
      </c>
      <c r="AJ550" s="2" t="str">
        <f>IFERROR(IF(INDEX(AJ$1:AJ549,MATCH(BT550,BT$1:BT549,0),1)=0,"",INDEX(AJ$1:AJ549,MATCH(BT550,BT$1:BT549,0),1)),"")</f>
        <v/>
      </c>
      <c r="AK550" s="2" t="str">
        <f>IFERROR(IF(INDEX(AK$1:AK549,MATCH(BT550,BT$1:BT549,0),1)=0,"",INDEX(AK$1:AK549,MATCH(BT550,BT$1:BT549,0),1)),"")</f>
        <v/>
      </c>
      <c r="AL550" s="31"/>
      <c r="AM550" s="31"/>
      <c r="AN550" s="2"/>
      <c r="AO550" s="4"/>
      <c r="AP550" s="4"/>
      <c r="AQ550" s="4"/>
      <c r="AR550" s="4"/>
      <c r="AS550" s="4"/>
      <c r="AT550" s="4"/>
      <c r="AU550" s="4"/>
      <c r="AV550" s="4"/>
      <c r="AW550" s="4"/>
      <c r="AY550" s="7"/>
      <c r="AZ550" s="47"/>
      <c r="BA550" s="66"/>
      <c r="BB550" s="66"/>
      <c r="BC550" s="66"/>
      <c r="BD550" s="78"/>
      <c r="BE550" s="66"/>
      <c r="BF550" s="66"/>
      <c r="BG550" s="4"/>
      <c r="BH550" s="69"/>
      <c r="BI550" s="4"/>
      <c r="BJ550" s="4"/>
      <c r="BK550" s="9"/>
      <c r="BL550" s="4"/>
      <c r="BM550" s="4"/>
      <c r="BN550" s="7"/>
      <c r="BO550" s="286"/>
      <c r="BP550" s="22"/>
      <c r="BQ550" s="7" t="str">
        <f t="shared" ca="1" si="132"/>
        <v/>
      </c>
      <c r="BR550" s="75" t="str">
        <f t="shared" si="133"/>
        <v/>
      </c>
      <c r="BS550" s="75" t="str">
        <f t="shared" si="134"/>
        <v/>
      </c>
      <c r="BT550" s="5" t="str">
        <f t="shared" si="135"/>
        <v/>
      </c>
      <c r="BU550" s="79" t="str">
        <f t="shared" si="136"/>
        <v/>
      </c>
      <c r="BV550" s="79" t="str">
        <f t="shared" si="137"/>
        <v/>
      </c>
      <c r="BW550" s="79" t="str">
        <f t="shared" si="138"/>
        <v/>
      </c>
      <c r="CC550" s="4" t="str">
        <f>IF(IFERROR(VLOOKUP(C550,C551:C$1993,1,0),"")="","",COUNTIF(C:C,C550))</f>
        <v/>
      </c>
      <c r="CG550" s="5" t="str">
        <f>IF(B550="","",IF(CC550="",1+(MAX(CG$2:CG549)),""))</f>
        <v/>
      </c>
      <c r="CH550" s="5" t="str">
        <f t="shared" si="139"/>
        <v/>
      </c>
      <c r="CI550" s="5" t="str">
        <f t="shared" si="140"/>
        <v/>
      </c>
      <c r="CJ550" s="14" t="str">
        <f t="shared" si="141"/>
        <v/>
      </c>
      <c r="CK550" s="25"/>
      <c r="CL550" s="15"/>
      <c r="CM550" s="5" t="str">
        <f t="shared" si="143"/>
        <v/>
      </c>
      <c r="CP550" s="5" t="str">
        <f t="shared" si="142"/>
        <v/>
      </c>
      <c r="CQ550" s="5" t="str">
        <f>IF(BT550="","",IFERROR(IF(VLOOKUP(BT550,BT$2:BT549,1,0)=0,"",""),BT550))</f>
        <v/>
      </c>
      <c r="CR550" s="22" t="str">
        <f>IF(CQ550="","",(IFERROR(VLOOKUP(MID(CQ550,1,1),$DI$2:DM$28,3,0),0)+IFERROR(VLOOKUP(MID(CQ550,2,1),DI$2:DM$28,4,0),0)+IFERROR(VLOOKUP(MID(CQ550,3,1),DI$2:DM$28,5,0),0)+(ROW(CQ550)/1000000000000)))</f>
        <v/>
      </c>
      <c r="CT550" s="5">
        <v>549</v>
      </c>
      <c r="CU550" s="5" t="str">
        <f>IFERROR(VLOOKUP(CT550,CP$2:CQ1626,2,0),"")</f>
        <v/>
      </c>
      <c r="DO550" s="5" t="e">
        <f>IF(REPORTE!AH$2="si",IF(C550=VALUE(REPORTE!C$22),IF(SUM(DO551:DO$1993),CONCATENATE(INT(B550),", "),INT(B550)),""),IF(C550=VALUE(REPORTE!C$21),IF(SUM(DO551:DO$1993),CONCATENATE(INT(B550),", "),INT(B550)),""))</f>
        <v>#VALUE!</v>
      </c>
    </row>
    <row r="551" spans="1:120" s="5" customFormat="1" ht="15" customHeight="1" x14ac:dyDescent="0.25">
      <c r="A551" s="4" t="str">
        <f t="shared" ca="1" si="130"/>
        <v/>
      </c>
      <c r="B551" s="6"/>
      <c r="C551" s="6"/>
      <c r="D551" s="1" t="str">
        <f>IFERROR(INDEX('padron cfe'!B:B,MATCH(DATOS!C551,'padron cfe'!A:A,0),1),"")</f>
        <v/>
      </c>
      <c r="E551" s="4"/>
      <c r="F551" s="4"/>
      <c r="G551" s="4"/>
      <c r="H551" s="5" t="str">
        <f>IF(F551="","",IFERROR(CONCATENATE("PEUA",VLOOKUP(ESTADO,REPORTE!AV$2:AW$33,2,0),DIDTRITO_FORM,CADER_FORM,IFERROR(INDEX(CA:CA,MATCH(DAY(F551),BZ:BZ,0),1),DAY(F551)),IFERROR(INDEX(CA:CA,MATCH(MONTH(F551),BZ:BZ,0),1),MONTH(F551)),YEAR(F551),G551),""))</f>
        <v/>
      </c>
      <c r="I551" s="4"/>
      <c r="J551" s="66"/>
      <c r="K551" s="66"/>
      <c r="L551" s="66"/>
      <c r="M551" s="2" t="str">
        <f>IFERROR(INDEX('padron cfe'!C:C,MATCH(DATOS!C551,'padron cfe'!A:A,0),1),"")</f>
        <v/>
      </c>
      <c r="N551" s="66" t="str">
        <f>IFERROR(IF(BT551="","",IF(INDEX(N$1:N550,MATCH(BT551,BT$1:BT550,0),1)=0,"",INDEX(N$1:N550,MATCH(BT551,BT$1:BT550,0),1))),"")</f>
        <v/>
      </c>
      <c r="O551" s="66" t="str">
        <f>IFERROR(IF(BT551="","",IF(INDEX(O$1:O550,MATCH(BT551,BT$1:BT550,0),1)=0,"",INDEX(O$1:O550,MATCH(BT551,BT$1:BT550,0),1))),"")</f>
        <v/>
      </c>
      <c r="P551" s="4"/>
      <c r="Q551" s="2"/>
      <c r="R551" s="66"/>
      <c r="T551" s="66"/>
      <c r="U551" s="5" t="str">
        <f>IFERROR(IF(INDEX(U$1:U550,MATCH(T551,T$1:T550,0),1)=0,"",INDEX(U$1:U550,MATCH(T551,T$1:T550,0),1)),"")</f>
        <v/>
      </c>
      <c r="V551" s="66"/>
      <c r="W551" s="5" t="str">
        <f>IFERROR(IF(INDEX(W$1:W550,MATCH(V551,V$1:V550,0),1)=0,"",INDEX(W$1:W550,MATCH(V551,V$1:V550,0),1)),"")</f>
        <v/>
      </c>
      <c r="X551" s="2" t="str">
        <f>IFERROR(INDEX('padron cfe'!D:D,MATCH(DATOS!C551,'padron cfe'!A:A,0),1),"")</f>
        <v/>
      </c>
      <c r="Y551" s="4"/>
      <c r="Z551" s="4"/>
      <c r="AA551" s="4"/>
      <c r="AB551" s="4"/>
      <c r="AC551" s="6"/>
      <c r="AD551" s="4"/>
      <c r="AE551" s="4" t="str">
        <f t="shared" si="131"/>
        <v/>
      </c>
      <c r="AF551" s="4"/>
      <c r="AG551" s="4"/>
      <c r="AH551" s="4"/>
      <c r="AI551" s="2" t="str">
        <f>IFERROR(IF(INDEX(AI$1:AI550,MATCH(BT551,BT$1:BT550,0),1)=0,"",INDEX(AI$1:AI550,MATCH(BT551,BT$1:BT550,0),1)),"")</f>
        <v/>
      </c>
      <c r="AJ551" s="2" t="str">
        <f>IFERROR(IF(INDEX(AJ$1:AJ550,MATCH(BT551,BT$1:BT550,0),1)=0,"",INDEX(AJ$1:AJ550,MATCH(BT551,BT$1:BT550,0),1)),"")</f>
        <v/>
      </c>
      <c r="AK551" s="2" t="str">
        <f>IFERROR(IF(INDEX(AK$1:AK550,MATCH(BT551,BT$1:BT550,0),1)=0,"",INDEX(AK$1:AK550,MATCH(BT551,BT$1:BT550,0),1)),"")</f>
        <v/>
      </c>
      <c r="AL551" s="31"/>
      <c r="AM551" s="31"/>
      <c r="AN551" s="2"/>
      <c r="AO551" s="4"/>
      <c r="AP551" s="4"/>
      <c r="AQ551" s="4"/>
      <c r="AR551" s="4"/>
      <c r="AS551" s="4"/>
      <c r="AT551" s="4"/>
      <c r="AU551" s="4"/>
      <c r="AV551" s="4"/>
      <c r="AW551" s="4"/>
      <c r="AY551" s="7"/>
      <c r="AZ551" s="47"/>
      <c r="BA551" s="66"/>
      <c r="BB551" s="66"/>
      <c r="BC551" s="66"/>
      <c r="BD551" s="78"/>
      <c r="BE551" s="66"/>
      <c r="BF551" s="66"/>
      <c r="BG551" s="4"/>
      <c r="BH551" s="69"/>
      <c r="BI551" s="4"/>
      <c r="BJ551" s="4"/>
      <c r="BK551" s="9"/>
      <c r="BL551" s="4"/>
      <c r="BM551" s="4"/>
      <c r="BN551" s="7"/>
      <c r="BO551" s="286"/>
      <c r="BP551" s="22"/>
      <c r="BQ551" s="7" t="str">
        <f t="shared" ca="1" si="132"/>
        <v/>
      </c>
      <c r="BR551" s="75" t="str">
        <f t="shared" si="133"/>
        <v/>
      </c>
      <c r="BS551" s="75" t="str">
        <f t="shared" si="134"/>
        <v/>
      </c>
      <c r="BT551" s="5" t="str">
        <f t="shared" si="135"/>
        <v/>
      </c>
      <c r="BU551" s="79" t="str">
        <f t="shared" si="136"/>
        <v/>
      </c>
      <c r="BV551" s="79" t="str">
        <f t="shared" si="137"/>
        <v/>
      </c>
      <c r="BW551" s="79" t="str">
        <f t="shared" si="138"/>
        <v/>
      </c>
      <c r="CC551" s="4" t="str">
        <f>IF(IFERROR(VLOOKUP(C551,C552:C$1993,1,0),"")="","",COUNTIF(C:C,C551))</f>
        <v/>
      </c>
      <c r="CG551" s="5" t="str">
        <f>IF(B551="","",IF(CC551="",1+(MAX(CG$2:CG550)),""))</f>
        <v/>
      </c>
      <c r="CH551" s="5" t="str">
        <f t="shared" si="139"/>
        <v/>
      </c>
      <c r="CI551" s="5" t="str">
        <f t="shared" si="140"/>
        <v/>
      </c>
      <c r="CJ551" s="14" t="str">
        <f t="shared" si="141"/>
        <v/>
      </c>
      <c r="CK551" s="25"/>
      <c r="CL551" s="15"/>
      <c r="CM551" s="5" t="str">
        <f t="shared" si="143"/>
        <v/>
      </c>
      <c r="CP551" s="5" t="str">
        <f t="shared" si="142"/>
        <v/>
      </c>
      <c r="CQ551" s="5" t="str">
        <f>IF(BT551="","",IFERROR(IF(VLOOKUP(BT551,BT$2:BT550,1,0)=0,"",""),BT551))</f>
        <v/>
      </c>
      <c r="CR551" s="22" t="str">
        <f>IF(CQ551="","",(IFERROR(VLOOKUP(MID(CQ551,1,1),$DI$2:DM$28,3,0),0)+IFERROR(VLOOKUP(MID(CQ551,2,1),DI$2:DM$28,4,0),0)+IFERROR(VLOOKUP(MID(CQ551,3,1),DI$2:DM$28,5,0),0)+(ROW(CQ551)/1000000000000)))</f>
        <v/>
      </c>
      <c r="CT551" s="5">
        <v>550</v>
      </c>
      <c r="CU551" s="5" t="str">
        <f>IFERROR(VLOOKUP(CT551,CP$2:CQ1627,2,0),"")</f>
        <v/>
      </c>
      <c r="DO551" s="5" t="e">
        <f>IF(REPORTE!AH$2="si",IF(C551=VALUE(REPORTE!C$22),IF(SUM(DO552:DO$1993),CONCATENATE(INT(B551),", "),INT(B551)),""),IF(C551=VALUE(REPORTE!C$21),IF(SUM(DO552:DO$1993),CONCATENATE(INT(B551),", "),INT(B551)),""))</f>
        <v>#VALUE!</v>
      </c>
    </row>
    <row r="552" spans="1:120" s="5" customFormat="1" ht="15" customHeight="1" x14ac:dyDescent="0.25">
      <c r="A552" s="4" t="str">
        <f t="shared" ca="1" si="130"/>
        <v/>
      </c>
      <c r="B552" s="6"/>
      <c r="C552" s="6"/>
      <c r="D552" s="1" t="str">
        <f>IFERROR(INDEX('padron cfe'!B:B,MATCH(DATOS!C552,'padron cfe'!A:A,0),1),"")</f>
        <v/>
      </c>
      <c r="E552" s="4"/>
      <c r="F552" s="4"/>
      <c r="G552" s="4"/>
      <c r="H552" s="5" t="str">
        <f>IF(F552="","",IFERROR(CONCATENATE("PEUA",VLOOKUP(ESTADO,REPORTE!AV$2:AW$33,2,0),DIDTRITO_FORM,CADER_FORM,IFERROR(INDEX(CA:CA,MATCH(DAY(F552),BZ:BZ,0),1),DAY(F552)),IFERROR(INDEX(CA:CA,MATCH(MONTH(F552),BZ:BZ,0),1),MONTH(F552)),YEAR(F552),G552),""))</f>
        <v/>
      </c>
      <c r="I552" s="4"/>
      <c r="J552" s="66"/>
      <c r="K552" s="66"/>
      <c r="L552" s="66"/>
      <c r="M552" s="2" t="str">
        <f>IFERROR(INDEX('padron cfe'!C:C,MATCH(DATOS!C552,'padron cfe'!A:A,0),1),"")</f>
        <v/>
      </c>
      <c r="N552" s="66" t="str">
        <f>IFERROR(IF(BT552="","",IF(INDEX(N$1:N551,MATCH(BT552,BT$1:BT551,0),1)=0,"",INDEX(N$1:N551,MATCH(BT552,BT$1:BT551,0),1))),"")</f>
        <v/>
      </c>
      <c r="O552" s="66" t="str">
        <f>IFERROR(IF(BT552="","",IF(INDEX(O$1:O551,MATCH(BT552,BT$1:BT551,0),1)=0,"",INDEX(O$1:O551,MATCH(BT552,BT$1:BT551,0),1))),"")</f>
        <v/>
      </c>
      <c r="P552" s="4"/>
      <c r="Q552" s="2"/>
      <c r="R552" s="66"/>
      <c r="T552" s="66"/>
      <c r="U552" s="5" t="str">
        <f>IFERROR(IF(INDEX(U$1:U551,MATCH(T552,T$1:T551,0),1)=0,"",INDEX(U$1:U551,MATCH(T552,T$1:T551,0),1)),"")</f>
        <v/>
      </c>
      <c r="V552" s="66"/>
      <c r="W552" s="5" t="str">
        <f>IFERROR(IF(INDEX(W$1:W551,MATCH(V552,V$1:V551,0),1)=0,"",INDEX(W$1:W551,MATCH(V552,V$1:V551,0),1)),"")</f>
        <v/>
      </c>
      <c r="X552" s="2" t="str">
        <f>IFERROR(INDEX('padron cfe'!D:D,MATCH(DATOS!C552,'padron cfe'!A:A,0),1),"")</f>
        <v/>
      </c>
      <c r="Y552" s="4"/>
      <c r="Z552" s="4"/>
      <c r="AA552" s="4"/>
      <c r="AB552" s="4"/>
      <c r="AC552" s="6"/>
      <c r="AD552" s="4"/>
      <c r="AE552" s="4" t="str">
        <f t="shared" si="131"/>
        <v/>
      </c>
      <c r="AF552" s="4"/>
      <c r="AG552" s="4"/>
      <c r="AH552" s="4"/>
      <c r="AI552" s="2" t="str">
        <f>IFERROR(IF(INDEX(AI$1:AI551,MATCH(BT552,BT$1:BT551,0),1)=0,"",INDEX(AI$1:AI551,MATCH(BT552,BT$1:BT551,0),1)),"")</f>
        <v/>
      </c>
      <c r="AJ552" s="2" t="str">
        <f>IFERROR(IF(INDEX(AJ$1:AJ551,MATCH(BT552,BT$1:BT551,0),1)=0,"",INDEX(AJ$1:AJ551,MATCH(BT552,BT$1:BT551,0),1)),"")</f>
        <v/>
      </c>
      <c r="AK552" s="2" t="str">
        <f>IFERROR(IF(INDEX(AK$1:AK551,MATCH(BT552,BT$1:BT551,0),1)=0,"",INDEX(AK$1:AK551,MATCH(BT552,BT$1:BT551,0),1)),"")</f>
        <v/>
      </c>
      <c r="AL552" s="31"/>
      <c r="AM552" s="31"/>
      <c r="AN552" s="2"/>
      <c r="AO552" s="4"/>
      <c r="AP552" s="4"/>
      <c r="AQ552" s="4"/>
      <c r="AR552" s="4"/>
      <c r="AS552" s="4"/>
      <c r="AT552" s="4"/>
      <c r="AU552" s="4"/>
      <c r="AV552" s="4"/>
      <c r="AW552" s="4"/>
      <c r="AY552" s="7"/>
      <c r="AZ552" s="47"/>
      <c r="BA552" s="66"/>
      <c r="BB552" s="66"/>
      <c r="BC552" s="66"/>
      <c r="BD552" s="78"/>
      <c r="BE552" s="66"/>
      <c r="BF552" s="66"/>
      <c r="BG552" s="4"/>
      <c r="BH552" s="69"/>
      <c r="BI552" s="4"/>
      <c r="BJ552" s="4"/>
      <c r="BK552" s="9"/>
      <c r="BL552" s="4"/>
      <c r="BM552" s="4"/>
      <c r="BN552" s="7"/>
      <c r="BO552" s="286"/>
      <c r="BP552" s="22"/>
      <c r="BQ552" s="7" t="str">
        <f t="shared" ca="1" si="132"/>
        <v/>
      </c>
      <c r="BR552" s="75" t="str">
        <f t="shared" si="133"/>
        <v/>
      </c>
      <c r="BS552" s="75" t="str">
        <f t="shared" si="134"/>
        <v/>
      </c>
      <c r="BT552" s="5" t="str">
        <f t="shared" si="135"/>
        <v/>
      </c>
      <c r="BU552" s="79" t="str">
        <f t="shared" si="136"/>
        <v/>
      </c>
      <c r="BV552" s="79" t="str">
        <f t="shared" si="137"/>
        <v/>
      </c>
      <c r="BW552" s="79" t="str">
        <f t="shared" si="138"/>
        <v/>
      </c>
      <c r="CC552" s="4" t="str">
        <f>IF(IFERROR(VLOOKUP(C552,C553:C$1993,1,0),"")="","",COUNTIF(C:C,C552))</f>
        <v/>
      </c>
      <c r="CG552" s="5" t="str">
        <f>IF(B552="","",IF(CC552="",1+(MAX(CG$2:CG551)),""))</f>
        <v/>
      </c>
      <c r="CH552" s="5" t="str">
        <f t="shared" si="139"/>
        <v/>
      </c>
      <c r="CI552" s="5" t="str">
        <f t="shared" si="140"/>
        <v/>
      </c>
      <c r="CJ552" s="14" t="str">
        <f t="shared" si="141"/>
        <v/>
      </c>
      <c r="CK552" s="25"/>
      <c r="CL552" s="15"/>
      <c r="CM552" s="5" t="str">
        <f t="shared" si="143"/>
        <v/>
      </c>
      <c r="CP552" s="5" t="str">
        <f t="shared" si="142"/>
        <v/>
      </c>
      <c r="CQ552" s="5" t="str">
        <f>IF(BT552="","",IFERROR(IF(VLOOKUP(BT552,BT$2:BT551,1,0)=0,"",""),BT552))</f>
        <v/>
      </c>
      <c r="CR552" s="22" t="str">
        <f>IF(CQ552="","",(IFERROR(VLOOKUP(MID(CQ552,1,1),$DI$2:DM$28,3,0),0)+IFERROR(VLOOKUP(MID(CQ552,2,1),DI$2:DM$28,4,0),0)+IFERROR(VLOOKUP(MID(CQ552,3,1),DI$2:DM$28,5,0),0)+(ROW(CQ552)/1000000000000)))</f>
        <v/>
      </c>
      <c r="CT552" s="5">
        <v>551</v>
      </c>
      <c r="CU552" s="5" t="str">
        <f>IFERROR(VLOOKUP(CT552,CP$2:CQ1628,2,0),"")</f>
        <v/>
      </c>
      <c r="DO552" s="5" t="e">
        <f>IF(REPORTE!AH$2="si",IF(C552=VALUE(REPORTE!C$22),IF(SUM(DO553:DO$1993),CONCATENATE(INT(B552),", "),INT(B552)),""),IF(C552=VALUE(REPORTE!C$21),IF(SUM(DO553:DO$1993),CONCATENATE(INT(B552),", "),INT(B552)),""))</f>
        <v>#VALUE!</v>
      </c>
    </row>
    <row r="553" spans="1:120" s="5" customFormat="1" ht="15" customHeight="1" x14ac:dyDescent="0.25">
      <c r="A553" s="4" t="str">
        <f t="shared" ca="1" si="130"/>
        <v/>
      </c>
      <c r="B553" s="6"/>
      <c r="C553" s="6"/>
      <c r="D553" s="1" t="str">
        <f>IFERROR(INDEX('padron cfe'!B:B,MATCH(DATOS!C553,'padron cfe'!A:A,0),1),"")</f>
        <v/>
      </c>
      <c r="E553" s="4"/>
      <c r="F553" s="4"/>
      <c r="G553" s="4"/>
      <c r="H553" s="5" t="str">
        <f>IF(F553="","",IFERROR(CONCATENATE("PEUA",VLOOKUP(ESTADO,REPORTE!AV$2:AW$33,2,0),DIDTRITO_FORM,CADER_FORM,IFERROR(INDEX(CA:CA,MATCH(DAY(F553),BZ:BZ,0),1),DAY(F553)),IFERROR(INDEX(CA:CA,MATCH(MONTH(F553),BZ:BZ,0),1),MONTH(F553)),YEAR(F553),G553),""))</f>
        <v/>
      </c>
      <c r="I553" s="4"/>
      <c r="J553" s="66"/>
      <c r="K553" s="66"/>
      <c r="L553" s="66"/>
      <c r="M553" s="2" t="str">
        <f>IFERROR(INDEX('padron cfe'!C:C,MATCH(DATOS!C553,'padron cfe'!A:A,0),1),"")</f>
        <v/>
      </c>
      <c r="N553" s="66" t="str">
        <f>IFERROR(IF(BT553="","",IF(INDEX(N$1:N552,MATCH(BT553,BT$1:BT552,0),1)=0,"",INDEX(N$1:N552,MATCH(BT553,BT$1:BT552,0),1))),"")</f>
        <v/>
      </c>
      <c r="O553" s="66" t="str">
        <f>IFERROR(IF(BT553="","",IF(INDEX(O$1:O552,MATCH(BT553,BT$1:BT552,0),1)=0,"",INDEX(O$1:O552,MATCH(BT553,BT$1:BT552,0),1))),"")</f>
        <v/>
      </c>
      <c r="P553" s="4"/>
      <c r="Q553" s="2"/>
      <c r="R553" s="66"/>
      <c r="T553" s="66"/>
      <c r="U553" s="5" t="str">
        <f>IFERROR(IF(INDEX(U$1:U552,MATCH(T553,T$1:T552,0),1)=0,"",INDEX(U$1:U552,MATCH(T553,T$1:T552,0),1)),"")</f>
        <v/>
      </c>
      <c r="V553" s="66"/>
      <c r="W553" s="5" t="str">
        <f>IFERROR(IF(INDEX(W$1:W552,MATCH(V553,V$1:V552,0),1)=0,"",INDEX(W$1:W552,MATCH(V553,V$1:V552,0),1)),"")</f>
        <v/>
      </c>
      <c r="X553" s="2" t="str">
        <f>IFERROR(INDEX('padron cfe'!D:D,MATCH(DATOS!C553,'padron cfe'!A:A,0),1),"")</f>
        <v/>
      </c>
      <c r="Y553" s="4"/>
      <c r="Z553" s="4"/>
      <c r="AA553" s="4"/>
      <c r="AB553" s="4"/>
      <c r="AC553" s="6"/>
      <c r="AD553" s="4"/>
      <c r="AE553" s="4" t="str">
        <f t="shared" si="131"/>
        <v/>
      </c>
      <c r="AF553" s="4"/>
      <c r="AG553" s="4"/>
      <c r="AH553" s="4"/>
      <c r="AI553" s="2" t="str">
        <f>IFERROR(IF(INDEX(AI$1:AI552,MATCH(BT553,BT$1:BT552,0),1)=0,"",INDEX(AI$1:AI552,MATCH(BT553,BT$1:BT552,0),1)),"")</f>
        <v/>
      </c>
      <c r="AJ553" s="2" t="str">
        <f>IFERROR(IF(INDEX(AJ$1:AJ552,MATCH(BT553,BT$1:BT552,0),1)=0,"",INDEX(AJ$1:AJ552,MATCH(BT553,BT$1:BT552,0),1)),"")</f>
        <v/>
      </c>
      <c r="AK553" s="2" t="str">
        <f>IFERROR(IF(INDEX(AK$1:AK552,MATCH(BT553,BT$1:BT552,0),1)=0,"",INDEX(AK$1:AK552,MATCH(BT553,BT$1:BT552,0),1)),"")</f>
        <v/>
      </c>
      <c r="AL553" s="31"/>
      <c r="AM553" s="31"/>
      <c r="AN553" s="2"/>
      <c r="AO553" s="4"/>
      <c r="AP553" s="4"/>
      <c r="AQ553" s="4"/>
      <c r="AR553" s="4"/>
      <c r="AS553" s="4"/>
      <c r="AT553" s="4"/>
      <c r="AU553" s="4"/>
      <c r="AV553" s="4"/>
      <c r="AW553" s="4"/>
      <c r="AY553" s="7"/>
      <c r="AZ553" s="47"/>
      <c r="BA553" s="66"/>
      <c r="BB553" s="66"/>
      <c r="BC553" s="66"/>
      <c r="BD553" s="78"/>
      <c r="BE553" s="66"/>
      <c r="BF553" s="66"/>
      <c r="BG553" s="4"/>
      <c r="BH553" s="69"/>
      <c r="BI553" s="4"/>
      <c r="BJ553" s="4"/>
      <c r="BK553" s="9"/>
      <c r="BL553" s="4"/>
      <c r="BM553" s="4"/>
      <c r="BN553" s="7"/>
      <c r="BO553" s="286"/>
      <c r="BP553" s="22"/>
      <c r="BQ553" s="7" t="str">
        <f t="shared" ca="1" si="132"/>
        <v/>
      </c>
      <c r="BR553" s="75" t="str">
        <f t="shared" si="133"/>
        <v/>
      </c>
      <c r="BS553" s="75" t="str">
        <f t="shared" si="134"/>
        <v/>
      </c>
      <c r="BT553" s="5" t="str">
        <f t="shared" si="135"/>
        <v/>
      </c>
      <c r="BU553" s="79" t="str">
        <f t="shared" si="136"/>
        <v/>
      </c>
      <c r="BV553" s="79" t="str">
        <f t="shared" si="137"/>
        <v/>
      </c>
      <c r="BW553" s="79" t="str">
        <f t="shared" si="138"/>
        <v/>
      </c>
      <c r="CC553" s="4" t="str">
        <f>IF(IFERROR(VLOOKUP(C553,C554:C$1993,1,0),"")="","",COUNTIF(C:C,C553))</f>
        <v/>
      </c>
      <c r="CG553" s="5" t="str">
        <f>IF(B553="","",IF(CC553="",1+(MAX(CG$2:CG552)),""))</f>
        <v/>
      </c>
      <c r="CH553" s="5" t="str">
        <f t="shared" si="139"/>
        <v/>
      </c>
      <c r="CI553" s="5" t="str">
        <f t="shared" si="140"/>
        <v/>
      </c>
      <c r="CJ553" s="14" t="str">
        <f t="shared" si="141"/>
        <v/>
      </c>
      <c r="CK553" s="25"/>
      <c r="CL553" s="15"/>
      <c r="CM553" s="5" t="str">
        <f t="shared" si="143"/>
        <v/>
      </c>
      <c r="CP553" s="5" t="str">
        <f t="shared" si="142"/>
        <v/>
      </c>
      <c r="CQ553" s="5" t="str">
        <f>IF(BT553="","",IFERROR(IF(VLOOKUP(BT553,BT$2:BT552,1,0)=0,"",""),BT553))</f>
        <v/>
      </c>
      <c r="CR553" s="22" t="str">
        <f>IF(CQ553="","",(IFERROR(VLOOKUP(MID(CQ553,1,1),$DI$2:DM$28,3,0),0)+IFERROR(VLOOKUP(MID(CQ553,2,1),DI$2:DM$28,4,0),0)+IFERROR(VLOOKUP(MID(CQ553,3,1),DI$2:DM$28,5,0),0)+(ROW(CQ553)/1000000000000)))</f>
        <v/>
      </c>
      <c r="CT553" s="5">
        <v>552</v>
      </c>
      <c r="CU553" s="5" t="str">
        <f>IFERROR(VLOOKUP(CT553,CP$2:CQ1629,2,0),"")</f>
        <v/>
      </c>
      <c r="DO553" s="5" t="e">
        <f>IF(REPORTE!AH$2="si",IF(C553=VALUE(REPORTE!C$22),IF(SUM(DO554:DO$1993),CONCATENATE(INT(B553),", "),INT(B553)),""),IF(C553=VALUE(REPORTE!C$21),IF(SUM(DO554:DO$1993),CONCATENATE(INT(B553),", "),INT(B553)),""))</f>
        <v>#VALUE!</v>
      </c>
    </row>
    <row r="554" spans="1:120" s="5" customFormat="1" ht="15" customHeight="1" x14ac:dyDescent="0.25">
      <c r="A554" s="4" t="str">
        <f t="shared" ca="1" si="130"/>
        <v/>
      </c>
      <c r="B554" s="6"/>
      <c r="C554" s="6"/>
      <c r="D554" s="1" t="str">
        <f>IFERROR(INDEX('padron cfe'!B:B,MATCH(DATOS!C554,'padron cfe'!A:A,0),1),"")</f>
        <v/>
      </c>
      <c r="E554" s="4"/>
      <c r="F554" s="4"/>
      <c r="G554" s="4"/>
      <c r="H554" s="5" t="str">
        <f>IF(F554="","",IFERROR(CONCATENATE("PEUA",VLOOKUP(ESTADO,REPORTE!AV$2:AW$33,2,0),DIDTRITO_FORM,CADER_FORM,IFERROR(INDEX(CA:CA,MATCH(DAY(F554),BZ:BZ,0),1),DAY(F554)),IFERROR(INDEX(CA:CA,MATCH(MONTH(F554),BZ:BZ,0),1),MONTH(F554)),YEAR(F554),G554),""))</f>
        <v/>
      </c>
      <c r="I554" s="4"/>
      <c r="J554" s="66"/>
      <c r="K554" s="66"/>
      <c r="L554" s="66"/>
      <c r="M554" s="2" t="str">
        <f>IFERROR(INDEX('padron cfe'!C:C,MATCH(DATOS!C554,'padron cfe'!A:A,0),1),"")</f>
        <v/>
      </c>
      <c r="N554" s="66" t="str">
        <f>IFERROR(IF(BT554="","",IF(INDEX(N$1:N553,MATCH(BT554,BT$1:BT553,0),1)=0,"",INDEX(N$1:N553,MATCH(BT554,BT$1:BT553,0),1))),"")</f>
        <v/>
      </c>
      <c r="O554" s="66" t="str">
        <f>IFERROR(IF(BT554="","",IF(INDEX(O$1:O553,MATCH(BT554,BT$1:BT553,0),1)=0,"",INDEX(O$1:O553,MATCH(BT554,BT$1:BT553,0),1))),"")</f>
        <v/>
      </c>
      <c r="P554" s="4"/>
      <c r="Q554" s="2"/>
      <c r="R554" s="66"/>
      <c r="T554" s="66"/>
      <c r="U554" s="5" t="str">
        <f>IFERROR(IF(INDEX(U$1:U553,MATCH(T554,T$1:T553,0),1)=0,"",INDEX(U$1:U553,MATCH(T554,T$1:T553,0),1)),"")</f>
        <v/>
      </c>
      <c r="V554" s="66"/>
      <c r="W554" s="5" t="str">
        <f>IFERROR(IF(INDEX(W$1:W553,MATCH(V554,V$1:V553,0),1)=0,"",INDEX(W$1:W553,MATCH(V554,V$1:V553,0),1)),"")</f>
        <v/>
      </c>
      <c r="X554" s="2" t="str">
        <f>IFERROR(INDEX('padron cfe'!D:D,MATCH(DATOS!C554,'padron cfe'!A:A,0),1),"")</f>
        <v/>
      </c>
      <c r="Y554" s="4"/>
      <c r="Z554" s="4"/>
      <c r="AA554" s="4"/>
      <c r="AB554" s="4"/>
      <c r="AC554" s="6"/>
      <c r="AD554" s="4"/>
      <c r="AE554" s="4" t="str">
        <f t="shared" si="131"/>
        <v/>
      </c>
      <c r="AF554" s="4"/>
      <c r="AG554" s="4"/>
      <c r="AH554" s="4"/>
      <c r="AI554" s="2" t="str">
        <f>IFERROR(IF(INDEX(AI$1:AI553,MATCH(BT554,BT$1:BT553,0),1)=0,"",INDEX(AI$1:AI553,MATCH(BT554,BT$1:BT553,0),1)),"")</f>
        <v/>
      </c>
      <c r="AJ554" s="2" t="str">
        <f>IFERROR(IF(INDEX(AJ$1:AJ553,MATCH(BT554,BT$1:BT553,0),1)=0,"",INDEX(AJ$1:AJ553,MATCH(BT554,BT$1:BT553,0),1)),"")</f>
        <v/>
      </c>
      <c r="AK554" s="2" t="str">
        <f>IFERROR(IF(INDEX(AK$1:AK553,MATCH(BT554,BT$1:BT553,0),1)=0,"",INDEX(AK$1:AK553,MATCH(BT554,BT$1:BT553,0),1)),"")</f>
        <v/>
      </c>
      <c r="AL554" s="31"/>
      <c r="AM554" s="31"/>
      <c r="AN554" s="2"/>
      <c r="AO554" s="4"/>
      <c r="AP554" s="4"/>
      <c r="AQ554" s="4"/>
      <c r="AR554" s="4"/>
      <c r="AS554" s="4"/>
      <c r="AT554" s="4"/>
      <c r="AU554" s="4"/>
      <c r="AV554" s="4"/>
      <c r="AW554" s="4"/>
      <c r="AY554" s="7"/>
      <c r="AZ554" s="47"/>
      <c r="BA554" s="66"/>
      <c r="BB554" s="66"/>
      <c r="BC554" s="66"/>
      <c r="BD554" s="78"/>
      <c r="BE554" s="66"/>
      <c r="BF554" s="66"/>
      <c r="BG554" s="4"/>
      <c r="BH554" s="69"/>
      <c r="BI554" s="4"/>
      <c r="BJ554" s="4"/>
      <c r="BK554" s="9"/>
      <c r="BL554" s="4"/>
      <c r="BM554" s="4"/>
      <c r="BN554" s="7"/>
      <c r="BO554" s="286"/>
      <c r="BP554" s="22"/>
      <c r="BQ554" s="7" t="str">
        <f t="shared" ca="1" si="132"/>
        <v/>
      </c>
      <c r="BR554" s="75" t="str">
        <f t="shared" si="133"/>
        <v/>
      </c>
      <c r="BS554" s="75" t="str">
        <f t="shared" si="134"/>
        <v/>
      </c>
      <c r="BT554" s="5" t="str">
        <f t="shared" si="135"/>
        <v/>
      </c>
      <c r="BU554" s="79" t="str">
        <f t="shared" si="136"/>
        <v/>
      </c>
      <c r="BV554" s="79" t="str">
        <f t="shared" si="137"/>
        <v/>
      </c>
      <c r="BW554" s="79" t="str">
        <f t="shared" si="138"/>
        <v/>
      </c>
      <c r="CC554" s="4" t="str">
        <f>IF(IFERROR(VLOOKUP(C554,C555:C$1993,1,0),"")="","",COUNTIF(C:C,C554))</f>
        <v/>
      </c>
      <c r="CG554" s="5" t="str">
        <f>IF(B554="","",IF(CC554="",1+(MAX(CG$2:CG553)),""))</f>
        <v/>
      </c>
      <c r="CH554" s="5" t="str">
        <f t="shared" si="139"/>
        <v/>
      </c>
      <c r="CI554" s="5" t="str">
        <f t="shared" si="140"/>
        <v/>
      </c>
      <c r="CJ554" s="14" t="str">
        <f t="shared" si="141"/>
        <v/>
      </c>
      <c r="CK554" s="25"/>
      <c r="CL554" s="15"/>
      <c r="CM554" s="5" t="str">
        <f t="shared" si="143"/>
        <v/>
      </c>
      <c r="CP554" s="5" t="str">
        <f t="shared" si="142"/>
        <v/>
      </c>
      <c r="CQ554" s="5" t="str">
        <f>IF(BT554="","",IFERROR(IF(VLOOKUP(BT554,BT$2:BT553,1,0)=0,"",""),BT554))</f>
        <v/>
      </c>
      <c r="CR554" s="22" t="str">
        <f>IF(CQ554="","",(IFERROR(VLOOKUP(MID(CQ554,1,1),$DI$2:DM$28,3,0),0)+IFERROR(VLOOKUP(MID(CQ554,2,1),DI$2:DM$28,4,0),0)+IFERROR(VLOOKUP(MID(CQ554,3,1),DI$2:DM$28,5,0),0)+(ROW(CQ554)/1000000000000)))</f>
        <v/>
      </c>
      <c r="CT554" s="5">
        <v>553</v>
      </c>
      <c r="CU554" s="5" t="str">
        <f>IFERROR(VLOOKUP(CT554,CP$2:CQ1630,2,0),"")</f>
        <v/>
      </c>
      <c r="DO554" s="5" t="e">
        <f>IF(REPORTE!AH$2="si",IF(C554=VALUE(REPORTE!C$22),IF(SUM(DO555:DO$1993),CONCATENATE(INT(B554),", "),INT(B554)),""),IF(C554=VALUE(REPORTE!C$21),IF(SUM(DO555:DO$1993),CONCATENATE(INT(B554),", "),INT(B554)),""))</f>
        <v>#VALUE!</v>
      </c>
    </row>
    <row r="555" spans="1:120" s="5" customFormat="1" ht="15" customHeight="1" x14ac:dyDescent="0.25">
      <c r="A555" s="4" t="str">
        <f t="shared" ca="1" si="130"/>
        <v/>
      </c>
      <c r="B555" s="6"/>
      <c r="C555" s="6"/>
      <c r="D555" s="1" t="str">
        <f>IFERROR(INDEX('padron cfe'!B:B,MATCH(DATOS!C555,'padron cfe'!A:A,0),1),"")</f>
        <v/>
      </c>
      <c r="E555" s="4"/>
      <c r="F555" s="4"/>
      <c r="G555" s="4"/>
      <c r="H555" s="5" t="str">
        <f>IF(F555="","",IFERROR(CONCATENATE("PEUA",VLOOKUP(ESTADO,REPORTE!AV$2:AW$33,2,0),DIDTRITO_FORM,CADER_FORM,IFERROR(INDEX(CA:CA,MATCH(DAY(F555),BZ:BZ,0),1),DAY(F555)),IFERROR(INDEX(CA:CA,MATCH(MONTH(F555),BZ:BZ,0),1),MONTH(F555)),YEAR(F555),G555),""))</f>
        <v/>
      </c>
      <c r="I555" s="4"/>
      <c r="J555" s="66"/>
      <c r="K555" s="66"/>
      <c r="L555" s="66"/>
      <c r="M555" s="2" t="str">
        <f>IFERROR(INDEX('padron cfe'!C:C,MATCH(DATOS!C555,'padron cfe'!A:A,0),1),"")</f>
        <v/>
      </c>
      <c r="N555" s="66" t="str">
        <f>IFERROR(IF(BT555="","",IF(INDEX(N$1:N554,MATCH(BT555,BT$1:BT554,0),1)=0,"",INDEX(N$1:N554,MATCH(BT555,BT$1:BT554,0),1))),"")</f>
        <v/>
      </c>
      <c r="O555" s="66" t="str">
        <f>IFERROR(IF(BT555="","",IF(INDEX(O$1:O554,MATCH(BT555,BT$1:BT554,0),1)=0,"",INDEX(O$1:O554,MATCH(BT555,BT$1:BT554,0),1))),"")</f>
        <v/>
      </c>
      <c r="P555" s="4"/>
      <c r="Q555" s="2"/>
      <c r="R555" s="66"/>
      <c r="T555" s="66"/>
      <c r="U555" s="5" t="str">
        <f>IFERROR(IF(INDEX(U$1:U554,MATCH(T555,T$1:T554,0),1)=0,"",INDEX(U$1:U554,MATCH(T555,T$1:T554,0),1)),"")</f>
        <v/>
      </c>
      <c r="V555" s="66"/>
      <c r="W555" s="5" t="str">
        <f>IFERROR(IF(INDEX(W$1:W554,MATCH(V555,V$1:V554,0),1)=0,"",INDEX(W$1:W554,MATCH(V555,V$1:V554,0),1)),"")</f>
        <v/>
      </c>
      <c r="X555" s="2" t="str">
        <f>IFERROR(INDEX('padron cfe'!D:D,MATCH(DATOS!C555,'padron cfe'!A:A,0),1),"")</f>
        <v/>
      </c>
      <c r="Y555" s="4"/>
      <c r="Z555" s="4"/>
      <c r="AA555" s="4"/>
      <c r="AB555" s="4"/>
      <c r="AC555" s="6"/>
      <c r="AD555" s="4"/>
      <c r="AE555" s="4" t="str">
        <f t="shared" si="131"/>
        <v/>
      </c>
      <c r="AF555" s="4"/>
      <c r="AG555" s="4"/>
      <c r="AH555" s="4"/>
      <c r="AI555" s="2" t="str">
        <f>IFERROR(IF(INDEX(AI$1:AI554,MATCH(BT555,BT$1:BT554,0),1)=0,"",INDEX(AI$1:AI554,MATCH(BT555,BT$1:BT554,0),1)),"")</f>
        <v/>
      </c>
      <c r="AJ555" s="2" t="str">
        <f>IFERROR(IF(INDEX(AJ$1:AJ554,MATCH(BT555,BT$1:BT554,0),1)=0,"",INDEX(AJ$1:AJ554,MATCH(BT555,BT$1:BT554,0),1)),"")</f>
        <v/>
      </c>
      <c r="AK555" s="2" t="str">
        <f>IFERROR(IF(INDEX(AK$1:AK554,MATCH(BT555,BT$1:BT554,0),1)=0,"",INDEX(AK$1:AK554,MATCH(BT555,BT$1:BT554,0),1)),"")</f>
        <v/>
      </c>
      <c r="AL555" s="31"/>
      <c r="AM555" s="31"/>
      <c r="AN555" s="2"/>
      <c r="AO555" s="4"/>
      <c r="AP555" s="4"/>
      <c r="AQ555" s="4"/>
      <c r="AR555" s="4"/>
      <c r="AS555" s="4"/>
      <c r="AT555" s="4"/>
      <c r="AU555" s="4"/>
      <c r="AV555" s="4"/>
      <c r="AW555" s="4"/>
      <c r="AY555" s="7"/>
      <c r="AZ555" s="47"/>
      <c r="BA555" s="66"/>
      <c r="BB555" s="66"/>
      <c r="BC555" s="66"/>
      <c r="BD555" s="78"/>
      <c r="BE555" s="66"/>
      <c r="BF555" s="66"/>
      <c r="BG555" s="4"/>
      <c r="BH555" s="69"/>
      <c r="BI555" s="4"/>
      <c r="BJ555" s="4"/>
      <c r="BK555" s="9"/>
      <c r="BL555" s="4"/>
      <c r="BM555" s="4"/>
      <c r="BN555" s="7"/>
      <c r="BO555" s="286"/>
      <c r="BP555" s="22"/>
      <c r="BQ555" s="7" t="str">
        <f t="shared" ca="1" si="132"/>
        <v/>
      </c>
      <c r="BR555" s="75" t="str">
        <f t="shared" si="133"/>
        <v/>
      </c>
      <c r="BS555" s="75" t="str">
        <f t="shared" si="134"/>
        <v/>
      </c>
      <c r="BT555" s="5" t="str">
        <f t="shared" si="135"/>
        <v/>
      </c>
      <c r="BU555" s="79" t="str">
        <f t="shared" si="136"/>
        <v/>
      </c>
      <c r="BV555" s="79" t="str">
        <f t="shared" si="137"/>
        <v/>
      </c>
      <c r="BW555" s="79" t="str">
        <f t="shared" si="138"/>
        <v/>
      </c>
      <c r="CC555" s="4" t="str">
        <f>IF(IFERROR(VLOOKUP(C555,C556:C$1993,1,0),"")="","",COUNTIF(C:C,C555))</f>
        <v/>
      </c>
      <c r="CG555" s="5" t="str">
        <f>IF(B555="","",IF(CC555="",1+(MAX(CG$2:CG554)),""))</f>
        <v/>
      </c>
      <c r="CH555" s="5" t="str">
        <f t="shared" si="139"/>
        <v/>
      </c>
      <c r="CI555" s="5" t="str">
        <f t="shared" si="140"/>
        <v/>
      </c>
      <c r="CJ555" s="14" t="str">
        <f t="shared" si="141"/>
        <v/>
      </c>
      <c r="CK555" s="25"/>
      <c r="CL555" s="15"/>
      <c r="CM555" s="5" t="str">
        <f t="shared" si="143"/>
        <v/>
      </c>
      <c r="CP555" s="5" t="str">
        <f t="shared" si="142"/>
        <v/>
      </c>
      <c r="CQ555" s="5" t="str">
        <f>IF(BT555="","",IFERROR(IF(VLOOKUP(BT555,BT$2:BT554,1,0)=0,"",""),BT555))</f>
        <v/>
      </c>
      <c r="CR555" s="22" t="str">
        <f>IF(CQ555="","",(IFERROR(VLOOKUP(MID(CQ555,1,1),$DI$2:DM$28,3,0),0)+IFERROR(VLOOKUP(MID(CQ555,2,1),DI$2:DM$28,4,0),0)+IFERROR(VLOOKUP(MID(CQ555,3,1),DI$2:DM$28,5,0),0)+(ROW(CQ555)/1000000000000)))</f>
        <v/>
      </c>
      <c r="CT555" s="5">
        <v>554</v>
      </c>
      <c r="CU555" s="5" t="str">
        <f>IFERROR(VLOOKUP(CT555,CP$2:CQ1631,2,0),"")</f>
        <v/>
      </c>
      <c r="DO555" s="5" t="e">
        <f>IF(REPORTE!AH$2="si",IF(C555=VALUE(REPORTE!C$22),IF(SUM(DO556:DO$1993),CONCATENATE(INT(B555),", "),INT(B555)),""),IF(C555=VALUE(REPORTE!C$21),IF(SUM(DO556:DO$1993),CONCATENATE(INT(B555),", "),INT(B555)),""))</f>
        <v>#VALUE!</v>
      </c>
    </row>
    <row r="556" spans="1:120" s="5" customFormat="1" ht="15" customHeight="1" x14ac:dyDescent="0.25">
      <c r="A556" s="4" t="str">
        <f t="shared" ca="1" si="130"/>
        <v/>
      </c>
      <c r="B556" s="6"/>
      <c r="C556" s="6"/>
      <c r="D556" s="1" t="str">
        <f>IFERROR(INDEX('padron cfe'!B:B,MATCH(DATOS!C556,'padron cfe'!A:A,0),1),"")</f>
        <v/>
      </c>
      <c r="E556" s="4"/>
      <c r="F556" s="4"/>
      <c r="G556" s="4"/>
      <c r="H556" s="5" t="str">
        <f>IF(F556="","",IFERROR(CONCATENATE("PEUA",VLOOKUP(ESTADO,REPORTE!AV$2:AW$33,2,0),DIDTRITO_FORM,CADER_FORM,IFERROR(INDEX(CA:CA,MATCH(DAY(F556),BZ:BZ,0),1),DAY(F556)),IFERROR(INDEX(CA:CA,MATCH(MONTH(F556),BZ:BZ,0),1),MONTH(F556)),YEAR(F556),G556),""))</f>
        <v/>
      </c>
      <c r="I556" s="4"/>
      <c r="J556" s="66"/>
      <c r="K556" s="66"/>
      <c r="L556" s="66"/>
      <c r="M556" s="2" t="str">
        <f>IFERROR(INDEX('padron cfe'!C:C,MATCH(DATOS!C556,'padron cfe'!A:A,0),1),"")</f>
        <v/>
      </c>
      <c r="N556" s="66" t="str">
        <f>IFERROR(IF(BT556="","",IF(INDEX(N$1:N555,MATCH(BT556,BT$1:BT555,0),1)=0,"",INDEX(N$1:N555,MATCH(BT556,BT$1:BT555,0),1))),"")</f>
        <v/>
      </c>
      <c r="O556" s="66" t="str">
        <f>IFERROR(IF(BT556="","",IF(INDEX(O$1:O555,MATCH(BT556,BT$1:BT555,0),1)=0,"",INDEX(O$1:O555,MATCH(BT556,BT$1:BT555,0),1))),"")</f>
        <v/>
      </c>
      <c r="P556" s="4"/>
      <c r="Q556" s="2"/>
      <c r="R556" s="66"/>
      <c r="T556" s="66"/>
      <c r="U556" s="5" t="str">
        <f>IFERROR(IF(INDEX(U$1:U555,MATCH(T556,T$1:T555,0),1)=0,"",INDEX(U$1:U555,MATCH(T556,T$1:T555,0),1)),"")</f>
        <v/>
      </c>
      <c r="V556" s="66"/>
      <c r="W556" s="5" t="str">
        <f>IFERROR(IF(INDEX(W$1:W555,MATCH(V556,V$1:V555,0),1)=0,"",INDEX(W$1:W555,MATCH(V556,V$1:V555,0),1)),"")</f>
        <v/>
      </c>
      <c r="X556" s="2" t="str">
        <f>IFERROR(INDEX('padron cfe'!D:D,MATCH(DATOS!C556,'padron cfe'!A:A,0),1),"")</f>
        <v/>
      </c>
      <c r="Y556" s="4"/>
      <c r="Z556" s="4"/>
      <c r="AA556" s="4"/>
      <c r="AB556" s="4"/>
      <c r="AC556" s="6"/>
      <c r="AD556" s="4"/>
      <c r="AE556" s="4" t="str">
        <f t="shared" si="131"/>
        <v/>
      </c>
      <c r="AF556" s="4"/>
      <c r="AG556" s="4"/>
      <c r="AH556" s="4"/>
      <c r="AI556" s="2" t="str">
        <f>IFERROR(IF(INDEX(AI$1:AI555,MATCH(BT556,BT$1:BT555,0),1)=0,"",INDEX(AI$1:AI555,MATCH(BT556,BT$1:BT555,0),1)),"")</f>
        <v/>
      </c>
      <c r="AJ556" s="2" t="str">
        <f>IFERROR(IF(INDEX(AJ$1:AJ555,MATCH(BT556,BT$1:BT555,0),1)=0,"",INDEX(AJ$1:AJ555,MATCH(BT556,BT$1:BT555,0),1)),"")</f>
        <v/>
      </c>
      <c r="AK556" s="2" t="str">
        <f>IFERROR(IF(INDEX(AK$1:AK555,MATCH(BT556,BT$1:BT555,0),1)=0,"",INDEX(AK$1:AK555,MATCH(BT556,BT$1:BT555,0),1)),"")</f>
        <v/>
      </c>
      <c r="AL556" s="31"/>
      <c r="AM556" s="31"/>
      <c r="AN556" s="2"/>
      <c r="AO556" s="4"/>
      <c r="AP556" s="4"/>
      <c r="AQ556" s="4"/>
      <c r="AR556" s="4"/>
      <c r="AS556" s="4"/>
      <c r="AT556" s="4"/>
      <c r="AU556" s="4"/>
      <c r="AV556" s="4"/>
      <c r="AW556" s="4"/>
      <c r="AY556" s="7"/>
      <c r="AZ556" s="47"/>
      <c r="BA556" s="66"/>
      <c r="BB556" s="66"/>
      <c r="BC556" s="66"/>
      <c r="BD556" s="78"/>
      <c r="BE556" s="66"/>
      <c r="BF556" s="66"/>
      <c r="BG556" s="4"/>
      <c r="BH556" s="69"/>
      <c r="BI556" s="4"/>
      <c r="BJ556" s="4"/>
      <c r="BK556" s="9"/>
      <c r="BL556" s="4"/>
      <c r="BM556" s="4"/>
      <c r="BN556" s="7"/>
      <c r="BO556" s="286"/>
      <c r="BP556" s="22"/>
      <c r="BQ556" s="7" t="str">
        <f t="shared" ca="1" si="132"/>
        <v/>
      </c>
      <c r="BR556" s="75" t="str">
        <f t="shared" si="133"/>
        <v/>
      </c>
      <c r="BS556" s="75" t="str">
        <f t="shared" si="134"/>
        <v/>
      </c>
      <c r="BT556" s="5" t="str">
        <f t="shared" si="135"/>
        <v/>
      </c>
      <c r="BU556" s="79" t="str">
        <f t="shared" si="136"/>
        <v/>
      </c>
      <c r="BV556" s="79" t="str">
        <f t="shared" si="137"/>
        <v/>
      </c>
      <c r="BW556" s="79" t="str">
        <f t="shared" si="138"/>
        <v/>
      </c>
      <c r="CC556" s="4" t="str">
        <f>IF(IFERROR(VLOOKUP(C556,C557:C$1993,1,0),"")="","",COUNTIF(C:C,C556))</f>
        <v/>
      </c>
      <c r="CG556" s="5" t="str">
        <f>IF(B556="","",IF(CC556="",1+(MAX(CG$2:CG555)),""))</f>
        <v/>
      </c>
      <c r="CH556" s="5" t="str">
        <f t="shared" si="139"/>
        <v/>
      </c>
      <c r="CI556" s="5" t="str">
        <f t="shared" si="140"/>
        <v/>
      </c>
      <c r="CJ556" s="14" t="str">
        <f t="shared" si="141"/>
        <v/>
      </c>
      <c r="CK556" s="25"/>
      <c r="CL556" s="15"/>
      <c r="CM556" s="5" t="str">
        <f t="shared" si="143"/>
        <v/>
      </c>
      <c r="CP556" s="5" t="str">
        <f t="shared" si="142"/>
        <v/>
      </c>
      <c r="CQ556" s="5" t="str">
        <f>IF(BT556="","",IFERROR(IF(VLOOKUP(BT556,BT$2:BT555,1,0)=0,"",""),BT556))</f>
        <v/>
      </c>
      <c r="CR556" s="22" t="str">
        <f>IF(CQ556="","",(IFERROR(VLOOKUP(MID(CQ556,1,1),$DI$2:DM$28,3,0),0)+IFERROR(VLOOKUP(MID(CQ556,2,1),DI$2:DM$28,4,0),0)+IFERROR(VLOOKUP(MID(CQ556,3,1),DI$2:DM$28,5,0),0)+(ROW(CQ556)/1000000000000)))</f>
        <v/>
      </c>
      <c r="CT556" s="5">
        <v>555</v>
      </c>
      <c r="CU556" s="5" t="str">
        <f>IFERROR(VLOOKUP(CT556,CP$2:CQ1632,2,0),"")</f>
        <v/>
      </c>
      <c r="DO556" s="5" t="e">
        <f>IF(REPORTE!AH$2="si",IF(C556=VALUE(REPORTE!C$22),IF(SUM(DO557:DO$1993),CONCATENATE(INT(B556),", "),INT(B556)),""),IF(C556=VALUE(REPORTE!C$21),IF(SUM(DO557:DO$1993),CONCATENATE(INT(B556),", "),INT(B556)),""))</f>
        <v>#VALUE!</v>
      </c>
    </row>
    <row r="557" spans="1:120" s="5" customFormat="1" ht="15" customHeight="1" x14ac:dyDescent="0.25">
      <c r="A557" s="4" t="str">
        <f t="shared" ca="1" si="130"/>
        <v/>
      </c>
      <c r="B557" s="6"/>
      <c r="C557" s="6"/>
      <c r="D557" s="1" t="str">
        <f>IFERROR(INDEX('padron cfe'!B:B,MATCH(DATOS!C557,'padron cfe'!A:A,0),1),"")</f>
        <v/>
      </c>
      <c r="E557" s="4"/>
      <c r="F557" s="4"/>
      <c r="G557" s="4"/>
      <c r="H557" s="5" t="str">
        <f>IF(F557="","",IFERROR(CONCATENATE("PEUA",VLOOKUP(ESTADO,REPORTE!AV$2:AW$33,2,0),DIDTRITO_FORM,CADER_FORM,IFERROR(INDEX(CA:CA,MATCH(DAY(F557),BZ:BZ,0),1),DAY(F557)),IFERROR(INDEX(CA:CA,MATCH(MONTH(F557),BZ:BZ,0),1),MONTH(F557)),YEAR(F557),G557),""))</f>
        <v/>
      </c>
      <c r="I557" s="4"/>
      <c r="J557" s="66"/>
      <c r="K557" s="66"/>
      <c r="L557" s="66"/>
      <c r="M557" s="2" t="str">
        <f>IFERROR(INDEX('padron cfe'!C:C,MATCH(DATOS!C557,'padron cfe'!A:A,0),1),"")</f>
        <v/>
      </c>
      <c r="N557" s="66" t="str">
        <f>IFERROR(IF(BT557="","",IF(INDEX(N$1:N556,MATCH(BT557,BT$1:BT556,0),1)=0,"",INDEX(N$1:N556,MATCH(BT557,BT$1:BT556,0),1))),"")</f>
        <v/>
      </c>
      <c r="O557" s="66" t="str">
        <f>IFERROR(IF(BT557="","",IF(INDEX(O$1:O556,MATCH(BT557,BT$1:BT556,0),1)=0,"",INDEX(O$1:O556,MATCH(BT557,BT$1:BT556,0),1))),"")</f>
        <v/>
      </c>
      <c r="P557" s="4"/>
      <c r="Q557" s="2"/>
      <c r="R557" s="66"/>
      <c r="T557" s="66"/>
      <c r="U557" s="5" t="str">
        <f>IFERROR(IF(INDEX(U$1:U556,MATCH(T557,T$1:T556,0),1)=0,"",INDEX(U$1:U556,MATCH(T557,T$1:T556,0),1)),"")</f>
        <v/>
      </c>
      <c r="V557" s="66"/>
      <c r="W557" s="5" t="str">
        <f>IFERROR(IF(INDEX(W$1:W556,MATCH(V557,V$1:V556,0),1)=0,"",INDEX(W$1:W556,MATCH(V557,V$1:V556,0),1)),"")</f>
        <v/>
      </c>
      <c r="X557" s="2" t="str">
        <f>IFERROR(INDEX('padron cfe'!D:D,MATCH(DATOS!C557,'padron cfe'!A:A,0),1),"")</f>
        <v/>
      </c>
      <c r="Y557" s="4"/>
      <c r="Z557" s="4"/>
      <c r="AA557" s="4"/>
      <c r="AB557" s="4"/>
      <c r="AC557" s="6"/>
      <c r="AD557" s="4"/>
      <c r="AE557" s="4" t="str">
        <f t="shared" si="131"/>
        <v/>
      </c>
      <c r="AF557" s="4"/>
      <c r="AG557" s="4"/>
      <c r="AH557" s="4"/>
      <c r="AI557" s="2" t="str">
        <f>IFERROR(IF(INDEX(AI$1:AI556,MATCH(BT557,BT$1:BT556,0),1)=0,"",INDEX(AI$1:AI556,MATCH(BT557,BT$1:BT556,0),1)),"")</f>
        <v/>
      </c>
      <c r="AJ557" s="2" t="str">
        <f>IFERROR(IF(INDEX(AJ$1:AJ556,MATCH(BT557,BT$1:BT556,0),1)=0,"",INDEX(AJ$1:AJ556,MATCH(BT557,BT$1:BT556,0),1)),"")</f>
        <v/>
      </c>
      <c r="AK557" s="2" t="str">
        <f>IFERROR(IF(INDEX(AK$1:AK556,MATCH(BT557,BT$1:BT556,0),1)=0,"",INDEX(AK$1:AK556,MATCH(BT557,BT$1:BT556,0),1)),"")</f>
        <v/>
      </c>
      <c r="AL557" s="31"/>
      <c r="AM557" s="31"/>
      <c r="AN557" s="2"/>
      <c r="AO557" s="4"/>
      <c r="AP557" s="4"/>
      <c r="AQ557" s="4"/>
      <c r="AR557" s="4"/>
      <c r="AS557" s="4"/>
      <c r="AT557" s="4"/>
      <c r="AU557" s="4"/>
      <c r="AV557" s="4"/>
      <c r="AW557" s="4"/>
      <c r="AY557" s="7"/>
      <c r="AZ557" s="47"/>
      <c r="BA557" s="66"/>
      <c r="BB557" s="66"/>
      <c r="BC557" s="66"/>
      <c r="BD557" s="78"/>
      <c r="BE557" s="66"/>
      <c r="BF557" s="66"/>
      <c r="BG557" s="4"/>
      <c r="BH557" s="69"/>
      <c r="BI557" s="4"/>
      <c r="BJ557" s="4"/>
      <c r="BK557" s="9"/>
      <c r="BL557" s="4"/>
      <c r="BM557" s="4"/>
      <c r="BN557" s="7"/>
      <c r="BO557" s="286"/>
      <c r="BP557" s="22"/>
      <c r="BQ557" s="7" t="str">
        <f t="shared" ca="1" si="132"/>
        <v/>
      </c>
      <c r="BR557" s="75" t="str">
        <f t="shared" si="133"/>
        <v/>
      </c>
      <c r="BS557" s="75" t="str">
        <f t="shared" si="134"/>
        <v/>
      </c>
      <c r="BT557" s="5" t="str">
        <f t="shared" si="135"/>
        <v/>
      </c>
      <c r="BU557" s="79" t="str">
        <f t="shared" si="136"/>
        <v/>
      </c>
      <c r="BV557" s="79" t="str">
        <f t="shared" si="137"/>
        <v/>
      </c>
      <c r="BW557" s="79" t="str">
        <f t="shared" si="138"/>
        <v/>
      </c>
      <c r="CC557" s="4" t="str">
        <f>IF(IFERROR(VLOOKUP(C557,C558:C$1993,1,0),"")="","",COUNTIF(C:C,C557))</f>
        <v/>
      </c>
      <c r="CG557" s="5" t="str">
        <f>IF(B557="","",IF(CC557="",1+(MAX(CG$2:CG556)),""))</f>
        <v/>
      </c>
      <c r="CH557" s="5" t="str">
        <f t="shared" si="139"/>
        <v/>
      </c>
      <c r="CI557" s="5" t="str">
        <f t="shared" si="140"/>
        <v/>
      </c>
      <c r="CJ557" s="14" t="str">
        <f t="shared" si="141"/>
        <v/>
      </c>
      <c r="CK557" s="25"/>
      <c r="CL557" s="15"/>
      <c r="CM557" s="5" t="str">
        <f t="shared" si="143"/>
        <v/>
      </c>
      <c r="CP557" s="5" t="str">
        <f t="shared" si="142"/>
        <v/>
      </c>
      <c r="CQ557" s="5" t="str">
        <f>IF(BT557="","",IFERROR(IF(VLOOKUP(BT557,BT$2:BT556,1,0)=0,"",""),BT557))</f>
        <v/>
      </c>
      <c r="CR557" s="22" t="str">
        <f>IF(CQ557="","",(IFERROR(VLOOKUP(MID(CQ557,1,1),$DI$2:DM$28,3,0),0)+IFERROR(VLOOKUP(MID(CQ557,2,1),DI$2:DM$28,4,0),0)+IFERROR(VLOOKUP(MID(CQ557,3,1),DI$2:DM$28,5,0),0)+(ROW(CQ557)/1000000000000)))</f>
        <v/>
      </c>
      <c r="CT557" s="5">
        <v>556</v>
      </c>
      <c r="CU557" s="5" t="str">
        <f>IFERROR(VLOOKUP(CT557,CP$2:CQ1633,2,0),"")</f>
        <v/>
      </c>
      <c r="DO557" s="5" t="e">
        <f>IF(REPORTE!AH$2="si",IF(C557=VALUE(REPORTE!C$22),IF(SUM(DO558:DO$1993),CONCATENATE(INT(B557),", "),INT(B557)),""),IF(C557=VALUE(REPORTE!C$21),IF(SUM(DO558:DO$1993),CONCATENATE(INT(B557),", "),INT(B557)),""))</f>
        <v>#VALUE!</v>
      </c>
    </row>
    <row r="558" spans="1:120" s="5" customFormat="1" ht="15" customHeight="1" x14ac:dyDescent="0.25">
      <c r="A558" s="4" t="str">
        <f t="shared" ca="1" si="130"/>
        <v/>
      </c>
      <c r="B558" s="6"/>
      <c r="C558" s="6"/>
      <c r="D558" s="1" t="str">
        <f>IFERROR(INDEX('padron cfe'!B:B,MATCH(DATOS!C558,'padron cfe'!A:A,0),1),"")</f>
        <v/>
      </c>
      <c r="E558" s="4"/>
      <c r="F558" s="4"/>
      <c r="G558" s="4"/>
      <c r="H558" s="5" t="str">
        <f>IF(F558="","",IFERROR(CONCATENATE("PEUA",VLOOKUP(ESTADO,REPORTE!AV$2:AW$33,2,0),DIDTRITO_FORM,CADER_FORM,IFERROR(INDEX(CA:CA,MATCH(DAY(F558),BZ:BZ,0),1),DAY(F558)),IFERROR(INDEX(CA:CA,MATCH(MONTH(F558),BZ:BZ,0),1),MONTH(F558)),YEAR(F558),G558),""))</f>
        <v/>
      </c>
      <c r="I558" s="4"/>
      <c r="J558" s="66"/>
      <c r="K558" s="66"/>
      <c r="L558" s="66"/>
      <c r="M558" s="2" t="str">
        <f>IFERROR(INDEX('padron cfe'!C:C,MATCH(DATOS!C558,'padron cfe'!A:A,0),1),"")</f>
        <v/>
      </c>
      <c r="N558" s="66" t="str">
        <f>IFERROR(IF(BT558="","",IF(INDEX(N$1:N557,MATCH(BT558,BT$1:BT557,0),1)=0,"",INDEX(N$1:N557,MATCH(BT558,BT$1:BT557,0),1))),"")</f>
        <v/>
      </c>
      <c r="O558" s="66" t="str">
        <f>IFERROR(IF(BT558="","",IF(INDEX(O$1:O557,MATCH(BT558,BT$1:BT557,0),1)=0,"",INDEX(O$1:O557,MATCH(BT558,BT$1:BT557,0),1))),"")</f>
        <v/>
      </c>
      <c r="P558" s="4"/>
      <c r="Q558" s="2"/>
      <c r="R558" s="66"/>
      <c r="T558" s="66"/>
      <c r="U558" s="5" t="str">
        <f>IFERROR(IF(INDEX(U$1:U557,MATCH(T558,T$1:T557,0),1)=0,"",INDEX(U$1:U557,MATCH(T558,T$1:T557,0),1)),"")</f>
        <v/>
      </c>
      <c r="V558" s="66"/>
      <c r="W558" s="5" t="str">
        <f>IFERROR(IF(INDEX(W$1:W557,MATCH(V558,V$1:V557,0),1)=0,"",INDEX(W$1:W557,MATCH(V558,V$1:V557,0),1)),"")</f>
        <v/>
      </c>
      <c r="X558" s="2" t="str">
        <f>IFERROR(INDEX('padron cfe'!D:D,MATCH(DATOS!C558,'padron cfe'!A:A,0),1),"")</f>
        <v/>
      </c>
      <c r="Y558" s="4"/>
      <c r="Z558" s="4"/>
      <c r="AA558" s="4"/>
      <c r="AB558" s="4"/>
      <c r="AC558" s="6"/>
      <c r="AD558" s="4"/>
      <c r="AE558" s="4" t="str">
        <f t="shared" si="131"/>
        <v/>
      </c>
      <c r="AF558" s="4"/>
      <c r="AG558" s="4"/>
      <c r="AH558" s="4"/>
      <c r="AI558" s="2" t="str">
        <f>IFERROR(IF(INDEX(AI$1:AI557,MATCH(BT558,BT$1:BT557,0),1)=0,"",INDEX(AI$1:AI557,MATCH(BT558,BT$1:BT557,0),1)),"")</f>
        <v/>
      </c>
      <c r="AJ558" s="2" t="str">
        <f>IFERROR(IF(INDEX(AJ$1:AJ557,MATCH(BT558,BT$1:BT557,0),1)=0,"",INDEX(AJ$1:AJ557,MATCH(BT558,BT$1:BT557,0),1)),"")</f>
        <v/>
      </c>
      <c r="AK558" s="2" t="str">
        <f>IFERROR(IF(INDEX(AK$1:AK557,MATCH(BT558,BT$1:BT557,0),1)=0,"",INDEX(AK$1:AK557,MATCH(BT558,BT$1:BT557,0),1)),"")</f>
        <v/>
      </c>
      <c r="AL558" s="31"/>
      <c r="AM558" s="31"/>
      <c r="AN558" s="2"/>
      <c r="AO558" s="4"/>
      <c r="AP558" s="4"/>
      <c r="AQ558" s="4"/>
      <c r="AR558" s="4"/>
      <c r="AS558" s="4"/>
      <c r="AT558" s="4"/>
      <c r="AU558" s="4"/>
      <c r="AV558" s="4"/>
      <c r="AW558" s="4"/>
      <c r="AY558" s="7"/>
      <c r="AZ558" s="47"/>
      <c r="BA558" s="66"/>
      <c r="BB558" s="66"/>
      <c r="BC558" s="66"/>
      <c r="BD558" s="78"/>
      <c r="BE558" s="66"/>
      <c r="BF558" s="66"/>
      <c r="BG558" s="4"/>
      <c r="BH558" s="69"/>
      <c r="BI558" s="4"/>
      <c r="BJ558" s="4"/>
      <c r="BK558" s="9"/>
      <c r="BL558" s="4"/>
      <c r="BM558" s="4"/>
      <c r="BN558" s="7"/>
      <c r="BO558" s="286"/>
      <c r="BP558" s="22"/>
      <c r="BQ558" s="7" t="str">
        <f t="shared" ca="1" si="132"/>
        <v/>
      </c>
      <c r="BR558" s="75" t="str">
        <f t="shared" si="133"/>
        <v/>
      </c>
      <c r="BS558" s="75" t="str">
        <f t="shared" si="134"/>
        <v/>
      </c>
      <c r="BT558" s="5" t="str">
        <f t="shared" si="135"/>
        <v/>
      </c>
      <c r="BU558" s="79" t="str">
        <f t="shared" si="136"/>
        <v/>
      </c>
      <c r="BV558" s="79" t="str">
        <f t="shared" si="137"/>
        <v/>
      </c>
      <c r="BW558" s="79" t="str">
        <f t="shared" si="138"/>
        <v/>
      </c>
      <c r="CC558" s="4" t="str">
        <f>IF(IFERROR(VLOOKUP(C558,C559:C$1993,1,0),"")="","",COUNTIF(C:C,C558))</f>
        <v/>
      </c>
      <c r="CG558" s="5" t="str">
        <f>IF(B558="","",IF(CC558="",1+(MAX(CG$2:CG557)),""))</f>
        <v/>
      </c>
      <c r="CH558" s="5" t="str">
        <f t="shared" si="139"/>
        <v/>
      </c>
      <c r="CI558" s="5" t="str">
        <f t="shared" si="140"/>
        <v/>
      </c>
      <c r="CJ558" s="14" t="str">
        <f t="shared" si="141"/>
        <v/>
      </c>
      <c r="CK558" s="25"/>
      <c r="CL558" s="15"/>
      <c r="CM558" s="5" t="str">
        <f t="shared" si="143"/>
        <v/>
      </c>
      <c r="CP558" s="5" t="str">
        <f t="shared" si="142"/>
        <v/>
      </c>
      <c r="CQ558" s="5" t="str">
        <f>IF(BT558="","",IFERROR(IF(VLOOKUP(BT558,BT$2:BT557,1,0)=0,"",""),BT558))</f>
        <v/>
      </c>
      <c r="CR558" s="22" t="str">
        <f>IF(CQ558="","",(IFERROR(VLOOKUP(MID(CQ558,1,1),$DI$2:DM$28,3,0),0)+IFERROR(VLOOKUP(MID(CQ558,2,1),DI$2:DM$28,4,0),0)+IFERROR(VLOOKUP(MID(CQ558,3,1),DI$2:DM$28,5,0),0)+(ROW(CQ558)/1000000000000)))</f>
        <v/>
      </c>
      <c r="CT558" s="5">
        <v>557</v>
      </c>
      <c r="CU558" s="5" t="str">
        <f>IFERROR(VLOOKUP(CT558,CP$2:CQ1634,2,0),"")</f>
        <v/>
      </c>
      <c r="DO558" s="5" t="e">
        <f>IF(REPORTE!AH$2="si",IF(C558=VALUE(REPORTE!C$22),IF(SUM(DO559:DO$1993),CONCATENATE(INT(B558),", "),INT(B558)),""),IF(C558=VALUE(REPORTE!C$21),IF(SUM(DO559:DO$1993),CONCATENATE(INT(B558),", "),INT(B558)),""))</f>
        <v>#VALUE!</v>
      </c>
    </row>
    <row r="559" spans="1:120" s="5" customFormat="1" ht="15" customHeight="1" x14ac:dyDescent="0.25">
      <c r="A559" s="4" t="str">
        <f t="shared" ca="1" si="130"/>
        <v/>
      </c>
      <c r="B559" s="6"/>
      <c r="C559" s="6"/>
      <c r="D559" s="1" t="str">
        <f>IFERROR(INDEX('padron cfe'!B:B,MATCH(DATOS!C559,'padron cfe'!A:A,0),1),"")</f>
        <v/>
      </c>
      <c r="E559" s="4"/>
      <c r="F559" s="4"/>
      <c r="G559" s="4"/>
      <c r="H559" s="5" t="str">
        <f>IF(F559="","",IFERROR(CONCATENATE("PEUA",VLOOKUP(ESTADO,REPORTE!AV$2:AW$33,2,0),DIDTRITO_FORM,CADER_FORM,IFERROR(INDEX(CA:CA,MATCH(DAY(F559),BZ:BZ,0),1),DAY(F559)),IFERROR(INDEX(CA:CA,MATCH(MONTH(F559),BZ:BZ,0),1),MONTH(F559)),YEAR(F559),G559),""))</f>
        <v/>
      </c>
      <c r="I559" s="4"/>
      <c r="J559" s="66"/>
      <c r="K559" s="66"/>
      <c r="L559" s="66"/>
      <c r="M559" s="2" t="str">
        <f>IFERROR(INDEX('padron cfe'!C:C,MATCH(DATOS!C559,'padron cfe'!A:A,0),1),"")</f>
        <v/>
      </c>
      <c r="N559" s="66" t="str">
        <f>IFERROR(IF(BT559="","",IF(INDEX(N$1:N558,MATCH(BT559,BT$1:BT558,0),1)=0,"",INDEX(N$1:N558,MATCH(BT559,BT$1:BT558,0),1))),"")</f>
        <v/>
      </c>
      <c r="O559" s="66" t="str">
        <f>IFERROR(IF(BT559="","",IF(INDEX(O$1:O558,MATCH(BT559,BT$1:BT558,0),1)=0,"",INDEX(O$1:O558,MATCH(BT559,BT$1:BT558,0),1))),"")</f>
        <v/>
      </c>
      <c r="P559" s="4"/>
      <c r="Q559" s="2"/>
      <c r="R559" s="66"/>
      <c r="T559" s="66"/>
      <c r="U559" s="5" t="str">
        <f>IFERROR(IF(INDEX(U$1:U558,MATCH(T559,T$1:T558,0),1)=0,"",INDEX(U$1:U558,MATCH(T559,T$1:T558,0),1)),"")</f>
        <v/>
      </c>
      <c r="V559" s="66"/>
      <c r="W559" s="5" t="str">
        <f>IFERROR(IF(INDEX(W$1:W558,MATCH(V559,V$1:V558,0),1)=0,"",INDEX(W$1:W558,MATCH(V559,V$1:V558,0),1)),"")</f>
        <v/>
      </c>
      <c r="X559" s="2" t="str">
        <f>IFERROR(INDEX('padron cfe'!D:D,MATCH(DATOS!C559,'padron cfe'!A:A,0),1),"")</f>
        <v/>
      </c>
      <c r="Y559" s="4"/>
      <c r="Z559" s="4"/>
      <c r="AA559" s="4"/>
      <c r="AB559" s="4"/>
      <c r="AC559" s="6"/>
      <c r="AD559" s="4"/>
      <c r="AE559" s="4" t="str">
        <f t="shared" si="131"/>
        <v/>
      </c>
      <c r="AF559" s="4"/>
      <c r="AG559" s="4"/>
      <c r="AH559" s="4"/>
      <c r="AI559" s="2" t="str">
        <f>IFERROR(IF(INDEX(AI$1:AI558,MATCH(BT559,BT$1:BT558,0),1)=0,"",INDEX(AI$1:AI558,MATCH(BT559,BT$1:BT558,0),1)),"")</f>
        <v/>
      </c>
      <c r="AJ559" s="2" t="str">
        <f>IFERROR(IF(INDEX(AJ$1:AJ558,MATCH(BT559,BT$1:BT558,0),1)=0,"",INDEX(AJ$1:AJ558,MATCH(BT559,BT$1:BT558,0),1)),"")</f>
        <v/>
      </c>
      <c r="AK559" s="2" t="str">
        <f>IFERROR(IF(INDEX(AK$1:AK558,MATCH(BT559,BT$1:BT558,0),1)=0,"",INDEX(AK$1:AK558,MATCH(BT559,BT$1:BT558,0),1)),"")</f>
        <v/>
      </c>
      <c r="AL559" s="31"/>
      <c r="AM559" s="31"/>
      <c r="AN559" s="2"/>
      <c r="AO559" s="4"/>
      <c r="AP559" s="4"/>
      <c r="AQ559" s="4"/>
      <c r="AR559" s="4"/>
      <c r="AS559" s="4"/>
      <c r="AT559" s="4"/>
      <c r="AU559" s="4"/>
      <c r="AV559" s="4"/>
      <c r="AW559" s="4"/>
      <c r="AY559" s="7"/>
      <c r="AZ559" s="47"/>
      <c r="BA559" s="66"/>
      <c r="BB559" s="66"/>
      <c r="BC559" s="66"/>
      <c r="BD559" s="78"/>
      <c r="BE559" s="66"/>
      <c r="BF559" s="66"/>
      <c r="BG559" s="4"/>
      <c r="BH559" s="69"/>
      <c r="BI559" s="4"/>
      <c r="BJ559" s="4"/>
      <c r="BK559" s="9"/>
      <c r="BL559" s="4"/>
      <c r="BM559" s="4"/>
      <c r="BN559" s="7"/>
      <c r="BO559" s="286"/>
      <c r="BP559" s="22"/>
      <c r="BQ559" s="7" t="str">
        <f t="shared" ca="1" si="132"/>
        <v/>
      </c>
      <c r="BR559" s="75" t="str">
        <f t="shared" si="133"/>
        <v/>
      </c>
      <c r="BS559" s="75" t="str">
        <f t="shared" si="134"/>
        <v/>
      </c>
      <c r="BT559" s="5" t="str">
        <f t="shared" si="135"/>
        <v/>
      </c>
      <c r="BU559" s="79" t="str">
        <f t="shared" si="136"/>
        <v/>
      </c>
      <c r="BV559" s="79" t="str">
        <f t="shared" si="137"/>
        <v/>
      </c>
      <c r="BW559" s="79" t="str">
        <f t="shared" si="138"/>
        <v/>
      </c>
      <c r="CC559" s="4" t="str">
        <f>IF(IFERROR(VLOOKUP(C559,C560:C$1993,1,0),"")="","",COUNTIF(C:C,C559))</f>
        <v/>
      </c>
      <c r="CG559" s="5" t="str">
        <f>IF(B559="","",IF(CC559="",1+(MAX(CG$2:CG558)),""))</f>
        <v/>
      </c>
      <c r="CH559" s="5" t="str">
        <f t="shared" si="139"/>
        <v/>
      </c>
      <c r="CI559" s="5" t="str">
        <f t="shared" si="140"/>
        <v/>
      </c>
      <c r="CJ559" s="14" t="str">
        <f t="shared" si="141"/>
        <v/>
      </c>
      <c r="CK559" s="25"/>
      <c r="CL559" s="15"/>
      <c r="CM559" s="5" t="str">
        <f t="shared" si="143"/>
        <v/>
      </c>
      <c r="CP559" s="5" t="str">
        <f t="shared" si="142"/>
        <v/>
      </c>
      <c r="CQ559" s="5" t="str">
        <f>IF(BT559="","",IFERROR(IF(VLOOKUP(BT559,BT$2:BT558,1,0)=0,"",""),BT559))</f>
        <v/>
      </c>
      <c r="CR559" s="22" t="str">
        <f>IF(CQ559="","",(IFERROR(VLOOKUP(MID(CQ559,1,1),$DI$2:DM$28,3,0),0)+IFERROR(VLOOKUP(MID(CQ559,2,1),DI$2:DM$28,4,0),0)+IFERROR(VLOOKUP(MID(CQ559,3,1),DI$2:DM$28,5,0),0)+(ROW(CQ559)/1000000000000)))</f>
        <v/>
      </c>
      <c r="CT559" s="5">
        <v>558</v>
      </c>
      <c r="CU559" s="5" t="str">
        <f>IFERROR(VLOOKUP(CT559,CP$2:CQ1635,2,0),"")</f>
        <v/>
      </c>
      <c r="DO559" s="5" t="e">
        <f>IF(REPORTE!AH$2="si",IF(C559=VALUE(REPORTE!C$22),IF(SUM(DO560:DO$1993),CONCATENATE(INT(B559),", "),INT(B559)),""),IF(C559=VALUE(REPORTE!C$21),IF(SUM(DO560:DO$1993),CONCATENATE(INT(B559),", "),INT(B559)),""))</f>
        <v>#VALUE!</v>
      </c>
    </row>
    <row r="560" spans="1:120" s="5" customFormat="1" ht="15" customHeight="1" x14ac:dyDescent="0.25">
      <c r="A560" s="4" t="str">
        <f t="shared" ca="1" si="130"/>
        <v/>
      </c>
      <c r="B560" s="6"/>
      <c r="C560" s="6"/>
      <c r="D560" s="1" t="str">
        <f>IFERROR(INDEX('padron cfe'!B:B,MATCH(DATOS!C560,'padron cfe'!A:A,0),1),"")</f>
        <v/>
      </c>
      <c r="E560" s="4"/>
      <c r="F560" s="4"/>
      <c r="G560" s="4"/>
      <c r="H560" s="5" t="str">
        <f>IF(F560="","",IFERROR(CONCATENATE("PEUA",VLOOKUP(ESTADO,REPORTE!AV$2:AW$33,2,0),DIDTRITO_FORM,CADER_FORM,IFERROR(INDEX(CA:CA,MATCH(DAY(F560),BZ:BZ,0),1),DAY(F560)),IFERROR(INDEX(CA:CA,MATCH(MONTH(F560),BZ:BZ,0),1),MONTH(F560)),YEAR(F560),G560),""))</f>
        <v/>
      </c>
      <c r="I560" s="4"/>
      <c r="J560" s="66"/>
      <c r="K560" s="66"/>
      <c r="L560" s="66"/>
      <c r="M560" s="2" t="str">
        <f>IFERROR(INDEX('padron cfe'!C:C,MATCH(DATOS!C560,'padron cfe'!A:A,0),1),"")</f>
        <v/>
      </c>
      <c r="N560" s="66" t="str">
        <f>IFERROR(IF(BT560="","",IF(INDEX(N$1:N559,MATCH(BT560,BT$1:BT559,0),1)=0,"",INDEX(N$1:N559,MATCH(BT560,BT$1:BT559,0),1))),"")</f>
        <v/>
      </c>
      <c r="O560" s="66" t="str">
        <f>IFERROR(IF(BT560="","",IF(INDEX(O$1:O559,MATCH(BT560,BT$1:BT559,0),1)=0,"",INDEX(O$1:O559,MATCH(BT560,BT$1:BT559,0),1))),"")</f>
        <v/>
      </c>
      <c r="P560" s="4"/>
      <c r="Q560" s="2"/>
      <c r="R560" s="66"/>
      <c r="T560" s="66"/>
      <c r="U560" s="5" t="str">
        <f>IFERROR(IF(INDEX(U$1:U559,MATCH(T560,T$1:T559,0),1)=0,"",INDEX(U$1:U559,MATCH(T560,T$1:T559,0),1)),"")</f>
        <v/>
      </c>
      <c r="V560" s="66"/>
      <c r="W560" s="5" t="str">
        <f>IFERROR(IF(INDEX(W$1:W559,MATCH(V560,V$1:V559,0),1)=0,"",INDEX(W$1:W559,MATCH(V560,V$1:V559,0),1)),"")</f>
        <v/>
      </c>
      <c r="X560" s="2" t="str">
        <f>IFERROR(INDEX('padron cfe'!D:D,MATCH(DATOS!C560,'padron cfe'!A:A,0),1),"")</f>
        <v/>
      </c>
      <c r="Y560" s="4"/>
      <c r="Z560" s="4"/>
      <c r="AA560" s="4"/>
      <c r="AB560" s="4"/>
      <c r="AC560" s="6"/>
      <c r="AD560" s="4"/>
      <c r="AE560" s="4" t="str">
        <f t="shared" si="131"/>
        <v/>
      </c>
      <c r="AF560" s="4"/>
      <c r="AG560" s="4"/>
      <c r="AH560" s="4"/>
      <c r="AI560" s="2" t="str">
        <f>IFERROR(IF(INDEX(AI$1:AI559,MATCH(BT560,BT$1:BT559,0),1)=0,"",INDEX(AI$1:AI559,MATCH(BT560,BT$1:BT559,0),1)),"")</f>
        <v/>
      </c>
      <c r="AJ560" s="2" t="str">
        <f>IFERROR(IF(INDEX(AJ$1:AJ559,MATCH(BT560,BT$1:BT559,0),1)=0,"",INDEX(AJ$1:AJ559,MATCH(BT560,BT$1:BT559,0),1)),"")</f>
        <v/>
      </c>
      <c r="AK560" s="2" t="str">
        <f>IFERROR(IF(INDEX(AK$1:AK559,MATCH(BT560,BT$1:BT559,0),1)=0,"",INDEX(AK$1:AK559,MATCH(BT560,BT$1:BT559,0),1)),"")</f>
        <v/>
      </c>
      <c r="AL560" s="31"/>
      <c r="AM560" s="31"/>
      <c r="AN560" s="2"/>
      <c r="AO560" s="4"/>
      <c r="AP560" s="4"/>
      <c r="AQ560" s="4"/>
      <c r="AR560" s="4"/>
      <c r="AS560" s="4"/>
      <c r="AT560" s="4"/>
      <c r="AU560" s="4"/>
      <c r="AV560" s="4"/>
      <c r="AW560" s="4"/>
      <c r="AY560" s="7"/>
      <c r="AZ560" s="47"/>
      <c r="BA560" s="66"/>
      <c r="BB560" s="66"/>
      <c r="BC560" s="66"/>
      <c r="BD560" s="78"/>
      <c r="BE560" s="66"/>
      <c r="BF560" s="66"/>
      <c r="BG560" s="4"/>
      <c r="BH560" s="69"/>
      <c r="BI560" s="4"/>
      <c r="BJ560" s="4"/>
      <c r="BK560" s="9"/>
      <c r="BL560" s="4"/>
      <c r="BM560" s="4"/>
      <c r="BN560" s="7"/>
      <c r="BO560" s="286"/>
      <c r="BP560" s="22"/>
      <c r="BQ560" s="7" t="str">
        <f t="shared" ca="1" si="132"/>
        <v/>
      </c>
      <c r="BR560" s="75" t="str">
        <f t="shared" si="133"/>
        <v/>
      </c>
      <c r="BS560" s="75" t="str">
        <f t="shared" si="134"/>
        <v/>
      </c>
      <c r="BT560" s="5" t="str">
        <f t="shared" si="135"/>
        <v/>
      </c>
      <c r="BU560" s="79" t="str">
        <f t="shared" si="136"/>
        <v/>
      </c>
      <c r="BV560" s="79" t="str">
        <f t="shared" si="137"/>
        <v/>
      </c>
      <c r="BW560" s="79" t="str">
        <f t="shared" si="138"/>
        <v/>
      </c>
      <c r="CC560" s="4" t="str">
        <f>IF(IFERROR(VLOOKUP(C560,C561:C$1993,1,0),"")="","",COUNTIF(C:C,C560))</f>
        <v/>
      </c>
      <c r="CG560" s="5" t="str">
        <f>IF(B560="","",IF(CC560="",1+(MAX(CG$2:CG559)),""))</f>
        <v/>
      </c>
      <c r="CH560" s="5" t="str">
        <f t="shared" si="139"/>
        <v/>
      </c>
      <c r="CI560" s="5" t="str">
        <f t="shared" si="140"/>
        <v/>
      </c>
      <c r="CJ560" s="14" t="str">
        <f t="shared" si="141"/>
        <v/>
      </c>
      <c r="CK560" s="25"/>
      <c r="CL560" s="15"/>
      <c r="CM560" s="5" t="str">
        <f t="shared" si="143"/>
        <v/>
      </c>
      <c r="CP560" s="5" t="str">
        <f t="shared" si="142"/>
        <v/>
      </c>
      <c r="CQ560" s="5" t="str">
        <f>IF(BT560="","",IFERROR(IF(VLOOKUP(BT560,BT$2:BT559,1,0)=0,"",""),BT560))</f>
        <v/>
      </c>
      <c r="CR560" s="22" t="str">
        <f>IF(CQ560="","",(IFERROR(VLOOKUP(MID(CQ560,1,1),$DI$2:DM$28,3,0),0)+IFERROR(VLOOKUP(MID(CQ560,2,1),DI$2:DM$28,4,0),0)+IFERROR(VLOOKUP(MID(CQ560,3,1),DI$2:DM$28,5,0),0)+(ROW(CQ560)/1000000000000)))</f>
        <v/>
      </c>
      <c r="CT560" s="5">
        <v>559</v>
      </c>
      <c r="CU560" s="5" t="str">
        <f>IFERROR(VLOOKUP(CT560,CP$2:CQ1636,2,0),"")</f>
        <v/>
      </c>
      <c r="DO560" s="5" t="e">
        <f>IF(REPORTE!AH$2="si",IF(C560=VALUE(REPORTE!C$22),IF(SUM(DO561:DO$1993),CONCATENATE(INT(B560),", "),INT(B560)),""),IF(C560=VALUE(REPORTE!C$21),IF(SUM(DO561:DO$1993),CONCATENATE(INT(B560),", "),INT(B560)),""))</f>
        <v>#VALUE!</v>
      </c>
    </row>
    <row r="561" spans="1:119" s="5" customFormat="1" ht="15" customHeight="1" x14ac:dyDescent="0.25">
      <c r="A561" s="4" t="str">
        <f t="shared" ca="1" si="130"/>
        <v/>
      </c>
      <c r="B561" s="6"/>
      <c r="C561" s="6"/>
      <c r="D561" s="1" t="str">
        <f>IFERROR(INDEX('padron cfe'!B:B,MATCH(DATOS!C561,'padron cfe'!A:A,0),1),"")</f>
        <v/>
      </c>
      <c r="E561" s="4"/>
      <c r="F561" s="4"/>
      <c r="G561" s="4"/>
      <c r="H561" s="5" t="str">
        <f>IF(F561="","",IFERROR(CONCATENATE("PEUA",VLOOKUP(ESTADO,REPORTE!AV$2:AW$33,2,0),DIDTRITO_FORM,CADER_FORM,IFERROR(INDEX(CA:CA,MATCH(DAY(F561),BZ:BZ,0),1),DAY(F561)),IFERROR(INDEX(CA:CA,MATCH(MONTH(F561),BZ:BZ,0),1),MONTH(F561)),YEAR(F561),G561),""))</f>
        <v/>
      </c>
      <c r="I561" s="4"/>
      <c r="J561" s="66"/>
      <c r="K561" s="66"/>
      <c r="L561" s="66"/>
      <c r="M561" s="2" t="str">
        <f>IFERROR(INDEX('padron cfe'!C:C,MATCH(DATOS!C561,'padron cfe'!A:A,0),1),"")</f>
        <v/>
      </c>
      <c r="N561" s="66" t="str">
        <f>IFERROR(IF(BT561="","",IF(INDEX(N$1:N560,MATCH(BT561,BT$1:BT560,0),1)=0,"",INDEX(N$1:N560,MATCH(BT561,BT$1:BT560,0),1))),"")</f>
        <v/>
      </c>
      <c r="O561" s="66" t="str">
        <f>IFERROR(IF(BT561="","",IF(INDEX(O$1:O560,MATCH(BT561,BT$1:BT560,0),1)=0,"",INDEX(O$1:O560,MATCH(BT561,BT$1:BT560,0),1))),"")</f>
        <v/>
      </c>
      <c r="P561" s="4"/>
      <c r="Q561" s="2"/>
      <c r="R561" s="66"/>
      <c r="T561" s="66"/>
      <c r="U561" s="5" t="str">
        <f>IFERROR(IF(INDEX(U$1:U560,MATCH(T561,T$1:T560,0),1)=0,"",INDEX(U$1:U560,MATCH(T561,T$1:T560,0),1)),"")</f>
        <v/>
      </c>
      <c r="V561" s="66"/>
      <c r="W561" s="5" t="str">
        <f>IFERROR(IF(INDEX(W$1:W560,MATCH(V561,V$1:V560,0),1)=0,"",INDEX(W$1:W560,MATCH(V561,V$1:V560,0),1)),"")</f>
        <v/>
      </c>
      <c r="X561" s="2" t="str">
        <f>IFERROR(INDEX('padron cfe'!D:D,MATCH(DATOS!C561,'padron cfe'!A:A,0),1),"")</f>
        <v/>
      </c>
      <c r="Y561" s="4"/>
      <c r="Z561" s="4"/>
      <c r="AA561" s="4"/>
      <c r="AB561" s="4"/>
      <c r="AC561" s="6"/>
      <c r="AD561" s="4"/>
      <c r="AE561" s="4" t="str">
        <f t="shared" si="131"/>
        <v/>
      </c>
      <c r="AF561" s="4"/>
      <c r="AG561" s="4"/>
      <c r="AH561" s="4"/>
      <c r="AI561" s="2" t="str">
        <f>IFERROR(IF(INDEX(AI$1:AI560,MATCH(BT561,BT$1:BT560,0),1)=0,"",INDEX(AI$1:AI560,MATCH(BT561,BT$1:BT560,0),1)),"")</f>
        <v/>
      </c>
      <c r="AJ561" s="2" t="str">
        <f>IFERROR(IF(INDEX(AJ$1:AJ560,MATCH(BT561,BT$1:BT560,0),1)=0,"",INDEX(AJ$1:AJ560,MATCH(BT561,BT$1:BT560,0),1)),"")</f>
        <v/>
      </c>
      <c r="AK561" s="2" t="str">
        <f>IFERROR(IF(INDEX(AK$1:AK560,MATCH(BT561,BT$1:BT560,0),1)=0,"",INDEX(AK$1:AK560,MATCH(BT561,BT$1:BT560,0),1)),"")</f>
        <v/>
      </c>
      <c r="AL561" s="31"/>
      <c r="AM561" s="31"/>
      <c r="AN561" s="2"/>
      <c r="AO561" s="4"/>
      <c r="AP561" s="4"/>
      <c r="AQ561" s="4"/>
      <c r="AR561" s="4"/>
      <c r="AS561" s="4"/>
      <c r="AT561" s="4"/>
      <c r="AU561" s="4"/>
      <c r="AV561" s="4"/>
      <c r="AW561" s="4"/>
      <c r="AY561" s="7"/>
      <c r="AZ561" s="47"/>
      <c r="BA561" s="66"/>
      <c r="BB561" s="66"/>
      <c r="BC561" s="66"/>
      <c r="BD561" s="78"/>
      <c r="BE561" s="66"/>
      <c r="BF561" s="66"/>
      <c r="BG561" s="4"/>
      <c r="BH561" s="69"/>
      <c r="BI561" s="4"/>
      <c r="BJ561" s="4"/>
      <c r="BK561" s="9"/>
      <c r="BL561" s="4"/>
      <c r="BM561" s="4"/>
      <c r="BN561" s="7"/>
      <c r="BO561" s="286"/>
      <c r="BP561" s="22"/>
      <c r="BQ561" s="7" t="str">
        <f t="shared" ca="1" si="132"/>
        <v/>
      </c>
      <c r="BR561" s="75" t="str">
        <f t="shared" si="133"/>
        <v/>
      </c>
      <c r="BS561" s="75" t="str">
        <f t="shared" si="134"/>
        <v/>
      </c>
      <c r="BT561" s="5" t="str">
        <f t="shared" si="135"/>
        <v/>
      </c>
      <c r="BU561" s="79" t="str">
        <f t="shared" si="136"/>
        <v/>
      </c>
      <c r="BV561" s="79" t="str">
        <f t="shared" si="137"/>
        <v/>
      </c>
      <c r="BW561" s="79" t="str">
        <f t="shared" si="138"/>
        <v/>
      </c>
      <c r="CC561" s="4" t="str">
        <f>IF(IFERROR(VLOOKUP(C561,C562:C$1993,1,0),"")="","",COUNTIF(C:C,C561))</f>
        <v/>
      </c>
      <c r="CG561" s="5" t="str">
        <f>IF(B561="","",IF(CC561="",1+(MAX(CG$2:CG560)),""))</f>
        <v/>
      </c>
      <c r="CH561" s="5" t="str">
        <f t="shared" si="139"/>
        <v/>
      </c>
      <c r="CI561" s="5" t="str">
        <f t="shared" si="140"/>
        <v/>
      </c>
      <c r="CJ561" s="14" t="str">
        <f t="shared" si="141"/>
        <v/>
      </c>
      <c r="CK561" s="25"/>
      <c r="CL561" s="15"/>
      <c r="CM561" s="5" t="str">
        <f t="shared" si="143"/>
        <v/>
      </c>
      <c r="CP561" s="5" t="str">
        <f t="shared" si="142"/>
        <v/>
      </c>
      <c r="CQ561" s="5" t="str">
        <f>IF(BT561="","",IFERROR(IF(VLOOKUP(BT561,BT$2:BT560,1,0)=0,"",""),BT561))</f>
        <v/>
      </c>
      <c r="CR561" s="22" t="str">
        <f>IF(CQ561="","",(IFERROR(VLOOKUP(MID(CQ561,1,1),$DI$2:DM$28,3,0),0)+IFERROR(VLOOKUP(MID(CQ561,2,1),DI$2:DM$28,4,0),0)+IFERROR(VLOOKUP(MID(CQ561,3,1),DI$2:DM$28,5,0),0)+(ROW(CQ561)/1000000000000)))</f>
        <v/>
      </c>
      <c r="CT561" s="5">
        <v>560</v>
      </c>
      <c r="CU561" s="5" t="str">
        <f>IFERROR(VLOOKUP(CT561,CP$2:CQ1637,2,0),"")</f>
        <v/>
      </c>
      <c r="DO561" s="5" t="e">
        <f>IF(REPORTE!AH$2="si",IF(C561=VALUE(REPORTE!C$22),IF(SUM(DO562:DO$1993),CONCATENATE(INT(B561),", "),INT(B561)),""),IF(C561=VALUE(REPORTE!C$21),IF(SUM(DO562:DO$1993),CONCATENATE(INT(B561),", "),INT(B561)),""))</f>
        <v>#VALUE!</v>
      </c>
    </row>
    <row r="562" spans="1:119" s="5" customFormat="1" ht="15" customHeight="1" x14ac:dyDescent="0.25">
      <c r="A562" s="4" t="str">
        <f t="shared" ca="1" si="130"/>
        <v/>
      </c>
      <c r="B562" s="6"/>
      <c r="C562" s="6"/>
      <c r="D562" s="1" t="str">
        <f>IFERROR(INDEX('padron cfe'!B:B,MATCH(DATOS!C562,'padron cfe'!A:A,0),1),"")</f>
        <v/>
      </c>
      <c r="E562" s="4"/>
      <c r="F562" s="4"/>
      <c r="G562" s="4"/>
      <c r="H562" s="5" t="str">
        <f>IF(F562="","",IFERROR(CONCATENATE("PEUA",VLOOKUP(ESTADO,REPORTE!AV$2:AW$33,2,0),DIDTRITO_FORM,CADER_FORM,IFERROR(INDEX(CA:CA,MATCH(DAY(F562),BZ:BZ,0),1),DAY(F562)),IFERROR(INDEX(CA:CA,MATCH(MONTH(F562),BZ:BZ,0),1),MONTH(F562)),YEAR(F562),G562),""))</f>
        <v/>
      </c>
      <c r="I562" s="4"/>
      <c r="J562" s="66"/>
      <c r="K562" s="66"/>
      <c r="L562" s="66"/>
      <c r="M562" s="2" t="str">
        <f>IFERROR(INDEX('padron cfe'!C:C,MATCH(DATOS!C562,'padron cfe'!A:A,0),1),"")</f>
        <v/>
      </c>
      <c r="N562" s="66" t="str">
        <f>IFERROR(IF(BT562="","",IF(INDEX(N$1:N561,MATCH(BT562,BT$1:BT561,0),1)=0,"",INDEX(N$1:N561,MATCH(BT562,BT$1:BT561,0),1))),"")</f>
        <v/>
      </c>
      <c r="O562" s="66" t="str">
        <f>IFERROR(IF(BT562="","",IF(INDEX(O$1:O561,MATCH(BT562,BT$1:BT561,0),1)=0,"",INDEX(O$1:O561,MATCH(BT562,BT$1:BT561,0),1))),"")</f>
        <v/>
      </c>
      <c r="P562" s="4"/>
      <c r="Q562" s="2"/>
      <c r="R562" s="66"/>
      <c r="T562" s="66"/>
      <c r="U562" s="5" t="str">
        <f>IFERROR(IF(INDEX(U$1:U561,MATCH(T562,T$1:T561,0),1)=0,"",INDEX(U$1:U561,MATCH(T562,T$1:T561,0),1)),"")</f>
        <v/>
      </c>
      <c r="V562" s="66"/>
      <c r="W562" s="5" t="str">
        <f>IFERROR(IF(INDEX(W$1:W561,MATCH(V562,V$1:V561,0),1)=0,"",INDEX(W$1:W561,MATCH(V562,V$1:V561,0),1)),"")</f>
        <v/>
      </c>
      <c r="X562" s="2" t="str">
        <f>IFERROR(INDEX('padron cfe'!D:D,MATCH(DATOS!C562,'padron cfe'!A:A,0),1),"")</f>
        <v/>
      </c>
      <c r="Y562" s="4"/>
      <c r="Z562" s="4"/>
      <c r="AA562" s="4"/>
      <c r="AB562" s="4"/>
      <c r="AC562" s="6"/>
      <c r="AD562" s="4"/>
      <c r="AE562" s="4" t="str">
        <f t="shared" si="131"/>
        <v/>
      </c>
      <c r="AF562" s="4"/>
      <c r="AG562" s="4"/>
      <c r="AH562" s="4"/>
      <c r="AI562" s="2" t="str">
        <f>IFERROR(IF(INDEX(AI$1:AI561,MATCH(BT562,BT$1:BT561,0),1)=0,"",INDEX(AI$1:AI561,MATCH(BT562,BT$1:BT561,0),1)),"")</f>
        <v/>
      </c>
      <c r="AJ562" s="2" t="str">
        <f>IFERROR(IF(INDEX(AJ$1:AJ561,MATCH(BT562,BT$1:BT561,0),1)=0,"",INDEX(AJ$1:AJ561,MATCH(BT562,BT$1:BT561,0),1)),"")</f>
        <v/>
      </c>
      <c r="AK562" s="2" t="str">
        <f>IFERROR(IF(INDEX(AK$1:AK561,MATCH(BT562,BT$1:BT561,0),1)=0,"",INDEX(AK$1:AK561,MATCH(BT562,BT$1:BT561,0),1)),"")</f>
        <v/>
      </c>
      <c r="AL562" s="31"/>
      <c r="AM562" s="31"/>
      <c r="AN562" s="2"/>
      <c r="AO562" s="4"/>
      <c r="AP562" s="4"/>
      <c r="AQ562" s="4"/>
      <c r="AR562" s="4"/>
      <c r="AS562" s="4"/>
      <c r="AT562" s="4"/>
      <c r="AU562" s="4"/>
      <c r="AV562" s="4"/>
      <c r="AW562" s="4"/>
      <c r="AY562" s="7"/>
      <c r="AZ562" s="47"/>
      <c r="BA562" s="66"/>
      <c r="BB562" s="66"/>
      <c r="BC562" s="66"/>
      <c r="BD562" s="78"/>
      <c r="BE562" s="66"/>
      <c r="BF562" s="66"/>
      <c r="BG562" s="4"/>
      <c r="BH562" s="69"/>
      <c r="BI562" s="4"/>
      <c r="BJ562" s="4"/>
      <c r="BK562" s="9"/>
      <c r="BL562" s="4"/>
      <c r="BM562" s="4"/>
      <c r="BN562" s="7"/>
      <c r="BO562" s="286"/>
      <c r="BP562" s="22"/>
      <c r="BQ562" s="7" t="str">
        <f t="shared" ca="1" si="132"/>
        <v/>
      </c>
      <c r="BR562" s="75" t="str">
        <f t="shared" si="133"/>
        <v/>
      </c>
      <c r="BS562" s="75" t="str">
        <f t="shared" si="134"/>
        <v/>
      </c>
      <c r="BT562" s="5" t="str">
        <f t="shared" si="135"/>
        <v/>
      </c>
      <c r="BU562" s="79" t="str">
        <f t="shared" si="136"/>
        <v/>
      </c>
      <c r="BV562" s="79" t="str">
        <f t="shared" si="137"/>
        <v/>
      </c>
      <c r="BW562" s="79" t="str">
        <f t="shared" si="138"/>
        <v/>
      </c>
      <c r="CC562" s="4" t="str">
        <f>IF(IFERROR(VLOOKUP(C562,C563:C$1993,1,0),"")="","",COUNTIF(C:C,C562))</f>
        <v/>
      </c>
      <c r="CG562" s="5" t="str">
        <f>IF(B562="","",IF(CC562="",1+(MAX(CG$2:CG561)),""))</f>
        <v/>
      </c>
      <c r="CH562" s="5" t="str">
        <f t="shared" si="139"/>
        <v/>
      </c>
      <c r="CI562" s="5" t="str">
        <f t="shared" si="140"/>
        <v/>
      </c>
      <c r="CJ562" s="14" t="str">
        <f t="shared" si="141"/>
        <v/>
      </c>
      <c r="CK562" s="25"/>
      <c r="CL562" s="15"/>
      <c r="CM562" s="5" t="str">
        <f t="shared" si="143"/>
        <v/>
      </c>
      <c r="CP562" s="5" t="str">
        <f t="shared" si="142"/>
        <v/>
      </c>
      <c r="CQ562" s="5" t="str">
        <f>IF(BT562="","",IFERROR(IF(VLOOKUP(BT562,BT$2:BT561,1,0)=0,"",""),BT562))</f>
        <v/>
      </c>
      <c r="CR562" s="22" t="str">
        <f>IF(CQ562="","",(IFERROR(VLOOKUP(MID(CQ562,1,1),$DI$2:DM$28,3,0),0)+IFERROR(VLOOKUP(MID(CQ562,2,1),DI$2:DM$28,4,0),0)+IFERROR(VLOOKUP(MID(CQ562,3,1),DI$2:DM$28,5,0),0)+(ROW(CQ562)/1000000000000)))</f>
        <v/>
      </c>
      <c r="CT562" s="5">
        <v>561</v>
      </c>
      <c r="CU562" s="5" t="str">
        <f>IFERROR(VLOOKUP(CT562,CP$2:CQ1638,2,0),"")</f>
        <v/>
      </c>
      <c r="DO562" s="5" t="e">
        <f>IF(REPORTE!AH$2="si",IF(C562=VALUE(REPORTE!C$22),IF(SUM(DO563:DO$1993),CONCATENATE(INT(B562),", "),INT(B562)),""),IF(C562=VALUE(REPORTE!C$21),IF(SUM(DO563:DO$1993),CONCATENATE(INT(B562),", "),INT(B562)),""))</f>
        <v>#VALUE!</v>
      </c>
    </row>
    <row r="563" spans="1:119" s="5" customFormat="1" ht="15" customHeight="1" x14ac:dyDescent="0.25">
      <c r="A563" s="4" t="str">
        <f t="shared" ca="1" si="130"/>
        <v/>
      </c>
      <c r="B563" s="6"/>
      <c r="C563" s="6"/>
      <c r="D563" s="1" t="str">
        <f>IFERROR(INDEX('padron cfe'!B:B,MATCH(DATOS!C563,'padron cfe'!A:A,0),1),"")</f>
        <v/>
      </c>
      <c r="E563" s="4"/>
      <c r="F563" s="4"/>
      <c r="G563" s="4"/>
      <c r="H563" s="5" t="str">
        <f>IF(F563="","",IFERROR(CONCATENATE("PEUA",VLOOKUP(ESTADO,REPORTE!AV$2:AW$33,2,0),DIDTRITO_FORM,CADER_FORM,IFERROR(INDEX(CA:CA,MATCH(DAY(F563),BZ:BZ,0),1),DAY(F563)),IFERROR(INDEX(CA:CA,MATCH(MONTH(F563),BZ:BZ,0),1),MONTH(F563)),YEAR(F563),G563),""))</f>
        <v/>
      </c>
      <c r="I563" s="4"/>
      <c r="J563" s="66"/>
      <c r="K563" s="66"/>
      <c r="L563" s="66"/>
      <c r="M563" s="2" t="str">
        <f>IFERROR(INDEX('padron cfe'!C:C,MATCH(DATOS!C563,'padron cfe'!A:A,0),1),"")</f>
        <v/>
      </c>
      <c r="N563" s="66" t="str">
        <f>IFERROR(IF(BT563="","",IF(INDEX(N$1:N562,MATCH(BT563,BT$1:BT562,0),1)=0,"",INDEX(N$1:N562,MATCH(BT563,BT$1:BT562,0),1))),"")</f>
        <v/>
      </c>
      <c r="O563" s="66" t="str">
        <f>IFERROR(IF(BT563="","",IF(INDEX(O$1:O562,MATCH(BT563,BT$1:BT562,0),1)=0,"",INDEX(O$1:O562,MATCH(BT563,BT$1:BT562,0),1))),"")</f>
        <v/>
      </c>
      <c r="P563" s="4"/>
      <c r="Q563" s="2"/>
      <c r="R563" s="66"/>
      <c r="T563" s="66"/>
      <c r="U563" s="5" t="str">
        <f>IFERROR(IF(INDEX(U$1:U562,MATCH(T563,T$1:T562,0),1)=0,"",INDEX(U$1:U562,MATCH(T563,T$1:T562,0),1)),"")</f>
        <v/>
      </c>
      <c r="V563" s="66"/>
      <c r="W563" s="5" t="str">
        <f>IFERROR(IF(INDEX(W$1:W562,MATCH(V563,V$1:V562,0),1)=0,"",INDEX(W$1:W562,MATCH(V563,V$1:V562,0),1)),"")</f>
        <v/>
      </c>
      <c r="X563" s="2" t="str">
        <f>IFERROR(INDEX('padron cfe'!D:D,MATCH(DATOS!C563,'padron cfe'!A:A,0),1),"")</f>
        <v/>
      </c>
      <c r="Y563" s="4"/>
      <c r="Z563" s="4"/>
      <c r="AA563" s="4"/>
      <c r="AB563" s="4"/>
      <c r="AC563" s="6"/>
      <c r="AD563" s="4"/>
      <c r="AE563" s="4" t="str">
        <f t="shared" si="131"/>
        <v/>
      </c>
      <c r="AF563" s="4"/>
      <c r="AG563" s="4"/>
      <c r="AH563" s="4"/>
      <c r="AI563" s="2" t="str">
        <f>IFERROR(IF(INDEX(AI$1:AI562,MATCH(BT563,BT$1:BT562,0),1)=0,"",INDEX(AI$1:AI562,MATCH(BT563,BT$1:BT562,0),1)),"")</f>
        <v/>
      </c>
      <c r="AJ563" s="2" t="str">
        <f>IFERROR(IF(INDEX(AJ$1:AJ562,MATCH(BT563,BT$1:BT562,0),1)=0,"",INDEX(AJ$1:AJ562,MATCH(BT563,BT$1:BT562,0),1)),"")</f>
        <v/>
      </c>
      <c r="AK563" s="2" t="str">
        <f>IFERROR(IF(INDEX(AK$1:AK562,MATCH(BT563,BT$1:BT562,0),1)=0,"",INDEX(AK$1:AK562,MATCH(BT563,BT$1:BT562,0),1)),"")</f>
        <v/>
      </c>
      <c r="AL563" s="31"/>
      <c r="AM563" s="31"/>
      <c r="AN563" s="2"/>
      <c r="AO563" s="4"/>
      <c r="AP563" s="4"/>
      <c r="AQ563" s="4"/>
      <c r="AR563" s="4"/>
      <c r="AS563" s="4"/>
      <c r="AT563" s="4"/>
      <c r="AU563" s="4"/>
      <c r="AV563" s="4"/>
      <c r="AW563" s="4"/>
      <c r="AY563" s="7"/>
      <c r="AZ563" s="47"/>
      <c r="BA563" s="66"/>
      <c r="BB563" s="66"/>
      <c r="BC563" s="66"/>
      <c r="BD563" s="78"/>
      <c r="BE563" s="66"/>
      <c r="BF563" s="66"/>
      <c r="BG563" s="4"/>
      <c r="BH563" s="69"/>
      <c r="BI563" s="4"/>
      <c r="BJ563" s="4"/>
      <c r="BK563" s="9"/>
      <c r="BL563" s="4"/>
      <c r="BM563" s="4"/>
      <c r="BN563" s="7"/>
      <c r="BO563" s="286"/>
      <c r="BP563" s="22"/>
      <c r="BQ563" s="7" t="str">
        <f t="shared" ca="1" si="132"/>
        <v/>
      </c>
      <c r="BR563" s="75" t="str">
        <f t="shared" si="133"/>
        <v/>
      </c>
      <c r="BS563" s="75" t="str">
        <f t="shared" si="134"/>
        <v/>
      </c>
      <c r="BT563" s="5" t="str">
        <f t="shared" si="135"/>
        <v/>
      </c>
      <c r="BU563" s="79" t="str">
        <f t="shared" si="136"/>
        <v/>
      </c>
      <c r="BV563" s="79" t="str">
        <f t="shared" si="137"/>
        <v/>
      </c>
      <c r="BW563" s="79" t="str">
        <f t="shared" si="138"/>
        <v/>
      </c>
      <c r="CC563" s="4" t="str">
        <f>IF(IFERROR(VLOOKUP(C563,C564:C$1993,1,0),"")="","",COUNTIF(C:C,C563))</f>
        <v/>
      </c>
      <c r="CG563" s="5" t="str">
        <f>IF(B563="","",IF(CC563="",1+(MAX(CG$2:CG562)),""))</f>
        <v/>
      </c>
      <c r="CH563" s="5" t="str">
        <f t="shared" si="139"/>
        <v/>
      </c>
      <c r="CI563" s="5" t="str">
        <f t="shared" si="140"/>
        <v/>
      </c>
      <c r="CJ563" s="14" t="str">
        <f t="shared" si="141"/>
        <v/>
      </c>
      <c r="CK563" s="25"/>
      <c r="CL563" s="15"/>
      <c r="CM563" s="5" t="str">
        <f t="shared" si="143"/>
        <v/>
      </c>
      <c r="CP563" s="5" t="str">
        <f t="shared" si="142"/>
        <v/>
      </c>
      <c r="CQ563" s="5" t="str">
        <f>IF(BT563="","",IFERROR(IF(VLOOKUP(BT563,BT$2:BT562,1,0)=0,"",""),BT563))</f>
        <v/>
      </c>
      <c r="CR563" s="22" t="str">
        <f>IF(CQ563="","",(IFERROR(VLOOKUP(MID(CQ563,1,1),$DI$2:DM$28,3,0),0)+IFERROR(VLOOKUP(MID(CQ563,2,1),DI$2:DM$28,4,0),0)+IFERROR(VLOOKUP(MID(CQ563,3,1),DI$2:DM$28,5,0),0)+(ROW(CQ563)/1000000000000)))</f>
        <v/>
      </c>
      <c r="CT563" s="5">
        <v>562</v>
      </c>
      <c r="CU563" s="5" t="str">
        <f>IFERROR(VLOOKUP(CT563,CP$2:CQ1639,2,0),"")</f>
        <v/>
      </c>
      <c r="DO563" s="5" t="e">
        <f>IF(REPORTE!AH$2="si",IF(C563=VALUE(REPORTE!C$22),IF(SUM(DO564:DO$1993),CONCATENATE(INT(B563),", "),INT(B563)),""),IF(C563=VALUE(REPORTE!C$21),IF(SUM(DO564:DO$1993),CONCATENATE(INT(B563),", "),INT(B563)),""))</f>
        <v>#VALUE!</v>
      </c>
    </row>
    <row r="564" spans="1:119" s="5" customFormat="1" ht="15" customHeight="1" x14ac:dyDescent="0.25">
      <c r="A564" s="4" t="str">
        <f t="shared" ca="1" si="130"/>
        <v/>
      </c>
      <c r="B564" s="6"/>
      <c r="C564" s="6"/>
      <c r="D564" s="1" t="str">
        <f>IFERROR(INDEX('padron cfe'!B:B,MATCH(DATOS!C564,'padron cfe'!A:A,0),1),"")</f>
        <v/>
      </c>
      <c r="E564" s="4"/>
      <c r="F564" s="4"/>
      <c r="G564" s="4"/>
      <c r="H564" s="5" t="str">
        <f>IF(F564="","",IFERROR(CONCATENATE("PEUA",VLOOKUP(ESTADO,REPORTE!AV$2:AW$33,2,0),DIDTRITO_FORM,CADER_FORM,IFERROR(INDEX(CA:CA,MATCH(DAY(F564),BZ:BZ,0),1),DAY(F564)),IFERROR(INDEX(CA:CA,MATCH(MONTH(F564),BZ:BZ,0),1),MONTH(F564)),YEAR(F564),G564),""))</f>
        <v/>
      </c>
      <c r="I564" s="4"/>
      <c r="J564" s="66"/>
      <c r="K564" s="66"/>
      <c r="L564" s="66"/>
      <c r="M564" s="2" t="str">
        <f>IFERROR(INDEX('padron cfe'!C:C,MATCH(DATOS!C564,'padron cfe'!A:A,0),1),"")</f>
        <v/>
      </c>
      <c r="N564" s="66" t="str">
        <f>IFERROR(IF(BT564="","",IF(INDEX(N$1:N563,MATCH(BT564,BT$1:BT563,0),1)=0,"",INDEX(N$1:N563,MATCH(BT564,BT$1:BT563,0),1))),"")</f>
        <v/>
      </c>
      <c r="O564" s="66" t="str">
        <f>IFERROR(IF(BT564="","",IF(INDEX(O$1:O563,MATCH(BT564,BT$1:BT563,0),1)=0,"",INDEX(O$1:O563,MATCH(BT564,BT$1:BT563,0),1))),"")</f>
        <v/>
      </c>
      <c r="P564" s="4"/>
      <c r="Q564" s="2"/>
      <c r="R564" s="66"/>
      <c r="T564" s="66"/>
      <c r="U564" s="5" t="str">
        <f>IFERROR(IF(INDEX(U$1:U563,MATCH(T564,T$1:T563,0),1)=0,"",INDEX(U$1:U563,MATCH(T564,T$1:T563,0),1)),"")</f>
        <v/>
      </c>
      <c r="V564" s="66"/>
      <c r="W564" s="5" t="str">
        <f>IFERROR(IF(INDEX(W$1:W563,MATCH(V564,V$1:V563,0),1)=0,"",INDEX(W$1:W563,MATCH(V564,V$1:V563,0),1)),"")</f>
        <v/>
      </c>
      <c r="X564" s="2" t="str">
        <f>IFERROR(INDEX('padron cfe'!D:D,MATCH(DATOS!C564,'padron cfe'!A:A,0),1),"")</f>
        <v/>
      </c>
      <c r="Y564" s="4"/>
      <c r="Z564" s="4"/>
      <c r="AA564" s="4"/>
      <c r="AB564" s="4"/>
      <c r="AC564" s="6"/>
      <c r="AD564" s="4"/>
      <c r="AE564" s="4" t="str">
        <f t="shared" si="131"/>
        <v/>
      </c>
      <c r="AF564" s="4"/>
      <c r="AG564" s="4"/>
      <c r="AH564" s="4"/>
      <c r="AI564" s="2" t="str">
        <f>IFERROR(IF(INDEX(AI$1:AI563,MATCH(BT564,BT$1:BT563,0),1)=0,"",INDEX(AI$1:AI563,MATCH(BT564,BT$1:BT563,0),1)),"")</f>
        <v/>
      </c>
      <c r="AJ564" s="2" t="str">
        <f>IFERROR(IF(INDEX(AJ$1:AJ563,MATCH(BT564,BT$1:BT563,0),1)=0,"",INDEX(AJ$1:AJ563,MATCH(BT564,BT$1:BT563,0),1)),"")</f>
        <v/>
      </c>
      <c r="AK564" s="2" t="str">
        <f>IFERROR(IF(INDEX(AK$1:AK563,MATCH(BT564,BT$1:BT563,0),1)=0,"",INDEX(AK$1:AK563,MATCH(BT564,BT$1:BT563,0),1)),"")</f>
        <v/>
      </c>
      <c r="AL564" s="31"/>
      <c r="AM564" s="31"/>
      <c r="AN564" s="2"/>
      <c r="AO564" s="4"/>
      <c r="AP564" s="4"/>
      <c r="AQ564" s="4"/>
      <c r="AR564" s="4"/>
      <c r="AS564" s="4"/>
      <c r="AT564" s="4"/>
      <c r="AU564" s="4"/>
      <c r="AV564" s="4"/>
      <c r="AW564" s="4"/>
      <c r="AY564" s="7"/>
      <c r="AZ564" s="47"/>
      <c r="BA564" s="66"/>
      <c r="BB564" s="66"/>
      <c r="BC564" s="66"/>
      <c r="BD564" s="78"/>
      <c r="BE564" s="66"/>
      <c r="BF564" s="66"/>
      <c r="BG564" s="4"/>
      <c r="BH564" s="69"/>
      <c r="BI564" s="4"/>
      <c r="BJ564" s="4"/>
      <c r="BK564" s="9"/>
      <c r="BL564" s="4"/>
      <c r="BM564" s="4"/>
      <c r="BN564" s="7"/>
      <c r="BO564" s="286"/>
      <c r="BP564" s="22"/>
      <c r="BQ564" s="7" t="str">
        <f t="shared" ca="1" si="132"/>
        <v/>
      </c>
      <c r="BR564" s="75" t="str">
        <f t="shared" si="133"/>
        <v/>
      </c>
      <c r="BS564" s="75" t="str">
        <f t="shared" si="134"/>
        <v/>
      </c>
      <c r="BT564" s="5" t="str">
        <f t="shared" si="135"/>
        <v/>
      </c>
      <c r="BU564" s="79" t="str">
        <f t="shared" si="136"/>
        <v/>
      </c>
      <c r="BV564" s="79" t="str">
        <f t="shared" si="137"/>
        <v/>
      </c>
      <c r="BW564" s="79" t="str">
        <f t="shared" si="138"/>
        <v/>
      </c>
      <c r="CC564" s="4" t="str">
        <f>IF(IFERROR(VLOOKUP(C564,C565:C$1993,1,0),"")="","",COUNTIF(C:C,C564))</f>
        <v/>
      </c>
      <c r="CG564" s="5" t="str">
        <f>IF(B564="","",IF(CC564="",1+(MAX(CG$2:CG563)),""))</f>
        <v/>
      </c>
      <c r="CH564" s="5" t="str">
        <f t="shared" si="139"/>
        <v/>
      </c>
      <c r="CI564" s="5" t="str">
        <f t="shared" si="140"/>
        <v/>
      </c>
      <c r="CJ564" s="14" t="str">
        <f t="shared" si="141"/>
        <v/>
      </c>
      <c r="CK564" s="25"/>
      <c r="CL564" s="15"/>
      <c r="CM564" s="5" t="str">
        <f t="shared" si="143"/>
        <v/>
      </c>
      <c r="CP564" s="5" t="str">
        <f t="shared" si="142"/>
        <v/>
      </c>
      <c r="CQ564" s="5" t="str">
        <f>IF(BT564="","",IFERROR(IF(VLOOKUP(BT564,BT$2:BT563,1,0)=0,"",""),BT564))</f>
        <v/>
      </c>
      <c r="CR564" s="22" t="str">
        <f>IF(CQ564="","",(IFERROR(VLOOKUP(MID(CQ564,1,1),$DI$2:DM$28,3,0),0)+IFERROR(VLOOKUP(MID(CQ564,2,1),DI$2:DM$28,4,0),0)+IFERROR(VLOOKUP(MID(CQ564,3,1),DI$2:DM$28,5,0),0)+(ROW(CQ564)/1000000000000)))</f>
        <v/>
      </c>
      <c r="CT564" s="5">
        <v>563</v>
      </c>
      <c r="CU564" s="5" t="str">
        <f>IFERROR(VLOOKUP(CT564,CP$2:CQ1640,2,0),"")</f>
        <v/>
      </c>
      <c r="DO564" s="5" t="e">
        <f>IF(REPORTE!AH$2="si",IF(C564=VALUE(REPORTE!C$22),IF(SUM(DO565:DO$1993),CONCATENATE(INT(B564),", "),INT(B564)),""),IF(C564=VALUE(REPORTE!C$21),IF(SUM(DO565:DO$1993),CONCATENATE(INT(B564),", "),INT(B564)),""))</f>
        <v>#VALUE!</v>
      </c>
    </row>
    <row r="565" spans="1:119" s="5" customFormat="1" ht="15" customHeight="1" x14ac:dyDescent="0.25">
      <c r="A565" s="4" t="str">
        <f t="shared" ca="1" si="130"/>
        <v/>
      </c>
      <c r="B565" s="6"/>
      <c r="C565" s="6"/>
      <c r="D565" s="1" t="str">
        <f>IFERROR(INDEX('padron cfe'!B:B,MATCH(DATOS!C565,'padron cfe'!A:A,0),1),"")</f>
        <v/>
      </c>
      <c r="E565" s="4"/>
      <c r="F565" s="4"/>
      <c r="G565" s="4"/>
      <c r="H565" s="5" t="str">
        <f>IF(F565="","",IFERROR(CONCATENATE("PEUA",VLOOKUP(ESTADO,REPORTE!AV$2:AW$33,2,0),DIDTRITO_FORM,CADER_FORM,IFERROR(INDEX(CA:CA,MATCH(DAY(F565),BZ:BZ,0),1),DAY(F565)),IFERROR(INDEX(CA:CA,MATCH(MONTH(F565),BZ:BZ,0),1),MONTH(F565)),YEAR(F565),G565),""))</f>
        <v/>
      </c>
      <c r="I565" s="4"/>
      <c r="J565" s="66"/>
      <c r="K565" s="66"/>
      <c r="L565" s="66"/>
      <c r="M565" s="2" t="str">
        <f>IFERROR(INDEX('padron cfe'!C:C,MATCH(DATOS!C565,'padron cfe'!A:A,0),1),"")</f>
        <v/>
      </c>
      <c r="N565" s="66" t="str">
        <f>IFERROR(IF(BT565="","",IF(INDEX(N$1:N564,MATCH(BT565,BT$1:BT564,0),1)=0,"",INDEX(N$1:N564,MATCH(BT565,BT$1:BT564,0),1))),"")</f>
        <v/>
      </c>
      <c r="O565" s="66" t="str">
        <f>IFERROR(IF(BT565="","",IF(INDEX(O$1:O564,MATCH(BT565,BT$1:BT564,0),1)=0,"",INDEX(O$1:O564,MATCH(BT565,BT$1:BT564,0),1))),"")</f>
        <v/>
      </c>
      <c r="P565" s="4"/>
      <c r="Q565" s="2"/>
      <c r="R565" s="66"/>
      <c r="T565" s="66"/>
      <c r="U565" s="5" t="str">
        <f>IFERROR(IF(INDEX(U$1:U564,MATCH(T565,T$1:T564,0),1)=0,"",INDEX(U$1:U564,MATCH(T565,T$1:T564,0),1)),"")</f>
        <v/>
      </c>
      <c r="V565" s="66"/>
      <c r="W565" s="5" t="str">
        <f>IFERROR(IF(INDEX(W$1:W564,MATCH(V565,V$1:V564,0),1)=0,"",INDEX(W$1:W564,MATCH(V565,V$1:V564,0),1)),"")</f>
        <v/>
      </c>
      <c r="X565" s="2" t="str">
        <f>IFERROR(INDEX('padron cfe'!D:D,MATCH(DATOS!C565,'padron cfe'!A:A,0),1),"")</f>
        <v/>
      </c>
      <c r="Y565" s="4"/>
      <c r="Z565" s="4"/>
      <c r="AA565" s="4"/>
      <c r="AB565" s="4"/>
      <c r="AC565" s="6"/>
      <c r="AD565" s="4"/>
      <c r="AE565" s="4" t="str">
        <f t="shared" si="131"/>
        <v/>
      </c>
      <c r="AF565" s="4"/>
      <c r="AG565" s="4"/>
      <c r="AH565" s="4"/>
      <c r="AI565" s="2" t="str">
        <f>IFERROR(IF(INDEX(AI$1:AI564,MATCH(BT565,BT$1:BT564,0),1)=0,"",INDEX(AI$1:AI564,MATCH(BT565,BT$1:BT564,0),1)),"")</f>
        <v/>
      </c>
      <c r="AJ565" s="2" t="str">
        <f>IFERROR(IF(INDEX(AJ$1:AJ564,MATCH(BT565,BT$1:BT564,0),1)=0,"",INDEX(AJ$1:AJ564,MATCH(BT565,BT$1:BT564,0),1)),"")</f>
        <v/>
      </c>
      <c r="AK565" s="2" t="str">
        <f>IFERROR(IF(INDEX(AK$1:AK564,MATCH(BT565,BT$1:BT564,0),1)=0,"",INDEX(AK$1:AK564,MATCH(BT565,BT$1:BT564,0),1)),"")</f>
        <v/>
      </c>
      <c r="AL565" s="31"/>
      <c r="AM565" s="31"/>
      <c r="AN565" s="2"/>
      <c r="AO565" s="4"/>
      <c r="AP565" s="4"/>
      <c r="AQ565" s="4"/>
      <c r="AR565" s="4"/>
      <c r="AS565" s="4"/>
      <c r="AT565" s="4"/>
      <c r="AU565" s="4"/>
      <c r="AV565" s="4"/>
      <c r="AW565" s="4"/>
      <c r="AY565" s="7"/>
      <c r="AZ565" s="47"/>
      <c r="BA565" s="66"/>
      <c r="BB565" s="66"/>
      <c r="BC565" s="66"/>
      <c r="BD565" s="78"/>
      <c r="BE565" s="66"/>
      <c r="BF565" s="66"/>
      <c r="BG565" s="4"/>
      <c r="BH565" s="69"/>
      <c r="BI565" s="4"/>
      <c r="BJ565" s="4"/>
      <c r="BK565" s="9"/>
      <c r="BL565" s="4"/>
      <c r="BM565" s="4"/>
      <c r="BN565" s="7"/>
      <c r="BO565" s="286"/>
      <c r="BP565" s="22"/>
      <c r="BQ565" s="7" t="str">
        <f t="shared" ca="1" si="132"/>
        <v/>
      </c>
      <c r="BR565" s="75" t="str">
        <f t="shared" si="133"/>
        <v/>
      </c>
      <c r="BS565" s="75" t="str">
        <f t="shared" si="134"/>
        <v/>
      </c>
      <c r="BT565" s="5" t="str">
        <f t="shared" si="135"/>
        <v/>
      </c>
      <c r="BU565" s="79" t="str">
        <f t="shared" si="136"/>
        <v/>
      </c>
      <c r="BV565" s="79" t="str">
        <f t="shared" si="137"/>
        <v/>
      </c>
      <c r="BW565" s="79" t="str">
        <f t="shared" si="138"/>
        <v/>
      </c>
      <c r="CC565" s="4" t="str">
        <f>IF(IFERROR(VLOOKUP(C565,C566:C$1993,1,0),"")="","",COUNTIF(C:C,C565))</f>
        <v/>
      </c>
      <c r="CG565" s="5" t="str">
        <f>IF(B565="","",IF(CC565="",1+(MAX(CG$2:CG564)),""))</f>
        <v/>
      </c>
      <c r="CH565" s="5" t="str">
        <f t="shared" si="139"/>
        <v/>
      </c>
      <c r="CI565" s="5" t="str">
        <f t="shared" si="140"/>
        <v/>
      </c>
      <c r="CJ565" s="14" t="str">
        <f t="shared" si="141"/>
        <v/>
      </c>
      <c r="CK565" s="25"/>
      <c r="CL565" s="15"/>
      <c r="CM565" s="5" t="str">
        <f t="shared" si="143"/>
        <v/>
      </c>
      <c r="CP565" s="5" t="str">
        <f t="shared" si="142"/>
        <v/>
      </c>
      <c r="CQ565" s="5" t="str">
        <f>IF(BT565="","",IFERROR(IF(VLOOKUP(BT565,BT$2:BT564,1,0)=0,"",""),BT565))</f>
        <v/>
      </c>
      <c r="CR565" s="22" t="str">
        <f>IF(CQ565="","",(IFERROR(VLOOKUP(MID(CQ565,1,1),$DI$2:DM$28,3,0),0)+IFERROR(VLOOKUP(MID(CQ565,2,1),DI$2:DM$28,4,0),0)+IFERROR(VLOOKUP(MID(CQ565,3,1),DI$2:DM$28,5,0),0)+(ROW(CQ565)/1000000000000)))</f>
        <v/>
      </c>
      <c r="CT565" s="5">
        <v>564</v>
      </c>
      <c r="CU565" s="5" t="str">
        <f>IFERROR(VLOOKUP(CT565,CP$2:CQ1641,2,0),"")</f>
        <v/>
      </c>
      <c r="DO565" s="5" t="e">
        <f>IF(REPORTE!AH$2="si",IF(C565=VALUE(REPORTE!C$22),IF(SUM(DO566:DO$1993),CONCATENATE(INT(B565),", "),INT(B565)),""),IF(C565=VALUE(REPORTE!C$21),IF(SUM(DO566:DO$1993),CONCATENATE(INT(B565),", "),INT(B565)),""))</f>
        <v>#VALUE!</v>
      </c>
    </row>
    <row r="566" spans="1:119" s="5" customFormat="1" ht="15" customHeight="1" x14ac:dyDescent="0.25">
      <c r="A566" s="4" t="str">
        <f t="shared" ca="1" si="130"/>
        <v/>
      </c>
      <c r="B566" s="6"/>
      <c r="C566" s="6"/>
      <c r="D566" s="1" t="str">
        <f>IFERROR(INDEX('padron cfe'!B:B,MATCH(DATOS!C566,'padron cfe'!A:A,0),1),"")</f>
        <v/>
      </c>
      <c r="E566" s="4"/>
      <c r="F566" s="4"/>
      <c r="G566" s="4"/>
      <c r="H566" s="5" t="str">
        <f>IF(F566="","",IFERROR(CONCATENATE("PEUA",VLOOKUP(ESTADO,REPORTE!AV$2:AW$33,2,0),DIDTRITO_FORM,CADER_FORM,IFERROR(INDEX(CA:CA,MATCH(DAY(F566),BZ:BZ,0),1),DAY(F566)),IFERROR(INDEX(CA:CA,MATCH(MONTH(F566),BZ:BZ,0),1),MONTH(F566)),YEAR(F566),G566),""))</f>
        <v/>
      </c>
      <c r="I566" s="4"/>
      <c r="J566" s="66"/>
      <c r="K566" s="66"/>
      <c r="L566" s="66"/>
      <c r="M566" s="2" t="str">
        <f>IFERROR(INDEX('padron cfe'!C:C,MATCH(DATOS!C566,'padron cfe'!A:A,0),1),"")</f>
        <v/>
      </c>
      <c r="N566" s="66" t="str">
        <f>IFERROR(IF(BT566="","",IF(INDEX(N$1:N565,MATCH(BT566,BT$1:BT565,0),1)=0,"",INDEX(N$1:N565,MATCH(BT566,BT$1:BT565,0),1))),"")</f>
        <v/>
      </c>
      <c r="O566" s="66" t="str">
        <f>IFERROR(IF(BT566="","",IF(INDEX(O$1:O565,MATCH(BT566,BT$1:BT565,0),1)=0,"",INDEX(O$1:O565,MATCH(BT566,BT$1:BT565,0),1))),"")</f>
        <v/>
      </c>
      <c r="P566" s="4"/>
      <c r="Q566" s="2"/>
      <c r="R566" s="66"/>
      <c r="T566" s="66"/>
      <c r="U566" s="5" t="str">
        <f>IFERROR(IF(INDEX(U$1:U565,MATCH(T566,T$1:T565,0),1)=0,"",INDEX(U$1:U565,MATCH(T566,T$1:T565,0),1)),"")</f>
        <v/>
      </c>
      <c r="V566" s="66"/>
      <c r="W566" s="5" t="str">
        <f>IFERROR(IF(INDEX(W$1:W565,MATCH(V566,V$1:V565,0),1)=0,"",INDEX(W$1:W565,MATCH(V566,V$1:V565,0),1)),"")</f>
        <v/>
      </c>
      <c r="X566" s="2" t="str">
        <f>IFERROR(INDEX('padron cfe'!D:D,MATCH(DATOS!C566,'padron cfe'!A:A,0),1),"")</f>
        <v/>
      </c>
      <c r="Y566" s="4"/>
      <c r="Z566" s="4"/>
      <c r="AA566" s="4"/>
      <c r="AB566" s="4"/>
      <c r="AC566" s="6"/>
      <c r="AD566" s="4"/>
      <c r="AE566" s="4" t="str">
        <f t="shared" si="131"/>
        <v/>
      </c>
      <c r="AF566" s="4"/>
      <c r="AG566" s="4"/>
      <c r="AH566" s="4"/>
      <c r="AI566" s="2" t="str">
        <f>IFERROR(IF(INDEX(AI$1:AI565,MATCH(BT566,BT$1:BT565,0),1)=0,"",INDEX(AI$1:AI565,MATCH(BT566,BT$1:BT565,0),1)),"")</f>
        <v/>
      </c>
      <c r="AJ566" s="2" t="str">
        <f>IFERROR(IF(INDEX(AJ$1:AJ565,MATCH(BT566,BT$1:BT565,0),1)=0,"",INDEX(AJ$1:AJ565,MATCH(BT566,BT$1:BT565,0),1)),"")</f>
        <v/>
      </c>
      <c r="AK566" s="2" t="str">
        <f>IFERROR(IF(INDEX(AK$1:AK565,MATCH(BT566,BT$1:BT565,0),1)=0,"",INDEX(AK$1:AK565,MATCH(BT566,BT$1:BT565,0),1)),"")</f>
        <v/>
      </c>
      <c r="AL566" s="31"/>
      <c r="AM566" s="31"/>
      <c r="AN566" s="2"/>
      <c r="AO566" s="4"/>
      <c r="AP566" s="4"/>
      <c r="AQ566" s="4"/>
      <c r="AR566" s="4"/>
      <c r="AS566" s="4"/>
      <c r="AT566" s="4"/>
      <c r="AU566" s="4"/>
      <c r="AV566" s="4"/>
      <c r="AW566" s="4"/>
      <c r="AY566" s="7"/>
      <c r="AZ566" s="47"/>
      <c r="BA566" s="66"/>
      <c r="BB566" s="66"/>
      <c r="BC566" s="66"/>
      <c r="BD566" s="78"/>
      <c r="BE566" s="66"/>
      <c r="BF566" s="66"/>
      <c r="BG566" s="4"/>
      <c r="BH566" s="69"/>
      <c r="BI566" s="4"/>
      <c r="BJ566" s="4"/>
      <c r="BK566" s="9"/>
      <c r="BL566" s="4"/>
      <c r="BM566" s="4"/>
      <c r="BN566" s="7"/>
      <c r="BO566" s="286"/>
      <c r="BP566" s="22"/>
      <c r="BQ566" s="7" t="str">
        <f t="shared" ca="1" si="132"/>
        <v/>
      </c>
      <c r="BR566" s="75" t="str">
        <f t="shared" si="133"/>
        <v/>
      </c>
      <c r="BS566" s="75" t="str">
        <f t="shared" si="134"/>
        <v/>
      </c>
      <c r="BT566" s="5" t="str">
        <f t="shared" si="135"/>
        <v/>
      </c>
      <c r="BU566" s="79" t="str">
        <f t="shared" si="136"/>
        <v/>
      </c>
      <c r="BV566" s="79" t="str">
        <f t="shared" si="137"/>
        <v/>
      </c>
      <c r="BW566" s="79" t="str">
        <f t="shared" si="138"/>
        <v/>
      </c>
      <c r="CC566" s="4" t="str">
        <f>IF(IFERROR(VLOOKUP(C566,C567:C$1993,1,0),"")="","",COUNTIF(C:C,C566))</f>
        <v/>
      </c>
      <c r="CG566" s="5" t="str">
        <f>IF(B566="","",IF(CC566="",1+(MAX(CG$2:CG565)),""))</f>
        <v/>
      </c>
      <c r="CH566" s="5" t="str">
        <f t="shared" si="139"/>
        <v/>
      </c>
      <c r="CI566" s="5" t="str">
        <f t="shared" si="140"/>
        <v/>
      </c>
      <c r="CJ566" s="14" t="str">
        <f t="shared" si="141"/>
        <v/>
      </c>
      <c r="CK566" s="25"/>
      <c r="CL566" s="15"/>
      <c r="CM566" s="5" t="str">
        <f t="shared" si="143"/>
        <v/>
      </c>
      <c r="CP566" s="5" t="str">
        <f t="shared" si="142"/>
        <v/>
      </c>
      <c r="CQ566" s="5" t="str">
        <f>IF(BT566="","",IFERROR(IF(VLOOKUP(BT566,BT$2:BT565,1,0)=0,"",""),BT566))</f>
        <v/>
      </c>
      <c r="CR566" s="22" t="str">
        <f>IF(CQ566="","",(IFERROR(VLOOKUP(MID(CQ566,1,1),$DI$2:DM$28,3,0),0)+IFERROR(VLOOKUP(MID(CQ566,2,1),DI$2:DM$28,4,0),0)+IFERROR(VLOOKUP(MID(CQ566,3,1),DI$2:DM$28,5,0),0)+(ROW(CQ566)/1000000000000)))</f>
        <v/>
      </c>
      <c r="CT566" s="5">
        <v>565</v>
      </c>
      <c r="CU566" s="5" t="str">
        <f>IFERROR(VLOOKUP(CT566,CP$2:CQ1642,2,0),"")</f>
        <v/>
      </c>
      <c r="DO566" s="5" t="e">
        <f>IF(REPORTE!AH$2="si",IF(C566=VALUE(REPORTE!C$22),IF(SUM(DO567:DO$1993),CONCATENATE(INT(B566),", "),INT(B566)),""),IF(C566=VALUE(REPORTE!C$21),IF(SUM(DO567:DO$1993),CONCATENATE(INT(B566),", "),INT(B566)),""))</f>
        <v>#VALUE!</v>
      </c>
    </row>
    <row r="567" spans="1:119" s="5" customFormat="1" ht="15" customHeight="1" x14ac:dyDescent="0.25">
      <c r="A567" s="4" t="str">
        <f t="shared" ca="1" si="130"/>
        <v/>
      </c>
      <c r="B567" s="6"/>
      <c r="C567" s="6"/>
      <c r="D567" s="1" t="str">
        <f>IFERROR(INDEX('padron cfe'!B:B,MATCH(DATOS!C567,'padron cfe'!A:A,0),1),"")</f>
        <v/>
      </c>
      <c r="E567" s="4"/>
      <c r="F567" s="4"/>
      <c r="G567" s="4"/>
      <c r="H567" s="5" t="str">
        <f>IF(F567="","",IFERROR(CONCATENATE("PEUA",VLOOKUP(ESTADO,REPORTE!AV$2:AW$33,2,0),DIDTRITO_FORM,CADER_FORM,IFERROR(INDEX(CA:CA,MATCH(DAY(F567),BZ:BZ,0),1),DAY(F567)),IFERROR(INDEX(CA:CA,MATCH(MONTH(F567),BZ:BZ,0),1),MONTH(F567)),YEAR(F567),G567),""))</f>
        <v/>
      </c>
      <c r="I567" s="4"/>
      <c r="J567" s="66"/>
      <c r="K567" s="66"/>
      <c r="L567" s="66"/>
      <c r="M567" s="2" t="str">
        <f>IFERROR(INDEX('padron cfe'!C:C,MATCH(DATOS!C567,'padron cfe'!A:A,0),1),"")</f>
        <v/>
      </c>
      <c r="N567" s="66" t="str">
        <f>IFERROR(IF(BT567="","",IF(INDEX(N$1:N566,MATCH(BT567,BT$1:BT566,0),1)=0,"",INDEX(N$1:N566,MATCH(BT567,BT$1:BT566,0),1))),"")</f>
        <v/>
      </c>
      <c r="O567" s="66" t="str">
        <f>IFERROR(IF(BT567="","",IF(INDEX(O$1:O566,MATCH(BT567,BT$1:BT566,0),1)=0,"",INDEX(O$1:O566,MATCH(BT567,BT$1:BT566,0),1))),"")</f>
        <v/>
      </c>
      <c r="P567" s="4"/>
      <c r="Q567" s="2"/>
      <c r="R567" s="66"/>
      <c r="T567" s="66"/>
      <c r="U567" s="5" t="str">
        <f>IFERROR(IF(INDEX(U$1:U566,MATCH(T567,T$1:T566,0),1)=0,"",INDEX(U$1:U566,MATCH(T567,T$1:T566,0),1)),"")</f>
        <v/>
      </c>
      <c r="V567" s="66"/>
      <c r="W567" s="5" t="str">
        <f>IFERROR(IF(INDEX(W$1:W566,MATCH(V567,V$1:V566,0),1)=0,"",INDEX(W$1:W566,MATCH(V567,V$1:V566,0),1)),"")</f>
        <v/>
      </c>
      <c r="X567" s="2" t="str">
        <f>IFERROR(INDEX('padron cfe'!D:D,MATCH(DATOS!C567,'padron cfe'!A:A,0),1),"")</f>
        <v/>
      </c>
      <c r="Y567" s="4"/>
      <c r="Z567" s="4"/>
      <c r="AA567" s="4"/>
      <c r="AB567" s="4"/>
      <c r="AC567" s="6"/>
      <c r="AD567" s="4"/>
      <c r="AE567" s="4" t="str">
        <f t="shared" si="131"/>
        <v/>
      </c>
      <c r="AF567" s="4"/>
      <c r="AG567" s="4"/>
      <c r="AH567" s="4"/>
      <c r="AI567" s="2" t="str">
        <f>IFERROR(IF(INDEX(AI$1:AI566,MATCH(BT567,BT$1:BT566,0),1)=0,"",INDEX(AI$1:AI566,MATCH(BT567,BT$1:BT566,0),1)),"")</f>
        <v/>
      </c>
      <c r="AJ567" s="2" t="str">
        <f>IFERROR(IF(INDEX(AJ$1:AJ566,MATCH(BT567,BT$1:BT566,0),1)=0,"",INDEX(AJ$1:AJ566,MATCH(BT567,BT$1:BT566,0),1)),"")</f>
        <v/>
      </c>
      <c r="AK567" s="2" t="str">
        <f>IFERROR(IF(INDEX(AK$1:AK566,MATCH(BT567,BT$1:BT566,0),1)=0,"",INDEX(AK$1:AK566,MATCH(BT567,BT$1:BT566,0),1)),"")</f>
        <v/>
      </c>
      <c r="AL567" s="31"/>
      <c r="AM567" s="31"/>
      <c r="AN567" s="2"/>
      <c r="AO567" s="4"/>
      <c r="AP567" s="4"/>
      <c r="AQ567" s="4"/>
      <c r="AR567" s="4"/>
      <c r="AS567" s="4"/>
      <c r="AT567" s="4"/>
      <c r="AU567" s="4"/>
      <c r="AV567" s="4"/>
      <c r="AW567" s="4"/>
      <c r="AY567" s="7"/>
      <c r="AZ567" s="47"/>
      <c r="BA567" s="66"/>
      <c r="BB567" s="66"/>
      <c r="BC567" s="66"/>
      <c r="BD567" s="78"/>
      <c r="BE567" s="66"/>
      <c r="BF567" s="66"/>
      <c r="BG567" s="4"/>
      <c r="BH567" s="69"/>
      <c r="BI567" s="4"/>
      <c r="BJ567" s="4"/>
      <c r="BK567" s="9"/>
      <c r="BL567" s="4"/>
      <c r="BM567" s="4"/>
      <c r="BN567" s="7"/>
      <c r="BO567" s="286"/>
      <c r="BP567" s="22"/>
      <c r="BQ567" s="7" t="str">
        <f t="shared" ca="1" si="132"/>
        <v/>
      </c>
      <c r="BR567" s="75" t="str">
        <f t="shared" si="133"/>
        <v/>
      </c>
      <c r="BS567" s="75" t="str">
        <f t="shared" si="134"/>
        <v/>
      </c>
      <c r="BT567" s="5" t="str">
        <f t="shared" si="135"/>
        <v/>
      </c>
      <c r="BU567" s="79" t="str">
        <f t="shared" si="136"/>
        <v/>
      </c>
      <c r="BV567" s="79" t="str">
        <f t="shared" si="137"/>
        <v/>
      </c>
      <c r="BW567" s="79" t="str">
        <f t="shared" si="138"/>
        <v/>
      </c>
      <c r="CC567" s="4" t="str">
        <f>IF(IFERROR(VLOOKUP(C567,C568:C$1993,1,0),"")="","",COUNTIF(C:C,C567))</f>
        <v/>
      </c>
      <c r="CG567" s="5" t="str">
        <f>IF(B567="","",IF(CC567="",1+(MAX(CG$2:CG566)),""))</f>
        <v/>
      </c>
      <c r="CH567" s="5" t="str">
        <f t="shared" si="139"/>
        <v/>
      </c>
      <c r="CI567" s="5" t="str">
        <f t="shared" si="140"/>
        <v/>
      </c>
      <c r="CJ567" s="14" t="str">
        <f t="shared" si="141"/>
        <v/>
      </c>
      <c r="CK567" s="25"/>
      <c r="CL567" s="15"/>
      <c r="CM567" s="5" t="str">
        <f t="shared" si="143"/>
        <v/>
      </c>
      <c r="CP567" s="5" t="str">
        <f t="shared" si="142"/>
        <v/>
      </c>
      <c r="CQ567" s="5" t="str">
        <f>IF(BT567="","",IFERROR(IF(VLOOKUP(BT567,BT$2:BT566,1,0)=0,"",""),BT567))</f>
        <v/>
      </c>
      <c r="CR567" s="22" t="str">
        <f>IF(CQ567="","",(IFERROR(VLOOKUP(MID(CQ567,1,1),$DI$2:DM$28,3,0),0)+IFERROR(VLOOKUP(MID(CQ567,2,1),DI$2:DM$28,4,0),0)+IFERROR(VLOOKUP(MID(CQ567,3,1),DI$2:DM$28,5,0),0)+(ROW(CQ567)/1000000000000)))</f>
        <v/>
      </c>
      <c r="CT567" s="5">
        <v>566</v>
      </c>
      <c r="CU567" s="5" t="str">
        <f>IFERROR(VLOOKUP(CT567,CP$2:CQ1643,2,0),"")</f>
        <v/>
      </c>
      <c r="DO567" s="5" t="e">
        <f>IF(REPORTE!AH$2="si",IF(C567=VALUE(REPORTE!C$22),IF(SUM(DO568:DO$1993),CONCATENATE(INT(B567),", "),INT(B567)),""),IF(C567=VALUE(REPORTE!C$21),IF(SUM(DO568:DO$1993),CONCATENATE(INT(B567),", "),INT(B567)),""))</f>
        <v>#VALUE!</v>
      </c>
    </row>
    <row r="568" spans="1:119" s="5" customFormat="1" ht="15" customHeight="1" x14ac:dyDescent="0.25">
      <c r="A568" s="4" t="str">
        <f t="shared" ca="1" si="130"/>
        <v/>
      </c>
      <c r="B568" s="6"/>
      <c r="C568" s="6"/>
      <c r="D568" s="1" t="str">
        <f>IFERROR(INDEX('padron cfe'!B:B,MATCH(DATOS!C568,'padron cfe'!A:A,0),1),"")</f>
        <v/>
      </c>
      <c r="E568" s="4"/>
      <c r="F568" s="4"/>
      <c r="G568" s="4"/>
      <c r="H568" s="5" t="str">
        <f>IF(F568="","",IFERROR(CONCATENATE("PEUA",VLOOKUP(ESTADO,REPORTE!AV$2:AW$33,2,0),DIDTRITO_FORM,CADER_FORM,IFERROR(INDEX(CA:CA,MATCH(DAY(F568),BZ:BZ,0),1),DAY(F568)),IFERROR(INDEX(CA:CA,MATCH(MONTH(F568),BZ:BZ,0),1),MONTH(F568)),YEAR(F568),G568),""))</f>
        <v/>
      </c>
      <c r="I568" s="4"/>
      <c r="J568" s="66"/>
      <c r="K568" s="66"/>
      <c r="L568" s="66"/>
      <c r="M568" s="2" t="str">
        <f>IFERROR(INDEX('padron cfe'!C:C,MATCH(DATOS!C568,'padron cfe'!A:A,0),1),"")</f>
        <v/>
      </c>
      <c r="N568" s="66" t="str">
        <f>IFERROR(IF(BT568="","",IF(INDEX(N$1:N567,MATCH(BT568,BT$1:BT567,0),1)=0,"",INDEX(N$1:N567,MATCH(BT568,BT$1:BT567,0),1))),"")</f>
        <v/>
      </c>
      <c r="O568" s="66" t="str">
        <f>IFERROR(IF(BT568="","",IF(INDEX(O$1:O567,MATCH(BT568,BT$1:BT567,0),1)=0,"",INDEX(O$1:O567,MATCH(BT568,BT$1:BT567,0),1))),"")</f>
        <v/>
      </c>
      <c r="P568" s="4"/>
      <c r="Q568" s="2"/>
      <c r="R568" s="66"/>
      <c r="T568" s="66"/>
      <c r="U568" s="5" t="str">
        <f>IFERROR(IF(INDEX(U$1:U567,MATCH(T568,T$1:T567,0),1)=0,"",INDEX(U$1:U567,MATCH(T568,T$1:T567,0),1)),"")</f>
        <v/>
      </c>
      <c r="V568" s="66"/>
      <c r="W568" s="5" t="str">
        <f>IFERROR(IF(INDEX(W$1:W567,MATCH(V568,V$1:V567,0),1)=0,"",INDEX(W$1:W567,MATCH(V568,V$1:V567,0),1)),"")</f>
        <v/>
      </c>
      <c r="X568" s="2" t="str">
        <f>IFERROR(INDEX('padron cfe'!D:D,MATCH(DATOS!C568,'padron cfe'!A:A,0),1),"")</f>
        <v/>
      </c>
      <c r="Y568" s="4"/>
      <c r="Z568" s="4"/>
      <c r="AA568" s="4"/>
      <c r="AB568" s="4"/>
      <c r="AC568" s="6"/>
      <c r="AD568" s="4"/>
      <c r="AE568" s="4" t="str">
        <f t="shared" si="131"/>
        <v/>
      </c>
      <c r="AF568" s="4"/>
      <c r="AG568" s="4"/>
      <c r="AH568" s="4"/>
      <c r="AI568" s="2" t="str">
        <f>IFERROR(IF(INDEX(AI$1:AI567,MATCH(BT568,BT$1:BT567,0),1)=0,"",INDEX(AI$1:AI567,MATCH(BT568,BT$1:BT567,0),1)),"")</f>
        <v/>
      </c>
      <c r="AJ568" s="2" t="str">
        <f>IFERROR(IF(INDEX(AJ$1:AJ567,MATCH(BT568,BT$1:BT567,0),1)=0,"",INDEX(AJ$1:AJ567,MATCH(BT568,BT$1:BT567,0),1)),"")</f>
        <v/>
      </c>
      <c r="AK568" s="2" t="str">
        <f>IFERROR(IF(INDEX(AK$1:AK567,MATCH(BT568,BT$1:BT567,0),1)=0,"",INDEX(AK$1:AK567,MATCH(BT568,BT$1:BT567,0),1)),"")</f>
        <v/>
      </c>
      <c r="AL568" s="31"/>
      <c r="AM568" s="31"/>
      <c r="AN568" s="2"/>
      <c r="AO568" s="4"/>
      <c r="AP568" s="4"/>
      <c r="AQ568" s="4"/>
      <c r="AR568" s="4"/>
      <c r="AS568" s="4"/>
      <c r="AT568" s="4"/>
      <c r="AU568" s="4"/>
      <c r="AV568" s="4"/>
      <c r="AW568" s="4"/>
      <c r="AY568" s="7"/>
      <c r="AZ568" s="47"/>
      <c r="BA568" s="66"/>
      <c r="BB568" s="66"/>
      <c r="BC568" s="66"/>
      <c r="BD568" s="78"/>
      <c r="BE568" s="66"/>
      <c r="BF568" s="66"/>
      <c r="BG568" s="4"/>
      <c r="BH568" s="69"/>
      <c r="BI568" s="4"/>
      <c r="BJ568" s="4"/>
      <c r="BK568" s="9"/>
      <c r="BL568" s="4"/>
      <c r="BM568" s="4"/>
      <c r="BN568" s="7"/>
      <c r="BO568" s="286"/>
      <c r="BP568" s="22"/>
      <c r="BQ568" s="7" t="str">
        <f t="shared" ca="1" si="132"/>
        <v/>
      </c>
      <c r="BR568" s="75" t="str">
        <f t="shared" si="133"/>
        <v/>
      </c>
      <c r="BS568" s="75" t="str">
        <f t="shared" si="134"/>
        <v/>
      </c>
      <c r="BT568" s="5" t="str">
        <f t="shared" si="135"/>
        <v/>
      </c>
      <c r="BU568" s="79" t="str">
        <f t="shared" si="136"/>
        <v/>
      </c>
      <c r="BV568" s="79" t="str">
        <f t="shared" si="137"/>
        <v/>
      </c>
      <c r="BW568" s="79" t="str">
        <f t="shared" si="138"/>
        <v/>
      </c>
      <c r="CC568" s="4" t="str">
        <f>IF(IFERROR(VLOOKUP(C568,C569:C$1993,1,0),"")="","",COUNTIF(C:C,C568))</f>
        <v/>
      </c>
      <c r="CG568" s="5" t="str">
        <f>IF(B568="","",IF(CC568="",1+(MAX(CG$2:CG567)),""))</f>
        <v/>
      </c>
      <c r="CH568" s="5" t="str">
        <f t="shared" si="139"/>
        <v/>
      </c>
      <c r="CI568" s="5" t="str">
        <f t="shared" si="140"/>
        <v/>
      </c>
      <c r="CJ568" s="14" t="str">
        <f t="shared" si="141"/>
        <v/>
      </c>
      <c r="CK568" s="25"/>
      <c r="CL568" s="15"/>
      <c r="CM568" s="5" t="str">
        <f t="shared" si="143"/>
        <v/>
      </c>
      <c r="CP568" s="5" t="str">
        <f t="shared" si="142"/>
        <v/>
      </c>
      <c r="CQ568" s="5" t="str">
        <f>IF(BT568="","",IFERROR(IF(VLOOKUP(BT568,BT$2:BT567,1,0)=0,"",""),BT568))</f>
        <v/>
      </c>
      <c r="CR568" s="22" t="str">
        <f>IF(CQ568="","",(IFERROR(VLOOKUP(MID(CQ568,1,1),$DI$2:DM$28,3,0),0)+IFERROR(VLOOKUP(MID(CQ568,2,1),DI$2:DM$28,4,0),0)+IFERROR(VLOOKUP(MID(CQ568,3,1),DI$2:DM$28,5,0),0)+(ROW(CQ568)/1000000000000)))</f>
        <v/>
      </c>
      <c r="CT568" s="5">
        <v>567</v>
      </c>
      <c r="CU568" s="5" t="str">
        <f>IFERROR(VLOOKUP(CT568,CP$2:CQ1644,2,0),"")</f>
        <v/>
      </c>
      <c r="DO568" s="5" t="e">
        <f>IF(REPORTE!AH$2="si",IF(C568=VALUE(REPORTE!C$22),IF(SUM(DO569:DO$1993),CONCATENATE(INT(B568),", "),INT(B568)),""),IF(C568=VALUE(REPORTE!C$21),IF(SUM(DO569:DO$1993),CONCATENATE(INT(B568),", "),INT(B568)),""))</f>
        <v>#VALUE!</v>
      </c>
    </row>
    <row r="569" spans="1:119" s="5" customFormat="1" ht="15" customHeight="1" x14ac:dyDescent="0.25">
      <c r="A569" s="4" t="str">
        <f t="shared" ca="1" si="130"/>
        <v/>
      </c>
      <c r="B569" s="6"/>
      <c r="C569" s="6"/>
      <c r="D569" s="1" t="str">
        <f>IFERROR(INDEX('padron cfe'!B:B,MATCH(DATOS!C569,'padron cfe'!A:A,0),1),"")</f>
        <v/>
      </c>
      <c r="E569" s="4"/>
      <c r="F569" s="4"/>
      <c r="G569" s="4"/>
      <c r="H569" s="5" t="str">
        <f>IF(F569="","",IFERROR(CONCATENATE("PEUA",VLOOKUP(ESTADO,REPORTE!AV$2:AW$33,2,0),DIDTRITO_FORM,CADER_FORM,IFERROR(INDEX(CA:CA,MATCH(DAY(F569),BZ:BZ,0),1),DAY(F569)),IFERROR(INDEX(CA:CA,MATCH(MONTH(F569),BZ:BZ,0),1),MONTH(F569)),YEAR(F569),G569),""))</f>
        <v/>
      </c>
      <c r="I569" s="4"/>
      <c r="J569" s="66"/>
      <c r="K569" s="66"/>
      <c r="L569" s="66"/>
      <c r="M569" s="2" t="str">
        <f>IFERROR(INDEX('padron cfe'!C:C,MATCH(DATOS!C569,'padron cfe'!A:A,0),1),"")</f>
        <v/>
      </c>
      <c r="N569" s="66" t="str">
        <f>IFERROR(IF(BT569="","",IF(INDEX(N$1:N568,MATCH(BT569,BT$1:BT568,0),1)=0,"",INDEX(N$1:N568,MATCH(BT569,BT$1:BT568,0),1))),"")</f>
        <v/>
      </c>
      <c r="O569" s="66" t="str">
        <f>IFERROR(IF(BT569="","",IF(INDEX(O$1:O568,MATCH(BT569,BT$1:BT568,0),1)=0,"",INDEX(O$1:O568,MATCH(BT569,BT$1:BT568,0),1))),"")</f>
        <v/>
      </c>
      <c r="P569" s="4"/>
      <c r="Q569" s="2"/>
      <c r="R569" s="66"/>
      <c r="T569" s="66"/>
      <c r="U569" s="5" t="str">
        <f>IFERROR(IF(INDEX(U$1:U568,MATCH(T569,T$1:T568,0),1)=0,"",INDEX(U$1:U568,MATCH(T569,T$1:T568,0),1)),"")</f>
        <v/>
      </c>
      <c r="V569" s="66"/>
      <c r="W569" s="5" t="str">
        <f>IFERROR(IF(INDEX(W$1:W568,MATCH(V569,V$1:V568,0),1)=0,"",INDEX(W$1:W568,MATCH(V569,V$1:V568,0),1)),"")</f>
        <v/>
      </c>
      <c r="X569" s="2" t="str">
        <f>IFERROR(INDEX('padron cfe'!D:D,MATCH(DATOS!C569,'padron cfe'!A:A,0),1),"")</f>
        <v/>
      </c>
      <c r="Y569" s="4"/>
      <c r="Z569" s="4"/>
      <c r="AA569" s="4"/>
      <c r="AB569" s="4"/>
      <c r="AC569" s="6"/>
      <c r="AD569" s="4"/>
      <c r="AE569" s="4" t="str">
        <f t="shared" si="131"/>
        <v/>
      </c>
      <c r="AF569" s="4"/>
      <c r="AG569" s="4"/>
      <c r="AH569" s="4"/>
      <c r="AI569" s="2" t="str">
        <f>IFERROR(IF(INDEX(AI$1:AI568,MATCH(BT569,BT$1:BT568,0),1)=0,"",INDEX(AI$1:AI568,MATCH(BT569,BT$1:BT568,0),1)),"")</f>
        <v/>
      </c>
      <c r="AJ569" s="2" t="str">
        <f>IFERROR(IF(INDEX(AJ$1:AJ568,MATCH(BT569,BT$1:BT568,0),1)=0,"",INDEX(AJ$1:AJ568,MATCH(BT569,BT$1:BT568,0),1)),"")</f>
        <v/>
      </c>
      <c r="AK569" s="2" t="str">
        <f>IFERROR(IF(INDEX(AK$1:AK568,MATCH(BT569,BT$1:BT568,0),1)=0,"",INDEX(AK$1:AK568,MATCH(BT569,BT$1:BT568,0),1)),"")</f>
        <v/>
      </c>
      <c r="AL569" s="31"/>
      <c r="AM569" s="31"/>
      <c r="AN569" s="2"/>
      <c r="AO569" s="4"/>
      <c r="AP569" s="4"/>
      <c r="AQ569" s="4"/>
      <c r="AR569" s="4"/>
      <c r="AS569" s="4"/>
      <c r="AT569" s="4"/>
      <c r="AU569" s="4"/>
      <c r="AV569" s="4"/>
      <c r="AW569" s="4"/>
      <c r="AY569" s="7"/>
      <c r="AZ569" s="47"/>
      <c r="BA569" s="66"/>
      <c r="BB569" s="66"/>
      <c r="BC569" s="66"/>
      <c r="BD569" s="78"/>
      <c r="BE569" s="66"/>
      <c r="BF569" s="66"/>
      <c r="BG569" s="4"/>
      <c r="BH569" s="69"/>
      <c r="BI569" s="4"/>
      <c r="BJ569" s="4"/>
      <c r="BK569" s="9"/>
      <c r="BL569" s="4"/>
      <c r="BM569" s="4"/>
      <c r="BN569" s="7"/>
      <c r="BO569" s="286"/>
      <c r="BP569" s="22"/>
      <c r="BQ569" s="7" t="str">
        <f t="shared" ca="1" si="132"/>
        <v/>
      </c>
      <c r="BR569" s="75" t="str">
        <f t="shared" si="133"/>
        <v/>
      </c>
      <c r="BS569" s="75" t="str">
        <f t="shared" si="134"/>
        <v/>
      </c>
      <c r="BT569" s="5" t="str">
        <f t="shared" si="135"/>
        <v/>
      </c>
      <c r="BU569" s="79" t="str">
        <f t="shared" si="136"/>
        <v/>
      </c>
      <c r="BV569" s="79" t="str">
        <f t="shared" si="137"/>
        <v/>
      </c>
      <c r="BW569" s="79" t="str">
        <f t="shared" si="138"/>
        <v/>
      </c>
      <c r="CC569" s="4" t="str">
        <f>IF(IFERROR(VLOOKUP(C569,C570:C$1993,1,0),"")="","",COUNTIF(C:C,C569))</f>
        <v/>
      </c>
      <c r="CG569" s="5" t="str">
        <f>IF(B569="","",IF(CC569="",1+(MAX(CG$2:CG568)),""))</f>
        <v/>
      </c>
      <c r="CH569" s="5" t="str">
        <f t="shared" si="139"/>
        <v/>
      </c>
      <c r="CI569" s="5" t="str">
        <f t="shared" si="140"/>
        <v/>
      </c>
      <c r="CJ569" s="14" t="str">
        <f t="shared" si="141"/>
        <v/>
      </c>
      <c r="CK569" s="25"/>
      <c r="CL569" s="15"/>
      <c r="CM569" s="5" t="str">
        <f t="shared" si="143"/>
        <v/>
      </c>
      <c r="CP569" s="5" t="str">
        <f t="shared" si="142"/>
        <v/>
      </c>
      <c r="CQ569" s="5" t="str">
        <f>IF(BT569="","",IFERROR(IF(VLOOKUP(BT569,BT$2:BT568,1,0)=0,"",""),BT569))</f>
        <v/>
      </c>
      <c r="CR569" s="22" t="str">
        <f>IF(CQ569="","",(IFERROR(VLOOKUP(MID(CQ569,1,1),$DI$2:DM$28,3,0),0)+IFERROR(VLOOKUP(MID(CQ569,2,1),DI$2:DM$28,4,0),0)+IFERROR(VLOOKUP(MID(CQ569,3,1),DI$2:DM$28,5,0),0)+(ROW(CQ569)/1000000000000)))</f>
        <v/>
      </c>
      <c r="CT569" s="5">
        <v>568</v>
      </c>
      <c r="CU569" s="5" t="str">
        <f>IFERROR(VLOOKUP(CT569,CP$2:CQ1645,2,0),"")</f>
        <v/>
      </c>
      <c r="DO569" s="5" t="e">
        <f>IF(REPORTE!AH$2="si",IF(C569=VALUE(REPORTE!C$22),IF(SUM(DO570:DO$1993),CONCATENATE(INT(B569),", "),INT(B569)),""),IF(C569=VALUE(REPORTE!C$21),IF(SUM(DO570:DO$1993),CONCATENATE(INT(B569),", "),INT(B569)),""))</f>
        <v>#VALUE!</v>
      </c>
    </row>
    <row r="570" spans="1:119" s="5" customFormat="1" ht="15" customHeight="1" x14ac:dyDescent="0.25">
      <c r="A570" s="4" t="str">
        <f t="shared" ca="1" si="130"/>
        <v/>
      </c>
      <c r="B570" s="6"/>
      <c r="C570" s="6"/>
      <c r="D570" s="1" t="str">
        <f>IFERROR(INDEX('padron cfe'!B:B,MATCH(DATOS!C570,'padron cfe'!A:A,0),1),"")</f>
        <v/>
      </c>
      <c r="E570" s="4"/>
      <c r="F570" s="4"/>
      <c r="G570" s="4"/>
      <c r="H570" s="5" t="str">
        <f>IF(F570="","",IFERROR(CONCATENATE("PEUA",VLOOKUP(ESTADO,REPORTE!AV$2:AW$33,2,0),DIDTRITO_FORM,CADER_FORM,IFERROR(INDEX(CA:CA,MATCH(DAY(F570),BZ:BZ,0),1),DAY(F570)),IFERROR(INDEX(CA:CA,MATCH(MONTH(F570),BZ:BZ,0),1),MONTH(F570)),YEAR(F570),G570),""))</f>
        <v/>
      </c>
      <c r="I570" s="4"/>
      <c r="J570" s="66"/>
      <c r="K570" s="66"/>
      <c r="L570" s="66"/>
      <c r="M570" s="2" t="str">
        <f>IFERROR(INDEX('padron cfe'!C:C,MATCH(DATOS!C570,'padron cfe'!A:A,0),1),"")</f>
        <v/>
      </c>
      <c r="N570" s="66" t="str">
        <f>IFERROR(IF(BT570="","",IF(INDEX(N$1:N569,MATCH(BT570,BT$1:BT569,0),1)=0,"",INDEX(N$1:N569,MATCH(BT570,BT$1:BT569,0),1))),"")</f>
        <v/>
      </c>
      <c r="O570" s="66" t="str">
        <f>IFERROR(IF(BT570="","",IF(INDEX(O$1:O569,MATCH(BT570,BT$1:BT569,0),1)=0,"",INDEX(O$1:O569,MATCH(BT570,BT$1:BT569,0),1))),"")</f>
        <v/>
      </c>
      <c r="P570" s="4"/>
      <c r="Q570" s="2"/>
      <c r="R570" s="66"/>
      <c r="T570" s="66"/>
      <c r="U570" s="5" t="str">
        <f>IFERROR(IF(INDEX(U$1:U569,MATCH(T570,T$1:T569,0),1)=0,"",INDEX(U$1:U569,MATCH(T570,T$1:T569,0),1)),"")</f>
        <v/>
      </c>
      <c r="V570" s="66"/>
      <c r="W570" s="5" t="str">
        <f>IFERROR(IF(INDEX(W$1:W569,MATCH(V570,V$1:V569,0),1)=0,"",INDEX(W$1:W569,MATCH(V570,V$1:V569,0),1)),"")</f>
        <v/>
      </c>
      <c r="X570" s="2" t="str">
        <f>IFERROR(INDEX('padron cfe'!D:D,MATCH(DATOS!C570,'padron cfe'!A:A,0),1),"")</f>
        <v/>
      </c>
      <c r="Y570" s="4"/>
      <c r="Z570" s="4"/>
      <c r="AA570" s="4"/>
      <c r="AB570" s="4"/>
      <c r="AC570" s="6"/>
      <c r="AD570" s="4"/>
      <c r="AE570" s="4" t="str">
        <f t="shared" si="131"/>
        <v/>
      </c>
      <c r="AF570" s="4"/>
      <c r="AG570" s="4"/>
      <c r="AH570" s="4"/>
      <c r="AI570" s="2" t="str">
        <f>IFERROR(IF(INDEX(AI$1:AI569,MATCH(BT570,BT$1:BT569,0),1)=0,"",INDEX(AI$1:AI569,MATCH(BT570,BT$1:BT569,0),1)),"")</f>
        <v/>
      </c>
      <c r="AJ570" s="2" t="str">
        <f>IFERROR(IF(INDEX(AJ$1:AJ569,MATCH(BT570,BT$1:BT569,0),1)=0,"",INDEX(AJ$1:AJ569,MATCH(BT570,BT$1:BT569,0),1)),"")</f>
        <v/>
      </c>
      <c r="AK570" s="2" t="str">
        <f>IFERROR(IF(INDEX(AK$1:AK569,MATCH(BT570,BT$1:BT569,0),1)=0,"",INDEX(AK$1:AK569,MATCH(BT570,BT$1:BT569,0),1)),"")</f>
        <v/>
      </c>
      <c r="AL570" s="31"/>
      <c r="AM570" s="31"/>
      <c r="AN570" s="2"/>
      <c r="AO570" s="4"/>
      <c r="AP570" s="4"/>
      <c r="AQ570" s="4"/>
      <c r="AR570" s="4"/>
      <c r="AS570" s="4"/>
      <c r="AT570" s="4"/>
      <c r="AU570" s="4"/>
      <c r="AV570" s="4"/>
      <c r="AW570" s="4"/>
      <c r="AY570" s="7"/>
      <c r="AZ570" s="47"/>
      <c r="BA570" s="66"/>
      <c r="BB570" s="66"/>
      <c r="BC570" s="66"/>
      <c r="BD570" s="78"/>
      <c r="BE570" s="66"/>
      <c r="BF570" s="66"/>
      <c r="BG570" s="4"/>
      <c r="BH570" s="69"/>
      <c r="BI570" s="4"/>
      <c r="BJ570" s="4"/>
      <c r="BK570" s="9"/>
      <c r="BL570" s="4"/>
      <c r="BM570" s="4"/>
      <c r="BN570" s="7"/>
      <c r="BO570" s="286"/>
      <c r="BP570" s="22"/>
      <c r="BQ570" s="7" t="str">
        <f t="shared" ca="1" si="132"/>
        <v/>
      </c>
      <c r="BR570" s="75" t="str">
        <f t="shared" si="133"/>
        <v/>
      </c>
      <c r="BS570" s="75" t="str">
        <f t="shared" si="134"/>
        <v/>
      </c>
      <c r="BT570" s="5" t="str">
        <f t="shared" si="135"/>
        <v/>
      </c>
      <c r="BU570" s="79" t="str">
        <f t="shared" si="136"/>
        <v/>
      </c>
      <c r="BV570" s="79" t="str">
        <f t="shared" si="137"/>
        <v/>
      </c>
      <c r="BW570" s="79" t="str">
        <f t="shared" si="138"/>
        <v/>
      </c>
      <c r="CC570" s="4" t="str">
        <f>IF(IFERROR(VLOOKUP(C570,C571:C$1993,1,0),"")="","",COUNTIF(C:C,C570))</f>
        <v/>
      </c>
      <c r="CG570" s="5" t="str">
        <f>IF(B570="","",IF(CC570="",1+(MAX(CG$2:CG569)),""))</f>
        <v/>
      </c>
      <c r="CH570" s="5" t="str">
        <f t="shared" si="139"/>
        <v/>
      </c>
      <c r="CI570" s="5" t="str">
        <f t="shared" si="140"/>
        <v/>
      </c>
      <c r="CJ570" s="14" t="str">
        <f t="shared" si="141"/>
        <v/>
      </c>
      <c r="CK570" s="25"/>
      <c r="CL570" s="15"/>
      <c r="CM570" s="5" t="str">
        <f t="shared" si="143"/>
        <v/>
      </c>
      <c r="CP570" s="5" t="str">
        <f t="shared" si="142"/>
        <v/>
      </c>
      <c r="CQ570" s="5" t="str">
        <f>IF(BT570="","",IFERROR(IF(VLOOKUP(BT570,BT$2:BT569,1,0)=0,"",""),BT570))</f>
        <v/>
      </c>
      <c r="CR570" s="22" t="str">
        <f>IF(CQ570="","",(IFERROR(VLOOKUP(MID(CQ570,1,1),$DI$2:DM$28,3,0),0)+IFERROR(VLOOKUP(MID(CQ570,2,1),DI$2:DM$28,4,0),0)+IFERROR(VLOOKUP(MID(CQ570,3,1),DI$2:DM$28,5,0),0)+(ROW(CQ570)/1000000000000)))</f>
        <v/>
      </c>
      <c r="CT570" s="5">
        <v>569</v>
      </c>
      <c r="CU570" s="5" t="str">
        <f>IFERROR(VLOOKUP(CT570,CP$2:CQ1646,2,0),"")</f>
        <v/>
      </c>
      <c r="DO570" s="5" t="e">
        <f>IF(REPORTE!AH$2="si",IF(C570=VALUE(REPORTE!C$22),IF(SUM(DO571:DO$1993),CONCATENATE(INT(B570),", "),INT(B570)),""),IF(C570=VALUE(REPORTE!C$21),IF(SUM(DO571:DO$1993),CONCATENATE(INT(B570),", "),INT(B570)),""))</f>
        <v>#VALUE!</v>
      </c>
    </row>
    <row r="571" spans="1:119" s="5" customFormat="1" ht="15" customHeight="1" x14ac:dyDescent="0.25">
      <c r="A571" s="4" t="str">
        <f t="shared" ca="1" si="130"/>
        <v/>
      </c>
      <c r="B571" s="6"/>
      <c r="C571" s="6"/>
      <c r="D571" s="1" t="str">
        <f>IFERROR(INDEX('padron cfe'!B:B,MATCH(DATOS!C571,'padron cfe'!A:A,0),1),"")</f>
        <v/>
      </c>
      <c r="E571" s="4"/>
      <c r="F571" s="4"/>
      <c r="G571" s="4"/>
      <c r="H571" s="5" t="str">
        <f>IF(F571="","",IFERROR(CONCATENATE("PEUA",VLOOKUP(ESTADO,REPORTE!AV$2:AW$33,2,0),DIDTRITO_FORM,CADER_FORM,IFERROR(INDEX(CA:CA,MATCH(DAY(F571),BZ:BZ,0),1),DAY(F571)),IFERROR(INDEX(CA:CA,MATCH(MONTH(F571),BZ:BZ,0),1),MONTH(F571)),YEAR(F571),G571),""))</f>
        <v/>
      </c>
      <c r="I571" s="4"/>
      <c r="J571" s="66"/>
      <c r="K571" s="66"/>
      <c r="L571" s="66"/>
      <c r="M571" s="2" t="str">
        <f>IFERROR(INDEX('padron cfe'!C:C,MATCH(DATOS!C571,'padron cfe'!A:A,0),1),"")</f>
        <v/>
      </c>
      <c r="N571" s="66" t="str">
        <f>IFERROR(IF(BT571="","",IF(INDEX(N$1:N570,MATCH(BT571,BT$1:BT570,0),1)=0,"",INDEX(N$1:N570,MATCH(BT571,BT$1:BT570,0),1))),"")</f>
        <v/>
      </c>
      <c r="O571" s="66" t="str">
        <f>IFERROR(IF(BT571="","",IF(INDEX(O$1:O570,MATCH(BT571,BT$1:BT570,0),1)=0,"",INDEX(O$1:O570,MATCH(BT571,BT$1:BT570,0),1))),"")</f>
        <v/>
      </c>
      <c r="P571" s="4"/>
      <c r="Q571" s="2"/>
      <c r="R571" s="66"/>
      <c r="T571" s="66"/>
      <c r="U571" s="5" t="str">
        <f>IFERROR(IF(INDEX(U$1:U570,MATCH(T571,T$1:T570,0),1)=0,"",INDEX(U$1:U570,MATCH(T571,T$1:T570,0),1)),"")</f>
        <v/>
      </c>
      <c r="V571" s="66"/>
      <c r="W571" s="5" t="str">
        <f>IFERROR(IF(INDEX(W$1:W570,MATCH(V571,V$1:V570,0),1)=0,"",INDEX(W$1:W570,MATCH(V571,V$1:V570,0),1)),"")</f>
        <v/>
      </c>
      <c r="X571" s="2" t="str">
        <f>IFERROR(INDEX('padron cfe'!D:D,MATCH(DATOS!C571,'padron cfe'!A:A,0),1),"")</f>
        <v/>
      </c>
      <c r="Y571" s="4"/>
      <c r="Z571" s="4"/>
      <c r="AA571" s="4"/>
      <c r="AB571" s="4"/>
      <c r="AC571" s="6"/>
      <c r="AD571" s="4"/>
      <c r="AE571" s="4" t="str">
        <f t="shared" si="131"/>
        <v/>
      </c>
      <c r="AF571" s="4"/>
      <c r="AG571" s="4"/>
      <c r="AH571" s="4"/>
      <c r="AI571" s="2" t="str">
        <f>IFERROR(IF(INDEX(AI$1:AI570,MATCH(BT571,BT$1:BT570,0),1)=0,"",INDEX(AI$1:AI570,MATCH(BT571,BT$1:BT570,0),1)),"")</f>
        <v/>
      </c>
      <c r="AJ571" s="2" t="str">
        <f>IFERROR(IF(INDEX(AJ$1:AJ570,MATCH(BT571,BT$1:BT570,0),1)=0,"",INDEX(AJ$1:AJ570,MATCH(BT571,BT$1:BT570,0),1)),"")</f>
        <v/>
      </c>
      <c r="AK571" s="2" t="str">
        <f>IFERROR(IF(INDEX(AK$1:AK570,MATCH(BT571,BT$1:BT570,0),1)=0,"",INDEX(AK$1:AK570,MATCH(BT571,BT$1:BT570,0),1)),"")</f>
        <v/>
      </c>
      <c r="AL571" s="31"/>
      <c r="AM571" s="31"/>
      <c r="AN571" s="2"/>
      <c r="AO571" s="4"/>
      <c r="AP571" s="4"/>
      <c r="AQ571" s="4"/>
      <c r="AR571" s="4"/>
      <c r="AS571" s="4"/>
      <c r="AT571" s="4"/>
      <c r="AU571" s="4"/>
      <c r="AV571" s="4"/>
      <c r="AW571" s="4"/>
      <c r="AY571" s="7"/>
      <c r="AZ571" s="47"/>
      <c r="BA571" s="66"/>
      <c r="BB571" s="66"/>
      <c r="BC571" s="66"/>
      <c r="BD571" s="78"/>
      <c r="BE571" s="66"/>
      <c r="BF571" s="66"/>
      <c r="BG571" s="4"/>
      <c r="BH571" s="69"/>
      <c r="BI571" s="4"/>
      <c r="BJ571" s="4"/>
      <c r="BK571" s="9"/>
      <c r="BL571" s="4"/>
      <c r="BM571" s="4"/>
      <c r="BN571" s="7"/>
      <c r="BO571" s="286"/>
      <c r="BP571" s="22"/>
      <c r="BQ571" s="7" t="str">
        <f t="shared" ca="1" si="132"/>
        <v/>
      </c>
      <c r="BR571" s="75" t="str">
        <f t="shared" si="133"/>
        <v/>
      </c>
      <c r="BS571" s="75" t="str">
        <f t="shared" si="134"/>
        <v/>
      </c>
      <c r="BT571" s="5" t="str">
        <f t="shared" si="135"/>
        <v/>
      </c>
      <c r="BU571" s="79" t="str">
        <f t="shared" si="136"/>
        <v/>
      </c>
      <c r="BV571" s="79" t="str">
        <f t="shared" si="137"/>
        <v/>
      </c>
      <c r="BW571" s="79" t="str">
        <f t="shared" si="138"/>
        <v/>
      </c>
      <c r="CC571" s="4" t="str">
        <f>IF(IFERROR(VLOOKUP(C571,C572:C$1993,1,0),"")="","",COUNTIF(C:C,C571))</f>
        <v/>
      </c>
      <c r="CG571" s="5" t="str">
        <f>IF(B571="","",IF(CC571="",1+(MAX(CG$2:CG570)),""))</f>
        <v/>
      </c>
      <c r="CH571" s="5" t="str">
        <f t="shared" si="139"/>
        <v/>
      </c>
      <c r="CI571" s="5" t="str">
        <f t="shared" si="140"/>
        <v/>
      </c>
      <c r="CJ571" s="14" t="str">
        <f t="shared" si="141"/>
        <v/>
      </c>
      <c r="CK571" s="25"/>
      <c r="CL571" s="15"/>
      <c r="CM571" s="5" t="str">
        <f t="shared" si="143"/>
        <v/>
      </c>
      <c r="CP571" s="5" t="str">
        <f t="shared" si="142"/>
        <v/>
      </c>
      <c r="CQ571" s="5" t="str">
        <f>IF(BT571="","",IFERROR(IF(VLOOKUP(BT571,BT$2:BT570,1,0)=0,"",""),BT571))</f>
        <v/>
      </c>
      <c r="CR571" s="22" t="str">
        <f>IF(CQ571="","",(IFERROR(VLOOKUP(MID(CQ571,1,1),$DI$2:DM$28,3,0),0)+IFERROR(VLOOKUP(MID(CQ571,2,1),DI$2:DM$28,4,0),0)+IFERROR(VLOOKUP(MID(CQ571,3,1),DI$2:DM$28,5,0),0)+(ROW(CQ571)/1000000000000)))</f>
        <v/>
      </c>
      <c r="CT571" s="5">
        <v>570</v>
      </c>
      <c r="CU571" s="5" t="str">
        <f>IFERROR(VLOOKUP(CT571,CP$2:CQ1647,2,0),"")</f>
        <v/>
      </c>
      <c r="DO571" s="5" t="e">
        <f>IF(REPORTE!AH$2="si",IF(C571=VALUE(REPORTE!C$22),IF(SUM(DO572:DO$1993),CONCATENATE(INT(B571),", "),INT(B571)),""),IF(C571=VALUE(REPORTE!C$21),IF(SUM(DO572:DO$1993),CONCATENATE(INT(B571),", "),INT(B571)),""))</f>
        <v>#VALUE!</v>
      </c>
    </row>
    <row r="572" spans="1:119" s="5" customFormat="1" ht="15" customHeight="1" x14ac:dyDescent="0.25">
      <c r="A572" s="4" t="str">
        <f t="shared" ca="1" si="130"/>
        <v/>
      </c>
      <c r="B572" s="6"/>
      <c r="C572" s="6"/>
      <c r="D572" s="1" t="str">
        <f>IFERROR(INDEX('padron cfe'!B:B,MATCH(DATOS!C572,'padron cfe'!A:A,0),1),"")</f>
        <v/>
      </c>
      <c r="E572" s="4"/>
      <c r="F572" s="4"/>
      <c r="G572" s="4"/>
      <c r="H572" s="5" t="str">
        <f>IF(F572="","",IFERROR(CONCATENATE("PEUA",VLOOKUP(ESTADO,REPORTE!AV$2:AW$33,2,0),DIDTRITO_FORM,CADER_FORM,IFERROR(INDEX(CA:CA,MATCH(DAY(F572),BZ:BZ,0),1),DAY(F572)),IFERROR(INDEX(CA:CA,MATCH(MONTH(F572),BZ:BZ,0),1),MONTH(F572)),YEAR(F572),G572),""))</f>
        <v/>
      </c>
      <c r="I572" s="4"/>
      <c r="J572" s="66"/>
      <c r="K572" s="66"/>
      <c r="L572" s="66"/>
      <c r="M572" s="2" t="str">
        <f>IFERROR(INDEX('padron cfe'!C:C,MATCH(DATOS!C572,'padron cfe'!A:A,0),1),"")</f>
        <v/>
      </c>
      <c r="N572" s="66" t="str">
        <f>IFERROR(IF(BT572="","",IF(INDEX(N$1:N571,MATCH(BT572,BT$1:BT571,0),1)=0,"",INDEX(N$1:N571,MATCH(BT572,BT$1:BT571,0),1))),"")</f>
        <v/>
      </c>
      <c r="O572" s="66" t="str">
        <f>IFERROR(IF(BT572="","",IF(INDEX(O$1:O571,MATCH(BT572,BT$1:BT571,0),1)=0,"",INDEX(O$1:O571,MATCH(BT572,BT$1:BT571,0),1))),"")</f>
        <v/>
      </c>
      <c r="P572" s="4"/>
      <c r="Q572" s="2"/>
      <c r="R572" s="66"/>
      <c r="T572" s="66"/>
      <c r="U572" s="5" t="str">
        <f>IFERROR(IF(INDEX(U$1:U571,MATCH(T572,T$1:T571,0),1)=0,"",INDEX(U$1:U571,MATCH(T572,T$1:T571,0),1)),"")</f>
        <v/>
      </c>
      <c r="V572" s="66"/>
      <c r="W572" s="5" t="str">
        <f>IFERROR(IF(INDEX(W$1:W571,MATCH(V572,V$1:V571,0),1)=0,"",INDEX(W$1:W571,MATCH(V572,V$1:V571,0),1)),"")</f>
        <v/>
      </c>
      <c r="X572" s="2" t="str">
        <f>IFERROR(INDEX('padron cfe'!D:D,MATCH(DATOS!C572,'padron cfe'!A:A,0),1),"")</f>
        <v/>
      </c>
      <c r="Y572" s="4"/>
      <c r="Z572" s="4"/>
      <c r="AA572" s="4"/>
      <c r="AB572" s="4"/>
      <c r="AC572" s="6"/>
      <c r="AD572" s="4"/>
      <c r="AE572" s="4" t="str">
        <f t="shared" si="131"/>
        <v/>
      </c>
      <c r="AF572" s="4"/>
      <c r="AG572" s="4"/>
      <c r="AH572" s="4"/>
      <c r="AI572" s="2" t="str">
        <f>IFERROR(IF(INDEX(AI$1:AI571,MATCH(BT572,BT$1:BT571,0),1)=0,"",INDEX(AI$1:AI571,MATCH(BT572,BT$1:BT571,0),1)),"")</f>
        <v/>
      </c>
      <c r="AJ572" s="2" t="str">
        <f>IFERROR(IF(INDEX(AJ$1:AJ571,MATCH(BT572,BT$1:BT571,0),1)=0,"",INDEX(AJ$1:AJ571,MATCH(BT572,BT$1:BT571,0),1)),"")</f>
        <v/>
      </c>
      <c r="AK572" s="2" t="str">
        <f>IFERROR(IF(INDEX(AK$1:AK571,MATCH(BT572,BT$1:BT571,0),1)=0,"",INDEX(AK$1:AK571,MATCH(BT572,BT$1:BT571,0),1)),"")</f>
        <v/>
      </c>
      <c r="AL572" s="31"/>
      <c r="AM572" s="31"/>
      <c r="AN572" s="2"/>
      <c r="AO572" s="4"/>
      <c r="AP572" s="4"/>
      <c r="AQ572" s="4"/>
      <c r="AR572" s="4"/>
      <c r="AS572" s="4"/>
      <c r="AT572" s="4"/>
      <c r="AU572" s="4"/>
      <c r="AV572" s="4"/>
      <c r="AW572" s="4"/>
      <c r="AY572" s="7"/>
      <c r="AZ572" s="47"/>
      <c r="BA572" s="66"/>
      <c r="BB572" s="66"/>
      <c r="BC572" s="66"/>
      <c r="BD572" s="78"/>
      <c r="BE572" s="66"/>
      <c r="BF572" s="66"/>
      <c r="BG572" s="4"/>
      <c r="BH572" s="69"/>
      <c r="BI572" s="4"/>
      <c r="BJ572" s="4"/>
      <c r="BK572" s="9"/>
      <c r="BL572" s="4"/>
      <c r="BM572" s="4"/>
      <c r="BN572" s="7"/>
      <c r="BO572" s="286"/>
      <c r="BP572" s="22"/>
      <c r="BQ572" s="7" t="str">
        <f t="shared" ca="1" si="132"/>
        <v/>
      </c>
      <c r="BR572" s="75" t="str">
        <f t="shared" si="133"/>
        <v/>
      </c>
      <c r="BS572" s="75" t="str">
        <f t="shared" si="134"/>
        <v/>
      </c>
      <c r="BT572" s="5" t="str">
        <f t="shared" si="135"/>
        <v/>
      </c>
      <c r="BU572" s="79" t="str">
        <f t="shared" si="136"/>
        <v/>
      </c>
      <c r="BV572" s="79" t="str">
        <f t="shared" si="137"/>
        <v/>
      </c>
      <c r="BW572" s="79" t="str">
        <f t="shared" si="138"/>
        <v/>
      </c>
      <c r="CC572" s="4" t="str">
        <f>IF(IFERROR(VLOOKUP(C572,C573:C$1993,1,0),"")="","",COUNTIF(C:C,C572))</f>
        <v/>
      </c>
      <c r="CG572" s="5" t="str">
        <f>IF(B572="","",IF(CC572="",1+(MAX(CG$2:CG571)),""))</f>
        <v/>
      </c>
      <c r="CH572" s="5" t="str">
        <f t="shared" si="139"/>
        <v/>
      </c>
      <c r="CI572" s="5" t="str">
        <f t="shared" si="140"/>
        <v/>
      </c>
      <c r="CJ572" s="14" t="str">
        <f t="shared" si="141"/>
        <v/>
      </c>
      <c r="CK572" s="25"/>
      <c r="CL572" s="15"/>
      <c r="CM572" s="5" t="str">
        <f t="shared" si="143"/>
        <v/>
      </c>
      <c r="CP572" s="5" t="str">
        <f t="shared" si="142"/>
        <v/>
      </c>
      <c r="CQ572" s="5" t="str">
        <f>IF(BT572="","",IFERROR(IF(VLOOKUP(BT572,BT$2:BT571,1,0)=0,"",""),BT572))</f>
        <v/>
      </c>
      <c r="CR572" s="22" t="str">
        <f>IF(CQ572="","",(IFERROR(VLOOKUP(MID(CQ572,1,1),$DI$2:DM$28,3,0),0)+IFERROR(VLOOKUP(MID(CQ572,2,1),DI$2:DM$28,4,0),0)+IFERROR(VLOOKUP(MID(CQ572,3,1),DI$2:DM$28,5,0),0)+(ROW(CQ572)/1000000000000)))</f>
        <v/>
      </c>
      <c r="CT572" s="5">
        <v>571</v>
      </c>
      <c r="CU572" s="5" t="str">
        <f>IFERROR(VLOOKUP(CT572,CP$2:CQ1648,2,0),"")</f>
        <v/>
      </c>
      <c r="DO572" s="5" t="e">
        <f>IF(REPORTE!AH$2="si",IF(C572=VALUE(REPORTE!C$22),IF(SUM(DO573:DO$1993),CONCATENATE(INT(B572),", "),INT(B572)),""),IF(C572=VALUE(REPORTE!C$21),IF(SUM(DO573:DO$1993),CONCATENATE(INT(B572),", "),INT(B572)),""))</f>
        <v>#VALUE!</v>
      </c>
    </row>
    <row r="573" spans="1:119" s="5" customFormat="1" ht="15" customHeight="1" x14ac:dyDescent="0.25">
      <c r="A573" s="4" t="str">
        <f t="shared" ca="1" si="130"/>
        <v/>
      </c>
      <c r="B573" s="6"/>
      <c r="C573" s="6"/>
      <c r="D573" s="1" t="str">
        <f>IFERROR(INDEX('padron cfe'!B:B,MATCH(DATOS!C573,'padron cfe'!A:A,0),1),"")</f>
        <v/>
      </c>
      <c r="E573" s="4"/>
      <c r="F573" s="4"/>
      <c r="G573" s="4"/>
      <c r="H573" s="5" t="str">
        <f>IF(F573="","",IFERROR(CONCATENATE("PEUA",VLOOKUP(ESTADO,REPORTE!AV$2:AW$33,2,0),DIDTRITO_FORM,CADER_FORM,IFERROR(INDEX(CA:CA,MATCH(DAY(F573),BZ:BZ,0),1),DAY(F573)),IFERROR(INDEX(CA:CA,MATCH(MONTH(F573),BZ:BZ,0),1),MONTH(F573)),YEAR(F573),G573),""))</f>
        <v/>
      </c>
      <c r="I573" s="4"/>
      <c r="J573" s="66"/>
      <c r="K573" s="66"/>
      <c r="L573" s="66"/>
      <c r="M573" s="2" t="str">
        <f>IFERROR(INDEX('padron cfe'!C:C,MATCH(DATOS!C573,'padron cfe'!A:A,0),1),"")</f>
        <v/>
      </c>
      <c r="N573" s="66" t="str">
        <f>IFERROR(IF(BT573="","",IF(INDEX(N$1:N572,MATCH(BT573,BT$1:BT572,0),1)=0,"",INDEX(N$1:N572,MATCH(BT573,BT$1:BT572,0),1))),"")</f>
        <v/>
      </c>
      <c r="O573" s="66" t="str">
        <f>IFERROR(IF(BT573="","",IF(INDEX(O$1:O572,MATCH(BT573,BT$1:BT572,0),1)=0,"",INDEX(O$1:O572,MATCH(BT573,BT$1:BT572,0),1))),"")</f>
        <v/>
      </c>
      <c r="P573" s="4"/>
      <c r="Q573" s="2"/>
      <c r="R573" s="66"/>
      <c r="T573" s="66"/>
      <c r="U573" s="5" t="str">
        <f>IFERROR(IF(INDEX(U$1:U572,MATCH(T573,T$1:T572,0),1)=0,"",INDEX(U$1:U572,MATCH(T573,T$1:T572,0),1)),"")</f>
        <v/>
      </c>
      <c r="V573" s="66"/>
      <c r="W573" s="5" t="str">
        <f>IFERROR(IF(INDEX(W$1:W572,MATCH(V573,V$1:V572,0),1)=0,"",INDEX(W$1:W572,MATCH(V573,V$1:V572,0),1)),"")</f>
        <v/>
      </c>
      <c r="X573" s="2" t="str">
        <f>IFERROR(INDEX('padron cfe'!D:D,MATCH(DATOS!C573,'padron cfe'!A:A,0),1),"")</f>
        <v/>
      </c>
      <c r="Y573" s="4"/>
      <c r="Z573" s="4"/>
      <c r="AA573" s="4"/>
      <c r="AB573" s="4"/>
      <c r="AC573" s="6"/>
      <c r="AD573" s="4"/>
      <c r="AE573" s="4" t="str">
        <f t="shared" si="131"/>
        <v/>
      </c>
      <c r="AF573" s="4"/>
      <c r="AG573" s="4"/>
      <c r="AH573" s="4"/>
      <c r="AI573" s="2" t="str">
        <f>IFERROR(IF(INDEX(AI$1:AI572,MATCH(BT573,BT$1:BT572,0),1)=0,"",INDEX(AI$1:AI572,MATCH(BT573,BT$1:BT572,0),1)),"")</f>
        <v/>
      </c>
      <c r="AJ573" s="2" t="str">
        <f>IFERROR(IF(INDEX(AJ$1:AJ572,MATCH(BT573,BT$1:BT572,0),1)=0,"",INDEX(AJ$1:AJ572,MATCH(BT573,BT$1:BT572,0),1)),"")</f>
        <v/>
      </c>
      <c r="AK573" s="2" t="str">
        <f>IFERROR(IF(INDEX(AK$1:AK572,MATCH(BT573,BT$1:BT572,0),1)=0,"",INDEX(AK$1:AK572,MATCH(BT573,BT$1:BT572,0),1)),"")</f>
        <v/>
      </c>
      <c r="AL573" s="31"/>
      <c r="AM573" s="31"/>
      <c r="AN573" s="2"/>
      <c r="AO573" s="4"/>
      <c r="AP573" s="4"/>
      <c r="AQ573" s="4"/>
      <c r="AR573" s="4"/>
      <c r="AS573" s="4"/>
      <c r="AT573" s="4"/>
      <c r="AU573" s="4"/>
      <c r="AV573" s="4"/>
      <c r="AW573" s="4"/>
      <c r="AY573" s="7"/>
      <c r="AZ573" s="47"/>
      <c r="BA573" s="66"/>
      <c r="BB573" s="66"/>
      <c r="BC573" s="66"/>
      <c r="BD573" s="78"/>
      <c r="BE573" s="66"/>
      <c r="BF573" s="66"/>
      <c r="BG573" s="4"/>
      <c r="BH573" s="69"/>
      <c r="BI573" s="4"/>
      <c r="BJ573" s="4"/>
      <c r="BK573" s="9"/>
      <c r="BL573" s="4"/>
      <c r="BM573" s="4"/>
      <c r="BN573" s="7"/>
      <c r="BO573" s="286"/>
      <c r="BP573" s="22"/>
      <c r="BQ573" s="7" t="str">
        <f t="shared" ca="1" si="132"/>
        <v/>
      </c>
      <c r="BR573" s="75" t="str">
        <f t="shared" si="133"/>
        <v/>
      </c>
      <c r="BS573" s="75" t="str">
        <f t="shared" si="134"/>
        <v/>
      </c>
      <c r="BT573" s="5" t="str">
        <f t="shared" si="135"/>
        <v/>
      </c>
      <c r="BU573" s="79" t="str">
        <f t="shared" si="136"/>
        <v/>
      </c>
      <c r="BV573" s="79" t="str">
        <f t="shared" si="137"/>
        <v/>
      </c>
      <c r="BW573" s="79" t="str">
        <f t="shared" si="138"/>
        <v/>
      </c>
      <c r="CC573" s="4" t="str">
        <f>IF(IFERROR(VLOOKUP(C573,C574:C$1993,1,0),"")="","",COUNTIF(C:C,C573))</f>
        <v/>
      </c>
      <c r="CG573" s="5" t="str">
        <f>IF(B573="","",IF(CC573="",1+(MAX(CG$2:CG572)),""))</f>
        <v/>
      </c>
      <c r="CH573" s="5" t="str">
        <f t="shared" si="139"/>
        <v/>
      </c>
      <c r="CI573" s="5" t="str">
        <f t="shared" si="140"/>
        <v/>
      </c>
      <c r="CJ573" s="14" t="str">
        <f t="shared" si="141"/>
        <v/>
      </c>
      <c r="CK573" s="25"/>
      <c r="CL573" s="15"/>
      <c r="CM573" s="5" t="str">
        <f t="shared" si="143"/>
        <v/>
      </c>
      <c r="CP573" s="5" t="str">
        <f t="shared" si="142"/>
        <v/>
      </c>
      <c r="CQ573" s="5" t="str">
        <f>IF(BT573="","",IFERROR(IF(VLOOKUP(BT573,BT$2:BT572,1,0)=0,"",""),BT573))</f>
        <v/>
      </c>
      <c r="CR573" s="22" t="str">
        <f>IF(CQ573="","",(IFERROR(VLOOKUP(MID(CQ573,1,1),$DI$2:DM$28,3,0),0)+IFERROR(VLOOKUP(MID(CQ573,2,1),DI$2:DM$28,4,0),0)+IFERROR(VLOOKUP(MID(CQ573,3,1),DI$2:DM$28,5,0),0)+(ROW(CQ573)/1000000000000)))</f>
        <v/>
      </c>
      <c r="CT573" s="5">
        <v>572</v>
      </c>
      <c r="CU573" s="5" t="str">
        <f>IFERROR(VLOOKUP(CT573,CP$2:CQ1649,2,0),"")</f>
        <v/>
      </c>
      <c r="DO573" s="5" t="e">
        <f>IF(REPORTE!AH$2="si",IF(C573=VALUE(REPORTE!C$22),IF(SUM(DO574:DO$1993),CONCATENATE(INT(B573),", "),INT(B573)),""),IF(C573=VALUE(REPORTE!C$21),IF(SUM(DO574:DO$1993),CONCATENATE(INT(B573),", "),INT(B573)),""))</f>
        <v>#VALUE!</v>
      </c>
    </row>
    <row r="574" spans="1:119" s="5" customFormat="1" ht="15" customHeight="1" x14ac:dyDescent="0.25">
      <c r="A574" s="4" t="str">
        <f t="shared" ca="1" si="130"/>
        <v/>
      </c>
      <c r="B574" s="6"/>
      <c r="C574" s="6"/>
      <c r="D574" s="1" t="str">
        <f>IFERROR(INDEX('padron cfe'!B:B,MATCH(DATOS!C574,'padron cfe'!A:A,0),1),"")</f>
        <v/>
      </c>
      <c r="E574" s="4"/>
      <c r="F574" s="4"/>
      <c r="G574" s="4"/>
      <c r="H574" s="5" t="str">
        <f>IF(F574="","",IFERROR(CONCATENATE("PEUA",VLOOKUP(ESTADO,REPORTE!AV$2:AW$33,2,0),DIDTRITO_FORM,CADER_FORM,IFERROR(INDEX(CA:CA,MATCH(DAY(F574),BZ:BZ,0),1),DAY(F574)),IFERROR(INDEX(CA:CA,MATCH(MONTH(F574),BZ:BZ,0),1),MONTH(F574)),YEAR(F574),G574),""))</f>
        <v/>
      </c>
      <c r="I574" s="4"/>
      <c r="J574" s="66"/>
      <c r="K574" s="66"/>
      <c r="L574" s="66"/>
      <c r="M574" s="2" t="str">
        <f>IFERROR(INDEX('padron cfe'!C:C,MATCH(DATOS!C574,'padron cfe'!A:A,0),1),"")</f>
        <v/>
      </c>
      <c r="N574" s="66" t="str">
        <f>IFERROR(IF(BT574="","",IF(INDEX(N$1:N573,MATCH(BT574,BT$1:BT573,0),1)=0,"",INDEX(N$1:N573,MATCH(BT574,BT$1:BT573,0),1))),"")</f>
        <v/>
      </c>
      <c r="O574" s="66" t="str">
        <f>IFERROR(IF(BT574="","",IF(INDEX(O$1:O573,MATCH(BT574,BT$1:BT573,0),1)=0,"",INDEX(O$1:O573,MATCH(BT574,BT$1:BT573,0),1))),"")</f>
        <v/>
      </c>
      <c r="P574" s="4"/>
      <c r="Q574" s="2"/>
      <c r="R574" s="66"/>
      <c r="T574" s="66"/>
      <c r="U574" s="5" t="str">
        <f>IFERROR(IF(INDEX(U$1:U573,MATCH(T574,T$1:T573,0),1)=0,"",INDEX(U$1:U573,MATCH(T574,T$1:T573,0),1)),"")</f>
        <v/>
      </c>
      <c r="V574" s="66"/>
      <c r="W574" s="5" t="str">
        <f>IFERROR(IF(INDEX(W$1:W573,MATCH(V574,V$1:V573,0),1)=0,"",INDEX(W$1:W573,MATCH(V574,V$1:V573,0),1)),"")</f>
        <v/>
      </c>
      <c r="X574" s="2" t="str">
        <f>IFERROR(INDEX('padron cfe'!D:D,MATCH(DATOS!C574,'padron cfe'!A:A,0),1),"")</f>
        <v/>
      </c>
      <c r="Y574" s="4"/>
      <c r="Z574" s="4"/>
      <c r="AA574" s="4"/>
      <c r="AB574" s="4"/>
      <c r="AC574" s="6"/>
      <c r="AD574" s="4"/>
      <c r="AE574" s="4" t="str">
        <f t="shared" si="131"/>
        <v/>
      </c>
      <c r="AF574" s="4"/>
      <c r="AG574" s="4"/>
      <c r="AH574" s="4"/>
      <c r="AI574" s="2" t="str">
        <f>IFERROR(IF(INDEX(AI$1:AI573,MATCH(BT574,BT$1:BT573,0),1)=0,"",INDEX(AI$1:AI573,MATCH(BT574,BT$1:BT573,0),1)),"")</f>
        <v/>
      </c>
      <c r="AJ574" s="2" t="str">
        <f>IFERROR(IF(INDEX(AJ$1:AJ573,MATCH(BT574,BT$1:BT573,0),1)=0,"",INDEX(AJ$1:AJ573,MATCH(BT574,BT$1:BT573,0),1)),"")</f>
        <v/>
      </c>
      <c r="AK574" s="2" t="str">
        <f>IFERROR(IF(INDEX(AK$1:AK573,MATCH(BT574,BT$1:BT573,0),1)=0,"",INDEX(AK$1:AK573,MATCH(BT574,BT$1:BT573,0),1)),"")</f>
        <v/>
      </c>
      <c r="AL574" s="31"/>
      <c r="AM574" s="31"/>
      <c r="AN574" s="2"/>
      <c r="AO574" s="4"/>
      <c r="AP574" s="4"/>
      <c r="AQ574" s="4"/>
      <c r="AR574" s="4"/>
      <c r="AS574" s="4"/>
      <c r="AT574" s="4"/>
      <c r="AU574" s="4"/>
      <c r="AV574" s="4"/>
      <c r="AW574" s="4"/>
      <c r="AY574" s="7"/>
      <c r="AZ574" s="47"/>
      <c r="BA574" s="66"/>
      <c r="BB574" s="66"/>
      <c r="BC574" s="66"/>
      <c r="BD574" s="78"/>
      <c r="BE574" s="66"/>
      <c r="BF574" s="66"/>
      <c r="BG574" s="4"/>
      <c r="BH574" s="69"/>
      <c r="BI574" s="4"/>
      <c r="BJ574" s="4"/>
      <c r="BK574" s="9"/>
      <c r="BL574" s="4"/>
      <c r="BM574" s="4"/>
      <c r="BN574" s="7"/>
      <c r="BO574" s="286"/>
      <c r="BP574" s="22"/>
      <c r="BQ574" s="7" t="str">
        <f t="shared" ca="1" si="132"/>
        <v/>
      </c>
      <c r="BR574" s="75" t="str">
        <f t="shared" si="133"/>
        <v/>
      </c>
      <c r="BS574" s="75" t="str">
        <f t="shared" si="134"/>
        <v/>
      </c>
      <c r="BT574" s="5" t="str">
        <f t="shared" si="135"/>
        <v/>
      </c>
      <c r="BU574" s="79" t="str">
        <f t="shared" si="136"/>
        <v/>
      </c>
      <c r="BV574" s="79" t="str">
        <f t="shared" si="137"/>
        <v/>
      </c>
      <c r="BW574" s="79" t="str">
        <f t="shared" si="138"/>
        <v/>
      </c>
      <c r="CC574" s="4" t="str">
        <f>IF(IFERROR(VLOOKUP(C574,C575:C$1993,1,0),"")="","",COUNTIF(C:C,C574))</f>
        <v/>
      </c>
      <c r="CG574" s="5" t="str">
        <f>IF(B574="","",IF(CC574="",1+(MAX(CG$2:CG573)),""))</f>
        <v/>
      </c>
      <c r="CH574" s="5" t="str">
        <f t="shared" si="139"/>
        <v/>
      </c>
      <c r="CI574" s="5" t="str">
        <f t="shared" si="140"/>
        <v/>
      </c>
      <c r="CJ574" s="14" t="str">
        <f t="shared" si="141"/>
        <v/>
      </c>
      <c r="CK574" s="25"/>
      <c r="CL574" s="15"/>
      <c r="CM574" s="5" t="str">
        <f t="shared" si="143"/>
        <v/>
      </c>
      <c r="CP574" s="5" t="str">
        <f t="shared" si="142"/>
        <v/>
      </c>
      <c r="CQ574" s="5" t="str">
        <f>IF(BT574="","",IFERROR(IF(VLOOKUP(BT574,BT$2:BT573,1,0)=0,"",""),BT574))</f>
        <v/>
      </c>
      <c r="CR574" s="22" t="str">
        <f>IF(CQ574="","",(IFERROR(VLOOKUP(MID(CQ574,1,1),$DI$2:DM$28,3,0),0)+IFERROR(VLOOKUP(MID(CQ574,2,1),DI$2:DM$28,4,0),0)+IFERROR(VLOOKUP(MID(CQ574,3,1),DI$2:DM$28,5,0),0)+(ROW(CQ574)/1000000000000)))</f>
        <v/>
      </c>
      <c r="CT574" s="5">
        <v>573</v>
      </c>
      <c r="CU574" s="5" t="str">
        <f>IFERROR(VLOOKUP(CT574,CP$2:CQ1650,2,0),"")</f>
        <v/>
      </c>
      <c r="DO574" s="5" t="e">
        <f>IF(REPORTE!AH$2="si",IF(C574=VALUE(REPORTE!C$22),IF(SUM(DO575:DO$1993),CONCATENATE(INT(B574),", "),INT(B574)),""),IF(C574=VALUE(REPORTE!C$21),IF(SUM(DO575:DO$1993),CONCATENATE(INT(B574),", "),INT(B574)),""))</f>
        <v>#VALUE!</v>
      </c>
    </row>
    <row r="575" spans="1:119" s="5" customFormat="1" ht="15" customHeight="1" x14ac:dyDescent="0.25">
      <c r="A575" s="4" t="str">
        <f t="shared" ca="1" si="130"/>
        <v/>
      </c>
      <c r="B575" s="6"/>
      <c r="C575" s="6"/>
      <c r="D575" s="1" t="str">
        <f>IFERROR(INDEX('padron cfe'!B:B,MATCH(DATOS!C575,'padron cfe'!A:A,0),1),"")</f>
        <v/>
      </c>
      <c r="E575" s="4"/>
      <c r="F575" s="4"/>
      <c r="G575" s="4"/>
      <c r="H575" s="5" t="str">
        <f>IF(F575="","",IFERROR(CONCATENATE("PEUA",VLOOKUP(ESTADO,REPORTE!AV$2:AW$33,2,0),DIDTRITO_FORM,CADER_FORM,IFERROR(INDEX(CA:CA,MATCH(DAY(F575),BZ:BZ,0),1),DAY(F575)),IFERROR(INDEX(CA:CA,MATCH(MONTH(F575),BZ:BZ,0),1),MONTH(F575)),YEAR(F575),G575),""))</f>
        <v/>
      </c>
      <c r="I575" s="4"/>
      <c r="J575" s="66"/>
      <c r="K575" s="66"/>
      <c r="L575" s="66"/>
      <c r="M575" s="2" t="str">
        <f>IFERROR(INDEX('padron cfe'!C:C,MATCH(DATOS!C575,'padron cfe'!A:A,0),1),"")</f>
        <v/>
      </c>
      <c r="N575" s="66" t="str">
        <f>IFERROR(IF(BT575="","",IF(INDEX(N$1:N574,MATCH(BT575,BT$1:BT574,0),1)=0,"",INDEX(N$1:N574,MATCH(BT575,BT$1:BT574,0),1))),"")</f>
        <v/>
      </c>
      <c r="O575" s="66" t="str">
        <f>IFERROR(IF(BT575="","",IF(INDEX(O$1:O574,MATCH(BT575,BT$1:BT574,0),1)=0,"",INDEX(O$1:O574,MATCH(BT575,BT$1:BT574,0),1))),"")</f>
        <v/>
      </c>
      <c r="P575" s="4"/>
      <c r="Q575" s="2"/>
      <c r="R575" s="66"/>
      <c r="T575" s="66"/>
      <c r="U575" s="5" t="str">
        <f>IFERROR(IF(INDEX(U$1:U574,MATCH(T575,T$1:T574,0),1)=0,"",INDEX(U$1:U574,MATCH(T575,T$1:T574,0),1)),"")</f>
        <v/>
      </c>
      <c r="V575" s="66"/>
      <c r="W575" s="5" t="str">
        <f>IFERROR(IF(INDEX(W$1:W574,MATCH(V575,V$1:V574,0),1)=0,"",INDEX(W$1:W574,MATCH(V575,V$1:V574,0),1)),"")</f>
        <v/>
      </c>
      <c r="X575" s="2" t="str">
        <f>IFERROR(INDEX('padron cfe'!D:D,MATCH(DATOS!C575,'padron cfe'!A:A,0),1),"")</f>
        <v/>
      </c>
      <c r="Y575" s="4"/>
      <c r="Z575" s="4"/>
      <c r="AA575" s="4"/>
      <c r="AB575" s="4"/>
      <c r="AC575" s="6"/>
      <c r="AD575" s="4"/>
      <c r="AE575" s="4" t="str">
        <f t="shared" si="131"/>
        <v/>
      </c>
      <c r="AF575" s="4"/>
      <c r="AG575" s="4"/>
      <c r="AH575" s="4"/>
      <c r="AI575" s="2" t="str">
        <f>IFERROR(IF(INDEX(AI$1:AI574,MATCH(BT575,BT$1:BT574,0),1)=0,"",INDEX(AI$1:AI574,MATCH(BT575,BT$1:BT574,0),1)),"")</f>
        <v/>
      </c>
      <c r="AJ575" s="2" t="str">
        <f>IFERROR(IF(INDEX(AJ$1:AJ574,MATCH(BT575,BT$1:BT574,0),1)=0,"",INDEX(AJ$1:AJ574,MATCH(BT575,BT$1:BT574,0),1)),"")</f>
        <v/>
      </c>
      <c r="AK575" s="2" t="str">
        <f>IFERROR(IF(INDEX(AK$1:AK574,MATCH(BT575,BT$1:BT574,0),1)=0,"",INDEX(AK$1:AK574,MATCH(BT575,BT$1:BT574,0),1)),"")</f>
        <v/>
      </c>
      <c r="AL575" s="31"/>
      <c r="AM575" s="31"/>
      <c r="AN575" s="2"/>
      <c r="AO575" s="4"/>
      <c r="AP575" s="4"/>
      <c r="AQ575" s="4"/>
      <c r="AR575" s="4"/>
      <c r="AS575" s="4"/>
      <c r="AT575" s="4"/>
      <c r="AU575" s="4"/>
      <c r="AV575" s="4"/>
      <c r="AW575" s="4"/>
      <c r="AY575" s="7"/>
      <c r="AZ575" s="47"/>
      <c r="BA575" s="66"/>
      <c r="BB575" s="66"/>
      <c r="BC575" s="66"/>
      <c r="BD575" s="78"/>
      <c r="BE575" s="66"/>
      <c r="BF575" s="66"/>
      <c r="BG575" s="4"/>
      <c r="BH575" s="69"/>
      <c r="BI575" s="4"/>
      <c r="BJ575" s="4"/>
      <c r="BK575" s="9"/>
      <c r="BL575" s="4"/>
      <c r="BM575" s="4"/>
      <c r="BN575" s="7"/>
      <c r="BO575" s="286"/>
      <c r="BP575" s="22"/>
      <c r="BQ575" s="7" t="str">
        <f t="shared" ca="1" si="132"/>
        <v/>
      </c>
      <c r="BR575" s="75" t="str">
        <f t="shared" si="133"/>
        <v/>
      </c>
      <c r="BS575" s="75" t="str">
        <f t="shared" si="134"/>
        <v/>
      </c>
      <c r="BT575" s="5" t="str">
        <f t="shared" si="135"/>
        <v/>
      </c>
      <c r="BU575" s="79" t="str">
        <f t="shared" si="136"/>
        <v/>
      </c>
      <c r="BV575" s="79" t="str">
        <f t="shared" si="137"/>
        <v/>
      </c>
      <c r="BW575" s="79" t="str">
        <f t="shared" si="138"/>
        <v/>
      </c>
      <c r="CC575" s="4" t="str">
        <f>IF(IFERROR(VLOOKUP(C575,C576:C$1993,1,0),"")="","",COUNTIF(C:C,C575))</f>
        <v/>
      </c>
      <c r="CG575" s="5" t="str">
        <f>IF(B575="","",IF(CC575="",1+(MAX(CG$2:CG574)),""))</f>
        <v/>
      </c>
      <c r="CH575" s="5" t="str">
        <f t="shared" si="139"/>
        <v/>
      </c>
      <c r="CI575" s="5" t="str">
        <f t="shared" si="140"/>
        <v/>
      </c>
      <c r="CJ575" s="14" t="str">
        <f t="shared" si="141"/>
        <v/>
      </c>
      <c r="CK575" s="25"/>
      <c r="CL575" s="15"/>
      <c r="CM575" s="5" t="str">
        <f t="shared" si="143"/>
        <v/>
      </c>
      <c r="CP575" s="5" t="str">
        <f t="shared" si="142"/>
        <v/>
      </c>
      <c r="CQ575" s="5" t="str">
        <f>IF(BT575="","",IFERROR(IF(VLOOKUP(BT575,BT$2:BT574,1,0)=0,"",""),BT575))</f>
        <v/>
      </c>
      <c r="CR575" s="22" t="str">
        <f>IF(CQ575="","",(IFERROR(VLOOKUP(MID(CQ575,1,1),$DI$2:DM$28,3,0),0)+IFERROR(VLOOKUP(MID(CQ575,2,1),DI$2:DM$28,4,0),0)+IFERROR(VLOOKUP(MID(CQ575,3,1),DI$2:DM$28,5,0),0)+(ROW(CQ575)/1000000000000)))</f>
        <v/>
      </c>
      <c r="CT575" s="5">
        <v>574</v>
      </c>
      <c r="CU575" s="5" t="str">
        <f>IFERROR(VLOOKUP(CT575,CP$2:CQ1651,2,0),"")</f>
        <v/>
      </c>
      <c r="DO575" s="5" t="e">
        <f>IF(REPORTE!AH$2="si",IF(C575=VALUE(REPORTE!C$22),IF(SUM(DO576:DO$1993),CONCATENATE(INT(B575),", "),INT(B575)),""),IF(C575=VALUE(REPORTE!C$21),IF(SUM(DO576:DO$1993),CONCATENATE(INT(B575),", "),INT(B575)),""))</f>
        <v>#VALUE!</v>
      </c>
    </row>
    <row r="576" spans="1:119" s="5" customFormat="1" ht="15" customHeight="1" x14ac:dyDescent="0.25">
      <c r="A576" s="4" t="str">
        <f t="shared" ca="1" si="130"/>
        <v/>
      </c>
      <c r="B576" s="6"/>
      <c r="C576" s="6"/>
      <c r="D576" s="1" t="str">
        <f>IFERROR(INDEX('padron cfe'!B:B,MATCH(DATOS!C576,'padron cfe'!A:A,0),1),"")</f>
        <v/>
      </c>
      <c r="E576" s="4"/>
      <c r="F576" s="4"/>
      <c r="G576" s="4"/>
      <c r="H576" s="5" t="str">
        <f>IF(F576="","",IFERROR(CONCATENATE("PEUA",VLOOKUP(ESTADO,REPORTE!AV$2:AW$33,2,0),DIDTRITO_FORM,CADER_FORM,IFERROR(INDEX(CA:CA,MATCH(DAY(F576),BZ:BZ,0),1),DAY(F576)),IFERROR(INDEX(CA:CA,MATCH(MONTH(F576),BZ:BZ,0),1),MONTH(F576)),YEAR(F576),G576),""))</f>
        <v/>
      </c>
      <c r="I576" s="4"/>
      <c r="J576" s="66"/>
      <c r="K576" s="66"/>
      <c r="L576" s="66"/>
      <c r="M576" s="2" t="str">
        <f>IFERROR(INDEX('padron cfe'!C:C,MATCH(DATOS!C576,'padron cfe'!A:A,0),1),"")</f>
        <v/>
      </c>
      <c r="N576" s="66" t="str">
        <f>IFERROR(IF(BT576="","",IF(INDEX(N$1:N575,MATCH(BT576,BT$1:BT575,0),1)=0,"",INDEX(N$1:N575,MATCH(BT576,BT$1:BT575,0),1))),"")</f>
        <v/>
      </c>
      <c r="O576" s="66" t="str">
        <f>IFERROR(IF(BT576="","",IF(INDEX(O$1:O575,MATCH(BT576,BT$1:BT575,0),1)=0,"",INDEX(O$1:O575,MATCH(BT576,BT$1:BT575,0),1))),"")</f>
        <v/>
      </c>
      <c r="P576" s="4"/>
      <c r="Q576" s="2"/>
      <c r="R576" s="66"/>
      <c r="T576" s="66"/>
      <c r="U576" s="5" t="str">
        <f>IFERROR(IF(INDEX(U$1:U575,MATCH(T576,T$1:T575,0),1)=0,"",INDEX(U$1:U575,MATCH(T576,T$1:T575,0),1)),"")</f>
        <v/>
      </c>
      <c r="V576" s="66"/>
      <c r="W576" s="5" t="str">
        <f>IFERROR(IF(INDEX(W$1:W575,MATCH(V576,V$1:V575,0),1)=0,"",INDEX(W$1:W575,MATCH(V576,V$1:V575,0),1)),"")</f>
        <v/>
      </c>
      <c r="X576" s="2" t="str">
        <f>IFERROR(INDEX('padron cfe'!D:D,MATCH(DATOS!C576,'padron cfe'!A:A,0),1),"")</f>
        <v/>
      </c>
      <c r="Y576" s="4"/>
      <c r="Z576" s="4"/>
      <c r="AA576" s="4"/>
      <c r="AB576" s="4"/>
      <c r="AC576" s="6"/>
      <c r="AD576" s="4"/>
      <c r="AE576" s="4" t="str">
        <f t="shared" si="131"/>
        <v/>
      </c>
      <c r="AF576" s="4"/>
      <c r="AG576" s="4"/>
      <c r="AH576" s="4"/>
      <c r="AI576" s="2" t="str">
        <f>IFERROR(IF(INDEX(AI$1:AI575,MATCH(BT576,BT$1:BT575,0),1)=0,"",INDEX(AI$1:AI575,MATCH(BT576,BT$1:BT575,0),1)),"")</f>
        <v/>
      </c>
      <c r="AJ576" s="2" t="str">
        <f>IFERROR(IF(INDEX(AJ$1:AJ575,MATCH(BT576,BT$1:BT575,0),1)=0,"",INDEX(AJ$1:AJ575,MATCH(BT576,BT$1:BT575,0),1)),"")</f>
        <v/>
      </c>
      <c r="AK576" s="2" t="str">
        <f>IFERROR(IF(INDEX(AK$1:AK575,MATCH(BT576,BT$1:BT575,0),1)=0,"",INDEX(AK$1:AK575,MATCH(BT576,BT$1:BT575,0),1)),"")</f>
        <v/>
      </c>
      <c r="AL576" s="31"/>
      <c r="AM576" s="31"/>
      <c r="AN576" s="2"/>
      <c r="AO576" s="4"/>
      <c r="AP576" s="4"/>
      <c r="AQ576" s="4"/>
      <c r="AR576" s="4"/>
      <c r="AS576" s="4"/>
      <c r="AT576" s="4"/>
      <c r="AU576" s="4"/>
      <c r="AV576" s="4"/>
      <c r="AW576" s="4"/>
      <c r="AY576" s="7"/>
      <c r="AZ576" s="47"/>
      <c r="BA576" s="66"/>
      <c r="BB576" s="66"/>
      <c r="BC576" s="66"/>
      <c r="BD576" s="78"/>
      <c r="BE576" s="66"/>
      <c r="BF576" s="66"/>
      <c r="BG576" s="4"/>
      <c r="BH576" s="69"/>
      <c r="BI576" s="4"/>
      <c r="BJ576" s="4"/>
      <c r="BK576" s="9"/>
      <c r="BL576" s="4"/>
      <c r="BM576" s="4"/>
      <c r="BN576" s="7"/>
      <c r="BO576" s="286"/>
      <c r="BP576" s="22"/>
      <c r="BQ576" s="7" t="str">
        <f t="shared" ca="1" si="132"/>
        <v/>
      </c>
      <c r="BR576" s="75" t="str">
        <f t="shared" si="133"/>
        <v/>
      </c>
      <c r="BS576" s="75" t="str">
        <f t="shared" si="134"/>
        <v/>
      </c>
      <c r="BT576" s="5" t="str">
        <f t="shared" si="135"/>
        <v/>
      </c>
      <c r="BU576" s="79" t="str">
        <f t="shared" si="136"/>
        <v/>
      </c>
      <c r="BV576" s="79" t="str">
        <f t="shared" si="137"/>
        <v/>
      </c>
      <c r="BW576" s="79" t="str">
        <f t="shared" si="138"/>
        <v/>
      </c>
      <c r="CC576" s="4" t="str">
        <f>IF(IFERROR(VLOOKUP(C576,C577:C$1993,1,0),"")="","",COUNTIF(C:C,C576))</f>
        <v/>
      </c>
      <c r="CG576" s="5" t="str">
        <f>IF(B576="","",IF(CC576="",1+(MAX(CG$2:CG575)),""))</f>
        <v/>
      </c>
      <c r="CH576" s="5" t="str">
        <f t="shared" si="139"/>
        <v/>
      </c>
      <c r="CI576" s="5" t="str">
        <f t="shared" si="140"/>
        <v/>
      </c>
      <c r="CJ576" s="14" t="str">
        <f t="shared" si="141"/>
        <v/>
      </c>
      <c r="CK576" s="25"/>
      <c r="CL576" s="15"/>
      <c r="CM576" s="5" t="str">
        <f t="shared" si="143"/>
        <v/>
      </c>
      <c r="CP576" s="5" t="str">
        <f t="shared" si="142"/>
        <v/>
      </c>
      <c r="CQ576" s="5" t="str">
        <f>IF(BT576="","",IFERROR(IF(VLOOKUP(BT576,BT$2:BT575,1,0)=0,"",""),BT576))</f>
        <v/>
      </c>
      <c r="CR576" s="22" t="str">
        <f>IF(CQ576="","",(IFERROR(VLOOKUP(MID(CQ576,1,1),$DI$2:DM$28,3,0),0)+IFERROR(VLOOKUP(MID(CQ576,2,1),DI$2:DM$28,4,0),0)+IFERROR(VLOOKUP(MID(CQ576,3,1),DI$2:DM$28,5,0),0)+(ROW(CQ576)/1000000000000)))</f>
        <v/>
      </c>
      <c r="CT576" s="5">
        <v>575</v>
      </c>
      <c r="CU576" s="5" t="str">
        <f>IFERROR(VLOOKUP(CT576,CP$2:CQ1652,2,0),"")</f>
        <v/>
      </c>
      <c r="DO576" s="5" t="e">
        <f>IF(REPORTE!AH$2="si",IF(C576=VALUE(REPORTE!C$22),IF(SUM(DO577:DO$1993),CONCATENATE(INT(B576),", "),INT(B576)),""),IF(C576=VALUE(REPORTE!C$21),IF(SUM(DO577:DO$1993),CONCATENATE(INT(B576),", "),INT(B576)),""))</f>
        <v>#VALUE!</v>
      </c>
    </row>
    <row r="577" spans="1:120" s="5" customFormat="1" ht="15" customHeight="1" x14ac:dyDescent="0.25">
      <c r="A577" s="4" t="str">
        <f t="shared" ca="1" si="130"/>
        <v/>
      </c>
      <c r="B577" s="6"/>
      <c r="C577" s="6"/>
      <c r="D577" s="1" t="str">
        <f>IFERROR(INDEX('padron cfe'!B:B,MATCH(DATOS!C577,'padron cfe'!A:A,0),1),"")</f>
        <v/>
      </c>
      <c r="E577" s="4"/>
      <c r="F577" s="4"/>
      <c r="G577" s="4"/>
      <c r="H577" s="5" t="str">
        <f>IF(F577="","",IFERROR(CONCATENATE("PEUA",VLOOKUP(ESTADO,REPORTE!AV$2:AW$33,2,0),DIDTRITO_FORM,CADER_FORM,IFERROR(INDEX(CA:CA,MATCH(DAY(F577),BZ:BZ,0),1),DAY(F577)),IFERROR(INDEX(CA:CA,MATCH(MONTH(F577),BZ:BZ,0),1),MONTH(F577)),YEAR(F577),G577),""))</f>
        <v/>
      </c>
      <c r="I577" s="4"/>
      <c r="J577" s="66"/>
      <c r="K577" s="66"/>
      <c r="L577" s="66"/>
      <c r="M577" s="2" t="str">
        <f>IFERROR(INDEX('padron cfe'!C:C,MATCH(DATOS!C577,'padron cfe'!A:A,0),1),"")</f>
        <v/>
      </c>
      <c r="N577" s="66" t="str">
        <f>IFERROR(IF(BT577="","",IF(INDEX(N$1:N576,MATCH(BT577,BT$1:BT576,0),1)=0,"",INDEX(N$1:N576,MATCH(BT577,BT$1:BT576,0),1))),"")</f>
        <v/>
      </c>
      <c r="O577" s="66" t="str">
        <f>IFERROR(IF(BT577="","",IF(INDEX(O$1:O576,MATCH(BT577,BT$1:BT576,0),1)=0,"",INDEX(O$1:O576,MATCH(BT577,BT$1:BT576,0),1))),"")</f>
        <v/>
      </c>
      <c r="P577" s="4"/>
      <c r="Q577" s="2"/>
      <c r="R577" s="66"/>
      <c r="T577" s="66"/>
      <c r="U577" s="5" t="str">
        <f>IFERROR(IF(INDEX(U$1:U576,MATCH(T577,T$1:T576,0),1)=0,"",INDEX(U$1:U576,MATCH(T577,T$1:T576,0),1)),"")</f>
        <v/>
      </c>
      <c r="V577" s="66"/>
      <c r="W577" s="5" t="str">
        <f>IFERROR(IF(INDEX(W$1:W576,MATCH(V577,V$1:V576,0),1)=0,"",INDEX(W$1:W576,MATCH(V577,V$1:V576,0),1)),"")</f>
        <v/>
      </c>
      <c r="X577" s="2" t="str">
        <f>IFERROR(INDEX('padron cfe'!D:D,MATCH(DATOS!C577,'padron cfe'!A:A,0),1),"")</f>
        <v/>
      </c>
      <c r="Y577" s="4"/>
      <c r="Z577" s="4"/>
      <c r="AA577" s="4"/>
      <c r="AB577" s="4"/>
      <c r="AC577" s="6"/>
      <c r="AD577" s="4"/>
      <c r="AE577" s="4" t="str">
        <f t="shared" si="131"/>
        <v/>
      </c>
      <c r="AF577" s="4"/>
      <c r="AG577" s="4"/>
      <c r="AH577" s="4"/>
      <c r="AI577" s="2" t="str">
        <f>IFERROR(IF(INDEX(AI$1:AI576,MATCH(BT577,BT$1:BT576,0),1)=0,"",INDEX(AI$1:AI576,MATCH(BT577,BT$1:BT576,0),1)),"")</f>
        <v/>
      </c>
      <c r="AJ577" s="2" t="str">
        <f>IFERROR(IF(INDEX(AJ$1:AJ576,MATCH(BT577,BT$1:BT576,0),1)=0,"",INDEX(AJ$1:AJ576,MATCH(BT577,BT$1:BT576,0),1)),"")</f>
        <v/>
      </c>
      <c r="AK577" s="2" t="str">
        <f>IFERROR(IF(INDEX(AK$1:AK576,MATCH(BT577,BT$1:BT576,0),1)=0,"",INDEX(AK$1:AK576,MATCH(BT577,BT$1:BT576,0),1)),"")</f>
        <v/>
      </c>
      <c r="AL577" s="31"/>
      <c r="AM577" s="31"/>
      <c r="AN577" s="2"/>
      <c r="AO577" s="4"/>
      <c r="AP577" s="4"/>
      <c r="AQ577" s="4"/>
      <c r="AR577" s="4"/>
      <c r="AS577" s="4"/>
      <c r="AT577" s="4"/>
      <c r="AU577" s="4"/>
      <c r="AV577" s="4"/>
      <c r="AW577" s="4"/>
      <c r="AY577" s="7"/>
      <c r="AZ577" s="47"/>
      <c r="BA577" s="66"/>
      <c r="BB577" s="66"/>
      <c r="BC577" s="66"/>
      <c r="BD577" s="78"/>
      <c r="BE577" s="66"/>
      <c r="BF577" s="66"/>
      <c r="BG577" s="4"/>
      <c r="BH577" s="69"/>
      <c r="BI577" s="4"/>
      <c r="BJ577" s="4"/>
      <c r="BK577" s="9"/>
      <c r="BL577" s="4"/>
      <c r="BM577" s="4"/>
      <c r="BN577" s="7"/>
      <c r="BO577" s="286"/>
      <c r="BP577" s="22"/>
      <c r="BQ577" s="7" t="str">
        <f t="shared" ca="1" si="132"/>
        <v/>
      </c>
      <c r="BR577" s="75" t="str">
        <f t="shared" si="133"/>
        <v/>
      </c>
      <c r="BS577" s="75" t="str">
        <f t="shared" si="134"/>
        <v/>
      </c>
      <c r="BT577" s="5" t="str">
        <f t="shared" si="135"/>
        <v/>
      </c>
      <c r="BU577" s="79" t="str">
        <f t="shared" si="136"/>
        <v/>
      </c>
      <c r="BV577" s="79" t="str">
        <f t="shared" si="137"/>
        <v/>
      </c>
      <c r="BW577" s="79" t="str">
        <f t="shared" si="138"/>
        <v/>
      </c>
      <c r="CC577" s="4" t="str">
        <f>IF(IFERROR(VLOOKUP(C577,C578:C$1993,1,0),"")="","",COUNTIF(C:C,C577))</f>
        <v/>
      </c>
      <c r="CG577" s="5" t="str">
        <f>IF(B577="","",IF(CC577="",1+(MAX(CG$2:CG576)),""))</f>
        <v/>
      </c>
      <c r="CH577" s="5" t="str">
        <f t="shared" si="139"/>
        <v/>
      </c>
      <c r="CI577" s="5" t="str">
        <f t="shared" si="140"/>
        <v/>
      </c>
      <c r="CJ577" s="14" t="str">
        <f t="shared" si="141"/>
        <v/>
      </c>
      <c r="CK577" s="25"/>
      <c r="CL577" s="15"/>
      <c r="CM577" s="5" t="str">
        <f t="shared" si="143"/>
        <v/>
      </c>
      <c r="CP577" s="5" t="str">
        <f t="shared" si="142"/>
        <v/>
      </c>
      <c r="CQ577" s="5" t="str">
        <f>IF(BT577="","",IFERROR(IF(VLOOKUP(BT577,BT$2:BT576,1,0)=0,"",""),BT577))</f>
        <v/>
      </c>
      <c r="CR577" s="22" t="str">
        <f>IF(CQ577="","",(IFERROR(VLOOKUP(MID(CQ577,1,1),$DI$2:DM$28,3,0),0)+IFERROR(VLOOKUP(MID(CQ577,2,1),DI$2:DM$28,4,0),0)+IFERROR(VLOOKUP(MID(CQ577,3,1),DI$2:DM$28,5,0),0)+(ROW(CQ577)/1000000000000)))</f>
        <v/>
      </c>
      <c r="CT577" s="5">
        <v>576</v>
      </c>
      <c r="CU577" s="5" t="str">
        <f>IFERROR(VLOOKUP(CT577,CP$2:CQ1653,2,0),"")</f>
        <v/>
      </c>
      <c r="DO577" s="5" t="e">
        <f>IF(REPORTE!AH$2="si",IF(C577=VALUE(REPORTE!C$22),IF(SUM(DO578:DO$1993),CONCATENATE(INT(B577),", "),INT(B577)),""),IF(C577=VALUE(REPORTE!C$21),IF(SUM(DO578:DO$1993),CONCATENATE(INT(B577),", "),INT(B577)),""))</f>
        <v>#VALUE!</v>
      </c>
    </row>
    <row r="578" spans="1:120" s="5" customFormat="1" ht="15" customHeight="1" x14ac:dyDescent="0.25">
      <c r="A578" s="4" t="str">
        <f t="shared" ref="A578:A641" ca="1" si="144">IF(OR(BS578="",BQ578="",BQ578="VENCIDO"),IF(B578="","",IF(LEN(B578)=1,"000"&amp;B578,IF(LEN(B578)=2,"00"&amp;B578,IF(LEN(B578)=3,"0"&amp;B578,B578)))),C578)</f>
        <v/>
      </c>
      <c r="B578" s="6"/>
      <c r="C578" s="6"/>
      <c r="D578" s="1" t="str">
        <f>IFERROR(INDEX('padron cfe'!B:B,MATCH(DATOS!C578,'padron cfe'!A:A,0),1),"")</f>
        <v/>
      </c>
      <c r="E578" s="4"/>
      <c r="F578" s="4"/>
      <c r="G578" s="4"/>
      <c r="H578" s="5" t="str">
        <f>IF(F578="","",IFERROR(CONCATENATE("PEUA",VLOOKUP(ESTADO,REPORTE!AV$2:AW$33,2,0),DIDTRITO_FORM,CADER_FORM,IFERROR(INDEX(CA:CA,MATCH(DAY(F578),BZ:BZ,0),1),DAY(F578)),IFERROR(INDEX(CA:CA,MATCH(MONTH(F578),BZ:BZ,0),1),MONTH(F578)),YEAR(F578),G578),""))</f>
        <v/>
      </c>
      <c r="I578" s="4"/>
      <c r="J578" s="66"/>
      <c r="K578" s="66"/>
      <c r="L578" s="66"/>
      <c r="M578" s="2" t="str">
        <f>IFERROR(INDEX('padron cfe'!C:C,MATCH(DATOS!C578,'padron cfe'!A:A,0),1),"")</f>
        <v/>
      </c>
      <c r="N578" s="66" t="str">
        <f>IFERROR(IF(BT578="","",IF(INDEX(N$1:N577,MATCH(BT578,BT$1:BT577,0),1)=0,"",INDEX(N$1:N577,MATCH(BT578,BT$1:BT577,0),1))),"")</f>
        <v/>
      </c>
      <c r="O578" s="66" t="str">
        <f>IFERROR(IF(BT578="","",IF(INDEX(O$1:O577,MATCH(BT578,BT$1:BT577,0),1)=0,"",INDEX(O$1:O577,MATCH(BT578,BT$1:BT577,0),1))),"")</f>
        <v/>
      </c>
      <c r="P578" s="4"/>
      <c r="Q578" s="2"/>
      <c r="R578" s="66"/>
      <c r="T578" s="66"/>
      <c r="U578" s="5" t="str">
        <f>IFERROR(IF(INDEX(U$1:U577,MATCH(T578,T$1:T577,0),1)=0,"",INDEX(U$1:U577,MATCH(T578,T$1:T577,0),1)),"")</f>
        <v/>
      </c>
      <c r="V578" s="66"/>
      <c r="W578" s="5" t="str">
        <f>IFERROR(IF(INDEX(W$1:W577,MATCH(V578,V$1:V577,0),1)=0,"",INDEX(W$1:W577,MATCH(V578,V$1:V577,0),1)),"")</f>
        <v/>
      </c>
      <c r="X578" s="2" t="str">
        <f>IFERROR(INDEX('padron cfe'!D:D,MATCH(DATOS!C578,'padron cfe'!A:A,0),1),"")</f>
        <v/>
      </c>
      <c r="Y578" s="4"/>
      <c r="Z578" s="4"/>
      <c r="AA578" s="4"/>
      <c r="AB578" s="4"/>
      <c r="AC578" s="6"/>
      <c r="AD578" s="4"/>
      <c r="AE578" s="4" t="str">
        <f t="shared" ref="AE578:AE641" si="145">IF(AD578="","",(AD578*0.746*365*24)*0.75+438)</f>
        <v/>
      </c>
      <c r="AF578" s="4"/>
      <c r="AG578" s="4"/>
      <c r="AH578" s="4"/>
      <c r="AI578" s="2" t="str">
        <f>IFERROR(IF(INDEX(AI$1:AI577,MATCH(BT578,BT$1:BT577,0),1)=0,"",INDEX(AI$1:AI577,MATCH(BT578,BT$1:BT577,0),1)),"")</f>
        <v/>
      </c>
      <c r="AJ578" s="2" t="str">
        <f>IFERROR(IF(INDEX(AJ$1:AJ577,MATCH(BT578,BT$1:BT577,0),1)=0,"",INDEX(AJ$1:AJ577,MATCH(BT578,BT$1:BT577,0),1)),"")</f>
        <v/>
      </c>
      <c r="AK578" s="2" t="str">
        <f>IFERROR(IF(INDEX(AK$1:AK577,MATCH(BT578,BT$1:BT577,0),1)=0,"",INDEX(AK$1:AK577,MATCH(BT578,BT$1:BT577,0),1)),"")</f>
        <v/>
      </c>
      <c r="AL578" s="31"/>
      <c r="AM578" s="31"/>
      <c r="AN578" s="2"/>
      <c r="AO578" s="4"/>
      <c r="AP578" s="4"/>
      <c r="AQ578" s="4"/>
      <c r="AR578" s="4"/>
      <c r="AS578" s="4"/>
      <c r="AT578" s="4"/>
      <c r="AU578" s="4"/>
      <c r="AV578" s="4"/>
      <c r="AW578" s="4"/>
      <c r="AY578" s="7"/>
      <c r="AZ578" s="47"/>
      <c r="BA578" s="66"/>
      <c r="BB578" s="66"/>
      <c r="BC578" s="66"/>
      <c r="BD578" s="78"/>
      <c r="BE578" s="66"/>
      <c r="BF578" s="66"/>
      <c r="BG578" s="4"/>
      <c r="BH578" s="69"/>
      <c r="BI578" s="4"/>
      <c r="BJ578" s="4"/>
      <c r="BK578" s="9"/>
      <c r="BL578" s="4"/>
      <c r="BM578" s="4"/>
      <c r="BN578" s="7"/>
      <c r="BO578" s="286"/>
      <c r="BP578" s="22"/>
      <c r="BQ578" s="7" t="str">
        <f t="shared" ref="BQ578:BQ641" ca="1" si="146">IFERROR(IF(BK578="","",IF(BG578=5,"",IF(BK578-TODAY()&gt;0,"VIGENTE","VENCIDO"))),"")</f>
        <v/>
      </c>
      <c r="BR578" s="75" t="str">
        <f t="shared" ref="BR578:BR641" si="147">IFERROR(IF(BH578=0,"",BH578/6000),"")</f>
        <v/>
      </c>
      <c r="BS578" s="75" t="str">
        <f t="shared" ref="BS578:BS641" si="148">IFERROR(IF(VALUE(AY578)&gt;VALUE(APERTURA_VENTANILLA),"OK",""),"")</f>
        <v/>
      </c>
      <c r="BT578" s="5" t="str">
        <f t="shared" ref="BT578:BT641" si="149">J578&amp;IF(K578="",""," ")&amp;K578&amp;IF(L578="",""," ")&amp;L578</f>
        <v/>
      </c>
      <c r="BU578" s="79" t="str">
        <f t="shared" ref="BU578:BU641" si="150">IF(I578="","",IF(I578="F",SUM(BV578:BW578),""))</f>
        <v/>
      </c>
      <c r="BV578" s="79" t="str">
        <f t="shared" ref="BV578:BV641" si="151">IF(OR(I578="M",I578=""),"",IF(MID(N578,11,1)="H",1,0))</f>
        <v/>
      </c>
      <c r="BW578" s="79" t="str">
        <f t="shared" ref="BW578:BW641" si="152">IF(OR(I578="M",I578=""),"",IF(MID(N578,11,1)="M",1,0))</f>
        <v/>
      </c>
      <c r="CC578" s="4" t="str">
        <f>IF(IFERROR(VLOOKUP(C578,C579:C$1993,1,0),"")="","",COUNTIF(C:C,C578))</f>
        <v/>
      </c>
      <c r="CG578" s="5" t="str">
        <f>IF(B578="","",IF(CC578="",1+(MAX(CG$2:CG577)),""))</f>
        <v/>
      </c>
      <c r="CH578" s="5" t="str">
        <f t="shared" ref="CH578:CH641" si="153">IF(CG578="","",AE578)</f>
        <v/>
      </c>
      <c r="CI578" s="5" t="str">
        <f t="shared" ref="CI578:CI641" si="154">IF(CG578="","",H578)</f>
        <v/>
      </c>
      <c r="CJ578" s="14" t="str">
        <f t="shared" ref="CJ578:CJ641" si="155">IF(CG578="","",C578)</f>
        <v/>
      </c>
      <c r="CK578" s="25"/>
      <c r="CL578" s="15"/>
      <c r="CM578" s="5" t="str">
        <f t="shared" si="143"/>
        <v/>
      </c>
      <c r="CP578" s="5" t="str">
        <f t="shared" ref="CP578:CP641" si="156">IFERROR(RANK(CR578,CR$2:CR$1493,1),"")</f>
        <v/>
      </c>
      <c r="CQ578" s="5" t="str">
        <f>IF(BT578="","",IFERROR(IF(VLOOKUP(BT578,BT$2:BT577,1,0)=0,"",""),BT578))</f>
        <v/>
      </c>
      <c r="CR578" s="22" t="str">
        <f>IF(CQ578="","",(IFERROR(VLOOKUP(MID(CQ578,1,1),$DI$2:DM$28,3,0),0)+IFERROR(VLOOKUP(MID(CQ578,2,1),DI$2:DM$28,4,0),0)+IFERROR(VLOOKUP(MID(CQ578,3,1),DI$2:DM$28,5,0),0)+(ROW(CQ578)/1000000000000)))</f>
        <v/>
      </c>
      <c r="CT578" s="5">
        <v>577</v>
      </c>
      <c r="CU578" s="5" t="str">
        <f>IFERROR(VLOOKUP(CT578,CP$2:CQ1654,2,0),"")</f>
        <v/>
      </c>
      <c r="DO578" s="5" t="e">
        <f>IF(REPORTE!AH$2="si",IF(C578=VALUE(REPORTE!C$22),IF(SUM(DO579:DO$1993),CONCATENATE(INT(B578),", "),INT(B578)),""),IF(C578=VALUE(REPORTE!C$21),IF(SUM(DO579:DO$1993),CONCATENATE(INT(B578),", "),INT(B578)),""))</f>
        <v>#VALUE!</v>
      </c>
    </row>
    <row r="579" spans="1:120" s="5" customFormat="1" ht="15" customHeight="1" x14ac:dyDescent="0.25">
      <c r="A579" s="4" t="str">
        <f t="shared" ca="1" si="144"/>
        <v/>
      </c>
      <c r="B579" s="6"/>
      <c r="C579" s="6"/>
      <c r="D579" s="1" t="str">
        <f>IFERROR(INDEX('padron cfe'!B:B,MATCH(DATOS!C579,'padron cfe'!A:A,0),1),"")</f>
        <v/>
      </c>
      <c r="E579" s="4"/>
      <c r="F579" s="4"/>
      <c r="G579" s="4"/>
      <c r="H579" s="5" t="str">
        <f>IF(F579="","",IFERROR(CONCATENATE("PEUA",VLOOKUP(ESTADO,REPORTE!AV$2:AW$33,2,0),DIDTRITO_FORM,CADER_FORM,IFERROR(INDEX(CA:CA,MATCH(DAY(F579),BZ:BZ,0),1),DAY(F579)),IFERROR(INDEX(CA:CA,MATCH(MONTH(F579),BZ:BZ,0),1),MONTH(F579)),YEAR(F579),G579),""))</f>
        <v/>
      </c>
      <c r="I579" s="4"/>
      <c r="J579" s="66"/>
      <c r="K579" s="66"/>
      <c r="L579" s="66"/>
      <c r="M579" s="2" t="str">
        <f>IFERROR(INDEX('padron cfe'!C:C,MATCH(DATOS!C579,'padron cfe'!A:A,0),1),"")</f>
        <v/>
      </c>
      <c r="N579" s="66" t="str">
        <f>IFERROR(IF(BT579="","",IF(INDEX(N$1:N578,MATCH(BT579,BT$1:BT578,0),1)=0,"",INDEX(N$1:N578,MATCH(BT579,BT$1:BT578,0),1))),"")</f>
        <v/>
      </c>
      <c r="O579" s="66" t="str">
        <f>IFERROR(IF(BT579="","",IF(INDEX(O$1:O578,MATCH(BT579,BT$1:BT578,0),1)=0,"",INDEX(O$1:O578,MATCH(BT579,BT$1:BT578,0),1))),"")</f>
        <v/>
      </c>
      <c r="P579" s="4"/>
      <c r="Q579" s="2"/>
      <c r="R579" s="66"/>
      <c r="T579" s="66"/>
      <c r="U579" s="5" t="str">
        <f>IFERROR(IF(INDEX(U$1:U578,MATCH(T579,T$1:T578,0),1)=0,"",INDEX(U$1:U578,MATCH(T579,T$1:T578,0),1)),"")</f>
        <v/>
      </c>
      <c r="V579" s="66"/>
      <c r="W579" s="5" t="str">
        <f>IFERROR(IF(INDEX(W$1:W578,MATCH(V579,V$1:V578,0),1)=0,"",INDEX(W$1:W578,MATCH(V579,V$1:V578,0),1)),"")</f>
        <v/>
      </c>
      <c r="X579" s="2" t="str">
        <f>IFERROR(INDEX('padron cfe'!D:D,MATCH(DATOS!C579,'padron cfe'!A:A,0),1),"")</f>
        <v/>
      </c>
      <c r="Y579" s="4"/>
      <c r="Z579" s="4"/>
      <c r="AA579" s="4"/>
      <c r="AB579" s="4"/>
      <c r="AC579" s="6"/>
      <c r="AD579" s="4"/>
      <c r="AE579" s="4" t="str">
        <f t="shared" si="145"/>
        <v/>
      </c>
      <c r="AF579" s="4"/>
      <c r="AG579" s="4"/>
      <c r="AH579" s="4"/>
      <c r="AI579" s="2" t="str">
        <f>IFERROR(IF(INDEX(AI$1:AI578,MATCH(BT579,BT$1:BT578,0),1)=0,"",INDEX(AI$1:AI578,MATCH(BT579,BT$1:BT578,0),1)),"")</f>
        <v/>
      </c>
      <c r="AJ579" s="2" t="str">
        <f>IFERROR(IF(INDEX(AJ$1:AJ578,MATCH(BT579,BT$1:BT578,0),1)=0,"",INDEX(AJ$1:AJ578,MATCH(BT579,BT$1:BT578,0),1)),"")</f>
        <v/>
      </c>
      <c r="AK579" s="2" t="str">
        <f>IFERROR(IF(INDEX(AK$1:AK578,MATCH(BT579,BT$1:BT578,0),1)=0,"",INDEX(AK$1:AK578,MATCH(BT579,BT$1:BT578,0),1)),"")</f>
        <v/>
      </c>
      <c r="AL579" s="31"/>
      <c r="AM579" s="31"/>
      <c r="AN579" s="2"/>
      <c r="AO579" s="4"/>
      <c r="AP579" s="4"/>
      <c r="AQ579" s="4"/>
      <c r="AR579" s="4"/>
      <c r="AS579" s="4"/>
      <c r="AT579" s="4"/>
      <c r="AU579" s="4"/>
      <c r="AV579" s="4"/>
      <c r="AW579" s="4"/>
      <c r="AY579" s="7"/>
      <c r="AZ579" s="47"/>
      <c r="BA579" s="66"/>
      <c r="BB579" s="66"/>
      <c r="BC579" s="66"/>
      <c r="BD579" s="78"/>
      <c r="BE579" s="66"/>
      <c r="BF579" s="66"/>
      <c r="BG579" s="4"/>
      <c r="BH579" s="69"/>
      <c r="BI579" s="4"/>
      <c r="BJ579" s="4"/>
      <c r="BK579" s="9"/>
      <c r="BL579" s="4"/>
      <c r="BM579" s="4"/>
      <c r="BN579" s="7"/>
      <c r="BO579" s="286"/>
      <c r="BP579" s="22"/>
      <c r="BQ579" s="7" t="str">
        <f t="shared" ca="1" si="146"/>
        <v/>
      </c>
      <c r="BR579" s="75" t="str">
        <f t="shared" si="147"/>
        <v/>
      </c>
      <c r="BS579" s="75" t="str">
        <f t="shared" si="148"/>
        <v/>
      </c>
      <c r="BT579" s="5" t="str">
        <f t="shared" si="149"/>
        <v/>
      </c>
      <c r="BU579" s="79" t="str">
        <f t="shared" si="150"/>
        <v/>
      </c>
      <c r="BV579" s="79" t="str">
        <f t="shared" si="151"/>
        <v/>
      </c>
      <c r="BW579" s="79" t="str">
        <f t="shared" si="152"/>
        <v/>
      </c>
      <c r="CC579" s="4" t="str">
        <f>IF(IFERROR(VLOOKUP(C579,C580:C$1993,1,0),"")="","",COUNTIF(C:C,C579))</f>
        <v/>
      </c>
      <c r="CG579" s="5" t="str">
        <f>IF(B579="","",IF(CC579="",1+(MAX(CG$2:CG578)),""))</f>
        <v/>
      </c>
      <c r="CH579" s="5" t="str">
        <f t="shared" si="153"/>
        <v/>
      </c>
      <c r="CI579" s="5" t="str">
        <f t="shared" si="154"/>
        <v/>
      </c>
      <c r="CJ579" s="14" t="str">
        <f t="shared" si="155"/>
        <v/>
      </c>
      <c r="CK579" s="25"/>
      <c r="CL579" s="15"/>
      <c r="CM579" s="5" t="str">
        <f t="shared" si="143"/>
        <v/>
      </c>
      <c r="CP579" s="5" t="str">
        <f t="shared" si="156"/>
        <v/>
      </c>
      <c r="CQ579" s="5" t="str">
        <f>IF(BT579="","",IFERROR(IF(VLOOKUP(BT579,BT$2:BT578,1,0)=0,"",""),BT579))</f>
        <v/>
      </c>
      <c r="CR579" s="22" t="str">
        <f>IF(CQ579="","",(IFERROR(VLOOKUP(MID(CQ579,1,1),$DI$2:DM$28,3,0),0)+IFERROR(VLOOKUP(MID(CQ579,2,1),DI$2:DM$28,4,0),0)+IFERROR(VLOOKUP(MID(CQ579,3,1),DI$2:DM$28,5,0),0)+(ROW(CQ579)/1000000000000)))</f>
        <v/>
      </c>
      <c r="CT579" s="5">
        <v>578</v>
      </c>
      <c r="CU579" s="5" t="str">
        <f>IFERROR(VLOOKUP(CT579,CP$2:CQ1655,2,0),"")</f>
        <v/>
      </c>
      <c r="DO579" s="5" t="e">
        <f>IF(REPORTE!AH$2="si",IF(C579=VALUE(REPORTE!C$22),IF(SUM(DO580:DO$1993),CONCATENATE(INT(B579),", "),INT(B579)),""),IF(C579=VALUE(REPORTE!C$21),IF(SUM(DO580:DO$1993),CONCATENATE(INT(B579),", "),INT(B579)),""))</f>
        <v>#VALUE!</v>
      </c>
    </row>
    <row r="580" spans="1:120" s="5" customFormat="1" ht="15" customHeight="1" x14ac:dyDescent="0.25">
      <c r="A580" s="4" t="str">
        <f t="shared" ca="1" si="144"/>
        <v/>
      </c>
      <c r="B580" s="6"/>
      <c r="C580" s="6"/>
      <c r="D580" s="1" t="str">
        <f>IFERROR(INDEX('padron cfe'!B:B,MATCH(DATOS!C580,'padron cfe'!A:A,0),1),"")</f>
        <v/>
      </c>
      <c r="E580" s="4"/>
      <c r="F580" s="4"/>
      <c r="G580" s="4"/>
      <c r="H580" s="5" t="str">
        <f>IF(F580="","",IFERROR(CONCATENATE("PEUA",VLOOKUP(ESTADO,REPORTE!AV$2:AW$33,2,0),DIDTRITO_FORM,CADER_FORM,IFERROR(INDEX(CA:CA,MATCH(DAY(F580),BZ:BZ,0),1),DAY(F580)),IFERROR(INDEX(CA:CA,MATCH(MONTH(F580),BZ:BZ,0),1),MONTH(F580)),YEAR(F580),G580),""))</f>
        <v/>
      </c>
      <c r="I580" s="4"/>
      <c r="J580" s="66"/>
      <c r="K580" s="66"/>
      <c r="L580" s="66"/>
      <c r="M580" s="2" t="str">
        <f>IFERROR(INDEX('padron cfe'!C:C,MATCH(DATOS!C580,'padron cfe'!A:A,0),1),"")</f>
        <v/>
      </c>
      <c r="N580" s="66" t="str">
        <f>IFERROR(IF(BT580="","",IF(INDEX(N$1:N579,MATCH(BT580,BT$1:BT579,0),1)=0,"",INDEX(N$1:N579,MATCH(BT580,BT$1:BT579,0),1))),"")</f>
        <v/>
      </c>
      <c r="O580" s="66" t="str">
        <f>IFERROR(IF(BT580="","",IF(INDEX(O$1:O579,MATCH(BT580,BT$1:BT579,0),1)=0,"",INDEX(O$1:O579,MATCH(BT580,BT$1:BT579,0),1))),"")</f>
        <v/>
      </c>
      <c r="P580" s="4"/>
      <c r="Q580" s="2"/>
      <c r="R580" s="66"/>
      <c r="T580" s="66"/>
      <c r="U580" s="5" t="str">
        <f>IFERROR(IF(INDEX(U$1:U579,MATCH(T580,T$1:T579,0),1)=0,"",INDEX(U$1:U579,MATCH(T580,T$1:T579,0),1)),"")</f>
        <v/>
      </c>
      <c r="V580" s="66"/>
      <c r="W580" s="5" t="str">
        <f>IFERROR(IF(INDEX(W$1:W579,MATCH(V580,V$1:V579,0),1)=0,"",INDEX(W$1:W579,MATCH(V580,V$1:V579,0),1)),"")</f>
        <v/>
      </c>
      <c r="X580" s="2" t="str">
        <f>IFERROR(INDEX('padron cfe'!D:D,MATCH(DATOS!C580,'padron cfe'!A:A,0),1),"")</f>
        <v/>
      </c>
      <c r="Y580" s="4"/>
      <c r="Z580" s="4"/>
      <c r="AA580" s="4"/>
      <c r="AB580" s="4"/>
      <c r="AC580" s="6"/>
      <c r="AD580" s="4"/>
      <c r="AE580" s="4" t="str">
        <f t="shared" si="145"/>
        <v/>
      </c>
      <c r="AF580" s="4"/>
      <c r="AG580" s="4"/>
      <c r="AH580" s="4"/>
      <c r="AI580" s="2" t="str">
        <f>IFERROR(IF(INDEX(AI$1:AI579,MATCH(BT580,BT$1:BT579,0),1)=0,"",INDEX(AI$1:AI579,MATCH(BT580,BT$1:BT579,0),1)),"")</f>
        <v/>
      </c>
      <c r="AJ580" s="2" t="str">
        <f>IFERROR(IF(INDEX(AJ$1:AJ579,MATCH(BT580,BT$1:BT579,0),1)=0,"",INDEX(AJ$1:AJ579,MATCH(BT580,BT$1:BT579,0),1)),"")</f>
        <v/>
      </c>
      <c r="AK580" s="2" t="str">
        <f>IFERROR(IF(INDEX(AK$1:AK579,MATCH(BT580,BT$1:BT579,0),1)=0,"",INDEX(AK$1:AK579,MATCH(BT580,BT$1:BT579,0),1)),"")</f>
        <v/>
      </c>
      <c r="AL580" s="31"/>
      <c r="AM580" s="31"/>
      <c r="AN580" s="2"/>
      <c r="AO580" s="4"/>
      <c r="AP580" s="4"/>
      <c r="AQ580" s="4"/>
      <c r="AR580" s="4"/>
      <c r="AS580" s="4"/>
      <c r="AT580" s="4"/>
      <c r="AU580" s="4"/>
      <c r="AV580" s="4"/>
      <c r="AW580" s="4"/>
      <c r="AY580" s="7"/>
      <c r="AZ580" s="47"/>
      <c r="BA580" s="66"/>
      <c r="BB580" s="66"/>
      <c r="BC580" s="66"/>
      <c r="BD580" s="78"/>
      <c r="BE580" s="66"/>
      <c r="BF580" s="66"/>
      <c r="BG580" s="4"/>
      <c r="BH580" s="69"/>
      <c r="BI580" s="4"/>
      <c r="BJ580" s="4"/>
      <c r="BK580" s="9"/>
      <c r="BL580" s="4"/>
      <c r="BM580" s="4"/>
      <c r="BN580" s="7"/>
      <c r="BO580" s="286"/>
      <c r="BP580" s="22"/>
      <c r="BQ580" s="7" t="str">
        <f t="shared" ca="1" si="146"/>
        <v/>
      </c>
      <c r="BR580" s="75" t="str">
        <f t="shared" si="147"/>
        <v/>
      </c>
      <c r="BS580" s="75" t="str">
        <f t="shared" si="148"/>
        <v/>
      </c>
      <c r="BT580" s="5" t="str">
        <f t="shared" si="149"/>
        <v/>
      </c>
      <c r="BU580" s="79" t="str">
        <f t="shared" si="150"/>
        <v/>
      </c>
      <c r="BV580" s="79" t="str">
        <f t="shared" si="151"/>
        <v/>
      </c>
      <c r="BW580" s="79" t="str">
        <f t="shared" si="152"/>
        <v/>
      </c>
      <c r="CC580" s="4" t="str">
        <f>IF(IFERROR(VLOOKUP(C580,C581:C$1993,1,0),"")="","",COUNTIF(C:C,C580))</f>
        <v/>
      </c>
      <c r="CG580" s="5" t="str">
        <f>IF(B580="","",IF(CC580="",1+(MAX(CG$2:CG579)),""))</f>
        <v/>
      </c>
      <c r="CH580" s="5" t="str">
        <f t="shared" si="153"/>
        <v/>
      </c>
      <c r="CI580" s="5" t="str">
        <f t="shared" si="154"/>
        <v/>
      </c>
      <c r="CJ580" s="14" t="str">
        <f t="shared" si="155"/>
        <v/>
      </c>
      <c r="CK580" s="25"/>
      <c r="CL580" s="15"/>
      <c r="CM580" s="5" t="str">
        <f t="shared" si="143"/>
        <v/>
      </c>
      <c r="CP580" s="5" t="str">
        <f t="shared" si="156"/>
        <v/>
      </c>
      <c r="CQ580" s="5" t="str">
        <f>IF(BT580="","",IFERROR(IF(VLOOKUP(BT580,BT$2:BT579,1,0)=0,"",""),BT580))</f>
        <v/>
      </c>
      <c r="CR580" s="22" t="str">
        <f>IF(CQ580="","",(IFERROR(VLOOKUP(MID(CQ580,1,1),$DI$2:DM$28,3,0),0)+IFERROR(VLOOKUP(MID(CQ580,2,1),DI$2:DM$28,4,0),0)+IFERROR(VLOOKUP(MID(CQ580,3,1),DI$2:DM$28,5,0),0)+(ROW(CQ580)/1000000000000)))</f>
        <v/>
      </c>
      <c r="CT580" s="5">
        <v>579</v>
      </c>
      <c r="CU580" s="5" t="str">
        <f>IFERROR(VLOOKUP(CT580,CP$2:CQ1656,2,0),"")</f>
        <v/>
      </c>
      <c r="DO580" s="5" t="e">
        <f>IF(REPORTE!AH$2="si",IF(C580=VALUE(REPORTE!C$22),IF(SUM(DO581:DO$1993),CONCATENATE(INT(B580),", "),INT(B580)),""),IF(C580=VALUE(REPORTE!C$21),IF(SUM(DO581:DO$1993),CONCATENATE(INT(B580),", "),INT(B580)),""))</f>
        <v>#VALUE!</v>
      </c>
    </row>
    <row r="581" spans="1:120" s="5" customFormat="1" ht="15" customHeight="1" x14ac:dyDescent="0.25">
      <c r="A581" s="4" t="str">
        <f t="shared" ca="1" si="144"/>
        <v/>
      </c>
      <c r="B581" s="6"/>
      <c r="C581" s="6"/>
      <c r="D581" s="1" t="str">
        <f>IFERROR(INDEX('padron cfe'!B:B,MATCH(DATOS!C581,'padron cfe'!A:A,0),1),"")</f>
        <v/>
      </c>
      <c r="E581" s="4"/>
      <c r="F581" s="4"/>
      <c r="G581" s="4"/>
      <c r="H581" s="5" t="str">
        <f>IF(F581="","",IFERROR(CONCATENATE("PEUA",VLOOKUP(ESTADO,REPORTE!AV$2:AW$33,2,0),DIDTRITO_FORM,CADER_FORM,IFERROR(INDEX(CA:CA,MATCH(DAY(F581),BZ:BZ,0),1),DAY(F581)),IFERROR(INDEX(CA:CA,MATCH(MONTH(F581),BZ:BZ,0),1),MONTH(F581)),YEAR(F581),G581),""))</f>
        <v/>
      </c>
      <c r="I581" s="4"/>
      <c r="J581" s="66"/>
      <c r="K581" s="66"/>
      <c r="L581" s="66"/>
      <c r="M581" s="2" t="str">
        <f>IFERROR(INDEX('padron cfe'!C:C,MATCH(DATOS!C581,'padron cfe'!A:A,0),1),"")</f>
        <v/>
      </c>
      <c r="N581" s="66" t="str">
        <f>IFERROR(IF(BT581="","",IF(INDEX(N$1:N580,MATCH(BT581,BT$1:BT580,0),1)=0,"",INDEX(N$1:N580,MATCH(BT581,BT$1:BT580,0),1))),"")</f>
        <v/>
      </c>
      <c r="O581" s="66" t="str">
        <f>IFERROR(IF(BT581="","",IF(INDEX(O$1:O580,MATCH(BT581,BT$1:BT580,0),1)=0,"",INDEX(O$1:O580,MATCH(BT581,BT$1:BT580,0),1))),"")</f>
        <v/>
      </c>
      <c r="P581" s="4"/>
      <c r="Q581" s="2"/>
      <c r="R581" s="66"/>
      <c r="T581" s="66"/>
      <c r="U581" s="5" t="str">
        <f>IFERROR(IF(INDEX(U$1:U580,MATCH(T581,T$1:T580,0),1)=0,"",INDEX(U$1:U580,MATCH(T581,T$1:T580,0),1)),"")</f>
        <v/>
      </c>
      <c r="V581" s="66"/>
      <c r="W581" s="5" t="str">
        <f>IFERROR(IF(INDEX(W$1:W580,MATCH(V581,V$1:V580,0),1)=0,"",INDEX(W$1:W580,MATCH(V581,V$1:V580,0),1)),"")</f>
        <v/>
      </c>
      <c r="X581" s="2" t="str">
        <f>IFERROR(INDEX('padron cfe'!D:D,MATCH(DATOS!C581,'padron cfe'!A:A,0),1),"")</f>
        <v/>
      </c>
      <c r="Y581" s="4"/>
      <c r="Z581" s="4"/>
      <c r="AA581" s="4"/>
      <c r="AB581" s="4"/>
      <c r="AC581" s="6"/>
      <c r="AD581" s="4"/>
      <c r="AE581" s="4" t="str">
        <f t="shared" si="145"/>
        <v/>
      </c>
      <c r="AF581" s="4"/>
      <c r="AG581" s="4"/>
      <c r="AH581" s="4"/>
      <c r="AI581" s="2" t="str">
        <f>IFERROR(IF(INDEX(AI$1:AI580,MATCH(BT581,BT$1:BT580,0),1)=0,"",INDEX(AI$1:AI580,MATCH(BT581,BT$1:BT580,0),1)),"")</f>
        <v/>
      </c>
      <c r="AJ581" s="2" t="str">
        <f>IFERROR(IF(INDEX(AJ$1:AJ580,MATCH(BT581,BT$1:BT580,0),1)=0,"",INDEX(AJ$1:AJ580,MATCH(BT581,BT$1:BT580,0),1)),"")</f>
        <v/>
      </c>
      <c r="AK581" s="2" t="str">
        <f>IFERROR(IF(INDEX(AK$1:AK580,MATCH(BT581,BT$1:BT580,0),1)=0,"",INDEX(AK$1:AK580,MATCH(BT581,BT$1:BT580,0),1)),"")</f>
        <v/>
      </c>
      <c r="AL581" s="31"/>
      <c r="AM581" s="31"/>
      <c r="AN581" s="2"/>
      <c r="AO581" s="4"/>
      <c r="AP581" s="4"/>
      <c r="AQ581" s="4"/>
      <c r="AR581" s="4"/>
      <c r="AS581" s="4"/>
      <c r="AT581" s="4"/>
      <c r="AU581" s="4"/>
      <c r="AV581" s="4"/>
      <c r="AW581" s="4"/>
      <c r="AY581" s="7"/>
      <c r="AZ581" s="47"/>
      <c r="BA581" s="66"/>
      <c r="BB581" s="66"/>
      <c r="BC581" s="66"/>
      <c r="BD581" s="78"/>
      <c r="BE581" s="66"/>
      <c r="BF581" s="66"/>
      <c r="BG581" s="4"/>
      <c r="BH581" s="69"/>
      <c r="BI581" s="4"/>
      <c r="BJ581" s="4"/>
      <c r="BK581" s="9"/>
      <c r="BL581" s="4"/>
      <c r="BM581" s="4"/>
      <c r="BN581" s="7"/>
      <c r="BO581" s="286"/>
      <c r="BP581" s="22"/>
      <c r="BQ581" s="7" t="str">
        <f t="shared" ca="1" si="146"/>
        <v/>
      </c>
      <c r="BR581" s="75" t="str">
        <f t="shared" si="147"/>
        <v/>
      </c>
      <c r="BS581" s="75" t="str">
        <f t="shared" si="148"/>
        <v/>
      </c>
      <c r="BT581" s="5" t="str">
        <f t="shared" si="149"/>
        <v/>
      </c>
      <c r="BU581" s="79" t="str">
        <f t="shared" si="150"/>
        <v/>
      </c>
      <c r="BV581" s="79" t="str">
        <f t="shared" si="151"/>
        <v/>
      </c>
      <c r="BW581" s="79" t="str">
        <f t="shared" si="152"/>
        <v/>
      </c>
      <c r="CC581" s="4" t="str">
        <f>IF(IFERROR(VLOOKUP(C581,C582:C$1993,1,0),"")="","",COUNTIF(C:C,C581))</f>
        <v/>
      </c>
      <c r="CG581" s="5" t="str">
        <f>IF(B581="","",IF(CC581="",1+(MAX(CG$2:CG580)),""))</f>
        <v/>
      </c>
      <c r="CH581" s="5" t="str">
        <f t="shared" si="153"/>
        <v/>
      </c>
      <c r="CI581" s="5" t="str">
        <f t="shared" si="154"/>
        <v/>
      </c>
      <c r="CJ581" s="14" t="str">
        <f t="shared" si="155"/>
        <v/>
      </c>
      <c r="CK581" s="25"/>
      <c r="CL581" s="15"/>
      <c r="CM581" s="5" t="str">
        <f t="shared" si="143"/>
        <v/>
      </c>
      <c r="CP581" s="5" t="str">
        <f t="shared" si="156"/>
        <v/>
      </c>
      <c r="CQ581" s="5" t="str">
        <f>IF(BT581="","",IFERROR(IF(VLOOKUP(BT581,BT$2:BT580,1,0)=0,"",""),BT581))</f>
        <v/>
      </c>
      <c r="CR581" s="22" t="str">
        <f>IF(CQ581="","",(IFERROR(VLOOKUP(MID(CQ581,1,1),$DI$2:DM$28,3,0),0)+IFERROR(VLOOKUP(MID(CQ581,2,1),DI$2:DM$28,4,0),0)+IFERROR(VLOOKUP(MID(CQ581,3,1),DI$2:DM$28,5,0),0)+(ROW(CQ581)/1000000000000)))</f>
        <v/>
      </c>
      <c r="CT581" s="5">
        <v>580</v>
      </c>
      <c r="CU581" s="5" t="str">
        <f>IFERROR(VLOOKUP(CT581,CP$2:CQ1657,2,0),"")</f>
        <v/>
      </c>
      <c r="DO581" s="5" t="e">
        <f>IF(REPORTE!AH$2="si",IF(C581=VALUE(REPORTE!C$22),IF(SUM(DO582:DO$1993),CONCATENATE(INT(B581),", "),INT(B581)),""),IF(C581=VALUE(REPORTE!C$21),IF(SUM(DO582:DO$1993),CONCATENATE(INT(B581),", "),INT(B581)),""))</f>
        <v>#VALUE!</v>
      </c>
    </row>
    <row r="582" spans="1:120" s="5" customFormat="1" ht="15" customHeight="1" x14ac:dyDescent="0.25">
      <c r="A582" s="4" t="str">
        <f t="shared" ca="1" si="144"/>
        <v/>
      </c>
      <c r="B582" s="6"/>
      <c r="C582" s="6"/>
      <c r="D582" s="1" t="str">
        <f>IFERROR(INDEX('padron cfe'!B:B,MATCH(DATOS!C582,'padron cfe'!A:A,0),1),"")</f>
        <v/>
      </c>
      <c r="E582" s="4"/>
      <c r="F582" s="4"/>
      <c r="G582" s="4"/>
      <c r="H582" s="5" t="str">
        <f>IF(F582="","",IFERROR(CONCATENATE("PEUA",VLOOKUP(ESTADO,REPORTE!AV$2:AW$33,2,0),DIDTRITO_FORM,CADER_FORM,IFERROR(INDEX(CA:CA,MATCH(DAY(F582),BZ:BZ,0),1),DAY(F582)),IFERROR(INDEX(CA:CA,MATCH(MONTH(F582),BZ:BZ,0),1),MONTH(F582)),YEAR(F582),G582),""))</f>
        <v/>
      </c>
      <c r="I582" s="4"/>
      <c r="J582" s="66"/>
      <c r="K582" s="66"/>
      <c r="L582" s="66"/>
      <c r="M582" s="2" t="str">
        <f>IFERROR(INDEX('padron cfe'!C:C,MATCH(DATOS!C582,'padron cfe'!A:A,0),1),"")</f>
        <v/>
      </c>
      <c r="N582" s="66" t="str">
        <f>IFERROR(IF(BT582="","",IF(INDEX(N$1:N581,MATCH(BT582,BT$1:BT581,0),1)=0,"",INDEX(N$1:N581,MATCH(BT582,BT$1:BT581,0),1))),"")</f>
        <v/>
      </c>
      <c r="O582" s="66" t="str">
        <f>IFERROR(IF(BT582="","",IF(INDEX(O$1:O581,MATCH(BT582,BT$1:BT581,0),1)=0,"",INDEX(O$1:O581,MATCH(BT582,BT$1:BT581,0),1))),"")</f>
        <v/>
      </c>
      <c r="P582" s="4"/>
      <c r="Q582" s="2"/>
      <c r="R582" s="66"/>
      <c r="T582" s="66"/>
      <c r="U582" s="5" t="str">
        <f>IFERROR(IF(INDEX(U$1:U581,MATCH(T582,T$1:T581,0),1)=0,"",INDEX(U$1:U581,MATCH(T582,T$1:T581,0),1)),"")</f>
        <v/>
      </c>
      <c r="V582" s="66"/>
      <c r="W582" s="5" t="str">
        <f>IFERROR(IF(INDEX(W$1:W581,MATCH(V582,V$1:V581,0),1)=0,"",INDEX(W$1:W581,MATCH(V582,V$1:V581,0),1)),"")</f>
        <v/>
      </c>
      <c r="X582" s="2" t="str">
        <f>IFERROR(INDEX('padron cfe'!D:D,MATCH(DATOS!C582,'padron cfe'!A:A,0),1),"")</f>
        <v/>
      </c>
      <c r="Y582" s="4"/>
      <c r="Z582" s="4"/>
      <c r="AA582" s="4"/>
      <c r="AB582" s="4"/>
      <c r="AC582" s="6"/>
      <c r="AD582" s="4"/>
      <c r="AE582" s="4" t="str">
        <f t="shared" si="145"/>
        <v/>
      </c>
      <c r="AF582" s="4"/>
      <c r="AG582" s="4"/>
      <c r="AH582" s="4"/>
      <c r="AI582" s="2" t="str">
        <f>IFERROR(IF(INDEX(AI$1:AI581,MATCH(BT582,BT$1:BT581,0),1)=0,"",INDEX(AI$1:AI581,MATCH(BT582,BT$1:BT581,0),1)),"")</f>
        <v/>
      </c>
      <c r="AJ582" s="2" t="str">
        <f>IFERROR(IF(INDEX(AJ$1:AJ581,MATCH(BT582,BT$1:BT581,0),1)=0,"",INDEX(AJ$1:AJ581,MATCH(BT582,BT$1:BT581,0),1)),"")</f>
        <v/>
      </c>
      <c r="AK582" s="2" t="str">
        <f>IFERROR(IF(INDEX(AK$1:AK581,MATCH(BT582,BT$1:BT581,0),1)=0,"",INDEX(AK$1:AK581,MATCH(BT582,BT$1:BT581,0),1)),"")</f>
        <v/>
      </c>
      <c r="AL582" s="31"/>
      <c r="AM582" s="31"/>
      <c r="AN582" s="2"/>
      <c r="AO582" s="4"/>
      <c r="AP582" s="4"/>
      <c r="AQ582" s="4"/>
      <c r="AR582" s="4"/>
      <c r="AS582" s="4"/>
      <c r="AT582" s="4"/>
      <c r="AU582" s="4"/>
      <c r="AV582" s="4"/>
      <c r="AW582" s="4"/>
      <c r="AY582" s="7"/>
      <c r="AZ582" s="47"/>
      <c r="BA582" s="66"/>
      <c r="BB582" s="66"/>
      <c r="BC582" s="66"/>
      <c r="BD582" s="78"/>
      <c r="BE582" s="66"/>
      <c r="BF582" s="66"/>
      <c r="BG582" s="4"/>
      <c r="BH582" s="69"/>
      <c r="BI582" s="4"/>
      <c r="BJ582" s="4"/>
      <c r="BK582" s="9"/>
      <c r="BL582" s="4"/>
      <c r="BM582" s="4"/>
      <c r="BN582" s="7"/>
      <c r="BO582" s="286"/>
      <c r="BP582" s="22"/>
      <c r="BQ582" s="7" t="str">
        <f t="shared" ca="1" si="146"/>
        <v/>
      </c>
      <c r="BR582" s="75" t="str">
        <f t="shared" si="147"/>
        <v/>
      </c>
      <c r="BS582" s="75" t="str">
        <f t="shared" si="148"/>
        <v/>
      </c>
      <c r="BT582" s="5" t="str">
        <f t="shared" si="149"/>
        <v/>
      </c>
      <c r="BU582" s="79" t="str">
        <f t="shared" si="150"/>
        <v/>
      </c>
      <c r="BV582" s="79" t="str">
        <f t="shared" si="151"/>
        <v/>
      </c>
      <c r="BW582" s="79" t="str">
        <f t="shared" si="152"/>
        <v/>
      </c>
      <c r="CC582" s="4" t="str">
        <f>IF(IFERROR(VLOOKUP(C582,C583:C$1993,1,0),"")="","",COUNTIF(C:C,C582))</f>
        <v/>
      </c>
      <c r="CG582" s="5" t="str">
        <f>IF(B582="","",IF(CC582="",1+(MAX(CG$2:CG581)),""))</f>
        <v/>
      </c>
      <c r="CH582" s="5" t="str">
        <f t="shared" si="153"/>
        <v/>
      </c>
      <c r="CI582" s="5" t="str">
        <f t="shared" si="154"/>
        <v/>
      </c>
      <c r="CJ582" s="14" t="str">
        <f t="shared" si="155"/>
        <v/>
      </c>
      <c r="CK582" s="25"/>
      <c r="CL582" s="15"/>
      <c r="CM582" s="5" t="str">
        <f t="shared" si="143"/>
        <v/>
      </c>
      <c r="CP582" s="5" t="str">
        <f t="shared" si="156"/>
        <v/>
      </c>
      <c r="CQ582" s="5" t="str">
        <f>IF(BT582="","",IFERROR(IF(VLOOKUP(BT582,BT$2:BT581,1,0)=0,"",""),BT582))</f>
        <v/>
      </c>
      <c r="CR582" s="22" t="str">
        <f>IF(CQ582="","",(IFERROR(VLOOKUP(MID(CQ582,1,1),$DI$2:DM$28,3,0),0)+IFERROR(VLOOKUP(MID(CQ582,2,1),DI$2:DM$28,4,0),0)+IFERROR(VLOOKUP(MID(CQ582,3,1),DI$2:DM$28,5,0),0)+(ROW(CQ582)/1000000000000)))</f>
        <v/>
      </c>
      <c r="CT582" s="5">
        <v>581</v>
      </c>
      <c r="CU582" s="5" t="str">
        <f>IFERROR(VLOOKUP(CT582,CP$2:CQ1658,2,0),"")</f>
        <v/>
      </c>
      <c r="DO582" s="5" t="e">
        <f>IF(REPORTE!AH$2="si",IF(C582=VALUE(REPORTE!C$22),IF(SUM(DO583:DO$1993),CONCATENATE(INT(B582),", "),INT(B582)),""),IF(C582=VALUE(REPORTE!C$21),IF(SUM(DO583:DO$1993),CONCATENATE(INT(B582),", "),INT(B582)),""))</f>
        <v>#VALUE!</v>
      </c>
    </row>
    <row r="583" spans="1:120" s="5" customFormat="1" ht="15" customHeight="1" x14ac:dyDescent="0.25">
      <c r="A583" s="4" t="str">
        <f t="shared" ca="1" si="144"/>
        <v/>
      </c>
      <c r="B583" s="6"/>
      <c r="C583" s="6"/>
      <c r="D583" s="1" t="str">
        <f>IFERROR(INDEX('padron cfe'!B:B,MATCH(DATOS!C583,'padron cfe'!A:A,0),1),"")</f>
        <v/>
      </c>
      <c r="E583" s="4"/>
      <c r="F583" s="4"/>
      <c r="G583" s="4"/>
      <c r="H583" s="5" t="str">
        <f>IF(F583="","",IFERROR(CONCATENATE("PEUA",VLOOKUP(ESTADO,REPORTE!AV$2:AW$33,2,0),DIDTRITO_FORM,CADER_FORM,IFERROR(INDEX(CA:CA,MATCH(DAY(F583),BZ:BZ,0),1),DAY(F583)),IFERROR(INDEX(CA:CA,MATCH(MONTH(F583),BZ:BZ,0),1),MONTH(F583)),YEAR(F583),G583),""))</f>
        <v/>
      </c>
      <c r="I583" s="4"/>
      <c r="J583" s="66"/>
      <c r="K583" s="66"/>
      <c r="L583" s="66"/>
      <c r="M583" s="2" t="str">
        <f>IFERROR(INDEX('padron cfe'!C:C,MATCH(DATOS!C583,'padron cfe'!A:A,0),1),"")</f>
        <v/>
      </c>
      <c r="N583" s="66" t="str">
        <f>IFERROR(IF(BT583="","",IF(INDEX(N$1:N582,MATCH(BT583,BT$1:BT582,0),1)=0,"",INDEX(N$1:N582,MATCH(BT583,BT$1:BT582,0),1))),"")</f>
        <v/>
      </c>
      <c r="O583" s="66" t="str">
        <f>IFERROR(IF(BT583="","",IF(INDEX(O$1:O582,MATCH(BT583,BT$1:BT582,0),1)=0,"",INDEX(O$1:O582,MATCH(BT583,BT$1:BT582,0),1))),"")</f>
        <v/>
      </c>
      <c r="P583" s="4"/>
      <c r="Q583" s="2"/>
      <c r="R583" s="66"/>
      <c r="T583" s="66"/>
      <c r="U583" s="5" t="str">
        <f>IFERROR(IF(INDEX(U$1:U582,MATCH(T583,T$1:T582,0),1)=0,"",INDEX(U$1:U582,MATCH(T583,T$1:T582,0),1)),"")</f>
        <v/>
      </c>
      <c r="V583" s="66"/>
      <c r="W583" s="5" t="str">
        <f>IFERROR(IF(INDEX(W$1:W582,MATCH(V583,V$1:V582,0),1)=0,"",INDEX(W$1:W582,MATCH(V583,V$1:V582,0),1)),"")</f>
        <v/>
      </c>
      <c r="X583" s="2" t="str">
        <f>IFERROR(INDEX('padron cfe'!D:D,MATCH(DATOS!C583,'padron cfe'!A:A,0),1),"")</f>
        <v/>
      </c>
      <c r="Y583" s="4"/>
      <c r="Z583" s="4"/>
      <c r="AA583" s="4"/>
      <c r="AB583" s="4"/>
      <c r="AC583" s="6"/>
      <c r="AD583" s="4"/>
      <c r="AE583" s="4" t="str">
        <f t="shared" si="145"/>
        <v/>
      </c>
      <c r="AF583" s="4"/>
      <c r="AG583" s="4"/>
      <c r="AH583" s="4"/>
      <c r="AI583" s="2" t="str">
        <f>IFERROR(IF(INDEX(AI$1:AI582,MATCH(BT583,BT$1:BT582,0),1)=0,"",INDEX(AI$1:AI582,MATCH(BT583,BT$1:BT582,0),1)),"")</f>
        <v/>
      </c>
      <c r="AJ583" s="2" t="str">
        <f>IFERROR(IF(INDEX(AJ$1:AJ582,MATCH(BT583,BT$1:BT582,0),1)=0,"",INDEX(AJ$1:AJ582,MATCH(BT583,BT$1:BT582,0),1)),"")</f>
        <v/>
      </c>
      <c r="AK583" s="2" t="str">
        <f>IFERROR(IF(INDEX(AK$1:AK582,MATCH(BT583,BT$1:BT582,0),1)=0,"",INDEX(AK$1:AK582,MATCH(BT583,BT$1:BT582,0),1)),"")</f>
        <v/>
      </c>
      <c r="AL583" s="31"/>
      <c r="AM583" s="31"/>
      <c r="AN583" s="2"/>
      <c r="AO583" s="4"/>
      <c r="AP583" s="4"/>
      <c r="AQ583" s="4"/>
      <c r="AR583" s="4"/>
      <c r="AS583" s="4"/>
      <c r="AT583" s="4"/>
      <c r="AU583" s="4"/>
      <c r="AV583" s="4"/>
      <c r="AW583" s="4"/>
      <c r="AY583" s="7"/>
      <c r="AZ583" s="47"/>
      <c r="BA583" s="66"/>
      <c r="BB583" s="66"/>
      <c r="BC583" s="66"/>
      <c r="BD583" s="78"/>
      <c r="BE583" s="66"/>
      <c r="BF583" s="66"/>
      <c r="BG583" s="4"/>
      <c r="BH583" s="69"/>
      <c r="BI583" s="4"/>
      <c r="BJ583" s="4"/>
      <c r="BK583" s="9"/>
      <c r="BL583" s="4"/>
      <c r="BM583" s="4"/>
      <c r="BN583" s="7"/>
      <c r="BO583" s="286"/>
      <c r="BP583" s="22"/>
      <c r="BQ583" s="7" t="str">
        <f t="shared" ca="1" si="146"/>
        <v/>
      </c>
      <c r="BR583" s="75" t="str">
        <f t="shared" si="147"/>
        <v/>
      </c>
      <c r="BS583" s="75" t="str">
        <f t="shared" si="148"/>
        <v/>
      </c>
      <c r="BT583" s="5" t="str">
        <f t="shared" si="149"/>
        <v/>
      </c>
      <c r="BU583" s="79" t="str">
        <f t="shared" si="150"/>
        <v/>
      </c>
      <c r="BV583" s="79" t="str">
        <f t="shared" si="151"/>
        <v/>
      </c>
      <c r="BW583" s="79" t="str">
        <f t="shared" si="152"/>
        <v/>
      </c>
      <c r="CC583" s="4" t="str">
        <f>IF(IFERROR(VLOOKUP(C583,C584:C$1993,1,0),"")="","",COUNTIF(C:C,C583))</f>
        <v/>
      </c>
      <c r="CG583" s="5" t="str">
        <f>IF(B583="","",IF(CC583="",1+(MAX(CG$2:CG582)),""))</f>
        <v/>
      </c>
      <c r="CH583" s="5" t="str">
        <f t="shared" si="153"/>
        <v/>
      </c>
      <c r="CI583" s="5" t="str">
        <f t="shared" si="154"/>
        <v/>
      </c>
      <c r="CJ583" s="14" t="str">
        <f t="shared" si="155"/>
        <v/>
      </c>
      <c r="CK583" s="25"/>
      <c r="CL583" s="15"/>
      <c r="CM583" s="5" t="str">
        <f t="shared" si="143"/>
        <v/>
      </c>
      <c r="CP583" s="5" t="str">
        <f t="shared" si="156"/>
        <v/>
      </c>
      <c r="CQ583" s="5" t="str">
        <f>IF(BT583="","",IFERROR(IF(VLOOKUP(BT583,BT$2:BT582,1,0)=0,"",""),BT583))</f>
        <v/>
      </c>
      <c r="CR583" s="22" t="str">
        <f>IF(CQ583="","",(IFERROR(VLOOKUP(MID(CQ583,1,1),$DI$2:DM$28,3,0),0)+IFERROR(VLOOKUP(MID(CQ583,2,1),DI$2:DM$28,4,0),0)+IFERROR(VLOOKUP(MID(CQ583,3,1),DI$2:DM$28,5,0),0)+(ROW(CQ583)/1000000000000)))</f>
        <v/>
      </c>
      <c r="CT583" s="5">
        <v>582</v>
      </c>
      <c r="CU583" s="5" t="str">
        <f>IFERROR(VLOOKUP(CT583,CP$2:CQ1659,2,0),"")</f>
        <v/>
      </c>
      <c r="DO583" s="5" t="e">
        <f>IF(REPORTE!AH$2="si",IF(C583=VALUE(REPORTE!C$22),IF(SUM(DO584:DO$1993),CONCATENATE(INT(B583),", "),INT(B583)),""),IF(C583=VALUE(REPORTE!C$21),IF(SUM(DO584:DO$1993),CONCATENATE(INT(B583),", "),INT(B583)),""))</f>
        <v>#VALUE!</v>
      </c>
    </row>
    <row r="584" spans="1:120" s="5" customFormat="1" ht="15" customHeight="1" x14ac:dyDescent="0.25">
      <c r="A584" s="4" t="str">
        <f t="shared" ca="1" si="144"/>
        <v/>
      </c>
      <c r="B584" s="6"/>
      <c r="C584" s="6"/>
      <c r="D584" s="1" t="str">
        <f>IFERROR(INDEX('padron cfe'!B:B,MATCH(DATOS!C584,'padron cfe'!A:A,0),1),"")</f>
        <v/>
      </c>
      <c r="E584" s="4"/>
      <c r="F584" s="4"/>
      <c r="G584" s="4"/>
      <c r="H584" s="5" t="str">
        <f>IF(F584="","",IFERROR(CONCATENATE("PEUA",VLOOKUP(ESTADO,REPORTE!AV$2:AW$33,2,0),DIDTRITO_FORM,CADER_FORM,IFERROR(INDEX(CA:CA,MATCH(DAY(F584),BZ:BZ,0),1),DAY(F584)),IFERROR(INDEX(CA:CA,MATCH(MONTH(F584),BZ:BZ,0),1),MONTH(F584)),YEAR(F584),G584),""))</f>
        <v/>
      </c>
      <c r="I584" s="4"/>
      <c r="J584" s="66"/>
      <c r="K584" s="66"/>
      <c r="L584" s="66"/>
      <c r="M584" s="2" t="str">
        <f>IFERROR(INDEX('padron cfe'!C:C,MATCH(DATOS!C584,'padron cfe'!A:A,0),1),"")</f>
        <v/>
      </c>
      <c r="N584" s="66" t="str">
        <f>IFERROR(IF(BT584="","",IF(INDEX(N$1:N583,MATCH(BT584,BT$1:BT583,0),1)=0,"",INDEX(N$1:N583,MATCH(BT584,BT$1:BT583,0),1))),"")</f>
        <v/>
      </c>
      <c r="O584" s="66" t="str">
        <f>IFERROR(IF(BT584="","",IF(INDEX(O$1:O583,MATCH(BT584,BT$1:BT583,0),1)=0,"",INDEX(O$1:O583,MATCH(BT584,BT$1:BT583,0),1))),"")</f>
        <v/>
      </c>
      <c r="P584" s="4"/>
      <c r="Q584" s="2"/>
      <c r="R584" s="66"/>
      <c r="T584" s="66"/>
      <c r="U584" s="5" t="str">
        <f>IFERROR(IF(INDEX(U$1:U583,MATCH(T584,T$1:T583,0),1)=0,"",INDEX(U$1:U583,MATCH(T584,T$1:T583,0),1)),"")</f>
        <v/>
      </c>
      <c r="V584" s="66"/>
      <c r="W584" s="5" t="str">
        <f>IFERROR(IF(INDEX(W$1:W583,MATCH(V584,V$1:V583,0),1)=0,"",INDEX(W$1:W583,MATCH(V584,V$1:V583,0),1)),"")</f>
        <v/>
      </c>
      <c r="X584" s="2" t="str">
        <f>IFERROR(INDEX('padron cfe'!D:D,MATCH(DATOS!C584,'padron cfe'!A:A,0),1),"")</f>
        <v/>
      </c>
      <c r="Y584" s="4"/>
      <c r="Z584" s="4"/>
      <c r="AA584" s="4"/>
      <c r="AB584" s="4"/>
      <c r="AC584" s="6"/>
      <c r="AD584" s="4"/>
      <c r="AE584" s="4" t="str">
        <f t="shared" si="145"/>
        <v/>
      </c>
      <c r="AF584" s="4"/>
      <c r="AG584" s="4"/>
      <c r="AH584" s="4"/>
      <c r="AI584" s="2" t="str">
        <f>IFERROR(IF(INDEX(AI$1:AI583,MATCH(BT584,BT$1:BT583,0),1)=0,"",INDEX(AI$1:AI583,MATCH(BT584,BT$1:BT583,0),1)),"")</f>
        <v/>
      </c>
      <c r="AJ584" s="2" t="str">
        <f>IFERROR(IF(INDEX(AJ$1:AJ583,MATCH(BT584,BT$1:BT583,0),1)=0,"",INDEX(AJ$1:AJ583,MATCH(BT584,BT$1:BT583,0),1)),"")</f>
        <v/>
      </c>
      <c r="AK584" s="2" t="str">
        <f>IFERROR(IF(INDEX(AK$1:AK583,MATCH(BT584,BT$1:BT583,0),1)=0,"",INDEX(AK$1:AK583,MATCH(BT584,BT$1:BT583,0),1)),"")</f>
        <v/>
      </c>
      <c r="AL584" s="31"/>
      <c r="AM584" s="31"/>
      <c r="AN584" s="2"/>
      <c r="AO584" s="4"/>
      <c r="AP584" s="4"/>
      <c r="AQ584" s="4"/>
      <c r="AR584" s="4"/>
      <c r="AS584" s="4"/>
      <c r="AT584" s="4"/>
      <c r="AU584" s="4"/>
      <c r="AV584" s="4"/>
      <c r="AW584" s="4"/>
      <c r="AY584" s="7"/>
      <c r="AZ584" s="47"/>
      <c r="BA584" s="66"/>
      <c r="BB584" s="66"/>
      <c r="BC584" s="66"/>
      <c r="BD584" s="78"/>
      <c r="BE584" s="66"/>
      <c r="BF584" s="66"/>
      <c r="BG584" s="4"/>
      <c r="BH584" s="69"/>
      <c r="BI584" s="4"/>
      <c r="BJ584" s="4"/>
      <c r="BK584" s="9"/>
      <c r="BL584" s="4"/>
      <c r="BM584" s="4"/>
      <c r="BN584" s="7"/>
      <c r="BO584" s="286"/>
      <c r="BP584" s="22"/>
      <c r="BQ584" s="7" t="str">
        <f t="shared" ca="1" si="146"/>
        <v/>
      </c>
      <c r="BR584" s="75" t="str">
        <f t="shared" si="147"/>
        <v/>
      </c>
      <c r="BS584" s="75" t="str">
        <f t="shared" si="148"/>
        <v/>
      </c>
      <c r="BT584" s="5" t="str">
        <f t="shared" si="149"/>
        <v/>
      </c>
      <c r="BU584" s="79" t="str">
        <f t="shared" si="150"/>
        <v/>
      </c>
      <c r="BV584" s="79" t="str">
        <f t="shared" si="151"/>
        <v/>
      </c>
      <c r="BW584" s="79" t="str">
        <f t="shared" si="152"/>
        <v/>
      </c>
      <c r="CC584" s="4" t="str">
        <f>IF(IFERROR(VLOOKUP(C584,C585:C$1993,1,0),"")="","",COUNTIF(C:C,C584))</f>
        <v/>
      </c>
      <c r="CG584" s="5" t="str">
        <f>IF(B584="","",IF(CC584="",1+(MAX(CG$2:CG583)),""))</f>
        <v/>
      </c>
      <c r="CH584" s="5" t="str">
        <f t="shared" si="153"/>
        <v/>
      </c>
      <c r="CI584" s="5" t="str">
        <f t="shared" si="154"/>
        <v/>
      </c>
      <c r="CJ584" s="14" t="str">
        <f t="shared" si="155"/>
        <v/>
      </c>
      <c r="CK584" s="25"/>
      <c r="CL584" s="15"/>
      <c r="CM584" s="5" t="str">
        <f t="shared" si="143"/>
        <v/>
      </c>
      <c r="CP584" s="5" t="str">
        <f t="shared" si="156"/>
        <v/>
      </c>
      <c r="CQ584" s="5" t="str">
        <f>IF(BT584="","",IFERROR(IF(VLOOKUP(BT584,BT$2:BT583,1,0)=0,"",""),BT584))</f>
        <v/>
      </c>
      <c r="CR584" s="22" t="str">
        <f>IF(CQ584="","",(IFERROR(VLOOKUP(MID(CQ584,1,1),$DI$2:DM$28,3,0),0)+IFERROR(VLOOKUP(MID(CQ584,2,1),DI$2:DM$28,4,0),0)+IFERROR(VLOOKUP(MID(CQ584,3,1),DI$2:DM$28,5,0),0)+(ROW(CQ584)/1000000000000)))</f>
        <v/>
      </c>
      <c r="CT584" s="5">
        <v>583</v>
      </c>
      <c r="CU584" s="5" t="str">
        <f>IFERROR(VLOOKUP(CT584,CP$2:CQ1660,2,0),"")</f>
        <v/>
      </c>
      <c r="DO584" s="5" t="e">
        <f>IF(REPORTE!AH$2="si",IF(C584=VALUE(REPORTE!C$22),IF(SUM(DO585:DO$1993),CONCATENATE(INT(B584),", "),INT(B584)),""),IF(C584=VALUE(REPORTE!C$21),IF(SUM(DO585:DO$1993),CONCATENATE(INT(B584),", "),INT(B584)),""))</f>
        <v>#VALUE!</v>
      </c>
    </row>
    <row r="585" spans="1:120" s="5" customFormat="1" ht="15" customHeight="1" x14ac:dyDescent="0.25">
      <c r="A585" s="4" t="str">
        <f t="shared" ca="1" si="144"/>
        <v/>
      </c>
      <c r="B585" s="6"/>
      <c r="C585" s="6"/>
      <c r="D585" s="1" t="str">
        <f>IFERROR(INDEX('padron cfe'!B:B,MATCH(DATOS!C585,'padron cfe'!A:A,0),1),"")</f>
        <v/>
      </c>
      <c r="E585" s="4"/>
      <c r="F585" s="4"/>
      <c r="G585" s="4"/>
      <c r="H585" s="5" t="str">
        <f>IF(F585="","",IFERROR(CONCATENATE("PEUA",VLOOKUP(ESTADO,REPORTE!AV$2:AW$33,2,0),DIDTRITO_FORM,CADER_FORM,IFERROR(INDEX(CA:CA,MATCH(DAY(F585),BZ:BZ,0),1),DAY(F585)),IFERROR(INDEX(CA:CA,MATCH(MONTH(F585),BZ:BZ,0),1),MONTH(F585)),YEAR(F585),G585),""))</f>
        <v/>
      </c>
      <c r="I585" s="4"/>
      <c r="J585" s="66"/>
      <c r="K585" s="66"/>
      <c r="L585" s="66"/>
      <c r="M585" s="2" t="str">
        <f>IFERROR(INDEX('padron cfe'!C:C,MATCH(DATOS!C585,'padron cfe'!A:A,0),1),"")</f>
        <v/>
      </c>
      <c r="N585" s="66" t="str">
        <f>IFERROR(IF(BT585="","",IF(INDEX(N$1:N584,MATCH(BT585,BT$1:BT584,0),1)=0,"",INDEX(N$1:N584,MATCH(BT585,BT$1:BT584,0),1))),"")</f>
        <v/>
      </c>
      <c r="O585" s="66" t="str">
        <f>IFERROR(IF(BT585="","",IF(INDEX(O$1:O584,MATCH(BT585,BT$1:BT584,0),1)=0,"",INDEX(O$1:O584,MATCH(BT585,BT$1:BT584,0),1))),"")</f>
        <v/>
      </c>
      <c r="P585" s="4"/>
      <c r="Q585" s="2"/>
      <c r="R585" s="66"/>
      <c r="T585" s="66"/>
      <c r="U585" s="5" t="str">
        <f>IFERROR(IF(INDEX(U$1:U584,MATCH(T585,T$1:T584,0),1)=0,"",INDEX(U$1:U584,MATCH(T585,T$1:T584,0),1)),"")</f>
        <v/>
      </c>
      <c r="V585" s="66"/>
      <c r="W585" s="5" t="str">
        <f>IFERROR(IF(INDEX(W$1:W584,MATCH(V585,V$1:V584,0),1)=0,"",INDEX(W$1:W584,MATCH(V585,V$1:V584,0),1)),"")</f>
        <v/>
      </c>
      <c r="X585" s="2" t="str">
        <f>IFERROR(INDEX('padron cfe'!D:D,MATCH(DATOS!C585,'padron cfe'!A:A,0),1),"")</f>
        <v/>
      </c>
      <c r="Y585" s="4"/>
      <c r="Z585" s="4"/>
      <c r="AA585" s="4"/>
      <c r="AB585" s="4"/>
      <c r="AC585" s="6"/>
      <c r="AD585" s="4"/>
      <c r="AE585" s="4" t="str">
        <f t="shared" si="145"/>
        <v/>
      </c>
      <c r="AF585" s="4"/>
      <c r="AG585" s="4"/>
      <c r="AH585" s="4"/>
      <c r="AI585" s="2" t="str">
        <f>IFERROR(IF(INDEX(AI$1:AI584,MATCH(BT585,BT$1:BT584,0),1)=0,"",INDEX(AI$1:AI584,MATCH(BT585,BT$1:BT584,0),1)),"")</f>
        <v/>
      </c>
      <c r="AJ585" s="2" t="str">
        <f>IFERROR(IF(INDEX(AJ$1:AJ584,MATCH(BT585,BT$1:BT584,0),1)=0,"",INDEX(AJ$1:AJ584,MATCH(BT585,BT$1:BT584,0),1)),"")</f>
        <v/>
      </c>
      <c r="AK585" s="2" t="str">
        <f>IFERROR(IF(INDEX(AK$1:AK584,MATCH(BT585,BT$1:BT584,0),1)=0,"",INDEX(AK$1:AK584,MATCH(BT585,BT$1:BT584,0),1)),"")</f>
        <v/>
      </c>
      <c r="AL585" s="31"/>
      <c r="AM585" s="31"/>
      <c r="AN585" s="2"/>
      <c r="AO585" s="4"/>
      <c r="AP585" s="4"/>
      <c r="AQ585" s="4"/>
      <c r="AR585" s="4"/>
      <c r="AS585" s="4"/>
      <c r="AT585" s="4"/>
      <c r="AU585" s="4"/>
      <c r="AV585" s="4"/>
      <c r="AW585" s="4"/>
      <c r="AY585" s="7"/>
      <c r="AZ585" s="47"/>
      <c r="BA585" s="66"/>
      <c r="BB585" s="66"/>
      <c r="BC585" s="66"/>
      <c r="BD585" s="78"/>
      <c r="BE585" s="66"/>
      <c r="BF585" s="66"/>
      <c r="BG585" s="4"/>
      <c r="BH585" s="69"/>
      <c r="BI585" s="4"/>
      <c r="BJ585" s="4"/>
      <c r="BK585" s="9"/>
      <c r="BL585" s="4"/>
      <c r="BM585" s="4"/>
      <c r="BN585" s="7"/>
      <c r="BO585" s="286"/>
      <c r="BP585" s="22"/>
      <c r="BQ585" s="7" t="str">
        <f t="shared" ca="1" si="146"/>
        <v/>
      </c>
      <c r="BR585" s="75" t="str">
        <f t="shared" si="147"/>
        <v/>
      </c>
      <c r="BS585" s="75" t="str">
        <f t="shared" si="148"/>
        <v/>
      </c>
      <c r="BT585" s="5" t="str">
        <f t="shared" si="149"/>
        <v/>
      </c>
      <c r="BU585" s="79" t="str">
        <f t="shared" si="150"/>
        <v/>
      </c>
      <c r="BV585" s="79" t="str">
        <f t="shared" si="151"/>
        <v/>
      </c>
      <c r="BW585" s="79" t="str">
        <f t="shared" si="152"/>
        <v/>
      </c>
      <c r="CC585" s="4" t="str">
        <f>IF(IFERROR(VLOOKUP(C585,C586:C$1993,1,0),"")="","",COUNTIF(C:C,C585))</f>
        <v/>
      </c>
      <c r="CG585" s="5" t="str">
        <f>IF(B585="","",IF(CC585="",1+(MAX(CG$2:CG584)),""))</f>
        <v/>
      </c>
      <c r="CH585" s="5" t="str">
        <f t="shared" si="153"/>
        <v/>
      </c>
      <c r="CI585" s="5" t="str">
        <f t="shared" si="154"/>
        <v/>
      </c>
      <c r="CJ585" s="14" t="str">
        <f t="shared" si="155"/>
        <v/>
      </c>
      <c r="CK585" s="25"/>
      <c r="CL585" s="15"/>
      <c r="CM585" s="5" t="str">
        <f t="shared" si="143"/>
        <v/>
      </c>
      <c r="CP585" s="5" t="str">
        <f t="shared" si="156"/>
        <v/>
      </c>
      <c r="CQ585" s="5" t="str">
        <f>IF(BT585="","",IFERROR(IF(VLOOKUP(BT585,BT$2:BT584,1,0)=0,"",""),BT585))</f>
        <v/>
      </c>
      <c r="CR585" s="22" t="str">
        <f>IF(CQ585="","",(IFERROR(VLOOKUP(MID(CQ585,1,1),$DI$2:DM$28,3,0),0)+IFERROR(VLOOKUP(MID(CQ585,2,1),DI$2:DM$28,4,0),0)+IFERROR(VLOOKUP(MID(CQ585,3,1),DI$2:DM$28,5,0),0)+(ROW(CQ585)/1000000000000)))</f>
        <v/>
      </c>
      <c r="CT585" s="5">
        <v>584</v>
      </c>
      <c r="CU585" s="5" t="str">
        <f>IFERROR(VLOOKUP(CT585,CP$2:CQ1661,2,0),"")</f>
        <v/>
      </c>
      <c r="DO585" s="5" t="e">
        <f>IF(REPORTE!AH$2="si",IF(C585=VALUE(REPORTE!C$22),IF(SUM(DO586:DO$1993),CONCATENATE(INT(B585),", "),INT(B585)),""),IF(C585=VALUE(REPORTE!C$21),IF(SUM(DO586:DO$1993),CONCATENATE(INT(B585),", "),INT(B585)),""))</f>
        <v>#VALUE!</v>
      </c>
    </row>
    <row r="586" spans="1:120" s="5" customFormat="1" ht="15" customHeight="1" x14ac:dyDescent="0.25">
      <c r="A586" s="4" t="str">
        <f t="shared" ca="1" si="144"/>
        <v/>
      </c>
      <c r="B586" s="6"/>
      <c r="C586" s="6"/>
      <c r="D586" s="1" t="str">
        <f>IFERROR(INDEX('padron cfe'!B:B,MATCH(DATOS!C586,'padron cfe'!A:A,0),1),"")</f>
        <v/>
      </c>
      <c r="E586" s="4"/>
      <c r="F586" s="4"/>
      <c r="G586" s="4"/>
      <c r="H586" s="5" t="str">
        <f>IF(F586="","",IFERROR(CONCATENATE("PEUA",VLOOKUP(ESTADO,REPORTE!AV$2:AW$33,2,0),DIDTRITO_FORM,CADER_FORM,IFERROR(INDEX(CA:CA,MATCH(DAY(F586),BZ:BZ,0),1),DAY(F586)),IFERROR(INDEX(CA:CA,MATCH(MONTH(F586),BZ:BZ,0),1),MONTH(F586)),YEAR(F586),G586),""))</f>
        <v/>
      </c>
      <c r="I586" s="4"/>
      <c r="J586" s="66"/>
      <c r="K586" s="66"/>
      <c r="L586" s="66"/>
      <c r="M586" s="2" t="str">
        <f>IFERROR(INDEX('padron cfe'!C:C,MATCH(DATOS!C586,'padron cfe'!A:A,0),1),"")</f>
        <v/>
      </c>
      <c r="N586" s="66" t="str">
        <f>IFERROR(IF(BT586="","",IF(INDEX(N$1:N585,MATCH(BT586,BT$1:BT585,0),1)=0,"",INDEX(N$1:N585,MATCH(BT586,BT$1:BT585,0),1))),"")</f>
        <v/>
      </c>
      <c r="O586" s="66" t="str">
        <f>IFERROR(IF(BT586="","",IF(INDEX(O$1:O585,MATCH(BT586,BT$1:BT585,0),1)=0,"",INDEX(O$1:O585,MATCH(BT586,BT$1:BT585,0),1))),"")</f>
        <v/>
      </c>
      <c r="P586" s="4"/>
      <c r="Q586" s="2"/>
      <c r="R586" s="66"/>
      <c r="T586" s="66"/>
      <c r="U586" s="5" t="str">
        <f>IFERROR(IF(INDEX(U$1:U585,MATCH(T586,T$1:T585,0),1)=0,"",INDEX(U$1:U585,MATCH(T586,T$1:T585,0),1)),"")</f>
        <v/>
      </c>
      <c r="V586" s="66"/>
      <c r="W586" s="5" t="str">
        <f>IFERROR(IF(INDEX(W$1:W585,MATCH(V586,V$1:V585,0),1)=0,"",INDEX(W$1:W585,MATCH(V586,V$1:V585,0),1)),"")</f>
        <v/>
      </c>
      <c r="X586" s="2" t="str">
        <f>IFERROR(INDEX('padron cfe'!D:D,MATCH(DATOS!C586,'padron cfe'!A:A,0),1),"")</f>
        <v/>
      </c>
      <c r="Y586" s="4"/>
      <c r="Z586" s="4"/>
      <c r="AA586" s="4"/>
      <c r="AB586" s="4"/>
      <c r="AC586" s="6"/>
      <c r="AD586" s="4"/>
      <c r="AE586" s="4" t="str">
        <f t="shared" si="145"/>
        <v/>
      </c>
      <c r="AF586" s="4"/>
      <c r="AG586" s="4"/>
      <c r="AH586" s="4"/>
      <c r="AI586" s="2" t="str">
        <f>IFERROR(IF(INDEX(AI$1:AI585,MATCH(BT586,BT$1:BT585,0),1)=0,"",INDEX(AI$1:AI585,MATCH(BT586,BT$1:BT585,0),1)),"")</f>
        <v/>
      </c>
      <c r="AJ586" s="2" t="str">
        <f>IFERROR(IF(INDEX(AJ$1:AJ585,MATCH(BT586,BT$1:BT585,0),1)=0,"",INDEX(AJ$1:AJ585,MATCH(BT586,BT$1:BT585,0),1)),"")</f>
        <v/>
      </c>
      <c r="AK586" s="2" t="str">
        <f>IFERROR(IF(INDEX(AK$1:AK585,MATCH(BT586,BT$1:BT585,0),1)=0,"",INDEX(AK$1:AK585,MATCH(BT586,BT$1:BT585,0),1)),"")</f>
        <v/>
      </c>
      <c r="AL586" s="31"/>
      <c r="AM586" s="31"/>
      <c r="AN586" s="2"/>
      <c r="AO586" s="4"/>
      <c r="AP586" s="4"/>
      <c r="AQ586" s="4"/>
      <c r="AR586" s="4"/>
      <c r="AS586" s="4"/>
      <c r="AT586" s="4"/>
      <c r="AU586" s="4"/>
      <c r="AV586" s="4"/>
      <c r="AW586" s="4"/>
      <c r="AY586" s="7"/>
      <c r="AZ586" s="47"/>
      <c r="BA586" s="66"/>
      <c r="BB586" s="66"/>
      <c r="BC586" s="66"/>
      <c r="BD586" s="78"/>
      <c r="BE586" s="66"/>
      <c r="BF586" s="66"/>
      <c r="BG586" s="4"/>
      <c r="BH586" s="69"/>
      <c r="BI586" s="4"/>
      <c r="BJ586" s="4"/>
      <c r="BK586" s="9"/>
      <c r="BL586" s="4"/>
      <c r="BM586" s="4"/>
      <c r="BN586" s="7"/>
      <c r="BO586" s="286"/>
      <c r="BP586" s="22"/>
      <c r="BQ586" s="7" t="str">
        <f t="shared" ca="1" si="146"/>
        <v/>
      </c>
      <c r="BR586" s="75" t="str">
        <f t="shared" si="147"/>
        <v/>
      </c>
      <c r="BS586" s="75" t="str">
        <f t="shared" si="148"/>
        <v/>
      </c>
      <c r="BT586" s="5" t="str">
        <f t="shared" si="149"/>
        <v/>
      </c>
      <c r="BU586" s="79" t="str">
        <f t="shared" si="150"/>
        <v/>
      </c>
      <c r="BV586" s="79" t="str">
        <f t="shared" si="151"/>
        <v/>
      </c>
      <c r="BW586" s="79" t="str">
        <f t="shared" si="152"/>
        <v/>
      </c>
      <c r="CC586" s="4" t="str">
        <f>IF(IFERROR(VLOOKUP(C586,C587:C$1993,1,0),"")="","",COUNTIF(C:C,C586))</f>
        <v/>
      </c>
      <c r="CG586" s="5" t="str">
        <f>IF(B586="","",IF(CC586="",1+(MAX(CG$2:CG585)),""))</f>
        <v/>
      </c>
      <c r="CH586" s="5" t="str">
        <f t="shared" si="153"/>
        <v/>
      </c>
      <c r="CI586" s="5" t="str">
        <f t="shared" si="154"/>
        <v/>
      </c>
      <c r="CJ586" s="14" t="str">
        <f t="shared" si="155"/>
        <v/>
      </c>
      <c r="CK586" s="25"/>
      <c r="CL586" s="15"/>
      <c r="CM586" s="5" t="str">
        <f t="shared" si="143"/>
        <v/>
      </c>
      <c r="CP586" s="5" t="str">
        <f t="shared" si="156"/>
        <v/>
      </c>
      <c r="CQ586" s="5" t="str">
        <f>IF(BT586="","",IFERROR(IF(VLOOKUP(BT586,BT$2:BT585,1,0)=0,"",""),BT586))</f>
        <v/>
      </c>
      <c r="CR586" s="22" t="str">
        <f>IF(CQ586="","",(IFERROR(VLOOKUP(MID(CQ586,1,1),$DI$2:DM$28,3,0),0)+IFERROR(VLOOKUP(MID(CQ586,2,1),DI$2:DM$28,4,0),0)+IFERROR(VLOOKUP(MID(CQ586,3,1),DI$2:DM$28,5,0),0)+(ROW(CQ586)/1000000000000)))</f>
        <v/>
      </c>
      <c r="CT586" s="5">
        <v>585</v>
      </c>
      <c r="CU586" s="5" t="str">
        <f>IFERROR(VLOOKUP(CT586,CP$2:CQ1662,2,0),"")</f>
        <v/>
      </c>
      <c r="DO586" s="5" t="e">
        <f>IF(REPORTE!AH$2="si",IF(C586=VALUE(REPORTE!C$22),IF(SUM(DO587:DO$1993),CONCATENATE(INT(B586),", "),INT(B586)),""),IF(C586=VALUE(REPORTE!C$21),IF(SUM(DO587:DO$1993),CONCATENATE(INT(B586),", "),INT(B586)),""))</f>
        <v>#VALUE!</v>
      </c>
    </row>
    <row r="587" spans="1:120" s="5" customFormat="1" ht="15" customHeight="1" x14ac:dyDescent="0.25">
      <c r="A587" s="4" t="str">
        <f t="shared" ca="1" si="144"/>
        <v/>
      </c>
      <c r="B587" s="6"/>
      <c r="C587" s="6"/>
      <c r="D587" s="1" t="str">
        <f>IFERROR(INDEX('padron cfe'!B:B,MATCH(DATOS!C587,'padron cfe'!A:A,0),1),"")</f>
        <v/>
      </c>
      <c r="E587" s="4"/>
      <c r="F587" s="4"/>
      <c r="G587" s="4"/>
      <c r="H587" s="5" t="str">
        <f>IF(F587="","",IFERROR(CONCATENATE("PEUA",VLOOKUP(ESTADO,REPORTE!AV$2:AW$33,2,0),DIDTRITO_FORM,CADER_FORM,IFERROR(INDEX(CA:CA,MATCH(DAY(F587),BZ:BZ,0),1),DAY(F587)),IFERROR(INDEX(CA:CA,MATCH(MONTH(F587),BZ:BZ,0),1),MONTH(F587)),YEAR(F587),G587),""))</f>
        <v/>
      </c>
      <c r="I587" s="4"/>
      <c r="J587" s="66"/>
      <c r="K587" s="66"/>
      <c r="L587" s="66"/>
      <c r="M587" s="2" t="str">
        <f>IFERROR(INDEX('padron cfe'!C:C,MATCH(DATOS!C587,'padron cfe'!A:A,0),1),"")</f>
        <v/>
      </c>
      <c r="N587" s="66" t="str">
        <f>IFERROR(IF(BT587="","",IF(INDEX(N$1:N586,MATCH(BT587,BT$1:BT586,0),1)=0,"",INDEX(N$1:N586,MATCH(BT587,BT$1:BT586,0),1))),"")</f>
        <v/>
      </c>
      <c r="O587" s="66" t="str">
        <f>IFERROR(IF(BT587="","",IF(INDEX(O$1:O586,MATCH(BT587,BT$1:BT586,0),1)=0,"",INDEX(O$1:O586,MATCH(BT587,BT$1:BT586,0),1))),"")</f>
        <v/>
      </c>
      <c r="P587" s="4"/>
      <c r="Q587" s="2"/>
      <c r="R587" s="66"/>
      <c r="T587" s="66"/>
      <c r="U587" s="5" t="str">
        <f>IFERROR(IF(INDEX(U$1:U586,MATCH(T587,T$1:T586,0),1)=0,"",INDEX(U$1:U586,MATCH(T587,T$1:T586,0),1)),"")</f>
        <v/>
      </c>
      <c r="V587" s="66"/>
      <c r="W587" s="5" t="str">
        <f>IFERROR(IF(INDEX(W$1:W586,MATCH(V587,V$1:V586,0),1)=0,"",INDEX(W$1:W586,MATCH(V587,V$1:V586,0),1)),"")</f>
        <v/>
      </c>
      <c r="X587" s="2" t="str">
        <f>IFERROR(INDEX('padron cfe'!D:D,MATCH(DATOS!C587,'padron cfe'!A:A,0),1),"")</f>
        <v/>
      </c>
      <c r="Y587" s="4"/>
      <c r="Z587" s="4"/>
      <c r="AA587" s="4"/>
      <c r="AB587" s="4"/>
      <c r="AC587" s="6"/>
      <c r="AD587" s="4"/>
      <c r="AE587" s="4" t="str">
        <f t="shared" si="145"/>
        <v/>
      </c>
      <c r="AF587" s="4"/>
      <c r="AG587" s="4"/>
      <c r="AH587" s="4"/>
      <c r="AI587" s="2" t="str">
        <f>IFERROR(IF(INDEX(AI$1:AI586,MATCH(BT587,BT$1:BT586,0),1)=0,"",INDEX(AI$1:AI586,MATCH(BT587,BT$1:BT586,0),1)),"")</f>
        <v/>
      </c>
      <c r="AJ587" s="2" t="str">
        <f>IFERROR(IF(INDEX(AJ$1:AJ586,MATCH(BT587,BT$1:BT586,0),1)=0,"",INDEX(AJ$1:AJ586,MATCH(BT587,BT$1:BT586,0),1)),"")</f>
        <v/>
      </c>
      <c r="AK587" s="2" t="str">
        <f>IFERROR(IF(INDEX(AK$1:AK586,MATCH(BT587,BT$1:BT586,0),1)=0,"",INDEX(AK$1:AK586,MATCH(BT587,BT$1:BT586,0),1)),"")</f>
        <v/>
      </c>
      <c r="AL587" s="31"/>
      <c r="AM587" s="31"/>
      <c r="AN587" s="2"/>
      <c r="AO587" s="4"/>
      <c r="AP587" s="4"/>
      <c r="AQ587" s="4"/>
      <c r="AR587" s="4"/>
      <c r="AS587" s="4"/>
      <c r="AT587" s="4"/>
      <c r="AU587" s="4"/>
      <c r="AV587" s="4"/>
      <c r="AW587" s="4"/>
      <c r="AY587" s="7"/>
      <c r="AZ587" s="47"/>
      <c r="BA587" s="66"/>
      <c r="BB587" s="66"/>
      <c r="BC587" s="66"/>
      <c r="BD587" s="78"/>
      <c r="BE587" s="66"/>
      <c r="BF587" s="66"/>
      <c r="BG587" s="4"/>
      <c r="BH587" s="69"/>
      <c r="BI587" s="4"/>
      <c r="BJ587" s="4"/>
      <c r="BK587" s="9"/>
      <c r="BL587" s="4"/>
      <c r="BM587" s="4"/>
      <c r="BN587" s="7"/>
      <c r="BO587" s="286"/>
      <c r="BP587" s="22"/>
      <c r="BQ587" s="7" t="str">
        <f t="shared" ca="1" si="146"/>
        <v/>
      </c>
      <c r="BR587" s="75" t="str">
        <f t="shared" si="147"/>
        <v/>
      </c>
      <c r="BS587" s="75" t="str">
        <f t="shared" si="148"/>
        <v/>
      </c>
      <c r="BT587" s="5" t="str">
        <f t="shared" si="149"/>
        <v/>
      </c>
      <c r="BU587" s="79" t="str">
        <f t="shared" si="150"/>
        <v/>
      </c>
      <c r="BV587" s="79" t="str">
        <f t="shared" si="151"/>
        <v/>
      </c>
      <c r="BW587" s="79" t="str">
        <f t="shared" si="152"/>
        <v/>
      </c>
      <c r="CC587" s="4" t="str">
        <f>IF(IFERROR(VLOOKUP(C587,C588:C$1993,1,0),"")="","",COUNTIF(C:C,C587))</f>
        <v/>
      </c>
      <c r="CG587" s="5" t="str">
        <f>IF(B587="","",IF(CC587="",1+(MAX(CG$2:CG586)),""))</f>
        <v/>
      </c>
      <c r="CH587" s="5" t="str">
        <f t="shared" si="153"/>
        <v/>
      </c>
      <c r="CI587" s="5" t="str">
        <f t="shared" si="154"/>
        <v/>
      </c>
      <c r="CJ587" s="14" t="str">
        <f t="shared" si="155"/>
        <v/>
      </c>
      <c r="CK587" s="25"/>
      <c r="CL587" s="15"/>
      <c r="CM587" s="5" t="str">
        <f t="shared" si="143"/>
        <v/>
      </c>
      <c r="CP587" s="5" t="str">
        <f t="shared" si="156"/>
        <v/>
      </c>
      <c r="CQ587" s="5" t="str">
        <f>IF(BT587="","",IFERROR(IF(VLOOKUP(BT587,BT$2:BT586,1,0)=0,"",""),BT587))</f>
        <v/>
      </c>
      <c r="CR587" s="22" t="str">
        <f>IF(CQ587="","",(IFERROR(VLOOKUP(MID(CQ587,1,1),$DI$2:DM$28,3,0),0)+IFERROR(VLOOKUP(MID(CQ587,2,1),DI$2:DM$28,4,0),0)+IFERROR(VLOOKUP(MID(CQ587,3,1),DI$2:DM$28,5,0),0)+(ROW(CQ587)/1000000000000)))</f>
        <v/>
      </c>
      <c r="CT587" s="5">
        <v>586</v>
      </c>
      <c r="CU587" s="5" t="str">
        <f>IFERROR(VLOOKUP(CT587,CP$2:CQ1663,2,0),"")</f>
        <v/>
      </c>
      <c r="DO587" s="5" t="e">
        <f>IF(REPORTE!AH$2="si",IF(C587=VALUE(REPORTE!C$22),IF(SUM(DO588:DO$1993),CONCATENATE(INT(B587),", "),INT(B587)),""),IF(C587=VALUE(REPORTE!C$21),IF(SUM(DO588:DO$1993),CONCATENATE(INT(B587),", "),INT(B587)),""))</f>
        <v>#VALUE!</v>
      </c>
    </row>
    <row r="588" spans="1:120" s="5" customFormat="1" ht="15" customHeight="1" x14ac:dyDescent="0.25">
      <c r="A588" s="4" t="str">
        <f t="shared" ca="1" si="144"/>
        <v/>
      </c>
      <c r="B588" s="6"/>
      <c r="C588" s="6"/>
      <c r="D588" s="1" t="str">
        <f>IFERROR(INDEX('padron cfe'!B:B,MATCH(DATOS!C588,'padron cfe'!A:A,0),1),"")</f>
        <v/>
      </c>
      <c r="E588" s="4"/>
      <c r="F588" s="4"/>
      <c r="G588" s="4"/>
      <c r="H588" s="5" t="str">
        <f>IF(F588="","",IFERROR(CONCATENATE("PEUA",VLOOKUP(ESTADO,REPORTE!AV$2:AW$33,2,0),DIDTRITO_FORM,CADER_FORM,IFERROR(INDEX(CA:CA,MATCH(DAY(F588),BZ:BZ,0),1),DAY(F588)),IFERROR(INDEX(CA:CA,MATCH(MONTH(F588),BZ:BZ,0),1),MONTH(F588)),YEAR(F588),G588),""))</f>
        <v/>
      </c>
      <c r="I588" s="4"/>
      <c r="J588" s="66"/>
      <c r="K588" s="66"/>
      <c r="L588" s="66"/>
      <c r="M588" s="2" t="str">
        <f>IFERROR(INDEX('padron cfe'!C:C,MATCH(DATOS!C588,'padron cfe'!A:A,0),1),"")</f>
        <v/>
      </c>
      <c r="N588" s="66" t="str">
        <f>IFERROR(IF(BT588="","",IF(INDEX(N$1:N587,MATCH(BT588,BT$1:BT587,0),1)=0,"",INDEX(N$1:N587,MATCH(BT588,BT$1:BT587,0),1))),"")</f>
        <v/>
      </c>
      <c r="O588" s="66" t="str">
        <f>IFERROR(IF(BT588="","",IF(INDEX(O$1:O587,MATCH(BT588,BT$1:BT587,0),1)=0,"",INDEX(O$1:O587,MATCH(BT588,BT$1:BT587,0),1))),"")</f>
        <v/>
      </c>
      <c r="P588" s="4"/>
      <c r="Q588" s="2"/>
      <c r="R588" s="66"/>
      <c r="T588" s="66"/>
      <c r="U588" s="5" t="str">
        <f>IFERROR(IF(INDEX(U$1:U587,MATCH(T588,T$1:T587,0),1)=0,"",INDEX(U$1:U587,MATCH(T588,T$1:T587,0),1)),"")</f>
        <v/>
      </c>
      <c r="V588" s="66"/>
      <c r="W588" s="5" t="str">
        <f>IFERROR(IF(INDEX(W$1:W587,MATCH(V588,V$1:V587,0),1)=0,"",INDEX(W$1:W587,MATCH(V588,V$1:V587,0),1)),"")</f>
        <v/>
      </c>
      <c r="X588" s="2" t="str">
        <f>IFERROR(INDEX('padron cfe'!D:D,MATCH(DATOS!C588,'padron cfe'!A:A,0),1),"")</f>
        <v/>
      </c>
      <c r="Y588" s="4"/>
      <c r="Z588" s="4"/>
      <c r="AA588" s="4"/>
      <c r="AB588" s="4"/>
      <c r="AC588" s="6"/>
      <c r="AD588" s="4"/>
      <c r="AE588" s="4" t="str">
        <f t="shared" si="145"/>
        <v/>
      </c>
      <c r="AF588" s="4"/>
      <c r="AG588" s="4"/>
      <c r="AH588" s="4"/>
      <c r="AI588" s="2" t="str">
        <f>IFERROR(IF(INDEX(AI$1:AI587,MATCH(BT588,BT$1:BT587,0),1)=0,"",INDEX(AI$1:AI587,MATCH(BT588,BT$1:BT587,0),1)),"")</f>
        <v/>
      </c>
      <c r="AJ588" s="2" t="str">
        <f>IFERROR(IF(INDEX(AJ$1:AJ587,MATCH(BT588,BT$1:BT587,0),1)=0,"",INDEX(AJ$1:AJ587,MATCH(BT588,BT$1:BT587,0),1)),"")</f>
        <v/>
      </c>
      <c r="AK588" s="2" t="str">
        <f>IFERROR(IF(INDEX(AK$1:AK587,MATCH(BT588,BT$1:BT587,0),1)=0,"",INDEX(AK$1:AK587,MATCH(BT588,BT$1:BT587,0),1)),"")</f>
        <v/>
      </c>
      <c r="AL588" s="31"/>
      <c r="AM588" s="31"/>
      <c r="AN588" s="2"/>
      <c r="AO588" s="4"/>
      <c r="AP588" s="4"/>
      <c r="AQ588" s="4"/>
      <c r="AR588" s="4"/>
      <c r="AS588" s="4"/>
      <c r="AT588" s="4"/>
      <c r="AU588" s="4"/>
      <c r="AV588" s="4"/>
      <c r="AW588" s="4"/>
      <c r="AY588" s="7"/>
      <c r="AZ588" s="47"/>
      <c r="BA588" s="66"/>
      <c r="BB588" s="66"/>
      <c r="BC588" s="66"/>
      <c r="BD588" s="78"/>
      <c r="BE588" s="66"/>
      <c r="BF588" s="66"/>
      <c r="BG588" s="4"/>
      <c r="BH588" s="69"/>
      <c r="BI588" s="4"/>
      <c r="BJ588" s="4"/>
      <c r="BK588" s="9"/>
      <c r="BL588" s="4"/>
      <c r="BM588" s="4"/>
      <c r="BN588" s="7"/>
      <c r="BO588" s="286"/>
      <c r="BP588" s="22"/>
      <c r="BQ588" s="7" t="str">
        <f t="shared" ca="1" si="146"/>
        <v/>
      </c>
      <c r="BR588" s="75" t="str">
        <f t="shared" si="147"/>
        <v/>
      </c>
      <c r="BS588" s="75" t="str">
        <f t="shared" si="148"/>
        <v/>
      </c>
      <c r="BT588" s="5" t="str">
        <f t="shared" si="149"/>
        <v/>
      </c>
      <c r="BU588" s="79" t="str">
        <f t="shared" si="150"/>
        <v/>
      </c>
      <c r="BV588" s="79" t="str">
        <f t="shared" si="151"/>
        <v/>
      </c>
      <c r="BW588" s="79" t="str">
        <f t="shared" si="152"/>
        <v/>
      </c>
      <c r="CC588" s="4" t="str">
        <f>IF(IFERROR(VLOOKUP(C588,C589:C$1993,1,0),"")="","",COUNTIF(C:C,C588))</f>
        <v/>
      </c>
      <c r="CG588" s="5" t="str">
        <f>IF(B588="","",IF(CC588="",1+(MAX(CG$2:CG587)),""))</f>
        <v/>
      </c>
      <c r="CH588" s="5" t="str">
        <f t="shared" si="153"/>
        <v/>
      </c>
      <c r="CI588" s="5" t="str">
        <f t="shared" si="154"/>
        <v/>
      </c>
      <c r="CJ588" s="14" t="str">
        <f t="shared" si="155"/>
        <v/>
      </c>
      <c r="CK588" s="25"/>
      <c r="CL588" s="15"/>
      <c r="CM588" s="5" t="str">
        <f t="shared" si="143"/>
        <v/>
      </c>
      <c r="CP588" s="5" t="str">
        <f t="shared" si="156"/>
        <v/>
      </c>
      <c r="CQ588" s="5" t="str">
        <f>IF(BT588="","",IFERROR(IF(VLOOKUP(BT588,BT$2:BT587,1,0)=0,"",""),BT588))</f>
        <v/>
      </c>
      <c r="CR588" s="22" t="str">
        <f>IF(CQ588="","",(IFERROR(VLOOKUP(MID(CQ588,1,1),$DI$2:DM$28,3,0),0)+IFERROR(VLOOKUP(MID(CQ588,2,1),DI$2:DM$28,4,0),0)+IFERROR(VLOOKUP(MID(CQ588,3,1),DI$2:DM$28,5,0),0)+(ROW(CQ588)/1000000000000)))</f>
        <v/>
      </c>
      <c r="CT588" s="5">
        <v>587</v>
      </c>
      <c r="CU588" s="5" t="str">
        <f>IFERROR(VLOOKUP(CT588,CP$2:CQ1664,2,0),"")</f>
        <v/>
      </c>
      <c r="DO588" s="5" t="e">
        <f>IF(REPORTE!AH$2="si",IF(C588=VALUE(REPORTE!C$22),IF(SUM(DO589:DO$1993),CONCATENATE(INT(B588),", "),INT(B588)),""),IF(C588=VALUE(REPORTE!C$21),IF(SUM(DO589:DO$1993),CONCATENATE(INT(B588),", "),INT(B588)),""))</f>
        <v>#VALUE!</v>
      </c>
    </row>
    <row r="589" spans="1:120" s="5" customFormat="1" ht="15" customHeight="1" x14ac:dyDescent="0.25">
      <c r="A589" s="4" t="str">
        <f t="shared" ca="1" si="144"/>
        <v/>
      </c>
      <c r="B589" s="6"/>
      <c r="C589" s="6"/>
      <c r="D589" s="1" t="str">
        <f>IFERROR(INDEX('padron cfe'!B:B,MATCH(DATOS!C589,'padron cfe'!A:A,0),1),"")</f>
        <v/>
      </c>
      <c r="E589" s="4"/>
      <c r="F589" s="4"/>
      <c r="G589" s="4"/>
      <c r="H589" s="5" t="str">
        <f>IF(F589="","",IFERROR(CONCATENATE("PEUA",VLOOKUP(ESTADO,REPORTE!AV$2:AW$33,2,0),DIDTRITO_FORM,CADER_FORM,IFERROR(INDEX(CA:CA,MATCH(DAY(F589),BZ:BZ,0),1),DAY(F589)),IFERROR(INDEX(CA:CA,MATCH(MONTH(F589),BZ:BZ,0),1),MONTH(F589)),YEAR(F589),G589),""))</f>
        <v/>
      </c>
      <c r="I589" s="4"/>
      <c r="J589" s="66"/>
      <c r="K589" s="66"/>
      <c r="L589" s="66"/>
      <c r="M589" s="2" t="str">
        <f>IFERROR(INDEX('padron cfe'!C:C,MATCH(DATOS!C589,'padron cfe'!A:A,0),1),"")</f>
        <v/>
      </c>
      <c r="N589" s="66" t="str">
        <f>IFERROR(IF(BT589="","",IF(INDEX(N$1:N588,MATCH(BT589,BT$1:BT588,0),1)=0,"",INDEX(N$1:N588,MATCH(BT589,BT$1:BT588,0),1))),"")</f>
        <v/>
      </c>
      <c r="O589" s="66" t="str">
        <f>IFERROR(IF(BT589="","",IF(INDEX(O$1:O588,MATCH(BT589,BT$1:BT588,0),1)=0,"",INDEX(O$1:O588,MATCH(BT589,BT$1:BT588,0),1))),"")</f>
        <v/>
      </c>
      <c r="P589" s="4"/>
      <c r="Q589" s="2"/>
      <c r="R589" s="66"/>
      <c r="T589" s="66"/>
      <c r="U589" s="5" t="str">
        <f>IFERROR(IF(INDEX(U$1:U588,MATCH(T589,T$1:T588,0),1)=0,"",INDEX(U$1:U588,MATCH(T589,T$1:T588,0),1)),"")</f>
        <v/>
      </c>
      <c r="V589" s="66"/>
      <c r="W589" s="5" t="str">
        <f>IFERROR(IF(INDEX(W$1:W588,MATCH(V589,V$1:V588,0),1)=0,"",INDEX(W$1:W588,MATCH(V589,V$1:V588,0),1)),"")</f>
        <v/>
      </c>
      <c r="X589" s="2" t="str">
        <f>IFERROR(INDEX('padron cfe'!D:D,MATCH(DATOS!C589,'padron cfe'!A:A,0),1),"")</f>
        <v/>
      </c>
      <c r="Y589" s="4"/>
      <c r="Z589" s="4"/>
      <c r="AA589" s="4"/>
      <c r="AB589" s="4"/>
      <c r="AC589" s="6"/>
      <c r="AD589" s="4"/>
      <c r="AE589" s="4" t="str">
        <f t="shared" si="145"/>
        <v/>
      </c>
      <c r="AF589" s="4"/>
      <c r="AG589" s="4"/>
      <c r="AH589" s="4"/>
      <c r="AI589" s="2" t="str">
        <f>IFERROR(IF(INDEX(AI$1:AI588,MATCH(BT589,BT$1:BT588,0),1)=0,"",INDEX(AI$1:AI588,MATCH(BT589,BT$1:BT588,0),1)),"")</f>
        <v/>
      </c>
      <c r="AJ589" s="2" t="str">
        <f>IFERROR(IF(INDEX(AJ$1:AJ588,MATCH(BT589,BT$1:BT588,0),1)=0,"",INDEX(AJ$1:AJ588,MATCH(BT589,BT$1:BT588,0),1)),"")</f>
        <v/>
      </c>
      <c r="AK589" s="2" t="str">
        <f>IFERROR(IF(INDEX(AK$1:AK588,MATCH(BT589,BT$1:BT588,0),1)=0,"",INDEX(AK$1:AK588,MATCH(BT589,BT$1:BT588,0),1)),"")</f>
        <v/>
      </c>
      <c r="AL589" s="31"/>
      <c r="AM589" s="31"/>
      <c r="AN589" s="2"/>
      <c r="AO589" s="4"/>
      <c r="AP589" s="4"/>
      <c r="AQ589" s="4"/>
      <c r="AR589" s="4"/>
      <c r="AS589" s="4"/>
      <c r="AT589" s="4"/>
      <c r="AU589" s="4"/>
      <c r="AV589" s="4"/>
      <c r="AW589" s="4"/>
      <c r="AY589" s="7"/>
      <c r="AZ589" s="47"/>
      <c r="BA589" s="66"/>
      <c r="BB589" s="66"/>
      <c r="BC589" s="66"/>
      <c r="BD589" s="78"/>
      <c r="BE589" s="66"/>
      <c r="BF589" s="66"/>
      <c r="BG589" s="4"/>
      <c r="BH589" s="69"/>
      <c r="BI589" s="4"/>
      <c r="BJ589" s="4"/>
      <c r="BK589" s="9"/>
      <c r="BL589" s="4"/>
      <c r="BM589" s="4"/>
      <c r="BN589" s="7"/>
      <c r="BO589" s="286"/>
      <c r="BP589" s="22"/>
      <c r="BQ589" s="7" t="str">
        <f t="shared" ca="1" si="146"/>
        <v/>
      </c>
      <c r="BR589" s="75" t="str">
        <f t="shared" si="147"/>
        <v/>
      </c>
      <c r="BS589" s="75" t="str">
        <f t="shared" si="148"/>
        <v/>
      </c>
      <c r="BT589" s="5" t="str">
        <f t="shared" si="149"/>
        <v/>
      </c>
      <c r="BU589" s="79" t="str">
        <f t="shared" si="150"/>
        <v/>
      </c>
      <c r="BV589" s="79" t="str">
        <f t="shared" si="151"/>
        <v/>
      </c>
      <c r="BW589" s="79" t="str">
        <f t="shared" si="152"/>
        <v/>
      </c>
      <c r="CC589" s="4" t="str">
        <f>IF(IFERROR(VLOOKUP(C589,C590:C$1993,1,0),"")="","",COUNTIF(C:C,C589))</f>
        <v/>
      </c>
      <c r="CG589" s="5" t="str">
        <f>IF(B589="","",IF(CC589="",1+(MAX(CG$2:CG588)),""))</f>
        <v/>
      </c>
      <c r="CH589" s="5" t="str">
        <f t="shared" si="153"/>
        <v/>
      </c>
      <c r="CI589" s="5" t="str">
        <f t="shared" si="154"/>
        <v/>
      </c>
      <c r="CJ589" s="14" t="str">
        <f t="shared" si="155"/>
        <v/>
      </c>
      <c r="CK589" s="25"/>
      <c r="CL589" s="15"/>
      <c r="CM589" s="5" t="str">
        <f t="shared" si="143"/>
        <v/>
      </c>
      <c r="CP589" s="5" t="str">
        <f t="shared" si="156"/>
        <v/>
      </c>
      <c r="CQ589" s="5" t="str">
        <f>IF(BT589="","",IFERROR(IF(VLOOKUP(BT589,BT$2:BT588,1,0)=0,"",""),BT589))</f>
        <v/>
      </c>
      <c r="CR589" s="22" t="str">
        <f>IF(CQ589="","",(IFERROR(VLOOKUP(MID(CQ589,1,1),$DI$2:DM$28,3,0),0)+IFERROR(VLOOKUP(MID(CQ589,2,1),DI$2:DM$28,4,0),0)+IFERROR(VLOOKUP(MID(CQ589,3,1),DI$2:DM$28,5,0),0)+(ROW(CQ589)/1000000000000)))</f>
        <v/>
      </c>
      <c r="CT589" s="5">
        <v>588</v>
      </c>
      <c r="CU589" s="5" t="str">
        <f>IFERROR(VLOOKUP(CT589,CP$2:CQ1665,2,0),"")</f>
        <v/>
      </c>
      <c r="DO589" s="5" t="e">
        <f>IF(REPORTE!AH$2="si",IF(C589=VALUE(REPORTE!C$22),IF(SUM(DO590:DO$1993),CONCATENATE(INT(B589),", "),INT(B589)),""),IF(C589=VALUE(REPORTE!C$21),IF(SUM(DO590:DO$1993),CONCATENATE(INT(B589),", "),INT(B589)),""))</f>
        <v>#VALUE!</v>
      </c>
    </row>
    <row r="590" spans="1:120" s="5" customFormat="1" ht="15" customHeight="1" x14ac:dyDescent="0.25">
      <c r="A590" s="4" t="str">
        <f t="shared" ca="1" si="144"/>
        <v/>
      </c>
      <c r="B590" s="6"/>
      <c r="C590" s="6"/>
      <c r="D590" s="1" t="str">
        <f>IFERROR(INDEX('padron cfe'!B:B,MATCH(DATOS!C590,'padron cfe'!A:A,0),1),"")</f>
        <v/>
      </c>
      <c r="E590" s="4"/>
      <c r="F590" s="4"/>
      <c r="G590" s="4"/>
      <c r="H590" s="5" t="str">
        <f>IF(F590="","",IFERROR(CONCATENATE("PEUA",VLOOKUP(ESTADO,REPORTE!AV$2:AW$33,2,0),DIDTRITO_FORM,CADER_FORM,IFERROR(INDEX(CA:CA,MATCH(DAY(F590),BZ:BZ,0),1),DAY(F590)),IFERROR(INDEX(CA:CA,MATCH(MONTH(F590),BZ:BZ,0),1),MONTH(F590)),YEAR(F590),G590),""))</f>
        <v/>
      </c>
      <c r="I590" s="4"/>
      <c r="J590" s="66"/>
      <c r="K590" s="66"/>
      <c r="L590" s="66"/>
      <c r="M590" s="2" t="str">
        <f>IFERROR(INDEX('padron cfe'!C:C,MATCH(DATOS!C590,'padron cfe'!A:A,0),1),"")</f>
        <v/>
      </c>
      <c r="N590" s="66" t="str">
        <f>IFERROR(IF(BT590="","",IF(INDEX(N$1:N589,MATCH(BT590,BT$1:BT589,0),1)=0,"",INDEX(N$1:N589,MATCH(BT590,BT$1:BT589,0),1))),"")</f>
        <v/>
      </c>
      <c r="O590" s="66" t="str">
        <f>IFERROR(IF(BT590="","",IF(INDEX(O$1:O589,MATCH(BT590,BT$1:BT589,0),1)=0,"",INDEX(O$1:O589,MATCH(BT590,BT$1:BT589,0),1))),"")</f>
        <v/>
      </c>
      <c r="P590" s="4"/>
      <c r="Q590" s="2"/>
      <c r="R590" s="66"/>
      <c r="T590" s="66"/>
      <c r="U590" s="5" t="str">
        <f>IFERROR(IF(INDEX(U$1:U589,MATCH(T590,T$1:T589,0),1)=0,"",INDEX(U$1:U589,MATCH(T590,T$1:T589,0),1)),"")</f>
        <v/>
      </c>
      <c r="V590" s="66"/>
      <c r="W590" s="5" t="str">
        <f>IFERROR(IF(INDEX(W$1:W589,MATCH(V590,V$1:V589,0),1)=0,"",INDEX(W$1:W589,MATCH(V590,V$1:V589,0),1)),"")</f>
        <v/>
      </c>
      <c r="X590" s="2" t="str">
        <f>IFERROR(INDEX('padron cfe'!D:D,MATCH(DATOS!C590,'padron cfe'!A:A,0),1),"")</f>
        <v/>
      </c>
      <c r="Y590" s="4"/>
      <c r="Z590" s="4"/>
      <c r="AA590" s="4"/>
      <c r="AB590" s="4"/>
      <c r="AC590" s="6"/>
      <c r="AD590" s="4"/>
      <c r="AE590" s="4" t="str">
        <f t="shared" si="145"/>
        <v/>
      </c>
      <c r="AF590" s="4"/>
      <c r="AG590" s="4"/>
      <c r="AH590" s="4"/>
      <c r="AI590" s="2" t="str">
        <f>IFERROR(IF(INDEX(AI$1:AI589,MATCH(BT590,BT$1:BT589,0),1)=0,"",INDEX(AI$1:AI589,MATCH(BT590,BT$1:BT589,0),1)),"")</f>
        <v/>
      </c>
      <c r="AJ590" s="2" t="str">
        <f>IFERROR(IF(INDEX(AJ$1:AJ589,MATCH(BT590,BT$1:BT589,0),1)=0,"",INDEX(AJ$1:AJ589,MATCH(BT590,BT$1:BT589,0),1)),"")</f>
        <v/>
      </c>
      <c r="AK590" s="2" t="str">
        <f>IFERROR(IF(INDEX(AK$1:AK589,MATCH(BT590,BT$1:BT589,0),1)=0,"",INDEX(AK$1:AK589,MATCH(BT590,BT$1:BT589,0),1)),"")</f>
        <v/>
      </c>
      <c r="AL590" s="31"/>
      <c r="AM590" s="31"/>
      <c r="AN590" s="2"/>
      <c r="AO590" s="4"/>
      <c r="AP590" s="4"/>
      <c r="AQ590" s="4"/>
      <c r="AR590" s="4"/>
      <c r="AS590" s="4"/>
      <c r="AT590" s="4"/>
      <c r="AU590" s="4"/>
      <c r="AV590" s="4"/>
      <c r="AW590" s="4"/>
      <c r="AY590" s="7"/>
      <c r="AZ590" s="47"/>
      <c r="BA590" s="66"/>
      <c r="BB590" s="66"/>
      <c r="BC590" s="66"/>
      <c r="BD590" s="78"/>
      <c r="BE590" s="66"/>
      <c r="BF590" s="66"/>
      <c r="BG590" s="4"/>
      <c r="BH590" s="69"/>
      <c r="BI590" s="4"/>
      <c r="BJ590" s="4"/>
      <c r="BK590" s="9"/>
      <c r="BL590" s="4"/>
      <c r="BM590" s="4"/>
      <c r="BN590" s="7"/>
      <c r="BO590" s="286"/>
      <c r="BP590" s="22"/>
      <c r="BQ590" s="7" t="str">
        <f t="shared" ca="1" si="146"/>
        <v/>
      </c>
      <c r="BR590" s="75" t="str">
        <f t="shared" si="147"/>
        <v/>
      </c>
      <c r="BS590" s="75" t="str">
        <f t="shared" si="148"/>
        <v/>
      </c>
      <c r="BT590" s="5" t="str">
        <f t="shared" si="149"/>
        <v/>
      </c>
      <c r="BU590" s="79" t="str">
        <f t="shared" si="150"/>
        <v/>
      </c>
      <c r="BV590" s="79" t="str">
        <f t="shared" si="151"/>
        <v/>
      </c>
      <c r="BW590" s="79" t="str">
        <f t="shared" si="152"/>
        <v/>
      </c>
      <c r="CC590" s="4" t="str">
        <f>IF(IFERROR(VLOOKUP(C590,C591:C$1993,1,0),"")="","",COUNTIF(C:C,C590))</f>
        <v/>
      </c>
      <c r="CG590" s="5" t="str">
        <f>IF(B590="","",IF(CC590="",1+(MAX(CG$2:CG589)),""))</f>
        <v/>
      </c>
      <c r="CH590" s="5" t="str">
        <f t="shared" si="153"/>
        <v/>
      </c>
      <c r="CI590" s="5" t="str">
        <f t="shared" si="154"/>
        <v/>
      </c>
      <c r="CJ590" s="14" t="str">
        <f t="shared" si="155"/>
        <v/>
      </c>
      <c r="CK590" s="25"/>
      <c r="CL590" s="15"/>
      <c r="CM590" s="5" t="str">
        <f t="shared" si="143"/>
        <v/>
      </c>
      <c r="CP590" s="5" t="str">
        <f t="shared" si="156"/>
        <v/>
      </c>
      <c r="CQ590" s="5" t="str">
        <f>IF(BT590="","",IFERROR(IF(VLOOKUP(BT590,BT$2:BT589,1,0)=0,"",""),BT590))</f>
        <v/>
      </c>
      <c r="CR590" s="22" t="str">
        <f>IF(CQ590="","",(IFERROR(VLOOKUP(MID(CQ590,1,1),$DI$2:DM$28,3,0),0)+IFERROR(VLOOKUP(MID(CQ590,2,1),DI$2:DM$28,4,0),0)+IFERROR(VLOOKUP(MID(CQ590,3,1),DI$2:DM$28,5,0),0)+(ROW(CQ590)/1000000000000)))</f>
        <v/>
      </c>
      <c r="CT590" s="5">
        <v>589</v>
      </c>
      <c r="CU590" s="5" t="str">
        <f>IFERROR(VLOOKUP(CT590,CP$2:CQ1666,2,0),"")</f>
        <v/>
      </c>
      <c r="DO590" s="5" t="e">
        <f>IF(REPORTE!AH$2="si",IF(C590=VALUE(REPORTE!C$22),IF(SUM(DO591:DO$1993),CONCATENATE(INT(B590),", "),INT(B590)),""),IF(C590=VALUE(REPORTE!C$21),IF(SUM(DO591:DO$1993),CONCATENATE(INT(B590),", "),INT(B590)),""))</f>
        <v>#VALUE!</v>
      </c>
      <c r="DP590" s="5" t="e">
        <f>CONCATENATE(DO590,DO591,DO592,DO593,DO594,DO595,DO596,DO597,DO598,DO599,DO600,DO601,DO602,DO603,DO604,DO605,DO606,DO607,DO608,DO609,DO610,DO611,DO612,DO613,DO614,DO615,DO616,DO617,DO618,DO619,DO620,DO621,DO622,DO623,DO624,DO625,DO626,DO627,DO628,DO629,DO630,DO631)</f>
        <v>#VALUE!</v>
      </c>
    </row>
    <row r="591" spans="1:120" s="5" customFormat="1" ht="15" customHeight="1" x14ac:dyDescent="0.25">
      <c r="A591" s="4" t="str">
        <f t="shared" ca="1" si="144"/>
        <v/>
      </c>
      <c r="B591" s="6"/>
      <c r="C591" s="6"/>
      <c r="D591" s="1" t="str">
        <f>IFERROR(INDEX('padron cfe'!B:B,MATCH(DATOS!C591,'padron cfe'!A:A,0),1),"")</f>
        <v/>
      </c>
      <c r="E591" s="4"/>
      <c r="F591" s="4"/>
      <c r="G591" s="4"/>
      <c r="H591" s="5" t="str">
        <f>IF(F591="","",IFERROR(CONCATENATE("PEUA",VLOOKUP(ESTADO,REPORTE!AV$2:AW$33,2,0),DIDTRITO_FORM,CADER_FORM,IFERROR(INDEX(CA:CA,MATCH(DAY(F591),BZ:BZ,0),1),DAY(F591)),IFERROR(INDEX(CA:CA,MATCH(MONTH(F591),BZ:BZ,0),1),MONTH(F591)),YEAR(F591),G591),""))</f>
        <v/>
      </c>
      <c r="I591" s="4"/>
      <c r="J591" s="66"/>
      <c r="K591" s="66"/>
      <c r="L591" s="66"/>
      <c r="M591" s="2" t="str">
        <f>IFERROR(INDEX('padron cfe'!C:C,MATCH(DATOS!C591,'padron cfe'!A:A,0),1),"")</f>
        <v/>
      </c>
      <c r="N591" s="66" t="str">
        <f>IFERROR(IF(BT591="","",IF(INDEX(N$1:N590,MATCH(BT591,BT$1:BT590,0),1)=0,"",INDEX(N$1:N590,MATCH(BT591,BT$1:BT590,0),1))),"")</f>
        <v/>
      </c>
      <c r="O591" s="66" t="str">
        <f>IFERROR(IF(BT591="","",IF(INDEX(O$1:O590,MATCH(BT591,BT$1:BT590,0),1)=0,"",INDEX(O$1:O590,MATCH(BT591,BT$1:BT590,0),1))),"")</f>
        <v/>
      </c>
      <c r="P591" s="4"/>
      <c r="Q591" s="2"/>
      <c r="R591" s="66"/>
      <c r="T591" s="66"/>
      <c r="U591" s="5" t="str">
        <f>IFERROR(IF(INDEX(U$1:U590,MATCH(T591,T$1:T590,0),1)=0,"",INDEX(U$1:U590,MATCH(T591,T$1:T590,0),1)),"")</f>
        <v/>
      </c>
      <c r="V591" s="66"/>
      <c r="W591" s="5" t="str">
        <f>IFERROR(IF(INDEX(W$1:W590,MATCH(V591,V$1:V590,0),1)=0,"",INDEX(W$1:W590,MATCH(V591,V$1:V590,0),1)),"")</f>
        <v/>
      </c>
      <c r="X591" s="2" t="str">
        <f>IFERROR(INDEX('padron cfe'!D:D,MATCH(DATOS!C591,'padron cfe'!A:A,0),1),"")</f>
        <v/>
      </c>
      <c r="Y591" s="4"/>
      <c r="Z591" s="4"/>
      <c r="AA591" s="4"/>
      <c r="AB591" s="4"/>
      <c r="AC591" s="6"/>
      <c r="AD591" s="4"/>
      <c r="AE591" s="4" t="str">
        <f t="shared" si="145"/>
        <v/>
      </c>
      <c r="AF591" s="4"/>
      <c r="AG591" s="4"/>
      <c r="AH591" s="4"/>
      <c r="AI591" s="2" t="str">
        <f>IFERROR(IF(INDEX(AI$1:AI590,MATCH(BT591,BT$1:BT590,0),1)=0,"",INDEX(AI$1:AI590,MATCH(BT591,BT$1:BT590,0),1)),"")</f>
        <v/>
      </c>
      <c r="AJ591" s="2" t="str">
        <f>IFERROR(IF(INDEX(AJ$1:AJ590,MATCH(BT591,BT$1:BT590,0),1)=0,"",INDEX(AJ$1:AJ590,MATCH(BT591,BT$1:BT590,0),1)),"")</f>
        <v/>
      </c>
      <c r="AK591" s="2" t="str">
        <f>IFERROR(IF(INDEX(AK$1:AK590,MATCH(BT591,BT$1:BT590,0),1)=0,"",INDEX(AK$1:AK590,MATCH(BT591,BT$1:BT590,0),1)),"")</f>
        <v/>
      </c>
      <c r="AL591" s="31"/>
      <c r="AM591" s="31"/>
      <c r="AN591" s="2"/>
      <c r="AO591" s="4"/>
      <c r="AP591" s="4"/>
      <c r="AQ591" s="4"/>
      <c r="AR591" s="4"/>
      <c r="AS591" s="4"/>
      <c r="AT591" s="4"/>
      <c r="AU591" s="4"/>
      <c r="AV591" s="4"/>
      <c r="AW591" s="4"/>
      <c r="AY591" s="7"/>
      <c r="AZ591" s="47"/>
      <c r="BA591" s="66"/>
      <c r="BB591" s="66"/>
      <c r="BC591" s="66"/>
      <c r="BD591" s="78"/>
      <c r="BE591" s="66"/>
      <c r="BF591" s="66"/>
      <c r="BG591" s="4"/>
      <c r="BH591" s="69"/>
      <c r="BI591" s="4"/>
      <c r="BJ591" s="4"/>
      <c r="BK591" s="9"/>
      <c r="BL591" s="4"/>
      <c r="BM591" s="4"/>
      <c r="BN591" s="7"/>
      <c r="BO591" s="286"/>
      <c r="BP591" s="22"/>
      <c r="BQ591" s="7" t="str">
        <f t="shared" ca="1" si="146"/>
        <v/>
      </c>
      <c r="BR591" s="75" t="str">
        <f t="shared" si="147"/>
        <v/>
      </c>
      <c r="BS591" s="75" t="str">
        <f t="shared" si="148"/>
        <v/>
      </c>
      <c r="BT591" s="5" t="str">
        <f t="shared" si="149"/>
        <v/>
      </c>
      <c r="BU591" s="79" t="str">
        <f t="shared" si="150"/>
        <v/>
      </c>
      <c r="BV591" s="79" t="str">
        <f t="shared" si="151"/>
        <v/>
      </c>
      <c r="BW591" s="79" t="str">
        <f t="shared" si="152"/>
        <v/>
      </c>
      <c r="CC591" s="4" t="str">
        <f>IF(IFERROR(VLOOKUP(C591,C592:C$1993,1,0),"")="","",COUNTIF(C:C,C591))</f>
        <v/>
      </c>
      <c r="CG591" s="5" t="str">
        <f>IF(B591="","",IF(CC591="",1+(MAX(CG$2:CG590)),""))</f>
        <v/>
      </c>
      <c r="CH591" s="5" t="str">
        <f t="shared" si="153"/>
        <v/>
      </c>
      <c r="CI591" s="5" t="str">
        <f t="shared" si="154"/>
        <v/>
      </c>
      <c r="CJ591" s="14" t="str">
        <f t="shared" si="155"/>
        <v/>
      </c>
      <c r="CK591" s="25"/>
      <c r="CL591" s="15"/>
      <c r="CM591" s="5" t="str">
        <f t="shared" si="143"/>
        <v/>
      </c>
      <c r="CP591" s="5" t="str">
        <f t="shared" si="156"/>
        <v/>
      </c>
      <c r="CQ591" s="5" t="str">
        <f>IF(BT591="","",IFERROR(IF(VLOOKUP(BT591,BT$2:BT590,1,0)=0,"",""),BT591))</f>
        <v/>
      </c>
      <c r="CR591" s="22" t="str">
        <f>IF(CQ591="","",(IFERROR(VLOOKUP(MID(CQ591,1,1),$DI$2:DM$28,3,0),0)+IFERROR(VLOOKUP(MID(CQ591,2,1),DI$2:DM$28,4,0),0)+IFERROR(VLOOKUP(MID(CQ591,3,1),DI$2:DM$28,5,0),0)+(ROW(CQ591)/1000000000000)))</f>
        <v/>
      </c>
      <c r="CT591" s="5">
        <v>590</v>
      </c>
      <c r="CU591" s="5" t="str">
        <f>IFERROR(VLOOKUP(CT591,CP$2:CQ1667,2,0),"")</f>
        <v/>
      </c>
      <c r="DO591" s="5" t="e">
        <f>IF(REPORTE!AH$2="si",IF(C591=VALUE(REPORTE!C$22),IF(SUM(DO592:DO$1993),CONCATENATE(INT(B591),", "),INT(B591)),""),IF(C591=VALUE(REPORTE!C$21),IF(SUM(DO592:DO$1993),CONCATENATE(INT(B591),", "),INT(B591)),""))</f>
        <v>#VALUE!</v>
      </c>
    </row>
    <row r="592" spans="1:120" s="5" customFormat="1" ht="15" customHeight="1" x14ac:dyDescent="0.25">
      <c r="A592" s="4" t="str">
        <f t="shared" ca="1" si="144"/>
        <v/>
      </c>
      <c r="B592" s="6"/>
      <c r="C592" s="6"/>
      <c r="D592" s="1" t="str">
        <f>IFERROR(INDEX('padron cfe'!B:B,MATCH(DATOS!C592,'padron cfe'!A:A,0),1),"")</f>
        <v/>
      </c>
      <c r="E592" s="4"/>
      <c r="F592" s="4"/>
      <c r="G592" s="4"/>
      <c r="H592" s="5" t="str">
        <f>IF(F592="","",IFERROR(CONCATENATE("PEUA",VLOOKUP(ESTADO,REPORTE!AV$2:AW$33,2,0),DIDTRITO_FORM,CADER_FORM,IFERROR(INDEX(CA:CA,MATCH(DAY(F592),BZ:BZ,0),1),DAY(F592)),IFERROR(INDEX(CA:CA,MATCH(MONTH(F592),BZ:BZ,0),1),MONTH(F592)),YEAR(F592),G592),""))</f>
        <v/>
      </c>
      <c r="I592" s="4"/>
      <c r="J592" s="66"/>
      <c r="K592" s="66"/>
      <c r="L592" s="66"/>
      <c r="M592" s="2" t="str">
        <f>IFERROR(INDEX('padron cfe'!C:C,MATCH(DATOS!C592,'padron cfe'!A:A,0),1),"")</f>
        <v/>
      </c>
      <c r="N592" s="66" t="str">
        <f>IFERROR(IF(BT592="","",IF(INDEX(N$1:N591,MATCH(BT592,BT$1:BT591,0),1)=0,"",INDEX(N$1:N591,MATCH(BT592,BT$1:BT591,0),1))),"")</f>
        <v/>
      </c>
      <c r="O592" s="66" t="str">
        <f>IFERROR(IF(BT592="","",IF(INDEX(O$1:O591,MATCH(BT592,BT$1:BT591,0),1)=0,"",INDEX(O$1:O591,MATCH(BT592,BT$1:BT591,0),1))),"")</f>
        <v/>
      </c>
      <c r="P592" s="4"/>
      <c r="Q592" s="2"/>
      <c r="R592" s="66"/>
      <c r="T592" s="66"/>
      <c r="U592" s="5" t="str">
        <f>IFERROR(IF(INDEX(U$1:U591,MATCH(T592,T$1:T591,0),1)=0,"",INDEX(U$1:U591,MATCH(T592,T$1:T591,0),1)),"")</f>
        <v/>
      </c>
      <c r="V592" s="66"/>
      <c r="W592" s="5" t="str">
        <f>IFERROR(IF(INDEX(W$1:W591,MATCH(V592,V$1:V591,0),1)=0,"",INDEX(W$1:W591,MATCH(V592,V$1:V591,0),1)),"")</f>
        <v/>
      </c>
      <c r="X592" s="2" t="str">
        <f>IFERROR(INDEX('padron cfe'!D:D,MATCH(DATOS!C592,'padron cfe'!A:A,0),1),"")</f>
        <v/>
      </c>
      <c r="Y592" s="4"/>
      <c r="Z592" s="4"/>
      <c r="AA592" s="4"/>
      <c r="AB592" s="4"/>
      <c r="AC592" s="6"/>
      <c r="AD592" s="4"/>
      <c r="AE592" s="4" t="str">
        <f t="shared" si="145"/>
        <v/>
      </c>
      <c r="AF592" s="4"/>
      <c r="AG592" s="4"/>
      <c r="AH592" s="4"/>
      <c r="AI592" s="2" t="str">
        <f>IFERROR(IF(INDEX(AI$1:AI591,MATCH(BT592,BT$1:BT591,0),1)=0,"",INDEX(AI$1:AI591,MATCH(BT592,BT$1:BT591,0),1)),"")</f>
        <v/>
      </c>
      <c r="AJ592" s="2" t="str">
        <f>IFERROR(IF(INDEX(AJ$1:AJ591,MATCH(BT592,BT$1:BT591,0),1)=0,"",INDEX(AJ$1:AJ591,MATCH(BT592,BT$1:BT591,0),1)),"")</f>
        <v/>
      </c>
      <c r="AK592" s="2" t="str">
        <f>IFERROR(IF(INDEX(AK$1:AK591,MATCH(BT592,BT$1:BT591,0),1)=0,"",INDEX(AK$1:AK591,MATCH(BT592,BT$1:BT591,0),1)),"")</f>
        <v/>
      </c>
      <c r="AL592" s="31"/>
      <c r="AM592" s="31"/>
      <c r="AN592" s="2"/>
      <c r="AO592" s="4"/>
      <c r="AP592" s="4"/>
      <c r="AQ592" s="4"/>
      <c r="AR592" s="4"/>
      <c r="AS592" s="4"/>
      <c r="AT592" s="4"/>
      <c r="AU592" s="4"/>
      <c r="AV592" s="4"/>
      <c r="AW592" s="4"/>
      <c r="AY592" s="7"/>
      <c r="AZ592" s="47"/>
      <c r="BA592" s="66"/>
      <c r="BB592" s="66"/>
      <c r="BC592" s="66"/>
      <c r="BD592" s="78"/>
      <c r="BE592" s="66"/>
      <c r="BF592" s="66"/>
      <c r="BG592" s="4"/>
      <c r="BH592" s="69"/>
      <c r="BI592" s="4"/>
      <c r="BJ592" s="4"/>
      <c r="BK592" s="9"/>
      <c r="BL592" s="4"/>
      <c r="BM592" s="4"/>
      <c r="BN592" s="7"/>
      <c r="BO592" s="286"/>
      <c r="BP592" s="22"/>
      <c r="BQ592" s="7" t="str">
        <f t="shared" ca="1" si="146"/>
        <v/>
      </c>
      <c r="BR592" s="75" t="str">
        <f t="shared" si="147"/>
        <v/>
      </c>
      <c r="BS592" s="75" t="str">
        <f t="shared" si="148"/>
        <v/>
      </c>
      <c r="BT592" s="5" t="str">
        <f t="shared" si="149"/>
        <v/>
      </c>
      <c r="BU592" s="79" t="str">
        <f t="shared" si="150"/>
        <v/>
      </c>
      <c r="BV592" s="79" t="str">
        <f t="shared" si="151"/>
        <v/>
      </c>
      <c r="BW592" s="79" t="str">
        <f t="shared" si="152"/>
        <v/>
      </c>
      <c r="CC592" s="4" t="str">
        <f>IF(IFERROR(VLOOKUP(C592,C593:C$1993,1,0),"")="","",COUNTIF(C:C,C592))</f>
        <v/>
      </c>
      <c r="CG592" s="5" t="str">
        <f>IF(B592="","",IF(CC592="",1+(MAX(CG$2:CG591)),""))</f>
        <v/>
      </c>
      <c r="CH592" s="5" t="str">
        <f t="shared" si="153"/>
        <v/>
      </c>
      <c r="CI592" s="5" t="str">
        <f t="shared" si="154"/>
        <v/>
      </c>
      <c r="CJ592" s="14" t="str">
        <f t="shared" si="155"/>
        <v/>
      </c>
      <c r="CK592" s="25"/>
      <c r="CL592" s="15"/>
      <c r="CM592" s="5" t="str">
        <f t="shared" si="143"/>
        <v/>
      </c>
      <c r="CP592" s="5" t="str">
        <f t="shared" si="156"/>
        <v/>
      </c>
      <c r="CQ592" s="5" t="str">
        <f>IF(BT592="","",IFERROR(IF(VLOOKUP(BT592,BT$2:BT591,1,0)=0,"",""),BT592))</f>
        <v/>
      </c>
      <c r="CR592" s="22" t="str">
        <f>IF(CQ592="","",(IFERROR(VLOOKUP(MID(CQ592,1,1),$DI$2:DM$28,3,0),0)+IFERROR(VLOOKUP(MID(CQ592,2,1),DI$2:DM$28,4,0),0)+IFERROR(VLOOKUP(MID(CQ592,3,1),DI$2:DM$28,5,0),0)+(ROW(CQ592)/1000000000000)))</f>
        <v/>
      </c>
      <c r="CT592" s="5">
        <v>591</v>
      </c>
      <c r="CU592" s="5" t="str">
        <f>IFERROR(VLOOKUP(CT592,CP$2:CQ1668,2,0),"")</f>
        <v/>
      </c>
      <c r="DO592" s="5" t="e">
        <f>IF(REPORTE!AH$2="si",IF(C592=VALUE(REPORTE!C$22),IF(SUM(DO593:DO$1993),CONCATENATE(INT(B592),", "),INT(B592)),""),IF(C592=VALUE(REPORTE!C$21),IF(SUM(DO593:DO$1993),CONCATENATE(INT(B592),", "),INT(B592)),""))</f>
        <v>#VALUE!</v>
      </c>
    </row>
    <row r="593" spans="1:126" s="5" customFormat="1" ht="15" customHeight="1" x14ac:dyDescent="0.25">
      <c r="A593" s="4" t="str">
        <f t="shared" ca="1" si="144"/>
        <v/>
      </c>
      <c r="B593" s="6"/>
      <c r="C593" s="6"/>
      <c r="D593" s="1" t="str">
        <f>IFERROR(INDEX('padron cfe'!B:B,MATCH(DATOS!C593,'padron cfe'!A:A,0),1),"")</f>
        <v/>
      </c>
      <c r="E593" s="4"/>
      <c r="F593" s="4"/>
      <c r="G593" s="4"/>
      <c r="H593" s="5" t="str">
        <f>IF(F593="","",IFERROR(CONCATENATE("PEUA",VLOOKUP(ESTADO,REPORTE!AV$2:AW$33,2,0),DIDTRITO_FORM,CADER_FORM,IFERROR(INDEX(CA:CA,MATCH(DAY(F593),BZ:BZ,0),1),DAY(F593)),IFERROR(INDEX(CA:CA,MATCH(MONTH(F593),BZ:BZ,0),1),MONTH(F593)),YEAR(F593),G593),""))</f>
        <v/>
      </c>
      <c r="I593" s="4"/>
      <c r="J593" s="66"/>
      <c r="K593" s="66"/>
      <c r="L593" s="66"/>
      <c r="M593" s="2" t="str">
        <f>IFERROR(INDEX('padron cfe'!C:C,MATCH(DATOS!C593,'padron cfe'!A:A,0),1),"")</f>
        <v/>
      </c>
      <c r="N593" s="66" t="str">
        <f>IFERROR(IF(BT593="","",IF(INDEX(N$1:N592,MATCH(BT593,BT$1:BT592,0),1)=0,"",INDEX(N$1:N592,MATCH(BT593,BT$1:BT592,0),1))),"")</f>
        <v/>
      </c>
      <c r="O593" s="66" t="str">
        <f>IFERROR(IF(BT593="","",IF(INDEX(O$1:O592,MATCH(BT593,BT$1:BT592,0),1)=0,"",INDEX(O$1:O592,MATCH(BT593,BT$1:BT592,0),1))),"")</f>
        <v/>
      </c>
      <c r="P593" s="4"/>
      <c r="Q593" s="2"/>
      <c r="R593" s="66"/>
      <c r="T593" s="66"/>
      <c r="U593" s="5" t="str">
        <f>IFERROR(IF(INDEX(U$1:U592,MATCH(T593,T$1:T592,0),1)=0,"",INDEX(U$1:U592,MATCH(T593,T$1:T592,0),1)),"")</f>
        <v/>
      </c>
      <c r="V593" s="66"/>
      <c r="W593" s="5" t="str">
        <f>IFERROR(IF(INDEX(W$1:W592,MATCH(V593,V$1:V592,0),1)=0,"",INDEX(W$1:W592,MATCH(V593,V$1:V592,0),1)),"")</f>
        <v/>
      </c>
      <c r="X593" s="2" t="str">
        <f>IFERROR(INDEX('padron cfe'!D:D,MATCH(DATOS!C593,'padron cfe'!A:A,0),1),"")</f>
        <v/>
      </c>
      <c r="Y593" s="4"/>
      <c r="Z593" s="4"/>
      <c r="AA593" s="4"/>
      <c r="AB593" s="4"/>
      <c r="AC593" s="6"/>
      <c r="AD593" s="4"/>
      <c r="AE593" s="4" t="str">
        <f t="shared" si="145"/>
        <v/>
      </c>
      <c r="AF593" s="4"/>
      <c r="AG593" s="4"/>
      <c r="AH593" s="4"/>
      <c r="AI593" s="2" t="str">
        <f>IFERROR(IF(INDEX(AI$1:AI592,MATCH(BT593,BT$1:BT592,0),1)=0,"",INDEX(AI$1:AI592,MATCH(BT593,BT$1:BT592,0),1)),"")</f>
        <v/>
      </c>
      <c r="AJ593" s="2" t="str">
        <f>IFERROR(IF(INDEX(AJ$1:AJ592,MATCH(BT593,BT$1:BT592,0),1)=0,"",INDEX(AJ$1:AJ592,MATCH(BT593,BT$1:BT592,0),1)),"")</f>
        <v/>
      </c>
      <c r="AK593" s="2" t="str">
        <f>IFERROR(IF(INDEX(AK$1:AK592,MATCH(BT593,BT$1:BT592,0),1)=0,"",INDEX(AK$1:AK592,MATCH(BT593,BT$1:BT592,0),1)),"")</f>
        <v/>
      </c>
      <c r="AL593" s="31"/>
      <c r="AM593" s="31"/>
      <c r="AN593" s="2"/>
      <c r="AO593" s="4"/>
      <c r="AP593" s="4"/>
      <c r="AQ593" s="4"/>
      <c r="AR593" s="4"/>
      <c r="AS593" s="4"/>
      <c r="AT593" s="4"/>
      <c r="AU593" s="4"/>
      <c r="AV593" s="4"/>
      <c r="AW593" s="4"/>
      <c r="AY593" s="7"/>
      <c r="AZ593" s="47"/>
      <c r="BA593" s="66"/>
      <c r="BB593" s="66"/>
      <c r="BC593" s="66"/>
      <c r="BD593" s="78"/>
      <c r="BE593" s="66"/>
      <c r="BF593" s="66"/>
      <c r="BG593" s="4"/>
      <c r="BH593" s="69"/>
      <c r="BI593" s="4"/>
      <c r="BJ593" s="4"/>
      <c r="BK593" s="9"/>
      <c r="BL593" s="4"/>
      <c r="BM593" s="4"/>
      <c r="BN593" s="7"/>
      <c r="BO593" s="286"/>
      <c r="BP593" s="22"/>
      <c r="BQ593" s="7" t="str">
        <f t="shared" ca="1" si="146"/>
        <v/>
      </c>
      <c r="BR593" s="75" t="str">
        <f t="shared" si="147"/>
        <v/>
      </c>
      <c r="BS593" s="75" t="str">
        <f t="shared" si="148"/>
        <v/>
      </c>
      <c r="BT593" s="5" t="str">
        <f t="shared" si="149"/>
        <v/>
      </c>
      <c r="BU593" s="79" t="str">
        <f t="shared" si="150"/>
        <v/>
      </c>
      <c r="BV593" s="79" t="str">
        <f t="shared" si="151"/>
        <v/>
      </c>
      <c r="BW593" s="79" t="str">
        <f t="shared" si="152"/>
        <v/>
      </c>
      <c r="CC593" s="4" t="str">
        <f>IF(IFERROR(VLOOKUP(C593,C594:C$1993,1,0),"")="","",COUNTIF(C:C,C593))</f>
        <v/>
      </c>
      <c r="CG593" s="5" t="str">
        <f>IF(B593="","",IF(CC593="",1+(MAX(CG$2:CG592)),""))</f>
        <v/>
      </c>
      <c r="CH593" s="5" t="str">
        <f t="shared" si="153"/>
        <v/>
      </c>
      <c r="CI593" s="5" t="str">
        <f t="shared" si="154"/>
        <v/>
      </c>
      <c r="CJ593" s="14" t="str">
        <f t="shared" si="155"/>
        <v/>
      </c>
      <c r="CK593" s="25"/>
      <c r="CL593" s="15"/>
      <c r="CM593" s="5" t="str">
        <f t="shared" si="143"/>
        <v/>
      </c>
      <c r="CP593" s="5" t="str">
        <f t="shared" si="156"/>
        <v/>
      </c>
      <c r="CQ593" s="5" t="str">
        <f>IF(BT593="","",IFERROR(IF(VLOOKUP(BT593,BT$2:BT592,1,0)=0,"",""),BT593))</f>
        <v/>
      </c>
      <c r="CR593" s="22" t="str">
        <f>IF(CQ593="","",(IFERROR(VLOOKUP(MID(CQ593,1,1),$DI$2:DM$28,3,0),0)+IFERROR(VLOOKUP(MID(CQ593,2,1),DI$2:DM$28,4,0),0)+IFERROR(VLOOKUP(MID(CQ593,3,1),DI$2:DM$28,5,0),0)+(ROW(CQ593)/1000000000000)))</f>
        <v/>
      </c>
      <c r="CT593" s="5">
        <v>592</v>
      </c>
      <c r="CU593" s="5" t="str">
        <f>IFERROR(VLOOKUP(CT593,CP$2:CQ1669,2,0),"")</f>
        <v/>
      </c>
      <c r="DO593" s="5" t="e">
        <f>IF(REPORTE!AH$2="si",IF(C593=VALUE(REPORTE!C$22),IF(SUM(DO594:DO$1993),CONCATENATE(INT(B593),", "),INT(B593)),""),IF(C593=VALUE(REPORTE!C$21),IF(SUM(DO594:DO$1993),CONCATENATE(INT(B593),", "),INT(B593)),""))</f>
        <v>#VALUE!</v>
      </c>
    </row>
    <row r="594" spans="1:126" s="5" customFormat="1" ht="15" customHeight="1" x14ac:dyDescent="0.25">
      <c r="A594" s="4" t="str">
        <f t="shared" ca="1" si="144"/>
        <v/>
      </c>
      <c r="B594" s="6"/>
      <c r="C594" s="6"/>
      <c r="D594" s="1" t="str">
        <f>IFERROR(INDEX('padron cfe'!B:B,MATCH(DATOS!C594,'padron cfe'!A:A,0),1),"")</f>
        <v/>
      </c>
      <c r="E594" s="4"/>
      <c r="F594" s="4"/>
      <c r="G594" s="4"/>
      <c r="H594" s="5" t="str">
        <f>IF(F594="","",IFERROR(CONCATENATE("PEUA",VLOOKUP(ESTADO,REPORTE!AV$2:AW$33,2,0),DIDTRITO_FORM,CADER_FORM,IFERROR(INDEX(CA:CA,MATCH(DAY(F594),BZ:BZ,0),1),DAY(F594)),IFERROR(INDEX(CA:CA,MATCH(MONTH(F594),BZ:BZ,0),1),MONTH(F594)),YEAR(F594),G594),""))</f>
        <v/>
      </c>
      <c r="I594" s="4"/>
      <c r="J594" s="66"/>
      <c r="K594" s="66"/>
      <c r="L594" s="66"/>
      <c r="M594" s="2" t="str">
        <f>IFERROR(INDEX('padron cfe'!C:C,MATCH(DATOS!C594,'padron cfe'!A:A,0),1),"")</f>
        <v/>
      </c>
      <c r="N594" s="66" t="str">
        <f>IFERROR(IF(BT594="","",IF(INDEX(N$1:N593,MATCH(BT594,BT$1:BT593,0),1)=0,"",INDEX(N$1:N593,MATCH(BT594,BT$1:BT593,0),1))),"")</f>
        <v/>
      </c>
      <c r="O594" s="66" t="str">
        <f>IFERROR(IF(BT594="","",IF(INDEX(O$1:O593,MATCH(BT594,BT$1:BT593,0),1)=0,"",INDEX(O$1:O593,MATCH(BT594,BT$1:BT593,0),1))),"")</f>
        <v/>
      </c>
      <c r="P594" s="4"/>
      <c r="Q594" s="2"/>
      <c r="R594" s="66"/>
      <c r="T594" s="66"/>
      <c r="U594" s="5" t="str">
        <f>IFERROR(IF(INDEX(U$1:U593,MATCH(T594,T$1:T593,0),1)=0,"",INDEX(U$1:U593,MATCH(T594,T$1:T593,0),1)),"")</f>
        <v/>
      </c>
      <c r="V594" s="66"/>
      <c r="W594" s="5" t="str">
        <f>IFERROR(IF(INDEX(W$1:W593,MATCH(V594,V$1:V593,0),1)=0,"",INDEX(W$1:W593,MATCH(V594,V$1:V593,0),1)),"")</f>
        <v/>
      </c>
      <c r="X594" s="2" t="str">
        <f>IFERROR(INDEX('padron cfe'!D:D,MATCH(DATOS!C594,'padron cfe'!A:A,0),1),"")</f>
        <v/>
      </c>
      <c r="Y594" s="4"/>
      <c r="Z594" s="4"/>
      <c r="AA594" s="4"/>
      <c r="AB594" s="4"/>
      <c r="AC594" s="6"/>
      <c r="AD594" s="4"/>
      <c r="AE594" s="4" t="str">
        <f t="shared" si="145"/>
        <v/>
      </c>
      <c r="AF594" s="4"/>
      <c r="AG594" s="4"/>
      <c r="AH594" s="4"/>
      <c r="AI594" s="2" t="str">
        <f>IFERROR(IF(INDEX(AI$1:AI593,MATCH(BT594,BT$1:BT593,0),1)=0,"",INDEX(AI$1:AI593,MATCH(BT594,BT$1:BT593,0),1)),"")</f>
        <v/>
      </c>
      <c r="AJ594" s="2" t="str">
        <f>IFERROR(IF(INDEX(AJ$1:AJ593,MATCH(BT594,BT$1:BT593,0),1)=0,"",INDEX(AJ$1:AJ593,MATCH(BT594,BT$1:BT593,0),1)),"")</f>
        <v/>
      </c>
      <c r="AK594" s="2" t="str">
        <f>IFERROR(IF(INDEX(AK$1:AK593,MATCH(BT594,BT$1:BT593,0),1)=0,"",INDEX(AK$1:AK593,MATCH(BT594,BT$1:BT593,0),1)),"")</f>
        <v/>
      </c>
      <c r="AL594" s="31"/>
      <c r="AM594" s="31"/>
      <c r="AN594" s="2"/>
      <c r="AO594" s="4"/>
      <c r="AP594" s="4"/>
      <c r="AQ594" s="4"/>
      <c r="AR594" s="4"/>
      <c r="AS594" s="4"/>
      <c r="AT594" s="4"/>
      <c r="AU594" s="4"/>
      <c r="AV594" s="4"/>
      <c r="AW594" s="4"/>
      <c r="AY594" s="7"/>
      <c r="AZ594" s="47"/>
      <c r="BA594" s="66"/>
      <c r="BB594" s="66"/>
      <c r="BC594" s="66"/>
      <c r="BD594" s="78"/>
      <c r="BE594" s="66"/>
      <c r="BF594" s="66"/>
      <c r="BG594" s="4"/>
      <c r="BH594" s="69"/>
      <c r="BI594" s="4"/>
      <c r="BJ594" s="4"/>
      <c r="BK594" s="9"/>
      <c r="BL594" s="4"/>
      <c r="BM594" s="4"/>
      <c r="BN594" s="7"/>
      <c r="BO594" s="286"/>
      <c r="BP594" s="22"/>
      <c r="BQ594" s="7" t="str">
        <f t="shared" ca="1" si="146"/>
        <v/>
      </c>
      <c r="BR594" s="75" t="str">
        <f t="shared" si="147"/>
        <v/>
      </c>
      <c r="BS594" s="75" t="str">
        <f t="shared" si="148"/>
        <v/>
      </c>
      <c r="BT594" s="5" t="str">
        <f t="shared" si="149"/>
        <v/>
      </c>
      <c r="BU594" s="79" t="str">
        <f t="shared" si="150"/>
        <v/>
      </c>
      <c r="BV594" s="79" t="str">
        <f t="shared" si="151"/>
        <v/>
      </c>
      <c r="BW594" s="79" t="str">
        <f t="shared" si="152"/>
        <v/>
      </c>
      <c r="CC594" s="4" t="str">
        <f>IF(IFERROR(VLOOKUP(C594,C595:C$1993,1,0),"")="","",COUNTIF(C:C,C594))</f>
        <v/>
      </c>
      <c r="CG594" s="5" t="str">
        <f>IF(B594="","",IF(CC594="",1+(MAX(CG$2:CG593)),""))</f>
        <v/>
      </c>
      <c r="CH594" s="5" t="str">
        <f t="shared" si="153"/>
        <v/>
      </c>
      <c r="CI594" s="5" t="str">
        <f t="shared" si="154"/>
        <v/>
      </c>
      <c r="CJ594" s="14" t="str">
        <f t="shared" si="155"/>
        <v/>
      </c>
      <c r="CK594" s="25"/>
      <c r="CL594" s="15"/>
      <c r="CM594" s="5" t="str">
        <f t="shared" si="143"/>
        <v/>
      </c>
      <c r="CP594" s="5" t="str">
        <f t="shared" si="156"/>
        <v/>
      </c>
      <c r="CQ594" s="5" t="str">
        <f>IF(BT594="","",IFERROR(IF(VLOOKUP(BT594,BT$2:BT593,1,0)=0,"",""),BT594))</f>
        <v/>
      </c>
      <c r="CR594" s="22" t="str">
        <f>IF(CQ594="","",(IFERROR(VLOOKUP(MID(CQ594,1,1),$DI$2:DM$28,3,0),0)+IFERROR(VLOOKUP(MID(CQ594,2,1),DI$2:DM$28,4,0),0)+IFERROR(VLOOKUP(MID(CQ594,3,1),DI$2:DM$28,5,0),0)+(ROW(CQ594)/1000000000000)))</f>
        <v/>
      </c>
      <c r="CT594" s="5">
        <v>593</v>
      </c>
      <c r="CU594" s="5" t="str">
        <f>IFERROR(VLOOKUP(CT594,CP$2:CQ1670,2,0),"")</f>
        <v/>
      </c>
      <c r="DO594" s="5" t="e">
        <f>IF(REPORTE!AH$2="si",IF(C594=VALUE(REPORTE!C$22),IF(SUM(DO595:DO$1993),CONCATENATE(INT(B594),", "),INT(B594)),""),IF(C594=VALUE(REPORTE!C$21),IF(SUM(DO595:DO$1993),CONCATENATE(INT(B594),", "),INT(B594)),""))</f>
        <v>#VALUE!</v>
      </c>
    </row>
    <row r="595" spans="1:126" s="5" customFormat="1" ht="15" customHeight="1" x14ac:dyDescent="0.25">
      <c r="A595" s="4" t="str">
        <f t="shared" ca="1" si="144"/>
        <v/>
      </c>
      <c r="B595" s="6"/>
      <c r="C595" s="6"/>
      <c r="D595" s="1" t="str">
        <f>IFERROR(INDEX('padron cfe'!B:B,MATCH(DATOS!C595,'padron cfe'!A:A,0),1),"")</f>
        <v/>
      </c>
      <c r="E595" s="4"/>
      <c r="F595" s="4"/>
      <c r="G595" s="4"/>
      <c r="H595" s="5" t="str">
        <f>IF(F595="","",IFERROR(CONCATENATE("PEUA",VLOOKUP(ESTADO,REPORTE!AV$2:AW$33,2,0),DIDTRITO_FORM,CADER_FORM,IFERROR(INDEX(CA:CA,MATCH(DAY(F595),BZ:BZ,0),1),DAY(F595)),IFERROR(INDEX(CA:CA,MATCH(MONTH(F595),BZ:BZ,0),1),MONTH(F595)),YEAR(F595),G595),""))</f>
        <v/>
      </c>
      <c r="I595" s="4"/>
      <c r="J595" s="66"/>
      <c r="K595" s="66"/>
      <c r="L595" s="66"/>
      <c r="M595" s="2" t="str">
        <f>IFERROR(INDEX('padron cfe'!C:C,MATCH(DATOS!C595,'padron cfe'!A:A,0),1),"")</f>
        <v/>
      </c>
      <c r="N595" s="66" t="str">
        <f>IFERROR(IF(BT595="","",IF(INDEX(N$1:N594,MATCH(BT595,BT$1:BT594,0),1)=0,"",INDEX(N$1:N594,MATCH(BT595,BT$1:BT594,0),1))),"")</f>
        <v/>
      </c>
      <c r="O595" s="66" t="str">
        <f>IFERROR(IF(BT595="","",IF(INDEX(O$1:O594,MATCH(BT595,BT$1:BT594,0),1)=0,"",INDEX(O$1:O594,MATCH(BT595,BT$1:BT594,0),1))),"")</f>
        <v/>
      </c>
      <c r="P595" s="4"/>
      <c r="Q595" s="2"/>
      <c r="R595" s="66"/>
      <c r="T595" s="66"/>
      <c r="U595" s="5" t="str">
        <f>IFERROR(IF(INDEX(U$1:U594,MATCH(T595,T$1:T594,0),1)=0,"",INDEX(U$1:U594,MATCH(T595,T$1:T594,0),1)),"")</f>
        <v/>
      </c>
      <c r="V595" s="66"/>
      <c r="W595" s="5" t="str">
        <f>IFERROR(IF(INDEX(W$1:W594,MATCH(V595,V$1:V594,0),1)=0,"",INDEX(W$1:W594,MATCH(V595,V$1:V594,0),1)),"")</f>
        <v/>
      </c>
      <c r="X595" s="2" t="str">
        <f>IFERROR(INDEX('padron cfe'!D:D,MATCH(DATOS!C595,'padron cfe'!A:A,0),1),"")</f>
        <v/>
      </c>
      <c r="Y595" s="4"/>
      <c r="Z595" s="4"/>
      <c r="AA595" s="4"/>
      <c r="AB595" s="4"/>
      <c r="AC595" s="6"/>
      <c r="AD595" s="4"/>
      <c r="AE595" s="4" t="str">
        <f t="shared" si="145"/>
        <v/>
      </c>
      <c r="AF595" s="4"/>
      <c r="AG595" s="4"/>
      <c r="AH595" s="4"/>
      <c r="AI595" s="2" t="str">
        <f>IFERROR(IF(INDEX(AI$1:AI594,MATCH(BT595,BT$1:BT594,0),1)=0,"",INDEX(AI$1:AI594,MATCH(BT595,BT$1:BT594,0),1)),"")</f>
        <v/>
      </c>
      <c r="AJ595" s="2" t="str">
        <f>IFERROR(IF(INDEX(AJ$1:AJ594,MATCH(BT595,BT$1:BT594,0),1)=0,"",INDEX(AJ$1:AJ594,MATCH(BT595,BT$1:BT594,0),1)),"")</f>
        <v/>
      </c>
      <c r="AK595" s="2" t="str">
        <f>IFERROR(IF(INDEX(AK$1:AK594,MATCH(BT595,BT$1:BT594,0),1)=0,"",INDEX(AK$1:AK594,MATCH(BT595,BT$1:BT594,0),1)),"")</f>
        <v/>
      </c>
      <c r="AL595" s="31"/>
      <c r="AM595" s="31"/>
      <c r="AN595" s="2"/>
      <c r="AO595" s="4"/>
      <c r="AP595" s="4"/>
      <c r="AQ595" s="4"/>
      <c r="AR595" s="4"/>
      <c r="AS595" s="4"/>
      <c r="AT595" s="4"/>
      <c r="AU595" s="4"/>
      <c r="AV595" s="4"/>
      <c r="AW595" s="4"/>
      <c r="AY595" s="7"/>
      <c r="AZ595" s="47"/>
      <c r="BA595" s="66"/>
      <c r="BB595" s="66"/>
      <c r="BC595" s="66"/>
      <c r="BD595" s="78"/>
      <c r="BE595" s="66"/>
      <c r="BF595" s="66"/>
      <c r="BG595" s="4"/>
      <c r="BH595" s="69"/>
      <c r="BI595" s="4"/>
      <c r="BJ595" s="4"/>
      <c r="BK595" s="9"/>
      <c r="BL595" s="4"/>
      <c r="BM595" s="4"/>
      <c r="BN595" s="7"/>
      <c r="BO595" s="286"/>
      <c r="BP595" s="22"/>
      <c r="BQ595" s="7" t="str">
        <f t="shared" ca="1" si="146"/>
        <v/>
      </c>
      <c r="BR595" s="75" t="str">
        <f t="shared" si="147"/>
        <v/>
      </c>
      <c r="BS595" s="75" t="str">
        <f t="shared" si="148"/>
        <v/>
      </c>
      <c r="BT595" s="5" t="str">
        <f t="shared" si="149"/>
        <v/>
      </c>
      <c r="BU595" s="79" t="str">
        <f t="shared" si="150"/>
        <v/>
      </c>
      <c r="BV595" s="79" t="str">
        <f t="shared" si="151"/>
        <v/>
      </c>
      <c r="BW595" s="79" t="str">
        <f t="shared" si="152"/>
        <v/>
      </c>
      <c r="CC595" s="4" t="str">
        <f>IF(IFERROR(VLOOKUP(C595,C596:C$1993,1,0),"")="","",COUNTIF(C:C,C595))</f>
        <v/>
      </c>
      <c r="CG595" s="5" t="str">
        <f>IF(B595="","",IF(CC595="",1+(MAX(CG$2:CG594)),""))</f>
        <v/>
      </c>
      <c r="CH595" s="5" t="str">
        <f t="shared" si="153"/>
        <v/>
      </c>
      <c r="CI595" s="5" t="str">
        <f t="shared" si="154"/>
        <v/>
      </c>
      <c r="CJ595" s="14" t="str">
        <f t="shared" si="155"/>
        <v/>
      </c>
      <c r="CK595" s="25"/>
      <c r="CL595" s="15"/>
      <c r="CM595" s="5" t="str">
        <f t="shared" si="143"/>
        <v/>
      </c>
      <c r="CP595" s="5" t="str">
        <f t="shared" si="156"/>
        <v/>
      </c>
      <c r="CQ595" s="5" t="str">
        <f>IF(BT595="","",IFERROR(IF(VLOOKUP(BT595,BT$2:BT594,1,0)=0,"",""),BT595))</f>
        <v/>
      </c>
      <c r="CR595" s="22" t="str">
        <f>IF(CQ595="","",(IFERROR(VLOOKUP(MID(CQ595,1,1),$DI$2:DM$28,3,0),0)+IFERROR(VLOOKUP(MID(CQ595,2,1),DI$2:DM$28,4,0),0)+IFERROR(VLOOKUP(MID(CQ595,3,1),DI$2:DM$28,5,0),0)+(ROW(CQ595)/1000000000000)))</f>
        <v/>
      </c>
      <c r="CT595" s="5">
        <v>594</v>
      </c>
      <c r="CU595" s="5" t="str">
        <f>IFERROR(VLOOKUP(CT595,CP$2:CQ1671,2,0),"")</f>
        <v/>
      </c>
      <c r="DO595" s="5" t="e">
        <f>IF(REPORTE!AH$2="si",IF(C595=VALUE(REPORTE!C$22),IF(SUM(DO596:DO$1993),CONCATENATE(INT(B595),", "),INT(B595)),""),IF(C595=VALUE(REPORTE!C$21),IF(SUM(DO596:DO$1993),CONCATENATE(INT(B595),", "),INT(B595)),""))</f>
        <v>#VALUE!</v>
      </c>
    </row>
    <row r="596" spans="1:126" s="5" customFormat="1" ht="15" customHeight="1" x14ac:dyDescent="0.25">
      <c r="A596" s="4" t="str">
        <f t="shared" ca="1" si="144"/>
        <v/>
      </c>
      <c r="B596" s="6"/>
      <c r="C596" s="6"/>
      <c r="D596" s="1" t="str">
        <f>IFERROR(INDEX('padron cfe'!B:B,MATCH(DATOS!C596,'padron cfe'!A:A,0),1),"")</f>
        <v/>
      </c>
      <c r="E596" s="4"/>
      <c r="F596" s="4"/>
      <c r="G596" s="4"/>
      <c r="H596" s="5" t="str">
        <f>IF(F596="","",IFERROR(CONCATENATE("PEUA",VLOOKUP(ESTADO,REPORTE!AV$2:AW$33,2,0),DIDTRITO_FORM,CADER_FORM,IFERROR(INDEX(CA:CA,MATCH(DAY(F596),BZ:BZ,0),1),DAY(F596)),IFERROR(INDEX(CA:CA,MATCH(MONTH(F596),BZ:BZ,0),1),MONTH(F596)),YEAR(F596),G596),""))</f>
        <v/>
      </c>
      <c r="I596" s="4"/>
      <c r="J596" s="66"/>
      <c r="K596" s="66"/>
      <c r="L596" s="66"/>
      <c r="M596" s="2" t="str">
        <f>IFERROR(INDEX('padron cfe'!C:C,MATCH(DATOS!C596,'padron cfe'!A:A,0),1),"")</f>
        <v/>
      </c>
      <c r="N596" s="66" t="str">
        <f>IFERROR(IF(BT596="","",IF(INDEX(N$1:N595,MATCH(BT596,BT$1:BT595,0),1)=0,"",INDEX(N$1:N595,MATCH(BT596,BT$1:BT595,0),1))),"")</f>
        <v/>
      </c>
      <c r="O596" s="66" t="str">
        <f>IFERROR(IF(BT596="","",IF(INDEX(O$1:O595,MATCH(BT596,BT$1:BT595,0),1)=0,"",INDEX(O$1:O595,MATCH(BT596,BT$1:BT595,0),1))),"")</f>
        <v/>
      </c>
      <c r="P596" s="4"/>
      <c r="Q596" s="2"/>
      <c r="R596" s="66"/>
      <c r="T596" s="66"/>
      <c r="U596" s="5" t="str">
        <f>IFERROR(IF(INDEX(U$1:U595,MATCH(T596,T$1:T595,0),1)=0,"",INDEX(U$1:U595,MATCH(T596,T$1:T595,0),1)),"")</f>
        <v/>
      </c>
      <c r="V596" s="66"/>
      <c r="W596" s="5" t="str">
        <f>IFERROR(IF(INDEX(W$1:W595,MATCH(V596,V$1:V595,0),1)=0,"",INDEX(W$1:W595,MATCH(V596,V$1:V595,0),1)),"")</f>
        <v/>
      </c>
      <c r="X596" s="2" t="str">
        <f>IFERROR(INDEX('padron cfe'!D:D,MATCH(DATOS!C596,'padron cfe'!A:A,0),1),"")</f>
        <v/>
      </c>
      <c r="Y596" s="4"/>
      <c r="Z596" s="4"/>
      <c r="AA596" s="4"/>
      <c r="AB596" s="4"/>
      <c r="AC596" s="6"/>
      <c r="AD596" s="4"/>
      <c r="AE596" s="4" t="str">
        <f t="shared" si="145"/>
        <v/>
      </c>
      <c r="AF596" s="4"/>
      <c r="AG596" s="4"/>
      <c r="AH596" s="4"/>
      <c r="AI596" s="2" t="str">
        <f>IFERROR(IF(INDEX(AI$1:AI595,MATCH(BT596,BT$1:BT595,0),1)=0,"",INDEX(AI$1:AI595,MATCH(BT596,BT$1:BT595,0),1)),"")</f>
        <v/>
      </c>
      <c r="AJ596" s="2" t="str">
        <f>IFERROR(IF(INDEX(AJ$1:AJ595,MATCH(BT596,BT$1:BT595,0),1)=0,"",INDEX(AJ$1:AJ595,MATCH(BT596,BT$1:BT595,0),1)),"")</f>
        <v/>
      </c>
      <c r="AK596" s="2" t="str">
        <f>IFERROR(IF(INDEX(AK$1:AK595,MATCH(BT596,BT$1:BT595,0),1)=0,"",INDEX(AK$1:AK595,MATCH(BT596,BT$1:BT595,0),1)),"")</f>
        <v/>
      </c>
      <c r="AL596" s="31"/>
      <c r="AM596" s="31"/>
      <c r="AN596" s="2"/>
      <c r="AO596" s="4"/>
      <c r="AP596" s="4"/>
      <c r="AQ596" s="4"/>
      <c r="AR596" s="4"/>
      <c r="AS596" s="4"/>
      <c r="AT596" s="4"/>
      <c r="AU596" s="4"/>
      <c r="AV596" s="4"/>
      <c r="AW596" s="4"/>
      <c r="AY596" s="7"/>
      <c r="AZ596" s="47"/>
      <c r="BA596" s="66"/>
      <c r="BB596" s="66"/>
      <c r="BC596" s="66"/>
      <c r="BD596" s="78"/>
      <c r="BE596" s="66"/>
      <c r="BF596" s="66"/>
      <c r="BG596" s="4"/>
      <c r="BH596" s="69"/>
      <c r="BI596" s="4"/>
      <c r="BJ596" s="4"/>
      <c r="BK596" s="9"/>
      <c r="BL596" s="4"/>
      <c r="BM596" s="4"/>
      <c r="BN596" s="7"/>
      <c r="BO596" s="286"/>
      <c r="BP596" s="22"/>
      <c r="BQ596" s="7" t="str">
        <f t="shared" ca="1" si="146"/>
        <v/>
      </c>
      <c r="BR596" s="75" t="str">
        <f t="shared" si="147"/>
        <v/>
      </c>
      <c r="BS596" s="75" t="str">
        <f t="shared" si="148"/>
        <v/>
      </c>
      <c r="BT596" s="5" t="str">
        <f t="shared" si="149"/>
        <v/>
      </c>
      <c r="BU596" s="79" t="str">
        <f t="shared" si="150"/>
        <v/>
      </c>
      <c r="BV596" s="79" t="str">
        <f t="shared" si="151"/>
        <v/>
      </c>
      <c r="BW596" s="79" t="str">
        <f t="shared" si="152"/>
        <v/>
      </c>
      <c r="CC596" s="4" t="str">
        <f>IF(IFERROR(VLOOKUP(C596,C597:C$1993,1,0),"")="","",COUNTIF(C:C,C596))</f>
        <v/>
      </c>
      <c r="CG596" s="5" t="str">
        <f>IF(B596="","",IF(CC596="",1+(MAX(CG$2:CG595)),""))</f>
        <v/>
      </c>
      <c r="CH596" s="5" t="str">
        <f t="shared" si="153"/>
        <v/>
      </c>
      <c r="CI596" s="5" t="str">
        <f t="shared" si="154"/>
        <v/>
      </c>
      <c r="CJ596" s="14" t="str">
        <f t="shared" si="155"/>
        <v/>
      </c>
      <c r="CK596" s="25"/>
      <c r="CL596" s="15"/>
      <c r="CM596" s="5" t="str">
        <f t="shared" si="143"/>
        <v/>
      </c>
      <c r="CP596" s="5" t="str">
        <f t="shared" si="156"/>
        <v/>
      </c>
      <c r="CQ596" s="5" t="str">
        <f>IF(BT596="","",IFERROR(IF(VLOOKUP(BT596,BT$2:BT595,1,0)=0,"",""),BT596))</f>
        <v/>
      </c>
      <c r="CR596" s="22" t="str">
        <f>IF(CQ596="","",(IFERROR(VLOOKUP(MID(CQ596,1,1),$DI$2:DM$28,3,0),0)+IFERROR(VLOOKUP(MID(CQ596,2,1),DI$2:DM$28,4,0),0)+IFERROR(VLOOKUP(MID(CQ596,3,1),DI$2:DM$28,5,0),0)+(ROW(CQ596)/1000000000000)))</f>
        <v/>
      </c>
      <c r="CT596" s="5">
        <v>595</v>
      </c>
      <c r="CU596" s="5" t="str">
        <f>IFERROR(VLOOKUP(CT596,CP$2:CQ1672,2,0),"")</f>
        <v/>
      </c>
      <c r="DO596" s="5" t="e">
        <f>IF(REPORTE!AH$2="si",IF(C596=VALUE(REPORTE!C$22),IF(SUM(DO597:DO$1993),CONCATENATE(INT(B596),", "),INT(B596)),""),IF(C596=VALUE(REPORTE!C$21),IF(SUM(DO597:DO$1993),CONCATENATE(INT(B596),", "),INT(B596)),""))</f>
        <v>#VALUE!</v>
      </c>
    </row>
    <row r="597" spans="1:126" s="5" customFormat="1" ht="15" customHeight="1" x14ac:dyDescent="0.25">
      <c r="A597" s="4" t="str">
        <f t="shared" ca="1" si="144"/>
        <v/>
      </c>
      <c r="B597" s="6"/>
      <c r="C597" s="6"/>
      <c r="D597" s="1" t="str">
        <f>IFERROR(INDEX('padron cfe'!B:B,MATCH(DATOS!C597,'padron cfe'!A:A,0),1),"")</f>
        <v/>
      </c>
      <c r="E597" s="4"/>
      <c r="F597" s="4"/>
      <c r="G597" s="4"/>
      <c r="H597" s="5" t="str">
        <f>IF(F597="","",IFERROR(CONCATENATE("PEUA",VLOOKUP(ESTADO,REPORTE!AV$2:AW$33,2,0),DIDTRITO_FORM,CADER_FORM,IFERROR(INDEX(CA:CA,MATCH(DAY(F597),BZ:BZ,0),1),DAY(F597)),IFERROR(INDEX(CA:CA,MATCH(MONTH(F597),BZ:BZ,0),1),MONTH(F597)),YEAR(F597),G597),""))</f>
        <v/>
      </c>
      <c r="I597" s="4"/>
      <c r="J597" s="66"/>
      <c r="K597" s="66"/>
      <c r="L597" s="66"/>
      <c r="M597" s="2" t="str">
        <f>IFERROR(INDEX('padron cfe'!C:C,MATCH(DATOS!C597,'padron cfe'!A:A,0),1),"")</f>
        <v/>
      </c>
      <c r="N597" s="66" t="str">
        <f>IFERROR(IF(BT597="","",IF(INDEX(N$1:N596,MATCH(BT597,BT$1:BT596,0),1)=0,"",INDEX(N$1:N596,MATCH(BT597,BT$1:BT596,0),1))),"")</f>
        <v/>
      </c>
      <c r="O597" s="66" t="str">
        <f>IFERROR(IF(BT597="","",IF(INDEX(O$1:O596,MATCH(BT597,BT$1:BT596,0),1)=0,"",INDEX(O$1:O596,MATCH(BT597,BT$1:BT596,0),1))),"")</f>
        <v/>
      </c>
      <c r="P597" s="4"/>
      <c r="Q597" s="2"/>
      <c r="R597" s="66"/>
      <c r="T597" s="66"/>
      <c r="U597" s="5" t="str">
        <f>IFERROR(IF(INDEX(U$1:U596,MATCH(T597,T$1:T596,0),1)=0,"",INDEX(U$1:U596,MATCH(T597,T$1:T596,0),1)),"")</f>
        <v/>
      </c>
      <c r="V597" s="66"/>
      <c r="W597" s="5" t="str">
        <f>IFERROR(IF(INDEX(W$1:W596,MATCH(V597,V$1:V596,0),1)=0,"",INDEX(W$1:W596,MATCH(V597,V$1:V596,0),1)),"")</f>
        <v/>
      </c>
      <c r="X597" s="2" t="str">
        <f>IFERROR(INDEX('padron cfe'!D:D,MATCH(DATOS!C597,'padron cfe'!A:A,0),1),"")</f>
        <v/>
      </c>
      <c r="Y597" s="4"/>
      <c r="Z597" s="4"/>
      <c r="AA597" s="4"/>
      <c r="AB597" s="4"/>
      <c r="AC597" s="6"/>
      <c r="AD597" s="4"/>
      <c r="AE597" s="4" t="str">
        <f t="shared" si="145"/>
        <v/>
      </c>
      <c r="AF597" s="4"/>
      <c r="AG597" s="4"/>
      <c r="AH597" s="4"/>
      <c r="AI597" s="2" t="str">
        <f>IFERROR(IF(INDEX(AI$1:AI596,MATCH(BT597,BT$1:BT596,0),1)=0,"",INDEX(AI$1:AI596,MATCH(BT597,BT$1:BT596,0),1)),"")</f>
        <v/>
      </c>
      <c r="AJ597" s="2" t="str">
        <f>IFERROR(IF(INDEX(AJ$1:AJ596,MATCH(BT597,BT$1:BT596,0),1)=0,"",INDEX(AJ$1:AJ596,MATCH(BT597,BT$1:BT596,0),1)),"")</f>
        <v/>
      </c>
      <c r="AK597" s="2" t="str">
        <f>IFERROR(IF(INDEX(AK$1:AK596,MATCH(BT597,BT$1:BT596,0),1)=0,"",INDEX(AK$1:AK596,MATCH(BT597,BT$1:BT596,0),1)),"")</f>
        <v/>
      </c>
      <c r="AL597" s="31"/>
      <c r="AM597" s="31"/>
      <c r="AN597" s="2"/>
      <c r="AO597" s="4"/>
      <c r="AP597" s="4"/>
      <c r="AQ597" s="4"/>
      <c r="AR597" s="4"/>
      <c r="AS597" s="4"/>
      <c r="AT597" s="4"/>
      <c r="AU597" s="4"/>
      <c r="AV597" s="4"/>
      <c r="AW597" s="4"/>
      <c r="AY597" s="7"/>
      <c r="AZ597" s="47"/>
      <c r="BA597" s="66"/>
      <c r="BB597" s="66"/>
      <c r="BC597" s="66"/>
      <c r="BD597" s="78"/>
      <c r="BE597" s="66"/>
      <c r="BF597" s="66"/>
      <c r="BG597" s="4"/>
      <c r="BH597" s="69"/>
      <c r="BI597" s="4"/>
      <c r="BJ597" s="4"/>
      <c r="BK597" s="9"/>
      <c r="BL597" s="4"/>
      <c r="BM597" s="4"/>
      <c r="BN597" s="7"/>
      <c r="BO597" s="286"/>
      <c r="BP597" s="22"/>
      <c r="BQ597" s="7" t="str">
        <f t="shared" ca="1" si="146"/>
        <v/>
      </c>
      <c r="BR597" s="75" t="str">
        <f t="shared" si="147"/>
        <v/>
      </c>
      <c r="BS597" s="75" t="str">
        <f t="shared" si="148"/>
        <v/>
      </c>
      <c r="BT597" s="5" t="str">
        <f t="shared" si="149"/>
        <v/>
      </c>
      <c r="BU597" s="79" t="str">
        <f t="shared" si="150"/>
        <v/>
      </c>
      <c r="BV597" s="79" t="str">
        <f t="shared" si="151"/>
        <v/>
      </c>
      <c r="BW597" s="79" t="str">
        <f t="shared" si="152"/>
        <v/>
      </c>
      <c r="CC597" s="4" t="str">
        <f>IF(IFERROR(VLOOKUP(C597,C598:C$1993,1,0),"")="","",COUNTIF(C:C,C597))</f>
        <v/>
      </c>
      <c r="CG597" s="5" t="str">
        <f>IF(B597="","",IF(CC597="",1+(MAX(CG$2:CG596)),""))</f>
        <v/>
      </c>
      <c r="CH597" s="5" t="str">
        <f t="shared" si="153"/>
        <v/>
      </c>
      <c r="CI597" s="5" t="str">
        <f t="shared" si="154"/>
        <v/>
      </c>
      <c r="CJ597" s="14" t="str">
        <f t="shared" si="155"/>
        <v/>
      </c>
      <c r="CK597" s="25"/>
      <c r="CL597" s="15"/>
      <c r="CM597" s="5" t="str">
        <f t="shared" si="143"/>
        <v/>
      </c>
      <c r="CP597" s="5" t="str">
        <f t="shared" si="156"/>
        <v/>
      </c>
      <c r="CQ597" s="5" t="str">
        <f>IF(BT597="","",IFERROR(IF(VLOOKUP(BT597,BT$2:BT596,1,0)=0,"",""),BT597))</f>
        <v/>
      </c>
      <c r="CR597" s="22" t="str">
        <f>IF(CQ597="","",(IFERROR(VLOOKUP(MID(CQ597,1,1),$DI$2:DM$28,3,0),0)+IFERROR(VLOOKUP(MID(CQ597,2,1),DI$2:DM$28,4,0),0)+IFERROR(VLOOKUP(MID(CQ597,3,1),DI$2:DM$28,5,0),0)+(ROW(CQ597)/1000000000000)))</f>
        <v/>
      </c>
      <c r="CT597" s="5">
        <v>596</v>
      </c>
      <c r="CU597" s="5" t="str">
        <f>IFERROR(VLOOKUP(CT597,CP$2:CQ1673,2,0),"")</f>
        <v/>
      </c>
      <c r="DO597" s="5" t="e">
        <f>IF(REPORTE!AH$2="si",IF(C597=VALUE(REPORTE!C$22),IF(SUM(DO598:DO$1993),CONCATENATE(INT(B597),", "),INT(B597)),""),IF(C597=VALUE(REPORTE!C$21),IF(SUM(DO598:DO$1993),CONCATENATE(INT(B597),", "),INT(B597)),""))</f>
        <v>#VALUE!</v>
      </c>
    </row>
    <row r="598" spans="1:126" s="5" customFormat="1" ht="15" customHeight="1" x14ac:dyDescent="0.25">
      <c r="A598" s="4" t="str">
        <f t="shared" ca="1" si="144"/>
        <v/>
      </c>
      <c r="B598" s="6"/>
      <c r="C598" s="6"/>
      <c r="D598" s="1" t="str">
        <f>IFERROR(INDEX('padron cfe'!B:B,MATCH(DATOS!C598,'padron cfe'!A:A,0),1),"")</f>
        <v/>
      </c>
      <c r="E598" s="4"/>
      <c r="F598" s="4"/>
      <c r="G598" s="4"/>
      <c r="H598" s="5" t="str">
        <f>IF(F598="","",IFERROR(CONCATENATE("PEUA",VLOOKUP(ESTADO,REPORTE!AV$2:AW$33,2,0),DIDTRITO_FORM,CADER_FORM,IFERROR(INDEX(CA:CA,MATCH(DAY(F598),BZ:BZ,0),1),DAY(F598)),IFERROR(INDEX(CA:CA,MATCH(MONTH(F598),BZ:BZ,0),1),MONTH(F598)),YEAR(F598),G598),""))</f>
        <v/>
      </c>
      <c r="I598" s="4"/>
      <c r="J598" s="66"/>
      <c r="K598" s="66"/>
      <c r="L598" s="66"/>
      <c r="M598" s="2" t="str">
        <f>IFERROR(INDEX('padron cfe'!C:C,MATCH(DATOS!C598,'padron cfe'!A:A,0),1),"")</f>
        <v/>
      </c>
      <c r="N598" s="66" t="str">
        <f>IFERROR(IF(BT598="","",IF(INDEX(N$1:N597,MATCH(BT598,BT$1:BT597,0),1)=0,"",INDEX(N$1:N597,MATCH(BT598,BT$1:BT597,0),1))),"")</f>
        <v/>
      </c>
      <c r="O598" s="66" t="str">
        <f>IFERROR(IF(BT598="","",IF(INDEX(O$1:O597,MATCH(BT598,BT$1:BT597,0),1)=0,"",INDEX(O$1:O597,MATCH(BT598,BT$1:BT597,0),1))),"")</f>
        <v/>
      </c>
      <c r="P598" s="4"/>
      <c r="Q598" s="2"/>
      <c r="R598" s="66"/>
      <c r="T598" s="66"/>
      <c r="U598" s="5" t="str">
        <f>IFERROR(IF(INDEX(U$1:U597,MATCH(T598,T$1:T597,0),1)=0,"",INDEX(U$1:U597,MATCH(T598,T$1:T597,0),1)),"")</f>
        <v/>
      </c>
      <c r="V598" s="66"/>
      <c r="W598" s="5" t="str">
        <f>IFERROR(IF(INDEX(W$1:W597,MATCH(V598,V$1:V597,0),1)=0,"",INDEX(W$1:W597,MATCH(V598,V$1:V597,0),1)),"")</f>
        <v/>
      </c>
      <c r="X598" s="2" t="str">
        <f>IFERROR(INDEX('padron cfe'!D:D,MATCH(DATOS!C598,'padron cfe'!A:A,0),1),"")</f>
        <v/>
      </c>
      <c r="Y598" s="4"/>
      <c r="Z598" s="4"/>
      <c r="AA598" s="4"/>
      <c r="AB598" s="4"/>
      <c r="AC598" s="6"/>
      <c r="AD598" s="4"/>
      <c r="AE598" s="4" t="str">
        <f t="shared" si="145"/>
        <v/>
      </c>
      <c r="AF598" s="4"/>
      <c r="AG598" s="4"/>
      <c r="AH598" s="4"/>
      <c r="AI598" s="2" t="str">
        <f>IFERROR(IF(INDEX(AI$1:AI597,MATCH(BT598,BT$1:BT597,0),1)=0,"",INDEX(AI$1:AI597,MATCH(BT598,BT$1:BT597,0),1)),"")</f>
        <v/>
      </c>
      <c r="AJ598" s="2" t="str">
        <f>IFERROR(IF(INDEX(AJ$1:AJ597,MATCH(BT598,BT$1:BT597,0),1)=0,"",INDEX(AJ$1:AJ597,MATCH(BT598,BT$1:BT597,0),1)),"")</f>
        <v/>
      </c>
      <c r="AK598" s="2" t="str">
        <f>IFERROR(IF(INDEX(AK$1:AK597,MATCH(BT598,BT$1:BT597,0),1)=0,"",INDEX(AK$1:AK597,MATCH(BT598,BT$1:BT597,0),1)),"")</f>
        <v/>
      </c>
      <c r="AL598" s="31"/>
      <c r="AM598" s="31"/>
      <c r="AN598" s="2"/>
      <c r="AO598" s="4"/>
      <c r="AP598" s="4"/>
      <c r="AQ598" s="4"/>
      <c r="AR598" s="4"/>
      <c r="AS598" s="4"/>
      <c r="AT598" s="4"/>
      <c r="AU598" s="4"/>
      <c r="AV598" s="4"/>
      <c r="AW598" s="4"/>
      <c r="AY598" s="7"/>
      <c r="AZ598" s="47"/>
      <c r="BA598" s="66"/>
      <c r="BB598" s="66"/>
      <c r="BC598" s="66"/>
      <c r="BD598" s="78"/>
      <c r="BE598" s="66"/>
      <c r="BF598" s="66"/>
      <c r="BG598" s="4"/>
      <c r="BH598" s="69"/>
      <c r="BI598" s="4"/>
      <c r="BJ598" s="4"/>
      <c r="BK598" s="9"/>
      <c r="BL598" s="4"/>
      <c r="BM598" s="4"/>
      <c r="BN598" s="7"/>
      <c r="BO598" s="286"/>
      <c r="BP598" s="22"/>
      <c r="BQ598" s="7" t="str">
        <f t="shared" ca="1" si="146"/>
        <v/>
      </c>
      <c r="BR598" s="75" t="str">
        <f t="shared" si="147"/>
        <v/>
      </c>
      <c r="BS598" s="75" t="str">
        <f t="shared" si="148"/>
        <v/>
      </c>
      <c r="BT598" s="5" t="str">
        <f t="shared" si="149"/>
        <v/>
      </c>
      <c r="BU598" s="79" t="str">
        <f t="shared" si="150"/>
        <v/>
      </c>
      <c r="BV598" s="79" t="str">
        <f t="shared" si="151"/>
        <v/>
      </c>
      <c r="BW598" s="79" t="str">
        <f t="shared" si="152"/>
        <v/>
      </c>
      <c r="CC598" s="4" t="str">
        <f>IF(IFERROR(VLOOKUP(C598,C599:C$1993,1,0),"")="","",COUNTIF(C:C,C598))</f>
        <v/>
      </c>
      <c r="CG598" s="5" t="str">
        <f>IF(B598="","",IF(CC598="",1+(MAX(CG$2:CG597)),""))</f>
        <v/>
      </c>
      <c r="CH598" s="5" t="str">
        <f t="shared" si="153"/>
        <v/>
      </c>
      <c r="CI598" s="5" t="str">
        <f t="shared" si="154"/>
        <v/>
      </c>
      <c r="CJ598" s="14" t="str">
        <f t="shared" si="155"/>
        <v/>
      </c>
      <c r="CK598" s="25"/>
      <c r="CL598" s="15"/>
      <c r="CM598" s="5" t="str">
        <f t="shared" ref="CM598:CM661" si="157">CONCATENATE(AO598,AP598,AQ598,AR598,AS598)</f>
        <v/>
      </c>
      <c r="CP598" s="5" t="str">
        <f t="shared" si="156"/>
        <v/>
      </c>
      <c r="CQ598" s="5" t="str">
        <f>IF(BT598="","",IFERROR(IF(VLOOKUP(BT598,BT$2:BT597,1,0)=0,"",""),BT598))</f>
        <v/>
      </c>
      <c r="CR598" s="22" t="str">
        <f>IF(CQ598="","",(IFERROR(VLOOKUP(MID(CQ598,1,1),$DI$2:DM$28,3,0),0)+IFERROR(VLOOKUP(MID(CQ598,2,1),DI$2:DM$28,4,0),0)+IFERROR(VLOOKUP(MID(CQ598,3,1),DI$2:DM$28,5,0),0)+(ROW(CQ598)/1000000000000)))</f>
        <v/>
      </c>
      <c r="CT598" s="5">
        <v>597</v>
      </c>
      <c r="CU598" s="5" t="str">
        <f>IFERROR(VLOOKUP(CT598,CP$2:CQ1674,2,0),"")</f>
        <v/>
      </c>
      <c r="DO598" s="5" t="e">
        <f>IF(REPORTE!AH$2="si",IF(C598=VALUE(REPORTE!C$22),IF(SUM(DO599:DO$1993),CONCATENATE(INT(B598),", "),INT(B598)),""),IF(C598=VALUE(REPORTE!C$21),IF(SUM(DO599:DO$1993),CONCATENATE(INT(B598),", "),INT(B598)),""))</f>
        <v>#VALUE!</v>
      </c>
    </row>
    <row r="599" spans="1:126" s="5" customFormat="1" ht="15" customHeight="1" x14ac:dyDescent="0.25">
      <c r="A599" s="4" t="str">
        <f t="shared" ca="1" si="144"/>
        <v/>
      </c>
      <c r="B599" s="6"/>
      <c r="C599" s="6"/>
      <c r="D599" s="1" t="str">
        <f>IFERROR(INDEX('padron cfe'!B:B,MATCH(DATOS!C599,'padron cfe'!A:A,0),1),"")</f>
        <v/>
      </c>
      <c r="E599" s="4"/>
      <c r="F599" s="4"/>
      <c r="G599" s="4"/>
      <c r="H599" s="5" t="str">
        <f>IF(F599="","",IFERROR(CONCATENATE("PEUA",VLOOKUP(ESTADO,REPORTE!AV$2:AW$33,2,0),DIDTRITO_FORM,CADER_FORM,IFERROR(INDEX(CA:CA,MATCH(DAY(F599),BZ:BZ,0),1),DAY(F599)),IFERROR(INDEX(CA:CA,MATCH(MONTH(F599),BZ:BZ,0),1),MONTH(F599)),YEAR(F599),G599),""))</f>
        <v/>
      </c>
      <c r="I599" s="4"/>
      <c r="J599" s="66"/>
      <c r="K599" s="66"/>
      <c r="L599" s="66"/>
      <c r="M599" s="2" t="str">
        <f>IFERROR(INDEX('padron cfe'!C:C,MATCH(DATOS!C599,'padron cfe'!A:A,0),1),"")</f>
        <v/>
      </c>
      <c r="N599" s="66" t="str">
        <f>IFERROR(IF(BT599="","",IF(INDEX(N$1:N598,MATCH(BT599,BT$1:BT598,0),1)=0,"",INDEX(N$1:N598,MATCH(BT599,BT$1:BT598,0),1))),"")</f>
        <v/>
      </c>
      <c r="O599" s="66" t="str">
        <f>IFERROR(IF(BT599="","",IF(INDEX(O$1:O598,MATCH(BT599,BT$1:BT598,0),1)=0,"",INDEX(O$1:O598,MATCH(BT599,BT$1:BT598,0),1))),"")</f>
        <v/>
      </c>
      <c r="P599" s="4"/>
      <c r="Q599" s="2"/>
      <c r="R599" s="66"/>
      <c r="T599" s="66"/>
      <c r="U599" s="5" t="str">
        <f>IFERROR(IF(INDEX(U$1:U598,MATCH(T599,T$1:T598,0),1)=0,"",INDEX(U$1:U598,MATCH(T599,T$1:T598,0),1)),"")</f>
        <v/>
      </c>
      <c r="V599" s="66"/>
      <c r="W599" s="5" t="str">
        <f>IFERROR(IF(INDEX(W$1:W598,MATCH(V599,V$1:V598,0),1)=0,"",INDEX(W$1:W598,MATCH(V599,V$1:V598,0),1)),"")</f>
        <v/>
      </c>
      <c r="X599" s="2" t="str">
        <f>IFERROR(INDEX('padron cfe'!D:D,MATCH(DATOS!C599,'padron cfe'!A:A,0),1),"")</f>
        <v/>
      </c>
      <c r="Y599" s="4"/>
      <c r="Z599" s="4"/>
      <c r="AA599" s="4"/>
      <c r="AB599" s="4"/>
      <c r="AC599" s="6"/>
      <c r="AD599" s="4"/>
      <c r="AE599" s="4" t="str">
        <f t="shared" si="145"/>
        <v/>
      </c>
      <c r="AF599" s="4"/>
      <c r="AG599" s="4"/>
      <c r="AH599" s="4"/>
      <c r="AI599" s="2" t="str">
        <f>IFERROR(IF(INDEX(AI$1:AI598,MATCH(BT599,BT$1:BT598,0),1)=0,"",INDEX(AI$1:AI598,MATCH(BT599,BT$1:BT598,0),1)),"")</f>
        <v/>
      </c>
      <c r="AJ599" s="2" t="str">
        <f>IFERROR(IF(INDEX(AJ$1:AJ598,MATCH(BT599,BT$1:BT598,0),1)=0,"",INDEX(AJ$1:AJ598,MATCH(BT599,BT$1:BT598,0),1)),"")</f>
        <v/>
      </c>
      <c r="AK599" s="2" t="str">
        <f>IFERROR(IF(INDEX(AK$1:AK598,MATCH(BT599,BT$1:BT598,0),1)=0,"",INDEX(AK$1:AK598,MATCH(BT599,BT$1:BT598,0),1)),"")</f>
        <v/>
      </c>
      <c r="AL599" s="31"/>
      <c r="AM599" s="31"/>
      <c r="AN599" s="2"/>
      <c r="AO599" s="4"/>
      <c r="AP599" s="4"/>
      <c r="AQ599" s="4"/>
      <c r="AR599" s="4"/>
      <c r="AS599" s="4"/>
      <c r="AT599" s="4"/>
      <c r="AU599" s="4"/>
      <c r="AV599" s="4"/>
      <c r="AW599" s="4"/>
      <c r="AY599" s="7"/>
      <c r="AZ599" s="47"/>
      <c r="BA599" s="66"/>
      <c r="BB599" s="66"/>
      <c r="BC599" s="66"/>
      <c r="BD599" s="78"/>
      <c r="BE599" s="66"/>
      <c r="BF599" s="66"/>
      <c r="BG599" s="4"/>
      <c r="BH599" s="69"/>
      <c r="BI599" s="4"/>
      <c r="BJ599" s="4"/>
      <c r="BK599" s="9"/>
      <c r="BL599" s="4"/>
      <c r="BM599" s="4"/>
      <c r="BN599" s="7"/>
      <c r="BO599" s="286"/>
      <c r="BP599" s="22"/>
      <c r="BQ599" s="7" t="str">
        <f t="shared" ca="1" si="146"/>
        <v/>
      </c>
      <c r="BR599" s="75" t="str">
        <f t="shared" si="147"/>
        <v/>
      </c>
      <c r="BS599" s="75" t="str">
        <f t="shared" si="148"/>
        <v/>
      </c>
      <c r="BT599" s="5" t="str">
        <f t="shared" si="149"/>
        <v/>
      </c>
      <c r="BU599" s="79" t="str">
        <f t="shared" si="150"/>
        <v/>
      </c>
      <c r="BV599" s="79" t="str">
        <f t="shared" si="151"/>
        <v/>
      </c>
      <c r="BW599" s="79" t="str">
        <f t="shared" si="152"/>
        <v/>
      </c>
      <c r="CC599" s="4" t="str">
        <f>IF(IFERROR(VLOOKUP(C599,C600:C$1993,1,0),"")="","",COUNTIF(C:C,C599))</f>
        <v/>
      </c>
      <c r="CG599" s="5" t="str">
        <f>IF(B599="","",IF(CC599="",1+(MAX(CG$2:CG598)),""))</f>
        <v/>
      </c>
      <c r="CH599" s="5" t="str">
        <f t="shared" si="153"/>
        <v/>
      </c>
      <c r="CI599" s="5" t="str">
        <f t="shared" si="154"/>
        <v/>
      </c>
      <c r="CJ599" s="14" t="str">
        <f t="shared" si="155"/>
        <v/>
      </c>
      <c r="CK599" s="25"/>
      <c r="CL599" s="15"/>
      <c r="CM599" s="5" t="str">
        <f t="shared" si="157"/>
        <v/>
      </c>
      <c r="CP599" s="5" t="str">
        <f t="shared" si="156"/>
        <v/>
      </c>
      <c r="CQ599" s="5" t="str">
        <f>IF(BT599="","",IFERROR(IF(VLOOKUP(BT599,BT$2:BT598,1,0)=0,"",""),BT599))</f>
        <v/>
      </c>
      <c r="CR599" s="22" t="str">
        <f>IF(CQ599="","",(IFERROR(VLOOKUP(MID(CQ599,1,1),$DI$2:DM$28,3,0),0)+IFERROR(VLOOKUP(MID(CQ599,2,1),DI$2:DM$28,4,0),0)+IFERROR(VLOOKUP(MID(CQ599,3,1),DI$2:DM$28,5,0),0)+(ROW(CQ599)/1000000000000)))</f>
        <v/>
      </c>
      <c r="CT599" s="5">
        <v>598</v>
      </c>
      <c r="CU599" s="5" t="str">
        <f>IFERROR(VLOOKUP(CT599,CP$2:CQ1675,2,0),"")</f>
        <v/>
      </c>
      <c r="DO599" s="5" t="e">
        <f>IF(REPORTE!AH$2="si",IF(C599=VALUE(REPORTE!C$22),IF(SUM(DO600:DO$1993),CONCATENATE(INT(B599),", "),INT(B599)),""),IF(C599=VALUE(REPORTE!C$21),IF(SUM(DO600:DO$1993),CONCATENATE(INT(B599),", "),INT(B599)),""))</f>
        <v>#VALUE!</v>
      </c>
    </row>
    <row r="600" spans="1:126" s="5" customFormat="1" ht="15" customHeight="1" x14ac:dyDescent="0.25">
      <c r="A600" s="4" t="str">
        <f t="shared" ca="1" si="144"/>
        <v/>
      </c>
      <c r="B600" s="6"/>
      <c r="C600" s="6"/>
      <c r="D600" s="1" t="str">
        <f>IFERROR(INDEX('padron cfe'!B:B,MATCH(DATOS!C600,'padron cfe'!A:A,0),1),"")</f>
        <v/>
      </c>
      <c r="E600" s="4"/>
      <c r="F600" s="4"/>
      <c r="G600" s="4"/>
      <c r="H600" s="5" t="str">
        <f>IF(F600="","",IFERROR(CONCATENATE("PEUA",VLOOKUP(ESTADO,REPORTE!AV$2:AW$33,2,0),DIDTRITO_FORM,CADER_FORM,IFERROR(INDEX(CA:CA,MATCH(DAY(F600),BZ:BZ,0),1),DAY(F600)),IFERROR(INDEX(CA:CA,MATCH(MONTH(F600),BZ:BZ,0),1),MONTH(F600)),YEAR(F600),G600),""))</f>
        <v/>
      </c>
      <c r="I600" s="4"/>
      <c r="J600" s="66"/>
      <c r="K600" s="66"/>
      <c r="L600" s="66"/>
      <c r="M600" s="2" t="str">
        <f>IFERROR(INDEX('padron cfe'!C:C,MATCH(DATOS!C600,'padron cfe'!A:A,0),1),"")</f>
        <v/>
      </c>
      <c r="N600" s="66" t="str">
        <f>IFERROR(IF(BT600="","",IF(INDEX(N$1:N599,MATCH(BT600,BT$1:BT599,0),1)=0,"",INDEX(N$1:N599,MATCH(BT600,BT$1:BT599,0),1))),"")</f>
        <v/>
      </c>
      <c r="O600" s="66" t="str">
        <f>IFERROR(IF(BT600="","",IF(INDEX(O$1:O599,MATCH(BT600,BT$1:BT599,0),1)=0,"",INDEX(O$1:O599,MATCH(BT600,BT$1:BT599,0),1))),"")</f>
        <v/>
      </c>
      <c r="P600" s="4"/>
      <c r="Q600" s="2"/>
      <c r="R600" s="66"/>
      <c r="T600" s="66"/>
      <c r="U600" s="5" t="str">
        <f>IFERROR(IF(INDEX(U$1:U599,MATCH(T600,T$1:T599,0),1)=0,"",INDEX(U$1:U599,MATCH(T600,T$1:T599,0),1)),"")</f>
        <v/>
      </c>
      <c r="V600" s="66"/>
      <c r="W600" s="5" t="str">
        <f>IFERROR(IF(INDEX(W$1:W599,MATCH(V600,V$1:V599,0),1)=0,"",INDEX(W$1:W599,MATCH(V600,V$1:V599,0),1)),"")</f>
        <v/>
      </c>
      <c r="X600" s="2" t="str">
        <f>IFERROR(INDEX('padron cfe'!D:D,MATCH(DATOS!C600,'padron cfe'!A:A,0),1),"")</f>
        <v/>
      </c>
      <c r="Y600" s="4"/>
      <c r="Z600" s="4"/>
      <c r="AA600" s="4"/>
      <c r="AB600" s="4"/>
      <c r="AC600" s="6"/>
      <c r="AD600" s="4"/>
      <c r="AE600" s="4" t="str">
        <f t="shared" si="145"/>
        <v/>
      </c>
      <c r="AF600" s="4"/>
      <c r="AG600" s="4"/>
      <c r="AH600" s="4"/>
      <c r="AI600" s="2" t="str">
        <f>IFERROR(IF(INDEX(AI$1:AI599,MATCH(BT600,BT$1:BT599,0),1)=0,"",INDEX(AI$1:AI599,MATCH(BT600,BT$1:BT599,0),1)),"")</f>
        <v/>
      </c>
      <c r="AJ600" s="2" t="str">
        <f>IFERROR(IF(INDEX(AJ$1:AJ599,MATCH(BT600,BT$1:BT599,0),1)=0,"",INDEX(AJ$1:AJ599,MATCH(BT600,BT$1:BT599,0),1)),"")</f>
        <v/>
      </c>
      <c r="AK600" s="2" t="str">
        <f>IFERROR(IF(INDEX(AK$1:AK599,MATCH(BT600,BT$1:BT599,0),1)=0,"",INDEX(AK$1:AK599,MATCH(BT600,BT$1:BT599,0),1)),"")</f>
        <v/>
      </c>
      <c r="AL600" s="31"/>
      <c r="AM600" s="31"/>
      <c r="AN600" s="2"/>
      <c r="AO600" s="4"/>
      <c r="AP600" s="4"/>
      <c r="AQ600" s="4"/>
      <c r="AR600" s="4"/>
      <c r="AS600" s="4"/>
      <c r="AT600" s="4"/>
      <c r="AU600" s="4"/>
      <c r="AV600" s="4"/>
      <c r="AW600" s="4"/>
      <c r="AY600" s="7"/>
      <c r="AZ600" s="47"/>
      <c r="BA600" s="66"/>
      <c r="BB600" s="66"/>
      <c r="BC600" s="66"/>
      <c r="BD600" s="78"/>
      <c r="BE600" s="66"/>
      <c r="BF600" s="66"/>
      <c r="BG600" s="4"/>
      <c r="BH600" s="69"/>
      <c r="BI600" s="4"/>
      <c r="BJ600" s="4"/>
      <c r="BK600" s="9"/>
      <c r="BL600" s="4"/>
      <c r="BM600" s="4"/>
      <c r="BN600" s="7"/>
      <c r="BO600" s="286"/>
      <c r="BP600" s="22"/>
      <c r="BQ600" s="7" t="str">
        <f t="shared" ca="1" si="146"/>
        <v/>
      </c>
      <c r="BR600" s="75" t="str">
        <f t="shared" si="147"/>
        <v/>
      </c>
      <c r="BS600" s="75" t="str">
        <f t="shared" si="148"/>
        <v/>
      </c>
      <c r="BT600" s="5" t="str">
        <f t="shared" si="149"/>
        <v/>
      </c>
      <c r="BU600" s="79" t="str">
        <f t="shared" si="150"/>
        <v/>
      </c>
      <c r="BV600" s="79" t="str">
        <f t="shared" si="151"/>
        <v/>
      </c>
      <c r="BW600" s="79" t="str">
        <f t="shared" si="152"/>
        <v/>
      </c>
      <c r="CC600" s="4" t="str">
        <f>IF(IFERROR(VLOOKUP(C600,C601:C$1993,1,0),"")="","",COUNTIF(C:C,C600))</f>
        <v/>
      </c>
      <c r="CG600" s="5" t="str">
        <f>IF(B600="","",IF(CC600="",1+(MAX(CG$2:CG599)),""))</f>
        <v/>
      </c>
      <c r="CH600" s="5" t="str">
        <f t="shared" si="153"/>
        <v/>
      </c>
      <c r="CI600" s="5" t="str">
        <f t="shared" si="154"/>
        <v/>
      </c>
      <c r="CJ600" s="14" t="str">
        <f t="shared" si="155"/>
        <v/>
      </c>
      <c r="CK600" s="25"/>
      <c r="CL600" s="15"/>
      <c r="CM600" s="5" t="str">
        <f t="shared" si="157"/>
        <v/>
      </c>
      <c r="CP600" s="5" t="str">
        <f t="shared" si="156"/>
        <v/>
      </c>
      <c r="CQ600" s="5" t="str">
        <f>IF(BT600="","",IFERROR(IF(VLOOKUP(BT600,BT$2:BT599,1,0)=0,"",""),BT600))</f>
        <v/>
      </c>
      <c r="CR600" s="22" t="str">
        <f>IF(CQ600="","",(IFERROR(VLOOKUP(MID(CQ600,1,1),$DI$2:DM$28,3,0),0)+IFERROR(VLOOKUP(MID(CQ600,2,1),DI$2:DM$28,4,0),0)+IFERROR(VLOOKUP(MID(CQ600,3,1),DI$2:DM$28,5,0),0)+(ROW(CQ600)/1000000000000)))</f>
        <v/>
      </c>
      <c r="CT600" s="5">
        <v>599</v>
      </c>
      <c r="CU600" s="5" t="str">
        <f>IFERROR(VLOOKUP(CT600,CP$2:CQ1676,2,0),"")</f>
        <v/>
      </c>
      <c r="DO600" s="5" t="e">
        <f>IF(REPORTE!AH$2="si",IF(C600=VALUE(REPORTE!C$22),IF(SUM(DO601:DO$1993),CONCATENATE(INT(B600),", "),INT(B600)),""),IF(C600=VALUE(REPORTE!C$21),IF(SUM(DO601:DO$1993),CONCATENATE(INT(B600),", "),INT(B600)),""))</f>
        <v>#VALUE!</v>
      </c>
    </row>
    <row r="601" spans="1:126" s="5" customFormat="1" ht="15" customHeight="1" x14ac:dyDescent="0.25">
      <c r="A601" s="4" t="str">
        <f t="shared" ca="1" si="144"/>
        <v/>
      </c>
      <c r="B601" s="6"/>
      <c r="C601" s="6"/>
      <c r="D601" s="1" t="str">
        <f>IFERROR(INDEX('padron cfe'!B:B,MATCH(DATOS!C601,'padron cfe'!A:A,0),1),"")</f>
        <v/>
      </c>
      <c r="E601" s="4"/>
      <c r="F601" s="4"/>
      <c r="G601" s="4"/>
      <c r="H601" s="5" t="str">
        <f>IF(F601="","",IFERROR(CONCATENATE("PEUA",VLOOKUP(ESTADO,REPORTE!AV$2:AW$33,2,0),DIDTRITO_FORM,CADER_FORM,IFERROR(INDEX(CA:CA,MATCH(DAY(F601),BZ:BZ,0),1),DAY(F601)),IFERROR(INDEX(CA:CA,MATCH(MONTH(F601),BZ:BZ,0),1),MONTH(F601)),YEAR(F601),G601),""))</f>
        <v/>
      </c>
      <c r="I601" s="4"/>
      <c r="J601" s="66"/>
      <c r="K601" s="66"/>
      <c r="L601" s="66"/>
      <c r="M601" s="2" t="str">
        <f>IFERROR(INDEX('padron cfe'!C:C,MATCH(DATOS!C601,'padron cfe'!A:A,0),1),"")</f>
        <v/>
      </c>
      <c r="N601" s="66" t="str">
        <f>IFERROR(IF(BT601="","",IF(INDEX(N$1:N600,MATCH(BT601,BT$1:BT600,0),1)=0,"",INDEX(N$1:N600,MATCH(BT601,BT$1:BT600,0),1))),"")</f>
        <v/>
      </c>
      <c r="O601" s="66" t="str">
        <f>IFERROR(IF(BT601="","",IF(INDEX(O$1:O600,MATCH(BT601,BT$1:BT600,0),1)=0,"",INDEX(O$1:O600,MATCH(BT601,BT$1:BT600,0),1))),"")</f>
        <v/>
      </c>
      <c r="P601" s="4"/>
      <c r="Q601" s="2"/>
      <c r="R601" s="66"/>
      <c r="T601" s="66"/>
      <c r="U601" s="5" t="str">
        <f>IFERROR(IF(INDEX(U$1:U600,MATCH(T601,T$1:T600,0),1)=0,"",INDEX(U$1:U600,MATCH(T601,T$1:T600,0),1)),"")</f>
        <v/>
      </c>
      <c r="V601" s="66"/>
      <c r="W601" s="5" t="str">
        <f>IFERROR(IF(INDEX(W$1:W600,MATCH(V601,V$1:V600,0),1)=0,"",INDEX(W$1:W600,MATCH(V601,V$1:V600,0),1)),"")</f>
        <v/>
      </c>
      <c r="X601" s="2" t="str">
        <f>IFERROR(INDEX('padron cfe'!D:D,MATCH(DATOS!C601,'padron cfe'!A:A,0),1),"")</f>
        <v/>
      </c>
      <c r="Y601" s="4"/>
      <c r="Z601" s="4"/>
      <c r="AA601" s="4"/>
      <c r="AB601" s="4"/>
      <c r="AC601" s="6"/>
      <c r="AD601" s="4"/>
      <c r="AE601" s="4" t="str">
        <f t="shared" si="145"/>
        <v/>
      </c>
      <c r="AF601" s="4"/>
      <c r="AG601" s="4"/>
      <c r="AH601" s="4"/>
      <c r="AI601" s="2" t="str">
        <f>IFERROR(IF(INDEX(AI$1:AI600,MATCH(BT601,BT$1:BT600,0),1)=0,"",INDEX(AI$1:AI600,MATCH(BT601,BT$1:BT600,0),1)),"")</f>
        <v/>
      </c>
      <c r="AJ601" s="2" t="str">
        <f>IFERROR(IF(INDEX(AJ$1:AJ600,MATCH(BT601,BT$1:BT600,0),1)=0,"",INDEX(AJ$1:AJ600,MATCH(BT601,BT$1:BT600,0),1)),"")</f>
        <v/>
      </c>
      <c r="AK601" s="2" t="str">
        <f>IFERROR(IF(INDEX(AK$1:AK600,MATCH(BT601,BT$1:BT600,0),1)=0,"",INDEX(AK$1:AK600,MATCH(BT601,BT$1:BT600,0),1)),"")</f>
        <v/>
      </c>
      <c r="AL601" s="31"/>
      <c r="AM601" s="31"/>
      <c r="AN601" s="2"/>
      <c r="AO601" s="4"/>
      <c r="AP601" s="4"/>
      <c r="AQ601" s="4"/>
      <c r="AR601" s="4"/>
      <c r="AS601" s="4"/>
      <c r="AT601" s="4"/>
      <c r="AU601" s="4"/>
      <c r="AV601" s="4"/>
      <c r="AW601" s="4"/>
      <c r="AY601" s="7"/>
      <c r="AZ601" s="47"/>
      <c r="BA601" s="66"/>
      <c r="BB601" s="66"/>
      <c r="BC601" s="66"/>
      <c r="BD601" s="78"/>
      <c r="BE601" s="66"/>
      <c r="BF601" s="66"/>
      <c r="BG601" s="4"/>
      <c r="BH601" s="69"/>
      <c r="BI601" s="4"/>
      <c r="BJ601" s="4"/>
      <c r="BK601" s="9"/>
      <c r="BL601" s="4"/>
      <c r="BM601" s="4"/>
      <c r="BN601" s="7"/>
      <c r="BO601" s="286"/>
      <c r="BP601" s="22"/>
      <c r="BQ601" s="7" t="str">
        <f t="shared" ca="1" si="146"/>
        <v/>
      </c>
      <c r="BR601" s="75" t="str">
        <f t="shared" si="147"/>
        <v/>
      </c>
      <c r="BS601" s="75" t="str">
        <f t="shared" si="148"/>
        <v/>
      </c>
      <c r="BT601" s="5" t="str">
        <f t="shared" si="149"/>
        <v/>
      </c>
      <c r="BU601" s="79" t="str">
        <f t="shared" si="150"/>
        <v/>
      </c>
      <c r="BV601" s="79" t="str">
        <f t="shared" si="151"/>
        <v/>
      </c>
      <c r="BW601" s="79" t="str">
        <f t="shared" si="152"/>
        <v/>
      </c>
      <c r="CC601" s="4" t="str">
        <f>IF(IFERROR(VLOOKUP(C601,C602:C$1993,1,0),"")="","",COUNTIF(C:C,C601))</f>
        <v/>
      </c>
      <c r="CG601" s="5" t="str">
        <f>IF(B601="","",IF(CC601="",1+(MAX(CG$2:CG600)),""))</f>
        <v/>
      </c>
      <c r="CH601" s="5" t="str">
        <f t="shared" si="153"/>
        <v/>
      </c>
      <c r="CI601" s="5" t="str">
        <f t="shared" si="154"/>
        <v/>
      </c>
      <c r="CJ601" s="14" t="str">
        <f t="shared" si="155"/>
        <v/>
      </c>
      <c r="CK601" s="25"/>
      <c r="CL601" s="15"/>
      <c r="CM601" s="5" t="str">
        <f t="shared" si="157"/>
        <v/>
      </c>
      <c r="CP601" s="5" t="str">
        <f t="shared" si="156"/>
        <v/>
      </c>
      <c r="CQ601" s="5" t="str">
        <f>IF(BT601="","",IFERROR(IF(VLOOKUP(BT601,BT$2:BT600,1,0)=0,"",""),BT601))</f>
        <v/>
      </c>
      <c r="CR601" s="22" t="str">
        <f>IF(CQ601="","",(IFERROR(VLOOKUP(MID(CQ601,1,1),$DI$2:DM$28,3,0),0)+IFERROR(VLOOKUP(MID(CQ601,2,1),DI$2:DM$28,4,0),0)+IFERROR(VLOOKUP(MID(CQ601,3,1),DI$2:DM$28,5,0),0)+(ROW(CQ601)/1000000000000)))</f>
        <v/>
      </c>
      <c r="CT601" s="5">
        <v>600</v>
      </c>
      <c r="CU601" s="5" t="str">
        <f>IFERROR(VLOOKUP(CT601,CP$2:CQ1677,2,0),"")</f>
        <v/>
      </c>
      <c r="DO601" s="5" t="e">
        <f>IF(REPORTE!AH$2="si",IF(C601=VALUE(REPORTE!C$22),IF(SUM(DO602:DO$1993),CONCATENATE(INT(B601),", "),INT(B601)),""),IF(C601=VALUE(REPORTE!C$21),IF(SUM(DO602:DO$1993),CONCATENATE(INT(B601),", "),INT(B601)),""))</f>
        <v>#VALUE!</v>
      </c>
    </row>
    <row r="602" spans="1:126" s="5" customFormat="1" ht="15" customHeight="1" x14ac:dyDescent="0.25">
      <c r="A602" s="4" t="str">
        <f t="shared" ca="1" si="144"/>
        <v/>
      </c>
      <c r="B602" s="6"/>
      <c r="C602" s="6"/>
      <c r="D602" s="1" t="str">
        <f>IFERROR(INDEX('padron cfe'!B:B,MATCH(DATOS!C602,'padron cfe'!A:A,0),1),"")</f>
        <v/>
      </c>
      <c r="E602" s="4"/>
      <c r="F602" s="4"/>
      <c r="G602" s="4"/>
      <c r="H602" s="5" t="str">
        <f>IF(F602="","",IFERROR(CONCATENATE("PEUA",VLOOKUP(ESTADO,REPORTE!AV$2:AW$33,2,0),DIDTRITO_FORM,CADER_FORM,IFERROR(INDEX(CA:CA,MATCH(DAY(F602),BZ:BZ,0),1),DAY(F602)),IFERROR(INDEX(CA:CA,MATCH(MONTH(F602),BZ:BZ,0),1),MONTH(F602)),YEAR(F602),G602),""))</f>
        <v/>
      </c>
      <c r="I602" s="4"/>
      <c r="J602" s="66"/>
      <c r="K602" s="66"/>
      <c r="L602" s="66"/>
      <c r="M602" s="2" t="str">
        <f>IFERROR(INDEX('padron cfe'!C:C,MATCH(DATOS!C602,'padron cfe'!A:A,0),1),"")</f>
        <v/>
      </c>
      <c r="N602" s="66" t="str">
        <f>IFERROR(IF(BT602="","",IF(INDEX(N$1:N601,MATCH(BT602,BT$1:BT601,0),1)=0,"",INDEX(N$1:N601,MATCH(BT602,BT$1:BT601,0),1))),"")</f>
        <v/>
      </c>
      <c r="O602" s="66" t="str">
        <f>IFERROR(IF(BT602="","",IF(INDEX(O$1:O601,MATCH(BT602,BT$1:BT601,0),1)=0,"",INDEX(O$1:O601,MATCH(BT602,BT$1:BT601,0),1))),"")</f>
        <v/>
      </c>
      <c r="P602" s="4"/>
      <c r="Q602" s="2"/>
      <c r="R602" s="66"/>
      <c r="T602" s="66"/>
      <c r="U602" s="5" t="str">
        <f>IFERROR(IF(INDEX(U$1:U601,MATCH(T602,T$1:T601,0),1)=0,"",INDEX(U$1:U601,MATCH(T602,T$1:T601,0),1)),"")</f>
        <v/>
      </c>
      <c r="V602" s="66"/>
      <c r="W602" s="5" t="str">
        <f>IFERROR(IF(INDEX(W$1:W601,MATCH(V602,V$1:V601,0),1)=0,"",INDEX(W$1:W601,MATCH(V602,V$1:V601,0),1)),"")</f>
        <v/>
      </c>
      <c r="X602" s="2" t="str">
        <f>IFERROR(INDEX('padron cfe'!D:D,MATCH(DATOS!C602,'padron cfe'!A:A,0),1),"")</f>
        <v/>
      </c>
      <c r="Y602" s="4"/>
      <c r="Z602" s="4"/>
      <c r="AA602" s="4"/>
      <c r="AB602" s="4"/>
      <c r="AC602" s="6"/>
      <c r="AD602" s="4"/>
      <c r="AE602" s="4" t="str">
        <f t="shared" si="145"/>
        <v/>
      </c>
      <c r="AF602" s="4"/>
      <c r="AG602" s="4"/>
      <c r="AH602" s="4"/>
      <c r="AI602" s="2" t="str">
        <f>IFERROR(IF(INDEX(AI$1:AI601,MATCH(BT602,BT$1:BT601,0),1)=0,"",INDEX(AI$1:AI601,MATCH(BT602,BT$1:BT601,0),1)),"")</f>
        <v/>
      </c>
      <c r="AJ602" s="2" t="str">
        <f>IFERROR(IF(INDEX(AJ$1:AJ601,MATCH(BT602,BT$1:BT601,0),1)=0,"",INDEX(AJ$1:AJ601,MATCH(BT602,BT$1:BT601,0),1)),"")</f>
        <v/>
      </c>
      <c r="AK602" s="2" t="str">
        <f>IFERROR(IF(INDEX(AK$1:AK601,MATCH(BT602,BT$1:BT601,0),1)=0,"",INDEX(AK$1:AK601,MATCH(BT602,BT$1:BT601,0),1)),"")</f>
        <v/>
      </c>
      <c r="AL602" s="31"/>
      <c r="AM602" s="31"/>
      <c r="AN602" s="2"/>
      <c r="AO602" s="4"/>
      <c r="AP602" s="4"/>
      <c r="AQ602" s="4"/>
      <c r="AR602" s="4"/>
      <c r="AS602" s="4"/>
      <c r="AT602" s="4"/>
      <c r="AU602" s="4"/>
      <c r="AV602" s="4"/>
      <c r="AW602" s="4"/>
      <c r="AY602" s="7"/>
      <c r="AZ602" s="47"/>
      <c r="BA602" s="66"/>
      <c r="BB602" s="66"/>
      <c r="BC602" s="66"/>
      <c r="BD602" s="78"/>
      <c r="BE602" s="66"/>
      <c r="BF602" s="66"/>
      <c r="BG602" s="4"/>
      <c r="BH602" s="69"/>
      <c r="BI602" s="4"/>
      <c r="BJ602" s="4"/>
      <c r="BK602" s="9"/>
      <c r="BL602" s="4"/>
      <c r="BM602" s="4"/>
      <c r="BN602" s="7"/>
      <c r="BO602" s="286"/>
      <c r="BP602" s="22"/>
      <c r="BQ602" s="7" t="str">
        <f t="shared" ca="1" si="146"/>
        <v/>
      </c>
      <c r="BR602" s="75" t="str">
        <f t="shared" si="147"/>
        <v/>
      </c>
      <c r="BS602" s="75" t="str">
        <f t="shared" si="148"/>
        <v/>
      </c>
      <c r="BT602" s="5" t="str">
        <f t="shared" si="149"/>
        <v/>
      </c>
      <c r="BU602" s="79" t="str">
        <f t="shared" si="150"/>
        <v/>
      </c>
      <c r="BV602" s="79" t="str">
        <f t="shared" si="151"/>
        <v/>
      </c>
      <c r="BW602" s="79" t="str">
        <f t="shared" si="152"/>
        <v/>
      </c>
      <c r="CC602" s="4" t="str">
        <f>IF(IFERROR(VLOOKUP(C602,C603:C$1993,1,0),"")="","",COUNTIF(C:C,C602))</f>
        <v/>
      </c>
      <c r="CG602" s="5" t="str">
        <f>IF(B602="","",IF(CC602="",1+(MAX(CG$2:CG601)),""))</f>
        <v/>
      </c>
      <c r="CH602" s="5" t="str">
        <f t="shared" si="153"/>
        <v/>
      </c>
      <c r="CI602" s="5" t="str">
        <f t="shared" si="154"/>
        <v/>
      </c>
      <c r="CJ602" s="14" t="str">
        <f t="shared" si="155"/>
        <v/>
      </c>
      <c r="CK602" s="25"/>
      <c r="CL602" s="15"/>
      <c r="CM602" s="5" t="str">
        <f t="shared" si="157"/>
        <v/>
      </c>
      <c r="CP602" s="5" t="str">
        <f t="shared" si="156"/>
        <v/>
      </c>
      <c r="CQ602" s="5" t="str">
        <f>IF(BT602="","",IFERROR(IF(VLOOKUP(BT602,BT$2:BT601,1,0)=0,"",""),BT602))</f>
        <v/>
      </c>
      <c r="CR602" s="22" t="str">
        <f>IF(CQ602="","",(IFERROR(VLOOKUP(MID(CQ602,1,1),$DI$2:DM$28,3,0),0)+IFERROR(VLOOKUP(MID(CQ602,2,1),DI$2:DM$28,4,0),0)+IFERROR(VLOOKUP(MID(CQ602,3,1),DI$2:DM$28,5,0),0)+(ROW(CQ602)/1000000000000)))</f>
        <v/>
      </c>
      <c r="CT602" s="5">
        <v>601</v>
      </c>
      <c r="CU602" s="5" t="str">
        <f>IFERROR(VLOOKUP(CT602,CP$2:CQ1678,2,0),"")</f>
        <v/>
      </c>
      <c r="DO602" s="5" t="e">
        <f>IF(REPORTE!AH$2="si",IF(C602=VALUE(REPORTE!C$22),IF(SUM(DO603:DO$1993),CONCATENATE(INT(B602),", "),INT(B602)),""),IF(C602=VALUE(REPORTE!C$21),IF(SUM(DO603:DO$1993),CONCATENATE(INT(B602),", "),INT(B602)),""))</f>
        <v>#VALUE!</v>
      </c>
    </row>
    <row r="603" spans="1:126" s="5" customFormat="1" ht="15" customHeight="1" x14ac:dyDescent="0.25">
      <c r="A603" s="4" t="str">
        <f t="shared" ca="1" si="144"/>
        <v/>
      </c>
      <c r="B603" s="6"/>
      <c r="C603" s="6"/>
      <c r="D603" s="1" t="str">
        <f>IFERROR(INDEX('padron cfe'!B:B,MATCH(DATOS!C603,'padron cfe'!A:A,0),1),"")</f>
        <v/>
      </c>
      <c r="E603" s="4"/>
      <c r="F603" s="4"/>
      <c r="G603" s="4"/>
      <c r="H603" s="5" t="str">
        <f>IF(F603="","",IFERROR(CONCATENATE("PEUA",VLOOKUP(ESTADO,REPORTE!AV$2:AW$33,2,0),DIDTRITO_FORM,CADER_FORM,IFERROR(INDEX(CA:CA,MATCH(DAY(F603),BZ:BZ,0),1),DAY(F603)),IFERROR(INDEX(CA:CA,MATCH(MONTH(F603),BZ:BZ,0),1),MONTH(F603)),YEAR(F603),G603),""))</f>
        <v/>
      </c>
      <c r="I603" s="4"/>
      <c r="J603" s="66"/>
      <c r="K603" s="66"/>
      <c r="L603" s="66"/>
      <c r="M603" s="2" t="str">
        <f>IFERROR(INDEX('padron cfe'!C:C,MATCH(DATOS!C603,'padron cfe'!A:A,0),1),"")</f>
        <v/>
      </c>
      <c r="N603" s="66" t="str">
        <f>IFERROR(IF(BT603="","",IF(INDEX(N$1:N602,MATCH(BT603,BT$1:BT602,0),1)=0,"",INDEX(N$1:N602,MATCH(BT603,BT$1:BT602,0),1))),"")</f>
        <v/>
      </c>
      <c r="O603" s="66" t="str">
        <f>IFERROR(IF(BT603="","",IF(INDEX(O$1:O602,MATCH(BT603,BT$1:BT602,0),1)=0,"",INDEX(O$1:O602,MATCH(BT603,BT$1:BT602,0),1))),"")</f>
        <v/>
      </c>
      <c r="P603" s="4"/>
      <c r="Q603" s="2"/>
      <c r="R603" s="66"/>
      <c r="T603" s="66"/>
      <c r="U603" s="5" t="str">
        <f>IFERROR(IF(INDEX(U$1:U602,MATCH(T603,T$1:T602,0),1)=0,"",INDEX(U$1:U602,MATCH(T603,T$1:T602,0),1)),"")</f>
        <v/>
      </c>
      <c r="V603" s="66"/>
      <c r="W603" s="5" t="str">
        <f>IFERROR(IF(INDEX(W$1:W602,MATCH(V603,V$1:V602,0),1)=0,"",INDEX(W$1:W602,MATCH(V603,V$1:V602,0),1)),"")</f>
        <v/>
      </c>
      <c r="X603" s="2" t="str">
        <f>IFERROR(INDEX('padron cfe'!D:D,MATCH(DATOS!C603,'padron cfe'!A:A,0),1),"")</f>
        <v/>
      </c>
      <c r="Y603" s="4"/>
      <c r="Z603" s="4"/>
      <c r="AA603" s="4"/>
      <c r="AB603" s="4"/>
      <c r="AC603" s="6"/>
      <c r="AD603" s="4"/>
      <c r="AE603" s="4" t="str">
        <f t="shared" si="145"/>
        <v/>
      </c>
      <c r="AF603" s="4"/>
      <c r="AG603" s="4"/>
      <c r="AH603" s="4"/>
      <c r="AI603" s="2" t="str">
        <f>IFERROR(IF(INDEX(AI$1:AI602,MATCH(BT603,BT$1:BT602,0),1)=0,"",INDEX(AI$1:AI602,MATCH(BT603,BT$1:BT602,0),1)),"")</f>
        <v/>
      </c>
      <c r="AJ603" s="2" t="str">
        <f>IFERROR(IF(INDEX(AJ$1:AJ602,MATCH(BT603,BT$1:BT602,0),1)=0,"",INDEX(AJ$1:AJ602,MATCH(BT603,BT$1:BT602,0),1)),"")</f>
        <v/>
      </c>
      <c r="AK603" s="2" t="str">
        <f>IFERROR(IF(INDEX(AK$1:AK602,MATCH(BT603,BT$1:BT602,0),1)=0,"",INDEX(AK$1:AK602,MATCH(BT603,BT$1:BT602,0),1)),"")</f>
        <v/>
      </c>
      <c r="AL603" s="31"/>
      <c r="AM603" s="31"/>
      <c r="AN603" s="2"/>
      <c r="AO603" s="4"/>
      <c r="AP603" s="4"/>
      <c r="AQ603" s="4"/>
      <c r="AR603" s="4"/>
      <c r="AS603" s="4"/>
      <c r="AT603" s="4"/>
      <c r="AU603" s="4"/>
      <c r="AV603" s="4"/>
      <c r="AW603" s="4"/>
      <c r="AY603" s="7"/>
      <c r="AZ603" s="47"/>
      <c r="BA603" s="66"/>
      <c r="BB603" s="66"/>
      <c r="BC603" s="66"/>
      <c r="BD603" s="78"/>
      <c r="BE603" s="66"/>
      <c r="BF603" s="66"/>
      <c r="BG603" s="4"/>
      <c r="BH603" s="69"/>
      <c r="BI603" s="4"/>
      <c r="BJ603" s="4"/>
      <c r="BK603" s="9"/>
      <c r="BL603" s="4"/>
      <c r="BM603" s="4"/>
      <c r="BN603" s="7"/>
      <c r="BO603" s="286"/>
      <c r="BP603" s="22"/>
      <c r="BQ603" s="7" t="str">
        <f t="shared" ca="1" si="146"/>
        <v/>
      </c>
      <c r="BR603" s="75" t="str">
        <f t="shared" si="147"/>
        <v/>
      </c>
      <c r="BS603" s="75" t="str">
        <f t="shared" si="148"/>
        <v/>
      </c>
      <c r="BT603" s="5" t="str">
        <f t="shared" si="149"/>
        <v/>
      </c>
      <c r="BU603" s="79" t="str">
        <f t="shared" si="150"/>
        <v/>
      </c>
      <c r="BV603" s="79" t="str">
        <f t="shared" si="151"/>
        <v/>
      </c>
      <c r="BW603" s="79" t="str">
        <f t="shared" si="152"/>
        <v/>
      </c>
      <c r="CC603" s="4" t="str">
        <f>IF(IFERROR(VLOOKUP(C603,C604:C$1993,1,0),"")="","",COUNTIF(C:C,C603))</f>
        <v/>
      </c>
      <c r="CG603" s="5" t="str">
        <f>IF(B603="","",IF(CC603="",1+(MAX(CG$2:CG602)),""))</f>
        <v/>
      </c>
      <c r="CH603" s="5" t="str">
        <f t="shared" si="153"/>
        <v/>
      </c>
      <c r="CI603" s="5" t="str">
        <f t="shared" si="154"/>
        <v/>
      </c>
      <c r="CJ603" s="14" t="str">
        <f t="shared" si="155"/>
        <v/>
      </c>
      <c r="CK603" s="25"/>
      <c r="CL603" s="15"/>
      <c r="CM603" s="5" t="str">
        <f t="shared" si="157"/>
        <v/>
      </c>
      <c r="CP603" s="5" t="str">
        <f t="shared" si="156"/>
        <v/>
      </c>
      <c r="CQ603" s="5" t="str">
        <f>IF(BT603="","",IFERROR(IF(VLOOKUP(BT603,BT$2:BT602,1,0)=0,"",""),BT603))</f>
        <v/>
      </c>
      <c r="CR603" s="22" t="str">
        <f>IF(CQ603="","",(IFERROR(VLOOKUP(MID(CQ603,1,1),$DI$2:DM$28,3,0),0)+IFERROR(VLOOKUP(MID(CQ603,2,1),DI$2:DM$28,4,0),0)+IFERROR(VLOOKUP(MID(CQ603,3,1),DI$2:DM$28,5,0),0)+(ROW(CQ603)/1000000000000)))</f>
        <v/>
      </c>
      <c r="CT603" s="5">
        <v>602</v>
      </c>
      <c r="CU603" s="5" t="str">
        <f>IFERROR(VLOOKUP(CT603,CP$2:CQ1679,2,0),"")</f>
        <v/>
      </c>
      <c r="DO603" s="5" t="e">
        <f>IF(REPORTE!AH$2="si",IF(C603=VALUE(REPORTE!C$22),IF(SUM(DO604:DO$1993),CONCATENATE(INT(B603),", "),INT(B603)),""),IF(C603=VALUE(REPORTE!C$21),IF(SUM(DO604:DO$1993),CONCATENATE(INT(B603),", "),INT(B603)),""))</f>
        <v>#VALUE!</v>
      </c>
    </row>
    <row r="604" spans="1:126" s="5" customFormat="1" ht="15" customHeight="1" x14ac:dyDescent="0.25">
      <c r="A604" s="4" t="str">
        <f t="shared" ca="1" si="144"/>
        <v/>
      </c>
      <c r="B604" s="6"/>
      <c r="C604" s="6"/>
      <c r="D604" s="1" t="str">
        <f>IFERROR(INDEX('padron cfe'!B:B,MATCH(DATOS!C604,'padron cfe'!A:A,0),1),"")</f>
        <v/>
      </c>
      <c r="E604" s="4"/>
      <c r="F604" s="4"/>
      <c r="G604" s="4"/>
      <c r="H604" s="5" t="str">
        <f>IF(F604="","",IFERROR(CONCATENATE("PEUA",VLOOKUP(ESTADO,REPORTE!AV$2:AW$33,2,0),DIDTRITO_FORM,CADER_FORM,IFERROR(INDEX(CA:CA,MATCH(DAY(F604),BZ:BZ,0),1),DAY(F604)),IFERROR(INDEX(CA:CA,MATCH(MONTH(F604),BZ:BZ,0),1),MONTH(F604)),YEAR(F604),G604),""))</f>
        <v/>
      </c>
      <c r="I604" s="4"/>
      <c r="J604" s="66"/>
      <c r="K604" s="66"/>
      <c r="L604" s="66"/>
      <c r="M604" s="2" t="str">
        <f>IFERROR(INDEX('padron cfe'!C:C,MATCH(DATOS!C604,'padron cfe'!A:A,0),1),"")</f>
        <v/>
      </c>
      <c r="N604" s="66" t="str">
        <f>IFERROR(IF(BT604="","",IF(INDEX(N$1:N603,MATCH(BT604,BT$1:BT603,0),1)=0,"",INDEX(N$1:N603,MATCH(BT604,BT$1:BT603,0),1))),"")</f>
        <v/>
      </c>
      <c r="O604" s="66" t="str">
        <f>IFERROR(IF(BT604="","",IF(INDEX(O$1:O603,MATCH(BT604,BT$1:BT603,0),1)=0,"",INDEX(O$1:O603,MATCH(BT604,BT$1:BT603,0),1))),"")</f>
        <v/>
      </c>
      <c r="P604" s="4"/>
      <c r="Q604" s="2"/>
      <c r="R604" s="66"/>
      <c r="T604" s="66"/>
      <c r="U604" s="5" t="str">
        <f>IFERROR(IF(INDEX(U$1:U603,MATCH(T604,T$1:T603,0),1)=0,"",INDEX(U$1:U603,MATCH(T604,T$1:T603,0),1)),"")</f>
        <v/>
      </c>
      <c r="V604" s="66"/>
      <c r="W604" s="5" t="str">
        <f>IFERROR(IF(INDEX(W$1:W603,MATCH(V604,V$1:V603,0),1)=0,"",INDEX(W$1:W603,MATCH(V604,V$1:V603,0),1)),"")</f>
        <v/>
      </c>
      <c r="X604" s="2" t="str">
        <f>IFERROR(INDEX('padron cfe'!D:D,MATCH(DATOS!C604,'padron cfe'!A:A,0),1),"")</f>
        <v/>
      </c>
      <c r="Y604" s="4"/>
      <c r="Z604" s="4"/>
      <c r="AA604" s="4"/>
      <c r="AB604" s="4"/>
      <c r="AC604" s="6"/>
      <c r="AD604" s="4"/>
      <c r="AE604" s="4" t="str">
        <f t="shared" si="145"/>
        <v/>
      </c>
      <c r="AF604" s="4"/>
      <c r="AG604" s="4"/>
      <c r="AH604" s="4"/>
      <c r="AI604" s="2" t="str">
        <f>IFERROR(IF(INDEX(AI$1:AI603,MATCH(BT604,BT$1:BT603,0),1)=0,"",INDEX(AI$1:AI603,MATCH(BT604,BT$1:BT603,0),1)),"")</f>
        <v/>
      </c>
      <c r="AJ604" s="2" t="str">
        <f>IFERROR(IF(INDEX(AJ$1:AJ603,MATCH(BT604,BT$1:BT603,0),1)=0,"",INDEX(AJ$1:AJ603,MATCH(BT604,BT$1:BT603,0),1)),"")</f>
        <v/>
      </c>
      <c r="AK604" s="2" t="str">
        <f>IFERROR(IF(INDEX(AK$1:AK603,MATCH(BT604,BT$1:BT603,0),1)=0,"",INDEX(AK$1:AK603,MATCH(BT604,BT$1:BT603,0),1)),"")</f>
        <v/>
      </c>
      <c r="AL604" s="31"/>
      <c r="AM604" s="31"/>
      <c r="AN604" s="2"/>
      <c r="AO604" s="4"/>
      <c r="AP604" s="4"/>
      <c r="AQ604" s="4"/>
      <c r="AR604" s="4"/>
      <c r="AS604" s="4"/>
      <c r="AT604" s="4"/>
      <c r="AU604" s="4"/>
      <c r="AV604" s="4"/>
      <c r="AW604" s="4"/>
      <c r="AY604" s="7"/>
      <c r="AZ604" s="47"/>
      <c r="BA604" s="66"/>
      <c r="BB604" s="66"/>
      <c r="BC604" s="66"/>
      <c r="BD604" s="78"/>
      <c r="BE604" s="66"/>
      <c r="BF604" s="66"/>
      <c r="BG604" s="4"/>
      <c r="BH604" s="69"/>
      <c r="BI604" s="4"/>
      <c r="BJ604" s="4"/>
      <c r="BK604" s="9"/>
      <c r="BL604" s="4"/>
      <c r="BM604" s="4"/>
      <c r="BN604" s="7"/>
      <c r="BO604" s="286"/>
      <c r="BP604" s="22"/>
      <c r="BQ604" s="7" t="str">
        <f t="shared" ca="1" si="146"/>
        <v/>
      </c>
      <c r="BR604" s="75" t="str">
        <f t="shared" si="147"/>
        <v/>
      </c>
      <c r="BS604" s="75" t="str">
        <f t="shared" si="148"/>
        <v/>
      </c>
      <c r="BT604" s="5" t="str">
        <f t="shared" si="149"/>
        <v/>
      </c>
      <c r="BU604" s="79" t="str">
        <f t="shared" si="150"/>
        <v/>
      </c>
      <c r="BV604" s="79" t="str">
        <f t="shared" si="151"/>
        <v/>
      </c>
      <c r="BW604" s="79" t="str">
        <f t="shared" si="152"/>
        <v/>
      </c>
      <c r="CC604" s="4" t="str">
        <f>IF(IFERROR(VLOOKUP(C604,C605:C$1993,1,0),"")="","",COUNTIF(C:C,C604))</f>
        <v/>
      </c>
      <c r="CG604" s="5" t="str">
        <f>IF(B604="","",IF(CC604="",1+(MAX(CG$2:CG603)),""))</f>
        <v/>
      </c>
      <c r="CH604" s="5" t="str">
        <f t="shared" si="153"/>
        <v/>
      </c>
      <c r="CI604" s="5" t="str">
        <f t="shared" si="154"/>
        <v/>
      </c>
      <c r="CJ604" s="14" t="str">
        <f t="shared" si="155"/>
        <v/>
      </c>
      <c r="CK604" s="25"/>
      <c r="CL604" s="15"/>
      <c r="CM604" s="5" t="str">
        <f t="shared" si="157"/>
        <v/>
      </c>
      <c r="CP604" s="5" t="str">
        <f t="shared" si="156"/>
        <v/>
      </c>
      <c r="CQ604" s="5" t="str">
        <f>IF(BT604="","",IFERROR(IF(VLOOKUP(BT604,BT$2:BT603,1,0)=0,"",""),BT604))</f>
        <v/>
      </c>
      <c r="CR604" s="22" t="str">
        <f>IF(CQ604="","",(IFERROR(VLOOKUP(MID(CQ604,1,1),$DI$2:DM$28,3,0),0)+IFERROR(VLOOKUP(MID(CQ604,2,1),DI$2:DM$28,4,0),0)+IFERROR(VLOOKUP(MID(CQ604,3,1),DI$2:DM$28,5,0),0)+(ROW(CQ604)/1000000000000)))</f>
        <v/>
      </c>
      <c r="CT604" s="5">
        <v>603</v>
      </c>
      <c r="CU604" s="5" t="str">
        <f>IFERROR(VLOOKUP(CT604,CP$2:CQ1680,2,0),"")</f>
        <v/>
      </c>
      <c r="DO604" s="5" t="e">
        <f>IF(REPORTE!AH$2="si",IF(C604=VALUE(REPORTE!C$22),IF(SUM(DO605:DO$1993),CONCATENATE(INT(B604),", "),INT(B604)),""),IF(C604=VALUE(REPORTE!C$21),IF(SUM(DO605:DO$1993),CONCATENATE(INT(B604),", "),INT(B604)),""))</f>
        <v>#VALUE!</v>
      </c>
    </row>
    <row r="605" spans="1:126" ht="15" customHeight="1" x14ac:dyDescent="0.25">
      <c r="A605" s="4" t="str">
        <f t="shared" ca="1" si="144"/>
        <v/>
      </c>
      <c r="B605" s="3"/>
      <c r="C605" s="3"/>
      <c r="D605" s="1" t="str">
        <f>IFERROR(INDEX('padron cfe'!B:B,MATCH(DATOS!C605,'padron cfe'!A:A,0),1),"")</f>
        <v/>
      </c>
      <c r="H605" s="5" t="str">
        <f>IF(F605="","",IFERROR(CONCATENATE("PEUA",VLOOKUP(ESTADO,REPORTE!AV$2:AW$33,2,0),DIDTRITO_FORM,CADER_FORM,IFERROR(INDEX(CA:CA,MATCH(DAY(F605),BZ:BZ,0),1),DAY(F605)),IFERROR(INDEX(CA:CA,MATCH(MONTH(F605),BZ:BZ,0),1),MONTH(F605)),YEAR(F605),G605),""))</f>
        <v/>
      </c>
      <c r="M605" s="2" t="str">
        <f>IFERROR(INDEX('padron cfe'!C:C,MATCH(DATOS!C605,'padron cfe'!A:A,0),1),"")</f>
        <v/>
      </c>
      <c r="N605" s="66" t="str">
        <f>IFERROR(IF(BT605="","",IF(INDEX(N$1:N604,MATCH(BT605,BT$1:BT604,0),1)=0,"",INDEX(N$1:N604,MATCH(BT605,BT$1:BT604,0),1))),"")</f>
        <v/>
      </c>
      <c r="O605" s="66" t="str">
        <f>IFERROR(IF(BT605="","",IF(INDEX(O$1:O604,MATCH(BT605,BT$1:BT604,0),1)=0,"",INDEX(O$1:O604,MATCH(BT605,BT$1:BT604,0),1))),"")</f>
        <v/>
      </c>
      <c r="R605" s="66"/>
      <c r="S605" s="5"/>
      <c r="T605" s="66"/>
      <c r="U605" s="5" t="str">
        <f>IFERROR(IF(INDEX(U$1:U604,MATCH(T605,T$1:T604,0),1)=0,"",INDEX(U$1:U604,MATCH(T605,T$1:T604,0),1)),"")</f>
        <v/>
      </c>
      <c r="V605" s="66"/>
      <c r="W605" s="5" t="str">
        <f>IFERROR(IF(INDEX(W$1:W604,MATCH(V605,V$1:V604,0),1)=0,"",INDEX(W$1:W604,MATCH(V605,V$1:V604,0),1)),"")</f>
        <v/>
      </c>
      <c r="X605" s="2" t="str">
        <f>IFERROR(INDEX('padron cfe'!D:D,MATCH(DATOS!C605,'padron cfe'!A:A,0),1),"")</f>
        <v/>
      </c>
      <c r="AC605" s="6"/>
      <c r="AE605" s="4" t="str">
        <f t="shared" si="145"/>
        <v/>
      </c>
      <c r="AF605" s="4"/>
      <c r="AG605" s="4"/>
      <c r="AH605" s="4"/>
      <c r="AI605" s="2" t="str">
        <f>IFERROR(IF(INDEX(AI$1:AI604,MATCH(BT605,BT$1:BT604,0),1)=0,"",INDEX(AI$1:AI604,MATCH(BT605,BT$1:BT604,0),1)),"")</f>
        <v/>
      </c>
      <c r="AJ605" s="2" t="str">
        <f>IFERROR(IF(INDEX(AJ$1:AJ604,MATCH(BT605,BT$1:BT604,0),1)=0,"",INDEX(AJ$1:AJ604,MATCH(BT605,BT$1:BT604,0),1)),"")</f>
        <v/>
      </c>
      <c r="AK605" s="2" t="str">
        <f>IFERROR(IF(INDEX(AK$1:AK604,MATCH(BT605,BT$1:BT604,0),1)=0,"",INDEX(AK$1:AK604,MATCH(BT605,BT$1:BT604,0),1)),"")</f>
        <v/>
      </c>
      <c r="AY605" s="7"/>
      <c r="AZ605" s="47"/>
      <c r="BA605" s="66"/>
      <c r="BB605" s="66"/>
      <c r="BC605" s="66"/>
      <c r="BD605" s="78"/>
      <c r="BE605" s="66"/>
      <c r="BF605" s="66"/>
      <c r="BG605" s="4"/>
      <c r="BH605" s="69"/>
      <c r="BK605" s="9"/>
      <c r="BN605" s="7"/>
      <c r="BO605" s="286"/>
      <c r="BP605" s="22"/>
      <c r="BQ605" s="7" t="str">
        <f t="shared" ca="1" si="146"/>
        <v/>
      </c>
      <c r="BR605" s="75" t="str">
        <f t="shared" si="147"/>
        <v/>
      </c>
      <c r="BS605" s="75" t="str">
        <f t="shared" si="148"/>
        <v/>
      </c>
      <c r="BT605" s="5" t="str">
        <f t="shared" si="149"/>
        <v/>
      </c>
      <c r="BU605" s="79" t="str">
        <f t="shared" si="150"/>
        <v/>
      </c>
      <c r="BV605" s="79" t="str">
        <f t="shared" si="151"/>
        <v/>
      </c>
      <c r="BW605" s="79" t="str">
        <f t="shared" si="152"/>
        <v/>
      </c>
      <c r="BX605" s="5"/>
      <c r="CB605" s="5"/>
      <c r="CC605" s="4" t="str">
        <f>IF(IFERROR(VLOOKUP(C605,C606:C$1993,1,0),"")="","",COUNTIF(C:C,C605))</f>
        <v/>
      </c>
      <c r="CE605" s="5"/>
      <c r="CF605" s="5"/>
      <c r="CG605" s="5" t="str">
        <f>IF(B605="","",IF(CC605="",1+(MAX(CG$2:CG604)),""))</f>
        <v/>
      </c>
      <c r="CH605" s="5" t="str">
        <f t="shared" si="153"/>
        <v/>
      </c>
      <c r="CI605" s="5" t="str">
        <f t="shared" si="154"/>
        <v/>
      </c>
      <c r="CJ605" s="14" t="str">
        <f t="shared" si="155"/>
        <v/>
      </c>
      <c r="CK605" s="25"/>
      <c r="CL605" s="15"/>
      <c r="CM605" s="5" t="str">
        <f t="shared" si="157"/>
        <v/>
      </c>
      <c r="CO605" s="5"/>
      <c r="CP605" s="5" t="str">
        <f t="shared" si="156"/>
        <v/>
      </c>
      <c r="CQ605" s="5" t="str">
        <f>IF(BT605="","",IFERROR(IF(VLOOKUP(BT605,BT$2:BT604,1,0)=0,"",""),BT605))</f>
        <v/>
      </c>
      <c r="CR605" s="22" t="str">
        <f>IF(CQ605="","",(IFERROR(VLOOKUP(MID(CQ605,1,1),$DI$2:DM$28,3,0),0)+IFERROR(VLOOKUP(MID(CQ605,2,1),DI$2:DM$28,4,0),0)+IFERROR(VLOOKUP(MID(CQ605,3,1),DI$2:DM$28,5,0),0)+(ROW(CQ605)/1000000000000)))</f>
        <v/>
      </c>
      <c r="CS605" s="5"/>
      <c r="CT605" s="5">
        <v>604</v>
      </c>
      <c r="CU605" s="5" t="str">
        <f>IFERROR(VLOOKUP(CT605,CP$2:CQ1681,2,0),"")</f>
        <v/>
      </c>
      <c r="CV605" s="5"/>
      <c r="CX605" s="5"/>
      <c r="DO605" s="5" t="e">
        <f>IF(REPORTE!AH$2="si",IF(C605=VALUE(REPORTE!C$22),IF(SUM(DO606:DO$1993),CONCATENATE(INT(B605),", "),INT(B605)),""),IF(C605=VALUE(REPORTE!C$21),IF(SUM(DO606:DO$1993),CONCATENATE(INT(B605),", "),INT(B605)),""))</f>
        <v>#VALUE!</v>
      </c>
      <c r="DS605" s="5"/>
      <c r="DT605" s="5"/>
      <c r="DU605" s="5"/>
      <c r="DV605" s="5"/>
    </row>
    <row r="606" spans="1:126" ht="15" customHeight="1" x14ac:dyDescent="0.25">
      <c r="A606" s="4" t="str">
        <f t="shared" ca="1" si="144"/>
        <v/>
      </c>
      <c r="B606" s="3"/>
      <c r="C606" s="3"/>
      <c r="D606" s="1" t="str">
        <f>IFERROR(INDEX('padron cfe'!B:B,MATCH(DATOS!C606,'padron cfe'!A:A,0),1),"")</f>
        <v/>
      </c>
      <c r="H606" s="5" t="str">
        <f>IF(F606="","",IFERROR(CONCATENATE("PEUA",VLOOKUP(ESTADO,REPORTE!AV$2:AW$33,2,0),DIDTRITO_FORM,CADER_FORM,IFERROR(INDEX(CA:CA,MATCH(DAY(F606),BZ:BZ,0),1),DAY(F606)),IFERROR(INDEX(CA:CA,MATCH(MONTH(F606),BZ:BZ,0),1),MONTH(F606)),YEAR(F606),G606),""))</f>
        <v/>
      </c>
      <c r="M606" s="2" t="str">
        <f>IFERROR(INDEX('padron cfe'!C:C,MATCH(DATOS!C606,'padron cfe'!A:A,0),1),"")</f>
        <v/>
      </c>
      <c r="N606" s="66" t="str">
        <f>IFERROR(IF(BT606="","",IF(INDEX(N$1:N605,MATCH(BT606,BT$1:BT605,0),1)=0,"",INDEX(N$1:N605,MATCH(BT606,BT$1:BT605,0),1))),"")</f>
        <v/>
      </c>
      <c r="O606" s="66" t="str">
        <f>IFERROR(IF(BT606="","",IF(INDEX(O$1:O605,MATCH(BT606,BT$1:BT605,0),1)=0,"",INDEX(O$1:O605,MATCH(BT606,BT$1:BT605,0),1))),"")</f>
        <v/>
      </c>
      <c r="R606" s="66"/>
      <c r="S606" s="5"/>
      <c r="T606" s="66"/>
      <c r="U606" s="5" t="str">
        <f>IFERROR(IF(INDEX(U$1:U605,MATCH(T606,T$1:T605,0),1)=0,"",INDEX(U$1:U605,MATCH(T606,T$1:T605,0),1)),"")</f>
        <v/>
      </c>
      <c r="V606" s="66"/>
      <c r="W606" s="5" t="str">
        <f>IFERROR(IF(INDEX(W$1:W605,MATCH(V606,V$1:V605,0),1)=0,"",INDEX(W$1:W605,MATCH(V606,V$1:V605,0),1)),"")</f>
        <v/>
      </c>
      <c r="X606" s="2" t="str">
        <f>IFERROR(INDEX('padron cfe'!D:D,MATCH(DATOS!C606,'padron cfe'!A:A,0),1),"")</f>
        <v/>
      </c>
      <c r="AC606" s="6"/>
      <c r="AE606" s="4" t="str">
        <f t="shared" si="145"/>
        <v/>
      </c>
      <c r="AF606" s="4"/>
      <c r="AG606" s="4"/>
      <c r="AH606" s="4"/>
      <c r="AI606" s="2" t="str">
        <f>IFERROR(IF(INDEX(AI$1:AI605,MATCH(BT606,BT$1:BT605,0),1)=0,"",INDEX(AI$1:AI605,MATCH(BT606,BT$1:BT605,0),1)),"")</f>
        <v/>
      </c>
      <c r="AJ606" s="2" t="str">
        <f>IFERROR(IF(INDEX(AJ$1:AJ605,MATCH(BT606,BT$1:BT605,0),1)=0,"",INDEX(AJ$1:AJ605,MATCH(BT606,BT$1:BT605,0),1)),"")</f>
        <v/>
      </c>
      <c r="AK606" s="2" t="str">
        <f>IFERROR(IF(INDEX(AK$1:AK605,MATCH(BT606,BT$1:BT605,0),1)=0,"",INDEX(AK$1:AK605,MATCH(BT606,BT$1:BT605,0),1)),"")</f>
        <v/>
      </c>
      <c r="AY606" s="7"/>
      <c r="AZ606" s="47"/>
      <c r="BA606" s="66"/>
      <c r="BB606" s="66"/>
      <c r="BC606" s="66"/>
      <c r="BD606" s="78"/>
      <c r="BE606" s="66"/>
      <c r="BF606" s="66"/>
      <c r="BG606" s="4"/>
      <c r="BH606" s="69"/>
      <c r="BK606" s="9"/>
      <c r="BN606" s="7"/>
      <c r="BO606" s="286"/>
      <c r="BP606" s="22"/>
      <c r="BQ606" s="7" t="str">
        <f t="shared" ca="1" si="146"/>
        <v/>
      </c>
      <c r="BR606" s="75" t="str">
        <f t="shared" si="147"/>
        <v/>
      </c>
      <c r="BS606" s="75" t="str">
        <f t="shared" si="148"/>
        <v/>
      </c>
      <c r="BT606" s="5" t="str">
        <f t="shared" si="149"/>
        <v/>
      </c>
      <c r="BU606" s="79" t="str">
        <f t="shared" si="150"/>
        <v/>
      </c>
      <c r="BV606" s="79" t="str">
        <f t="shared" si="151"/>
        <v/>
      </c>
      <c r="BW606" s="79" t="str">
        <f t="shared" si="152"/>
        <v/>
      </c>
      <c r="BX606" s="5"/>
      <c r="CB606" s="5"/>
      <c r="CC606" s="4" t="str">
        <f>IF(IFERROR(VLOOKUP(C606,C607:C$1993,1,0),"")="","",COUNTIF(C:C,C606))</f>
        <v/>
      </c>
      <c r="CE606" s="5"/>
      <c r="CF606" s="5"/>
      <c r="CG606" s="5" t="str">
        <f>IF(B606="","",IF(CC606="",1+(MAX(CG$2:CG605)),""))</f>
        <v/>
      </c>
      <c r="CH606" s="5" t="str">
        <f t="shared" si="153"/>
        <v/>
      </c>
      <c r="CI606" s="5" t="str">
        <f t="shared" si="154"/>
        <v/>
      </c>
      <c r="CJ606" s="14" t="str">
        <f t="shared" si="155"/>
        <v/>
      </c>
      <c r="CK606" s="25"/>
      <c r="CL606" s="15"/>
      <c r="CM606" s="5" t="str">
        <f t="shared" si="157"/>
        <v/>
      </c>
      <c r="CO606" s="5"/>
      <c r="CP606" s="5" t="str">
        <f t="shared" si="156"/>
        <v/>
      </c>
      <c r="CQ606" s="5" t="str">
        <f>IF(BT606="","",IFERROR(IF(VLOOKUP(BT606,BT$2:BT605,1,0)=0,"",""),BT606))</f>
        <v/>
      </c>
      <c r="CR606" s="22" t="str">
        <f>IF(CQ606="","",(IFERROR(VLOOKUP(MID(CQ606,1,1),$DI$2:DM$28,3,0),0)+IFERROR(VLOOKUP(MID(CQ606,2,1),DI$2:DM$28,4,0),0)+IFERROR(VLOOKUP(MID(CQ606,3,1),DI$2:DM$28,5,0),0)+(ROW(CQ606)/1000000000000)))</f>
        <v/>
      </c>
      <c r="CS606" s="5"/>
      <c r="CT606" s="5">
        <v>605</v>
      </c>
      <c r="CU606" s="5" t="str">
        <f>IFERROR(VLOOKUP(CT606,CP$2:CQ1682,2,0),"")</f>
        <v/>
      </c>
      <c r="CV606" s="5"/>
      <c r="CX606" s="5"/>
      <c r="DO606" s="5" t="e">
        <f>IF(REPORTE!AH$2="si",IF(C606=VALUE(REPORTE!C$22),IF(SUM(DO607:DO$1993),CONCATENATE(INT(B606),", "),INT(B606)),""),IF(C606=VALUE(REPORTE!C$21),IF(SUM(DO607:DO$1993),CONCATENATE(INT(B606),", "),INT(B606)),""))</f>
        <v>#VALUE!</v>
      </c>
      <c r="DS606" s="5"/>
      <c r="DT606" s="5"/>
      <c r="DU606" s="5"/>
      <c r="DV606" s="5"/>
    </row>
    <row r="607" spans="1:126" ht="15" customHeight="1" x14ac:dyDescent="0.25">
      <c r="A607" s="4" t="str">
        <f t="shared" ca="1" si="144"/>
        <v/>
      </c>
      <c r="B607" s="3"/>
      <c r="C607" s="3"/>
      <c r="D607" s="1" t="str">
        <f>IFERROR(INDEX('padron cfe'!B:B,MATCH(DATOS!C607,'padron cfe'!A:A,0),1),"")</f>
        <v/>
      </c>
      <c r="H607" s="5" t="str">
        <f>IF(F607="","",IFERROR(CONCATENATE("PEUA",VLOOKUP(ESTADO,REPORTE!AV$2:AW$33,2,0),DIDTRITO_FORM,CADER_FORM,IFERROR(INDEX(CA:CA,MATCH(DAY(F607),BZ:BZ,0),1),DAY(F607)),IFERROR(INDEX(CA:CA,MATCH(MONTH(F607),BZ:BZ,0),1),MONTH(F607)),YEAR(F607),G607),""))</f>
        <v/>
      </c>
      <c r="M607" s="2" t="str">
        <f>IFERROR(INDEX('padron cfe'!C:C,MATCH(DATOS!C607,'padron cfe'!A:A,0),1),"")</f>
        <v/>
      </c>
      <c r="N607" s="66" t="str">
        <f>IFERROR(IF(BT607="","",IF(INDEX(N$1:N606,MATCH(BT607,BT$1:BT606,0),1)=0,"",INDEX(N$1:N606,MATCH(BT607,BT$1:BT606,0),1))),"")</f>
        <v/>
      </c>
      <c r="O607" s="66" t="str">
        <f>IFERROR(IF(BT607="","",IF(INDEX(O$1:O606,MATCH(BT607,BT$1:BT606,0),1)=0,"",INDEX(O$1:O606,MATCH(BT607,BT$1:BT606,0),1))),"")</f>
        <v/>
      </c>
      <c r="R607" s="66"/>
      <c r="S607" s="5"/>
      <c r="T607" s="66"/>
      <c r="U607" s="5" t="str">
        <f>IFERROR(IF(INDEX(U$1:U606,MATCH(T607,T$1:T606,0),1)=0,"",INDEX(U$1:U606,MATCH(T607,T$1:T606,0),1)),"")</f>
        <v/>
      </c>
      <c r="V607" s="66"/>
      <c r="W607" s="5" t="str">
        <f>IFERROR(IF(INDEX(W$1:W606,MATCH(V607,V$1:V606,0),1)=0,"",INDEX(W$1:W606,MATCH(V607,V$1:V606,0),1)),"")</f>
        <v/>
      </c>
      <c r="X607" s="2" t="str">
        <f>IFERROR(INDEX('padron cfe'!D:D,MATCH(DATOS!C607,'padron cfe'!A:A,0),1),"")</f>
        <v/>
      </c>
      <c r="AC607" s="6"/>
      <c r="AE607" s="4" t="str">
        <f t="shared" si="145"/>
        <v/>
      </c>
      <c r="AF607" s="4"/>
      <c r="AG607" s="4"/>
      <c r="AH607" s="4"/>
      <c r="AI607" s="2" t="str">
        <f>IFERROR(IF(INDEX(AI$1:AI606,MATCH(BT607,BT$1:BT606,0),1)=0,"",INDEX(AI$1:AI606,MATCH(BT607,BT$1:BT606,0),1)),"")</f>
        <v/>
      </c>
      <c r="AJ607" s="2" t="str">
        <f>IFERROR(IF(INDEX(AJ$1:AJ606,MATCH(BT607,BT$1:BT606,0),1)=0,"",INDEX(AJ$1:AJ606,MATCH(BT607,BT$1:BT606,0),1)),"")</f>
        <v/>
      </c>
      <c r="AK607" s="2" t="str">
        <f>IFERROR(IF(INDEX(AK$1:AK606,MATCH(BT607,BT$1:BT606,0),1)=0,"",INDEX(AK$1:AK606,MATCH(BT607,BT$1:BT606,0),1)),"")</f>
        <v/>
      </c>
      <c r="AY607" s="7"/>
      <c r="AZ607" s="47"/>
      <c r="BA607" s="66"/>
      <c r="BB607" s="66"/>
      <c r="BC607" s="66"/>
      <c r="BD607" s="78"/>
      <c r="BE607" s="66"/>
      <c r="BF607" s="66"/>
      <c r="BG607" s="4"/>
      <c r="BH607" s="69"/>
      <c r="BK607" s="9"/>
      <c r="BN607" s="7"/>
      <c r="BO607" s="286"/>
      <c r="BP607" s="22"/>
      <c r="BQ607" s="7" t="str">
        <f t="shared" ca="1" si="146"/>
        <v/>
      </c>
      <c r="BR607" s="75" t="str">
        <f t="shared" si="147"/>
        <v/>
      </c>
      <c r="BS607" s="75" t="str">
        <f t="shared" si="148"/>
        <v/>
      </c>
      <c r="BT607" s="5" t="str">
        <f t="shared" si="149"/>
        <v/>
      </c>
      <c r="BU607" s="79" t="str">
        <f t="shared" si="150"/>
        <v/>
      </c>
      <c r="BV607" s="79" t="str">
        <f t="shared" si="151"/>
        <v/>
      </c>
      <c r="BW607" s="79" t="str">
        <f t="shared" si="152"/>
        <v/>
      </c>
      <c r="BX607" s="5"/>
      <c r="CB607" s="5"/>
      <c r="CC607" s="4" t="str">
        <f>IF(IFERROR(VLOOKUP(C607,C608:C$1993,1,0),"")="","",COUNTIF(C:C,C607))</f>
        <v/>
      </c>
      <c r="CE607" s="5"/>
      <c r="CF607" s="5"/>
      <c r="CG607" s="5" t="str">
        <f>IF(B607="","",IF(CC607="",1+(MAX(CG$2:CG606)),""))</f>
        <v/>
      </c>
      <c r="CH607" s="5" t="str">
        <f t="shared" si="153"/>
        <v/>
      </c>
      <c r="CI607" s="5" t="str">
        <f t="shared" si="154"/>
        <v/>
      </c>
      <c r="CJ607" s="14" t="str">
        <f t="shared" si="155"/>
        <v/>
      </c>
      <c r="CK607" s="25"/>
      <c r="CL607" s="15"/>
      <c r="CM607" s="5" t="str">
        <f t="shared" si="157"/>
        <v/>
      </c>
      <c r="CO607" s="5"/>
      <c r="CP607" s="5" t="str">
        <f t="shared" si="156"/>
        <v/>
      </c>
      <c r="CQ607" s="5" t="str">
        <f>IF(BT607="","",IFERROR(IF(VLOOKUP(BT607,BT$2:BT606,1,0)=0,"",""),BT607))</f>
        <v/>
      </c>
      <c r="CR607" s="22" t="str">
        <f>IF(CQ607="","",(IFERROR(VLOOKUP(MID(CQ607,1,1),$DI$2:DM$28,3,0),0)+IFERROR(VLOOKUP(MID(CQ607,2,1),DI$2:DM$28,4,0),0)+IFERROR(VLOOKUP(MID(CQ607,3,1),DI$2:DM$28,5,0),0)+(ROW(CQ607)/1000000000000)))</f>
        <v/>
      </c>
      <c r="CS607" s="5"/>
      <c r="CT607" s="5">
        <v>606</v>
      </c>
      <c r="CU607" s="5" t="str">
        <f>IFERROR(VLOOKUP(CT607,CP$2:CQ1683,2,0),"")</f>
        <v/>
      </c>
      <c r="CV607" s="5"/>
      <c r="CX607" s="5"/>
      <c r="DO607" s="5" t="e">
        <f>IF(REPORTE!AH$2="si",IF(C607=VALUE(REPORTE!C$22),IF(SUM(DO608:DO$1993),CONCATENATE(INT(B607),", "),INT(B607)),""),IF(C607=VALUE(REPORTE!C$21),IF(SUM(DO608:DO$1993),CONCATENATE(INT(B607),", "),INT(B607)),""))</f>
        <v>#VALUE!</v>
      </c>
      <c r="DS607" s="5"/>
      <c r="DT607" s="5"/>
      <c r="DU607" s="5"/>
      <c r="DV607" s="5"/>
    </row>
    <row r="608" spans="1:126" ht="15" customHeight="1" x14ac:dyDescent="0.25">
      <c r="A608" s="4" t="str">
        <f t="shared" ca="1" si="144"/>
        <v/>
      </c>
      <c r="B608" s="3"/>
      <c r="C608" s="3"/>
      <c r="D608" s="1" t="str">
        <f>IFERROR(INDEX('padron cfe'!B:B,MATCH(DATOS!C608,'padron cfe'!A:A,0),1),"")</f>
        <v/>
      </c>
      <c r="H608" s="5" t="str">
        <f>IF(F608="","",IFERROR(CONCATENATE("PEUA",VLOOKUP(ESTADO,REPORTE!AV$2:AW$33,2,0),DIDTRITO_FORM,CADER_FORM,IFERROR(INDEX(CA:CA,MATCH(DAY(F608),BZ:BZ,0),1),DAY(F608)),IFERROR(INDEX(CA:CA,MATCH(MONTH(F608),BZ:BZ,0),1),MONTH(F608)),YEAR(F608),G608),""))</f>
        <v/>
      </c>
      <c r="M608" s="2" t="str">
        <f>IFERROR(INDEX('padron cfe'!C:C,MATCH(DATOS!C608,'padron cfe'!A:A,0),1),"")</f>
        <v/>
      </c>
      <c r="N608" s="66" t="str">
        <f>IFERROR(IF(BT608="","",IF(INDEX(N$1:N607,MATCH(BT608,BT$1:BT607,0),1)=0,"",INDEX(N$1:N607,MATCH(BT608,BT$1:BT607,0),1))),"")</f>
        <v/>
      </c>
      <c r="O608" s="66" t="str">
        <f>IFERROR(IF(BT608="","",IF(INDEX(O$1:O607,MATCH(BT608,BT$1:BT607,0),1)=0,"",INDEX(O$1:O607,MATCH(BT608,BT$1:BT607,0),1))),"")</f>
        <v/>
      </c>
      <c r="R608" s="66"/>
      <c r="S608" s="5"/>
      <c r="T608" s="66"/>
      <c r="U608" s="5" t="str">
        <f>IFERROR(IF(INDEX(U$1:U607,MATCH(T608,T$1:T607,0),1)=0,"",INDEX(U$1:U607,MATCH(T608,T$1:T607,0),1)),"")</f>
        <v/>
      </c>
      <c r="V608" s="66"/>
      <c r="W608" s="5" t="str">
        <f>IFERROR(IF(INDEX(W$1:W607,MATCH(V608,V$1:V607,0),1)=0,"",INDEX(W$1:W607,MATCH(V608,V$1:V607,0),1)),"")</f>
        <v/>
      </c>
      <c r="X608" s="2" t="str">
        <f>IFERROR(INDEX('padron cfe'!D:D,MATCH(DATOS!C608,'padron cfe'!A:A,0),1),"")</f>
        <v/>
      </c>
      <c r="AC608" s="6"/>
      <c r="AE608" s="4" t="str">
        <f t="shared" si="145"/>
        <v/>
      </c>
      <c r="AF608" s="4"/>
      <c r="AG608" s="4"/>
      <c r="AH608" s="4"/>
      <c r="AI608" s="2" t="str">
        <f>IFERROR(IF(INDEX(AI$1:AI607,MATCH(BT608,BT$1:BT607,0),1)=0,"",INDEX(AI$1:AI607,MATCH(BT608,BT$1:BT607,0),1)),"")</f>
        <v/>
      </c>
      <c r="AJ608" s="2" t="str">
        <f>IFERROR(IF(INDEX(AJ$1:AJ607,MATCH(BT608,BT$1:BT607,0),1)=0,"",INDEX(AJ$1:AJ607,MATCH(BT608,BT$1:BT607,0),1)),"")</f>
        <v/>
      </c>
      <c r="AK608" s="2" t="str">
        <f>IFERROR(IF(INDEX(AK$1:AK607,MATCH(BT608,BT$1:BT607,0),1)=0,"",INDEX(AK$1:AK607,MATCH(BT608,BT$1:BT607,0),1)),"")</f>
        <v/>
      </c>
      <c r="AY608" s="7"/>
      <c r="AZ608" s="47"/>
      <c r="BA608" s="66"/>
      <c r="BB608" s="66"/>
      <c r="BC608" s="66"/>
      <c r="BD608" s="78"/>
      <c r="BE608" s="66"/>
      <c r="BF608" s="66"/>
      <c r="BG608" s="4"/>
      <c r="BH608" s="69"/>
      <c r="BK608" s="9"/>
      <c r="BN608" s="7"/>
      <c r="BO608" s="286"/>
      <c r="BP608" s="22"/>
      <c r="BQ608" s="7" t="str">
        <f t="shared" ca="1" si="146"/>
        <v/>
      </c>
      <c r="BR608" s="75" t="str">
        <f t="shared" si="147"/>
        <v/>
      </c>
      <c r="BS608" s="75" t="str">
        <f t="shared" si="148"/>
        <v/>
      </c>
      <c r="BT608" s="5" t="str">
        <f t="shared" si="149"/>
        <v/>
      </c>
      <c r="BU608" s="79" t="str">
        <f t="shared" si="150"/>
        <v/>
      </c>
      <c r="BV608" s="79" t="str">
        <f t="shared" si="151"/>
        <v/>
      </c>
      <c r="BW608" s="79" t="str">
        <f t="shared" si="152"/>
        <v/>
      </c>
      <c r="BX608" s="5"/>
      <c r="CB608" s="5"/>
      <c r="CC608" s="4" t="str">
        <f>IF(IFERROR(VLOOKUP(C608,C609:C$1993,1,0),"")="","",COUNTIF(C:C,C608))</f>
        <v/>
      </c>
      <c r="CE608" s="5"/>
      <c r="CF608" s="5"/>
      <c r="CG608" s="5" t="str">
        <f>IF(B608="","",IF(CC608="",1+(MAX(CG$2:CG607)),""))</f>
        <v/>
      </c>
      <c r="CH608" s="5" t="str">
        <f t="shared" si="153"/>
        <v/>
      </c>
      <c r="CI608" s="5" t="str">
        <f t="shared" si="154"/>
        <v/>
      </c>
      <c r="CJ608" s="14" t="str">
        <f t="shared" si="155"/>
        <v/>
      </c>
      <c r="CK608" s="25"/>
      <c r="CL608" s="15"/>
      <c r="CM608" s="5" t="str">
        <f t="shared" si="157"/>
        <v/>
      </c>
      <c r="CO608" s="5"/>
      <c r="CP608" s="5" t="str">
        <f t="shared" si="156"/>
        <v/>
      </c>
      <c r="CQ608" s="5" t="str">
        <f>IF(BT608="","",IFERROR(IF(VLOOKUP(BT608,BT$2:BT607,1,0)=0,"",""),BT608))</f>
        <v/>
      </c>
      <c r="CR608" s="22" t="str">
        <f>IF(CQ608="","",(IFERROR(VLOOKUP(MID(CQ608,1,1),$DI$2:DM$28,3,0),0)+IFERROR(VLOOKUP(MID(CQ608,2,1),DI$2:DM$28,4,0),0)+IFERROR(VLOOKUP(MID(CQ608,3,1),DI$2:DM$28,5,0),0)+(ROW(CQ608)/1000000000000)))</f>
        <v/>
      </c>
      <c r="CS608" s="5"/>
      <c r="CT608" s="5">
        <v>607</v>
      </c>
      <c r="CU608" s="5" t="str">
        <f>IFERROR(VLOOKUP(CT608,CP$2:CQ1684,2,0),"")</f>
        <v/>
      </c>
      <c r="CV608" s="5"/>
      <c r="CX608" s="5"/>
      <c r="DO608" s="5" t="e">
        <f>IF(REPORTE!AH$2="si",IF(C608=VALUE(REPORTE!C$22),IF(SUM(DO609:DO$1993),CONCATENATE(INT(B608),", "),INT(B608)),""),IF(C608=VALUE(REPORTE!C$21),IF(SUM(DO609:DO$1993),CONCATENATE(INT(B608),", "),INT(B608)),""))</f>
        <v>#VALUE!</v>
      </c>
      <c r="DS608" s="5"/>
      <c r="DT608" s="5"/>
      <c r="DU608" s="5"/>
      <c r="DV608" s="5"/>
    </row>
    <row r="609" spans="1:126" ht="15" customHeight="1" x14ac:dyDescent="0.25">
      <c r="A609" s="4" t="str">
        <f t="shared" ca="1" si="144"/>
        <v/>
      </c>
      <c r="B609" s="3"/>
      <c r="C609" s="3"/>
      <c r="D609" s="1" t="str">
        <f>IFERROR(INDEX('padron cfe'!B:B,MATCH(DATOS!C609,'padron cfe'!A:A,0),1),"")</f>
        <v/>
      </c>
      <c r="H609" s="5" t="str">
        <f>IF(F609="","",IFERROR(CONCATENATE("PEUA",VLOOKUP(ESTADO,REPORTE!AV$2:AW$33,2,0),DIDTRITO_FORM,CADER_FORM,IFERROR(INDEX(CA:CA,MATCH(DAY(F609),BZ:BZ,0),1),DAY(F609)),IFERROR(INDEX(CA:CA,MATCH(MONTH(F609),BZ:BZ,0),1),MONTH(F609)),YEAR(F609),G609),""))</f>
        <v/>
      </c>
      <c r="M609" s="2" t="str">
        <f>IFERROR(INDEX('padron cfe'!C:C,MATCH(DATOS!C609,'padron cfe'!A:A,0),1),"")</f>
        <v/>
      </c>
      <c r="N609" s="66" t="str">
        <f>IFERROR(IF(BT609="","",IF(INDEX(N$1:N608,MATCH(BT609,BT$1:BT608,0),1)=0,"",INDEX(N$1:N608,MATCH(BT609,BT$1:BT608,0),1))),"")</f>
        <v/>
      </c>
      <c r="O609" s="66" t="str">
        <f>IFERROR(IF(BT609="","",IF(INDEX(O$1:O608,MATCH(BT609,BT$1:BT608,0),1)=0,"",INDEX(O$1:O608,MATCH(BT609,BT$1:BT608,0),1))),"")</f>
        <v/>
      </c>
      <c r="R609" s="66"/>
      <c r="S609" s="5"/>
      <c r="T609" s="66"/>
      <c r="U609" s="5" t="str">
        <f>IFERROR(IF(INDEX(U$1:U608,MATCH(T609,T$1:T608,0),1)=0,"",INDEX(U$1:U608,MATCH(T609,T$1:T608,0),1)),"")</f>
        <v/>
      </c>
      <c r="V609" s="66"/>
      <c r="W609" s="5" t="str">
        <f>IFERROR(IF(INDEX(W$1:W608,MATCH(V609,V$1:V608,0),1)=0,"",INDEX(W$1:W608,MATCH(V609,V$1:V608,0),1)),"")</f>
        <v/>
      </c>
      <c r="X609" s="2" t="str">
        <f>IFERROR(INDEX('padron cfe'!D:D,MATCH(DATOS!C609,'padron cfe'!A:A,0),1),"")</f>
        <v/>
      </c>
      <c r="AC609" s="6"/>
      <c r="AE609" s="4" t="str">
        <f t="shared" si="145"/>
        <v/>
      </c>
      <c r="AF609" s="4"/>
      <c r="AG609" s="4"/>
      <c r="AH609" s="4"/>
      <c r="AI609" s="2" t="str">
        <f>IFERROR(IF(INDEX(AI$1:AI608,MATCH(BT609,BT$1:BT608,0),1)=0,"",INDEX(AI$1:AI608,MATCH(BT609,BT$1:BT608,0),1)),"")</f>
        <v/>
      </c>
      <c r="AJ609" s="2" t="str">
        <f>IFERROR(IF(INDEX(AJ$1:AJ608,MATCH(BT609,BT$1:BT608,0),1)=0,"",INDEX(AJ$1:AJ608,MATCH(BT609,BT$1:BT608,0),1)),"")</f>
        <v/>
      </c>
      <c r="AK609" s="2" t="str">
        <f>IFERROR(IF(INDEX(AK$1:AK608,MATCH(BT609,BT$1:BT608,0),1)=0,"",INDEX(AK$1:AK608,MATCH(BT609,BT$1:BT608,0),1)),"")</f>
        <v/>
      </c>
      <c r="AY609" s="7"/>
      <c r="AZ609" s="47"/>
      <c r="BA609" s="66"/>
      <c r="BB609" s="66"/>
      <c r="BC609" s="66"/>
      <c r="BD609" s="78"/>
      <c r="BE609" s="66"/>
      <c r="BF609" s="66"/>
      <c r="BG609" s="4"/>
      <c r="BH609" s="69"/>
      <c r="BK609" s="9"/>
      <c r="BN609" s="7"/>
      <c r="BO609" s="286"/>
      <c r="BP609" s="22"/>
      <c r="BQ609" s="7" t="str">
        <f t="shared" ca="1" si="146"/>
        <v/>
      </c>
      <c r="BR609" s="75" t="str">
        <f t="shared" si="147"/>
        <v/>
      </c>
      <c r="BS609" s="75" t="str">
        <f t="shared" si="148"/>
        <v/>
      </c>
      <c r="BT609" s="5" t="str">
        <f t="shared" si="149"/>
        <v/>
      </c>
      <c r="BU609" s="79" t="str">
        <f t="shared" si="150"/>
        <v/>
      </c>
      <c r="BV609" s="79" t="str">
        <f t="shared" si="151"/>
        <v/>
      </c>
      <c r="BW609" s="79" t="str">
        <f t="shared" si="152"/>
        <v/>
      </c>
      <c r="BX609" s="5"/>
      <c r="CB609" s="5"/>
      <c r="CC609" s="4" t="str">
        <f>IF(IFERROR(VLOOKUP(C609,C610:C$1993,1,0),"")="","",COUNTIF(C:C,C609))</f>
        <v/>
      </c>
      <c r="CE609" s="5"/>
      <c r="CF609" s="5"/>
      <c r="CG609" s="5" t="str">
        <f>IF(B609="","",IF(CC609="",1+(MAX(CG$2:CG608)),""))</f>
        <v/>
      </c>
      <c r="CH609" s="5" t="str">
        <f t="shared" si="153"/>
        <v/>
      </c>
      <c r="CI609" s="5" t="str">
        <f t="shared" si="154"/>
        <v/>
      </c>
      <c r="CJ609" s="14" t="str">
        <f t="shared" si="155"/>
        <v/>
      </c>
      <c r="CK609" s="25"/>
      <c r="CL609" s="15"/>
      <c r="CM609" s="5" t="str">
        <f t="shared" si="157"/>
        <v/>
      </c>
      <c r="CO609" s="5"/>
      <c r="CP609" s="5" t="str">
        <f t="shared" si="156"/>
        <v/>
      </c>
      <c r="CQ609" s="5" t="str">
        <f>IF(BT609="","",IFERROR(IF(VLOOKUP(BT609,BT$2:BT608,1,0)=0,"",""),BT609))</f>
        <v/>
      </c>
      <c r="CR609" s="22" t="str">
        <f>IF(CQ609="","",(IFERROR(VLOOKUP(MID(CQ609,1,1),$DI$2:DM$28,3,0),0)+IFERROR(VLOOKUP(MID(CQ609,2,1),DI$2:DM$28,4,0),0)+IFERROR(VLOOKUP(MID(CQ609,3,1),DI$2:DM$28,5,0),0)+(ROW(CQ609)/1000000000000)))</f>
        <v/>
      </c>
      <c r="CS609" s="5"/>
      <c r="CT609" s="5">
        <v>608</v>
      </c>
      <c r="CU609" s="5" t="str">
        <f>IFERROR(VLOOKUP(CT609,CP$2:CQ1685,2,0),"")</f>
        <v/>
      </c>
      <c r="CV609" s="5"/>
      <c r="CX609" s="5"/>
      <c r="DO609" s="5" t="e">
        <f>IF(REPORTE!AH$2="si",IF(C609=VALUE(REPORTE!C$22),IF(SUM(DO610:DO$1993),CONCATENATE(INT(B609),", "),INT(B609)),""),IF(C609=VALUE(REPORTE!C$21),IF(SUM(DO610:DO$1993),CONCATENATE(INT(B609),", "),INT(B609)),""))</f>
        <v>#VALUE!</v>
      </c>
      <c r="DS609" s="5"/>
      <c r="DT609" s="5"/>
      <c r="DU609" s="5"/>
      <c r="DV609" s="5"/>
    </row>
    <row r="610" spans="1:126" ht="15" customHeight="1" x14ac:dyDescent="0.25">
      <c r="A610" s="4" t="str">
        <f t="shared" ca="1" si="144"/>
        <v/>
      </c>
      <c r="B610" s="3"/>
      <c r="C610" s="3"/>
      <c r="D610" s="1" t="str">
        <f>IFERROR(INDEX('padron cfe'!B:B,MATCH(DATOS!C610,'padron cfe'!A:A,0),1),"")</f>
        <v/>
      </c>
      <c r="H610" s="5" t="str">
        <f>IF(F610="","",IFERROR(CONCATENATE("PEUA",VLOOKUP(ESTADO,REPORTE!AV$2:AW$33,2,0),DIDTRITO_FORM,CADER_FORM,IFERROR(INDEX(CA:CA,MATCH(DAY(F610),BZ:BZ,0),1),DAY(F610)),IFERROR(INDEX(CA:CA,MATCH(MONTH(F610),BZ:BZ,0),1),MONTH(F610)),YEAR(F610),G610),""))</f>
        <v/>
      </c>
      <c r="M610" s="2" t="str">
        <f>IFERROR(INDEX('padron cfe'!C:C,MATCH(DATOS!C610,'padron cfe'!A:A,0),1),"")</f>
        <v/>
      </c>
      <c r="N610" s="66" t="str">
        <f>IFERROR(IF(BT610="","",IF(INDEX(N$1:N609,MATCH(BT610,BT$1:BT609,0),1)=0,"",INDEX(N$1:N609,MATCH(BT610,BT$1:BT609,0),1))),"")</f>
        <v/>
      </c>
      <c r="O610" s="66" t="str">
        <f>IFERROR(IF(BT610="","",IF(INDEX(O$1:O609,MATCH(BT610,BT$1:BT609,0),1)=0,"",INDEX(O$1:O609,MATCH(BT610,BT$1:BT609,0),1))),"")</f>
        <v/>
      </c>
      <c r="R610" s="66"/>
      <c r="S610" s="5"/>
      <c r="T610" s="66"/>
      <c r="U610" s="5" t="str">
        <f>IFERROR(IF(INDEX(U$1:U609,MATCH(T610,T$1:T609,0),1)=0,"",INDEX(U$1:U609,MATCH(T610,T$1:T609,0),1)),"")</f>
        <v/>
      </c>
      <c r="V610" s="66"/>
      <c r="W610" s="5" t="str">
        <f>IFERROR(IF(INDEX(W$1:W609,MATCH(V610,V$1:V609,0),1)=0,"",INDEX(W$1:W609,MATCH(V610,V$1:V609,0),1)),"")</f>
        <v/>
      </c>
      <c r="X610" s="2" t="str">
        <f>IFERROR(INDEX('padron cfe'!D:D,MATCH(DATOS!C610,'padron cfe'!A:A,0),1),"")</f>
        <v/>
      </c>
      <c r="AC610" s="6"/>
      <c r="AE610" s="4" t="str">
        <f t="shared" si="145"/>
        <v/>
      </c>
      <c r="AF610" s="4"/>
      <c r="AG610" s="4"/>
      <c r="AH610" s="4"/>
      <c r="AI610" s="2" t="str">
        <f>IFERROR(IF(INDEX(AI$1:AI609,MATCH(BT610,BT$1:BT609,0),1)=0,"",INDEX(AI$1:AI609,MATCH(BT610,BT$1:BT609,0),1)),"")</f>
        <v/>
      </c>
      <c r="AJ610" s="2" t="str">
        <f>IFERROR(IF(INDEX(AJ$1:AJ609,MATCH(BT610,BT$1:BT609,0),1)=0,"",INDEX(AJ$1:AJ609,MATCH(BT610,BT$1:BT609,0),1)),"")</f>
        <v/>
      </c>
      <c r="AK610" s="2" t="str">
        <f>IFERROR(IF(INDEX(AK$1:AK609,MATCH(BT610,BT$1:BT609,0),1)=0,"",INDEX(AK$1:AK609,MATCH(BT610,BT$1:BT609,0),1)),"")</f>
        <v/>
      </c>
      <c r="AY610" s="7"/>
      <c r="AZ610" s="47"/>
      <c r="BA610" s="66"/>
      <c r="BB610" s="66"/>
      <c r="BC610" s="66"/>
      <c r="BD610" s="78"/>
      <c r="BE610" s="66"/>
      <c r="BF610" s="66"/>
      <c r="BG610" s="4"/>
      <c r="BH610" s="69"/>
      <c r="BK610" s="9"/>
      <c r="BN610" s="7"/>
      <c r="BO610" s="286"/>
      <c r="BP610" s="22"/>
      <c r="BQ610" s="7" t="str">
        <f t="shared" ca="1" si="146"/>
        <v/>
      </c>
      <c r="BR610" s="75" t="str">
        <f t="shared" si="147"/>
        <v/>
      </c>
      <c r="BS610" s="75" t="str">
        <f t="shared" si="148"/>
        <v/>
      </c>
      <c r="BT610" s="5" t="str">
        <f t="shared" si="149"/>
        <v/>
      </c>
      <c r="BU610" s="79" t="str">
        <f t="shared" si="150"/>
        <v/>
      </c>
      <c r="BV610" s="79" t="str">
        <f t="shared" si="151"/>
        <v/>
      </c>
      <c r="BW610" s="79" t="str">
        <f t="shared" si="152"/>
        <v/>
      </c>
      <c r="BX610" s="5"/>
      <c r="CB610" s="5"/>
      <c r="CC610" s="4" t="str">
        <f>IF(IFERROR(VLOOKUP(C610,C611:C$1993,1,0),"")="","",COUNTIF(C:C,C610))</f>
        <v/>
      </c>
      <c r="CE610" s="5"/>
      <c r="CF610" s="5"/>
      <c r="CG610" s="5" t="str">
        <f>IF(B610="","",IF(CC610="",1+(MAX(CG$2:CG609)),""))</f>
        <v/>
      </c>
      <c r="CH610" s="5" t="str">
        <f t="shared" si="153"/>
        <v/>
      </c>
      <c r="CI610" s="5" t="str">
        <f t="shared" si="154"/>
        <v/>
      </c>
      <c r="CJ610" s="14" t="str">
        <f t="shared" si="155"/>
        <v/>
      </c>
      <c r="CK610" s="25"/>
      <c r="CL610" s="15"/>
      <c r="CM610" s="5" t="str">
        <f t="shared" si="157"/>
        <v/>
      </c>
      <c r="CO610" s="5"/>
      <c r="CP610" s="5" t="str">
        <f t="shared" si="156"/>
        <v/>
      </c>
      <c r="CQ610" s="5" t="str">
        <f>IF(BT610="","",IFERROR(IF(VLOOKUP(BT610,BT$2:BT609,1,0)=0,"",""),BT610))</f>
        <v/>
      </c>
      <c r="CR610" s="22" t="str">
        <f>IF(CQ610="","",(IFERROR(VLOOKUP(MID(CQ610,1,1),$DI$2:DM$28,3,0),0)+IFERROR(VLOOKUP(MID(CQ610,2,1),DI$2:DM$28,4,0),0)+IFERROR(VLOOKUP(MID(CQ610,3,1),DI$2:DM$28,5,0),0)+(ROW(CQ610)/1000000000000)))</f>
        <v/>
      </c>
      <c r="CS610" s="5"/>
      <c r="CT610" s="5">
        <v>609</v>
      </c>
      <c r="CU610" s="5" t="str">
        <f>IFERROR(VLOOKUP(CT610,CP$2:CQ1686,2,0),"")</f>
        <v/>
      </c>
      <c r="CV610" s="5"/>
      <c r="CX610" s="5"/>
      <c r="DO610" s="5" t="e">
        <f>IF(REPORTE!AH$2="si",IF(C610=VALUE(REPORTE!C$22),IF(SUM(DO611:DO$1993),CONCATENATE(INT(B610),", "),INT(B610)),""),IF(C610=VALUE(REPORTE!C$21),IF(SUM(DO611:DO$1993),CONCATENATE(INT(B610),", "),INT(B610)),""))</f>
        <v>#VALUE!</v>
      </c>
      <c r="DS610" s="5"/>
      <c r="DT610" s="5"/>
      <c r="DU610" s="5"/>
      <c r="DV610" s="5"/>
    </row>
    <row r="611" spans="1:126" ht="15" customHeight="1" x14ac:dyDescent="0.25">
      <c r="A611" s="4" t="str">
        <f t="shared" ca="1" si="144"/>
        <v/>
      </c>
      <c r="B611" s="3"/>
      <c r="C611" s="3"/>
      <c r="D611" s="1" t="str">
        <f>IFERROR(INDEX('padron cfe'!B:B,MATCH(DATOS!C611,'padron cfe'!A:A,0),1),"")</f>
        <v/>
      </c>
      <c r="H611" s="5" t="str">
        <f>IF(F611="","",IFERROR(CONCATENATE("PEUA",VLOOKUP(ESTADO,REPORTE!AV$2:AW$33,2,0),DIDTRITO_FORM,CADER_FORM,IFERROR(INDEX(CA:CA,MATCH(DAY(F611),BZ:BZ,0),1),DAY(F611)),IFERROR(INDEX(CA:CA,MATCH(MONTH(F611),BZ:BZ,0),1),MONTH(F611)),YEAR(F611),G611),""))</f>
        <v/>
      </c>
      <c r="M611" s="2" t="str">
        <f>IFERROR(INDEX('padron cfe'!C:C,MATCH(DATOS!C611,'padron cfe'!A:A,0),1),"")</f>
        <v/>
      </c>
      <c r="N611" s="66" t="str">
        <f>IFERROR(IF(BT611="","",IF(INDEX(N$1:N610,MATCH(BT611,BT$1:BT610,0),1)=0,"",INDEX(N$1:N610,MATCH(BT611,BT$1:BT610,0),1))),"")</f>
        <v/>
      </c>
      <c r="O611" s="66" t="str">
        <f>IFERROR(IF(BT611="","",IF(INDEX(O$1:O610,MATCH(BT611,BT$1:BT610,0),1)=0,"",INDEX(O$1:O610,MATCH(BT611,BT$1:BT610,0),1))),"")</f>
        <v/>
      </c>
      <c r="R611" s="66"/>
      <c r="S611" s="5"/>
      <c r="T611" s="66"/>
      <c r="U611" s="5" t="str">
        <f>IFERROR(IF(INDEX(U$1:U610,MATCH(T611,T$1:T610,0),1)=0,"",INDEX(U$1:U610,MATCH(T611,T$1:T610,0),1)),"")</f>
        <v/>
      </c>
      <c r="V611" s="66"/>
      <c r="W611" s="5" t="str">
        <f>IFERROR(IF(INDEX(W$1:W610,MATCH(V611,V$1:V610,0),1)=0,"",INDEX(W$1:W610,MATCH(V611,V$1:V610,0),1)),"")</f>
        <v/>
      </c>
      <c r="X611" s="2" t="str">
        <f>IFERROR(INDEX('padron cfe'!D:D,MATCH(DATOS!C611,'padron cfe'!A:A,0),1),"")</f>
        <v/>
      </c>
      <c r="AC611" s="6"/>
      <c r="AE611" s="4" t="str">
        <f t="shared" si="145"/>
        <v/>
      </c>
      <c r="AF611" s="4"/>
      <c r="AG611" s="4"/>
      <c r="AH611" s="4"/>
      <c r="AI611" s="2" t="str">
        <f>IFERROR(IF(INDEX(AI$1:AI610,MATCH(BT611,BT$1:BT610,0),1)=0,"",INDEX(AI$1:AI610,MATCH(BT611,BT$1:BT610,0),1)),"")</f>
        <v/>
      </c>
      <c r="AJ611" s="2" t="str">
        <f>IFERROR(IF(INDEX(AJ$1:AJ610,MATCH(BT611,BT$1:BT610,0),1)=0,"",INDEX(AJ$1:AJ610,MATCH(BT611,BT$1:BT610,0),1)),"")</f>
        <v/>
      </c>
      <c r="AK611" s="2" t="str">
        <f>IFERROR(IF(INDEX(AK$1:AK610,MATCH(BT611,BT$1:BT610,0),1)=0,"",INDEX(AK$1:AK610,MATCH(BT611,BT$1:BT610,0),1)),"")</f>
        <v/>
      </c>
      <c r="AY611" s="7"/>
      <c r="AZ611" s="47"/>
      <c r="BA611" s="66"/>
      <c r="BB611" s="66"/>
      <c r="BC611" s="66"/>
      <c r="BD611" s="78"/>
      <c r="BE611" s="66"/>
      <c r="BF611" s="66"/>
      <c r="BG611" s="4"/>
      <c r="BH611" s="69"/>
      <c r="BK611" s="9"/>
      <c r="BN611" s="7"/>
      <c r="BO611" s="286"/>
      <c r="BP611" s="22"/>
      <c r="BQ611" s="7" t="str">
        <f t="shared" ca="1" si="146"/>
        <v/>
      </c>
      <c r="BR611" s="75" t="str">
        <f t="shared" si="147"/>
        <v/>
      </c>
      <c r="BS611" s="75" t="str">
        <f t="shared" si="148"/>
        <v/>
      </c>
      <c r="BT611" s="5" t="str">
        <f t="shared" si="149"/>
        <v/>
      </c>
      <c r="BU611" s="79" t="str">
        <f t="shared" si="150"/>
        <v/>
      </c>
      <c r="BV611" s="79" t="str">
        <f t="shared" si="151"/>
        <v/>
      </c>
      <c r="BW611" s="79" t="str">
        <f t="shared" si="152"/>
        <v/>
      </c>
      <c r="BX611" s="5"/>
      <c r="CB611" s="5"/>
      <c r="CC611" s="4" t="str">
        <f>IF(IFERROR(VLOOKUP(C611,C612:C$1993,1,0),"")="","",COUNTIF(C:C,C611))</f>
        <v/>
      </c>
      <c r="CE611" s="5"/>
      <c r="CF611" s="5"/>
      <c r="CG611" s="5" t="str">
        <f>IF(B611="","",IF(CC611="",1+(MAX(CG$2:CG610)),""))</f>
        <v/>
      </c>
      <c r="CH611" s="5" t="str">
        <f t="shared" si="153"/>
        <v/>
      </c>
      <c r="CI611" s="5" t="str">
        <f t="shared" si="154"/>
        <v/>
      </c>
      <c r="CJ611" s="14" t="str">
        <f t="shared" si="155"/>
        <v/>
      </c>
      <c r="CK611" s="25"/>
      <c r="CL611" s="15"/>
      <c r="CM611" s="5" t="str">
        <f t="shared" si="157"/>
        <v/>
      </c>
      <c r="CO611" s="5"/>
      <c r="CP611" s="5" t="str">
        <f t="shared" si="156"/>
        <v/>
      </c>
      <c r="CQ611" s="5" t="str">
        <f>IF(BT611="","",IFERROR(IF(VLOOKUP(BT611,BT$2:BT610,1,0)=0,"",""),BT611))</f>
        <v/>
      </c>
      <c r="CR611" s="22" t="str">
        <f>IF(CQ611="","",(IFERROR(VLOOKUP(MID(CQ611,1,1),$DI$2:DM$28,3,0),0)+IFERROR(VLOOKUP(MID(CQ611,2,1),DI$2:DM$28,4,0),0)+IFERROR(VLOOKUP(MID(CQ611,3,1),DI$2:DM$28,5,0),0)+(ROW(CQ611)/1000000000000)))</f>
        <v/>
      </c>
      <c r="CS611" s="5"/>
      <c r="CT611" s="5">
        <v>610</v>
      </c>
      <c r="CU611" s="5" t="str">
        <f>IFERROR(VLOOKUP(CT611,CP$2:CQ1687,2,0),"")</f>
        <v/>
      </c>
      <c r="CV611" s="5"/>
      <c r="CX611" s="5"/>
      <c r="DO611" s="5" t="e">
        <f>IF(REPORTE!AH$2="si",IF(C611=VALUE(REPORTE!C$22),IF(SUM(DO612:DO$1993),CONCATENATE(INT(B611),", "),INT(B611)),""),IF(C611=VALUE(REPORTE!C$21),IF(SUM(DO612:DO$1993),CONCATENATE(INT(B611),", "),INT(B611)),""))</f>
        <v>#VALUE!</v>
      </c>
      <c r="DS611" s="5"/>
      <c r="DT611" s="5"/>
      <c r="DU611" s="5"/>
      <c r="DV611" s="5"/>
    </row>
    <row r="612" spans="1:126" ht="15" customHeight="1" x14ac:dyDescent="0.25">
      <c r="A612" s="4" t="str">
        <f t="shared" ca="1" si="144"/>
        <v/>
      </c>
      <c r="B612" s="3"/>
      <c r="C612" s="3"/>
      <c r="D612" s="1" t="str">
        <f>IFERROR(INDEX('padron cfe'!B:B,MATCH(DATOS!C612,'padron cfe'!A:A,0),1),"")</f>
        <v/>
      </c>
      <c r="H612" s="5" t="str">
        <f>IF(F612="","",IFERROR(CONCATENATE("PEUA",VLOOKUP(ESTADO,REPORTE!AV$2:AW$33,2,0),DIDTRITO_FORM,CADER_FORM,IFERROR(INDEX(CA:CA,MATCH(DAY(F612),BZ:BZ,0),1),DAY(F612)),IFERROR(INDEX(CA:CA,MATCH(MONTH(F612),BZ:BZ,0),1),MONTH(F612)),YEAR(F612),G612),""))</f>
        <v/>
      </c>
      <c r="M612" s="2" t="str">
        <f>IFERROR(INDEX('padron cfe'!C:C,MATCH(DATOS!C612,'padron cfe'!A:A,0),1),"")</f>
        <v/>
      </c>
      <c r="N612" s="66" t="str">
        <f>IFERROR(IF(BT612="","",IF(INDEX(N$1:N611,MATCH(BT612,BT$1:BT611,0),1)=0,"",INDEX(N$1:N611,MATCH(BT612,BT$1:BT611,0),1))),"")</f>
        <v/>
      </c>
      <c r="O612" s="66" t="str">
        <f>IFERROR(IF(BT612="","",IF(INDEX(O$1:O611,MATCH(BT612,BT$1:BT611,0),1)=0,"",INDEX(O$1:O611,MATCH(BT612,BT$1:BT611,0),1))),"")</f>
        <v/>
      </c>
      <c r="R612" s="66"/>
      <c r="S612" s="5"/>
      <c r="T612" s="66"/>
      <c r="U612" s="5" t="str">
        <f>IFERROR(IF(INDEX(U$1:U611,MATCH(T612,T$1:T611,0),1)=0,"",INDEX(U$1:U611,MATCH(T612,T$1:T611,0),1)),"")</f>
        <v/>
      </c>
      <c r="V612" s="66"/>
      <c r="W612" s="5" t="str">
        <f>IFERROR(IF(INDEX(W$1:W611,MATCH(V612,V$1:V611,0),1)=0,"",INDEX(W$1:W611,MATCH(V612,V$1:V611,0),1)),"")</f>
        <v/>
      </c>
      <c r="X612" s="2" t="str">
        <f>IFERROR(INDEX('padron cfe'!D:D,MATCH(DATOS!C612,'padron cfe'!A:A,0),1),"")</f>
        <v/>
      </c>
      <c r="AC612" s="6"/>
      <c r="AE612" s="4" t="str">
        <f t="shared" si="145"/>
        <v/>
      </c>
      <c r="AF612" s="4"/>
      <c r="AG612" s="4"/>
      <c r="AH612" s="4"/>
      <c r="AI612" s="2" t="str">
        <f>IFERROR(IF(INDEX(AI$1:AI611,MATCH(BT612,BT$1:BT611,0),1)=0,"",INDEX(AI$1:AI611,MATCH(BT612,BT$1:BT611,0),1)),"")</f>
        <v/>
      </c>
      <c r="AJ612" s="2" t="str">
        <f>IFERROR(IF(INDEX(AJ$1:AJ611,MATCH(BT612,BT$1:BT611,0),1)=0,"",INDEX(AJ$1:AJ611,MATCH(BT612,BT$1:BT611,0),1)),"")</f>
        <v/>
      </c>
      <c r="AK612" s="2" t="str">
        <f>IFERROR(IF(INDEX(AK$1:AK611,MATCH(BT612,BT$1:BT611,0),1)=0,"",INDEX(AK$1:AK611,MATCH(BT612,BT$1:BT611,0),1)),"")</f>
        <v/>
      </c>
      <c r="AY612" s="7"/>
      <c r="AZ612" s="47"/>
      <c r="BA612" s="66"/>
      <c r="BB612" s="66"/>
      <c r="BC612" s="66"/>
      <c r="BD612" s="78"/>
      <c r="BE612" s="66"/>
      <c r="BF612" s="66"/>
      <c r="BG612" s="4"/>
      <c r="BH612" s="69"/>
      <c r="BK612" s="9"/>
      <c r="BN612" s="7"/>
      <c r="BO612" s="286"/>
      <c r="BP612" s="22"/>
      <c r="BQ612" s="7" t="str">
        <f t="shared" ca="1" si="146"/>
        <v/>
      </c>
      <c r="BR612" s="75" t="str">
        <f t="shared" si="147"/>
        <v/>
      </c>
      <c r="BS612" s="75" t="str">
        <f t="shared" si="148"/>
        <v/>
      </c>
      <c r="BT612" s="5" t="str">
        <f t="shared" si="149"/>
        <v/>
      </c>
      <c r="BU612" s="79" t="str">
        <f t="shared" si="150"/>
        <v/>
      </c>
      <c r="BV612" s="79" t="str">
        <f t="shared" si="151"/>
        <v/>
      </c>
      <c r="BW612" s="79" t="str">
        <f t="shared" si="152"/>
        <v/>
      </c>
      <c r="CB612" s="5"/>
      <c r="CC612" s="4" t="str">
        <f>IF(IFERROR(VLOOKUP(C612,C613:C$1993,1,0),"")="","",COUNTIF(C:C,C612))</f>
        <v/>
      </c>
      <c r="CE612" s="5"/>
      <c r="CF612" s="5"/>
      <c r="CG612" s="5" t="str">
        <f>IF(B612="","",IF(CC612="",1+(MAX(CG$2:CG611)),""))</f>
        <v/>
      </c>
      <c r="CH612" s="5" t="str">
        <f t="shared" si="153"/>
        <v/>
      </c>
      <c r="CI612" s="5" t="str">
        <f t="shared" si="154"/>
        <v/>
      </c>
      <c r="CJ612" s="14" t="str">
        <f t="shared" si="155"/>
        <v/>
      </c>
      <c r="CK612" s="25"/>
      <c r="CL612" s="15"/>
      <c r="CM612" s="5" t="str">
        <f t="shared" si="157"/>
        <v/>
      </c>
      <c r="CO612" s="5"/>
      <c r="CP612" s="5" t="str">
        <f t="shared" si="156"/>
        <v/>
      </c>
      <c r="CQ612" s="5" t="str">
        <f>IF(BT612="","",IFERROR(IF(VLOOKUP(BT612,BT$2:BT611,1,0)=0,"",""),BT612))</f>
        <v/>
      </c>
      <c r="CR612" s="22" t="str">
        <f>IF(CQ612="","",(IFERROR(VLOOKUP(MID(CQ612,1,1),$DI$2:DM$28,3,0),0)+IFERROR(VLOOKUP(MID(CQ612,2,1),DI$2:DM$28,4,0),0)+IFERROR(VLOOKUP(MID(CQ612,3,1),DI$2:DM$28,5,0),0)+(ROW(CQ612)/1000000000000)))</f>
        <v/>
      </c>
      <c r="CS612" s="5"/>
      <c r="CT612" s="5">
        <v>611</v>
      </c>
      <c r="CU612" s="5" t="str">
        <f>IFERROR(VLOOKUP(CT612,CP$2:CQ1688,2,0),"")</f>
        <v/>
      </c>
      <c r="CV612" s="5"/>
      <c r="CX612" s="5"/>
      <c r="DO612" s="5" t="e">
        <f>IF(REPORTE!AH$2="si",IF(C612=VALUE(REPORTE!C$22),IF(SUM(DO613:DO$1993),CONCATENATE(INT(B612),", "),INT(B612)),""),IF(C612=VALUE(REPORTE!C$21),IF(SUM(DO613:DO$1993),CONCATENATE(INT(B612),", "),INT(B612)),""))</f>
        <v>#VALUE!</v>
      </c>
      <c r="DS612" s="5"/>
      <c r="DT612" s="5"/>
      <c r="DU612" s="5"/>
      <c r="DV612" s="5"/>
    </row>
    <row r="613" spans="1:126" ht="15" customHeight="1" x14ac:dyDescent="0.25">
      <c r="A613" s="4" t="str">
        <f t="shared" ca="1" si="144"/>
        <v/>
      </c>
      <c r="B613" s="3"/>
      <c r="C613" s="3"/>
      <c r="D613" s="1" t="str">
        <f>IFERROR(INDEX('padron cfe'!B:B,MATCH(DATOS!C613,'padron cfe'!A:A,0),1),"")</f>
        <v/>
      </c>
      <c r="H613" s="5" t="str">
        <f>IF(F613="","",IFERROR(CONCATENATE("PEUA",VLOOKUP(ESTADO,REPORTE!AV$2:AW$33,2,0),DIDTRITO_FORM,CADER_FORM,IFERROR(INDEX(CA:CA,MATCH(DAY(F613),BZ:BZ,0),1),DAY(F613)),IFERROR(INDEX(CA:CA,MATCH(MONTH(F613),BZ:BZ,0),1),MONTH(F613)),YEAR(F613),G613),""))</f>
        <v/>
      </c>
      <c r="M613" s="2" t="str">
        <f>IFERROR(INDEX('padron cfe'!C:C,MATCH(DATOS!C613,'padron cfe'!A:A,0),1),"")</f>
        <v/>
      </c>
      <c r="N613" s="66" t="str">
        <f>IFERROR(IF(BT613="","",IF(INDEX(N$1:N612,MATCH(BT613,BT$1:BT612,0),1)=0,"",INDEX(N$1:N612,MATCH(BT613,BT$1:BT612,0),1))),"")</f>
        <v/>
      </c>
      <c r="O613" s="66" t="str">
        <f>IFERROR(IF(BT613="","",IF(INDEX(O$1:O612,MATCH(BT613,BT$1:BT612,0),1)=0,"",INDEX(O$1:O612,MATCH(BT613,BT$1:BT612,0),1))),"")</f>
        <v/>
      </c>
      <c r="R613" s="66"/>
      <c r="S613" s="5"/>
      <c r="T613" s="66"/>
      <c r="U613" s="5" t="str">
        <f>IFERROR(IF(INDEX(U$1:U612,MATCH(T613,T$1:T612,0),1)=0,"",INDEX(U$1:U612,MATCH(T613,T$1:T612,0),1)),"")</f>
        <v/>
      </c>
      <c r="V613" s="66"/>
      <c r="W613" s="5" t="str">
        <f>IFERROR(IF(INDEX(W$1:W612,MATCH(V613,V$1:V612,0),1)=0,"",INDEX(W$1:W612,MATCH(V613,V$1:V612,0),1)),"")</f>
        <v/>
      </c>
      <c r="X613" s="2" t="str">
        <f>IFERROR(INDEX('padron cfe'!D:D,MATCH(DATOS!C613,'padron cfe'!A:A,0),1),"")</f>
        <v/>
      </c>
      <c r="AC613" s="6"/>
      <c r="AE613" s="4" t="str">
        <f t="shared" si="145"/>
        <v/>
      </c>
      <c r="AF613" s="4"/>
      <c r="AG613" s="4"/>
      <c r="AH613" s="4"/>
      <c r="AI613" s="2" t="str">
        <f>IFERROR(IF(INDEX(AI$1:AI612,MATCH(BT613,BT$1:BT612,0),1)=0,"",INDEX(AI$1:AI612,MATCH(BT613,BT$1:BT612,0),1)),"")</f>
        <v/>
      </c>
      <c r="AJ613" s="2" t="str">
        <f>IFERROR(IF(INDEX(AJ$1:AJ612,MATCH(BT613,BT$1:BT612,0),1)=0,"",INDEX(AJ$1:AJ612,MATCH(BT613,BT$1:BT612,0),1)),"")</f>
        <v/>
      </c>
      <c r="AK613" s="2" t="str">
        <f>IFERROR(IF(INDEX(AK$1:AK612,MATCH(BT613,BT$1:BT612,0),1)=0,"",INDEX(AK$1:AK612,MATCH(BT613,BT$1:BT612,0),1)),"")</f>
        <v/>
      </c>
      <c r="AY613" s="7"/>
      <c r="AZ613" s="47"/>
      <c r="BA613" s="66"/>
      <c r="BB613" s="66"/>
      <c r="BC613" s="66"/>
      <c r="BD613" s="78"/>
      <c r="BE613" s="66"/>
      <c r="BF613" s="66"/>
      <c r="BG613" s="4"/>
      <c r="BH613" s="69"/>
      <c r="BK613" s="9"/>
      <c r="BN613" s="7"/>
      <c r="BO613" s="286"/>
      <c r="BP613" s="22"/>
      <c r="BQ613" s="7" t="str">
        <f t="shared" ca="1" si="146"/>
        <v/>
      </c>
      <c r="BR613" s="75" t="str">
        <f t="shared" si="147"/>
        <v/>
      </c>
      <c r="BS613" s="75" t="str">
        <f t="shared" si="148"/>
        <v/>
      </c>
      <c r="BT613" s="5" t="str">
        <f t="shared" si="149"/>
        <v/>
      </c>
      <c r="BU613" s="79" t="str">
        <f t="shared" si="150"/>
        <v/>
      </c>
      <c r="BV613" s="79" t="str">
        <f t="shared" si="151"/>
        <v/>
      </c>
      <c r="BW613" s="79" t="str">
        <f t="shared" si="152"/>
        <v/>
      </c>
      <c r="CB613" s="5"/>
      <c r="CC613" s="4" t="str">
        <f>IF(IFERROR(VLOOKUP(C613,C614:C$1993,1,0),"")="","",COUNTIF(C:C,C613))</f>
        <v/>
      </c>
      <c r="CE613" s="5"/>
      <c r="CF613" s="5"/>
      <c r="CG613" s="5" t="str">
        <f>IF(B613="","",IF(CC613="",1+(MAX(CG$2:CG612)),""))</f>
        <v/>
      </c>
      <c r="CH613" s="5" t="str">
        <f t="shared" si="153"/>
        <v/>
      </c>
      <c r="CI613" s="5" t="str">
        <f t="shared" si="154"/>
        <v/>
      </c>
      <c r="CJ613" s="14" t="str">
        <f t="shared" si="155"/>
        <v/>
      </c>
      <c r="CK613" s="25"/>
      <c r="CL613" s="15"/>
      <c r="CM613" s="5" t="str">
        <f t="shared" si="157"/>
        <v/>
      </c>
      <c r="CO613" s="5"/>
      <c r="CP613" s="5" t="str">
        <f t="shared" si="156"/>
        <v/>
      </c>
      <c r="CQ613" s="5" t="str">
        <f>IF(BT613="","",IFERROR(IF(VLOOKUP(BT613,BT$2:BT612,1,0)=0,"",""),BT613))</f>
        <v/>
      </c>
      <c r="CR613" s="22" t="str">
        <f>IF(CQ613="","",(IFERROR(VLOOKUP(MID(CQ613,1,1),$DI$2:DM$28,3,0),0)+IFERROR(VLOOKUP(MID(CQ613,2,1),DI$2:DM$28,4,0),0)+IFERROR(VLOOKUP(MID(CQ613,3,1),DI$2:DM$28,5,0),0)+(ROW(CQ613)/1000000000000)))</f>
        <v/>
      </c>
      <c r="CS613" s="5"/>
      <c r="CT613" s="5">
        <v>612</v>
      </c>
      <c r="CU613" s="5" t="str">
        <f>IFERROR(VLOOKUP(CT613,CP$2:CQ1689,2,0),"")</f>
        <v/>
      </c>
      <c r="CV613" s="5"/>
      <c r="CX613" s="5"/>
      <c r="DO613" s="5" t="e">
        <f>IF(REPORTE!AH$2="si",IF(C613=VALUE(REPORTE!C$22),IF(SUM(DO614:DO$1993),CONCATENATE(INT(B613),", "),INT(B613)),""),IF(C613=VALUE(REPORTE!C$21),IF(SUM(DO614:DO$1993),CONCATENATE(INT(B613),", "),INT(B613)),""))</f>
        <v>#VALUE!</v>
      </c>
      <c r="DS613" s="5"/>
      <c r="DT613" s="5"/>
      <c r="DU613" s="5"/>
      <c r="DV613" s="5"/>
    </row>
    <row r="614" spans="1:126" ht="15" customHeight="1" x14ac:dyDescent="0.25">
      <c r="A614" s="4" t="str">
        <f t="shared" ca="1" si="144"/>
        <v/>
      </c>
      <c r="B614" s="3"/>
      <c r="C614" s="3"/>
      <c r="D614" s="1" t="str">
        <f>IFERROR(INDEX('padron cfe'!B:B,MATCH(DATOS!C614,'padron cfe'!A:A,0),1),"")</f>
        <v/>
      </c>
      <c r="H614" s="5" t="str">
        <f>IF(F614="","",IFERROR(CONCATENATE("PEUA",VLOOKUP(ESTADO,REPORTE!AV$2:AW$33,2,0),DIDTRITO_FORM,CADER_FORM,IFERROR(INDEX(CA:CA,MATCH(DAY(F614),BZ:BZ,0),1),DAY(F614)),IFERROR(INDEX(CA:CA,MATCH(MONTH(F614),BZ:BZ,0),1),MONTH(F614)),YEAR(F614),G614),""))</f>
        <v/>
      </c>
      <c r="M614" s="2" t="str">
        <f>IFERROR(INDEX('padron cfe'!C:C,MATCH(DATOS!C614,'padron cfe'!A:A,0),1),"")</f>
        <v/>
      </c>
      <c r="N614" s="66" t="str">
        <f>IFERROR(IF(BT614="","",IF(INDEX(N$1:N613,MATCH(BT614,BT$1:BT613,0),1)=0,"",INDEX(N$1:N613,MATCH(BT614,BT$1:BT613,0),1))),"")</f>
        <v/>
      </c>
      <c r="O614" s="66" t="str">
        <f>IFERROR(IF(BT614="","",IF(INDEX(O$1:O613,MATCH(BT614,BT$1:BT613,0),1)=0,"",INDEX(O$1:O613,MATCH(BT614,BT$1:BT613,0),1))),"")</f>
        <v/>
      </c>
      <c r="R614" s="66"/>
      <c r="S614" s="5"/>
      <c r="T614" s="66"/>
      <c r="U614" s="5" t="str">
        <f>IFERROR(IF(INDEX(U$1:U613,MATCH(T614,T$1:T613,0),1)=0,"",INDEX(U$1:U613,MATCH(T614,T$1:T613,0),1)),"")</f>
        <v/>
      </c>
      <c r="V614" s="66"/>
      <c r="W614" s="5" t="str">
        <f>IFERROR(IF(INDEX(W$1:W613,MATCH(V614,V$1:V613,0),1)=0,"",INDEX(W$1:W613,MATCH(V614,V$1:V613,0),1)),"")</f>
        <v/>
      </c>
      <c r="X614" s="2" t="str">
        <f>IFERROR(INDEX('padron cfe'!D:D,MATCH(DATOS!C614,'padron cfe'!A:A,0),1),"")</f>
        <v/>
      </c>
      <c r="AC614" s="6"/>
      <c r="AE614" s="4" t="str">
        <f t="shared" si="145"/>
        <v/>
      </c>
      <c r="AF614" s="4"/>
      <c r="AG614" s="4"/>
      <c r="AH614" s="4"/>
      <c r="AI614" s="2" t="str">
        <f>IFERROR(IF(INDEX(AI$1:AI613,MATCH(BT614,BT$1:BT613,0),1)=0,"",INDEX(AI$1:AI613,MATCH(BT614,BT$1:BT613,0),1)),"")</f>
        <v/>
      </c>
      <c r="AJ614" s="2" t="str">
        <f>IFERROR(IF(INDEX(AJ$1:AJ613,MATCH(BT614,BT$1:BT613,0),1)=0,"",INDEX(AJ$1:AJ613,MATCH(BT614,BT$1:BT613,0),1)),"")</f>
        <v/>
      </c>
      <c r="AK614" s="2" t="str">
        <f>IFERROR(IF(INDEX(AK$1:AK613,MATCH(BT614,BT$1:BT613,0),1)=0,"",INDEX(AK$1:AK613,MATCH(BT614,BT$1:BT613,0),1)),"")</f>
        <v/>
      </c>
      <c r="AY614" s="7"/>
      <c r="AZ614" s="47"/>
      <c r="BA614" s="66"/>
      <c r="BB614" s="66"/>
      <c r="BC614" s="66"/>
      <c r="BD614" s="78"/>
      <c r="BE614" s="66"/>
      <c r="BF614" s="66"/>
      <c r="BG614" s="4"/>
      <c r="BH614" s="69"/>
      <c r="BK614" s="9"/>
      <c r="BN614" s="7"/>
      <c r="BO614" s="286"/>
      <c r="BP614" s="22"/>
      <c r="BQ614" s="7" t="str">
        <f t="shared" ca="1" si="146"/>
        <v/>
      </c>
      <c r="BR614" s="75" t="str">
        <f t="shared" si="147"/>
        <v/>
      </c>
      <c r="BS614" s="75" t="str">
        <f t="shared" si="148"/>
        <v/>
      </c>
      <c r="BT614" s="5" t="str">
        <f t="shared" si="149"/>
        <v/>
      </c>
      <c r="BU614" s="79" t="str">
        <f t="shared" si="150"/>
        <v/>
      </c>
      <c r="BV614" s="79" t="str">
        <f t="shared" si="151"/>
        <v/>
      </c>
      <c r="BW614" s="79" t="str">
        <f t="shared" si="152"/>
        <v/>
      </c>
      <c r="CB614" s="5"/>
      <c r="CC614" s="4" t="str">
        <f>IF(IFERROR(VLOOKUP(C614,C615:C$1993,1,0),"")="","",COUNTIF(C:C,C614))</f>
        <v/>
      </c>
      <c r="CE614" s="5"/>
      <c r="CF614" s="5"/>
      <c r="CG614" s="5" t="str">
        <f>IF(B614="","",IF(CC614="",1+(MAX(CG$2:CG613)),""))</f>
        <v/>
      </c>
      <c r="CH614" s="5" t="str">
        <f t="shared" si="153"/>
        <v/>
      </c>
      <c r="CI614" s="5" t="str">
        <f t="shared" si="154"/>
        <v/>
      </c>
      <c r="CJ614" s="14" t="str">
        <f t="shared" si="155"/>
        <v/>
      </c>
      <c r="CK614" s="25"/>
      <c r="CL614" s="15"/>
      <c r="CM614" s="5" t="str">
        <f t="shared" si="157"/>
        <v/>
      </c>
      <c r="CO614" s="5"/>
      <c r="CP614" s="5" t="str">
        <f t="shared" si="156"/>
        <v/>
      </c>
      <c r="CQ614" s="5" t="str">
        <f>IF(BT614="","",IFERROR(IF(VLOOKUP(BT614,BT$2:BT613,1,0)=0,"",""),BT614))</f>
        <v/>
      </c>
      <c r="CR614" s="22" t="str">
        <f>IF(CQ614="","",(IFERROR(VLOOKUP(MID(CQ614,1,1),$DI$2:DM$28,3,0),0)+IFERROR(VLOOKUP(MID(CQ614,2,1),DI$2:DM$28,4,0),0)+IFERROR(VLOOKUP(MID(CQ614,3,1),DI$2:DM$28,5,0),0)+(ROW(CQ614)/1000000000000)))</f>
        <v/>
      </c>
      <c r="CS614" s="5"/>
      <c r="CT614" s="5">
        <v>613</v>
      </c>
      <c r="CU614" s="5" t="str">
        <f>IFERROR(VLOOKUP(CT614,CP$2:CQ1690,2,0),"")</f>
        <v/>
      </c>
      <c r="CV614" s="5"/>
      <c r="CX614" s="5"/>
      <c r="DO614" s="5" t="e">
        <f>IF(REPORTE!AH$2="si",IF(C614=VALUE(REPORTE!C$22),IF(SUM(DO615:DO$1993),CONCATENATE(INT(B614),", "),INT(B614)),""),IF(C614=VALUE(REPORTE!C$21),IF(SUM(DO615:DO$1993),CONCATENATE(INT(B614),", "),INT(B614)),""))</f>
        <v>#VALUE!</v>
      </c>
      <c r="DS614" s="5"/>
      <c r="DT614" s="5"/>
      <c r="DU614" s="5"/>
      <c r="DV614" s="5"/>
    </row>
    <row r="615" spans="1:126" ht="15" customHeight="1" x14ac:dyDescent="0.25">
      <c r="A615" s="4" t="str">
        <f t="shared" ca="1" si="144"/>
        <v/>
      </c>
      <c r="B615" s="3"/>
      <c r="C615" s="3"/>
      <c r="D615" s="1" t="str">
        <f>IFERROR(INDEX('padron cfe'!B:B,MATCH(DATOS!C615,'padron cfe'!A:A,0),1),"")</f>
        <v/>
      </c>
      <c r="H615" s="5" t="str">
        <f>IF(F615="","",IFERROR(CONCATENATE("PEUA",VLOOKUP(ESTADO,REPORTE!AV$2:AW$33,2,0),DIDTRITO_FORM,CADER_FORM,IFERROR(INDEX(CA:CA,MATCH(DAY(F615),BZ:BZ,0),1),DAY(F615)),IFERROR(INDEX(CA:CA,MATCH(MONTH(F615),BZ:BZ,0),1),MONTH(F615)),YEAR(F615),G615),""))</f>
        <v/>
      </c>
      <c r="M615" s="2" t="str">
        <f>IFERROR(INDEX('padron cfe'!C:C,MATCH(DATOS!C615,'padron cfe'!A:A,0),1),"")</f>
        <v/>
      </c>
      <c r="N615" s="66" t="str">
        <f>IFERROR(IF(BT615="","",IF(INDEX(N$1:N614,MATCH(BT615,BT$1:BT614,0),1)=0,"",INDEX(N$1:N614,MATCH(BT615,BT$1:BT614,0),1))),"")</f>
        <v/>
      </c>
      <c r="O615" s="66" t="str">
        <f>IFERROR(IF(BT615="","",IF(INDEX(O$1:O614,MATCH(BT615,BT$1:BT614,0),1)=0,"",INDEX(O$1:O614,MATCH(BT615,BT$1:BT614,0),1))),"")</f>
        <v/>
      </c>
      <c r="R615" s="66"/>
      <c r="S615" s="5"/>
      <c r="T615" s="66"/>
      <c r="U615" s="5" t="str">
        <f>IFERROR(IF(INDEX(U$1:U614,MATCH(T615,T$1:T614,0),1)=0,"",INDEX(U$1:U614,MATCH(T615,T$1:T614,0),1)),"")</f>
        <v/>
      </c>
      <c r="V615" s="66"/>
      <c r="W615" s="5" t="str">
        <f>IFERROR(IF(INDEX(W$1:W614,MATCH(V615,V$1:V614,0),1)=0,"",INDEX(W$1:W614,MATCH(V615,V$1:V614,0),1)),"")</f>
        <v/>
      </c>
      <c r="X615" s="2" t="str">
        <f>IFERROR(INDEX('padron cfe'!D:D,MATCH(DATOS!C615,'padron cfe'!A:A,0),1),"")</f>
        <v/>
      </c>
      <c r="AC615" s="6"/>
      <c r="AE615" s="4" t="str">
        <f t="shared" si="145"/>
        <v/>
      </c>
      <c r="AF615" s="4"/>
      <c r="AG615" s="4"/>
      <c r="AH615" s="4"/>
      <c r="AI615" s="2" t="str">
        <f>IFERROR(IF(INDEX(AI$1:AI614,MATCH(BT615,BT$1:BT614,0),1)=0,"",INDEX(AI$1:AI614,MATCH(BT615,BT$1:BT614,0),1)),"")</f>
        <v/>
      </c>
      <c r="AJ615" s="2" t="str">
        <f>IFERROR(IF(INDEX(AJ$1:AJ614,MATCH(BT615,BT$1:BT614,0),1)=0,"",INDEX(AJ$1:AJ614,MATCH(BT615,BT$1:BT614,0),1)),"")</f>
        <v/>
      </c>
      <c r="AK615" s="2" t="str">
        <f>IFERROR(IF(INDEX(AK$1:AK614,MATCH(BT615,BT$1:BT614,0),1)=0,"",INDEX(AK$1:AK614,MATCH(BT615,BT$1:BT614,0),1)),"")</f>
        <v/>
      </c>
      <c r="AY615" s="7"/>
      <c r="AZ615" s="47"/>
      <c r="BA615" s="66"/>
      <c r="BB615" s="66"/>
      <c r="BC615" s="66"/>
      <c r="BD615" s="78"/>
      <c r="BE615" s="66"/>
      <c r="BF615" s="66"/>
      <c r="BG615" s="4"/>
      <c r="BH615" s="69"/>
      <c r="BK615" s="9"/>
      <c r="BN615" s="7"/>
      <c r="BO615" s="286"/>
      <c r="BP615" s="22"/>
      <c r="BQ615" s="7" t="str">
        <f t="shared" ca="1" si="146"/>
        <v/>
      </c>
      <c r="BR615" s="75" t="str">
        <f t="shared" si="147"/>
        <v/>
      </c>
      <c r="BS615" s="75" t="str">
        <f t="shared" si="148"/>
        <v/>
      </c>
      <c r="BT615" s="5" t="str">
        <f t="shared" si="149"/>
        <v/>
      </c>
      <c r="BU615" s="79" t="str">
        <f t="shared" si="150"/>
        <v/>
      </c>
      <c r="BV615" s="79" t="str">
        <f t="shared" si="151"/>
        <v/>
      </c>
      <c r="BW615" s="79" t="str">
        <f t="shared" si="152"/>
        <v/>
      </c>
      <c r="CB615" s="5"/>
      <c r="CC615" s="4" t="str">
        <f>IF(IFERROR(VLOOKUP(C615,C616:C$1993,1,0),"")="","",COUNTIF(C:C,C615))</f>
        <v/>
      </c>
      <c r="CE615" s="5"/>
      <c r="CF615" s="5"/>
      <c r="CG615" s="5" t="str">
        <f>IF(B615="","",IF(CC615="",1+(MAX(CG$2:CG614)),""))</f>
        <v/>
      </c>
      <c r="CH615" s="5" t="str">
        <f t="shared" si="153"/>
        <v/>
      </c>
      <c r="CI615" s="5" t="str">
        <f t="shared" si="154"/>
        <v/>
      </c>
      <c r="CJ615" s="14" t="str">
        <f t="shared" si="155"/>
        <v/>
      </c>
      <c r="CK615" s="25"/>
      <c r="CL615" s="15"/>
      <c r="CM615" s="5" t="str">
        <f t="shared" si="157"/>
        <v/>
      </c>
      <c r="CO615" s="5"/>
      <c r="CP615" s="5" t="str">
        <f t="shared" si="156"/>
        <v/>
      </c>
      <c r="CQ615" s="5" t="str">
        <f>IF(BT615="","",IFERROR(IF(VLOOKUP(BT615,BT$2:BT614,1,0)=0,"",""),BT615))</f>
        <v/>
      </c>
      <c r="CR615" s="22" t="str">
        <f>IF(CQ615="","",(IFERROR(VLOOKUP(MID(CQ615,1,1),$DI$2:DM$28,3,0),0)+IFERROR(VLOOKUP(MID(CQ615,2,1),DI$2:DM$28,4,0),0)+IFERROR(VLOOKUP(MID(CQ615,3,1),DI$2:DM$28,5,0),0)+(ROW(CQ615)/1000000000000)))</f>
        <v/>
      </c>
      <c r="CS615" s="5"/>
      <c r="CT615" s="5">
        <v>614</v>
      </c>
      <c r="CU615" s="5" t="str">
        <f>IFERROR(VLOOKUP(CT615,CP$2:CQ1691,2,0),"")</f>
        <v/>
      </c>
      <c r="CV615" s="5"/>
      <c r="CX615" s="5"/>
      <c r="DO615" s="5" t="e">
        <f>IF(REPORTE!AH$2="si",IF(C615=VALUE(REPORTE!C$22),IF(SUM(DO616:DO$1993),CONCATENATE(INT(B615),", "),INT(B615)),""),IF(C615=VALUE(REPORTE!C$21),IF(SUM(DO616:DO$1993),CONCATENATE(INT(B615),", "),INT(B615)),""))</f>
        <v>#VALUE!</v>
      </c>
      <c r="DS615" s="5"/>
      <c r="DT615" s="5"/>
      <c r="DU615" s="5"/>
      <c r="DV615" s="5"/>
    </row>
    <row r="616" spans="1:126" ht="15" customHeight="1" x14ac:dyDescent="0.25">
      <c r="A616" s="4" t="str">
        <f t="shared" ca="1" si="144"/>
        <v/>
      </c>
      <c r="B616" s="3"/>
      <c r="C616" s="3"/>
      <c r="D616" s="1" t="str">
        <f>IFERROR(INDEX('padron cfe'!B:B,MATCH(DATOS!C616,'padron cfe'!A:A,0),1),"")</f>
        <v/>
      </c>
      <c r="H616" s="5" t="str">
        <f>IF(F616="","",IFERROR(CONCATENATE("PEUA",VLOOKUP(ESTADO,REPORTE!AV$2:AW$33,2,0),DIDTRITO_FORM,CADER_FORM,IFERROR(INDEX(CA:CA,MATCH(DAY(F616),BZ:BZ,0),1),DAY(F616)),IFERROR(INDEX(CA:CA,MATCH(MONTH(F616),BZ:BZ,0),1),MONTH(F616)),YEAR(F616),G616),""))</f>
        <v/>
      </c>
      <c r="M616" s="2" t="str">
        <f>IFERROR(INDEX('padron cfe'!C:C,MATCH(DATOS!C616,'padron cfe'!A:A,0),1),"")</f>
        <v/>
      </c>
      <c r="N616" s="66" t="str">
        <f>IFERROR(IF(BT616="","",IF(INDEX(N$1:N615,MATCH(BT616,BT$1:BT615,0),1)=0,"",INDEX(N$1:N615,MATCH(BT616,BT$1:BT615,0),1))),"")</f>
        <v/>
      </c>
      <c r="O616" s="66" t="str">
        <f>IFERROR(IF(BT616="","",IF(INDEX(O$1:O615,MATCH(BT616,BT$1:BT615,0),1)=0,"",INDEX(O$1:O615,MATCH(BT616,BT$1:BT615,0),1))),"")</f>
        <v/>
      </c>
      <c r="R616" s="66"/>
      <c r="S616" s="5"/>
      <c r="T616" s="66"/>
      <c r="U616" s="5" t="str">
        <f>IFERROR(IF(INDEX(U$1:U615,MATCH(T616,T$1:T615,0),1)=0,"",INDEX(U$1:U615,MATCH(T616,T$1:T615,0),1)),"")</f>
        <v/>
      </c>
      <c r="V616" s="66"/>
      <c r="W616" s="5" t="str">
        <f>IFERROR(IF(INDEX(W$1:W615,MATCH(V616,V$1:V615,0),1)=0,"",INDEX(W$1:W615,MATCH(V616,V$1:V615,0),1)),"")</f>
        <v/>
      </c>
      <c r="X616" s="2" t="str">
        <f>IFERROR(INDEX('padron cfe'!D:D,MATCH(DATOS!C616,'padron cfe'!A:A,0),1),"")</f>
        <v/>
      </c>
      <c r="AC616" s="6"/>
      <c r="AE616" s="4" t="str">
        <f t="shared" si="145"/>
        <v/>
      </c>
      <c r="AF616" s="4"/>
      <c r="AG616" s="4"/>
      <c r="AH616" s="4"/>
      <c r="AI616" s="2" t="str">
        <f>IFERROR(IF(INDEX(AI$1:AI615,MATCH(BT616,BT$1:BT615,0),1)=0,"",INDEX(AI$1:AI615,MATCH(BT616,BT$1:BT615,0),1)),"")</f>
        <v/>
      </c>
      <c r="AJ616" s="2" t="str">
        <f>IFERROR(IF(INDEX(AJ$1:AJ615,MATCH(BT616,BT$1:BT615,0),1)=0,"",INDEX(AJ$1:AJ615,MATCH(BT616,BT$1:BT615,0),1)),"")</f>
        <v/>
      </c>
      <c r="AK616" s="2" t="str">
        <f>IFERROR(IF(INDEX(AK$1:AK615,MATCH(BT616,BT$1:BT615,0),1)=0,"",INDEX(AK$1:AK615,MATCH(BT616,BT$1:BT615,0),1)),"")</f>
        <v/>
      </c>
      <c r="AY616" s="7"/>
      <c r="AZ616" s="47"/>
      <c r="BA616" s="66"/>
      <c r="BB616" s="66"/>
      <c r="BC616" s="66"/>
      <c r="BD616" s="78"/>
      <c r="BE616" s="66"/>
      <c r="BF616" s="66"/>
      <c r="BG616" s="4"/>
      <c r="BH616" s="69"/>
      <c r="BK616" s="9"/>
      <c r="BN616" s="7"/>
      <c r="BO616" s="286"/>
      <c r="BP616" s="22"/>
      <c r="BQ616" s="7" t="str">
        <f t="shared" ca="1" si="146"/>
        <v/>
      </c>
      <c r="BR616" s="75" t="str">
        <f t="shared" si="147"/>
        <v/>
      </c>
      <c r="BS616" s="75" t="str">
        <f t="shared" si="148"/>
        <v/>
      </c>
      <c r="BT616" s="5" t="str">
        <f t="shared" si="149"/>
        <v/>
      </c>
      <c r="BU616" s="79" t="str">
        <f t="shared" si="150"/>
        <v/>
      </c>
      <c r="BV616" s="79" t="str">
        <f t="shared" si="151"/>
        <v/>
      </c>
      <c r="BW616" s="79" t="str">
        <f t="shared" si="152"/>
        <v/>
      </c>
      <c r="CB616" s="5"/>
      <c r="CC616" s="4" t="str">
        <f>IF(IFERROR(VLOOKUP(C616,C617:C$1993,1,0),"")="","",COUNTIF(C:C,C616))</f>
        <v/>
      </c>
      <c r="CE616" s="5"/>
      <c r="CF616" s="5"/>
      <c r="CG616" s="5" t="str">
        <f>IF(B616="","",IF(CC616="",1+(MAX(CG$2:CG615)),""))</f>
        <v/>
      </c>
      <c r="CH616" s="5" t="str">
        <f t="shared" si="153"/>
        <v/>
      </c>
      <c r="CI616" s="5" t="str">
        <f t="shared" si="154"/>
        <v/>
      </c>
      <c r="CJ616" s="14" t="str">
        <f t="shared" si="155"/>
        <v/>
      </c>
      <c r="CK616" s="25"/>
      <c r="CL616" s="15"/>
      <c r="CM616" s="5" t="str">
        <f t="shared" si="157"/>
        <v/>
      </c>
      <c r="CO616" s="5"/>
      <c r="CP616" s="5" t="str">
        <f t="shared" si="156"/>
        <v/>
      </c>
      <c r="CQ616" s="5" t="str">
        <f>IF(BT616="","",IFERROR(IF(VLOOKUP(BT616,BT$2:BT615,1,0)=0,"",""),BT616))</f>
        <v/>
      </c>
      <c r="CR616" s="22" t="str">
        <f>IF(CQ616="","",(IFERROR(VLOOKUP(MID(CQ616,1,1),$DI$2:DM$28,3,0),0)+IFERROR(VLOOKUP(MID(CQ616,2,1),DI$2:DM$28,4,0),0)+IFERROR(VLOOKUP(MID(CQ616,3,1),DI$2:DM$28,5,0),0)+(ROW(CQ616)/1000000000000)))</f>
        <v/>
      </c>
      <c r="CS616" s="5"/>
      <c r="CT616" s="5">
        <v>615</v>
      </c>
      <c r="CU616" s="5" t="str">
        <f>IFERROR(VLOOKUP(CT616,CP$2:CQ1692,2,0),"")</f>
        <v/>
      </c>
      <c r="CV616" s="5"/>
      <c r="CX616" s="5"/>
      <c r="DO616" s="5" t="e">
        <f>IF(REPORTE!AH$2="si",IF(C616=VALUE(REPORTE!C$22),IF(SUM(DO617:DO$1993),CONCATENATE(INT(B616),", "),INT(B616)),""),IF(C616=VALUE(REPORTE!C$21),IF(SUM(DO617:DO$1993),CONCATENATE(INT(B616),", "),INT(B616)),""))</f>
        <v>#VALUE!</v>
      </c>
      <c r="DS616" s="5"/>
      <c r="DT616" s="5"/>
      <c r="DU616" s="5"/>
      <c r="DV616" s="5"/>
    </row>
    <row r="617" spans="1:126" ht="15" customHeight="1" x14ac:dyDescent="0.25">
      <c r="A617" s="4" t="str">
        <f t="shared" ca="1" si="144"/>
        <v/>
      </c>
      <c r="B617" s="3"/>
      <c r="C617" s="3"/>
      <c r="D617" s="1" t="str">
        <f>IFERROR(INDEX('padron cfe'!B:B,MATCH(DATOS!C617,'padron cfe'!A:A,0),1),"")</f>
        <v/>
      </c>
      <c r="H617" s="5" t="str">
        <f>IF(F617="","",IFERROR(CONCATENATE("PEUA",VLOOKUP(ESTADO,REPORTE!AV$2:AW$33,2,0),DIDTRITO_FORM,CADER_FORM,IFERROR(INDEX(CA:CA,MATCH(DAY(F617),BZ:BZ,0),1),DAY(F617)),IFERROR(INDEX(CA:CA,MATCH(MONTH(F617),BZ:BZ,0),1),MONTH(F617)),YEAR(F617),G617),""))</f>
        <v/>
      </c>
      <c r="M617" s="2" t="str">
        <f>IFERROR(INDEX('padron cfe'!C:C,MATCH(DATOS!C617,'padron cfe'!A:A,0),1),"")</f>
        <v/>
      </c>
      <c r="N617" s="66" t="str">
        <f>IFERROR(IF(BT617="","",IF(INDEX(N$1:N616,MATCH(BT617,BT$1:BT616,0),1)=0,"",INDEX(N$1:N616,MATCH(BT617,BT$1:BT616,0),1))),"")</f>
        <v/>
      </c>
      <c r="O617" s="66" t="str">
        <f>IFERROR(IF(BT617="","",IF(INDEX(O$1:O616,MATCH(BT617,BT$1:BT616,0),1)=0,"",INDEX(O$1:O616,MATCH(BT617,BT$1:BT616,0),1))),"")</f>
        <v/>
      </c>
      <c r="R617" s="66"/>
      <c r="S617" s="5"/>
      <c r="T617" s="66"/>
      <c r="U617" s="5" t="str">
        <f>IFERROR(IF(INDEX(U$1:U616,MATCH(T617,T$1:T616,0),1)=0,"",INDEX(U$1:U616,MATCH(T617,T$1:T616,0),1)),"")</f>
        <v/>
      </c>
      <c r="V617" s="66"/>
      <c r="W617" s="5" t="str">
        <f>IFERROR(IF(INDEX(W$1:W616,MATCH(V617,V$1:V616,0),1)=0,"",INDEX(W$1:W616,MATCH(V617,V$1:V616,0),1)),"")</f>
        <v/>
      </c>
      <c r="X617" s="2" t="str">
        <f>IFERROR(INDEX('padron cfe'!D:D,MATCH(DATOS!C617,'padron cfe'!A:A,0),1),"")</f>
        <v/>
      </c>
      <c r="AC617" s="6"/>
      <c r="AE617" s="4" t="str">
        <f t="shared" si="145"/>
        <v/>
      </c>
      <c r="AF617" s="4"/>
      <c r="AG617" s="4"/>
      <c r="AH617" s="4"/>
      <c r="AI617" s="2" t="str">
        <f>IFERROR(IF(INDEX(AI$1:AI616,MATCH(BT617,BT$1:BT616,0),1)=0,"",INDEX(AI$1:AI616,MATCH(BT617,BT$1:BT616,0),1)),"")</f>
        <v/>
      </c>
      <c r="AJ617" s="2" t="str">
        <f>IFERROR(IF(INDEX(AJ$1:AJ616,MATCH(BT617,BT$1:BT616,0),1)=0,"",INDEX(AJ$1:AJ616,MATCH(BT617,BT$1:BT616,0),1)),"")</f>
        <v/>
      </c>
      <c r="AK617" s="2" t="str">
        <f>IFERROR(IF(INDEX(AK$1:AK616,MATCH(BT617,BT$1:BT616,0),1)=0,"",INDEX(AK$1:AK616,MATCH(BT617,BT$1:BT616,0),1)),"")</f>
        <v/>
      </c>
      <c r="AY617" s="7"/>
      <c r="AZ617" s="47"/>
      <c r="BA617" s="66"/>
      <c r="BB617" s="66"/>
      <c r="BC617" s="66"/>
      <c r="BD617" s="78"/>
      <c r="BE617" s="66"/>
      <c r="BF617" s="66"/>
      <c r="BG617" s="4"/>
      <c r="BH617" s="69"/>
      <c r="BK617" s="9"/>
      <c r="BN617" s="7"/>
      <c r="BO617" s="286"/>
      <c r="BP617" s="22"/>
      <c r="BQ617" s="7" t="str">
        <f t="shared" ca="1" si="146"/>
        <v/>
      </c>
      <c r="BR617" s="75" t="str">
        <f t="shared" si="147"/>
        <v/>
      </c>
      <c r="BS617" s="75" t="str">
        <f t="shared" si="148"/>
        <v/>
      </c>
      <c r="BT617" s="5" t="str">
        <f t="shared" si="149"/>
        <v/>
      </c>
      <c r="BU617" s="79" t="str">
        <f t="shared" si="150"/>
        <v/>
      </c>
      <c r="BV617" s="79" t="str">
        <f t="shared" si="151"/>
        <v/>
      </c>
      <c r="BW617" s="79" t="str">
        <f t="shared" si="152"/>
        <v/>
      </c>
      <c r="CB617" s="5"/>
      <c r="CC617" s="4" t="str">
        <f>IF(IFERROR(VLOOKUP(C617,C618:C$1993,1,0),"")="","",COUNTIF(C:C,C617))</f>
        <v/>
      </c>
      <c r="CE617" s="5"/>
      <c r="CF617" s="5"/>
      <c r="CG617" s="5" t="str">
        <f>IF(B617="","",IF(CC617="",1+(MAX(CG$2:CG616)),""))</f>
        <v/>
      </c>
      <c r="CH617" s="5" t="str">
        <f t="shared" si="153"/>
        <v/>
      </c>
      <c r="CI617" s="5" t="str">
        <f t="shared" si="154"/>
        <v/>
      </c>
      <c r="CJ617" s="14" t="str">
        <f t="shared" si="155"/>
        <v/>
      </c>
      <c r="CK617" s="25"/>
      <c r="CL617" s="15"/>
      <c r="CM617" s="5" t="str">
        <f t="shared" si="157"/>
        <v/>
      </c>
      <c r="CO617" s="5"/>
      <c r="CP617" s="5" t="str">
        <f t="shared" si="156"/>
        <v/>
      </c>
      <c r="CQ617" s="5" t="str">
        <f>IF(BT617="","",IFERROR(IF(VLOOKUP(BT617,BT$2:BT616,1,0)=0,"",""),BT617))</f>
        <v/>
      </c>
      <c r="CR617" s="22" t="str">
        <f>IF(CQ617="","",(IFERROR(VLOOKUP(MID(CQ617,1,1),$DI$2:DM$28,3,0),0)+IFERROR(VLOOKUP(MID(CQ617,2,1),DI$2:DM$28,4,0),0)+IFERROR(VLOOKUP(MID(CQ617,3,1),DI$2:DM$28,5,0),0)+(ROW(CQ617)/1000000000000)))</f>
        <v/>
      </c>
      <c r="CS617" s="5"/>
      <c r="CT617" s="5">
        <v>616</v>
      </c>
      <c r="CU617" s="5" t="str">
        <f>IFERROR(VLOOKUP(CT617,CP$2:CQ1693,2,0),"")</f>
        <v/>
      </c>
      <c r="CV617" s="5"/>
      <c r="CX617" s="5"/>
      <c r="DO617" s="5" t="e">
        <f>IF(REPORTE!AH$2="si",IF(C617=VALUE(REPORTE!C$22),IF(SUM(DO618:DO$1993),CONCATENATE(INT(B617),", "),INT(B617)),""),IF(C617=VALUE(REPORTE!C$21),IF(SUM(DO618:DO$1993),CONCATENATE(INT(B617),", "),INT(B617)),""))</f>
        <v>#VALUE!</v>
      </c>
      <c r="DS617" s="5"/>
      <c r="DT617" s="5"/>
      <c r="DU617" s="5"/>
      <c r="DV617" s="5"/>
    </row>
    <row r="618" spans="1:126" ht="15" customHeight="1" x14ac:dyDescent="0.25">
      <c r="A618" s="4" t="str">
        <f t="shared" ca="1" si="144"/>
        <v/>
      </c>
      <c r="B618" s="3"/>
      <c r="C618" s="3"/>
      <c r="D618" s="1" t="str">
        <f>IFERROR(INDEX('padron cfe'!B:B,MATCH(DATOS!C618,'padron cfe'!A:A,0),1),"")</f>
        <v/>
      </c>
      <c r="H618" s="5" t="str">
        <f>IF(F618="","",IFERROR(CONCATENATE("PEUA",VLOOKUP(ESTADO,REPORTE!AV$2:AW$33,2,0),DIDTRITO_FORM,CADER_FORM,IFERROR(INDEX(CA:CA,MATCH(DAY(F618),BZ:BZ,0),1),DAY(F618)),IFERROR(INDEX(CA:CA,MATCH(MONTH(F618),BZ:BZ,0),1),MONTH(F618)),YEAR(F618),G618),""))</f>
        <v/>
      </c>
      <c r="M618" s="2" t="str">
        <f>IFERROR(INDEX('padron cfe'!C:C,MATCH(DATOS!C618,'padron cfe'!A:A,0),1),"")</f>
        <v/>
      </c>
      <c r="N618" s="66" t="str">
        <f>IFERROR(IF(BT618="","",IF(INDEX(N$1:N617,MATCH(BT618,BT$1:BT617,0),1)=0,"",INDEX(N$1:N617,MATCH(BT618,BT$1:BT617,0),1))),"")</f>
        <v/>
      </c>
      <c r="O618" s="66" t="str">
        <f>IFERROR(IF(BT618="","",IF(INDEX(O$1:O617,MATCH(BT618,BT$1:BT617,0),1)=0,"",INDEX(O$1:O617,MATCH(BT618,BT$1:BT617,0),1))),"")</f>
        <v/>
      </c>
      <c r="R618" s="66"/>
      <c r="S618" s="5"/>
      <c r="T618" s="66"/>
      <c r="U618" s="5" t="str">
        <f>IFERROR(IF(INDEX(U$1:U617,MATCH(T618,T$1:T617,0),1)=0,"",INDEX(U$1:U617,MATCH(T618,T$1:T617,0),1)),"")</f>
        <v/>
      </c>
      <c r="V618" s="66"/>
      <c r="W618" s="5" t="str">
        <f>IFERROR(IF(INDEX(W$1:W617,MATCH(V618,V$1:V617,0),1)=0,"",INDEX(W$1:W617,MATCH(V618,V$1:V617,0),1)),"")</f>
        <v/>
      </c>
      <c r="X618" s="2" t="str">
        <f>IFERROR(INDEX('padron cfe'!D:D,MATCH(DATOS!C618,'padron cfe'!A:A,0),1),"")</f>
        <v/>
      </c>
      <c r="AC618" s="6"/>
      <c r="AE618" s="4" t="str">
        <f t="shared" si="145"/>
        <v/>
      </c>
      <c r="AF618" s="4"/>
      <c r="AG618" s="4"/>
      <c r="AH618" s="4"/>
      <c r="AI618" s="2" t="str">
        <f>IFERROR(IF(INDEX(AI$1:AI617,MATCH(BT618,BT$1:BT617,0),1)=0,"",INDEX(AI$1:AI617,MATCH(BT618,BT$1:BT617,0),1)),"")</f>
        <v/>
      </c>
      <c r="AJ618" s="2" t="str">
        <f>IFERROR(IF(INDEX(AJ$1:AJ617,MATCH(BT618,BT$1:BT617,0),1)=0,"",INDEX(AJ$1:AJ617,MATCH(BT618,BT$1:BT617,0),1)),"")</f>
        <v/>
      </c>
      <c r="AK618" s="2" t="str">
        <f>IFERROR(IF(INDEX(AK$1:AK617,MATCH(BT618,BT$1:BT617,0),1)=0,"",INDEX(AK$1:AK617,MATCH(BT618,BT$1:BT617,0),1)),"")</f>
        <v/>
      </c>
      <c r="AY618" s="7"/>
      <c r="AZ618" s="47"/>
      <c r="BA618" s="66"/>
      <c r="BB618" s="66"/>
      <c r="BC618" s="66"/>
      <c r="BD618" s="78"/>
      <c r="BE618" s="66"/>
      <c r="BF618" s="66"/>
      <c r="BG618" s="4"/>
      <c r="BH618" s="69"/>
      <c r="BK618" s="9"/>
      <c r="BN618" s="7"/>
      <c r="BO618" s="286"/>
      <c r="BP618" s="22"/>
      <c r="BQ618" s="7" t="str">
        <f t="shared" ca="1" si="146"/>
        <v/>
      </c>
      <c r="BR618" s="75" t="str">
        <f t="shared" si="147"/>
        <v/>
      </c>
      <c r="BS618" s="75" t="str">
        <f t="shared" si="148"/>
        <v/>
      </c>
      <c r="BT618" s="5" t="str">
        <f t="shared" si="149"/>
        <v/>
      </c>
      <c r="BU618" s="79" t="str">
        <f t="shared" si="150"/>
        <v/>
      </c>
      <c r="BV618" s="79" t="str">
        <f t="shared" si="151"/>
        <v/>
      </c>
      <c r="BW618" s="79" t="str">
        <f t="shared" si="152"/>
        <v/>
      </c>
      <c r="CB618" s="5"/>
      <c r="CC618" s="4" t="str">
        <f>IF(IFERROR(VLOOKUP(C618,C619:C$1993,1,0),"")="","",COUNTIF(C:C,C618))</f>
        <v/>
      </c>
      <c r="CE618" s="5"/>
      <c r="CF618" s="5"/>
      <c r="CG618" s="5" t="str">
        <f>IF(B618="","",IF(CC618="",1+(MAX(CG$2:CG617)),""))</f>
        <v/>
      </c>
      <c r="CH618" s="5" t="str">
        <f t="shared" si="153"/>
        <v/>
      </c>
      <c r="CI618" s="5" t="str">
        <f t="shared" si="154"/>
        <v/>
      </c>
      <c r="CJ618" s="14" t="str">
        <f t="shared" si="155"/>
        <v/>
      </c>
      <c r="CK618" s="25"/>
      <c r="CL618" s="15"/>
      <c r="CM618" s="5" t="str">
        <f t="shared" si="157"/>
        <v/>
      </c>
      <c r="CO618" s="5"/>
      <c r="CP618" s="5" t="str">
        <f t="shared" si="156"/>
        <v/>
      </c>
      <c r="CQ618" s="5" t="str">
        <f>IF(BT618="","",IFERROR(IF(VLOOKUP(BT618,BT$2:BT617,1,0)=0,"",""),BT618))</f>
        <v/>
      </c>
      <c r="CR618" s="22" t="str">
        <f>IF(CQ618="","",(IFERROR(VLOOKUP(MID(CQ618,1,1),$DI$2:DM$28,3,0),0)+IFERROR(VLOOKUP(MID(CQ618,2,1),DI$2:DM$28,4,0),0)+IFERROR(VLOOKUP(MID(CQ618,3,1),DI$2:DM$28,5,0),0)+(ROW(CQ618)/1000000000000)))</f>
        <v/>
      </c>
      <c r="CS618" s="5"/>
      <c r="CT618" s="5">
        <v>617</v>
      </c>
      <c r="CU618" s="5" t="str">
        <f>IFERROR(VLOOKUP(CT618,CP$2:CQ1694,2,0),"")</f>
        <v/>
      </c>
      <c r="CV618" s="5"/>
      <c r="CX618" s="5"/>
      <c r="DO618" s="5" t="e">
        <f>IF(REPORTE!AH$2="si",IF(C618=VALUE(REPORTE!C$22),IF(SUM(DO619:DO$1993),CONCATENATE(INT(B618),", "),INT(B618)),""),IF(C618=VALUE(REPORTE!C$21),IF(SUM(DO619:DO$1993),CONCATENATE(INT(B618),", "),INT(B618)),""))</f>
        <v>#VALUE!</v>
      </c>
      <c r="DS618" s="5"/>
      <c r="DT618" s="5"/>
      <c r="DU618" s="5"/>
      <c r="DV618" s="5"/>
    </row>
    <row r="619" spans="1:126" ht="15" customHeight="1" x14ac:dyDescent="0.25">
      <c r="A619" s="4" t="str">
        <f t="shared" ca="1" si="144"/>
        <v/>
      </c>
      <c r="B619" s="3"/>
      <c r="C619" s="3"/>
      <c r="D619" s="1" t="str">
        <f>IFERROR(INDEX('padron cfe'!B:B,MATCH(DATOS!C619,'padron cfe'!A:A,0),1),"")</f>
        <v/>
      </c>
      <c r="H619" s="5" t="str">
        <f>IF(F619="","",IFERROR(CONCATENATE("PEUA",VLOOKUP(ESTADO,REPORTE!AV$2:AW$33,2,0),DIDTRITO_FORM,CADER_FORM,IFERROR(INDEX(CA:CA,MATCH(DAY(F619),BZ:BZ,0),1),DAY(F619)),IFERROR(INDEX(CA:CA,MATCH(MONTH(F619),BZ:BZ,0),1),MONTH(F619)),YEAR(F619),G619),""))</f>
        <v/>
      </c>
      <c r="M619" s="2" t="str">
        <f>IFERROR(INDEX('padron cfe'!C:C,MATCH(DATOS!C619,'padron cfe'!A:A,0),1),"")</f>
        <v/>
      </c>
      <c r="N619" s="66" t="str">
        <f>IFERROR(IF(BT619="","",IF(INDEX(N$1:N618,MATCH(BT619,BT$1:BT618,0),1)=0,"",INDEX(N$1:N618,MATCH(BT619,BT$1:BT618,0),1))),"")</f>
        <v/>
      </c>
      <c r="O619" s="66" t="str">
        <f>IFERROR(IF(BT619="","",IF(INDEX(O$1:O618,MATCH(BT619,BT$1:BT618,0),1)=0,"",INDEX(O$1:O618,MATCH(BT619,BT$1:BT618,0),1))),"")</f>
        <v/>
      </c>
      <c r="R619" s="66"/>
      <c r="S619" s="5"/>
      <c r="T619" s="66"/>
      <c r="U619" s="5" t="str">
        <f>IFERROR(IF(INDEX(U$1:U618,MATCH(T619,T$1:T618,0),1)=0,"",INDEX(U$1:U618,MATCH(T619,T$1:T618,0),1)),"")</f>
        <v/>
      </c>
      <c r="V619" s="66"/>
      <c r="W619" s="5" t="str">
        <f>IFERROR(IF(INDEX(W$1:W618,MATCH(V619,V$1:V618,0),1)=0,"",INDEX(W$1:W618,MATCH(V619,V$1:V618,0),1)),"")</f>
        <v/>
      </c>
      <c r="X619" s="2" t="str">
        <f>IFERROR(INDEX('padron cfe'!D:D,MATCH(DATOS!C619,'padron cfe'!A:A,0),1),"")</f>
        <v/>
      </c>
      <c r="AC619" s="6"/>
      <c r="AE619" s="4" t="str">
        <f t="shared" si="145"/>
        <v/>
      </c>
      <c r="AF619" s="4"/>
      <c r="AG619" s="4"/>
      <c r="AH619" s="4"/>
      <c r="AI619" s="2" t="str">
        <f>IFERROR(IF(INDEX(AI$1:AI618,MATCH(BT619,BT$1:BT618,0),1)=0,"",INDEX(AI$1:AI618,MATCH(BT619,BT$1:BT618,0),1)),"")</f>
        <v/>
      </c>
      <c r="AJ619" s="2" t="str">
        <f>IFERROR(IF(INDEX(AJ$1:AJ618,MATCH(BT619,BT$1:BT618,0),1)=0,"",INDEX(AJ$1:AJ618,MATCH(BT619,BT$1:BT618,0),1)),"")</f>
        <v/>
      </c>
      <c r="AK619" s="2" t="str">
        <f>IFERROR(IF(INDEX(AK$1:AK618,MATCH(BT619,BT$1:BT618,0),1)=0,"",INDEX(AK$1:AK618,MATCH(BT619,BT$1:BT618,0),1)),"")</f>
        <v/>
      </c>
      <c r="AY619" s="7"/>
      <c r="AZ619" s="47"/>
      <c r="BA619" s="66"/>
      <c r="BB619" s="66"/>
      <c r="BC619" s="66"/>
      <c r="BD619" s="78"/>
      <c r="BE619" s="66"/>
      <c r="BF619" s="66"/>
      <c r="BG619" s="4"/>
      <c r="BH619" s="69"/>
      <c r="BK619" s="9"/>
      <c r="BN619" s="7"/>
      <c r="BO619" s="286"/>
      <c r="BP619" s="22"/>
      <c r="BQ619" s="7" t="str">
        <f t="shared" ca="1" si="146"/>
        <v/>
      </c>
      <c r="BR619" s="75" t="str">
        <f t="shared" si="147"/>
        <v/>
      </c>
      <c r="BS619" s="75" t="str">
        <f t="shared" si="148"/>
        <v/>
      </c>
      <c r="BT619" s="5" t="str">
        <f t="shared" si="149"/>
        <v/>
      </c>
      <c r="BU619" s="79" t="str">
        <f t="shared" si="150"/>
        <v/>
      </c>
      <c r="BV619" s="79" t="str">
        <f t="shared" si="151"/>
        <v/>
      </c>
      <c r="BW619" s="79" t="str">
        <f t="shared" si="152"/>
        <v/>
      </c>
      <c r="CB619" s="5"/>
      <c r="CC619" s="4" t="str">
        <f>IF(IFERROR(VLOOKUP(C619,C620:C$1993,1,0),"")="","",COUNTIF(C:C,C619))</f>
        <v/>
      </c>
      <c r="CE619" s="5"/>
      <c r="CF619" s="5"/>
      <c r="CG619" s="5" t="str">
        <f>IF(B619="","",IF(CC619="",1+(MAX(CG$2:CG618)),""))</f>
        <v/>
      </c>
      <c r="CH619" s="5" t="str">
        <f t="shared" si="153"/>
        <v/>
      </c>
      <c r="CI619" s="5" t="str">
        <f t="shared" si="154"/>
        <v/>
      </c>
      <c r="CJ619" s="14" t="str">
        <f t="shared" si="155"/>
        <v/>
      </c>
      <c r="CK619" s="25"/>
      <c r="CL619" s="15"/>
      <c r="CM619" s="5" t="str">
        <f t="shared" si="157"/>
        <v/>
      </c>
      <c r="CO619" s="5"/>
      <c r="CP619" s="5" t="str">
        <f t="shared" si="156"/>
        <v/>
      </c>
      <c r="CQ619" s="5" t="str">
        <f>IF(BT619="","",IFERROR(IF(VLOOKUP(BT619,BT$2:BT618,1,0)=0,"",""),BT619))</f>
        <v/>
      </c>
      <c r="CR619" s="22" t="str">
        <f>IF(CQ619="","",(IFERROR(VLOOKUP(MID(CQ619,1,1),$DI$2:DM$28,3,0),0)+IFERROR(VLOOKUP(MID(CQ619,2,1),DI$2:DM$28,4,0),0)+IFERROR(VLOOKUP(MID(CQ619,3,1),DI$2:DM$28,5,0),0)+(ROW(CQ619)/1000000000000)))</f>
        <v/>
      </c>
      <c r="CS619" s="5"/>
      <c r="CT619" s="5">
        <v>618</v>
      </c>
      <c r="CU619" s="5" t="str">
        <f>IFERROR(VLOOKUP(CT619,CP$2:CQ1695,2,0),"")</f>
        <v/>
      </c>
      <c r="CV619" s="5"/>
      <c r="CX619" s="5"/>
      <c r="DO619" s="5" t="e">
        <f>IF(REPORTE!AH$2="si",IF(C619=VALUE(REPORTE!C$22),IF(SUM(DO620:DO$1993),CONCATENATE(INT(B619),", "),INT(B619)),""),IF(C619=VALUE(REPORTE!C$21),IF(SUM(DO620:DO$1993),CONCATENATE(INT(B619),", "),INT(B619)),""))</f>
        <v>#VALUE!</v>
      </c>
      <c r="DS619" s="5"/>
      <c r="DT619" s="5"/>
      <c r="DU619" s="5"/>
      <c r="DV619" s="5"/>
    </row>
    <row r="620" spans="1:126" ht="15" customHeight="1" x14ac:dyDescent="0.25">
      <c r="A620" s="4" t="str">
        <f t="shared" ca="1" si="144"/>
        <v/>
      </c>
      <c r="B620" s="3"/>
      <c r="C620" s="3"/>
      <c r="D620" s="1" t="str">
        <f>IFERROR(INDEX('padron cfe'!B:B,MATCH(DATOS!C620,'padron cfe'!A:A,0),1),"")</f>
        <v/>
      </c>
      <c r="H620" s="5" t="str">
        <f>IF(F620="","",IFERROR(CONCATENATE("PEUA",VLOOKUP(ESTADO,REPORTE!AV$2:AW$33,2,0),DIDTRITO_FORM,CADER_FORM,IFERROR(INDEX(CA:CA,MATCH(DAY(F620),BZ:BZ,0),1),DAY(F620)),IFERROR(INDEX(CA:CA,MATCH(MONTH(F620),BZ:BZ,0),1),MONTH(F620)),YEAR(F620),G620),""))</f>
        <v/>
      </c>
      <c r="M620" s="2" t="str">
        <f>IFERROR(INDEX('padron cfe'!C:C,MATCH(DATOS!C620,'padron cfe'!A:A,0),1),"")</f>
        <v/>
      </c>
      <c r="N620" s="66" t="str">
        <f>IFERROR(IF(BT620="","",IF(INDEX(N$1:N619,MATCH(BT620,BT$1:BT619,0),1)=0,"",INDEX(N$1:N619,MATCH(BT620,BT$1:BT619,0),1))),"")</f>
        <v/>
      </c>
      <c r="O620" s="66" t="str">
        <f>IFERROR(IF(BT620="","",IF(INDEX(O$1:O619,MATCH(BT620,BT$1:BT619,0),1)=0,"",INDEX(O$1:O619,MATCH(BT620,BT$1:BT619,0),1))),"")</f>
        <v/>
      </c>
      <c r="R620" s="66"/>
      <c r="S620" s="5"/>
      <c r="T620" s="66"/>
      <c r="U620" s="5" t="str">
        <f>IFERROR(IF(INDEX(U$1:U619,MATCH(T620,T$1:T619,0),1)=0,"",INDEX(U$1:U619,MATCH(T620,T$1:T619,0),1)),"")</f>
        <v/>
      </c>
      <c r="V620" s="66"/>
      <c r="W620" s="5" t="str">
        <f>IFERROR(IF(INDEX(W$1:W619,MATCH(V620,V$1:V619,0),1)=0,"",INDEX(W$1:W619,MATCH(V620,V$1:V619,0),1)),"")</f>
        <v/>
      </c>
      <c r="X620" s="2" t="str">
        <f>IFERROR(INDEX('padron cfe'!D:D,MATCH(DATOS!C620,'padron cfe'!A:A,0),1),"")</f>
        <v/>
      </c>
      <c r="AC620" s="6"/>
      <c r="AE620" s="4" t="str">
        <f t="shared" si="145"/>
        <v/>
      </c>
      <c r="AF620" s="4"/>
      <c r="AG620" s="4"/>
      <c r="AH620" s="4"/>
      <c r="AI620" s="2" t="str">
        <f>IFERROR(IF(INDEX(AI$1:AI619,MATCH(BT620,BT$1:BT619,0),1)=0,"",INDEX(AI$1:AI619,MATCH(BT620,BT$1:BT619,0),1)),"")</f>
        <v/>
      </c>
      <c r="AJ620" s="2" t="str">
        <f>IFERROR(IF(INDEX(AJ$1:AJ619,MATCH(BT620,BT$1:BT619,0),1)=0,"",INDEX(AJ$1:AJ619,MATCH(BT620,BT$1:BT619,0),1)),"")</f>
        <v/>
      </c>
      <c r="AK620" s="2" t="str">
        <f>IFERROR(IF(INDEX(AK$1:AK619,MATCH(BT620,BT$1:BT619,0),1)=0,"",INDEX(AK$1:AK619,MATCH(BT620,BT$1:BT619,0),1)),"")</f>
        <v/>
      </c>
      <c r="AY620" s="7"/>
      <c r="AZ620" s="47"/>
      <c r="BA620" s="66"/>
      <c r="BB620" s="66"/>
      <c r="BC620" s="66"/>
      <c r="BD620" s="78"/>
      <c r="BE620" s="66"/>
      <c r="BF620" s="66"/>
      <c r="BG620" s="4"/>
      <c r="BH620" s="69"/>
      <c r="BK620" s="9"/>
      <c r="BN620" s="7"/>
      <c r="BO620" s="286"/>
      <c r="BP620" s="22"/>
      <c r="BQ620" s="7" t="str">
        <f t="shared" ca="1" si="146"/>
        <v/>
      </c>
      <c r="BR620" s="75" t="str">
        <f t="shared" si="147"/>
        <v/>
      </c>
      <c r="BS620" s="75" t="str">
        <f t="shared" si="148"/>
        <v/>
      </c>
      <c r="BT620" s="5" t="str">
        <f t="shared" si="149"/>
        <v/>
      </c>
      <c r="BU620" s="79" t="str">
        <f t="shared" si="150"/>
        <v/>
      </c>
      <c r="BV620" s="79" t="str">
        <f t="shared" si="151"/>
        <v/>
      </c>
      <c r="BW620" s="79" t="str">
        <f t="shared" si="152"/>
        <v/>
      </c>
      <c r="CB620" s="5"/>
      <c r="CC620" s="4" t="str">
        <f>IF(IFERROR(VLOOKUP(C620,C621:C$1993,1,0),"")="","",COUNTIF(C:C,C620))</f>
        <v/>
      </c>
      <c r="CE620" s="5"/>
      <c r="CF620" s="5"/>
      <c r="CG620" s="5" t="str">
        <f>IF(B620="","",IF(CC620="",1+(MAX(CG$2:CG619)),""))</f>
        <v/>
      </c>
      <c r="CH620" s="5" t="str">
        <f t="shared" si="153"/>
        <v/>
      </c>
      <c r="CI620" s="5" t="str">
        <f t="shared" si="154"/>
        <v/>
      </c>
      <c r="CJ620" s="14" t="str">
        <f t="shared" si="155"/>
        <v/>
      </c>
      <c r="CK620" s="25"/>
      <c r="CL620" s="15"/>
      <c r="CM620" s="5" t="str">
        <f t="shared" si="157"/>
        <v/>
      </c>
      <c r="CO620" s="5"/>
      <c r="CP620" s="5" t="str">
        <f t="shared" si="156"/>
        <v/>
      </c>
      <c r="CQ620" s="5" t="str">
        <f>IF(BT620="","",IFERROR(IF(VLOOKUP(BT620,BT$2:BT619,1,0)=0,"",""),BT620))</f>
        <v/>
      </c>
      <c r="CR620" s="22" t="str">
        <f>IF(CQ620="","",(IFERROR(VLOOKUP(MID(CQ620,1,1),$DI$2:DM$28,3,0),0)+IFERROR(VLOOKUP(MID(CQ620,2,1),DI$2:DM$28,4,0),0)+IFERROR(VLOOKUP(MID(CQ620,3,1),DI$2:DM$28,5,0),0)+(ROW(CQ620)/1000000000000)))</f>
        <v/>
      </c>
      <c r="CS620" s="5"/>
      <c r="CT620" s="5">
        <v>619</v>
      </c>
      <c r="CU620" s="5" t="str">
        <f>IFERROR(VLOOKUP(CT620,CP$2:CQ1696,2,0),"")</f>
        <v/>
      </c>
      <c r="CV620" s="5"/>
      <c r="CX620" s="5"/>
      <c r="DO620" s="5" t="e">
        <f>IF(REPORTE!AH$2="si",IF(C620=VALUE(REPORTE!C$22),IF(SUM(DO621:DO$1993),CONCATENATE(INT(B620),", "),INT(B620)),""),IF(C620=VALUE(REPORTE!C$21),IF(SUM(DO621:DO$1993),CONCATENATE(INT(B620),", "),INT(B620)),""))</f>
        <v>#VALUE!</v>
      </c>
      <c r="DS620" s="5"/>
      <c r="DT620" s="5"/>
      <c r="DU620" s="5"/>
      <c r="DV620" s="5"/>
    </row>
    <row r="621" spans="1:126" ht="15" customHeight="1" x14ac:dyDescent="0.25">
      <c r="A621" s="4" t="str">
        <f t="shared" ca="1" si="144"/>
        <v/>
      </c>
      <c r="B621" s="3"/>
      <c r="C621" s="3"/>
      <c r="D621" s="1" t="str">
        <f>IFERROR(INDEX('padron cfe'!B:B,MATCH(DATOS!C621,'padron cfe'!A:A,0),1),"")</f>
        <v/>
      </c>
      <c r="H621" s="5" t="str">
        <f>IF(F621="","",IFERROR(CONCATENATE("PEUA",VLOOKUP(ESTADO,REPORTE!AV$2:AW$33,2,0),DIDTRITO_FORM,CADER_FORM,IFERROR(INDEX(CA:CA,MATCH(DAY(F621),BZ:BZ,0),1),DAY(F621)),IFERROR(INDEX(CA:CA,MATCH(MONTH(F621),BZ:BZ,0),1),MONTH(F621)),YEAR(F621),G621),""))</f>
        <v/>
      </c>
      <c r="M621" s="2" t="str">
        <f>IFERROR(INDEX('padron cfe'!C:C,MATCH(DATOS!C621,'padron cfe'!A:A,0),1),"")</f>
        <v/>
      </c>
      <c r="N621" s="66" t="str">
        <f>IFERROR(IF(BT621="","",IF(INDEX(N$1:N620,MATCH(BT621,BT$1:BT620,0),1)=0,"",INDEX(N$1:N620,MATCH(BT621,BT$1:BT620,0),1))),"")</f>
        <v/>
      </c>
      <c r="O621" s="66" t="str">
        <f>IFERROR(IF(BT621="","",IF(INDEX(O$1:O620,MATCH(BT621,BT$1:BT620,0),1)=0,"",INDEX(O$1:O620,MATCH(BT621,BT$1:BT620,0),1))),"")</f>
        <v/>
      </c>
      <c r="R621" s="66"/>
      <c r="S621" s="5"/>
      <c r="T621" s="66"/>
      <c r="U621" s="5" t="str">
        <f>IFERROR(IF(INDEX(U$1:U620,MATCH(T621,T$1:T620,0),1)=0,"",INDEX(U$1:U620,MATCH(T621,T$1:T620,0),1)),"")</f>
        <v/>
      </c>
      <c r="V621" s="66"/>
      <c r="W621" s="5" t="str">
        <f>IFERROR(IF(INDEX(W$1:W620,MATCH(V621,V$1:V620,0),1)=0,"",INDEX(W$1:W620,MATCH(V621,V$1:V620,0),1)),"")</f>
        <v/>
      </c>
      <c r="X621" s="2" t="str">
        <f>IFERROR(INDEX('padron cfe'!D:D,MATCH(DATOS!C621,'padron cfe'!A:A,0),1),"")</f>
        <v/>
      </c>
      <c r="AC621" s="6"/>
      <c r="AE621" s="4" t="str">
        <f t="shared" si="145"/>
        <v/>
      </c>
      <c r="AF621" s="4"/>
      <c r="AG621" s="4"/>
      <c r="AH621" s="4"/>
      <c r="AI621" s="2" t="str">
        <f>IFERROR(IF(INDEX(AI$1:AI620,MATCH(BT621,BT$1:BT620,0),1)=0,"",INDEX(AI$1:AI620,MATCH(BT621,BT$1:BT620,0),1)),"")</f>
        <v/>
      </c>
      <c r="AJ621" s="2" t="str">
        <f>IFERROR(IF(INDEX(AJ$1:AJ620,MATCH(BT621,BT$1:BT620,0),1)=0,"",INDEX(AJ$1:AJ620,MATCH(BT621,BT$1:BT620,0),1)),"")</f>
        <v/>
      </c>
      <c r="AK621" s="2" t="str">
        <f>IFERROR(IF(INDEX(AK$1:AK620,MATCH(BT621,BT$1:BT620,0),1)=0,"",INDEX(AK$1:AK620,MATCH(BT621,BT$1:BT620,0),1)),"")</f>
        <v/>
      </c>
      <c r="AY621" s="7"/>
      <c r="AZ621" s="47"/>
      <c r="BA621" s="66"/>
      <c r="BB621" s="66"/>
      <c r="BC621" s="66"/>
      <c r="BD621" s="78"/>
      <c r="BE621" s="66"/>
      <c r="BF621" s="66"/>
      <c r="BG621" s="4"/>
      <c r="BH621" s="69"/>
      <c r="BK621" s="9"/>
      <c r="BN621" s="7"/>
      <c r="BO621" s="286"/>
      <c r="BP621" s="22"/>
      <c r="BQ621" s="7" t="str">
        <f t="shared" ca="1" si="146"/>
        <v/>
      </c>
      <c r="BR621" s="75" t="str">
        <f t="shared" si="147"/>
        <v/>
      </c>
      <c r="BS621" s="75" t="str">
        <f t="shared" si="148"/>
        <v/>
      </c>
      <c r="BT621" s="5" t="str">
        <f t="shared" si="149"/>
        <v/>
      </c>
      <c r="BU621" s="79" t="str">
        <f t="shared" si="150"/>
        <v/>
      </c>
      <c r="BV621" s="79" t="str">
        <f t="shared" si="151"/>
        <v/>
      </c>
      <c r="BW621" s="79" t="str">
        <f t="shared" si="152"/>
        <v/>
      </c>
      <c r="CB621" s="5"/>
      <c r="CC621" s="4" t="str">
        <f>IF(IFERROR(VLOOKUP(C621,C622:C$1993,1,0),"")="","",COUNTIF(C:C,C621))</f>
        <v/>
      </c>
      <c r="CE621" s="5"/>
      <c r="CF621" s="5"/>
      <c r="CG621" s="5" t="str">
        <f>IF(B621="","",IF(CC621="",1+(MAX(CG$2:CG620)),""))</f>
        <v/>
      </c>
      <c r="CH621" s="5" t="str">
        <f t="shared" si="153"/>
        <v/>
      </c>
      <c r="CI621" s="5" t="str">
        <f t="shared" si="154"/>
        <v/>
      </c>
      <c r="CJ621" s="14" t="str">
        <f t="shared" si="155"/>
        <v/>
      </c>
      <c r="CK621" s="25"/>
      <c r="CL621" s="15"/>
      <c r="CM621" s="5" t="str">
        <f t="shared" si="157"/>
        <v/>
      </c>
      <c r="CO621" s="5"/>
      <c r="CP621" s="5" t="str">
        <f t="shared" si="156"/>
        <v/>
      </c>
      <c r="CQ621" s="5" t="str">
        <f>IF(BT621="","",IFERROR(IF(VLOOKUP(BT621,BT$2:BT620,1,0)=0,"",""),BT621))</f>
        <v/>
      </c>
      <c r="CR621" s="22" t="str">
        <f>IF(CQ621="","",(IFERROR(VLOOKUP(MID(CQ621,1,1),$DI$2:DM$28,3,0),0)+IFERROR(VLOOKUP(MID(CQ621,2,1),DI$2:DM$28,4,0),0)+IFERROR(VLOOKUP(MID(CQ621,3,1),DI$2:DM$28,5,0),0)+(ROW(CQ621)/1000000000000)))</f>
        <v/>
      </c>
      <c r="CS621" s="5"/>
      <c r="CT621" s="5">
        <v>620</v>
      </c>
      <c r="CU621" s="5" t="str">
        <f>IFERROR(VLOOKUP(CT621,CP$2:CQ1697,2,0),"")</f>
        <v/>
      </c>
      <c r="CV621" s="5"/>
      <c r="CX621" s="5"/>
      <c r="DO621" s="5" t="e">
        <f>IF(REPORTE!AH$2="si",IF(C621=VALUE(REPORTE!C$22),IF(SUM(DO622:DO$1993),CONCATENATE(INT(B621),", "),INT(B621)),""),IF(C621=VALUE(REPORTE!C$21),IF(SUM(DO622:DO$1993),CONCATENATE(INT(B621),", "),INT(B621)),""))</f>
        <v>#VALUE!</v>
      </c>
      <c r="DS621" s="5"/>
      <c r="DT621" s="5"/>
      <c r="DU621" s="5"/>
      <c r="DV621" s="5"/>
    </row>
    <row r="622" spans="1:126" ht="15" customHeight="1" x14ac:dyDescent="0.25">
      <c r="A622" s="4" t="str">
        <f t="shared" ca="1" si="144"/>
        <v/>
      </c>
      <c r="B622" s="3"/>
      <c r="C622" s="3"/>
      <c r="D622" s="1" t="str">
        <f>IFERROR(INDEX('padron cfe'!B:B,MATCH(DATOS!C622,'padron cfe'!A:A,0),1),"")</f>
        <v/>
      </c>
      <c r="H622" s="5" t="str">
        <f>IF(F622="","",IFERROR(CONCATENATE("PEUA",VLOOKUP(ESTADO,REPORTE!AV$2:AW$33,2,0),DIDTRITO_FORM,CADER_FORM,IFERROR(INDEX(CA:CA,MATCH(DAY(F622),BZ:BZ,0),1),DAY(F622)),IFERROR(INDEX(CA:CA,MATCH(MONTH(F622),BZ:BZ,0),1),MONTH(F622)),YEAR(F622),G622),""))</f>
        <v/>
      </c>
      <c r="M622" s="2" t="str">
        <f>IFERROR(INDEX('padron cfe'!C:C,MATCH(DATOS!C622,'padron cfe'!A:A,0),1),"")</f>
        <v/>
      </c>
      <c r="N622" s="66" t="str">
        <f>IFERROR(IF(BT622="","",IF(INDEX(N$1:N621,MATCH(BT622,BT$1:BT621,0),1)=0,"",INDEX(N$1:N621,MATCH(BT622,BT$1:BT621,0),1))),"")</f>
        <v/>
      </c>
      <c r="O622" s="66" t="str">
        <f>IFERROR(IF(BT622="","",IF(INDEX(O$1:O621,MATCH(BT622,BT$1:BT621,0),1)=0,"",INDEX(O$1:O621,MATCH(BT622,BT$1:BT621,0),1))),"")</f>
        <v/>
      </c>
      <c r="R622" s="66"/>
      <c r="S622" s="5"/>
      <c r="T622" s="66"/>
      <c r="U622" s="5" t="str">
        <f>IFERROR(IF(INDEX(U$1:U621,MATCH(T622,T$1:T621,0),1)=0,"",INDEX(U$1:U621,MATCH(T622,T$1:T621,0),1)),"")</f>
        <v/>
      </c>
      <c r="V622" s="66"/>
      <c r="W622" s="5" t="str">
        <f>IFERROR(IF(INDEX(W$1:W621,MATCH(V622,V$1:V621,0),1)=0,"",INDEX(W$1:W621,MATCH(V622,V$1:V621,0),1)),"")</f>
        <v/>
      </c>
      <c r="X622" s="2" t="str">
        <f>IFERROR(INDEX('padron cfe'!D:D,MATCH(DATOS!C622,'padron cfe'!A:A,0),1),"")</f>
        <v/>
      </c>
      <c r="AC622" s="6"/>
      <c r="AE622" s="4" t="str">
        <f t="shared" si="145"/>
        <v/>
      </c>
      <c r="AF622" s="4"/>
      <c r="AG622" s="4"/>
      <c r="AH622" s="4"/>
      <c r="AI622" s="2" t="str">
        <f>IFERROR(IF(INDEX(AI$1:AI621,MATCH(BT622,BT$1:BT621,0),1)=0,"",INDEX(AI$1:AI621,MATCH(BT622,BT$1:BT621,0),1)),"")</f>
        <v/>
      </c>
      <c r="AJ622" s="2" t="str">
        <f>IFERROR(IF(INDEX(AJ$1:AJ621,MATCH(BT622,BT$1:BT621,0),1)=0,"",INDEX(AJ$1:AJ621,MATCH(BT622,BT$1:BT621,0),1)),"")</f>
        <v/>
      </c>
      <c r="AK622" s="2" t="str">
        <f>IFERROR(IF(INDEX(AK$1:AK621,MATCH(BT622,BT$1:BT621,0),1)=0,"",INDEX(AK$1:AK621,MATCH(BT622,BT$1:BT621,0),1)),"")</f>
        <v/>
      </c>
      <c r="AY622" s="7"/>
      <c r="AZ622" s="47"/>
      <c r="BA622" s="66"/>
      <c r="BB622" s="66"/>
      <c r="BC622" s="66"/>
      <c r="BD622" s="78"/>
      <c r="BE622" s="66"/>
      <c r="BF622" s="66"/>
      <c r="BG622" s="4"/>
      <c r="BH622" s="69"/>
      <c r="BK622" s="9"/>
      <c r="BN622" s="7"/>
      <c r="BO622" s="286"/>
      <c r="BP622" s="22"/>
      <c r="BQ622" s="7" t="str">
        <f t="shared" ca="1" si="146"/>
        <v/>
      </c>
      <c r="BR622" s="75" t="str">
        <f t="shared" si="147"/>
        <v/>
      </c>
      <c r="BS622" s="75" t="str">
        <f t="shared" si="148"/>
        <v/>
      </c>
      <c r="BT622" s="5" t="str">
        <f t="shared" si="149"/>
        <v/>
      </c>
      <c r="BU622" s="79" t="str">
        <f t="shared" si="150"/>
        <v/>
      </c>
      <c r="BV622" s="79" t="str">
        <f t="shared" si="151"/>
        <v/>
      </c>
      <c r="BW622" s="79" t="str">
        <f t="shared" si="152"/>
        <v/>
      </c>
      <c r="CB622" s="5"/>
      <c r="CC622" s="4" t="str">
        <f>IF(IFERROR(VLOOKUP(C622,C623:C$1993,1,0),"")="","",COUNTIF(C:C,C622))</f>
        <v/>
      </c>
      <c r="CE622" s="5"/>
      <c r="CF622" s="5"/>
      <c r="CG622" s="5" t="str">
        <f>IF(B622="","",IF(CC622="",1+(MAX(CG$2:CG621)),""))</f>
        <v/>
      </c>
      <c r="CH622" s="5" t="str">
        <f t="shared" si="153"/>
        <v/>
      </c>
      <c r="CI622" s="5" t="str">
        <f t="shared" si="154"/>
        <v/>
      </c>
      <c r="CJ622" s="14" t="str">
        <f t="shared" si="155"/>
        <v/>
      </c>
      <c r="CK622" s="25"/>
      <c r="CL622" s="15"/>
      <c r="CM622" s="5" t="str">
        <f t="shared" si="157"/>
        <v/>
      </c>
      <c r="CO622" s="5"/>
      <c r="CP622" s="5" t="str">
        <f t="shared" si="156"/>
        <v/>
      </c>
      <c r="CQ622" s="5" t="str">
        <f>IF(BT622="","",IFERROR(IF(VLOOKUP(BT622,BT$2:BT621,1,0)=0,"",""),BT622))</f>
        <v/>
      </c>
      <c r="CR622" s="22" t="str">
        <f>IF(CQ622="","",(IFERROR(VLOOKUP(MID(CQ622,1,1),$DI$2:DM$28,3,0),0)+IFERROR(VLOOKUP(MID(CQ622,2,1),DI$2:DM$28,4,0),0)+IFERROR(VLOOKUP(MID(CQ622,3,1),DI$2:DM$28,5,0),0)+(ROW(CQ622)/1000000000000)))</f>
        <v/>
      </c>
      <c r="CS622" s="5"/>
      <c r="CT622" s="5">
        <v>621</v>
      </c>
      <c r="CU622" s="5" t="str">
        <f>IFERROR(VLOOKUP(CT622,CP$2:CQ1698,2,0),"")</f>
        <v/>
      </c>
      <c r="CV622" s="5"/>
      <c r="CX622" s="5"/>
      <c r="DO622" s="5" t="e">
        <f>IF(REPORTE!AH$2="si",IF(C622=VALUE(REPORTE!C$22),IF(SUM(DO623:DO$1993),CONCATENATE(INT(B622),", "),INT(B622)),""),IF(C622=VALUE(REPORTE!C$21),IF(SUM(DO623:DO$1993),CONCATENATE(INT(B622),", "),INT(B622)),""))</f>
        <v>#VALUE!</v>
      </c>
      <c r="DS622" s="5"/>
      <c r="DT622" s="5"/>
      <c r="DU622" s="5"/>
      <c r="DV622" s="5"/>
    </row>
    <row r="623" spans="1:126" ht="15" customHeight="1" x14ac:dyDescent="0.25">
      <c r="A623" s="4" t="str">
        <f t="shared" ca="1" si="144"/>
        <v/>
      </c>
      <c r="B623" s="3"/>
      <c r="D623" s="1" t="str">
        <f>IFERROR(INDEX('padron cfe'!B:B,MATCH(DATOS!C623,'padron cfe'!A:A,0),1),"")</f>
        <v/>
      </c>
      <c r="H623" s="5" t="str">
        <f>IF(F623="","",IFERROR(CONCATENATE("PEUA",VLOOKUP(ESTADO,REPORTE!AV$2:AW$33,2,0),DIDTRITO_FORM,CADER_FORM,IFERROR(INDEX(CA:CA,MATCH(DAY(F623),BZ:BZ,0),1),DAY(F623)),IFERROR(INDEX(CA:CA,MATCH(MONTH(F623),BZ:BZ,0),1),MONTH(F623)),YEAR(F623),G623),""))</f>
        <v/>
      </c>
      <c r="M623" s="2" t="str">
        <f>IFERROR(INDEX('padron cfe'!C:C,MATCH(DATOS!C623,'padron cfe'!A:A,0),1),"")</f>
        <v/>
      </c>
      <c r="N623" s="66" t="str">
        <f>IFERROR(IF(BT623="","",IF(INDEX(N$1:N622,MATCH(BT623,BT$1:BT622,0),1)=0,"",INDEX(N$1:N622,MATCH(BT623,BT$1:BT622,0),1))),"")</f>
        <v/>
      </c>
      <c r="O623" s="66" t="str">
        <f>IFERROR(IF(BT623="","",IF(INDEX(O$1:O622,MATCH(BT623,BT$1:BT622,0),1)=0,"",INDEX(O$1:O622,MATCH(BT623,BT$1:BT622,0),1))),"")</f>
        <v/>
      </c>
      <c r="R623" s="66"/>
      <c r="S623" s="5"/>
      <c r="T623" s="66"/>
      <c r="U623" s="5" t="str">
        <f>IFERROR(IF(INDEX(U$1:U622,MATCH(T623,T$1:T622,0),1)=0,"",INDEX(U$1:U622,MATCH(T623,T$1:T622,0),1)),"")</f>
        <v/>
      </c>
      <c r="V623" s="66"/>
      <c r="W623" s="5" t="str">
        <f>IFERROR(IF(INDEX(W$1:W622,MATCH(V623,V$1:V622,0),1)=0,"",INDEX(W$1:W622,MATCH(V623,V$1:V622,0),1)),"")</f>
        <v/>
      </c>
      <c r="X623" s="2" t="str">
        <f>IFERROR(INDEX('padron cfe'!D:D,MATCH(DATOS!C623,'padron cfe'!A:A,0),1),"")</f>
        <v/>
      </c>
      <c r="AC623" s="6"/>
      <c r="AE623" s="4" t="str">
        <f t="shared" si="145"/>
        <v/>
      </c>
      <c r="AF623" s="4"/>
      <c r="AG623" s="4"/>
      <c r="AH623" s="4"/>
      <c r="AI623" s="2" t="str">
        <f>IFERROR(IF(INDEX(AI$1:AI622,MATCH(BT623,BT$1:BT622,0),1)=0,"",INDEX(AI$1:AI622,MATCH(BT623,BT$1:BT622,0),1)),"")</f>
        <v/>
      </c>
      <c r="AJ623" s="2" t="str">
        <f>IFERROR(IF(INDEX(AJ$1:AJ622,MATCH(BT623,BT$1:BT622,0),1)=0,"",INDEX(AJ$1:AJ622,MATCH(BT623,BT$1:BT622,0),1)),"")</f>
        <v/>
      </c>
      <c r="AK623" s="2" t="str">
        <f>IFERROR(IF(INDEX(AK$1:AK622,MATCH(BT623,BT$1:BT622,0),1)=0,"",INDEX(AK$1:AK622,MATCH(BT623,BT$1:BT622,0),1)),"")</f>
        <v/>
      </c>
      <c r="AY623" s="7"/>
      <c r="AZ623" s="47"/>
      <c r="BA623" s="66"/>
      <c r="BB623" s="66"/>
      <c r="BC623" s="66"/>
      <c r="BD623" s="78"/>
      <c r="BE623" s="66"/>
      <c r="BF623" s="66"/>
      <c r="BG623" s="4"/>
      <c r="BH623" s="69"/>
      <c r="BK623" s="9"/>
      <c r="BN623" s="7"/>
      <c r="BO623" s="286"/>
      <c r="BP623" s="22"/>
      <c r="BQ623" s="7" t="str">
        <f t="shared" ca="1" si="146"/>
        <v/>
      </c>
      <c r="BR623" s="75" t="str">
        <f t="shared" si="147"/>
        <v/>
      </c>
      <c r="BS623" s="75" t="str">
        <f t="shared" si="148"/>
        <v/>
      </c>
      <c r="BT623" s="5" t="str">
        <f t="shared" si="149"/>
        <v/>
      </c>
      <c r="BU623" s="79" t="str">
        <f t="shared" si="150"/>
        <v/>
      </c>
      <c r="BV623" s="79" t="str">
        <f t="shared" si="151"/>
        <v/>
      </c>
      <c r="BW623" s="79" t="str">
        <f t="shared" si="152"/>
        <v/>
      </c>
      <c r="CB623" s="5"/>
      <c r="CC623" s="4" t="str">
        <f>IF(IFERROR(VLOOKUP(C623,C624:C$1993,1,0),"")="","",COUNTIF(C:C,C623))</f>
        <v/>
      </c>
      <c r="CE623" s="5"/>
      <c r="CF623" s="5"/>
      <c r="CG623" s="5" t="str">
        <f>IF(B623="","",IF(CC623="",1+(MAX(CG$2:CG622)),""))</f>
        <v/>
      </c>
      <c r="CH623" s="5" t="str">
        <f t="shared" si="153"/>
        <v/>
      </c>
      <c r="CI623" s="5" t="str">
        <f t="shared" si="154"/>
        <v/>
      </c>
      <c r="CJ623" s="14" t="str">
        <f t="shared" si="155"/>
        <v/>
      </c>
      <c r="CK623" s="25"/>
      <c r="CL623" s="15"/>
      <c r="CM623" s="5" t="str">
        <f t="shared" si="157"/>
        <v/>
      </c>
      <c r="CO623" s="5"/>
      <c r="CP623" s="5" t="str">
        <f t="shared" si="156"/>
        <v/>
      </c>
      <c r="CQ623" s="5" t="str">
        <f>IF(BT623="","",IFERROR(IF(VLOOKUP(BT623,BT$2:BT622,1,0)=0,"",""),BT623))</f>
        <v/>
      </c>
      <c r="CR623" s="22" t="str">
        <f>IF(CQ623="","",(IFERROR(VLOOKUP(MID(CQ623,1,1),$DI$2:DM$28,3,0),0)+IFERROR(VLOOKUP(MID(CQ623,2,1),DI$2:DM$28,4,0),0)+IFERROR(VLOOKUP(MID(CQ623,3,1),DI$2:DM$28,5,0),0)+(ROW(CQ623)/1000000000000)))</f>
        <v/>
      </c>
      <c r="CS623" s="5"/>
      <c r="CT623" s="5">
        <v>622</v>
      </c>
      <c r="CU623" s="5" t="str">
        <f>IFERROR(VLOOKUP(CT623,CP$2:CQ1699,2,0),"")</f>
        <v/>
      </c>
      <c r="CV623" s="5"/>
      <c r="CX623" s="5"/>
      <c r="DO623" s="5" t="e">
        <f>IF(REPORTE!AH$2="si",IF(C623=VALUE(REPORTE!C$22),IF(SUM(DO624:DO$1993),CONCATENATE(INT(B623),", "),INT(B623)),""),IF(C623=VALUE(REPORTE!C$21),IF(SUM(DO624:DO$1993),CONCATENATE(INT(B623),", "),INT(B623)),""))</f>
        <v>#VALUE!</v>
      </c>
      <c r="DS623" s="5"/>
      <c r="DT623" s="5"/>
      <c r="DU623" s="5"/>
      <c r="DV623" s="5"/>
    </row>
    <row r="624" spans="1:126" ht="15" customHeight="1" x14ac:dyDescent="0.25">
      <c r="A624" s="4" t="str">
        <f t="shared" ca="1" si="144"/>
        <v/>
      </c>
      <c r="B624" s="3"/>
      <c r="D624" s="1" t="str">
        <f>IFERROR(INDEX('padron cfe'!B:B,MATCH(DATOS!C624,'padron cfe'!A:A,0),1),"")</f>
        <v/>
      </c>
      <c r="H624" s="5" t="str">
        <f>IF(F624="","",IFERROR(CONCATENATE("PEUA",VLOOKUP(ESTADO,REPORTE!AV$2:AW$33,2,0),DIDTRITO_FORM,CADER_FORM,IFERROR(INDEX(CA:CA,MATCH(DAY(F624),BZ:BZ,0),1),DAY(F624)),IFERROR(INDEX(CA:CA,MATCH(MONTH(F624),BZ:BZ,0),1),MONTH(F624)),YEAR(F624),G624),""))</f>
        <v/>
      </c>
      <c r="M624" s="2" t="str">
        <f>IFERROR(INDEX('padron cfe'!C:C,MATCH(DATOS!C624,'padron cfe'!A:A,0),1),"")</f>
        <v/>
      </c>
      <c r="N624" s="66" t="str">
        <f>IFERROR(IF(BT624="","",IF(INDEX(N$1:N623,MATCH(BT624,BT$1:BT623,0),1)=0,"",INDEX(N$1:N623,MATCH(BT624,BT$1:BT623,0),1))),"")</f>
        <v/>
      </c>
      <c r="O624" s="66" t="str">
        <f>IFERROR(IF(BT624="","",IF(INDEX(O$1:O623,MATCH(BT624,BT$1:BT623,0),1)=0,"",INDEX(O$1:O623,MATCH(BT624,BT$1:BT623,0),1))),"")</f>
        <v/>
      </c>
      <c r="R624" s="66"/>
      <c r="S624" s="5"/>
      <c r="T624" s="66"/>
      <c r="U624" s="5" t="str">
        <f>IFERROR(IF(INDEX(U$1:U623,MATCH(T624,T$1:T623,0),1)=0,"",INDEX(U$1:U623,MATCH(T624,T$1:T623,0),1)),"")</f>
        <v/>
      </c>
      <c r="V624" s="66"/>
      <c r="W624" s="5" t="str">
        <f>IFERROR(IF(INDEX(W$1:W623,MATCH(V624,V$1:V623,0),1)=0,"",INDEX(W$1:W623,MATCH(V624,V$1:V623,0),1)),"")</f>
        <v/>
      </c>
      <c r="X624" s="2" t="str">
        <f>IFERROR(INDEX('padron cfe'!D:D,MATCH(DATOS!C624,'padron cfe'!A:A,0),1),"")</f>
        <v/>
      </c>
      <c r="AC624" s="6"/>
      <c r="AE624" s="4" t="str">
        <f t="shared" si="145"/>
        <v/>
      </c>
      <c r="AF624" s="4"/>
      <c r="AG624" s="4"/>
      <c r="AH624" s="4"/>
      <c r="AI624" s="2" t="str">
        <f>IFERROR(IF(INDEX(AI$1:AI623,MATCH(BT624,BT$1:BT623,0),1)=0,"",INDEX(AI$1:AI623,MATCH(BT624,BT$1:BT623,0),1)),"")</f>
        <v/>
      </c>
      <c r="AJ624" s="2" t="str">
        <f>IFERROR(IF(INDEX(AJ$1:AJ623,MATCH(BT624,BT$1:BT623,0),1)=0,"",INDEX(AJ$1:AJ623,MATCH(BT624,BT$1:BT623,0),1)),"")</f>
        <v/>
      </c>
      <c r="AK624" s="2" t="str">
        <f>IFERROR(IF(INDEX(AK$1:AK623,MATCH(BT624,BT$1:BT623,0),1)=0,"",INDEX(AK$1:AK623,MATCH(BT624,BT$1:BT623,0),1)),"")</f>
        <v/>
      </c>
      <c r="AY624" s="7"/>
      <c r="AZ624" s="47"/>
      <c r="BA624" s="66"/>
      <c r="BB624" s="66"/>
      <c r="BC624" s="66"/>
      <c r="BD624" s="78"/>
      <c r="BE624" s="66"/>
      <c r="BF624" s="66"/>
      <c r="BG624" s="4"/>
      <c r="BH624" s="69"/>
      <c r="BK624" s="9"/>
      <c r="BN624" s="7"/>
      <c r="BO624" s="286"/>
      <c r="BP624" s="22"/>
      <c r="BQ624" s="7" t="str">
        <f t="shared" ca="1" si="146"/>
        <v/>
      </c>
      <c r="BR624" s="75" t="str">
        <f t="shared" si="147"/>
        <v/>
      </c>
      <c r="BS624" s="75" t="str">
        <f t="shared" si="148"/>
        <v/>
      </c>
      <c r="BT624" s="5" t="str">
        <f t="shared" si="149"/>
        <v/>
      </c>
      <c r="BU624" s="79" t="str">
        <f t="shared" si="150"/>
        <v/>
      </c>
      <c r="BV624" s="79" t="str">
        <f t="shared" si="151"/>
        <v/>
      </c>
      <c r="BW624" s="79" t="str">
        <f t="shared" si="152"/>
        <v/>
      </c>
      <c r="CB624" s="5"/>
      <c r="CC624" s="4" t="str">
        <f>IF(IFERROR(VLOOKUP(C624,C625:C$1993,1,0),"")="","",COUNTIF(C:C,C624))</f>
        <v/>
      </c>
      <c r="CE624" s="5"/>
      <c r="CF624" s="5"/>
      <c r="CG624" s="5" t="str">
        <f>IF(B624="","",IF(CC624="",1+(MAX(CG$2:CG623)),""))</f>
        <v/>
      </c>
      <c r="CH624" s="5" t="str">
        <f t="shared" si="153"/>
        <v/>
      </c>
      <c r="CI624" s="5" t="str">
        <f t="shared" si="154"/>
        <v/>
      </c>
      <c r="CJ624" s="14" t="str">
        <f t="shared" si="155"/>
        <v/>
      </c>
      <c r="CK624" s="25"/>
      <c r="CL624" s="15"/>
      <c r="CM624" s="5" t="str">
        <f t="shared" si="157"/>
        <v/>
      </c>
      <c r="CO624" s="5"/>
      <c r="CP624" s="5" t="str">
        <f t="shared" si="156"/>
        <v/>
      </c>
      <c r="CQ624" s="5" t="str">
        <f>IF(BT624="","",IFERROR(IF(VLOOKUP(BT624,BT$2:BT623,1,0)=0,"",""),BT624))</f>
        <v/>
      </c>
      <c r="CR624" s="22" t="str">
        <f>IF(CQ624="","",(IFERROR(VLOOKUP(MID(CQ624,1,1),$DI$2:DM$28,3,0),0)+IFERROR(VLOOKUP(MID(CQ624,2,1),DI$2:DM$28,4,0),0)+IFERROR(VLOOKUP(MID(CQ624,3,1),DI$2:DM$28,5,0),0)+(ROW(CQ624)/1000000000000)))</f>
        <v/>
      </c>
      <c r="CS624" s="5"/>
      <c r="CT624" s="5">
        <v>623</v>
      </c>
      <c r="CU624" s="5" t="str">
        <f>IFERROR(VLOOKUP(CT624,CP$2:CQ1700,2,0),"")</f>
        <v/>
      </c>
      <c r="CV624" s="5"/>
      <c r="CX624" s="5"/>
      <c r="DO624" s="5" t="e">
        <f>IF(REPORTE!AH$2="si",IF(C624=VALUE(REPORTE!C$22),IF(SUM(DO625:DO$1993),CONCATENATE(INT(B624),", "),INT(B624)),""),IF(C624=VALUE(REPORTE!C$21),IF(SUM(DO625:DO$1993),CONCATENATE(INT(B624),", "),INT(B624)),""))</f>
        <v>#VALUE!</v>
      </c>
      <c r="DS624" s="5"/>
      <c r="DT624" s="5"/>
      <c r="DU624" s="5"/>
      <c r="DV624" s="5"/>
    </row>
    <row r="625" spans="1:126" ht="15" customHeight="1" x14ac:dyDescent="0.25">
      <c r="A625" s="4" t="str">
        <f t="shared" ca="1" si="144"/>
        <v/>
      </c>
      <c r="B625" s="3"/>
      <c r="D625" s="1" t="str">
        <f>IFERROR(INDEX('padron cfe'!B:B,MATCH(DATOS!C625,'padron cfe'!A:A,0),1),"")</f>
        <v/>
      </c>
      <c r="H625" s="5" t="str">
        <f>IF(F625="","",IFERROR(CONCATENATE("PEUA",VLOOKUP(ESTADO,REPORTE!AV$2:AW$33,2,0),DIDTRITO_FORM,CADER_FORM,IFERROR(INDEX(CA:CA,MATCH(DAY(F625),BZ:BZ,0),1),DAY(F625)),IFERROR(INDEX(CA:CA,MATCH(MONTH(F625),BZ:BZ,0),1),MONTH(F625)),YEAR(F625),G625),""))</f>
        <v/>
      </c>
      <c r="M625" s="2" t="str">
        <f>IFERROR(INDEX('padron cfe'!C:C,MATCH(DATOS!C625,'padron cfe'!A:A,0),1),"")</f>
        <v/>
      </c>
      <c r="N625" s="66" t="str">
        <f>IFERROR(IF(BT625="","",IF(INDEX(N$1:N624,MATCH(BT625,BT$1:BT624,0),1)=0,"",INDEX(N$1:N624,MATCH(BT625,BT$1:BT624,0),1))),"")</f>
        <v/>
      </c>
      <c r="O625" s="66" t="str">
        <f>IFERROR(IF(BT625="","",IF(INDEX(O$1:O624,MATCH(BT625,BT$1:BT624,0),1)=0,"",INDEX(O$1:O624,MATCH(BT625,BT$1:BT624,0),1))),"")</f>
        <v/>
      </c>
      <c r="R625" s="66"/>
      <c r="S625" s="5"/>
      <c r="T625" s="66"/>
      <c r="U625" s="5" t="str">
        <f>IFERROR(IF(INDEX(U$1:U624,MATCH(T625,T$1:T624,0),1)=0,"",INDEX(U$1:U624,MATCH(T625,T$1:T624,0),1)),"")</f>
        <v/>
      </c>
      <c r="V625" s="66"/>
      <c r="W625" s="5" t="str">
        <f>IFERROR(IF(INDEX(W$1:W624,MATCH(V625,V$1:V624,0),1)=0,"",INDEX(W$1:W624,MATCH(V625,V$1:V624,0),1)),"")</f>
        <v/>
      </c>
      <c r="X625" s="2" t="str">
        <f>IFERROR(INDEX('padron cfe'!D:D,MATCH(DATOS!C625,'padron cfe'!A:A,0),1),"")</f>
        <v/>
      </c>
      <c r="AC625" s="6"/>
      <c r="AE625" s="4" t="str">
        <f t="shared" si="145"/>
        <v/>
      </c>
      <c r="AF625" s="4"/>
      <c r="AG625" s="4"/>
      <c r="AH625" s="4"/>
      <c r="AI625" s="2" t="str">
        <f>IFERROR(IF(INDEX(AI$1:AI624,MATCH(BT625,BT$1:BT624,0),1)=0,"",INDEX(AI$1:AI624,MATCH(BT625,BT$1:BT624,0),1)),"")</f>
        <v/>
      </c>
      <c r="AJ625" s="2" t="str">
        <f>IFERROR(IF(INDEX(AJ$1:AJ624,MATCH(BT625,BT$1:BT624,0),1)=0,"",INDEX(AJ$1:AJ624,MATCH(BT625,BT$1:BT624,0),1)),"")</f>
        <v/>
      </c>
      <c r="AK625" s="2" t="str">
        <f>IFERROR(IF(INDEX(AK$1:AK624,MATCH(BT625,BT$1:BT624,0),1)=0,"",INDEX(AK$1:AK624,MATCH(BT625,BT$1:BT624,0),1)),"")</f>
        <v/>
      </c>
      <c r="AY625" s="7"/>
      <c r="AZ625" s="47"/>
      <c r="BA625" s="66"/>
      <c r="BB625" s="66"/>
      <c r="BC625" s="66"/>
      <c r="BD625" s="78"/>
      <c r="BE625" s="66"/>
      <c r="BF625" s="66"/>
      <c r="BG625" s="4"/>
      <c r="BH625" s="69"/>
      <c r="BK625" s="9"/>
      <c r="BN625" s="7"/>
      <c r="BO625" s="286"/>
      <c r="BP625" s="22"/>
      <c r="BQ625" s="7" t="str">
        <f t="shared" ca="1" si="146"/>
        <v/>
      </c>
      <c r="BR625" s="75" t="str">
        <f t="shared" si="147"/>
        <v/>
      </c>
      <c r="BS625" s="75" t="str">
        <f t="shared" si="148"/>
        <v/>
      </c>
      <c r="BT625" s="5" t="str">
        <f t="shared" si="149"/>
        <v/>
      </c>
      <c r="BU625" s="79" t="str">
        <f t="shared" si="150"/>
        <v/>
      </c>
      <c r="BV625" s="79" t="str">
        <f t="shared" si="151"/>
        <v/>
      </c>
      <c r="BW625" s="79" t="str">
        <f t="shared" si="152"/>
        <v/>
      </c>
      <c r="CB625" s="5"/>
      <c r="CC625" s="4" t="str">
        <f>IF(IFERROR(VLOOKUP(C625,C626:C$1993,1,0),"")="","",COUNTIF(C:C,C625))</f>
        <v/>
      </c>
      <c r="CE625" s="5"/>
      <c r="CF625" s="5"/>
      <c r="CG625" s="5" t="str">
        <f>IF(B625="","",IF(CC625="",1+(MAX(CG$2:CG624)),""))</f>
        <v/>
      </c>
      <c r="CH625" s="5" t="str">
        <f t="shared" si="153"/>
        <v/>
      </c>
      <c r="CI625" s="5" t="str">
        <f t="shared" si="154"/>
        <v/>
      </c>
      <c r="CJ625" s="14" t="str">
        <f t="shared" si="155"/>
        <v/>
      </c>
      <c r="CK625" s="25"/>
      <c r="CL625" s="15"/>
      <c r="CM625" s="5" t="str">
        <f t="shared" si="157"/>
        <v/>
      </c>
      <c r="CO625" s="5"/>
      <c r="CP625" s="5" t="str">
        <f t="shared" si="156"/>
        <v/>
      </c>
      <c r="CQ625" s="5" t="str">
        <f>IF(BT625="","",IFERROR(IF(VLOOKUP(BT625,BT$2:BT624,1,0)=0,"",""),BT625))</f>
        <v/>
      </c>
      <c r="CR625" s="22" t="str">
        <f>IF(CQ625="","",(IFERROR(VLOOKUP(MID(CQ625,1,1),$DI$2:DM$28,3,0),0)+IFERROR(VLOOKUP(MID(CQ625,2,1),DI$2:DM$28,4,0),0)+IFERROR(VLOOKUP(MID(CQ625,3,1),DI$2:DM$28,5,0),0)+(ROW(CQ625)/1000000000000)))</f>
        <v/>
      </c>
      <c r="CS625" s="5"/>
      <c r="CT625" s="5">
        <v>624</v>
      </c>
      <c r="CU625" s="5" t="str">
        <f>IFERROR(VLOOKUP(CT625,CP$2:CQ1701,2,0),"")</f>
        <v/>
      </c>
      <c r="CV625" s="5"/>
      <c r="CX625" s="5"/>
      <c r="DO625" s="5" t="e">
        <f>IF(REPORTE!AH$2="si",IF(C625=VALUE(REPORTE!C$22),IF(SUM(DO626:DO$1993),CONCATENATE(INT(B625),", "),INT(B625)),""),IF(C625=VALUE(REPORTE!C$21),IF(SUM(DO626:DO$1993),CONCATENATE(INT(B625),", "),INT(B625)),""))</f>
        <v>#VALUE!</v>
      </c>
      <c r="DS625" s="5"/>
      <c r="DT625" s="5"/>
      <c r="DU625" s="5"/>
      <c r="DV625" s="5"/>
    </row>
    <row r="626" spans="1:126" ht="15" customHeight="1" x14ac:dyDescent="0.25">
      <c r="A626" s="4" t="str">
        <f t="shared" ca="1" si="144"/>
        <v/>
      </c>
      <c r="B626" s="3"/>
      <c r="D626" s="1" t="str">
        <f>IFERROR(INDEX('padron cfe'!B:B,MATCH(DATOS!C626,'padron cfe'!A:A,0),1),"")</f>
        <v/>
      </c>
      <c r="H626" s="5" t="str">
        <f>IF(F626="","",IFERROR(CONCATENATE("PEUA",VLOOKUP(ESTADO,REPORTE!AV$2:AW$33,2,0),DIDTRITO_FORM,CADER_FORM,IFERROR(INDEX(CA:CA,MATCH(DAY(F626),BZ:BZ,0),1),DAY(F626)),IFERROR(INDEX(CA:CA,MATCH(MONTH(F626),BZ:BZ,0),1),MONTH(F626)),YEAR(F626),G626),""))</f>
        <v/>
      </c>
      <c r="M626" s="2" t="str">
        <f>IFERROR(INDEX('padron cfe'!C:C,MATCH(DATOS!C626,'padron cfe'!A:A,0),1),"")</f>
        <v/>
      </c>
      <c r="N626" s="66" t="str">
        <f>IFERROR(IF(BT626="","",IF(INDEX(N$1:N625,MATCH(BT626,BT$1:BT625,0),1)=0,"",INDEX(N$1:N625,MATCH(BT626,BT$1:BT625,0),1))),"")</f>
        <v/>
      </c>
      <c r="O626" s="66" t="str">
        <f>IFERROR(IF(BT626="","",IF(INDEX(O$1:O625,MATCH(BT626,BT$1:BT625,0),1)=0,"",INDEX(O$1:O625,MATCH(BT626,BT$1:BT625,0),1))),"")</f>
        <v/>
      </c>
      <c r="R626" s="66"/>
      <c r="S626" s="5"/>
      <c r="T626" s="66"/>
      <c r="U626" s="5" t="str">
        <f>IFERROR(IF(INDEX(U$1:U625,MATCH(T626,T$1:T625,0),1)=0,"",INDEX(U$1:U625,MATCH(T626,T$1:T625,0),1)),"")</f>
        <v/>
      </c>
      <c r="V626" s="66"/>
      <c r="W626" s="5" t="str">
        <f>IFERROR(IF(INDEX(W$1:W625,MATCH(V626,V$1:V625,0),1)=0,"",INDEX(W$1:W625,MATCH(V626,V$1:V625,0),1)),"")</f>
        <v/>
      </c>
      <c r="X626" s="2" t="str">
        <f>IFERROR(INDEX('padron cfe'!D:D,MATCH(DATOS!C626,'padron cfe'!A:A,0),1),"")</f>
        <v/>
      </c>
      <c r="AC626" s="6"/>
      <c r="AE626" s="4" t="str">
        <f t="shared" si="145"/>
        <v/>
      </c>
      <c r="AF626" s="4"/>
      <c r="AG626" s="4"/>
      <c r="AH626" s="4"/>
      <c r="AI626" s="2" t="str">
        <f>IFERROR(IF(INDEX(AI$1:AI625,MATCH(BT626,BT$1:BT625,0),1)=0,"",INDEX(AI$1:AI625,MATCH(BT626,BT$1:BT625,0),1)),"")</f>
        <v/>
      </c>
      <c r="AJ626" s="2" t="str">
        <f>IFERROR(IF(INDEX(AJ$1:AJ625,MATCH(BT626,BT$1:BT625,0),1)=0,"",INDEX(AJ$1:AJ625,MATCH(BT626,BT$1:BT625,0),1)),"")</f>
        <v/>
      </c>
      <c r="AK626" s="2" t="str">
        <f>IFERROR(IF(INDEX(AK$1:AK625,MATCH(BT626,BT$1:BT625,0),1)=0,"",INDEX(AK$1:AK625,MATCH(BT626,BT$1:BT625,0),1)),"")</f>
        <v/>
      </c>
      <c r="AY626" s="7"/>
      <c r="AZ626" s="47"/>
      <c r="BA626" s="66"/>
      <c r="BB626" s="66"/>
      <c r="BC626" s="66"/>
      <c r="BD626" s="78"/>
      <c r="BE626" s="66"/>
      <c r="BF626" s="66"/>
      <c r="BG626" s="4"/>
      <c r="BH626" s="69"/>
      <c r="BK626" s="9"/>
      <c r="BN626" s="7"/>
      <c r="BO626" s="286"/>
      <c r="BP626" s="22"/>
      <c r="BQ626" s="7" t="str">
        <f t="shared" ca="1" si="146"/>
        <v/>
      </c>
      <c r="BR626" s="75" t="str">
        <f t="shared" si="147"/>
        <v/>
      </c>
      <c r="BS626" s="75" t="str">
        <f t="shared" si="148"/>
        <v/>
      </c>
      <c r="BT626" s="5" t="str">
        <f t="shared" si="149"/>
        <v/>
      </c>
      <c r="BU626" s="79" t="str">
        <f t="shared" si="150"/>
        <v/>
      </c>
      <c r="BV626" s="79" t="str">
        <f t="shared" si="151"/>
        <v/>
      </c>
      <c r="BW626" s="79" t="str">
        <f t="shared" si="152"/>
        <v/>
      </c>
      <c r="CB626" s="5"/>
      <c r="CC626" s="4" t="str">
        <f>IF(IFERROR(VLOOKUP(C626,C627:C$1993,1,0),"")="","",COUNTIF(C:C,C626))</f>
        <v/>
      </c>
      <c r="CE626" s="5"/>
      <c r="CF626" s="5"/>
      <c r="CG626" s="5" t="str">
        <f>IF(B626="","",IF(CC626="",1+(MAX(CG$2:CG625)),""))</f>
        <v/>
      </c>
      <c r="CH626" s="5" t="str">
        <f t="shared" si="153"/>
        <v/>
      </c>
      <c r="CI626" s="5" t="str">
        <f t="shared" si="154"/>
        <v/>
      </c>
      <c r="CJ626" s="14" t="str">
        <f t="shared" si="155"/>
        <v/>
      </c>
      <c r="CK626" s="25"/>
      <c r="CL626" s="15"/>
      <c r="CM626" s="5" t="str">
        <f t="shared" si="157"/>
        <v/>
      </c>
      <c r="CO626" s="5"/>
      <c r="CP626" s="5" t="str">
        <f t="shared" si="156"/>
        <v/>
      </c>
      <c r="CQ626" s="5" t="str">
        <f>IF(BT626="","",IFERROR(IF(VLOOKUP(BT626,BT$2:BT625,1,0)=0,"",""),BT626))</f>
        <v/>
      </c>
      <c r="CR626" s="22" t="str">
        <f>IF(CQ626="","",(IFERROR(VLOOKUP(MID(CQ626,1,1),$DI$2:DM$28,3,0),0)+IFERROR(VLOOKUP(MID(CQ626,2,1),DI$2:DM$28,4,0),0)+IFERROR(VLOOKUP(MID(CQ626,3,1),DI$2:DM$28,5,0),0)+(ROW(CQ626)/1000000000000)))</f>
        <v/>
      </c>
      <c r="CS626" s="5"/>
      <c r="CT626" s="5">
        <v>625</v>
      </c>
      <c r="CU626" s="5" t="str">
        <f>IFERROR(VLOOKUP(CT626,CP$2:CQ1702,2,0),"")</f>
        <v/>
      </c>
      <c r="CV626" s="5"/>
      <c r="CX626" s="5"/>
      <c r="DO626" s="5" t="e">
        <f>IF(REPORTE!AH$2="si",IF(C626=VALUE(REPORTE!C$22),IF(SUM(DO627:DO$1993),CONCATENATE(INT(B626),", "),INT(B626)),""),IF(C626=VALUE(REPORTE!C$21),IF(SUM(DO627:DO$1993),CONCATENATE(INT(B626),", "),INT(B626)),""))</f>
        <v>#VALUE!</v>
      </c>
      <c r="DS626" s="5"/>
      <c r="DT626" s="5"/>
      <c r="DU626" s="5"/>
      <c r="DV626" s="5"/>
    </row>
    <row r="627" spans="1:126" ht="15" customHeight="1" x14ac:dyDescent="0.25">
      <c r="A627" s="4" t="str">
        <f t="shared" ca="1" si="144"/>
        <v/>
      </c>
      <c r="B627" s="3"/>
      <c r="D627" s="1" t="str">
        <f>IFERROR(INDEX('padron cfe'!B:B,MATCH(DATOS!C627,'padron cfe'!A:A,0),1),"")</f>
        <v/>
      </c>
      <c r="H627" s="5" t="str">
        <f>IF(F627="","",IFERROR(CONCATENATE("PEUA",VLOOKUP(ESTADO,REPORTE!AV$2:AW$33,2,0),DIDTRITO_FORM,CADER_FORM,IFERROR(INDEX(CA:CA,MATCH(DAY(F627),BZ:BZ,0),1),DAY(F627)),IFERROR(INDEX(CA:CA,MATCH(MONTH(F627),BZ:BZ,0),1),MONTH(F627)),YEAR(F627),G627),""))</f>
        <v/>
      </c>
      <c r="M627" s="2" t="str">
        <f>IFERROR(INDEX('padron cfe'!C:C,MATCH(DATOS!C627,'padron cfe'!A:A,0),1),"")</f>
        <v/>
      </c>
      <c r="N627" s="66" t="str">
        <f>IFERROR(IF(BT627="","",IF(INDEX(N$1:N626,MATCH(BT627,BT$1:BT626,0),1)=0,"",INDEX(N$1:N626,MATCH(BT627,BT$1:BT626,0),1))),"")</f>
        <v/>
      </c>
      <c r="O627" s="66" t="str">
        <f>IFERROR(IF(BT627="","",IF(INDEX(O$1:O626,MATCH(BT627,BT$1:BT626,0),1)=0,"",INDEX(O$1:O626,MATCH(BT627,BT$1:BT626,0),1))),"")</f>
        <v/>
      </c>
      <c r="R627" s="66"/>
      <c r="S627" s="5"/>
      <c r="T627" s="66"/>
      <c r="U627" s="5" t="str">
        <f>IFERROR(IF(INDEX(U$1:U626,MATCH(T627,T$1:T626,0),1)=0,"",INDEX(U$1:U626,MATCH(T627,T$1:T626,0),1)),"")</f>
        <v/>
      </c>
      <c r="V627" s="66"/>
      <c r="W627" s="5" t="str">
        <f>IFERROR(IF(INDEX(W$1:W626,MATCH(V627,V$1:V626,0),1)=0,"",INDEX(W$1:W626,MATCH(V627,V$1:V626,0),1)),"")</f>
        <v/>
      </c>
      <c r="X627" s="2" t="str">
        <f>IFERROR(INDEX('padron cfe'!D:D,MATCH(DATOS!C627,'padron cfe'!A:A,0),1),"")</f>
        <v/>
      </c>
      <c r="AC627" s="6"/>
      <c r="AE627" s="4" t="str">
        <f t="shared" si="145"/>
        <v/>
      </c>
      <c r="AF627" s="4"/>
      <c r="AG627" s="4"/>
      <c r="AH627" s="4"/>
      <c r="AI627" s="2" t="str">
        <f>IFERROR(IF(INDEX(AI$1:AI626,MATCH(BT627,BT$1:BT626,0),1)=0,"",INDEX(AI$1:AI626,MATCH(BT627,BT$1:BT626,0),1)),"")</f>
        <v/>
      </c>
      <c r="AJ627" s="2" t="str">
        <f>IFERROR(IF(INDEX(AJ$1:AJ626,MATCH(BT627,BT$1:BT626,0),1)=0,"",INDEX(AJ$1:AJ626,MATCH(BT627,BT$1:BT626,0),1)),"")</f>
        <v/>
      </c>
      <c r="AK627" s="2" t="str">
        <f>IFERROR(IF(INDEX(AK$1:AK626,MATCH(BT627,BT$1:BT626,0),1)=0,"",INDEX(AK$1:AK626,MATCH(BT627,BT$1:BT626,0),1)),"")</f>
        <v/>
      </c>
      <c r="AY627" s="7"/>
      <c r="AZ627" s="47"/>
      <c r="BA627" s="66"/>
      <c r="BB627" s="66"/>
      <c r="BC627" s="66"/>
      <c r="BD627" s="78"/>
      <c r="BE627" s="66"/>
      <c r="BF627" s="66"/>
      <c r="BG627" s="4"/>
      <c r="BH627" s="69"/>
      <c r="BK627" s="9"/>
      <c r="BN627" s="7"/>
      <c r="BO627" s="286"/>
      <c r="BP627" s="22"/>
      <c r="BQ627" s="7" t="str">
        <f t="shared" ca="1" si="146"/>
        <v/>
      </c>
      <c r="BR627" s="75" t="str">
        <f t="shared" si="147"/>
        <v/>
      </c>
      <c r="BS627" s="75" t="str">
        <f t="shared" si="148"/>
        <v/>
      </c>
      <c r="BT627" s="5" t="str">
        <f t="shared" si="149"/>
        <v/>
      </c>
      <c r="BU627" s="79" t="str">
        <f t="shared" si="150"/>
        <v/>
      </c>
      <c r="BV627" s="79" t="str">
        <f t="shared" si="151"/>
        <v/>
      </c>
      <c r="BW627" s="79" t="str">
        <f t="shared" si="152"/>
        <v/>
      </c>
      <c r="CB627" s="5"/>
      <c r="CC627" s="4" t="str">
        <f>IF(IFERROR(VLOOKUP(C627,C628:C$1993,1,0),"")="","",COUNTIF(C:C,C627))</f>
        <v/>
      </c>
      <c r="CE627" s="5"/>
      <c r="CF627" s="5"/>
      <c r="CG627" s="5" t="str">
        <f>IF(B627="","",IF(CC627="",1+(MAX(CG$2:CG626)),""))</f>
        <v/>
      </c>
      <c r="CH627" s="5" t="str">
        <f t="shared" si="153"/>
        <v/>
      </c>
      <c r="CI627" s="5" t="str">
        <f t="shared" si="154"/>
        <v/>
      </c>
      <c r="CJ627" s="14" t="str">
        <f t="shared" si="155"/>
        <v/>
      </c>
      <c r="CK627" s="25"/>
      <c r="CL627" s="15"/>
      <c r="CM627" s="5" t="str">
        <f t="shared" si="157"/>
        <v/>
      </c>
      <c r="CO627" s="5"/>
      <c r="CP627" s="5" t="str">
        <f t="shared" si="156"/>
        <v/>
      </c>
      <c r="CQ627" s="5" t="str">
        <f>IF(BT627="","",IFERROR(IF(VLOOKUP(BT627,BT$2:BT626,1,0)=0,"",""),BT627))</f>
        <v/>
      </c>
      <c r="CR627" s="22" t="str">
        <f>IF(CQ627="","",(IFERROR(VLOOKUP(MID(CQ627,1,1),$DI$2:DM$28,3,0),0)+IFERROR(VLOOKUP(MID(CQ627,2,1),DI$2:DM$28,4,0),0)+IFERROR(VLOOKUP(MID(CQ627,3,1),DI$2:DM$28,5,0),0)+(ROW(CQ627)/1000000000000)))</f>
        <v/>
      </c>
      <c r="CS627" s="5"/>
      <c r="CT627" s="5">
        <v>626</v>
      </c>
      <c r="CU627" s="5" t="str">
        <f>IFERROR(VLOOKUP(CT627,CP$2:CQ1703,2,0),"")</f>
        <v/>
      </c>
      <c r="CV627" s="5"/>
      <c r="CX627" s="5"/>
      <c r="DO627" s="5" t="e">
        <f>IF(REPORTE!AH$2="si",IF(C627=VALUE(REPORTE!C$22),IF(SUM(DO628:DO$1993),CONCATENATE(INT(B627),", "),INT(B627)),""),IF(C627=VALUE(REPORTE!C$21),IF(SUM(DO628:DO$1993),CONCATENATE(INT(B627),", "),INT(B627)),""))</f>
        <v>#VALUE!</v>
      </c>
      <c r="DS627" s="5"/>
      <c r="DT627" s="5"/>
      <c r="DU627" s="5"/>
      <c r="DV627" s="5"/>
    </row>
    <row r="628" spans="1:126" ht="15" customHeight="1" x14ac:dyDescent="0.25">
      <c r="A628" s="4" t="str">
        <f t="shared" ca="1" si="144"/>
        <v/>
      </c>
      <c r="B628" s="3"/>
      <c r="D628" s="1" t="str">
        <f>IFERROR(INDEX('padron cfe'!B:B,MATCH(DATOS!C628,'padron cfe'!A:A,0),1),"")</f>
        <v/>
      </c>
      <c r="H628" s="5" t="str">
        <f>IF(F628="","",IFERROR(CONCATENATE("PEUA",VLOOKUP(ESTADO,REPORTE!AV$2:AW$33,2,0),DIDTRITO_FORM,CADER_FORM,IFERROR(INDEX(CA:CA,MATCH(DAY(F628),BZ:BZ,0),1),DAY(F628)),IFERROR(INDEX(CA:CA,MATCH(MONTH(F628),BZ:BZ,0),1),MONTH(F628)),YEAR(F628),G628),""))</f>
        <v/>
      </c>
      <c r="M628" s="2" t="str">
        <f>IFERROR(INDEX('padron cfe'!C:C,MATCH(DATOS!C628,'padron cfe'!A:A,0),1),"")</f>
        <v/>
      </c>
      <c r="N628" s="66" t="str">
        <f>IFERROR(IF(BT628="","",IF(INDEX(N$1:N627,MATCH(BT628,BT$1:BT627,0),1)=0,"",INDEX(N$1:N627,MATCH(BT628,BT$1:BT627,0),1))),"")</f>
        <v/>
      </c>
      <c r="O628" s="66" t="str">
        <f>IFERROR(IF(BT628="","",IF(INDEX(O$1:O627,MATCH(BT628,BT$1:BT627,0),1)=0,"",INDEX(O$1:O627,MATCH(BT628,BT$1:BT627,0),1))),"")</f>
        <v/>
      </c>
      <c r="R628" s="66"/>
      <c r="S628" s="5"/>
      <c r="T628" s="66"/>
      <c r="U628" s="5" t="str">
        <f>IFERROR(IF(INDEX(U$1:U627,MATCH(T628,T$1:T627,0),1)=0,"",INDEX(U$1:U627,MATCH(T628,T$1:T627,0),1)),"")</f>
        <v/>
      </c>
      <c r="V628" s="66"/>
      <c r="W628" s="5" t="str">
        <f>IFERROR(IF(INDEX(W$1:W627,MATCH(V628,V$1:V627,0),1)=0,"",INDEX(W$1:W627,MATCH(V628,V$1:V627,0),1)),"")</f>
        <v/>
      </c>
      <c r="X628" s="2" t="str">
        <f>IFERROR(INDEX('padron cfe'!D:D,MATCH(DATOS!C628,'padron cfe'!A:A,0),1),"")</f>
        <v/>
      </c>
      <c r="AC628" s="6"/>
      <c r="AE628" s="4" t="str">
        <f t="shared" si="145"/>
        <v/>
      </c>
      <c r="AF628" s="4"/>
      <c r="AG628" s="4"/>
      <c r="AH628" s="4"/>
      <c r="AI628" s="2" t="str">
        <f>IFERROR(IF(INDEX(AI$1:AI627,MATCH(BT628,BT$1:BT627,0),1)=0,"",INDEX(AI$1:AI627,MATCH(BT628,BT$1:BT627,0),1)),"")</f>
        <v/>
      </c>
      <c r="AJ628" s="2" t="str">
        <f>IFERROR(IF(INDEX(AJ$1:AJ627,MATCH(BT628,BT$1:BT627,0),1)=0,"",INDEX(AJ$1:AJ627,MATCH(BT628,BT$1:BT627,0),1)),"")</f>
        <v/>
      </c>
      <c r="AK628" s="2" t="str">
        <f>IFERROR(IF(INDEX(AK$1:AK627,MATCH(BT628,BT$1:BT627,0),1)=0,"",INDEX(AK$1:AK627,MATCH(BT628,BT$1:BT627,0),1)),"")</f>
        <v/>
      </c>
      <c r="AY628" s="7"/>
      <c r="AZ628" s="47"/>
      <c r="BA628" s="66"/>
      <c r="BB628" s="66"/>
      <c r="BC628" s="66"/>
      <c r="BD628" s="78"/>
      <c r="BE628" s="66"/>
      <c r="BF628" s="66"/>
      <c r="BG628" s="4"/>
      <c r="BH628" s="69"/>
      <c r="BK628" s="9"/>
      <c r="BN628" s="7"/>
      <c r="BO628" s="286"/>
      <c r="BP628" s="22"/>
      <c r="BQ628" s="7" t="str">
        <f t="shared" ca="1" si="146"/>
        <v/>
      </c>
      <c r="BR628" s="75" t="str">
        <f t="shared" si="147"/>
        <v/>
      </c>
      <c r="BS628" s="75" t="str">
        <f t="shared" si="148"/>
        <v/>
      </c>
      <c r="BT628" s="5" t="str">
        <f t="shared" si="149"/>
        <v/>
      </c>
      <c r="BU628" s="79" t="str">
        <f t="shared" si="150"/>
        <v/>
      </c>
      <c r="BV628" s="79" t="str">
        <f t="shared" si="151"/>
        <v/>
      </c>
      <c r="BW628" s="79" t="str">
        <f t="shared" si="152"/>
        <v/>
      </c>
      <c r="CB628" s="5"/>
      <c r="CC628" s="4" t="str">
        <f>IF(IFERROR(VLOOKUP(C628,C629:C$1993,1,0),"")="","",COUNTIF(C:C,C628))</f>
        <v/>
      </c>
      <c r="CE628" s="5"/>
      <c r="CF628" s="5"/>
      <c r="CG628" s="5" t="str">
        <f>IF(B628="","",IF(CC628="",1+(MAX(CG$2:CG627)),""))</f>
        <v/>
      </c>
      <c r="CH628" s="5" t="str">
        <f t="shared" si="153"/>
        <v/>
      </c>
      <c r="CI628" s="5" t="str">
        <f t="shared" si="154"/>
        <v/>
      </c>
      <c r="CJ628" s="14" t="str">
        <f t="shared" si="155"/>
        <v/>
      </c>
      <c r="CK628" s="25"/>
      <c r="CL628" s="15"/>
      <c r="CM628" s="5" t="str">
        <f t="shared" si="157"/>
        <v/>
      </c>
      <c r="CO628" s="5"/>
      <c r="CP628" s="5" t="str">
        <f t="shared" si="156"/>
        <v/>
      </c>
      <c r="CQ628" s="5" t="str">
        <f>IF(BT628="","",IFERROR(IF(VLOOKUP(BT628,BT$2:BT627,1,0)=0,"",""),BT628))</f>
        <v/>
      </c>
      <c r="CR628" s="22" t="str">
        <f>IF(CQ628="","",(IFERROR(VLOOKUP(MID(CQ628,1,1),$DI$2:DM$28,3,0),0)+IFERROR(VLOOKUP(MID(CQ628,2,1),DI$2:DM$28,4,0),0)+IFERROR(VLOOKUP(MID(CQ628,3,1),DI$2:DM$28,5,0),0)+(ROW(CQ628)/1000000000000)))</f>
        <v/>
      </c>
      <c r="CS628" s="5"/>
      <c r="CT628" s="5">
        <v>627</v>
      </c>
      <c r="CU628" s="5" t="str">
        <f>IFERROR(VLOOKUP(CT628,CP$2:CQ1704,2,0),"")</f>
        <v/>
      </c>
      <c r="CV628" s="5"/>
      <c r="CX628" s="5"/>
      <c r="DO628" s="5" t="e">
        <f>IF(REPORTE!AH$2="si",IF(C628=VALUE(REPORTE!C$22),IF(SUM(DO629:DO$1993),CONCATENATE(INT(B628),", "),INT(B628)),""),IF(C628=VALUE(REPORTE!C$21),IF(SUM(DO629:DO$1993),CONCATENATE(INT(B628),", "),INT(B628)),""))</f>
        <v>#VALUE!</v>
      </c>
      <c r="DS628" s="5"/>
      <c r="DT628" s="5"/>
      <c r="DU628" s="5"/>
      <c r="DV628" s="5"/>
    </row>
    <row r="629" spans="1:126" ht="15" customHeight="1" x14ac:dyDescent="0.25">
      <c r="A629" s="4" t="str">
        <f t="shared" ca="1" si="144"/>
        <v/>
      </c>
      <c r="B629" s="3"/>
      <c r="D629" s="1" t="str">
        <f>IFERROR(INDEX('padron cfe'!B:B,MATCH(DATOS!C629,'padron cfe'!A:A,0),1),"")</f>
        <v/>
      </c>
      <c r="H629" s="5" t="str">
        <f>IF(F629="","",IFERROR(CONCATENATE("PEUA",VLOOKUP(ESTADO,REPORTE!AV$2:AW$33,2,0),DIDTRITO_FORM,CADER_FORM,IFERROR(INDEX(CA:CA,MATCH(DAY(F629),BZ:BZ,0),1),DAY(F629)),IFERROR(INDEX(CA:CA,MATCH(MONTH(F629),BZ:BZ,0),1),MONTH(F629)),YEAR(F629),G629),""))</f>
        <v/>
      </c>
      <c r="M629" s="2" t="str">
        <f>IFERROR(INDEX('padron cfe'!C:C,MATCH(DATOS!C629,'padron cfe'!A:A,0),1),"")</f>
        <v/>
      </c>
      <c r="N629" s="66" t="str">
        <f>IFERROR(IF(BT629="","",IF(INDEX(N$1:N628,MATCH(BT629,BT$1:BT628,0),1)=0,"",INDEX(N$1:N628,MATCH(BT629,BT$1:BT628,0),1))),"")</f>
        <v/>
      </c>
      <c r="O629" s="66" t="str">
        <f>IFERROR(IF(BT629="","",IF(INDEX(O$1:O628,MATCH(BT629,BT$1:BT628,0),1)=0,"",INDEX(O$1:O628,MATCH(BT629,BT$1:BT628,0),1))),"")</f>
        <v/>
      </c>
      <c r="R629" s="66"/>
      <c r="S629" s="5"/>
      <c r="T629" s="66"/>
      <c r="U629" s="5" t="str">
        <f>IFERROR(IF(INDEX(U$1:U628,MATCH(T629,T$1:T628,0),1)=0,"",INDEX(U$1:U628,MATCH(T629,T$1:T628,0),1)),"")</f>
        <v/>
      </c>
      <c r="V629" s="66"/>
      <c r="W629" s="5" t="str">
        <f>IFERROR(IF(INDEX(W$1:W628,MATCH(V629,V$1:V628,0),1)=0,"",INDEX(W$1:W628,MATCH(V629,V$1:V628,0),1)),"")</f>
        <v/>
      </c>
      <c r="X629" s="2" t="str">
        <f>IFERROR(INDEX('padron cfe'!D:D,MATCH(DATOS!C629,'padron cfe'!A:A,0),1),"")</f>
        <v/>
      </c>
      <c r="AC629" s="6"/>
      <c r="AE629" s="4" t="str">
        <f t="shared" si="145"/>
        <v/>
      </c>
      <c r="AF629" s="4"/>
      <c r="AG629" s="4"/>
      <c r="AH629" s="4"/>
      <c r="AI629" s="2" t="str">
        <f>IFERROR(IF(INDEX(AI$1:AI628,MATCH(BT629,BT$1:BT628,0),1)=0,"",INDEX(AI$1:AI628,MATCH(BT629,BT$1:BT628,0),1)),"")</f>
        <v/>
      </c>
      <c r="AJ629" s="2" t="str">
        <f>IFERROR(IF(INDEX(AJ$1:AJ628,MATCH(BT629,BT$1:BT628,0),1)=0,"",INDEX(AJ$1:AJ628,MATCH(BT629,BT$1:BT628,0),1)),"")</f>
        <v/>
      </c>
      <c r="AK629" s="2" t="str">
        <f>IFERROR(IF(INDEX(AK$1:AK628,MATCH(BT629,BT$1:BT628,0),1)=0,"",INDEX(AK$1:AK628,MATCH(BT629,BT$1:BT628,0),1)),"")</f>
        <v/>
      </c>
      <c r="AY629" s="7"/>
      <c r="AZ629" s="47"/>
      <c r="BA629" s="66"/>
      <c r="BB629" s="66"/>
      <c r="BC629" s="66"/>
      <c r="BD629" s="78"/>
      <c r="BE629" s="66"/>
      <c r="BF629" s="66"/>
      <c r="BG629" s="4"/>
      <c r="BH629" s="69"/>
      <c r="BK629" s="9"/>
      <c r="BN629" s="7"/>
      <c r="BO629" s="286"/>
      <c r="BP629" s="22"/>
      <c r="BQ629" s="7" t="str">
        <f t="shared" ca="1" si="146"/>
        <v/>
      </c>
      <c r="BR629" s="75" t="str">
        <f t="shared" si="147"/>
        <v/>
      </c>
      <c r="BS629" s="75" t="str">
        <f t="shared" si="148"/>
        <v/>
      </c>
      <c r="BT629" s="5" t="str">
        <f t="shared" si="149"/>
        <v/>
      </c>
      <c r="BU629" s="79" t="str">
        <f t="shared" si="150"/>
        <v/>
      </c>
      <c r="BV629" s="79" t="str">
        <f t="shared" si="151"/>
        <v/>
      </c>
      <c r="BW629" s="79" t="str">
        <f t="shared" si="152"/>
        <v/>
      </c>
      <c r="CB629" s="5"/>
      <c r="CC629" s="4" t="str">
        <f>IF(IFERROR(VLOOKUP(C629,C630:C$1993,1,0),"")="","",COUNTIF(C:C,C629))</f>
        <v/>
      </c>
      <c r="CE629" s="5"/>
      <c r="CF629" s="5"/>
      <c r="CG629" s="5" t="str">
        <f>IF(B629="","",IF(CC629="",1+(MAX(CG$2:CG628)),""))</f>
        <v/>
      </c>
      <c r="CH629" s="5" t="str">
        <f t="shared" si="153"/>
        <v/>
      </c>
      <c r="CI629" s="5" t="str">
        <f t="shared" si="154"/>
        <v/>
      </c>
      <c r="CJ629" s="14" t="str">
        <f t="shared" si="155"/>
        <v/>
      </c>
      <c r="CK629" s="25"/>
      <c r="CL629" s="15"/>
      <c r="CM629" s="5" t="str">
        <f t="shared" si="157"/>
        <v/>
      </c>
      <c r="CO629" s="5"/>
      <c r="CP629" s="5" t="str">
        <f t="shared" si="156"/>
        <v/>
      </c>
      <c r="CQ629" s="5" t="str">
        <f>IF(BT629="","",IFERROR(IF(VLOOKUP(BT629,BT$2:BT628,1,0)=0,"",""),BT629))</f>
        <v/>
      </c>
      <c r="CR629" s="22" t="str">
        <f>IF(CQ629="","",(IFERROR(VLOOKUP(MID(CQ629,1,1),$DI$2:DM$28,3,0),0)+IFERROR(VLOOKUP(MID(CQ629,2,1),DI$2:DM$28,4,0),0)+IFERROR(VLOOKUP(MID(CQ629,3,1),DI$2:DM$28,5,0),0)+(ROW(CQ629)/1000000000000)))</f>
        <v/>
      </c>
      <c r="CS629" s="5"/>
      <c r="CT629" s="5">
        <v>628</v>
      </c>
      <c r="CU629" s="5" t="str">
        <f>IFERROR(VLOOKUP(CT629,CP$2:CQ1705,2,0),"")</f>
        <v/>
      </c>
      <c r="CV629" s="5"/>
      <c r="CX629" s="5"/>
      <c r="DO629" s="5" t="e">
        <f>IF(REPORTE!AH$2="si",IF(C629=VALUE(REPORTE!C$22),IF(SUM(DO630:DO$1993),CONCATENATE(INT(B629),", "),INT(B629)),""),IF(C629=VALUE(REPORTE!C$21),IF(SUM(DO630:DO$1993),CONCATENATE(INT(B629),", "),INT(B629)),""))</f>
        <v>#VALUE!</v>
      </c>
      <c r="DS629" s="5"/>
      <c r="DT629" s="5"/>
      <c r="DU629" s="5"/>
      <c r="DV629" s="5"/>
    </row>
    <row r="630" spans="1:126" ht="15" customHeight="1" x14ac:dyDescent="0.25">
      <c r="A630" s="4" t="str">
        <f t="shared" ca="1" si="144"/>
        <v/>
      </c>
      <c r="B630" s="3"/>
      <c r="D630" s="1" t="str">
        <f>IFERROR(INDEX('padron cfe'!B:B,MATCH(DATOS!C630,'padron cfe'!A:A,0),1),"")</f>
        <v/>
      </c>
      <c r="H630" s="5" t="str">
        <f>IF(F630="","",IFERROR(CONCATENATE("PEUA",VLOOKUP(ESTADO,REPORTE!AV$2:AW$33,2,0),DIDTRITO_FORM,CADER_FORM,IFERROR(INDEX(CA:CA,MATCH(DAY(F630),BZ:BZ,0),1),DAY(F630)),IFERROR(INDEX(CA:CA,MATCH(MONTH(F630),BZ:BZ,0),1),MONTH(F630)),YEAR(F630),G630),""))</f>
        <v/>
      </c>
      <c r="M630" s="2" t="str">
        <f>IFERROR(INDEX('padron cfe'!C:C,MATCH(DATOS!C630,'padron cfe'!A:A,0),1),"")</f>
        <v/>
      </c>
      <c r="N630" s="66" t="str">
        <f>IFERROR(IF(BT630="","",IF(INDEX(N$1:N629,MATCH(BT630,BT$1:BT629,0),1)=0,"",INDEX(N$1:N629,MATCH(BT630,BT$1:BT629,0),1))),"")</f>
        <v/>
      </c>
      <c r="O630" s="66" t="str">
        <f>IFERROR(IF(BT630="","",IF(INDEX(O$1:O629,MATCH(BT630,BT$1:BT629,0),1)=0,"",INDEX(O$1:O629,MATCH(BT630,BT$1:BT629,0),1))),"")</f>
        <v/>
      </c>
      <c r="R630" s="66"/>
      <c r="S630" s="5"/>
      <c r="T630" s="66"/>
      <c r="U630" s="5" t="str">
        <f>IFERROR(IF(INDEX(U$1:U629,MATCH(T630,T$1:T629,0),1)=0,"",INDEX(U$1:U629,MATCH(T630,T$1:T629,0),1)),"")</f>
        <v/>
      </c>
      <c r="V630" s="66"/>
      <c r="W630" s="5" t="str">
        <f>IFERROR(IF(INDEX(W$1:W629,MATCH(V630,V$1:V629,0),1)=0,"",INDEX(W$1:W629,MATCH(V630,V$1:V629,0),1)),"")</f>
        <v/>
      </c>
      <c r="X630" s="2" t="str">
        <f>IFERROR(INDEX('padron cfe'!D:D,MATCH(DATOS!C630,'padron cfe'!A:A,0),1),"")</f>
        <v/>
      </c>
      <c r="AC630" s="6"/>
      <c r="AE630" s="4" t="str">
        <f t="shared" si="145"/>
        <v/>
      </c>
      <c r="AF630" s="4"/>
      <c r="AG630" s="4"/>
      <c r="AH630" s="4"/>
      <c r="AI630" s="2" t="str">
        <f>IFERROR(IF(INDEX(AI$1:AI629,MATCH(BT630,BT$1:BT629,0),1)=0,"",INDEX(AI$1:AI629,MATCH(BT630,BT$1:BT629,0),1)),"")</f>
        <v/>
      </c>
      <c r="AJ630" s="2" t="str">
        <f>IFERROR(IF(INDEX(AJ$1:AJ629,MATCH(BT630,BT$1:BT629,0),1)=0,"",INDEX(AJ$1:AJ629,MATCH(BT630,BT$1:BT629,0),1)),"")</f>
        <v/>
      </c>
      <c r="AK630" s="2" t="str">
        <f>IFERROR(IF(INDEX(AK$1:AK629,MATCH(BT630,BT$1:BT629,0),1)=0,"",INDEX(AK$1:AK629,MATCH(BT630,BT$1:BT629,0),1)),"")</f>
        <v/>
      </c>
      <c r="AY630" s="7"/>
      <c r="AZ630" s="47"/>
      <c r="BA630" s="66"/>
      <c r="BB630" s="66"/>
      <c r="BC630" s="66"/>
      <c r="BD630" s="78"/>
      <c r="BE630" s="66"/>
      <c r="BF630" s="66"/>
      <c r="BG630" s="4"/>
      <c r="BH630" s="69"/>
      <c r="BK630" s="9"/>
      <c r="BN630" s="7"/>
      <c r="BO630" s="286"/>
      <c r="BP630" s="22"/>
      <c r="BQ630" s="7" t="str">
        <f t="shared" ca="1" si="146"/>
        <v/>
      </c>
      <c r="BR630" s="75" t="str">
        <f t="shared" si="147"/>
        <v/>
      </c>
      <c r="BS630" s="75" t="str">
        <f t="shared" si="148"/>
        <v/>
      </c>
      <c r="BT630" s="5" t="str">
        <f t="shared" si="149"/>
        <v/>
      </c>
      <c r="BU630" s="79" t="str">
        <f t="shared" si="150"/>
        <v/>
      </c>
      <c r="BV630" s="79" t="str">
        <f t="shared" si="151"/>
        <v/>
      </c>
      <c r="BW630" s="79" t="str">
        <f t="shared" si="152"/>
        <v/>
      </c>
      <c r="CB630" s="5"/>
      <c r="CC630" s="4" t="str">
        <f>IF(IFERROR(VLOOKUP(C630,C631:C$1993,1,0),"")="","",COUNTIF(C:C,C630))</f>
        <v/>
      </c>
      <c r="CE630" s="5"/>
      <c r="CF630" s="5"/>
      <c r="CG630" s="5" t="str">
        <f>IF(B630="","",IF(CC630="",1+(MAX(CG$2:CG629)),""))</f>
        <v/>
      </c>
      <c r="CH630" s="5" t="str">
        <f t="shared" si="153"/>
        <v/>
      </c>
      <c r="CI630" s="5" t="str">
        <f t="shared" si="154"/>
        <v/>
      </c>
      <c r="CJ630" s="14" t="str">
        <f t="shared" si="155"/>
        <v/>
      </c>
      <c r="CK630" s="25"/>
      <c r="CL630" s="15"/>
      <c r="CM630" s="5" t="str">
        <f t="shared" si="157"/>
        <v/>
      </c>
      <c r="CO630" s="5"/>
      <c r="CP630" s="5" t="str">
        <f t="shared" si="156"/>
        <v/>
      </c>
      <c r="CQ630" s="5" t="str">
        <f>IF(BT630="","",IFERROR(IF(VLOOKUP(BT630,BT$2:BT629,1,0)=0,"",""),BT630))</f>
        <v/>
      </c>
      <c r="CR630" s="22" t="str">
        <f>IF(CQ630="","",(IFERROR(VLOOKUP(MID(CQ630,1,1),$DI$2:DM$28,3,0),0)+IFERROR(VLOOKUP(MID(CQ630,2,1),DI$2:DM$28,4,0),0)+IFERROR(VLOOKUP(MID(CQ630,3,1),DI$2:DM$28,5,0),0)+(ROW(CQ630)/1000000000000)))</f>
        <v/>
      </c>
      <c r="CS630" s="5"/>
      <c r="CT630" s="5">
        <v>629</v>
      </c>
      <c r="CU630" s="5" t="str">
        <f>IFERROR(VLOOKUP(CT630,CP$2:CQ1706,2,0),"")</f>
        <v/>
      </c>
      <c r="CV630" s="5"/>
      <c r="CX630" s="5"/>
      <c r="DO630" s="5" t="e">
        <f>IF(REPORTE!AH$2="si",IF(C630=VALUE(REPORTE!C$22),IF(SUM(DO631:DO$1993),CONCATENATE(INT(B630),", "),INT(B630)),""),IF(C630=VALUE(REPORTE!C$21),IF(SUM(DO631:DO$1993),CONCATENATE(INT(B630),", "),INT(B630)),""))</f>
        <v>#VALUE!</v>
      </c>
      <c r="DS630" s="5"/>
      <c r="DT630" s="5"/>
      <c r="DU630" s="5"/>
      <c r="DV630" s="5"/>
    </row>
    <row r="631" spans="1:126" ht="15" customHeight="1" x14ac:dyDescent="0.25">
      <c r="A631" s="4" t="str">
        <f t="shared" ca="1" si="144"/>
        <v/>
      </c>
      <c r="B631" s="3"/>
      <c r="D631" s="1" t="str">
        <f>IFERROR(INDEX('padron cfe'!B:B,MATCH(DATOS!C631,'padron cfe'!A:A,0),1),"")</f>
        <v/>
      </c>
      <c r="H631" s="5" t="str">
        <f>IF(F631="","",IFERROR(CONCATENATE("PEUA",VLOOKUP(ESTADO,REPORTE!AV$2:AW$33,2,0),DIDTRITO_FORM,CADER_FORM,IFERROR(INDEX(CA:CA,MATCH(DAY(F631),BZ:BZ,0),1),DAY(F631)),IFERROR(INDEX(CA:CA,MATCH(MONTH(F631),BZ:BZ,0),1),MONTH(F631)),YEAR(F631),G631),""))</f>
        <v/>
      </c>
      <c r="M631" s="2" t="str">
        <f>IFERROR(INDEX('padron cfe'!C:C,MATCH(DATOS!C631,'padron cfe'!A:A,0),1),"")</f>
        <v/>
      </c>
      <c r="N631" s="66" t="str">
        <f>IFERROR(IF(BT631="","",IF(INDEX(N$1:N630,MATCH(BT631,BT$1:BT630,0),1)=0,"",INDEX(N$1:N630,MATCH(BT631,BT$1:BT630,0),1))),"")</f>
        <v/>
      </c>
      <c r="O631" s="66" t="str">
        <f>IFERROR(IF(BT631="","",IF(INDEX(O$1:O630,MATCH(BT631,BT$1:BT630,0),1)=0,"",INDEX(O$1:O630,MATCH(BT631,BT$1:BT630,0),1))),"")</f>
        <v/>
      </c>
      <c r="R631" s="66"/>
      <c r="S631" s="5"/>
      <c r="T631" s="66"/>
      <c r="U631" s="5" t="str">
        <f>IFERROR(IF(INDEX(U$1:U630,MATCH(T631,T$1:T630,0),1)=0,"",INDEX(U$1:U630,MATCH(T631,T$1:T630,0),1)),"")</f>
        <v/>
      </c>
      <c r="V631" s="66"/>
      <c r="W631" s="5" t="str">
        <f>IFERROR(IF(INDEX(W$1:W630,MATCH(V631,V$1:V630,0),1)=0,"",INDEX(W$1:W630,MATCH(V631,V$1:V630,0),1)),"")</f>
        <v/>
      </c>
      <c r="X631" s="2" t="str">
        <f>IFERROR(INDEX('padron cfe'!D:D,MATCH(DATOS!C631,'padron cfe'!A:A,0),1),"")</f>
        <v/>
      </c>
      <c r="AC631" s="6"/>
      <c r="AE631" s="4" t="str">
        <f t="shared" si="145"/>
        <v/>
      </c>
      <c r="AF631" s="4"/>
      <c r="AG631" s="4"/>
      <c r="AH631" s="4"/>
      <c r="AI631" s="2" t="str">
        <f>IFERROR(IF(INDEX(AI$1:AI630,MATCH(BT631,BT$1:BT630,0),1)=0,"",INDEX(AI$1:AI630,MATCH(BT631,BT$1:BT630,0),1)),"")</f>
        <v/>
      </c>
      <c r="AJ631" s="2" t="str">
        <f>IFERROR(IF(INDEX(AJ$1:AJ630,MATCH(BT631,BT$1:BT630,0),1)=0,"",INDEX(AJ$1:AJ630,MATCH(BT631,BT$1:BT630,0),1)),"")</f>
        <v/>
      </c>
      <c r="AK631" s="2" t="str">
        <f>IFERROR(IF(INDEX(AK$1:AK630,MATCH(BT631,BT$1:BT630,0),1)=0,"",INDEX(AK$1:AK630,MATCH(BT631,BT$1:BT630,0),1)),"")</f>
        <v/>
      </c>
      <c r="AY631" s="7"/>
      <c r="AZ631" s="47"/>
      <c r="BA631" s="66"/>
      <c r="BB631" s="66"/>
      <c r="BC631" s="66"/>
      <c r="BD631" s="78"/>
      <c r="BE631" s="66"/>
      <c r="BF631" s="66"/>
      <c r="BG631" s="4"/>
      <c r="BH631" s="69"/>
      <c r="BK631" s="9"/>
      <c r="BN631" s="7"/>
      <c r="BO631" s="286"/>
      <c r="BP631" s="22"/>
      <c r="BQ631" s="7" t="str">
        <f t="shared" ca="1" si="146"/>
        <v/>
      </c>
      <c r="BR631" s="75" t="str">
        <f t="shared" si="147"/>
        <v/>
      </c>
      <c r="BS631" s="75" t="str">
        <f t="shared" si="148"/>
        <v/>
      </c>
      <c r="BT631" s="5" t="str">
        <f t="shared" si="149"/>
        <v/>
      </c>
      <c r="BU631" s="79" t="str">
        <f t="shared" si="150"/>
        <v/>
      </c>
      <c r="BV631" s="79" t="str">
        <f t="shared" si="151"/>
        <v/>
      </c>
      <c r="BW631" s="79" t="str">
        <f t="shared" si="152"/>
        <v/>
      </c>
      <c r="CB631" s="5"/>
      <c r="CC631" s="4" t="str">
        <f>IF(IFERROR(VLOOKUP(C631,C632:C$1993,1,0),"")="","",COUNTIF(C:C,C631))</f>
        <v/>
      </c>
      <c r="CE631" s="5"/>
      <c r="CF631" s="5"/>
      <c r="CG631" s="5" t="str">
        <f>IF(B631="","",IF(CC631="",1+(MAX(CG$2:CG630)),""))</f>
        <v/>
      </c>
      <c r="CH631" s="5" t="str">
        <f t="shared" si="153"/>
        <v/>
      </c>
      <c r="CI631" s="5" t="str">
        <f t="shared" si="154"/>
        <v/>
      </c>
      <c r="CJ631" s="14" t="str">
        <f t="shared" si="155"/>
        <v/>
      </c>
      <c r="CK631" s="25"/>
      <c r="CL631" s="15"/>
      <c r="CM631" s="5" t="str">
        <f t="shared" si="157"/>
        <v/>
      </c>
      <c r="CO631" s="5"/>
      <c r="CP631" s="5" t="str">
        <f t="shared" si="156"/>
        <v/>
      </c>
      <c r="CQ631" s="5" t="str">
        <f>IF(BT631="","",IFERROR(IF(VLOOKUP(BT631,BT$2:BT630,1,0)=0,"",""),BT631))</f>
        <v/>
      </c>
      <c r="CR631" s="22" t="str">
        <f>IF(CQ631="","",(IFERROR(VLOOKUP(MID(CQ631,1,1),$DI$2:DM$28,3,0),0)+IFERROR(VLOOKUP(MID(CQ631,2,1),DI$2:DM$28,4,0),0)+IFERROR(VLOOKUP(MID(CQ631,3,1),DI$2:DM$28,5,0),0)+(ROW(CQ631)/1000000000000)))</f>
        <v/>
      </c>
      <c r="CS631" s="5"/>
      <c r="CT631" s="5">
        <v>630</v>
      </c>
      <c r="CU631" s="5" t="str">
        <f>IFERROR(VLOOKUP(CT631,CP$2:CQ1707,2,0),"")</f>
        <v/>
      </c>
      <c r="CV631" s="5"/>
      <c r="CX631" s="5"/>
      <c r="DO631" s="5" t="e">
        <f>IF(REPORTE!AH$2="si",IF(C631=VALUE(REPORTE!C$22),IF(SUM(DO632:DO$1993),CONCATENATE(INT(B631),", "),INT(B631)),""),IF(C631=VALUE(REPORTE!C$21),IF(SUM(DO632:DO$1993),CONCATENATE(INT(B631),", "),INT(B631)),""))</f>
        <v>#VALUE!</v>
      </c>
      <c r="DS631" s="5"/>
      <c r="DT631" s="5"/>
      <c r="DU631" s="5"/>
      <c r="DV631" s="5"/>
    </row>
    <row r="632" spans="1:126" ht="15" customHeight="1" x14ac:dyDescent="0.25">
      <c r="A632" s="4" t="str">
        <f t="shared" ca="1" si="144"/>
        <v/>
      </c>
      <c r="B632" s="3"/>
      <c r="D632" s="1" t="str">
        <f>IFERROR(INDEX('padron cfe'!B:B,MATCH(DATOS!C632,'padron cfe'!A:A,0),1),"")</f>
        <v/>
      </c>
      <c r="H632" s="5" t="str">
        <f>IF(F632="","",IFERROR(CONCATENATE("PEUA",VLOOKUP(ESTADO,REPORTE!AV$2:AW$33,2,0),DIDTRITO_FORM,CADER_FORM,IFERROR(INDEX(CA:CA,MATCH(DAY(F632),BZ:BZ,0),1),DAY(F632)),IFERROR(INDEX(CA:CA,MATCH(MONTH(F632),BZ:BZ,0),1),MONTH(F632)),YEAR(F632),G632),""))</f>
        <v/>
      </c>
      <c r="M632" s="2" t="str">
        <f>IFERROR(INDEX('padron cfe'!C:C,MATCH(DATOS!C632,'padron cfe'!A:A,0),1),"")</f>
        <v/>
      </c>
      <c r="N632" s="66" t="str">
        <f>IFERROR(IF(BT632="","",IF(INDEX(N$1:N631,MATCH(BT632,BT$1:BT631,0),1)=0,"",INDEX(N$1:N631,MATCH(BT632,BT$1:BT631,0),1))),"")</f>
        <v/>
      </c>
      <c r="O632" s="66" t="str">
        <f>IFERROR(IF(BT632="","",IF(INDEX(O$1:O631,MATCH(BT632,BT$1:BT631,0),1)=0,"",INDEX(O$1:O631,MATCH(BT632,BT$1:BT631,0),1))),"")</f>
        <v/>
      </c>
      <c r="R632" s="66"/>
      <c r="S632" s="5"/>
      <c r="T632" s="66"/>
      <c r="U632" s="5" t="str">
        <f>IFERROR(IF(INDEX(U$1:U631,MATCH(T632,T$1:T631,0),1)=0,"",INDEX(U$1:U631,MATCH(T632,T$1:T631,0),1)),"")</f>
        <v/>
      </c>
      <c r="V632" s="66"/>
      <c r="W632" s="5" t="str">
        <f>IFERROR(IF(INDEX(W$1:W631,MATCH(V632,V$1:V631,0),1)=0,"",INDEX(W$1:W631,MATCH(V632,V$1:V631,0),1)),"")</f>
        <v/>
      </c>
      <c r="X632" s="2" t="str">
        <f>IFERROR(INDEX('padron cfe'!D:D,MATCH(DATOS!C632,'padron cfe'!A:A,0),1),"")</f>
        <v/>
      </c>
      <c r="AC632" s="6"/>
      <c r="AE632" s="4" t="str">
        <f t="shared" si="145"/>
        <v/>
      </c>
      <c r="AF632" s="4"/>
      <c r="AG632" s="4"/>
      <c r="AH632" s="4"/>
      <c r="AI632" s="2" t="str">
        <f>IFERROR(IF(INDEX(AI$1:AI631,MATCH(BT632,BT$1:BT631,0),1)=0,"",INDEX(AI$1:AI631,MATCH(BT632,BT$1:BT631,0),1)),"")</f>
        <v/>
      </c>
      <c r="AJ632" s="2" t="str">
        <f>IFERROR(IF(INDEX(AJ$1:AJ631,MATCH(BT632,BT$1:BT631,0),1)=0,"",INDEX(AJ$1:AJ631,MATCH(BT632,BT$1:BT631,0),1)),"")</f>
        <v/>
      </c>
      <c r="AK632" s="2" t="str">
        <f>IFERROR(IF(INDEX(AK$1:AK631,MATCH(BT632,BT$1:BT631,0),1)=0,"",INDEX(AK$1:AK631,MATCH(BT632,BT$1:BT631,0),1)),"")</f>
        <v/>
      </c>
      <c r="AY632" s="7"/>
      <c r="AZ632" s="47"/>
      <c r="BA632" s="66"/>
      <c r="BB632" s="66"/>
      <c r="BC632" s="66"/>
      <c r="BD632" s="78"/>
      <c r="BE632" s="66"/>
      <c r="BF632" s="66"/>
      <c r="BG632" s="4"/>
      <c r="BH632" s="69"/>
      <c r="BK632" s="9"/>
      <c r="BN632" s="7"/>
      <c r="BO632" s="286"/>
      <c r="BP632" s="22"/>
      <c r="BQ632" s="7" t="str">
        <f t="shared" ca="1" si="146"/>
        <v/>
      </c>
      <c r="BR632" s="75" t="str">
        <f t="shared" si="147"/>
        <v/>
      </c>
      <c r="BS632" s="75" t="str">
        <f t="shared" si="148"/>
        <v/>
      </c>
      <c r="BT632" s="5" t="str">
        <f t="shared" si="149"/>
        <v/>
      </c>
      <c r="BU632" s="79" t="str">
        <f t="shared" si="150"/>
        <v/>
      </c>
      <c r="BV632" s="79" t="str">
        <f t="shared" si="151"/>
        <v/>
      </c>
      <c r="BW632" s="79" t="str">
        <f t="shared" si="152"/>
        <v/>
      </c>
      <c r="CB632" s="5"/>
      <c r="CC632" s="4" t="str">
        <f>IF(IFERROR(VLOOKUP(C632,C633:C$1993,1,0),"")="","",COUNTIF(C:C,C632))</f>
        <v/>
      </c>
      <c r="CE632" s="5"/>
      <c r="CF632" s="5"/>
      <c r="CG632" s="5" t="str">
        <f>IF(B632="","",IF(CC632="",1+(MAX(CG$2:CG631)),""))</f>
        <v/>
      </c>
      <c r="CH632" s="5" t="str">
        <f t="shared" si="153"/>
        <v/>
      </c>
      <c r="CI632" s="5" t="str">
        <f t="shared" si="154"/>
        <v/>
      </c>
      <c r="CJ632" s="14" t="str">
        <f t="shared" si="155"/>
        <v/>
      </c>
      <c r="CK632" s="25"/>
      <c r="CL632" s="15"/>
      <c r="CM632" s="5" t="str">
        <f t="shared" si="157"/>
        <v/>
      </c>
      <c r="CO632" s="5"/>
      <c r="CP632" s="5" t="str">
        <f t="shared" si="156"/>
        <v/>
      </c>
      <c r="CQ632" s="5" t="str">
        <f>IF(BT632="","",IFERROR(IF(VLOOKUP(BT632,BT$2:BT631,1,0)=0,"",""),BT632))</f>
        <v/>
      </c>
      <c r="CR632" s="22" t="str">
        <f>IF(CQ632="","",(IFERROR(VLOOKUP(MID(CQ632,1,1),$DI$2:DM$28,3,0),0)+IFERROR(VLOOKUP(MID(CQ632,2,1),DI$2:DM$28,4,0),0)+IFERROR(VLOOKUP(MID(CQ632,3,1),DI$2:DM$28,5,0),0)+(ROW(CQ632)/1000000000000)))</f>
        <v/>
      </c>
      <c r="CS632" s="5"/>
      <c r="CT632" s="5">
        <v>631</v>
      </c>
      <c r="CU632" s="5" t="str">
        <f>IFERROR(VLOOKUP(CT632,CP$2:CQ1708,2,0),"")</f>
        <v/>
      </c>
      <c r="CV632" s="5"/>
      <c r="CX632" s="5"/>
      <c r="DO632" s="5" t="e">
        <f>IF(REPORTE!AH$2="si",IF(C632=VALUE(REPORTE!C$22),IF(SUM(DO633:DO$1993),CONCATENATE(INT(B632),", "),INT(B632)),""),IF(C632=VALUE(REPORTE!C$21),IF(SUM(DO633:DO$1993),CONCATENATE(INT(B632),", "),INT(B632)),""))</f>
        <v>#VALUE!</v>
      </c>
      <c r="DP632" s="5" t="e">
        <f>CONCATENATE(DO632,DO633,DO634,DO635,DO636,DO637,DO638,DO639,DO640,DO641,DO642,DO643,DO644,DO645,DO646,DO647,DO648,DO649,DO650,DO651,DO652,DO653,DO654,DO655,DO656,DO657,DO658,DO659,DO660,DO661,DO662,DO663,DO664,DO665,DO666,DO667,DO668,DO669,DO670,DO671,DO672,DO673)</f>
        <v>#VALUE!</v>
      </c>
      <c r="DS632" s="5"/>
      <c r="DT632" s="5"/>
      <c r="DU632" s="5"/>
      <c r="DV632" s="5"/>
    </row>
    <row r="633" spans="1:126" ht="15" customHeight="1" x14ac:dyDescent="0.25">
      <c r="A633" s="4" t="str">
        <f t="shared" ca="1" si="144"/>
        <v/>
      </c>
      <c r="B633" s="3"/>
      <c r="D633" s="1" t="str">
        <f>IFERROR(INDEX('padron cfe'!B:B,MATCH(DATOS!C633,'padron cfe'!A:A,0),1),"")</f>
        <v/>
      </c>
      <c r="H633" s="5" t="str">
        <f>IF(F633="","",IFERROR(CONCATENATE("PEUA",VLOOKUP(ESTADO,REPORTE!AV$2:AW$33,2,0),DIDTRITO_FORM,CADER_FORM,IFERROR(INDEX(CA:CA,MATCH(DAY(F633),BZ:BZ,0),1),DAY(F633)),IFERROR(INDEX(CA:CA,MATCH(MONTH(F633),BZ:BZ,0),1),MONTH(F633)),YEAR(F633),G633),""))</f>
        <v/>
      </c>
      <c r="M633" s="2" t="str">
        <f>IFERROR(INDEX('padron cfe'!C:C,MATCH(DATOS!C633,'padron cfe'!A:A,0),1),"")</f>
        <v/>
      </c>
      <c r="N633" s="66" t="str">
        <f>IFERROR(IF(BT633="","",IF(INDEX(N$1:N632,MATCH(BT633,BT$1:BT632,0),1)=0,"",INDEX(N$1:N632,MATCH(BT633,BT$1:BT632,0),1))),"")</f>
        <v/>
      </c>
      <c r="O633" s="66" t="str">
        <f>IFERROR(IF(BT633="","",IF(INDEX(O$1:O632,MATCH(BT633,BT$1:BT632,0),1)=0,"",INDEX(O$1:O632,MATCH(BT633,BT$1:BT632,0),1))),"")</f>
        <v/>
      </c>
      <c r="R633" s="66"/>
      <c r="S633" s="5"/>
      <c r="T633" s="66"/>
      <c r="U633" s="5" t="str">
        <f>IFERROR(IF(INDEX(U$1:U632,MATCH(T633,T$1:T632,0),1)=0,"",INDEX(U$1:U632,MATCH(T633,T$1:T632,0),1)),"")</f>
        <v/>
      </c>
      <c r="V633" s="66"/>
      <c r="W633" s="5" t="str">
        <f>IFERROR(IF(INDEX(W$1:W632,MATCH(V633,V$1:V632,0),1)=0,"",INDEX(W$1:W632,MATCH(V633,V$1:V632,0),1)),"")</f>
        <v/>
      </c>
      <c r="X633" s="2" t="str">
        <f>IFERROR(INDEX('padron cfe'!D:D,MATCH(DATOS!C633,'padron cfe'!A:A,0),1),"")</f>
        <v/>
      </c>
      <c r="AC633" s="6"/>
      <c r="AE633" s="4" t="str">
        <f t="shared" si="145"/>
        <v/>
      </c>
      <c r="AF633" s="4"/>
      <c r="AG633" s="4"/>
      <c r="AH633" s="4"/>
      <c r="AI633" s="2" t="str">
        <f>IFERROR(IF(INDEX(AI$1:AI632,MATCH(BT633,BT$1:BT632,0),1)=0,"",INDEX(AI$1:AI632,MATCH(BT633,BT$1:BT632,0),1)),"")</f>
        <v/>
      </c>
      <c r="AJ633" s="2" t="str">
        <f>IFERROR(IF(INDEX(AJ$1:AJ632,MATCH(BT633,BT$1:BT632,0),1)=0,"",INDEX(AJ$1:AJ632,MATCH(BT633,BT$1:BT632,0),1)),"")</f>
        <v/>
      </c>
      <c r="AK633" s="2" t="str">
        <f>IFERROR(IF(INDEX(AK$1:AK632,MATCH(BT633,BT$1:BT632,0),1)=0,"",INDEX(AK$1:AK632,MATCH(BT633,BT$1:BT632,0),1)),"")</f>
        <v/>
      </c>
      <c r="AY633" s="7"/>
      <c r="AZ633" s="47"/>
      <c r="BA633" s="66"/>
      <c r="BB633" s="66"/>
      <c r="BC633" s="66"/>
      <c r="BD633" s="78"/>
      <c r="BE633" s="66"/>
      <c r="BF633" s="66"/>
      <c r="BG633" s="4"/>
      <c r="BH633" s="69"/>
      <c r="BK633" s="9"/>
      <c r="BN633" s="7"/>
      <c r="BO633" s="286"/>
      <c r="BP633" s="22"/>
      <c r="BQ633" s="7" t="str">
        <f t="shared" ca="1" si="146"/>
        <v/>
      </c>
      <c r="BR633" s="75" t="str">
        <f t="shared" si="147"/>
        <v/>
      </c>
      <c r="BS633" s="75" t="str">
        <f t="shared" si="148"/>
        <v/>
      </c>
      <c r="BT633" s="5" t="str">
        <f t="shared" si="149"/>
        <v/>
      </c>
      <c r="BU633" s="79" t="str">
        <f t="shared" si="150"/>
        <v/>
      </c>
      <c r="BV633" s="79" t="str">
        <f t="shared" si="151"/>
        <v/>
      </c>
      <c r="BW633" s="79" t="str">
        <f t="shared" si="152"/>
        <v/>
      </c>
      <c r="CB633" s="5"/>
      <c r="CC633" s="4" t="str">
        <f>IF(IFERROR(VLOOKUP(C633,C634:C$1993,1,0),"")="","",COUNTIF(C:C,C633))</f>
        <v/>
      </c>
      <c r="CE633" s="5"/>
      <c r="CF633" s="5"/>
      <c r="CG633" s="5" t="str">
        <f>IF(B633="","",IF(CC633="",1+(MAX(CG$2:CG632)),""))</f>
        <v/>
      </c>
      <c r="CH633" s="5" t="str">
        <f t="shared" si="153"/>
        <v/>
      </c>
      <c r="CI633" s="5" t="str">
        <f t="shared" si="154"/>
        <v/>
      </c>
      <c r="CJ633" s="14" t="str">
        <f t="shared" si="155"/>
        <v/>
      </c>
      <c r="CK633" s="25"/>
      <c r="CL633" s="15"/>
      <c r="CM633" s="5" t="str">
        <f t="shared" si="157"/>
        <v/>
      </c>
      <c r="CO633" s="5"/>
      <c r="CP633" s="5" t="str">
        <f t="shared" si="156"/>
        <v/>
      </c>
      <c r="CQ633" s="5" t="str">
        <f>IF(BT633="","",IFERROR(IF(VLOOKUP(BT633,BT$2:BT632,1,0)=0,"",""),BT633))</f>
        <v/>
      </c>
      <c r="CR633" s="22" t="str">
        <f>IF(CQ633="","",(IFERROR(VLOOKUP(MID(CQ633,1,1),$DI$2:DM$28,3,0),0)+IFERROR(VLOOKUP(MID(CQ633,2,1),DI$2:DM$28,4,0),0)+IFERROR(VLOOKUP(MID(CQ633,3,1),DI$2:DM$28,5,0),0)+(ROW(CQ633)/1000000000000)))</f>
        <v/>
      </c>
      <c r="CS633" s="5"/>
      <c r="CT633" s="5">
        <v>632</v>
      </c>
      <c r="CU633" s="5" t="str">
        <f>IFERROR(VLOOKUP(CT633,CP$2:CQ1709,2,0),"")</f>
        <v/>
      </c>
      <c r="CV633" s="5"/>
      <c r="CX633" s="5"/>
      <c r="DO633" s="5" t="e">
        <f>IF(REPORTE!AH$2="si",IF(C633=VALUE(REPORTE!C$22),IF(SUM(DO634:DO$1993),CONCATENATE(INT(B633),", "),INT(B633)),""),IF(C633=VALUE(REPORTE!C$21),IF(SUM(DO634:DO$1993),CONCATENATE(INT(B633),", "),INT(B633)),""))</f>
        <v>#VALUE!</v>
      </c>
      <c r="DS633" s="5"/>
      <c r="DT633" s="5"/>
      <c r="DU633" s="5"/>
      <c r="DV633" s="5"/>
    </row>
    <row r="634" spans="1:126" ht="15" customHeight="1" x14ac:dyDescent="0.25">
      <c r="A634" s="4" t="str">
        <f t="shared" ca="1" si="144"/>
        <v/>
      </c>
      <c r="B634" s="3"/>
      <c r="D634" s="1" t="str">
        <f>IFERROR(INDEX('padron cfe'!B:B,MATCH(DATOS!C634,'padron cfe'!A:A,0),1),"")</f>
        <v/>
      </c>
      <c r="H634" s="5" t="str">
        <f>IF(F634="","",IFERROR(CONCATENATE("PEUA",VLOOKUP(ESTADO,REPORTE!AV$2:AW$33,2,0),DIDTRITO_FORM,CADER_FORM,IFERROR(INDEX(CA:CA,MATCH(DAY(F634),BZ:BZ,0),1),DAY(F634)),IFERROR(INDEX(CA:CA,MATCH(MONTH(F634),BZ:BZ,0),1),MONTH(F634)),YEAR(F634),G634),""))</f>
        <v/>
      </c>
      <c r="M634" s="2" t="str">
        <f>IFERROR(INDEX('padron cfe'!C:C,MATCH(DATOS!C634,'padron cfe'!A:A,0),1),"")</f>
        <v/>
      </c>
      <c r="N634" s="66" t="str">
        <f>IFERROR(IF(BT634="","",IF(INDEX(N$1:N633,MATCH(BT634,BT$1:BT633,0),1)=0,"",INDEX(N$1:N633,MATCH(BT634,BT$1:BT633,0),1))),"")</f>
        <v/>
      </c>
      <c r="O634" s="66" t="str">
        <f>IFERROR(IF(BT634="","",IF(INDEX(O$1:O633,MATCH(BT634,BT$1:BT633,0),1)=0,"",INDEX(O$1:O633,MATCH(BT634,BT$1:BT633,0),1))),"")</f>
        <v/>
      </c>
      <c r="R634" s="66"/>
      <c r="S634" s="5"/>
      <c r="T634" s="66"/>
      <c r="U634" s="5" t="str">
        <f>IFERROR(IF(INDEX(U$1:U633,MATCH(T634,T$1:T633,0),1)=0,"",INDEX(U$1:U633,MATCH(T634,T$1:T633,0),1)),"")</f>
        <v/>
      </c>
      <c r="V634" s="66"/>
      <c r="W634" s="5" t="str">
        <f>IFERROR(IF(INDEX(W$1:W633,MATCH(V634,V$1:V633,0),1)=0,"",INDEX(W$1:W633,MATCH(V634,V$1:V633,0),1)),"")</f>
        <v/>
      </c>
      <c r="X634" s="2" t="str">
        <f>IFERROR(INDEX('padron cfe'!D:D,MATCH(DATOS!C634,'padron cfe'!A:A,0),1),"")</f>
        <v/>
      </c>
      <c r="AC634" s="6"/>
      <c r="AE634" s="4" t="str">
        <f t="shared" si="145"/>
        <v/>
      </c>
      <c r="AF634" s="4"/>
      <c r="AG634" s="4"/>
      <c r="AH634" s="4"/>
      <c r="AI634" s="2" t="str">
        <f>IFERROR(IF(INDEX(AI$1:AI633,MATCH(BT634,BT$1:BT633,0),1)=0,"",INDEX(AI$1:AI633,MATCH(BT634,BT$1:BT633,0),1)),"")</f>
        <v/>
      </c>
      <c r="AJ634" s="2" t="str">
        <f>IFERROR(IF(INDEX(AJ$1:AJ633,MATCH(BT634,BT$1:BT633,0),1)=0,"",INDEX(AJ$1:AJ633,MATCH(BT634,BT$1:BT633,0),1)),"")</f>
        <v/>
      </c>
      <c r="AK634" s="2" t="str">
        <f>IFERROR(IF(INDEX(AK$1:AK633,MATCH(BT634,BT$1:BT633,0),1)=0,"",INDEX(AK$1:AK633,MATCH(BT634,BT$1:BT633,0),1)),"")</f>
        <v/>
      </c>
      <c r="AY634" s="7"/>
      <c r="AZ634" s="47"/>
      <c r="BA634" s="66"/>
      <c r="BB634" s="66"/>
      <c r="BC634" s="66"/>
      <c r="BD634" s="78"/>
      <c r="BE634" s="66"/>
      <c r="BF634" s="66"/>
      <c r="BG634" s="4"/>
      <c r="BH634" s="69"/>
      <c r="BK634" s="9"/>
      <c r="BN634" s="7"/>
      <c r="BO634" s="286"/>
      <c r="BP634" s="22"/>
      <c r="BQ634" s="7" t="str">
        <f t="shared" ca="1" si="146"/>
        <v/>
      </c>
      <c r="BR634" s="75" t="str">
        <f t="shared" si="147"/>
        <v/>
      </c>
      <c r="BS634" s="75" t="str">
        <f t="shared" si="148"/>
        <v/>
      </c>
      <c r="BT634" s="5" t="str">
        <f t="shared" si="149"/>
        <v/>
      </c>
      <c r="BU634" s="79" t="str">
        <f t="shared" si="150"/>
        <v/>
      </c>
      <c r="BV634" s="79" t="str">
        <f t="shared" si="151"/>
        <v/>
      </c>
      <c r="BW634" s="79" t="str">
        <f t="shared" si="152"/>
        <v/>
      </c>
      <c r="CB634" s="5"/>
      <c r="CC634" s="4" t="str">
        <f>IF(IFERROR(VLOOKUP(C634,C635:C$1993,1,0),"")="","",COUNTIF(C:C,C634))</f>
        <v/>
      </c>
      <c r="CE634" s="5"/>
      <c r="CF634" s="5"/>
      <c r="CG634" s="5" t="str">
        <f>IF(B634="","",IF(CC634="",1+(MAX(CG$2:CG633)),""))</f>
        <v/>
      </c>
      <c r="CH634" s="5" t="str">
        <f t="shared" si="153"/>
        <v/>
      </c>
      <c r="CI634" s="5" t="str">
        <f t="shared" si="154"/>
        <v/>
      </c>
      <c r="CJ634" s="14" t="str">
        <f t="shared" si="155"/>
        <v/>
      </c>
      <c r="CK634" s="25"/>
      <c r="CL634" s="15"/>
      <c r="CM634" s="5" t="str">
        <f t="shared" si="157"/>
        <v/>
      </c>
      <c r="CO634" s="5"/>
      <c r="CP634" s="5" t="str">
        <f t="shared" si="156"/>
        <v/>
      </c>
      <c r="CQ634" s="5" t="str">
        <f>IF(BT634="","",IFERROR(IF(VLOOKUP(BT634,BT$2:BT633,1,0)=0,"",""),BT634))</f>
        <v/>
      </c>
      <c r="CR634" s="22" t="str">
        <f>IF(CQ634="","",(IFERROR(VLOOKUP(MID(CQ634,1,1),$DI$2:DM$28,3,0),0)+IFERROR(VLOOKUP(MID(CQ634,2,1),DI$2:DM$28,4,0),0)+IFERROR(VLOOKUP(MID(CQ634,3,1),DI$2:DM$28,5,0),0)+(ROW(CQ634)/1000000000000)))</f>
        <v/>
      </c>
      <c r="CS634" s="5"/>
      <c r="CT634" s="5">
        <v>633</v>
      </c>
      <c r="CU634" s="5" t="str">
        <f>IFERROR(VLOOKUP(CT634,CP$2:CQ1710,2,0),"")</f>
        <v/>
      </c>
      <c r="CV634" s="5"/>
      <c r="CX634" s="5"/>
      <c r="DO634" s="5" t="e">
        <f>IF(REPORTE!AH$2="si",IF(C634=VALUE(REPORTE!C$22),IF(SUM(DO635:DO$1993),CONCATENATE(INT(B634),", "),INT(B634)),""),IF(C634=VALUE(REPORTE!C$21),IF(SUM(DO635:DO$1993),CONCATENATE(INT(B634),", "),INT(B634)),""))</f>
        <v>#VALUE!</v>
      </c>
      <c r="DS634" s="5"/>
      <c r="DT634" s="5"/>
      <c r="DU634" s="5"/>
      <c r="DV634" s="5"/>
    </row>
    <row r="635" spans="1:126" ht="15" customHeight="1" x14ac:dyDescent="0.25">
      <c r="A635" s="4" t="str">
        <f t="shared" ca="1" si="144"/>
        <v/>
      </c>
      <c r="B635" s="3"/>
      <c r="D635" s="1" t="str">
        <f>IFERROR(INDEX('padron cfe'!B:B,MATCH(DATOS!C635,'padron cfe'!A:A,0),1),"")</f>
        <v/>
      </c>
      <c r="H635" s="5" t="str">
        <f>IF(F635="","",IFERROR(CONCATENATE("PEUA",VLOOKUP(ESTADO,REPORTE!AV$2:AW$33,2,0),DIDTRITO_FORM,CADER_FORM,IFERROR(INDEX(CA:CA,MATCH(DAY(F635),BZ:BZ,0),1),DAY(F635)),IFERROR(INDEX(CA:CA,MATCH(MONTH(F635),BZ:BZ,0),1),MONTH(F635)),YEAR(F635),G635),""))</f>
        <v/>
      </c>
      <c r="M635" s="2" t="str">
        <f>IFERROR(INDEX('padron cfe'!C:C,MATCH(DATOS!C635,'padron cfe'!A:A,0),1),"")</f>
        <v/>
      </c>
      <c r="N635" s="66" t="str">
        <f>IFERROR(IF(BT635="","",IF(INDEX(N$1:N634,MATCH(BT635,BT$1:BT634,0),1)=0,"",INDEX(N$1:N634,MATCH(BT635,BT$1:BT634,0),1))),"")</f>
        <v/>
      </c>
      <c r="O635" s="66" t="str">
        <f>IFERROR(IF(BT635="","",IF(INDEX(O$1:O634,MATCH(BT635,BT$1:BT634,0),1)=0,"",INDEX(O$1:O634,MATCH(BT635,BT$1:BT634,0),1))),"")</f>
        <v/>
      </c>
      <c r="R635" s="66"/>
      <c r="S635" s="5"/>
      <c r="T635" s="66"/>
      <c r="U635" s="5" t="str">
        <f>IFERROR(IF(INDEX(U$1:U634,MATCH(T635,T$1:T634,0),1)=0,"",INDEX(U$1:U634,MATCH(T635,T$1:T634,0),1)),"")</f>
        <v/>
      </c>
      <c r="V635" s="66"/>
      <c r="W635" s="5" t="str">
        <f>IFERROR(IF(INDEX(W$1:W634,MATCH(V635,V$1:V634,0),1)=0,"",INDEX(W$1:W634,MATCH(V635,V$1:V634,0),1)),"")</f>
        <v/>
      </c>
      <c r="X635" s="2" t="str">
        <f>IFERROR(INDEX('padron cfe'!D:D,MATCH(DATOS!C635,'padron cfe'!A:A,0),1),"")</f>
        <v/>
      </c>
      <c r="AC635" s="6"/>
      <c r="AE635" s="4" t="str">
        <f t="shared" si="145"/>
        <v/>
      </c>
      <c r="AF635" s="4"/>
      <c r="AG635" s="4"/>
      <c r="AH635" s="4"/>
      <c r="AI635" s="2" t="str">
        <f>IFERROR(IF(INDEX(AI$1:AI634,MATCH(BT635,BT$1:BT634,0),1)=0,"",INDEX(AI$1:AI634,MATCH(BT635,BT$1:BT634,0),1)),"")</f>
        <v/>
      </c>
      <c r="AJ635" s="2" t="str">
        <f>IFERROR(IF(INDEX(AJ$1:AJ634,MATCH(BT635,BT$1:BT634,0),1)=0,"",INDEX(AJ$1:AJ634,MATCH(BT635,BT$1:BT634,0),1)),"")</f>
        <v/>
      </c>
      <c r="AK635" s="2" t="str">
        <f>IFERROR(IF(INDEX(AK$1:AK634,MATCH(BT635,BT$1:BT634,0),1)=0,"",INDEX(AK$1:AK634,MATCH(BT635,BT$1:BT634,0),1)),"")</f>
        <v/>
      </c>
      <c r="AY635" s="7"/>
      <c r="AZ635" s="47"/>
      <c r="BA635" s="66"/>
      <c r="BB635" s="66"/>
      <c r="BC635" s="66"/>
      <c r="BD635" s="78"/>
      <c r="BE635" s="66"/>
      <c r="BF635" s="66"/>
      <c r="BG635" s="4"/>
      <c r="BH635" s="69"/>
      <c r="BK635" s="9"/>
      <c r="BN635" s="7"/>
      <c r="BO635" s="286"/>
      <c r="BP635" s="22"/>
      <c r="BQ635" s="7" t="str">
        <f t="shared" ca="1" si="146"/>
        <v/>
      </c>
      <c r="BR635" s="75" t="str">
        <f t="shared" si="147"/>
        <v/>
      </c>
      <c r="BS635" s="75" t="str">
        <f t="shared" si="148"/>
        <v/>
      </c>
      <c r="BT635" s="5" t="str">
        <f t="shared" si="149"/>
        <v/>
      </c>
      <c r="BU635" s="79" t="str">
        <f t="shared" si="150"/>
        <v/>
      </c>
      <c r="BV635" s="79" t="str">
        <f t="shared" si="151"/>
        <v/>
      </c>
      <c r="BW635" s="79" t="str">
        <f t="shared" si="152"/>
        <v/>
      </c>
      <c r="CB635" s="5"/>
      <c r="CC635" s="4" t="str">
        <f>IF(IFERROR(VLOOKUP(C635,C636:C$1993,1,0),"")="","",COUNTIF(C:C,C635))</f>
        <v/>
      </c>
      <c r="CE635" s="5"/>
      <c r="CF635" s="5"/>
      <c r="CG635" s="5" t="str">
        <f>IF(B635="","",IF(CC635="",1+(MAX(CG$2:CG634)),""))</f>
        <v/>
      </c>
      <c r="CH635" s="5" t="str">
        <f t="shared" si="153"/>
        <v/>
      </c>
      <c r="CI635" s="5" t="str">
        <f t="shared" si="154"/>
        <v/>
      </c>
      <c r="CJ635" s="14" t="str">
        <f t="shared" si="155"/>
        <v/>
      </c>
      <c r="CK635" s="25"/>
      <c r="CL635" s="15"/>
      <c r="CM635" s="5" t="str">
        <f t="shared" si="157"/>
        <v/>
      </c>
      <c r="CO635" s="5"/>
      <c r="CP635" s="5" t="str">
        <f t="shared" si="156"/>
        <v/>
      </c>
      <c r="CQ635" s="5" t="str">
        <f>IF(BT635="","",IFERROR(IF(VLOOKUP(BT635,BT$2:BT634,1,0)=0,"",""),BT635))</f>
        <v/>
      </c>
      <c r="CR635" s="22" t="str">
        <f>IF(CQ635="","",(IFERROR(VLOOKUP(MID(CQ635,1,1),$DI$2:DM$28,3,0),0)+IFERROR(VLOOKUP(MID(CQ635,2,1),DI$2:DM$28,4,0),0)+IFERROR(VLOOKUP(MID(CQ635,3,1),DI$2:DM$28,5,0),0)+(ROW(CQ635)/1000000000000)))</f>
        <v/>
      </c>
      <c r="CS635" s="5"/>
      <c r="CT635" s="5">
        <v>634</v>
      </c>
      <c r="CU635" s="5" t="str">
        <f>IFERROR(VLOOKUP(CT635,CP$2:CQ1711,2,0),"")</f>
        <v/>
      </c>
      <c r="CV635" s="5"/>
      <c r="CX635" s="5"/>
      <c r="DO635" s="5" t="e">
        <f>IF(REPORTE!AH$2="si",IF(C635=VALUE(REPORTE!C$22),IF(SUM(DO636:DO$1993),CONCATENATE(INT(B635),", "),INT(B635)),""),IF(C635=VALUE(REPORTE!C$21),IF(SUM(DO636:DO$1993),CONCATENATE(INT(B635),", "),INT(B635)),""))</f>
        <v>#VALUE!</v>
      </c>
      <c r="DS635" s="5"/>
      <c r="DT635" s="5"/>
      <c r="DU635" s="5"/>
      <c r="DV635" s="5"/>
    </row>
    <row r="636" spans="1:126" ht="15" customHeight="1" x14ac:dyDescent="0.25">
      <c r="A636" s="4" t="str">
        <f t="shared" ca="1" si="144"/>
        <v/>
      </c>
      <c r="B636" s="3"/>
      <c r="D636" s="1" t="str">
        <f>IFERROR(INDEX('padron cfe'!B:B,MATCH(DATOS!C636,'padron cfe'!A:A,0),1),"")</f>
        <v/>
      </c>
      <c r="H636" s="5" t="str">
        <f>IF(F636="","",IFERROR(CONCATENATE("PEUA",VLOOKUP(ESTADO,REPORTE!AV$2:AW$33,2,0),DIDTRITO_FORM,CADER_FORM,IFERROR(INDEX(CA:CA,MATCH(DAY(F636),BZ:BZ,0),1),DAY(F636)),IFERROR(INDEX(CA:CA,MATCH(MONTH(F636),BZ:BZ,0),1),MONTH(F636)),YEAR(F636),G636),""))</f>
        <v/>
      </c>
      <c r="M636" s="2" t="str">
        <f>IFERROR(INDEX('padron cfe'!C:C,MATCH(DATOS!C636,'padron cfe'!A:A,0),1),"")</f>
        <v/>
      </c>
      <c r="N636" s="66" t="str">
        <f>IFERROR(IF(BT636="","",IF(INDEX(N$1:N635,MATCH(BT636,BT$1:BT635,0),1)=0,"",INDEX(N$1:N635,MATCH(BT636,BT$1:BT635,0),1))),"")</f>
        <v/>
      </c>
      <c r="O636" s="66" t="str">
        <f>IFERROR(IF(BT636="","",IF(INDEX(O$1:O635,MATCH(BT636,BT$1:BT635,0),1)=0,"",INDEX(O$1:O635,MATCH(BT636,BT$1:BT635,0),1))),"")</f>
        <v/>
      </c>
      <c r="R636" s="66"/>
      <c r="S636" s="5"/>
      <c r="T636" s="66"/>
      <c r="U636" s="5" t="str">
        <f>IFERROR(IF(INDEX(U$1:U635,MATCH(T636,T$1:T635,0),1)=0,"",INDEX(U$1:U635,MATCH(T636,T$1:T635,0),1)),"")</f>
        <v/>
      </c>
      <c r="V636" s="66"/>
      <c r="W636" s="5" t="str">
        <f>IFERROR(IF(INDEX(W$1:W635,MATCH(V636,V$1:V635,0),1)=0,"",INDEX(W$1:W635,MATCH(V636,V$1:V635,0),1)),"")</f>
        <v/>
      </c>
      <c r="X636" s="2" t="str">
        <f>IFERROR(INDEX('padron cfe'!D:D,MATCH(DATOS!C636,'padron cfe'!A:A,0),1),"")</f>
        <v/>
      </c>
      <c r="AC636" s="6"/>
      <c r="AE636" s="4" t="str">
        <f t="shared" si="145"/>
        <v/>
      </c>
      <c r="AF636" s="4"/>
      <c r="AG636" s="4"/>
      <c r="AH636" s="4"/>
      <c r="AI636" s="2" t="str">
        <f>IFERROR(IF(INDEX(AI$1:AI635,MATCH(BT636,BT$1:BT635,0),1)=0,"",INDEX(AI$1:AI635,MATCH(BT636,BT$1:BT635,0),1)),"")</f>
        <v/>
      </c>
      <c r="AJ636" s="2" t="str">
        <f>IFERROR(IF(INDEX(AJ$1:AJ635,MATCH(BT636,BT$1:BT635,0),1)=0,"",INDEX(AJ$1:AJ635,MATCH(BT636,BT$1:BT635,0),1)),"")</f>
        <v/>
      </c>
      <c r="AK636" s="2" t="str">
        <f>IFERROR(IF(INDEX(AK$1:AK635,MATCH(BT636,BT$1:BT635,0),1)=0,"",INDEX(AK$1:AK635,MATCH(BT636,BT$1:BT635,0),1)),"")</f>
        <v/>
      </c>
      <c r="AY636" s="7"/>
      <c r="AZ636" s="47"/>
      <c r="BA636" s="66"/>
      <c r="BB636" s="66"/>
      <c r="BC636" s="66"/>
      <c r="BD636" s="78"/>
      <c r="BE636" s="66"/>
      <c r="BF636" s="66"/>
      <c r="BG636" s="4"/>
      <c r="BH636" s="69"/>
      <c r="BK636" s="9"/>
      <c r="BN636" s="7"/>
      <c r="BO636" s="286"/>
      <c r="BP636" s="22"/>
      <c r="BQ636" s="7" t="str">
        <f t="shared" ca="1" si="146"/>
        <v/>
      </c>
      <c r="BR636" s="75" t="str">
        <f t="shared" si="147"/>
        <v/>
      </c>
      <c r="BS636" s="75" t="str">
        <f t="shared" si="148"/>
        <v/>
      </c>
      <c r="BT636" s="5" t="str">
        <f t="shared" si="149"/>
        <v/>
      </c>
      <c r="BU636" s="79" t="str">
        <f t="shared" si="150"/>
        <v/>
      </c>
      <c r="BV636" s="79" t="str">
        <f t="shared" si="151"/>
        <v/>
      </c>
      <c r="BW636" s="79" t="str">
        <f t="shared" si="152"/>
        <v/>
      </c>
      <c r="CB636" s="5"/>
      <c r="CC636" s="4" t="str">
        <f>IF(IFERROR(VLOOKUP(C636,C637:C$1993,1,0),"")="","",COUNTIF(C:C,C636))</f>
        <v/>
      </c>
      <c r="CE636" s="5"/>
      <c r="CF636" s="5"/>
      <c r="CG636" s="5" t="str">
        <f>IF(B636="","",IF(CC636="",1+(MAX(CG$2:CG635)),""))</f>
        <v/>
      </c>
      <c r="CH636" s="5" t="str">
        <f t="shared" si="153"/>
        <v/>
      </c>
      <c r="CI636" s="5" t="str">
        <f t="shared" si="154"/>
        <v/>
      </c>
      <c r="CJ636" s="14" t="str">
        <f t="shared" si="155"/>
        <v/>
      </c>
      <c r="CK636" s="25"/>
      <c r="CL636" s="15"/>
      <c r="CM636" s="5" t="str">
        <f t="shared" si="157"/>
        <v/>
      </c>
      <c r="CO636" s="5"/>
      <c r="CP636" s="5" t="str">
        <f t="shared" si="156"/>
        <v/>
      </c>
      <c r="CQ636" s="5" t="str">
        <f>IF(BT636="","",IFERROR(IF(VLOOKUP(BT636,BT$2:BT635,1,0)=0,"",""),BT636))</f>
        <v/>
      </c>
      <c r="CR636" s="22" t="str">
        <f>IF(CQ636="","",(IFERROR(VLOOKUP(MID(CQ636,1,1),$DI$2:DM$28,3,0),0)+IFERROR(VLOOKUP(MID(CQ636,2,1),DI$2:DM$28,4,0),0)+IFERROR(VLOOKUP(MID(CQ636,3,1),DI$2:DM$28,5,0),0)+(ROW(CQ636)/1000000000000)))</f>
        <v/>
      </c>
      <c r="CS636" s="5"/>
      <c r="CT636" s="5">
        <v>635</v>
      </c>
      <c r="CU636" s="5" t="str">
        <f>IFERROR(VLOOKUP(CT636,CP$2:CQ1712,2,0),"")</f>
        <v/>
      </c>
      <c r="CV636" s="5"/>
      <c r="CX636" s="5"/>
      <c r="DO636" s="5" t="e">
        <f>IF(REPORTE!AH$2="si",IF(C636=VALUE(REPORTE!C$22),IF(SUM(DO637:DO$1993),CONCATENATE(INT(B636),", "),INT(B636)),""),IF(C636=VALUE(REPORTE!C$21),IF(SUM(DO637:DO$1993),CONCATENATE(INT(B636),", "),INT(B636)),""))</f>
        <v>#VALUE!</v>
      </c>
      <c r="DS636" s="5"/>
      <c r="DT636" s="5"/>
      <c r="DU636" s="5"/>
      <c r="DV636" s="5"/>
    </row>
    <row r="637" spans="1:126" ht="15" customHeight="1" x14ac:dyDescent="0.25">
      <c r="A637" s="4" t="str">
        <f t="shared" ca="1" si="144"/>
        <v/>
      </c>
      <c r="B637" s="3"/>
      <c r="D637" s="1" t="str">
        <f>IFERROR(INDEX('padron cfe'!B:B,MATCH(DATOS!C637,'padron cfe'!A:A,0),1),"")</f>
        <v/>
      </c>
      <c r="H637" s="5" t="str">
        <f>IF(F637="","",IFERROR(CONCATENATE("PEUA",VLOOKUP(ESTADO,REPORTE!AV$2:AW$33,2,0),DIDTRITO_FORM,CADER_FORM,IFERROR(INDEX(CA:CA,MATCH(DAY(F637),BZ:BZ,0),1),DAY(F637)),IFERROR(INDEX(CA:CA,MATCH(MONTH(F637),BZ:BZ,0),1),MONTH(F637)),YEAR(F637),G637),""))</f>
        <v/>
      </c>
      <c r="M637" s="2" t="str">
        <f>IFERROR(INDEX('padron cfe'!C:C,MATCH(DATOS!C637,'padron cfe'!A:A,0),1),"")</f>
        <v/>
      </c>
      <c r="N637" s="66" t="str">
        <f>IFERROR(IF(BT637="","",IF(INDEX(N$1:N636,MATCH(BT637,BT$1:BT636,0),1)=0,"",INDEX(N$1:N636,MATCH(BT637,BT$1:BT636,0),1))),"")</f>
        <v/>
      </c>
      <c r="O637" s="66" t="str">
        <f>IFERROR(IF(BT637="","",IF(INDEX(O$1:O636,MATCH(BT637,BT$1:BT636,0),1)=0,"",INDEX(O$1:O636,MATCH(BT637,BT$1:BT636,0),1))),"")</f>
        <v/>
      </c>
      <c r="R637" s="66"/>
      <c r="S637" s="5"/>
      <c r="T637" s="66"/>
      <c r="U637" s="5" t="str">
        <f>IFERROR(IF(INDEX(U$1:U636,MATCH(T637,T$1:T636,0),1)=0,"",INDEX(U$1:U636,MATCH(T637,T$1:T636,0),1)),"")</f>
        <v/>
      </c>
      <c r="V637" s="66"/>
      <c r="W637" s="5" t="str">
        <f>IFERROR(IF(INDEX(W$1:W636,MATCH(V637,V$1:V636,0),1)=0,"",INDEX(W$1:W636,MATCH(V637,V$1:V636,0),1)),"")</f>
        <v/>
      </c>
      <c r="X637" s="2" t="str">
        <f>IFERROR(INDEX('padron cfe'!D:D,MATCH(DATOS!C637,'padron cfe'!A:A,0),1),"")</f>
        <v/>
      </c>
      <c r="AC637" s="6"/>
      <c r="AE637" s="4" t="str">
        <f t="shared" si="145"/>
        <v/>
      </c>
      <c r="AF637" s="4"/>
      <c r="AG637" s="4"/>
      <c r="AH637" s="4"/>
      <c r="AI637" s="2" t="str">
        <f>IFERROR(IF(INDEX(AI$1:AI636,MATCH(BT637,BT$1:BT636,0),1)=0,"",INDEX(AI$1:AI636,MATCH(BT637,BT$1:BT636,0),1)),"")</f>
        <v/>
      </c>
      <c r="AJ637" s="2" t="str">
        <f>IFERROR(IF(INDEX(AJ$1:AJ636,MATCH(BT637,BT$1:BT636,0),1)=0,"",INDEX(AJ$1:AJ636,MATCH(BT637,BT$1:BT636,0),1)),"")</f>
        <v/>
      </c>
      <c r="AK637" s="2" t="str">
        <f>IFERROR(IF(INDEX(AK$1:AK636,MATCH(BT637,BT$1:BT636,0),1)=0,"",INDEX(AK$1:AK636,MATCH(BT637,BT$1:BT636,0),1)),"")</f>
        <v/>
      </c>
      <c r="AY637" s="7"/>
      <c r="AZ637" s="47"/>
      <c r="BA637" s="66"/>
      <c r="BB637" s="66"/>
      <c r="BC637" s="66"/>
      <c r="BD637" s="78"/>
      <c r="BE637" s="66"/>
      <c r="BF637" s="66"/>
      <c r="BG637" s="4"/>
      <c r="BH637" s="69"/>
      <c r="BK637" s="9"/>
      <c r="BN637" s="7"/>
      <c r="BO637" s="286"/>
      <c r="BP637" s="22"/>
      <c r="BQ637" s="7" t="str">
        <f t="shared" ca="1" si="146"/>
        <v/>
      </c>
      <c r="BR637" s="75" t="str">
        <f t="shared" si="147"/>
        <v/>
      </c>
      <c r="BS637" s="75" t="str">
        <f t="shared" si="148"/>
        <v/>
      </c>
      <c r="BT637" s="5" t="str">
        <f t="shared" si="149"/>
        <v/>
      </c>
      <c r="BU637" s="79" t="str">
        <f t="shared" si="150"/>
        <v/>
      </c>
      <c r="BV637" s="79" t="str">
        <f t="shared" si="151"/>
        <v/>
      </c>
      <c r="BW637" s="79" t="str">
        <f t="shared" si="152"/>
        <v/>
      </c>
      <c r="CB637" s="5"/>
      <c r="CC637" s="4" t="str">
        <f>IF(IFERROR(VLOOKUP(C637,C638:C$1993,1,0),"")="","",COUNTIF(C:C,C637))</f>
        <v/>
      </c>
      <c r="CE637" s="5"/>
      <c r="CF637" s="5"/>
      <c r="CG637" s="5" t="str">
        <f>IF(B637="","",IF(CC637="",1+(MAX(CG$2:CG636)),""))</f>
        <v/>
      </c>
      <c r="CH637" s="5" t="str">
        <f t="shared" si="153"/>
        <v/>
      </c>
      <c r="CI637" s="5" t="str">
        <f t="shared" si="154"/>
        <v/>
      </c>
      <c r="CJ637" s="14" t="str">
        <f t="shared" si="155"/>
        <v/>
      </c>
      <c r="CK637" s="25"/>
      <c r="CL637" s="15"/>
      <c r="CM637" s="5" t="str">
        <f t="shared" si="157"/>
        <v/>
      </c>
      <c r="CO637" s="5"/>
      <c r="CP637" s="5" t="str">
        <f t="shared" si="156"/>
        <v/>
      </c>
      <c r="CQ637" s="5" t="str">
        <f>IF(BT637="","",IFERROR(IF(VLOOKUP(BT637,BT$2:BT636,1,0)=0,"",""),BT637))</f>
        <v/>
      </c>
      <c r="CR637" s="22" t="str">
        <f>IF(CQ637="","",(IFERROR(VLOOKUP(MID(CQ637,1,1),$DI$2:DM$28,3,0),0)+IFERROR(VLOOKUP(MID(CQ637,2,1),DI$2:DM$28,4,0),0)+IFERROR(VLOOKUP(MID(CQ637,3,1),DI$2:DM$28,5,0),0)+(ROW(CQ637)/1000000000000)))</f>
        <v/>
      </c>
      <c r="CS637" s="5"/>
      <c r="CT637" s="5">
        <v>636</v>
      </c>
      <c r="CU637" s="5" t="str">
        <f>IFERROR(VLOOKUP(CT637,CP$2:CQ1713,2,0),"")</f>
        <v/>
      </c>
      <c r="CV637" s="5"/>
      <c r="CX637" s="5"/>
      <c r="DO637" s="5" t="e">
        <f>IF(REPORTE!AH$2="si",IF(C637=VALUE(REPORTE!C$22),IF(SUM(DO638:DO$1993),CONCATENATE(INT(B637),", "),INT(B637)),""),IF(C637=VALUE(REPORTE!C$21),IF(SUM(DO638:DO$1993),CONCATENATE(INT(B637),", "),INT(B637)),""))</f>
        <v>#VALUE!</v>
      </c>
      <c r="DS637" s="5"/>
      <c r="DT637" s="5"/>
      <c r="DU637" s="5"/>
      <c r="DV637" s="5"/>
    </row>
    <row r="638" spans="1:126" ht="15" customHeight="1" x14ac:dyDescent="0.25">
      <c r="A638" s="4" t="str">
        <f t="shared" ca="1" si="144"/>
        <v/>
      </c>
      <c r="B638" s="3"/>
      <c r="D638" s="1" t="str">
        <f>IFERROR(INDEX('padron cfe'!B:B,MATCH(DATOS!C638,'padron cfe'!A:A,0),1),"")</f>
        <v/>
      </c>
      <c r="H638" s="5" t="str">
        <f>IF(F638="","",IFERROR(CONCATENATE("PEUA",VLOOKUP(ESTADO,REPORTE!AV$2:AW$33,2,0),DIDTRITO_FORM,CADER_FORM,IFERROR(INDEX(CA:CA,MATCH(DAY(F638),BZ:BZ,0),1),DAY(F638)),IFERROR(INDEX(CA:CA,MATCH(MONTH(F638),BZ:BZ,0),1),MONTH(F638)),YEAR(F638),G638),""))</f>
        <v/>
      </c>
      <c r="M638" s="2" t="str">
        <f>IFERROR(INDEX('padron cfe'!C:C,MATCH(DATOS!C638,'padron cfe'!A:A,0),1),"")</f>
        <v/>
      </c>
      <c r="N638" s="66" t="str">
        <f>IFERROR(IF(BT638="","",IF(INDEX(N$1:N637,MATCH(BT638,BT$1:BT637,0),1)=0,"",INDEX(N$1:N637,MATCH(BT638,BT$1:BT637,0),1))),"")</f>
        <v/>
      </c>
      <c r="O638" s="66" t="str">
        <f>IFERROR(IF(BT638="","",IF(INDEX(O$1:O637,MATCH(BT638,BT$1:BT637,0),1)=0,"",INDEX(O$1:O637,MATCH(BT638,BT$1:BT637,0),1))),"")</f>
        <v/>
      </c>
      <c r="R638" s="66"/>
      <c r="S638" s="5"/>
      <c r="T638" s="66"/>
      <c r="U638" s="5" t="str">
        <f>IFERROR(IF(INDEX(U$1:U637,MATCH(T638,T$1:T637,0),1)=0,"",INDEX(U$1:U637,MATCH(T638,T$1:T637,0),1)),"")</f>
        <v/>
      </c>
      <c r="V638" s="66"/>
      <c r="W638" s="5" t="str">
        <f>IFERROR(IF(INDEX(W$1:W637,MATCH(V638,V$1:V637,0),1)=0,"",INDEX(W$1:W637,MATCH(V638,V$1:V637,0),1)),"")</f>
        <v/>
      </c>
      <c r="X638" s="2" t="str">
        <f>IFERROR(INDEX('padron cfe'!D:D,MATCH(DATOS!C638,'padron cfe'!A:A,0),1),"")</f>
        <v/>
      </c>
      <c r="AC638" s="6"/>
      <c r="AE638" s="4" t="str">
        <f t="shared" si="145"/>
        <v/>
      </c>
      <c r="AF638" s="4"/>
      <c r="AG638" s="4"/>
      <c r="AH638" s="4"/>
      <c r="AI638" s="2" t="str">
        <f>IFERROR(IF(INDEX(AI$1:AI637,MATCH(BT638,BT$1:BT637,0),1)=0,"",INDEX(AI$1:AI637,MATCH(BT638,BT$1:BT637,0),1)),"")</f>
        <v/>
      </c>
      <c r="AJ638" s="2" t="str">
        <f>IFERROR(IF(INDEX(AJ$1:AJ637,MATCH(BT638,BT$1:BT637,0),1)=0,"",INDEX(AJ$1:AJ637,MATCH(BT638,BT$1:BT637,0),1)),"")</f>
        <v/>
      </c>
      <c r="AK638" s="2" t="str">
        <f>IFERROR(IF(INDEX(AK$1:AK637,MATCH(BT638,BT$1:BT637,0),1)=0,"",INDEX(AK$1:AK637,MATCH(BT638,BT$1:BT637,0),1)),"")</f>
        <v/>
      </c>
      <c r="AY638" s="7"/>
      <c r="AZ638" s="47"/>
      <c r="BA638" s="66"/>
      <c r="BB638" s="66"/>
      <c r="BC638" s="66"/>
      <c r="BD638" s="78"/>
      <c r="BE638" s="66"/>
      <c r="BF638" s="66"/>
      <c r="BG638" s="4"/>
      <c r="BH638" s="69"/>
      <c r="BK638" s="9"/>
      <c r="BN638" s="7"/>
      <c r="BO638" s="286"/>
      <c r="BP638" s="22"/>
      <c r="BQ638" s="7" t="str">
        <f t="shared" ca="1" si="146"/>
        <v/>
      </c>
      <c r="BR638" s="75" t="str">
        <f t="shared" si="147"/>
        <v/>
      </c>
      <c r="BS638" s="75" t="str">
        <f t="shared" si="148"/>
        <v/>
      </c>
      <c r="BT638" s="5" t="str">
        <f t="shared" si="149"/>
        <v/>
      </c>
      <c r="BU638" s="79" t="str">
        <f t="shared" si="150"/>
        <v/>
      </c>
      <c r="BV638" s="79" t="str">
        <f t="shared" si="151"/>
        <v/>
      </c>
      <c r="BW638" s="79" t="str">
        <f t="shared" si="152"/>
        <v/>
      </c>
      <c r="CB638" s="5"/>
      <c r="CC638" s="4" t="str">
        <f>IF(IFERROR(VLOOKUP(C638,C639:C$1993,1,0),"")="","",COUNTIF(C:C,C638))</f>
        <v/>
      </c>
      <c r="CE638" s="5"/>
      <c r="CF638" s="5"/>
      <c r="CG638" s="5" t="str">
        <f>IF(B638="","",IF(CC638="",1+(MAX(CG$2:CG637)),""))</f>
        <v/>
      </c>
      <c r="CH638" s="5" t="str">
        <f t="shared" si="153"/>
        <v/>
      </c>
      <c r="CI638" s="5" t="str">
        <f t="shared" si="154"/>
        <v/>
      </c>
      <c r="CJ638" s="14" t="str">
        <f t="shared" si="155"/>
        <v/>
      </c>
      <c r="CK638" s="25"/>
      <c r="CL638" s="15"/>
      <c r="CM638" s="5" t="str">
        <f t="shared" si="157"/>
        <v/>
      </c>
      <c r="CO638" s="5"/>
      <c r="CP638" s="5" t="str">
        <f t="shared" si="156"/>
        <v/>
      </c>
      <c r="CQ638" s="5" t="str">
        <f>IF(BT638="","",IFERROR(IF(VLOOKUP(BT638,BT$2:BT637,1,0)=0,"",""),BT638))</f>
        <v/>
      </c>
      <c r="CR638" s="22" t="str">
        <f>IF(CQ638="","",(IFERROR(VLOOKUP(MID(CQ638,1,1),$DI$2:DM$28,3,0),0)+IFERROR(VLOOKUP(MID(CQ638,2,1),DI$2:DM$28,4,0),0)+IFERROR(VLOOKUP(MID(CQ638,3,1),DI$2:DM$28,5,0),0)+(ROW(CQ638)/1000000000000)))</f>
        <v/>
      </c>
      <c r="CS638" s="5"/>
      <c r="CT638" s="5">
        <v>637</v>
      </c>
      <c r="CU638" s="5" t="str">
        <f>IFERROR(VLOOKUP(CT638,CP$2:CQ1714,2,0),"")</f>
        <v/>
      </c>
      <c r="CV638" s="5"/>
      <c r="CX638" s="5"/>
      <c r="DO638" s="5" t="e">
        <f>IF(REPORTE!AH$2="si",IF(C638=VALUE(REPORTE!C$22),IF(SUM(DO639:DO$1993),CONCATENATE(INT(B638),", "),INT(B638)),""),IF(C638=VALUE(REPORTE!C$21),IF(SUM(DO639:DO$1993),CONCATENATE(INT(B638),", "),INT(B638)),""))</f>
        <v>#VALUE!</v>
      </c>
      <c r="DS638" s="5"/>
      <c r="DT638" s="5"/>
      <c r="DU638" s="5"/>
      <c r="DV638" s="5"/>
    </row>
    <row r="639" spans="1:126" ht="15" customHeight="1" x14ac:dyDescent="0.25">
      <c r="A639" s="4" t="str">
        <f t="shared" ca="1" si="144"/>
        <v/>
      </c>
      <c r="B639" s="3"/>
      <c r="D639" s="1" t="str">
        <f>IFERROR(INDEX('padron cfe'!B:B,MATCH(DATOS!C639,'padron cfe'!A:A,0),1),"")</f>
        <v/>
      </c>
      <c r="H639" s="5" t="str">
        <f>IF(F639="","",IFERROR(CONCATENATE("PEUA",VLOOKUP(ESTADO,REPORTE!AV$2:AW$33,2,0),DIDTRITO_FORM,CADER_FORM,IFERROR(INDEX(CA:CA,MATCH(DAY(F639),BZ:BZ,0),1),DAY(F639)),IFERROR(INDEX(CA:CA,MATCH(MONTH(F639),BZ:BZ,0),1),MONTH(F639)),YEAR(F639),G639),""))</f>
        <v/>
      </c>
      <c r="M639" s="2" t="str">
        <f>IFERROR(INDEX('padron cfe'!C:C,MATCH(DATOS!C639,'padron cfe'!A:A,0),1),"")</f>
        <v/>
      </c>
      <c r="N639" s="66" t="str">
        <f>IFERROR(IF(BT639="","",IF(INDEX(N$1:N638,MATCH(BT639,BT$1:BT638,0),1)=0,"",INDEX(N$1:N638,MATCH(BT639,BT$1:BT638,0),1))),"")</f>
        <v/>
      </c>
      <c r="O639" s="66" t="str">
        <f>IFERROR(IF(BT639="","",IF(INDEX(O$1:O638,MATCH(BT639,BT$1:BT638,0),1)=0,"",INDEX(O$1:O638,MATCH(BT639,BT$1:BT638,0),1))),"")</f>
        <v/>
      </c>
      <c r="R639" s="66"/>
      <c r="S639" s="5"/>
      <c r="T639" s="66"/>
      <c r="U639" s="5" t="str">
        <f>IFERROR(IF(INDEX(U$1:U638,MATCH(T639,T$1:T638,0),1)=0,"",INDEX(U$1:U638,MATCH(T639,T$1:T638,0),1)),"")</f>
        <v/>
      </c>
      <c r="V639" s="66"/>
      <c r="W639" s="5" t="str">
        <f>IFERROR(IF(INDEX(W$1:W638,MATCH(V639,V$1:V638,0),1)=0,"",INDEX(W$1:W638,MATCH(V639,V$1:V638,0),1)),"")</f>
        <v/>
      </c>
      <c r="X639" s="2" t="str">
        <f>IFERROR(INDEX('padron cfe'!D:D,MATCH(DATOS!C639,'padron cfe'!A:A,0),1),"")</f>
        <v/>
      </c>
      <c r="AC639" s="6"/>
      <c r="AE639" s="4" t="str">
        <f t="shared" si="145"/>
        <v/>
      </c>
      <c r="AF639" s="4"/>
      <c r="AG639" s="4"/>
      <c r="AH639" s="4"/>
      <c r="AI639" s="2" t="str">
        <f>IFERROR(IF(INDEX(AI$1:AI638,MATCH(BT639,BT$1:BT638,0),1)=0,"",INDEX(AI$1:AI638,MATCH(BT639,BT$1:BT638,0),1)),"")</f>
        <v/>
      </c>
      <c r="AJ639" s="2" t="str">
        <f>IFERROR(IF(INDEX(AJ$1:AJ638,MATCH(BT639,BT$1:BT638,0),1)=0,"",INDEX(AJ$1:AJ638,MATCH(BT639,BT$1:BT638,0),1)),"")</f>
        <v/>
      </c>
      <c r="AK639" s="2" t="str">
        <f>IFERROR(IF(INDEX(AK$1:AK638,MATCH(BT639,BT$1:BT638,0),1)=0,"",INDEX(AK$1:AK638,MATCH(BT639,BT$1:BT638,0),1)),"")</f>
        <v/>
      </c>
      <c r="AY639" s="7"/>
      <c r="AZ639" s="47"/>
      <c r="BA639" s="66"/>
      <c r="BB639" s="66"/>
      <c r="BC639" s="66"/>
      <c r="BD639" s="78"/>
      <c r="BE639" s="66"/>
      <c r="BF639" s="66"/>
      <c r="BG639" s="4"/>
      <c r="BH639" s="69"/>
      <c r="BK639" s="9"/>
      <c r="BN639" s="7"/>
      <c r="BO639" s="286"/>
      <c r="BP639" s="22"/>
      <c r="BQ639" s="7" t="str">
        <f t="shared" ca="1" si="146"/>
        <v/>
      </c>
      <c r="BR639" s="75" t="str">
        <f t="shared" si="147"/>
        <v/>
      </c>
      <c r="BS639" s="75" t="str">
        <f t="shared" si="148"/>
        <v/>
      </c>
      <c r="BT639" s="5" t="str">
        <f t="shared" si="149"/>
        <v/>
      </c>
      <c r="BU639" s="79" t="str">
        <f t="shared" si="150"/>
        <v/>
      </c>
      <c r="BV639" s="79" t="str">
        <f t="shared" si="151"/>
        <v/>
      </c>
      <c r="BW639" s="79" t="str">
        <f t="shared" si="152"/>
        <v/>
      </c>
      <c r="CB639" s="5"/>
      <c r="CC639" s="4" t="str">
        <f>IF(IFERROR(VLOOKUP(C639,C640:C$1993,1,0),"")="","",COUNTIF(C:C,C639))</f>
        <v/>
      </c>
      <c r="CE639" s="5"/>
      <c r="CF639" s="5"/>
      <c r="CG639" s="5" t="str">
        <f>IF(B639="","",IF(CC639="",1+(MAX(CG$2:CG638)),""))</f>
        <v/>
      </c>
      <c r="CH639" s="5" t="str">
        <f t="shared" si="153"/>
        <v/>
      </c>
      <c r="CI639" s="5" t="str">
        <f t="shared" si="154"/>
        <v/>
      </c>
      <c r="CJ639" s="14" t="str">
        <f t="shared" si="155"/>
        <v/>
      </c>
      <c r="CK639" s="25"/>
      <c r="CL639" s="15"/>
      <c r="CM639" s="5" t="str">
        <f t="shared" si="157"/>
        <v/>
      </c>
      <c r="CO639" s="5"/>
      <c r="CP639" s="5" t="str">
        <f t="shared" si="156"/>
        <v/>
      </c>
      <c r="CQ639" s="5" t="str">
        <f>IF(BT639="","",IFERROR(IF(VLOOKUP(BT639,BT$2:BT638,1,0)=0,"",""),BT639))</f>
        <v/>
      </c>
      <c r="CR639" s="22" t="str">
        <f>IF(CQ639="","",(IFERROR(VLOOKUP(MID(CQ639,1,1),$DI$2:DM$28,3,0),0)+IFERROR(VLOOKUP(MID(CQ639,2,1),DI$2:DM$28,4,0),0)+IFERROR(VLOOKUP(MID(CQ639,3,1),DI$2:DM$28,5,0),0)+(ROW(CQ639)/1000000000000)))</f>
        <v/>
      </c>
      <c r="CS639" s="5"/>
      <c r="CT639" s="5">
        <v>638</v>
      </c>
      <c r="CU639" s="5" t="str">
        <f>IFERROR(VLOOKUP(CT639,CP$2:CQ1715,2,0),"")</f>
        <v/>
      </c>
      <c r="CV639" s="5"/>
      <c r="CX639" s="5"/>
      <c r="DO639" s="5" t="e">
        <f>IF(REPORTE!AH$2="si",IF(C639=VALUE(REPORTE!C$22),IF(SUM(DO640:DO$1993),CONCATENATE(INT(B639),", "),INT(B639)),""),IF(C639=VALUE(REPORTE!C$21),IF(SUM(DO640:DO$1993),CONCATENATE(INT(B639),", "),INT(B639)),""))</f>
        <v>#VALUE!</v>
      </c>
      <c r="DS639" s="5"/>
      <c r="DT639" s="5"/>
      <c r="DU639" s="5"/>
      <c r="DV639" s="5"/>
    </row>
    <row r="640" spans="1:126" ht="15" customHeight="1" x14ac:dyDescent="0.25">
      <c r="A640" s="4" t="str">
        <f t="shared" ca="1" si="144"/>
        <v/>
      </c>
      <c r="B640" s="3"/>
      <c r="D640" s="1" t="str">
        <f>IFERROR(INDEX('padron cfe'!B:B,MATCH(DATOS!C640,'padron cfe'!A:A,0),1),"")</f>
        <v/>
      </c>
      <c r="H640" s="5" t="str">
        <f>IF(F640="","",IFERROR(CONCATENATE("PEUA",VLOOKUP(ESTADO,REPORTE!AV$2:AW$33,2,0),DIDTRITO_FORM,CADER_FORM,IFERROR(INDEX(CA:CA,MATCH(DAY(F640),BZ:BZ,0),1),DAY(F640)),IFERROR(INDEX(CA:CA,MATCH(MONTH(F640),BZ:BZ,0),1),MONTH(F640)),YEAR(F640),G640),""))</f>
        <v/>
      </c>
      <c r="M640" s="2" t="str">
        <f>IFERROR(INDEX('padron cfe'!C:C,MATCH(DATOS!C640,'padron cfe'!A:A,0),1),"")</f>
        <v/>
      </c>
      <c r="N640" s="66" t="str">
        <f>IFERROR(IF(BT640="","",IF(INDEX(N$1:N639,MATCH(BT640,BT$1:BT639,0),1)=0,"",INDEX(N$1:N639,MATCH(BT640,BT$1:BT639,0),1))),"")</f>
        <v/>
      </c>
      <c r="O640" s="66" t="str">
        <f>IFERROR(IF(BT640="","",IF(INDEX(O$1:O639,MATCH(BT640,BT$1:BT639,0),1)=0,"",INDEX(O$1:O639,MATCH(BT640,BT$1:BT639,0),1))),"")</f>
        <v/>
      </c>
      <c r="R640" s="66"/>
      <c r="S640" s="5"/>
      <c r="T640" s="66"/>
      <c r="U640" s="5" t="str">
        <f>IFERROR(IF(INDEX(U$1:U639,MATCH(T640,T$1:T639,0),1)=0,"",INDEX(U$1:U639,MATCH(T640,T$1:T639,0),1)),"")</f>
        <v/>
      </c>
      <c r="V640" s="66"/>
      <c r="W640" s="5" t="str">
        <f>IFERROR(IF(INDEX(W$1:W639,MATCH(V640,V$1:V639,0),1)=0,"",INDEX(W$1:W639,MATCH(V640,V$1:V639,0),1)),"")</f>
        <v/>
      </c>
      <c r="X640" s="2" t="str">
        <f>IFERROR(INDEX('padron cfe'!D:D,MATCH(DATOS!C640,'padron cfe'!A:A,0),1),"")</f>
        <v/>
      </c>
      <c r="AC640" s="6"/>
      <c r="AE640" s="4" t="str">
        <f t="shared" si="145"/>
        <v/>
      </c>
      <c r="AF640" s="4"/>
      <c r="AG640" s="4"/>
      <c r="AH640" s="4"/>
      <c r="AI640" s="2" t="str">
        <f>IFERROR(IF(INDEX(AI$1:AI639,MATCH(BT640,BT$1:BT639,0),1)=0,"",INDEX(AI$1:AI639,MATCH(BT640,BT$1:BT639,0),1)),"")</f>
        <v/>
      </c>
      <c r="AJ640" s="2" t="str">
        <f>IFERROR(IF(INDEX(AJ$1:AJ639,MATCH(BT640,BT$1:BT639,0),1)=0,"",INDEX(AJ$1:AJ639,MATCH(BT640,BT$1:BT639,0),1)),"")</f>
        <v/>
      </c>
      <c r="AK640" s="2" t="str">
        <f>IFERROR(IF(INDEX(AK$1:AK639,MATCH(BT640,BT$1:BT639,0),1)=0,"",INDEX(AK$1:AK639,MATCH(BT640,BT$1:BT639,0),1)),"")</f>
        <v/>
      </c>
      <c r="AY640" s="7"/>
      <c r="AZ640" s="47"/>
      <c r="BA640" s="66"/>
      <c r="BB640" s="66"/>
      <c r="BC640" s="66"/>
      <c r="BD640" s="78"/>
      <c r="BE640" s="66"/>
      <c r="BF640" s="66"/>
      <c r="BG640" s="4"/>
      <c r="BH640" s="69"/>
      <c r="BK640" s="9"/>
      <c r="BN640" s="7"/>
      <c r="BO640" s="286"/>
      <c r="BP640" s="22"/>
      <c r="BQ640" s="7" t="str">
        <f t="shared" ca="1" si="146"/>
        <v/>
      </c>
      <c r="BR640" s="75" t="str">
        <f t="shared" si="147"/>
        <v/>
      </c>
      <c r="BS640" s="75" t="str">
        <f t="shared" si="148"/>
        <v/>
      </c>
      <c r="BT640" s="5" t="str">
        <f t="shared" si="149"/>
        <v/>
      </c>
      <c r="BU640" s="79" t="str">
        <f t="shared" si="150"/>
        <v/>
      </c>
      <c r="BV640" s="79" t="str">
        <f t="shared" si="151"/>
        <v/>
      </c>
      <c r="BW640" s="79" t="str">
        <f t="shared" si="152"/>
        <v/>
      </c>
      <c r="CB640" s="5"/>
      <c r="CC640" s="4" t="str">
        <f>IF(IFERROR(VLOOKUP(C640,C641:C$1993,1,0),"")="","",COUNTIF(C:C,C640))</f>
        <v/>
      </c>
      <c r="CE640" s="5"/>
      <c r="CF640" s="5"/>
      <c r="CG640" s="5" t="str">
        <f>IF(B640="","",IF(CC640="",1+(MAX(CG$2:CG639)),""))</f>
        <v/>
      </c>
      <c r="CH640" s="5" t="str">
        <f t="shared" si="153"/>
        <v/>
      </c>
      <c r="CI640" s="5" t="str">
        <f t="shared" si="154"/>
        <v/>
      </c>
      <c r="CJ640" s="14" t="str">
        <f t="shared" si="155"/>
        <v/>
      </c>
      <c r="CK640" s="25"/>
      <c r="CL640" s="15"/>
      <c r="CM640" s="5" t="str">
        <f t="shared" si="157"/>
        <v/>
      </c>
      <c r="CO640" s="5"/>
      <c r="CP640" s="5" t="str">
        <f t="shared" si="156"/>
        <v/>
      </c>
      <c r="CQ640" s="5" t="str">
        <f>IF(BT640="","",IFERROR(IF(VLOOKUP(BT640,BT$2:BT639,1,0)=0,"",""),BT640))</f>
        <v/>
      </c>
      <c r="CR640" s="22" t="str">
        <f>IF(CQ640="","",(IFERROR(VLOOKUP(MID(CQ640,1,1),$DI$2:DM$28,3,0),0)+IFERROR(VLOOKUP(MID(CQ640,2,1),DI$2:DM$28,4,0),0)+IFERROR(VLOOKUP(MID(CQ640,3,1),DI$2:DM$28,5,0),0)+(ROW(CQ640)/1000000000000)))</f>
        <v/>
      </c>
      <c r="CS640" s="5"/>
      <c r="CT640" s="5">
        <v>639</v>
      </c>
      <c r="CU640" s="5" t="str">
        <f>IFERROR(VLOOKUP(CT640,CP$2:CQ1716,2,0),"")</f>
        <v/>
      </c>
      <c r="CV640" s="5"/>
      <c r="CX640" s="5"/>
      <c r="DO640" s="5" t="e">
        <f>IF(REPORTE!AH$2="si",IF(C640=VALUE(REPORTE!C$22),IF(SUM(DO641:DO$1993),CONCATENATE(INT(B640),", "),INT(B640)),""),IF(C640=VALUE(REPORTE!C$21),IF(SUM(DO641:DO$1993),CONCATENATE(INT(B640),", "),INT(B640)),""))</f>
        <v>#VALUE!</v>
      </c>
      <c r="DS640" s="5"/>
      <c r="DT640" s="5"/>
      <c r="DU640" s="5"/>
      <c r="DV640" s="5"/>
    </row>
    <row r="641" spans="1:126" ht="15" customHeight="1" x14ac:dyDescent="0.25">
      <c r="A641" s="4" t="str">
        <f t="shared" ca="1" si="144"/>
        <v/>
      </c>
      <c r="B641" s="3"/>
      <c r="D641" s="1" t="str">
        <f>IFERROR(INDEX('padron cfe'!B:B,MATCH(DATOS!C641,'padron cfe'!A:A,0),1),"")</f>
        <v/>
      </c>
      <c r="H641" s="5" t="str">
        <f>IF(F641="","",IFERROR(CONCATENATE("PEUA",VLOOKUP(ESTADO,REPORTE!AV$2:AW$33,2,0),DIDTRITO_FORM,CADER_FORM,IFERROR(INDEX(CA:CA,MATCH(DAY(F641),BZ:BZ,0),1),DAY(F641)),IFERROR(INDEX(CA:CA,MATCH(MONTH(F641),BZ:BZ,0),1),MONTH(F641)),YEAR(F641),G641),""))</f>
        <v/>
      </c>
      <c r="M641" s="2" t="str">
        <f>IFERROR(INDEX('padron cfe'!C:C,MATCH(DATOS!C641,'padron cfe'!A:A,0),1),"")</f>
        <v/>
      </c>
      <c r="N641" s="66" t="str">
        <f>IFERROR(IF(BT641="","",IF(INDEX(N$1:N640,MATCH(BT641,BT$1:BT640,0),1)=0,"",INDEX(N$1:N640,MATCH(BT641,BT$1:BT640,0),1))),"")</f>
        <v/>
      </c>
      <c r="O641" s="66" t="str">
        <f>IFERROR(IF(BT641="","",IF(INDEX(O$1:O640,MATCH(BT641,BT$1:BT640,0),1)=0,"",INDEX(O$1:O640,MATCH(BT641,BT$1:BT640,0),1))),"")</f>
        <v/>
      </c>
      <c r="R641" s="66"/>
      <c r="S641" s="5"/>
      <c r="T641" s="66"/>
      <c r="U641" s="5" t="str">
        <f>IFERROR(IF(INDEX(U$1:U640,MATCH(T641,T$1:T640,0),1)=0,"",INDEX(U$1:U640,MATCH(T641,T$1:T640,0),1)),"")</f>
        <v/>
      </c>
      <c r="V641" s="66"/>
      <c r="W641" s="5" t="str">
        <f>IFERROR(IF(INDEX(W$1:W640,MATCH(V641,V$1:V640,0),1)=0,"",INDEX(W$1:W640,MATCH(V641,V$1:V640,0),1)),"")</f>
        <v/>
      </c>
      <c r="X641" s="2" t="str">
        <f>IFERROR(INDEX('padron cfe'!D:D,MATCH(DATOS!C641,'padron cfe'!A:A,0),1),"")</f>
        <v/>
      </c>
      <c r="AC641" s="6"/>
      <c r="AE641" s="4" t="str">
        <f t="shared" si="145"/>
        <v/>
      </c>
      <c r="AF641" s="4"/>
      <c r="AG641" s="4"/>
      <c r="AH641" s="4"/>
      <c r="AI641" s="2" t="str">
        <f>IFERROR(IF(INDEX(AI$1:AI640,MATCH(BT641,BT$1:BT640,0),1)=0,"",INDEX(AI$1:AI640,MATCH(BT641,BT$1:BT640,0),1)),"")</f>
        <v/>
      </c>
      <c r="AJ641" s="2" t="str">
        <f>IFERROR(IF(INDEX(AJ$1:AJ640,MATCH(BT641,BT$1:BT640,0),1)=0,"",INDEX(AJ$1:AJ640,MATCH(BT641,BT$1:BT640,0),1)),"")</f>
        <v/>
      </c>
      <c r="AK641" s="2" t="str">
        <f>IFERROR(IF(INDEX(AK$1:AK640,MATCH(BT641,BT$1:BT640,0),1)=0,"",INDEX(AK$1:AK640,MATCH(BT641,BT$1:BT640,0),1)),"")</f>
        <v/>
      </c>
      <c r="AY641" s="7"/>
      <c r="AZ641" s="47"/>
      <c r="BA641" s="66"/>
      <c r="BB641" s="66"/>
      <c r="BC641" s="66"/>
      <c r="BD641" s="78"/>
      <c r="BE641" s="66"/>
      <c r="BF641" s="66"/>
      <c r="BG641" s="4"/>
      <c r="BH641" s="69"/>
      <c r="BK641" s="9"/>
      <c r="BN641" s="7"/>
      <c r="BO641" s="286"/>
      <c r="BP641" s="22"/>
      <c r="BQ641" s="7" t="str">
        <f t="shared" ca="1" si="146"/>
        <v/>
      </c>
      <c r="BR641" s="75" t="str">
        <f t="shared" si="147"/>
        <v/>
      </c>
      <c r="BS641" s="75" t="str">
        <f t="shared" si="148"/>
        <v/>
      </c>
      <c r="BT641" s="5" t="str">
        <f t="shared" si="149"/>
        <v/>
      </c>
      <c r="BU641" s="79" t="str">
        <f t="shared" si="150"/>
        <v/>
      </c>
      <c r="BV641" s="79" t="str">
        <f t="shared" si="151"/>
        <v/>
      </c>
      <c r="BW641" s="79" t="str">
        <f t="shared" si="152"/>
        <v/>
      </c>
      <c r="CB641" s="5"/>
      <c r="CC641" s="4" t="str">
        <f>IF(IFERROR(VLOOKUP(C641,C642:C$1993,1,0),"")="","",COUNTIF(C:C,C641))</f>
        <v/>
      </c>
      <c r="CE641" s="5"/>
      <c r="CF641" s="5"/>
      <c r="CG641" s="5" t="str">
        <f>IF(B641="","",IF(CC641="",1+(MAX(CG$2:CG640)),""))</f>
        <v/>
      </c>
      <c r="CH641" s="5" t="str">
        <f t="shared" si="153"/>
        <v/>
      </c>
      <c r="CI641" s="5" t="str">
        <f t="shared" si="154"/>
        <v/>
      </c>
      <c r="CJ641" s="14" t="str">
        <f t="shared" si="155"/>
        <v/>
      </c>
      <c r="CK641" s="25"/>
      <c r="CL641" s="15"/>
      <c r="CM641" s="5" t="str">
        <f t="shared" si="157"/>
        <v/>
      </c>
      <c r="CO641" s="5"/>
      <c r="CP641" s="5" t="str">
        <f t="shared" si="156"/>
        <v/>
      </c>
      <c r="CQ641" s="5" t="str">
        <f>IF(BT641="","",IFERROR(IF(VLOOKUP(BT641,BT$2:BT640,1,0)=0,"",""),BT641))</f>
        <v/>
      </c>
      <c r="CR641" s="22" t="str">
        <f>IF(CQ641="","",(IFERROR(VLOOKUP(MID(CQ641,1,1),$DI$2:DM$28,3,0),0)+IFERROR(VLOOKUP(MID(CQ641,2,1),DI$2:DM$28,4,0),0)+IFERROR(VLOOKUP(MID(CQ641,3,1),DI$2:DM$28,5,0),0)+(ROW(CQ641)/1000000000000)))</f>
        <v/>
      </c>
      <c r="CS641" s="5"/>
      <c r="CT641" s="5">
        <v>640</v>
      </c>
      <c r="CU641" s="5" t="str">
        <f>IFERROR(VLOOKUP(CT641,CP$2:CQ1717,2,0),"")</f>
        <v/>
      </c>
      <c r="CV641" s="5"/>
      <c r="CX641" s="5"/>
      <c r="DO641" s="5" t="e">
        <f>IF(REPORTE!AH$2="si",IF(C641=VALUE(REPORTE!C$22),IF(SUM(DO642:DO$1993),CONCATENATE(INT(B641),", "),INT(B641)),""),IF(C641=VALUE(REPORTE!C$21),IF(SUM(DO642:DO$1993),CONCATENATE(INT(B641),", "),INT(B641)),""))</f>
        <v>#VALUE!</v>
      </c>
      <c r="DS641" s="5"/>
      <c r="DT641" s="5"/>
      <c r="DU641" s="5"/>
      <c r="DV641" s="5"/>
    </row>
    <row r="642" spans="1:126" ht="15" customHeight="1" x14ac:dyDescent="0.25">
      <c r="A642" s="4" t="str">
        <f t="shared" ref="A642:A705" ca="1" si="158">IF(OR(BS642="",BQ642="",BQ642="VENCIDO"),IF(B642="","",IF(LEN(B642)=1,"000"&amp;B642,IF(LEN(B642)=2,"00"&amp;B642,IF(LEN(B642)=3,"0"&amp;B642,B642)))),C642)</f>
        <v/>
      </c>
      <c r="B642" s="3"/>
      <c r="D642" s="1" t="str">
        <f>IFERROR(INDEX('padron cfe'!B:B,MATCH(DATOS!C642,'padron cfe'!A:A,0),1),"")</f>
        <v/>
      </c>
      <c r="H642" s="5" t="str">
        <f>IF(F642="","",IFERROR(CONCATENATE("PEUA",VLOOKUP(ESTADO,REPORTE!AV$2:AW$33,2,0),DIDTRITO_FORM,CADER_FORM,IFERROR(INDEX(CA:CA,MATCH(DAY(F642),BZ:BZ,0),1),DAY(F642)),IFERROR(INDEX(CA:CA,MATCH(MONTH(F642),BZ:BZ,0),1),MONTH(F642)),YEAR(F642),G642),""))</f>
        <v/>
      </c>
      <c r="M642" s="2" t="str">
        <f>IFERROR(INDEX('padron cfe'!C:C,MATCH(DATOS!C642,'padron cfe'!A:A,0),1),"")</f>
        <v/>
      </c>
      <c r="N642" s="66" t="str">
        <f>IFERROR(IF(BT642="","",IF(INDEX(N$1:N641,MATCH(BT642,BT$1:BT641,0),1)=0,"",INDEX(N$1:N641,MATCH(BT642,BT$1:BT641,0),1))),"")</f>
        <v/>
      </c>
      <c r="O642" s="66" t="str">
        <f>IFERROR(IF(BT642="","",IF(INDEX(O$1:O641,MATCH(BT642,BT$1:BT641,0),1)=0,"",INDEX(O$1:O641,MATCH(BT642,BT$1:BT641,0),1))),"")</f>
        <v/>
      </c>
      <c r="R642" s="66"/>
      <c r="S642" s="5"/>
      <c r="T642" s="66"/>
      <c r="U642" s="5" t="str">
        <f>IFERROR(IF(INDEX(U$1:U641,MATCH(T642,T$1:T641,0),1)=0,"",INDEX(U$1:U641,MATCH(T642,T$1:T641,0),1)),"")</f>
        <v/>
      </c>
      <c r="V642" s="66"/>
      <c r="W642" s="5" t="str">
        <f>IFERROR(IF(INDEX(W$1:W641,MATCH(V642,V$1:V641,0),1)=0,"",INDEX(W$1:W641,MATCH(V642,V$1:V641,0),1)),"")</f>
        <v/>
      </c>
      <c r="X642" s="2" t="str">
        <f>IFERROR(INDEX('padron cfe'!D:D,MATCH(DATOS!C642,'padron cfe'!A:A,0),1),"")</f>
        <v/>
      </c>
      <c r="AC642" s="6"/>
      <c r="AE642" s="4" t="str">
        <f t="shared" ref="AE642:AE705" si="159">IF(AD642="","",(AD642*0.746*365*24)*0.75+438)</f>
        <v/>
      </c>
      <c r="AF642" s="4"/>
      <c r="AG642" s="4"/>
      <c r="AH642" s="4"/>
      <c r="AI642" s="2" t="str">
        <f>IFERROR(IF(INDEX(AI$1:AI641,MATCH(BT642,BT$1:BT641,0),1)=0,"",INDEX(AI$1:AI641,MATCH(BT642,BT$1:BT641,0),1)),"")</f>
        <v/>
      </c>
      <c r="AJ642" s="2" t="str">
        <f>IFERROR(IF(INDEX(AJ$1:AJ641,MATCH(BT642,BT$1:BT641,0),1)=0,"",INDEX(AJ$1:AJ641,MATCH(BT642,BT$1:BT641,0),1)),"")</f>
        <v/>
      </c>
      <c r="AK642" s="2" t="str">
        <f>IFERROR(IF(INDEX(AK$1:AK641,MATCH(BT642,BT$1:BT641,0),1)=0,"",INDEX(AK$1:AK641,MATCH(BT642,BT$1:BT641,0),1)),"")</f>
        <v/>
      </c>
      <c r="AY642" s="7"/>
      <c r="AZ642" s="47"/>
      <c r="BA642" s="66"/>
      <c r="BB642" s="66"/>
      <c r="BC642" s="66"/>
      <c r="BD642" s="78"/>
      <c r="BE642" s="66"/>
      <c r="BF642" s="66"/>
      <c r="BG642" s="4"/>
      <c r="BH642" s="69"/>
      <c r="BK642" s="9"/>
      <c r="BN642" s="7"/>
      <c r="BO642" s="286"/>
      <c r="BP642" s="22"/>
      <c r="BQ642" s="7" t="str">
        <f t="shared" ref="BQ642:BQ705" ca="1" si="160">IFERROR(IF(BK642="","",IF(BG642=5,"",IF(BK642-TODAY()&gt;0,"VIGENTE","VENCIDO"))),"")</f>
        <v/>
      </c>
      <c r="BR642" s="75" t="str">
        <f t="shared" ref="BR642:BR705" si="161">IFERROR(IF(BH642=0,"",BH642/6000),"")</f>
        <v/>
      </c>
      <c r="BS642" s="75" t="str">
        <f t="shared" ref="BS642:BS705" si="162">IFERROR(IF(VALUE(AY642)&gt;VALUE(APERTURA_VENTANILLA),"OK",""),"")</f>
        <v/>
      </c>
      <c r="BT642" s="5" t="str">
        <f t="shared" ref="BT642:BT705" si="163">J642&amp;IF(K642="",""," ")&amp;K642&amp;IF(L642="",""," ")&amp;L642</f>
        <v/>
      </c>
      <c r="BU642" s="79" t="str">
        <f t="shared" ref="BU642:BU705" si="164">IF(I642="","",IF(I642="F",SUM(BV642:BW642),""))</f>
        <v/>
      </c>
      <c r="BV642" s="79" t="str">
        <f t="shared" ref="BV642:BV705" si="165">IF(OR(I642="M",I642=""),"",IF(MID(N642,11,1)="H",1,0))</f>
        <v/>
      </c>
      <c r="BW642" s="79" t="str">
        <f t="shared" ref="BW642:BW705" si="166">IF(OR(I642="M",I642=""),"",IF(MID(N642,11,1)="M",1,0))</f>
        <v/>
      </c>
      <c r="CB642" s="5"/>
      <c r="CC642" s="4" t="str">
        <f>IF(IFERROR(VLOOKUP(C642,C643:C$1993,1,0),"")="","",COUNTIF(C:C,C642))</f>
        <v/>
      </c>
      <c r="CE642" s="5"/>
      <c r="CF642" s="5"/>
      <c r="CG642" s="5" t="str">
        <f>IF(B642="","",IF(CC642="",1+(MAX(CG$2:CG641)),""))</f>
        <v/>
      </c>
      <c r="CH642" s="5" t="str">
        <f t="shared" ref="CH642:CH705" si="167">IF(CG642="","",AE642)</f>
        <v/>
      </c>
      <c r="CI642" s="5" t="str">
        <f t="shared" ref="CI642:CI705" si="168">IF(CG642="","",H642)</f>
        <v/>
      </c>
      <c r="CJ642" s="14" t="str">
        <f t="shared" ref="CJ642:CJ705" si="169">IF(CG642="","",C642)</f>
        <v/>
      </c>
      <c r="CK642" s="25"/>
      <c r="CL642" s="15"/>
      <c r="CM642" s="5" t="str">
        <f t="shared" si="157"/>
        <v/>
      </c>
      <c r="CO642" s="5"/>
      <c r="CP642" s="5" t="str">
        <f t="shared" ref="CP642:CP705" si="170">IFERROR(RANK(CR642,CR$2:CR$1493,1),"")</f>
        <v/>
      </c>
      <c r="CQ642" s="5" t="str">
        <f>IF(BT642="","",IFERROR(IF(VLOOKUP(BT642,BT$2:BT641,1,0)=0,"",""),BT642))</f>
        <v/>
      </c>
      <c r="CR642" s="22" t="str">
        <f>IF(CQ642="","",(IFERROR(VLOOKUP(MID(CQ642,1,1),$DI$2:DM$28,3,0),0)+IFERROR(VLOOKUP(MID(CQ642,2,1),DI$2:DM$28,4,0),0)+IFERROR(VLOOKUP(MID(CQ642,3,1),DI$2:DM$28,5,0),0)+(ROW(CQ642)/1000000000000)))</f>
        <v/>
      </c>
      <c r="CS642" s="5"/>
      <c r="CT642" s="5">
        <v>641</v>
      </c>
      <c r="CU642" s="5" t="str">
        <f>IFERROR(VLOOKUP(CT642,CP$2:CQ1718,2,0),"")</f>
        <v/>
      </c>
      <c r="CV642" s="5"/>
      <c r="CX642" s="5"/>
      <c r="DO642" s="5" t="e">
        <f>IF(REPORTE!AH$2="si",IF(C642=VALUE(REPORTE!C$22),IF(SUM(DO643:DO$1993),CONCATENATE(INT(B642),", "),INT(B642)),""),IF(C642=VALUE(REPORTE!C$21),IF(SUM(DO643:DO$1993),CONCATENATE(INT(B642),", "),INT(B642)),""))</f>
        <v>#VALUE!</v>
      </c>
      <c r="DS642" s="5"/>
      <c r="DT642" s="5"/>
      <c r="DU642" s="5"/>
      <c r="DV642" s="5"/>
    </row>
    <row r="643" spans="1:126" ht="15" customHeight="1" x14ac:dyDescent="0.25">
      <c r="A643" s="4" t="str">
        <f t="shared" ca="1" si="158"/>
        <v/>
      </c>
      <c r="B643" s="3"/>
      <c r="D643" s="1" t="str">
        <f>IFERROR(INDEX('padron cfe'!B:B,MATCH(DATOS!C643,'padron cfe'!A:A,0),1),"")</f>
        <v/>
      </c>
      <c r="H643" s="5" t="str">
        <f>IF(F643="","",IFERROR(CONCATENATE("PEUA",VLOOKUP(ESTADO,REPORTE!AV$2:AW$33,2,0),DIDTRITO_FORM,CADER_FORM,IFERROR(INDEX(CA:CA,MATCH(DAY(F643),BZ:BZ,0),1),DAY(F643)),IFERROR(INDEX(CA:CA,MATCH(MONTH(F643),BZ:BZ,0),1),MONTH(F643)),YEAR(F643),G643),""))</f>
        <v/>
      </c>
      <c r="M643" s="2" t="str">
        <f>IFERROR(INDEX('padron cfe'!C:C,MATCH(DATOS!C643,'padron cfe'!A:A,0),1),"")</f>
        <v/>
      </c>
      <c r="N643" s="66" t="str">
        <f>IFERROR(IF(BT643="","",IF(INDEX(N$1:N642,MATCH(BT643,BT$1:BT642,0),1)=0,"",INDEX(N$1:N642,MATCH(BT643,BT$1:BT642,0),1))),"")</f>
        <v/>
      </c>
      <c r="O643" s="66" t="str">
        <f>IFERROR(IF(BT643="","",IF(INDEX(O$1:O642,MATCH(BT643,BT$1:BT642,0),1)=0,"",INDEX(O$1:O642,MATCH(BT643,BT$1:BT642,0),1))),"")</f>
        <v/>
      </c>
      <c r="R643" s="66"/>
      <c r="S643" s="5"/>
      <c r="T643" s="66"/>
      <c r="U643" s="5" t="str">
        <f>IFERROR(IF(INDEX(U$1:U642,MATCH(T643,T$1:T642,0),1)=0,"",INDEX(U$1:U642,MATCH(T643,T$1:T642,0),1)),"")</f>
        <v/>
      </c>
      <c r="V643" s="66"/>
      <c r="W643" s="5" t="str">
        <f>IFERROR(IF(INDEX(W$1:W642,MATCH(V643,V$1:V642,0),1)=0,"",INDEX(W$1:W642,MATCH(V643,V$1:V642,0),1)),"")</f>
        <v/>
      </c>
      <c r="X643" s="2" t="str">
        <f>IFERROR(INDEX('padron cfe'!D:D,MATCH(DATOS!C643,'padron cfe'!A:A,0),1),"")</f>
        <v/>
      </c>
      <c r="AC643" s="6"/>
      <c r="AE643" s="4" t="str">
        <f t="shared" si="159"/>
        <v/>
      </c>
      <c r="AF643" s="4"/>
      <c r="AG643" s="4"/>
      <c r="AH643" s="4"/>
      <c r="AI643" s="2" t="str">
        <f>IFERROR(IF(INDEX(AI$1:AI642,MATCH(BT643,BT$1:BT642,0),1)=0,"",INDEX(AI$1:AI642,MATCH(BT643,BT$1:BT642,0),1)),"")</f>
        <v/>
      </c>
      <c r="AJ643" s="2" t="str">
        <f>IFERROR(IF(INDEX(AJ$1:AJ642,MATCH(BT643,BT$1:BT642,0),1)=0,"",INDEX(AJ$1:AJ642,MATCH(BT643,BT$1:BT642,0),1)),"")</f>
        <v/>
      </c>
      <c r="AK643" s="2" t="str">
        <f>IFERROR(IF(INDEX(AK$1:AK642,MATCH(BT643,BT$1:BT642,0),1)=0,"",INDEX(AK$1:AK642,MATCH(BT643,BT$1:BT642,0),1)),"")</f>
        <v/>
      </c>
      <c r="AY643" s="7"/>
      <c r="AZ643" s="47"/>
      <c r="BA643" s="66"/>
      <c r="BB643" s="66"/>
      <c r="BC643" s="66"/>
      <c r="BD643" s="78"/>
      <c r="BE643" s="66"/>
      <c r="BF643" s="66"/>
      <c r="BG643" s="4"/>
      <c r="BH643" s="69"/>
      <c r="BK643" s="9"/>
      <c r="BN643" s="7"/>
      <c r="BO643" s="286"/>
      <c r="BP643" s="22"/>
      <c r="BQ643" s="7" t="str">
        <f t="shared" ca="1" si="160"/>
        <v/>
      </c>
      <c r="BR643" s="75" t="str">
        <f t="shared" si="161"/>
        <v/>
      </c>
      <c r="BS643" s="75" t="str">
        <f t="shared" si="162"/>
        <v/>
      </c>
      <c r="BT643" s="5" t="str">
        <f t="shared" si="163"/>
        <v/>
      </c>
      <c r="BU643" s="79" t="str">
        <f t="shared" si="164"/>
        <v/>
      </c>
      <c r="BV643" s="79" t="str">
        <f t="shared" si="165"/>
        <v/>
      </c>
      <c r="BW643" s="79" t="str">
        <f t="shared" si="166"/>
        <v/>
      </c>
      <c r="CB643" s="5"/>
      <c r="CC643" s="4" t="str">
        <f>IF(IFERROR(VLOOKUP(C643,C644:C$1993,1,0),"")="","",COUNTIF(C:C,C643))</f>
        <v/>
      </c>
      <c r="CE643" s="5"/>
      <c r="CF643" s="5"/>
      <c r="CG643" s="5" t="str">
        <f>IF(B643="","",IF(CC643="",1+(MAX(CG$2:CG642)),""))</f>
        <v/>
      </c>
      <c r="CH643" s="5" t="str">
        <f t="shared" si="167"/>
        <v/>
      </c>
      <c r="CI643" s="5" t="str">
        <f t="shared" si="168"/>
        <v/>
      </c>
      <c r="CJ643" s="14" t="str">
        <f t="shared" si="169"/>
        <v/>
      </c>
      <c r="CK643" s="25"/>
      <c r="CL643" s="15"/>
      <c r="CM643" s="5" t="str">
        <f t="shared" si="157"/>
        <v/>
      </c>
      <c r="CO643" s="5"/>
      <c r="CP643" s="5" t="str">
        <f t="shared" si="170"/>
        <v/>
      </c>
      <c r="CQ643" s="5" t="str">
        <f>IF(BT643="","",IFERROR(IF(VLOOKUP(BT643,BT$2:BT642,1,0)=0,"",""),BT643))</f>
        <v/>
      </c>
      <c r="CR643" s="22" t="str">
        <f>IF(CQ643="","",(IFERROR(VLOOKUP(MID(CQ643,1,1),$DI$2:DM$28,3,0),0)+IFERROR(VLOOKUP(MID(CQ643,2,1),DI$2:DM$28,4,0),0)+IFERROR(VLOOKUP(MID(CQ643,3,1),DI$2:DM$28,5,0),0)+(ROW(CQ643)/1000000000000)))</f>
        <v/>
      </c>
      <c r="CS643" s="5"/>
      <c r="CT643" s="5">
        <v>642</v>
      </c>
      <c r="CU643" s="5" t="str">
        <f>IFERROR(VLOOKUP(CT643,CP$2:CQ1719,2,0),"")</f>
        <v/>
      </c>
      <c r="CV643" s="5"/>
      <c r="CX643" s="5"/>
      <c r="DO643" s="5" t="e">
        <f>IF(REPORTE!AH$2="si",IF(C643=VALUE(REPORTE!C$22),IF(SUM(DO644:DO$1993),CONCATENATE(INT(B643),", "),INT(B643)),""),IF(C643=VALUE(REPORTE!C$21),IF(SUM(DO644:DO$1993),CONCATENATE(INT(B643),", "),INT(B643)),""))</f>
        <v>#VALUE!</v>
      </c>
      <c r="DS643" s="5"/>
      <c r="DT643" s="5"/>
      <c r="DU643" s="5"/>
      <c r="DV643" s="5"/>
    </row>
    <row r="644" spans="1:126" ht="15" customHeight="1" x14ac:dyDescent="0.25">
      <c r="A644" s="4" t="str">
        <f t="shared" ca="1" si="158"/>
        <v/>
      </c>
      <c r="B644" s="3"/>
      <c r="D644" s="1" t="str">
        <f>IFERROR(INDEX('padron cfe'!B:B,MATCH(DATOS!C644,'padron cfe'!A:A,0),1),"")</f>
        <v/>
      </c>
      <c r="H644" s="5" t="str">
        <f>IF(F644="","",IFERROR(CONCATENATE("PEUA",VLOOKUP(ESTADO,REPORTE!AV$2:AW$33,2,0),DIDTRITO_FORM,CADER_FORM,IFERROR(INDEX(CA:CA,MATCH(DAY(F644),BZ:BZ,0),1),DAY(F644)),IFERROR(INDEX(CA:CA,MATCH(MONTH(F644),BZ:BZ,0),1),MONTH(F644)),YEAR(F644),G644),""))</f>
        <v/>
      </c>
      <c r="M644" s="2" t="str">
        <f>IFERROR(INDEX('padron cfe'!C:C,MATCH(DATOS!C644,'padron cfe'!A:A,0),1),"")</f>
        <v/>
      </c>
      <c r="N644" s="66" t="str">
        <f>IFERROR(IF(BT644="","",IF(INDEX(N$1:N643,MATCH(BT644,BT$1:BT643,0),1)=0,"",INDEX(N$1:N643,MATCH(BT644,BT$1:BT643,0),1))),"")</f>
        <v/>
      </c>
      <c r="O644" s="66" t="str">
        <f>IFERROR(IF(BT644="","",IF(INDEX(O$1:O643,MATCH(BT644,BT$1:BT643,0),1)=0,"",INDEX(O$1:O643,MATCH(BT644,BT$1:BT643,0),1))),"")</f>
        <v/>
      </c>
      <c r="R644" s="66"/>
      <c r="S644" s="5"/>
      <c r="T644" s="66"/>
      <c r="U644" s="5" t="str">
        <f>IFERROR(IF(INDEX(U$1:U643,MATCH(T644,T$1:T643,0),1)=0,"",INDEX(U$1:U643,MATCH(T644,T$1:T643,0),1)),"")</f>
        <v/>
      </c>
      <c r="V644" s="66"/>
      <c r="W644" s="5" t="str">
        <f>IFERROR(IF(INDEX(W$1:W643,MATCH(V644,V$1:V643,0),1)=0,"",INDEX(W$1:W643,MATCH(V644,V$1:V643,0),1)),"")</f>
        <v/>
      </c>
      <c r="X644" s="2" t="str">
        <f>IFERROR(INDEX('padron cfe'!D:D,MATCH(DATOS!C644,'padron cfe'!A:A,0),1),"")</f>
        <v/>
      </c>
      <c r="AC644" s="6"/>
      <c r="AE644" s="4" t="str">
        <f t="shared" si="159"/>
        <v/>
      </c>
      <c r="AF644" s="4"/>
      <c r="AG644" s="4"/>
      <c r="AH644" s="4"/>
      <c r="AI644" s="2" t="str">
        <f>IFERROR(IF(INDEX(AI$1:AI643,MATCH(BT644,BT$1:BT643,0),1)=0,"",INDEX(AI$1:AI643,MATCH(BT644,BT$1:BT643,0),1)),"")</f>
        <v/>
      </c>
      <c r="AJ644" s="2" t="str">
        <f>IFERROR(IF(INDEX(AJ$1:AJ643,MATCH(BT644,BT$1:BT643,0),1)=0,"",INDEX(AJ$1:AJ643,MATCH(BT644,BT$1:BT643,0),1)),"")</f>
        <v/>
      </c>
      <c r="AK644" s="2" t="str">
        <f>IFERROR(IF(INDEX(AK$1:AK643,MATCH(BT644,BT$1:BT643,0),1)=0,"",INDEX(AK$1:AK643,MATCH(BT644,BT$1:BT643,0),1)),"")</f>
        <v/>
      </c>
      <c r="AY644" s="7"/>
      <c r="AZ644" s="47"/>
      <c r="BA644" s="66"/>
      <c r="BB644" s="66"/>
      <c r="BC644" s="66"/>
      <c r="BD644" s="78"/>
      <c r="BE644" s="66"/>
      <c r="BF644" s="66"/>
      <c r="BG644" s="4"/>
      <c r="BH644" s="69"/>
      <c r="BK644" s="9"/>
      <c r="BN644" s="7"/>
      <c r="BO644" s="286"/>
      <c r="BP644" s="22"/>
      <c r="BQ644" s="7" t="str">
        <f t="shared" ca="1" si="160"/>
        <v/>
      </c>
      <c r="BR644" s="75" t="str">
        <f t="shared" si="161"/>
        <v/>
      </c>
      <c r="BS644" s="75" t="str">
        <f t="shared" si="162"/>
        <v/>
      </c>
      <c r="BT644" s="5" t="str">
        <f t="shared" si="163"/>
        <v/>
      </c>
      <c r="BU644" s="79" t="str">
        <f t="shared" si="164"/>
        <v/>
      </c>
      <c r="BV644" s="79" t="str">
        <f t="shared" si="165"/>
        <v/>
      </c>
      <c r="BW644" s="79" t="str">
        <f t="shared" si="166"/>
        <v/>
      </c>
      <c r="CB644" s="5"/>
      <c r="CC644" s="4" t="str">
        <f>IF(IFERROR(VLOOKUP(C644,C645:C$1993,1,0),"")="","",COUNTIF(C:C,C644))</f>
        <v/>
      </c>
      <c r="CE644" s="5"/>
      <c r="CF644" s="5"/>
      <c r="CG644" s="5" t="str">
        <f>IF(B644="","",IF(CC644="",1+(MAX(CG$2:CG643)),""))</f>
        <v/>
      </c>
      <c r="CH644" s="5" t="str">
        <f t="shared" si="167"/>
        <v/>
      </c>
      <c r="CI644" s="5" t="str">
        <f t="shared" si="168"/>
        <v/>
      </c>
      <c r="CJ644" s="14" t="str">
        <f t="shared" si="169"/>
        <v/>
      </c>
      <c r="CK644" s="25"/>
      <c r="CL644" s="15"/>
      <c r="CM644" s="5" t="str">
        <f t="shared" si="157"/>
        <v/>
      </c>
      <c r="CO644" s="5"/>
      <c r="CP644" s="5" t="str">
        <f t="shared" si="170"/>
        <v/>
      </c>
      <c r="CQ644" s="5" t="str">
        <f>IF(BT644="","",IFERROR(IF(VLOOKUP(BT644,BT$2:BT643,1,0)=0,"",""),BT644))</f>
        <v/>
      </c>
      <c r="CR644" s="22" t="str">
        <f>IF(CQ644="","",(IFERROR(VLOOKUP(MID(CQ644,1,1),$DI$2:DM$28,3,0),0)+IFERROR(VLOOKUP(MID(CQ644,2,1),DI$2:DM$28,4,0),0)+IFERROR(VLOOKUP(MID(CQ644,3,1),DI$2:DM$28,5,0),0)+(ROW(CQ644)/1000000000000)))</f>
        <v/>
      </c>
      <c r="CS644" s="5"/>
      <c r="CT644" s="5">
        <v>643</v>
      </c>
      <c r="CU644" s="5" t="str">
        <f>IFERROR(VLOOKUP(CT644,CP$2:CQ1720,2,0),"")</f>
        <v/>
      </c>
      <c r="CV644" s="5"/>
      <c r="CX644" s="5"/>
      <c r="DO644" s="5" t="e">
        <f>IF(REPORTE!AH$2="si",IF(C644=VALUE(REPORTE!C$22),IF(SUM(DO645:DO$1993),CONCATENATE(INT(B644),", "),INT(B644)),""),IF(C644=VALUE(REPORTE!C$21),IF(SUM(DO645:DO$1993),CONCATENATE(INT(B644),", "),INT(B644)),""))</f>
        <v>#VALUE!</v>
      </c>
      <c r="DS644" s="5"/>
      <c r="DT644" s="5"/>
      <c r="DU644" s="5"/>
      <c r="DV644" s="5"/>
    </row>
    <row r="645" spans="1:126" ht="15" customHeight="1" x14ac:dyDescent="0.25">
      <c r="A645" s="4" t="str">
        <f t="shared" ca="1" si="158"/>
        <v/>
      </c>
      <c r="B645" s="3"/>
      <c r="D645" s="1" t="str">
        <f>IFERROR(INDEX('padron cfe'!B:B,MATCH(DATOS!C645,'padron cfe'!A:A,0),1),"")</f>
        <v/>
      </c>
      <c r="H645" s="5" t="str">
        <f>IF(F645="","",IFERROR(CONCATENATE("PEUA",VLOOKUP(ESTADO,REPORTE!AV$2:AW$33,2,0),DIDTRITO_FORM,CADER_FORM,IFERROR(INDEX(CA:CA,MATCH(DAY(F645),BZ:BZ,0),1),DAY(F645)),IFERROR(INDEX(CA:CA,MATCH(MONTH(F645),BZ:BZ,0),1),MONTH(F645)),YEAR(F645),G645),""))</f>
        <v/>
      </c>
      <c r="M645" s="2" t="str">
        <f>IFERROR(INDEX('padron cfe'!C:C,MATCH(DATOS!C645,'padron cfe'!A:A,0),1),"")</f>
        <v/>
      </c>
      <c r="N645" s="66" t="str">
        <f>IFERROR(IF(BT645="","",IF(INDEX(N$1:N644,MATCH(BT645,BT$1:BT644,0),1)=0,"",INDEX(N$1:N644,MATCH(BT645,BT$1:BT644,0),1))),"")</f>
        <v/>
      </c>
      <c r="O645" s="66" t="str">
        <f>IFERROR(IF(BT645="","",IF(INDEX(O$1:O644,MATCH(BT645,BT$1:BT644,0),1)=0,"",INDEX(O$1:O644,MATCH(BT645,BT$1:BT644,0),1))),"")</f>
        <v/>
      </c>
      <c r="R645" s="66"/>
      <c r="S645" s="5"/>
      <c r="T645" s="66"/>
      <c r="U645" s="5" t="str">
        <f>IFERROR(IF(INDEX(U$1:U644,MATCH(T645,T$1:T644,0),1)=0,"",INDEX(U$1:U644,MATCH(T645,T$1:T644,0),1)),"")</f>
        <v/>
      </c>
      <c r="V645" s="66"/>
      <c r="W645" s="5" t="str">
        <f>IFERROR(IF(INDEX(W$1:W644,MATCH(V645,V$1:V644,0),1)=0,"",INDEX(W$1:W644,MATCH(V645,V$1:V644,0),1)),"")</f>
        <v/>
      </c>
      <c r="X645" s="2" t="str">
        <f>IFERROR(INDEX('padron cfe'!D:D,MATCH(DATOS!C645,'padron cfe'!A:A,0),1),"")</f>
        <v/>
      </c>
      <c r="AC645" s="6"/>
      <c r="AE645" s="4" t="str">
        <f t="shared" si="159"/>
        <v/>
      </c>
      <c r="AF645" s="4"/>
      <c r="AG645" s="4"/>
      <c r="AH645" s="4"/>
      <c r="AI645" s="2" t="str">
        <f>IFERROR(IF(INDEX(AI$1:AI644,MATCH(BT645,BT$1:BT644,0),1)=0,"",INDEX(AI$1:AI644,MATCH(BT645,BT$1:BT644,0),1)),"")</f>
        <v/>
      </c>
      <c r="AJ645" s="2" t="str">
        <f>IFERROR(IF(INDEX(AJ$1:AJ644,MATCH(BT645,BT$1:BT644,0),1)=0,"",INDEX(AJ$1:AJ644,MATCH(BT645,BT$1:BT644,0),1)),"")</f>
        <v/>
      </c>
      <c r="AK645" s="2" t="str">
        <f>IFERROR(IF(INDEX(AK$1:AK644,MATCH(BT645,BT$1:BT644,0),1)=0,"",INDEX(AK$1:AK644,MATCH(BT645,BT$1:BT644,0),1)),"")</f>
        <v/>
      </c>
      <c r="AY645" s="7"/>
      <c r="AZ645" s="47"/>
      <c r="BA645" s="66"/>
      <c r="BB645" s="66"/>
      <c r="BC645" s="66"/>
      <c r="BD645" s="78"/>
      <c r="BE645" s="66"/>
      <c r="BF645" s="66"/>
      <c r="BG645" s="4"/>
      <c r="BH645" s="69"/>
      <c r="BK645" s="9"/>
      <c r="BN645" s="7"/>
      <c r="BO645" s="286"/>
      <c r="BP645" s="22"/>
      <c r="BQ645" s="7" t="str">
        <f t="shared" ca="1" si="160"/>
        <v/>
      </c>
      <c r="BR645" s="75" t="str">
        <f t="shared" si="161"/>
        <v/>
      </c>
      <c r="BS645" s="75" t="str">
        <f t="shared" si="162"/>
        <v/>
      </c>
      <c r="BT645" s="5" t="str">
        <f t="shared" si="163"/>
        <v/>
      </c>
      <c r="BU645" s="79" t="str">
        <f t="shared" si="164"/>
        <v/>
      </c>
      <c r="BV645" s="79" t="str">
        <f t="shared" si="165"/>
        <v/>
      </c>
      <c r="BW645" s="79" t="str">
        <f t="shared" si="166"/>
        <v/>
      </c>
      <c r="CB645" s="5"/>
      <c r="CC645" s="4" t="str">
        <f>IF(IFERROR(VLOOKUP(C645,C646:C$1993,1,0),"")="","",COUNTIF(C:C,C645))</f>
        <v/>
      </c>
      <c r="CE645" s="5"/>
      <c r="CF645" s="5"/>
      <c r="CG645" s="5" t="str">
        <f>IF(B645="","",IF(CC645="",1+(MAX(CG$2:CG644)),""))</f>
        <v/>
      </c>
      <c r="CH645" s="5" t="str">
        <f t="shared" si="167"/>
        <v/>
      </c>
      <c r="CI645" s="5" t="str">
        <f t="shared" si="168"/>
        <v/>
      </c>
      <c r="CJ645" s="14" t="str">
        <f t="shared" si="169"/>
        <v/>
      </c>
      <c r="CK645" s="25"/>
      <c r="CL645" s="15"/>
      <c r="CM645" s="5" t="str">
        <f t="shared" si="157"/>
        <v/>
      </c>
      <c r="CO645" s="5"/>
      <c r="CP645" s="5" t="str">
        <f t="shared" si="170"/>
        <v/>
      </c>
      <c r="CQ645" s="5" t="str">
        <f>IF(BT645="","",IFERROR(IF(VLOOKUP(BT645,BT$2:BT644,1,0)=0,"",""),BT645))</f>
        <v/>
      </c>
      <c r="CR645" s="22" t="str">
        <f>IF(CQ645="","",(IFERROR(VLOOKUP(MID(CQ645,1,1),$DI$2:DM$28,3,0),0)+IFERROR(VLOOKUP(MID(CQ645,2,1),DI$2:DM$28,4,0),0)+IFERROR(VLOOKUP(MID(CQ645,3,1),DI$2:DM$28,5,0),0)+(ROW(CQ645)/1000000000000)))</f>
        <v/>
      </c>
      <c r="CS645" s="5"/>
      <c r="CT645" s="5">
        <v>644</v>
      </c>
      <c r="CU645" s="5" t="str">
        <f>IFERROR(VLOOKUP(CT645,CP$2:CQ1721,2,0),"")</f>
        <v/>
      </c>
      <c r="CV645" s="5"/>
      <c r="CX645" s="5"/>
      <c r="DO645" s="5" t="e">
        <f>IF(REPORTE!AH$2="si",IF(C645=VALUE(REPORTE!C$22),IF(SUM(DO646:DO$1993),CONCATENATE(INT(B645),", "),INT(B645)),""),IF(C645=VALUE(REPORTE!C$21),IF(SUM(DO646:DO$1993),CONCATENATE(INT(B645),", "),INT(B645)),""))</f>
        <v>#VALUE!</v>
      </c>
      <c r="DS645" s="5"/>
      <c r="DT645" s="5"/>
      <c r="DU645" s="5"/>
      <c r="DV645" s="5"/>
    </row>
    <row r="646" spans="1:126" ht="15" customHeight="1" x14ac:dyDescent="0.25">
      <c r="A646" s="4" t="str">
        <f t="shared" ca="1" si="158"/>
        <v/>
      </c>
      <c r="B646" s="3"/>
      <c r="D646" s="1" t="str">
        <f>IFERROR(INDEX('padron cfe'!B:B,MATCH(DATOS!C646,'padron cfe'!A:A,0),1),"")</f>
        <v/>
      </c>
      <c r="H646" s="5" t="str">
        <f>IF(F646="","",IFERROR(CONCATENATE("PEUA",VLOOKUP(ESTADO,REPORTE!AV$2:AW$33,2,0),DIDTRITO_FORM,CADER_FORM,IFERROR(INDEX(CA:CA,MATCH(DAY(F646),BZ:BZ,0),1),DAY(F646)),IFERROR(INDEX(CA:CA,MATCH(MONTH(F646),BZ:BZ,0),1),MONTH(F646)),YEAR(F646),G646),""))</f>
        <v/>
      </c>
      <c r="M646" s="2" t="str">
        <f>IFERROR(INDEX('padron cfe'!C:C,MATCH(DATOS!C646,'padron cfe'!A:A,0),1),"")</f>
        <v/>
      </c>
      <c r="N646" s="66" t="str">
        <f>IFERROR(IF(BT646="","",IF(INDEX(N$1:N645,MATCH(BT646,BT$1:BT645,0),1)=0,"",INDEX(N$1:N645,MATCH(BT646,BT$1:BT645,0),1))),"")</f>
        <v/>
      </c>
      <c r="O646" s="66" t="str">
        <f>IFERROR(IF(BT646="","",IF(INDEX(O$1:O645,MATCH(BT646,BT$1:BT645,0),1)=0,"",INDEX(O$1:O645,MATCH(BT646,BT$1:BT645,0),1))),"")</f>
        <v/>
      </c>
      <c r="R646" s="66"/>
      <c r="S646" s="5"/>
      <c r="T646" s="66"/>
      <c r="U646" s="5" t="str">
        <f>IFERROR(IF(INDEX(U$1:U645,MATCH(T646,T$1:T645,0),1)=0,"",INDEX(U$1:U645,MATCH(T646,T$1:T645,0),1)),"")</f>
        <v/>
      </c>
      <c r="V646" s="66"/>
      <c r="W646" s="5" t="str">
        <f>IFERROR(IF(INDEX(W$1:W645,MATCH(V646,V$1:V645,0),1)=0,"",INDEX(W$1:W645,MATCH(V646,V$1:V645,0),1)),"")</f>
        <v/>
      </c>
      <c r="X646" s="2" t="str">
        <f>IFERROR(INDEX('padron cfe'!D:D,MATCH(DATOS!C646,'padron cfe'!A:A,0),1),"")</f>
        <v/>
      </c>
      <c r="AC646" s="6"/>
      <c r="AE646" s="4" t="str">
        <f t="shared" si="159"/>
        <v/>
      </c>
      <c r="AF646" s="4"/>
      <c r="AG646" s="4"/>
      <c r="AH646" s="4"/>
      <c r="AI646" s="2" t="str">
        <f>IFERROR(IF(INDEX(AI$1:AI645,MATCH(BT646,BT$1:BT645,0),1)=0,"",INDEX(AI$1:AI645,MATCH(BT646,BT$1:BT645,0),1)),"")</f>
        <v/>
      </c>
      <c r="AJ646" s="2" t="str">
        <f>IFERROR(IF(INDEX(AJ$1:AJ645,MATCH(BT646,BT$1:BT645,0),1)=0,"",INDEX(AJ$1:AJ645,MATCH(BT646,BT$1:BT645,0),1)),"")</f>
        <v/>
      </c>
      <c r="AK646" s="2" t="str">
        <f>IFERROR(IF(INDEX(AK$1:AK645,MATCH(BT646,BT$1:BT645,0),1)=0,"",INDEX(AK$1:AK645,MATCH(BT646,BT$1:BT645,0),1)),"")</f>
        <v/>
      </c>
      <c r="AY646" s="7"/>
      <c r="AZ646" s="47"/>
      <c r="BA646" s="66"/>
      <c r="BB646" s="66"/>
      <c r="BC646" s="66"/>
      <c r="BD646" s="78"/>
      <c r="BE646" s="66"/>
      <c r="BF646" s="66"/>
      <c r="BG646" s="4"/>
      <c r="BH646" s="69"/>
      <c r="BK646" s="9"/>
      <c r="BN646" s="7"/>
      <c r="BO646" s="286"/>
      <c r="BP646" s="22"/>
      <c r="BQ646" s="7" t="str">
        <f t="shared" ca="1" si="160"/>
        <v/>
      </c>
      <c r="BR646" s="75" t="str">
        <f t="shared" si="161"/>
        <v/>
      </c>
      <c r="BS646" s="75" t="str">
        <f t="shared" si="162"/>
        <v/>
      </c>
      <c r="BT646" s="5" t="str">
        <f t="shared" si="163"/>
        <v/>
      </c>
      <c r="BU646" s="79" t="str">
        <f t="shared" si="164"/>
        <v/>
      </c>
      <c r="BV646" s="79" t="str">
        <f t="shared" si="165"/>
        <v/>
      </c>
      <c r="BW646" s="79" t="str">
        <f t="shared" si="166"/>
        <v/>
      </c>
      <c r="CB646" s="5"/>
      <c r="CC646" s="4" t="str">
        <f>IF(IFERROR(VLOOKUP(C646,C647:C$1993,1,0),"")="","",COUNTIF(C:C,C646))</f>
        <v/>
      </c>
      <c r="CE646" s="5"/>
      <c r="CF646" s="5"/>
      <c r="CG646" s="5" t="str">
        <f>IF(B646="","",IF(CC646="",1+(MAX(CG$2:CG645)),""))</f>
        <v/>
      </c>
      <c r="CH646" s="5" t="str">
        <f t="shared" si="167"/>
        <v/>
      </c>
      <c r="CI646" s="5" t="str">
        <f t="shared" si="168"/>
        <v/>
      </c>
      <c r="CJ646" s="14" t="str">
        <f t="shared" si="169"/>
        <v/>
      </c>
      <c r="CK646" s="25"/>
      <c r="CL646" s="15"/>
      <c r="CM646" s="5" t="str">
        <f t="shared" si="157"/>
        <v/>
      </c>
      <c r="CO646" s="5"/>
      <c r="CP646" s="5" t="str">
        <f t="shared" si="170"/>
        <v/>
      </c>
      <c r="CQ646" s="5" t="str">
        <f>IF(BT646="","",IFERROR(IF(VLOOKUP(BT646,BT$2:BT645,1,0)=0,"",""),BT646))</f>
        <v/>
      </c>
      <c r="CR646" s="22" t="str">
        <f>IF(CQ646="","",(IFERROR(VLOOKUP(MID(CQ646,1,1),$DI$2:DM$28,3,0),0)+IFERROR(VLOOKUP(MID(CQ646,2,1),DI$2:DM$28,4,0),0)+IFERROR(VLOOKUP(MID(CQ646,3,1),DI$2:DM$28,5,0),0)+(ROW(CQ646)/1000000000000)))</f>
        <v/>
      </c>
      <c r="CS646" s="5"/>
      <c r="CT646" s="5">
        <v>645</v>
      </c>
      <c r="CU646" s="5" t="str">
        <f>IFERROR(VLOOKUP(CT646,CP$2:CQ1722,2,0),"")</f>
        <v/>
      </c>
      <c r="CV646" s="5"/>
      <c r="CX646" s="5"/>
      <c r="DO646" s="5" t="e">
        <f>IF(REPORTE!AH$2="si",IF(C646=VALUE(REPORTE!C$22),IF(SUM(DO647:DO$1993),CONCATENATE(INT(B646),", "),INT(B646)),""),IF(C646=VALUE(REPORTE!C$21),IF(SUM(DO647:DO$1993),CONCATENATE(INT(B646),", "),INT(B646)),""))</f>
        <v>#VALUE!</v>
      </c>
      <c r="DS646" s="5"/>
      <c r="DT646" s="5"/>
      <c r="DU646" s="5"/>
      <c r="DV646" s="5"/>
    </row>
    <row r="647" spans="1:126" ht="15" customHeight="1" x14ac:dyDescent="0.25">
      <c r="A647" s="4" t="str">
        <f t="shared" ca="1" si="158"/>
        <v/>
      </c>
      <c r="B647" s="3"/>
      <c r="D647" s="1" t="str">
        <f>IFERROR(INDEX('padron cfe'!B:B,MATCH(DATOS!C647,'padron cfe'!A:A,0),1),"")</f>
        <v/>
      </c>
      <c r="H647" s="5" t="str">
        <f>IF(F647="","",IFERROR(CONCATENATE("PEUA",VLOOKUP(ESTADO,REPORTE!AV$2:AW$33,2,0),DIDTRITO_FORM,CADER_FORM,IFERROR(INDEX(CA:CA,MATCH(DAY(F647),BZ:BZ,0),1),DAY(F647)),IFERROR(INDEX(CA:CA,MATCH(MONTH(F647),BZ:BZ,0),1),MONTH(F647)),YEAR(F647),G647),""))</f>
        <v/>
      </c>
      <c r="M647" s="2" t="str">
        <f>IFERROR(INDEX('padron cfe'!C:C,MATCH(DATOS!C647,'padron cfe'!A:A,0),1),"")</f>
        <v/>
      </c>
      <c r="N647" s="66" t="str">
        <f>IFERROR(IF(BT647="","",IF(INDEX(N$1:N646,MATCH(BT647,BT$1:BT646,0),1)=0,"",INDEX(N$1:N646,MATCH(BT647,BT$1:BT646,0),1))),"")</f>
        <v/>
      </c>
      <c r="O647" s="66" t="str">
        <f>IFERROR(IF(BT647="","",IF(INDEX(O$1:O646,MATCH(BT647,BT$1:BT646,0),1)=0,"",INDEX(O$1:O646,MATCH(BT647,BT$1:BT646,0),1))),"")</f>
        <v/>
      </c>
      <c r="R647" s="66"/>
      <c r="S647" s="5"/>
      <c r="T647" s="66"/>
      <c r="U647" s="5" t="str">
        <f>IFERROR(IF(INDEX(U$1:U646,MATCH(T647,T$1:T646,0),1)=0,"",INDEX(U$1:U646,MATCH(T647,T$1:T646,0),1)),"")</f>
        <v/>
      </c>
      <c r="V647" s="66"/>
      <c r="W647" s="5" t="str">
        <f>IFERROR(IF(INDEX(W$1:W646,MATCH(V647,V$1:V646,0),1)=0,"",INDEX(W$1:W646,MATCH(V647,V$1:V646,0),1)),"")</f>
        <v/>
      </c>
      <c r="X647" s="2" t="str">
        <f>IFERROR(INDEX('padron cfe'!D:D,MATCH(DATOS!C647,'padron cfe'!A:A,0),1),"")</f>
        <v/>
      </c>
      <c r="AC647" s="6"/>
      <c r="AE647" s="4" t="str">
        <f t="shared" si="159"/>
        <v/>
      </c>
      <c r="AF647" s="4"/>
      <c r="AG647" s="4"/>
      <c r="AH647" s="4"/>
      <c r="AI647" s="2" t="str">
        <f>IFERROR(IF(INDEX(AI$1:AI646,MATCH(BT647,BT$1:BT646,0),1)=0,"",INDEX(AI$1:AI646,MATCH(BT647,BT$1:BT646,0),1)),"")</f>
        <v/>
      </c>
      <c r="AJ647" s="2" t="str">
        <f>IFERROR(IF(INDEX(AJ$1:AJ646,MATCH(BT647,BT$1:BT646,0),1)=0,"",INDEX(AJ$1:AJ646,MATCH(BT647,BT$1:BT646,0),1)),"")</f>
        <v/>
      </c>
      <c r="AK647" s="2" t="str">
        <f>IFERROR(IF(INDEX(AK$1:AK646,MATCH(BT647,BT$1:BT646,0),1)=0,"",INDEX(AK$1:AK646,MATCH(BT647,BT$1:BT646,0),1)),"")</f>
        <v/>
      </c>
      <c r="AY647" s="7"/>
      <c r="AZ647" s="47"/>
      <c r="BA647" s="66"/>
      <c r="BB647" s="66"/>
      <c r="BC647" s="66"/>
      <c r="BD647" s="78"/>
      <c r="BE647" s="66"/>
      <c r="BF647" s="66"/>
      <c r="BG647" s="4"/>
      <c r="BH647" s="69"/>
      <c r="BK647" s="9"/>
      <c r="BN647" s="7"/>
      <c r="BO647" s="286"/>
      <c r="BP647" s="22"/>
      <c r="BQ647" s="7" t="str">
        <f t="shared" ca="1" si="160"/>
        <v/>
      </c>
      <c r="BR647" s="75" t="str">
        <f t="shared" si="161"/>
        <v/>
      </c>
      <c r="BS647" s="75" t="str">
        <f t="shared" si="162"/>
        <v/>
      </c>
      <c r="BT647" s="5" t="str">
        <f t="shared" si="163"/>
        <v/>
      </c>
      <c r="BU647" s="79" t="str">
        <f t="shared" si="164"/>
        <v/>
      </c>
      <c r="BV647" s="79" t="str">
        <f t="shared" si="165"/>
        <v/>
      </c>
      <c r="BW647" s="79" t="str">
        <f t="shared" si="166"/>
        <v/>
      </c>
      <c r="CB647" s="5"/>
      <c r="CC647" s="4" t="str">
        <f>IF(IFERROR(VLOOKUP(C647,C648:C$1993,1,0),"")="","",COUNTIF(C:C,C647))</f>
        <v/>
      </c>
      <c r="CE647" s="5"/>
      <c r="CF647" s="5"/>
      <c r="CG647" s="5" t="str">
        <f>IF(B647="","",IF(CC647="",1+(MAX(CG$2:CG646)),""))</f>
        <v/>
      </c>
      <c r="CH647" s="5" t="str">
        <f t="shared" si="167"/>
        <v/>
      </c>
      <c r="CI647" s="5" t="str">
        <f t="shared" si="168"/>
        <v/>
      </c>
      <c r="CJ647" s="14" t="str">
        <f t="shared" si="169"/>
        <v/>
      </c>
      <c r="CK647" s="25"/>
      <c r="CL647" s="15"/>
      <c r="CM647" s="5" t="str">
        <f t="shared" si="157"/>
        <v/>
      </c>
      <c r="CO647" s="5"/>
      <c r="CP647" s="5" t="str">
        <f t="shared" si="170"/>
        <v/>
      </c>
      <c r="CQ647" s="5" t="str">
        <f>IF(BT647="","",IFERROR(IF(VLOOKUP(BT647,BT$2:BT646,1,0)=0,"",""),BT647))</f>
        <v/>
      </c>
      <c r="CR647" s="22" t="str">
        <f>IF(CQ647="","",(IFERROR(VLOOKUP(MID(CQ647,1,1),$DI$2:DM$28,3,0),0)+IFERROR(VLOOKUP(MID(CQ647,2,1),DI$2:DM$28,4,0),0)+IFERROR(VLOOKUP(MID(CQ647,3,1),DI$2:DM$28,5,0),0)+(ROW(CQ647)/1000000000000)))</f>
        <v/>
      </c>
      <c r="CS647" s="5"/>
      <c r="CT647" s="5">
        <v>646</v>
      </c>
      <c r="CU647" s="5" t="str">
        <f>IFERROR(VLOOKUP(CT647,CP$2:CQ1723,2,0),"")</f>
        <v/>
      </c>
      <c r="CV647" s="5"/>
      <c r="CX647" s="5"/>
      <c r="DO647" s="5" t="e">
        <f>IF(REPORTE!AH$2="si",IF(C647=VALUE(REPORTE!C$22),IF(SUM(DO648:DO$1993),CONCATENATE(INT(B647),", "),INT(B647)),""),IF(C647=VALUE(REPORTE!C$21),IF(SUM(DO648:DO$1993),CONCATENATE(INT(B647),", "),INT(B647)),""))</f>
        <v>#VALUE!</v>
      </c>
      <c r="DS647" s="5"/>
      <c r="DT647" s="5"/>
      <c r="DU647" s="5"/>
      <c r="DV647" s="5"/>
    </row>
    <row r="648" spans="1:126" ht="15" customHeight="1" x14ac:dyDescent="0.25">
      <c r="A648" s="4" t="str">
        <f t="shared" ca="1" si="158"/>
        <v/>
      </c>
      <c r="B648" s="3"/>
      <c r="D648" s="1" t="str">
        <f>IFERROR(INDEX('padron cfe'!B:B,MATCH(DATOS!C648,'padron cfe'!A:A,0),1),"")</f>
        <v/>
      </c>
      <c r="H648" s="5" t="str">
        <f>IF(F648="","",IFERROR(CONCATENATE("PEUA",VLOOKUP(ESTADO,REPORTE!AV$2:AW$33,2,0),DIDTRITO_FORM,CADER_FORM,IFERROR(INDEX(CA:CA,MATCH(DAY(F648),BZ:BZ,0),1),DAY(F648)),IFERROR(INDEX(CA:CA,MATCH(MONTH(F648),BZ:BZ,0),1),MONTH(F648)),YEAR(F648),G648),""))</f>
        <v/>
      </c>
      <c r="M648" s="2" t="str">
        <f>IFERROR(INDEX('padron cfe'!C:C,MATCH(DATOS!C648,'padron cfe'!A:A,0),1),"")</f>
        <v/>
      </c>
      <c r="N648" s="66" t="str">
        <f>IFERROR(IF(BT648="","",IF(INDEX(N$1:N647,MATCH(BT648,BT$1:BT647,0),1)=0,"",INDEX(N$1:N647,MATCH(BT648,BT$1:BT647,0),1))),"")</f>
        <v/>
      </c>
      <c r="O648" s="66" t="str">
        <f>IFERROR(IF(BT648="","",IF(INDEX(O$1:O647,MATCH(BT648,BT$1:BT647,0),1)=0,"",INDEX(O$1:O647,MATCH(BT648,BT$1:BT647,0),1))),"")</f>
        <v/>
      </c>
      <c r="R648" s="66"/>
      <c r="S648" s="5"/>
      <c r="T648" s="66"/>
      <c r="U648" s="5" t="str">
        <f>IFERROR(IF(INDEX(U$1:U647,MATCH(T648,T$1:T647,0),1)=0,"",INDEX(U$1:U647,MATCH(T648,T$1:T647,0),1)),"")</f>
        <v/>
      </c>
      <c r="V648" s="66"/>
      <c r="W648" s="5" t="str">
        <f>IFERROR(IF(INDEX(W$1:W647,MATCH(V648,V$1:V647,0),1)=0,"",INDEX(W$1:W647,MATCH(V648,V$1:V647,0),1)),"")</f>
        <v/>
      </c>
      <c r="X648" s="2" t="str">
        <f>IFERROR(INDEX('padron cfe'!D:D,MATCH(DATOS!C648,'padron cfe'!A:A,0),1),"")</f>
        <v/>
      </c>
      <c r="AC648" s="6"/>
      <c r="AE648" s="4" t="str">
        <f t="shared" si="159"/>
        <v/>
      </c>
      <c r="AF648" s="4"/>
      <c r="AG648" s="4"/>
      <c r="AH648" s="4"/>
      <c r="AI648" s="2" t="str">
        <f>IFERROR(IF(INDEX(AI$1:AI647,MATCH(BT648,BT$1:BT647,0),1)=0,"",INDEX(AI$1:AI647,MATCH(BT648,BT$1:BT647,0),1)),"")</f>
        <v/>
      </c>
      <c r="AJ648" s="2" t="str">
        <f>IFERROR(IF(INDEX(AJ$1:AJ647,MATCH(BT648,BT$1:BT647,0),1)=0,"",INDEX(AJ$1:AJ647,MATCH(BT648,BT$1:BT647,0),1)),"")</f>
        <v/>
      </c>
      <c r="AK648" s="2" t="str">
        <f>IFERROR(IF(INDEX(AK$1:AK647,MATCH(BT648,BT$1:BT647,0),1)=0,"",INDEX(AK$1:AK647,MATCH(BT648,BT$1:BT647,0),1)),"")</f>
        <v/>
      </c>
      <c r="AY648" s="7"/>
      <c r="AZ648" s="47"/>
      <c r="BA648" s="66"/>
      <c r="BB648" s="66"/>
      <c r="BC648" s="66"/>
      <c r="BD648" s="78"/>
      <c r="BE648" s="66"/>
      <c r="BF648" s="66"/>
      <c r="BG648" s="4"/>
      <c r="BH648" s="69"/>
      <c r="BK648" s="9"/>
      <c r="BN648" s="7"/>
      <c r="BO648" s="286"/>
      <c r="BP648" s="22"/>
      <c r="BQ648" s="7" t="str">
        <f t="shared" ca="1" si="160"/>
        <v/>
      </c>
      <c r="BR648" s="75" t="str">
        <f t="shared" si="161"/>
        <v/>
      </c>
      <c r="BS648" s="75" t="str">
        <f t="shared" si="162"/>
        <v/>
      </c>
      <c r="BT648" s="5" t="str">
        <f t="shared" si="163"/>
        <v/>
      </c>
      <c r="BU648" s="79" t="str">
        <f t="shared" si="164"/>
        <v/>
      </c>
      <c r="BV648" s="79" t="str">
        <f t="shared" si="165"/>
        <v/>
      </c>
      <c r="BW648" s="79" t="str">
        <f t="shared" si="166"/>
        <v/>
      </c>
      <c r="CB648" s="5"/>
      <c r="CC648" s="4" t="str">
        <f>IF(IFERROR(VLOOKUP(C648,C649:C$1993,1,0),"")="","",COUNTIF(C:C,C648))</f>
        <v/>
      </c>
      <c r="CE648" s="5"/>
      <c r="CF648" s="5"/>
      <c r="CG648" s="5" t="str">
        <f>IF(B648="","",IF(CC648="",1+(MAX(CG$2:CG647)),""))</f>
        <v/>
      </c>
      <c r="CH648" s="5" t="str">
        <f t="shared" si="167"/>
        <v/>
      </c>
      <c r="CI648" s="5" t="str">
        <f t="shared" si="168"/>
        <v/>
      </c>
      <c r="CJ648" s="14" t="str">
        <f t="shared" si="169"/>
        <v/>
      </c>
      <c r="CK648" s="25"/>
      <c r="CL648" s="15"/>
      <c r="CM648" s="5" t="str">
        <f t="shared" si="157"/>
        <v/>
      </c>
      <c r="CO648" s="5"/>
      <c r="CP648" s="5" t="str">
        <f t="shared" si="170"/>
        <v/>
      </c>
      <c r="CQ648" s="5" t="str">
        <f>IF(BT648="","",IFERROR(IF(VLOOKUP(BT648,BT$2:BT647,1,0)=0,"",""),BT648))</f>
        <v/>
      </c>
      <c r="CR648" s="22" t="str">
        <f>IF(CQ648="","",(IFERROR(VLOOKUP(MID(CQ648,1,1),$DI$2:DM$28,3,0),0)+IFERROR(VLOOKUP(MID(CQ648,2,1),DI$2:DM$28,4,0),0)+IFERROR(VLOOKUP(MID(CQ648,3,1),DI$2:DM$28,5,0),0)+(ROW(CQ648)/1000000000000)))</f>
        <v/>
      </c>
      <c r="CS648" s="5"/>
      <c r="CT648" s="5">
        <v>647</v>
      </c>
      <c r="CU648" s="5" t="str">
        <f>IFERROR(VLOOKUP(CT648,CP$2:CQ1724,2,0),"")</f>
        <v/>
      </c>
      <c r="CV648" s="5"/>
      <c r="CX648" s="5"/>
      <c r="DO648" s="5" t="e">
        <f>IF(REPORTE!AH$2="si",IF(C648=VALUE(REPORTE!C$22),IF(SUM(DO649:DO$1993),CONCATENATE(INT(B648),", "),INT(B648)),""),IF(C648=VALUE(REPORTE!C$21),IF(SUM(DO649:DO$1993),CONCATENATE(INT(B648),", "),INT(B648)),""))</f>
        <v>#VALUE!</v>
      </c>
      <c r="DS648" s="5"/>
      <c r="DT648" s="5"/>
      <c r="DU648" s="5"/>
      <c r="DV648" s="5"/>
    </row>
    <row r="649" spans="1:126" ht="15" customHeight="1" x14ac:dyDescent="0.25">
      <c r="A649" s="4" t="str">
        <f t="shared" ca="1" si="158"/>
        <v/>
      </c>
      <c r="B649" s="3"/>
      <c r="D649" s="1" t="str">
        <f>IFERROR(INDEX('padron cfe'!B:B,MATCH(DATOS!C649,'padron cfe'!A:A,0),1),"")</f>
        <v/>
      </c>
      <c r="H649" s="5" t="str">
        <f>IF(F649="","",IFERROR(CONCATENATE("PEUA",VLOOKUP(ESTADO,REPORTE!AV$2:AW$33,2,0),DIDTRITO_FORM,CADER_FORM,IFERROR(INDEX(CA:CA,MATCH(DAY(F649),BZ:BZ,0),1),DAY(F649)),IFERROR(INDEX(CA:CA,MATCH(MONTH(F649),BZ:BZ,0),1),MONTH(F649)),YEAR(F649),G649),""))</f>
        <v/>
      </c>
      <c r="M649" s="2" t="str">
        <f>IFERROR(INDEX('padron cfe'!C:C,MATCH(DATOS!C649,'padron cfe'!A:A,0),1),"")</f>
        <v/>
      </c>
      <c r="N649" s="66" t="str">
        <f>IFERROR(IF(BT649="","",IF(INDEX(N$1:N648,MATCH(BT649,BT$1:BT648,0),1)=0,"",INDEX(N$1:N648,MATCH(BT649,BT$1:BT648,0),1))),"")</f>
        <v/>
      </c>
      <c r="O649" s="66" t="str">
        <f>IFERROR(IF(BT649="","",IF(INDEX(O$1:O648,MATCH(BT649,BT$1:BT648,0),1)=0,"",INDEX(O$1:O648,MATCH(BT649,BT$1:BT648,0),1))),"")</f>
        <v/>
      </c>
      <c r="R649" s="66"/>
      <c r="S649" s="5"/>
      <c r="T649" s="66"/>
      <c r="U649" s="5" t="str">
        <f>IFERROR(IF(INDEX(U$1:U648,MATCH(T649,T$1:T648,0),1)=0,"",INDEX(U$1:U648,MATCH(T649,T$1:T648,0),1)),"")</f>
        <v/>
      </c>
      <c r="V649" s="66"/>
      <c r="W649" s="5" t="str">
        <f>IFERROR(IF(INDEX(W$1:W648,MATCH(V649,V$1:V648,0),1)=0,"",INDEX(W$1:W648,MATCH(V649,V$1:V648,0),1)),"")</f>
        <v/>
      </c>
      <c r="X649" s="2" t="str">
        <f>IFERROR(INDEX('padron cfe'!D:D,MATCH(DATOS!C649,'padron cfe'!A:A,0),1),"")</f>
        <v/>
      </c>
      <c r="AC649" s="6"/>
      <c r="AE649" s="4" t="str">
        <f t="shared" si="159"/>
        <v/>
      </c>
      <c r="AF649" s="4"/>
      <c r="AG649" s="4"/>
      <c r="AH649" s="4"/>
      <c r="AI649" s="2" t="str">
        <f>IFERROR(IF(INDEX(AI$1:AI648,MATCH(BT649,BT$1:BT648,0),1)=0,"",INDEX(AI$1:AI648,MATCH(BT649,BT$1:BT648,0),1)),"")</f>
        <v/>
      </c>
      <c r="AJ649" s="2" t="str">
        <f>IFERROR(IF(INDEX(AJ$1:AJ648,MATCH(BT649,BT$1:BT648,0),1)=0,"",INDEX(AJ$1:AJ648,MATCH(BT649,BT$1:BT648,0),1)),"")</f>
        <v/>
      </c>
      <c r="AK649" s="2" t="str">
        <f>IFERROR(IF(INDEX(AK$1:AK648,MATCH(BT649,BT$1:BT648,0),1)=0,"",INDEX(AK$1:AK648,MATCH(BT649,BT$1:BT648,0),1)),"")</f>
        <v/>
      </c>
      <c r="AY649" s="7"/>
      <c r="AZ649" s="47"/>
      <c r="BA649" s="66"/>
      <c r="BB649" s="66"/>
      <c r="BC649" s="66"/>
      <c r="BD649" s="78"/>
      <c r="BE649" s="66"/>
      <c r="BF649" s="66"/>
      <c r="BG649" s="4"/>
      <c r="BH649" s="69"/>
      <c r="BK649" s="9"/>
      <c r="BN649" s="7"/>
      <c r="BO649" s="286"/>
      <c r="BP649" s="22"/>
      <c r="BQ649" s="7" t="str">
        <f t="shared" ca="1" si="160"/>
        <v/>
      </c>
      <c r="BR649" s="75" t="str">
        <f t="shared" si="161"/>
        <v/>
      </c>
      <c r="BS649" s="75" t="str">
        <f t="shared" si="162"/>
        <v/>
      </c>
      <c r="BT649" s="5" t="str">
        <f t="shared" si="163"/>
        <v/>
      </c>
      <c r="BU649" s="79" t="str">
        <f t="shared" si="164"/>
        <v/>
      </c>
      <c r="BV649" s="79" t="str">
        <f t="shared" si="165"/>
        <v/>
      </c>
      <c r="BW649" s="79" t="str">
        <f t="shared" si="166"/>
        <v/>
      </c>
      <c r="CB649" s="5"/>
      <c r="CC649" s="4" t="str">
        <f>IF(IFERROR(VLOOKUP(C649,C650:C$1993,1,0),"")="","",COUNTIF(C:C,C649))</f>
        <v/>
      </c>
      <c r="CE649" s="5"/>
      <c r="CF649" s="5"/>
      <c r="CG649" s="5" t="str">
        <f>IF(B649="","",IF(CC649="",1+(MAX(CG$2:CG648)),""))</f>
        <v/>
      </c>
      <c r="CH649" s="5" t="str">
        <f t="shared" si="167"/>
        <v/>
      </c>
      <c r="CI649" s="5" t="str">
        <f t="shared" si="168"/>
        <v/>
      </c>
      <c r="CJ649" s="14" t="str">
        <f t="shared" si="169"/>
        <v/>
      </c>
      <c r="CK649" s="25"/>
      <c r="CL649" s="15"/>
      <c r="CM649" s="5" t="str">
        <f t="shared" si="157"/>
        <v/>
      </c>
      <c r="CO649" s="5"/>
      <c r="CP649" s="5" t="str">
        <f t="shared" si="170"/>
        <v/>
      </c>
      <c r="CQ649" s="5" t="str">
        <f>IF(BT649="","",IFERROR(IF(VLOOKUP(BT649,BT$2:BT648,1,0)=0,"",""),BT649))</f>
        <v/>
      </c>
      <c r="CR649" s="22" t="str">
        <f>IF(CQ649="","",(IFERROR(VLOOKUP(MID(CQ649,1,1),$DI$2:DM$28,3,0),0)+IFERROR(VLOOKUP(MID(CQ649,2,1),DI$2:DM$28,4,0),0)+IFERROR(VLOOKUP(MID(CQ649,3,1),DI$2:DM$28,5,0),0)+(ROW(CQ649)/1000000000000)))</f>
        <v/>
      </c>
      <c r="CS649" s="5"/>
      <c r="CT649" s="5">
        <v>648</v>
      </c>
      <c r="CU649" s="5" t="str">
        <f>IFERROR(VLOOKUP(CT649,CP$2:CQ1725,2,0),"")</f>
        <v/>
      </c>
      <c r="CV649" s="5"/>
      <c r="CX649" s="5"/>
      <c r="DO649" s="5" t="e">
        <f>IF(REPORTE!AH$2="si",IF(C649=VALUE(REPORTE!C$22),IF(SUM(DO650:DO$1993),CONCATENATE(INT(B649),", "),INT(B649)),""),IF(C649=VALUE(REPORTE!C$21),IF(SUM(DO650:DO$1993),CONCATENATE(INT(B649),", "),INT(B649)),""))</f>
        <v>#VALUE!</v>
      </c>
      <c r="DS649" s="5"/>
      <c r="DT649" s="5"/>
      <c r="DU649" s="5"/>
      <c r="DV649" s="5"/>
    </row>
    <row r="650" spans="1:126" ht="15" customHeight="1" x14ac:dyDescent="0.25">
      <c r="A650" s="4" t="str">
        <f t="shared" ca="1" si="158"/>
        <v/>
      </c>
      <c r="B650" s="3"/>
      <c r="D650" s="1" t="str">
        <f>IFERROR(INDEX('padron cfe'!B:B,MATCH(DATOS!C650,'padron cfe'!A:A,0),1),"")</f>
        <v/>
      </c>
      <c r="H650" s="5" t="str">
        <f>IF(F650="","",IFERROR(CONCATENATE("PEUA",VLOOKUP(ESTADO,REPORTE!AV$2:AW$33,2,0),DIDTRITO_FORM,CADER_FORM,IFERROR(INDEX(CA:CA,MATCH(DAY(F650),BZ:BZ,0),1),DAY(F650)),IFERROR(INDEX(CA:CA,MATCH(MONTH(F650),BZ:BZ,0),1),MONTH(F650)),YEAR(F650),G650),""))</f>
        <v/>
      </c>
      <c r="M650" s="2" t="str">
        <f>IFERROR(INDEX('padron cfe'!C:C,MATCH(DATOS!C650,'padron cfe'!A:A,0),1),"")</f>
        <v/>
      </c>
      <c r="N650" s="66" t="str">
        <f>IFERROR(IF(BT650="","",IF(INDEX(N$1:N649,MATCH(BT650,BT$1:BT649,0),1)=0,"",INDEX(N$1:N649,MATCH(BT650,BT$1:BT649,0),1))),"")</f>
        <v/>
      </c>
      <c r="O650" s="66" t="str">
        <f>IFERROR(IF(BT650="","",IF(INDEX(O$1:O649,MATCH(BT650,BT$1:BT649,0),1)=0,"",INDEX(O$1:O649,MATCH(BT650,BT$1:BT649,0),1))),"")</f>
        <v/>
      </c>
      <c r="R650" s="66"/>
      <c r="S650" s="5"/>
      <c r="T650" s="66"/>
      <c r="U650" s="5" t="str">
        <f>IFERROR(IF(INDEX(U$1:U649,MATCH(T650,T$1:T649,0),1)=0,"",INDEX(U$1:U649,MATCH(T650,T$1:T649,0),1)),"")</f>
        <v/>
      </c>
      <c r="V650" s="66"/>
      <c r="W650" s="5" t="str">
        <f>IFERROR(IF(INDEX(W$1:W649,MATCH(V650,V$1:V649,0),1)=0,"",INDEX(W$1:W649,MATCH(V650,V$1:V649,0),1)),"")</f>
        <v/>
      </c>
      <c r="X650" s="2" t="str">
        <f>IFERROR(INDEX('padron cfe'!D:D,MATCH(DATOS!C650,'padron cfe'!A:A,0),1),"")</f>
        <v/>
      </c>
      <c r="AC650" s="6"/>
      <c r="AE650" s="4" t="str">
        <f t="shared" si="159"/>
        <v/>
      </c>
      <c r="AF650" s="4"/>
      <c r="AG650" s="4"/>
      <c r="AH650" s="4"/>
      <c r="AI650" s="2" t="str">
        <f>IFERROR(IF(INDEX(AI$1:AI649,MATCH(BT650,BT$1:BT649,0),1)=0,"",INDEX(AI$1:AI649,MATCH(BT650,BT$1:BT649,0),1)),"")</f>
        <v/>
      </c>
      <c r="AJ650" s="2" t="str">
        <f>IFERROR(IF(INDEX(AJ$1:AJ649,MATCH(BT650,BT$1:BT649,0),1)=0,"",INDEX(AJ$1:AJ649,MATCH(BT650,BT$1:BT649,0),1)),"")</f>
        <v/>
      </c>
      <c r="AK650" s="2" t="str">
        <f>IFERROR(IF(INDEX(AK$1:AK649,MATCH(BT650,BT$1:BT649,0),1)=0,"",INDEX(AK$1:AK649,MATCH(BT650,BT$1:BT649,0),1)),"")</f>
        <v/>
      </c>
      <c r="AY650" s="7"/>
      <c r="AZ650" s="47"/>
      <c r="BA650" s="66"/>
      <c r="BB650" s="66"/>
      <c r="BC650" s="66"/>
      <c r="BD650" s="78"/>
      <c r="BE650" s="66"/>
      <c r="BF650" s="66"/>
      <c r="BG650" s="4"/>
      <c r="BH650" s="69"/>
      <c r="BK650" s="9"/>
      <c r="BN650" s="7"/>
      <c r="BO650" s="286"/>
      <c r="BP650" s="22"/>
      <c r="BQ650" s="7" t="str">
        <f t="shared" ca="1" si="160"/>
        <v/>
      </c>
      <c r="BR650" s="75" t="str">
        <f t="shared" si="161"/>
        <v/>
      </c>
      <c r="BS650" s="75" t="str">
        <f t="shared" si="162"/>
        <v/>
      </c>
      <c r="BT650" s="5" t="str">
        <f t="shared" si="163"/>
        <v/>
      </c>
      <c r="BU650" s="79" t="str">
        <f t="shared" si="164"/>
        <v/>
      </c>
      <c r="BV650" s="79" t="str">
        <f t="shared" si="165"/>
        <v/>
      </c>
      <c r="BW650" s="79" t="str">
        <f t="shared" si="166"/>
        <v/>
      </c>
      <c r="CB650" s="5"/>
      <c r="CC650" s="4" t="str">
        <f>IF(IFERROR(VLOOKUP(C650,C651:C$1993,1,0),"")="","",COUNTIF(C:C,C650))</f>
        <v/>
      </c>
      <c r="CE650" s="5"/>
      <c r="CF650" s="5"/>
      <c r="CG650" s="5" t="str">
        <f>IF(B650="","",IF(CC650="",1+(MAX(CG$2:CG649)),""))</f>
        <v/>
      </c>
      <c r="CH650" s="5" t="str">
        <f t="shared" si="167"/>
        <v/>
      </c>
      <c r="CI650" s="5" t="str">
        <f t="shared" si="168"/>
        <v/>
      </c>
      <c r="CJ650" s="14" t="str">
        <f t="shared" si="169"/>
        <v/>
      </c>
      <c r="CK650" s="25"/>
      <c r="CL650" s="15"/>
      <c r="CM650" s="5" t="str">
        <f t="shared" si="157"/>
        <v/>
      </c>
      <c r="CO650" s="5"/>
      <c r="CP650" s="5" t="str">
        <f t="shared" si="170"/>
        <v/>
      </c>
      <c r="CQ650" s="5" t="str">
        <f>IF(BT650="","",IFERROR(IF(VLOOKUP(BT650,BT$2:BT649,1,0)=0,"",""),BT650))</f>
        <v/>
      </c>
      <c r="CR650" s="22" t="str">
        <f>IF(CQ650="","",(IFERROR(VLOOKUP(MID(CQ650,1,1),$DI$2:DM$28,3,0),0)+IFERROR(VLOOKUP(MID(CQ650,2,1),DI$2:DM$28,4,0),0)+IFERROR(VLOOKUP(MID(CQ650,3,1),DI$2:DM$28,5,0),0)+(ROW(CQ650)/1000000000000)))</f>
        <v/>
      </c>
      <c r="CS650" s="5"/>
      <c r="CT650" s="5">
        <v>649</v>
      </c>
      <c r="CU650" s="5" t="str">
        <f>IFERROR(VLOOKUP(CT650,CP$2:CQ1726,2,0),"")</f>
        <v/>
      </c>
      <c r="CV650" s="5"/>
      <c r="CX650" s="5"/>
      <c r="DO650" s="5" t="e">
        <f>IF(REPORTE!AH$2="si",IF(C650=VALUE(REPORTE!C$22),IF(SUM(DO651:DO$1993),CONCATENATE(INT(B650),", "),INT(B650)),""),IF(C650=VALUE(REPORTE!C$21),IF(SUM(DO651:DO$1993),CONCATENATE(INT(B650),", "),INT(B650)),""))</f>
        <v>#VALUE!</v>
      </c>
      <c r="DS650" s="5"/>
      <c r="DT650" s="5"/>
      <c r="DU650" s="5"/>
      <c r="DV650" s="5"/>
    </row>
    <row r="651" spans="1:126" ht="15" customHeight="1" x14ac:dyDescent="0.25">
      <c r="A651" s="4" t="str">
        <f t="shared" ca="1" si="158"/>
        <v/>
      </c>
      <c r="B651" s="3"/>
      <c r="D651" s="1" t="str">
        <f>IFERROR(INDEX('padron cfe'!B:B,MATCH(DATOS!C651,'padron cfe'!A:A,0),1),"")</f>
        <v/>
      </c>
      <c r="H651" s="5" t="str">
        <f>IF(F651="","",IFERROR(CONCATENATE("PEUA",VLOOKUP(ESTADO,REPORTE!AV$2:AW$33,2,0),DIDTRITO_FORM,CADER_FORM,IFERROR(INDEX(CA:CA,MATCH(DAY(F651),BZ:BZ,0),1),DAY(F651)),IFERROR(INDEX(CA:CA,MATCH(MONTH(F651),BZ:BZ,0),1),MONTH(F651)),YEAR(F651),G651),""))</f>
        <v/>
      </c>
      <c r="M651" s="2" t="str">
        <f>IFERROR(INDEX('padron cfe'!C:C,MATCH(DATOS!C651,'padron cfe'!A:A,0),1),"")</f>
        <v/>
      </c>
      <c r="N651" s="66" t="str">
        <f>IFERROR(IF(BT651="","",IF(INDEX(N$1:N650,MATCH(BT651,BT$1:BT650,0),1)=0,"",INDEX(N$1:N650,MATCH(BT651,BT$1:BT650,0),1))),"")</f>
        <v/>
      </c>
      <c r="O651" s="66" t="str">
        <f>IFERROR(IF(BT651="","",IF(INDEX(O$1:O650,MATCH(BT651,BT$1:BT650,0),1)=0,"",INDEX(O$1:O650,MATCH(BT651,BT$1:BT650,0),1))),"")</f>
        <v/>
      </c>
      <c r="R651" s="66"/>
      <c r="S651" s="5"/>
      <c r="T651" s="66"/>
      <c r="U651" s="5" t="str">
        <f>IFERROR(IF(INDEX(U$1:U650,MATCH(T651,T$1:T650,0),1)=0,"",INDEX(U$1:U650,MATCH(T651,T$1:T650,0),1)),"")</f>
        <v/>
      </c>
      <c r="V651" s="66"/>
      <c r="W651" s="5" t="str">
        <f>IFERROR(IF(INDEX(W$1:W650,MATCH(V651,V$1:V650,0),1)=0,"",INDEX(W$1:W650,MATCH(V651,V$1:V650,0),1)),"")</f>
        <v/>
      </c>
      <c r="X651" s="2" t="str">
        <f>IFERROR(INDEX('padron cfe'!D:D,MATCH(DATOS!C651,'padron cfe'!A:A,0),1),"")</f>
        <v/>
      </c>
      <c r="AC651" s="6"/>
      <c r="AE651" s="4" t="str">
        <f t="shared" si="159"/>
        <v/>
      </c>
      <c r="AF651" s="4"/>
      <c r="AG651" s="4"/>
      <c r="AH651" s="4"/>
      <c r="AI651" s="2" t="str">
        <f>IFERROR(IF(INDEX(AI$1:AI650,MATCH(BT651,BT$1:BT650,0),1)=0,"",INDEX(AI$1:AI650,MATCH(BT651,BT$1:BT650,0),1)),"")</f>
        <v/>
      </c>
      <c r="AJ651" s="2" t="str">
        <f>IFERROR(IF(INDEX(AJ$1:AJ650,MATCH(BT651,BT$1:BT650,0),1)=0,"",INDEX(AJ$1:AJ650,MATCH(BT651,BT$1:BT650,0),1)),"")</f>
        <v/>
      </c>
      <c r="AK651" s="2" t="str">
        <f>IFERROR(IF(INDEX(AK$1:AK650,MATCH(BT651,BT$1:BT650,0),1)=0,"",INDEX(AK$1:AK650,MATCH(BT651,BT$1:BT650,0),1)),"")</f>
        <v/>
      </c>
      <c r="AY651" s="7"/>
      <c r="AZ651" s="47"/>
      <c r="BA651" s="66"/>
      <c r="BB651" s="66"/>
      <c r="BC651" s="66"/>
      <c r="BD651" s="78"/>
      <c r="BE651" s="66"/>
      <c r="BF651" s="66"/>
      <c r="BG651" s="4"/>
      <c r="BH651" s="69"/>
      <c r="BK651" s="9"/>
      <c r="BN651" s="7"/>
      <c r="BO651" s="286"/>
      <c r="BP651" s="22"/>
      <c r="BQ651" s="7" t="str">
        <f t="shared" ca="1" si="160"/>
        <v/>
      </c>
      <c r="BR651" s="75" t="str">
        <f t="shared" si="161"/>
        <v/>
      </c>
      <c r="BS651" s="75" t="str">
        <f t="shared" si="162"/>
        <v/>
      </c>
      <c r="BT651" s="5" t="str">
        <f t="shared" si="163"/>
        <v/>
      </c>
      <c r="BU651" s="79" t="str">
        <f t="shared" si="164"/>
        <v/>
      </c>
      <c r="BV651" s="79" t="str">
        <f t="shared" si="165"/>
        <v/>
      </c>
      <c r="BW651" s="79" t="str">
        <f t="shared" si="166"/>
        <v/>
      </c>
      <c r="CB651" s="5"/>
      <c r="CC651" s="4" t="str">
        <f>IF(IFERROR(VLOOKUP(C651,C652:C$1993,1,0),"")="","",COUNTIF(C:C,C651))</f>
        <v/>
      </c>
      <c r="CE651" s="5"/>
      <c r="CF651" s="5"/>
      <c r="CG651" s="5" t="str">
        <f>IF(B651="","",IF(CC651="",1+(MAX(CG$2:CG650)),""))</f>
        <v/>
      </c>
      <c r="CH651" s="5" t="str">
        <f t="shared" si="167"/>
        <v/>
      </c>
      <c r="CI651" s="5" t="str">
        <f t="shared" si="168"/>
        <v/>
      </c>
      <c r="CJ651" s="14" t="str">
        <f t="shared" si="169"/>
        <v/>
      </c>
      <c r="CK651" s="25"/>
      <c r="CL651" s="15"/>
      <c r="CM651" s="5" t="str">
        <f t="shared" si="157"/>
        <v/>
      </c>
      <c r="CO651" s="5"/>
      <c r="CP651" s="5" t="str">
        <f t="shared" si="170"/>
        <v/>
      </c>
      <c r="CQ651" s="5" t="str">
        <f>IF(BT651="","",IFERROR(IF(VLOOKUP(BT651,BT$2:BT650,1,0)=0,"",""),BT651))</f>
        <v/>
      </c>
      <c r="CR651" s="22" t="str">
        <f>IF(CQ651="","",(IFERROR(VLOOKUP(MID(CQ651,1,1),$DI$2:DM$28,3,0),0)+IFERROR(VLOOKUP(MID(CQ651,2,1),DI$2:DM$28,4,0),0)+IFERROR(VLOOKUP(MID(CQ651,3,1),DI$2:DM$28,5,0),0)+(ROW(CQ651)/1000000000000)))</f>
        <v/>
      </c>
      <c r="CS651" s="5"/>
      <c r="CT651" s="5">
        <v>650</v>
      </c>
      <c r="CU651" s="5" t="str">
        <f>IFERROR(VLOOKUP(CT651,CP$2:CQ1727,2,0),"")</f>
        <v/>
      </c>
      <c r="CV651" s="5"/>
      <c r="CX651" s="5"/>
      <c r="DO651" s="5" t="e">
        <f>IF(REPORTE!AH$2="si",IF(C651=VALUE(REPORTE!C$22),IF(SUM(DO652:DO$1993),CONCATENATE(INT(B651),", "),INT(B651)),""),IF(C651=VALUE(REPORTE!C$21),IF(SUM(DO652:DO$1993),CONCATENATE(INT(B651),", "),INT(B651)),""))</f>
        <v>#VALUE!</v>
      </c>
      <c r="DS651" s="5"/>
      <c r="DT651" s="5"/>
      <c r="DU651" s="5"/>
      <c r="DV651" s="5"/>
    </row>
    <row r="652" spans="1:126" ht="15" customHeight="1" x14ac:dyDescent="0.25">
      <c r="A652" s="4" t="str">
        <f t="shared" ca="1" si="158"/>
        <v/>
      </c>
      <c r="B652" s="3"/>
      <c r="D652" s="1" t="str">
        <f>IFERROR(INDEX('padron cfe'!B:B,MATCH(DATOS!C652,'padron cfe'!A:A,0),1),"")</f>
        <v/>
      </c>
      <c r="H652" s="5" t="str">
        <f>IF(F652="","",IFERROR(CONCATENATE("PEUA",VLOOKUP(ESTADO,REPORTE!AV$2:AW$33,2,0),DIDTRITO_FORM,CADER_FORM,IFERROR(INDEX(CA:CA,MATCH(DAY(F652),BZ:BZ,0),1),DAY(F652)),IFERROR(INDEX(CA:CA,MATCH(MONTH(F652),BZ:BZ,0),1),MONTH(F652)),YEAR(F652),G652),""))</f>
        <v/>
      </c>
      <c r="M652" s="2" t="str">
        <f>IFERROR(INDEX('padron cfe'!C:C,MATCH(DATOS!C652,'padron cfe'!A:A,0),1),"")</f>
        <v/>
      </c>
      <c r="N652" s="66" t="str">
        <f>IFERROR(IF(BT652="","",IF(INDEX(N$1:N651,MATCH(BT652,BT$1:BT651,0),1)=0,"",INDEX(N$1:N651,MATCH(BT652,BT$1:BT651,0),1))),"")</f>
        <v/>
      </c>
      <c r="O652" s="66" t="str">
        <f>IFERROR(IF(BT652="","",IF(INDEX(O$1:O651,MATCH(BT652,BT$1:BT651,0),1)=0,"",INDEX(O$1:O651,MATCH(BT652,BT$1:BT651,0),1))),"")</f>
        <v/>
      </c>
      <c r="R652" s="66"/>
      <c r="S652" s="5"/>
      <c r="T652" s="66"/>
      <c r="U652" s="5" t="str">
        <f>IFERROR(IF(INDEX(U$1:U651,MATCH(T652,T$1:T651,0),1)=0,"",INDEX(U$1:U651,MATCH(T652,T$1:T651,0),1)),"")</f>
        <v/>
      </c>
      <c r="V652" s="66"/>
      <c r="W652" s="5" t="str">
        <f>IFERROR(IF(INDEX(W$1:W651,MATCH(V652,V$1:V651,0),1)=0,"",INDEX(W$1:W651,MATCH(V652,V$1:V651,0),1)),"")</f>
        <v/>
      </c>
      <c r="X652" s="2" t="str">
        <f>IFERROR(INDEX('padron cfe'!D:D,MATCH(DATOS!C652,'padron cfe'!A:A,0),1),"")</f>
        <v/>
      </c>
      <c r="AC652" s="6"/>
      <c r="AE652" s="4" t="str">
        <f t="shared" si="159"/>
        <v/>
      </c>
      <c r="AF652" s="4"/>
      <c r="AG652" s="4"/>
      <c r="AH652" s="4"/>
      <c r="AI652" s="2" t="str">
        <f>IFERROR(IF(INDEX(AI$1:AI651,MATCH(BT652,BT$1:BT651,0),1)=0,"",INDEX(AI$1:AI651,MATCH(BT652,BT$1:BT651,0),1)),"")</f>
        <v/>
      </c>
      <c r="AJ652" s="2" t="str">
        <f>IFERROR(IF(INDEX(AJ$1:AJ651,MATCH(BT652,BT$1:BT651,0),1)=0,"",INDEX(AJ$1:AJ651,MATCH(BT652,BT$1:BT651,0),1)),"")</f>
        <v/>
      </c>
      <c r="AK652" s="2" t="str">
        <f>IFERROR(IF(INDEX(AK$1:AK651,MATCH(BT652,BT$1:BT651,0),1)=0,"",INDEX(AK$1:AK651,MATCH(BT652,BT$1:BT651,0),1)),"")</f>
        <v/>
      </c>
      <c r="AY652" s="7"/>
      <c r="AZ652" s="47"/>
      <c r="BA652" s="66"/>
      <c r="BB652" s="66"/>
      <c r="BC652" s="66"/>
      <c r="BD652" s="78"/>
      <c r="BE652" s="66"/>
      <c r="BF652" s="66"/>
      <c r="BG652" s="4"/>
      <c r="BH652" s="69"/>
      <c r="BK652" s="9"/>
      <c r="BN652" s="7"/>
      <c r="BO652" s="286"/>
      <c r="BP652" s="22"/>
      <c r="BQ652" s="7" t="str">
        <f t="shared" ca="1" si="160"/>
        <v/>
      </c>
      <c r="BR652" s="75" t="str">
        <f t="shared" si="161"/>
        <v/>
      </c>
      <c r="BS652" s="75" t="str">
        <f t="shared" si="162"/>
        <v/>
      </c>
      <c r="BT652" s="5" t="str">
        <f t="shared" si="163"/>
        <v/>
      </c>
      <c r="BU652" s="79" t="str">
        <f t="shared" si="164"/>
        <v/>
      </c>
      <c r="BV652" s="79" t="str">
        <f t="shared" si="165"/>
        <v/>
      </c>
      <c r="BW652" s="79" t="str">
        <f t="shared" si="166"/>
        <v/>
      </c>
      <c r="CB652" s="5"/>
      <c r="CC652" s="4" t="str">
        <f>IF(IFERROR(VLOOKUP(C652,C653:C$1993,1,0),"")="","",COUNTIF(C:C,C652))</f>
        <v/>
      </c>
      <c r="CE652" s="5"/>
      <c r="CF652" s="5"/>
      <c r="CG652" s="5" t="str">
        <f>IF(B652="","",IF(CC652="",1+(MAX(CG$2:CG651)),""))</f>
        <v/>
      </c>
      <c r="CH652" s="5" t="str">
        <f t="shared" si="167"/>
        <v/>
      </c>
      <c r="CI652" s="5" t="str">
        <f t="shared" si="168"/>
        <v/>
      </c>
      <c r="CJ652" s="14" t="str">
        <f t="shared" si="169"/>
        <v/>
      </c>
      <c r="CK652" s="25"/>
      <c r="CL652" s="15"/>
      <c r="CM652" s="5" t="str">
        <f t="shared" si="157"/>
        <v/>
      </c>
      <c r="CO652" s="5"/>
      <c r="CP652" s="5" t="str">
        <f t="shared" si="170"/>
        <v/>
      </c>
      <c r="CQ652" s="5" t="str">
        <f>IF(BT652="","",IFERROR(IF(VLOOKUP(BT652,BT$2:BT651,1,0)=0,"",""),BT652))</f>
        <v/>
      </c>
      <c r="CR652" s="22" t="str">
        <f>IF(CQ652="","",(IFERROR(VLOOKUP(MID(CQ652,1,1),$DI$2:DM$28,3,0),0)+IFERROR(VLOOKUP(MID(CQ652,2,1),DI$2:DM$28,4,0),0)+IFERROR(VLOOKUP(MID(CQ652,3,1),DI$2:DM$28,5,0),0)+(ROW(CQ652)/1000000000000)))</f>
        <v/>
      </c>
      <c r="CS652" s="5"/>
      <c r="CT652" s="5">
        <v>651</v>
      </c>
      <c r="CU652" s="5" t="str">
        <f>IFERROR(VLOOKUP(CT652,CP$2:CQ1728,2,0),"")</f>
        <v/>
      </c>
      <c r="CV652" s="5"/>
      <c r="CX652" s="5"/>
      <c r="DO652" s="5" t="e">
        <f>IF(REPORTE!AH$2="si",IF(C652=VALUE(REPORTE!C$22),IF(SUM(DO653:DO$1993),CONCATENATE(INT(B652),", "),INT(B652)),""),IF(C652=VALUE(REPORTE!C$21),IF(SUM(DO653:DO$1993),CONCATENATE(INT(B652),", "),INT(B652)),""))</f>
        <v>#VALUE!</v>
      </c>
      <c r="DS652" s="5"/>
      <c r="DT652" s="5"/>
      <c r="DU652" s="5"/>
      <c r="DV652" s="5"/>
    </row>
    <row r="653" spans="1:126" ht="15" customHeight="1" x14ac:dyDescent="0.25">
      <c r="A653" s="4" t="str">
        <f t="shared" ca="1" si="158"/>
        <v/>
      </c>
      <c r="B653" s="3"/>
      <c r="D653" s="1" t="str">
        <f>IFERROR(INDEX('padron cfe'!B:B,MATCH(DATOS!C653,'padron cfe'!A:A,0),1),"")</f>
        <v/>
      </c>
      <c r="H653" s="5" t="str">
        <f>IF(F653="","",IFERROR(CONCATENATE("PEUA",VLOOKUP(ESTADO,REPORTE!AV$2:AW$33,2,0),DIDTRITO_FORM,CADER_FORM,IFERROR(INDEX(CA:CA,MATCH(DAY(F653),BZ:BZ,0),1),DAY(F653)),IFERROR(INDEX(CA:CA,MATCH(MONTH(F653),BZ:BZ,0),1),MONTH(F653)),YEAR(F653),G653),""))</f>
        <v/>
      </c>
      <c r="M653" s="2" t="str">
        <f>IFERROR(INDEX('padron cfe'!C:C,MATCH(DATOS!C653,'padron cfe'!A:A,0),1),"")</f>
        <v/>
      </c>
      <c r="N653" s="66" t="str">
        <f>IFERROR(IF(BT653="","",IF(INDEX(N$1:N652,MATCH(BT653,BT$1:BT652,0),1)=0,"",INDEX(N$1:N652,MATCH(BT653,BT$1:BT652,0),1))),"")</f>
        <v/>
      </c>
      <c r="O653" s="66" t="str">
        <f>IFERROR(IF(BT653="","",IF(INDEX(O$1:O652,MATCH(BT653,BT$1:BT652,0),1)=0,"",INDEX(O$1:O652,MATCH(BT653,BT$1:BT652,0),1))),"")</f>
        <v/>
      </c>
      <c r="R653" s="66"/>
      <c r="S653" s="5"/>
      <c r="T653" s="66"/>
      <c r="U653" s="5" t="str">
        <f>IFERROR(IF(INDEX(U$1:U652,MATCH(T653,T$1:T652,0),1)=0,"",INDEX(U$1:U652,MATCH(T653,T$1:T652,0),1)),"")</f>
        <v/>
      </c>
      <c r="V653" s="66"/>
      <c r="W653" s="5" t="str">
        <f>IFERROR(IF(INDEX(W$1:W652,MATCH(V653,V$1:V652,0),1)=0,"",INDEX(W$1:W652,MATCH(V653,V$1:V652,0),1)),"")</f>
        <v/>
      </c>
      <c r="X653" s="2" t="str">
        <f>IFERROR(INDEX('padron cfe'!D:D,MATCH(DATOS!C653,'padron cfe'!A:A,0),1),"")</f>
        <v/>
      </c>
      <c r="AC653" s="6"/>
      <c r="AE653" s="4" t="str">
        <f t="shared" si="159"/>
        <v/>
      </c>
      <c r="AF653" s="4"/>
      <c r="AG653" s="4"/>
      <c r="AH653" s="4"/>
      <c r="AI653" s="2" t="str">
        <f>IFERROR(IF(INDEX(AI$1:AI652,MATCH(BT653,BT$1:BT652,0),1)=0,"",INDEX(AI$1:AI652,MATCH(BT653,BT$1:BT652,0),1)),"")</f>
        <v/>
      </c>
      <c r="AJ653" s="2" t="str">
        <f>IFERROR(IF(INDEX(AJ$1:AJ652,MATCH(BT653,BT$1:BT652,0),1)=0,"",INDEX(AJ$1:AJ652,MATCH(BT653,BT$1:BT652,0),1)),"")</f>
        <v/>
      </c>
      <c r="AK653" s="2" t="str">
        <f>IFERROR(IF(INDEX(AK$1:AK652,MATCH(BT653,BT$1:BT652,0),1)=0,"",INDEX(AK$1:AK652,MATCH(BT653,BT$1:BT652,0),1)),"")</f>
        <v/>
      </c>
      <c r="AY653" s="7"/>
      <c r="AZ653" s="47"/>
      <c r="BA653" s="66"/>
      <c r="BB653" s="66"/>
      <c r="BC653" s="66"/>
      <c r="BD653" s="78"/>
      <c r="BE653" s="66"/>
      <c r="BF653" s="66"/>
      <c r="BG653" s="4"/>
      <c r="BH653" s="69"/>
      <c r="BK653" s="9"/>
      <c r="BN653" s="7"/>
      <c r="BO653" s="286"/>
      <c r="BP653" s="22"/>
      <c r="BQ653" s="7" t="str">
        <f t="shared" ca="1" si="160"/>
        <v/>
      </c>
      <c r="BR653" s="75" t="str">
        <f t="shared" si="161"/>
        <v/>
      </c>
      <c r="BS653" s="75" t="str">
        <f t="shared" si="162"/>
        <v/>
      </c>
      <c r="BT653" s="5" t="str">
        <f t="shared" si="163"/>
        <v/>
      </c>
      <c r="BU653" s="79" t="str">
        <f t="shared" si="164"/>
        <v/>
      </c>
      <c r="BV653" s="79" t="str">
        <f t="shared" si="165"/>
        <v/>
      </c>
      <c r="BW653" s="79" t="str">
        <f t="shared" si="166"/>
        <v/>
      </c>
      <c r="CB653" s="5"/>
      <c r="CC653" s="4" t="str">
        <f>IF(IFERROR(VLOOKUP(C653,C654:C$1993,1,0),"")="","",COUNTIF(C:C,C653))</f>
        <v/>
      </c>
      <c r="CE653" s="5"/>
      <c r="CF653" s="5"/>
      <c r="CG653" s="5" t="str">
        <f>IF(B653="","",IF(CC653="",1+(MAX(CG$2:CG652)),""))</f>
        <v/>
      </c>
      <c r="CH653" s="5" t="str">
        <f t="shared" si="167"/>
        <v/>
      </c>
      <c r="CI653" s="5" t="str">
        <f t="shared" si="168"/>
        <v/>
      </c>
      <c r="CJ653" s="14" t="str">
        <f t="shared" si="169"/>
        <v/>
      </c>
      <c r="CK653" s="25"/>
      <c r="CL653" s="15"/>
      <c r="CM653" s="5" t="str">
        <f t="shared" si="157"/>
        <v/>
      </c>
      <c r="CO653" s="5"/>
      <c r="CP653" s="5" t="str">
        <f t="shared" si="170"/>
        <v/>
      </c>
      <c r="CQ653" s="5" t="str">
        <f>IF(BT653="","",IFERROR(IF(VLOOKUP(BT653,BT$2:BT652,1,0)=0,"",""),BT653))</f>
        <v/>
      </c>
      <c r="CR653" s="22" t="str">
        <f>IF(CQ653="","",(IFERROR(VLOOKUP(MID(CQ653,1,1),$DI$2:DM$28,3,0),0)+IFERROR(VLOOKUP(MID(CQ653,2,1),DI$2:DM$28,4,0),0)+IFERROR(VLOOKUP(MID(CQ653,3,1),DI$2:DM$28,5,0),0)+(ROW(CQ653)/1000000000000)))</f>
        <v/>
      </c>
      <c r="CS653" s="5"/>
      <c r="CT653" s="5">
        <v>652</v>
      </c>
      <c r="CU653" s="5" t="str">
        <f>IFERROR(VLOOKUP(CT653,CP$2:CQ1729,2,0),"")</f>
        <v/>
      </c>
      <c r="CV653" s="5"/>
      <c r="CX653" s="5"/>
      <c r="DO653" s="5" t="e">
        <f>IF(REPORTE!AH$2="si",IF(C653=VALUE(REPORTE!C$22),IF(SUM(DO654:DO$1993),CONCATENATE(INT(B653),", "),INT(B653)),""),IF(C653=VALUE(REPORTE!C$21),IF(SUM(DO654:DO$1993),CONCATENATE(INT(B653),", "),INT(B653)),""))</f>
        <v>#VALUE!</v>
      </c>
      <c r="DS653" s="5"/>
      <c r="DT653" s="5"/>
      <c r="DU653" s="5"/>
      <c r="DV653" s="5"/>
    </row>
    <row r="654" spans="1:126" ht="15" customHeight="1" x14ac:dyDescent="0.25">
      <c r="A654" s="4" t="str">
        <f t="shared" ca="1" si="158"/>
        <v/>
      </c>
      <c r="B654" s="3"/>
      <c r="D654" s="1" t="str">
        <f>IFERROR(INDEX('padron cfe'!B:B,MATCH(DATOS!C654,'padron cfe'!A:A,0),1),"")</f>
        <v/>
      </c>
      <c r="H654" s="5" t="str">
        <f>IF(F654="","",IFERROR(CONCATENATE("PEUA",VLOOKUP(ESTADO,REPORTE!AV$2:AW$33,2,0),DIDTRITO_FORM,CADER_FORM,IFERROR(INDEX(CA:CA,MATCH(DAY(F654),BZ:BZ,0),1),DAY(F654)),IFERROR(INDEX(CA:CA,MATCH(MONTH(F654),BZ:BZ,0),1),MONTH(F654)),YEAR(F654),G654),""))</f>
        <v/>
      </c>
      <c r="M654" s="2" t="str">
        <f>IFERROR(INDEX('padron cfe'!C:C,MATCH(DATOS!C654,'padron cfe'!A:A,0),1),"")</f>
        <v/>
      </c>
      <c r="N654" s="66" t="str">
        <f>IFERROR(IF(BT654="","",IF(INDEX(N$1:N653,MATCH(BT654,BT$1:BT653,0),1)=0,"",INDEX(N$1:N653,MATCH(BT654,BT$1:BT653,0),1))),"")</f>
        <v/>
      </c>
      <c r="O654" s="66" t="str">
        <f>IFERROR(IF(BT654="","",IF(INDEX(O$1:O653,MATCH(BT654,BT$1:BT653,0),1)=0,"",INDEX(O$1:O653,MATCH(BT654,BT$1:BT653,0),1))),"")</f>
        <v/>
      </c>
      <c r="R654" s="66"/>
      <c r="S654" s="5"/>
      <c r="T654" s="66"/>
      <c r="U654" s="5" t="str">
        <f>IFERROR(IF(INDEX(U$1:U653,MATCH(T654,T$1:T653,0),1)=0,"",INDEX(U$1:U653,MATCH(T654,T$1:T653,0),1)),"")</f>
        <v/>
      </c>
      <c r="V654" s="66"/>
      <c r="W654" s="5" t="str">
        <f>IFERROR(IF(INDEX(W$1:W653,MATCH(V654,V$1:V653,0),1)=0,"",INDEX(W$1:W653,MATCH(V654,V$1:V653,0),1)),"")</f>
        <v/>
      </c>
      <c r="X654" s="2" t="str">
        <f>IFERROR(INDEX('padron cfe'!D:D,MATCH(DATOS!C654,'padron cfe'!A:A,0),1),"")</f>
        <v/>
      </c>
      <c r="AC654" s="6"/>
      <c r="AE654" s="4" t="str">
        <f t="shared" si="159"/>
        <v/>
      </c>
      <c r="AF654" s="4"/>
      <c r="AG654" s="4"/>
      <c r="AH654" s="4"/>
      <c r="AI654" s="2" t="str">
        <f>IFERROR(IF(INDEX(AI$1:AI653,MATCH(BT654,BT$1:BT653,0),1)=0,"",INDEX(AI$1:AI653,MATCH(BT654,BT$1:BT653,0),1)),"")</f>
        <v/>
      </c>
      <c r="AJ654" s="2" t="str">
        <f>IFERROR(IF(INDEX(AJ$1:AJ653,MATCH(BT654,BT$1:BT653,0),1)=0,"",INDEX(AJ$1:AJ653,MATCH(BT654,BT$1:BT653,0),1)),"")</f>
        <v/>
      </c>
      <c r="AK654" s="2" t="str">
        <f>IFERROR(IF(INDEX(AK$1:AK653,MATCH(BT654,BT$1:BT653,0),1)=0,"",INDEX(AK$1:AK653,MATCH(BT654,BT$1:BT653,0),1)),"")</f>
        <v/>
      </c>
      <c r="AY654" s="7"/>
      <c r="AZ654" s="47"/>
      <c r="BA654" s="66"/>
      <c r="BB654" s="66"/>
      <c r="BC654" s="66"/>
      <c r="BD654" s="78"/>
      <c r="BE654" s="66"/>
      <c r="BF654" s="66"/>
      <c r="BG654" s="4"/>
      <c r="BH654" s="69"/>
      <c r="BK654" s="9"/>
      <c r="BN654" s="7"/>
      <c r="BO654" s="286"/>
      <c r="BP654" s="22"/>
      <c r="BQ654" s="7" t="str">
        <f t="shared" ca="1" si="160"/>
        <v/>
      </c>
      <c r="BR654" s="75" t="str">
        <f t="shared" si="161"/>
        <v/>
      </c>
      <c r="BS654" s="75" t="str">
        <f t="shared" si="162"/>
        <v/>
      </c>
      <c r="BT654" s="5" t="str">
        <f t="shared" si="163"/>
        <v/>
      </c>
      <c r="BU654" s="79" t="str">
        <f t="shared" si="164"/>
        <v/>
      </c>
      <c r="BV654" s="79" t="str">
        <f t="shared" si="165"/>
        <v/>
      </c>
      <c r="BW654" s="79" t="str">
        <f t="shared" si="166"/>
        <v/>
      </c>
      <c r="CB654" s="5"/>
      <c r="CC654" s="4" t="str">
        <f>IF(IFERROR(VLOOKUP(C654,C655:C$1993,1,0),"")="","",COUNTIF(C:C,C654))</f>
        <v/>
      </c>
      <c r="CE654" s="5"/>
      <c r="CF654" s="5"/>
      <c r="CG654" s="5" t="str">
        <f>IF(B654="","",IF(CC654="",1+(MAX(CG$2:CG653)),""))</f>
        <v/>
      </c>
      <c r="CH654" s="5" t="str">
        <f t="shared" si="167"/>
        <v/>
      </c>
      <c r="CI654" s="5" t="str">
        <f t="shared" si="168"/>
        <v/>
      </c>
      <c r="CJ654" s="14" t="str">
        <f t="shared" si="169"/>
        <v/>
      </c>
      <c r="CK654" s="25"/>
      <c r="CL654" s="15"/>
      <c r="CM654" s="5" t="str">
        <f t="shared" si="157"/>
        <v/>
      </c>
      <c r="CO654" s="5"/>
      <c r="CP654" s="5" t="str">
        <f t="shared" si="170"/>
        <v/>
      </c>
      <c r="CQ654" s="5" t="str">
        <f>IF(BT654="","",IFERROR(IF(VLOOKUP(BT654,BT$2:BT653,1,0)=0,"",""),BT654))</f>
        <v/>
      </c>
      <c r="CR654" s="22" t="str">
        <f>IF(CQ654="","",(IFERROR(VLOOKUP(MID(CQ654,1,1),$DI$2:DM$28,3,0),0)+IFERROR(VLOOKUP(MID(CQ654,2,1),DI$2:DM$28,4,0),0)+IFERROR(VLOOKUP(MID(CQ654,3,1),DI$2:DM$28,5,0),0)+(ROW(CQ654)/1000000000000)))</f>
        <v/>
      </c>
      <c r="CS654" s="5"/>
      <c r="CT654" s="5">
        <v>653</v>
      </c>
      <c r="CU654" s="5" t="str">
        <f>IFERROR(VLOOKUP(CT654,CP$2:CQ1730,2,0),"")</f>
        <v/>
      </c>
      <c r="CV654" s="5"/>
      <c r="CX654" s="5"/>
      <c r="DO654" s="5" t="e">
        <f>IF(REPORTE!AH$2="si",IF(C654=VALUE(REPORTE!C$22),IF(SUM(DO655:DO$1993),CONCATENATE(INT(B654),", "),INT(B654)),""),IF(C654=VALUE(REPORTE!C$21),IF(SUM(DO655:DO$1993),CONCATENATE(INT(B654),", "),INT(B654)),""))</f>
        <v>#VALUE!</v>
      </c>
      <c r="DS654" s="5"/>
      <c r="DT654" s="5"/>
      <c r="DU654" s="5"/>
      <c r="DV654" s="5"/>
    </row>
    <row r="655" spans="1:126" ht="15" customHeight="1" x14ac:dyDescent="0.25">
      <c r="A655" s="4" t="str">
        <f t="shared" ca="1" si="158"/>
        <v/>
      </c>
      <c r="B655" s="3"/>
      <c r="D655" s="1" t="str">
        <f>IFERROR(INDEX('padron cfe'!B:B,MATCH(DATOS!C655,'padron cfe'!A:A,0),1),"")</f>
        <v/>
      </c>
      <c r="H655" s="5" t="str">
        <f>IF(F655="","",IFERROR(CONCATENATE("PEUA",VLOOKUP(ESTADO,REPORTE!AV$2:AW$33,2,0),DIDTRITO_FORM,CADER_FORM,IFERROR(INDEX(CA:CA,MATCH(DAY(F655),BZ:BZ,0),1),DAY(F655)),IFERROR(INDEX(CA:CA,MATCH(MONTH(F655),BZ:BZ,0),1),MONTH(F655)),YEAR(F655),G655),""))</f>
        <v/>
      </c>
      <c r="M655" s="2" t="str">
        <f>IFERROR(INDEX('padron cfe'!C:C,MATCH(DATOS!C655,'padron cfe'!A:A,0),1),"")</f>
        <v/>
      </c>
      <c r="N655" s="66" t="str">
        <f>IFERROR(IF(BT655="","",IF(INDEX(N$1:N654,MATCH(BT655,BT$1:BT654,0),1)=0,"",INDEX(N$1:N654,MATCH(BT655,BT$1:BT654,0),1))),"")</f>
        <v/>
      </c>
      <c r="O655" s="66" t="str">
        <f>IFERROR(IF(BT655="","",IF(INDEX(O$1:O654,MATCH(BT655,BT$1:BT654,0),1)=0,"",INDEX(O$1:O654,MATCH(BT655,BT$1:BT654,0),1))),"")</f>
        <v/>
      </c>
      <c r="R655" s="66"/>
      <c r="S655" s="5"/>
      <c r="T655" s="66"/>
      <c r="U655" s="5" t="str">
        <f>IFERROR(IF(INDEX(U$1:U654,MATCH(T655,T$1:T654,0),1)=0,"",INDEX(U$1:U654,MATCH(T655,T$1:T654,0),1)),"")</f>
        <v/>
      </c>
      <c r="V655" s="66"/>
      <c r="W655" s="5" t="str">
        <f>IFERROR(IF(INDEX(W$1:W654,MATCH(V655,V$1:V654,0),1)=0,"",INDEX(W$1:W654,MATCH(V655,V$1:V654,0),1)),"")</f>
        <v/>
      </c>
      <c r="X655" s="2" t="str">
        <f>IFERROR(INDEX('padron cfe'!D:D,MATCH(DATOS!C655,'padron cfe'!A:A,0),1),"")</f>
        <v/>
      </c>
      <c r="AC655" s="6"/>
      <c r="AE655" s="4" t="str">
        <f t="shared" si="159"/>
        <v/>
      </c>
      <c r="AF655" s="4"/>
      <c r="AG655" s="4"/>
      <c r="AH655" s="4"/>
      <c r="AI655" s="2" t="str">
        <f>IFERROR(IF(INDEX(AI$1:AI654,MATCH(BT655,BT$1:BT654,0),1)=0,"",INDEX(AI$1:AI654,MATCH(BT655,BT$1:BT654,0),1)),"")</f>
        <v/>
      </c>
      <c r="AJ655" s="2" t="str">
        <f>IFERROR(IF(INDEX(AJ$1:AJ654,MATCH(BT655,BT$1:BT654,0),1)=0,"",INDEX(AJ$1:AJ654,MATCH(BT655,BT$1:BT654,0),1)),"")</f>
        <v/>
      </c>
      <c r="AK655" s="2" t="str">
        <f>IFERROR(IF(INDEX(AK$1:AK654,MATCH(BT655,BT$1:BT654,0),1)=0,"",INDEX(AK$1:AK654,MATCH(BT655,BT$1:BT654,0),1)),"")</f>
        <v/>
      </c>
      <c r="AY655" s="7"/>
      <c r="AZ655" s="47"/>
      <c r="BA655" s="66"/>
      <c r="BB655" s="66"/>
      <c r="BC655" s="66"/>
      <c r="BD655" s="78"/>
      <c r="BE655" s="66"/>
      <c r="BF655" s="66"/>
      <c r="BG655" s="4"/>
      <c r="BH655" s="69"/>
      <c r="BK655" s="9"/>
      <c r="BN655" s="7"/>
      <c r="BO655" s="286"/>
      <c r="BP655" s="22"/>
      <c r="BQ655" s="7" t="str">
        <f t="shared" ca="1" si="160"/>
        <v/>
      </c>
      <c r="BR655" s="75" t="str">
        <f t="shared" si="161"/>
        <v/>
      </c>
      <c r="BS655" s="75" t="str">
        <f t="shared" si="162"/>
        <v/>
      </c>
      <c r="BT655" s="5" t="str">
        <f t="shared" si="163"/>
        <v/>
      </c>
      <c r="BU655" s="79" t="str">
        <f t="shared" si="164"/>
        <v/>
      </c>
      <c r="BV655" s="79" t="str">
        <f t="shared" si="165"/>
        <v/>
      </c>
      <c r="BW655" s="79" t="str">
        <f t="shared" si="166"/>
        <v/>
      </c>
      <c r="CB655" s="5"/>
      <c r="CC655" s="4" t="str">
        <f>IF(IFERROR(VLOOKUP(C655,C656:C$1993,1,0),"")="","",COUNTIF(C:C,C655))</f>
        <v/>
      </c>
      <c r="CE655" s="5"/>
      <c r="CF655" s="5"/>
      <c r="CG655" s="5" t="str">
        <f>IF(B655="","",IF(CC655="",1+(MAX(CG$2:CG654)),""))</f>
        <v/>
      </c>
      <c r="CH655" s="5" t="str">
        <f t="shared" si="167"/>
        <v/>
      </c>
      <c r="CI655" s="5" t="str">
        <f t="shared" si="168"/>
        <v/>
      </c>
      <c r="CJ655" s="14" t="str">
        <f t="shared" si="169"/>
        <v/>
      </c>
      <c r="CK655" s="25"/>
      <c r="CL655" s="15"/>
      <c r="CM655" s="5" t="str">
        <f t="shared" si="157"/>
        <v/>
      </c>
      <c r="CO655" s="5"/>
      <c r="CP655" s="5" t="str">
        <f t="shared" si="170"/>
        <v/>
      </c>
      <c r="CQ655" s="5" t="str">
        <f>IF(BT655="","",IFERROR(IF(VLOOKUP(BT655,BT$2:BT654,1,0)=0,"",""),BT655))</f>
        <v/>
      </c>
      <c r="CR655" s="22" t="str">
        <f>IF(CQ655="","",(IFERROR(VLOOKUP(MID(CQ655,1,1),$DI$2:DM$28,3,0),0)+IFERROR(VLOOKUP(MID(CQ655,2,1),DI$2:DM$28,4,0),0)+IFERROR(VLOOKUP(MID(CQ655,3,1),DI$2:DM$28,5,0),0)+(ROW(CQ655)/1000000000000)))</f>
        <v/>
      </c>
      <c r="CS655" s="5"/>
      <c r="CT655" s="5">
        <v>654</v>
      </c>
      <c r="CU655" s="5" t="str">
        <f>IFERROR(VLOOKUP(CT655,CP$2:CQ1731,2,0),"")</f>
        <v/>
      </c>
      <c r="CV655" s="5"/>
      <c r="CX655" s="5"/>
      <c r="DO655" s="5" t="e">
        <f>IF(REPORTE!AH$2="si",IF(C655=VALUE(REPORTE!C$22),IF(SUM(DO656:DO$1993),CONCATENATE(INT(B655),", "),INT(B655)),""),IF(C655=VALUE(REPORTE!C$21),IF(SUM(DO656:DO$1993),CONCATENATE(INT(B655),", "),INT(B655)),""))</f>
        <v>#VALUE!</v>
      </c>
      <c r="DS655" s="5"/>
      <c r="DT655" s="5"/>
      <c r="DU655" s="5"/>
      <c r="DV655" s="5"/>
    </row>
    <row r="656" spans="1:126" ht="15" customHeight="1" x14ac:dyDescent="0.25">
      <c r="A656" s="4" t="str">
        <f t="shared" ca="1" si="158"/>
        <v/>
      </c>
      <c r="B656" s="3"/>
      <c r="D656" s="1" t="str">
        <f>IFERROR(INDEX('padron cfe'!B:B,MATCH(DATOS!C656,'padron cfe'!A:A,0),1),"")</f>
        <v/>
      </c>
      <c r="H656" s="5" t="str">
        <f>IF(F656="","",IFERROR(CONCATENATE("PEUA",VLOOKUP(ESTADO,REPORTE!AV$2:AW$33,2,0),DIDTRITO_FORM,CADER_FORM,IFERROR(INDEX(CA:CA,MATCH(DAY(F656),BZ:BZ,0),1),DAY(F656)),IFERROR(INDEX(CA:CA,MATCH(MONTH(F656),BZ:BZ,0),1),MONTH(F656)),YEAR(F656),G656),""))</f>
        <v/>
      </c>
      <c r="M656" s="2" t="str">
        <f>IFERROR(INDEX('padron cfe'!C:C,MATCH(DATOS!C656,'padron cfe'!A:A,0),1),"")</f>
        <v/>
      </c>
      <c r="N656" s="66" t="str">
        <f>IFERROR(IF(BT656="","",IF(INDEX(N$1:N655,MATCH(BT656,BT$1:BT655,0),1)=0,"",INDEX(N$1:N655,MATCH(BT656,BT$1:BT655,0),1))),"")</f>
        <v/>
      </c>
      <c r="O656" s="66" t="str">
        <f>IFERROR(IF(BT656="","",IF(INDEX(O$1:O655,MATCH(BT656,BT$1:BT655,0),1)=0,"",INDEX(O$1:O655,MATCH(BT656,BT$1:BT655,0),1))),"")</f>
        <v/>
      </c>
      <c r="R656" s="66"/>
      <c r="S656" s="5"/>
      <c r="T656" s="66"/>
      <c r="U656" s="5" t="str">
        <f>IFERROR(IF(INDEX(U$1:U655,MATCH(T656,T$1:T655,0),1)=0,"",INDEX(U$1:U655,MATCH(T656,T$1:T655,0),1)),"")</f>
        <v/>
      </c>
      <c r="V656" s="66"/>
      <c r="W656" s="5" t="str">
        <f>IFERROR(IF(INDEX(W$1:W655,MATCH(V656,V$1:V655,0),1)=0,"",INDEX(W$1:W655,MATCH(V656,V$1:V655,0),1)),"")</f>
        <v/>
      </c>
      <c r="X656" s="2" t="str">
        <f>IFERROR(INDEX('padron cfe'!D:D,MATCH(DATOS!C656,'padron cfe'!A:A,0),1),"")</f>
        <v/>
      </c>
      <c r="AC656" s="6"/>
      <c r="AE656" s="4" t="str">
        <f t="shared" si="159"/>
        <v/>
      </c>
      <c r="AF656" s="4"/>
      <c r="AG656" s="4"/>
      <c r="AH656" s="4"/>
      <c r="AI656" s="2" t="str">
        <f>IFERROR(IF(INDEX(AI$1:AI655,MATCH(BT656,BT$1:BT655,0),1)=0,"",INDEX(AI$1:AI655,MATCH(BT656,BT$1:BT655,0),1)),"")</f>
        <v/>
      </c>
      <c r="AJ656" s="2" t="str">
        <f>IFERROR(IF(INDEX(AJ$1:AJ655,MATCH(BT656,BT$1:BT655,0),1)=0,"",INDEX(AJ$1:AJ655,MATCH(BT656,BT$1:BT655,0),1)),"")</f>
        <v/>
      </c>
      <c r="AK656" s="2" t="str">
        <f>IFERROR(IF(INDEX(AK$1:AK655,MATCH(BT656,BT$1:BT655,0),1)=0,"",INDEX(AK$1:AK655,MATCH(BT656,BT$1:BT655,0),1)),"")</f>
        <v/>
      </c>
      <c r="AY656" s="7"/>
      <c r="AZ656" s="47"/>
      <c r="BA656" s="66"/>
      <c r="BB656" s="66"/>
      <c r="BC656" s="66"/>
      <c r="BD656" s="78"/>
      <c r="BE656" s="66"/>
      <c r="BF656" s="66"/>
      <c r="BG656" s="4"/>
      <c r="BH656" s="69"/>
      <c r="BK656" s="9"/>
      <c r="BN656" s="7"/>
      <c r="BO656" s="286"/>
      <c r="BP656" s="22"/>
      <c r="BQ656" s="7" t="str">
        <f t="shared" ca="1" si="160"/>
        <v/>
      </c>
      <c r="BR656" s="75" t="str">
        <f t="shared" si="161"/>
        <v/>
      </c>
      <c r="BS656" s="75" t="str">
        <f t="shared" si="162"/>
        <v/>
      </c>
      <c r="BT656" s="5" t="str">
        <f t="shared" si="163"/>
        <v/>
      </c>
      <c r="BU656" s="79" t="str">
        <f t="shared" si="164"/>
        <v/>
      </c>
      <c r="BV656" s="79" t="str">
        <f t="shared" si="165"/>
        <v/>
      </c>
      <c r="BW656" s="79" t="str">
        <f t="shared" si="166"/>
        <v/>
      </c>
      <c r="CB656" s="5"/>
      <c r="CC656" s="4" t="str">
        <f>IF(IFERROR(VLOOKUP(C656,C657:C$1993,1,0),"")="","",COUNTIF(C:C,C656))</f>
        <v/>
      </c>
      <c r="CE656" s="5"/>
      <c r="CF656" s="5"/>
      <c r="CG656" s="5" t="str">
        <f>IF(B656="","",IF(CC656="",1+(MAX(CG$2:CG655)),""))</f>
        <v/>
      </c>
      <c r="CH656" s="5" t="str">
        <f t="shared" si="167"/>
        <v/>
      </c>
      <c r="CI656" s="5" t="str">
        <f t="shared" si="168"/>
        <v/>
      </c>
      <c r="CJ656" s="14" t="str">
        <f t="shared" si="169"/>
        <v/>
      </c>
      <c r="CK656" s="25"/>
      <c r="CL656" s="15"/>
      <c r="CM656" s="5" t="str">
        <f t="shared" si="157"/>
        <v/>
      </c>
      <c r="CO656" s="5"/>
      <c r="CP656" s="5" t="str">
        <f t="shared" si="170"/>
        <v/>
      </c>
      <c r="CQ656" s="5" t="str">
        <f>IF(BT656="","",IFERROR(IF(VLOOKUP(BT656,BT$2:BT655,1,0)=0,"",""),BT656))</f>
        <v/>
      </c>
      <c r="CR656" s="22" t="str">
        <f>IF(CQ656="","",(IFERROR(VLOOKUP(MID(CQ656,1,1),$DI$2:DM$28,3,0),0)+IFERROR(VLOOKUP(MID(CQ656,2,1),DI$2:DM$28,4,0),0)+IFERROR(VLOOKUP(MID(CQ656,3,1),DI$2:DM$28,5,0),0)+(ROW(CQ656)/1000000000000)))</f>
        <v/>
      </c>
      <c r="CS656" s="5"/>
      <c r="CT656" s="5">
        <v>655</v>
      </c>
      <c r="CU656" s="5" t="str">
        <f>IFERROR(VLOOKUP(CT656,CP$2:CQ1732,2,0),"")</f>
        <v/>
      </c>
      <c r="CV656" s="5"/>
      <c r="CX656" s="5"/>
      <c r="DO656" s="5" t="e">
        <f>IF(REPORTE!AH$2="si",IF(C656=VALUE(REPORTE!C$22),IF(SUM(DO657:DO$1993),CONCATENATE(INT(B656),", "),INT(B656)),""),IF(C656=VALUE(REPORTE!C$21),IF(SUM(DO657:DO$1993),CONCATENATE(INT(B656),", "),INT(B656)),""))</f>
        <v>#VALUE!</v>
      </c>
      <c r="DS656" s="5"/>
      <c r="DT656" s="5"/>
      <c r="DU656" s="5"/>
      <c r="DV656" s="5"/>
    </row>
    <row r="657" spans="1:126" ht="15" customHeight="1" x14ac:dyDescent="0.25">
      <c r="A657" s="4" t="str">
        <f t="shared" ca="1" si="158"/>
        <v/>
      </c>
      <c r="B657" s="3"/>
      <c r="D657" s="1" t="str">
        <f>IFERROR(INDEX('padron cfe'!B:B,MATCH(DATOS!C657,'padron cfe'!A:A,0),1),"")</f>
        <v/>
      </c>
      <c r="H657" s="5" t="str">
        <f>IF(F657="","",IFERROR(CONCATENATE("PEUA",VLOOKUP(ESTADO,REPORTE!AV$2:AW$33,2,0),DIDTRITO_FORM,CADER_FORM,IFERROR(INDEX(CA:CA,MATCH(DAY(F657),BZ:BZ,0),1),DAY(F657)),IFERROR(INDEX(CA:CA,MATCH(MONTH(F657),BZ:BZ,0),1),MONTH(F657)),YEAR(F657),G657),""))</f>
        <v/>
      </c>
      <c r="M657" s="2" t="str">
        <f>IFERROR(INDEX('padron cfe'!C:C,MATCH(DATOS!C657,'padron cfe'!A:A,0),1),"")</f>
        <v/>
      </c>
      <c r="N657" s="66" t="str">
        <f>IFERROR(IF(BT657="","",IF(INDEX(N$1:N656,MATCH(BT657,BT$1:BT656,0),1)=0,"",INDEX(N$1:N656,MATCH(BT657,BT$1:BT656,0),1))),"")</f>
        <v/>
      </c>
      <c r="O657" s="66" t="str">
        <f>IFERROR(IF(BT657="","",IF(INDEX(O$1:O656,MATCH(BT657,BT$1:BT656,0),1)=0,"",INDEX(O$1:O656,MATCH(BT657,BT$1:BT656,0),1))),"")</f>
        <v/>
      </c>
      <c r="R657" s="66"/>
      <c r="S657" s="5"/>
      <c r="T657" s="66"/>
      <c r="U657" s="5" t="str">
        <f>IFERROR(IF(INDEX(U$1:U656,MATCH(T657,T$1:T656,0),1)=0,"",INDEX(U$1:U656,MATCH(T657,T$1:T656,0),1)),"")</f>
        <v/>
      </c>
      <c r="V657" s="66"/>
      <c r="W657" s="5" t="str">
        <f>IFERROR(IF(INDEX(W$1:W656,MATCH(V657,V$1:V656,0),1)=0,"",INDEX(W$1:W656,MATCH(V657,V$1:V656,0),1)),"")</f>
        <v/>
      </c>
      <c r="X657" s="2" t="str">
        <f>IFERROR(INDEX('padron cfe'!D:D,MATCH(DATOS!C657,'padron cfe'!A:A,0),1),"")</f>
        <v/>
      </c>
      <c r="AC657" s="6"/>
      <c r="AE657" s="4" t="str">
        <f t="shared" si="159"/>
        <v/>
      </c>
      <c r="AF657" s="4"/>
      <c r="AG657" s="4"/>
      <c r="AH657" s="4"/>
      <c r="AI657" s="2" t="str">
        <f>IFERROR(IF(INDEX(AI$1:AI656,MATCH(BT657,BT$1:BT656,0),1)=0,"",INDEX(AI$1:AI656,MATCH(BT657,BT$1:BT656,0),1)),"")</f>
        <v/>
      </c>
      <c r="AJ657" s="2" t="str">
        <f>IFERROR(IF(INDEX(AJ$1:AJ656,MATCH(BT657,BT$1:BT656,0),1)=0,"",INDEX(AJ$1:AJ656,MATCH(BT657,BT$1:BT656,0),1)),"")</f>
        <v/>
      </c>
      <c r="AK657" s="2" t="str">
        <f>IFERROR(IF(INDEX(AK$1:AK656,MATCH(BT657,BT$1:BT656,0),1)=0,"",INDEX(AK$1:AK656,MATCH(BT657,BT$1:BT656,0),1)),"")</f>
        <v/>
      </c>
      <c r="AY657" s="7"/>
      <c r="AZ657" s="47"/>
      <c r="BA657" s="66"/>
      <c r="BB657" s="66"/>
      <c r="BC657" s="66"/>
      <c r="BD657" s="78"/>
      <c r="BE657" s="66"/>
      <c r="BF657" s="66"/>
      <c r="BG657" s="4"/>
      <c r="BH657" s="69"/>
      <c r="BK657" s="9"/>
      <c r="BN657" s="7"/>
      <c r="BO657" s="286"/>
      <c r="BP657" s="22"/>
      <c r="BQ657" s="7" t="str">
        <f t="shared" ca="1" si="160"/>
        <v/>
      </c>
      <c r="BR657" s="75" t="str">
        <f t="shared" si="161"/>
        <v/>
      </c>
      <c r="BS657" s="75" t="str">
        <f t="shared" si="162"/>
        <v/>
      </c>
      <c r="BT657" s="5" t="str">
        <f t="shared" si="163"/>
        <v/>
      </c>
      <c r="BU657" s="79" t="str">
        <f t="shared" si="164"/>
        <v/>
      </c>
      <c r="BV657" s="79" t="str">
        <f t="shared" si="165"/>
        <v/>
      </c>
      <c r="BW657" s="79" t="str">
        <f t="shared" si="166"/>
        <v/>
      </c>
      <c r="CB657" s="5"/>
      <c r="CC657" s="4" t="str">
        <f>IF(IFERROR(VLOOKUP(C657,C658:C$1993,1,0),"")="","",COUNTIF(C:C,C657))</f>
        <v/>
      </c>
      <c r="CE657" s="5"/>
      <c r="CF657" s="5"/>
      <c r="CG657" s="5" t="str">
        <f>IF(B657="","",IF(CC657="",1+(MAX(CG$2:CG656)),""))</f>
        <v/>
      </c>
      <c r="CH657" s="5" t="str">
        <f t="shared" si="167"/>
        <v/>
      </c>
      <c r="CI657" s="5" t="str">
        <f t="shared" si="168"/>
        <v/>
      </c>
      <c r="CJ657" s="14" t="str">
        <f t="shared" si="169"/>
        <v/>
      </c>
      <c r="CK657" s="25"/>
      <c r="CL657" s="15"/>
      <c r="CM657" s="5" t="str">
        <f t="shared" si="157"/>
        <v/>
      </c>
      <c r="CO657" s="5"/>
      <c r="CP657" s="5" t="str">
        <f t="shared" si="170"/>
        <v/>
      </c>
      <c r="CQ657" s="5" t="str">
        <f>IF(BT657="","",IFERROR(IF(VLOOKUP(BT657,BT$2:BT656,1,0)=0,"",""),BT657))</f>
        <v/>
      </c>
      <c r="CR657" s="22" t="str">
        <f>IF(CQ657="","",(IFERROR(VLOOKUP(MID(CQ657,1,1),$DI$2:DM$28,3,0),0)+IFERROR(VLOOKUP(MID(CQ657,2,1),DI$2:DM$28,4,0),0)+IFERROR(VLOOKUP(MID(CQ657,3,1),DI$2:DM$28,5,0),0)+(ROW(CQ657)/1000000000000)))</f>
        <v/>
      </c>
      <c r="CS657" s="5"/>
      <c r="CT657" s="5">
        <v>656</v>
      </c>
      <c r="CU657" s="5" t="str">
        <f>IFERROR(VLOOKUP(CT657,CP$2:CQ1733,2,0),"")</f>
        <v/>
      </c>
      <c r="CV657" s="5"/>
      <c r="CX657" s="5"/>
      <c r="DO657" s="5" t="e">
        <f>IF(REPORTE!AH$2="si",IF(C657=VALUE(REPORTE!C$22),IF(SUM(DO658:DO$1993),CONCATENATE(INT(B657),", "),INT(B657)),""),IF(C657=VALUE(REPORTE!C$21),IF(SUM(DO658:DO$1993),CONCATENATE(INT(B657),", "),INT(B657)),""))</f>
        <v>#VALUE!</v>
      </c>
      <c r="DS657" s="5"/>
      <c r="DT657" s="5"/>
      <c r="DU657" s="5"/>
      <c r="DV657" s="5"/>
    </row>
    <row r="658" spans="1:126" ht="15" customHeight="1" x14ac:dyDescent="0.25">
      <c r="A658" s="4" t="str">
        <f t="shared" ca="1" si="158"/>
        <v/>
      </c>
      <c r="B658" s="3"/>
      <c r="D658" s="1" t="str">
        <f>IFERROR(INDEX('padron cfe'!B:B,MATCH(DATOS!C658,'padron cfe'!A:A,0),1),"")</f>
        <v/>
      </c>
      <c r="H658" s="5" t="str">
        <f>IF(F658="","",IFERROR(CONCATENATE("PEUA",VLOOKUP(ESTADO,REPORTE!AV$2:AW$33,2,0),DIDTRITO_FORM,CADER_FORM,IFERROR(INDEX(CA:CA,MATCH(DAY(F658),BZ:BZ,0),1),DAY(F658)),IFERROR(INDEX(CA:CA,MATCH(MONTH(F658),BZ:BZ,0),1),MONTH(F658)),YEAR(F658),G658),""))</f>
        <v/>
      </c>
      <c r="M658" s="2" t="str">
        <f>IFERROR(INDEX('padron cfe'!C:C,MATCH(DATOS!C658,'padron cfe'!A:A,0),1),"")</f>
        <v/>
      </c>
      <c r="N658" s="66" t="str">
        <f>IFERROR(IF(BT658="","",IF(INDEX(N$1:N657,MATCH(BT658,BT$1:BT657,0),1)=0,"",INDEX(N$1:N657,MATCH(BT658,BT$1:BT657,0),1))),"")</f>
        <v/>
      </c>
      <c r="O658" s="66" t="str">
        <f>IFERROR(IF(BT658="","",IF(INDEX(O$1:O657,MATCH(BT658,BT$1:BT657,0),1)=0,"",INDEX(O$1:O657,MATCH(BT658,BT$1:BT657,0),1))),"")</f>
        <v/>
      </c>
      <c r="R658" s="66"/>
      <c r="S658" s="5"/>
      <c r="T658" s="66"/>
      <c r="U658" s="5" t="str">
        <f>IFERROR(IF(INDEX(U$1:U657,MATCH(T658,T$1:T657,0),1)=0,"",INDEX(U$1:U657,MATCH(T658,T$1:T657,0),1)),"")</f>
        <v/>
      </c>
      <c r="V658" s="66"/>
      <c r="W658" s="5" t="str">
        <f>IFERROR(IF(INDEX(W$1:W657,MATCH(V658,V$1:V657,0),1)=0,"",INDEX(W$1:W657,MATCH(V658,V$1:V657,0),1)),"")</f>
        <v/>
      </c>
      <c r="X658" s="2" t="str">
        <f>IFERROR(INDEX('padron cfe'!D:D,MATCH(DATOS!C658,'padron cfe'!A:A,0),1),"")</f>
        <v/>
      </c>
      <c r="AC658" s="6"/>
      <c r="AE658" s="4" t="str">
        <f t="shared" si="159"/>
        <v/>
      </c>
      <c r="AF658" s="4"/>
      <c r="AG658" s="4"/>
      <c r="AH658" s="4"/>
      <c r="AI658" s="2" t="str">
        <f>IFERROR(IF(INDEX(AI$1:AI657,MATCH(BT658,BT$1:BT657,0),1)=0,"",INDEX(AI$1:AI657,MATCH(BT658,BT$1:BT657,0),1)),"")</f>
        <v/>
      </c>
      <c r="AJ658" s="2" t="str">
        <f>IFERROR(IF(INDEX(AJ$1:AJ657,MATCH(BT658,BT$1:BT657,0),1)=0,"",INDEX(AJ$1:AJ657,MATCH(BT658,BT$1:BT657,0),1)),"")</f>
        <v/>
      </c>
      <c r="AK658" s="2" t="str">
        <f>IFERROR(IF(INDEX(AK$1:AK657,MATCH(BT658,BT$1:BT657,0),1)=0,"",INDEX(AK$1:AK657,MATCH(BT658,BT$1:BT657,0),1)),"")</f>
        <v/>
      </c>
      <c r="AY658" s="7"/>
      <c r="AZ658" s="47"/>
      <c r="BA658" s="66"/>
      <c r="BB658" s="66"/>
      <c r="BC658" s="66"/>
      <c r="BD658" s="78"/>
      <c r="BE658" s="66"/>
      <c r="BF658" s="66"/>
      <c r="BG658" s="4"/>
      <c r="BH658" s="69"/>
      <c r="BK658" s="9"/>
      <c r="BN658" s="7"/>
      <c r="BO658" s="286"/>
      <c r="BP658" s="22"/>
      <c r="BQ658" s="7" t="str">
        <f t="shared" ca="1" si="160"/>
        <v/>
      </c>
      <c r="BR658" s="75" t="str">
        <f t="shared" si="161"/>
        <v/>
      </c>
      <c r="BS658" s="75" t="str">
        <f t="shared" si="162"/>
        <v/>
      </c>
      <c r="BT658" s="5" t="str">
        <f t="shared" si="163"/>
        <v/>
      </c>
      <c r="BU658" s="79" t="str">
        <f t="shared" si="164"/>
        <v/>
      </c>
      <c r="BV658" s="79" t="str">
        <f t="shared" si="165"/>
        <v/>
      </c>
      <c r="BW658" s="79" t="str">
        <f t="shared" si="166"/>
        <v/>
      </c>
      <c r="CB658" s="5"/>
      <c r="CC658" s="4" t="str">
        <f>IF(IFERROR(VLOOKUP(C658,C659:C$1993,1,0),"")="","",COUNTIF(C:C,C658))</f>
        <v/>
      </c>
      <c r="CE658" s="5"/>
      <c r="CF658" s="5"/>
      <c r="CG658" s="5" t="str">
        <f>IF(B658="","",IF(CC658="",1+(MAX(CG$2:CG657)),""))</f>
        <v/>
      </c>
      <c r="CH658" s="5" t="str">
        <f t="shared" si="167"/>
        <v/>
      </c>
      <c r="CI658" s="5" t="str">
        <f t="shared" si="168"/>
        <v/>
      </c>
      <c r="CJ658" s="14" t="str">
        <f t="shared" si="169"/>
        <v/>
      </c>
      <c r="CK658" s="25"/>
      <c r="CL658" s="15"/>
      <c r="CM658" s="5" t="str">
        <f t="shared" si="157"/>
        <v/>
      </c>
      <c r="CO658" s="5"/>
      <c r="CP658" s="5" t="str">
        <f t="shared" si="170"/>
        <v/>
      </c>
      <c r="CQ658" s="5" t="str">
        <f>IF(BT658="","",IFERROR(IF(VLOOKUP(BT658,BT$2:BT657,1,0)=0,"",""),BT658))</f>
        <v/>
      </c>
      <c r="CR658" s="22" t="str">
        <f>IF(CQ658="","",(IFERROR(VLOOKUP(MID(CQ658,1,1),$DI$2:DM$28,3,0),0)+IFERROR(VLOOKUP(MID(CQ658,2,1),DI$2:DM$28,4,0),0)+IFERROR(VLOOKUP(MID(CQ658,3,1),DI$2:DM$28,5,0),0)+(ROW(CQ658)/1000000000000)))</f>
        <v/>
      </c>
      <c r="CS658" s="5"/>
      <c r="CT658" s="5">
        <v>657</v>
      </c>
      <c r="CU658" s="5" t="str">
        <f>IFERROR(VLOOKUP(CT658,CP$2:CQ1734,2,0),"")</f>
        <v/>
      </c>
      <c r="CV658" s="5"/>
      <c r="CX658" s="5"/>
      <c r="DO658" s="5" t="e">
        <f>IF(REPORTE!AH$2="si",IF(C658=VALUE(REPORTE!C$22),IF(SUM(DO659:DO$1993),CONCATENATE(INT(B658),", "),INT(B658)),""),IF(C658=VALUE(REPORTE!C$21),IF(SUM(DO659:DO$1993),CONCATENATE(INT(B658),", "),INT(B658)),""))</f>
        <v>#VALUE!</v>
      </c>
      <c r="DS658" s="5"/>
      <c r="DT658" s="5"/>
      <c r="DU658" s="5"/>
      <c r="DV658" s="5"/>
    </row>
    <row r="659" spans="1:126" ht="15" customHeight="1" x14ac:dyDescent="0.25">
      <c r="A659" s="4" t="str">
        <f t="shared" ca="1" si="158"/>
        <v/>
      </c>
      <c r="B659" s="3"/>
      <c r="D659" s="1" t="str">
        <f>IFERROR(INDEX('padron cfe'!B:B,MATCH(DATOS!C659,'padron cfe'!A:A,0),1),"")</f>
        <v/>
      </c>
      <c r="H659" s="5" t="str">
        <f>IF(F659="","",IFERROR(CONCATENATE("PEUA",VLOOKUP(ESTADO,REPORTE!AV$2:AW$33,2,0),DIDTRITO_FORM,CADER_FORM,IFERROR(INDEX(CA:CA,MATCH(DAY(F659),BZ:BZ,0),1),DAY(F659)),IFERROR(INDEX(CA:CA,MATCH(MONTH(F659),BZ:BZ,0),1),MONTH(F659)),YEAR(F659),G659),""))</f>
        <v/>
      </c>
      <c r="M659" s="2" t="str">
        <f>IFERROR(INDEX('padron cfe'!C:C,MATCH(DATOS!C659,'padron cfe'!A:A,0),1),"")</f>
        <v/>
      </c>
      <c r="N659" s="66" t="str">
        <f>IFERROR(IF(BT659="","",IF(INDEX(N$1:N658,MATCH(BT659,BT$1:BT658,0),1)=0,"",INDEX(N$1:N658,MATCH(BT659,BT$1:BT658,0),1))),"")</f>
        <v/>
      </c>
      <c r="O659" s="66" t="str">
        <f>IFERROR(IF(BT659="","",IF(INDEX(O$1:O658,MATCH(BT659,BT$1:BT658,0),1)=0,"",INDEX(O$1:O658,MATCH(BT659,BT$1:BT658,0),1))),"")</f>
        <v/>
      </c>
      <c r="R659" s="66"/>
      <c r="S659" s="5"/>
      <c r="T659" s="66"/>
      <c r="U659" s="5" t="str">
        <f>IFERROR(IF(INDEX(U$1:U658,MATCH(T659,T$1:T658,0),1)=0,"",INDEX(U$1:U658,MATCH(T659,T$1:T658,0),1)),"")</f>
        <v/>
      </c>
      <c r="V659" s="66"/>
      <c r="W659" s="5" t="str">
        <f>IFERROR(IF(INDEX(W$1:W658,MATCH(V659,V$1:V658,0),1)=0,"",INDEX(W$1:W658,MATCH(V659,V$1:V658,0),1)),"")</f>
        <v/>
      </c>
      <c r="X659" s="2" t="str">
        <f>IFERROR(INDEX('padron cfe'!D:D,MATCH(DATOS!C659,'padron cfe'!A:A,0),1),"")</f>
        <v/>
      </c>
      <c r="AC659" s="6"/>
      <c r="AE659" s="4" t="str">
        <f t="shared" si="159"/>
        <v/>
      </c>
      <c r="AF659" s="4"/>
      <c r="AG659" s="4"/>
      <c r="AH659" s="4"/>
      <c r="AI659" s="2" t="str">
        <f>IFERROR(IF(INDEX(AI$1:AI658,MATCH(BT659,BT$1:BT658,0),1)=0,"",INDEX(AI$1:AI658,MATCH(BT659,BT$1:BT658,0),1)),"")</f>
        <v/>
      </c>
      <c r="AJ659" s="2" t="str">
        <f>IFERROR(IF(INDEX(AJ$1:AJ658,MATCH(BT659,BT$1:BT658,0),1)=0,"",INDEX(AJ$1:AJ658,MATCH(BT659,BT$1:BT658,0),1)),"")</f>
        <v/>
      </c>
      <c r="AK659" s="2" t="str">
        <f>IFERROR(IF(INDEX(AK$1:AK658,MATCH(BT659,BT$1:BT658,0),1)=0,"",INDEX(AK$1:AK658,MATCH(BT659,BT$1:BT658,0),1)),"")</f>
        <v/>
      </c>
      <c r="AY659" s="7"/>
      <c r="AZ659" s="47"/>
      <c r="BA659" s="66"/>
      <c r="BB659" s="66"/>
      <c r="BC659" s="66"/>
      <c r="BD659" s="78"/>
      <c r="BE659" s="66"/>
      <c r="BF659" s="66"/>
      <c r="BG659" s="4"/>
      <c r="BH659" s="69"/>
      <c r="BK659" s="9"/>
      <c r="BN659" s="7"/>
      <c r="BO659" s="286"/>
      <c r="BP659" s="22"/>
      <c r="BQ659" s="7" t="str">
        <f t="shared" ca="1" si="160"/>
        <v/>
      </c>
      <c r="BR659" s="75" t="str">
        <f t="shared" si="161"/>
        <v/>
      </c>
      <c r="BS659" s="75" t="str">
        <f t="shared" si="162"/>
        <v/>
      </c>
      <c r="BT659" s="5" t="str">
        <f t="shared" si="163"/>
        <v/>
      </c>
      <c r="BU659" s="79" t="str">
        <f t="shared" si="164"/>
        <v/>
      </c>
      <c r="BV659" s="79" t="str">
        <f t="shared" si="165"/>
        <v/>
      </c>
      <c r="BW659" s="79" t="str">
        <f t="shared" si="166"/>
        <v/>
      </c>
      <c r="CB659" s="5"/>
      <c r="CC659" s="4" t="str">
        <f>IF(IFERROR(VLOOKUP(C659,C660:C$1993,1,0),"")="","",COUNTIF(C:C,C659))</f>
        <v/>
      </c>
      <c r="CE659" s="5"/>
      <c r="CF659" s="5"/>
      <c r="CG659" s="5" t="str">
        <f>IF(B659="","",IF(CC659="",1+(MAX(CG$2:CG658)),""))</f>
        <v/>
      </c>
      <c r="CH659" s="5" t="str">
        <f t="shared" si="167"/>
        <v/>
      </c>
      <c r="CI659" s="5" t="str">
        <f t="shared" si="168"/>
        <v/>
      </c>
      <c r="CJ659" s="14" t="str">
        <f t="shared" si="169"/>
        <v/>
      </c>
      <c r="CK659" s="25"/>
      <c r="CL659" s="15"/>
      <c r="CM659" s="5" t="str">
        <f t="shared" si="157"/>
        <v/>
      </c>
      <c r="CO659" s="5"/>
      <c r="CP659" s="5" t="str">
        <f t="shared" si="170"/>
        <v/>
      </c>
      <c r="CQ659" s="5" t="str">
        <f>IF(BT659="","",IFERROR(IF(VLOOKUP(BT659,BT$2:BT658,1,0)=0,"",""),BT659))</f>
        <v/>
      </c>
      <c r="CR659" s="22" t="str">
        <f>IF(CQ659="","",(IFERROR(VLOOKUP(MID(CQ659,1,1),$DI$2:DM$28,3,0),0)+IFERROR(VLOOKUP(MID(CQ659,2,1),DI$2:DM$28,4,0),0)+IFERROR(VLOOKUP(MID(CQ659,3,1),DI$2:DM$28,5,0),0)+(ROW(CQ659)/1000000000000)))</f>
        <v/>
      </c>
      <c r="CS659" s="5"/>
      <c r="CT659" s="5">
        <v>658</v>
      </c>
      <c r="CU659" s="5" t="str">
        <f>IFERROR(VLOOKUP(CT659,CP$2:CQ1735,2,0),"")</f>
        <v/>
      </c>
      <c r="CV659" s="5"/>
      <c r="CX659" s="5"/>
      <c r="DO659" s="5" t="e">
        <f>IF(REPORTE!AH$2="si",IF(C659=VALUE(REPORTE!C$22),IF(SUM(DO660:DO$1993),CONCATENATE(INT(B659),", "),INT(B659)),""),IF(C659=VALUE(REPORTE!C$21),IF(SUM(DO660:DO$1993),CONCATENATE(INT(B659),", "),INT(B659)),""))</f>
        <v>#VALUE!</v>
      </c>
      <c r="DS659" s="5"/>
      <c r="DT659" s="5"/>
      <c r="DU659" s="5"/>
      <c r="DV659" s="5"/>
    </row>
    <row r="660" spans="1:126" ht="15" customHeight="1" x14ac:dyDescent="0.25">
      <c r="A660" s="4" t="str">
        <f t="shared" ca="1" si="158"/>
        <v/>
      </c>
      <c r="B660" s="3"/>
      <c r="D660" s="1" t="str">
        <f>IFERROR(INDEX('padron cfe'!B:B,MATCH(DATOS!C660,'padron cfe'!A:A,0),1),"")</f>
        <v/>
      </c>
      <c r="H660" s="5" t="str">
        <f>IF(F660="","",IFERROR(CONCATENATE("PEUA",VLOOKUP(ESTADO,REPORTE!AV$2:AW$33,2,0),DIDTRITO_FORM,CADER_FORM,IFERROR(INDEX(CA:CA,MATCH(DAY(F660),BZ:BZ,0),1),DAY(F660)),IFERROR(INDEX(CA:CA,MATCH(MONTH(F660),BZ:BZ,0),1),MONTH(F660)),YEAR(F660),G660),""))</f>
        <v/>
      </c>
      <c r="M660" s="2" t="str">
        <f>IFERROR(INDEX('padron cfe'!C:C,MATCH(DATOS!C660,'padron cfe'!A:A,0),1),"")</f>
        <v/>
      </c>
      <c r="N660" s="66" t="str">
        <f>IFERROR(IF(BT660="","",IF(INDEX(N$1:N659,MATCH(BT660,BT$1:BT659,0),1)=0,"",INDEX(N$1:N659,MATCH(BT660,BT$1:BT659,0),1))),"")</f>
        <v/>
      </c>
      <c r="O660" s="66" t="str">
        <f>IFERROR(IF(BT660="","",IF(INDEX(O$1:O659,MATCH(BT660,BT$1:BT659,0),1)=0,"",INDEX(O$1:O659,MATCH(BT660,BT$1:BT659,0),1))),"")</f>
        <v/>
      </c>
      <c r="R660" s="66"/>
      <c r="S660" s="5"/>
      <c r="T660" s="66"/>
      <c r="U660" s="5" t="str">
        <f>IFERROR(IF(INDEX(U$1:U659,MATCH(T660,T$1:T659,0),1)=0,"",INDEX(U$1:U659,MATCH(T660,T$1:T659,0),1)),"")</f>
        <v/>
      </c>
      <c r="V660" s="66"/>
      <c r="W660" s="5" t="str">
        <f>IFERROR(IF(INDEX(W$1:W659,MATCH(V660,V$1:V659,0),1)=0,"",INDEX(W$1:W659,MATCH(V660,V$1:V659,0),1)),"")</f>
        <v/>
      </c>
      <c r="X660" s="2" t="str">
        <f>IFERROR(INDEX('padron cfe'!D:D,MATCH(DATOS!C660,'padron cfe'!A:A,0),1),"")</f>
        <v/>
      </c>
      <c r="AC660" s="6"/>
      <c r="AE660" s="4" t="str">
        <f t="shared" si="159"/>
        <v/>
      </c>
      <c r="AF660" s="4"/>
      <c r="AG660" s="4"/>
      <c r="AH660" s="4"/>
      <c r="AI660" s="2" t="str">
        <f>IFERROR(IF(INDEX(AI$1:AI659,MATCH(BT660,BT$1:BT659,0),1)=0,"",INDEX(AI$1:AI659,MATCH(BT660,BT$1:BT659,0),1)),"")</f>
        <v/>
      </c>
      <c r="AJ660" s="2" t="str">
        <f>IFERROR(IF(INDEX(AJ$1:AJ659,MATCH(BT660,BT$1:BT659,0),1)=0,"",INDEX(AJ$1:AJ659,MATCH(BT660,BT$1:BT659,0),1)),"")</f>
        <v/>
      </c>
      <c r="AK660" s="2" t="str">
        <f>IFERROR(IF(INDEX(AK$1:AK659,MATCH(BT660,BT$1:BT659,0),1)=0,"",INDEX(AK$1:AK659,MATCH(BT660,BT$1:BT659,0),1)),"")</f>
        <v/>
      </c>
      <c r="AY660" s="7"/>
      <c r="AZ660" s="47"/>
      <c r="BA660" s="66"/>
      <c r="BB660" s="66"/>
      <c r="BC660" s="66"/>
      <c r="BD660" s="78"/>
      <c r="BE660" s="66"/>
      <c r="BF660" s="66"/>
      <c r="BG660" s="4"/>
      <c r="BH660" s="69"/>
      <c r="BK660" s="9"/>
      <c r="BN660" s="7"/>
      <c r="BO660" s="286"/>
      <c r="BP660" s="22"/>
      <c r="BQ660" s="7" t="str">
        <f t="shared" ca="1" si="160"/>
        <v/>
      </c>
      <c r="BR660" s="75" t="str">
        <f t="shared" si="161"/>
        <v/>
      </c>
      <c r="BS660" s="75" t="str">
        <f t="shared" si="162"/>
        <v/>
      </c>
      <c r="BT660" s="5" t="str">
        <f t="shared" si="163"/>
        <v/>
      </c>
      <c r="BU660" s="79" t="str">
        <f t="shared" si="164"/>
        <v/>
      </c>
      <c r="BV660" s="79" t="str">
        <f t="shared" si="165"/>
        <v/>
      </c>
      <c r="BW660" s="79" t="str">
        <f t="shared" si="166"/>
        <v/>
      </c>
      <c r="CB660" s="5"/>
      <c r="CC660" s="4" t="str">
        <f>IF(IFERROR(VLOOKUP(C660,C661:C$1993,1,0),"")="","",COUNTIF(C:C,C660))</f>
        <v/>
      </c>
      <c r="CE660" s="5"/>
      <c r="CF660" s="5"/>
      <c r="CG660" s="5" t="str">
        <f>IF(B660="","",IF(CC660="",1+(MAX(CG$2:CG659)),""))</f>
        <v/>
      </c>
      <c r="CH660" s="5" t="str">
        <f t="shared" si="167"/>
        <v/>
      </c>
      <c r="CI660" s="5" t="str">
        <f t="shared" si="168"/>
        <v/>
      </c>
      <c r="CJ660" s="14" t="str">
        <f t="shared" si="169"/>
        <v/>
      </c>
      <c r="CK660" s="25"/>
      <c r="CL660" s="15"/>
      <c r="CM660" s="5" t="str">
        <f t="shared" si="157"/>
        <v/>
      </c>
      <c r="CO660" s="5"/>
      <c r="CP660" s="5" t="str">
        <f t="shared" si="170"/>
        <v/>
      </c>
      <c r="CQ660" s="5" t="str">
        <f>IF(BT660="","",IFERROR(IF(VLOOKUP(BT660,BT$2:BT659,1,0)=0,"",""),BT660))</f>
        <v/>
      </c>
      <c r="CR660" s="22" t="str">
        <f>IF(CQ660="","",(IFERROR(VLOOKUP(MID(CQ660,1,1),$DI$2:DM$28,3,0),0)+IFERROR(VLOOKUP(MID(CQ660,2,1),DI$2:DM$28,4,0),0)+IFERROR(VLOOKUP(MID(CQ660,3,1),DI$2:DM$28,5,0),0)+(ROW(CQ660)/1000000000000)))</f>
        <v/>
      </c>
      <c r="CS660" s="5"/>
      <c r="CT660" s="5">
        <v>659</v>
      </c>
      <c r="CU660" s="5" t="str">
        <f>IFERROR(VLOOKUP(CT660,CP$2:CQ1736,2,0),"")</f>
        <v/>
      </c>
      <c r="CV660" s="5"/>
      <c r="CX660" s="5"/>
      <c r="DO660" s="5" t="e">
        <f>IF(REPORTE!AH$2="si",IF(C660=VALUE(REPORTE!C$22),IF(SUM(DO661:DO$1993),CONCATENATE(INT(B660),", "),INT(B660)),""),IF(C660=VALUE(REPORTE!C$21),IF(SUM(DO661:DO$1993),CONCATENATE(INT(B660),", "),INT(B660)),""))</f>
        <v>#VALUE!</v>
      </c>
      <c r="DS660" s="5"/>
      <c r="DT660" s="5"/>
      <c r="DU660" s="5"/>
      <c r="DV660" s="5"/>
    </row>
    <row r="661" spans="1:126" ht="15" customHeight="1" x14ac:dyDescent="0.25">
      <c r="A661" s="4" t="str">
        <f t="shared" ca="1" si="158"/>
        <v/>
      </c>
      <c r="B661" s="3"/>
      <c r="D661" s="1" t="str">
        <f>IFERROR(INDEX('padron cfe'!B:B,MATCH(DATOS!C661,'padron cfe'!A:A,0),1),"")</f>
        <v/>
      </c>
      <c r="H661" s="5" t="str">
        <f>IF(F661="","",IFERROR(CONCATENATE("PEUA",VLOOKUP(ESTADO,REPORTE!AV$2:AW$33,2,0),DIDTRITO_FORM,CADER_FORM,IFERROR(INDEX(CA:CA,MATCH(DAY(F661),BZ:BZ,0),1),DAY(F661)),IFERROR(INDEX(CA:CA,MATCH(MONTH(F661),BZ:BZ,0),1),MONTH(F661)),YEAR(F661),G661),""))</f>
        <v/>
      </c>
      <c r="M661" s="2" t="str">
        <f>IFERROR(INDEX('padron cfe'!C:C,MATCH(DATOS!C661,'padron cfe'!A:A,0),1),"")</f>
        <v/>
      </c>
      <c r="N661" s="66" t="str">
        <f>IFERROR(IF(BT661="","",IF(INDEX(N$1:N660,MATCH(BT661,BT$1:BT660,0),1)=0,"",INDEX(N$1:N660,MATCH(BT661,BT$1:BT660,0),1))),"")</f>
        <v/>
      </c>
      <c r="O661" s="66" t="str">
        <f>IFERROR(IF(BT661="","",IF(INDEX(O$1:O660,MATCH(BT661,BT$1:BT660,0),1)=0,"",INDEX(O$1:O660,MATCH(BT661,BT$1:BT660,0),1))),"")</f>
        <v/>
      </c>
      <c r="R661" s="66"/>
      <c r="S661" s="5"/>
      <c r="T661" s="66"/>
      <c r="U661" s="5" t="str">
        <f>IFERROR(IF(INDEX(U$1:U660,MATCH(T661,T$1:T660,0),1)=0,"",INDEX(U$1:U660,MATCH(T661,T$1:T660,0),1)),"")</f>
        <v/>
      </c>
      <c r="V661" s="66"/>
      <c r="W661" s="5" t="str">
        <f>IFERROR(IF(INDEX(W$1:W660,MATCH(V661,V$1:V660,0),1)=0,"",INDEX(W$1:W660,MATCH(V661,V$1:V660,0),1)),"")</f>
        <v/>
      </c>
      <c r="X661" s="2" t="str">
        <f>IFERROR(INDEX('padron cfe'!D:D,MATCH(DATOS!C661,'padron cfe'!A:A,0),1),"")</f>
        <v/>
      </c>
      <c r="AC661" s="6"/>
      <c r="AE661" s="4" t="str">
        <f t="shared" si="159"/>
        <v/>
      </c>
      <c r="AF661" s="4"/>
      <c r="AG661" s="4"/>
      <c r="AH661" s="4"/>
      <c r="AI661" s="2" t="str">
        <f>IFERROR(IF(INDEX(AI$1:AI660,MATCH(BT661,BT$1:BT660,0),1)=0,"",INDEX(AI$1:AI660,MATCH(BT661,BT$1:BT660,0),1)),"")</f>
        <v/>
      </c>
      <c r="AJ661" s="2" t="str">
        <f>IFERROR(IF(INDEX(AJ$1:AJ660,MATCH(BT661,BT$1:BT660,0),1)=0,"",INDEX(AJ$1:AJ660,MATCH(BT661,BT$1:BT660,0),1)),"")</f>
        <v/>
      </c>
      <c r="AK661" s="2" t="str">
        <f>IFERROR(IF(INDEX(AK$1:AK660,MATCH(BT661,BT$1:BT660,0),1)=0,"",INDEX(AK$1:AK660,MATCH(BT661,BT$1:BT660,0),1)),"")</f>
        <v/>
      </c>
      <c r="AY661" s="7"/>
      <c r="AZ661" s="47"/>
      <c r="BA661" s="66"/>
      <c r="BB661" s="66"/>
      <c r="BC661" s="66"/>
      <c r="BD661" s="78"/>
      <c r="BE661" s="66"/>
      <c r="BF661" s="66"/>
      <c r="BG661" s="4"/>
      <c r="BH661" s="69"/>
      <c r="BK661" s="9"/>
      <c r="BN661" s="7"/>
      <c r="BO661" s="286"/>
      <c r="BP661" s="22"/>
      <c r="BQ661" s="7" t="str">
        <f t="shared" ca="1" si="160"/>
        <v/>
      </c>
      <c r="BR661" s="75" t="str">
        <f t="shared" si="161"/>
        <v/>
      </c>
      <c r="BS661" s="75" t="str">
        <f t="shared" si="162"/>
        <v/>
      </c>
      <c r="BT661" s="5" t="str">
        <f t="shared" si="163"/>
        <v/>
      </c>
      <c r="BU661" s="79" t="str">
        <f t="shared" si="164"/>
        <v/>
      </c>
      <c r="BV661" s="79" t="str">
        <f t="shared" si="165"/>
        <v/>
      </c>
      <c r="BW661" s="79" t="str">
        <f t="shared" si="166"/>
        <v/>
      </c>
      <c r="CB661" s="5"/>
      <c r="CC661" s="4" t="str">
        <f>IF(IFERROR(VLOOKUP(C661,C662:C$1993,1,0),"")="","",COUNTIF(C:C,C661))</f>
        <v/>
      </c>
      <c r="CE661" s="5"/>
      <c r="CF661" s="5"/>
      <c r="CG661" s="5" t="str">
        <f>IF(B661="","",IF(CC661="",1+(MAX(CG$2:CG660)),""))</f>
        <v/>
      </c>
      <c r="CH661" s="5" t="str">
        <f t="shared" si="167"/>
        <v/>
      </c>
      <c r="CI661" s="5" t="str">
        <f t="shared" si="168"/>
        <v/>
      </c>
      <c r="CJ661" s="14" t="str">
        <f t="shared" si="169"/>
        <v/>
      </c>
      <c r="CK661" s="25"/>
      <c r="CL661" s="15"/>
      <c r="CM661" s="5" t="str">
        <f t="shared" si="157"/>
        <v/>
      </c>
      <c r="CO661" s="5"/>
      <c r="CP661" s="5" t="str">
        <f t="shared" si="170"/>
        <v/>
      </c>
      <c r="CQ661" s="5" t="str">
        <f>IF(BT661="","",IFERROR(IF(VLOOKUP(BT661,BT$2:BT660,1,0)=0,"",""),BT661))</f>
        <v/>
      </c>
      <c r="CR661" s="22" t="str">
        <f>IF(CQ661="","",(IFERROR(VLOOKUP(MID(CQ661,1,1),$DI$2:DM$28,3,0),0)+IFERROR(VLOOKUP(MID(CQ661,2,1),DI$2:DM$28,4,0),0)+IFERROR(VLOOKUP(MID(CQ661,3,1),DI$2:DM$28,5,0),0)+(ROW(CQ661)/1000000000000)))</f>
        <v/>
      </c>
      <c r="CS661" s="5"/>
      <c r="CT661" s="5">
        <v>660</v>
      </c>
      <c r="CU661" s="5" t="str">
        <f>IFERROR(VLOOKUP(CT661,CP$2:CQ1737,2,0),"")</f>
        <v/>
      </c>
      <c r="CV661" s="5"/>
      <c r="CX661" s="5"/>
      <c r="DO661" s="5" t="e">
        <f>IF(REPORTE!AH$2="si",IF(C661=VALUE(REPORTE!C$22),IF(SUM(DO662:DO$1993),CONCATENATE(INT(B661),", "),INT(B661)),""),IF(C661=VALUE(REPORTE!C$21),IF(SUM(DO662:DO$1993),CONCATENATE(INT(B661),", "),INT(B661)),""))</f>
        <v>#VALUE!</v>
      </c>
      <c r="DS661" s="5"/>
      <c r="DT661" s="5"/>
      <c r="DU661" s="5"/>
      <c r="DV661" s="5"/>
    </row>
    <row r="662" spans="1:126" ht="15" customHeight="1" x14ac:dyDescent="0.25">
      <c r="A662" s="4" t="str">
        <f t="shared" ca="1" si="158"/>
        <v/>
      </c>
      <c r="B662" s="3"/>
      <c r="D662" s="1" t="str">
        <f>IFERROR(INDEX('padron cfe'!B:B,MATCH(DATOS!C662,'padron cfe'!A:A,0),1),"")</f>
        <v/>
      </c>
      <c r="H662" s="5" t="str">
        <f>IF(F662="","",IFERROR(CONCATENATE("PEUA",VLOOKUP(ESTADO,REPORTE!AV$2:AW$33,2,0),DIDTRITO_FORM,CADER_FORM,IFERROR(INDEX(CA:CA,MATCH(DAY(F662),BZ:BZ,0),1),DAY(F662)),IFERROR(INDEX(CA:CA,MATCH(MONTH(F662),BZ:BZ,0),1),MONTH(F662)),YEAR(F662),G662),""))</f>
        <v/>
      </c>
      <c r="M662" s="2" t="str">
        <f>IFERROR(INDEX('padron cfe'!C:C,MATCH(DATOS!C662,'padron cfe'!A:A,0),1),"")</f>
        <v/>
      </c>
      <c r="N662" s="66" t="str">
        <f>IFERROR(IF(BT662="","",IF(INDEX(N$1:N661,MATCH(BT662,BT$1:BT661,0),1)=0,"",INDEX(N$1:N661,MATCH(BT662,BT$1:BT661,0),1))),"")</f>
        <v/>
      </c>
      <c r="O662" s="66" t="str">
        <f>IFERROR(IF(BT662="","",IF(INDEX(O$1:O661,MATCH(BT662,BT$1:BT661,0),1)=0,"",INDEX(O$1:O661,MATCH(BT662,BT$1:BT661,0),1))),"")</f>
        <v/>
      </c>
      <c r="R662" s="66"/>
      <c r="S662" s="5"/>
      <c r="T662" s="66"/>
      <c r="U662" s="5" t="str">
        <f>IFERROR(IF(INDEX(U$1:U661,MATCH(T662,T$1:T661,0),1)=0,"",INDEX(U$1:U661,MATCH(T662,T$1:T661,0),1)),"")</f>
        <v/>
      </c>
      <c r="V662" s="66"/>
      <c r="W662" s="5" t="str">
        <f>IFERROR(IF(INDEX(W$1:W661,MATCH(V662,V$1:V661,0),1)=0,"",INDEX(W$1:W661,MATCH(V662,V$1:V661,0),1)),"")</f>
        <v/>
      </c>
      <c r="X662" s="2" t="str">
        <f>IFERROR(INDEX('padron cfe'!D:D,MATCH(DATOS!C662,'padron cfe'!A:A,0),1),"")</f>
        <v/>
      </c>
      <c r="AC662" s="6"/>
      <c r="AE662" s="4" t="str">
        <f t="shared" si="159"/>
        <v/>
      </c>
      <c r="AF662" s="4"/>
      <c r="AG662" s="4"/>
      <c r="AH662" s="4"/>
      <c r="AI662" s="2" t="str">
        <f>IFERROR(IF(INDEX(AI$1:AI661,MATCH(BT662,BT$1:BT661,0),1)=0,"",INDEX(AI$1:AI661,MATCH(BT662,BT$1:BT661,0),1)),"")</f>
        <v/>
      </c>
      <c r="AJ662" s="2" t="str">
        <f>IFERROR(IF(INDEX(AJ$1:AJ661,MATCH(BT662,BT$1:BT661,0),1)=0,"",INDEX(AJ$1:AJ661,MATCH(BT662,BT$1:BT661,0),1)),"")</f>
        <v/>
      </c>
      <c r="AK662" s="2" t="str">
        <f>IFERROR(IF(INDEX(AK$1:AK661,MATCH(BT662,BT$1:BT661,0),1)=0,"",INDEX(AK$1:AK661,MATCH(BT662,BT$1:BT661,0),1)),"")</f>
        <v/>
      </c>
      <c r="AY662" s="7"/>
      <c r="AZ662" s="47"/>
      <c r="BA662" s="66"/>
      <c r="BB662" s="66"/>
      <c r="BC662" s="66"/>
      <c r="BD662" s="78"/>
      <c r="BE662" s="66"/>
      <c r="BF662" s="66"/>
      <c r="BG662" s="4"/>
      <c r="BH662" s="69"/>
      <c r="BK662" s="9"/>
      <c r="BN662" s="7"/>
      <c r="BO662" s="286"/>
      <c r="BP662" s="22"/>
      <c r="BQ662" s="7" t="str">
        <f t="shared" ca="1" si="160"/>
        <v/>
      </c>
      <c r="BR662" s="75" t="str">
        <f t="shared" si="161"/>
        <v/>
      </c>
      <c r="BS662" s="75" t="str">
        <f t="shared" si="162"/>
        <v/>
      </c>
      <c r="BT662" s="5" t="str">
        <f t="shared" si="163"/>
        <v/>
      </c>
      <c r="BU662" s="79" t="str">
        <f t="shared" si="164"/>
        <v/>
      </c>
      <c r="BV662" s="79" t="str">
        <f t="shared" si="165"/>
        <v/>
      </c>
      <c r="BW662" s="79" t="str">
        <f t="shared" si="166"/>
        <v/>
      </c>
      <c r="CB662" s="5"/>
      <c r="CC662" s="4" t="str">
        <f>IF(IFERROR(VLOOKUP(C662,C663:C$1993,1,0),"")="","",COUNTIF(C:C,C662))</f>
        <v/>
      </c>
      <c r="CE662" s="5"/>
      <c r="CF662" s="5"/>
      <c r="CG662" s="5" t="str">
        <f>IF(B662="","",IF(CC662="",1+(MAX(CG$2:CG661)),""))</f>
        <v/>
      </c>
      <c r="CH662" s="5" t="str">
        <f t="shared" si="167"/>
        <v/>
      </c>
      <c r="CI662" s="5" t="str">
        <f t="shared" si="168"/>
        <v/>
      </c>
      <c r="CJ662" s="14" t="str">
        <f t="shared" si="169"/>
        <v/>
      </c>
      <c r="CK662" s="25"/>
      <c r="CL662" s="15"/>
      <c r="CM662" s="5" t="str">
        <f t="shared" ref="CM662:CM725" si="171">CONCATENATE(AO662,AP662,AQ662,AR662,AS662)</f>
        <v/>
      </c>
      <c r="CO662" s="5"/>
      <c r="CP662" s="5" t="str">
        <f t="shared" si="170"/>
        <v/>
      </c>
      <c r="CQ662" s="5" t="str">
        <f>IF(BT662="","",IFERROR(IF(VLOOKUP(BT662,BT$2:BT661,1,0)=0,"",""),BT662))</f>
        <v/>
      </c>
      <c r="CR662" s="22" t="str">
        <f>IF(CQ662="","",(IFERROR(VLOOKUP(MID(CQ662,1,1),$DI$2:DM$28,3,0),0)+IFERROR(VLOOKUP(MID(CQ662,2,1),DI$2:DM$28,4,0),0)+IFERROR(VLOOKUP(MID(CQ662,3,1),DI$2:DM$28,5,0),0)+(ROW(CQ662)/1000000000000)))</f>
        <v/>
      </c>
      <c r="CS662" s="5"/>
      <c r="CT662" s="5">
        <v>661</v>
      </c>
      <c r="CU662" s="5" t="str">
        <f>IFERROR(VLOOKUP(CT662,CP$2:CQ1738,2,0),"")</f>
        <v/>
      </c>
      <c r="CV662" s="5"/>
      <c r="CX662" s="5"/>
      <c r="DO662" s="5" t="e">
        <f>IF(REPORTE!AH$2="si",IF(C662=VALUE(REPORTE!C$22),IF(SUM(DO663:DO$1993),CONCATENATE(INT(B662),", "),INT(B662)),""),IF(C662=VALUE(REPORTE!C$21),IF(SUM(DO663:DO$1993),CONCATENATE(INT(B662),", "),INT(B662)),""))</f>
        <v>#VALUE!</v>
      </c>
      <c r="DS662" s="5"/>
      <c r="DT662" s="5"/>
      <c r="DU662" s="5"/>
      <c r="DV662" s="5"/>
    </row>
    <row r="663" spans="1:126" ht="15" customHeight="1" x14ac:dyDescent="0.25">
      <c r="A663" s="4" t="str">
        <f t="shared" ca="1" si="158"/>
        <v/>
      </c>
      <c r="B663" s="3"/>
      <c r="D663" s="1" t="str">
        <f>IFERROR(INDEX('padron cfe'!B:B,MATCH(DATOS!C663,'padron cfe'!A:A,0),1),"")</f>
        <v/>
      </c>
      <c r="H663" s="5" t="str">
        <f>IF(F663="","",IFERROR(CONCATENATE("PEUA",VLOOKUP(ESTADO,REPORTE!AV$2:AW$33,2,0),DIDTRITO_FORM,CADER_FORM,IFERROR(INDEX(CA:CA,MATCH(DAY(F663),BZ:BZ,0),1),DAY(F663)),IFERROR(INDEX(CA:CA,MATCH(MONTH(F663),BZ:BZ,0),1),MONTH(F663)),YEAR(F663),G663),""))</f>
        <v/>
      </c>
      <c r="M663" s="2" t="str">
        <f>IFERROR(INDEX('padron cfe'!C:C,MATCH(DATOS!C663,'padron cfe'!A:A,0),1),"")</f>
        <v/>
      </c>
      <c r="N663" s="66" t="str">
        <f>IFERROR(IF(BT663="","",IF(INDEX(N$1:N662,MATCH(BT663,BT$1:BT662,0),1)=0,"",INDEX(N$1:N662,MATCH(BT663,BT$1:BT662,0),1))),"")</f>
        <v/>
      </c>
      <c r="O663" s="66" t="str">
        <f>IFERROR(IF(BT663="","",IF(INDEX(O$1:O662,MATCH(BT663,BT$1:BT662,0),1)=0,"",INDEX(O$1:O662,MATCH(BT663,BT$1:BT662,0),1))),"")</f>
        <v/>
      </c>
      <c r="R663" s="66"/>
      <c r="S663" s="5"/>
      <c r="T663" s="66"/>
      <c r="U663" s="5" t="str">
        <f>IFERROR(IF(INDEX(U$1:U662,MATCH(T663,T$1:T662,0),1)=0,"",INDEX(U$1:U662,MATCH(T663,T$1:T662,0),1)),"")</f>
        <v/>
      </c>
      <c r="V663" s="66"/>
      <c r="W663" s="5" t="str">
        <f>IFERROR(IF(INDEX(W$1:W662,MATCH(V663,V$1:V662,0),1)=0,"",INDEX(W$1:W662,MATCH(V663,V$1:V662,0),1)),"")</f>
        <v/>
      </c>
      <c r="X663" s="2" t="str">
        <f>IFERROR(INDEX('padron cfe'!D:D,MATCH(DATOS!C663,'padron cfe'!A:A,0),1),"")</f>
        <v/>
      </c>
      <c r="AC663" s="6"/>
      <c r="AE663" s="4" t="str">
        <f t="shared" si="159"/>
        <v/>
      </c>
      <c r="AF663" s="4"/>
      <c r="AG663" s="4"/>
      <c r="AH663" s="4"/>
      <c r="AI663" s="2" t="str">
        <f>IFERROR(IF(INDEX(AI$1:AI662,MATCH(BT663,BT$1:BT662,0),1)=0,"",INDEX(AI$1:AI662,MATCH(BT663,BT$1:BT662,0),1)),"")</f>
        <v/>
      </c>
      <c r="AJ663" s="2" t="str">
        <f>IFERROR(IF(INDEX(AJ$1:AJ662,MATCH(BT663,BT$1:BT662,0),1)=0,"",INDEX(AJ$1:AJ662,MATCH(BT663,BT$1:BT662,0),1)),"")</f>
        <v/>
      </c>
      <c r="AK663" s="2" t="str">
        <f>IFERROR(IF(INDEX(AK$1:AK662,MATCH(BT663,BT$1:BT662,0),1)=0,"",INDEX(AK$1:AK662,MATCH(BT663,BT$1:BT662,0),1)),"")</f>
        <v/>
      </c>
      <c r="AY663" s="7"/>
      <c r="AZ663" s="47"/>
      <c r="BA663" s="66"/>
      <c r="BB663" s="66"/>
      <c r="BC663" s="66"/>
      <c r="BD663" s="78"/>
      <c r="BE663" s="66"/>
      <c r="BF663" s="66"/>
      <c r="BG663" s="4"/>
      <c r="BH663" s="69"/>
      <c r="BK663" s="9"/>
      <c r="BN663" s="7"/>
      <c r="BO663" s="286"/>
      <c r="BP663" s="22"/>
      <c r="BQ663" s="7" t="str">
        <f t="shared" ca="1" si="160"/>
        <v/>
      </c>
      <c r="BR663" s="75" t="str">
        <f t="shared" si="161"/>
        <v/>
      </c>
      <c r="BS663" s="75" t="str">
        <f t="shared" si="162"/>
        <v/>
      </c>
      <c r="BT663" s="5" t="str">
        <f t="shared" si="163"/>
        <v/>
      </c>
      <c r="BU663" s="79" t="str">
        <f t="shared" si="164"/>
        <v/>
      </c>
      <c r="BV663" s="79" t="str">
        <f t="shared" si="165"/>
        <v/>
      </c>
      <c r="BW663" s="79" t="str">
        <f t="shared" si="166"/>
        <v/>
      </c>
      <c r="CB663" s="5"/>
      <c r="CC663" s="4" t="str">
        <f>IF(IFERROR(VLOOKUP(C663,C664:C$1993,1,0),"")="","",COUNTIF(C:C,C663))</f>
        <v/>
      </c>
      <c r="CE663" s="5"/>
      <c r="CF663" s="5"/>
      <c r="CG663" s="5" t="str">
        <f>IF(B663="","",IF(CC663="",1+(MAX(CG$2:CG662)),""))</f>
        <v/>
      </c>
      <c r="CH663" s="5" t="str">
        <f t="shared" si="167"/>
        <v/>
      </c>
      <c r="CI663" s="5" t="str">
        <f t="shared" si="168"/>
        <v/>
      </c>
      <c r="CJ663" s="14" t="str">
        <f t="shared" si="169"/>
        <v/>
      </c>
      <c r="CK663" s="25"/>
      <c r="CL663" s="15"/>
      <c r="CM663" s="5" t="str">
        <f t="shared" si="171"/>
        <v/>
      </c>
      <c r="CO663" s="5"/>
      <c r="CP663" s="5" t="str">
        <f t="shared" si="170"/>
        <v/>
      </c>
      <c r="CQ663" s="5" t="str">
        <f>IF(BT663="","",IFERROR(IF(VLOOKUP(BT663,BT$2:BT662,1,0)=0,"",""),BT663))</f>
        <v/>
      </c>
      <c r="CR663" s="22" t="str">
        <f>IF(CQ663="","",(IFERROR(VLOOKUP(MID(CQ663,1,1),$DI$2:DM$28,3,0),0)+IFERROR(VLOOKUP(MID(CQ663,2,1),DI$2:DM$28,4,0),0)+IFERROR(VLOOKUP(MID(CQ663,3,1),DI$2:DM$28,5,0),0)+(ROW(CQ663)/1000000000000)))</f>
        <v/>
      </c>
      <c r="CS663" s="5"/>
      <c r="CT663" s="5">
        <v>662</v>
      </c>
      <c r="CU663" s="5" t="str">
        <f>IFERROR(VLOOKUP(CT663,CP$2:CQ1739,2,0),"")</f>
        <v/>
      </c>
      <c r="CV663" s="5"/>
      <c r="CX663" s="5"/>
      <c r="DO663" s="5" t="e">
        <f>IF(REPORTE!AH$2="si",IF(C663=VALUE(REPORTE!C$22),IF(SUM(DO664:DO$1993),CONCATENATE(INT(B663),", "),INT(B663)),""),IF(C663=VALUE(REPORTE!C$21),IF(SUM(DO664:DO$1993),CONCATENATE(INT(B663),", "),INT(B663)),""))</f>
        <v>#VALUE!</v>
      </c>
      <c r="DS663" s="5"/>
      <c r="DT663" s="5"/>
      <c r="DU663" s="5"/>
      <c r="DV663" s="5"/>
    </row>
    <row r="664" spans="1:126" ht="15" customHeight="1" x14ac:dyDescent="0.25">
      <c r="A664" s="4" t="str">
        <f t="shared" ca="1" si="158"/>
        <v/>
      </c>
      <c r="B664" s="3"/>
      <c r="D664" s="1" t="str">
        <f>IFERROR(INDEX('padron cfe'!B:B,MATCH(DATOS!C664,'padron cfe'!A:A,0),1),"")</f>
        <v/>
      </c>
      <c r="H664" s="5" t="str">
        <f>IF(F664="","",IFERROR(CONCATENATE("PEUA",VLOOKUP(ESTADO,REPORTE!AV$2:AW$33,2,0),DIDTRITO_FORM,CADER_FORM,IFERROR(INDEX(CA:CA,MATCH(DAY(F664),BZ:BZ,0),1),DAY(F664)),IFERROR(INDEX(CA:CA,MATCH(MONTH(F664),BZ:BZ,0),1),MONTH(F664)),YEAR(F664),G664),""))</f>
        <v/>
      </c>
      <c r="M664" s="2" t="str">
        <f>IFERROR(INDEX('padron cfe'!C:C,MATCH(DATOS!C664,'padron cfe'!A:A,0),1),"")</f>
        <v/>
      </c>
      <c r="N664" s="66" t="str">
        <f>IFERROR(IF(BT664="","",IF(INDEX(N$1:N663,MATCH(BT664,BT$1:BT663,0),1)=0,"",INDEX(N$1:N663,MATCH(BT664,BT$1:BT663,0),1))),"")</f>
        <v/>
      </c>
      <c r="O664" s="66" t="str">
        <f>IFERROR(IF(BT664="","",IF(INDEX(O$1:O663,MATCH(BT664,BT$1:BT663,0),1)=0,"",INDEX(O$1:O663,MATCH(BT664,BT$1:BT663,0),1))),"")</f>
        <v/>
      </c>
      <c r="R664" s="66"/>
      <c r="S664" s="5"/>
      <c r="T664" s="66"/>
      <c r="U664" s="5" t="str">
        <f>IFERROR(IF(INDEX(U$1:U663,MATCH(T664,T$1:T663,0),1)=0,"",INDEX(U$1:U663,MATCH(T664,T$1:T663,0),1)),"")</f>
        <v/>
      </c>
      <c r="V664" s="66"/>
      <c r="W664" s="5" t="str">
        <f>IFERROR(IF(INDEX(W$1:W663,MATCH(V664,V$1:V663,0),1)=0,"",INDEX(W$1:W663,MATCH(V664,V$1:V663,0),1)),"")</f>
        <v/>
      </c>
      <c r="X664" s="2" t="str">
        <f>IFERROR(INDEX('padron cfe'!D:D,MATCH(DATOS!C664,'padron cfe'!A:A,0),1),"")</f>
        <v/>
      </c>
      <c r="AC664" s="6"/>
      <c r="AE664" s="4" t="str">
        <f t="shared" si="159"/>
        <v/>
      </c>
      <c r="AF664" s="4"/>
      <c r="AG664" s="4"/>
      <c r="AH664" s="4"/>
      <c r="AI664" s="2" t="str">
        <f>IFERROR(IF(INDEX(AI$1:AI663,MATCH(BT664,BT$1:BT663,0),1)=0,"",INDEX(AI$1:AI663,MATCH(BT664,BT$1:BT663,0),1)),"")</f>
        <v/>
      </c>
      <c r="AJ664" s="2" t="str">
        <f>IFERROR(IF(INDEX(AJ$1:AJ663,MATCH(BT664,BT$1:BT663,0),1)=0,"",INDEX(AJ$1:AJ663,MATCH(BT664,BT$1:BT663,0),1)),"")</f>
        <v/>
      </c>
      <c r="AK664" s="2" t="str">
        <f>IFERROR(IF(INDEX(AK$1:AK663,MATCH(BT664,BT$1:BT663,0),1)=0,"",INDEX(AK$1:AK663,MATCH(BT664,BT$1:BT663,0),1)),"")</f>
        <v/>
      </c>
      <c r="AY664" s="7"/>
      <c r="AZ664" s="47"/>
      <c r="BA664" s="66"/>
      <c r="BB664" s="66"/>
      <c r="BC664" s="66"/>
      <c r="BD664" s="78"/>
      <c r="BE664" s="66"/>
      <c r="BF664" s="66"/>
      <c r="BG664" s="4"/>
      <c r="BH664" s="69"/>
      <c r="BK664" s="9"/>
      <c r="BN664" s="7"/>
      <c r="BO664" s="286"/>
      <c r="BP664" s="22"/>
      <c r="BQ664" s="7" t="str">
        <f t="shared" ca="1" si="160"/>
        <v/>
      </c>
      <c r="BR664" s="75" t="str">
        <f t="shared" si="161"/>
        <v/>
      </c>
      <c r="BS664" s="75" t="str">
        <f t="shared" si="162"/>
        <v/>
      </c>
      <c r="BT664" s="5" t="str">
        <f t="shared" si="163"/>
        <v/>
      </c>
      <c r="BU664" s="79" t="str">
        <f t="shared" si="164"/>
        <v/>
      </c>
      <c r="BV664" s="79" t="str">
        <f t="shared" si="165"/>
        <v/>
      </c>
      <c r="BW664" s="79" t="str">
        <f t="shared" si="166"/>
        <v/>
      </c>
      <c r="CB664" s="5"/>
      <c r="CC664" s="4" t="str">
        <f>IF(IFERROR(VLOOKUP(C664,C665:C$1993,1,0),"")="","",COUNTIF(C:C,C664))</f>
        <v/>
      </c>
      <c r="CE664" s="5"/>
      <c r="CF664" s="5"/>
      <c r="CG664" s="5" t="str">
        <f>IF(B664="","",IF(CC664="",1+(MAX(CG$2:CG663)),""))</f>
        <v/>
      </c>
      <c r="CH664" s="5" t="str">
        <f t="shared" si="167"/>
        <v/>
      </c>
      <c r="CI664" s="5" t="str">
        <f t="shared" si="168"/>
        <v/>
      </c>
      <c r="CJ664" s="14" t="str">
        <f t="shared" si="169"/>
        <v/>
      </c>
      <c r="CK664" s="25"/>
      <c r="CL664" s="15"/>
      <c r="CM664" s="5" t="str">
        <f t="shared" si="171"/>
        <v/>
      </c>
      <c r="CO664" s="5"/>
      <c r="CP664" s="5" t="str">
        <f t="shared" si="170"/>
        <v/>
      </c>
      <c r="CQ664" s="5" t="str">
        <f>IF(BT664="","",IFERROR(IF(VLOOKUP(BT664,BT$2:BT663,1,0)=0,"",""),BT664))</f>
        <v/>
      </c>
      <c r="CR664" s="22" t="str">
        <f>IF(CQ664="","",(IFERROR(VLOOKUP(MID(CQ664,1,1),$DI$2:DM$28,3,0),0)+IFERROR(VLOOKUP(MID(CQ664,2,1),DI$2:DM$28,4,0),0)+IFERROR(VLOOKUP(MID(CQ664,3,1),DI$2:DM$28,5,0),0)+(ROW(CQ664)/1000000000000)))</f>
        <v/>
      </c>
      <c r="CS664" s="5"/>
      <c r="CT664" s="5">
        <v>663</v>
      </c>
      <c r="CU664" s="5" t="str">
        <f>IFERROR(VLOOKUP(CT664,CP$2:CQ1740,2,0),"")</f>
        <v/>
      </c>
      <c r="CV664" s="5"/>
      <c r="CX664" s="5"/>
      <c r="DO664" s="5" t="e">
        <f>IF(REPORTE!AH$2="si",IF(C664=VALUE(REPORTE!C$22),IF(SUM(DO665:DO$1993),CONCATENATE(INT(B664),", "),INT(B664)),""),IF(C664=VALUE(REPORTE!C$21),IF(SUM(DO665:DO$1993),CONCATENATE(INT(B664),", "),INT(B664)),""))</f>
        <v>#VALUE!</v>
      </c>
      <c r="DS664" s="5"/>
      <c r="DT664" s="5"/>
      <c r="DU664" s="5"/>
      <c r="DV664" s="5"/>
    </row>
    <row r="665" spans="1:126" ht="15" customHeight="1" x14ac:dyDescent="0.25">
      <c r="A665" s="4" t="str">
        <f t="shared" ca="1" si="158"/>
        <v/>
      </c>
      <c r="B665" s="3"/>
      <c r="D665" s="1" t="str">
        <f>IFERROR(INDEX('padron cfe'!B:B,MATCH(DATOS!C665,'padron cfe'!A:A,0),1),"")</f>
        <v/>
      </c>
      <c r="H665" s="5" t="str">
        <f>IF(F665="","",IFERROR(CONCATENATE("PEUA",VLOOKUP(ESTADO,REPORTE!AV$2:AW$33,2,0),DIDTRITO_FORM,CADER_FORM,IFERROR(INDEX(CA:CA,MATCH(DAY(F665),BZ:BZ,0),1),DAY(F665)),IFERROR(INDEX(CA:CA,MATCH(MONTH(F665),BZ:BZ,0),1),MONTH(F665)),YEAR(F665),G665),""))</f>
        <v/>
      </c>
      <c r="M665" s="2" t="str">
        <f>IFERROR(INDEX('padron cfe'!C:C,MATCH(DATOS!C665,'padron cfe'!A:A,0),1),"")</f>
        <v/>
      </c>
      <c r="N665" s="66" t="str">
        <f>IFERROR(IF(BT665="","",IF(INDEX(N$1:N664,MATCH(BT665,BT$1:BT664,0),1)=0,"",INDEX(N$1:N664,MATCH(BT665,BT$1:BT664,0),1))),"")</f>
        <v/>
      </c>
      <c r="O665" s="66" t="str">
        <f>IFERROR(IF(BT665="","",IF(INDEX(O$1:O664,MATCH(BT665,BT$1:BT664,0),1)=0,"",INDEX(O$1:O664,MATCH(BT665,BT$1:BT664,0),1))),"")</f>
        <v/>
      </c>
      <c r="R665" s="66"/>
      <c r="S665" s="5"/>
      <c r="T665" s="66"/>
      <c r="U665" s="5" t="str">
        <f>IFERROR(IF(INDEX(U$1:U664,MATCH(T665,T$1:T664,0),1)=0,"",INDEX(U$1:U664,MATCH(T665,T$1:T664,0),1)),"")</f>
        <v/>
      </c>
      <c r="V665" s="66"/>
      <c r="W665" s="5" t="str">
        <f>IFERROR(IF(INDEX(W$1:W664,MATCH(V665,V$1:V664,0),1)=0,"",INDEX(W$1:W664,MATCH(V665,V$1:V664,0),1)),"")</f>
        <v/>
      </c>
      <c r="X665" s="2" t="str">
        <f>IFERROR(INDEX('padron cfe'!D:D,MATCH(DATOS!C665,'padron cfe'!A:A,0),1),"")</f>
        <v/>
      </c>
      <c r="AC665" s="6"/>
      <c r="AE665" s="4" t="str">
        <f t="shared" si="159"/>
        <v/>
      </c>
      <c r="AF665" s="4"/>
      <c r="AG665" s="4"/>
      <c r="AH665" s="4"/>
      <c r="AI665" s="2" t="str">
        <f>IFERROR(IF(INDEX(AI$1:AI664,MATCH(BT665,BT$1:BT664,0),1)=0,"",INDEX(AI$1:AI664,MATCH(BT665,BT$1:BT664,0),1)),"")</f>
        <v/>
      </c>
      <c r="AJ665" s="2" t="str">
        <f>IFERROR(IF(INDEX(AJ$1:AJ664,MATCH(BT665,BT$1:BT664,0),1)=0,"",INDEX(AJ$1:AJ664,MATCH(BT665,BT$1:BT664,0),1)),"")</f>
        <v/>
      </c>
      <c r="AK665" s="2" t="str">
        <f>IFERROR(IF(INDEX(AK$1:AK664,MATCH(BT665,BT$1:BT664,0),1)=0,"",INDEX(AK$1:AK664,MATCH(BT665,BT$1:BT664,0),1)),"")</f>
        <v/>
      </c>
      <c r="AY665" s="7"/>
      <c r="AZ665" s="47"/>
      <c r="BA665" s="66"/>
      <c r="BB665" s="66"/>
      <c r="BC665" s="66"/>
      <c r="BD665" s="78"/>
      <c r="BE665" s="66"/>
      <c r="BF665" s="66"/>
      <c r="BG665" s="4"/>
      <c r="BH665" s="69"/>
      <c r="BK665" s="9"/>
      <c r="BN665" s="7"/>
      <c r="BO665" s="286"/>
      <c r="BP665" s="22"/>
      <c r="BQ665" s="7" t="str">
        <f t="shared" ca="1" si="160"/>
        <v/>
      </c>
      <c r="BR665" s="75" t="str">
        <f t="shared" si="161"/>
        <v/>
      </c>
      <c r="BS665" s="75" t="str">
        <f t="shared" si="162"/>
        <v/>
      </c>
      <c r="BT665" s="5" t="str">
        <f t="shared" si="163"/>
        <v/>
      </c>
      <c r="BU665" s="79" t="str">
        <f t="shared" si="164"/>
        <v/>
      </c>
      <c r="BV665" s="79" t="str">
        <f t="shared" si="165"/>
        <v/>
      </c>
      <c r="BW665" s="79" t="str">
        <f t="shared" si="166"/>
        <v/>
      </c>
      <c r="CB665" s="5"/>
      <c r="CC665" s="4" t="str">
        <f>IF(IFERROR(VLOOKUP(C665,C666:C$1993,1,0),"")="","",COUNTIF(C:C,C665))</f>
        <v/>
      </c>
      <c r="CE665" s="5"/>
      <c r="CF665" s="5"/>
      <c r="CG665" s="5" t="str">
        <f>IF(B665="","",IF(CC665="",1+(MAX(CG$2:CG664)),""))</f>
        <v/>
      </c>
      <c r="CH665" s="5" t="str">
        <f t="shared" si="167"/>
        <v/>
      </c>
      <c r="CI665" s="5" t="str">
        <f t="shared" si="168"/>
        <v/>
      </c>
      <c r="CJ665" s="14" t="str">
        <f t="shared" si="169"/>
        <v/>
      </c>
      <c r="CK665" s="25"/>
      <c r="CL665" s="15"/>
      <c r="CM665" s="5" t="str">
        <f t="shared" si="171"/>
        <v/>
      </c>
      <c r="CO665" s="5"/>
      <c r="CP665" s="5" t="str">
        <f t="shared" si="170"/>
        <v/>
      </c>
      <c r="CQ665" s="5" t="str">
        <f>IF(BT665="","",IFERROR(IF(VLOOKUP(BT665,BT$2:BT664,1,0)=0,"",""),BT665))</f>
        <v/>
      </c>
      <c r="CR665" s="22" t="str">
        <f>IF(CQ665="","",(IFERROR(VLOOKUP(MID(CQ665,1,1),$DI$2:DM$28,3,0),0)+IFERROR(VLOOKUP(MID(CQ665,2,1),DI$2:DM$28,4,0),0)+IFERROR(VLOOKUP(MID(CQ665,3,1),DI$2:DM$28,5,0),0)+(ROW(CQ665)/1000000000000)))</f>
        <v/>
      </c>
      <c r="CS665" s="5"/>
      <c r="CT665" s="5">
        <v>664</v>
      </c>
      <c r="CU665" s="5" t="str">
        <f>IFERROR(VLOOKUP(CT665,CP$2:CQ1741,2,0),"")</f>
        <v/>
      </c>
      <c r="CV665" s="5"/>
      <c r="CX665" s="5"/>
      <c r="DO665" s="5" t="e">
        <f>IF(REPORTE!AH$2="si",IF(C665=VALUE(REPORTE!C$22),IF(SUM(DO666:DO$1993),CONCATENATE(INT(B665),", "),INT(B665)),""),IF(C665=VALUE(REPORTE!C$21),IF(SUM(DO666:DO$1993),CONCATENATE(INT(B665),", "),INT(B665)),""))</f>
        <v>#VALUE!</v>
      </c>
      <c r="DS665" s="5"/>
      <c r="DT665" s="5"/>
      <c r="DU665" s="5"/>
      <c r="DV665" s="5"/>
    </row>
    <row r="666" spans="1:126" ht="15" customHeight="1" x14ac:dyDescent="0.25">
      <c r="A666" s="4" t="str">
        <f t="shared" ca="1" si="158"/>
        <v/>
      </c>
      <c r="B666" s="3"/>
      <c r="D666" s="1" t="str">
        <f>IFERROR(INDEX('padron cfe'!B:B,MATCH(DATOS!C666,'padron cfe'!A:A,0),1),"")</f>
        <v/>
      </c>
      <c r="H666" s="5" t="str">
        <f>IF(F666="","",IFERROR(CONCATENATE("PEUA",VLOOKUP(ESTADO,REPORTE!AV$2:AW$33,2,0),DIDTRITO_FORM,CADER_FORM,IFERROR(INDEX(CA:CA,MATCH(DAY(F666),BZ:BZ,0),1),DAY(F666)),IFERROR(INDEX(CA:CA,MATCH(MONTH(F666),BZ:BZ,0),1),MONTH(F666)),YEAR(F666),G666),""))</f>
        <v/>
      </c>
      <c r="M666" s="2" t="str">
        <f>IFERROR(INDEX('padron cfe'!C:C,MATCH(DATOS!C666,'padron cfe'!A:A,0),1),"")</f>
        <v/>
      </c>
      <c r="N666" s="66" t="str">
        <f>IFERROR(IF(BT666="","",IF(INDEX(N$1:N665,MATCH(BT666,BT$1:BT665,0),1)=0,"",INDEX(N$1:N665,MATCH(BT666,BT$1:BT665,0),1))),"")</f>
        <v/>
      </c>
      <c r="O666" s="66" t="str">
        <f>IFERROR(IF(BT666="","",IF(INDEX(O$1:O665,MATCH(BT666,BT$1:BT665,0),1)=0,"",INDEX(O$1:O665,MATCH(BT666,BT$1:BT665,0),1))),"")</f>
        <v/>
      </c>
      <c r="R666" s="66"/>
      <c r="S666" s="5"/>
      <c r="T666" s="66"/>
      <c r="U666" s="5" t="str">
        <f>IFERROR(IF(INDEX(U$1:U665,MATCH(T666,T$1:T665,0),1)=0,"",INDEX(U$1:U665,MATCH(T666,T$1:T665,0),1)),"")</f>
        <v/>
      </c>
      <c r="V666" s="66"/>
      <c r="W666" s="5" t="str">
        <f>IFERROR(IF(INDEX(W$1:W665,MATCH(V666,V$1:V665,0),1)=0,"",INDEX(W$1:W665,MATCH(V666,V$1:V665,0),1)),"")</f>
        <v/>
      </c>
      <c r="X666" s="2" t="str">
        <f>IFERROR(INDEX('padron cfe'!D:D,MATCH(DATOS!C666,'padron cfe'!A:A,0),1),"")</f>
        <v/>
      </c>
      <c r="AC666" s="6"/>
      <c r="AE666" s="4" t="str">
        <f t="shared" si="159"/>
        <v/>
      </c>
      <c r="AF666" s="4"/>
      <c r="AG666" s="4"/>
      <c r="AH666" s="4"/>
      <c r="AI666" s="2" t="str">
        <f>IFERROR(IF(INDEX(AI$1:AI665,MATCH(BT666,BT$1:BT665,0),1)=0,"",INDEX(AI$1:AI665,MATCH(BT666,BT$1:BT665,0),1)),"")</f>
        <v/>
      </c>
      <c r="AJ666" s="2" t="str">
        <f>IFERROR(IF(INDEX(AJ$1:AJ665,MATCH(BT666,BT$1:BT665,0),1)=0,"",INDEX(AJ$1:AJ665,MATCH(BT666,BT$1:BT665,0),1)),"")</f>
        <v/>
      </c>
      <c r="AK666" s="2" t="str">
        <f>IFERROR(IF(INDEX(AK$1:AK665,MATCH(BT666,BT$1:BT665,0),1)=0,"",INDEX(AK$1:AK665,MATCH(BT666,BT$1:BT665,0),1)),"")</f>
        <v/>
      </c>
      <c r="AY666" s="7"/>
      <c r="AZ666" s="47"/>
      <c r="BA666" s="66"/>
      <c r="BB666" s="66"/>
      <c r="BC666" s="66"/>
      <c r="BD666" s="78"/>
      <c r="BE666" s="66"/>
      <c r="BF666" s="66"/>
      <c r="BG666" s="4"/>
      <c r="BH666" s="69"/>
      <c r="BK666" s="9"/>
      <c r="BN666" s="7"/>
      <c r="BO666" s="286"/>
      <c r="BP666" s="22"/>
      <c r="BQ666" s="7" t="str">
        <f t="shared" ca="1" si="160"/>
        <v/>
      </c>
      <c r="BR666" s="75" t="str">
        <f t="shared" si="161"/>
        <v/>
      </c>
      <c r="BS666" s="75" t="str">
        <f t="shared" si="162"/>
        <v/>
      </c>
      <c r="BT666" s="5" t="str">
        <f t="shared" si="163"/>
        <v/>
      </c>
      <c r="BU666" s="79" t="str">
        <f t="shared" si="164"/>
        <v/>
      </c>
      <c r="BV666" s="79" t="str">
        <f t="shared" si="165"/>
        <v/>
      </c>
      <c r="BW666" s="79" t="str">
        <f t="shared" si="166"/>
        <v/>
      </c>
      <c r="CB666" s="5"/>
      <c r="CC666" s="4" t="str">
        <f>IF(IFERROR(VLOOKUP(C666,C667:C$1993,1,0),"")="","",COUNTIF(C:C,C666))</f>
        <v/>
      </c>
      <c r="CE666" s="5"/>
      <c r="CF666" s="5"/>
      <c r="CG666" s="5" t="str">
        <f>IF(B666="","",IF(CC666="",1+(MAX(CG$2:CG665)),""))</f>
        <v/>
      </c>
      <c r="CH666" s="5" t="str">
        <f t="shared" si="167"/>
        <v/>
      </c>
      <c r="CI666" s="5" t="str">
        <f t="shared" si="168"/>
        <v/>
      </c>
      <c r="CJ666" s="14" t="str">
        <f t="shared" si="169"/>
        <v/>
      </c>
      <c r="CK666" s="25"/>
      <c r="CL666" s="15"/>
      <c r="CM666" s="5" t="str">
        <f t="shared" si="171"/>
        <v/>
      </c>
      <c r="CO666" s="5"/>
      <c r="CP666" s="5" t="str">
        <f t="shared" si="170"/>
        <v/>
      </c>
      <c r="CQ666" s="5" t="str">
        <f>IF(BT666="","",IFERROR(IF(VLOOKUP(BT666,BT$2:BT665,1,0)=0,"",""),BT666))</f>
        <v/>
      </c>
      <c r="CR666" s="22" t="str">
        <f>IF(CQ666="","",(IFERROR(VLOOKUP(MID(CQ666,1,1),$DI$2:DM$28,3,0),0)+IFERROR(VLOOKUP(MID(CQ666,2,1),DI$2:DM$28,4,0),0)+IFERROR(VLOOKUP(MID(CQ666,3,1),DI$2:DM$28,5,0),0)+(ROW(CQ666)/1000000000000)))</f>
        <v/>
      </c>
      <c r="CS666" s="5"/>
      <c r="CT666" s="5">
        <v>665</v>
      </c>
      <c r="CU666" s="5" t="str">
        <f>IFERROR(VLOOKUP(CT666,CP$2:CQ1742,2,0),"")</f>
        <v/>
      </c>
      <c r="CV666" s="5"/>
      <c r="CX666" s="5"/>
      <c r="DO666" s="5" t="e">
        <f>IF(REPORTE!AH$2="si",IF(C666=VALUE(REPORTE!C$22),IF(SUM(DO667:DO$1993),CONCATENATE(INT(B666),", "),INT(B666)),""),IF(C666=VALUE(REPORTE!C$21),IF(SUM(DO667:DO$1993),CONCATENATE(INT(B666),", "),INT(B666)),""))</f>
        <v>#VALUE!</v>
      </c>
      <c r="DS666" s="5"/>
      <c r="DT666" s="5"/>
      <c r="DU666" s="5"/>
      <c r="DV666" s="5"/>
    </row>
    <row r="667" spans="1:126" ht="15" customHeight="1" x14ac:dyDescent="0.25">
      <c r="A667" s="4" t="str">
        <f t="shared" ca="1" si="158"/>
        <v/>
      </c>
      <c r="B667" s="3"/>
      <c r="D667" s="1" t="str">
        <f>IFERROR(INDEX('padron cfe'!B:B,MATCH(DATOS!C667,'padron cfe'!A:A,0),1),"")</f>
        <v/>
      </c>
      <c r="H667" s="5" t="str">
        <f>IF(F667="","",IFERROR(CONCATENATE("PEUA",VLOOKUP(ESTADO,REPORTE!AV$2:AW$33,2,0),DIDTRITO_FORM,CADER_FORM,IFERROR(INDEX(CA:CA,MATCH(DAY(F667),BZ:BZ,0),1),DAY(F667)),IFERROR(INDEX(CA:CA,MATCH(MONTH(F667),BZ:BZ,0),1),MONTH(F667)),YEAR(F667),G667),""))</f>
        <v/>
      </c>
      <c r="M667" s="2" t="str">
        <f>IFERROR(INDEX('padron cfe'!C:C,MATCH(DATOS!C667,'padron cfe'!A:A,0),1),"")</f>
        <v/>
      </c>
      <c r="N667" s="66" t="str">
        <f>IFERROR(IF(BT667="","",IF(INDEX(N$1:N666,MATCH(BT667,BT$1:BT666,0),1)=0,"",INDEX(N$1:N666,MATCH(BT667,BT$1:BT666,0),1))),"")</f>
        <v/>
      </c>
      <c r="O667" s="66" t="str">
        <f>IFERROR(IF(BT667="","",IF(INDEX(O$1:O666,MATCH(BT667,BT$1:BT666,0),1)=0,"",INDEX(O$1:O666,MATCH(BT667,BT$1:BT666,0),1))),"")</f>
        <v/>
      </c>
      <c r="R667" s="66"/>
      <c r="S667" s="5"/>
      <c r="T667" s="66"/>
      <c r="U667" s="5" t="str">
        <f>IFERROR(IF(INDEX(U$1:U666,MATCH(T667,T$1:T666,0),1)=0,"",INDEX(U$1:U666,MATCH(T667,T$1:T666,0),1)),"")</f>
        <v/>
      </c>
      <c r="V667" s="66"/>
      <c r="W667" s="5" t="str">
        <f>IFERROR(IF(INDEX(W$1:W666,MATCH(V667,V$1:V666,0),1)=0,"",INDEX(W$1:W666,MATCH(V667,V$1:V666,0),1)),"")</f>
        <v/>
      </c>
      <c r="X667" s="2" t="str">
        <f>IFERROR(INDEX('padron cfe'!D:D,MATCH(DATOS!C667,'padron cfe'!A:A,0),1),"")</f>
        <v/>
      </c>
      <c r="AC667" s="6"/>
      <c r="AE667" s="4" t="str">
        <f t="shared" si="159"/>
        <v/>
      </c>
      <c r="AF667" s="4"/>
      <c r="AG667" s="4"/>
      <c r="AH667" s="4"/>
      <c r="AI667" s="2" t="str">
        <f>IFERROR(IF(INDEX(AI$1:AI666,MATCH(BT667,BT$1:BT666,0),1)=0,"",INDEX(AI$1:AI666,MATCH(BT667,BT$1:BT666,0),1)),"")</f>
        <v/>
      </c>
      <c r="AJ667" s="2" t="str">
        <f>IFERROR(IF(INDEX(AJ$1:AJ666,MATCH(BT667,BT$1:BT666,0),1)=0,"",INDEX(AJ$1:AJ666,MATCH(BT667,BT$1:BT666,0),1)),"")</f>
        <v/>
      </c>
      <c r="AK667" s="2" t="str">
        <f>IFERROR(IF(INDEX(AK$1:AK666,MATCH(BT667,BT$1:BT666,0),1)=0,"",INDEX(AK$1:AK666,MATCH(BT667,BT$1:BT666,0),1)),"")</f>
        <v/>
      </c>
      <c r="AY667" s="7"/>
      <c r="AZ667" s="47"/>
      <c r="BA667" s="66"/>
      <c r="BB667" s="66"/>
      <c r="BC667" s="66"/>
      <c r="BD667" s="78"/>
      <c r="BE667" s="66"/>
      <c r="BF667" s="66"/>
      <c r="BG667" s="4"/>
      <c r="BH667" s="69"/>
      <c r="BK667" s="9"/>
      <c r="BN667" s="7"/>
      <c r="BO667" s="286"/>
      <c r="BP667" s="22"/>
      <c r="BQ667" s="7" t="str">
        <f t="shared" ca="1" si="160"/>
        <v/>
      </c>
      <c r="BR667" s="75" t="str">
        <f t="shared" si="161"/>
        <v/>
      </c>
      <c r="BS667" s="75" t="str">
        <f t="shared" si="162"/>
        <v/>
      </c>
      <c r="BT667" s="5" t="str">
        <f t="shared" si="163"/>
        <v/>
      </c>
      <c r="BU667" s="79" t="str">
        <f t="shared" si="164"/>
        <v/>
      </c>
      <c r="BV667" s="79" t="str">
        <f t="shared" si="165"/>
        <v/>
      </c>
      <c r="BW667" s="79" t="str">
        <f t="shared" si="166"/>
        <v/>
      </c>
      <c r="CB667" s="5"/>
      <c r="CC667" s="4" t="str">
        <f>IF(IFERROR(VLOOKUP(C667,C668:C$1993,1,0),"")="","",COUNTIF(C:C,C667))</f>
        <v/>
      </c>
      <c r="CE667" s="5"/>
      <c r="CF667" s="5"/>
      <c r="CG667" s="5" t="str">
        <f>IF(B667="","",IF(CC667="",1+(MAX(CG$2:CG666)),""))</f>
        <v/>
      </c>
      <c r="CH667" s="5" t="str">
        <f t="shared" si="167"/>
        <v/>
      </c>
      <c r="CI667" s="5" t="str">
        <f t="shared" si="168"/>
        <v/>
      </c>
      <c r="CJ667" s="14" t="str">
        <f t="shared" si="169"/>
        <v/>
      </c>
      <c r="CK667" s="25"/>
      <c r="CL667" s="15"/>
      <c r="CM667" s="5" t="str">
        <f t="shared" si="171"/>
        <v/>
      </c>
      <c r="CO667" s="5"/>
      <c r="CP667" s="5" t="str">
        <f t="shared" si="170"/>
        <v/>
      </c>
      <c r="CQ667" s="5" t="str">
        <f>IF(BT667="","",IFERROR(IF(VLOOKUP(BT667,BT$2:BT666,1,0)=0,"",""),BT667))</f>
        <v/>
      </c>
      <c r="CR667" s="22" t="str">
        <f>IF(CQ667="","",(IFERROR(VLOOKUP(MID(CQ667,1,1),$DI$2:DM$28,3,0),0)+IFERROR(VLOOKUP(MID(CQ667,2,1),DI$2:DM$28,4,0),0)+IFERROR(VLOOKUP(MID(CQ667,3,1),DI$2:DM$28,5,0),0)+(ROW(CQ667)/1000000000000)))</f>
        <v/>
      </c>
      <c r="CS667" s="5"/>
      <c r="CT667" s="5">
        <v>666</v>
      </c>
      <c r="CU667" s="5" t="str">
        <f>IFERROR(VLOOKUP(CT667,CP$2:CQ1743,2,0),"")</f>
        <v/>
      </c>
      <c r="CV667" s="5"/>
      <c r="CX667" s="5"/>
      <c r="DO667" s="5" t="e">
        <f>IF(REPORTE!AH$2="si",IF(C667=VALUE(REPORTE!C$22),IF(SUM(DO668:DO$1993),CONCATENATE(INT(B667),", "),INT(B667)),""),IF(C667=VALUE(REPORTE!C$21),IF(SUM(DO668:DO$1993),CONCATENATE(INT(B667),", "),INT(B667)),""))</f>
        <v>#VALUE!</v>
      </c>
      <c r="DS667" s="5"/>
      <c r="DT667" s="5"/>
      <c r="DU667" s="5"/>
      <c r="DV667" s="5"/>
    </row>
    <row r="668" spans="1:126" ht="15" customHeight="1" x14ac:dyDescent="0.25">
      <c r="A668" s="4" t="str">
        <f t="shared" ca="1" si="158"/>
        <v/>
      </c>
      <c r="B668" s="3"/>
      <c r="D668" s="1" t="str">
        <f>IFERROR(INDEX('padron cfe'!B:B,MATCH(DATOS!C668,'padron cfe'!A:A,0),1),"")</f>
        <v/>
      </c>
      <c r="H668" s="5" t="str">
        <f>IF(F668="","",IFERROR(CONCATENATE("PEUA",VLOOKUP(ESTADO,REPORTE!AV$2:AW$33,2,0),DIDTRITO_FORM,CADER_FORM,IFERROR(INDEX(CA:CA,MATCH(DAY(F668),BZ:BZ,0),1),DAY(F668)),IFERROR(INDEX(CA:CA,MATCH(MONTH(F668),BZ:BZ,0),1),MONTH(F668)),YEAR(F668),G668),""))</f>
        <v/>
      </c>
      <c r="M668" s="2" t="str">
        <f>IFERROR(INDEX('padron cfe'!C:C,MATCH(DATOS!C668,'padron cfe'!A:A,0),1),"")</f>
        <v/>
      </c>
      <c r="N668" s="66" t="str">
        <f>IFERROR(IF(BT668="","",IF(INDEX(N$1:N667,MATCH(BT668,BT$1:BT667,0),1)=0,"",INDEX(N$1:N667,MATCH(BT668,BT$1:BT667,0),1))),"")</f>
        <v/>
      </c>
      <c r="O668" s="66" t="str">
        <f>IFERROR(IF(BT668="","",IF(INDEX(O$1:O667,MATCH(BT668,BT$1:BT667,0),1)=0,"",INDEX(O$1:O667,MATCH(BT668,BT$1:BT667,0),1))),"")</f>
        <v/>
      </c>
      <c r="R668" s="66"/>
      <c r="S668" s="5"/>
      <c r="T668" s="66"/>
      <c r="U668" s="5" t="str">
        <f>IFERROR(IF(INDEX(U$1:U667,MATCH(T668,T$1:T667,0),1)=0,"",INDEX(U$1:U667,MATCH(T668,T$1:T667,0),1)),"")</f>
        <v/>
      </c>
      <c r="V668" s="66"/>
      <c r="W668" s="5" t="str">
        <f>IFERROR(IF(INDEX(W$1:W667,MATCH(V668,V$1:V667,0),1)=0,"",INDEX(W$1:W667,MATCH(V668,V$1:V667,0),1)),"")</f>
        <v/>
      </c>
      <c r="X668" s="2" t="str">
        <f>IFERROR(INDEX('padron cfe'!D:D,MATCH(DATOS!C668,'padron cfe'!A:A,0),1),"")</f>
        <v/>
      </c>
      <c r="AC668" s="6"/>
      <c r="AE668" s="4" t="str">
        <f t="shared" si="159"/>
        <v/>
      </c>
      <c r="AF668" s="4"/>
      <c r="AG668" s="4"/>
      <c r="AH668" s="4"/>
      <c r="AI668" s="2" t="str">
        <f>IFERROR(IF(INDEX(AI$1:AI667,MATCH(BT668,BT$1:BT667,0),1)=0,"",INDEX(AI$1:AI667,MATCH(BT668,BT$1:BT667,0),1)),"")</f>
        <v/>
      </c>
      <c r="AJ668" s="2" t="str">
        <f>IFERROR(IF(INDEX(AJ$1:AJ667,MATCH(BT668,BT$1:BT667,0),1)=0,"",INDEX(AJ$1:AJ667,MATCH(BT668,BT$1:BT667,0),1)),"")</f>
        <v/>
      </c>
      <c r="AK668" s="2" t="str">
        <f>IFERROR(IF(INDEX(AK$1:AK667,MATCH(BT668,BT$1:BT667,0),1)=0,"",INDEX(AK$1:AK667,MATCH(BT668,BT$1:BT667,0),1)),"")</f>
        <v/>
      </c>
      <c r="AY668" s="7"/>
      <c r="AZ668" s="47"/>
      <c r="BA668" s="66"/>
      <c r="BB668" s="66"/>
      <c r="BC668" s="66"/>
      <c r="BD668" s="78"/>
      <c r="BE668" s="66"/>
      <c r="BF668" s="66"/>
      <c r="BG668" s="4"/>
      <c r="BH668" s="69"/>
      <c r="BK668" s="9"/>
      <c r="BN668" s="7"/>
      <c r="BO668" s="286"/>
      <c r="BP668" s="22"/>
      <c r="BQ668" s="7" t="str">
        <f t="shared" ca="1" si="160"/>
        <v/>
      </c>
      <c r="BR668" s="75" t="str">
        <f t="shared" si="161"/>
        <v/>
      </c>
      <c r="BS668" s="75" t="str">
        <f t="shared" si="162"/>
        <v/>
      </c>
      <c r="BT668" s="5" t="str">
        <f t="shared" si="163"/>
        <v/>
      </c>
      <c r="BU668" s="79" t="str">
        <f t="shared" si="164"/>
        <v/>
      </c>
      <c r="BV668" s="79" t="str">
        <f t="shared" si="165"/>
        <v/>
      </c>
      <c r="BW668" s="79" t="str">
        <f t="shared" si="166"/>
        <v/>
      </c>
      <c r="CB668" s="5"/>
      <c r="CC668" s="4" t="str">
        <f>IF(IFERROR(VLOOKUP(C668,C669:C$1993,1,0),"")="","",COUNTIF(C:C,C668))</f>
        <v/>
      </c>
      <c r="CE668" s="5"/>
      <c r="CF668" s="5"/>
      <c r="CG668" s="5" t="str">
        <f>IF(B668="","",IF(CC668="",1+(MAX(CG$2:CG667)),""))</f>
        <v/>
      </c>
      <c r="CH668" s="5" t="str">
        <f t="shared" si="167"/>
        <v/>
      </c>
      <c r="CI668" s="5" t="str">
        <f t="shared" si="168"/>
        <v/>
      </c>
      <c r="CJ668" s="14" t="str">
        <f t="shared" si="169"/>
        <v/>
      </c>
      <c r="CK668" s="25"/>
      <c r="CL668" s="15"/>
      <c r="CM668" s="5" t="str">
        <f t="shared" si="171"/>
        <v/>
      </c>
      <c r="CO668" s="5"/>
      <c r="CP668" s="5" t="str">
        <f t="shared" si="170"/>
        <v/>
      </c>
      <c r="CQ668" s="5" t="str">
        <f>IF(BT668="","",IFERROR(IF(VLOOKUP(BT668,BT$2:BT667,1,0)=0,"",""),BT668))</f>
        <v/>
      </c>
      <c r="CR668" s="22" t="str">
        <f>IF(CQ668="","",(IFERROR(VLOOKUP(MID(CQ668,1,1),$DI$2:DM$28,3,0),0)+IFERROR(VLOOKUP(MID(CQ668,2,1),DI$2:DM$28,4,0),0)+IFERROR(VLOOKUP(MID(CQ668,3,1),DI$2:DM$28,5,0),0)+(ROW(CQ668)/1000000000000)))</f>
        <v/>
      </c>
      <c r="CS668" s="5"/>
      <c r="CT668" s="5">
        <v>667</v>
      </c>
      <c r="CU668" s="5" t="str">
        <f>IFERROR(VLOOKUP(CT668,CP$2:CQ1744,2,0),"")</f>
        <v/>
      </c>
      <c r="CV668" s="5"/>
      <c r="CX668" s="5"/>
      <c r="DO668" s="5" t="e">
        <f>IF(REPORTE!AH$2="si",IF(C668=VALUE(REPORTE!C$22),IF(SUM(DO669:DO$1993),CONCATENATE(INT(B668),", "),INT(B668)),""),IF(C668=VALUE(REPORTE!C$21),IF(SUM(DO669:DO$1993),CONCATENATE(INT(B668),", "),INT(B668)),""))</f>
        <v>#VALUE!</v>
      </c>
      <c r="DS668" s="5"/>
      <c r="DT668" s="5"/>
      <c r="DU668" s="5"/>
      <c r="DV668" s="5"/>
    </row>
    <row r="669" spans="1:126" ht="15" customHeight="1" x14ac:dyDescent="0.25">
      <c r="A669" s="4" t="str">
        <f t="shared" ca="1" si="158"/>
        <v/>
      </c>
      <c r="B669" s="3"/>
      <c r="D669" s="1" t="str">
        <f>IFERROR(INDEX('padron cfe'!B:B,MATCH(DATOS!C669,'padron cfe'!A:A,0),1),"")</f>
        <v/>
      </c>
      <c r="H669" s="5" t="str">
        <f>IF(F669="","",IFERROR(CONCATENATE("PEUA",VLOOKUP(ESTADO,REPORTE!AV$2:AW$33,2,0),DIDTRITO_FORM,CADER_FORM,IFERROR(INDEX(CA:CA,MATCH(DAY(F669),BZ:BZ,0),1),DAY(F669)),IFERROR(INDEX(CA:CA,MATCH(MONTH(F669),BZ:BZ,0),1),MONTH(F669)),YEAR(F669),G669),""))</f>
        <v/>
      </c>
      <c r="M669" s="2" t="str">
        <f>IFERROR(INDEX('padron cfe'!C:C,MATCH(DATOS!C669,'padron cfe'!A:A,0),1),"")</f>
        <v/>
      </c>
      <c r="N669" s="66" t="str">
        <f>IFERROR(IF(BT669="","",IF(INDEX(N$1:N668,MATCH(BT669,BT$1:BT668,0),1)=0,"",INDEX(N$1:N668,MATCH(BT669,BT$1:BT668,0),1))),"")</f>
        <v/>
      </c>
      <c r="O669" s="66" t="str">
        <f>IFERROR(IF(BT669="","",IF(INDEX(O$1:O668,MATCH(BT669,BT$1:BT668,0),1)=0,"",INDEX(O$1:O668,MATCH(BT669,BT$1:BT668,0),1))),"")</f>
        <v/>
      </c>
      <c r="R669" s="66"/>
      <c r="S669" s="5"/>
      <c r="T669" s="66"/>
      <c r="U669" s="5" t="str">
        <f>IFERROR(IF(INDEX(U$1:U668,MATCH(T669,T$1:T668,0),1)=0,"",INDEX(U$1:U668,MATCH(T669,T$1:T668,0),1)),"")</f>
        <v/>
      </c>
      <c r="V669" s="66"/>
      <c r="W669" s="5" t="str">
        <f>IFERROR(IF(INDEX(W$1:W668,MATCH(V669,V$1:V668,0),1)=0,"",INDEX(W$1:W668,MATCH(V669,V$1:V668,0),1)),"")</f>
        <v/>
      </c>
      <c r="X669" s="2" t="str">
        <f>IFERROR(INDEX('padron cfe'!D:D,MATCH(DATOS!C669,'padron cfe'!A:A,0),1),"")</f>
        <v/>
      </c>
      <c r="AC669" s="6"/>
      <c r="AE669" s="4" t="str">
        <f t="shared" si="159"/>
        <v/>
      </c>
      <c r="AF669" s="4"/>
      <c r="AG669" s="4"/>
      <c r="AH669" s="4"/>
      <c r="AI669" s="2" t="str">
        <f>IFERROR(IF(INDEX(AI$1:AI668,MATCH(BT669,BT$1:BT668,0),1)=0,"",INDEX(AI$1:AI668,MATCH(BT669,BT$1:BT668,0),1)),"")</f>
        <v/>
      </c>
      <c r="AJ669" s="2" t="str">
        <f>IFERROR(IF(INDEX(AJ$1:AJ668,MATCH(BT669,BT$1:BT668,0),1)=0,"",INDEX(AJ$1:AJ668,MATCH(BT669,BT$1:BT668,0),1)),"")</f>
        <v/>
      </c>
      <c r="AK669" s="2" t="str">
        <f>IFERROR(IF(INDEX(AK$1:AK668,MATCH(BT669,BT$1:BT668,0),1)=0,"",INDEX(AK$1:AK668,MATCH(BT669,BT$1:BT668,0),1)),"")</f>
        <v/>
      </c>
      <c r="AY669" s="7"/>
      <c r="AZ669" s="47"/>
      <c r="BA669" s="66"/>
      <c r="BB669" s="66"/>
      <c r="BC669" s="66"/>
      <c r="BD669" s="78"/>
      <c r="BE669" s="66"/>
      <c r="BF669" s="66"/>
      <c r="BG669" s="4"/>
      <c r="BH669" s="69"/>
      <c r="BK669" s="9"/>
      <c r="BN669" s="7"/>
      <c r="BO669" s="286"/>
      <c r="BP669" s="22"/>
      <c r="BQ669" s="7" t="str">
        <f t="shared" ca="1" si="160"/>
        <v/>
      </c>
      <c r="BR669" s="75" t="str">
        <f t="shared" si="161"/>
        <v/>
      </c>
      <c r="BS669" s="75" t="str">
        <f t="shared" si="162"/>
        <v/>
      </c>
      <c r="BT669" s="5" t="str">
        <f t="shared" si="163"/>
        <v/>
      </c>
      <c r="BU669" s="79" t="str">
        <f t="shared" si="164"/>
        <v/>
      </c>
      <c r="BV669" s="79" t="str">
        <f t="shared" si="165"/>
        <v/>
      </c>
      <c r="BW669" s="79" t="str">
        <f t="shared" si="166"/>
        <v/>
      </c>
      <c r="CB669" s="5"/>
      <c r="CC669" s="4" t="str">
        <f>IF(IFERROR(VLOOKUP(C669,C670:C$1993,1,0),"")="","",COUNTIF(C:C,C669))</f>
        <v/>
      </c>
      <c r="CE669" s="5"/>
      <c r="CF669" s="5"/>
      <c r="CG669" s="5" t="str">
        <f>IF(B669="","",IF(CC669="",1+(MAX(CG$2:CG668)),""))</f>
        <v/>
      </c>
      <c r="CH669" s="5" t="str">
        <f t="shared" si="167"/>
        <v/>
      </c>
      <c r="CI669" s="5" t="str">
        <f t="shared" si="168"/>
        <v/>
      </c>
      <c r="CJ669" s="14" t="str">
        <f t="shared" si="169"/>
        <v/>
      </c>
      <c r="CK669" s="25"/>
      <c r="CL669" s="15"/>
      <c r="CM669" s="5" t="str">
        <f t="shared" si="171"/>
        <v/>
      </c>
      <c r="CO669" s="5"/>
      <c r="CP669" s="5" t="str">
        <f t="shared" si="170"/>
        <v/>
      </c>
      <c r="CQ669" s="5" t="str">
        <f>IF(BT669="","",IFERROR(IF(VLOOKUP(BT669,BT$2:BT668,1,0)=0,"",""),BT669))</f>
        <v/>
      </c>
      <c r="CR669" s="22" t="str">
        <f>IF(CQ669="","",(IFERROR(VLOOKUP(MID(CQ669,1,1),$DI$2:DM$28,3,0),0)+IFERROR(VLOOKUP(MID(CQ669,2,1),DI$2:DM$28,4,0),0)+IFERROR(VLOOKUP(MID(CQ669,3,1),DI$2:DM$28,5,0),0)+(ROW(CQ669)/1000000000000)))</f>
        <v/>
      </c>
      <c r="CS669" s="5"/>
      <c r="CT669" s="5">
        <v>668</v>
      </c>
      <c r="CU669" s="5" t="str">
        <f>IFERROR(VLOOKUP(CT669,CP$2:CQ1745,2,0),"")</f>
        <v/>
      </c>
      <c r="CV669" s="5"/>
      <c r="CX669" s="5"/>
      <c r="DO669" s="5" t="e">
        <f>IF(REPORTE!AH$2="si",IF(C669=VALUE(REPORTE!C$22),IF(SUM(DO670:DO$1993),CONCATENATE(INT(B669),", "),INT(B669)),""),IF(C669=VALUE(REPORTE!C$21),IF(SUM(DO670:DO$1993),CONCATENATE(INT(B669),", "),INT(B669)),""))</f>
        <v>#VALUE!</v>
      </c>
      <c r="DS669" s="5"/>
      <c r="DT669" s="5"/>
      <c r="DU669" s="5"/>
      <c r="DV669" s="5"/>
    </row>
    <row r="670" spans="1:126" ht="15" customHeight="1" x14ac:dyDescent="0.25">
      <c r="A670" s="4" t="str">
        <f t="shared" ca="1" si="158"/>
        <v/>
      </c>
      <c r="B670" s="3"/>
      <c r="D670" s="1" t="str">
        <f>IFERROR(INDEX('padron cfe'!B:B,MATCH(DATOS!C670,'padron cfe'!A:A,0),1),"")</f>
        <v/>
      </c>
      <c r="H670" s="5" t="str">
        <f>IF(F670="","",IFERROR(CONCATENATE("PEUA",VLOOKUP(ESTADO,REPORTE!AV$2:AW$33,2,0),DIDTRITO_FORM,CADER_FORM,IFERROR(INDEX(CA:CA,MATCH(DAY(F670),BZ:BZ,0),1),DAY(F670)),IFERROR(INDEX(CA:CA,MATCH(MONTH(F670),BZ:BZ,0),1),MONTH(F670)),YEAR(F670),G670),""))</f>
        <v/>
      </c>
      <c r="M670" s="2" t="str">
        <f>IFERROR(INDEX('padron cfe'!C:C,MATCH(DATOS!C670,'padron cfe'!A:A,0),1),"")</f>
        <v/>
      </c>
      <c r="N670" s="66" t="str">
        <f>IFERROR(IF(BT670="","",IF(INDEX(N$1:N669,MATCH(BT670,BT$1:BT669,0),1)=0,"",INDEX(N$1:N669,MATCH(BT670,BT$1:BT669,0),1))),"")</f>
        <v/>
      </c>
      <c r="O670" s="66" t="str">
        <f>IFERROR(IF(BT670="","",IF(INDEX(O$1:O669,MATCH(BT670,BT$1:BT669,0),1)=0,"",INDEX(O$1:O669,MATCH(BT670,BT$1:BT669,0),1))),"")</f>
        <v/>
      </c>
      <c r="R670" s="66"/>
      <c r="S670" s="5"/>
      <c r="T670" s="66"/>
      <c r="U670" s="5" t="str">
        <f>IFERROR(IF(INDEX(U$1:U669,MATCH(T670,T$1:T669,0),1)=0,"",INDEX(U$1:U669,MATCH(T670,T$1:T669,0),1)),"")</f>
        <v/>
      </c>
      <c r="V670" s="66"/>
      <c r="W670" s="5" t="str">
        <f>IFERROR(IF(INDEX(W$1:W669,MATCH(V670,V$1:V669,0),1)=0,"",INDEX(W$1:W669,MATCH(V670,V$1:V669,0),1)),"")</f>
        <v/>
      </c>
      <c r="X670" s="2" t="str">
        <f>IFERROR(INDEX('padron cfe'!D:D,MATCH(DATOS!C670,'padron cfe'!A:A,0),1),"")</f>
        <v/>
      </c>
      <c r="AC670" s="6"/>
      <c r="AE670" s="4" t="str">
        <f t="shared" si="159"/>
        <v/>
      </c>
      <c r="AF670" s="4"/>
      <c r="AG670" s="4"/>
      <c r="AH670" s="4"/>
      <c r="AI670" s="2" t="str">
        <f>IFERROR(IF(INDEX(AI$1:AI669,MATCH(BT670,BT$1:BT669,0),1)=0,"",INDEX(AI$1:AI669,MATCH(BT670,BT$1:BT669,0),1)),"")</f>
        <v/>
      </c>
      <c r="AJ670" s="2" t="str">
        <f>IFERROR(IF(INDEX(AJ$1:AJ669,MATCH(BT670,BT$1:BT669,0),1)=0,"",INDEX(AJ$1:AJ669,MATCH(BT670,BT$1:BT669,0),1)),"")</f>
        <v/>
      </c>
      <c r="AK670" s="2" t="str">
        <f>IFERROR(IF(INDEX(AK$1:AK669,MATCH(BT670,BT$1:BT669,0),1)=0,"",INDEX(AK$1:AK669,MATCH(BT670,BT$1:BT669,0),1)),"")</f>
        <v/>
      </c>
      <c r="AY670" s="7"/>
      <c r="AZ670" s="47"/>
      <c r="BA670" s="66"/>
      <c r="BB670" s="66"/>
      <c r="BC670" s="66"/>
      <c r="BD670" s="78"/>
      <c r="BE670" s="66"/>
      <c r="BF670" s="66"/>
      <c r="BG670" s="4"/>
      <c r="BH670" s="69"/>
      <c r="BK670" s="9"/>
      <c r="BN670" s="7"/>
      <c r="BO670" s="286"/>
      <c r="BP670" s="22"/>
      <c r="BQ670" s="7" t="str">
        <f t="shared" ca="1" si="160"/>
        <v/>
      </c>
      <c r="BR670" s="75" t="str">
        <f t="shared" si="161"/>
        <v/>
      </c>
      <c r="BS670" s="75" t="str">
        <f t="shared" si="162"/>
        <v/>
      </c>
      <c r="BT670" s="5" t="str">
        <f t="shared" si="163"/>
        <v/>
      </c>
      <c r="BU670" s="79" t="str">
        <f t="shared" si="164"/>
        <v/>
      </c>
      <c r="BV670" s="79" t="str">
        <f t="shared" si="165"/>
        <v/>
      </c>
      <c r="BW670" s="79" t="str">
        <f t="shared" si="166"/>
        <v/>
      </c>
      <c r="CB670" s="5"/>
      <c r="CC670" s="4" t="str">
        <f>IF(IFERROR(VLOOKUP(C670,C671:C$1993,1,0),"")="","",COUNTIF(C:C,C670))</f>
        <v/>
      </c>
      <c r="CE670" s="5"/>
      <c r="CF670" s="5"/>
      <c r="CG670" s="5" t="str">
        <f>IF(B670="","",IF(CC670="",1+(MAX(CG$2:CG669)),""))</f>
        <v/>
      </c>
      <c r="CH670" s="5" t="str">
        <f t="shared" si="167"/>
        <v/>
      </c>
      <c r="CI670" s="5" t="str">
        <f t="shared" si="168"/>
        <v/>
      </c>
      <c r="CJ670" s="14" t="str">
        <f t="shared" si="169"/>
        <v/>
      </c>
      <c r="CK670" s="25"/>
      <c r="CL670" s="15"/>
      <c r="CM670" s="5" t="str">
        <f t="shared" si="171"/>
        <v/>
      </c>
      <c r="CO670" s="5"/>
      <c r="CP670" s="5" t="str">
        <f t="shared" si="170"/>
        <v/>
      </c>
      <c r="CQ670" s="5" t="str">
        <f>IF(BT670="","",IFERROR(IF(VLOOKUP(BT670,BT$2:BT669,1,0)=0,"",""),BT670))</f>
        <v/>
      </c>
      <c r="CR670" s="22" t="str">
        <f>IF(CQ670="","",(IFERROR(VLOOKUP(MID(CQ670,1,1),$DI$2:DM$28,3,0),0)+IFERROR(VLOOKUP(MID(CQ670,2,1),DI$2:DM$28,4,0),0)+IFERROR(VLOOKUP(MID(CQ670,3,1),DI$2:DM$28,5,0),0)+(ROW(CQ670)/1000000000000)))</f>
        <v/>
      </c>
      <c r="CS670" s="5"/>
      <c r="CT670" s="5">
        <v>669</v>
      </c>
      <c r="CU670" s="5" t="str">
        <f>IFERROR(VLOOKUP(CT670,CP$2:CQ1746,2,0),"")</f>
        <v/>
      </c>
      <c r="CV670" s="5"/>
      <c r="CX670" s="5"/>
      <c r="DO670" s="5" t="e">
        <f>IF(REPORTE!AH$2="si",IF(C670=VALUE(REPORTE!C$22),IF(SUM(DO671:DO$1993),CONCATENATE(INT(B670),", "),INT(B670)),""),IF(C670=VALUE(REPORTE!C$21),IF(SUM(DO671:DO$1993),CONCATENATE(INT(B670),", "),INT(B670)),""))</f>
        <v>#VALUE!</v>
      </c>
      <c r="DS670" s="5"/>
      <c r="DT670" s="5"/>
      <c r="DU670" s="5"/>
      <c r="DV670" s="5"/>
    </row>
    <row r="671" spans="1:126" ht="15" customHeight="1" x14ac:dyDescent="0.25">
      <c r="A671" s="4" t="str">
        <f t="shared" ca="1" si="158"/>
        <v/>
      </c>
      <c r="B671" s="3"/>
      <c r="D671" s="1" t="str">
        <f>IFERROR(INDEX('padron cfe'!B:B,MATCH(DATOS!C671,'padron cfe'!A:A,0),1),"")</f>
        <v/>
      </c>
      <c r="H671" s="5" t="str">
        <f>IF(F671="","",IFERROR(CONCATENATE("PEUA",VLOOKUP(ESTADO,REPORTE!AV$2:AW$33,2,0),DIDTRITO_FORM,CADER_FORM,IFERROR(INDEX(CA:CA,MATCH(DAY(F671),BZ:BZ,0),1),DAY(F671)),IFERROR(INDEX(CA:CA,MATCH(MONTH(F671),BZ:BZ,0),1),MONTH(F671)),YEAR(F671),G671),""))</f>
        <v/>
      </c>
      <c r="M671" s="2" t="str">
        <f>IFERROR(INDEX('padron cfe'!C:C,MATCH(DATOS!C671,'padron cfe'!A:A,0),1),"")</f>
        <v/>
      </c>
      <c r="N671" s="66" t="str">
        <f>IFERROR(IF(BT671="","",IF(INDEX(N$1:N670,MATCH(BT671,BT$1:BT670,0),1)=0,"",INDEX(N$1:N670,MATCH(BT671,BT$1:BT670,0),1))),"")</f>
        <v/>
      </c>
      <c r="O671" s="66" t="str">
        <f>IFERROR(IF(BT671="","",IF(INDEX(O$1:O670,MATCH(BT671,BT$1:BT670,0),1)=0,"",INDEX(O$1:O670,MATCH(BT671,BT$1:BT670,0),1))),"")</f>
        <v/>
      </c>
      <c r="R671" s="66"/>
      <c r="S671" s="5"/>
      <c r="T671" s="66"/>
      <c r="U671" s="5" t="str">
        <f>IFERROR(IF(INDEX(U$1:U670,MATCH(T671,T$1:T670,0),1)=0,"",INDEX(U$1:U670,MATCH(T671,T$1:T670,0),1)),"")</f>
        <v/>
      </c>
      <c r="V671" s="66"/>
      <c r="W671" s="5" t="str">
        <f>IFERROR(IF(INDEX(W$1:W670,MATCH(V671,V$1:V670,0),1)=0,"",INDEX(W$1:W670,MATCH(V671,V$1:V670,0),1)),"")</f>
        <v/>
      </c>
      <c r="X671" s="2" t="str">
        <f>IFERROR(INDEX('padron cfe'!D:D,MATCH(DATOS!C671,'padron cfe'!A:A,0),1),"")</f>
        <v/>
      </c>
      <c r="AC671" s="6"/>
      <c r="AE671" s="4" t="str">
        <f t="shared" si="159"/>
        <v/>
      </c>
      <c r="AF671" s="4"/>
      <c r="AG671" s="4"/>
      <c r="AH671" s="4"/>
      <c r="AI671" s="2" t="str">
        <f>IFERROR(IF(INDEX(AI$1:AI670,MATCH(BT671,BT$1:BT670,0),1)=0,"",INDEX(AI$1:AI670,MATCH(BT671,BT$1:BT670,0),1)),"")</f>
        <v/>
      </c>
      <c r="AJ671" s="2" t="str">
        <f>IFERROR(IF(INDEX(AJ$1:AJ670,MATCH(BT671,BT$1:BT670,0),1)=0,"",INDEX(AJ$1:AJ670,MATCH(BT671,BT$1:BT670,0),1)),"")</f>
        <v/>
      </c>
      <c r="AK671" s="2" t="str">
        <f>IFERROR(IF(INDEX(AK$1:AK670,MATCH(BT671,BT$1:BT670,0),1)=0,"",INDEX(AK$1:AK670,MATCH(BT671,BT$1:BT670,0),1)),"")</f>
        <v/>
      </c>
      <c r="AY671" s="7"/>
      <c r="AZ671" s="47"/>
      <c r="BA671" s="66"/>
      <c r="BB671" s="66"/>
      <c r="BC671" s="66"/>
      <c r="BD671" s="78"/>
      <c r="BE671" s="66"/>
      <c r="BF671" s="66"/>
      <c r="BG671" s="4"/>
      <c r="BH671" s="69"/>
      <c r="BK671" s="9"/>
      <c r="BN671" s="7"/>
      <c r="BO671" s="286"/>
      <c r="BP671" s="22"/>
      <c r="BQ671" s="7" t="str">
        <f t="shared" ca="1" si="160"/>
        <v/>
      </c>
      <c r="BR671" s="75" t="str">
        <f t="shared" si="161"/>
        <v/>
      </c>
      <c r="BS671" s="75" t="str">
        <f t="shared" si="162"/>
        <v/>
      </c>
      <c r="BT671" s="5" t="str">
        <f t="shared" si="163"/>
        <v/>
      </c>
      <c r="BU671" s="79" t="str">
        <f t="shared" si="164"/>
        <v/>
      </c>
      <c r="BV671" s="79" t="str">
        <f t="shared" si="165"/>
        <v/>
      </c>
      <c r="BW671" s="79" t="str">
        <f t="shared" si="166"/>
        <v/>
      </c>
      <c r="CB671" s="5"/>
      <c r="CC671" s="4" t="str">
        <f>IF(IFERROR(VLOOKUP(C671,C672:C$1993,1,0),"")="","",COUNTIF(C:C,C671))</f>
        <v/>
      </c>
      <c r="CE671" s="5"/>
      <c r="CF671" s="5"/>
      <c r="CG671" s="5" t="str">
        <f>IF(B671="","",IF(CC671="",1+(MAX(CG$2:CG670)),""))</f>
        <v/>
      </c>
      <c r="CH671" s="5" t="str">
        <f t="shared" si="167"/>
        <v/>
      </c>
      <c r="CI671" s="5" t="str">
        <f t="shared" si="168"/>
        <v/>
      </c>
      <c r="CJ671" s="14" t="str">
        <f t="shared" si="169"/>
        <v/>
      </c>
      <c r="CK671" s="25"/>
      <c r="CL671" s="15"/>
      <c r="CM671" s="5" t="str">
        <f t="shared" si="171"/>
        <v/>
      </c>
      <c r="CO671" s="5"/>
      <c r="CP671" s="5" t="str">
        <f t="shared" si="170"/>
        <v/>
      </c>
      <c r="CQ671" s="5" t="str">
        <f>IF(BT671="","",IFERROR(IF(VLOOKUP(BT671,BT$2:BT670,1,0)=0,"",""),BT671))</f>
        <v/>
      </c>
      <c r="CR671" s="22" t="str">
        <f>IF(CQ671="","",(IFERROR(VLOOKUP(MID(CQ671,1,1),$DI$2:DM$28,3,0),0)+IFERROR(VLOOKUP(MID(CQ671,2,1),DI$2:DM$28,4,0),0)+IFERROR(VLOOKUP(MID(CQ671,3,1),DI$2:DM$28,5,0),0)+(ROW(CQ671)/1000000000000)))</f>
        <v/>
      </c>
      <c r="CS671" s="5"/>
      <c r="CT671" s="5">
        <v>670</v>
      </c>
      <c r="CU671" s="5" t="str">
        <f>IFERROR(VLOOKUP(CT671,CP$2:CQ1747,2,0),"")</f>
        <v/>
      </c>
      <c r="CV671" s="5"/>
      <c r="CX671" s="5"/>
      <c r="DO671" s="5" t="e">
        <f>IF(REPORTE!AH$2="si",IF(C671=VALUE(REPORTE!C$22),IF(SUM(DO672:DO$1993),CONCATENATE(INT(B671),", "),INT(B671)),""),IF(C671=VALUE(REPORTE!C$21),IF(SUM(DO672:DO$1993),CONCATENATE(INT(B671),", "),INT(B671)),""))</f>
        <v>#VALUE!</v>
      </c>
      <c r="DS671" s="5"/>
      <c r="DT671" s="5"/>
      <c r="DU671" s="5"/>
      <c r="DV671" s="5"/>
    </row>
    <row r="672" spans="1:126" ht="15" customHeight="1" x14ac:dyDescent="0.25">
      <c r="A672" s="4" t="str">
        <f t="shared" ca="1" si="158"/>
        <v/>
      </c>
      <c r="B672" s="3"/>
      <c r="D672" s="1" t="str">
        <f>IFERROR(INDEX('padron cfe'!B:B,MATCH(DATOS!C672,'padron cfe'!A:A,0),1),"")</f>
        <v/>
      </c>
      <c r="H672" s="5" t="str">
        <f>IF(F672="","",IFERROR(CONCATENATE("PEUA",VLOOKUP(ESTADO,REPORTE!AV$2:AW$33,2,0),DIDTRITO_FORM,CADER_FORM,IFERROR(INDEX(CA:CA,MATCH(DAY(F672),BZ:BZ,0),1),DAY(F672)),IFERROR(INDEX(CA:CA,MATCH(MONTH(F672),BZ:BZ,0),1),MONTH(F672)),YEAR(F672),G672),""))</f>
        <v/>
      </c>
      <c r="M672" s="2" t="str">
        <f>IFERROR(INDEX('padron cfe'!C:C,MATCH(DATOS!C672,'padron cfe'!A:A,0),1),"")</f>
        <v/>
      </c>
      <c r="N672" s="66" t="str">
        <f>IFERROR(IF(BT672="","",IF(INDEX(N$1:N671,MATCH(BT672,BT$1:BT671,0),1)=0,"",INDEX(N$1:N671,MATCH(BT672,BT$1:BT671,0),1))),"")</f>
        <v/>
      </c>
      <c r="O672" s="66" t="str">
        <f>IFERROR(IF(BT672="","",IF(INDEX(O$1:O671,MATCH(BT672,BT$1:BT671,0),1)=0,"",INDEX(O$1:O671,MATCH(BT672,BT$1:BT671,0),1))),"")</f>
        <v/>
      </c>
      <c r="R672" s="66"/>
      <c r="S672" s="5"/>
      <c r="T672" s="66"/>
      <c r="U672" s="5" t="str">
        <f>IFERROR(IF(INDEX(U$1:U671,MATCH(T672,T$1:T671,0),1)=0,"",INDEX(U$1:U671,MATCH(T672,T$1:T671,0),1)),"")</f>
        <v/>
      </c>
      <c r="V672" s="66"/>
      <c r="W672" s="5" t="str">
        <f>IFERROR(IF(INDEX(W$1:W671,MATCH(V672,V$1:V671,0),1)=0,"",INDEX(W$1:W671,MATCH(V672,V$1:V671,0),1)),"")</f>
        <v/>
      </c>
      <c r="X672" s="2" t="str">
        <f>IFERROR(INDEX('padron cfe'!D:D,MATCH(DATOS!C672,'padron cfe'!A:A,0),1),"")</f>
        <v/>
      </c>
      <c r="AC672" s="6"/>
      <c r="AE672" s="4" t="str">
        <f t="shared" si="159"/>
        <v/>
      </c>
      <c r="AF672" s="4"/>
      <c r="AG672" s="4"/>
      <c r="AH672" s="4"/>
      <c r="AI672" s="2" t="str">
        <f>IFERROR(IF(INDEX(AI$1:AI671,MATCH(BT672,BT$1:BT671,0),1)=0,"",INDEX(AI$1:AI671,MATCH(BT672,BT$1:BT671,0),1)),"")</f>
        <v/>
      </c>
      <c r="AJ672" s="2" t="str">
        <f>IFERROR(IF(INDEX(AJ$1:AJ671,MATCH(BT672,BT$1:BT671,0),1)=0,"",INDEX(AJ$1:AJ671,MATCH(BT672,BT$1:BT671,0),1)),"")</f>
        <v/>
      </c>
      <c r="AK672" s="2" t="str">
        <f>IFERROR(IF(INDEX(AK$1:AK671,MATCH(BT672,BT$1:BT671,0),1)=0,"",INDEX(AK$1:AK671,MATCH(BT672,BT$1:BT671,0),1)),"")</f>
        <v/>
      </c>
      <c r="AY672" s="7"/>
      <c r="AZ672" s="47"/>
      <c r="BA672" s="66"/>
      <c r="BB672" s="66"/>
      <c r="BC672" s="66"/>
      <c r="BD672" s="78"/>
      <c r="BE672" s="66"/>
      <c r="BF672" s="66"/>
      <c r="BG672" s="4"/>
      <c r="BH672" s="69"/>
      <c r="BK672" s="9"/>
      <c r="BN672" s="7"/>
      <c r="BO672" s="286"/>
      <c r="BP672" s="22"/>
      <c r="BQ672" s="7" t="str">
        <f t="shared" ca="1" si="160"/>
        <v/>
      </c>
      <c r="BR672" s="75" t="str">
        <f t="shared" si="161"/>
        <v/>
      </c>
      <c r="BS672" s="75" t="str">
        <f t="shared" si="162"/>
        <v/>
      </c>
      <c r="BT672" s="5" t="str">
        <f t="shared" si="163"/>
        <v/>
      </c>
      <c r="BU672" s="79" t="str">
        <f t="shared" si="164"/>
        <v/>
      </c>
      <c r="BV672" s="79" t="str">
        <f t="shared" si="165"/>
        <v/>
      </c>
      <c r="BW672" s="79" t="str">
        <f t="shared" si="166"/>
        <v/>
      </c>
      <c r="CB672" s="5"/>
      <c r="CC672" s="4" t="str">
        <f>IF(IFERROR(VLOOKUP(C672,C673:C$1993,1,0),"")="","",COUNTIF(C:C,C672))</f>
        <v/>
      </c>
      <c r="CE672" s="5"/>
      <c r="CF672" s="5"/>
      <c r="CG672" s="5" t="str">
        <f>IF(B672="","",IF(CC672="",1+(MAX(CG$2:CG671)),""))</f>
        <v/>
      </c>
      <c r="CH672" s="5" t="str">
        <f t="shared" si="167"/>
        <v/>
      </c>
      <c r="CI672" s="5" t="str">
        <f t="shared" si="168"/>
        <v/>
      </c>
      <c r="CJ672" s="14" t="str">
        <f t="shared" si="169"/>
        <v/>
      </c>
      <c r="CK672" s="25"/>
      <c r="CL672" s="15"/>
      <c r="CM672" s="5" t="str">
        <f t="shared" si="171"/>
        <v/>
      </c>
      <c r="CO672" s="5"/>
      <c r="CP672" s="5" t="str">
        <f t="shared" si="170"/>
        <v/>
      </c>
      <c r="CQ672" s="5" t="str">
        <f>IF(BT672="","",IFERROR(IF(VLOOKUP(BT672,BT$2:BT671,1,0)=0,"",""),BT672))</f>
        <v/>
      </c>
      <c r="CR672" s="22" t="str">
        <f>IF(CQ672="","",(IFERROR(VLOOKUP(MID(CQ672,1,1),$DI$2:DM$28,3,0),0)+IFERROR(VLOOKUP(MID(CQ672,2,1),DI$2:DM$28,4,0),0)+IFERROR(VLOOKUP(MID(CQ672,3,1),DI$2:DM$28,5,0),0)+(ROW(CQ672)/1000000000000)))</f>
        <v/>
      </c>
      <c r="CS672" s="5"/>
      <c r="CT672" s="5">
        <v>671</v>
      </c>
      <c r="CU672" s="5" t="str">
        <f>IFERROR(VLOOKUP(CT672,CP$2:CQ1748,2,0),"")</f>
        <v/>
      </c>
      <c r="CV672" s="5"/>
      <c r="CX672" s="5"/>
      <c r="DO672" s="5" t="e">
        <f>IF(REPORTE!AH$2="si",IF(C672=VALUE(REPORTE!C$22),IF(SUM(DO673:DO$1993),CONCATENATE(INT(B672),", "),INT(B672)),""),IF(C672=VALUE(REPORTE!C$21),IF(SUM(DO673:DO$1993),CONCATENATE(INT(B672),", "),INT(B672)),""))</f>
        <v>#VALUE!</v>
      </c>
      <c r="DS672" s="5"/>
      <c r="DT672" s="5"/>
      <c r="DU672" s="5"/>
      <c r="DV672" s="5"/>
    </row>
    <row r="673" spans="1:126" ht="15" customHeight="1" x14ac:dyDescent="0.25">
      <c r="A673" s="4" t="str">
        <f t="shared" ca="1" si="158"/>
        <v/>
      </c>
      <c r="B673" s="3"/>
      <c r="D673" s="1" t="str">
        <f>IFERROR(INDEX('padron cfe'!B:B,MATCH(DATOS!C673,'padron cfe'!A:A,0),1),"")</f>
        <v/>
      </c>
      <c r="H673" s="5" t="str">
        <f>IF(F673="","",IFERROR(CONCATENATE("PEUA",VLOOKUP(ESTADO,REPORTE!AV$2:AW$33,2,0),DIDTRITO_FORM,CADER_FORM,IFERROR(INDEX(CA:CA,MATCH(DAY(F673),BZ:BZ,0),1),DAY(F673)),IFERROR(INDEX(CA:CA,MATCH(MONTH(F673),BZ:BZ,0),1),MONTH(F673)),YEAR(F673),G673),""))</f>
        <v/>
      </c>
      <c r="M673" s="2" t="str">
        <f>IFERROR(INDEX('padron cfe'!C:C,MATCH(DATOS!C673,'padron cfe'!A:A,0),1),"")</f>
        <v/>
      </c>
      <c r="N673" s="66" t="str">
        <f>IFERROR(IF(BT673="","",IF(INDEX(N$1:N672,MATCH(BT673,BT$1:BT672,0),1)=0,"",INDEX(N$1:N672,MATCH(BT673,BT$1:BT672,0),1))),"")</f>
        <v/>
      </c>
      <c r="O673" s="66" t="str">
        <f>IFERROR(IF(BT673="","",IF(INDEX(O$1:O672,MATCH(BT673,BT$1:BT672,0),1)=0,"",INDEX(O$1:O672,MATCH(BT673,BT$1:BT672,0),1))),"")</f>
        <v/>
      </c>
      <c r="R673" s="66"/>
      <c r="S673" s="5"/>
      <c r="T673" s="66"/>
      <c r="U673" s="5" t="str">
        <f>IFERROR(IF(INDEX(U$1:U672,MATCH(T673,T$1:T672,0),1)=0,"",INDEX(U$1:U672,MATCH(T673,T$1:T672,0),1)),"")</f>
        <v/>
      </c>
      <c r="V673" s="66"/>
      <c r="W673" s="5" t="str">
        <f>IFERROR(IF(INDEX(W$1:W672,MATCH(V673,V$1:V672,0),1)=0,"",INDEX(W$1:W672,MATCH(V673,V$1:V672,0),1)),"")</f>
        <v/>
      </c>
      <c r="X673" s="2" t="str">
        <f>IFERROR(INDEX('padron cfe'!D:D,MATCH(DATOS!C673,'padron cfe'!A:A,0),1),"")</f>
        <v/>
      </c>
      <c r="AC673" s="6"/>
      <c r="AE673" s="4" t="str">
        <f t="shared" si="159"/>
        <v/>
      </c>
      <c r="AF673" s="4"/>
      <c r="AG673" s="4"/>
      <c r="AH673" s="4"/>
      <c r="AI673" s="2" t="str">
        <f>IFERROR(IF(INDEX(AI$1:AI672,MATCH(BT673,BT$1:BT672,0),1)=0,"",INDEX(AI$1:AI672,MATCH(BT673,BT$1:BT672,0),1)),"")</f>
        <v/>
      </c>
      <c r="AJ673" s="2" t="str">
        <f>IFERROR(IF(INDEX(AJ$1:AJ672,MATCH(BT673,BT$1:BT672,0),1)=0,"",INDEX(AJ$1:AJ672,MATCH(BT673,BT$1:BT672,0),1)),"")</f>
        <v/>
      </c>
      <c r="AK673" s="2" t="str">
        <f>IFERROR(IF(INDEX(AK$1:AK672,MATCH(BT673,BT$1:BT672,0),1)=0,"",INDEX(AK$1:AK672,MATCH(BT673,BT$1:BT672,0),1)),"")</f>
        <v/>
      </c>
      <c r="AY673" s="7"/>
      <c r="AZ673" s="47"/>
      <c r="BA673" s="66"/>
      <c r="BB673" s="66"/>
      <c r="BC673" s="66"/>
      <c r="BD673" s="78"/>
      <c r="BE673" s="66"/>
      <c r="BF673" s="66"/>
      <c r="BG673" s="4"/>
      <c r="BH673" s="69"/>
      <c r="BK673" s="9"/>
      <c r="BN673" s="7"/>
      <c r="BO673" s="286"/>
      <c r="BP673" s="22"/>
      <c r="BQ673" s="7" t="str">
        <f t="shared" ca="1" si="160"/>
        <v/>
      </c>
      <c r="BR673" s="75" t="str">
        <f t="shared" si="161"/>
        <v/>
      </c>
      <c r="BS673" s="75" t="str">
        <f t="shared" si="162"/>
        <v/>
      </c>
      <c r="BT673" s="5" t="str">
        <f t="shared" si="163"/>
        <v/>
      </c>
      <c r="BU673" s="79" t="str">
        <f t="shared" si="164"/>
        <v/>
      </c>
      <c r="BV673" s="79" t="str">
        <f t="shared" si="165"/>
        <v/>
      </c>
      <c r="BW673" s="79" t="str">
        <f t="shared" si="166"/>
        <v/>
      </c>
      <c r="CB673" s="5"/>
      <c r="CC673" s="4" t="str">
        <f>IF(IFERROR(VLOOKUP(C673,C674:C$1993,1,0),"")="","",COUNTIF(C:C,C673))</f>
        <v/>
      </c>
      <c r="CE673" s="5"/>
      <c r="CF673" s="5"/>
      <c r="CG673" s="5" t="str">
        <f>IF(B673="","",IF(CC673="",1+(MAX(CG$2:CG672)),""))</f>
        <v/>
      </c>
      <c r="CH673" s="5" t="str">
        <f t="shared" si="167"/>
        <v/>
      </c>
      <c r="CI673" s="5" t="str">
        <f t="shared" si="168"/>
        <v/>
      </c>
      <c r="CJ673" s="14" t="str">
        <f t="shared" si="169"/>
        <v/>
      </c>
      <c r="CK673" s="25"/>
      <c r="CL673" s="15"/>
      <c r="CM673" s="5" t="str">
        <f t="shared" si="171"/>
        <v/>
      </c>
      <c r="CO673" s="5"/>
      <c r="CP673" s="5" t="str">
        <f t="shared" si="170"/>
        <v/>
      </c>
      <c r="CQ673" s="5" t="str">
        <f>IF(BT673="","",IFERROR(IF(VLOOKUP(BT673,BT$2:BT672,1,0)=0,"",""),BT673))</f>
        <v/>
      </c>
      <c r="CR673" s="22" t="str">
        <f>IF(CQ673="","",(IFERROR(VLOOKUP(MID(CQ673,1,1),$DI$2:DM$28,3,0),0)+IFERROR(VLOOKUP(MID(CQ673,2,1),DI$2:DM$28,4,0),0)+IFERROR(VLOOKUP(MID(CQ673,3,1),DI$2:DM$28,5,0),0)+(ROW(CQ673)/1000000000000)))</f>
        <v/>
      </c>
      <c r="CS673" s="5"/>
      <c r="CT673" s="5">
        <v>672</v>
      </c>
      <c r="CU673" s="5" t="str">
        <f>IFERROR(VLOOKUP(CT673,CP$2:CQ1749,2,0),"")</f>
        <v/>
      </c>
      <c r="CV673" s="5"/>
      <c r="CX673" s="5"/>
      <c r="DO673" s="5" t="e">
        <f>IF(REPORTE!AH$2="si",IF(C673=VALUE(REPORTE!C$22),IF(SUM(DO674:DO$1993),CONCATENATE(INT(B673),", "),INT(B673)),""),IF(C673=VALUE(REPORTE!C$21),IF(SUM(DO674:DO$1993),CONCATENATE(INT(B673),", "),INT(B673)),""))</f>
        <v>#VALUE!</v>
      </c>
      <c r="DS673" s="5"/>
      <c r="DT673" s="5"/>
      <c r="DU673" s="5"/>
      <c r="DV673" s="5"/>
    </row>
    <row r="674" spans="1:126" ht="15" customHeight="1" x14ac:dyDescent="0.25">
      <c r="A674" s="4" t="str">
        <f t="shared" ca="1" si="158"/>
        <v/>
      </c>
      <c r="B674" s="3"/>
      <c r="D674" s="1" t="str">
        <f>IFERROR(INDEX('padron cfe'!B:B,MATCH(DATOS!C674,'padron cfe'!A:A,0),1),"")</f>
        <v/>
      </c>
      <c r="H674" s="5" t="str">
        <f>IF(F674="","",IFERROR(CONCATENATE("PEUA",VLOOKUP(ESTADO,REPORTE!AV$2:AW$33,2,0),DIDTRITO_FORM,CADER_FORM,IFERROR(INDEX(CA:CA,MATCH(DAY(F674),BZ:BZ,0),1),DAY(F674)),IFERROR(INDEX(CA:CA,MATCH(MONTH(F674),BZ:BZ,0),1),MONTH(F674)),YEAR(F674),G674),""))</f>
        <v/>
      </c>
      <c r="M674" s="2" t="str">
        <f>IFERROR(INDEX('padron cfe'!C:C,MATCH(DATOS!C674,'padron cfe'!A:A,0),1),"")</f>
        <v/>
      </c>
      <c r="N674" s="66" t="str">
        <f>IFERROR(IF(BT674="","",IF(INDEX(N$1:N673,MATCH(BT674,BT$1:BT673,0),1)=0,"",INDEX(N$1:N673,MATCH(BT674,BT$1:BT673,0),1))),"")</f>
        <v/>
      </c>
      <c r="O674" s="66" t="str">
        <f>IFERROR(IF(BT674="","",IF(INDEX(O$1:O673,MATCH(BT674,BT$1:BT673,0),1)=0,"",INDEX(O$1:O673,MATCH(BT674,BT$1:BT673,0),1))),"")</f>
        <v/>
      </c>
      <c r="R674" s="66"/>
      <c r="S674" s="5"/>
      <c r="T674" s="66"/>
      <c r="U674" s="5" t="str">
        <f>IFERROR(IF(INDEX(U$1:U673,MATCH(T674,T$1:T673,0),1)=0,"",INDEX(U$1:U673,MATCH(T674,T$1:T673,0),1)),"")</f>
        <v/>
      </c>
      <c r="V674" s="66"/>
      <c r="W674" s="5" t="str">
        <f>IFERROR(IF(INDEX(W$1:W673,MATCH(V674,V$1:V673,0),1)=0,"",INDEX(W$1:W673,MATCH(V674,V$1:V673,0),1)),"")</f>
        <v/>
      </c>
      <c r="X674" s="2" t="str">
        <f>IFERROR(INDEX('padron cfe'!D:D,MATCH(DATOS!C674,'padron cfe'!A:A,0),1),"")</f>
        <v/>
      </c>
      <c r="AC674" s="6"/>
      <c r="AE674" s="4" t="str">
        <f t="shared" si="159"/>
        <v/>
      </c>
      <c r="AF674" s="4"/>
      <c r="AG674" s="4"/>
      <c r="AH674" s="4"/>
      <c r="AI674" s="2" t="str">
        <f>IFERROR(IF(INDEX(AI$1:AI673,MATCH(BT674,BT$1:BT673,0),1)=0,"",INDEX(AI$1:AI673,MATCH(BT674,BT$1:BT673,0),1)),"")</f>
        <v/>
      </c>
      <c r="AJ674" s="2" t="str">
        <f>IFERROR(IF(INDEX(AJ$1:AJ673,MATCH(BT674,BT$1:BT673,0),1)=0,"",INDEX(AJ$1:AJ673,MATCH(BT674,BT$1:BT673,0),1)),"")</f>
        <v/>
      </c>
      <c r="AK674" s="2" t="str">
        <f>IFERROR(IF(INDEX(AK$1:AK673,MATCH(BT674,BT$1:BT673,0),1)=0,"",INDEX(AK$1:AK673,MATCH(BT674,BT$1:BT673,0),1)),"")</f>
        <v/>
      </c>
      <c r="AY674" s="7"/>
      <c r="AZ674" s="47"/>
      <c r="BA674" s="66"/>
      <c r="BB674" s="66"/>
      <c r="BC674" s="66"/>
      <c r="BD674" s="78"/>
      <c r="BE674" s="66"/>
      <c r="BF674" s="66"/>
      <c r="BG674" s="4"/>
      <c r="BH674" s="69"/>
      <c r="BK674" s="9"/>
      <c r="BN674" s="7"/>
      <c r="BO674" s="286"/>
      <c r="BP674" s="22"/>
      <c r="BQ674" s="7" t="str">
        <f t="shared" ca="1" si="160"/>
        <v/>
      </c>
      <c r="BR674" s="75" t="str">
        <f t="shared" si="161"/>
        <v/>
      </c>
      <c r="BS674" s="75" t="str">
        <f t="shared" si="162"/>
        <v/>
      </c>
      <c r="BT674" s="5" t="str">
        <f t="shared" si="163"/>
        <v/>
      </c>
      <c r="BU674" s="79" t="str">
        <f t="shared" si="164"/>
        <v/>
      </c>
      <c r="BV674" s="79" t="str">
        <f t="shared" si="165"/>
        <v/>
      </c>
      <c r="BW674" s="79" t="str">
        <f t="shared" si="166"/>
        <v/>
      </c>
      <c r="CB674" s="5"/>
      <c r="CC674" s="4" t="str">
        <f>IF(IFERROR(VLOOKUP(C674,C675:C$1993,1,0),"")="","",COUNTIF(C:C,C674))</f>
        <v/>
      </c>
      <c r="CE674" s="5"/>
      <c r="CF674" s="5"/>
      <c r="CG674" s="5" t="str">
        <f>IF(B674="","",IF(CC674="",1+(MAX(CG$2:CG673)),""))</f>
        <v/>
      </c>
      <c r="CH674" s="5" t="str">
        <f t="shared" si="167"/>
        <v/>
      </c>
      <c r="CI674" s="5" t="str">
        <f t="shared" si="168"/>
        <v/>
      </c>
      <c r="CJ674" s="14" t="str">
        <f t="shared" si="169"/>
        <v/>
      </c>
      <c r="CK674" s="25"/>
      <c r="CL674" s="15"/>
      <c r="CM674" s="5" t="str">
        <f t="shared" si="171"/>
        <v/>
      </c>
      <c r="CO674" s="5"/>
      <c r="CP674" s="5" t="str">
        <f t="shared" si="170"/>
        <v/>
      </c>
      <c r="CQ674" s="5" t="str">
        <f>IF(BT674="","",IFERROR(IF(VLOOKUP(BT674,BT$2:BT673,1,0)=0,"",""),BT674))</f>
        <v/>
      </c>
      <c r="CR674" s="22" t="str">
        <f>IF(CQ674="","",(IFERROR(VLOOKUP(MID(CQ674,1,1),$DI$2:DM$28,3,0),0)+IFERROR(VLOOKUP(MID(CQ674,2,1),DI$2:DM$28,4,0),0)+IFERROR(VLOOKUP(MID(CQ674,3,1),DI$2:DM$28,5,0),0)+(ROW(CQ674)/1000000000000)))</f>
        <v/>
      </c>
      <c r="CS674" s="5"/>
      <c r="CT674" s="5">
        <v>673</v>
      </c>
      <c r="CU674" s="5" t="str">
        <f>IFERROR(VLOOKUP(CT674,CP$2:CQ1750,2,0),"")</f>
        <v/>
      </c>
      <c r="CV674" s="5"/>
      <c r="CX674" s="5"/>
      <c r="DO674" s="5" t="e">
        <f>IF(REPORTE!AH$2="si",IF(C674=VALUE(REPORTE!C$22),IF(SUM(DO675:DO$1993),CONCATENATE(INT(B674),", "),INT(B674)),""),IF(C674=VALUE(REPORTE!C$21),IF(SUM(DO675:DO$1993),CONCATENATE(INT(B674),", "),INT(B674)),""))</f>
        <v>#VALUE!</v>
      </c>
      <c r="DP674" s="5" t="e">
        <f>CONCATENATE(DO674,DO675,DO676,DO677,DO678,DO679,DO680,DO681,DO682,DO683,DO684,DO685,DO686,DO687,DO688,DO689,DO690,DO691,DO692,DO693,DO694,DO695,DO696,DO697,DO698,DO699,DO700,DO701,DO702,DO703,DO704,DO705,DO706,DO707,DO708,DO709,DO710,DO711,DO712,DO713,DO714,DO715)</f>
        <v>#VALUE!</v>
      </c>
      <c r="DS674" s="5"/>
      <c r="DT674" s="5"/>
      <c r="DU674" s="5"/>
      <c r="DV674" s="5"/>
    </row>
    <row r="675" spans="1:126" ht="15" customHeight="1" x14ac:dyDescent="0.25">
      <c r="A675" s="4" t="str">
        <f t="shared" ca="1" si="158"/>
        <v/>
      </c>
      <c r="B675" s="3"/>
      <c r="D675" s="1" t="str">
        <f>IFERROR(INDEX('padron cfe'!B:B,MATCH(DATOS!C675,'padron cfe'!A:A,0),1),"")</f>
        <v/>
      </c>
      <c r="H675" s="5" t="str">
        <f>IF(F675="","",IFERROR(CONCATENATE("PEUA",VLOOKUP(ESTADO,REPORTE!AV$2:AW$33,2,0),DIDTRITO_FORM,CADER_FORM,IFERROR(INDEX(CA:CA,MATCH(DAY(F675),BZ:BZ,0),1),DAY(F675)),IFERROR(INDEX(CA:CA,MATCH(MONTH(F675),BZ:BZ,0),1),MONTH(F675)),YEAR(F675),G675),""))</f>
        <v/>
      </c>
      <c r="M675" s="2" t="str">
        <f>IFERROR(INDEX('padron cfe'!C:C,MATCH(DATOS!C675,'padron cfe'!A:A,0),1),"")</f>
        <v/>
      </c>
      <c r="N675" s="66" t="str">
        <f>IFERROR(IF(BT675="","",IF(INDEX(N$1:N674,MATCH(BT675,BT$1:BT674,0),1)=0,"",INDEX(N$1:N674,MATCH(BT675,BT$1:BT674,0),1))),"")</f>
        <v/>
      </c>
      <c r="O675" s="66" t="str">
        <f>IFERROR(IF(BT675="","",IF(INDEX(O$1:O674,MATCH(BT675,BT$1:BT674,0),1)=0,"",INDEX(O$1:O674,MATCH(BT675,BT$1:BT674,0),1))),"")</f>
        <v/>
      </c>
      <c r="R675" s="66"/>
      <c r="S675" s="5"/>
      <c r="T675" s="66"/>
      <c r="U675" s="5" t="str">
        <f>IFERROR(IF(INDEX(U$1:U674,MATCH(T675,T$1:T674,0),1)=0,"",INDEX(U$1:U674,MATCH(T675,T$1:T674,0),1)),"")</f>
        <v/>
      </c>
      <c r="V675" s="66"/>
      <c r="W675" s="5" t="str">
        <f>IFERROR(IF(INDEX(W$1:W674,MATCH(V675,V$1:V674,0),1)=0,"",INDEX(W$1:W674,MATCH(V675,V$1:V674,0),1)),"")</f>
        <v/>
      </c>
      <c r="X675" s="2" t="str">
        <f>IFERROR(INDEX('padron cfe'!D:D,MATCH(DATOS!C675,'padron cfe'!A:A,0),1),"")</f>
        <v/>
      </c>
      <c r="AC675" s="6"/>
      <c r="AE675" s="4" t="str">
        <f t="shared" si="159"/>
        <v/>
      </c>
      <c r="AF675" s="4"/>
      <c r="AG675" s="4"/>
      <c r="AH675" s="4"/>
      <c r="AI675" s="2" t="str">
        <f>IFERROR(IF(INDEX(AI$1:AI674,MATCH(BT675,BT$1:BT674,0),1)=0,"",INDEX(AI$1:AI674,MATCH(BT675,BT$1:BT674,0),1)),"")</f>
        <v/>
      </c>
      <c r="AJ675" s="2" t="str">
        <f>IFERROR(IF(INDEX(AJ$1:AJ674,MATCH(BT675,BT$1:BT674,0),1)=0,"",INDEX(AJ$1:AJ674,MATCH(BT675,BT$1:BT674,0),1)),"")</f>
        <v/>
      </c>
      <c r="AK675" s="2" t="str">
        <f>IFERROR(IF(INDEX(AK$1:AK674,MATCH(BT675,BT$1:BT674,0),1)=0,"",INDEX(AK$1:AK674,MATCH(BT675,BT$1:BT674,0),1)),"")</f>
        <v/>
      </c>
      <c r="AY675" s="7"/>
      <c r="AZ675" s="47"/>
      <c r="BA675" s="66"/>
      <c r="BB675" s="66"/>
      <c r="BC675" s="66"/>
      <c r="BD675" s="78"/>
      <c r="BE675" s="66"/>
      <c r="BF675" s="66"/>
      <c r="BG675" s="4"/>
      <c r="BH675" s="69"/>
      <c r="BK675" s="9"/>
      <c r="BN675" s="7"/>
      <c r="BO675" s="286"/>
      <c r="BP675" s="22"/>
      <c r="BQ675" s="7" t="str">
        <f t="shared" ca="1" si="160"/>
        <v/>
      </c>
      <c r="BR675" s="75" t="str">
        <f t="shared" si="161"/>
        <v/>
      </c>
      <c r="BS675" s="75" t="str">
        <f t="shared" si="162"/>
        <v/>
      </c>
      <c r="BT675" s="5" t="str">
        <f t="shared" si="163"/>
        <v/>
      </c>
      <c r="BU675" s="79" t="str">
        <f t="shared" si="164"/>
        <v/>
      </c>
      <c r="BV675" s="79" t="str">
        <f t="shared" si="165"/>
        <v/>
      </c>
      <c r="BW675" s="79" t="str">
        <f t="shared" si="166"/>
        <v/>
      </c>
      <c r="CB675" s="5"/>
      <c r="CC675" s="4" t="str">
        <f>IF(IFERROR(VLOOKUP(C675,C676:C$1993,1,0),"")="","",COUNTIF(C:C,C675))</f>
        <v/>
      </c>
      <c r="CE675" s="5"/>
      <c r="CF675" s="5"/>
      <c r="CG675" s="5" t="str">
        <f>IF(B675="","",IF(CC675="",1+(MAX(CG$2:CG674)),""))</f>
        <v/>
      </c>
      <c r="CH675" s="5" t="str">
        <f t="shared" si="167"/>
        <v/>
      </c>
      <c r="CI675" s="5" t="str">
        <f t="shared" si="168"/>
        <v/>
      </c>
      <c r="CJ675" s="14" t="str">
        <f t="shared" si="169"/>
        <v/>
      </c>
      <c r="CK675" s="25"/>
      <c r="CL675" s="15"/>
      <c r="CM675" s="5" t="str">
        <f t="shared" si="171"/>
        <v/>
      </c>
      <c r="CO675" s="5"/>
      <c r="CP675" s="5" t="str">
        <f t="shared" si="170"/>
        <v/>
      </c>
      <c r="CQ675" s="5" t="str">
        <f>IF(BT675="","",IFERROR(IF(VLOOKUP(BT675,BT$2:BT674,1,0)=0,"",""),BT675))</f>
        <v/>
      </c>
      <c r="CR675" s="22" t="str">
        <f>IF(CQ675="","",(IFERROR(VLOOKUP(MID(CQ675,1,1),$DI$2:DM$28,3,0),0)+IFERROR(VLOOKUP(MID(CQ675,2,1),DI$2:DM$28,4,0),0)+IFERROR(VLOOKUP(MID(CQ675,3,1),DI$2:DM$28,5,0),0)+(ROW(CQ675)/1000000000000)))</f>
        <v/>
      </c>
      <c r="CS675" s="5"/>
      <c r="CT675" s="5">
        <v>674</v>
      </c>
      <c r="CU675" s="5" t="str">
        <f>IFERROR(VLOOKUP(CT675,CP$2:CQ1751,2,0),"")</f>
        <v/>
      </c>
      <c r="CV675" s="5"/>
      <c r="CX675" s="5"/>
      <c r="DO675" s="5" t="e">
        <f>IF(REPORTE!AH$2="si",IF(C675=VALUE(REPORTE!C$22),IF(SUM(DO676:DO$1993),CONCATENATE(INT(B675),", "),INT(B675)),""),IF(C675=VALUE(REPORTE!C$21),IF(SUM(DO676:DO$1993),CONCATENATE(INT(B675),", "),INT(B675)),""))</f>
        <v>#VALUE!</v>
      </c>
      <c r="DS675" s="5"/>
      <c r="DT675" s="5"/>
      <c r="DU675" s="5"/>
      <c r="DV675" s="5"/>
    </row>
    <row r="676" spans="1:126" ht="15" customHeight="1" x14ac:dyDescent="0.25">
      <c r="A676" s="4" t="str">
        <f t="shared" ca="1" si="158"/>
        <v/>
      </c>
      <c r="B676" s="3"/>
      <c r="D676" s="1" t="str">
        <f>IFERROR(INDEX('padron cfe'!B:B,MATCH(DATOS!C676,'padron cfe'!A:A,0),1),"")</f>
        <v/>
      </c>
      <c r="H676" s="5" t="str">
        <f>IF(F676="","",IFERROR(CONCATENATE("PEUA",VLOOKUP(ESTADO,REPORTE!AV$2:AW$33,2,0),DIDTRITO_FORM,CADER_FORM,IFERROR(INDEX(CA:CA,MATCH(DAY(F676),BZ:BZ,0),1),DAY(F676)),IFERROR(INDEX(CA:CA,MATCH(MONTH(F676),BZ:BZ,0),1),MONTH(F676)),YEAR(F676),G676),""))</f>
        <v/>
      </c>
      <c r="M676" s="2" t="str">
        <f>IFERROR(INDEX('padron cfe'!C:C,MATCH(DATOS!C676,'padron cfe'!A:A,0),1),"")</f>
        <v/>
      </c>
      <c r="N676" s="66" t="str">
        <f>IFERROR(IF(BT676="","",IF(INDEX(N$1:N675,MATCH(BT676,BT$1:BT675,0),1)=0,"",INDEX(N$1:N675,MATCH(BT676,BT$1:BT675,0),1))),"")</f>
        <v/>
      </c>
      <c r="O676" s="66" t="str">
        <f>IFERROR(IF(BT676="","",IF(INDEX(O$1:O675,MATCH(BT676,BT$1:BT675,0),1)=0,"",INDEX(O$1:O675,MATCH(BT676,BT$1:BT675,0),1))),"")</f>
        <v/>
      </c>
      <c r="R676" s="66"/>
      <c r="S676" s="5"/>
      <c r="T676" s="66"/>
      <c r="U676" s="5" t="str">
        <f>IFERROR(IF(INDEX(U$1:U675,MATCH(T676,T$1:T675,0),1)=0,"",INDEX(U$1:U675,MATCH(T676,T$1:T675,0),1)),"")</f>
        <v/>
      </c>
      <c r="V676" s="66"/>
      <c r="W676" s="5" t="str">
        <f>IFERROR(IF(INDEX(W$1:W675,MATCH(V676,V$1:V675,0),1)=0,"",INDEX(W$1:W675,MATCH(V676,V$1:V675,0),1)),"")</f>
        <v/>
      </c>
      <c r="X676" s="2" t="str">
        <f>IFERROR(INDEX('padron cfe'!D:D,MATCH(DATOS!C676,'padron cfe'!A:A,0),1),"")</f>
        <v/>
      </c>
      <c r="AC676" s="6"/>
      <c r="AE676" s="4" t="str">
        <f t="shared" si="159"/>
        <v/>
      </c>
      <c r="AF676" s="4"/>
      <c r="AG676" s="4"/>
      <c r="AH676" s="4"/>
      <c r="AI676" s="2" t="str">
        <f>IFERROR(IF(INDEX(AI$1:AI675,MATCH(BT676,BT$1:BT675,0),1)=0,"",INDEX(AI$1:AI675,MATCH(BT676,BT$1:BT675,0),1)),"")</f>
        <v/>
      </c>
      <c r="AJ676" s="2" t="str">
        <f>IFERROR(IF(INDEX(AJ$1:AJ675,MATCH(BT676,BT$1:BT675,0),1)=0,"",INDEX(AJ$1:AJ675,MATCH(BT676,BT$1:BT675,0),1)),"")</f>
        <v/>
      </c>
      <c r="AK676" s="2" t="str">
        <f>IFERROR(IF(INDEX(AK$1:AK675,MATCH(BT676,BT$1:BT675,0),1)=0,"",INDEX(AK$1:AK675,MATCH(BT676,BT$1:BT675,0),1)),"")</f>
        <v/>
      </c>
      <c r="AY676" s="7"/>
      <c r="AZ676" s="47"/>
      <c r="BA676" s="66"/>
      <c r="BB676" s="66"/>
      <c r="BC676" s="66"/>
      <c r="BD676" s="78"/>
      <c r="BE676" s="66"/>
      <c r="BF676" s="66"/>
      <c r="BG676" s="4"/>
      <c r="BH676" s="69"/>
      <c r="BK676" s="9"/>
      <c r="BN676" s="7"/>
      <c r="BO676" s="286"/>
      <c r="BP676" s="22"/>
      <c r="BQ676" s="7" t="str">
        <f t="shared" ca="1" si="160"/>
        <v/>
      </c>
      <c r="BR676" s="75" t="str">
        <f t="shared" si="161"/>
        <v/>
      </c>
      <c r="BS676" s="75" t="str">
        <f t="shared" si="162"/>
        <v/>
      </c>
      <c r="BT676" s="5" t="str">
        <f t="shared" si="163"/>
        <v/>
      </c>
      <c r="BU676" s="79" t="str">
        <f t="shared" si="164"/>
        <v/>
      </c>
      <c r="BV676" s="79" t="str">
        <f t="shared" si="165"/>
        <v/>
      </c>
      <c r="BW676" s="79" t="str">
        <f t="shared" si="166"/>
        <v/>
      </c>
      <c r="CB676" s="5"/>
      <c r="CC676" s="4" t="str">
        <f>IF(IFERROR(VLOOKUP(C676,C677:C$1993,1,0),"")="","",COUNTIF(C:C,C676))</f>
        <v/>
      </c>
      <c r="CE676" s="5"/>
      <c r="CF676" s="5"/>
      <c r="CG676" s="5" t="str">
        <f>IF(B676="","",IF(CC676="",1+(MAX(CG$2:CG675)),""))</f>
        <v/>
      </c>
      <c r="CH676" s="5" t="str">
        <f t="shared" si="167"/>
        <v/>
      </c>
      <c r="CI676" s="5" t="str">
        <f t="shared" si="168"/>
        <v/>
      </c>
      <c r="CJ676" s="14" t="str">
        <f t="shared" si="169"/>
        <v/>
      </c>
      <c r="CK676" s="25"/>
      <c r="CL676" s="15"/>
      <c r="CM676" s="5" t="str">
        <f t="shared" si="171"/>
        <v/>
      </c>
      <c r="CO676" s="5"/>
      <c r="CP676" s="5" t="str">
        <f t="shared" si="170"/>
        <v/>
      </c>
      <c r="CQ676" s="5" t="str">
        <f>IF(BT676="","",IFERROR(IF(VLOOKUP(BT676,BT$2:BT675,1,0)=0,"",""),BT676))</f>
        <v/>
      </c>
      <c r="CR676" s="22" t="str">
        <f>IF(CQ676="","",(IFERROR(VLOOKUP(MID(CQ676,1,1),$DI$2:DM$28,3,0),0)+IFERROR(VLOOKUP(MID(CQ676,2,1),DI$2:DM$28,4,0),0)+IFERROR(VLOOKUP(MID(CQ676,3,1),DI$2:DM$28,5,0),0)+(ROW(CQ676)/1000000000000)))</f>
        <v/>
      </c>
      <c r="CS676" s="5"/>
      <c r="CT676" s="5">
        <v>675</v>
      </c>
      <c r="CU676" s="5" t="str">
        <f>IFERROR(VLOOKUP(CT676,CP$2:CQ1752,2,0),"")</f>
        <v/>
      </c>
      <c r="CV676" s="5"/>
      <c r="CX676" s="5"/>
      <c r="DO676" s="5" t="e">
        <f>IF(REPORTE!AH$2="si",IF(C676=VALUE(REPORTE!C$22),IF(SUM(DO677:DO$1993),CONCATENATE(INT(B676),", "),INT(B676)),""),IF(C676=VALUE(REPORTE!C$21),IF(SUM(DO677:DO$1993),CONCATENATE(INT(B676),", "),INT(B676)),""))</f>
        <v>#VALUE!</v>
      </c>
      <c r="DS676" s="5"/>
      <c r="DT676" s="5"/>
      <c r="DU676" s="5"/>
      <c r="DV676" s="5"/>
    </row>
    <row r="677" spans="1:126" ht="15" customHeight="1" x14ac:dyDescent="0.25">
      <c r="A677" s="4" t="str">
        <f t="shared" ca="1" si="158"/>
        <v/>
      </c>
      <c r="B677" s="3"/>
      <c r="D677" s="1" t="str">
        <f>IFERROR(INDEX('padron cfe'!B:B,MATCH(DATOS!C677,'padron cfe'!A:A,0),1),"")</f>
        <v/>
      </c>
      <c r="H677" s="5" t="str">
        <f>IF(F677="","",IFERROR(CONCATENATE("PEUA",VLOOKUP(ESTADO,REPORTE!AV$2:AW$33,2,0),DIDTRITO_FORM,CADER_FORM,IFERROR(INDEX(CA:CA,MATCH(DAY(F677),BZ:BZ,0),1),DAY(F677)),IFERROR(INDEX(CA:CA,MATCH(MONTH(F677),BZ:BZ,0),1),MONTH(F677)),YEAR(F677),G677),""))</f>
        <v/>
      </c>
      <c r="M677" s="2" t="str">
        <f>IFERROR(INDEX('padron cfe'!C:C,MATCH(DATOS!C677,'padron cfe'!A:A,0),1),"")</f>
        <v/>
      </c>
      <c r="N677" s="66" t="str">
        <f>IFERROR(IF(BT677="","",IF(INDEX(N$1:N676,MATCH(BT677,BT$1:BT676,0),1)=0,"",INDEX(N$1:N676,MATCH(BT677,BT$1:BT676,0),1))),"")</f>
        <v/>
      </c>
      <c r="O677" s="66" t="str">
        <f>IFERROR(IF(BT677="","",IF(INDEX(O$1:O676,MATCH(BT677,BT$1:BT676,0),1)=0,"",INDEX(O$1:O676,MATCH(BT677,BT$1:BT676,0),1))),"")</f>
        <v/>
      </c>
      <c r="R677" s="66"/>
      <c r="S677" s="5"/>
      <c r="T677" s="66"/>
      <c r="U677" s="5" t="str">
        <f>IFERROR(IF(INDEX(U$1:U676,MATCH(T677,T$1:T676,0),1)=0,"",INDEX(U$1:U676,MATCH(T677,T$1:T676,0),1)),"")</f>
        <v/>
      </c>
      <c r="V677" s="66"/>
      <c r="W677" s="5" t="str">
        <f>IFERROR(IF(INDEX(W$1:W676,MATCH(V677,V$1:V676,0),1)=0,"",INDEX(W$1:W676,MATCH(V677,V$1:V676,0),1)),"")</f>
        <v/>
      </c>
      <c r="X677" s="2" t="str">
        <f>IFERROR(INDEX('padron cfe'!D:D,MATCH(DATOS!C677,'padron cfe'!A:A,0),1),"")</f>
        <v/>
      </c>
      <c r="AC677" s="6"/>
      <c r="AE677" s="4" t="str">
        <f t="shared" si="159"/>
        <v/>
      </c>
      <c r="AF677" s="4"/>
      <c r="AG677" s="4"/>
      <c r="AH677" s="4"/>
      <c r="AI677" s="2" t="str">
        <f>IFERROR(IF(INDEX(AI$1:AI676,MATCH(BT677,BT$1:BT676,0),1)=0,"",INDEX(AI$1:AI676,MATCH(BT677,BT$1:BT676,0),1)),"")</f>
        <v/>
      </c>
      <c r="AJ677" s="2" t="str">
        <f>IFERROR(IF(INDEX(AJ$1:AJ676,MATCH(BT677,BT$1:BT676,0),1)=0,"",INDEX(AJ$1:AJ676,MATCH(BT677,BT$1:BT676,0),1)),"")</f>
        <v/>
      </c>
      <c r="AK677" s="2" t="str">
        <f>IFERROR(IF(INDEX(AK$1:AK676,MATCH(BT677,BT$1:BT676,0),1)=0,"",INDEX(AK$1:AK676,MATCH(BT677,BT$1:BT676,0),1)),"")</f>
        <v/>
      </c>
      <c r="AY677" s="7"/>
      <c r="AZ677" s="47"/>
      <c r="BA677" s="66"/>
      <c r="BB677" s="66"/>
      <c r="BC677" s="66"/>
      <c r="BD677" s="78"/>
      <c r="BE677" s="66"/>
      <c r="BF677" s="66"/>
      <c r="BG677" s="4"/>
      <c r="BH677" s="69"/>
      <c r="BK677" s="9"/>
      <c r="BN677" s="7"/>
      <c r="BO677" s="286"/>
      <c r="BP677" s="22"/>
      <c r="BQ677" s="7" t="str">
        <f t="shared" ca="1" si="160"/>
        <v/>
      </c>
      <c r="BR677" s="75" t="str">
        <f t="shared" si="161"/>
        <v/>
      </c>
      <c r="BS677" s="75" t="str">
        <f t="shared" si="162"/>
        <v/>
      </c>
      <c r="BT677" s="5" t="str">
        <f t="shared" si="163"/>
        <v/>
      </c>
      <c r="BU677" s="79" t="str">
        <f t="shared" si="164"/>
        <v/>
      </c>
      <c r="BV677" s="79" t="str">
        <f t="shared" si="165"/>
        <v/>
      </c>
      <c r="BW677" s="79" t="str">
        <f t="shared" si="166"/>
        <v/>
      </c>
      <c r="CB677" s="5"/>
      <c r="CC677" s="4" t="str">
        <f>IF(IFERROR(VLOOKUP(C677,C678:C$1993,1,0),"")="","",COUNTIF(C:C,C677))</f>
        <v/>
      </c>
      <c r="CE677" s="5"/>
      <c r="CF677" s="5"/>
      <c r="CG677" s="5" t="str">
        <f>IF(B677="","",IF(CC677="",1+(MAX(CG$2:CG676)),""))</f>
        <v/>
      </c>
      <c r="CH677" s="5" t="str">
        <f t="shared" si="167"/>
        <v/>
      </c>
      <c r="CI677" s="5" t="str">
        <f t="shared" si="168"/>
        <v/>
      </c>
      <c r="CJ677" s="14" t="str">
        <f t="shared" si="169"/>
        <v/>
      </c>
      <c r="CK677" s="25"/>
      <c r="CL677" s="15"/>
      <c r="CM677" s="5" t="str">
        <f t="shared" si="171"/>
        <v/>
      </c>
      <c r="CO677" s="5"/>
      <c r="CP677" s="5" t="str">
        <f t="shared" si="170"/>
        <v/>
      </c>
      <c r="CQ677" s="5" t="str">
        <f>IF(BT677="","",IFERROR(IF(VLOOKUP(BT677,BT$2:BT676,1,0)=0,"",""),BT677))</f>
        <v/>
      </c>
      <c r="CR677" s="22" t="str">
        <f>IF(CQ677="","",(IFERROR(VLOOKUP(MID(CQ677,1,1),$DI$2:DM$28,3,0),0)+IFERROR(VLOOKUP(MID(CQ677,2,1),DI$2:DM$28,4,0),0)+IFERROR(VLOOKUP(MID(CQ677,3,1),DI$2:DM$28,5,0),0)+(ROW(CQ677)/1000000000000)))</f>
        <v/>
      </c>
      <c r="CS677" s="5"/>
      <c r="CT677" s="5">
        <v>676</v>
      </c>
      <c r="CU677" s="5" t="str">
        <f>IFERROR(VLOOKUP(CT677,CP$2:CQ1753,2,0),"")</f>
        <v/>
      </c>
      <c r="CV677" s="5"/>
      <c r="CX677" s="5"/>
      <c r="DO677" s="5" t="e">
        <f>IF(REPORTE!AH$2="si",IF(C677=VALUE(REPORTE!C$22),IF(SUM(DO678:DO$1993),CONCATENATE(INT(B677),", "),INT(B677)),""),IF(C677=VALUE(REPORTE!C$21),IF(SUM(DO678:DO$1993),CONCATENATE(INT(B677),", "),INT(B677)),""))</f>
        <v>#VALUE!</v>
      </c>
      <c r="DS677" s="5"/>
      <c r="DT677" s="5"/>
      <c r="DU677" s="5"/>
      <c r="DV677" s="5"/>
    </row>
    <row r="678" spans="1:126" ht="15" customHeight="1" x14ac:dyDescent="0.25">
      <c r="A678" s="4" t="str">
        <f t="shared" ca="1" si="158"/>
        <v/>
      </c>
      <c r="B678" s="3"/>
      <c r="D678" s="1" t="str">
        <f>IFERROR(INDEX('padron cfe'!B:B,MATCH(DATOS!C678,'padron cfe'!A:A,0),1),"")</f>
        <v/>
      </c>
      <c r="H678" s="5" t="str">
        <f>IF(F678="","",IFERROR(CONCATENATE("PEUA",VLOOKUP(ESTADO,REPORTE!AV$2:AW$33,2,0),DIDTRITO_FORM,CADER_FORM,IFERROR(INDEX(CA:CA,MATCH(DAY(F678),BZ:BZ,0),1),DAY(F678)),IFERROR(INDEX(CA:CA,MATCH(MONTH(F678),BZ:BZ,0),1),MONTH(F678)),YEAR(F678),G678),""))</f>
        <v/>
      </c>
      <c r="M678" s="2" t="str">
        <f>IFERROR(INDEX('padron cfe'!C:C,MATCH(DATOS!C678,'padron cfe'!A:A,0),1),"")</f>
        <v/>
      </c>
      <c r="N678" s="66" t="str">
        <f>IFERROR(IF(BT678="","",IF(INDEX(N$1:N677,MATCH(BT678,BT$1:BT677,0),1)=0,"",INDEX(N$1:N677,MATCH(BT678,BT$1:BT677,0),1))),"")</f>
        <v/>
      </c>
      <c r="O678" s="66" t="str">
        <f>IFERROR(IF(BT678="","",IF(INDEX(O$1:O677,MATCH(BT678,BT$1:BT677,0),1)=0,"",INDEX(O$1:O677,MATCH(BT678,BT$1:BT677,0),1))),"")</f>
        <v/>
      </c>
      <c r="R678" s="66"/>
      <c r="S678" s="5"/>
      <c r="T678" s="66"/>
      <c r="U678" s="5" t="str">
        <f>IFERROR(IF(INDEX(U$1:U677,MATCH(T678,T$1:T677,0),1)=0,"",INDEX(U$1:U677,MATCH(T678,T$1:T677,0),1)),"")</f>
        <v/>
      </c>
      <c r="V678" s="66"/>
      <c r="W678" s="5" t="str">
        <f>IFERROR(IF(INDEX(W$1:W677,MATCH(V678,V$1:V677,0),1)=0,"",INDEX(W$1:W677,MATCH(V678,V$1:V677,0),1)),"")</f>
        <v/>
      </c>
      <c r="X678" s="2" t="str">
        <f>IFERROR(INDEX('padron cfe'!D:D,MATCH(DATOS!C678,'padron cfe'!A:A,0),1),"")</f>
        <v/>
      </c>
      <c r="AC678" s="6"/>
      <c r="AE678" s="4" t="str">
        <f t="shared" si="159"/>
        <v/>
      </c>
      <c r="AF678" s="4"/>
      <c r="AG678" s="4"/>
      <c r="AH678" s="4"/>
      <c r="AI678" s="2" t="str">
        <f>IFERROR(IF(INDEX(AI$1:AI677,MATCH(BT678,BT$1:BT677,0),1)=0,"",INDEX(AI$1:AI677,MATCH(BT678,BT$1:BT677,0),1)),"")</f>
        <v/>
      </c>
      <c r="AJ678" s="2" t="str">
        <f>IFERROR(IF(INDEX(AJ$1:AJ677,MATCH(BT678,BT$1:BT677,0),1)=0,"",INDEX(AJ$1:AJ677,MATCH(BT678,BT$1:BT677,0),1)),"")</f>
        <v/>
      </c>
      <c r="AK678" s="2" t="str">
        <f>IFERROR(IF(INDEX(AK$1:AK677,MATCH(BT678,BT$1:BT677,0),1)=0,"",INDEX(AK$1:AK677,MATCH(BT678,BT$1:BT677,0),1)),"")</f>
        <v/>
      </c>
      <c r="AY678" s="7"/>
      <c r="AZ678" s="47"/>
      <c r="BA678" s="66"/>
      <c r="BB678" s="66"/>
      <c r="BC678" s="66"/>
      <c r="BD678" s="78"/>
      <c r="BE678" s="66"/>
      <c r="BF678" s="66"/>
      <c r="BG678" s="4"/>
      <c r="BH678" s="69"/>
      <c r="BK678" s="9"/>
      <c r="BN678" s="7"/>
      <c r="BO678" s="286"/>
      <c r="BP678" s="22"/>
      <c r="BQ678" s="7" t="str">
        <f t="shared" ca="1" si="160"/>
        <v/>
      </c>
      <c r="BR678" s="75" t="str">
        <f t="shared" si="161"/>
        <v/>
      </c>
      <c r="BS678" s="75" t="str">
        <f t="shared" si="162"/>
        <v/>
      </c>
      <c r="BT678" s="5" t="str">
        <f t="shared" si="163"/>
        <v/>
      </c>
      <c r="BU678" s="79" t="str">
        <f t="shared" si="164"/>
        <v/>
      </c>
      <c r="BV678" s="79" t="str">
        <f t="shared" si="165"/>
        <v/>
      </c>
      <c r="BW678" s="79" t="str">
        <f t="shared" si="166"/>
        <v/>
      </c>
      <c r="CB678" s="5"/>
      <c r="CC678" s="4" t="str">
        <f>IF(IFERROR(VLOOKUP(C678,C679:C$1993,1,0),"")="","",COUNTIF(C:C,C678))</f>
        <v/>
      </c>
      <c r="CE678" s="5"/>
      <c r="CF678" s="5"/>
      <c r="CG678" s="5" t="str">
        <f>IF(B678="","",IF(CC678="",1+(MAX(CG$2:CG677)),""))</f>
        <v/>
      </c>
      <c r="CH678" s="5" t="str">
        <f t="shared" si="167"/>
        <v/>
      </c>
      <c r="CI678" s="5" t="str">
        <f t="shared" si="168"/>
        <v/>
      </c>
      <c r="CJ678" s="14" t="str">
        <f t="shared" si="169"/>
        <v/>
      </c>
      <c r="CK678" s="25"/>
      <c r="CL678" s="15"/>
      <c r="CM678" s="5" t="str">
        <f t="shared" si="171"/>
        <v/>
      </c>
      <c r="CO678" s="5"/>
      <c r="CP678" s="5" t="str">
        <f t="shared" si="170"/>
        <v/>
      </c>
      <c r="CQ678" s="5" t="str">
        <f>IF(BT678="","",IFERROR(IF(VLOOKUP(BT678,BT$2:BT677,1,0)=0,"",""),BT678))</f>
        <v/>
      </c>
      <c r="CR678" s="22" t="str">
        <f>IF(CQ678="","",(IFERROR(VLOOKUP(MID(CQ678,1,1),$DI$2:DM$28,3,0),0)+IFERROR(VLOOKUP(MID(CQ678,2,1),DI$2:DM$28,4,0),0)+IFERROR(VLOOKUP(MID(CQ678,3,1),DI$2:DM$28,5,0),0)+(ROW(CQ678)/1000000000000)))</f>
        <v/>
      </c>
      <c r="CS678" s="5"/>
      <c r="CT678" s="5">
        <v>677</v>
      </c>
      <c r="CU678" s="5" t="str">
        <f>IFERROR(VLOOKUP(CT678,CP$2:CQ1754,2,0),"")</f>
        <v/>
      </c>
      <c r="CV678" s="5"/>
      <c r="CX678" s="5"/>
      <c r="DO678" s="5" t="e">
        <f>IF(REPORTE!AH$2="si",IF(C678=VALUE(REPORTE!C$22),IF(SUM(DO679:DO$1993),CONCATENATE(INT(B678),", "),INT(B678)),""),IF(C678=VALUE(REPORTE!C$21),IF(SUM(DO679:DO$1993),CONCATENATE(INT(B678),", "),INT(B678)),""))</f>
        <v>#VALUE!</v>
      </c>
      <c r="DS678" s="5"/>
      <c r="DT678" s="5"/>
      <c r="DU678" s="5"/>
      <c r="DV678" s="5"/>
    </row>
    <row r="679" spans="1:126" ht="15" customHeight="1" x14ac:dyDescent="0.25">
      <c r="A679" s="4" t="str">
        <f t="shared" ca="1" si="158"/>
        <v/>
      </c>
      <c r="B679" s="3"/>
      <c r="D679" s="1" t="str">
        <f>IFERROR(INDEX('padron cfe'!B:B,MATCH(DATOS!C679,'padron cfe'!A:A,0),1),"")</f>
        <v/>
      </c>
      <c r="H679" s="5" t="str">
        <f>IF(F679="","",IFERROR(CONCATENATE("PEUA",VLOOKUP(ESTADO,REPORTE!AV$2:AW$33,2,0),DIDTRITO_FORM,CADER_FORM,IFERROR(INDEX(CA:CA,MATCH(DAY(F679),BZ:BZ,0),1),DAY(F679)),IFERROR(INDEX(CA:CA,MATCH(MONTH(F679),BZ:BZ,0),1),MONTH(F679)),YEAR(F679),G679),""))</f>
        <v/>
      </c>
      <c r="M679" s="2" t="str">
        <f>IFERROR(INDEX('padron cfe'!C:C,MATCH(DATOS!C679,'padron cfe'!A:A,0),1),"")</f>
        <v/>
      </c>
      <c r="N679" s="66" t="str">
        <f>IFERROR(IF(BT679="","",IF(INDEX(N$1:N678,MATCH(BT679,BT$1:BT678,0),1)=0,"",INDEX(N$1:N678,MATCH(BT679,BT$1:BT678,0),1))),"")</f>
        <v/>
      </c>
      <c r="O679" s="66" t="str">
        <f>IFERROR(IF(BT679="","",IF(INDEX(O$1:O678,MATCH(BT679,BT$1:BT678,0),1)=0,"",INDEX(O$1:O678,MATCH(BT679,BT$1:BT678,0),1))),"")</f>
        <v/>
      </c>
      <c r="R679" s="66"/>
      <c r="S679" s="5"/>
      <c r="T679" s="66"/>
      <c r="U679" s="5" t="str">
        <f>IFERROR(IF(INDEX(U$1:U678,MATCH(T679,T$1:T678,0),1)=0,"",INDEX(U$1:U678,MATCH(T679,T$1:T678,0),1)),"")</f>
        <v/>
      </c>
      <c r="V679" s="66"/>
      <c r="W679" s="5" t="str">
        <f>IFERROR(IF(INDEX(W$1:W678,MATCH(V679,V$1:V678,0),1)=0,"",INDEX(W$1:W678,MATCH(V679,V$1:V678,0),1)),"")</f>
        <v/>
      </c>
      <c r="X679" s="2" t="str">
        <f>IFERROR(INDEX('padron cfe'!D:D,MATCH(DATOS!C679,'padron cfe'!A:A,0),1),"")</f>
        <v/>
      </c>
      <c r="AC679" s="6"/>
      <c r="AE679" s="4" t="str">
        <f t="shared" si="159"/>
        <v/>
      </c>
      <c r="AF679" s="4"/>
      <c r="AG679" s="4"/>
      <c r="AH679" s="4"/>
      <c r="AI679" s="2" t="str">
        <f>IFERROR(IF(INDEX(AI$1:AI678,MATCH(BT679,BT$1:BT678,0),1)=0,"",INDEX(AI$1:AI678,MATCH(BT679,BT$1:BT678,0),1)),"")</f>
        <v/>
      </c>
      <c r="AJ679" s="2" t="str">
        <f>IFERROR(IF(INDEX(AJ$1:AJ678,MATCH(BT679,BT$1:BT678,0),1)=0,"",INDEX(AJ$1:AJ678,MATCH(BT679,BT$1:BT678,0),1)),"")</f>
        <v/>
      </c>
      <c r="AK679" s="2" t="str">
        <f>IFERROR(IF(INDEX(AK$1:AK678,MATCH(BT679,BT$1:BT678,0),1)=0,"",INDEX(AK$1:AK678,MATCH(BT679,BT$1:BT678,0),1)),"")</f>
        <v/>
      </c>
      <c r="AY679" s="7"/>
      <c r="AZ679" s="47"/>
      <c r="BA679" s="66"/>
      <c r="BB679" s="66"/>
      <c r="BC679" s="66"/>
      <c r="BD679" s="78"/>
      <c r="BE679" s="66"/>
      <c r="BF679" s="66"/>
      <c r="BG679" s="4"/>
      <c r="BH679" s="69"/>
      <c r="BK679" s="9"/>
      <c r="BN679" s="7"/>
      <c r="BO679" s="286"/>
      <c r="BP679" s="22"/>
      <c r="BQ679" s="7" t="str">
        <f t="shared" ca="1" si="160"/>
        <v/>
      </c>
      <c r="BR679" s="75" t="str">
        <f t="shared" si="161"/>
        <v/>
      </c>
      <c r="BS679" s="75" t="str">
        <f t="shared" si="162"/>
        <v/>
      </c>
      <c r="BT679" s="5" t="str">
        <f t="shared" si="163"/>
        <v/>
      </c>
      <c r="BU679" s="79" t="str">
        <f t="shared" si="164"/>
        <v/>
      </c>
      <c r="BV679" s="79" t="str">
        <f t="shared" si="165"/>
        <v/>
      </c>
      <c r="BW679" s="79" t="str">
        <f t="shared" si="166"/>
        <v/>
      </c>
      <c r="CB679" s="5"/>
      <c r="CC679" s="4" t="str">
        <f>IF(IFERROR(VLOOKUP(C679,C680:C$1993,1,0),"")="","",COUNTIF(C:C,C679))</f>
        <v/>
      </c>
      <c r="CE679" s="5"/>
      <c r="CF679" s="5"/>
      <c r="CG679" s="5" t="str">
        <f>IF(B679="","",IF(CC679="",1+(MAX(CG$2:CG678)),""))</f>
        <v/>
      </c>
      <c r="CH679" s="5" t="str">
        <f t="shared" si="167"/>
        <v/>
      </c>
      <c r="CI679" s="5" t="str">
        <f t="shared" si="168"/>
        <v/>
      </c>
      <c r="CJ679" s="14" t="str">
        <f t="shared" si="169"/>
        <v/>
      </c>
      <c r="CK679" s="25"/>
      <c r="CL679" s="15"/>
      <c r="CM679" s="5" t="str">
        <f t="shared" si="171"/>
        <v/>
      </c>
      <c r="CO679" s="5"/>
      <c r="CP679" s="5" t="str">
        <f t="shared" si="170"/>
        <v/>
      </c>
      <c r="CQ679" s="5" t="str">
        <f>IF(BT679="","",IFERROR(IF(VLOOKUP(BT679,BT$2:BT678,1,0)=0,"",""),BT679))</f>
        <v/>
      </c>
      <c r="CR679" s="22" t="str">
        <f>IF(CQ679="","",(IFERROR(VLOOKUP(MID(CQ679,1,1),$DI$2:DM$28,3,0),0)+IFERROR(VLOOKUP(MID(CQ679,2,1),DI$2:DM$28,4,0),0)+IFERROR(VLOOKUP(MID(CQ679,3,1),DI$2:DM$28,5,0),0)+(ROW(CQ679)/1000000000000)))</f>
        <v/>
      </c>
      <c r="CS679" s="5"/>
      <c r="CT679" s="5">
        <v>678</v>
      </c>
      <c r="CU679" s="5" t="str">
        <f>IFERROR(VLOOKUP(CT679,CP$2:CQ1755,2,0),"")</f>
        <v/>
      </c>
      <c r="CV679" s="5"/>
      <c r="CX679" s="5"/>
      <c r="DO679" s="5" t="e">
        <f>IF(REPORTE!AH$2="si",IF(C679=VALUE(REPORTE!C$22),IF(SUM(DO680:DO$1993),CONCATENATE(INT(B679),", "),INT(B679)),""),IF(C679=VALUE(REPORTE!C$21),IF(SUM(DO680:DO$1993),CONCATENATE(INT(B679),", "),INT(B679)),""))</f>
        <v>#VALUE!</v>
      </c>
      <c r="DS679" s="5"/>
      <c r="DT679" s="5"/>
      <c r="DU679" s="5"/>
      <c r="DV679" s="5"/>
    </row>
    <row r="680" spans="1:126" ht="15" customHeight="1" x14ac:dyDescent="0.25">
      <c r="A680" s="4" t="str">
        <f t="shared" ca="1" si="158"/>
        <v/>
      </c>
      <c r="B680" s="3"/>
      <c r="D680" s="1" t="str">
        <f>IFERROR(INDEX('padron cfe'!B:B,MATCH(DATOS!C680,'padron cfe'!A:A,0),1),"")</f>
        <v/>
      </c>
      <c r="H680" s="5" t="str">
        <f>IF(F680="","",IFERROR(CONCATENATE("PEUA",VLOOKUP(ESTADO,REPORTE!AV$2:AW$33,2,0),DIDTRITO_FORM,CADER_FORM,IFERROR(INDEX(CA:CA,MATCH(DAY(F680),BZ:BZ,0),1),DAY(F680)),IFERROR(INDEX(CA:CA,MATCH(MONTH(F680),BZ:BZ,0),1),MONTH(F680)),YEAR(F680),G680),""))</f>
        <v/>
      </c>
      <c r="M680" s="2" t="str">
        <f>IFERROR(INDEX('padron cfe'!C:C,MATCH(DATOS!C680,'padron cfe'!A:A,0),1),"")</f>
        <v/>
      </c>
      <c r="N680" s="66" t="str">
        <f>IFERROR(IF(BT680="","",IF(INDEX(N$1:N679,MATCH(BT680,BT$1:BT679,0),1)=0,"",INDEX(N$1:N679,MATCH(BT680,BT$1:BT679,0),1))),"")</f>
        <v/>
      </c>
      <c r="O680" s="66" t="str">
        <f>IFERROR(IF(BT680="","",IF(INDEX(O$1:O679,MATCH(BT680,BT$1:BT679,0),1)=0,"",INDEX(O$1:O679,MATCH(BT680,BT$1:BT679,0),1))),"")</f>
        <v/>
      </c>
      <c r="R680" s="66"/>
      <c r="S680" s="5"/>
      <c r="T680" s="66"/>
      <c r="U680" s="5" t="str">
        <f>IFERROR(IF(INDEX(U$1:U679,MATCH(T680,T$1:T679,0),1)=0,"",INDEX(U$1:U679,MATCH(T680,T$1:T679,0),1)),"")</f>
        <v/>
      </c>
      <c r="V680" s="66"/>
      <c r="W680" s="5" t="str">
        <f>IFERROR(IF(INDEX(W$1:W679,MATCH(V680,V$1:V679,0),1)=0,"",INDEX(W$1:W679,MATCH(V680,V$1:V679,0),1)),"")</f>
        <v/>
      </c>
      <c r="X680" s="2" t="str">
        <f>IFERROR(INDEX('padron cfe'!D:D,MATCH(DATOS!C680,'padron cfe'!A:A,0),1),"")</f>
        <v/>
      </c>
      <c r="AC680" s="6"/>
      <c r="AE680" s="4" t="str">
        <f t="shared" si="159"/>
        <v/>
      </c>
      <c r="AF680" s="4"/>
      <c r="AG680" s="4"/>
      <c r="AH680" s="4"/>
      <c r="AI680" s="2" t="str">
        <f>IFERROR(IF(INDEX(AI$1:AI679,MATCH(BT680,BT$1:BT679,0),1)=0,"",INDEX(AI$1:AI679,MATCH(BT680,BT$1:BT679,0),1)),"")</f>
        <v/>
      </c>
      <c r="AJ680" s="2" t="str">
        <f>IFERROR(IF(INDEX(AJ$1:AJ679,MATCH(BT680,BT$1:BT679,0),1)=0,"",INDEX(AJ$1:AJ679,MATCH(BT680,BT$1:BT679,0),1)),"")</f>
        <v/>
      </c>
      <c r="AK680" s="2" t="str">
        <f>IFERROR(IF(INDEX(AK$1:AK679,MATCH(BT680,BT$1:BT679,0),1)=0,"",INDEX(AK$1:AK679,MATCH(BT680,BT$1:BT679,0),1)),"")</f>
        <v/>
      </c>
      <c r="AY680" s="7"/>
      <c r="AZ680" s="47"/>
      <c r="BA680" s="66"/>
      <c r="BB680" s="66"/>
      <c r="BC680" s="66"/>
      <c r="BD680" s="78"/>
      <c r="BE680" s="66"/>
      <c r="BF680" s="66"/>
      <c r="BG680" s="4"/>
      <c r="BH680" s="69"/>
      <c r="BK680" s="9"/>
      <c r="BN680" s="7"/>
      <c r="BO680" s="286"/>
      <c r="BP680" s="22"/>
      <c r="BQ680" s="7" t="str">
        <f t="shared" ca="1" si="160"/>
        <v/>
      </c>
      <c r="BR680" s="75" t="str">
        <f t="shared" si="161"/>
        <v/>
      </c>
      <c r="BS680" s="75" t="str">
        <f t="shared" si="162"/>
        <v/>
      </c>
      <c r="BT680" s="5" t="str">
        <f t="shared" si="163"/>
        <v/>
      </c>
      <c r="BU680" s="79" t="str">
        <f t="shared" si="164"/>
        <v/>
      </c>
      <c r="BV680" s="79" t="str">
        <f t="shared" si="165"/>
        <v/>
      </c>
      <c r="BW680" s="79" t="str">
        <f t="shared" si="166"/>
        <v/>
      </c>
      <c r="CB680" s="5"/>
      <c r="CC680" s="4" t="str">
        <f>IF(IFERROR(VLOOKUP(C680,C681:C$1993,1,0),"")="","",COUNTIF(C:C,C680))</f>
        <v/>
      </c>
      <c r="CE680" s="5"/>
      <c r="CF680" s="5"/>
      <c r="CG680" s="5" t="str">
        <f>IF(B680="","",IF(CC680="",1+(MAX(CG$2:CG679)),""))</f>
        <v/>
      </c>
      <c r="CH680" s="5" t="str">
        <f t="shared" si="167"/>
        <v/>
      </c>
      <c r="CI680" s="5" t="str">
        <f t="shared" si="168"/>
        <v/>
      </c>
      <c r="CJ680" s="14" t="str">
        <f t="shared" si="169"/>
        <v/>
      </c>
      <c r="CK680" s="25"/>
      <c r="CL680" s="15"/>
      <c r="CM680" s="5" t="str">
        <f t="shared" si="171"/>
        <v/>
      </c>
      <c r="CO680" s="5"/>
      <c r="CP680" s="5" t="str">
        <f t="shared" si="170"/>
        <v/>
      </c>
      <c r="CQ680" s="5" t="str">
        <f>IF(BT680="","",IFERROR(IF(VLOOKUP(BT680,BT$2:BT679,1,0)=0,"",""),BT680))</f>
        <v/>
      </c>
      <c r="CR680" s="22" t="str">
        <f>IF(CQ680="","",(IFERROR(VLOOKUP(MID(CQ680,1,1),$DI$2:DM$28,3,0),0)+IFERROR(VLOOKUP(MID(CQ680,2,1),DI$2:DM$28,4,0),0)+IFERROR(VLOOKUP(MID(CQ680,3,1),DI$2:DM$28,5,0),0)+(ROW(CQ680)/1000000000000)))</f>
        <v/>
      </c>
      <c r="CS680" s="5"/>
      <c r="CT680" s="5">
        <v>679</v>
      </c>
      <c r="CU680" s="5" t="str">
        <f>IFERROR(VLOOKUP(CT680,CP$2:CQ1756,2,0),"")</f>
        <v/>
      </c>
      <c r="CV680" s="5"/>
      <c r="CX680" s="5"/>
      <c r="DO680" s="5" t="e">
        <f>IF(REPORTE!AH$2="si",IF(C680=VALUE(REPORTE!C$22),IF(SUM(DO681:DO$1993),CONCATENATE(INT(B680),", "),INT(B680)),""),IF(C680=VALUE(REPORTE!C$21),IF(SUM(DO681:DO$1993),CONCATENATE(INT(B680),", "),INT(B680)),""))</f>
        <v>#VALUE!</v>
      </c>
      <c r="DS680" s="5"/>
      <c r="DT680" s="5"/>
      <c r="DU680" s="5"/>
      <c r="DV680" s="5"/>
    </row>
    <row r="681" spans="1:126" ht="15" customHeight="1" x14ac:dyDescent="0.25">
      <c r="A681" s="4" t="str">
        <f t="shared" ca="1" si="158"/>
        <v/>
      </c>
      <c r="B681" s="3"/>
      <c r="D681" s="1" t="str">
        <f>IFERROR(INDEX('padron cfe'!B:B,MATCH(DATOS!C681,'padron cfe'!A:A,0),1),"")</f>
        <v/>
      </c>
      <c r="H681" s="5" t="str">
        <f>IF(F681="","",IFERROR(CONCATENATE("PEUA",VLOOKUP(ESTADO,REPORTE!AV$2:AW$33,2,0),DIDTRITO_FORM,CADER_FORM,IFERROR(INDEX(CA:CA,MATCH(DAY(F681),BZ:BZ,0),1),DAY(F681)),IFERROR(INDEX(CA:CA,MATCH(MONTH(F681),BZ:BZ,0),1),MONTH(F681)),YEAR(F681),G681),""))</f>
        <v/>
      </c>
      <c r="M681" s="2" t="str">
        <f>IFERROR(INDEX('padron cfe'!C:C,MATCH(DATOS!C681,'padron cfe'!A:A,0),1),"")</f>
        <v/>
      </c>
      <c r="N681" s="66" t="str">
        <f>IFERROR(IF(BT681="","",IF(INDEX(N$1:N680,MATCH(BT681,BT$1:BT680,0),1)=0,"",INDEX(N$1:N680,MATCH(BT681,BT$1:BT680,0),1))),"")</f>
        <v/>
      </c>
      <c r="O681" s="66" t="str">
        <f>IFERROR(IF(BT681="","",IF(INDEX(O$1:O680,MATCH(BT681,BT$1:BT680,0),1)=0,"",INDEX(O$1:O680,MATCH(BT681,BT$1:BT680,0),1))),"")</f>
        <v/>
      </c>
      <c r="R681" s="66"/>
      <c r="S681" s="5"/>
      <c r="T681" s="66"/>
      <c r="U681" s="5" t="str">
        <f>IFERROR(IF(INDEX(U$1:U680,MATCH(T681,T$1:T680,0),1)=0,"",INDEX(U$1:U680,MATCH(T681,T$1:T680,0),1)),"")</f>
        <v/>
      </c>
      <c r="V681" s="66"/>
      <c r="W681" s="5" t="str">
        <f>IFERROR(IF(INDEX(W$1:W680,MATCH(V681,V$1:V680,0),1)=0,"",INDEX(W$1:W680,MATCH(V681,V$1:V680,0),1)),"")</f>
        <v/>
      </c>
      <c r="X681" s="2" t="str">
        <f>IFERROR(INDEX('padron cfe'!D:D,MATCH(DATOS!C681,'padron cfe'!A:A,0),1),"")</f>
        <v/>
      </c>
      <c r="AC681" s="6"/>
      <c r="AE681" s="4" t="str">
        <f t="shared" si="159"/>
        <v/>
      </c>
      <c r="AF681" s="4"/>
      <c r="AG681" s="4"/>
      <c r="AH681" s="4"/>
      <c r="AI681" s="2" t="str">
        <f>IFERROR(IF(INDEX(AI$1:AI680,MATCH(BT681,BT$1:BT680,0),1)=0,"",INDEX(AI$1:AI680,MATCH(BT681,BT$1:BT680,0),1)),"")</f>
        <v/>
      </c>
      <c r="AJ681" s="2" t="str">
        <f>IFERROR(IF(INDEX(AJ$1:AJ680,MATCH(BT681,BT$1:BT680,0),1)=0,"",INDEX(AJ$1:AJ680,MATCH(BT681,BT$1:BT680,0),1)),"")</f>
        <v/>
      </c>
      <c r="AK681" s="2" t="str">
        <f>IFERROR(IF(INDEX(AK$1:AK680,MATCH(BT681,BT$1:BT680,0),1)=0,"",INDEX(AK$1:AK680,MATCH(BT681,BT$1:BT680,0),1)),"")</f>
        <v/>
      </c>
      <c r="AY681" s="7"/>
      <c r="AZ681" s="47"/>
      <c r="BA681" s="66"/>
      <c r="BB681" s="66"/>
      <c r="BC681" s="66"/>
      <c r="BD681" s="78"/>
      <c r="BE681" s="66"/>
      <c r="BF681" s="66"/>
      <c r="BG681" s="4"/>
      <c r="BH681" s="69"/>
      <c r="BK681" s="9"/>
      <c r="BN681" s="7"/>
      <c r="BO681" s="286"/>
      <c r="BP681" s="22"/>
      <c r="BQ681" s="7" t="str">
        <f t="shared" ca="1" si="160"/>
        <v/>
      </c>
      <c r="BR681" s="75" t="str">
        <f t="shared" si="161"/>
        <v/>
      </c>
      <c r="BS681" s="75" t="str">
        <f t="shared" si="162"/>
        <v/>
      </c>
      <c r="BT681" s="5" t="str">
        <f t="shared" si="163"/>
        <v/>
      </c>
      <c r="BU681" s="79" t="str">
        <f t="shared" si="164"/>
        <v/>
      </c>
      <c r="BV681" s="79" t="str">
        <f t="shared" si="165"/>
        <v/>
      </c>
      <c r="BW681" s="79" t="str">
        <f t="shared" si="166"/>
        <v/>
      </c>
      <c r="CB681" s="5"/>
      <c r="CC681" s="4" t="str">
        <f>IF(IFERROR(VLOOKUP(C681,C682:C$1993,1,0),"")="","",COUNTIF(C:C,C681))</f>
        <v/>
      </c>
      <c r="CE681" s="5"/>
      <c r="CF681" s="5"/>
      <c r="CG681" s="5" t="str">
        <f>IF(B681="","",IF(CC681="",1+(MAX(CG$2:CG680)),""))</f>
        <v/>
      </c>
      <c r="CH681" s="5" t="str">
        <f t="shared" si="167"/>
        <v/>
      </c>
      <c r="CI681" s="5" t="str">
        <f t="shared" si="168"/>
        <v/>
      </c>
      <c r="CJ681" s="14" t="str">
        <f t="shared" si="169"/>
        <v/>
      </c>
      <c r="CK681" s="25"/>
      <c r="CL681" s="15"/>
      <c r="CM681" s="5" t="str">
        <f t="shared" si="171"/>
        <v/>
      </c>
      <c r="CO681" s="5"/>
      <c r="CP681" s="5" t="str">
        <f t="shared" si="170"/>
        <v/>
      </c>
      <c r="CQ681" s="5" t="str">
        <f>IF(BT681="","",IFERROR(IF(VLOOKUP(BT681,BT$2:BT680,1,0)=0,"",""),BT681))</f>
        <v/>
      </c>
      <c r="CR681" s="22" t="str">
        <f>IF(CQ681="","",(IFERROR(VLOOKUP(MID(CQ681,1,1),$DI$2:DM$28,3,0),0)+IFERROR(VLOOKUP(MID(CQ681,2,1),DI$2:DM$28,4,0),0)+IFERROR(VLOOKUP(MID(CQ681,3,1),DI$2:DM$28,5,0),0)+(ROW(CQ681)/1000000000000)))</f>
        <v/>
      </c>
      <c r="CS681" s="5"/>
      <c r="CT681" s="5">
        <v>680</v>
      </c>
      <c r="CU681" s="5" t="str">
        <f>IFERROR(VLOOKUP(CT681,CP$2:CQ1757,2,0),"")</f>
        <v/>
      </c>
      <c r="CV681" s="5"/>
      <c r="CX681" s="5"/>
      <c r="DO681" s="5" t="e">
        <f>IF(REPORTE!AH$2="si",IF(C681=VALUE(REPORTE!C$22),IF(SUM(DO682:DO$1993),CONCATENATE(INT(B681),", "),INT(B681)),""),IF(C681=VALUE(REPORTE!C$21),IF(SUM(DO682:DO$1993),CONCATENATE(INT(B681),", "),INT(B681)),""))</f>
        <v>#VALUE!</v>
      </c>
      <c r="DS681" s="5"/>
      <c r="DT681" s="5"/>
      <c r="DU681" s="5"/>
      <c r="DV681" s="5"/>
    </row>
    <row r="682" spans="1:126" ht="15" customHeight="1" x14ac:dyDescent="0.25">
      <c r="A682" s="4" t="str">
        <f t="shared" ca="1" si="158"/>
        <v/>
      </c>
      <c r="B682" s="3"/>
      <c r="D682" s="1" t="str">
        <f>IFERROR(INDEX('padron cfe'!B:B,MATCH(DATOS!C682,'padron cfe'!A:A,0),1),"")</f>
        <v/>
      </c>
      <c r="H682" s="5" t="str">
        <f>IF(F682="","",IFERROR(CONCATENATE("PEUA",VLOOKUP(ESTADO,REPORTE!AV$2:AW$33,2,0),DIDTRITO_FORM,CADER_FORM,IFERROR(INDEX(CA:CA,MATCH(DAY(F682),BZ:BZ,0),1),DAY(F682)),IFERROR(INDEX(CA:CA,MATCH(MONTH(F682),BZ:BZ,0),1),MONTH(F682)),YEAR(F682),G682),""))</f>
        <v/>
      </c>
      <c r="M682" s="2" t="str">
        <f>IFERROR(INDEX('padron cfe'!C:C,MATCH(DATOS!C682,'padron cfe'!A:A,0),1),"")</f>
        <v/>
      </c>
      <c r="N682" s="66" t="str">
        <f>IFERROR(IF(BT682="","",IF(INDEX(N$1:N681,MATCH(BT682,BT$1:BT681,0),1)=0,"",INDEX(N$1:N681,MATCH(BT682,BT$1:BT681,0),1))),"")</f>
        <v/>
      </c>
      <c r="O682" s="66" t="str">
        <f>IFERROR(IF(BT682="","",IF(INDEX(O$1:O681,MATCH(BT682,BT$1:BT681,0),1)=0,"",INDEX(O$1:O681,MATCH(BT682,BT$1:BT681,0),1))),"")</f>
        <v/>
      </c>
      <c r="R682" s="66"/>
      <c r="S682" s="5"/>
      <c r="T682" s="66"/>
      <c r="U682" s="5" t="str">
        <f>IFERROR(IF(INDEX(U$1:U681,MATCH(T682,T$1:T681,0),1)=0,"",INDEX(U$1:U681,MATCH(T682,T$1:T681,0),1)),"")</f>
        <v/>
      </c>
      <c r="V682" s="66"/>
      <c r="W682" s="5" t="str">
        <f>IFERROR(IF(INDEX(W$1:W681,MATCH(V682,V$1:V681,0),1)=0,"",INDEX(W$1:W681,MATCH(V682,V$1:V681,0),1)),"")</f>
        <v/>
      </c>
      <c r="X682" s="2" t="str">
        <f>IFERROR(INDEX('padron cfe'!D:D,MATCH(DATOS!C682,'padron cfe'!A:A,0),1),"")</f>
        <v/>
      </c>
      <c r="AC682" s="6"/>
      <c r="AE682" s="4" t="str">
        <f t="shared" si="159"/>
        <v/>
      </c>
      <c r="AF682" s="4"/>
      <c r="AG682" s="4"/>
      <c r="AH682" s="4"/>
      <c r="AI682" s="2" t="str">
        <f>IFERROR(IF(INDEX(AI$1:AI681,MATCH(BT682,BT$1:BT681,0),1)=0,"",INDEX(AI$1:AI681,MATCH(BT682,BT$1:BT681,0),1)),"")</f>
        <v/>
      </c>
      <c r="AJ682" s="2" t="str">
        <f>IFERROR(IF(INDEX(AJ$1:AJ681,MATCH(BT682,BT$1:BT681,0),1)=0,"",INDEX(AJ$1:AJ681,MATCH(BT682,BT$1:BT681,0),1)),"")</f>
        <v/>
      </c>
      <c r="AK682" s="2" t="str">
        <f>IFERROR(IF(INDEX(AK$1:AK681,MATCH(BT682,BT$1:BT681,0),1)=0,"",INDEX(AK$1:AK681,MATCH(BT682,BT$1:BT681,0),1)),"")</f>
        <v/>
      </c>
      <c r="AY682" s="7"/>
      <c r="AZ682" s="47"/>
      <c r="BA682" s="66"/>
      <c r="BB682" s="66"/>
      <c r="BC682" s="66"/>
      <c r="BD682" s="78"/>
      <c r="BE682" s="66"/>
      <c r="BF682" s="66"/>
      <c r="BG682" s="4"/>
      <c r="BH682" s="69"/>
      <c r="BK682" s="9"/>
      <c r="BN682" s="7"/>
      <c r="BO682" s="286"/>
      <c r="BP682" s="22"/>
      <c r="BQ682" s="7" t="str">
        <f t="shared" ca="1" si="160"/>
        <v/>
      </c>
      <c r="BR682" s="75" t="str">
        <f t="shared" si="161"/>
        <v/>
      </c>
      <c r="BS682" s="75" t="str">
        <f t="shared" si="162"/>
        <v/>
      </c>
      <c r="BT682" s="5" t="str">
        <f t="shared" si="163"/>
        <v/>
      </c>
      <c r="BU682" s="79" t="str">
        <f t="shared" si="164"/>
        <v/>
      </c>
      <c r="BV682" s="79" t="str">
        <f t="shared" si="165"/>
        <v/>
      </c>
      <c r="BW682" s="79" t="str">
        <f t="shared" si="166"/>
        <v/>
      </c>
      <c r="CB682" s="5"/>
      <c r="CC682" s="4" t="str">
        <f>IF(IFERROR(VLOOKUP(C682,C683:C$1993,1,0),"")="","",COUNTIF(C:C,C682))</f>
        <v/>
      </c>
      <c r="CE682" s="5"/>
      <c r="CF682" s="5"/>
      <c r="CG682" s="5" t="str">
        <f>IF(B682="","",IF(CC682="",1+(MAX(CG$2:CG681)),""))</f>
        <v/>
      </c>
      <c r="CH682" s="5" t="str">
        <f t="shared" si="167"/>
        <v/>
      </c>
      <c r="CI682" s="5" t="str">
        <f t="shared" si="168"/>
        <v/>
      </c>
      <c r="CJ682" s="14" t="str">
        <f t="shared" si="169"/>
        <v/>
      </c>
      <c r="CK682" s="25"/>
      <c r="CL682" s="15"/>
      <c r="CM682" s="5" t="str">
        <f t="shared" si="171"/>
        <v/>
      </c>
      <c r="CO682" s="5"/>
      <c r="CP682" s="5" t="str">
        <f t="shared" si="170"/>
        <v/>
      </c>
      <c r="CQ682" s="5" t="str">
        <f>IF(BT682="","",IFERROR(IF(VLOOKUP(BT682,BT$2:BT681,1,0)=0,"",""),BT682))</f>
        <v/>
      </c>
      <c r="CR682" s="22" t="str">
        <f>IF(CQ682="","",(IFERROR(VLOOKUP(MID(CQ682,1,1),$DI$2:DM$28,3,0),0)+IFERROR(VLOOKUP(MID(CQ682,2,1),DI$2:DM$28,4,0),0)+IFERROR(VLOOKUP(MID(CQ682,3,1),DI$2:DM$28,5,0),0)+(ROW(CQ682)/1000000000000)))</f>
        <v/>
      </c>
      <c r="CS682" s="5"/>
      <c r="CT682" s="5">
        <v>681</v>
      </c>
      <c r="CU682" s="5" t="str">
        <f>IFERROR(VLOOKUP(CT682,CP$2:CQ1758,2,0),"")</f>
        <v/>
      </c>
      <c r="CV682" s="5"/>
      <c r="CX682" s="5"/>
      <c r="DO682" s="5" t="e">
        <f>IF(REPORTE!AH$2="si",IF(C682=VALUE(REPORTE!C$22),IF(SUM(DO683:DO$1993),CONCATENATE(INT(B682),", "),INT(B682)),""),IF(C682=VALUE(REPORTE!C$21),IF(SUM(DO683:DO$1993),CONCATENATE(INT(B682),", "),INT(B682)),""))</f>
        <v>#VALUE!</v>
      </c>
      <c r="DS682" s="5"/>
      <c r="DT682" s="5"/>
      <c r="DU682" s="5"/>
      <c r="DV682" s="5"/>
    </row>
    <row r="683" spans="1:126" ht="15" customHeight="1" x14ac:dyDescent="0.25">
      <c r="A683" s="4" t="str">
        <f t="shared" ca="1" si="158"/>
        <v/>
      </c>
      <c r="B683" s="3"/>
      <c r="D683" s="1" t="str">
        <f>IFERROR(INDEX('padron cfe'!B:B,MATCH(DATOS!C683,'padron cfe'!A:A,0),1),"")</f>
        <v/>
      </c>
      <c r="H683" s="5" t="str">
        <f>IF(F683="","",IFERROR(CONCATENATE("PEUA",VLOOKUP(ESTADO,REPORTE!AV$2:AW$33,2,0),DIDTRITO_FORM,CADER_FORM,IFERROR(INDEX(CA:CA,MATCH(DAY(F683),BZ:BZ,0),1),DAY(F683)),IFERROR(INDEX(CA:CA,MATCH(MONTH(F683),BZ:BZ,0),1),MONTH(F683)),YEAR(F683),G683),""))</f>
        <v/>
      </c>
      <c r="M683" s="2" t="str">
        <f>IFERROR(INDEX('padron cfe'!C:C,MATCH(DATOS!C683,'padron cfe'!A:A,0),1),"")</f>
        <v/>
      </c>
      <c r="N683" s="66" t="str">
        <f>IFERROR(IF(BT683="","",IF(INDEX(N$1:N682,MATCH(BT683,BT$1:BT682,0),1)=0,"",INDEX(N$1:N682,MATCH(BT683,BT$1:BT682,0),1))),"")</f>
        <v/>
      </c>
      <c r="O683" s="66" t="str">
        <f>IFERROR(IF(BT683="","",IF(INDEX(O$1:O682,MATCH(BT683,BT$1:BT682,0),1)=0,"",INDEX(O$1:O682,MATCH(BT683,BT$1:BT682,0),1))),"")</f>
        <v/>
      </c>
      <c r="R683" s="66"/>
      <c r="S683" s="5"/>
      <c r="T683" s="66"/>
      <c r="U683" s="5" t="str">
        <f>IFERROR(IF(INDEX(U$1:U682,MATCH(T683,T$1:T682,0),1)=0,"",INDEX(U$1:U682,MATCH(T683,T$1:T682,0),1)),"")</f>
        <v/>
      </c>
      <c r="V683" s="66"/>
      <c r="W683" s="5" t="str">
        <f>IFERROR(IF(INDEX(W$1:W682,MATCH(V683,V$1:V682,0),1)=0,"",INDEX(W$1:W682,MATCH(V683,V$1:V682,0),1)),"")</f>
        <v/>
      </c>
      <c r="X683" s="2" t="str">
        <f>IFERROR(INDEX('padron cfe'!D:D,MATCH(DATOS!C683,'padron cfe'!A:A,0),1),"")</f>
        <v/>
      </c>
      <c r="AC683" s="6"/>
      <c r="AE683" s="4" t="str">
        <f t="shared" si="159"/>
        <v/>
      </c>
      <c r="AF683" s="4"/>
      <c r="AG683" s="4"/>
      <c r="AH683" s="4"/>
      <c r="AI683" s="2" t="str">
        <f>IFERROR(IF(INDEX(AI$1:AI682,MATCH(BT683,BT$1:BT682,0),1)=0,"",INDEX(AI$1:AI682,MATCH(BT683,BT$1:BT682,0),1)),"")</f>
        <v/>
      </c>
      <c r="AJ683" s="2" t="str">
        <f>IFERROR(IF(INDEX(AJ$1:AJ682,MATCH(BT683,BT$1:BT682,0),1)=0,"",INDEX(AJ$1:AJ682,MATCH(BT683,BT$1:BT682,0),1)),"")</f>
        <v/>
      </c>
      <c r="AK683" s="2" t="str">
        <f>IFERROR(IF(INDEX(AK$1:AK682,MATCH(BT683,BT$1:BT682,0),1)=0,"",INDEX(AK$1:AK682,MATCH(BT683,BT$1:BT682,0),1)),"")</f>
        <v/>
      </c>
      <c r="AY683" s="7"/>
      <c r="AZ683" s="47"/>
      <c r="BA683" s="66"/>
      <c r="BB683" s="66"/>
      <c r="BC683" s="66"/>
      <c r="BD683" s="78"/>
      <c r="BE683" s="66"/>
      <c r="BF683" s="66"/>
      <c r="BG683" s="4"/>
      <c r="BH683" s="69"/>
      <c r="BK683" s="9"/>
      <c r="BN683" s="7"/>
      <c r="BO683" s="286"/>
      <c r="BP683" s="22"/>
      <c r="BQ683" s="7" t="str">
        <f t="shared" ca="1" si="160"/>
        <v/>
      </c>
      <c r="BR683" s="75" t="str">
        <f t="shared" si="161"/>
        <v/>
      </c>
      <c r="BS683" s="75" t="str">
        <f t="shared" si="162"/>
        <v/>
      </c>
      <c r="BT683" s="5" t="str">
        <f t="shared" si="163"/>
        <v/>
      </c>
      <c r="BU683" s="79" t="str">
        <f t="shared" si="164"/>
        <v/>
      </c>
      <c r="BV683" s="79" t="str">
        <f t="shared" si="165"/>
        <v/>
      </c>
      <c r="BW683" s="79" t="str">
        <f t="shared" si="166"/>
        <v/>
      </c>
      <c r="CB683" s="5"/>
      <c r="CC683" s="4" t="str">
        <f>IF(IFERROR(VLOOKUP(C683,C684:C$1993,1,0),"")="","",COUNTIF(C:C,C683))</f>
        <v/>
      </c>
      <c r="CE683" s="5"/>
      <c r="CF683" s="5"/>
      <c r="CG683" s="5" t="str">
        <f>IF(B683="","",IF(CC683="",1+(MAX(CG$2:CG682)),""))</f>
        <v/>
      </c>
      <c r="CH683" s="5" t="str">
        <f t="shared" si="167"/>
        <v/>
      </c>
      <c r="CI683" s="5" t="str">
        <f t="shared" si="168"/>
        <v/>
      </c>
      <c r="CJ683" s="14" t="str">
        <f t="shared" si="169"/>
        <v/>
      </c>
      <c r="CK683" s="25"/>
      <c r="CL683" s="15"/>
      <c r="CM683" s="5" t="str">
        <f t="shared" si="171"/>
        <v/>
      </c>
      <c r="CO683" s="5"/>
      <c r="CP683" s="5" t="str">
        <f t="shared" si="170"/>
        <v/>
      </c>
      <c r="CQ683" s="5" t="str">
        <f>IF(BT683="","",IFERROR(IF(VLOOKUP(BT683,BT$2:BT682,1,0)=0,"",""),BT683))</f>
        <v/>
      </c>
      <c r="CR683" s="22" t="str">
        <f>IF(CQ683="","",(IFERROR(VLOOKUP(MID(CQ683,1,1),$DI$2:DM$28,3,0),0)+IFERROR(VLOOKUP(MID(CQ683,2,1),DI$2:DM$28,4,0),0)+IFERROR(VLOOKUP(MID(CQ683,3,1),DI$2:DM$28,5,0),0)+(ROW(CQ683)/1000000000000)))</f>
        <v/>
      </c>
      <c r="CS683" s="5"/>
      <c r="CT683" s="5">
        <v>682</v>
      </c>
      <c r="CU683" s="5" t="str">
        <f>IFERROR(VLOOKUP(CT683,CP$2:CQ1759,2,0),"")</f>
        <v/>
      </c>
      <c r="CV683" s="5"/>
      <c r="CX683" s="5"/>
      <c r="DO683" s="5" t="e">
        <f>IF(REPORTE!AH$2="si",IF(C683=VALUE(REPORTE!C$22),IF(SUM(DO684:DO$1993),CONCATENATE(INT(B683),", "),INT(B683)),""),IF(C683=VALUE(REPORTE!C$21),IF(SUM(DO684:DO$1993),CONCATENATE(INT(B683),", "),INT(B683)),""))</f>
        <v>#VALUE!</v>
      </c>
      <c r="DS683" s="5"/>
      <c r="DT683" s="5"/>
      <c r="DU683" s="5"/>
      <c r="DV683" s="5"/>
    </row>
    <row r="684" spans="1:126" ht="15" customHeight="1" x14ac:dyDescent="0.25">
      <c r="A684" s="4" t="str">
        <f t="shared" ca="1" si="158"/>
        <v/>
      </c>
      <c r="B684" s="3"/>
      <c r="D684" s="1" t="str">
        <f>IFERROR(INDEX('padron cfe'!B:B,MATCH(DATOS!C684,'padron cfe'!A:A,0),1),"")</f>
        <v/>
      </c>
      <c r="H684" s="5" t="str">
        <f>IF(F684="","",IFERROR(CONCATENATE("PEUA",VLOOKUP(ESTADO,REPORTE!AV$2:AW$33,2,0),DIDTRITO_FORM,CADER_FORM,IFERROR(INDEX(CA:CA,MATCH(DAY(F684),BZ:BZ,0),1),DAY(F684)),IFERROR(INDEX(CA:CA,MATCH(MONTH(F684),BZ:BZ,0),1),MONTH(F684)),YEAR(F684),G684),""))</f>
        <v/>
      </c>
      <c r="M684" s="2" t="str">
        <f>IFERROR(INDEX('padron cfe'!C:C,MATCH(DATOS!C684,'padron cfe'!A:A,0),1),"")</f>
        <v/>
      </c>
      <c r="N684" s="66" t="str">
        <f>IFERROR(IF(BT684="","",IF(INDEX(N$1:N683,MATCH(BT684,BT$1:BT683,0),1)=0,"",INDEX(N$1:N683,MATCH(BT684,BT$1:BT683,0),1))),"")</f>
        <v/>
      </c>
      <c r="O684" s="66" t="str">
        <f>IFERROR(IF(BT684="","",IF(INDEX(O$1:O683,MATCH(BT684,BT$1:BT683,0),1)=0,"",INDEX(O$1:O683,MATCH(BT684,BT$1:BT683,0),1))),"")</f>
        <v/>
      </c>
      <c r="R684" s="66"/>
      <c r="S684" s="5"/>
      <c r="T684" s="66"/>
      <c r="U684" s="5" t="str">
        <f>IFERROR(IF(INDEX(U$1:U683,MATCH(T684,T$1:T683,0),1)=0,"",INDEX(U$1:U683,MATCH(T684,T$1:T683,0),1)),"")</f>
        <v/>
      </c>
      <c r="V684" s="66"/>
      <c r="W684" s="5" t="str">
        <f>IFERROR(IF(INDEX(W$1:W683,MATCH(V684,V$1:V683,0),1)=0,"",INDEX(W$1:W683,MATCH(V684,V$1:V683,0),1)),"")</f>
        <v/>
      </c>
      <c r="X684" s="2" t="str">
        <f>IFERROR(INDEX('padron cfe'!D:D,MATCH(DATOS!C684,'padron cfe'!A:A,0),1),"")</f>
        <v/>
      </c>
      <c r="AC684" s="6"/>
      <c r="AE684" s="4" t="str">
        <f t="shared" si="159"/>
        <v/>
      </c>
      <c r="AF684" s="4"/>
      <c r="AG684" s="4"/>
      <c r="AH684" s="4"/>
      <c r="AI684" s="2" t="str">
        <f>IFERROR(IF(INDEX(AI$1:AI683,MATCH(BT684,BT$1:BT683,0),1)=0,"",INDEX(AI$1:AI683,MATCH(BT684,BT$1:BT683,0),1)),"")</f>
        <v/>
      </c>
      <c r="AJ684" s="2" t="str">
        <f>IFERROR(IF(INDEX(AJ$1:AJ683,MATCH(BT684,BT$1:BT683,0),1)=0,"",INDEX(AJ$1:AJ683,MATCH(BT684,BT$1:BT683,0),1)),"")</f>
        <v/>
      </c>
      <c r="AK684" s="2" t="str">
        <f>IFERROR(IF(INDEX(AK$1:AK683,MATCH(BT684,BT$1:BT683,0),1)=0,"",INDEX(AK$1:AK683,MATCH(BT684,BT$1:BT683,0),1)),"")</f>
        <v/>
      </c>
      <c r="AY684" s="7"/>
      <c r="AZ684" s="47"/>
      <c r="BA684" s="66"/>
      <c r="BB684" s="66"/>
      <c r="BC684" s="66"/>
      <c r="BD684" s="78"/>
      <c r="BE684" s="66"/>
      <c r="BF684" s="66"/>
      <c r="BG684" s="4"/>
      <c r="BH684" s="69"/>
      <c r="BK684" s="9"/>
      <c r="BN684" s="7"/>
      <c r="BO684" s="286"/>
      <c r="BP684" s="22"/>
      <c r="BQ684" s="7" t="str">
        <f t="shared" ca="1" si="160"/>
        <v/>
      </c>
      <c r="BR684" s="75" t="str">
        <f t="shared" si="161"/>
        <v/>
      </c>
      <c r="BS684" s="75" t="str">
        <f t="shared" si="162"/>
        <v/>
      </c>
      <c r="BT684" s="5" t="str">
        <f t="shared" si="163"/>
        <v/>
      </c>
      <c r="BU684" s="79" t="str">
        <f t="shared" si="164"/>
        <v/>
      </c>
      <c r="BV684" s="79" t="str">
        <f t="shared" si="165"/>
        <v/>
      </c>
      <c r="BW684" s="79" t="str">
        <f t="shared" si="166"/>
        <v/>
      </c>
      <c r="CB684" s="5"/>
      <c r="CC684" s="4" t="str">
        <f>IF(IFERROR(VLOOKUP(C684,C685:C$1993,1,0),"")="","",COUNTIF(C:C,C684))</f>
        <v/>
      </c>
      <c r="CE684" s="5"/>
      <c r="CF684" s="5"/>
      <c r="CG684" s="5" t="str">
        <f>IF(B684="","",IF(CC684="",1+(MAX(CG$2:CG683)),""))</f>
        <v/>
      </c>
      <c r="CH684" s="5" t="str">
        <f t="shared" si="167"/>
        <v/>
      </c>
      <c r="CI684" s="5" t="str">
        <f t="shared" si="168"/>
        <v/>
      </c>
      <c r="CJ684" s="14" t="str">
        <f t="shared" si="169"/>
        <v/>
      </c>
      <c r="CK684" s="25"/>
      <c r="CL684" s="15"/>
      <c r="CM684" s="5" t="str">
        <f t="shared" si="171"/>
        <v/>
      </c>
      <c r="CO684" s="5"/>
      <c r="CP684" s="5" t="str">
        <f t="shared" si="170"/>
        <v/>
      </c>
      <c r="CQ684" s="5" t="str">
        <f>IF(BT684="","",IFERROR(IF(VLOOKUP(BT684,BT$2:BT683,1,0)=0,"",""),BT684))</f>
        <v/>
      </c>
      <c r="CR684" s="22" t="str">
        <f>IF(CQ684="","",(IFERROR(VLOOKUP(MID(CQ684,1,1),$DI$2:DM$28,3,0),0)+IFERROR(VLOOKUP(MID(CQ684,2,1),DI$2:DM$28,4,0),0)+IFERROR(VLOOKUP(MID(CQ684,3,1),DI$2:DM$28,5,0),0)+(ROW(CQ684)/1000000000000)))</f>
        <v/>
      </c>
      <c r="CS684" s="5"/>
      <c r="CT684" s="5">
        <v>683</v>
      </c>
      <c r="CU684" s="5" t="str">
        <f>IFERROR(VLOOKUP(CT684,CP$2:CQ1760,2,0),"")</f>
        <v/>
      </c>
      <c r="CV684" s="5"/>
      <c r="CX684" s="5"/>
      <c r="DO684" s="5" t="e">
        <f>IF(REPORTE!AH$2="si",IF(C684=VALUE(REPORTE!C$22),IF(SUM(DO685:DO$1993),CONCATENATE(INT(B684),", "),INT(B684)),""),IF(C684=VALUE(REPORTE!C$21),IF(SUM(DO685:DO$1993),CONCATENATE(INT(B684),", "),INT(B684)),""))</f>
        <v>#VALUE!</v>
      </c>
      <c r="DS684" s="5"/>
      <c r="DT684" s="5"/>
      <c r="DU684" s="5"/>
      <c r="DV684" s="5"/>
    </row>
    <row r="685" spans="1:126" ht="15" customHeight="1" x14ac:dyDescent="0.25">
      <c r="A685" s="4" t="str">
        <f t="shared" ca="1" si="158"/>
        <v/>
      </c>
      <c r="B685" s="3"/>
      <c r="D685" s="1" t="str">
        <f>IFERROR(INDEX('padron cfe'!B:B,MATCH(DATOS!C685,'padron cfe'!A:A,0),1),"")</f>
        <v/>
      </c>
      <c r="H685" s="5" t="str">
        <f>IF(F685="","",IFERROR(CONCATENATE("PEUA",VLOOKUP(ESTADO,REPORTE!AV$2:AW$33,2,0),DIDTRITO_FORM,CADER_FORM,IFERROR(INDEX(CA:CA,MATCH(DAY(F685),BZ:BZ,0),1),DAY(F685)),IFERROR(INDEX(CA:CA,MATCH(MONTH(F685),BZ:BZ,0),1),MONTH(F685)),YEAR(F685),G685),""))</f>
        <v/>
      </c>
      <c r="M685" s="2" t="str">
        <f>IFERROR(INDEX('padron cfe'!C:C,MATCH(DATOS!C685,'padron cfe'!A:A,0),1),"")</f>
        <v/>
      </c>
      <c r="N685" s="66" t="str">
        <f>IFERROR(IF(BT685="","",IF(INDEX(N$1:N684,MATCH(BT685,BT$1:BT684,0),1)=0,"",INDEX(N$1:N684,MATCH(BT685,BT$1:BT684,0),1))),"")</f>
        <v/>
      </c>
      <c r="O685" s="66" t="str">
        <f>IFERROR(IF(BT685="","",IF(INDEX(O$1:O684,MATCH(BT685,BT$1:BT684,0),1)=0,"",INDEX(O$1:O684,MATCH(BT685,BT$1:BT684,0),1))),"")</f>
        <v/>
      </c>
      <c r="R685" s="66"/>
      <c r="S685" s="5"/>
      <c r="T685" s="66"/>
      <c r="U685" s="5" t="str">
        <f>IFERROR(IF(INDEX(U$1:U684,MATCH(T685,T$1:T684,0),1)=0,"",INDEX(U$1:U684,MATCH(T685,T$1:T684,0),1)),"")</f>
        <v/>
      </c>
      <c r="V685" s="66"/>
      <c r="W685" s="5" t="str">
        <f>IFERROR(IF(INDEX(W$1:W684,MATCH(V685,V$1:V684,0),1)=0,"",INDEX(W$1:W684,MATCH(V685,V$1:V684,0),1)),"")</f>
        <v/>
      </c>
      <c r="X685" s="2" t="str">
        <f>IFERROR(INDEX('padron cfe'!D:D,MATCH(DATOS!C685,'padron cfe'!A:A,0),1),"")</f>
        <v/>
      </c>
      <c r="AC685" s="6"/>
      <c r="AE685" s="4" t="str">
        <f t="shared" si="159"/>
        <v/>
      </c>
      <c r="AF685" s="4"/>
      <c r="AG685" s="4"/>
      <c r="AH685" s="4"/>
      <c r="AI685" s="2" t="str">
        <f>IFERROR(IF(INDEX(AI$1:AI684,MATCH(BT685,BT$1:BT684,0),1)=0,"",INDEX(AI$1:AI684,MATCH(BT685,BT$1:BT684,0),1)),"")</f>
        <v/>
      </c>
      <c r="AJ685" s="2" t="str">
        <f>IFERROR(IF(INDEX(AJ$1:AJ684,MATCH(BT685,BT$1:BT684,0),1)=0,"",INDEX(AJ$1:AJ684,MATCH(BT685,BT$1:BT684,0),1)),"")</f>
        <v/>
      </c>
      <c r="AK685" s="2" t="str">
        <f>IFERROR(IF(INDEX(AK$1:AK684,MATCH(BT685,BT$1:BT684,0),1)=0,"",INDEX(AK$1:AK684,MATCH(BT685,BT$1:BT684,0),1)),"")</f>
        <v/>
      </c>
      <c r="AY685" s="7"/>
      <c r="AZ685" s="47"/>
      <c r="BA685" s="66"/>
      <c r="BB685" s="66"/>
      <c r="BC685" s="66"/>
      <c r="BD685" s="78"/>
      <c r="BE685" s="66"/>
      <c r="BF685" s="66"/>
      <c r="BG685" s="4"/>
      <c r="BH685" s="69"/>
      <c r="BK685" s="9"/>
      <c r="BN685" s="7"/>
      <c r="BO685" s="286"/>
      <c r="BP685" s="22"/>
      <c r="BQ685" s="7" t="str">
        <f t="shared" ca="1" si="160"/>
        <v/>
      </c>
      <c r="BR685" s="75" t="str">
        <f t="shared" si="161"/>
        <v/>
      </c>
      <c r="BS685" s="75" t="str">
        <f t="shared" si="162"/>
        <v/>
      </c>
      <c r="BT685" s="5" t="str">
        <f t="shared" si="163"/>
        <v/>
      </c>
      <c r="BU685" s="79" t="str">
        <f t="shared" si="164"/>
        <v/>
      </c>
      <c r="BV685" s="79" t="str">
        <f t="shared" si="165"/>
        <v/>
      </c>
      <c r="BW685" s="79" t="str">
        <f t="shared" si="166"/>
        <v/>
      </c>
      <c r="CB685" s="5"/>
      <c r="CC685" s="4" t="str">
        <f>IF(IFERROR(VLOOKUP(C685,C686:C$1993,1,0),"")="","",COUNTIF(C:C,C685))</f>
        <v/>
      </c>
      <c r="CE685" s="5"/>
      <c r="CF685" s="5"/>
      <c r="CG685" s="5" t="str">
        <f>IF(B685="","",IF(CC685="",1+(MAX(CG$2:CG684)),""))</f>
        <v/>
      </c>
      <c r="CH685" s="5" t="str">
        <f t="shared" si="167"/>
        <v/>
      </c>
      <c r="CI685" s="5" t="str">
        <f t="shared" si="168"/>
        <v/>
      </c>
      <c r="CJ685" s="14" t="str">
        <f t="shared" si="169"/>
        <v/>
      </c>
      <c r="CK685" s="25"/>
      <c r="CL685" s="15"/>
      <c r="CM685" s="5" t="str">
        <f t="shared" si="171"/>
        <v/>
      </c>
      <c r="CO685" s="5"/>
      <c r="CP685" s="5" t="str">
        <f t="shared" si="170"/>
        <v/>
      </c>
      <c r="CQ685" s="5" t="str">
        <f>IF(BT685="","",IFERROR(IF(VLOOKUP(BT685,BT$2:BT684,1,0)=0,"",""),BT685))</f>
        <v/>
      </c>
      <c r="CR685" s="22" t="str">
        <f>IF(CQ685="","",(IFERROR(VLOOKUP(MID(CQ685,1,1),$DI$2:DM$28,3,0),0)+IFERROR(VLOOKUP(MID(CQ685,2,1),DI$2:DM$28,4,0),0)+IFERROR(VLOOKUP(MID(CQ685,3,1),DI$2:DM$28,5,0),0)+(ROW(CQ685)/1000000000000)))</f>
        <v/>
      </c>
      <c r="CS685" s="5"/>
      <c r="CT685" s="5">
        <v>684</v>
      </c>
      <c r="CU685" s="5" t="str">
        <f>IFERROR(VLOOKUP(CT685,CP$2:CQ1761,2,0),"")</f>
        <v/>
      </c>
      <c r="CV685" s="5"/>
      <c r="CX685" s="5"/>
      <c r="DO685" s="5" t="e">
        <f>IF(REPORTE!AH$2="si",IF(C685=VALUE(REPORTE!C$22),IF(SUM(DO686:DO$1993),CONCATENATE(INT(B685),", "),INT(B685)),""),IF(C685=VALUE(REPORTE!C$21),IF(SUM(DO686:DO$1993),CONCATENATE(INT(B685),", "),INT(B685)),""))</f>
        <v>#VALUE!</v>
      </c>
      <c r="DS685" s="5"/>
      <c r="DT685" s="5"/>
      <c r="DU685" s="5"/>
      <c r="DV685" s="5"/>
    </row>
    <row r="686" spans="1:126" ht="15" customHeight="1" x14ac:dyDescent="0.25">
      <c r="A686" s="4" t="str">
        <f t="shared" ca="1" si="158"/>
        <v/>
      </c>
      <c r="B686" s="3"/>
      <c r="D686" s="1" t="str">
        <f>IFERROR(INDEX('padron cfe'!B:B,MATCH(DATOS!C686,'padron cfe'!A:A,0),1),"")</f>
        <v/>
      </c>
      <c r="H686" s="5" t="str">
        <f>IF(F686="","",IFERROR(CONCATENATE("PEUA",VLOOKUP(ESTADO,REPORTE!AV$2:AW$33,2,0),DIDTRITO_FORM,CADER_FORM,IFERROR(INDEX(CA:CA,MATCH(DAY(F686),BZ:BZ,0),1),DAY(F686)),IFERROR(INDEX(CA:CA,MATCH(MONTH(F686),BZ:BZ,0),1),MONTH(F686)),YEAR(F686),G686),""))</f>
        <v/>
      </c>
      <c r="M686" s="2" t="str">
        <f>IFERROR(INDEX('padron cfe'!C:C,MATCH(DATOS!C686,'padron cfe'!A:A,0),1),"")</f>
        <v/>
      </c>
      <c r="N686" s="66" t="str">
        <f>IFERROR(IF(BT686="","",IF(INDEX(N$1:N685,MATCH(BT686,BT$1:BT685,0),1)=0,"",INDEX(N$1:N685,MATCH(BT686,BT$1:BT685,0),1))),"")</f>
        <v/>
      </c>
      <c r="O686" s="66" t="str">
        <f>IFERROR(IF(BT686="","",IF(INDEX(O$1:O685,MATCH(BT686,BT$1:BT685,0),1)=0,"",INDEX(O$1:O685,MATCH(BT686,BT$1:BT685,0),1))),"")</f>
        <v/>
      </c>
      <c r="R686" s="66"/>
      <c r="S686" s="5"/>
      <c r="T686" s="66"/>
      <c r="U686" s="5" t="str">
        <f>IFERROR(IF(INDEX(U$1:U685,MATCH(T686,T$1:T685,0),1)=0,"",INDEX(U$1:U685,MATCH(T686,T$1:T685,0),1)),"")</f>
        <v/>
      </c>
      <c r="V686" s="66"/>
      <c r="W686" s="5" t="str">
        <f>IFERROR(IF(INDEX(W$1:W685,MATCH(V686,V$1:V685,0),1)=0,"",INDEX(W$1:W685,MATCH(V686,V$1:V685,0),1)),"")</f>
        <v/>
      </c>
      <c r="X686" s="2" t="str">
        <f>IFERROR(INDEX('padron cfe'!D:D,MATCH(DATOS!C686,'padron cfe'!A:A,0),1),"")</f>
        <v/>
      </c>
      <c r="AC686" s="6"/>
      <c r="AE686" s="4" t="str">
        <f t="shared" si="159"/>
        <v/>
      </c>
      <c r="AF686" s="4"/>
      <c r="AG686" s="4"/>
      <c r="AH686" s="4"/>
      <c r="AI686" s="2" t="str">
        <f>IFERROR(IF(INDEX(AI$1:AI685,MATCH(BT686,BT$1:BT685,0),1)=0,"",INDEX(AI$1:AI685,MATCH(BT686,BT$1:BT685,0),1)),"")</f>
        <v/>
      </c>
      <c r="AJ686" s="2" t="str">
        <f>IFERROR(IF(INDEX(AJ$1:AJ685,MATCH(BT686,BT$1:BT685,0),1)=0,"",INDEX(AJ$1:AJ685,MATCH(BT686,BT$1:BT685,0),1)),"")</f>
        <v/>
      </c>
      <c r="AK686" s="2" t="str">
        <f>IFERROR(IF(INDEX(AK$1:AK685,MATCH(BT686,BT$1:BT685,0),1)=0,"",INDEX(AK$1:AK685,MATCH(BT686,BT$1:BT685,0),1)),"")</f>
        <v/>
      </c>
      <c r="AY686" s="7"/>
      <c r="AZ686" s="47"/>
      <c r="BA686" s="66"/>
      <c r="BB686" s="66"/>
      <c r="BC686" s="66"/>
      <c r="BD686" s="78"/>
      <c r="BE686" s="66"/>
      <c r="BF686" s="66"/>
      <c r="BG686" s="4"/>
      <c r="BH686" s="69"/>
      <c r="BK686" s="9"/>
      <c r="BN686" s="7"/>
      <c r="BO686" s="286"/>
      <c r="BP686" s="22"/>
      <c r="BQ686" s="7" t="str">
        <f t="shared" ca="1" si="160"/>
        <v/>
      </c>
      <c r="BR686" s="75" t="str">
        <f t="shared" si="161"/>
        <v/>
      </c>
      <c r="BS686" s="75" t="str">
        <f t="shared" si="162"/>
        <v/>
      </c>
      <c r="BT686" s="5" t="str">
        <f t="shared" si="163"/>
        <v/>
      </c>
      <c r="BU686" s="79" t="str">
        <f t="shared" si="164"/>
        <v/>
      </c>
      <c r="BV686" s="79" t="str">
        <f t="shared" si="165"/>
        <v/>
      </c>
      <c r="BW686" s="79" t="str">
        <f t="shared" si="166"/>
        <v/>
      </c>
      <c r="CB686" s="5"/>
      <c r="CC686" s="4" t="str">
        <f>IF(IFERROR(VLOOKUP(C686,C687:C$1993,1,0),"")="","",COUNTIF(C:C,C686))</f>
        <v/>
      </c>
      <c r="CE686" s="5"/>
      <c r="CF686" s="5"/>
      <c r="CG686" s="5" t="str">
        <f>IF(B686="","",IF(CC686="",1+(MAX(CG$2:CG685)),""))</f>
        <v/>
      </c>
      <c r="CH686" s="5" t="str">
        <f t="shared" si="167"/>
        <v/>
      </c>
      <c r="CI686" s="5" t="str">
        <f t="shared" si="168"/>
        <v/>
      </c>
      <c r="CJ686" s="14" t="str">
        <f t="shared" si="169"/>
        <v/>
      </c>
      <c r="CK686" s="25"/>
      <c r="CL686" s="15"/>
      <c r="CM686" s="5" t="str">
        <f t="shared" si="171"/>
        <v/>
      </c>
      <c r="CO686" s="5"/>
      <c r="CP686" s="5" t="str">
        <f t="shared" si="170"/>
        <v/>
      </c>
      <c r="CQ686" s="5" t="str">
        <f>IF(BT686="","",IFERROR(IF(VLOOKUP(BT686,BT$2:BT685,1,0)=0,"",""),BT686))</f>
        <v/>
      </c>
      <c r="CR686" s="22" t="str">
        <f>IF(CQ686="","",(IFERROR(VLOOKUP(MID(CQ686,1,1),$DI$2:DM$28,3,0),0)+IFERROR(VLOOKUP(MID(CQ686,2,1),DI$2:DM$28,4,0),0)+IFERROR(VLOOKUP(MID(CQ686,3,1),DI$2:DM$28,5,0),0)+(ROW(CQ686)/1000000000000)))</f>
        <v/>
      </c>
      <c r="CS686" s="5"/>
      <c r="CT686" s="5">
        <v>685</v>
      </c>
      <c r="CU686" s="5" t="str">
        <f>IFERROR(VLOOKUP(CT686,CP$2:CQ1762,2,0),"")</f>
        <v/>
      </c>
      <c r="CV686" s="5"/>
      <c r="CX686" s="5"/>
      <c r="DO686" s="5" t="e">
        <f>IF(REPORTE!AH$2="si",IF(C686=VALUE(REPORTE!C$22),IF(SUM(DO687:DO$1993),CONCATENATE(INT(B686),", "),INT(B686)),""),IF(C686=VALUE(REPORTE!C$21),IF(SUM(DO687:DO$1993),CONCATENATE(INT(B686),", "),INT(B686)),""))</f>
        <v>#VALUE!</v>
      </c>
      <c r="DS686" s="5"/>
      <c r="DT686" s="5"/>
      <c r="DU686" s="5"/>
      <c r="DV686" s="5"/>
    </row>
    <row r="687" spans="1:126" ht="15" customHeight="1" x14ac:dyDescent="0.25">
      <c r="A687" s="4" t="str">
        <f t="shared" ca="1" si="158"/>
        <v/>
      </c>
      <c r="B687" s="3"/>
      <c r="D687" s="1" t="str">
        <f>IFERROR(INDEX('padron cfe'!B:B,MATCH(DATOS!C687,'padron cfe'!A:A,0),1),"")</f>
        <v/>
      </c>
      <c r="H687" s="5" t="str">
        <f>IF(F687="","",IFERROR(CONCATENATE("PEUA",VLOOKUP(ESTADO,REPORTE!AV$2:AW$33,2,0),DIDTRITO_FORM,CADER_FORM,IFERROR(INDEX(CA:CA,MATCH(DAY(F687),BZ:BZ,0),1),DAY(F687)),IFERROR(INDEX(CA:CA,MATCH(MONTH(F687),BZ:BZ,0),1),MONTH(F687)),YEAR(F687),G687),""))</f>
        <v/>
      </c>
      <c r="M687" s="2" t="str">
        <f>IFERROR(INDEX('padron cfe'!C:C,MATCH(DATOS!C687,'padron cfe'!A:A,0),1),"")</f>
        <v/>
      </c>
      <c r="N687" s="66" t="str">
        <f>IFERROR(IF(BT687="","",IF(INDEX(N$1:N686,MATCH(BT687,BT$1:BT686,0),1)=0,"",INDEX(N$1:N686,MATCH(BT687,BT$1:BT686,0),1))),"")</f>
        <v/>
      </c>
      <c r="O687" s="66" t="str">
        <f>IFERROR(IF(BT687="","",IF(INDEX(O$1:O686,MATCH(BT687,BT$1:BT686,0),1)=0,"",INDEX(O$1:O686,MATCH(BT687,BT$1:BT686,0),1))),"")</f>
        <v/>
      </c>
      <c r="R687" s="66"/>
      <c r="S687" s="5"/>
      <c r="T687" s="66"/>
      <c r="U687" s="5" t="str">
        <f>IFERROR(IF(INDEX(U$1:U686,MATCH(T687,T$1:T686,0),1)=0,"",INDEX(U$1:U686,MATCH(T687,T$1:T686,0),1)),"")</f>
        <v/>
      </c>
      <c r="V687" s="66"/>
      <c r="W687" s="5" t="str">
        <f>IFERROR(IF(INDEX(W$1:W686,MATCH(V687,V$1:V686,0),1)=0,"",INDEX(W$1:W686,MATCH(V687,V$1:V686,0),1)),"")</f>
        <v/>
      </c>
      <c r="X687" s="2" t="str">
        <f>IFERROR(INDEX('padron cfe'!D:D,MATCH(DATOS!C687,'padron cfe'!A:A,0),1),"")</f>
        <v/>
      </c>
      <c r="AC687" s="6"/>
      <c r="AE687" s="4" t="str">
        <f t="shared" si="159"/>
        <v/>
      </c>
      <c r="AF687" s="4"/>
      <c r="AG687" s="4"/>
      <c r="AH687" s="4"/>
      <c r="AI687" s="2" t="str">
        <f>IFERROR(IF(INDEX(AI$1:AI686,MATCH(BT687,BT$1:BT686,0),1)=0,"",INDEX(AI$1:AI686,MATCH(BT687,BT$1:BT686,0),1)),"")</f>
        <v/>
      </c>
      <c r="AJ687" s="2" t="str">
        <f>IFERROR(IF(INDEX(AJ$1:AJ686,MATCH(BT687,BT$1:BT686,0),1)=0,"",INDEX(AJ$1:AJ686,MATCH(BT687,BT$1:BT686,0),1)),"")</f>
        <v/>
      </c>
      <c r="AK687" s="2" t="str">
        <f>IFERROR(IF(INDEX(AK$1:AK686,MATCH(BT687,BT$1:BT686,0),1)=0,"",INDEX(AK$1:AK686,MATCH(BT687,BT$1:BT686,0),1)),"")</f>
        <v/>
      </c>
      <c r="AY687" s="7"/>
      <c r="AZ687" s="47"/>
      <c r="BA687" s="66"/>
      <c r="BB687" s="66"/>
      <c r="BC687" s="66"/>
      <c r="BD687" s="78"/>
      <c r="BE687" s="66"/>
      <c r="BF687" s="66"/>
      <c r="BG687" s="4"/>
      <c r="BH687" s="69"/>
      <c r="BK687" s="9"/>
      <c r="BN687" s="7"/>
      <c r="BO687" s="286"/>
      <c r="BP687" s="22"/>
      <c r="BQ687" s="7" t="str">
        <f t="shared" ca="1" si="160"/>
        <v/>
      </c>
      <c r="BR687" s="75" t="str">
        <f t="shared" si="161"/>
        <v/>
      </c>
      <c r="BS687" s="75" t="str">
        <f t="shared" si="162"/>
        <v/>
      </c>
      <c r="BT687" s="5" t="str">
        <f t="shared" si="163"/>
        <v/>
      </c>
      <c r="BU687" s="79" t="str">
        <f t="shared" si="164"/>
        <v/>
      </c>
      <c r="BV687" s="79" t="str">
        <f t="shared" si="165"/>
        <v/>
      </c>
      <c r="BW687" s="79" t="str">
        <f t="shared" si="166"/>
        <v/>
      </c>
      <c r="CB687" s="5"/>
      <c r="CC687" s="4" t="str">
        <f>IF(IFERROR(VLOOKUP(C687,C688:C$1993,1,0),"")="","",COUNTIF(C:C,C687))</f>
        <v/>
      </c>
      <c r="CE687" s="5"/>
      <c r="CF687" s="5"/>
      <c r="CG687" s="5" t="str">
        <f>IF(B687="","",IF(CC687="",1+(MAX(CG$2:CG686)),""))</f>
        <v/>
      </c>
      <c r="CH687" s="5" t="str">
        <f t="shared" si="167"/>
        <v/>
      </c>
      <c r="CI687" s="5" t="str">
        <f t="shared" si="168"/>
        <v/>
      </c>
      <c r="CJ687" s="14" t="str">
        <f t="shared" si="169"/>
        <v/>
      </c>
      <c r="CK687" s="25"/>
      <c r="CL687" s="15"/>
      <c r="CM687" s="5" t="str">
        <f t="shared" si="171"/>
        <v/>
      </c>
      <c r="CO687" s="5"/>
      <c r="CP687" s="5" t="str">
        <f t="shared" si="170"/>
        <v/>
      </c>
      <c r="CQ687" s="5" t="str">
        <f>IF(BT687="","",IFERROR(IF(VLOOKUP(BT687,BT$2:BT686,1,0)=0,"",""),BT687))</f>
        <v/>
      </c>
      <c r="CR687" s="22" t="str">
        <f>IF(CQ687="","",(IFERROR(VLOOKUP(MID(CQ687,1,1),$DI$2:DM$28,3,0),0)+IFERROR(VLOOKUP(MID(CQ687,2,1),DI$2:DM$28,4,0),0)+IFERROR(VLOOKUP(MID(CQ687,3,1),DI$2:DM$28,5,0),0)+(ROW(CQ687)/1000000000000)))</f>
        <v/>
      </c>
      <c r="CS687" s="5"/>
      <c r="CT687" s="5">
        <v>686</v>
      </c>
      <c r="CU687" s="5" t="str">
        <f>IFERROR(VLOOKUP(CT687,CP$2:CQ1763,2,0),"")</f>
        <v/>
      </c>
      <c r="CV687" s="5"/>
      <c r="CX687" s="5"/>
      <c r="DO687" s="5" t="e">
        <f>IF(REPORTE!AH$2="si",IF(C687=VALUE(REPORTE!C$22),IF(SUM(DO688:DO$1993),CONCATENATE(INT(B687),", "),INT(B687)),""),IF(C687=VALUE(REPORTE!C$21),IF(SUM(DO688:DO$1993),CONCATENATE(INT(B687),", "),INT(B687)),""))</f>
        <v>#VALUE!</v>
      </c>
      <c r="DS687" s="5"/>
      <c r="DT687" s="5"/>
      <c r="DU687" s="5"/>
      <c r="DV687" s="5"/>
    </row>
    <row r="688" spans="1:126" ht="15" customHeight="1" x14ac:dyDescent="0.25">
      <c r="A688" s="4" t="str">
        <f t="shared" ca="1" si="158"/>
        <v/>
      </c>
      <c r="B688" s="3"/>
      <c r="D688" s="1" t="str">
        <f>IFERROR(INDEX('padron cfe'!B:B,MATCH(DATOS!C688,'padron cfe'!A:A,0),1),"")</f>
        <v/>
      </c>
      <c r="H688" s="5" t="str">
        <f>IF(F688="","",IFERROR(CONCATENATE("PEUA",VLOOKUP(ESTADO,REPORTE!AV$2:AW$33,2,0),DIDTRITO_FORM,CADER_FORM,IFERROR(INDEX(CA:CA,MATCH(DAY(F688),BZ:BZ,0),1),DAY(F688)),IFERROR(INDEX(CA:CA,MATCH(MONTH(F688),BZ:BZ,0),1),MONTH(F688)),YEAR(F688),G688),""))</f>
        <v/>
      </c>
      <c r="M688" s="2" t="str">
        <f>IFERROR(INDEX('padron cfe'!C:C,MATCH(DATOS!C688,'padron cfe'!A:A,0),1),"")</f>
        <v/>
      </c>
      <c r="N688" s="66" t="str">
        <f>IFERROR(IF(BT688="","",IF(INDEX(N$1:N687,MATCH(BT688,BT$1:BT687,0),1)=0,"",INDEX(N$1:N687,MATCH(BT688,BT$1:BT687,0),1))),"")</f>
        <v/>
      </c>
      <c r="O688" s="66" t="str">
        <f>IFERROR(IF(BT688="","",IF(INDEX(O$1:O687,MATCH(BT688,BT$1:BT687,0),1)=0,"",INDEX(O$1:O687,MATCH(BT688,BT$1:BT687,0),1))),"")</f>
        <v/>
      </c>
      <c r="R688" s="66"/>
      <c r="S688" s="5"/>
      <c r="T688" s="66"/>
      <c r="U688" s="5" t="str">
        <f>IFERROR(IF(INDEX(U$1:U687,MATCH(T688,T$1:T687,0),1)=0,"",INDEX(U$1:U687,MATCH(T688,T$1:T687,0),1)),"")</f>
        <v/>
      </c>
      <c r="V688" s="66"/>
      <c r="W688" s="5" t="str">
        <f>IFERROR(IF(INDEX(W$1:W687,MATCH(V688,V$1:V687,0),1)=0,"",INDEX(W$1:W687,MATCH(V688,V$1:V687,0),1)),"")</f>
        <v/>
      </c>
      <c r="X688" s="2" t="str">
        <f>IFERROR(INDEX('padron cfe'!D:D,MATCH(DATOS!C688,'padron cfe'!A:A,0),1),"")</f>
        <v/>
      </c>
      <c r="AC688" s="6"/>
      <c r="AE688" s="4" t="str">
        <f t="shared" si="159"/>
        <v/>
      </c>
      <c r="AF688" s="4"/>
      <c r="AG688" s="4"/>
      <c r="AH688" s="4"/>
      <c r="AI688" s="2" t="str">
        <f>IFERROR(IF(INDEX(AI$1:AI687,MATCH(BT688,BT$1:BT687,0),1)=0,"",INDEX(AI$1:AI687,MATCH(BT688,BT$1:BT687,0),1)),"")</f>
        <v/>
      </c>
      <c r="AJ688" s="2" t="str">
        <f>IFERROR(IF(INDEX(AJ$1:AJ687,MATCH(BT688,BT$1:BT687,0),1)=0,"",INDEX(AJ$1:AJ687,MATCH(BT688,BT$1:BT687,0),1)),"")</f>
        <v/>
      </c>
      <c r="AK688" s="2" t="str">
        <f>IFERROR(IF(INDEX(AK$1:AK687,MATCH(BT688,BT$1:BT687,0),1)=0,"",INDEX(AK$1:AK687,MATCH(BT688,BT$1:BT687,0),1)),"")</f>
        <v/>
      </c>
      <c r="AY688" s="7"/>
      <c r="AZ688" s="47"/>
      <c r="BA688" s="66"/>
      <c r="BB688" s="66"/>
      <c r="BC688" s="66"/>
      <c r="BD688" s="78"/>
      <c r="BE688" s="66"/>
      <c r="BF688" s="66"/>
      <c r="BG688" s="4"/>
      <c r="BH688" s="69"/>
      <c r="BK688" s="9"/>
      <c r="BN688" s="7"/>
      <c r="BO688" s="286"/>
      <c r="BP688" s="22"/>
      <c r="BQ688" s="7" t="str">
        <f t="shared" ca="1" si="160"/>
        <v/>
      </c>
      <c r="BR688" s="75" t="str">
        <f t="shared" si="161"/>
        <v/>
      </c>
      <c r="BS688" s="75" t="str">
        <f t="shared" si="162"/>
        <v/>
      </c>
      <c r="BT688" s="5" t="str">
        <f t="shared" si="163"/>
        <v/>
      </c>
      <c r="BU688" s="79" t="str">
        <f t="shared" si="164"/>
        <v/>
      </c>
      <c r="BV688" s="79" t="str">
        <f t="shared" si="165"/>
        <v/>
      </c>
      <c r="BW688" s="79" t="str">
        <f t="shared" si="166"/>
        <v/>
      </c>
      <c r="CB688" s="5"/>
      <c r="CC688" s="4" t="str">
        <f>IF(IFERROR(VLOOKUP(C688,C689:C$1993,1,0),"")="","",COUNTIF(C:C,C688))</f>
        <v/>
      </c>
      <c r="CE688" s="5"/>
      <c r="CF688" s="5"/>
      <c r="CG688" s="5" t="str">
        <f>IF(B688="","",IF(CC688="",1+(MAX(CG$2:CG687)),""))</f>
        <v/>
      </c>
      <c r="CH688" s="5" t="str">
        <f t="shared" si="167"/>
        <v/>
      </c>
      <c r="CI688" s="5" t="str">
        <f t="shared" si="168"/>
        <v/>
      </c>
      <c r="CJ688" s="14" t="str">
        <f t="shared" si="169"/>
        <v/>
      </c>
      <c r="CK688" s="25"/>
      <c r="CL688" s="15"/>
      <c r="CM688" s="5" t="str">
        <f t="shared" si="171"/>
        <v/>
      </c>
      <c r="CO688" s="5"/>
      <c r="CP688" s="5" t="str">
        <f t="shared" si="170"/>
        <v/>
      </c>
      <c r="CQ688" s="5" t="str">
        <f>IF(BT688="","",IFERROR(IF(VLOOKUP(BT688,BT$2:BT687,1,0)=0,"",""),BT688))</f>
        <v/>
      </c>
      <c r="CR688" s="22" t="str">
        <f>IF(CQ688="","",(IFERROR(VLOOKUP(MID(CQ688,1,1),$DI$2:DM$28,3,0),0)+IFERROR(VLOOKUP(MID(CQ688,2,1),DI$2:DM$28,4,0),0)+IFERROR(VLOOKUP(MID(CQ688,3,1),DI$2:DM$28,5,0),0)+(ROW(CQ688)/1000000000000)))</f>
        <v/>
      </c>
      <c r="CS688" s="5"/>
      <c r="CT688" s="5">
        <v>687</v>
      </c>
      <c r="CU688" s="5" t="str">
        <f>IFERROR(VLOOKUP(CT688,CP$2:CQ1764,2,0),"")</f>
        <v/>
      </c>
      <c r="CV688" s="5"/>
      <c r="CX688" s="5"/>
      <c r="DO688" s="5" t="e">
        <f>IF(REPORTE!AH$2="si",IF(C688=VALUE(REPORTE!C$22),IF(SUM(DO689:DO$1993),CONCATENATE(INT(B688),", "),INT(B688)),""),IF(C688=VALUE(REPORTE!C$21),IF(SUM(DO689:DO$1993),CONCATENATE(INT(B688),", "),INT(B688)),""))</f>
        <v>#VALUE!</v>
      </c>
      <c r="DS688" s="5"/>
      <c r="DT688" s="5"/>
      <c r="DU688" s="5"/>
      <c r="DV688" s="5"/>
    </row>
    <row r="689" spans="1:126" ht="15" customHeight="1" x14ac:dyDescent="0.25">
      <c r="A689" s="4" t="str">
        <f t="shared" ca="1" si="158"/>
        <v/>
      </c>
      <c r="B689" s="3"/>
      <c r="D689" s="1" t="str">
        <f>IFERROR(INDEX('padron cfe'!B:B,MATCH(DATOS!C689,'padron cfe'!A:A,0),1),"")</f>
        <v/>
      </c>
      <c r="H689" s="5" t="str">
        <f>IF(F689="","",IFERROR(CONCATENATE("PEUA",VLOOKUP(ESTADO,REPORTE!AV$2:AW$33,2,0),DIDTRITO_FORM,CADER_FORM,IFERROR(INDEX(CA:CA,MATCH(DAY(F689),BZ:BZ,0),1),DAY(F689)),IFERROR(INDEX(CA:CA,MATCH(MONTH(F689),BZ:BZ,0),1),MONTH(F689)),YEAR(F689),G689),""))</f>
        <v/>
      </c>
      <c r="M689" s="2" t="str">
        <f>IFERROR(INDEX('padron cfe'!C:C,MATCH(DATOS!C689,'padron cfe'!A:A,0),1),"")</f>
        <v/>
      </c>
      <c r="N689" s="66" t="str">
        <f>IFERROR(IF(BT689="","",IF(INDEX(N$1:N688,MATCH(BT689,BT$1:BT688,0),1)=0,"",INDEX(N$1:N688,MATCH(BT689,BT$1:BT688,0),1))),"")</f>
        <v/>
      </c>
      <c r="O689" s="66" t="str">
        <f>IFERROR(IF(BT689="","",IF(INDEX(O$1:O688,MATCH(BT689,BT$1:BT688,0),1)=0,"",INDEX(O$1:O688,MATCH(BT689,BT$1:BT688,0),1))),"")</f>
        <v/>
      </c>
      <c r="R689" s="66"/>
      <c r="S689" s="5"/>
      <c r="T689" s="66"/>
      <c r="U689" s="5" t="str">
        <f>IFERROR(IF(INDEX(U$1:U688,MATCH(T689,T$1:T688,0),1)=0,"",INDEX(U$1:U688,MATCH(T689,T$1:T688,0),1)),"")</f>
        <v/>
      </c>
      <c r="V689" s="66"/>
      <c r="W689" s="5" t="str">
        <f>IFERROR(IF(INDEX(W$1:W688,MATCH(V689,V$1:V688,0),1)=0,"",INDEX(W$1:W688,MATCH(V689,V$1:V688,0),1)),"")</f>
        <v/>
      </c>
      <c r="X689" s="2" t="str">
        <f>IFERROR(INDEX('padron cfe'!D:D,MATCH(DATOS!C689,'padron cfe'!A:A,0),1),"")</f>
        <v/>
      </c>
      <c r="AC689" s="6"/>
      <c r="AE689" s="4" t="str">
        <f t="shared" si="159"/>
        <v/>
      </c>
      <c r="AF689" s="4"/>
      <c r="AG689" s="4"/>
      <c r="AH689" s="4"/>
      <c r="AI689" s="2" t="str">
        <f>IFERROR(IF(INDEX(AI$1:AI688,MATCH(BT689,BT$1:BT688,0),1)=0,"",INDEX(AI$1:AI688,MATCH(BT689,BT$1:BT688,0),1)),"")</f>
        <v/>
      </c>
      <c r="AJ689" s="2" t="str">
        <f>IFERROR(IF(INDEX(AJ$1:AJ688,MATCH(BT689,BT$1:BT688,0),1)=0,"",INDEX(AJ$1:AJ688,MATCH(BT689,BT$1:BT688,0),1)),"")</f>
        <v/>
      </c>
      <c r="AK689" s="2" t="str">
        <f>IFERROR(IF(INDEX(AK$1:AK688,MATCH(BT689,BT$1:BT688,0),1)=0,"",INDEX(AK$1:AK688,MATCH(BT689,BT$1:BT688,0),1)),"")</f>
        <v/>
      </c>
      <c r="AY689" s="7"/>
      <c r="AZ689" s="47"/>
      <c r="BA689" s="66"/>
      <c r="BB689" s="66"/>
      <c r="BC689" s="66"/>
      <c r="BD689" s="78"/>
      <c r="BE689" s="66"/>
      <c r="BF689" s="66"/>
      <c r="BG689" s="4"/>
      <c r="BH689" s="69"/>
      <c r="BK689" s="9"/>
      <c r="BN689" s="7"/>
      <c r="BO689" s="286"/>
      <c r="BP689" s="22"/>
      <c r="BQ689" s="7" t="str">
        <f t="shared" ca="1" si="160"/>
        <v/>
      </c>
      <c r="BR689" s="75" t="str">
        <f t="shared" si="161"/>
        <v/>
      </c>
      <c r="BS689" s="75" t="str">
        <f t="shared" si="162"/>
        <v/>
      </c>
      <c r="BT689" s="5" t="str">
        <f t="shared" si="163"/>
        <v/>
      </c>
      <c r="BU689" s="79" t="str">
        <f t="shared" si="164"/>
        <v/>
      </c>
      <c r="BV689" s="79" t="str">
        <f t="shared" si="165"/>
        <v/>
      </c>
      <c r="BW689" s="79" t="str">
        <f t="shared" si="166"/>
        <v/>
      </c>
      <c r="CB689" s="5"/>
      <c r="CC689" s="4" t="str">
        <f>IF(IFERROR(VLOOKUP(C689,C690:C$1993,1,0),"")="","",COUNTIF(C:C,C689))</f>
        <v/>
      </c>
      <c r="CE689" s="5"/>
      <c r="CF689" s="5"/>
      <c r="CG689" s="5" t="str">
        <f>IF(B689="","",IF(CC689="",1+(MAX(CG$2:CG688)),""))</f>
        <v/>
      </c>
      <c r="CH689" s="5" t="str">
        <f t="shared" si="167"/>
        <v/>
      </c>
      <c r="CI689" s="5" t="str">
        <f t="shared" si="168"/>
        <v/>
      </c>
      <c r="CJ689" s="14" t="str">
        <f t="shared" si="169"/>
        <v/>
      </c>
      <c r="CK689" s="25"/>
      <c r="CL689" s="15"/>
      <c r="CM689" s="5" t="str">
        <f t="shared" si="171"/>
        <v/>
      </c>
      <c r="CO689" s="5"/>
      <c r="CP689" s="5" t="str">
        <f t="shared" si="170"/>
        <v/>
      </c>
      <c r="CQ689" s="5" t="str">
        <f>IF(BT689="","",IFERROR(IF(VLOOKUP(BT689,BT$2:BT688,1,0)=0,"",""),BT689))</f>
        <v/>
      </c>
      <c r="CR689" s="22" t="str">
        <f>IF(CQ689="","",(IFERROR(VLOOKUP(MID(CQ689,1,1),$DI$2:DM$28,3,0),0)+IFERROR(VLOOKUP(MID(CQ689,2,1),DI$2:DM$28,4,0),0)+IFERROR(VLOOKUP(MID(CQ689,3,1),DI$2:DM$28,5,0),0)+(ROW(CQ689)/1000000000000)))</f>
        <v/>
      </c>
      <c r="CS689" s="5"/>
      <c r="CT689" s="5">
        <v>688</v>
      </c>
      <c r="CU689" s="5" t="str">
        <f>IFERROR(VLOOKUP(CT689,CP$2:CQ1765,2,0),"")</f>
        <v/>
      </c>
      <c r="CV689" s="5"/>
      <c r="CX689" s="5"/>
      <c r="DO689" s="5" t="e">
        <f>IF(REPORTE!AH$2="si",IF(C689=VALUE(REPORTE!C$22),IF(SUM(DO690:DO$1993),CONCATENATE(INT(B689),", "),INT(B689)),""),IF(C689=VALUE(REPORTE!C$21),IF(SUM(DO690:DO$1993),CONCATENATE(INT(B689),", "),INT(B689)),""))</f>
        <v>#VALUE!</v>
      </c>
      <c r="DS689" s="5"/>
      <c r="DT689" s="5"/>
      <c r="DU689" s="5"/>
      <c r="DV689" s="5"/>
    </row>
    <row r="690" spans="1:126" ht="15" customHeight="1" x14ac:dyDescent="0.25">
      <c r="A690" s="4" t="str">
        <f t="shared" ca="1" si="158"/>
        <v/>
      </c>
      <c r="B690" s="3"/>
      <c r="D690" s="1" t="str">
        <f>IFERROR(INDEX('padron cfe'!B:B,MATCH(DATOS!C690,'padron cfe'!A:A,0),1),"")</f>
        <v/>
      </c>
      <c r="H690" s="5" t="str">
        <f>IF(F690="","",IFERROR(CONCATENATE("PEUA",VLOOKUP(ESTADO,REPORTE!AV$2:AW$33,2,0),DIDTRITO_FORM,CADER_FORM,IFERROR(INDEX(CA:CA,MATCH(DAY(F690),BZ:BZ,0),1),DAY(F690)),IFERROR(INDEX(CA:CA,MATCH(MONTH(F690),BZ:BZ,0),1),MONTH(F690)),YEAR(F690),G690),""))</f>
        <v/>
      </c>
      <c r="M690" s="2" t="str">
        <f>IFERROR(INDEX('padron cfe'!C:C,MATCH(DATOS!C690,'padron cfe'!A:A,0),1),"")</f>
        <v/>
      </c>
      <c r="N690" s="66" t="str">
        <f>IFERROR(IF(BT690="","",IF(INDEX(N$1:N689,MATCH(BT690,BT$1:BT689,0),1)=0,"",INDEX(N$1:N689,MATCH(BT690,BT$1:BT689,0),1))),"")</f>
        <v/>
      </c>
      <c r="O690" s="66" t="str">
        <f>IFERROR(IF(BT690="","",IF(INDEX(O$1:O689,MATCH(BT690,BT$1:BT689,0),1)=0,"",INDEX(O$1:O689,MATCH(BT690,BT$1:BT689,0),1))),"")</f>
        <v/>
      </c>
      <c r="R690" s="66"/>
      <c r="S690" s="5"/>
      <c r="T690" s="66"/>
      <c r="U690" s="5" t="str">
        <f>IFERROR(IF(INDEX(U$1:U689,MATCH(T690,T$1:T689,0),1)=0,"",INDEX(U$1:U689,MATCH(T690,T$1:T689,0),1)),"")</f>
        <v/>
      </c>
      <c r="V690" s="66"/>
      <c r="W690" s="5" t="str">
        <f>IFERROR(IF(INDEX(W$1:W689,MATCH(V690,V$1:V689,0),1)=0,"",INDEX(W$1:W689,MATCH(V690,V$1:V689,0),1)),"")</f>
        <v/>
      </c>
      <c r="X690" s="2" t="str">
        <f>IFERROR(INDEX('padron cfe'!D:D,MATCH(DATOS!C690,'padron cfe'!A:A,0),1),"")</f>
        <v/>
      </c>
      <c r="AC690" s="6"/>
      <c r="AE690" s="4" t="str">
        <f t="shared" si="159"/>
        <v/>
      </c>
      <c r="AF690" s="4"/>
      <c r="AG690" s="4"/>
      <c r="AH690" s="4"/>
      <c r="AI690" s="2" t="str">
        <f>IFERROR(IF(INDEX(AI$1:AI689,MATCH(BT690,BT$1:BT689,0),1)=0,"",INDEX(AI$1:AI689,MATCH(BT690,BT$1:BT689,0),1)),"")</f>
        <v/>
      </c>
      <c r="AJ690" s="2" t="str">
        <f>IFERROR(IF(INDEX(AJ$1:AJ689,MATCH(BT690,BT$1:BT689,0),1)=0,"",INDEX(AJ$1:AJ689,MATCH(BT690,BT$1:BT689,0),1)),"")</f>
        <v/>
      </c>
      <c r="AK690" s="2" t="str">
        <f>IFERROR(IF(INDEX(AK$1:AK689,MATCH(BT690,BT$1:BT689,0),1)=0,"",INDEX(AK$1:AK689,MATCH(BT690,BT$1:BT689,0),1)),"")</f>
        <v/>
      </c>
      <c r="AY690" s="7"/>
      <c r="AZ690" s="47"/>
      <c r="BA690" s="66"/>
      <c r="BB690" s="66"/>
      <c r="BC690" s="66"/>
      <c r="BD690" s="78"/>
      <c r="BE690" s="66"/>
      <c r="BF690" s="66"/>
      <c r="BG690" s="4"/>
      <c r="BH690" s="69"/>
      <c r="BK690" s="9"/>
      <c r="BN690" s="7"/>
      <c r="BO690" s="286"/>
      <c r="BP690" s="22"/>
      <c r="BQ690" s="7" t="str">
        <f t="shared" ca="1" si="160"/>
        <v/>
      </c>
      <c r="BR690" s="75" t="str">
        <f t="shared" si="161"/>
        <v/>
      </c>
      <c r="BS690" s="75" t="str">
        <f t="shared" si="162"/>
        <v/>
      </c>
      <c r="BT690" s="5" t="str">
        <f t="shared" si="163"/>
        <v/>
      </c>
      <c r="BU690" s="79" t="str">
        <f t="shared" si="164"/>
        <v/>
      </c>
      <c r="BV690" s="79" t="str">
        <f t="shared" si="165"/>
        <v/>
      </c>
      <c r="BW690" s="79" t="str">
        <f t="shared" si="166"/>
        <v/>
      </c>
      <c r="CB690" s="5"/>
      <c r="CC690" s="4" t="str">
        <f>IF(IFERROR(VLOOKUP(C690,C691:C$1993,1,0),"")="","",COUNTIF(C:C,C690))</f>
        <v/>
      </c>
      <c r="CE690" s="5"/>
      <c r="CF690" s="5"/>
      <c r="CG690" s="5" t="str">
        <f>IF(B690="","",IF(CC690="",1+(MAX(CG$2:CG689)),""))</f>
        <v/>
      </c>
      <c r="CH690" s="5" t="str">
        <f t="shared" si="167"/>
        <v/>
      </c>
      <c r="CI690" s="5" t="str">
        <f t="shared" si="168"/>
        <v/>
      </c>
      <c r="CJ690" s="14" t="str">
        <f t="shared" si="169"/>
        <v/>
      </c>
      <c r="CK690" s="25"/>
      <c r="CL690" s="15"/>
      <c r="CM690" s="5" t="str">
        <f t="shared" si="171"/>
        <v/>
      </c>
      <c r="CO690" s="5"/>
      <c r="CP690" s="5" t="str">
        <f t="shared" si="170"/>
        <v/>
      </c>
      <c r="CQ690" s="5" t="str">
        <f>IF(BT690="","",IFERROR(IF(VLOOKUP(BT690,BT$2:BT689,1,0)=0,"",""),BT690))</f>
        <v/>
      </c>
      <c r="CR690" s="22" t="str">
        <f>IF(CQ690="","",(IFERROR(VLOOKUP(MID(CQ690,1,1),$DI$2:DM$28,3,0),0)+IFERROR(VLOOKUP(MID(CQ690,2,1),DI$2:DM$28,4,0),0)+IFERROR(VLOOKUP(MID(CQ690,3,1),DI$2:DM$28,5,0),0)+(ROW(CQ690)/1000000000000)))</f>
        <v/>
      </c>
      <c r="CS690" s="5"/>
      <c r="CT690" s="5">
        <v>689</v>
      </c>
      <c r="CU690" s="5" t="str">
        <f>IFERROR(VLOOKUP(CT690,CP$2:CQ1766,2,0),"")</f>
        <v/>
      </c>
      <c r="CV690" s="5"/>
      <c r="CX690" s="5"/>
      <c r="DO690" s="5" t="e">
        <f>IF(REPORTE!AH$2="si",IF(C690=VALUE(REPORTE!C$22),IF(SUM(DO691:DO$1993),CONCATENATE(INT(B690),", "),INT(B690)),""),IF(C690=VALUE(REPORTE!C$21),IF(SUM(DO691:DO$1993),CONCATENATE(INT(B690),", "),INT(B690)),""))</f>
        <v>#VALUE!</v>
      </c>
      <c r="DS690" s="5"/>
      <c r="DT690" s="5"/>
      <c r="DU690" s="5"/>
      <c r="DV690" s="5"/>
    </row>
    <row r="691" spans="1:126" ht="15" customHeight="1" x14ac:dyDescent="0.25">
      <c r="A691" s="4" t="str">
        <f t="shared" ca="1" si="158"/>
        <v/>
      </c>
      <c r="B691" s="3"/>
      <c r="D691" s="1" t="str">
        <f>IFERROR(INDEX('padron cfe'!B:B,MATCH(DATOS!C691,'padron cfe'!A:A,0),1),"")</f>
        <v/>
      </c>
      <c r="H691" s="5" t="str">
        <f>IF(F691="","",IFERROR(CONCATENATE("PEUA",VLOOKUP(ESTADO,REPORTE!AV$2:AW$33,2,0),DIDTRITO_FORM,CADER_FORM,IFERROR(INDEX(CA:CA,MATCH(DAY(F691),BZ:BZ,0),1),DAY(F691)),IFERROR(INDEX(CA:CA,MATCH(MONTH(F691),BZ:BZ,0),1),MONTH(F691)),YEAR(F691),G691),""))</f>
        <v/>
      </c>
      <c r="M691" s="2" t="str">
        <f>IFERROR(INDEX('padron cfe'!C:C,MATCH(DATOS!C691,'padron cfe'!A:A,0),1),"")</f>
        <v/>
      </c>
      <c r="N691" s="66" t="str">
        <f>IFERROR(IF(BT691="","",IF(INDEX(N$1:N690,MATCH(BT691,BT$1:BT690,0),1)=0,"",INDEX(N$1:N690,MATCH(BT691,BT$1:BT690,0),1))),"")</f>
        <v/>
      </c>
      <c r="O691" s="66" t="str">
        <f>IFERROR(IF(BT691="","",IF(INDEX(O$1:O690,MATCH(BT691,BT$1:BT690,0),1)=0,"",INDEX(O$1:O690,MATCH(BT691,BT$1:BT690,0),1))),"")</f>
        <v/>
      </c>
      <c r="R691" s="66"/>
      <c r="S691" s="5"/>
      <c r="T691" s="66"/>
      <c r="U691" s="5" t="str">
        <f>IFERROR(IF(INDEX(U$1:U690,MATCH(T691,T$1:T690,0),1)=0,"",INDEX(U$1:U690,MATCH(T691,T$1:T690,0),1)),"")</f>
        <v/>
      </c>
      <c r="V691" s="66"/>
      <c r="W691" s="5" t="str">
        <f>IFERROR(IF(INDEX(W$1:W690,MATCH(V691,V$1:V690,0),1)=0,"",INDEX(W$1:W690,MATCH(V691,V$1:V690,0),1)),"")</f>
        <v/>
      </c>
      <c r="X691" s="2" t="str">
        <f>IFERROR(INDEX('padron cfe'!D:D,MATCH(DATOS!C691,'padron cfe'!A:A,0),1),"")</f>
        <v/>
      </c>
      <c r="AC691" s="6"/>
      <c r="AE691" s="4" t="str">
        <f t="shared" si="159"/>
        <v/>
      </c>
      <c r="AF691" s="4"/>
      <c r="AG691" s="4"/>
      <c r="AH691" s="4"/>
      <c r="AI691" s="2" t="str">
        <f>IFERROR(IF(INDEX(AI$1:AI690,MATCH(BT691,BT$1:BT690,0),1)=0,"",INDEX(AI$1:AI690,MATCH(BT691,BT$1:BT690,0),1)),"")</f>
        <v/>
      </c>
      <c r="AJ691" s="2" t="str">
        <f>IFERROR(IF(INDEX(AJ$1:AJ690,MATCH(BT691,BT$1:BT690,0),1)=0,"",INDEX(AJ$1:AJ690,MATCH(BT691,BT$1:BT690,0),1)),"")</f>
        <v/>
      </c>
      <c r="AK691" s="2" t="str">
        <f>IFERROR(IF(INDEX(AK$1:AK690,MATCH(BT691,BT$1:BT690,0),1)=0,"",INDEX(AK$1:AK690,MATCH(BT691,BT$1:BT690,0),1)),"")</f>
        <v/>
      </c>
      <c r="AY691" s="7"/>
      <c r="AZ691" s="47"/>
      <c r="BA691" s="66"/>
      <c r="BB691" s="66"/>
      <c r="BC691" s="66"/>
      <c r="BD691" s="78"/>
      <c r="BE691" s="66"/>
      <c r="BF691" s="66"/>
      <c r="BG691" s="4"/>
      <c r="BH691" s="69"/>
      <c r="BK691" s="9"/>
      <c r="BN691" s="7"/>
      <c r="BO691" s="286"/>
      <c r="BP691" s="22"/>
      <c r="BQ691" s="7" t="str">
        <f t="shared" ca="1" si="160"/>
        <v/>
      </c>
      <c r="BR691" s="75" t="str">
        <f t="shared" si="161"/>
        <v/>
      </c>
      <c r="BS691" s="75" t="str">
        <f t="shared" si="162"/>
        <v/>
      </c>
      <c r="BT691" s="5" t="str">
        <f t="shared" si="163"/>
        <v/>
      </c>
      <c r="BU691" s="79" t="str">
        <f t="shared" si="164"/>
        <v/>
      </c>
      <c r="BV691" s="79" t="str">
        <f t="shared" si="165"/>
        <v/>
      </c>
      <c r="BW691" s="79" t="str">
        <f t="shared" si="166"/>
        <v/>
      </c>
      <c r="CB691" s="5"/>
      <c r="CC691" s="4" t="str">
        <f>IF(IFERROR(VLOOKUP(C691,C692:C$1993,1,0),"")="","",COUNTIF(C:C,C691))</f>
        <v/>
      </c>
      <c r="CE691" s="5"/>
      <c r="CF691" s="5"/>
      <c r="CG691" s="5" t="str">
        <f>IF(B691="","",IF(CC691="",1+(MAX(CG$2:CG690)),""))</f>
        <v/>
      </c>
      <c r="CH691" s="5" t="str">
        <f t="shared" si="167"/>
        <v/>
      </c>
      <c r="CI691" s="5" t="str">
        <f t="shared" si="168"/>
        <v/>
      </c>
      <c r="CJ691" s="14" t="str">
        <f t="shared" si="169"/>
        <v/>
      </c>
      <c r="CK691" s="25"/>
      <c r="CL691" s="15"/>
      <c r="CM691" s="5" t="str">
        <f t="shared" si="171"/>
        <v/>
      </c>
      <c r="CO691" s="5"/>
      <c r="CP691" s="5" t="str">
        <f t="shared" si="170"/>
        <v/>
      </c>
      <c r="CQ691" s="5" t="str">
        <f>IF(BT691="","",IFERROR(IF(VLOOKUP(BT691,BT$2:BT690,1,0)=0,"",""),BT691))</f>
        <v/>
      </c>
      <c r="CR691" s="22" t="str">
        <f>IF(CQ691="","",(IFERROR(VLOOKUP(MID(CQ691,1,1),$DI$2:DM$28,3,0),0)+IFERROR(VLOOKUP(MID(CQ691,2,1),DI$2:DM$28,4,0),0)+IFERROR(VLOOKUP(MID(CQ691,3,1),DI$2:DM$28,5,0),0)+(ROW(CQ691)/1000000000000)))</f>
        <v/>
      </c>
      <c r="CS691" s="5"/>
      <c r="CT691" s="5">
        <v>690</v>
      </c>
      <c r="CU691" s="5" t="str">
        <f>IFERROR(VLOOKUP(CT691,CP$2:CQ1767,2,0),"")</f>
        <v/>
      </c>
      <c r="CV691" s="5"/>
      <c r="CX691" s="5"/>
      <c r="DO691" s="5" t="e">
        <f>IF(REPORTE!AH$2="si",IF(C691=VALUE(REPORTE!C$22),IF(SUM(DO692:DO$1993),CONCATENATE(INT(B691),", "),INT(B691)),""),IF(C691=VALUE(REPORTE!C$21),IF(SUM(DO692:DO$1993),CONCATENATE(INT(B691),", "),INT(B691)),""))</f>
        <v>#VALUE!</v>
      </c>
      <c r="DS691" s="5"/>
      <c r="DT691" s="5"/>
      <c r="DU691" s="5"/>
      <c r="DV691" s="5"/>
    </row>
    <row r="692" spans="1:126" ht="15" customHeight="1" x14ac:dyDescent="0.25">
      <c r="A692" s="4" t="str">
        <f t="shared" ca="1" si="158"/>
        <v/>
      </c>
      <c r="B692" s="3"/>
      <c r="D692" s="1" t="str">
        <f>IFERROR(INDEX('padron cfe'!B:B,MATCH(DATOS!C692,'padron cfe'!A:A,0),1),"")</f>
        <v/>
      </c>
      <c r="H692" s="5" t="str">
        <f>IF(F692="","",IFERROR(CONCATENATE("PEUA",VLOOKUP(ESTADO,REPORTE!AV$2:AW$33,2,0),DIDTRITO_FORM,CADER_FORM,IFERROR(INDEX(CA:CA,MATCH(DAY(F692),BZ:BZ,0),1),DAY(F692)),IFERROR(INDEX(CA:CA,MATCH(MONTH(F692),BZ:BZ,0),1),MONTH(F692)),YEAR(F692),G692),""))</f>
        <v/>
      </c>
      <c r="M692" s="2" t="str">
        <f>IFERROR(INDEX('padron cfe'!C:C,MATCH(DATOS!C692,'padron cfe'!A:A,0),1),"")</f>
        <v/>
      </c>
      <c r="N692" s="66" t="str">
        <f>IFERROR(IF(BT692="","",IF(INDEX(N$1:N691,MATCH(BT692,BT$1:BT691,0),1)=0,"",INDEX(N$1:N691,MATCH(BT692,BT$1:BT691,0),1))),"")</f>
        <v/>
      </c>
      <c r="O692" s="66" t="str">
        <f>IFERROR(IF(BT692="","",IF(INDEX(O$1:O691,MATCH(BT692,BT$1:BT691,0),1)=0,"",INDEX(O$1:O691,MATCH(BT692,BT$1:BT691,0),1))),"")</f>
        <v/>
      </c>
      <c r="R692" s="66"/>
      <c r="S692" s="5"/>
      <c r="T692" s="66"/>
      <c r="U692" s="5" t="str">
        <f>IFERROR(IF(INDEX(U$1:U691,MATCH(T692,T$1:T691,0),1)=0,"",INDEX(U$1:U691,MATCH(T692,T$1:T691,0),1)),"")</f>
        <v/>
      </c>
      <c r="V692" s="66"/>
      <c r="W692" s="5" t="str">
        <f>IFERROR(IF(INDEX(W$1:W691,MATCH(V692,V$1:V691,0),1)=0,"",INDEX(W$1:W691,MATCH(V692,V$1:V691,0),1)),"")</f>
        <v/>
      </c>
      <c r="X692" s="2" t="str">
        <f>IFERROR(INDEX('padron cfe'!D:D,MATCH(DATOS!C692,'padron cfe'!A:A,0),1),"")</f>
        <v/>
      </c>
      <c r="AC692" s="6"/>
      <c r="AE692" s="4" t="str">
        <f t="shared" si="159"/>
        <v/>
      </c>
      <c r="AF692" s="4"/>
      <c r="AG692" s="4"/>
      <c r="AH692" s="4"/>
      <c r="AI692" s="2" t="str">
        <f>IFERROR(IF(INDEX(AI$1:AI691,MATCH(BT692,BT$1:BT691,0),1)=0,"",INDEX(AI$1:AI691,MATCH(BT692,BT$1:BT691,0),1)),"")</f>
        <v/>
      </c>
      <c r="AJ692" s="2" t="str">
        <f>IFERROR(IF(INDEX(AJ$1:AJ691,MATCH(BT692,BT$1:BT691,0),1)=0,"",INDEX(AJ$1:AJ691,MATCH(BT692,BT$1:BT691,0),1)),"")</f>
        <v/>
      </c>
      <c r="AK692" s="2" t="str">
        <f>IFERROR(IF(INDEX(AK$1:AK691,MATCH(BT692,BT$1:BT691,0),1)=0,"",INDEX(AK$1:AK691,MATCH(BT692,BT$1:BT691,0),1)),"")</f>
        <v/>
      </c>
      <c r="AY692" s="7"/>
      <c r="AZ692" s="47"/>
      <c r="BA692" s="66"/>
      <c r="BB692" s="66"/>
      <c r="BC692" s="66"/>
      <c r="BD692" s="78"/>
      <c r="BE692" s="66"/>
      <c r="BF692" s="66"/>
      <c r="BG692" s="4"/>
      <c r="BH692" s="69"/>
      <c r="BK692" s="9"/>
      <c r="BN692" s="7"/>
      <c r="BO692" s="286"/>
      <c r="BP692" s="22"/>
      <c r="BQ692" s="7" t="str">
        <f t="shared" ca="1" si="160"/>
        <v/>
      </c>
      <c r="BR692" s="75" t="str">
        <f t="shared" si="161"/>
        <v/>
      </c>
      <c r="BS692" s="75" t="str">
        <f t="shared" si="162"/>
        <v/>
      </c>
      <c r="BT692" s="5" t="str">
        <f t="shared" si="163"/>
        <v/>
      </c>
      <c r="BU692" s="79" t="str">
        <f t="shared" si="164"/>
        <v/>
      </c>
      <c r="BV692" s="79" t="str">
        <f t="shared" si="165"/>
        <v/>
      </c>
      <c r="BW692" s="79" t="str">
        <f t="shared" si="166"/>
        <v/>
      </c>
      <c r="CB692" s="5"/>
      <c r="CC692" s="4" t="str">
        <f>IF(IFERROR(VLOOKUP(C692,C693:C$1993,1,0),"")="","",COUNTIF(C:C,C692))</f>
        <v/>
      </c>
      <c r="CE692" s="5"/>
      <c r="CF692" s="5"/>
      <c r="CG692" s="5" t="str">
        <f>IF(B692="","",IF(CC692="",1+(MAX(CG$2:CG691)),""))</f>
        <v/>
      </c>
      <c r="CH692" s="5" t="str">
        <f t="shared" si="167"/>
        <v/>
      </c>
      <c r="CI692" s="5" t="str">
        <f t="shared" si="168"/>
        <v/>
      </c>
      <c r="CJ692" s="14" t="str">
        <f t="shared" si="169"/>
        <v/>
      </c>
      <c r="CK692" s="25"/>
      <c r="CL692" s="15"/>
      <c r="CM692" s="5" t="str">
        <f t="shared" si="171"/>
        <v/>
      </c>
      <c r="CO692" s="5"/>
      <c r="CP692" s="5" t="str">
        <f t="shared" si="170"/>
        <v/>
      </c>
      <c r="CQ692" s="5" t="str">
        <f>IF(BT692="","",IFERROR(IF(VLOOKUP(BT692,BT$2:BT691,1,0)=0,"",""),BT692))</f>
        <v/>
      </c>
      <c r="CR692" s="22" t="str">
        <f>IF(CQ692="","",(IFERROR(VLOOKUP(MID(CQ692,1,1),$DI$2:DM$28,3,0),0)+IFERROR(VLOOKUP(MID(CQ692,2,1),DI$2:DM$28,4,0),0)+IFERROR(VLOOKUP(MID(CQ692,3,1),DI$2:DM$28,5,0),0)+(ROW(CQ692)/1000000000000)))</f>
        <v/>
      </c>
      <c r="CS692" s="5"/>
      <c r="CT692" s="5">
        <v>691</v>
      </c>
      <c r="CU692" s="5" t="str">
        <f>IFERROR(VLOOKUP(CT692,CP$2:CQ1768,2,0),"")</f>
        <v/>
      </c>
      <c r="CV692" s="5"/>
      <c r="CX692" s="5"/>
      <c r="DO692" s="5" t="e">
        <f>IF(REPORTE!AH$2="si",IF(C692=VALUE(REPORTE!C$22),IF(SUM(DO693:DO$1993),CONCATENATE(INT(B692),", "),INT(B692)),""),IF(C692=VALUE(REPORTE!C$21),IF(SUM(DO693:DO$1993),CONCATENATE(INT(B692),", "),INT(B692)),""))</f>
        <v>#VALUE!</v>
      </c>
      <c r="DS692" s="5"/>
      <c r="DT692" s="5"/>
      <c r="DU692" s="5"/>
      <c r="DV692" s="5"/>
    </row>
    <row r="693" spans="1:126" ht="15" customHeight="1" x14ac:dyDescent="0.25">
      <c r="A693" s="4" t="str">
        <f t="shared" ca="1" si="158"/>
        <v/>
      </c>
      <c r="B693" s="3"/>
      <c r="D693" s="1" t="str">
        <f>IFERROR(INDEX('padron cfe'!B:B,MATCH(DATOS!C693,'padron cfe'!A:A,0),1),"")</f>
        <v/>
      </c>
      <c r="H693" s="5" t="str">
        <f>IF(F693="","",IFERROR(CONCATENATE("PEUA",VLOOKUP(ESTADO,REPORTE!AV$2:AW$33,2,0),DIDTRITO_FORM,CADER_FORM,IFERROR(INDEX(CA:CA,MATCH(DAY(F693),BZ:BZ,0),1),DAY(F693)),IFERROR(INDEX(CA:CA,MATCH(MONTH(F693),BZ:BZ,0),1),MONTH(F693)),YEAR(F693),G693),""))</f>
        <v/>
      </c>
      <c r="M693" s="2" t="str">
        <f>IFERROR(INDEX('padron cfe'!C:C,MATCH(DATOS!C693,'padron cfe'!A:A,0),1),"")</f>
        <v/>
      </c>
      <c r="N693" s="66" t="str">
        <f>IFERROR(IF(BT693="","",IF(INDEX(N$1:N692,MATCH(BT693,BT$1:BT692,0),1)=0,"",INDEX(N$1:N692,MATCH(BT693,BT$1:BT692,0),1))),"")</f>
        <v/>
      </c>
      <c r="O693" s="66" t="str">
        <f>IFERROR(IF(BT693="","",IF(INDEX(O$1:O692,MATCH(BT693,BT$1:BT692,0),1)=0,"",INDEX(O$1:O692,MATCH(BT693,BT$1:BT692,0),1))),"")</f>
        <v/>
      </c>
      <c r="R693" s="66"/>
      <c r="S693" s="5"/>
      <c r="T693" s="66"/>
      <c r="U693" s="5" t="str">
        <f>IFERROR(IF(INDEX(U$1:U692,MATCH(T693,T$1:T692,0),1)=0,"",INDEX(U$1:U692,MATCH(T693,T$1:T692,0),1)),"")</f>
        <v/>
      </c>
      <c r="V693" s="66"/>
      <c r="W693" s="5" t="str">
        <f>IFERROR(IF(INDEX(W$1:W692,MATCH(V693,V$1:V692,0),1)=0,"",INDEX(W$1:W692,MATCH(V693,V$1:V692,0),1)),"")</f>
        <v/>
      </c>
      <c r="X693" s="2" t="str">
        <f>IFERROR(INDEX('padron cfe'!D:D,MATCH(DATOS!C693,'padron cfe'!A:A,0),1),"")</f>
        <v/>
      </c>
      <c r="AC693" s="6"/>
      <c r="AE693" s="4" t="str">
        <f t="shared" si="159"/>
        <v/>
      </c>
      <c r="AF693" s="4"/>
      <c r="AG693" s="4"/>
      <c r="AH693" s="4"/>
      <c r="AI693" s="2" t="str">
        <f>IFERROR(IF(INDEX(AI$1:AI692,MATCH(BT693,BT$1:BT692,0),1)=0,"",INDEX(AI$1:AI692,MATCH(BT693,BT$1:BT692,0),1)),"")</f>
        <v/>
      </c>
      <c r="AJ693" s="2" t="str">
        <f>IFERROR(IF(INDEX(AJ$1:AJ692,MATCH(BT693,BT$1:BT692,0),1)=0,"",INDEX(AJ$1:AJ692,MATCH(BT693,BT$1:BT692,0),1)),"")</f>
        <v/>
      </c>
      <c r="AK693" s="2" t="str">
        <f>IFERROR(IF(INDEX(AK$1:AK692,MATCH(BT693,BT$1:BT692,0),1)=0,"",INDEX(AK$1:AK692,MATCH(BT693,BT$1:BT692,0),1)),"")</f>
        <v/>
      </c>
      <c r="AY693" s="7"/>
      <c r="AZ693" s="47"/>
      <c r="BA693" s="66"/>
      <c r="BB693" s="66"/>
      <c r="BC693" s="66"/>
      <c r="BD693" s="78"/>
      <c r="BE693" s="66"/>
      <c r="BF693" s="66"/>
      <c r="BG693" s="4"/>
      <c r="BH693" s="69"/>
      <c r="BK693" s="9"/>
      <c r="BN693" s="7"/>
      <c r="BO693" s="286"/>
      <c r="BP693" s="22"/>
      <c r="BQ693" s="7" t="str">
        <f t="shared" ca="1" si="160"/>
        <v/>
      </c>
      <c r="BR693" s="75" t="str">
        <f t="shared" si="161"/>
        <v/>
      </c>
      <c r="BS693" s="75" t="str">
        <f t="shared" si="162"/>
        <v/>
      </c>
      <c r="BT693" s="5" t="str">
        <f t="shared" si="163"/>
        <v/>
      </c>
      <c r="BU693" s="79" t="str">
        <f t="shared" si="164"/>
        <v/>
      </c>
      <c r="BV693" s="79" t="str">
        <f t="shared" si="165"/>
        <v/>
      </c>
      <c r="BW693" s="79" t="str">
        <f t="shared" si="166"/>
        <v/>
      </c>
      <c r="CB693" s="5"/>
      <c r="CC693" s="4" t="str">
        <f>IF(IFERROR(VLOOKUP(C693,C694:C$1993,1,0),"")="","",COUNTIF(C:C,C693))</f>
        <v/>
      </c>
      <c r="CE693" s="5"/>
      <c r="CF693" s="5"/>
      <c r="CG693" s="5" t="str">
        <f>IF(B693="","",IF(CC693="",1+(MAX(CG$2:CG692)),""))</f>
        <v/>
      </c>
      <c r="CH693" s="5" t="str">
        <f t="shared" si="167"/>
        <v/>
      </c>
      <c r="CI693" s="5" t="str">
        <f t="shared" si="168"/>
        <v/>
      </c>
      <c r="CJ693" s="14" t="str">
        <f t="shared" si="169"/>
        <v/>
      </c>
      <c r="CK693" s="25"/>
      <c r="CL693" s="15"/>
      <c r="CM693" s="5" t="str">
        <f t="shared" si="171"/>
        <v/>
      </c>
      <c r="CO693" s="5"/>
      <c r="CP693" s="5" t="str">
        <f t="shared" si="170"/>
        <v/>
      </c>
      <c r="CQ693" s="5" t="str">
        <f>IF(BT693="","",IFERROR(IF(VLOOKUP(BT693,BT$2:BT692,1,0)=0,"",""),BT693))</f>
        <v/>
      </c>
      <c r="CR693" s="22" t="str">
        <f>IF(CQ693="","",(IFERROR(VLOOKUP(MID(CQ693,1,1),$DI$2:DM$28,3,0),0)+IFERROR(VLOOKUP(MID(CQ693,2,1),DI$2:DM$28,4,0),0)+IFERROR(VLOOKUP(MID(CQ693,3,1),DI$2:DM$28,5,0),0)+(ROW(CQ693)/1000000000000)))</f>
        <v/>
      </c>
      <c r="CS693" s="5"/>
      <c r="CT693" s="5">
        <v>692</v>
      </c>
      <c r="CU693" s="5" t="str">
        <f>IFERROR(VLOOKUP(CT693,CP$2:CQ1769,2,0),"")</f>
        <v/>
      </c>
      <c r="CV693" s="5"/>
      <c r="CX693" s="5"/>
      <c r="DO693" s="5" t="e">
        <f>IF(REPORTE!AH$2="si",IF(C693=VALUE(REPORTE!C$22),IF(SUM(DO694:DO$1993),CONCATENATE(INT(B693),", "),INT(B693)),""),IF(C693=VALUE(REPORTE!C$21),IF(SUM(DO694:DO$1993),CONCATENATE(INT(B693),", "),INT(B693)),""))</f>
        <v>#VALUE!</v>
      </c>
      <c r="DS693" s="5"/>
      <c r="DT693" s="5"/>
      <c r="DU693" s="5"/>
      <c r="DV693" s="5"/>
    </row>
    <row r="694" spans="1:126" ht="15" customHeight="1" x14ac:dyDescent="0.25">
      <c r="A694" s="4" t="str">
        <f t="shared" ca="1" si="158"/>
        <v/>
      </c>
      <c r="B694" s="3"/>
      <c r="D694" s="1" t="str">
        <f>IFERROR(INDEX('padron cfe'!B:B,MATCH(DATOS!C694,'padron cfe'!A:A,0),1),"")</f>
        <v/>
      </c>
      <c r="H694" s="5" t="str">
        <f>IF(F694="","",IFERROR(CONCATENATE("PEUA",VLOOKUP(ESTADO,REPORTE!AV$2:AW$33,2,0),DIDTRITO_FORM,CADER_FORM,IFERROR(INDEX(CA:CA,MATCH(DAY(F694),BZ:BZ,0),1),DAY(F694)),IFERROR(INDEX(CA:CA,MATCH(MONTH(F694),BZ:BZ,0),1),MONTH(F694)),YEAR(F694),G694),""))</f>
        <v/>
      </c>
      <c r="M694" s="2" t="str">
        <f>IFERROR(INDEX('padron cfe'!C:C,MATCH(DATOS!C694,'padron cfe'!A:A,0),1),"")</f>
        <v/>
      </c>
      <c r="N694" s="66" t="str">
        <f>IFERROR(IF(BT694="","",IF(INDEX(N$1:N693,MATCH(BT694,BT$1:BT693,0),1)=0,"",INDEX(N$1:N693,MATCH(BT694,BT$1:BT693,0),1))),"")</f>
        <v/>
      </c>
      <c r="O694" s="66" t="str">
        <f>IFERROR(IF(BT694="","",IF(INDEX(O$1:O693,MATCH(BT694,BT$1:BT693,0),1)=0,"",INDEX(O$1:O693,MATCH(BT694,BT$1:BT693,0),1))),"")</f>
        <v/>
      </c>
      <c r="R694" s="66"/>
      <c r="S694" s="5"/>
      <c r="T694" s="66"/>
      <c r="U694" s="5" t="str">
        <f>IFERROR(IF(INDEX(U$1:U693,MATCH(T694,T$1:T693,0),1)=0,"",INDEX(U$1:U693,MATCH(T694,T$1:T693,0),1)),"")</f>
        <v/>
      </c>
      <c r="V694" s="66"/>
      <c r="W694" s="5" t="str">
        <f>IFERROR(IF(INDEX(W$1:W693,MATCH(V694,V$1:V693,0),1)=0,"",INDEX(W$1:W693,MATCH(V694,V$1:V693,0),1)),"")</f>
        <v/>
      </c>
      <c r="X694" s="2" t="str">
        <f>IFERROR(INDEX('padron cfe'!D:D,MATCH(DATOS!C694,'padron cfe'!A:A,0),1),"")</f>
        <v/>
      </c>
      <c r="AC694" s="6"/>
      <c r="AE694" s="4" t="str">
        <f t="shared" si="159"/>
        <v/>
      </c>
      <c r="AF694" s="4"/>
      <c r="AG694" s="4"/>
      <c r="AH694" s="4"/>
      <c r="AI694" s="2" t="str">
        <f>IFERROR(IF(INDEX(AI$1:AI693,MATCH(BT694,BT$1:BT693,0),1)=0,"",INDEX(AI$1:AI693,MATCH(BT694,BT$1:BT693,0),1)),"")</f>
        <v/>
      </c>
      <c r="AJ694" s="2" t="str">
        <f>IFERROR(IF(INDEX(AJ$1:AJ693,MATCH(BT694,BT$1:BT693,0),1)=0,"",INDEX(AJ$1:AJ693,MATCH(BT694,BT$1:BT693,0),1)),"")</f>
        <v/>
      </c>
      <c r="AK694" s="2" t="str">
        <f>IFERROR(IF(INDEX(AK$1:AK693,MATCH(BT694,BT$1:BT693,0),1)=0,"",INDEX(AK$1:AK693,MATCH(BT694,BT$1:BT693,0),1)),"")</f>
        <v/>
      </c>
      <c r="AY694" s="7"/>
      <c r="AZ694" s="47"/>
      <c r="BA694" s="66"/>
      <c r="BB694" s="66"/>
      <c r="BC694" s="66"/>
      <c r="BD694" s="78"/>
      <c r="BE694" s="66"/>
      <c r="BF694" s="66"/>
      <c r="BG694" s="4"/>
      <c r="BH694" s="69"/>
      <c r="BK694" s="9"/>
      <c r="BN694" s="7"/>
      <c r="BO694" s="286"/>
      <c r="BP694" s="22"/>
      <c r="BQ694" s="7" t="str">
        <f t="shared" ca="1" si="160"/>
        <v/>
      </c>
      <c r="BR694" s="75" t="str">
        <f t="shared" si="161"/>
        <v/>
      </c>
      <c r="BS694" s="75" t="str">
        <f t="shared" si="162"/>
        <v/>
      </c>
      <c r="BT694" s="5" t="str">
        <f t="shared" si="163"/>
        <v/>
      </c>
      <c r="BU694" s="79" t="str">
        <f t="shared" si="164"/>
        <v/>
      </c>
      <c r="BV694" s="79" t="str">
        <f t="shared" si="165"/>
        <v/>
      </c>
      <c r="BW694" s="79" t="str">
        <f t="shared" si="166"/>
        <v/>
      </c>
      <c r="CB694" s="5"/>
      <c r="CC694" s="4" t="str">
        <f>IF(IFERROR(VLOOKUP(C694,C695:C$1993,1,0),"")="","",COUNTIF(C:C,C694))</f>
        <v/>
      </c>
      <c r="CE694" s="5"/>
      <c r="CF694" s="5"/>
      <c r="CG694" s="5" t="str">
        <f>IF(B694="","",IF(CC694="",1+(MAX(CG$2:CG693)),""))</f>
        <v/>
      </c>
      <c r="CH694" s="5" t="str">
        <f t="shared" si="167"/>
        <v/>
      </c>
      <c r="CI694" s="5" t="str">
        <f t="shared" si="168"/>
        <v/>
      </c>
      <c r="CJ694" s="14" t="str">
        <f t="shared" si="169"/>
        <v/>
      </c>
      <c r="CK694" s="25"/>
      <c r="CL694" s="15"/>
      <c r="CM694" s="5" t="str">
        <f t="shared" si="171"/>
        <v/>
      </c>
      <c r="CO694" s="5"/>
      <c r="CP694" s="5" t="str">
        <f t="shared" si="170"/>
        <v/>
      </c>
      <c r="CQ694" s="5" t="str">
        <f>IF(BT694="","",IFERROR(IF(VLOOKUP(BT694,BT$2:BT693,1,0)=0,"",""),BT694))</f>
        <v/>
      </c>
      <c r="CR694" s="22" t="str">
        <f>IF(CQ694="","",(IFERROR(VLOOKUP(MID(CQ694,1,1),$DI$2:DM$28,3,0),0)+IFERROR(VLOOKUP(MID(CQ694,2,1),DI$2:DM$28,4,0),0)+IFERROR(VLOOKUP(MID(CQ694,3,1),DI$2:DM$28,5,0),0)+(ROW(CQ694)/1000000000000)))</f>
        <v/>
      </c>
      <c r="CS694" s="5"/>
      <c r="CT694" s="5">
        <v>693</v>
      </c>
      <c r="CU694" s="5" t="str">
        <f>IFERROR(VLOOKUP(CT694,CP$2:CQ1770,2,0),"")</f>
        <v/>
      </c>
      <c r="CV694" s="5"/>
      <c r="CX694" s="5"/>
      <c r="DO694" s="5" t="e">
        <f>IF(REPORTE!AH$2="si",IF(C694=VALUE(REPORTE!C$22),IF(SUM(DO695:DO$1993),CONCATENATE(INT(B694),", "),INT(B694)),""),IF(C694=VALUE(REPORTE!C$21),IF(SUM(DO695:DO$1993),CONCATENATE(INT(B694),", "),INT(B694)),""))</f>
        <v>#VALUE!</v>
      </c>
      <c r="DS694" s="5"/>
      <c r="DT694" s="5"/>
      <c r="DU694" s="5"/>
      <c r="DV694" s="5"/>
    </row>
    <row r="695" spans="1:126" ht="15" customHeight="1" x14ac:dyDescent="0.25">
      <c r="A695" s="4" t="str">
        <f t="shared" ca="1" si="158"/>
        <v/>
      </c>
      <c r="B695" s="3"/>
      <c r="D695" s="1" t="str">
        <f>IFERROR(INDEX('padron cfe'!B:B,MATCH(DATOS!C695,'padron cfe'!A:A,0),1),"")</f>
        <v/>
      </c>
      <c r="H695" s="5" t="str">
        <f>IF(F695="","",IFERROR(CONCATENATE("PEUA",VLOOKUP(ESTADO,REPORTE!AV$2:AW$33,2,0),DIDTRITO_FORM,CADER_FORM,IFERROR(INDEX(CA:CA,MATCH(DAY(F695),BZ:BZ,0),1),DAY(F695)),IFERROR(INDEX(CA:CA,MATCH(MONTH(F695),BZ:BZ,0),1),MONTH(F695)),YEAR(F695),G695),""))</f>
        <v/>
      </c>
      <c r="M695" s="2" t="str">
        <f>IFERROR(INDEX('padron cfe'!C:C,MATCH(DATOS!C695,'padron cfe'!A:A,0),1),"")</f>
        <v/>
      </c>
      <c r="N695" s="66" t="str">
        <f>IFERROR(IF(BT695="","",IF(INDEX(N$1:N694,MATCH(BT695,BT$1:BT694,0),1)=0,"",INDEX(N$1:N694,MATCH(BT695,BT$1:BT694,0),1))),"")</f>
        <v/>
      </c>
      <c r="O695" s="66" t="str">
        <f>IFERROR(IF(BT695="","",IF(INDEX(O$1:O694,MATCH(BT695,BT$1:BT694,0),1)=0,"",INDEX(O$1:O694,MATCH(BT695,BT$1:BT694,0),1))),"")</f>
        <v/>
      </c>
      <c r="R695" s="66"/>
      <c r="S695" s="5"/>
      <c r="T695" s="66"/>
      <c r="U695" s="5" t="str">
        <f>IFERROR(IF(INDEX(U$1:U694,MATCH(T695,T$1:T694,0),1)=0,"",INDEX(U$1:U694,MATCH(T695,T$1:T694,0),1)),"")</f>
        <v/>
      </c>
      <c r="V695" s="66"/>
      <c r="W695" s="5" t="str">
        <f>IFERROR(IF(INDEX(W$1:W694,MATCH(V695,V$1:V694,0),1)=0,"",INDEX(W$1:W694,MATCH(V695,V$1:V694,0),1)),"")</f>
        <v/>
      </c>
      <c r="X695" s="2" t="str">
        <f>IFERROR(INDEX('padron cfe'!D:D,MATCH(DATOS!C695,'padron cfe'!A:A,0),1),"")</f>
        <v/>
      </c>
      <c r="AC695" s="6"/>
      <c r="AE695" s="4" t="str">
        <f t="shared" si="159"/>
        <v/>
      </c>
      <c r="AF695" s="4"/>
      <c r="AG695" s="4"/>
      <c r="AH695" s="4"/>
      <c r="AI695" s="2" t="str">
        <f>IFERROR(IF(INDEX(AI$1:AI694,MATCH(BT695,BT$1:BT694,0),1)=0,"",INDEX(AI$1:AI694,MATCH(BT695,BT$1:BT694,0),1)),"")</f>
        <v/>
      </c>
      <c r="AJ695" s="2" t="str">
        <f>IFERROR(IF(INDEX(AJ$1:AJ694,MATCH(BT695,BT$1:BT694,0),1)=0,"",INDEX(AJ$1:AJ694,MATCH(BT695,BT$1:BT694,0),1)),"")</f>
        <v/>
      </c>
      <c r="AK695" s="2" t="str">
        <f>IFERROR(IF(INDEX(AK$1:AK694,MATCH(BT695,BT$1:BT694,0),1)=0,"",INDEX(AK$1:AK694,MATCH(BT695,BT$1:BT694,0),1)),"")</f>
        <v/>
      </c>
      <c r="AY695" s="7"/>
      <c r="AZ695" s="47"/>
      <c r="BA695" s="66"/>
      <c r="BB695" s="66"/>
      <c r="BC695" s="66"/>
      <c r="BD695" s="78"/>
      <c r="BE695" s="66"/>
      <c r="BF695" s="66"/>
      <c r="BG695" s="4"/>
      <c r="BH695" s="69"/>
      <c r="BK695" s="9"/>
      <c r="BN695" s="7"/>
      <c r="BO695" s="286"/>
      <c r="BP695" s="22"/>
      <c r="BQ695" s="7" t="str">
        <f t="shared" ca="1" si="160"/>
        <v/>
      </c>
      <c r="BR695" s="75" t="str">
        <f t="shared" si="161"/>
        <v/>
      </c>
      <c r="BS695" s="75" t="str">
        <f t="shared" si="162"/>
        <v/>
      </c>
      <c r="BT695" s="5" t="str">
        <f t="shared" si="163"/>
        <v/>
      </c>
      <c r="BU695" s="79" t="str">
        <f t="shared" si="164"/>
        <v/>
      </c>
      <c r="BV695" s="79" t="str">
        <f t="shared" si="165"/>
        <v/>
      </c>
      <c r="BW695" s="79" t="str">
        <f t="shared" si="166"/>
        <v/>
      </c>
      <c r="CB695" s="5"/>
      <c r="CC695" s="4" t="str">
        <f>IF(IFERROR(VLOOKUP(C695,C696:C$1993,1,0),"")="","",COUNTIF(C:C,C695))</f>
        <v/>
      </c>
      <c r="CE695" s="5"/>
      <c r="CF695" s="5"/>
      <c r="CG695" s="5" t="str">
        <f>IF(B695="","",IF(CC695="",1+(MAX(CG$2:CG694)),""))</f>
        <v/>
      </c>
      <c r="CH695" s="5" t="str">
        <f t="shared" si="167"/>
        <v/>
      </c>
      <c r="CI695" s="5" t="str">
        <f t="shared" si="168"/>
        <v/>
      </c>
      <c r="CJ695" s="14" t="str">
        <f t="shared" si="169"/>
        <v/>
      </c>
      <c r="CK695" s="25"/>
      <c r="CL695" s="15"/>
      <c r="CM695" s="5" t="str">
        <f t="shared" si="171"/>
        <v/>
      </c>
      <c r="CO695" s="5"/>
      <c r="CP695" s="5" t="str">
        <f t="shared" si="170"/>
        <v/>
      </c>
      <c r="CQ695" s="5" t="str">
        <f>IF(BT695="","",IFERROR(IF(VLOOKUP(BT695,BT$2:BT694,1,0)=0,"",""),BT695))</f>
        <v/>
      </c>
      <c r="CR695" s="22" t="str">
        <f>IF(CQ695="","",(IFERROR(VLOOKUP(MID(CQ695,1,1),$DI$2:DM$28,3,0),0)+IFERROR(VLOOKUP(MID(CQ695,2,1),DI$2:DM$28,4,0),0)+IFERROR(VLOOKUP(MID(CQ695,3,1),DI$2:DM$28,5,0),0)+(ROW(CQ695)/1000000000000)))</f>
        <v/>
      </c>
      <c r="CS695" s="5"/>
      <c r="CT695" s="5">
        <v>694</v>
      </c>
      <c r="CU695" s="5" t="str">
        <f>IFERROR(VLOOKUP(CT695,CP$2:CQ1771,2,0),"")</f>
        <v/>
      </c>
      <c r="CV695" s="5"/>
      <c r="CX695" s="5"/>
      <c r="DO695" s="5" t="e">
        <f>IF(REPORTE!AH$2="si",IF(C695=VALUE(REPORTE!C$22),IF(SUM(DO696:DO$1993),CONCATENATE(INT(B695),", "),INT(B695)),""),IF(C695=VALUE(REPORTE!C$21),IF(SUM(DO696:DO$1993),CONCATENATE(INT(B695),", "),INT(B695)),""))</f>
        <v>#VALUE!</v>
      </c>
      <c r="DS695" s="5"/>
      <c r="DT695" s="5"/>
      <c r="DU695" s="5"/>
      <c r="DV695" s="5"/>
    </row>
    <row r="696" spans="1:126" ht="15" customHeight="1" x14ac:dyDescent="0.25">
      <c r="A696" s="4" t="str">
        <f t="shared" ca="1" si="158"/>
        <v/>
      </c>
      <c r="B696" s="3"/>
      <c r="D696" s="1" t="str">
        <f>IFERROR(INDEX('padron cfe'!B:B,MATCH(DATOS!C696,'padron cfe'!A:A,0),1),"")</f>
        <v/>
      </c>
      <c r="H696" s="5" t="str">
        <f>IF(F696="","",IFERROR(CONCATENATE("PEUA",VLOOKUP(ESTADO,REPORTE!AV$2:AW$33,2,0),DIDTRITO_FORM,CADER_FORM,IFERROR(INDEX(CA:CA,MATCH(DAY(F696),BZ:BZ,0),1),DAY(F696)),IFERROR(INDEX(CA:CA,MATCH(MONTH(F696),BZ:BZ,0),1),MONTH(F696)),YEAR(F696),G696),""))</f>
        <v/>
      </c>
      <c r="M696" s="2" t="str">
        <f>IFERROR(INDEX('padron cfe'!C:C,MATCH(DATOS!C696,'padron cfe'!A:A,0),1),"")</f>
        <v/>
      </c>
      <c r="N696" s="66" t="str">
        <f>IFERROR(IF(BT696="","",IF(INDEX(N$1:N695,MATCH(BT696,BT$1:BT695,0),1)=0,"",INDEX(N$1:N695,MATCH(BT696,BT$1:BT695,0),1))),"")</f>
        <v/>
      </c>
      <c r="O696" s="66" t="str">
        <f>IFERROR(IF(BT696="","",IF(INDEX(O$1:O695,MATCH(BT696,BT$1:BT695,0),1)=0,"",INDEX(O$1:O695,MATCH(BT696,BT$1:BT695,0),1))),"")</f>
        <v/>
      </c>
      <c r="R696" s="66"/>
      <c r="S696" s="5"/>
      <c r="T696" s="66"/>
      <c r="U696" s="5" t="str">
        <f>IFERROR(IF(INDEX(U$1:U695,MATCH(T696,T$1:T695,0),1)=0,"",INDEX(U$1:U695,MATCH(T696,T$1:T695,0),1)),"")</f>
        <v/>
      </c>
      <c r="V696" s="66"/>
      <c r="W696" s="5" t="str">
        <f>IFERROR(IF(INDEX(W$1:W695,MATCH(V696,V$1:V695,0),1)=0,"",INDEX(W$1:W695,MATCH(V696,V$1:V695,0),1)),"")</f>
        <v/>
      </c>
      <c r="X696" s="2" t="str">
        <f>IFERROR(INDEX('padron cfe'!D:D,MATCH(DATOS!C696,'padron cfe'!A:A,0),1),"")</f>
        <v/>
      </c>
      <c r="AC696" s="6"/>
      <c r="AE696" s="4" t="str">
        <f t="shared" si="159"/>
        <v/>
      </c>
      <c r="AF696" s="4"/>
      <c r="AG696" s="4"/>
      <c r="AH696" s="4"/>
      <c r="AI696" s="2" t="str">
        <f>IFERROR(IF(INDEX(AI$1:AI695,MATCH(BT696,BT$1:BT695,0),1)=0,"",INDEX(AI$1:AI695,MATCH(BT696,BT$1:BT695,0),1)),"")</f>
        <v/>
      </c>
      <c r="AJ696" s="2" t="str">
        <f>IFERROR(IF(INDEX(AJ$1:AJ695,MATCH(BT696,BT$1:BT695,0),1)=0,"",INDEX(AJ$1:AJ695,MATCH(BT696,BT$1:BT695,0),1)),"")</f>
        <v/>
      </c>
      <c r="AK696" s="2" t="str">
        <f>IFERROR(IF(INDEX(AK$1:AK695,MATCH(BT696,BT$1:BT695,0),1)=0,"",INDEX(AK$1:AK695,MATCH(BT696,BT$1:BT695,0),1)),"")</f>
        <v/>
      </c>
      <c r="AY696" s="7"/>
      <c r="AZ696" s="47"/>
      <c r="BA696" s="66"/>
      <c r="BB696" s="66"/>
      <c r="BC696" s="66"/>
      <c r="BD696" s="78"/>
      <c r="BE696" s="66"/>
      <c r="BF696" s="66"/>
      <c r="BG696" s="4"/>
      <c r="BH696" s="69"/>
      <c r="BK696" s="9"/>
      <c r="BN696" s="7"/>
      <c r="BO696" s="286"/>
      <c r="BP696" s="22"/>
      <c r="BQ696" s="7" t="str">
        <f t="shared" ca="1" si="160"/>
        <v/>
      </c>
      <c r="BR696" s="75" t="str">
        <f t="shared" si="161"/>
        <v/>
      </c>
      <c r="BS696" s="75" t="str">
        <f t="shared" si="162"/>
        <v/>
      </c>
      <c r="BT696" s="5" t="str">
        <f t="shared" si="163"/>
        <v/>
      </c>
      <c r="BU696" s="79" t="str">
        <f t="shared" si="164"/>
        <v/>
      </c>
      <c r="BV696" s="79" t="str">
        <f t="shared" si="165"/>
        <v/>
      </c>
      <c r="BW696" s="79" t="str">
        <f t="shared" si="166"/>
        <v/>
      </c>
      <c r="CB696" s="5"/>
      <c r="CC696" s="4" t="str">
        <f>IF(IFERROR(VLOOKUP(C696,C697:C$1993,1,0),"")="","",COUNTIF(C:C,C696))</f>
        <v/>
      </c>
      <c r="CE696" s="5"/>
      <c r="CF696" s="5"/>
      <c r="CG696" s="5" t="str">
        <f>IF(B696="","",IF(CC696="",1+(MAX(CG$2:CG695)),""))</f>
        <v/>
      </c>
      <c r="CH696" s="5" t="str">
        <f t="shared" si="167"/>
        <v/>
      </c>
      <c r="CI696" s="5" t="str">
        <f t="shared" si="168"/>
        <v/>
      </c>
      <c r="CJ696" s="14" t="str">
        <f t="shared" si="169"/>
        <v/>
      </c>
      <c r="CK696" s="25"/>
      <c r="CL696" s="15"/>
      <c r="CM696" s="5" t="str">
        <f t="shared" si="171"/>
        <v/>
      </c>
      <c r="CO696" s="5"/>
      <c r="CP696" s="5" t="str">
        <f t="shared" si="170"/>
        <v/>
      </c>
      <c r="CQ696" s="5" t="str">
        <f>IF(BT696="","",IFERROR(IF(VLOOKUP(BT696,BT$2:BT695,1,0)=0,"",""),BT696))</f>
        <v/>
      </c>
      <c r="CR696" s="22" t="str">
        <f>IF(CQ696="","",(IFERROR(VLOOKUP(MID(CQ696,1,1),$DI$2:DM$28,3,0),0)+IFERROR(VLOOKUP(MID(CQ696,2,1),DI$2:DM$28,4,0),0)+IFERROR(VLOOKUP(MID(CQ696,3,1),DI$2:DM$28,5,0),0)+(ROW(CQ696)/1000000000000)))</f>
        <v/>
      </c>
      <c r="CS696" s="5"/>
      <c r="CT696" s="5">
        <v>695</v>
      </c>
      <c r="CU696" s="5" t="str">
        <f>IFERROR(VLOOKUP(CT696,CP$2:CQ1772,2,0),"")</f>
        <v/>
      </c>
      <c r="CV696" s="5"/>
      <c r="CX696" s="5"/>
      <c r="DO696" s="5" t="e">
        <f>IF(REPORTE!AH$2="si",IF(C696=VALUE(REPORTE!C$22),IF(SUM(DO697:DO$1993),CONCATENATE(INT(B696),", "),INT(B696)),""),IF(C696=VALUE(REPORTE!C$21),IF(SUM(DO697:DO$1993),CONCATENATE(INT(B696),", "),INT(B696)),""))</f>
        <v>#VALUE!</v>
      </c>
      <c r="DS696" s="5"/>
      <c r="DT696" s="5"/>
      <c r="DU696" s="5"/>
      <c r="DV696" s="5"/>
    </row>
    <row r="697" spans="1:126" ht="15" customHeight="1" x14ac:dyDescent="0.25">
      <c r="A697" s="4" t="str">
        <f t="shared" ca="1" si="158"/>
        <v/>
      </c>
      <c r="B697" s="3"/>
      <c r="D697" s="1" t="str">
        <f>IFERROR(INDEX('padron cfe'!B:B,MATCH(DATOS!C697,'padron cfe'!A:A,0),1),"")</f>
        <v/>
      </c>
      <c r="H697" s="5" t="str">
        <f>IF(F697="","",IFERROR(CONCATENATE("PEUA",VLOOKUP(ESTADO,REPORTE!AV$2:AW$33,2,0),DIDTRITO_FORM,CADER_FORM,IFERROR(INDEX(CA:CA,MATCH(DAY(F697),BZ:BZ,0),1),DAY(F697)),IFERROR(INDEX(CA:CA,MATCH(MONTH(F697),BZ:BZ,0),1),MONTH(F697)),YEAR(F697),G697),""))</f>
        <v/>
      </c>
      <c r="M697" s="2" t="str">
        <f>IFERROR(INDEX('padron cfe'!C:C,MATCH(DATOS!C697,'padron cfe'!A:A,0),1),"")</f>
        <v/>
      </c>
      <c r="N697" s="66" t="str">
        <f>IFERROR(IF(BT697="","",IF(INDEX(N$1:N696,MATCH(BT697,BT$1:BT696,0),1)=0,"",INDEX(N$1:N696,MATCH(BT697,BT$1:BT696,0),1))),"")</f>
        <v/>
      </c>
      <c r="O697" s="66" t="str">
        <f>IFERROR(IF(BT697="","",IF(INDEX(O$1:O696,MATCH(BT697,BT$1:BT696,0),1)=0,"",INDEX(O$1:O696,MATCH(BT697,BT$1:BT696,0),1))),"")</f>
        <v/>
      </c>
      <c r="R697" s="66"/>
      <c r="S697" s="5"/>
      <c r="T697" s="66"/>
      <c r="U697" s="5" t="str">
        <f>IFERROR(IF(INDEX(U$1:U696,MATCH(T697,T$1:T696,0),1)=0,"",INDEX(U$1:U696,MATCH(T697,T$1:T696,0),1)),"")</f>
        <v/>
      </c>
      <c r="V697" s="66"/>
      <c r="W697" s="5" t="str">
        <f>IFERROR(IF(INDEX(W$1:W696,MATCH(V697,V$1:V696,0),1)=0,"",INDEX(W$1:W696,MATCH(V697,V$1:V696,0),1)),"")</f>
        <v/>
      </c>
      <c r="X697" s="2" t="str">
        <f>IFERROR(INDEX('padron cfe'!D:D,MATCH(DATOS!C697,'padron cfe'!A:A,0),1),"")</f>
        <v/>
      </c>
      <c r="AC697" s="6"/>
      <c r="AE697" s="4" t="str">
        <f t="shared" si="159"/>
        <v/>
      </c>
      <c r="AF697" s="4"/>
      <c r="AG697" s="4"/>
      <c r="AH697" s="4"/>
      <c r="AI697" s="2" t="str">
        <f>IFERROR(IF(INDEX(AI$1:AI696,MATCH(BT697,BT$1:BT696,0),1)=0,"",INDEX(AI$1:AI696,MATCH(BT697,BT$1:BT696,0),1)),"")</f>
        <v/>
      </c>
      <c r="AJ697" s="2" t="str">
        <f>IFERROR(IF(INDEX(AJ$1:AJ696,MATCH(BT697,BT$1:BT696,0),1)=0,"",INDEX(AJ$1:AJ696,MATCH(BT697,BT$1:BT696,0),1)),"")</f>
        <v/>
      </c>
      <c r="AK697" s="2" t="str">
        <f>IFERROR(IF(INDEX(AK$1:AK696,MATCH(BT697,BT$1:BT696,0),1)=0,"",INDEX(AK$1:AK696,MATCH(BT697,BT$1:BT696,0),1)),"")</f>
        <v/>
      </c>
      <c r="AY697" s="7"/>
      <c r="AZ697" s="47"/>
      <c r="BA697" s="66"/>
      <c r="BB697" s="66"/>
      <c r="BC697" s="66"/>
      <c r="BD697" s="78"/>
      <c r="BE697" s="66"/>
      <c r="BF697" s="66"/>
      <c r="BG697" s="4"/>
      <c r="BH697" s="69"/>
      <c r="BK697" s="9"/>
      <c r="BN697" s="7"/>
      <c r="BO697" s="286"/>
      <c r="BP697" s="22"/>
      <c r="BQ697" s="7" t="str">
        <f t="shared" ca="1" si="160"/>
        <v/>
      </c>
      <c r="BR697" s="75" t="str">
        <f t="shared" si="161"/>
        <v/>
      </c>
      <c r="BS697" s="75" t="str">
        <f t="shared" si="162"/>
        <v/>
      </c>
      <c r="BT697" s="5" t="str">
        <f t="shared" si="163"/>
        <v/>
      </c>
      <c r="BU697" s="79" t="str">
        <f t="shared" si="164"/>
        <v/>
      </c>
      <c r="BV697" s="79" t="str">
        <f t="shared" si="165"/>
        <v/>
      </c>
      <c r="BW697" s="79" t="str">
        <f t="shared" si="166"/>
        <v/>
      </c>
      <c r="CB697" s="5"/>
      <c r="CC697" s="4" t="str">
        <f>IF(IFERROR(VLOOKUP(C697,C698:C$1993,1,0),"")="","",COUNTIF(C:C,C697))</f>
        <v/>
      </c>
      <c r="CE697" s="5"/>
      <c r="CF697" s="5"/>
      <c r="CG697" s="5" t="str">
        <f>IF(B697="","",IF(CC697="",1+(MAX(CG$2:CG696)),""))</f>
        <v/>
      </c>
      <c r="CH697" s="5" t="str">
        <f t="shared" si="167"/>
        <v/>
      </c>
      <c r="CI697" s="5" t="str">
        <f t="shared" si="168"/>
        <v/>
      </c>
      <c r="CJ697" s="14" t="str">
        <f t="shared" si="169"/>
        <v/>
      </c>
      <c r="CK697" s="25"/>
      <c r="CL697" s="15"/>
      <c r="CM697" s="5" t="str">
        <f t="shared" si="171"/>
        <v/>
      </c>
      <c r="CO697" s="5"/>
      <c r="CP697" s="5" t="str">
        <f t="shared" si="170"/>
        <v/>
      </c>
      <c r="CQ697" s="5" t="str">
        <f>IF(BT697="","",IFERROR(IF(VLOOKUP(BT697,BT$2:BT696,1,0)=0,"",""),BT697))</f>
        <v/>
      </c>
      <c r="CR697" s="22" t="str">
        <f>IF(CQ697="","",(IFERROR(VLOOKUP(MID(CQ697,1,1),$DI$2:DM$28,3,0),0)+IFERROR(VLOOKUP(MID(CQ697,2,1),DI$2:DM$28,4,0),0)+IFERROR(VLOOKUP(MID(CQ697,3,1),DI$2:DM$28,5,0),0)+(ROW(CQ697)/1000000000000)))</f>
        <v/>
      </c>
      <c r="CS697" s="5"/>
      <c r="CT697" s="5">
        <v>696</v>
      </c>
      <c r="CU697" s="5" t="str">
        <f>IFERROR(VLOOKUP(CT697,CP$2:CQ1773,2,0),"")</f>
        <v/>
      </c>
      <c r="CV697" s="5"/>
      <c r="CX697" s="5"/>
      <c r="DO697" s="5" t="e">
        <f>IF(REPORTE!AH$2="si",IF(C697=VALUE(REPORTE!C$22),IF(SUM(DO698:DO$1993),CONCATENATE(INT(B697),", "),INT(B697)),""),IF(C697=VALUE(REPORTE!C$21),IF(SUM(DO698:DO$1993),CONCATENATE(INT(B697),", "),INT(B697)),""))</f>
        <v>#VALUE!</v>
      </c>
      <c r="DS697" s="5"/>
      <c r="DT697" s="5"/>
      <c r="DU697" s="5"/>
      <c r="DV697" s="5"/>
    </row>
    <row r="698" spans="1:126" ht="15" customHeight="1" x14ac:dyDescent="0.25">
      <c r="A698" s="4" t="str">
        <f t="shared" ca="1" si="158"/>
        <v/>
      </c>
      <c r="B698" s="3"/>
      <c r="D698" s="1" t="str">
        <f>IFERROR(INDEX('padron cfe'!B:B,MATCH(DATOS!C698,'padron cfe'!A:A,0),1),"")</f>
        <v/>
      </c>
      <c r="H698" s="5" t="str">
        <f>IF(F698="","",IFERROR(CONCATENATE("PEUA",VLOOKUP(ESTADO,REPORTE!AV$2:AW$33,2,0),DIDTRITO_FORM,CADER_FORM,IFERROR(INDEX(CA:CA,MATCH(DAY(F698),BZ:BZ,0),1),DAY(F698)),IFERROR(INDEX(CA:CA,MATCH(MONTH(F698),BZ:BZ,0),1),MONTH(F698)),YEAR(F698),G698),""))</f>
        <v/>
      </c>
      <c r="M698" s="2" t="str">
        <f>IFERROR(INDEX('padron cfe'!C:C,MATCH(DATOS!C698,'padron cfe'!A:A,0),1),"")</f>
        <v/>
      </c>
      <c r="N698" s="66" t="str">
        <f>IFERROR(IF(BT698="","",IF(INDEX(N$1:N697,MATCH(BT698,BT$1:BT697,0),1)=0,"",INDEX(N$1:N697,MATCH(BT698,BT$1:BT697,0),1))),"")</f>
        <v/>
      </c>
      <c r="O698" s="66" t="str">
        <f>IFERROR(IF(BT698="","",IF(INDEX(O$1:O697,MATCH(BT698,BT$1:BT697,0),1)=0,"",INDEX(O$1:O697,MATCH(BT698,BT$1:BT697,0),1))),"")</f>
        <v/>
      </c>
      <c r="R698" s="66"/>
      <c r="S698" s="5"/>
      <c r="T698" s="66"/>
      <c r="U698" s="5" t="str">
        <f>IFERROR(IF(INDEX(U$1:U697,MATCH(T698,T$1:T697,0),1)=0,"",INDEX(U$1:U697,MATCH(T698,T$1:T697,0),1)),"")</f>
        <v/>
      </c>
      <c r="V698" s="66"/>
      <c r="W698" s="5" t="str">
        <f>IFERROR(IF(INDEX(W$1:W697,MATCH(V698,V$1:V697,0),1)=0,"",INDEX(W$1:W697,MATCH(V698,V$1:V697,0),1)),"")</f>
        <v/>
      </c>
      <c r="X698" s="2" t="str">
        <f>IFERROR(INDEX('padron cfe'!D:D,MATCH(DATOS!C698,'padron cfe'!A:A,0),1),"")</f>
        <v/>
      </c>
      <c r="AC698" s="6"/>
      <c r="AE698" s="4" t="str">
        <f t="shared" si="159"/>
        <v/>
      </c>
      <c r="AF698" s="4"/>
      <c r="AG698" s="4"/>
      <c r="AH698" s="4"/>
      <c r="AI698" s="2" t="str">
        <f>IFERROR(IF(INDEX(AI$1:AI697,MATCH(BT698,BT$1:BT697,0),1)=0,"",INDEX(AI$1:AI697,MATCH(BT698,BT$1:BT697,0),1)),"")</f>
        <v/>
      </c>
      <c r="AJ698" s="2" t="str">
        <f>IFERROR(IF(INDEX(AJ$1:AJ697,MATCH(BT698,BT$1:BT697,0),1)=0,"",INDEX(AJ$1:AJ697,MATCH(BT698,BT$1:BT697,0),1)),"")</f>
        <v/>
      </c>
      <c r="AK698" s="2" t="str">
        <f>IFERROR(IF(INDEX(AK$1:AK697,MATCH(BT698,BT$1:BT697,0),1)=0,"",INDEX(AK$1:AK697,MATCH(BT698,BT$1:BT697,0),1)),"")</f>
        <v/>
      </c>
      <c r="AY698" s="7"/>
      <c r="AZ698" s="47"/>
      <c r="BA698" s="66"/>
      <c r="BB698" s="66"/>
      <c r="BC698" s="66"/>
      <c r="BD698" s="78"/>
      <c r="BE698" s="66"/>
      <c r="BF698" s="66"/>
      <c r="BG698" s="4"/>
      <c r="BH698" s="69"/>
      <c r="BK698" s="9"/>
      <c r="BN698" s="7"/>
      <c r="BO698" s="286"/>
      <c r="BP698" s="22"/>
      <c r="BQ698" s="7" t="str">
        <f t="shared" ca="1" si="160"/>
        <v/>
      </c>
      <c r="BR698" s="75" t="str">
        <f t="shared" si="161"/>
        <v/>
      </c>
      <c r="BS698" s="75" t="str">
        <f t="shared" si="162"/>
        <v/>
      </c>
      <c r="BT698" s="5" t="str">
        <f t="shared" si="163"/>
        <v/>
      </c>
      <c r="BU698" s="79" t="str">
        <f t="shared" si="164"/>
        <v/>
      </c>
      <c r="BV698" s="79" t="str">
        <f t="shared" si="165"/>
        <v/>
      </c>
      <c r="BW698" s="79" t="str">
        <f t="shared" si="166"/>
        <v/>
      </c>
      <c r="CB698" s="5"/>
      <c r="CC698" s="4" t="str">
        <f>IF(IFERROR(VLOOKUP(C698,C699:C$1993,1,0),"")="","",COUNTIF(C:C,C698))</f>
        <v/>
      </c>
      <c r="CE698" s="5"/>
      <c r="CF698" s="5"/>
      <c r="CG698" s="5" t="str">
        <f>IF(B698="","",IF(CC698="",1+(MAX(CG$2:CG697)),""))</f>
        <v/>
      </c>
      <c r="CH698" s="5" t="str">
        <f t="shared" si="167"/>
        <v/>
      </c>
      <c r="CI698" s="5" t="str">
        <f t="shared" si="168"/>
        <v/>
      </c>
      <c r="CJ698" s="14" t="str">
        <f t="shared" si="169"/>
        <v/>
      </c>
      <c r="CK698" s="25"/>
      <c r="CL698" s="15"/>
      <c r="CM698" s="5" t="str">
        <f t="shared" si="171"/>
        <v/>
      </c>
      <c r="CO698" s="5"/>
      <c r="CP698" s="5" t="str">
        <f t="shared" si="170"/>
        <v/>
      </c>
      <c r="CQ698" s="5" t="str">
        <f>IF(BT698="","",IFERROR(IF(VLOOKUP(BT698,BT$2:BT697,1,0)=0,"",""),BT698))</f>
        <v/>
      </c>
      <c r="CR698" s="22" t="str">
        <f>IF(CQ698="","",(IFERROR(VLOOKUP(MID(CQ698,1,1),$DI$2:DM$28,3,0),0)+IFERROR(VLOOKUP(MID(CQ698,2,1),DI$2:DM$28,4,0),0)+IFERROR(VLOOKUP(MID(CQ698,3,1),DI$2:DM$28,5,0),0)+(ROW(CQ698)/1000000000000)))</f>
        <v/>
      </c>
      <c r="CS698" s="5"/>
      <c r="CT698" s="5">
        <v>697</v>
      </c>
      <c r="CU698" s="5" t="str">
        <f>IFERROR(VLOOKUP(CT698,CP$2:CQ1774,2,0),"")</f>
        <v/>
      </c>
      <c r="CV698" s="5"/>
      <c r="CX698" s="5"/>
      <c r="DO698" s="5" t="e">
        <f>IF(REPORTE!AH$2="si",IF(C698=VALUE(REPORTE!C$22),IF(SUM(DO699:DO$1993),CONCATENATE(INT(B698),", "),INT(B698)),""),IF(C698=VALUE(REPORTE!C$21),IF(SUM(DO699:DO$1993),CONCATENATE(INT(B698),", "),INT(B698)),""))</f>
        <v>#VALUE!</v>
      </c>
      <c r="DS698" s="5"/>
      <c r="DT698" s="5"/>
      <c r="DU698" s="5"/>
      <c r="DV698" s="5"/>
    </row>
    <row r="699" spans="1:126" ht="15" customHeight="1" x14ac:dyDescent="0.25">
      <c r="A699" s="4" t="str">
        <f t="shared" ca="1" si="158"/>
        <v/>
      </c>
      <c r="B699" s="3"/>
      <c r="D699" s="1" t="str">
        <f>IFERROR(INDEX('padron cfe'!B:B,MATCH(DATOS!C699,'padron cfe'!A:A,0),1),"")</f>
        <v/>
      </c>
      <c r="H699" s="5" t="str">
        <f>IF(F699="","",IFERROR(CONCATENATE("PEUA",VLOOKUP(ESTADO,REPORTE!AV$2:AW$33,2,0),DIDTRITO_FORM,CADER_FORM,IFERROR(INDEX(CA:CA,MATCH(DAY(F699),BZ:BZ,0),1),DAY(F699)),IFERROR(INDEX(CA:CA,MATCH(MONTH(F699),BZ:BZ,0),1),MONTH(F699)),YEAR(F699),G699),""))</f>
        <v/>
      </c>
      <c r="M699" s="2" t="str">
        <f>IFERROR(INDEX('padron cfe'!C:C,MATCH(DATOS!C699,'padron cfe'!A:A,0),1),"")</f>
        <v/>
      </c>
      <c r="N699" s="66" t="str">
        <f>IFERROR(IF(BT699="","",IF(INDEX(N$1:N698,MATCH(BT699,BT$1:BT698,0),1)=0,"",INDEX(N$1:N698,MATCH(BT699,BT$1:BT698,0),1))),"")</f>
        <v/>
      </c>
      <c r="O699" s="66" t="str">
        <f>IFERROR(IF(BT699="","",IF(INDEX(O$1:O698,MATCH(BT699,BT$1:BT698,0),1)=0,"",INDEX(O$1:O698,MATCH(BT699,BT$1:BT698,0),1))),"")</f>
        <v/>
      </c>
      <c r="R699" s="66"/>
      <c r="S699" s="5"/>
      <c r="T699" s="66"/>
      <c r="U699" s="5" t="str">
        <f>IFERROR(IF(INDEX(U$1:U698,MATCH(T699,T$1:T698,0),1)=0,"",INDEX(U$1:U698,MATCH(T699,T$1:T698,0),1)),"")</f>
        <v/>
      </c>
      <c r="V699" s="66"/>
      <c r="W699" s="5" t="str">
        <f>IFERROR(IF(INDEX(W$1:W698,MATCH(V699,V$1:V698,0),1)=0,"",INDEX(W$1:W698,MATCH(V699,V$1:V698,0),1)),"")</f>
        <v/>
      </c>
      <c r="X699" s="2" t="str">
        <f>IFERROR(INDEX('padron cfe'!D:D,MATCH(DATOS!C699,'padron cfe'!A:A,0),1),"")</f>
        <v/>
      </c>
      <c r="AC699" s="6"/>
      <c r="AE699" s="4" t="str">
        <f t="shared" si="159"/>
        <v/>
      </c>
      <c r="AF699" s="4"/>
      <c r="AG699" s="4"/>
      <c r="AH699" s="4"/>
      <c r="AI699" s="2" t="str">
        <f>IFERROR(IF(INDEX(AI$1:AI698,MATCH(BT699,BT$1:BT698,0),1)=0,"",INDEX(AI$1:AI698,MATCH(BT699,BT$1:BT698,0),1)),"")</f>
        <v/>
      </c>
      <c r="AJ699" s="2" t="str">
        <f>IFERROR(IF(INDEX(AJ$1:AJ698,MATCH(BT699,BT$1:BT698,0),1)=0,"",INDEX(AJ$1:AJ698,MATCH(BT699,BT$1:BT698,0),1)),"")</f>
        <v/>
      </c>
      <c r="AK699" s="2" t="str">
        <f>IFERROR(IF(INDEX(AK$1:AK698,MATCH(BT699,BT$1:BT698,0),1)=0,"",INDEX(AK$1:AK698,MATCH(BT699,BT$1:BT698,0),1)),"")</f>
        <v/>
      </c>
      <c r="AY699" s="7"/>
      <c r="AZ699" s="47"/>
      <c r="BA699" s="66"/>
      <c r="BB699" s="66"/>
      <c r="BC699" s="66"/>
      <c r="BD699" s="78"/>
      <c r="BE699" s="66"/>
      <c r="BF699" s="66"/>
      <c r="BG699" s="4"/>
      <c r="BH699" s="69"/>
      <c r="BK699" s="9"/>
      <c r="BN699" s="7"/>
      <c r="BO699" s="286"/>
      <c r="BP699" s="22"/>
      <c r="BQ699" s="7" t="str">
        <f t="shared" ca="1" si="160"/>
        <v/>
      </c>
      <c r="BR699" s="75" t="str">
        <f t="shared" si="161"/>
        <v/>
      </c>
      <c r="BS699" s="75" t="str">
        <f t="shared" si="162"/>
        <v/>
      </c>
      <c r="BT699" s="5" t="str">
        <f t="shared" si="163"/>
        <v/>
      </c>
      <c r="BU699" s="79" t="str">
        <f t="shared" si="164"/>
        <v/>
      </c>
      <c r="BV699" s="79" t="str">
        <f t="shared" si="165"/>
        <v/>
      </c>
      <c r="BW699" s="79" t="str">
        <f t="shared" si="166"/>
        <v/>
      </c>
      <c r="CB699" s="5"/>
      <c r="CC699" s="4" t="str">
        <f>IF(IFERROR(VLOOKUP(C699,C700:C$1993,1,0),"")="","",COUNTIF(C:C,C699))</f>
        <v/>
      </c>
      <c r="CE699" s="5"/>
      <c r="CF699" s="5"/>
      <c r="CG699" s="5" t="str">
        <f>IF(B699="","",IF(CC699="",1+(MAX(CG$2:CG698)),""))</f>
        <v/>
      </c>
      <c r="CH699" s="5" t="str">
        <f t="shared" si="167"/>
        <v/>
      </c>
      <c r="CI699" s="5" t="str">
        <f t="shared" si="168"/>
        <v/>
      </c>
      <c r="CJ699" s="14" t="str">
        <f t="shared" si="169"/>
        <v/>
      </c>
      <c r="CK699" s="25"/>
      <c r="CL699" s="15"/>
      <c r="CM699" s="5" t="str">
        <f t="shared" si="171"/>
        <v/>
      </c>
      <c r="CO699" s="5"/>
      <c r="CP699" s="5" t="str">
        <f t="shared" si="170"/>
        <v/>
      </c>
      <c r="CQ699" s="5" t="str">
        <f>IF(BT699="","",IFERROR(IF(VLOOKUP(BT699,BT$2:BT698,1,0)=0,"",""),BT699))</f>
        <v/>
      </c>
      <c r="CR699" s="22" t="str">
        <f>IF(CQ699="","",(IFERROR(VLOOKUP(MID(CQ699,1,1),$DI$2:DM$28,3,0),0)+IFERROR(VLOOKUP(MID(CQ699,2,1),DI$2:DM$28,4,0),0)+IFERROR(VLOOKUP(MID(CQ699,3,1),DI$2:DM$28,5,0),0)+(ROW(CQ699)/1000000000000)))</f>
        <v/>
      </c>
      <c r="CS699" s="5"/>
      <c r="CT699" s="5">
        <v>698</v>
      </c>
      <c r="CU699" s="5" t="str">
        <f>IFERROR(VLOOKUP(CT699,CP$2:CQ1775,2,0),"")</f>
        <v/>
      </c>
      <c r="CV699" s="5"/>
      <c r="CX699" s="5"/>
      <c r="DO699" s="5" t="e">
        <f>IF(REPORTE!AH$2="si",IF(C699=VALUE(REPORTE!C$22),IF(SUM(DO700:DO$1993),CONCATENATE(INT(B699),", "),INT(B699)),""),IF(C699=VALUE(REPORTE!C$21),IF(SUM(DO700:DO$1993),CONCATENATE(INT(B699),", "),INT(B699)),""))</f>
        <v>#VALUE!</v>
      </c>
      <c r="DS699" s="5"/>
      <c r="DT699" s="5"/>
      <c r="DU699" s="5"/>
      <c r="DV699" s="5"/>
    </row>
    <row r="700" spans="1:126" ht="15" customHeight="1" x14ac:dyDescent="0.25">
      <c r="A700" s="4" t="str">
        <f t="shared" ca="1" si="158"/>
        <v/>
      </c>
      <c r="B700" s="3"/>
      <c r="D700" s="1" t="str">
        <f>IFERROR(INDEX('padron cfe'!B:B,MATCH(DATOS!C700,'padron cfe'!A:A,0),1),"")</f>
        <v/>
      </c>
      <c r="H700" s="5" t="str">
        <f>IF(F700="","",IFERROR(CONCATENATE("PEUA",VLOOKUP(ESTADO,REPORTE!AV$2:AW$33,2,0),DIDTRITO_FORM,CADER_FORM,IFERROR(INDEX(CA:CA,MATCH(DAY(F700),BZ:BZ,0),1),DAY(F700)),IFERROR(INDEX(CA:CA,MATCH(MONTH(F700),BZ:BZ,0),1),MONTH(F700)),YEAR(F700),G700),""))</f>
        <v/>
      </c>
      <c r="M700" s="2" t="str">
        <f>IFERROR(INDEX('padron cfe'!C:C,MATCH(DATOS!C700,'padron cfe'!A:A,0),1),"")</f>
        <v/>
      </c>
      <c r="N700" s="66" t="str">
        <f>IFERROR(IF(BT700="","",IF(INDEX(N$1:N699,MATCH(BT700,BT$1:BT699,0),1)=0,"",INDEX(N$1:N699,MATCH(BT700,BT$1:BT699,0),1))),"")</f>
        <v/>
      </c>
      <c r="O700" s="66" t="str">
        <f>IFERROR(IF(BT700="","",IF(INDEX(O$1:O699,MATCH(BT700,BT$1:BT699,0),1)=0,"",INDEX(O$1:O699,MATCH(BT700,BT$1:BT699,0),1))),"")</f>
        <v/>
      </c>
      <c r="R700" s="66"/>
      <c r="S700" s="5"/>
      <c r="T700" s="66"/>
      <c r="U700" s="5" t="str">
        <f>IFERROR(IF(INDEX(U$1:U699,MATCH(T700,T$1:T699,0),1)=0,"",INDEX(U$1:U699,MATCH(T700,T$1:T699,0),1)),"")</f>
        <v/>
      </c>
      <c r="V700" s="66"/>
      <c r="W700" s="5" t="str">
        <f>IFERROR(IF(INDEX(W$1:W699,MATCH(V700,V$1:V699,0),1)=0,"",INDEX(W$1:W699,MATCH(V700,V$1:V699,0),1)),"")</f>
        <v/>
      </c>
      <c r="X700" s="2" t="str">
        <f>IFERROR(INDEX('padron cfe'!D:D,MATCH(DATOS!C700,'padron cfe'!A:A,0),1),"")</f>
        <v/>
      </c>
      <c r="AC700" s="6"/>
      <c r="AE700" s="4" t="str">
        <f t="shared" si="159"/>
        <v/>
      </c>
      <c r="AF700" s="4"/>
      <c r="AG700" s="4"/>
      <c r="AH700" s="4"/>
      <c r="AI700" s="2" t="str">
        <f>IFERROR(IF(INDEX(AI$1:AI699,MATCH(BT700,BT$1:BT699,0),1)=0,"",INDEX(AI$1:AI699,MATCH(BT700,BT$1:BT699,0),1)),"")</f>
        <v/>
      </c>
      <c r="AJ700" s="2" t="str">
        <f>IFERROR(IF(INDEX(AJ$1:AJ699,MATCH(BT700,BT$1:BT699,0),1)=0,"",INDEX(AJ$1:AJ699,MATCH(BT700,BT$1:BT699,0),1)),"")</f>
        <v/>
      </c>
      <c r="AK700" s="2" t="str">
        <f>IFERROR(IF(INDEX(AK$1:AK699,MATCH(BT700,BT$1:BT699,0),1)=0,"",INDEX(AK$1:AK699,MATCH(BT700,BT$1:BT699,0),1)),"")</f>
        <v/>
      </c>
      <c r="AY700" s="7"/>
      <c r="AZ700" s="47"/>
      <c r="BA700" s="66"/>
      <c r="BB700" s="66"/>
      <c r="BC700" s="66"/>
      <c r="BD700" s="78"/>
      <c r="BE700" s="66"/>
      <c r="BF700" s="66"/>
      <c r="BG700" s="4"/>
      <c r="BH700" s="69"/>
      <c r="BK700" s="9"/>
      <c r="BN700" s="7"/>
      <c r="BO700" s="286"/>
      <c r="BP700" s="22"/>
      <c r="BQ700" s="7" t="str">
        <f t="shared" ca="1" si="160"/>
        <v/>
      </c>
      <c r="BR700" s="75" t="str">
        <f t="shared" si="161"/>
        <v/>
      </c>
      <c r="BS700" s="75" t="str">
        <f t="shared" si="162"/>
        <v/>
      </c>
      <c r="BT700" s="5" t="str">
        <f t="shared" si="163"/>
        <v/>
      </c>
      <c r="BU700" s="79" t="str">
        <f t="shared" si="164"/>
        <v/>
      </c>
      <c r="BV700" s="79" t="str">
        <f t="shared" si="165"/>
        <v/>
      </c>
      <c r="BW700" s="79" t="str">
        <f t="shared" si="166"/>
        <v/>
      </c>
      <c r="CB700" s="5"/>
      <c r="CC700" s="4" t="str">
        <f>IF(IFERROR(VLOOKUP(C700,C701:C$1993,1,0),"")="","",COUNTIF(C:C,C700))</f>
        <v/>
      </c>
      <c r="CE700" s="5"/>
      <c r="CF700" s="5"/>
      <c r="CG700" s="5" t="str">
        <f>IF(B700="","",IF(CC700="",1+(MAX(CG$2:CG699)),""))</f>
        <v/>
      </c>
      <c r="CH700" s="5" t="str">
        <f t="shared" si="167"/>
        <v/>
      </c>
      <c r="CI700" s="5" t="str">
        <f t="shared" si="168"/>
        <v/>
      </c>
      <c r="CJ700" s="14" t="str">
        <f t="shared" si="169"/>
        <v/>
      </c>
      <c r="CK700" s="25"/>
      <c r="CL700" s="15"/>
      <c r="CM700" s="5" t="str">
        <f t="shared" si="171"/>
        <v/>
      </c>
      <c r="CO700" s="5"/>
      <c r="CP700" s="5" t="str">
        <f t="shared" si="170"/>
        <v/>
      </c>
      <c r="CQ700" s="5" t="str">
        <f>IF(BT700="","",IFERROR(IF(VLOOKUP(BT700,BT$2:BT699,1,0)=0,"",""),BT700))</f>
        <v/>
      </c>
      <c r="CR700" s="22" t="str">
        <f>IF(CQ700="","",(IFERROR(VLOOKUP(MID(CQ700,1,1),$DI$2:DM$28,3,0),0)+IFERROR(VLOOKUP(MID(CQ700,2,1),DI$2:DM$28,4,0),0)+IFERROR(VLOOKUP(MID(CQ700,3,1),DI$2:DM$28,5,0),0)+(ROW(CQ700)/1000000000000)))</f>
        <v/>
      </c>
      <c r="CS700" s="5"/>
      <c r="CT700" s="5">
        <v>699</v>
      </c>
      <c r="CU700" s="5" t="str">
        <f>IFERROR(VLOOKUP(CT700,CP$2:CQ1776,2,0),"")</f>
        <v/>
      </c>
      <c r="CV700" s="5"/>
      <c r="CX700" s="5"/>
      <c r="DO700" s="5" t="e">
        <f>IF(REPORTE!AH$2="si",IF(C700=VALUE(REPORTE!C$22),IF(SUM(DO701:DO$1993),CONCATENATE(INT(B700),", "),INT(B700)),""),IF(C700=VALUE(REPORTE!C$21),IF(SUM(DO701:DO$1993),CONCATENATE(INT(B700),", "),INT(B700)),""))</f>
        <v>#VALUE!</v>
      </c>
      <c r="DS700" s="5"/>
      <c r="DT700" s="5"/>
      <c r="DU700" s="5"/>
      <c r="DV700" s="5"/>
    </row>
    <row r="701" spans="1:126" ht="15" customHeight="1" x14ac:dyDescent="0.25">
      <c r="A701" s="4" t="str">
        <f t="shared" ca="1" si="158"/>
        <v/>
      </c>
      <c r="B701" s="3"/>
      <c r="D701" s="1" t="str">
        <f>IFERROR(INDEX('padron cfe'!B:B,MATCH(DATOS!C701,'padron cfe'!A:A,0),1),"")</f>
        <v/>
      </c>
      <c r="H701" s="5" t="str">
        <f>IF(F701="","",IFERROR(CONCATENATE("PEUA",VLOOKUP(ESTADO,REPORTE!AV$2:AW$33,2,0),DIDTRITO_FORM,CADER_FORM,IFERROR(INDEX(CA:CA,MATCH(DAY(F701),BZ:BZ,0),1),DAY(F701)),IFERROR(INDEX(CA:CA,MATCH(MONTH(F701),BZ:BZ,0),1),MONTH(F701)),YEAR(F701),G701),""))</f>
        <v/>
      </c>
      <c r="M701" s="2" t="str">
        <f>IFERROR(INDEX('padron cfe'!C:C,MATCH(DATOS!C701,'padron cfe'!A:A,0),1),"")</f>
        <v/>
      </c>
      <c r="N701" s="66" t="str">
        <f>IFERROR(IF(BT701="","",IF(INDEX(N$1:N700,MATCH(BT701,BT$1:BT700,0),1)=0,"",INDEX(N$1:N700,MATCH(BT701,BT$1:BT700,0),1))),"")</f>
        <v/>
      </c>
      <c r="O701" s="66" t="str">
        <f>IFERROR(IF(BT701="","",IF(INDEX(O$1:O700,MATCH(BT701,BT$1:BT700,0),1)=0,"",INDEX(O$1:O700,MATCH(BT701,BT$1:BT700,0),1))),"")</f>
        <v/>
      </c>
      <c r="R701" s="66"/>
      <c r="S701" s="5"/>
      <c r="T701" s="66"/>
      <c r="U701" s="5" t="str">
        <f>IFERROR(IF(INDEX(U$1:U700,MATCH(T701,T$1:T700,0),1)=0,"",INDEX(U$1:U700,MATCH(T701,T$1:T700,0),1)),"")</f>
        <v/>
      </c>
      <c r="V701" s="66"/>
      <c r="W701" s="5" t="str">
        <f>IFERROR(IF(INDEX(W$1:W700,MATCH(V701,V$1:V700,0),1)=0,"",INDEX(W$1:W700,MATCH(V701,V$1:V700,0),1)),"")</f>
        <v/>
      </c>
      <c r="X701" s="2" t="str">
        <f>IFERROR(INDEX('padron cfe'!D:D,MATCH(DATOS!C701,'padron cfe'!A:A,0),1),"")</f>
        <v/>
      </c>
      <c r="AC701" s="6"/>
      <c r="AE701" s="4" t="str">
        <f t="shared" si="159"/>
        <v/>
      </c>
      <c r="AF701" s="4"/>
      <c r="AG701" s="4"/>
      <c r="AH701" s="4"/>
      <c r="AI701" s="2" t="str">
        <f>IFERROR(IF(INDEX(AI$1:AI700,MATCH(BT701,BT$1:BT700,0),1)=0,"",INDEX(AI$1:AI700,MATCH(BT701,BT$1:BT700,0),1)),"")</f>
        <v/>
      </c>
      <c r="AJ701" s="2" t="str">
        <f>IFERROR(IF(INDEX(AJ$1:AJ700,MATCH(BT701,BT$1:BT700,0),1)=0,"",INDEX(AJ$1:AJ700,MATCH(BT701,BT$1:BT700,0),1)),"")</f>
        <v/>
      </c>
      <c r="AK701" s="2" t="str">
        <f>IFERROR(IF(INDEX(AK$1:AK700,MATCH(BT701,BT$1:BT700,0),1)=0,"",INDEX(AK$1:AK700,MATCH(BT701,BT$1:BT700,0),1)),"")</f>
        <v/>
      </c>
      <c r="AY701" s="7"/>
      <c r="AZ701" s="47"/>
      <c r="BA701" s="66"/>
      <c r="BB701" s="66"/>
      <c r="BC701" s="66"/>
      <c r="BD701" s="78"/>
      <c r="BE701" s="66"/>
      <c r="BF701" s="66"/>
      <c r="BG701" s="4"/>
      <c r="BH701" s="69"/>
      <c r="BK701" s="9"/>
      <c r="BN701" s="7"/>
      <c r="BO701" s="286"/>
      <c r="BP701" s="22"/>
      <c r="BQ701" s="7" t="str">
        <f t="shared" ca="1" si="160"/>
        <v/>
      </c>
      <c r="BR701" s="75" t="str">
        <f t="shared" si="161"/>
        <v/>
      </c>
      <c r="BS701" s="75" t="str">
        <f t="shared" si="162"/>
        <v/>
      </c>
      <c r="BT701" s="5" t="str">
        <f t="shared" si="163"/>
        <v/>
      </c>
      <c r="BU701" s="79" t="str">
        <f t="shared" si="164"/>
        <v/>
      </c>
      <c r="BV701" s="79" t="str">
        <f t="shared" si="165"/>
        <v/>
      </c>
      <c r="BW701" s="79" t="str">
        <f t="shared" si="166"/>
        <v/>
      </c>
      <c r="CB701" s="5"/>
      <c r="CC701" s="4" t="str">
        <f>IF(IFERROR(VLOOKUP(C701,C702:C$1993,1,0),"")="","",COUNTIF(C:C,C701))</f>
        <v/>
      </c>
      <c r="CE701" s="5"/>
      <c r="CF701" s="5"/>
      <c r="CG701" s="5" t="str">
        <f>IF(B701="","",IF(CC701="",1+(MAX(CG$2:CG700)),""))</f>
        <v/>
      </c>
      <c r="CH701" s="5" t="str">
        <f t="shared" si="167"/>
        <v/>
      </c>
      <c r="CI701" s="5" t="str">
        <f t="shared" si="168"/>
        <v/>
      </c>
      <c r="CJ701" s="14" t="str">
        <f t="shared" si="169"/>
        <v/>
      </c>
      <c r="CK701" s="25"/>
      <c r="CL701" s="15"/>
      <c r="CM701" s="5" t="str">
        <f t="shared" si="171"/>
        <v/>
      </c>
      <c r="CO701" s="5"/>
      <c r="CP701" s="5" t="str">
        <f t="shared" si="170"/>
        <v/>
      </c>
      <c r="CQ701" s="5" t="str">
        <f>IF(BT701="","",IFERROR(IF(VLOOKUP(BT701,BT$2:BT700,1,0)=0,"",""),BT701))</f>
        <v/>
      </c>
      <c r="CR701" s="22" t="str">
        <f>IF(CQ701="","",(IFERROR(VLOOKUP(MID(CQ701,1,1),$DI$2:DM$28,3,0),0)+IFERROR(VLOOKUP(MID(CQ701,2,1),DI$2:DM$28,4,0),0)+IFERROR(VLOOKUP(MID(CQ701,3,1),DI$2:DM$28,5,0),0)+(ROW(CQ701)/1000000000000)))</f>
        <v/>
      </c>
      <c r="CS701" s="5"/>
      <c r="CT701" s="5">
        <v>700</v>
      </c>
      <c r="CU701" s="5" t="str">
        <f>IFERROR(VLOOKUP(CT701,CP$2:CQ1777,2,0),"")</f>
        <v/>
      </c>
      <c r="CV701" s="5"/>
      <c r="CX701" s="5"/>
      <c r="DO701" s="5" t="e">
        <f>IF(REPORTE!AH$2="si",IF(C701=VALUE(REPORTE!C$22),IF(SUM(DO702:DO$1993),CONCATENATE(INT(B701),", "),INT(B701)),""),IF(C701=VALUE(REPORTE!C$21),IF(SUM(DO702:DO$1993),CONCATENATE(INT(B701),", "),INT(B701)),""))</f>
        <v>#VALUE!</v>
      </c>
      <c r="DS701" s="5"/>
      <c r="DT701" s="5"/>
      <c r="DU701" s="5"/>
      <c r="DV701" s="5"/>
    </row>
    <row r="702" spans="1:126" ht="15" customHeight="1" x14ac:dyDescent="0.25">
      <c r="A702" s="4" t="str">
        <f t="shared" ca="1" si="158"/>
        <v/>
      </c>
      <c r="B702" s="3"/>
      <c r="D702" s="1" t="str">
        <f>IFERROR(INDEX('padron cfe'!B:B,MATCH(DATOS!C702,'padron cfe'!A:A,0),1),"")</f>
        <v/>
      </c>
      <c r="H702" s="5" t="str">
        <f>IF(F702="","",IFERROR(CONCATENATE("PEUA",VLOOKUP(ESTADO,REPORTE!AV$2:AW$33,2,0),DIDTRITO_FORM,CADER_FORM,IFERROR(INDEX(CA:CA,MATCH(DAY(F702),BZ:BZ,0),1),DAY(F702)),IFERROR(INDEX(CA:CA,MATCH(MONTH(F702),BZ:BZ,0),1),MONTH(F702)),YEAR(F702),G702),""))</f>
        <v/>
      </c>
      <c r="M702" s="2" t="str">
        <f>IFERROR(INDEX('padron cfe'!C:C,MATCH(DATOS!C702,'padron cfe'!A:A,0),1),"")</f>
        <v/>
      </c>
      <c r="N702" s="66" t="str">
        <f>IFERROR(IF(BT702="","",IF(INDEX(N$1:N701,MATCH(BT702,BT$1:BT701,0),1)=0,"",INDEX(N$1:N701,MATCH(BT702,BT$1:BT701,0),1))),"")</f>
        <v/>
      </c>
      <c r="O702" s="66" t="str">
        <f>IFERROR(IF(BT702="","",IF(INDEX(O$1:O701,MATCH(BT702,BT$1:BT701,0),1)=0,"",INDEX(O$1:O701,MATCH(BT702,BT$1:BT701,0),1))),"")</f>
        <v/>
      </c>
      <c r="R702" s="66"/>
      <c r="S702" s="5"/>
      <c r="T702" s="66"/>
      <c r="U702" s="5" t="str">
        <f>IFERROR(IF(INDEX(U$1:U701,MATCH(T702,T$1:T701,0),1)=0,"",INDEX(U$1:U701,MATCH(T702,T$1:T701,0),1)),"")</f>
        <v/>
      </c>
      <c r="V702" s="66"/>
      <c r="W702" s="5" t="str">
        <f>IFERROR(IF(INDEX(W$1:W701,MATCH(V702,V$1:V701,0),1)=0,"",INDEX(W$1:W701,MATCH(V702,V$1:V701,0),1)),"")</f>
        <v/>
      </c>
      <c r="X702" s="2" t="str">
        <f>IFERROR(INDEX('padron cfe'!D:D,MATCH(DATOS!C702,'padron cfe'!A:A,0),1),"")</f>
        <v/>
      </c>
      <c r="AC702" s="6"/>
      <c r="AE702" s="4" t="str">
        <f t="shared" si="159"/>
        <v/>
      </c>
      <c r="AF702" s="4"/>
      <c r="AG702" s="4"/>
      <c r="AH702" s="4"/>
      <c r="AI702" s="2" t="str">
        <f>IFERROR(IF(INDEX(AI$1:AI701,MATCH(BT702,BT$1:BT701,0),1)=0,"",INDEX(AI$1:AI701,MATCH(BT702,BT$1:BT701,0),1)),"")</f>
        <v/>
      </c>
      <c r="AJ702" s="2" t="str">
        <f>IFERROR(IF(INDEX(AJ$1:AJ701,MATCH(BT702,BT$1:BT701,0),1)=0,"",INDEX(AJ$1:AJ701,MATCH(BT702,BT$1:BT701,0),1)),"")</f>
        <v/>
      </c>
      <c r="AK702" s="2" t="str">
        <f>IFERROR(IF(INDEX(AK$1:AK701,MATCH(BT702,BT$1:BT701,0),1)=0,"",INDEX(AK$1:AK701,MATCH(BT702,BT$1:BT701,0),1)),"")</f>
        <v/>
      </c>
      <c r="AY702" s="7"/>
      <c r="AZ702" s="47"/>
      <c r="BA702" s="66"/>
      <c r="BB702" s="66"/>
      <c r="BC702" s="66"/>
      <c r="BD702" s="78"/>
      <c r="BE702" s="66"/>
      <c r="BF702" s="66"/>
      <c r="BG702" s="4"/>
      <c r="BH702" s="69"/>
      <c r="BK702" s="9"/>
      <c r="BN702" s="7"/>
      <c r="BO702" s="286"/>
      <c r="BP702" s="22"/>
      <c r="BQ702" s="7" t="str">
        <f t="shared" ca="1" si="160"/>
        <v/>
      </c>
      <c r="BR702" s="75" t="str">
        <f t="shared" si="161"/>
        <v/>
      </c>
      <c r="BS702" s="75" t="str">
        <f t="shared" si="162"/>
        <v/>
      </c>
      <c r="BT702" s="5" t="str">
        <f t="shared" si="163"/>
        <v/>
      </c>
      <c r="BU702" s="79" t="str">
        <f t="shared" si="164"/>
        <v/>
      </c>
      <c r="BV702" s="79" t="str">
        <f t="shared" si="165"/>
        <v/>
      </c>
      <c r="BW702" s="79" t="str">
        <f t="shared" si="166"/>
        <v/>
      </c>
      <c r="CB702" s="5"/>
      <c r="CC702" s="4" t="str">
        <f>IF(IFERROR(VLOOKUP(C702,C703:C$1993,1,0),"")="","",COUNTIF(C:C,C702))</f>
        <v/>
      </c>
      <c r="CE702" s="5"/>
      <c r="CF702" s="5"/>
      <c r="CG702" s="5" t="str">
        <f>IF(B702="","",IF(CC702="",1+(MAX(CG$2:CG701)),""))</f>
        <v/>
      </c>
      <c r="CH702" s="5" t="str">
        <f t="shared" si="167"/>
        <v/>
      </c>
      <c r="CI702" s="5" t="str">
        <f t="shared" si="168"/>
        <v/>
      </c>
      <c r="CJ702" s="14" t="str">
        <f t="shared" si="169"/>
        <v/>
      </c>
      <c r="CK702" s="25"/>
      <c r="CL702" s="15"/>
      <c r="CM702" s="5" t="str">
        <f t="shared" si="171"/>
        <v/>
      </c>
      <c r="CO702" s="5"/>
      <c r="CP702" s="5" t="str">
        <f t="shared" si="170"/>
        <v/>
      </c>
      <c r="CQ702" s="5" t="str">
        <f>IF(BT702="","",IFERROR(IF(VLOOKUP(BT702,BT$2:BT701,1,0)=0,"",""),BT702))</f>
        <v/>
      </c>
      <c r="CR702" s="22" t="str">
        <f>IF(CQ702="","",(IFERROR(VLOOKUP(MID(CQ702,1,1),$DI$2:DM$28,3,0),0)+IFERROR(VLOOKUP(MID(CQ702,2,1),DI$2:DM$28,4,0),0)+IFERROR(VLOOKUP(MID(CQ702,3,1),DI$2:DM$28,5,0),0)+(ROW(CQ702)/1000000000000)))</f>
        <v/>
      </c>
      <c r="CS702" s="5"/>
      <c r="CT702" s="5">
        <v>701</v>
      </c>
      <c r="CU702" s="5" t="str">
        <f>IFERROR(VLOOKUP(CT702,CP$2:CQ1778,2,0),"")</f>
        <v/>
      </c>
      <c r="CV702" s="5"/>
      <c r="CX702" s="5"/>
      <c r="DO702" s="5" t="e">
        <f>IF(REPORTE!AH$2="si",IF(C702=VALUE(REPORTE!C$22),IF(SUM(DO703:DO$1993),CONCATENATE(INT(B702),", "),INT(B702)),""),IF(C702=VALUE(REPORTE!C$21),IF(SUM(DO703:DO$1993),CONCATENATE(INT(B702),", "),INT(B702)),""))</f>
        <v>#VALUE!</v>
      </c>
      <c r="DS702" s="5"/>
      <c r="DT702" s="5"/>
      <c r="DU702" s="5"/>
      <c r="DV702" s="5"/>
    </row>
    <row r="703" spans="1:126" ht="15" customHeight="1" x14ac:dyDescent="0.25">
      <c r="A703" s="4" t="str">
        <f t="shared" ca="1" si="158"/>
        <v/>
      </c>
      <c r="B703" s="3"/>
      <c r="D703" s="1" t="str">
        <f>IFERROR(INDEX('padron cfe'!B:B,MATCH(DATOS!C703,'padron cfe'!A:A,0),1),"")</f>
        <v/>
      </c>
      <c r="H703" s="5" t="str">
        <f>IF(F703="","",IFERROR(CONCATENATE("PEUA",VLOOKUP(ESTADO,REPORTE!AV$2:AW$33,2,0),DIDTRITO_FORM,CADER_FORM,IFERROR(INDEX(CA:CA,MATCH(DAY(F703),BZ:BZ,0),1),DAY(F703)),IFERROR(INDEX(CA:CA,MATCH(MONTH(F703),BZ:BZ,0),1),MONTH(F703)),YEAR(F703),G703),""))</f>
        <v/>
      </c>
      <c r="M703" s="2" t="str">
        <f>IFERROR(INDEX('padron cfe'!C:C,MATCH(DATOS!C703,'padron cfe'!A:A,0),1),"")</f>
        <v/>
      </c>
      <c r="N703" s="66" t="str">
        <f>IFERROR(IF(BT703="","",IF(INDEX(N$1:N702,MATCH(BT703,BT$1:BT702,0),1)=0,"",INDEX(N$1:N702,MATCH(BT703,BT$1:BT702,0),1))),"")</f>
        <v/>
      </c>
      <c r="O703" s="66" t="str">
        <f>IFERROR(IF(BT703="","",IF(INDEX(O$1:O702,MATCH(BT703,BT$1:BT702,0),1)=0,"",INDEX(O$1:O702,MATCH(BT703,BT$1:BT702,0),1))),"")</f>
        <v/>
      </c>
      <c r="R703" s="66"/>
      <c r="S703" s="5"/>
      <c r="T703" s="66"/>
      <c r="U703" s="5" t="str">
        <f>IFERROR(IF(INDEX(U$1:U702,MATCH(T703,T$1:T702,0),1)=0,"",INDEX(U$1:U702,MATCH(T703,T$1:T702,0),1)),"")</f>
        <v/>
      </c>
      <c r="V703" s="66"/>
      <c r="W703" s="5" t="str">
        <f>IFERROR(IF(INDEX(W$1:W702,MATCH(V703,V$1:V702,0),1)=0,"",INDEX(W$1:W702,MATCH(V703,V$1:V702,0),1)),"")</f>
        <v/>
      </c>
      <c r="X703" s="2" t="str">
        <f>IFERROR(INDEX('padron cfe'!D:D,MATCH(DATOS!C703,'padron cfe'!A:A,0),1),"")</f>
        <v/>
      </c>
      <c r="AC703" s="6"/>
      <c r="AE703" s="4" t="str">
        <f t="shared" si="159"/>
        <v/>
      </c>
      <c r="AF703" s="4"/>
      <c r="AG703" s="4"/>
      <c r="AH703" s="4"/>
      <c r="AI703" s="2" t="str">
        <f>IFERROR(IF(INDEX(AI$1:AI702,MATCH(BT703,BT$1:BT702,0),1)=0,"",INDEX(AI$1:AI702,MATCH(BT703,BT$1:BT702,0),1)),"")</f>
        <v/>
      </c>
      <c r="AJ703" s="2" t="str">
        <f>IFERROR(IF(INDEX(AJ$1:AJ702,MATCH(BT703,BT$1:BT702,0),1)=0,"",INDEX(AJ$1:AJ702,MATCH(BT703,BT$1:BT702,0),1)),"")</f>
        <v/>
      </c>
      <c r="AK703" s="2" t="str">
        <f>IFERROR(IF(INDEX(AK$1:AK702,MATCH(BT703,BT$1:BT702,0),1)=0,"",INDEX(AK$1:AK702,MATCH(BT703,BT$1:BT702,0),1)),"")</f>
        <v/>
      </c>
      <c r="AY703" s="7"/>
      <c r="AZ703" s="47"/>
      <c r="BA703" s="66"/>
      <c r="BB703" s="66"/>
      <c r="BC703" s="66"/>
      <c r="BD703" s="78"/>
      <c r="BE703" s="66"/>
      <c r="BF703" s="66"/>
      <c r="BG703" s="4"/>
      <c r="BH703" s="69"/>
      <c r="BK703" s="9"/>
      <c r="BN703" s="7"/>
      <c r="BO703" s="286"/>
      <c r="BP703" s="22"/>
      <c r="BQ703" s="7" t="str">
        <f t="shared" ca="1" si="160"/>
        <v/>
      </c>
      <c r="BR703" s="75" t="str">
        <f t="shared" si="161"/>
        <v/>
      </c>
      <c r="BS703" s="75" t="str">
        <f t="shared" si="162"/>
        <v/>
      </c>
      <c r="BT703" s="5" t="str">
        <f t="shared" si="163"/>
        <v/>
      </c>
      <c r="BU703" s="79" t="str">
        <f t="shared" si="164"/>
        <v/>
      </c>
      <c r="BV703" s="79" t="str">
        <f t="shared" si="165"/>
        <v/>
      </c>
      <c r="BW703" s="79" t="str">
        <f t="shared" si="166"/>
        <v/>
      </c>
      <c r="CB703" s="5"/>
      <c r="CC703" s="4" t="str">
        <f>IF(IFERROR(VLOOKUP(C703,C704:C$1993,1,0),"")="","",COUNTIF(C:C,C703))</f>
        <v/>
      </c>
      <c r="CE703" s="5"/>
      <c r="CF703" s="5"/>
      <c r="CG703" s="5" t="str">
        <f>IF(B703="","",IF(CC703="",1+(MAX(CG$2:CG702)),""))</f>
        <v/>
      </c>
      <c r="CH703" s="5" t="str">
        <f t="shared" si="167"/>
        <v/>
      </c>
      <c r="CI703" s="5" t="str">
        <f t="shared" si="168"/>
        <v/>
      </c>
      <c r="CJ703" s="14" t="str">
        <f t="shared" si="169"/>
        <v/>
      </c>
      <c r="CK703" s="25"/>
      <c r="CL703" s="15"/>
      <c r="CM703" s="5" t="str">
        <f t="shared" si="171"/>
        <v/>
      </c>
      <c r="CO703" s="5"/>
      <c r="CP703" s="5" t="str">
        <f t="shared" si="170"/>
        <v/>
      </c>
      <c r="CQ703" s="5" t="str">
        <f>IF(BT703="","",IFERROR(IF(VLOOKUP(BT703,BT$2:BT702,1,0)=0,"",""),BT703))</f>
        <v/>
      </c>
      <c r="CR703" s="22" t="str">
        <f>IF(CQ703="","",(IFERROR(VLOOKUP(MID(CQ703,1,1),$DI$2:DM$28,3,0),0)+IFERROR(VLOOKUP(MID(CQ703,2,1),DI$2:DM$28,4,0),0)+IFERROR(VLOOKUP(MID(CQ703,3,1),DI$2:DM$28,5,0),0)+(ROW(CQ703)/1000000000000)))</f>
        <v/>
      </c>
      <c r="CS703" s="5"/>
      <c r="CT703" s="5">
        <v>702</v>
      </c>
      <c r="CU703" s="5" t="str">
        <f>IFERROR(VLOOKUP(CT703,CP$2:CQ1779,2,0),"")</f>
        <v/>
      </c>
      <c r="CV703" s="5"/>
      <c r="CX703" s="5"/>
      <c r="DO703" s="5" t="e">
        <f>IF(REPORTE!AH$2="si",IF(C703=VALUE(REPORTE!C$22),IF(SUM(DO704:DO$1993),CONCATENATE(INT(B703),", "),INT(B703)),""),IF(C703=VALUE(REPORTE!C$21),IF(SUM(DO704:DO$1993),CONCATENATE(INT(B703),", "),INT(B703)),""))</f>
        <v>#VALUE!</v>
      </c>
      <c r="DS703" s="5"/>
      <c r="DT703" s="5"/>
      <c r="DU703" s="5"/>
      <c r="DV703" s="5"/>
    </row>
    <row r="704" spans="1:126" ht="15" customHeight="1" x14ac:dyDescent="0.25">
      <c r="A704" s="4" t="str">
        <f t="shared" ca="1" si="158"/>
        <v/>
      </c>
      <c r="B704" s="3"/>
      <c r="D704" s="1" t="str">
        <f>IFERROR(INDEX('padron cfe'!B:B,MATCH(DATOS!C704,'padron cfe'!A:A,0),1),"")</f>
        <v/>
      </c>
      <c r="H704" s="5" t="str">
        <f>IF(F704="","",IFERROR(CONCATENATE("PEUA",VLOOKUP(ESTADO,REPORTE!AV$2:AW$33,2,0),DIDTRITO_FORM,CADER_FORM,IFERROR(INDEX(CA:CA,MATCH(DAY(F704),BZ:BZ,0),1),DAY(F704)),IFERROR(INDEX(CA:CA,MATCH(MONTH(F704),BZ:BZ,0),1),MONTH(F704)),YEAR(F704),G704),""))</f>
        <v/>
      </c>
      <c r="M704" s="2" t="str">
        <f>IFERROR(INDEX('padron cfe'!C:C,MATCH(DATOS!C704,'padron cfe'!A:A,0),1),"")</f>
        <v/>
      </c>
      <c r="N704" s="66" t="str">
        <f>IFERROR(IF(BT704="","",IF(INDEX(N$1:N703,MATCH(BT704,BT$1:BT703,0),1)=0,"",INDEX(N$1:N703,MATCH(BT704,BT$1:BT703,0),1))),"")</f>
        <v/>
      </c>
      <c r="O704" s="66" t="str">
        <f>IFERROR(IF(BT704="","",IF(INDEX(O$1:O703,MATCH(BT704,BT$1:BT703,0),1)=0,"",INDEX(O$1:O703,MATCH(BT704,BT$1:BT703,0),1))),"")</f>
        <v/>
      </c>
      <c r="R704" s="66"/>
      <c r="S704" s="5"/>
      <c r="T704" s="66"/>
      <c r="U704" s="5" t="str">
        <f>IFERROR(IF(INDEX(U$1:U703,MATCH(T704,T$1:T703,0),1)=0,"",INDEX(U$1:U703,MATCH(T704,T$1:T703,0),1)),"")</f>
        <v/>
      </c>
      <c r="V704" s="66"/>
      <c r="W704" s="5" t="str">
        <f>IFERROR(IF(INDEX(W$1:W703,MATCH(V704,V$1:V703,0),1)=0,"",INDEX(W$1:W703,MATCH(V704,V$1:V703,0),1)),"")</f>
        <v/>
      </c>
      <c r="X704" s="2" t="str">
        <f>IFERROR(INDEX('padron cfe'!D:D,MATCH(DATOS!C704,'padron cfe'!A:A,0),1),"")</f>
        <v/>
      </c>
      <c r="AC704" s="6"/>
      <c r="AE704" s="4" t="str">
        <f t="shared" si="159"/>
        <v/>
      </c>
      <c r="AF704" s="4"/>
      <c r="AG704" s="4"/>
      <c r="AH704" s="4"/>
      <c r="AI704" s="2" t="str">
        <f>IFERROR(IF(INDEX(AI$1:AI703,MATCH(BT704,BT$1:BT703,0),1)=0,"",INDEX(AI$1:AI703,MATCH(BT704,BT$1:BT703,0),1)),"")</f>
        <v/>
      </c>
      <c r="AJ704" s="2" t="str">
        <f>IFERROR(IF(INDEX(AJ$1:AJ703,MATCH(BT704,BT$1:BT703,0),1)=0,"",INDEX(AJ$1:AJ703,MATCH(BT704,BT$1:BT703,0),1)),"")</f>
        <v/>
      </c>
      <c r="AK704" s="2" t="str">
        <f>IFERROR(IF(INDEX(AK$1:AK703,MATCH(BT704,BT$1:BT703,0),1)=0,"",INDEX(AK$1:AK703,MATCH(BT704,BT$1:BT703,0),1)),"")</f>
        <v/>
      </c>
      <c r="AY704" s="7"/>
      <c r="AZ704" s="47"/>
      <c r="BA704" s="66"/>
      <c r="BB704" s="66"/>
      <c r="BC704" s="66"/>
      <c r="BD704" s="78"/>
      <c r="BE704" s="66"/>
      <c r="BF704" s="66"/>
      <c r="BG704" s="4"/>
      <c r="BH704" s="69"/>
      <c r="BK704" s="9"/>
      <c r="BN704" s="7"/>
      <c r="BO704" s="286"/>
      <c r="BP704" s="22"/>
      <c r="BQ704" s="7" t="str">
        <f t="shared" ca="1" si="160"/>
        <v/>
      </c>
      <c r="BR704" s="75" t="str">
        <f t="shared" si="161"/>
        <v/>
      </c>
      <c r="BS704" s="75" t="str">
        <f t="shared" si="162"/>
        <v/>
      </c>
      <c r="BT704" s="5" t="str">
        <f t="shared" si="163"/>
        <v/>
      </c>
      <c r="BU704" s="79" t="str">
        <f t="shared" si="164"/>
        <v/>
      </c>
      <c r="BV704" s="79" t="str">
        <f t="shared" si="165"/>
        <v/>
      </c>
      <c r="BW704" s="79" t="str">
        <f t="shared" si="166"/>
        <v/>
      </c>
      <c r="CB704" s="5"/>
      <c r="CC704" s="4" t="str">
        <f>IF(IFERROR(VLOOKUP(C704,C705:C$1993,1,0),"")="","",COUNTIF(C:C,C704))</f>
        <v/>
      </c>
      <c r="CE704" s="5"/>
      <c r="CF704" s="5"/>
      <c r="CG704" s="5" t="str">
        <f>IF(B704="","",IF(CC704="",1+(MAX(CG$2:CG703)),""))</f>
        <v/>
      </c>
      <c r="CH704" s="5" t="str">
        <f t="shared" si="167"/>
        <v/>
      </c>
      <c r="CI704" s="5" t="str">
        <f t="shared" si="168"/>
        <v/>
      </c>
      <c r="CJ704" s="14" t="str">
        <f t="shared" si="169"/>
        <v/>
      </c>
      <c r="CK704" s="25"/>
      <c r="CL704" s="15"/>
      <c r="CM704" s="5" t="str">
        <f t="shared" si="171"/>
        <v/>
      </c>
      <c r="CO704" s="5"/>
      <c r="CP704" s="5" t="str">
        <f t="shared" si="170"/>
        <v/>
      </c>
      <c r="CQ704" s="5" t="str">
        <f>IF(BT704="","",IFERROR(IF(VLOOKUP(BT704,BT$2:BT703,1,0)=0,"",""),BT704))</f>
        <v/>
      </c>
      <c r="CR704" s="22" t="str">
        <f>IF(CQ704="","",(IFERROR(VLOOKUP(MID(CQ704,1,1),$DI$2:DM$28,3,0),0)+IFERROR(VLOOKUP(MID(CQ704,2,1),DI$2:DM$28,4,0),0)+IFERROR(VLOOKUP(MID(CQ704,3,1),DI$2:DM$28,5,0),0)+(ROW(CQ704)/1000000000000)))</f>
        <v/>
      </c>
      <c r="CS704" s="5"/>
      <c r="CT704" s="5">
        <v>703</v>
      </c>
      <c r="CU704" s="5" t="str">
        <f>IFERROR(VLOOKUP(CT704,CP$2:CQ1780,2,0),"")</f>
        <v/>
      </c>
      <c r="CV704" s="5"/>
      <c r="CX704" s="5"/>
      <c r="DO704" s="5" t="e">
        <f>IF(REPORTE!AH$2="si",IF(C704=VALUE(REPORTE!C$22),IF(SUM(DO705:DO$1993),CONCATENATE(INT(B704),", "),INT(B704)),""),IF(C704=VALUE(REPORTE!C$21),IF(SUM(DO705:DO$1993),CONCATENATE(INT(B704),", "),INT(B704)),""))</f>
        <v>#VALUE!</v>
      </c>
      <c r="DS704" s="5"/>
      <c r="DT704" s="5"/>
      <c r="DU704" s="5"/>
      <c r="DV704" s="5"/>
    </row>
    <row r="705" spans="1:126" ht="15" customHeight="1" x14ac:dyDescent="0.25">
      <c r="A705" s="4" t="str">
        <f t="shared" ca="1" si="158"/>
        <v/>
      </c>
      <c r="B705" s="3"/>
      <c r="D705" s="1" t="str">
        <f>IFERROR(INDEX('padron cfe'!B:B,MATCH(DATOS!C705,'padron cfe'!A:A,0),1),"")</f>
        <v/>
      </c>
      <c r="H705" s="5" t="str">
        <f>IF(F705="","",IFERROR(CONCATENATE("PEUA",VLOOKUP(ESTADO,REPORTE!AV$2:AW$33,2,0),DIDTRITO_FORM,CADER_FORM,IFERROR(INDEX(CA:CA,MATCH(DAY(F705),BZ:BZ,0),1),DAY(F705)),IFERROR(INDEX(CA:CA,MATCH(MONTH(F705),BZ:BZ,0),1),MONTH(F705)),YEAR(F705),G705),""))</f>
        <v/>
      </c>
      <c r="M705" s="2" t="str">
        <f>IFERROR(INDEX('padron cfe'!C:C,MATCH(DATOS!C705,'padron cfe'!A:A,0),1),"")</f>
        <v/>
      </c>
      <c r="N705" s="66" t="str">
        <f>IFERROR(IF(BT705="","",IF(INDEX(N$1:N704,MATCH(BT705,BT$1:BT704,0),1)=0,"",INDEX(N$1:N704,MATCH(BT705,BT$1:BT704,0),1))),"")</f>
        <v/>
      </c>
      <c r="O705" s="66" t="str">
        <f>IFERROR(IF(BT705="","",IF(INDEX(O$1:O704,MATCH(BT705,BT$1:BT704,0),1)=0,"",INDEX(O$1:O704,MATCH(BT705,BT$1:BT704,0),1))),"")</f>
        <v/>
      </c>
      <c r="R705" s="66"/>
      <c r="S705" s="5"/>
      <c r="T705" s="66"/>
      <c r="U705" s="5" t="str">
        <f>IFERROR(IF(INDEX(U$1:U704,MATCH(T705,T$1:T704,0),1)=0,"",INDEX(U$1:U704,MATCH(T705,T$1:T704,0),1)),"")</f>
        <v/>
      </c>
      <c r="V705" s="66"/>
      <c r="W705" s="5" t="str">
        <f>IFERROR(IF(INDEX(W$1:W704,MATCH(V705,V$1:V704,0),1)=0,"",INDEX(W$1:W704,MATCH(V705,V$1:V704,0),1)),"")</f>
        <v/>
      </c>
      <c r="X705" s="2" t="str">
        <f>IFERROR(INDEX('padron cfe'!D:D,MATCH(DATOS!C705,'padron cfe'!A:A,0),1),"")</f>
        <v/>
      </c>
      <c r="AC705" s="6"/>
      <c r="AE705" s="4" t="str">
        <f t="shared" si="159"/>
        <v/>
      </c>
      <c r="AF705" s="4"/>
      <c r="AG705" s="4"/>
      <c r="AH705" s="4"/>
      <c r="AI705" s="2" t="str">
        <f>IFERROR(IF(INDEX(AI$1:AI704,MATCH(BT705,BT$1:BT704,0),1)=0,"",INDEX(AI$1:AI704,MATCH(BT705,BT$1:BT704,0),1)),"")</f>
        <v/>
      </c>
      <c r="AJ705" s="2" t="str">
        <f>IFERROR(IF(INDEX(AJ$1:AJ704,MATCH(BT705,BT$1:BT704,0),1)=0,"",INDEX(AJ$1:AJ704,MATCH(BT705,BT$1:BT704,0),1)),"")</f>
        <v/>
      </c>
      <c r="AK705" s="2" t="str">
        <f>IFERROR(IF(INDEX(AK$1:AK704,MATCH(BT705,BT$1:BT704,0),1)=0,"",INDEX(AK$1:AK704,MATCH(BT705,BT$1:BT704,0),1)),"")</f>
        <v/>
      </c>
      <c r="AY705" s="7"/>
      <c r="AZ705" s="47"/>
      <c r="BA705" s="66"/>
      <c r="BB705" s="66"/>
      <c r="BC705" s="66"/>
      <c r="BD705" s="78"/>
      <c r="BE705" s="66"/>
      <c r="BF705" s="66"/>
      <c r="BG705" s="4"/>
      <c r="BH705" s="69"/>
      <c r="BK705" s="9"/>
      <c r="BN705" s="7"/>
      <c r="BO705" s="286"/>
      <c r="BP705" s="22"/>
      <c r="BQ705" s="7" t="str">
        <f t="shared" ca="1" si="160"/>
        <v/>
      </c>
      <c r="BR705" s="75" t="str">
        <f t="shared" si="161"/>
        <v/>
      </c>
      <c r="BS705" s="75" t="str">
        <f t="shared" si="162"/>
        <v/>
      </c>
      <c r="BT705" s="5" t="str">
        <f t="shared" si="163"/>
        <v/>
      </c>
      <c r="BU705" s="79" t="str">
        <f t="shared" si="164"/>
        <v/>
      </c>
      <c r="BV705" s="79" t="str">
        <f t="shared" si="165"/>
        <v/>
      </c>
      <c r="BW705" s="79" t="str">
        <f t="shared" si="166"/>
        <v/>
      </c>
      <c r="CB705" s="5"/>
      <c r="CC705" s="4" t="str">
        <f>IF(IFERROR(VLOOKUP(C705,C706:C$1993,1,0),"")="","",COUNTIF(C:C,C705))</f>
        <v/>
      </c>
      <c r="CE705" s="5"/>
      <c r="CF705" s="5"/>
      <c r="CG705" s="5" t="str">
        <f>IF(B705="","",IF(CC705="",1+(MAX(CG$2:CG704)),""))</f>
        <v/>
      </c>
      <c r="CH705" s="5" t="str">
        <f t="shared" si="167"/>
        <v/>
      </c>
      <c r="CI705" s="5" t="str">
        <f t="shared" si="168"/>
        <v/>
      </c>
      <c r="CJ705" s="14" t="str">
        <f t="shared" si="169"/>
        <v/>
      </c>
      <c r="CK705" s="25"/>
      <c r="CL705" s="15"/>
      <c r="CM705" s="5" t="str">
        <f t="shared" si="171"/>
        <v/>
      </c>
      <c r="CO705" s="5"/>
      <c r="CP705" s="5" t="str">
        <f t="shared" si="170"/>
        <v/>
      </c>
      <c r="CQ705" s="5" t="str">
        <f>IF(BT705="","",IFERROR(IF(VLOOKUP(BT705,BT$2:BT704,1,0)=0,"",""),BT705))</f>
        <v/>
      </c>
      <c r="CR705" s="22" t="str">
        <f>IF(CQ705="","",(IFERROR(VLOOKUP(MID(CQ705,1,1),$DI$2:DM$28,3,0),0)+IFERROR(VLOOKUP(MID(CQ705,2,1),DI$2:DM$28,4,0),0)+IFERROR(VLOOKUP(MID(CQ705,3,1),DI$2:DM$28,5,0),0)+(ROW(CQ705)/1000000000000)))</f>
        <v/>
      </c>
      <c r="CS705" s="5"/>
      <c r="CT705" s="5">
        <v>704</v>
      </c>
      <c r="CU705" s="5" t="str">
        <f>IFERROR(VLOOKUP(CT705,CP$2:CQ1781,2,0),"")</f>
        <v/>
      </c>
      <c r="CV705" s="5"/>
      <c r="CX705" s="5"/>
      <c r="DO705" s="5" t="e">
        <f>IF(REPORTE!AH$2="si",IF(C705=VALUE(REPORTE!C$22),IF(SUM(DO706:DO$1993),CONCATENATE(INT(B705),", "),INT(B705)),""),IF(C705=VALUE(REPORTE!C$21),IF(SUM(DO706:DO$1993),CONCATENATE(INT(B705),", "),INT(B705)),""))</f>
        <v>#VALUE!</v>
      </c>
      <c r="DS705" s="5"/>
      <c r="DT705" s="5"/>
      <c r="DU705" s="5"/>
      <c r="DV705" s="5"/>
    </row>
    <row r="706" spans="1:126" ht="15" customHeight="1" x14ac:dyDescent="0.25">
      <c r="A706" s="4" t="str">
        <f t="shared" ref="A706:A769" ca="1" si="172">IF(OR(BS706="",BQ706="",BQ706="VENCIDO"),IF(B706="","",IF(LEN(B706)=1,"000"&amp;B706,IF(LEN(B706)=2,"00"&amp;B706,IF(LEN(B706)=3,"0"&amp;B706,B706)))),C706)</f>
        <v/>
      </c>
      <c r="B706" s="3"/>
      <c r="D706" s="1" t="str">
        <f>IFERROR(INDEX('padron cfe'!B:B,MATCH(DATOS!C706,'padron cfe'!A:A,0),1),"")</f>
        <v/>
      </c>
      <c r="H706" s="5" t="str">
        <f>IF(F706="","",IFERROR(CONCATENATE("PEUA",VLOOKUP(ESTADO,REPORTE!AV$2:AW$33,2,0),DIDTRITO_FORM,CADER_FORM,IFERROR(INDEX(CA:CA,MATCH(DAY(F706),BZ:BZ,0),1),DAY(F706)),IFERROR(INDEX(CA:CA,MATCH(MONTH(F706),BZ:BZ,0),1),MONTH(F706)),YEAR(F706),G706),""))</f>
        <v/>
      </c>
      <c r="M706" s="2" t="str">
        <f>IFERROR(INDEX('padron cfe'!C:C,MATCH(DATOS!C706,'padron cfe'!A:A,0),1),"")</f>
        <v/>
      </c>
      <c r="N706" s="66" t="str">
        <f>IFERROR(IF(BT706="","",IF(INDEX(N$1:N705,MATCH(BT706,BT$1:BT705,0),1)=0,"",INDEX(N$1:N705,MATCH(BT706,BT$1:BT705,0),1))),"")</f>
        <v/>
      </c>
      <c r="O706" s="66" t="str">
        <f>IFERROR(IF(BT706="","",IF(INDEX(O$1:O705,MATCH(BT706,BT$1:BT705,0),1)=0,"",INDEX(O$1:O705,MATCH(BT706,BT$1:BT705,0),1))),"")</f>
        <v/>
      </c>
      <c r="R706" s="66"/>
      <c r="S706" s="5"/>
      <c r="T706" s="66"/>
      <c r="U706" s="5" t="str">
        <f>IFERROR(IF(INDEX(U$1:U705,MATCH(T706,T$1:T705,0),1)=0,"",INDEX(U$1:U705,MATCH(T706,T$1:T705,0),1)),"")</f>
        <v/>
      </c>
      <c r="V706" s="66"/>
      <c r="W706" s="5" t="str">
        <f>IFERROR(IF(INDEX(W$1:W705,MATCH(V706,V$1:V705,0),1)=0,"",INDEX(W$1:W705,MATCH(V706,V$1:V705,0),1)),"")</f>
        <v/>
      </c>
      <c r="X706" s="2" t="str">
        <f>IFERROR(INDEX('padron cfe'!D:D,MATCH(DATOS!C706,'padron cfe'!A:A,0),1),"")</f>
        <v/>
      </c>
      <c r="AC706" s="6"/>
      <c r="AE706" s="4" t="str">
        <f t="shared" ref="AE706:AE769" si="173">IF(AD706="","",(AD706*0.746*365*24)*0.75+438)</f>
        <v/>
      </c>
      <c r="AF706" s="4"/>
      <c r="AG706" s="4"/>
      <c r="AH706" s="4"/>
      <c r="AI706" s="2" t="str">
        <f>IFERROR(IF(INDEX(AI$1:AI705,MATCH(BT706,BT$1:BT705,0),1)=0,"",INDEX(AI$1:AI705,MATCH(BT706,BT$1:BT705,0),1)),"")</f>
        <v/>
      </c>
      <c r="AJ706" s="2" t="str">
        <f>IFERROR(IF(INDEX(AJ$1:AJ705,MATCH(BT706,BT$1:BT705,0),1)=0,"",INDEX(AJ$1:AJ705,MATCH(BT706,BT$1:BT705,0),1)),"")</f>
        <v/>
      </c>
      <c r="AK706" s="2" t="str">
        <f>IFERROR(IF(INDEX(AK$1:AK705,MATCH(BT706,BT$1:BT705,0),1)=0,"",INDEX(AK$1:AK705,MATCH(BT706,BT$1:BT705,0),1)),"")</f>
        <v/>
      </c>
      <c r="AY706" s="7"/>
      <c r="AZ706" s="47"/>
      <c r="BA706" s="66"/>
      <c r="BB706" s="66"/>
      <c r="BC706" s="66"/>
      <c r="BD706" s="78"/>
      <c r="BE706" s="66"/>
      <c r="BF706" s="66"/>
      <c r="BG706" s="4"/>
      <c r="BH706" s="69"/>
      <c r="BK706" s="9"/>
      <c r="BN706" s="7"/>
      <c r="BO706" s="286"/>
      <c r="BP706" s="22"/>
      <c r="BQ706" s="7" t="str">
        <f t="shared" ref="BQ706:BQ769" ca="1" si="174">IFERROR(IF(BK706="","",IF(BG706=5,"",IF(BK706-TODAY()&gt;0,"VIGENTE","VENCIDO"))),"")</f>
        <v/>
      </c>
      <c r="BR706" s="75" t="str">
        <f t="shared" ref="BR706:BR769" si="175">IFERROR(IF(BH706=0,"",BH706/6000),"")</f>
        <v/>
      </c>
      <c r="BS706" s="75" t="str">
        <f t="shared" ref="BS706:BS769" si="176">IFERROR(IF(VALUE(AY706)&gt;VALUE(APERTURA_VENTANILLA),"OK",""),"")</f>
        <v/>
      </c>
      <c r="BT706" s="5" t="str">
        <f t="shared" ref="BT706:BT769" si="177">J706&amp;IF(K706="",""," ")&amp;K706&amp;IF(L706="",""," ")&amp;L706</f>
        <v/>
      </c>
      <c r="BU706" s="79" t="str">
        <f t="shared" ref="BU706:BU769" si="178">IF(I706="","",IF(I706="F",SUM(BV706:BW706),""))</f>
        <v/>
      </c>
      <c r="BV706" s="79" t="str">
        <f t="shared" ref="BV706:BV769" si="179">IF(OR(I706="M",I706=""),"",IF(MID(N706,11,1)="H",1,0))</f>
        <v/>
      </c>
      <c r="BW706" s="79" t="str">
        <f t="shared" ref="BW706:BW769" si="180">IF(OR(I706="M",I706=""),"",IF(MID(N706,11,1)="M",1,0))</f>
        <v/>
      </c>
      <c r="CB706" s="5"/>
      <c r="CC706" s="4" t="str">
        <f>IF(IFERROR(VLOOKUP(C706,C707:C$1993,1,0),"")="","",COUNTIF(C:C,C706))</f>
        <v/>
      </c>
      <c r="CE706" s="5"/>
      <c r="CF706" s="5"/>
      <c r="CG706" s="5" t="str">
        <f>IF(B706="","",IF(CC706="",1+(MAX(CG$2:CG705)),""))</f>
        <v/>
      </c>
      <c r="CH706" s="5" t="str">
        <f t="shared" ref="CH706:CH769" si="181">IF(CG706="","",AE706)</f>
        <v/>
      </c>
      <c r="CI706" s="5" t="str">
        <f t="shared" ref="CI706:CI769" si="182">IF(CG706="","",H706)</f>
        <v/>
      </c>
      <c r="CJ706" s="14" t="str">
        <f t="shared" ref="CJ706:CJ769" si="183">IF(CG706="","",C706)</f>
        <v/>
      </c>
      <c r="CK706" s="25"/>
      <c r="CL706" s="15"/>
      <c r="CM706" s="5" t="str">
        <f t="shared" si="171"/>
        <v/>
      </c>
      <c r="CO706" s="5"/>
      <c r="CP706" s="5" t="str">
        <f t="shared" ref="CP706:CP744" si="184">IFERROR(RANK(CR706,CR$2:CR$1493,1),"")</f>
        <v/>
      </c>
      <c r="CQ706" s="5" t="str">
        <f>IF(BT706="","",IFERROR(IF(VLOOKUP(BT706,BT$2:BT705,1,0)=0,"",""),BT706))</f>
        <v/>
      </c>
      <c r="CR706" s="22" t="str">
        <f>IF(CQ706="","",(IFERROR(VLOOKUP(MID(CQ706,1,1),$DI$2:DM$28,3,0),0)+IFERROR(VLOOKUP(MID(CQ706,2,1),DI$2:DM$28,4,0),0)+IFERROR(VLOOKUP(MID(CQ706,3,1),DI$2:DM$28,5,0),0)+(ROW(CQ706)/1000000000000)))</f>
        <v/>
      </c>
      <c r="CS706" s="5"/>
      <c r="CT706" s="5">
        <v>705</v>
      </c>
      <c r="CU706" s="5" t="str">
        <f>IFERROR(VLOOKUP(CT706,CP$2:CQ1782,2,0),"")</f>
        <v/>
      </c>
      <c r="CV706" s="5"/>
      <c r="CX706" s="5"/>
      <c r="DO706" s="5" t="e">
        <f>IF(REPORTE!AH$2="si",IF(C706=VALUE(REPORTE!C$22),IF(SUM(DO707:DO$1993),CONCATENATE(INT(B706),", "),INT(B706)),""),IF(C706=VALUE(REPORTE!C$21),IF(SUM(DO707:DO$1993),CONCATENATE(INT(B706),", "),INT(B706)),""))</f>
        <v>#VALUE!</v>
      </c>
      <c r="DS706" s="5"/>
      <c r="DT706" s="5"/>
      <c r="DU706" s="5"/>
      <c r="DV706" s="5"/>
    </row>
    <row r="707" spans="1:126" ht="15" customHeight="1" x14ac:dyDescent="0.25">
      <c r="A707" s="4" t="str">
        <f t="shared" ca="1" si="172"/>
        <v/>
      </c>
      <c r="B707" s="3"/>
      <c r="D707" s="1" t="str">
        <f>IFERROR(INDEX('padron cfe'!B:B,MATCH(DATOS!C707,'padron cfe'!A:A,0),1),"")</f>
        <v/>
      </c>
      <c r="H707" s="5" t="str">
        <f>IF(F707="","",IFERROR(CONCATENATE("PEUA",VLOOKUP(ESTADO,REPORTE!AV$2:AW$33,2,0),DIDTRITO_FORM,CADER_FORM,IFERROR(INDEX(CA:CA,MATCH(DAY(F707),BZ:BZ,0),1),DAY(F707)),IFERROR(INDEX(CA:CA,MATCH(MONTH(F707),BZ:BZ,0),1),MONTH(F707)),YEAR(F707),G707),""))</f>
        <v/>
      </c>
      <c r="M707" s="2" t="str">
        <f>IFERROR(INDEX('padron cfe'!C:C,MATCH(DATOS!C707,'padron cfe'!A:A,0),1),"")</f>
        <v/>
      </c>
      <c r="N707" s="66" t="str">
        <f>IFERROR(IF(BT707="","",IF(INDEX(N$1:N706,MATCH(BT707,BT$1:BT706,0),1)=0,"",INDEX(N$1:N706,MATCH(BT707,BT$1:BT706,0),1))),"")</f>
        <v/>
      </c>
      <c r="O707" s="66" t="str">
        <f>IFERROR(IF(BT707="","",IF(INDEX(O$1:O706,MATCH(BT707,BT$1:BT706,0),1)=0,"",INDEX(O$1:O706,MATCH(BT707,BT$1:BT706,0),1))),"")</f>
        <v/>
      </c>
      <c r="R707" s="66"/>
      <c r="S707" s="5"/>
      <c r="T707" s="66"/>
      <c r="U707" s="5" t="str">
        <f>IFERROR(IF(INDEX(U$1:U706,MATCH(T707,T$1:T706,0),1)=0,"",INDEX(U$1:U706,MATCH(T707,T$1:T706,0),1)),"")</f>
        <v/>
      </c>
      <c r="V707" s="66"/>
      <c r="W707" s="5" t="str">
        <f>IFERROR(IF(INDEX(W$1:W706,MATCH(V707,V$1:V706,0),1)=0,"",INDEX(W$1:W706,MATCH(V707,V$1:V706,0),1)),"")</f>
        <v/>
      </c>
      <c r="X707" s="2" t="str">
        <f>IFERROR(INDEX('padron cfe'!D:D,MATCH(DATOS!C707,'padron cfe'!A:A,0),1),"")</f>
        <v/>
      </c>
      <c r="AC707" s="6"/>
      <c r="AE707" s="4" t="str">
        <f t="shared" si="173"/>
        <v/>
      </c>
      <c r="AF707" s="4"/>
      <c r="AG707" s="4"/>
      <c r="AH707" s="4"/>
      <c r="AI707" s="2" t="str">
        <f>IFERROR(IF(INDEX(AI$1:AI706,MATCH(BT707,BT$1:BT706,0),1)=0,"",INDEX(AI$1:AI706,MATCH(BT707,BT$1:BT706,0),1)),"")</f>
        <v/>
      </c>
      <c r="AJ707" s="2" t="str">
        <f>IFERROR(IF(INDEX(AJ$1:AJ706,MATCH(BT707,BT$1:BT706,0),1)=0,"",INDEX(AJ$1:AJ706,MATCH(BT707,BT$1:BT706,0),1)),"")</f>
        <v/>
      </c>
      <c r="AK707" s="2" t="str">
        <f>IFERROR(IF(INDEX(AK$1:AK706,MATCH(BT707,BT$1:BT706,0),1)=0,"",INDEX(AK$1:AK706,MATCH(BT707,BT$1:BT706,0),1)),"")</f>
        <v/>
      </c>
      <c r="AY707" s="7"/>
      <c r="AZ707" s="47"/>
      <c r="BA707" s="66"/>
      <c r="BB707" s="66"/>
      <c r="BC707" s="66"/>
      <c r="BD707" s="78"/>
      <c r="BE707" s="66"/>
      <c r="BF707" s="66"/>
      <c r="BG707" s="4"/>
      <c r="BH707" s="69"/>
      <c r="BK707" s="9"/>
      <c r="BN707" s="7"/>
      <c r="BO707" s="286"/>
      <c r="BP707" s="22"/>
      <c r="BQ707" s="7" t="str">
        <f t="shared" ca="1" si="174"/>
        <v/>
      </c>
      <c r="BR707" s="75" t="str">
        <f t="shared" si="175"/>
        <v/>
      </c>
      <c r="BS707" s="75" t="str">
        <f t="shared" si="176"/>
        <v/>
      </c>
      <c r="BT707" s="5" t="str">
        <f t="shared" si="177"/>
        <v/>
      </c>
      <c r="BU707" s="79" t="str">
        <f t="shared" si="178"/>
        <v/>
      </c>
      <c r="BV707" s="79" t="str">
        <f t="shared" si="179"/>
        <v/>
      </c>
      <c r="BW707" s="79" t="str">
        <f t="shared" si="180"/>
        <v/>
      </c>
      <c r="CB707" s="5"/>
      <c r="CC707" s="4" t="str">
        <f>IF(IFERROR(VLOOKUP(C707,C708:C$1993,1,0),"")="","",COUNTIF(C:C,C707))</f>
        <v/>
      </c>
      <c r="CE707" s="5"/>
      <c r="CF707" s="5"/>
      <c r="CG707" s="5" t="str">
        <f>IF(B707="","",IF(CC707="",1+(MAX(CG$2:CG706)),""))</f>
        <v/>
      </c>
      <c r="CH707" s="5" t="str">
        <f t="shared" si="181"/>
        <v/>
      </c>
      <c r="CI707" s="5" t="str">
        <f t="shared" si="182"/>
        <v/>
      </c>
      <c r="CJ707" s="14" t="str">
        <f t="shared" si="183"/>
        <v/>
      </c>
      <c r="CK707" s="25"/>
      <c r="CL707" s="15"/>
      <c r="CM707" s="5" t="str">
        <f t="shared" si="171"/>
        <v/>
      </c>
      <c r="CO707" s="5"/>
      <c r="CP707" s="5" t="str">
        <f t="shared" si="184"/>
        <v/>
      </c>
      <c r="CQ707" s="5" t="str">
        <f>IF(BT707="","",IFERROR(IF(VLOOKUP(BT707,BT$2:BT706,1,0)=0,"",""),BT707))</f>
        <v/>
      </c>
      <c r="CR707" s="22" t="str">
        <f>IF(CQ707="","",(IFERROR(VLOOKUP(MID(CQ707,1,1),$DI$2:DM$28,3,0),0)+IFERROR(VLOOKUP(MID(CQ707,2,1),DI$2:DM$28,4,0),0)+IFERROR(VLOOKUP(MID(CQ707,3,1),DI$2:DM$28,5,0),0)+(ROW(CQ707)/1000000000000)))</f>
        <v/>
      </c>
      <c r="CS707" s="5"/>
      <c r="CT707" s="5">
        <v>706</v>
      </c>
      <c r="CU707" s="5" t="str">
        <f>IFERROR(VLOOKUP(CT707,CP$2:CQ1783,2,0),"")</f>
        <v/>
      </c>
      <c r="CV707" s="5"/>
      <c r="CX707" s="5"/>
      <c r="DO707" s="5" t="e">
        <f>IF(REPORTE!AH$2="si",IF(C707=VALUE(REPORTE!C$22),IF(SUM(DO708:DO$1993),CONCATENATE(INT(B707),", "),INT(B707)),""),IF(C707=VALUE(REPORTE!C$21),IF(SUM(DO708:DO$1993),CONCATENATE(INT(B707),", "),INT(B707)),""))</f>
        <v>#VALUE!</v>
      </c>
      <c r="DS707" s="5"/>
      <c r="DT707" s="5"/>
      <c r="DU707" s="5"/>
      <c r="DV707" s="5"/>
    </row>
    <row r="708" spans="1:126" ht="15" customHeight="1" x14ac:dyDescent="0.25">
      <c r="A708" s="4" t="str">
        <f t="shared" ca="1" si="172"/>
        <v/>
      </c>
      <c r="B708" s="3"/>
      <c r="D708" s="1" t="str">
        <f>IFERROR(INDEX('padron cfe'!B:B,MATCH(DATOS!C708,'padron cfe'!A:A,0),1),"")</f>
        <v/>
      </c>
      <c r="H708" s="5" t="str">
        <f>IF(F708="","",IFERROR(CONCATENATE("PEUA",VLOOKUP(ESTADO,REPORTE!AV$2:AW$33,2,0),DIDTRITO_FORM,CADER_FORM,IFERROR(INDEX(CA:CA,MATCH(DAY(F708),BZ:BZ,0),1),DAY(F708)),IFERROR(INDEX(CA:CA,MATCH(MONTH(F708),BZ:BZ,0),1),MONTH(F708)),YEAR(F708),G708),""))</f>
        <v/>
      </c>
      <c r="M708" s="2" t="str">
        <f>IFERROR(INDEX('padron cfe'!C:C,MATCH(DATOS!C708,'padron cfe'!A:A,0),1),"")</f>
        <v/>
      </c>
      <c r="N708" s="66" t="str">
        <f>IFERROR(IF(BT708="","",IF(INDEX(N$1:N707,MATCH(BT708,BT$1:BT707,0),1)=0,"",INDEX(N$1:N707,MATCH(BT708,BT$1:BT707,0),1))),"")</f>
        <v/>
      </c>
      <c r="O708" s="66" t="str">
        <f>IFERROR(IF(BT708="","",IF(INDEX(O$1:O707,MATCH(BT708,BT$1:BT707,0),1)=0,"",INDEX(O$1:O707,MATCH(BT708,BT$1:BT707,0),1))),"")</f>
        <v/>
      </c>
      <c r="R708" s="66"/>
      <c r="S708" s="5"/>
      <c r="T708" s="66"/>
      <c r="U708" s="5" t="str">
        <f>IFERROR(IF(INDEX(U$1:U707,MATCH(T708,T$1:T707,0),1)=0,"",INDEX(U$1:U707,MATCH(T708,T$1:T707,0),1)),"")</f>
        <v/>
      </c>
      <c r="V708" s="66"/>
      <c r="W708" s="5" t="str">
        <f>IFERROR(IF(INDEX(W$1:W707,MATCH(V708,V$1:V707,0),1)=0,"",INDEX(W$1:W707,MATCH(V708,V$1:V707,0),1)),"")</f>
        <v/>
      </c>
      <c r="X708" s="2" t="str">
        <f>IFERROR(INDEX('padron cfe'!D:D,MATCH(DATOS!C708,'padron cfe'!A:A,0),1),"")</f>
        <v/>
      </c>
      <c r="AC708" s="6"/>
      <c r="AE708" s="4" t="str">
        <f t="shared" si="173"/>
        <v/>
      </c>
      <c r="AF708" s="4"/>
      <c r="AG708" s="4"/>
      <c r="AH708" s="4"/>
      <c r="AI708" s="2" t="str">
        <f>IFERROR(IF(INDEX(AI$1:AI707,MATCH(BT708,BT$1:BT707,0),1)=0,"",INDEX(AI$1:AI707,MATCH(BT708,BT$1:BT707,0),1)),"")</f>
        <v/>
      </c>
      <c r="AJ708" s="2" t="str">
        <f>IFERROR(IF(INDEX(AJ$1:AJ707,MATCH(BT708,BT$1:BT707,0),1)=0,"",INDEX(AJ$1:AJ707,MATCH(BT708,BT$1:BT707,0),1)),"")</f>
        <v/>
      </c>
      <c r="AK708" s="2" t="str">
        <f>IFERROR(IF(INDEX(AK$1:AK707,MATCH(BT708,BT$1:BT707,0),1)=0,"",INDEX(AK$1:AK707,MATCH(BT708,BT$1:BT707,0),1)),"")</f>
        <v/>
      </c>
      <c r="AY708" s="7"/>
      <c r="AZ708" s="47"/>
      <c r="BA708" s="66"/>
      <c r="BB708" s="66"/>
      <c r="BC708" s="66"/>
      <c r="BD708" s="78"/>
      <c r="BE708" s="66"/>
      <c r="BF708" s="66"/>
      <c r="BG708" s="4"/>
      <c r="BH708" s="69"/>
      <c r="BK708" s="9"/>
      <c r="BN708" s="7"/>
      <c r="BO708" s="286"/>
      <c r="BP708" s="22"/>
      <c r="BQ708" s="7" t="str">
        <f t="shared" ca="1" si="174"/>
        <v/>
      </c>
      <c r="BR708" s="75" t="str">
        <f t="shared" si="175"/>
        <v/>
      </c>
      <c r="BS708" s="75" t="str">
        <f t="shared" si="176"/>
        <v/>
      </c>
      <c r="BT708" s="5" t="str">
        <f t="shared" si="177"/>
        <v/>
      </c>
      <c r="BU708" s="79" t="str">
        <f t="shared" si="178"/>
        <v/>
      </c>
      <c r="BV708" s="79" t="str">
        <f t="shared" si="179"/>
        <v/>
      </c>
      <c r="BW708" s="79" t="str">
        <f t="shared" si="180"/>
        <v/>
      </c>
      <c r="CB708" s="5"/>
      <c r="CC708" s="4" t="str">
        <f>IF(IFERROR(VLOOKUP(C708,C709:C$1993,1,0),"")="","",COUNTIF(C:C,C708))</f>
        <v/>
      </c>
      <c r="CE708" s="5"/>
      <c r="CF708" s="5"/>
      <c r="CG708" s="5" t="str">
        <f>IF(B708="","",IF(CC708="",1+(MAX(CG$2:CG707)),""))</f>
        <v/>
      </c>
      <c r="CH708" s="5" t="str">
        <f t="shared" si="181"/>
        <v/>
      </c>
      <c r="CI708" s="5" t="str">
        <f t="shared" si="182"/>
        <v/>
      </c>
      <c r="CJ708" s="14" t="str">
        <f t="shared" si="183"/>
        <v/>
      </c>
      <c r="CK708" s="25"/>
      <c r="CL708" s="15"/>
      <c r="CM708" s="5" t="str">
        <f t="shared" si="171"/>
        <v/>
      </c>
      <c r="CO708" s="5"/>
      <c r="CP708" s="5" t="str">
        <f t="shared" si="184"/>
        <v/>
      </c>
      <c r="CQ708" s="5" t="str">
        <f>IF(BT708="","",IFERROR(IF(VLOOKUP(BT708,BT$2:BT707,1,0)=0,"",""),BT708))</f>
        <v/>
      </c>
      <c r="CR708" s="22" t="str">
        <f>IF(CQ708="","",(IFERROR(VLOOKUP(MID(CQ708,1,1),$DI$2:DM$28,3,0),0)+IFERROR(VLOOKUP(MID(CQ708,2,1),DI$2:DM$28,4,0),0)+IFERROR(VLOOKUP(MID(CQ708,3,1),DI$2:DM$28,5,0),0)+(ROW(CQ708)/1000000000000)))</f>
        <v/>
      </c>
      <c r="CS708" s="5"/>
      <c r="CT708" s="5">
        <v>707</v>
      </c>
      <c r="CU708" s="5" t="str">
        <f>IFERROR(VLOOKUP(CT708,CP$2:CQ1784,2,0),"")</f>
        <v/>
      </c>
      <c r="CV708" s="5"/>
      <c r="CX708" s="5"/>
      <c r="DO708" s="5" t="e">
        <f>IF(REPORTE!AH$2="si",IF(C708=VALUE(REPORTE!C$22),IF(SUM(DO709:DO$1993),CONCATENATE(INT(B708),", "),INT(B708)),""),IF(C708=VALUE(REPORTE!C$21),IF(SUM(DO709:DO$1993),CONCATENATE(INT(B708),", "),INT(B708)),""))</f>
        <v>#VALUE!</v>
      </c>
      <c r="DS708" s="5"/>
      <c r="DT708" s="5"/>
      <c r="DU708" s="5"/>
      <c r="DV708" s="5"/>
    </row>
    <row r="709" spans="1:126" ht="15" customHeight="1" x14ac:dyDescent="0.25">
      <c r="A709" s="4" t="str">
        <f t="shared" ca="1" si="172"/>
        <v/>
      </c>
      <c r="B709" s="3"/>
      <c r="D709" s="1" t="str">
        <f>IFERROR(INDEX('padron cfe'!B:B,MATCH(DATOS!C709,'padron cfe'!A:A,0),1),"")</f>
        <v/>
      </c>
      <c r="H709" s="5" t="str">
        <f>IF(F709="","",IFERROR(CONCATENATE("PEUA",VLOOKUP(ESTADO,REPORTE!AV$2:AW$33,2,0),DIDTRITO_FORM,CADER_FORM,IFERROR(INDEX(CA:CA,MATCH(DAY(F709),BZ:BZ,0),1),DAY(F709)),IFERROR(INDEX(CA:CA,MATCH(MONTH(F709),BZ:BZ,0),1),MONTH(F709)),YEAR(F709),G709),""))</f>
        <v/>
      </c>
      <c r="M709" s="2" t="str">
        <f>IFERROR(INDEX('padron cfe'!C:C,MATCH(DATOS!C709,'padron cfe'!A:A,0),1),"")</f>
        <v/>
      </c>
      <c r="N709" s="66" t="str">
        <f>IFERROR(IF(BT709="","",IF(INDEX(N$1:N708,MATCH(BT709,BT$1:BT708,0),1)=0,"",INDEX(N$1:N708,MATCH(BT709,BT$1:BT708,0),1))),"")</f>
        <v/>
      </c>
      <c r="O709" s="66" t="str">
        <f>IFERROR(IF(BT709="","",IF(INDEX(O$1:O708,MATCH(BT709,BT$1:BT708,0),1)=0,"",INDEX(O$1:O708,MATCH(BT709,BT$1:BT708,0),1))),"")</f>
        <v/>
      </c>
      <c r="R709" s="66"/>
      <c r="S709" s="5"/>
      <c r="T709" s="66"/>
      <c r="U709" s="5" t="str">
        <f>IFERROR(IF(INDEX(U$1:U708,MATCH(T709,T$1:T708,0),1)=0,"",INDEX(U$1:U708,MATCH(T709,T$1:T708,0),1)),"")</f>
        <v/>
      </c>
      <c r="V709" s="66"/>
      <c r="W709" s="5" t="str">
        <f>IFERROR(IF(INDEX(W$1:W708,MATCH(V709,V$1:V708,0),1)=0,"",INDEX(W$1:W708,MATCH(V709,V$1:V708,0),1)),"")</f>
        <v/>
      </c>
      <c r="X709" s="2" t="str">
        <f>IFERROR(INDEX('padron cfe'!D:D,MATCH(DATOS!C709,'padron cfe'!A:A,0),1),"")</f>
        <v/>
      </c>
      <c r="AC709" s="6"/>
      <c r="AE709" s="4" t="str">
        <f t="shared" si="173"/>
        <v/>
      </c>
      <c r="AF709" s="4"/>
      <c r="AG709" s="4"/>
      <c r="AH709" s="4"/>
      <c r="AI709" s="2" t="str">
        <f>IFERROR(IF(INDEX(AI$1:AI708,MATCH(BT709,BT$1:BT708,0),1)=0,"",INDEX(AI$1:AI708,MATCH(BT709,BT$1:BT708,0),1)),"")</f>
        <v/>
      </c>
      <c r="AJ709" s="2" t="str">
        <f>IFERROR(IF(INDEX(AJ$1:AJ708,MATCH(BT709,BT$1:BT708,0),1)=0,"",INDEX(AJ$1:AJ708,MATCH(BT709,BT$1:BT708,0),1)),"")</f>
        <v/>
      </c>
      <c r="AK709" s="2" t="str">
        <f>IFERROR(IF(INDEX(AK$1:AK708,MATCH(BT709,BT$1:BT708,0),1)=0,"",INDEX(AK$1:AK708,MATCH(BT709,BT$1:BT708,0),1)),"")</f>
        <v/>
      </c>
      <c r="AY709" s="7"/>
      <c r="AZ709" s="47"/>
      <c r="BA709" s="66"/>
      <c r="BB709" s="66"/>
      <c r="BC709" s="66"/>
      <c r="BD709" s="78"/>
      <c r="BE709" s="66"/>
      <c r="BF709" s="66"/>
      <c r="BG709" s="4"/>
      <c r="BH709" s="69"/>
      <c r="BK709" s="9"/>
      <c r="BN709" s="7"/>
      <c r="BO709" s="286"/>
      <c r="BP709" s="22"/>
      <c r="BQ709" s="7" t="str">
        <f t="shared" ca="1" si="174"/>
        <v/>
      </c>
      <c r="BR709" s="75" t="str">
        <f t="shared" si="175"/>
        <v/>
      </c>
      <c r="BS709" s="75" t="str">
        <f t="shared" si="176"/>
        <v/>
      </c>
      <c r="BT709" s="5" t="str">
        <f t="shared" si="177"/>
        <v/>
      </c>
      <c r="BU709" s="79" t="str">
        <f t="shared" si="178"/>
        <v/>
      </c>
      <c r="BV709" s="79" t="str">
        <f t="shared" si="179"/>
        <v/>
      </c>
      <c r="BW709" s="79" t="str">
        <f t="shared" si="180"/>
        <v/>
      </c>
      <c r="CB709" s="5"/>
      <c r="CC709" s="4" t="str">
        <f>IF(IFERROR(VLOOKUP(C709,C710:C$1993,1,0),"")="","",COUNTIF(C:C,C709))</f>
        <v/>
      </c>
      <c r="CE709" s="5"/>
      <c r="CF709" s="5"/>
      <c r="CG709" s="5" t="str">
        <f>IF(B709="","",IF(CC709="",1+(MAX(CG$2:CG708)),""))</f>
        <v/>
      </c>
      <c r="CH709" s="5" t="str">
        <f t="shared" si="181"/>
        <v/>
      </c>
      <c r="CI709" s="5" t="str">
        <f t="shared" si="182"/>
        <v/>
      </c>
      <c r="CJ709" s="14" t="str">
        <f t="shared" si="183"/>
        <v/>
      </c>
      <c r="CK709" s="25"/>
      <c r="CL709" s="15"/>
      <c r="CM709" s="5" t="str">
        <f t="shared" si="171"/>
        <v/>
      </c>
      <c r="CO709" s="5"/>
      <c r="CP709" s="5" t="str">
        <f t="shared" si="184"/>
        <v/>
      </c>
      <c r="CQ709" s="5" t="str">
        <f>IF(BT709="","",IFERROR(IF(VLOOKUP(BT709,BT$2:BT708,1,0)=0,"",""),BT709))</f>
        <v/>
      </c>
      <c r="CR709" s="22" t="str">
        <f>IF(CQ709="","",(IFERROR(VLOOKUP(MID(CQ709,1,1),$DI$2:DM$28,3,0),0)+IFERROR(VLOOKUP(MID(CQ709,2,1),DI$2:DM$28,4,0),0)+IFERROR(VLOOKUP(MID(CQ709,3,1),DI$2:DM$28,5,0),0)+(ROW(CQ709)/1000000000000)))</f>
        <v/>
      </c>
      <c r="CS709" s="5"/>
      <c r="CT709" s="5">
        <v>708</v>
      </c>
      <c r="CU709" s="5" t="str">
        <f>IFERROR(VLOOKUP(CT709,CP$2:CQ1785,2,0),"")</f>
        <v/>
      </c>
      <c r="CV709" s="5"/>
      <c r="CX709" s="5"/>
      <c r="DO709" s="5" t="e">
        <f>IF(REPORTE!AH$2="si",IF(C709=VALUE(REPORTE!C$22),IF(SUM(DO710:DO$1993),CONCATENATE(INT(B709),", "),INT(B709)),""),IF(C709=VALUE(REPORTE!C$21),IF(SUM(DO710:DO$1993),CONCATENATE(INT(B709),", "),INT(B709)),""))</f>
        <v>#VALUE!</v>
      </c>
      <c r="DS709" s="5"/>
      <c r="DT709" s="5"/>
      <c r="DU709" s="5"/>
      <c r="DV709" s="5"/>
    </row>
    <row r="710" spans="1:126" ht="15" customHeight="1" x14ac:dyDescent="0.25">
      <c r="A710" s="4" t="str">
        <f t="shared" ca="1" si="172"/>
        <v/>
      </c>
      <c r="B710" s="3"/>
      <c r="D710" s="1" t="str">
        <f>IFERROR(INDEX('padron cfe'!B:B,MATCH(DATOS!C710,'padron cfe'!A:A,0),1),"")</f>
        <v/>
      </c>
      <c r="H710" s="5" t="str">
        <f>IF(F710="","",IFERROR(CONCATENATE("PEUA",VLOOKUP(ESTADO,REPORTE!AV$2:AW$33,2,0),DIDTRITO_FORM,CADER_FORM,IFERROR(INDEX(CA:CA,MATCH(DAY(F710),BZ:BZ,0),1),DAY(F710)),IFERROR(INDEX(CA:CA,MATCH(MONTH(F710),BZ:BZ,0),1),MONTH(F710)),YEAR(F710),G710),""))</f>
        <v/>
      </c>
      <c r="M710" s="2" t="str">
        <f>IFERROR(INDEX('padron cfe'!C:C,MATCH(DATOS!C710,'padron cfe'!A:A,0),1),"")</f>
        <v/>
      </c>
      <c r="N710" s="66" t="str">
        <f>IFERROR(IF(BT710="","",IF(INDEX(N$1:N709,MATCH(BT710,BT$1:BT709,0),1)=0,"",INDEX(N$1:N709,MATCH(BT710,BT$1:BT709,0),1))),"")</f>
        <v/>
      </c>
      <c r="O710" s="66" t="str">
        <f>IFERROR(IF(BT710="","",IF(INDEX(O$1:O709,MATCH(BT710,BT$1:BT709,0),1)=0,"",INDEX(O$1:O709,MATCH(BT710,BT$1:BT709,0),1))),"")</f>
        <v/>
      </c>
      <c r="R710" s="66"/>
      <c r="S710" s="5"/>
      <c r="T710" s="66"/>
      <c r="U710" s="5" t="str">
        <f>IFERROR(IF(INDEX(U$1:U709,MATCH(T710,T$1:T709,0),1)=0,"",INDEX(U$1:U709,MATCH(T710,T$1:T709,0),1)),"")</f>
        <v/>
      </c>
      <c r="V710" s="66"/>
      <c r="W710" s="5" t="str">
        <f>IFERROR(IF(INDEX(W$1:W709,MATCH(V710,V$1:V709,0),1)=0,"",INDEX(W$1:W709,MATCH(V710,V$1:V709,0),1)),"")</f>
        <v/>
      </c>
      <c r="X710" s="2" t="str">
        <f>IFERROR(INDEX('padron cfe'!D:D,MATCH(DATOS!C710,'padron cfe'!A:A,0),1),"")</f>
        <v/>
      </c>
      <c r="AC710" s="6"/>
      <c r="AE710" s="4" t="str">
        <f t="shared" si="173"/>
        <v/>
      </c>
      <c r="AF710" s="4"/>
      <c r="AG710" s="4"/>
      <c r="AH710" s="4"/>
      <c r="AI710" s="2" t="str">
        <f>IFERROR(IF(INDEX(AI$1:AI709,MATCH(BT710,BT$1:BT709,0),1)=0,"",INDEX(AI$1:AI709,MATCH(BT710,BT$1:BT709,0),1)),"")</f>
        <v/>
      </c>
      <c r="AJ710" s="2" t="str">
        <f>IFERROR(IF(INDEX(AJ$1:AJ709,MATCH(BT710,BT$1:BT709,0),1)=0,"",INDEX(AJ$1:AJ709,MATCH(BT710,BT$1:BT709,0),1)),"")</f>
        <v/>
      </c>
      <c r="AK710" s="2" t="str">
        <f>IFERROR(IF(INDEX(AK$1:AK709,MATCH(BT710,BT$1:BT709,0),1)=0,"",INDEX(AK$1:AK709,MATCH(BT710,BT$1:BT709,0),1)),"")</f>
        <v/>
      </c>
      <c r="AY710" s="7"/>
      <c r="AZ710" s="47"/>
      <c r="BA710" s="66"/>
      <c r="BB710" s="66"/>
      <c r="BC710" s="66"/>
      <c r="BD710" s="78"/>
      <c r="BE710" s="66"/>
      <c r="BF710" s="66"/>
      <c r="BG710" s="4"/>
      <c r="BH710" s="69"/>
      <c r="BK710" s="9"/>
      <c r="BN710" s="7"/>
      <c r="BO710" s="286"/>
      <c r="BP710" s="22"/>
      <c r="BQ710" s="7" t="str">
        <f t="shared" ca="1" si="174"/>
        <v/>
      </c>
      <c r="BR710" s="75" t="str">
        <f t="shared" si="175"/>
        <v/>
      </c>
      <c r="BS710" s="75" t="str">
        <f t="shared" si="176"/>
        <v/>
      </c>
      <c r="BT710" s="5" t="str">
        <f t="shared" si="177"/>
        <v/>
      </c>
      <c r="BU710" s="79" t="str">
        <f t="shared" si="178"/>
        <v/>
      </c>
      <c r="BV710" s="79" t="str">
        <f t="shared" si="179"/>
        <v/>
      </c>
      <c r="BW710" s="79" t="str">
        <f t="shared" si="180"/>
        <v/>
      </c>
      <c r="CB710" s="5"/>
      <c r="CC710" s="4" t="str">
        <f>IF(IFERROR(VLOOKUP(C710,C711:C$1993,1,0),"")="","",COUNTIF(C:C,C710))</f>
        <v/>
      </c>
      <c r="CE710" s="5"/>
      <c r="CF710" s="5"/>
      <c r="CG710" s="5" t="str">
        <f>IF(B710="","",IF(CC710="",1+(MAX(CG$2:CG709)),""))</f>
        <v/>
      </c>
      <c r="CH710" s="5" t="str">
        <f t="shared" si="181"/>
        <v/>
      </c>
      <c r="CI710" s="5" t="str">
        <f t="shared" si="182"/>
        <v/>
      </c>
      <c r="CJ710" s="14" t="str">
        <f t="shared" si="183"/>
        <v/>
      </c>
      <c r="CK710" s="25"/>
      <c r="CL710" s="15"/>
      <c r="CM710" s="5" t="str">
        <f t="shared" si="171"/>
        <v/>
      </c>
      <c r="CO710" s="5"/>
      <c r="CP710" s="5" t="str">
        <f t="shared" si="184"/>
        <v/>
      </c>
      <c r="CQ710" s="5" t="str">
        <f>IF(BT710="","",IFERROR(IF(VLOOKUP(BT710,BT$2:BT709,1,0)=0,"",""),BT710))</f>
        <v/>
      </c>
      <c r="CR710" s="22" t="str">
        <f>IF(CQ710="","",(IFERROR(VLOOKUP(MID(CQ710,1,1),$DI$2:DM$28,3,0),0)+IFERROR(VLOOKUP(MID(CQ710,2,1),DI$2:DM$28,4,0),0)+IFERROR(VLOOKUP(MID(CQ710,3,1),DI$2:DM$28,5,0),0)+(ROW(CQ710)/1000000000000)))</f>
        <v/>
      </c>
      <c r="CS710" s="5"/>
      <c r="CT710" s="5">
        <v>709</v>
      </c>
      <c r="CU710" s="5" t="str">
        <f>IFERROR(VLOOKUP(CT710,CP$2:CQ1786,2,0),"")</f>
        <v/>
      </c>
      <c r="CV710" s="5"/>
      <c r="CX710" s="5"/>
      <c r="DO710" s="5" t="e">
        <f>IF(REPORTE!AH$2="si",IF(C710=VALUE(REPORTE!C$22),IF(SUM(DO711:DO$1993),CONCATENATE(INT(B710),", "),INT(B710)),""),IF(C710=VALUE(REPORTE!C$21),IF(SUM(DO711:DO$1993),CONCATENATE(INT(B710),", "),INT(B710)),""))</f>
        <v>#VALUE!</v>
      </c>
      <c r="DS710" s="5"/>
      <c r="DT710" s="5"/>
      <c r="DU710" s="5"/>
      <c r="DV710" s="5"/>
    </row>
    <row r="711" spans="1:126" ht="15" customHeight="1" x14ac:dyDescent="0.25">
      <c r="A711" s="4" t="str">
        <f t="shared" ca="1" si="172"/>
        <v/>
      </c>
      <c r="B711" s="3"/>
      <c r="D711" s="1" t="str">
        <f>IFERROR(INDEX('padron cfe'!B:B,MATCH(DATOS!C711,'padron cfe'!A:A,0),1),"")</f>
        <v/>
      </c>
      <c r="H711" s="5" t="str">
        <f>IF(F711="","",IFERROR(CONCATENATE("PEUA",VLOOKUP(ESTADO,REPORTE!AV$2:AW$33,2,0),DIDTRITO_FORM,CADER_FORM,IFERROR(INDEX(CA:CA,MATCH(DAY(F711),BZ:BZ,0),1),DAY(F711)),IFERROR(INDEX(CA:CA,MATCH(MONTH(F711),BZ:BZ,0),1),MONTH(F711)),YEAR(F711),G711),""))</f>
        <v/>
      </c>
      <c r="M711" s="2" t="str">
        <f>IFERROR(INDEX('padron cfe'!C:C,MATCH(DATOS!C711,'padron cfe'!A:A,0),1),"")</f>
        <v/>
      </c>
      <c r="N711" s="66" t="str">
        <f>IFERROR(IF(BT711="","",IF(INDEX(N$1:N710,MATCH(BT711,BT$1:BT710,0),1)=0,"",INDEX(N$1:N710,MATCH(BT711,BT$1:BT710,0),1))),"")</f>
        <v/>
      </c>
      <c r="O711" s="66" t="str">
        <f>IFERROR(IF(BT711="","",IF(INDEX(O$1:O710,MATCH(BT711,BT$1:BT710,0),1)=0,"",INDEX(O$1:O710,MATCH(BT711,BT$1:BT710,0),1))),"")</f>
        <v/>
      </c>
      <c r="R711" s="66"/>
      <c r="S711" s="5"/>
      <c r="T711" s="66"/>
      <c r="U711" s="5" t="str">
        <f>IFERROR(IF(INDEX(U$1:U710,MATCH(T711,T$1:T710,0),1)=0,"",INDEX(U$1:U710,MATCH(T711,T$1:T710,0),1)),"")</f>
        <v/>
      </c>
      <c r="V711" s="66"/>
      <c r="W711" s="5" t="str">
        <f>IFERROR(IF(INDEX(W$1:W710,MATCH(V711,V$1:V710,0),1)=0,"",INDEX(W$1:W710,MATCH(V711,V$1:V710,0),1)),"")</f>
        <v/>
      </c>
      <c r="X711" s="2" t="str">
        <f>IFERROR(INDEX('padron cfe'!D:D,MATCH(DATOS!C711,'padron cfe'!A:A,0),1),"")</f>
        <v/>
      </c>
      <c r="AC711" s="6"/>
      <c r="AE711" s="4" t="str">
        <f t="shared" si="173"/>
        <v/>
      </c>
      <c r="AF711" s="4"/>
      <c r="AG711" s="4"/>
      <c r="AH711" s="4"/>
      <c r="AI711" s="2" t="str">
        <f>IFERROR(IF(INDEX(AI$1:AI710,MATCH(BT711,BT$1:BT710,0),1)=0,"",INDEX(AI$1:AI710,MATCH(BT711,BT$1:BT710,0),1)),"")</f>
        <v/>
      </c>
      <c r="AJ711" s="2" t="str">
        <f>IFERROR(IF(INDEX(AJ$1:AJ710,MATCH(BT711,BT$1:BT710,0),1)=0,"",INDEX(AJ$1:AJ710,MATCH(BT711,BT$1:BT710,0),1)),"")</f>
        <v/>
      </c>
      <c r="AK711" s="2" t="str">
        <f>IFERROR(IF(INDEX(AK$1:AK710,MATCH(BT711,BT$1:BT710,0),1)=0,"",INDEX(AK$1:AK710,MATCH(BT711,BT$1:BT710,0),1)),"")</f>
        <v/>
      </c>
      <c r="AY711" s="7"/>
      <c r="AZ711" s="47"/>
      <c r="BA711" s="66"/>
      <c r="BB711" s="66"/>
      <c r="BC711" s="66"/>
      <c r="BD711" s="78"/>
      <c r="BE711" s="66"/>
      <c r="BF711" s="66"/>
      <c r="BG711" s="4"/>
      <c r="BH711" s="69"/>
      <c r="BK711" s="9"/>
      <c r="BN711" s="7"/>
      <c r="BO711" s="286"/>
      <c r="BP711" s="22"/>
      <c r="BQ711" s="7" t="str">
        <f t="shared" ca="1" si="174"/>
        <v/>
      </c>
      <c r="BR711" s="75" t="str">
        <f t="shared" si="175"/>
        <v/>
      </c>
      <c r="BS711" s="75" t="str">
        <f t="shared" si="176"/>
        <v/>
      </c>
      <c r="BT711" s="5" t="str">
        <f t="shared" si="177"/>
        <v/>
      </c>
      <c r="BU711" s="79" t="str">
        <f t="shared" si="178"/>
        <v/>
      </c>
      <c r="BV711" s="79" t="str">
        <f t="shared" si="179"/>
        <v/>
      </c>
      <c r="BW711" s="79" t="str">
        <f t="shared" si="180"/>
        <v/>
      </c>
      <c r="CB711" s="5"/>
      <c r="CC711" s="4" t="str">
        <f>IF(IFERROR(VLOOKUP(C711,C712:C$1993,1,0),"")="","",COUNTIF(C:C,C711))</f>
        <v/>
      </c>
      <c r="CE711" s="5"/>
      <c r="CF711" s="5"/>
      <c r="CG711" s="5" t="str">
        <f>IF(B711="","",IF(CC711="",1+(MAX(CG$2:CG710)),""))</f>
        <v/>
      </c>
      <c r="CH711" s="5" t="str">
        <f t="shared" si="181"/>
        <v/>
      </c>
      <c r="CI711" s="5" t="str">
        <f t="shared" si="182"/>
        <v/>
      </c>
      <c r="CJ711" s="14" t="str">
        <f t="shared" si="183"/>
        <v/>
      </c>
      <c r="CK711" s="25"/>
      <c r="CL711" s="15"/>
      <c r="CM711" s="5" t="str">
        <f t="shared" si="171"/>
        <v/>
      </c>
      <c r="CO711" s="5"/>
      <c r="CP711" s="5" t="str">
        <f t="shared" si="184"/>
        <v/>
      </c>
      <c r="CQ711" s="5" t="str">
        <f>IF(BT711="","",IFERROR(IF(VLOOKUP(BT711,BT$2:BT710,1,0)=0,"",""),BT711))</f>
        <v/>
      </c>
      <c r="CR711" s="22" t="str">
        <f>IF(CQ711="","",(IFERROR(VLOOKUP(MID(CQ711,1,1),$DI$2:DM$28,3,0),0)+IFERROR(VLOOKUP(MID(CQ711,2,1),DI$2:DM$28,4,0),0)+IFERROR(VLOOKUP(MID(CQ711,3,1),DI$2:DM$28,5,0),0)+(ROW(CQ711)/1000000000000)))</f>
        <v/>
      </c>
      <c r="CS711" s="5"/>
      <c r="CT711" s="5">
        <v>710</v>
      </c>
      <c r="CU711" s="5" t="str">
        <f>IFERROR(VLOOKUP(CT711,CP$2:CQ1787,2,0),"")</f>
        <v/>
      </c>
      <c r="CV711" s="5"/>
      <c r="CX711" s="5"/>
      <c r="DO711" s="5" t="e">
        <f>IF(REPORTE!AH$2="si",IF(C711=VALUE(REPORTE!C$22),IF(SUM(DO712:DO$1993),CONCATENATE(INT(B711),", "),INT(B711)),""),IF(C711=VALUE(REPORTE!C$21),IF(SUM(DO712:DO$1993),CONCATENATE(INT(B711),", "),INT(B711)),""))</f>
        <v>#VALUE!</v>
      </c>
      <c r="DS711" s="5"/>
      <c r="DT711" s="5"/>
      <c r="DU711" s="5"/>
      <c r="DV711" s="5"/>
    </row>
    <row r="712" spans="1:126" ht="15" customHeight="1" x14ac:dyDescent="0.25">
      <c r="A712" s="4" t="str">
        <f t="shared" ca="1" si="172"/>
        <v/>
      </c>
      <c r="B712" s="3"/>
      <c r="D712" s="1" t="str">
        <f>IFERROR(INDEX('padron cfe'!B:B,MATCH(DATOS!C712,'padron cfe'!A:A,0),1),"")</f>
        <v/>
      </c>
      <c r="H712" s="5" t="str">
        <f>IF(F712="","",IFERROR(CONCATENATE("PEUA",VLOOKUP(ESTADO,REPORTE!AV$2:AW$33,2,0),DIDTRITO_FORM,CADER_FORM,IFERROR(INDEX(CA:CA,MATCH(DAY(F712),BZ:BZ,0),1),DAY(F712)),IFERROR(INDEX(CA:CA,MATCH(MONTH(F712),BZ:BZ,0),1),MONTH(F712)),YEAR(F712),G712),""))</f>
        <v/>
      </c>
      <c r="M712" s="2" t="str">
        <f>IFERROR(INDEX('padron cfe'!C:C,MATCH(DATOS!C712,'padron cfe'!A:A,0),1),"")</f>
        <v/>
      </c>
      <c r="N712" s="66" t="str">
        <f>IFERROR(IF(BT712="","",IF(INDEX(N$1:N711,MATCH(BT712,BT$1:BT711,0),1)=0,"",INDEX(N$1:N711,MATCH(BT712,BT$1:BT711,0),1))),"")</f>
        <v/>
      </c>
      <c r="O712" s="66" t="str">
        <f>IFERROR(IF(BT712="","",IF(INDEX(O$1:O711,MATCH(BT712,BT$1:BT711,0),1)=0,"",INDEX(O$1:O711,MATCH(BT712,BT$1:BT711,0),1))),"")</f>
        <v/>
      </c>
      <c r="R712" s="66"/>
      <c r="S712" s="5"/>
      <c r="T712" s="66"/>
      <c r="U712" s="5" t="str">
        <f>IFERROR(IF(INDEX(U$1:U711,MATCH(T712,T$1:T711,0),1)=0,"",INDEX(U$1:U711,MATCH(T712,T$1:T711,0),1)),"")</f>
        <v/>
      </c>
      <c r="V712" s="66"/>
      <c r="W712" s="5" t="str">
        <f>IFERROR(IF(INDEX(W$1:W711,MATCH(V712,V$1:V711,0),1)=0,"",INDEX(W$1:W711,MATCH(V712,V$1:V711,0),1)),"")</f>
        <v/>
      </c>
      <c r="X712" s="2" t="str">
        <f>IFERROR(INDEX('padron cfe'!D:D,MATCH(DATOS!C712,'padron cfe'!A:A,0),1),"")</f>
        <v/>
      </c>
      <c r="AC712" s="6"/>
      <c r="AE712" s="4" t="str">
        <f t="shared" si="173"/>
        <v/>
      </c>
      <c r="AF712" s="4"/>
      <c r="AG712" s="4"/>
      <c r="AH712" s="4"/>
      <c r="AI712" s="2" t="str">
        <f>IFERROR(IF(INDEX(AI$1:AI711,MATCH(BT712,BT$1:BT711,0),1)=0,"",INDEX(AI$1:AI711,MATCH(BT712,BT$1:BT711,0),1)),"")</f>
        <v/>
      </c>
      <c r="AJ712" s="2" t="str">
        <f>IFERROR(IF(INDEX(AJ$1:AJ711,MATCH(BT712,BT$1:BT711,0),1)=0,"",INDEX(AJ$1:AJ711,MATCH(BT712,BT$1:BT711,0),1)),"")</f>
        <v/>
      </c>
      <c r="AK712" s="2" t="str">
        <f>IFERROR(IF(INDEX(AK$1:AK711,MATCH(BT712,BT$1:BT711,0),1)=0,"",INDEX(AK$1:AK711,MATCH(BT712,BT$1:BT711,0),1)),"")</f>
        <v/>
      </c>
      <c r="AY712" s="7"/>
      <c r="AZ712" s="47"/>
      <c r="BA712" s="66"/>
      <c r="BB712" s="66"/>
      <c r="BC712" s="66"/>
      <c r="BD712" s="78"/>
      <c r="BE712" s="66"/>
      <c r="BF712" s="66"/>
      <c r="BG712" s="4"/>
      <c r="BH712" s="69"/>
      <c r="BK712" s="9"/>
      <c r="BN712" s="7"/>
      <c r="BO712" s="286"/>
      <c r="BP712" s="22"/>
      <c r="BQ712" s="7" t="str">
        <f t="shared" ca="1" si="174"/>
        <v/>
      </c>
      <c r="BR712" s="75" t="str">
        <f t="shared" si="175"/>
        <v/>
      </c>
      <c r="BS712" s="75" t="str">
        <f t="shared" si="176"/>
        <v/>
      </c>
      <c r="BT712" s="5" t="str">
        <f t="shared" si="177"/>
        <v/>
      </c>
      <c r="BU712" s="79" t="str">
        <f t="shared" si="178"/>
        <v/>
      </c>
      <c r="BV712" s="79" t="str">
        <f t="shared" si="179"/>
        <v/>
      </c>
      <c r="BW712" s="79" t="str">
        <f t="shared" si="180"/>
        <v/>
      </c>
      <c r="CB712" s="5"/>
      <c r="CC712" s="4" t="str">
        <f>IF(IFERROR(VLOOKUP(C712,C713:C$1993,1,0),"")="","",COUNTIF(C:C,C712))</f>
        <v/>
      </c>
      <c r="CE712" s="5"/>
      <c r="CF712" s="5"/>
      <c r="CG712" s="5" t="str">
        <f>IF(B712="","",IF(CC712="",1+(MAX(CG$2:CG711)),""))</f>
        <v/>
      </c>
      <c r="CH712" s="5" t="str">
        <f t="shared" si="181"/>
        <v/>
      </c>
      <c r="CI712" s="5" t="str">
        <f t="shared" si="182"/>
        <v/>
      </c>
      <c r="CJ712" s="14" t="str">
        <f t="shared" si="183"/>
        <v/>
      </c>
      <c r="CK712" s="25"/>
      <c r="CL712" s="15"/>
      <c r="CM712" s="5" t="str">
        <f t="shared" si="171"/>
        <v/>
      </c>
      <c r="CO712" s="5"/>
      <c r="CP712" s="5" t="str">
        <f t="shared" si="184"/>
        <v/>
      </c>
      <c r="CQ712" s="5" t="str">
        <f>IF(BT712="","",IFERROR(IF(VLOOKUP(BT712,BT$2:BT711,1,0)=0,"",""),BT712))</f>
        <v/>
      </c>
      <c r="CR712" s="22" t="str">
        <f>IF(CQ712="","",(IFERROR(VLOOKUP(MID(CQ712,1,1),$DI$2:DM$28,3,0),0)+IFERROR(VLOOKUP(MID(CQ712,2,1),DI$2:DM$28,4,0),0)+IFERROR(VLOOKUP(MID(CQ712,3,1),DI$2:DM$28,5,0),0)+(ROW(CQ712)/1000000000000)))</f>
        <v/>
      </c>
      <c r="CS712" s="5"/>
      <c r="CT712" s="5">
        <v>711</v>
      </c>
      <c r="CU712" s="5" t="str">
        <f>IFERROR(VLOOKUP(CT712,CP$2:CQ1788,2,0),"")</f>
        <v/>
      </c>
      <c r="CV712" s="5"/>
      <c r="CX712" s="5"/>
      <c r="DO712" s="5" t="e">
        <f>IF(REPORTE!AH$2="si",IF(C712=VALUE(REPORTE!C$22),IF(SUM(DO713:DO$1993),CONCATENATE(INT(B712),", "),INT(B712)),""),IF(C712=VALUE(REPORTE!C$21),IF(SUM(DO713:DO$1993),CONCATENATE(INT(B712),", "),INT(B712)),""))</f>
        <v>#VALUE!</v>
      </c>
      <c r="DS712" s="5"/>
      <c r="DT712" s="5"/>
      <c r="DU712" s="5"/>
      <c r="DV712" s="5"/>
    </row>
    <row r="713" spans="1:126" ht="15" customHeight="1" x14ac:dyDescent="0.25">
      <c r="A713" s="4" t="str">
        <f t="shared" ca="1" si="172"/>
        <v/>
      </c>
      <c r="B713" s="3"/>
      <c r="D713" s="1" t="str">
        <f>IFERROR(INDEX('padron cfe'!B:B,MATCH(DATOS!C713,'padron cfe'!A:A,0),1),"")</f>
        <v/>
      </c>
      <c r="H713" s="5" t="str">
        <f>IF(F713="","",IFERROR(CONCATENATE("PEUA",VLOOKUP(ESTADO,REPORTE!AV$2:AW$33,2,0),DIDTRITO_FORM,CADER_FORM,IFERROR(INDEX(CA:CA,MATCH(DAY(F713),BZ:BZ,0),1),DAY(F713)),IFERROR(INDEX(CA:CA,MATCH(MONTH(F713),BZ:BZ,0),1),MONTH(F713)),YEAR(F713),G713),""))</f>
        <v/>
      </c>
      <c r="M713" s="2" t="str">
        <f>IFERROR(INDEX('padron cfe'!C:C,MATCH(DATOS!C713,'padron cfe'!A:A,0),1),"")</f>
        <v/>
      </c>
      <c r="N713" s="66" t="str">
        <f>IFERROR(IF(BT713="","",IF(INDEX(N$1:N712,MATCH(BT713,BT$1:BT712,0),1)=0,"",INDEX(N$1:N712,MATCH(BT713,BT$1:BT712,0),1))),"")</f>
        <v/>
      </c>
      <c r="O713" s="66" t="str">
        <f>IFERROR(IF(BT713="","",IF(INDEX(O$1:O712,MATCH(BT713,BT$1:BT712,0),1)=0,"",INDEX(O$1:O712,MATCH(BT713,BT$1:BT712,0),1))),"")</f>
        <v/>
      </c>
      <c r="R713" s="66"/>
      <c r="S713" s="5"/>
      <c r="T713" s="66"/>
      <c r="U713" s="5" t="str">
        <f>IFERROR(IF(INDEX(U$1:U712,MATCH(T713,T$1:T712,0),1)=0,"",INDEX(U$1:U712,MATCH(T713,T$1:T712,0),1)),"")</f>
        <v/>
      </c>
      <c r="V713" s="66"/>
      <c r="W713" s="5" t="str">
        <f>IFERROR(IF(INDEX(W$1:W712,MATCH(V713,V$1:V712,0),1)=0,"",INDEX(W$1:W712,MATCH(V713,V$1:V712,0),1)),"")</f>
        <v/>
      </c>
      <c r="X713" s="2" t="str">
        <f>IFERROR(INDEX('padron cfe'!D:D,MATCH(DATOS!C713,'padron cfe'!A:A,0),1),"")</f>
        <v/>
      </c>
      <c r="AC713" s="6"/>
      <c r="AE713" s="4" t="str">
        <f t="shared" si="173"/>
        <v/>
      </c>
      <c r="AF713" s="4"/>
      <c r="AG713" s="4"/>
      <c r="AH713" s="4"/>
      <c r="AI713" s="2" t="str">
        <f>IFERROR(IF(INDEX(AI$1:AI712,MATCH(BT713,BT$1:BT712,0),1)=0,"",INDEX(AI$1:AI712,MATCH(BT713,BT$1:BT712,0),1)),"")</f>
        <v/>
      </c>
      <c r="AJ713" s="2" t="str">
        <f>IFERROR(IF(INDEX(AJ$1:AJ712,MATCH(BT713,BT$1:BT712,0),1)=0,"",INDEX(AJ$1:AJ712,MATCH(BT713,BT$1:BT712,0),1)),"")</f>
        <v/>
      </c>
      <c r="AK713" s="2" t="str">
        <f>IFERROR(IF(INDEX(AK$1:AK712,MATCH(BT713,BT$1:BT712,0),1)=0,"",INDEX(AK$1:AK712,MATCH(BT713,BT$1:BT712,0),1)),"")</f>
        <v/>
      </c>
      <c r="AY713" s="7"/>
      <c r="AZ713" s="47"/>
      <c r="BA713" s="66"/>
      <c r="BB713" s="66"/>
      <c r="BC713" s="66"/>
      <c r="BD713" s="78"/>
      <c r="BE713" s="66"/>
      <c r="BF713" s="66"/>
      <c r="BG713" s="4"/>
      <c r="BH713" s="69"/>
      <c r="BK713" s="9"/>
      <c r="BN713" s="7"/>
      <c r="BO713" s="286"/>
      <c r="BP713" s="22"/>
      <c r="BQ713" s="7" t="str">
        <f t="shared" ca="1" si="174"/>
        <v/>
      </c>
      <c r="BR713" s="75" t="str">
        <f t="shared" si="175"/>
        <v/>
      </c>
      <c r="BS713" s="75" t="str">
        <f t="shared" si="176"/>
        <v/>
      </c>
      <c r="BT713" s="5" t="str">
        <f t="shared" si="177"/>
        <v/>
      </c>
      <c r="BU713" s="79" t="str">
        <f t="shared" si="178"/>
        <v/>
      </c>
      <c r="BV713" s="79" t="str">
        <f t="shared" si="179"/>
        <v/>
      </c>
      <c r="BW713" s="79" t="str">
        <f t="shared" si="180"/>
        <v/>
      </c>
      <c r="CB713" s="5"/>
      <c r="CC713" s="4" t="str">
        <f>IF(IFERROR(VLOOKUP(C713,C714:C$1993,1,0),"")="","",COUNTIF(C:C,C713))</f>
        <v/>
      </c>
      <c r="CE713" s="5"/>
      <c r="CF713" s="5"/>
      <c r="CG713" s="5" t="str">
        <f>IF(B713="","",IF(CC713="",1+(MAX(CG$2:CG712)),""))</f>
        <v/>
      </c>
      <c r="CH713" s="5" t="str">
        <f t="shared" si="181"/>
        <v/>
      </c>
      <c r="CI713" s="5" t="str">
        <f t="shared" si="182"/>
        <v/>
      </c>
      <c r="CJ713" s="14" t="str">
        <f t="shared" si="183"/>
        <v/>
      </c>
      <c r="CK713" s="25"/>
      <c r="CL713" s="15"/>
      <c r="CM713" s="5" t="str">
        <f t="shared" si="171"/>
        <v/>
      </c>
      <c r="CO713" s="5"/>
      <c r="CP713" s="5" t="str">
        <f t="shared" si="184"/>
        <v/>
      </c>
      <c r="CQ713" s="5" t="str">
        <f>IF(BT713="","",IFERROR(IF(VLOOKUP(BT713,BT$2:BT712,1,0)=0,"",""),BT713))</f>
        <v/>
      </c>
      <c r="CR713" s="22" t="str">
        <f>IF(CQ713="","",(IFERROR(VLOOKUP(MID(CQ713,1,1),$DI$2:DM$28,3,0),0)+IFERROR(VLOOKUP(MID(CQ713,2,1),DI$2:DM$28,4,0),0)+IFERROR(VLOOKUP(MID(CQ713,3,1),DI$2:DM$28,5,0),0)+(ROW(CQ713)/1000000000000)))</f>
        <v/>
      </c>
      <c r="CS713" s="5"/>
      <c r="CT713" s="5">
        <v>712</v>
      </c>
      <c r="CU713" s="5" t="str">
        <f>IFERROR(VLOOKUP(CT713,CP$2:CQ1789,2,0),"")</f>
        <v/>
      </c>
      <c r="CV713" s="5"/>
      <c r="CX713" s="5"/>
      <c r="DO713" s="5" t="e">
        <f>IF(REPORTE!AH$2="si",IF(C713=VALUE(REPORTE!C$22),IF(SUM(DO714:DO$1993),CONCATENATE(INT(B713),", "),INT(B713)),""),IF(C713=VALUE(REPORTE!C$21),IF(SUM(DO714:DO$1993),CONCATENATE(INT(B713),", "),INT(B713)),""))</f>
        <v>#VALUE!</v>
      </c>
      <c r="DS713" s="5"/>
      <c r="DT713" s="5"/>
      <c r="DU713" s="5"/>
      <c r="DV713" s="5"/>
    </row>
    <row r="714" spans="1:126" ht="15" customHeight="1" x14ac:dyDescent="0.25">
      <c r="A714" s="4" t="str">
        <f t="shared" ca="1" si="172"/>
        <v/>
      </c>
      <c r="B714" s="3"/>
      <c r="D714" s="1" t="str">
        <f>IFERROR(INDEX('padron cfe'!B:B,MATCH(DATOS!C714,'padron cfe'!A:A,0),1),"")</f>
        <v/>
      </c>
      <c r="H714" s="5" t="str">
        <f>IF(F714="","",IFERROR(CONCATENATE("PEUA",VLOOKUP(ESTADO,REPORTE!AV$2:AW$33,2,0),DIDTRITO_FORM,CADER_FORM,IFERROR(INDEX(CA:CA,MATCH(DAY(F714),BZ:BZ,0),1),DAY(F714)),IFERROR(INDEX(CA:CA,MATCH(MONTH(F714),BZ:BZ,0),1),MONTH(F714)),YEAR(F714),G714),""))</f>
        <v/>
      </c>
      <c r="M714" s="2" t="str">
        <f>IFERROR(INDEX('padron cfe'!C:C,MATCH(DATOS!C714,'padron cfe'!A:A,0),1),"")</f>
        <v/>
      </c>
      <c r="N714" s="66" t="str">
        <f>IFERROR(IF(BT714="","",IF(INDEX(N$1:N713,MATCH(BT714,BT$1:BT713,0),1)=0,"",INDEX(N$1:N713,MATCH(BT714,BT$1:BT713,0),1))),"")</f>
        <v/>
      </c>
      <c r="O714" s="66" t="str">
        <f>IFERROR(IF(BT714="","",IF(INDEX(O$1:O713,MATCH(BT714,BT$1:BT713,0),1)=0,"",INDEX(O$1:O713,MATCH(BT714,BT$1:BT713,0),1))),"")</f>
        <v/>
      </c>
      <c r="R714" s="66"/>
      <c r="S714" s="5"/>
      <c r="T714" s="66"/>
      <c r="U714" s="5" t="str">
        <f>IFERROR(IF(INDEX(U$1:U713,MATCH(T714,T$1:T713,0),1)=0,"",INDEX(U$1:U713,MATCH(T714,T$1:T713,0),1)),"")</f>
        <v/>
      </c>
      <c r="V714" s="66"/>
      <c r="W714" s="5" t="str">
        <f>IFERROR(IF(INDEX(W$1:W713,MATCH(V714,V$1:V713,0),1)=0,"",INDEX(W$1:W713,MATCH(V714,V$1:V713,0),1)),"")</f>
        <v/>
      </c>
      <c r="X714" s="2" t="str">
        <f>IFERROR(INDEX('padron cfe'!D:D,MATCH(DATOS!C714,'padron cfe'!A:A,0),1),"")</f>
        <v/>
      </c>
      <c r="AC714" s="6"/>
      <c r="AE714" s="4" t="str">
        <f t="shared" si="173"/>
        <v/>
      </c>
      <c r="AF714" s="4"/>
      <c r="AG714" s="4"/>
      <c r="AH714" s="4"/>
      <c r="AI714" s="2" t="str">
        <f>IFERROR(IF(INDEX(AI$1:AI713,MATCH(BT714,BT$1:BT713,0),1)=0,"",INDEX(AI$1:AI713,MATCH(BT714,BT$1:BT713,0),1)),"")</f>
        <v/>
      </c>
      <c r="AJ714" s="2" t="str">
        <f>IFERROR(IF(INDEX(AJ$1:AJ713,MATCH(BT714,BT$1:BT713,0),1)=0,"",INDEX(AJ$1:AJ713,MATCH(BT714,BT$1:BT713,0),1)),"")</f>
        <v/>
      </c>
      <c r="AK714" s="2" t="str">
        <f>IFERROR(IF(INDEX(AK$1:AK713,MATCH(BT714,BT$1:BT713,0),1)=0,"",INDEX(AK$1:AK713,MATCH(BT714,BT$1:BT713,0),1)),"")</f>
        <v/>
      </c>
      <c r="AY714" s="7"/>
      <c r="AZ714" s="47"/>
      <c r="BA714" s="66"/>
      <c r="BB714" s="66"/>
      <c r="BC714" s="66"/>
      <c r="BD714" s="78"/>
      <c r="BE714" s="66"/>
      <c r="BF714" s="66"/>
      <c r="BG714" s="4"/>
      <c r="BH714" s="69"/>
      <c r="BK714" s="9"/>
      <c r="BN714" s="7"/>
      <c r="BO714" s="286"/>
      <c r="BP714" s="22"/>
      <c r="BQ714" s="7" t="str">
        <f t="shared" ca="1" si="174"/>
        <v/>
      </c>
      <c r="BR714" s="75" t="str">
        <f t="shared" si="175"/>
        <v/>
      </c>
      <c r="BS714" s="75" t="str">
        <f t="shared" si="176"/>
        <v/>
      </c>
      <c r="BT714" s="5" t="str">
        <f t="shared" si="177"/>
        <v/>
      </c>
      <c r="BU714" s="79" t="str">
        <f t="shared" si="178"/>
        <v/>
      </c>
      <c r="BV714" s="79" t="str">
        <f t="shared" si="179"/>
        <v/>
      </c>
      <c r="BW714" s="79" t="str">
        <f t="shared" si="180"/>
        <v/>
      </c>
      <c r="CB714" s="5"/>
      <c r="CC714" s="4" t="str">
        <f>IF(IFERROR(VLOOKUP(C714,C715:C$1993,1,0),"")="","",COUNTIF(C:C,C714))</f>
        <v/>
      </c>
      <c r="CE714" s="5"/>
      <c r="CF714" s="5"/>
      <c r="CG714" s="5" t="str">
        <f>IF(B714="","",IF(CC714="",1+(MAX(CG$2:CG713)),""))</f>
        <v/>
      </c>
      <c r="CH714" s="5" t="str">
        <f t="shared" si="181"/>
        <v/>
      </c>
      <c r="CI714" s="5" t="str">
        <f t="shared" si="182"/>
        <v/>
      </c>
      <c r="CJ714" s="14" t="str">
        <f t="shared" si="183"/>
        <v/>
      </c>
      <c r="CK714" s="25"/>
      <c r="CL714" s="15"/>
      <c r="CM714" s="5" t="str">
        <f t="shared" si="171"/>
        <v/>
      </c>
      <c r="CO714" s="5"/>
      <c r="CP714" s="5" t="str">
        <f t="shared" si="184"/>
        <v/>
      </c>
      <c r="CQ714" s="5" t="str">
        <f>IF(BT714="","",IFERROR(IF(VLOOKUP(BT714,BT$2:BT713,1,0)=0,"",""),BT714))</f>
        <v/>
      </c>
      <c r="CR714" s="22" t="str">
        <f>IF(CQ714="","",(IFERROR(VLOOKUP(MID(CQ714,1,1),$DI$2:DM$28,3,0),0)+IFERROR(VLOOKUP(MID(CQ714,2,1),DI$2:DM$28,4,0),0)+IFERROR(VLOOKUP(MID(CQ714,3,1),DI$2:DM$28,5,0),0)+(ROW(CQ714)/1000000000000)))</f>
        <v/>
      </c>
      <c r="CS714" s="5"/>
      <c r="CT714" s="5">
        <v>713</v>
      </c>
      <c r="CU714" s="5" t="str">
        <f>IFERROR(VLOOKUP(CT714,CP$2:CQ1790,2,0),"")</f>
        <v/>
      </c>
      <c r="CV714" s="5"/>
      <c r="CX714" s="5"/>
      <c r="DO714" s="5" t="e">
        <f>IF(REPORTE!AH$2="si",IF(C714=VALUE(REPORTE!C$22),IF(SUM(DO715:DO$1993),CONCATENATE(INT(B714),", "),INT(B714)),""),IF(C714=VALUE(REPORTE!C$21),IF(SUM(DO715:DO$1993),CONCATENATE(INT(B714),", "),INT(B714)),""))</f>
        <v>#VALUE!</v>
      </c>
      <c r="DS714" s="5"/>
      <c r="DT714" s="5"/>
      <c r="DU714" s="5"/>
      <c r="DV714" s="5"/>
    </row>
    <row r="715" spans="1:126" ht="15" customHeight="1" x14ac:dyDescent="0.25">
      <c r="A715" s="4" t="str">
        <f t="shared" ca="1" si="172"/>
        <v/>
      </c>
      <c r="B715" s="3"/>
      <c r="D715" s="1" t="str">
        <f>IFERROR(INDEX('padron cfe'!B:B,MATCH(DATOS!C715,'padron cfe'!A:A,0),1),"")</f>
        <v/>
      </c>
      <c r="H715" s="5" t="str">
        <f>IF(F715="","",IFERROR(CONCATENATE("PEUA",VLOOKUP(ESTADO,REPORTE!AV$2:AW$33,2,0),DIDTRITO_FORM,CADER_FORM,IFERROR(INDEX(CA:CA,MATCH(DAY(F715),BZ:BZ,0),1),DAY(F715)),IFERROR(INDEX(CA:CA,MATCH(MONTH(F715),BZ:BZ,0),1),MONTH(F715)),YEAR(F715),G715),""))</f>
        <v/>
      </c>
      <c r="M715" s="2" t="str">
        <f>IFERROR(INDEX('padron cfe'!C:C,MATCH(DATOS!C715,'padron cfe'!A:A,0),1),"")</f>
        <v/>
      </c>
      <c r="N715" s="66" t="str">
        <f>IFERROR(IF(BT715="","",IF(INDEX(N$1:N714,MATCH(BT715,BT$1:BT714,0),1)=0,"",INDEX(N$1:N714,MATCH(BT715,BT$1:BT714,0),1))),"")</f>
        <v/>
      </c>
      <c r="O715" s="66" t="str">
        <f>IFERROR(IF(BT715="","",IF(INDEX(O$1:O714,MATCH(BT715,BT$1:BT714,0),1)=0,"",INDEX(O$1:O714,MATCH(BT715,BT$1:BT714,0),1))),"")</f>
        <v/>
      </c>
      <c r="R715" s="66"/>
      <c r="S715" s="5"/>
      <c r="T715" s="66"/>
      <c r="U715" s="5" t="str">
        <f>IFERROR(IF(INDEX(U$1:U714,MATCH(T715,T$1:T714,0),1)=0,"",INDEX(U$1:U714,MATCH(T715,T$1:T714,0),1)),"")</f>
        <v/>
      </c>
      <c r="V715" s="66"/>
      <c r="W715" s="5" t="str">
        <f>IFERROR(IF(INDEX(W$1:W714,MATCH(V715,V$1:V714,0),1)=0,"",INDEX(W$1:W714,MATCH(V715,V$1:V714,0),1)),"")</f>
        <v/>
      </c>
      <c r="X715" s="2" t="str">
        <f>IFERROR(INDEX('padron cfe'!D:D,MATCH(DATOS!C715,'padron cfe'!A:A,0),1),"")</f>
        <v/>
      </c>
      <c r="AC715" s="6"/>
      <c r="AE715" s="4" t="str">
        <f t="shared" si="173"/>
        <v/>
      </c>
      <c r="AF715" s="4"/>
      <c r="AG715" s="4"/>
      <c r="AH715" s="4"/>
      <c r="AI715" s="2" t="str">
        <f>IFERROR(IF(INDEX(AI$1:AI714,MATCH(BT715,BT$1:BT714,0),1)=0,"",INDEX(AI$1:AI714,MATCH(BT715,BT$1:BT714,0),1)),"")</f>
        <v/>
      </c>
      <c r="AJ715" s="2" t="str">
        <f>IFERROR(IF(INDEX(AJ$1:AJ714,MATCH(BT715,BT$1:BT714,0),1)=0,"",INDEX(AJ$1:AJ714,MATCH(BT715,BT$1:BT714,0),1)),"")</f>
        <v/>
      </c>
      <c r="AK715" s="2" t="str">
        <f>IFERROR(IF(INDEX(AK$1:AK714,MATCH(BT715,BT$1:BT714,0),1)=0,"",INDEX(AK$1:AK714,MATCH(BT715,BT$1:BT714,0),1)),"")</f>
        <v/>
      </c>
      <c r="AY715" s="7"/>
      <c r="AZ715" s="47"/>
      <c r="BA715" s="66"/>
      <c r="BB715" s="66"/>
      <c r="BC715" s="66"/>
      <c r="BD715" s="78"/>
      <c r="BE715" s="66"/>
      <c r="BF715" s="66"/>
      <c r="BG715" s="4"/>
      <c r="BH715" s="69"/>
      <c r="BK715" s="9"/>
      <c r="BN715" s="7"/>
      <c r="BO715" s="286"/>
      <c r="BP715" s="22"/>
      <c r="BQ715" s="7" t="str">
        <f t="shared" ca="1" si="174"/>
        <v/>
      </c>
      <c r="BR715" s="75" t="str">
        <f t="shared" si="175"/>
        <v/>
      </c>
      <c r="BS715" s="75" t="str">
        <f t="shared" si="176"/>
        <v/>
      </c>
      <c r="BT715" s="5" t="str">
        <f t="shared" si="177"/>
        <v/>
      </c>
      <c r="BU715" s="79" t="str">
        <f t="shared" si="178"/>
        <v/>
      </c>
      <c r="BV715" s="79" t="str">
        <f t="shared" si="179"/>
        <v/>
      </c>
      <c r="BW715" s="79" t="str">
        <f t="shared" si="180"/>
        <v/>
      </c>
      <c r="CB715" s="5"/>
      <c r="CC715" s="4" t="str">
        <f>IF(IFERROR(VLOOKUP(C715,C716:C$1993,1,0),"")="","",COUNTIF(C:C,C715))</f>
        <v/>
      </c>
      <c r="CE715" s="5"/>
      <c r="CF715" s="5"/>
      <c r="CG715" s="5" t="str">
        <f>IF(B715="","",IF(CC715="",1+(MAX(CG$2:CG714)),""))</f>
        <v/>
      </c>
      <c r="CH715" s="5" t="str">
        <f t="shared" si="181"/>
        <v/>
      </c>
      <c r="CI715" s="5" t="str">
        <f t="shared" si="182"/>
        <v/>
      </c>
      <c r="CJ715" s="14" t="str">
        <f t="shared" si="183"/>
        <v/>
      </c>
      <c r="CK715" s="25"/>
      <c r="CL715" s="15"/>
      <c r="CM715" s="5" t="str">
        <f t="shared" si="171"/>
        <v/>
      </c>
      <c r="CO715" s="5"/>
      <c r="CP715" s="5" t="str">
        <f t="shared" si="184"/>
        <v/>
      </c>
      <c r="CQ715" s="5" t="str">
        <f>IF(BT715="","",IFERROR(IF(VLOOKUP(BT715,BT$2:BT714,1,0)=0,"",""),BT715))</f>
        <v/>
      </c>
      <c r="CR715" s="22" t="str">
        <f>IF(CQ715="","",(IFERROR(VLOOKUP(MID(CQ715,1,1),$DI$2:DM$28,3,0),0)+IFERROR(VLOOKUP(MID(CQ715,2,1),DI$2:DM$28,4,0),0)+IFERROR(VLOOKUP(MID(CQ715,3,1),DI$2:DM$28,5,0),0)+(ROW(CQ715)/1000000000000)))</f>
        <v/>
      </c>
      <c r="CS715" s="5"/>
      <c r="CT715" s="5">
        <v>714</v>
      </c>
      <c r="CU715" s="5" t="str">
        <f>IFERROR(VLOOKUP(CT715,CP$2:CQ1791,2,0),"")</f>
        <v/>
      </c>
      <c r="CV715" s="5"/>
      <c r="CX715" s="5"/>
      <c r="DO715" s="5" t="e">
        <f>IF(REPORTE!AH$2="si",IF(C715=VALUE(REPORTE!C$22),IF(SUM(DO716:DO$1993),CONCATENATE(INT(B715),", "),INT(B715)),""),IF(C715=VALUE(REPORTE!C$21),IF(SUM(DO716:DO$1993),CONCATENATE(INT(B715),", "),INT(B715)),""))</f>
        <v>#VALUE!</v>
      </c>
      <c r="DS715" s="5"/>
      <c r="DT715" s="5"/>
      <c r="DU715" s="5"/>
      <c r="DV715" s="5"/>
    </row>
    <row r="716" spans="1:126" ht="15" customHeight="1" x14ac:dyDescent="0.25">
      <c r="A716" s="4" t="str">
        <f t="shared" ca="1" si="172"/>
        <v/>
      </c>
      <c r="B716" s="3"/>
      <c r="D716" s="1" t="str">
        <f>IFERROR(INDEX('padron cfe'!B:B,MATCH(DATOS!C716,'padron cfe'!A:A,0),1),"")</f>
        <v/>
      </c>
      <c r="H716" s="5" t="str">
        <f>IF(F716="","",IFERROR(CONCATENATE("PEUA",VLOOKUP(ESTADO,REPORTE!AV$2:AW$33,2,0),DIDTRITO_FORM,CADER_FORM,IFERROR(INDEX(CA:CA,MATCH(DAY(F716),BZ:BZ,0),1),DAY(F716)),IFERROR(INDEX(CA:CA,MATCH(MONTH(F716),BZ:BZ,0),1),MONTH(F716)),YEAR(F716),G716),""))</f>
        <v/>
      </c>
      <c r="M716" s="2" t="str">
        <f>IFERROR(INDEX('padron cfe'!C:C,MATCH(DATOS!C716,'padron cfe'!A:A,0),1),"")</f>
        <v/>
      </c>
      <c r="N716" s="66" t="str">
        <f>IFERROR(IF(BT716="","",IF(INDEX(N$1:N715,MATCH(BT716,BT$1:BT715,0),1)=0,"",INDEX(N$1:N715,MATCH(BT716,BT$1:BT715,0),1))),"")</f>
        <v/>
      </c>
      <c r="O716" s="66" t="str">
        <f>IFERROR(IF(BT716="","",IF(INDEX(O$1:O715,MATCH(BT716,BT$1:BT715,0),1)=0,"",INDEX(O$1:O715,MATCH(BT716,BT$1:BT715,0),1))),"")</f>
        <v/>
      </c>
      <c r="R716" s="66"/>
      <c r="S716" s="5"/>
      <c r="T716" s="66"/>
      <c r="U716" s="5" t="str">
        <f>IFERROR(IF(INDEX(U$1:U715,MATCH(T716,T$1:T715,0),1)=0,"",INDEX(U$1:U715,MATCH(T716,T$1:T715,0),1)),"")</f>
        <v/>
      </c>
      <c r="V716" s="66"/>
      <c r="W716" s="5" t="str">
        <f>IFERROR(IF(INDEX(W$1:W715,MATCH(V716,V$1:V715,0),1)=0,"",INDEX(W$1:W715,MATCH(V716,V$1:V715,0),1)),"")</f>
        <v/>
      </c>
      <c r="X716" s="2" t="str">
        <f>IFERROR(INDEX('padron cfe'!D:D,MATCH(DATOS!C716,'padron cfe'!A:A,0),1),"")</f>
        <v/>
      </c>
      <c r="AC716" s="6"/>
      <c r="AE716" s="4" t="str">
        <f t="shared" si="173"/>
        <v/>
      </c>
      <c r="AF716" s="4"/>
      <c r="AG716" s="4"/>
      <c r="AH716" s="4"/>
      <c r="AI716" s="2" t="str">
        <f>IFERROR(IF(INDEX(AI$1:AI715,MATCH(BT716,BT$1:BT715,0),1)=0,"",INDEX(AI$1:AI715,MATCH(BT716,BT$1:BT715,0),1)),"")</f>
        <v/>
      </c>
      <c r="AJ716" s="2" t="str">
        <f>IFERROR(IF(INDEX(AJ$1:AJ715,MATCH(BT716,BT$1:BT715,0),1)=0,"",INDEX(AJ$1:AJ715,MATCH(BT716,BT$1:BT715,0),1)),"")</f>
        <v/>
      </c>
      <c r="AK716" s="2" t="str">
        <f>IFERROR(IF(INDEX(AK$1:AK715,MATCH(BT716,BT$1:BT715,0),1)=0,"",INDEX(AK$1:AK715,MATCH(BT716,BT$1:BT715,0),1)),"")</f>
        <v/>
      </c>
      <c r="AY716" s="7"/>
      <c r="AZ716" s="47"/>
      <c r="BA716" s="66"/>
      <c r="BB716" s="66"/>
      <c r="BC716" s="66"/>
      <c r="BD716" s="78"/>
      <c r="BE716" s="66"/>
      <c r="BF716" s="66"/>
      <c r="BG716" s="4"/>
      <c r="BH716" s="69"/>
      <c r="BK716" s="9"/>
      <c r="BN716" s="7"/>
      <c r="BO716" s="286"/>
      <c r="BP716" s="22"/>
      <c r="BQ716" s="7" t="str">
        <f t="shared" ca="1" si="174"/>
        <v/>
      </c>
      <c r="BR716" s="75" t="str">
        <f t="shared" si="175"/>
        <v/>
      </c>
      <c r="BS716" s="75" t="str">
        <f t="shared" si="176"/>
        <v/>
      </c>
      <c r="BT716" s="5" t="str">
        <f t="shared" si="177"/>
        <v/>
      </c>
      <c r="BU716" s="79" t="str">
        <f t="shared" si="178"/>
        <v/>
      </c>
      <c r="BV716" s="79" t="str">
        <f t="shared" si="179"/>
        <v/>
      </c>
      <c r="BW716" s="79" t="str">
        <f t="shared" si="180"/>
        <v/>
      </c>
      <c r="CB716" s="5"/>
      <c r="CC716" s="4" t="str">
        <f>IF(IFERROR(VLOOKUP(C716,C717:C$1993,1,0),"")="","",COUNTIF(C:C,C716))</f>
        <v/>
      </c>
      <c r="CE716" s="5"/>
      <c r="CF716" s="5"/>
      <c r="CG716" s="5" t="str">
        <f>IF(B716="","",IF(CC716="",1+(MAX(CG$2:CG715)),""))</f>
        <v/>
      </c>
      <c r="CH716" s="5" t="str">
        <f t="shared" si="181"/>
        <v/>
      </c>
      <c r="CI716" s="5" t="str">
        <f t="shared" si="182"/>
        <v/>
      </c>
      <c r="CJ716" s="14" t="str">
        <f t="shared" si="183"/>
        <v/>
      </c>
      <c r="CK716" s="25"/>
      <c r="CL716" s="15"/>
      <c r="CM716" s="5" t="str">
        <f t="shared" si="171"/>
        <v/>
      </c>
      <c r="CO716" s="5"/>
      <c r="CP716" s="5" t="str">
        <f t="shared" si="184"/>
        <v/>
      </c>
      <c r="CQ716" s="5" t="str">
        <f>IF(BT716="","",IFERROR(IF(VLOOKUP(BT716,BT$2:BT715,1,0)=0,"",""),BT716))</f>
        <v/>
      </c>
      <c r="CR716" s="22" t="str">
        <f>IF(CQ716="","",(IFERROR(VLOOKUP(MID(CQ716,1,1),$DI$2:DM$28,3,0),0)+IFERROR(VLOOKUP(MID(CQ716,2,1),DI$2:DM$28,4,0),0)+IFERROR(VLOOKUP(MID(CQ716,3,1),DI$2:DM$28,5,0),0)+(ROW(CQ716)/1000000000000)))</f>
        <v/>
      </c>
      <c r="CS716" s="5"/>
      <c r="CT716" s="5">
        <v>715</v>
      </c>
      <c r="CU716" s="5" t="str">
        <f>IFERROR(VLOOKUP(CT716,CP$2:CQ1792,2,0),"")</f>
        <v/>
      </c>
      <c r="CV716" s="5"/>
      <c r="CX716" s="5"/>
      <c r="DO716" s="5" t="e">
        <f>IF(REPORTE!AH$2="si",IF(C716=VALUE(REPORTE!C$22),IF(SUM(DO717:DO$1993),CONCATENATE(INT(B716),", "),INT(B716)),""),IF(C716=VALUE(REPORTE!C$21),IF(SUM(DO717:DO$1993),CONCATENATE(INT(B716),", "),INT(B716)),""))</f>
        <v>#VALUE!</v>
      </c>
      <c r="DP716" s="5" t="e">
        <f>CONCATENATE(DO716,DO717,DO718,DO719,DO720,DO721,DO722,DO723,DO724,DO725,DO726,DO727,DO728,DO729,DO730,DO731,DO732,DO733,DO734,DO735,DO736,DO737,DO738,DO739,DO740,DO741,DO742,DO743,DO744,DO745,DO746,DO747,DO748,DO749,DO750,DO751,DO752,DO753,DO754,DO755,DO756,DO757)</f>
        <v>#VALUE!</v>
      </c>
      <c r="DS716" s="5"/>
      <c r="DT716" s="5"/>
      <c r="DU716" s="5"/>
      <c r="DV716" s="5"/>
    </row>
    <row r="717" spans="1:126" ht="15" customHeight="1" x14ac:dyDescent="0.25">
      <c r="A717" s="4" t="str">
        <f t="shared" ca="1" si="172"/>
        <v/>
      </c>
      <c r="B717" s="3"/>
      <c r="D717" s="1" t="str">
        <f>IFERROR(INDEX('padron cfe'!B:B,MATCH(DATOS!C717,'padron cfe'!A:A,0),1),"")</f>
        <v/>
      </c>
      <c r="H717" s="5" t="str">
        <f>IF(F717="","",IFERROR(CONCATENATE("PEUA",VLOOKUP(ESTADO,REPORTE!AV$2:AW$33,2,0),DIDTRITO_FORM,CADER_FORM,IFERROR(INDEX(CA:CA,MATCH(DAY(F717),BZ:BZ,0),1),DAY(F717)),IFERROR(INDEX(CA:CA,MATCH(MONTH(F717),BZ:BZ,0),1),MONTH(F717)),YEAR(F717),G717),""))</f>
        <v/>
      </c>
      <c r="M717" s="2" t="str">
        <f>IFERROR(INDEX('padron cfe'!C:C,MATCH(DATOS!C717,'padron cfe'!A:A,0),1),"")</f>
        <v/>
      </c>
      <c r="N717" s="66" t="str">
        <f>IFERROR(IF(BT717="","",IF(INDEX(N$1:N716,MATCH(BT717,BT$1:BT716,0),1)=0,"",INDEX(N$1:N716,MATCH(BT717,BT$1:BT716,0),1))),"")</f>
        <v/>
      </c>
      <c r="O717" s="66" t="str">
        <f>IFERROR(IF(BT717="","",IF(INDEX(O$1:O716,MATCH(BT717,BT$1:BT716,0),1)=0,"",INDEX(O$1:O716,MATCH(BT717,BT$1:BT716,0),1))),"")</f>
        <v/>
      </c>
      <c r="R717" s="66"/>
      <c r="S717" s="5"/>
      <c r="T717" s="66"/>
      <c r="U717" s="5" t="str">
        <f>IFERROR(IF(INDEX(U$1:U716,MATCH(T717,T$1:T716,0),1)=0,"",INDEX(U$1:U716,MATCH(T717,T$1:T716,0),1)),"")</f>
        <v/>
      </c>
      <c r="V717" s="66"/>
      <c r="W717" s="5" t="str">
        <f>IFERROR(IF(INDEX(W$1:W716,MATCH(V717,V$1:V716,0),1)=0,"",INDEX(W$1:W716,MATCH(V717,V$1:V716,0),1)),"")</f>
        <v/>
      </c>
      <c r="X717" s="2" t="str">
        <f>IFERROR(INDEX('padron cfe'!D:D,MATCH(DATOS!C717,'padron cfe'!A:A,0),1),"")</f>
        <v/>
      </c>
      <c r="AC717" s="6"/>
      <c r="AE717" s="4" t="str">
        <f t="shared" si="173"/>
        <v/>
      </c>
      <c r="AF717" s="4"/>
      <c r="AG717" s="4"/>
      <c r="AH717" s="4"/>
      <c r="AI717" s="2" t="str">
        <f>IFERROR(IF(INDEX(AI$1:AI716,MATCH(BT717,BT$1:BT716,0),1)=0,"",INDEX(AI$1:AI716,MATCH(BT717,BT$1:BT716,0),1)),"")</f>
        <v/>
      </c>
      <c r="AJ717" s="2" t="str">
        <f>IFERROR(IF(INDEX(AJ$1:AJ716,MATCH(BT717,BT$1:BT716,0),1)=0,"",INDEX(AJ$1:AJ716,MATCH(BT717,BT$1:BT716,0),1)),"")</f>
        <v/>
      </c>
      <c r="AK717" s="2" t="str">
        <f>IFERROR(IF(INDEX(AK$1:AK716,MATCH(BT717,BT$1:BT716,0),1)=0,"",INDEX(AK$1:AK716,MATCH(BT717,BT$1:BT716,0),1)),"")</f>
        <v/>
      </c>
      <c r="AY717" s="7"/>
      <c r="AZ717" s="47"/>
      <c r="BA717" s="66"/>
      <c r="BB717" s="66"/>
      <c r="BC717" s="66"/>
      <c r="BD717" s="78"/>
      <c r="BE717" s="66"/>
      <c r="BF717" s="66"/>
      <c r="BG717" s="4"/>
      <c r="BH717" s="69"/>
      <c r="BK717" s="9"/>
      <c r="BN717" s="7"/>
      <c r="BO717" s="286"/>
      <c r="BP717" s="22"/>
      <c r="BQ717" s="7" t="str">
        <f t="shared" ca="1" si="174"/>
        <v/>
      </c>
      <c r="BR717" s="75" t="str">
        <f t="shared" si="175"/>
        <v/>
      </c>
      <c r="BS717" s="75" t="str">
        <f t="shared" si="176"/>
        <v/>
      </c>
      <c r="BT717" s="5" t="str">
        <f t="shared" si="177"/>
        <v/>
      </c>
      <c r="BU717" s="79" t="str">
        <f t="shared" si="178"/>
        <v/>
      </c>
      <c r="BV717" s="79" t="str">
        <f t="shared" si="179"/>
        <v/>
      </c>
      <c r="BW717" s="79" t="str">
        <f t="shared" si="180"/>
        <v/>
      </c>
      <c r="CB717" s="5"/>
      <c r="CC717" s="4" t="str">
        <f>IF(IFERROR(VLOOKUP(C717,C718:C$1993,1,0),"")="","",COUNTIF(C:C,C717))</f>
        <v/>
      </c>
      <c r="CE717" s="5"/>
      <c r="CF717" s="5"/>
      <c r="CG717" s="5" t="str">
        <f>IF(B717="","",IF(CC717="",1+(MAX(CG$2:CG716)),""))</f>
        <v/>
      </c>
      <c r="CH717" s="5" t="str">
        <f t="shared" si="181"/>
        <v/>
      </c>
      <c r="CI717" s="5" t="str">
        <f t="shared" si="182"/>
        <v/>
      </c>
      <c r="CJ717" s="14" t="str">
        <f t="shared" si="183"/>
        <v/>
      </c>
      <c r="CK717" s="25"/>
      <c r="CL717" s="15"/>
      <c r="CM717" s="5" t="str">
        <f t="shared" si="171"/>
        <v/>
      </c>
      <c r="CO717" s="5"/>
      <c r="CP717" s="5" t="str">
        <f t="shared" si="184"/>
        <v/>
      </c>
      <c r="CQ717" s="5" t="str">
        <f>IF(BT717="","",IFERROR(IF(VLOOKUP(BT717,BT$2:BT716,1,0)=0,"",""),BT717))</f>
        <v/>
      </c>
      <c r="CR717" s="22" t="str">
        <f>IF(CQ717="","",(IFERROR(VLOOKUP(MID(CQ717,1,1),$DI$2:DM$28,3,0),0)+IFERROR(VLOOKUP(MID(CQ717,2,1),DI$2:DM$28,4,0),0)+IFERROR(VLOOKUP(MID(CQ717,3,1),DI$2:DM$28,5,0),0)+(ROW(CQ717)/1000000000000)))</f>
        <v/>
      </c>
      <c r="CS717" s="5"/>
      <c r="CT717" s="5">
        <v>716</v>
      </c>
      <c r="CU717" s="5" t="str">
        <f>IFERROR(VLOOKUP(CT717,CP$2:CQ1793,2,0),"")</f>
        <v/>
      </c>
      <c r="CV717" s="5"/>
      <c r="CX717" s="5"/>
      <c r="DO717" s="5" t="e">
        <f>IF(REPORTE!AH$2="si",IF(C717=VALUE(REPORTE!C$22),IF(SUM(DO718:DO$1993),CONCATENATE(INT(B717),", "),INT(B717)),""),IF(C717=VALUE(REPORTE!C$21),IF(SUM(DO718:DO$1993),CONCATENATE(INT(B717),", "),INT(B717)),""))</f>
        <v>#VALUE!</v>
      </c>
      <c r="DS717" s="5"/>
      <c r="DT717" s="5"/>
      <c r="DU717" s="5"/>
      <c r="DV717" s="5"/>
    </row>
    <row r="718" spans="1:126" ht="15" customHeight="1" x14ac:dyDescent="0.25">
      <c r="A718" s="4" t="str">
        <f t="shared" ca="1" si="172"/>
        <v/>
      </c>
      <c r="B718" s="3"/>
      <c r="D718" s="1" t="str">
        <f>IFERROR(INDEX('padron cfe'!B:B,MATCH(DATOS!C718,'padron cfe'!A:A,0),1),"")</f>
        <v/>
      </c>
      <c r="H718" s="5" t="str">
        <f>IF(F718="","",IFERROR(CONCATENATE("PEUA",VLOOKUP(ESTADO,REPORTE!AV$2:AW$33,2,0),DIDTRITO_FORM,CADER_FORM,IFERROR(INDEX(CA:CA,MATCH(DAY(F718),BZ:BZ,0),1),DAY(F718)),IFERROR(INDEX(CA:CA,MATCH(MONTH(F718),BZ:BZ,0),1),MONTH(F718)),YEAR(F718),G718),""))</f>
        <v/>
      </c>
      <c r="M718" s="2" t="str">
        <f>IFERROR(INDEX('padron cfe'!C:C,MATCH(DATOS!C718,'padron cfe'!A:A,0),1),"")</f>
        <v/>
      </c>
      <c r="N718" s="66" t="str">
        <f>IFERROR(IF(BT718="","",IF(INDEX(N$1:N717,MATCH(BT718,BT$1:BT717,0),1)=0,"",INDEX(N$1:N717,MATCH(BT718,BT$1:BT717,0),1))),"")</f>
        <v/>
      </c>
      <c r="O718" s="66" t="str">
        <f>IFERROR(IF(BT718="","",IF(INDEX(O$1:O717,MATCH(BT718,BT$1:BT717,0),1)=0,"",INDEX(O$1:O717,MATCH(BT718,BT$1:BT717,0),1))),"")</f>
        <v/>
      </c>
      <c r="R718" s="66"/>
      <c r="S718" s="5"/>
      <c r="T718" s="66"/>
      <c r="U718" s="5" t="str">
        <f>IFERROR(IF(INDEX(U$1:U717,MATCH(T718,T$1:T717,0),1)=0,"",INDEX(U$1:U717,MATCH(T718,T$1:T717,0),1)),"")</f>
        <v/>
      </c>
      <c r="V718" s="66"/>
      <c r="W718" s="5" t="str">
        <f>IFERROR(IF(INDEX(W$1:W717,MATCH(V718,V$1:V717,0),1)=0,"",INDEX(W$1:W717,MATCH(V718,V$1:V717,0),1)),"")</f>
        <v/>
      </c>
      <c r="X718" s="2" t="str">
        <f>IFERROR(INDEX('padron cfe'!D:D,MATCH(DATOS!C718,'padron cfe'!A:A,0),1),"")</f>
        <v/>
      </c>
      <c r="AC718" s="6"/>
      <c r="AE718" s="4" t="str">
        <f t="shared" si="173"/>
        <v/>
      </c>
      <c r="AF718" s="4"/>
      <c r="AG718" s="4"/>
      <c r="AH718" s="4"/>
      <c r="AI718" s="2" t="str">
        <f>IFERROR(IF(INDEX(AI$1:AI717,MATCH(BT718,BT$1:BT717,0),1)=0,"",INDEX(AI$1:AI717,MATCH(BT718,BT$1:BT717,0),1)),"")</f>
        <v/>
      </c>
      <c r="AJ718" s="2" t="str">
        <f>IFERROR(IF(INDEX(AJ$1:AJ717,MATCH(BT718,BT$1:BT717,0),1)=0,"",INDEX(AJ$1:AJ717,MATCH(BT718,BT$1:BT717,0),1)),"")</f>
        <v/>
      </c>
      <c r="AK718" s="2" t="str">
        <f>IFERROR(IF(INDEX(AK$1:AK717,MATCH(BT718,BT$1:BT717,0),1)=0,"",INDEX(AK$1:AK717,MATCH(BT718,BT$1:BT717,0),1)),"")</f>
        <v/>
      </c>
      <c r="AY718" s="7"/>
      <c r="AZ718" s="47"/>
      <c r="BA718" s="66"/>
      <c r="BB718" s="66"/>
      <c r="BC718" s="66"/>
      <c r="BD718" s="78"/>
      <c r="BE718" s="66"/>
      <c r="BF718" s="66"/>
      <c r="BG718" s="4"/>
      <c r="BH718" s="69"/>
      <c r="BK718" s="9"/>
      <c r="BN718" s="7"/>
      <c r="BO718" s="286"/>
      <c r="BP718" s="22"/>
      <c r="BQ718" s="7" t="str">
        <f t="shared" ca="1" si="174"/>
        <v/>
      </c>
      <c r="BR718" s="75" t="str">
        <f t="shared" si="175"/>
        <v/>
      </c>
      <c r="BS718" s="75" t="str">
        <f t="shared" si="176"/>
        <v/>
      </c>
      <c r="BT718" s="5" t="str">
        <f t="shared" si="177"/>
        <v/>
      </c>
      <c r="BU718" s="79" t="str">
        <f t="shared" si="178"/>
        <v/>
      </c>
      <c r="BV718" s="79" t="str">
        <f t="shared" si="179"/>
        <v/>
      </c>
      <c r="BW718" s="79" t="str">
        <f t="shared" si="180"/>
        <v/>
      </c>
      <c r="CB718" s="5"/>
      <c r="CC718" s="4" t="str">
        <f>IF(IFERROR(VLOOKUP(C718,C719:C$1993,1,0),"")="","",COUNTIF(C:C,C718))</f>
        <v/>
      </c>
      <c r="CE718" s="5"/>
      <c r="CF718" s="5"/>
      <c r="CG718" s="5" t="str">
        <f>IF(B718="","",IF(CC718="",1+(MAX(CG$2:CG717)),""))</f>
        <v/>
      </c>
      <c r="CH718" s="5" t="str">
        <f t="shared" si="181"/>
        <v/>
      </c>
      <c r="CI718" s="5" t="str">
        <f t="shared" si="182"/>
        <v/>
      </c>
      <c r="CJ718" s="14" t="str">
        <f t="shared" si="183"/>
        <v/>
      </c>
      <c r="CK718" s="25"/>
      <c r="CL718" s="15"/>
      <c r="CM718" s="5" t="str">
        <f t="shared" si="171"/>
        <v/>
      </c>
      <c r="CO718" s="5"/>
      <c r="CP718" s="5" t="str">
        <f t="shared" si="184"/>
        <v/>
      </c>
      <c r="CQ718" s="5" t="str">
        <f>IF(BT718="","",IFERROR(IF(VLOOKUP(BT718,BT$2:BT717,1,0)=0,"",""),BT718))</f>
        <v/>
      </c>
      <c r="CR718" s="22" t="str">
        <f>IF(CQ718="","",(IFERROR(VLOOKUP(MID(CQ718,1,1),$DI$2:DM$28,3,0),0)+IFERROR(VLOOKUP(MID(CQ718,2,1),DI$2:DM$28,4,0),0)+IFERROR(VLOOKUP(MID(CQ718,3,1),DI$2:DM$28,5,0),0)+(ROW(CQ718)/1000000000000)))</f>
        <v/>
      </c>
      <c r="CS718" s="5"/>
      <c r="CT718" s="5">
        <v>717</v>
      </c>
      <c r="CU718" s="5" t="str">
        <f>IFERROR(VLOOKUP(CT718,CP$2:CQ1794,2,0),"")</f>
        <v/>
      </c>
      <c r="CV718" s="5"/>
      <c r="CX718" s="5"/>
      <c r="DO718" s="5" t="e">
        <f>IF(REPORTE!AH$2="si",IF(C718=VALUE(REPORTE!C$22),IF(SUM(DO719:DO$1993),CONCATENATE(INT(B718),", "),INT(B718)),""),IF(C718=VALUE(REPORTE!C$21),IF(SUM(DO719:DO$1993),CONCATENATE(INT(B718),", "),INT(B718)),""))</f>
        <v>#VALUE!</v>
      </c>
      <c r="DS718" s="5"/>
      <c r="DT718" s="5"/>
      <c r="DU718" s="5"/>
      <c r="DV718" s="5"/>
    </row>
    <row r="719" spans="1:126" ht="15" customHeight="1" x14ac:dyDescent="0.25">
      <c r="A719" s="4" t="str">
        <f t="shared" ca="1" si="172"/>
        <v/>
      </c>
      <c r="B719" s="3"/>
      <c r="D719" s="1" t="str">
        <f>IFERROR(INDEX('padron cfe'!B:B,MATCH(DATOS!C719,'padron cfe'!A:A,0),1),"")</f>
        <v/>
      </c>
      <c r="H719" s="5" t="str">
        <f>IF(F719="","",IFERROR(CONCATENATE("PEUA",VLOOKUP(ESTADO,REPORTE!AV$2:AW$33,2,0),DIDTRITO_FORM,CADER_FORM,IFERROR(INDEX(CA:CA,MATCH(DAY(F719),BZ:BZ,0),1),DAY(F719)),IFERROR(INDEX(CA:CA,MATCH(MONTH(F719),BZ:BZ,0),1),MONTH(F719)),YEAR(F719),G719),""))</f>
        <v/>
      </c>
      <c r="M719" s="2" t="str">
        <f>IFERROR(INDEX('padron cfe'!C:C,MATCH(DATOS!C719,'padron cfe'!A:A,0),1),"")</f>
        <v/>
      </c>
      <c r="N719" s="66" t="str">
        <f>IFERROR(IF(BT719="","",IF(INDEX(N$1:N718,MATCH(BT719,BT$1:BT718,0),1)=0,"",INDEX(N$1:N718,MATCH(BT719,BT$1:BT718,0),1))),"")</f>
        <v/>
      </c>
      <c r="O719" s="66" t="str">
        <f>IFERROR(IF(BT719="","",IF(INDEX(O$1:O718,MATCH(BT719,BT$1:BT718,0),1)=0,"",INDEX(O$1:O718,MATCH(BT719,BT$1:BT718,0),1))),"")</f>
        <v/>
      </c>
      <c r="R719" s="66"/>
      <c r="S719" s="5"/>
      <c r="T719" s="66"/>
      <c r="U719" s="5" t="str">
        <f>IFERROR(IF(INDEX(U$1:U718,MATCH(T719,T$1:T718,0),1)=0,"",INDEX(U$1:U718,MATCH(T719,T$1:T718,0),1)),"")</f>
        <v/>
      </c>
      <c r="V719" s="66"/>
      <c r="W719" s="5" t="str">
        <f>IFERROR(IF(INDEX(W$1:W718,MATCH(V719,V$1:V718,0),1)=0,"",INDEX(W$1:W718,MATCH(V719,V$1:V718,0),1)),"")</f>
        <v/>
      </c>
      <c r="X719" s="2" t="str">
        <f>IFERROR(INDEX('padron cfe'!D:D,MATCH(DATOS!C719,'padron cfe'!A:A,0),1),"")</f>
        <v/>
      </c>
      <c r="AC719" s="6"/>
      <c r="AE719" s="4" t="str">
        <f t="shared" si="173"/>
        <v/>
      </c>
      <c r="AF719" s="4"/>
      <c r="AG719" s="4"/>
      <c r="AH719" s="4"/>
      <c r="AI719" s="2" t="str">
        <f>IFERROR(IF(INDEX(AI$1:AI718,MATCH(BT719,BT$1:BT718,0),1)=0,"",INDEX(AI$1:AI718,MATCH(BT719,BT$1:BT718,0),1)),"")</f>
        <v/>
      </c>
      <c r="AJ719" s="2" t="str">
        <f>IFERROR(IF(INDEX(AJ$1:AJ718,MATCH(BT719,BT$1:BT718,0),1)=0,"",INDEX(AJ$1:AJ718,MATCH(BT719,BT$1:BT718,0),1)),"")</f>
        <v/>
      </c>
      <c r="AK719" s="2" t="str">
        <f>IFERROR(IF(INDEX(AK$1:AK718,MATCH(BT719,BT$1:BT718,0),1)=0,"",INDEX(AK$1:AK718,MATCH(BT719,BT$1:BT718,0),1)),"")</f>
        <v/>
      </c>
      <c r="AY719" s="7"/>
      <c r="AZ719" s="47"/>
      <c r="BA719" s="66"/>
      <c r="BB719" s="66"/>
      <c r="BC719" s="66"/>
      <c r="BD719" s="78"/>
      <c r="BE719" s="66"/>
      <c r="BF719" s="66"/>
      <c r="BG719" s="4"/>
      <c r="BH719" s="69"/>
      <c r="BK719" s="9"/>
      <c r="BN719" s="7"/>
      <c r="BO719" s="286"/>
      <c r="BP719" s="22"/>
      <c r="BQ719" s="7" t="str">
        <f t="shared" ca="1" si="174"/>
        <v/>
      </c>
      <c r="BR719" s="75" t="str">
        <f t="shared" si="175"/>
        <v/>
      </c>
      <c r="BS719" s="75" t="str">
        <f t="shared" si="176"/>
        <v/>
      </c>
      <c r="BT719" s="5" t="str">
        <f t="shared" si="177"/>
        <v/>
      </c>
      <c r="BU719" s="79" t="str">
        <f t="shared" si="178"/>
        <v/>
      </c>
      <c r="BV719" s="79" t="str">
        <f t="shared" si="179"/>
        <v/>
      </c>
      <c r="BW719" s="79" t="str">
        <f t="shared" si="180"/>
        <v/>
      </c>
      <c r="CB719" s="5"/>
      <c r="CC719" s="4" t="str">
        <f>IF(IFERROR(VLOOKUP(C719,C720:C$1993,1,0),"")="","",COUNTIF(C:C,C719))</f>
        <v/>
      </c>
      <c r="CE719" s="5"/>
      <c r="CF719" s="5"/>
      <c r="CG719" s="5" t="str">
        <f>IF(B719="","",IF(CC719="",1+(MAX(CG$2:CG718)),""))</f>
        <v/>
      </c>
      <c r="CH719" s="5" t="str">
        <f t="shared" si="181"/>
        <v/>
      </c>
      <c r="CI719" s="5" t="str">
        <f t="shared" si="182"/>
        <v/>
      </c>
      <c r="CJ719" s="14" t="str">
        <f t="shared" si="183"/>
        <v/>
      </c>
      <c r="CK719" s="25"/>
      <c r="CL719" s="15"/>
      <c r="CM719" s="5" t="str">
        <f t="shared" si="171"/>
        <v/>
      </c>
      <c r="CO719" s="5"/>
      <c r="CP719" s="5" t="str">
        <f t="shared" si="184"/>
        <v/>
      </c>
      <c r="CQ719" s="5" t="str">
        <f>IF(BT719="","",IFERROR(IF(VLOOKUP(BT719,BT$2:BT718,1,0)=0,"",""),BT719))</f>
        <v/>
      </c>
      <c r="CR719" s="22" t="str">
        <f>IF(CQ719="","",(IFERROR(VLOOKUP(MID(CQ719,1,1),$DI$2:DM$28,3,0),0)+IFERROR(VLOOKUP(MID(CQ719,2,1),DI$2:DM$28,4,0),0)+IFERROR(VLOOKUP(MID(CQ719,3,1),DI$2:DM$28,5,0),0)+(ROW(CQ719)/1000000000000)))</f>
        <v/>
      </c>
      <c r="CS719" s="5"/>
      <c r="CT719" s="5">
        <v>718</v>
      </c>
      <c r="CU719" s="5" t="str">
        <f>IFERROR(VLOOKUP(CT719,CP$2:CQ1795,2,0),"")</f>
        <v/>
      </c>
      <c r="CV719" s="5"/>
      <c r="CX719" s="5"/>
      <c r="DO719" s="5" t="e">
        <f>IF(REPORTE!AH$2="si",IF(C719=VALUE(REPORTE!C$22),IF(SUM(DO720:DO$1993),CONCATENATE(INT(B719),", "),INT(B719)),""),IF(C719=VALUE(REPORTE!C$21),IF(SUM(DO720:DO$1993),CONCATENATE(INT(B719),", "),INT(B719)),""))</f>
        <v>#VALUE!</v>
      </c>
      <c r="DS719" s="5"/>
      <c r="DT719" s="5"/>
      <c r="DU719" s="5"/>
      <c r="DV719" s="5"/>
    </row>
    <row r="720" spans="1:126" ht="15" customHeight="1" x14ac:dyDescent="0.25">
      <c r="A720" s="4" t="str">
        <f t="shared" ca="1" si="172"/>
        <v/>
      </c>
      <c r="B720" s="3"/>
      <c r="D720" s="1" t="str">
        <f>IFERROR(INDEX('padron cfe'!B:B,MATCH(DATOS!C720,'padron cfe'!A:A,0),1),"")</f>
        <v/>
      </c>
      <c r="H720" s="5" t="str">
        <f>IF(F720="","",IFERROR(CONCATENATE("PEUA",VLOOKUP(ESTADO,REPORTE!AV$2:AW$33,2,0),DIDTRITO_FORM,CADER_FORM,IFERROR(INDEX(CA:CA,MATCH(DAY(F720),BZ:BZ,0),1),DAY(F720)),IFERROR(INDEX(CA:CA,MATCH(MONTH(F720),BZ:BZ,0),1),MONTH(F720)),YEAR(F720),G720),""))</f>
        <v/>
      </c>
      <c r="M720" s="2" t="str">
        <f>IFERROR(INDEX('padron cfe'!C:C,MATCH(DATOS!C720,'padron cfe'!A:A,0),1),"")</f>
        <v/>
      </c>
      <c r="N720" s="66" t="str">
        <f>IFERROR(IF(BT720="","",IF(INDEX(N$1:N719,MATCH(BT720,BT$1:BT719,0),1)=0,"",INDEX(N$1:N719,MATCH(BT720,BT$1:BT719,0),1))),"")</f>
        <v/>
      </c>
      <c r="O720" s="66" t="str">
        <f>IFERROR(IF(BT720="","",IF(INDEX(O$1:O719,MATCH(BT720,BT$1:BT719,0),1)=0,"",INDEX(O$1:O719,MATCH(BT720,BT$1:BT719,0),1))),"")</f>
        <v/>
      </c>
      <c r="R720" s="66"/>
      <c r="S720" s="5"/>
      <c r="T720" s="66"/>
      <c r="U720" s="5" t="str">
        <f>IFERROR(IF(INDEX(U$1:U719,MATCH(T720,T$1:T719,0),1)=0,"",INDEX(U$1:U719,MATCH(T720,T$1:T719,0),1)),"")</f>
        <v/>
      </c>
      <c r="V720" s="66"/>
      <c r="W720" s="5" t="str">
        <f>IFERROR(IF(INDEX(W$1:W719,MATCH(V720,V$1:V719,0),1)=0,"",INDEX(W$1:W719,MATCH(V720,V$1:V719,0),1)),"")</f>
        <v/>
      </c>
      <c r="X720" s="2" t="str">
        <f>IFERROR(INDEX('padron cfe'!D:D,MATCH(DATOS!C720,'padron cfe'!A:A,0),1),"")</f>
        <v/>
      </c>
      <c r="AC720" s="6"/>
      <c r="AE720" s="4" t="str">
        <f t="shared" si="173"/>
        <v/>
      </c>
      <c r="AF720" s="4"/>
      <c r="AG720" s="4"/>
      <c r="AH720" s="4"/>
      <c r="AI720" s="2" t="str">
        <f>IFERROR(IF(INDEX(AI$1:AI719,MATCH(BT720,BT$1:BT719,0),1)=0,"",INDEX(AI$1:AI719,MATCH(BT720,BT$1:BT719,0),1)),"")</f>
        <v/>
      </c>
      <c r="AJ720" s="2" t="str">
        <f>IFERROR(IF(INDEX(AJ$1:AJ719,MATCH(BT720,BT$1:BT719,0),1)=0,"",INDEX(AJ$1:AJ719,MATCH(BT720,BT$1:BT719,0),1)),"")</f>
        <v/>
      </c>
      <c r="AK720" s="2" t="str">
        <f>IFERROR(IF(INDEX(AK$1:AK719,MATCH(BT720,BT$1:BT719,0),1)=0,"",INDEX(AK$1:AK719,MATCH(BT720,BT$1:BT719,0),1)),"")</f>
        <v/>
      </c>
      <c r="AY720" s="7"/>
      <c r="AZ720" s="47"/>
      <c r="BA720" s="66"/>
      <c r="BB720" s="66"/>
      <c r="BC720" s="66"/>
      <c r="BD720" s="78"/>
      <c r="BE720" s="66"/>
      <c r="BF720" s="66"/>
      <c r="BG720" s="4"/>
      <c r="BH720" s="69"/>
      <c r="BK720" s="9"/>
      <c r="BN720" s="7"/>
      <c r="BO720" s="286"/>
      <c r="BP720" s="22"/>
      <c r="BQ720" s="7" t="str">
        <f t="shared" ca="1" si="174"/>
        <v/>
      </c>
      <c r="BR720" s="75" t="str">
        <f t="shared" si="175"/>
        <v/>
      </c>
      <c r="BS720" s="75" t="str">
        <f t="shared" si="176"/>
        <v/>
      </c>
      <c r="BT720" s="5" t="str">
        <f t="shared" si="177"/>
        <v/>
      </c>
      <c r="BU720" s="79" t="str">
        <f t="shared" si="178"/>
        <v/>
      </c>
      <c r="BV720" s="79" t="str">
        <f t="shared" si="179"/>
        <v/>
      </c>
      <c r="BW720" s="79" t="str">
        <f t="shared" si="180"/>
        <v/>
      </c>
      <c r="CB720" s="5"/>
      <c r="CC720" s="4" t="str">
        <f>IF(IFERROR(VLOOKUP(C720,C721:C$1993,1,0),"")="","",COUNTIF(C:C,C720))</f>
        <v/>
      </c>
      <c r="CE720" s="5"/>
      <c r="CF720" s="5"/>
      <c r="CG720" s="5" t="str">
        <f>IF(B720="","",IF(CC720="",1+(MAX(CG$2:CG719)),""))</f>
        <v/>
      </c>
      <c r="CH720" s="5" t="str">
        <f t="shared" si="181"/>
        <v/>
      </c>
      <c r="CI720" s="5" t="str">
        <f t="shared" si="182"/>
        <v/>
      </c>
      <c r="CJ720" s="14" t="str">
        <f t="shared" si="183"/>
        <v/>
      </c>
      <c r="CK720" s="25"/>
      <c r="CL720" s="15"/>
      <c r="CM720" s="5" t="str">
        <f t="shared" si="171"/>
        <v/>
      </c>
      <c r="CO720" s="5"/>
      <c r="CP720" s="5" t="str">
        <f t="shared" si="184"/>
        <v/>
      </c>
      <c r="CQ720" s="5" t="str">
        <f>IF(BT720="","",IFERROR(IF(VLOOKUP(BT720,BT$2:BT719,1,0)=0,"",""),BT720))</f>
        <v/>
      </c>
      <c r="CR720" s="22" t="str">
        <f>IF(CQ720="","",(IFERROR(VLOOKUP(MID(CQ720,1,1),$DI$2:DM$28,3,0),0)+IFERROR(VLOOKUP(MID(CQ720,2,1),DI$2:DM$28,4,0),0)+IFERROR(VLOOKUP(MID(CQ720,3,1),DI$2:DM$28,5,0),0)+(ROW(CQ720)/1000000000000)))</f>
        <v/>
      </c>
      <c r="CS720" s="5"/>
      <c r="CT720" s="5">
        <v>719</v>
      </c>
      <c r="CU720" s="5" t="str">
        <f>IFERROR(VLOOKUP(CT720,CP$2:CQ1796,2,0),"")</f>
        <v/>
      </c>
      <c r="CV720" s="5"/>
      <c r="CX720" s="5"/>
      <c r="DO720" s="5" t="e">
        <f>IF(REPORTE!AH$2="si",IF(C720=VALUE(REPORTE!C$22),IF(SUM(DO721:DO$1993),CONCATENATE(INT(B720),", "),INT(B720)),""),IF(C720=VALUE(REPORTE!C$21),IF(SUM(DO721:DO$1993),CONCATENATE(INT(B720),", "),INT(B720)),""))</f>
        <v>#VALUE!</v>
      </c>
      <c r="DS720" s="5"/>
      <c r="DT720" s="5"/>
      <c r="DU720" s="5"/>
      <c r="DV720" s="5"/>
    </row>
    <row r="721" spans="1:126" ht="15" customHeight="1" x14ac:dyDescent="0.25">
      <c r="A721" s="4" t="str">
        <f t="shared" ca="1" si="172"/>
        <v/>
      </c>
      <c r="B721" s="3"/>
      <c r="D721" s="1" t="str">
        <f>IFERROR(INDEX('padron cfe'!B:B,MATCH(DATOS!C721,'padron cfe'!A:A,0),1),"")</f>
        <v/>
      </c>
      <c r="H721" s="5" t="str">
        <f>IF(F721="","",IFERROR(CONCATENATE("PEUA",VLOOKUP(ESTADO,REPORTE!AV$2:AW$33,2,0),DIDTRITO_FORM,CADER_FORM,IFERROR(INDEX(CA:CA,MATCH(DAY(F721),BZ:BZ,0),1),DAY(F721)),IFERROR(INDEX(CA:CA,MATCH(MONTH(F721),BZ:BZ,0),1),MONTH(F721)),YEAR(F721),G721),""))</f>
        <v/>
      </c>
      <c r="M721" s="2" t="str">
        <f>IFERROR(INDEX('padron cfe'!C:C,MATCH(DATOS!C721,'padron cfe'!A:A,0),1),"")</f>
        <v/>
      </c>
      <c r="N721" s="66" t="str">
        <f>IFERROR(IF(BT721="","",IF(INDEX(N$1:N720,MATCH(BT721,BT$1:BT720,0),1)=0,"",INDEX(N$1:N720,MATCH(BT721,BT$1:BT720,0),1))),"")</f>
        <v/>
      </c>
      <c r="O721" s="66" t="str">
        <f>IFERROR(IF(BT721="","",IF(INDEX(O$1:O720,MATCH(BT721,BT$1:BT720,0),1)=0,"",INDEX(O$1:O720,MATCH(BT721,BT$1:BT720,0),1))),"")</f>
        <v/>
      </c>
      <c r="R721" s="66"/>
      <c r="S721" s="5"/>
      <c r="T721" s="66"/>
      <c r="U721" s="5" t="str">
        <f>IFERROR(IF(INDEX(U$1:U720,MATCH(T721,T$1:T720,0),1)=0,"",INDEX(U$1:U720,MATCH(T721,T$1:T720,0),1)),"")</f>
        <v/>
      </c>
      <c r="V721" s="66"/>
      <c r="W721" s="5" t="str">
        <f>IFERROR(IF(INDEX(W$1:W720,MATCH(V721,V$1:V720,0),1)=0,"",INDEX(W$1:W720,MATCH(V721,V$1:V720,0),1)),"")</f>
        <v/>
      </c>
      <c r="X721" s="2" t="str">
        <f>IFERROR(INDEX('padron cfe'!D:D,MATCH(DATOS!C721,'padron cfe'!A:A,0),1),"")</f>
        <v/>
      </c>
      <c r="AC721" s="6"/>
      <c r="AE721" s="4" t="str">
        <f t="shared" si="173"/>
        <v/>
      </c>
      <c r="AF721" s="4"/>
      <c r="AG721" s="4"/>
      <c r="AH721" s="4"/>
      <c r="AI721" s="2" t="str">
        <f>IFERROR(IF(INDEX(AI$1:AI720,MATCH(BT721,BT$1:BT720,0),1)=0,"",INDEX(AI$1:AI720,MATCH(BT721,BT$1:BT720,0),1)),"")</f>
        <v/>
      </c>
      <c r="AJ721" s="2" t="str">
        <f>IFERROR(IF(INDEX(AJ$1:AJ720,MATCH(BT721,BT$1:BT720,0),1)=0,"",INDEX(AJ$1:AJ720,MATCH(BT721,BT$1:BT720,0),1)),"")</f>
        <v/>
      </c>
      <c r="AK721" s="2" t="str">
        <f>IFERROR(IF(INDEX(AK$1:AK720,MATCH(BT721,BT$1:BT720,0),1)=0,"",INDEX(AK$1:AK720,MATCH(BT721,BT$1:BT720,0),1)),"")</f>
        <v/>
      </c>
      <c r="AY721" s="7"/>
      <c r="AZ721" s="47"/>
      <c r="BA721" s="66"/>
      <c r="BB721" s="66"/>
      <c r="BC721" s="66"/>
      <c r="BD721" s="78"/>
      <c r="BE721" s="66"/>
      <c r="BF721" s="66"/>
      <c r="BG721" s="4"/>
      <c r="BH721" s="69"/>
      <c r="BK721" s="9"/>
      <c r="BN721" s="7"/>
      <c r="BO721" s="286"/>
      <c r="BP721" s="22"/>
      <c r="BQ721" s="7" t="str">
        <f t="shared" ca="1" si="174"/>
        <v/>
      </c>
      <c r="BR721" s="75" t="str">
        <f t="shared" si="175"/>
        <v/>
      </c>
      <c r="BS721" s="75" t="str">
        <f t="shared" si="176"/>
        <v/>
      </c>
      <c r="BT721" s="5" t="str">
        <f t="shared" si="177"/>
        <v/>
      </c>
      <c r="BU721" s="79" t="str">
        <f t="shared" si="178"/>
        <v/>
      </c>
      <c r="BV721" s="79" t="str">
        <f t="shared" si="179"/>
        <v/>
      </c>
      <c r="BW721" s="79" t="str">
        <f t="shared" si="180"/>
        <v/>
      </c>
      <c r="CB721" s="5"/>
      <c r="CC721" s="4" t="str">
        <f>IF(IFERROR(VLOOKUP(C721,C722:C$1993,1,0),"")="","",COUNTIF(C:C,C721))</f>
        <v/>
      </c>
      <c r="CE721" s="5"/>
      <c r="CF721" s="5"/>
      <c r="CG721" s="5" t="str">
        <f>IF(B721="","",IF(CC721="",1+(MAX(CG$2:CG720)),""))</f>
        <v/>
      </c>
      <c r="CH721" s="5" t="str">
        <f t="shared" si="181"/>
        <v/>
      </c>
      <c r="CI721" s="5" t="str">
        <f t="shared" si="182"/>
        <v/>
      </c>
      <c r="CJ721" s="14" t="str">
        <f t="shared" si="183"/>
        <v/>
      </c>
      <c r="CK721" s="25"/>
      <c r="CL721" s="15"/>
      <c r="CM721" s="5" t="str">
        <f t="shared" si="171"/>
        <v/>
      </c>
      <c r="CO721" s="5"/>
      <c r="CP721" s="5" t="str">
        <f t="shared" si="184"/>
        <v/>
      </c>
      <c r="CQ721" s="5" t="str">
        <f>IF(BT721="","",IFERROR(IF(VLOOKUP(BT721,BT$2:BT720,1,0)=0,"",""),BT721))</f>
        <v/>
      </c>
      <c r="CR721" s="22" t="str">
        <f>IF(CQ721="","",(IFERROR(VLOOKUP(MID(CQ721,1,1),$DI$2:DM$28,3,0),0)+IFERROR(VLOOKUP(MID(CQ721,2,1),DI$2:DM$28,4,0),0)+IFERROR(VLOOKUP(MID(CQ721,3,1),DI$2:DM$28,5,0),0)+(ROW(CQ721)/1000000000000)))</f>
        <v/>
      </c>
      <c r="CS721" s="5"/>
      <c r="CT721" s="5">
        <v>720</v>
      </c>
      <c r="CU721" s="5" t="str">
        <f>IFERROR(VLOOKUP(CT721,CP$2:CQ1797,2,0),"")</f>
        <v/>
      </c>
      <c r="CV721" s="5"/>
      <c r="CX721" s="5"/>
      <c r="DO721" s="5" t="e">
        <f>IF(REPORTE!AH$2="si",IF(C721=VALUE(REPORTE!C$22),IF(SUM(DO722:DO$1993),CONCATENATE(INT(B721),", "),INT(B721)),""),IF(C721=VALUE(REPORTE!C$21),IF(SUM(DO722:DO$1993),CONCATENATE(INT(B721),", "),INT(B721)),""))</f>
        <v>#VALUE!</v>
      </c>
      <c r="DS721" s="5"/>
      <c r="DT721" s="5"/>
      <c r="DU721" s="5"/>
      <c r="DV721" s="5"/>
    </row>
    <row r="722" spans="1:126" ht="15" customHeight="1" x14ac:dyDescent="0.25">
      <c r="A722" s="4" t="str">
        <f t="shared" ca="1" si="172"/>
        <v/>
      </c>
      <c r="B722" s="3"/>
      <c r="D722" s="1" t="str">
        <f>IFERROR(INDEX('padron cfe'!B:B,MATCH(DATOS!C722,'padron cfe'!A:A,0),1),"")</f>
        <v/>
      </c>
      <c r="H722" s="5" t="str">
        <f>IF(F722="","",IFERROR(CONCATENATE("PEUA",VLOOKUP(ESTADO,REPORTE!AV$2:AW$33,2,0),DIDTRITO_FORM,CADER_FORM,IFERROR(INDEX(CA:CA,MATCH(DAY(F722),BZ:BZ,0),1),DAY(F722)),IFERROR(INDEX(CA:CA,MATCH(MONTH(F722),BZ:BZ,0),1),MONTH(F722)),YEAR(F722),G722),""))</f>
        <v/>
      </c>
      <c r="M722" s="2" t="str">
        <f>IFERROR(INDEX('padron cfe'!C:C,MATCH(DATOS!C722,'padron cfe'!A:A,0),1),"")</f>
        <v/>
      </c>
      <c r="N722" s="66" t="str">
        <f>IFERROR(IF(BT722="","",IF(INDEX(N$1:N721,MATCH(BT722,BT$1:BT721,0),1)=0,"",INDEX(N$1:N721,MATCH(BT722,BT$1:BT721,0),1))),"")</f>
        <v/>
      </c>
      <c r="O722" s="66" t="str">
        <f>IFERROR(IF(BT722="","",IF(INDEX(O$1:O721,MATCH(BT722,BT$1:BT721,0),1)=0,"",INDEX(O$1:O721,MATCH(BT722,BT$1:BT721,0),1))),"")</f>
        <v/>
      </c>
      <c r="R722" s="66"/>
      <c r="S722" s="5"/>
      <c r="T722" s="66"/>
      <c r="U722" s="5" t="str">
        <f>IFERROR(IF(INDEX(U$1:U721,MATCH(T722,T$1:T721,0),1)=0,"",INDEX(U$1:U721,MATCH(T722,T$1:T721,0),1)),"")</f>
        <v/>
      </c>
      <c r="V722" s="66"/>
      <c r="W722" s="5" t="str">
        <f>IFERROR(IF(INDEX(W$1:W721,MATCH(V722,V$1:V721,0),1)=0,"",INDEX(W$1:W721,MATCH(V722,V$1:V721,0),1)),"")</f>
        <v/>
      </c>
      <c r="X722" s="2" t="str">
        <f>IFERROR(INDEX('padron cfe'!D:D,MATCH(DATOS!C722,'padron cfe'!A:A,0),1),"")</f>
        <v/>
      </c>
      <c r="AC722" s="6"/>
      <c r="AE722" s="4" t="str">
        <f t="shared" si="173"/>
        <v/>
      </c>
      <c r="AF722" s="4"/>
      <c r="AG722" s="4"/>
      <c r="AH722" s="4"/>
      <c r="AI722" s="2" t="str">
        <f>IFERROR(IF(INDEX(AI$1:AI721,MATCH(BT722,BT$1:BT721,0),1)=0,"",INDEX(AI$1:AI721,MATCH(BT722,BT$1:BT721,0),1)),"")</f>
        <v/>
      </c>
      <c r="AJ722" s="2" t="str">
        <f>IFERROR(IF(INDEX(AJ$1:AJ721,MATCH(BT722,BT$1:BT721,0),1)=0,"",INDEX(AJ$1:AJ721,MATCH(BT722,BT$1:BT721,0),1)),"")</f>
        <v/>
      </c>
      <c r="AK722" s="2" t="str">
        <f>IFERROR(IF(INDEX(AK$1:AK721,MATCH(BT722,BT$1:BT721,0),1)=0,"",INDEX(AK$1:AK721,MATCH(BT722,BT$1:BT721,0),1)),"")</f>
        <v/>
      </c>
      <c r="AY722" s="7"/>
      <c r="AZ722" s="47"/>
      <c r="BA722" s="66"/>
      <c r="BB722" s="66"/>
      <c r="BC722" s="66"/>
      <c r="BD722" s="78"/>
      <c r="BE722" s="66"/>
      <c r="BF722" s="66"/>
      <c r="BG722" s="4"/>
      <c r="BH722" s="69"/>
      <c r="BK722" s="9"/>
      <c r="BN722" s="7"/>
      <c r="BO722" s="286"/>
      <c r="BP722" s="22"/>
      <c r="BQ722" s="7" t="str">
        <f t="shared" ca="1" si="174"/>
        <v/>
      </c>
      <c r="BR722" s="75" t="str">
        <f t="shared" si="175"/>
        <v/>
      </c>
      <c r="BS722" s="75" t="str">
        <f t="shared" si="176"/>
        <v/>
      </c>
      <c r="BT722" s="5" t="str">
        <f t="shared" si="177"/>
        <v/>
      </c>
      <c r="BU722" s="79" t="str">
        <f t="shared" si="178"/>
        <v/>
      </c>
      <c r="BV722" s="79" t="str">
        <f t="shared" si="179"/>
        <v/>
      </c>
      <c r="BW722" s="79" t="str">
        <f t="shared" si="180"/>
        <v/>
      </c>
      <c r="CB722" s="5"/>
      <c r="CC722" s="4" t="str">
        <f>IF(IFERROR(VLOOKUP(C722,C723:C$1993,1,0),"")="","",COUNTIF(C:C,C722))</f>
        <v/>
      </c>
      <c r="CE722" s="5"/>
      <c r="CF722" s="5"/>
      <c r="CG722" s="5" t="str">
        <f>IF(B722="","",IF(CC722="",1+(MAX(CG$2:CG721)),""))</f>
        <v/>
      </c>
      <c r="CH722" s="5" t="str">
        <f t="shared" si="181"/>
        <v/>
      </c>
      <c r="CI722" s="5" t="str">
        <f t="shared" si="182"/>
        <v/>
      </c>
      <c r="CJ722" s="14" t="str">
        <f t="shared" si="183"/>
        <v/>
      </c>
      <c r="CK722" s="25"/>
      <c r="CL722" s="15"/>
      <c r="CM722" s="5" t="str">
        <f t="shared" si="171"/>
        <v/>
      </c>
      <c r="CO722" s="5"/>
      <c r="CP722" s="5" t="str">
        <f t="shared" si="184"/>
        <v/>
      </c>
      <c r="CQ722" s="5" t="str">
        <f>IF(BT722="","",IFERROR(IF(VLOOKUP(BT722,BT$2:BT721,1,0)=0,"",""),BT722))</f>
        <v/>
      </c>
      <c r="CR722" s="22" t="str">
        <f>IF(CQ722="","",(IFERROR(VLOOKUP(MID(CQ722,1,1),$DI$2:DM$28,3,0),0)+IFERROR(VLOOKUP(MID(CQ722,2,1),DI$2:DM$28,4,0),0)+IFERROR(VLOOKUP(MID(CQ722,3,1),DI$2:DM$28,5,0),0)+(ROW(CQ722)/1000000000000)))</f>
        <v/>
      </c>
      <c r="CS722" s="5"/>
      <c r="CT722" s="5">
        <v>721</v>
      </c>
      <c r="CU722" s="5" t="str">
        <f>IFERROR(VLOOKUP(CT722,CP$2:CQ1798,2,0),"")</f>
        <v/>
      </c>
      <c r="CV722" s="5"/>
      <c r="CX722" s="5"/>
      <c r="DO722" s="5" t="e">
        <f>IF(REPORTE!AH$2="si",IF(C722=VALUE(REPORTE!C$22),IF(SUM(DO723:DO$1993),CONCATENATE(INT(B722),", "),INT(B722)),""),IF(C722=VALUE(REPORTE!C$21),IF(SUM(DO723:DO$1993),CONCATENATE(INT(B722),", "),INT(B722)),""))</f>
        <v>#VALUE!</v>
      </c>
      <c r="DS722" s="5"/>
      <c r="DT722" s="5"/>
      <c r="DU722" s="5"/>
      <c r="DV722" s="5"/>
    </row>
    <row r="723" spans="1:126" ht="15" customHeight="1" x14ac:dyDescent="0.25">
      <c r="A723" s="4" t="str">
        <f t="shared" ca="1" si="172"/>
        <v/>
      </c>
      <c r="B723" s="3"/>
      <c r="D723" s="1" t="str">
        <f>IFERROR(INDEX('padron cfe'!B:B,MATCH(DATOS!C723,'padron cfe'!A:A,0),1),"")</f>
        <v/>
      </c>
      <c r="H723" s="5" t="str">
        <f>IF(F723="","",IFERROR(CONCATENATE("PEUA",VLOOKUP(ESTADO,REPORTE!AV$2:AW$33,2,0),DIDTRITO_FORM,CADER_FORM,IFERROR(INDEX(CA:CA,MATCH(DAY(F723),BZ:BZ,0),1),DAY(F723)),IFERROR(INDEX(CA:CA,MATCH(MONTH(F723),BZ:BZ,0),1),MONTH(F723)),YEAR(F723),G723),""))</f>
        <v/>
      </c>
      <c r="M723" s="2" t="str">
        <f>IFERROR(INDEX('padron cfe'!C:C,MATCH(DATOS!C723,'padron cfe'!A:A,0),1),"")</f>
        <v/>
      </c>
      <c r="N723" s="66" t="str">
        <f>IFERROR(IF(BT723="","",IF(INDEX(N$1:N722,MATCH(BT723,BT$1:BT722,0),1)=0,"",INDEX(N$1:N722,MATCH(BT723,BT$1:BT722,0),1))),"")</f>
        <v/>
      </c>
      <c r="O723" s="66" t="str">
        <f>IFERROR(IF(BT723="","",IF(INDEX(O$1:O722,MATCH(BT723,BT$1:BT722,0),1)=0,"",INDEX(O$1:O722,MATCH(BT723,BT$1:BT722,0),1))),"")</f>
        <v/>
      </c>
      <c r="R723" s="66"/>
      <c r="S723" s="5"/>
      <c r="T723" s="66"/>
      <c r="U723" s="5" t="str">
        <f>IFERROR(IF(INDEX(U$1:U722,MATCH(T723,T$1:T722,0),1)=0,"",INDEX(U$1:U722,MATCH(T723,T$1:T722,0),1)),"")</f>
        <v/>
      </c>
      <c r="V723" s="66"/>
      <c r="W723" s="5" t="str">
        <f>IFERROR(IF(INDEX(W$1:W722,MATCH(V723,V$1:V722,0),1)=0,"",INDEX(W$1:W722,MATCH(V723,V$1:V722,0),1)),"")</f>
        <v/>
      </c>
      <c r="X723" s="2" t="str">
        <f>IFERROR(INDEX('padron cfe'!D:D,MATCH(DATOS!C723,'padron cfe'!A:A,0),1),"")</f>
        <v/>
      </c>
      <c r="AC723" s="6"/>
      <c r="AE723" s="4" t="str">
        <f t="shared" si="173"/>
        <v/>
      </c>
      <c r="AF723" s="4"/>
      <c r="AG723" s="4"/>
      <c r="AH723" s="4"/>
      <c r="AI723" s="2" t="str">
        <f>IFERROR(IF(INDEX(AI$1:AI722,MATCH(BT723,BT$1:BT722,0),1)=0,"",INDEX(AI$1:AI722,MATCH(BT723,BT$1:BT722,0),1)),"")</f>
        <v/>
      </c>
      <c r="AJ723" s="2" t="str">
        <f>IFERROR(IF(INDEX(AJ$1:AJ722,MATCH(BT723,BT$1:BT722,0),1)=0,"",INDEX(AJ$1:AJ722,MATCH(BT723,BT$1:BT722,0),1)),"")</f>
        <v/>
      </c>
      <c r="AK723" s="2" t="str">
        <f>IFERROR(IF(INDEX(AK$1:AK722,MATCH(BT723,BT$1:BT722,0),1)=0,"",INDEX(AK$1:AK722,MATCH(BT723,BT$1:BT722,0),1)),"")</f>
        <v/>
      </c>
      <c r="AY723" s="7"/>
      <c r="AZ723" s="47"/>
      <c r="BA723" s="66"/>
      <c r="BB723" s="66"/>
      <c r="BC723" s="66"/>
      <c r="BD723" s="78"/>
      <c r="BE723" s="66"/>
      <c r="BF723" s="66"/>
      <c r="BG723" s="4"/>
      <c r="BH723" s="69"/>
      <c r="BK723" s="9"/>
      <c r="BN723" s="7"/>
      <c r="BO723" s="286"/>
      <c r="BP723" s="22"/>
      <c r="BQ723" s="7" t="str">
        <f t="shared" ca="1" si="174"/>
        <v/>
      </c>
      <c r="BR723" s="75" t="str">
        <f t="shared" si="175"/>
        <v/>
      </c>
      <c r="BS723" s="75" t="str">
        <f t="shared" si="176"/>
        <v/>
      </c>
      <c r="BT723" s="5" t="str">
        <f t="shared" si="177"/>
        <v/>
      </c>
      <c r="BU723" s="79" t="str">
        <f t="shared" si="178"/>
        <v/>
      </c>
      <c r="BV723" s="79" t="str">
        <f t="shared" si="179"/>
        <v/>
      </c>
      <c r="BW723" s="79" t="str">
        <f t="shared" si="180"/>
        <v/>
      </c>
      <c r="CB723" s="5"/>
      <c r="CC723" s="4" t="str">
        <f>IF(IFERROR(VLOOKUP(C723,C724:C$1993,1,0),"")="","",COUNTIF(C:C,C723))</f>
        <v/>
      </c>
      <c r="CE723" s="5"/>
      <c r="CF723" s="5"/>
      <c r="CG723" s="5" t="str">
        <f>IF(B723="","",IF(CC723="",1+(MAX(CG$2:CG722)),""))</f>
        <v/>
      </c>
      <c r="CH723" s="5" t="str">
        <f t="shared" si="181"/>
        <v/>
      </c>
      <c r="CI723" s="5" t="str">
        <f t="shared" si="182"/>
        <v/>
      </c>
      <c r="CJ723" s="14" t="str">
        <f t="shared" si="183"/>
        <v/>
      </c>
      <c r="CK723" s="25"/>
      <c r="CL723" s="15"/>
      <c r="CM723" s="5" t="str">
        <f t="shared" si="171"/>
        <v/>
      </c>
      <c r="CO723" s="5"/>
      <c r="CP723" s="5" t="str">
        <f t="shared" si="184"/>
        <v/>
      </c>
      <c r="CQ723" s="5" t="str">
        <f>IF(BT723="","",IFERROR(IF(VLOOKUP(BT723,BT$2:BT722,1,0)=0,"",""),BT723))</f>
        <v/>
      </c>
      <c r="CR723" s="22" t="str">
        <f>IF(CQ723="","",(IFERROR(VLOOKUP(MID(CQ723,1,1),$DI$2:DM$28,3,0),0)+IFERROR(VLOOKUP(MID(CQ723,2,1),DI$2:DM$28,4,0),0)+IFERROR(VLOOKUP(MID(CQ723,3,1),DI$2:DM$28,5,0),0)+(ROW(CQ723)/1000000000000)))</f>
        <v/>
      </c>
      <c r="CS723" s="5"/>
      <c r="CT723" s="5">
        <v>722</v>
      </c>
      <c r="CU723" s="5" t="str">
        <f>IFERROR(VLOOKUP(CT723,CP$2:CQ1799,2,0),"")</f>
        <v/>
      </c>
      <c r="CV723" s="5"/>
      <c r="CX723" s="5"/>
      <c r="DO723" s="5" t="e">
        <f>IF(REPORTE!AH$2="si",IF(C723=VALUE(REPORTE!C$22),IF(SUM(DO724:DO$1993),CONCATENATE(INT(B723),", "),INT(B723)),""),IF(C723=VALUE(REPORTE!C$21),IF(SUM(DO724:DO$1993),CONCATENATE(INT(B723),", "),INT(B723)),""))</f>
        <v>#VALUE!</v>
      </c>
      <c r="DS723" s="5"/>
      <c r="DT723" s="5"/>
      <c r="DU723" s="5"/>
      <c r="DV723" s="5"/>
    </row>
    <row r="724" spans="1:126" ht="15" customHeight="1" x14ac:dyDescent="0.25">
      <c r="A724" s="4" t="str">
        <f t="shared" ca="1" si="172"/>
        <v/>
      </c>
      <c r="B724" s="3"/>
      <c r="D724" s="1" t="str">
        <f>IFERROR(INDEX('padron cfe'!B:B,MATCH(DATOS!C724,'padron cfe'!A:A,0),1),"")</f>
        <v/>
      </c>
      <c r="H724" s="5" t="str">
        <f>IF(F724="","",IFERROR(CONCATENATE("PEUA",VLOOKUP(ESTADO,REPORTE!AV$2:AW$33,2,0),DIDTRITO_FORM,CADER_FORM,IFERROR(INDEX(CA:CA,MATCH(DAY(F724),BZ:BZ,0),1),DAY(F724)),IFERROR(INDEX(CA:CA,MATCH(MONTH(F724),BZ:BZ,0),1),MONTH(F724)),YEAR(F724),G724),""))</f>
        <v/>
      </c>
      <c r="M724" s="2" t="str">
        <f>IFERROR(INDEX('padron cfe'!C:C,MATCH(DATOS!C724,'padron cfe'!A:A,0),1),"")</f>
        <v/>
      </c>
      <c r="N724" s="66" t="str">
        <f>IFERROR(IF(BT724="","",IF(INDEX(N$1:N723,MATCH(BT724,BT$1:BT723,0),1)=0,"",INDEX(N$1:N723,MATCH(BT724,BT$1:BT723,0),1))),"")</f>
        <v/>
      </c>
      <c r="O724" s="66" t="str">
        <f>IFERROR(IF(BT724="","",IF(INDEX(O$1:O723,MATCH(BT724,BT$1:BT723,0),1)=0,"",INDEX(O$1:O723,MATCH(BT724,BT$1:BT723,0),1))),"")</f>
        <v/>
      </c>
      <c r="R724" s="66"/>
      <c r="S724" s="5"/>
      <c r="T724" s="66"/>
      <c r="U724" s="5" t="str">
        <f>IFERROR(IF(INDEX(U$1:U723,MATCH(T724,T$1:T723,0),1)=0,"",INDEX(U$1:U723,MATCH(T724,T$1:T723,0),1)),"")</f>
        <v/>
      </c>
      <c r="V724" s="66"/>
      <c r="W724" s="5" t="str">
        <f>IFERROR(IF(INDEX(W$1:W723,MATCH(V724,V$1:V723,0),1)=0,"",INDEX(W$1:W723,MATCH(V724,V$1:V723,0),1)),"")</f>
        <v/>
      </c>
      <c r="X724" s="2" t="str">
        <f>IFERROR(INDEX('padron cfe'!D:D,MATCH(DATOS!C724,'padron cfe'!A:A,0),1),"")</f>
        <v/>
      </c>
      <c r="AC724" s="6"/>
      <c r="AE724" s="4" t="str">
        <f t="shared" si="173"/>
        <v/>
      </c>
      <c r="AF724" s="4"/>
      <c r="AG724" s="4"/>
      <c r="AH724" s="4"/>
      <c r="AI724" s="2" t="str">
        <f>IFERROR(IF(INDEX(AI$1:AI723,MATCH(BT724,BT$1:BT723,0),1)=0,"",INDEX(AI$1:AI723,MATCH(BT724,BT$1:BT723,0),1)),"")</f>
        <v/>
      </c>
      <c r="AJ724" s="2" t="str">
        <f>IFERROR(IF(INDEX(AJ$1:AJ723,MATCH(BT724,BT$1:BT723,0),1)=0,"",INDEX(AJ$1:AJ723,MATCH(BT724,BT$1:BT723,0),1)),"")</f>
        <v/>
      </c>
      <c r="AK724" s="2" t="str">
        <f>IFERROR(IF(INDEX(AK$1:AK723,MATCH(BT724,BT$1:BT723,0),1)=0,"",INDEX(AK$1:AK723,MATCH(BT724,BT$1:BT723,0),1)),"")</f>
        <v/>
      </c>
      <c r="AY724" s="7"/>
      <c r="AZ724" s="47"/>
      <c r="BA724" s="66"/>
      <c r="BB724" s="66"/>
      <c r="BC724" s="66"/>
      <c r="BD724" s="78"/>
      <c r="BE724" s="66"/>
      <c r="BF724" s="66"/>
      <c r="BG724" s="4"/>
      <c r="BH724" s="69"/>
      <c r="BK724" s="9"/>
      <c r="BN724" s="7"/>
      <c r="BO724" s="286"/>
      <c r="BP724" s="22"/>
      <c r="BQ724" s="7" t="str">
        <f t="shared" ca="1" si="174"/>
        <v/>
      </c>
      <c r="BR724" s="75" t="str">
        <f t="shared" si="175"/>
        <v/>
      </c>
      <c r="BS724" s="75" t="str">
        <f t="shared" si="176"/>
        <v/>
      </c>
      <c r="BT724" s="5" t="str">
        <f t="shared" si="177"/>
        <v/>
      </c>
      <c r="BU724" s="79" t="str">
        <f t="shared" si="178"/>
        <v/>
      </c>
      <c r="BV724" s="79" t="str">
        <f t="shared" si="179"/>
        <v/>
      </c>
      <c r="BW724" s="79" t="str">
        <f t="shared" si="180"/>
        <v/>
      </c>
      <c r="CB724" s="5"/>
      <c r="CC724" s="4" t="str">
        <f>IF(IFERROR(VLOOKUP(C724,C725:C$1993,1,0),"")="","",COUNTIF(C:C,C724))</f>
        <v/>
      </c>
      <c r="CE724" s="5"/>
      <c r="CF724" s="5"/>
      <c r="CG724" s="5" t="str">
        <f>IF(B724="","",IF(CC724="",1+(MAX(CG$2:CG723)),""))</f>
        <v/>
      </c>
      <c r="CH724" s="5" t="str">
        <f t="shared" si="181"/>
        <v/>
      </c>
      <c r="CI724" s="5" t="str">
        <f t="shared" si="182"/>
        <v/>
      </c>
      <c r="CJ724" s="14" t="str">
        <f t="shared" si="183"/>
        <v/>
      </c>
      <c r="CK724" s="25"/>
      <c r="CL724" s="15"/>
      <c r="CM724" s="5" t="str">
        <f t="shared" si="171"/>
        <v/>
      </c>
      <c r="CO724" s="5"/>
      <c r="CP724" s="5" t="str">
        <f t="shared" si="184"/>
        <v/>
      </c>
      <c r="CQ724" s="5" t="str">
        <f>IF(BT724="","",IFERROR(IF(VLOOKUP(BT724,BT$2:BT723,1,0)=0,"",""),BT724))</f>
        <v/>
      </c>
      <c r="CR724" s="22" t="str">
        <f>IF(CQ724="","",(IFERROR(VLOOKUP(MID(CQ724,1,1),$DI$2:DM$28,3,0),0)+IFERROR(VLOOKUP(MID(CQ724,2,1),DI$2:DM$28,4,0),0)+IFERROR(VLOOKUP(MID(CQ724,3,1),DI$2:DM$28,5,0),0)+(ROW(CQ724)/1000000000000)))</f>
        <v/>
      </c>
      <c r="CS724" s="5"/>
      <c r="CT724" s="5">
        <v>723</v>
      </c>
      <c r="CU724" s="5" t="str">
        <f>IFERROR(VLOOKUP(CT724,CP$2:CQ1800,2,0),"")</f>
        <v/>
      </c>
      <c r="CV724" s="5"/>
      <c r="CX724" s="5"/>
      <c r="DO724" s="5" t="e">
        <f>IF(REPORTE!AH$2="si",IF(C724=VALUE(REPORTE!C$22),IF(SUM(DO725:DO$1993),CONCATENATE(INT(B724),", "),INT(B724)),""),IF(C724=VALUE(REPORTE!C$21),IF(SUM(DO725:DO$1993),CONCATENATE(INT(B724),", "),INT(B724)),""))</f>
        <v>#VALUE!</v>
      </c>
      <c r="DS724" s="5"/>
      <c r="DT724" s="5"/>
      <c r="DU724" s="5"/>
      <c r="DV724" s="5"/>
    </row>
    <row r="725" spans="1:126" ht="15" customHeight="1" x14ac:dyDescent="0.25">
      <c r="A725" s="4" t="str">
        <f t="shared" ca="1" si="172"/>
        <v/>
      </c>
      <c r="B725" s="3"/>
      <c r="D725" s="1" t="str">
        <f>IFERROR(INDEX('padron cfe'!B:B,MATCH(DATOS!C725,'padron cfe'!A:A,0),1),"")</f>
        <v/>
      </c>
      <c r="H725" s="5" t="str">
        <f>IF(F725="","",IFERROR(CONCATENATE("PEUA",VLOOKUP(ESTADO,REPORTE!AV$2:AW$33,2,0),DIDTRITO_FORM,CADER_FORM,IFERROR(INDEX(CA:CA,MATCH(DAY(F725),BZ:BZ,0),1),DAY(F725)),IFERROR(INDEX(CA:CA,MATCH(MONTH(F725),BZ:BZ,0),1),MONTH(F725)),YEAR(F725),G725),""))</f>
        <v/>
      </c>
      <c r="M725" s="2" t="str">
        <f>IFERROR(INDEX('padron cfe'!C:C,MATCH(DATOS!C725,'padron cfe'!A:A,0),1),"")</f>
        <v/>
      </c>
      <c r="N725" s="66" t="str">
        <f>IFERROR(IF(BT725="","",IF(INDEX(N$1:N724,MATCH(BT725,BT$1:BT724,0),1)=0,"",INDEX(N$1:N724,MATCH(BT725,BT$1:BT724,0),1))),"")</f>
        <v/>
      </c>
      <c r="O725" s="66" t="str">
        <f>IFERROR(IF(BT725="","",IF(INDEX(O$1:O724,MATCH(BT725,BT$1:BT724,0),1)=0,"",INDEX(O$1:O724,MATCH(BT725,BT$1:BT724,0),1))),"")</f>
        <v/>
      </c>
      <c r="R725" s="66"/>
      <c r="S725" s="5"/>
      <c r="T725" s="66"/>
      <c r="U725" s="5" t="str">
        <f>IFERROR(IF(INDEX(U$1:U724,MATCH(T725,T$1:T724,0),1)=0,"",INDEX(U$1:U724,MATCH(T725,T$1:T724,0),1)),"")</f>
        <v/>
      </c>
      <c r="V725" s="66"/>
      <c r="W725" s="5" t="str">
        <f>IFERROR(IF(INDEX(W$1:W724,MATCH(V725,V$1:V724,0),1)=0,"",INDEX(W$1:W724,MATCH(V725,V$1:V724,0),1)),"")</f>
        <v/>
      </c>
      <c r="X725" s="2" t="str">
        <f>IFERROR(INDEX('padron cfe'!D:D,MATCH(DATOS!C725,'padron cfe'!A:A,0),1),"")</f>
        <v/>
      </c>
      <c r="AC725" s="6"/>
      <c r="AE725" s="4" t="str">
        <f t="shared" si="173"/>
        <v/>
      </c>
      <c r="AF725" s="4"/>
      <c r="AG725" s="4"/>
      <c r="AH725" s="4"/>
      <c r="AI725" s="2" t="str">
        <f>IFERROR(IF(INDEX(AI$1:AI724,MATCH(BT725,BT$1:BT724,0),1)=0,"",INDEX(AI$1:AI724,MATCH(BT725,BT$1:BT724,0),1)),"")</f>
        <v/>
      </c>
      <c r="AJ725" s="2" t="str">
        <f>IFERROR(IF(INDEX(AJ$1:AJ724,MATCH(BT725,BT$1:BT724,0),1)=0,"",INDEX(AJ$1:AJ724,MATCH(BT725,BT$1:BT724,0),1)),"")</f>
        <v/>
      </c>
      <c r="AK725" s="2" t="str">
        <f>IFERROR(IF(INDEX(AK$1:AK724,MATCH(BT725,BT$1:BT724,0),1)=0,"",INDEX(AK$1:AK724,MATCH(BT725,BT$1:BT724,0),1)),"")</f>
        <v/>
      </c>
      <c r="AY725" s="7"/>
      <c r="AZ725" s="47"/>
      <c r="BA725" s="66"/>
      <c r="BB725" s="66"/>
      <c r="BC725" s="66"/>
      <c r="BD725" s="78"/>
      <c r="BE725" s="66"/>
      <c r="BF725" s="66"/>
      <c r="BG725" s="4"/>
      <c r="BH725" s="69"/>
      <c r="BK725" s="9"/>
      <c r="BN725" s="7"/>
      <c r="BO725" s="286"/>
      <c r="BP725" s="22"/>
      <c r="BQ725" s="7" t="str">
        <f t="shared" ca="1" si="174"/>
        <v/>
      </c>
      <c r="BR725" s="75" t="str">
        <f t="shared" si="175"/>
        <v/>
      </c>
      <c r="BS725" s="75" t="str">
        <f t="shared" si="176"/>
        <v/>
      </c>
      <c r="BT725" s="5" t="str">
        <f t="shared" si="177"/>
        <v/>
      </c>
      <c r="BU725" s="79" t="str">
        <f t="shared" si="178"/>
        <v/>
      </c>
      <c r="BV725" s="79" t="str">
        <f t="shared" si="179"/>
        <v/>
      </c>
      <c r="BW725" s="79" t="str">
        <f t="shared" si="180"/>
        <v/>
      </c>
      <c r="CB725" s="5"/>
      <c r="CC725" s="4" t="str">
        <f>IF(IFERROR(VLOOKUP(C725,C726:C$1993,1,0),"")="","",COUNTIF(C:C,C725))</f>
        <v/>
      </c>
      <c r="CE725" s="5"/>
      <c r="CF725" s="5"/>
      <c r="CG725" s="5" t="str">
        <f>IF(B725="","",IF(CC725="",1+(MAX(CG$2:CG724)),""))</f>
        <v/>
      </c>
      <c r="CH725" s="5" t="str">
        <f t="shared" si="181"/>
        <v/>
      </c>
      <c r="CI725" s="5" t="str">
        <f t="shared" si="182"/>
        <v/>
      </c>
      <c r="CJ725" s="14" t="str">
        <f t="shared" si="183"/>
        <v/>
      </c>
      <c r="CK725" s="25"/>
      <c r="CL725" s="15"/>
      <c r="CM725" s="5" t="str">
        <f t="shared" si="171"/>
        <v/>
      </c>
      <c r="CO725" s="5"/>
      <c r="CP725" s="5" t="str">
        <f t="shared" si="184"/>
        <v/>
      </c>
      <c r="CQ725" s="5" t="str">
        <f>IF(BT725="","",IFERROR(IF(VLOOKUP(BT725,BT$2:BT724,1,0)=0,"",""),BT725))</f>
        <v/>
      </c>
      <c r="CR725" s="22" t="str">
        <f>IF(CQ725="","",(IFERROR(VLOOKUP(MID(CQ725,1,1),$DI$2:DM$28,3,0),0)+IFERROR(VLOOKUP(MID(CQ725,2,1),DI$2:DM$28,4,0),0)+IFERROR(VLOOKUP(MID(CQ725,3,1),DI$2:DM$28,5,0),0)+(ROW(CQ725)/1000000000000)))</f>
        <v/>
      </c>
      <c r="CS725" s="5"/>
      <c r="CT725" s="5">
        <v>724</v>
      </c>
      <c r="CU725" s="5" t="str">
        <f>IFERROR(VLOOKUP(CT725,CP$2:CQ1801,2,0),"")</f>
        <v/>
      </c>
      <c r="CV725" s="5"/>
      <c r="CX725" s="5"/>
      <c r="DO725" s="5" t="e">
        <f>IF(REPORTE!AH$2="si",IF(C725=VALUE(REPORTE!C$22),IF(SUM(DO726:DO$1993),CONCATENATE(INT(B725),", "),INT(B725)),""),IF(C725=VALUE(REPORTE!C$21),IF(SUM(DO726:DO$1993),CONCATENATE(INT(B725),", "),INT(B725)),""))</f>
        <v>#VALUE!</v>
      </c>
      <c r="DS725" s="5"/>
      <c r="DT725" s="5"/>
      <c r="DU725" s="5"/>
      <c r="DV725" s="5"/>
    </row>
    <row r="726" spans="1:126" ht="15" customHeight="1" x14ac:dyDescent="0.25">
      <c r="A726" s="4" t="str">
        <f t="shared" ca="1" si="172"/>
        <v/>
      </c>
      <c r="B726" s="3"/>
      <c r="D726" s="1" t="str">
        <f>IFERROR(INDEX('padron cfe'!B:B,MATCH(DATOS!C726,'padron cfe'!A:A,0),1),"")</f>
        <v/>
      </c>
      <c r="H726" s="5" t="str">
        <f>IF(F726="","",IFERROR(CONCATENATE("PEUA",VLOOKUP(ESTADO,REPORTE!AV$2:AW$33,2,0),DIDTRITO_FORM,CADER_FORM,IFERROR(INDEX(CA:CA,MATCH(DAY(F726),BZ:BZ,0),1),DAY(F726)),IFERROR(INDEX(CA:CA,MATCH(MONTH(F726),BZ:BZ,0),1),MONTH(F726)),YEAR(F726),G726),""))</f>
        <v/>
      </c>
      <c r="M726" s="2" t="str">
        <f>IFERROR(INDEX('padron cfe'!C:C,MATCH(DATOS!C726,'padron cfe'!A:A,0),1),"")</f>
        <v/>
      </c>
      <c r="N726" s="66" t="str">
        <f>IFERROR(IF(BT726="","",IF(INDEX(N$1:N725,MATCH(BT726,BT$1:BT725,0),1)=0,"",INDEX(N$1:N725,MATCH(BT726,BT$1:BT725,0),1))),"")</f>
        <v/>
      </c>
      <c r="O726" s="66" t="str">
        <f>IFERROR(IF(BT726="","",IF(INDEX(O$1:O725,MATCH(BT726,BT$1:BT725,0),1)=0,"",INDEX(O$1:O725,MATCH(BT726,BT$1:BT725,0),1))),"")</f>
        <v/>
      </c>
      <c r="R726" s="66"/>
      <c r="S726" s="5"/>
      <c r="T726" s="66"/>
      <c r="U726" s="5" t="str">
        <f>IFERROR(IF(INDEX(U$1:U725,MATCH(T726,T$1:T725,0),1)=0,"",INDEX(U$1:U725,MATCH(T726,T$1:T725,0),1)),"")</f>
        <v/>
      </c>
      <c r="V726" s="66"/>
      <c r="W726" s="5" t="str">
        <f>IFERROR(IF(INDEX(W$1:W725,MATCH(V726,V$1:V725,0),1)=0,"",INDEX(W$1:W725,MATCH(V726,V$1:V725,0),1)),"")</f>
        <v/>
      </c>
      <c r="X726" s="2" t="str">
        <f>IFERROR(INDEX('padron cfe'!D:D,MATCH(DATOS!C726,'padron cfe'!A:A,0),1),"")</f>
        <v/>
      </c>
      <c r="AC726" s="6"/>
      <c r="AE726" s="4" t="str">
        <f t="shared" si="173"/>
        <v/>
      </c>
      <c r="AF726" s="4"/>
      <c r="AG726" s="4"/>
      <c r="AH726" s="4"/>
      <c r="AI726" s="2" t="str">
        <f>IFERROR(IF(INDEX(AI$1:AI725,MATCH(BT726,BT$1:BT725,0),1)=0,"",INDEX(AI$1:AI725,MATCH(BT726,BT$1:BT725,0),1)),"")</f>
        <v/>
      </c>
      <c r="AJ726" s="2" t="str">
        <f>IFERROR(IF(INDEX(AJ$1:AJ725,MATCH(BT726,BT$1:BT725,0),1)=0,"",INDEX(AJ$1:AJ725,MATCH(BT726,BT$1:BT725,0),1)),"")</f>
        <v/>
      </c>
      <c r="AK726" s="2" t="str">
        <f>IFERROR(IF(INDEX(AK$1:AK725,MATCH(BT726,BT$1:BT725,0),1)=0,"",INDEX(AK$1:AK725,MATCH(BT726,BT$1:BT725,0),1)),"")</f>
        <v/>
      </c>
      <c r="AY726" s="7"/>
      <c r="AZ726" s="47"/>
      <c r="BA726" s="66"/>
      <c r="BB726" s="66"/>
      <c r="BC726" s="66"/>
      <c r="BD726" s="78"/>
      <c r="BE726" s="66"/>
      <c r="BF726" s="66"/>
      <c r="BG726" s="4"/>
      <c r="BH726" s="69"/>
      <c r="BK726" s="9"/>
      <c r="BN726" s="7"/>
      <c r="BO726" s="286"/>
      <c r="BP726" s="22"/>
      <c r="BQ726" s="7" t="str">
        <f t="shared" ca="1" si="174"/>
        <v/>
      </c>
      <c r="BR726" s="75" t="str">
        <f t="shared" si="175"/>
        <v/>
      </c>
      <c r="BS726" s="75" t="str">
        <f t="shared" si="176"/>
        <v/>
      </c>
      <c r="BT726" s="5" t="str">
        <f t="shared" si="177"/>
        <v/>
      </c>
      <c r="BU726" s="79" t="str">
        <f t="shared" si="178"/>
        <v/>
      </c>
      <c r="BV726" s="79" t="str">
        <f t="shared" si="179"/>
        <v/>
      </c>
      <c r="BW726" s="79" t="str">
        <f t="shared" si="180"/>
        <v/>
      </c>
      <c r="CB726" s="5"/>
      <c r="CC726" s="4" t="str">
        <f>IF(IFERROR(VLOOKUP(C726,C727:C$1993,1,0),"")="","",COUNTIF(C:C,C726))</f>
        <v/>
      </c>
      <c r="CE726" s="5"/>
      <c r="CF726" s="5"/>
      <c r="CG726" s="5" t="str">
        <f>IF(B726="","",IF(CC726="",1+(MAX(CG$2:CG725)),""))</f>
        <v/>
      </c>
      <c r="CH726" s="5" t="str">
        <f t="shared" si="181"/>
        <v/>
      </c>
      <c r="CI726" s="5" t="str">
        <f t="shared" si="182"/>
        <v/>
      </c>
      <c r="CJ726" s="14" t="str">
        <f t="shared" si="183"/>
        <v/>
      </c>
      <c r="CK726" s="25"/>
      <c r="CL726" s="15"/>
      <c r="CM726" s="5" t="str">
        <f t="shared" ref="CM726:CM789" si="185">CONCATENATE(AO726,AP726,AQ726,AR726,AS726)</f>
        <v/>
      </c>
      <c r="CO726" s="5"/>
      <c r="CP726" s="5" t="str">
        <f t="shared" si="184"/>
        <v/>
      </c>
      <c r="CQ726" s="5" t="str">
        <f>IF(BT726="","",IFERROR(IF(VLOOKUP(BT726,BT$2:BT725,1,0)=0,"",""),BT726))</f>
        <v/>
      </c>
      <c r="CR726" s="22" t="str">
        <f>IF(CQ726="","",(IFERROR(VLOOKUP(MID(CQ726,1,1),$DI$2:DM$28,3,0),0)+IFERROR(VLOOKUP(MID(CQ726,2,1),DI$2:DM$28,4,0),0)+IFERROR(VLOOKUP(MID(CQ726,3,1),DI$2:DM$28,5,0),0)+(ROW(CQ726)/1000000000000)))</f>
        <v/>
      </c>
      <c r="CS726" s="5"/>
      <c r="CT726" s="5">
        <v>725</v>
      </c>
      <c r="CU726" s="5" t="str">
        <f>IFERROR(VLOOKUP(CT726,CP$2:CQ1802,2,0),"")</f>
        <v/>
      </c>
      <c r="CV726" s="5"/>
      <c r="CX726" s="5"/>
      <c r="DO726" s="5" t="e">
        <f>IF(REPORTE!AH$2="si",IF(C726=VALUE(REPORTE!C$22),IF(SUM(DO727:DO$1993),CONCATENATE(INT(B726),", "),INT(B726)),""),IF(C726=VALUE(REPORTE!C$21),IF(SUM(DO727:DO$1993),CONCATENATE(INT(B726),", "),INT(B726)),""))</f>
        <v>#VALUE!</v>
      </c>
      <c r="DS726" s="5"/>
      <c r="DT726" s="5"/>
      <c r="DU726" s="5"/>
      <c r="DV726" s="5"/>
    </row>
    <row r="727" spans="1:126" ht="15" customHeight="1" x14ac:dyDescent="0.25">
      <c r="A727" s="4" t="str">
        <f t="shared" ca="1" si="172"/>
        <v/>
      </c>
      <c r="B727" s="3"/>
      <c r="D727" s="1" t="str">
        <f>IFERROR(INDEX('padron cfe'!B:B,MATCH(DATOS!C727,'padron cfe'!A:A,0),1),"")</f>
        <v/>
      </c>
      <c r="H727" s="5" t="str">
        <f>IF(F727="","",IFERROR(CONCATENATE("PEUA",VLOOKUP(ESTADO,REPORTE!AV$2:AW$33,2,0),DIDTRITO_FORM,CADER_FORM,IFERROR(INDEX(CA:CA,MATCH(DAY(F727),BZ:BZ,0),1),DAY(F727)),IFERROR(INDEX(CA:CA,MATCH(MONTH(F727),BZ:BZ,0),1),MONTH(F727)),YEAR(F727),G727),""))</f>
        <v/>
      </c>
      <c r="M727" s="2" t="str">
        <f>IFERROR(INDEX('padron cfe'!C:C,MATCH(DATOS!C727,'padron cfe'!A:A,0),1),"")</f>
        <v/>
      </c>
      <c r="N727" s="66" t="str">
        <f>IFERROR(IF(BT727="","",IF(INDEX(N$1:N726,MATCH(BT727,BT$1:BT726,0),1)=0,"",INDEX(N$1:N726,MATCH(BT727,BT$1:BT726,0),1))),"")</f>
        <v/>
      </c>
      <c r="O727" s="66" t="str">
        <f>IFERROR(IF(BT727="","",IF(INDEX(O$1:O726,MATCH(BT727,BT$1:BT726,0),1)=0,"",INDEX(O$1:O726,MATCH(BT727,BT$1:BT726,0),1))),"")</f>
        <v/>
      </c>
      <c r="R727" s="66"/>
      <c r="S727" s="5"/>
      <c r="T727" s="66"/>
      <c r="U727" s="5" t="str">
        <f>IFERROR(IF(INDEX(U$1:U726,MATCH(T727,T$1:T726,0),1)=0,"",INDEX(U$1:U726,MATCH(T727,T$1:T726,0),1)),"")</f>
        <v/>
      </c>
      <c r="V727" s="66"/>
      <c r="W727" s="5" t="str">
        <f>IFERROR(IF(INDEX(W$1:W726,MATCH(V727,V$1:V726,0),1)=0,"",INDEX(W$1:W726,MATCH(V727,V$1:V726,0),1)),"")</f>
        <v/>
      </c>
      <c r="X727" s="2" t="str">
        <f>IFERROR(INDEX('padron cfe'!D:D,MATCH(DATOS!C727,'padron cfe'!A:A,0),1),"")</f>
        <v/>
      </c>
      <c r="AC727" s="6"/>
      <c r="AE727" s="4" t="str">
        <f t="shared" si="173"/>
        <v/>
      </c>
      <c r="AF727" s="4"/>
      <c r="AG727" s="4"/>
      <c r="AH727" s="4"/>
      <c r="AI727" s="2" t="str">
        <f>IFERROR(IF(INDEX(AI$1:AI726,MATCH(BT727,BT$1:BT726,0),1)=0,"",INDEX(AI$1:AI726,MATCH(BT727,BT$1:BT726,0),1)),"")</f>
        <v/>
      </c>
      <c r="AJ727" s="2" t="str">
        <f>IFERROR(IF(INDEX(AJ$1:AJ726,MATCH(BT727,BT$1:BT726,0),1)=0,"",INDEX(AJ$1:AJ726,MATCH(BT727,BT$1:BT726,0),1)),"")</f>
        <v/>
      </c>
      <c r="AK727" s="2" t="str">
        <f>IFERROR(IF(INDEX(AK$1:AK726,MATCH(BT727,BT$1:BT726,0),1)=0,"",INDEX(AK$1:AK726,MATCH(BT727,BT$1:BT726,0),1)),"")</f>
        <v/>
      </c>
      <c r="AY727" s="7"/>
      <c r="AZ727" s="47"/>
      <c r="BA727" s="66"/>
      <c r="BB727" s="66"/>
      <c r="BC727" s="66"/>
      <c r="BD727" s="78"/>
      <c r="BE727" s="66"/>
      <c r="BF727" s="66"/>
      <c r="BG727" s="4"/>
      <c r="BH727" s="69"/>
      <c r="BK727" s="9"/>
      <c r="BN727" s="7"/>
      <c r="BO727" s="286"/>
      <c r="BP727" s="22"/>
      <c r="BQ727" s="7" t="str">
        <f t="shared" ca="1" si="174"/>
        <v/>
      </c>
      <c r="BR727" s="75" t="str">
        <f t="shared" si="175"/>
        <v/>
      </c>
      <c r="BS727" s="75" t="str">
        <f t="shared" si="176"/>
        <v/>
      </c>
      <c r="BT727" s="5" t="str">
        <f t="shared" si="177"/>
        <v/>
      </c>
      <c r="BU727" s="79" t="str">
        <f t="shared" si="178"/>
        <v/>
      </c>
      <c r="BV727" s="79" t="str">
        <f t="shared" si="179"/>
        <v/>
      </c>
      <c r="BW727" s="79" t="str">
        <f t="shared" si="180"/>
        <v/>
      </c>
      <c r="CB727" s="5"/>
      <c r="CC727" s="4" t="str">
        <f>IF(IFERROR(VLOOKUP(C727,C728:C$1993,1,0),"")="","",COUNTIF(C:C,C727))</f>
        <v/>
      </c>
      <c r="CE727" s="5"/>
      <c r="CF727" s="5"/>
      <c r="CG727" s="5" t="str">
        <f>IF(B727="","",IF(CC727="",1+(MAX(CG$2:CG726)),""))</f>
        <v/>
      </c>
      <c r="CH727" s="5" t="str">
        <f t="shared" si="181"/>
        <v/>
      </c>
      <c r="CI727" s="5" t="str">
        <f t="shared" si="182"/>
        <v/>
      </c>
      <c r="CJ727" s="14" t="str">
        <f t="shared" si="183"/>
        <v/>
      </c>
      <c r="CK727" s="25"/>
      <c r="CL727" s="15"/>
      <c r="CM727" s="5" t="str">
        <f t="shared" si="185"/>
        <v/>
      </c>
      <c r="CO727" s="5"/>
      <c r="CP727" s="5" t="str">
        <f t="shared" si="184"/>
        <v/>
      </c>
      <c r="CQ727" s="5" t="str">
        <f>IF(BT727="","",IFERROR(IF(VLOOKUP(BT727,BT$2:BT726,1,0)=0,"",""),BT727))</f>
        <v/>
      </c>
      <c r="CR727" s="22" t="str">
        <f>IF(CQ727="","",(IFERROR(VLOOKUP(MID(CQ727,1,1),$DI$2:DM$28,3,0),0)+IFERROR(VLOOKUP(MID(CQ727,2,1),DI$2:DM$28,4,0),0)+IFERROR(VLOOKUP(MID(CQ727,3,1),DI$2:DM$28,5,0),0)+(ROW(CQ727)/1000000000000)))</f>
        <v/>
      </c>
      <c r="CS727" s="5"/>
      <c r="CT727" s="5">
        <v>726</v>
      </c>
      <c r="CU727" s="5" t="str">
        <f>IFERROR(VLOOKUP(CT727,CP$2:CQ1803,2,0),"")</f>
        <v/>
      </c>
      <c r="CV727" s="5"/>
      <c r="CX727" s="5"/>
      <c r="DO727" s="5" t="e">
        <f>IF(REPORTE!AH$2="si",IF(C727=VALUE(REPORTE!C$22),IF(SUM(DO728:DO$1993),CONCATENATE(INT(B727),", "),INT(B727)),""),IF(C727=VALUE(REPORTE!C$21),IF(SUM(DO728:DO$1993),CONCATENATE(INT(B727),", "),INT(B727)),""))</f>
        <v>#VALUE!</v>
      </c>
      <c r="DS727" s="5"/>
      <c r="DT727" s="5"/>
      <c r="DU727" s="5"/>
      <c r="DV727" s="5"/>
    </row>
    <row r="728" spans="1:126" ht="15" customHeight="1" x14ac:dyDescent="0.25">
      <c r="A728" s="4" t="str">
        <f t="shared" ca="1" si="172"/>
        <v/>
      </c>
      <c r="B728" s="3"/>
      <c r="D728" s="1" t="str">
        <f>IFERROR(INDEX('padron cfe'!B:B,MATCH(DATOS!C728,'padron cfe'!A:A,0),1),"")</f>
        <v/>
      </c>
      <c r="H728" s="5" t="str">
        <f>IF(F728="","",IFERROR(CONCATENATE("PEUA",VLOOKUP(ESTADO,REPORTE!AV$2:AW$33,2,0),DIDTRITO_FORM,CADER_FORM,IFERROR(INDEX(CA:CA,MATCH(DAY(F728),BZ:BZ,0),1),DAY(F728)),IFERROR(INDEX(CA:CA,MATCH(MONTH(F728),BZ:BZ,0),1),MONTH(F728)),YEAR(F728),G728),""))</f>
        <v/>
      </c>
      <c r="M728" s="2" t="str">
        <f>IFERROR(INDEX('padron cfe'!C:C,MATCH(DATOS!C728,'padron cfe'!A:A,0),1),"")</f>
        <v/>
      </c>
      <c r="N728" s="66" t="str">
        <f>IFERROR(IF(BT728="","",IF(INDEX(N$1:N727,MATCH(BT728,BT$1:BT727,0),1)=0,"",INDEX(N$1:N727,MATCH(BT728,BT$1:BT727,0),1))),"")</f>
        <v/>
      </c>
      <c r="O728" s="66" t="str">
        <f>IFERROR(IF(BT728="","",IF(INDEX(O$1:O727,MATCH(BT728,BT$1:BT727,0),1)=0,"",INDEX(O$1:O727,MATCH(BT728,BT$1:BT727,0),1))),"")</f>
        <v/>
      </c>
      <c r="R728" s="66"/>
      <c r="S728" s="5"/>
      <c r="T728" s="66"/>
      <c r="U728" s="5" t="str">
        <f>IFERROR(IF(INDEX(U$1:U727,MATCH(T728,T$1:T727,0),1)=0,"",INDEX(U$1:U727,MATCH(T728,T$1:T727,0),1)),"")</f>
        <v/>
      </c>
      <c r="V728" s="66"/>
      <c r="W728" s="5" t="str">
        <f>IFERROR(IF(INDEX(W$1:W727,MATCH(V728,V$1:V727,0),1)=0,"",INDEX(W$1:W727,MATCH(V728,V$1:V727,0),1)),"")</f>
        <v/>
      </c>
      <c r="X728" s="2" t="str">
        <f>IFERROR(INDEX('padron cfe'!D:D,MATCH(DATOS!C728,'padron cfe'!A:A,0),1),"")</f>
        <v/>
      </c>
      <c r="AC728" s="6"/>
      <c r="AE728" s="4" t="str">
        <f t="shared" si="173"/>
        <v/>
      </c>
      <c r="AF728" s="4"/>
      <c r="AG728" s="4"/>
      <c r="AH728" s="4"/>
      <c r="AI728" s="2" t="str">
        <f>IFERROR(IF(INDEX(AI$1:AI727,MATCH(BT728,BT$1:BT727,0),1)=0,"",INDEX(AI$1:AI727,MATCH(BT728,BT$1:BT727,0),1)),"")</f>
        <v/>
      </c>
      <c r="AJ728" s="2" t="str">
        <f>IFERROR(IF(INDEX(AJ$1:AJ727,MATCH(BT728,BT$1:BT727,0),1)=0,"",INDEX(AJ$1:AJ727,MATCH(BT728,BT$1:BT727,0),1)),"")</f>
        <v/>
      </c>
      <c r="AK728" s="2" t="str">
        <f>IFERROR(IF(INDEX(AK$1:AK727,MATCH(BT728,BT$1:BT727,0),1)=0,"",INDEX(AK$1:AK727,MATCH(BT728,BT$1:BT727,0),1)),"")</f>
        <v/>
      </c>
      <c r="AY728" s="7"/>
      <c r="AZ728" s="47"/>
      <c r="BA728" s="66"/>
      <c r="BB728" s="66"/>
      <c r="BC728" s="66"/>
      <c r="BD728" s="78"/>
      <c r="BE728" s="66"/>
      <c r="BF728" s="66"/>
      <c r="BG728" s="4"/>
      <c r="BH728" s="69"/>
      <c r="BK728" s="9"/>
      <c r="BN728" s="7"/>
      <c r="BO728" s="286"/>
      <c r="BP728" s="22"/>
      <c r="BQ728" s="7" t="str">
        <f t="shared" ca="1" si="174"/>
        <v/>
      </c>
      <c r="BR728" s="75" t="str">
        <f t="shared" si="175"/>
        <v/>
      </c>
      <c r="BS728" s="75" t="str">
        <f t="shared" si="176"/>
        <v/>
      </c>
      <c r="BT728" s="5" t="str">
        <f t="shared" si="177"/>
        <v/>
      </c>
      <c r="BU728" s="79" t="str">
        <f t="shared" si="178"/>
        <v/>
      </c>
      <c r="BV728" s="79" t="str">
        <f t="shared" si="179"/>
        <v/>
      </c>
      <c r="BW728" s="79" t="str">
        <f t="shared" si="180"/>
        <v/>
      </c>
      <c r="CB728" s="5"/>
      <c r="CC728" s="4" t="str">
        <f>IF(IFERROR(VLOOKUP(C728,C729:C$1993,1,0),"")="","",COUNTIF(C:C,C728))</f>
        <v/>
      </c>
      <c r="CE728" s="5"/>
      <c r="CF728" s="5"/>
      <c r="CG728" s="5" t="str">
        <f>IF(B728="","",IF(CC728="",1+(MAX(CG$2:CG727)),""))</f>
        <v/>
      </c>
      <c r="CH728" s="5" t="str">
        <f t="shared" si="181"/>
        <v/>
      </c>
      <c r="CI728" s="5" t="str">
        <f t="shared" si="182"/>
        <v/>
      </c>
      <c r="CJ728" s="14" t="str">
        <f t="shared" si="183"/>
        <v/>
      </c>
      <c r="CK728" s="25"/>
      <c r="CL728" s="15"/>
      <c r="CM728" s="5" t="str">
        <f t="shared" si="185"/>
        <v/>
      </c>
      <c r="CO728" s="5"/>
      <c r="CP728" s="5" t="str">
        <f t="shared" si="184"/>
        <v/>
      </c>
      <c r="CQ728" s="5" t="str">
        <f>IF(BT728="","",IFERROR(IF(VLOOKUP(BT728,BT$2:BT727,1,0)=0,"",""),BT728))</f>
        <v/>
      </c>
      <c r="CR728" s="22" t="str">
        <f>IF(CQ728="","",(IFERROR(VLOOKUP(MID(CQ728,1,1),$DI$2:DM$28,3,0),0)+IFERROR(VLOOKUP(MID(CQ728,2,1),DI$2:DM$28,4,0),0)+IFERROR(VLOOKUP(MID(CQ728,3,1),DI$2:DM$28,5,0),0)+(ROW(CQ728)/1000000000000)))</f>
        <v/>
      </c>
      <c r="CS728" s="5"/>
      <c r="CT728" s="5">
        <v>727</v>
      </c>
      <c r="CU728" s="5" t="str">
        <f>IFERROR(VLOOKUP(CT728,CP$2:CQ1804,2,0),"")</f>
        <v/>
      </c>
      <c r="CV728" s="5"/>
      <c r="CX728" s="5"/>
      <c r="DO728" s="5" t="e">
        <f>IF(REPORTE!AH$2="si",IF(C728=VALUE(REPORTE!C$22),IF(SUM(DO729:DO$1993),CONCATENATE(INT(B728),", "),INT(B728)),""),IF(C728=VALUE(REPORTE!C$21),IF(SUM(DO729:DO$1993),CONCATENATE(INT(B728),", "),INT(B728)),""))</f>
        <v>#VALUE!</v>
      </c>
      <c r="DS728" s="5"/>
      <c r="DT728" s="5"/>
      <c r="DU728" s="5"/>
      <c r="DV728" s="5"/>
    </row>
    <row r="729" spans="1:126" ht="15" customHeight="1" x14ac:dyDescent="0.25">
      <c r="A729" s="4" t="str">
        <f t="shared" ca="1" si="172"/>
        <v/>
      </c>
      <c r="B729" s="3"/>
      <c r="D729" s="1" t="str">
        <f>IFERROR(INDEX('padron cfe'!B:B,MATCH(DATOS!C729,'padron cfe'!A:A,0),1),"")</f>
        <v/>
      </c>
      <c r="H729" s="5" t="str">
        <f>IF(F729="","",IFERROR(CONCATENATE("PEUA",VLOOKUP(ESTADO,REPORTE!AV$2:AW$33,2,0),DIDTRITO_FORM,CADER_FORM,IFERROR(INDEX(CA:CA,MATCH(DAY(F729),BZ:BZ,0),1),DAY(F729)),IFERROR(INDEX(CA:CA,MATCH(MONTH(F729),BZ:BZ,0),1),MONTH(F729)),YEAR(F729),G729),""))</f>
        <v/>
      </c>
      <c r="M729" s="2" t="str">
        <f>IFERROR(INDEX('padron cfe'!C:C,MATCH(DATOS!C729,'padron cfe'!A:A,0),1),"")</f>
        <v/>
      </c>
      <c r="N729" s="66" t="str">
        <f>IFERROR(IF(BT729="","",IF(INDEX(N$1:N728,MATCH(BT729,BT$1:BT728,0),1)=0,"",INDEX(N$1:N728,MATCH(BT729,BT$1:BT728,0),1))),"")</f>
        <v/>
      </c>
      <c r="O729" s="66" t="str">
        <f>IFERROR(IF(BT729="","",IF(INDEX(O$1:O728,MATCH(BT729,BT$1:BT728,0),1)=0,"",INDEX(O$1:O728,MATCH(BT729,BT$1:BT728,0),1))),"")</f>
        <v/>
      </c>
      <c r="R729" s="66"/>
      <c r="S729" s="5"/>
      <c r="T729" s="66"/>
      <c r="U729" s="5" t="str">
        <f>IFERROR(IF(INDEX(U$1:U728,MATCH(T729,T$1:T728,0),1)=0,"",INDEX(U$1:U728,MATCH(T729,T$1:T728,0),1)),"")</f>
        <v/>
      </c>
      <c r="V729" s="66"/>
      <c r="W729" s="5" t="str">
        <f>IFERROR(IF(INDEX(W$1:W728,MATCH(V729,V$1:V728,0),1)=0,"",INDEX(W$1:W728,MATCH(V729,V$1:V728,0),1)),"")</f>
        <v/>
      </c>
      <c r="X729" s="2" t="str">
        <f>IFERROR(INDEX('padron cfe'!D:D,MATCH(DATOS!C729,'padron cfe'!A:A,0),1),"")</f>
        <v/>
      </c>
      <c r="AC729" s="6"/>
      <c r="AE729" s="4" t="str">
        <f t="shared" si="173"/>
        <v/>
      </c>
      <c r="AF729" s="4"/>
      <c r="AG729" s="4"/>
      <c r="AH729" s="4"/>
      <c r="AI729" s="2" t="str">
        <f>IFERROR(IF(INDEX(AI$1:AI728,MATCH(BT729,BT$1:BT728,0),1)=0,"",INDEX(AI$1:AI728,MATCH(BT729,BT$1:BT728,0),1)),"")</f>
        <v/>
      </c>
      <c r="AJ729" s="2" t="str">
        <f>IFERROR(IF(INDEX(AJ$1:AJ728,MATCH(BT729,BT$1:BT728,0),1)=0,"",INDEX(AJ$1:AJ728,MATCH(BT729,BT$1:BT728,0),1)),"")</f>
        <v/>
      </c>
      <c r="AK729" s="2" t="str">
        <f>IFERROR(IF(INDEX(AK$1:AK728,MATCH(BT729,BT$1:BT728,0),1)=0,"",INDEX(AK$1:AK728,MATCH(BT729,BT$1:BT728,0),1)),"")</f>
        <v/>
      </c>
      <c r="AY729" s="7"/>
      <c r="AZ729" s="47"/>
      <c r="BA729" s="66"/>
      <c r="BB729" s="66"/>
      <c r="BC729" s="66"/>
      <c r="BD729" s="78"/>
      <c r="BE729" s="66"/>
      <c r="BF729" s="66"/>
      <c r="BG729" s="4"/>
      <c r="BH729" s="69"/>
      <c r="BK729" s="9"/>
      <c r="BN729" s="7"/>
      <c r="BO729" s="286"/>
      <c r="BP729" s="22"/>
      <c r="BQ729" s="7" t="str">
        <f t="shared" ca="1" si="174"/>
        <v/>
      </c>
      <c r="BR729" s="75" t="str">
        <f t="shared" si="175"/>
        <v/>
      </c>
      <c r="BS729" s="75" t="str">
        <f t="shared" si="176"/>
        <v/>
      </c>
      <c r="BT729" s="5" t="str">
        <f t="shared" si="177"/>
        <v/>
      </c>
      <c r="BU729" s="79" t="str">
        <f t="shared" si="178"/>
        <v/>
      </c>
      <c r="BV729" s="79" t="str">
        <f t="shared" si="179"/>
        <v/>
      </c>
      <c r="BW729" s="79" t="str">
        <f t="shared" si="180"/>
        <v/>
      </c>
      <c r="CB729" s="5"/>
      <c r="CC729" s="4" t="str">
        <f>IF(IFERROR(VLOOKUP(C729,C730:C$1993,1,0),"")="","",COUNTIF(C:C,C729))</f>
        <v/>
      </c>
      <c r="CE729" s="5"/>
      <c r="CF729" s="5"/>
      <c r="CG729" s="5" t="str">
        <f>IF(B729="","",IF(CC729="",1+(MAX(CG$2:CG728)),""))</f>
        <v/>
      </c>
      <c r="CH729" s="5" t="str">
        <f t="shared" si="181"/>
        <v/>
      </c>
      <c r="CI729" s="5" t="str">
        <f t="shared" si="182"/>
        <v/>
      </c>
      <c r="CJ729" s="14" t="str">
        <f t="shared" si="183"/>
        <v/>
      </c>
      <c r="CK729" s="25"/>
      <c r="CL729" s="15"/>
      <c r="CM729" s="5" t="str">
        <f t="shared" si="185"/>
        <v/>
      </c>
      <c r="CO729" s="5"/>
      <c r="CP729" s="5" t="str">
        <f t="shared" si="184"/>
        <v/>
      </c>
      <c r="CQ729" s="5" t="str">
        <f>IF(BT729="","",IFERROR(IF(VLOOKUP(BT729,BT$2:BT728,1,0)=0,"",""),BT729))</f>
        <v/>
      </c>
      <c r="CR729" s="22" t="str">
        <f>IF(CQ729="","",(IFERROR(VLOOKUP(MID(CQ729,1,1),$DI$2:DM$28,3,0),0)+IFERROR(VLOOKUP(MID(CQ729,2,1),DI$2:DM$28,4,0),0)+IFERROR(VLOOKUP(MID(CQ729,3,1),DI$2:DM$28,5,0),0)+(ROW(CQ729)/1000000000000)))</f>
        <v/>
      </c>
      <c r="CS729" s="5"/>
      <c r="CT729" s="5">
        <v>728</v>
      </c>
      <c r="CU729" s="5" t="str">
        <f>IFERROR(VLOOKUP(CT729,CP$2:CQ1805,2,0),"")</f>
        <v/>
      </c>
      <c r="CV729" s="5"/>
      <c r="CX729" s="5"/>
      <c r="DO729" s="5" t="e">
        <f>IF(REPORTE!AH$2="si",IF(C729=VALUE(REPORTE!C$22),IF(SUM(DO730:DO$1993),CONCATENATE(INT(B729),", "),INT(B729)),""),IF(C729=VALUE(REPORTE!C$21),IF(SUM(DO730:DO$1993),CONCATENATE(INT(B729),", "),INT(B729)),""))</f>
        <v>#VALUE!</v>
      </c>
      <c r="DS729" s="5"/>
      <c r="DT729" s="5"/>
      <c r="DU729" s="5"/>
      <c r="DV729" s="5"/>
    </row>
    <row r="730" spans="1:126" ht="15" customHeight="1" x14ac:dyDescent="0.25">
      <c r="A730" s="4" t="str">
        <f t="shared" ca="1" si="172"/>
        <v/>
      </c>
      <c r="B730" s="3"/>
      <c r="D730" s="1" t="str">
        <f>IFERROR(INDEX('padron cfe'!B:B,MATCH(DATOS!C730,'padron cfe'!A:A,0),1),"")</f>
        <v/>
      </c>
      <c r="H730" s="5" t="str">
        <f>IF(F730="","",IFERROR(CONCATENATE("PEUA",VLOOKUP(ESTADO,REPORTE!AV$2:AW$33,2,0),DIDTRITO_FORM,CADER_FORM,IFERROR(INDEX(CA:CA,MATCH(DAY(F730),BZ:BZ,0),1),DAY(F730)),IFERROR(INDEX(CA:CA,MATCH(MONTH(F730),BZ:BZ,0),1),MONTH(F730)),YEAR(F730),G730),""))</f>
        <v/>
      </c>
      <c r="M730" s="2" t="str">
        <f>IFERROR(INDEX('padron cfe'!C:C,MATCH(DATOS!C730,'padron cfe'!A:A,0),1),"")</f>
        <v/>
      </c>
      <c r="N730" s="66" t="str">
        <f>IFERROR(IF(BT730="","",IF(INDEX(N$1:N729,MATCH(BT730,BT$1:BT729,0),1)=0,"",INDEX(N$1:N729,MATCH(BT730,BT$1:BT729,0),1))),"")</f>
        <v/>
      </c>
      <c r="O730" s="66" t="str">
        <f>IFERROR(IF(BT730="","",IF(INDEX(O$1:O729,MATCH(BT730,BT$1:BT729,0),1)=0,"",INDEX(O$1:O729,MATCH(BT730,BT$1:BT729,0),1))),"")</f>
        <v/>
      </c>
      <c r="R730" s="66"/>
      <c r="S730" s="5"/>
      <c r="T730" s="66"/>
      <c r="U730" s="5" t="str">
        <f>IFERROR(IF(INDEX(U$1:U729,MATCH(T730,T$1:T729,0),1)=0,"",INDEX(U$1:U729,MATCH(T730,T$1:T729,0),1)),"")</f>
        <v/>
      </c>
      <c r="V730" s="66"/>
      <c r="W730" s="5" t="str">
        <f>IFERROR(IF(INDEX(W$1:W729,MATCH(V730,V$1:V729,0),1)=0,"",INDEX(W$1:W729,MATCH(V730,V$1:V729,0),1)),"")</f>
        <v/>
      </c>
      <c r="X730" s="2" t="str">
        <f>IFERROR(INDEX('padron cfe'!D:D,MATCH(DATOS!C730,'padron cfe'!A:A,0),1),"")</f>
        <v/>
      </c>
      <c r="AC730" s="6"/>
      <c r="AE730" s="4" t="str">
        <f t="shared" si="173"/>
        <v/>
      </c>
      <c r="AF730" s="4"/>
      <c r="AG730" s="4"/>
      <c r="AH730" s="4"/>
      <c r="AI730" s="2" t="str">
        <f>IFERROR(IF(INDEX(AI$1:AI729,MATCH(BT730,BT$1:BT729,0),1)=0,"",INDEX(AI$1:AI729,MATCH(BT730,BT$1:BT729,0),1)),"")</f>
        <v/>
      </c>
      <c r="AJ730" s="2" t="str">
        <f>IFERROR(IF(INDEX(AJ$1:AJ729,MATCH(BT730,BT$1:BT729,0),1)=0,"",INDEX(AJ$1:AJ729,MATCH(BT730,BT$1:BT729,0),1)),"")</f>
        <v/>
      </c>
      <c r="AK730" s="2" t="str">
        <f>IFERROR(IF(INDEX(AK$1:AK729,MATCH(BT730,BT$1:BT729,0),1)=0,"",INDEX(AK$1:AK729,MATCH(BT730,BT$1:BT729,0),1)),"")</f>
        <v/>
      </c>
      <c r="AY730" s="7"/>
      <c r="AZ730" s="47"/>
      <c r="BA730" s="66"/>
      <c r="BB730" s="66"/>
      <c r="BC730" s="66"/>
      <c r="BD730" s="78"/>
      <c r="BE730" s="66"/>
      <c r="BF730" s="66"/>
      <c r="BG730" s="4"/>
      <c r="BH730" s="69"/>
      <c r="BK730" s="9"/>
      <c r="BN730" s="7"/>
      <c r="BO730" s="286"/>
      <c r="BP730" s="22"/>
      <c r="BQ730" s="7" t="str">
        <f t="shared" ca="1" si="174"/>
        <v/>
      </c>
      <c r="BR730" s="75" t="str">
        <f t="shared" si="175"/>
        <v/>
      </c>
      <c r="BS730" s="75" t="str">
        <f t="shared" si="176"/>
        <v/>
      </c>
      <c r="BT730" s="5" t="str">
        <f t="shared" si="177"/>
        <v/>
      </c>
      <c r="BU730" s="79" t="str">
        <f t="shared" si="178"/>
        <v/>
      </c>
      <c r="BV730" s="79" t="str">
        <f t="shared" si="179"/>
        <v/>
      </c>
      <c r="BW730" s="79" t="str">
        <f t="shared" si="180"/>
        <v/>
      </c>
      <c r="CB730" s="5"/>
      <c r="CC730" s="4" t="str">
        <f>IF(IFERROR(VLOOKUP(C730,C731:C$1993,1,0),"")="","",COUNTIF(C:C,C730))</f>
        <v/>
      </c>
      <c r="CE730" s="5"/>
      <c r="CF730" s="5"/>
      <c r="CG730" s="5" t="str">
        <f>IF(B730="","",IF(CC730="",1+(MAX(CG$2:CG729)),""))</f>
        <v/>
      </c>
      <c r="CH730" s="5" t="str">
        <f t="shared" si="181"/>
        <v/>
      </c>
      <c r="CI730" s="5" t="str">
        <f t="shared" si="182"/>
        <v/>
      </c>
      <c r="CJ730" s="14" t="str">
        <f t="shared" si="183"/>
        <v/>
      </c>
      <c r="CK730" s="25"/>
      <c r="CL730" s="15"/>
      <c r="CM730" s="5" t="str">
        <f t="shared" si="185"/>
        <v/>
      </c>
      <c r="CO730" s="5"/>
      <c r="CP730" s="5" t="str">
        <f t="shared" si="184"/>
        <v/>
      </c>
      <c r="CQ730" s="5" t="str">
        <f>IF(BT730="","",IFERROR(IF(VLOOKUP(BT730,BT$2:BT729,1,0)=0,"",""),BT730))</f>
        <v/>
      </c>
      <c r="CR730" s="22" t="str">
        <f>IF(CQ730="","",(IFERROR(VLOOKUP(MID(CQ730,1,1),$DI$2:DM$28,3,0),0)+IFERROR(VLOOKUP(MID(CQ730,2,1),DI$2:DM$28,4,0),0)+IFERROR(VLOOKUP(MID(CQ730,3,1),DI$2:DM$28,5,0),0)+(ROW(CQ730)/1000000000000)))</f>
        <v/>
      </c>
      <c r="CS730" s="5"/>
      <c r="CT730" s="5">
        <v>729</v>
      </c>
      <c r="CU730" s="5" t="str">
        <f>IFERROR(VLOOKUP(CT730,CP$2:CQ1806,2,0),"")</f>
        <v/>
      </c>
      <c r="CV730" s="5"/>
      <c r="CX730" s="5"/>
      <c r="DO730" s="5" t="e">
        <f>IF(REPORTE!AH$2="si",IF(C730=VALUE(REPORTE!C$22),IF(SUM(DO731:DO$1993),CONCATENATE(INT(B730),", "),INT(B730)),""),IF(C730=VALUE(REPORTE!C$21),IF(SUM(DO731:DO$1993),CONCATENATE(INT(B730),", "),INT(B730)),""))</f>
        <v>#VALUE!</v>
      </c>
      <c r="DS730" s="5"/>
      <c r="DT730" s="5"/>
      <c r="DU730" s="5"/>
      <c r="DV730" s="5"/>
    </row>
    <row r="731" spans="1:126" ht="15" customHeight="1" x14ac:dyDescent="0.25">
      <c r="A731" s="4" t="str">
        <f t="shared" ca="1" si="172"/>
        <v/>
      </c>
      <c r="B731" s="3"/>
      <c r="D731" s="1" t="str">
        <f>IFERROR(INDEX('padron cfe'!B:B,MATCH(DATOS!C731,'padron cfe'!A:A,0),1),"")</f>
        <v/>
      </c>
      <c r="H731" s="5" t="str">
        <f>IF(F731="","",IFERROR(CONCATENATE("PEUA",VLOOKUP(ESTADO,REPORTE!AV$2:AW$33,2,0),DIDTRITO_FORM,CADER_FORM,IFERROR(INDEX(CA:CA,MATCH(DAY(F731),BZ:BZ,0),1),DAY(F731)),IFERROR(INDEX(CA:CA,MATCH(MONTH(F731),BZ:BZ,0),1),MONTH(F731)),YEAR(F731),G731),""))</f>
        <v/>
      </c>
      <c r="M731" s="2" t="str">
        <f>IFERROR(INDEX('padron cfe'!C:C,MATCH(DATOS!C731,'padron cfe'!A:A,0),1),"")</f>
        <v/>
      </c>
      <c r="N731" s="66" t="str">
        <f>IFERROR(IF(BT731="","",IF(INDEX(N$1:N730,MATCH(BT731,BT$1:BT730,0),1)=0,"",INDEX(N$1:N730,MATCH(BT731,BT$1:BT730,0),1))),"")</f>
        <v/>
      </c>
      <c r="O731" s="66" t="str">
        <f>IFERROR(IF(BT731="","",IF(INDEX(O$1:O730,MATCH(BT731,BT$1:BT730,0),1)=0,"",INDEX(O$1:O730,MATCH(BT731,BT$1:BT730,0),1))),"")</f>
        <v/>
      </c>
      <c r="R731" s="66"/>
      <c r="S731" s="5"/>
      <c r="T731" s="66"/>
      <c r="U731" s="5" t="str">
        <f>IFERROR(IF(INDEX(U$1:U730,MATCH(T731,T$1:T730,0),1)=0,"",INDEX(U$1:U730,MATCH(T731,T$1:T730,0),1)),"")</f>
        <v/>
      </c>
      <c r="V731" s="66"/>
      <c r="W731" s="5" t="str">
        <f>IFERROR(IF(INDEX(W$1:W730,MATCH(V731,V$1:V730,0),1)=0,"",INDEX(W$1:W730,MATCH(V731,V$1:V730,0),1)),"")</f>
        <v/>
      </c>
      <c r="X731" s="2" t="str">
        <f>IFERROR(INDEX('padron cfe'!D:D,MATCH(DATOS!C731,'padron cfe'!A:A,0),1),"")</f>
        <v/>
      </c>
      <c r="AC731" s="6"/>
      <c r="AE731" s="4" t="str">
        <f t="shared" si="173"/>
        <v/>
      </c>
      <c r="AF731" s="4"/>
      <c r="AG731" s="4"/>
      <c r="AH731" s="4"/>
      <c r="AI731" s="2" t="str">
        <f>IFERROR(IF(INDEX(AI$1:AI730,MATCH(BT731,BT$1:BT730,0),1)=0,"",INDEX(AI$1:AI730,MATCH(BT731,BT$1:BT730,0),1)),"")</f>
        <v/>
      </c>
      <c r="AJ731" s="2" t="str">
        <f>IFERROR(IF(INDEX(AJ$1:AJ730,MATCH(BT731,BT$1:BT730,0),1)=0,"",INDEX(AJ$1:AJ730,MATCH(BT731,BT$1:BT730,0),1)),"")</f>
        <v/>
      </c>
      <c r="AK731" s="2" t="str">
        <f>IFERROR(IF(INDEX(AK$1:AK730,MATCH(BT731,BT$1:BT730,0),1)=0,"",INDEX(AK$1:AK730,MATCH(BT731,BT$1:BT730,0),1)),"")</f>
        <v/>
      </c>
      <c r="AY731" s="7"/>
      <c r="AZ731" s="47"/>
      <c r="BA731" s="66"/>
      <c r="BB731" s="66"/>
      <c r="BC731" s="66"/>
      <c r="BD731" s="78"/>
      <c r="BE731" s="66"/>
      <c r="BF731" s="66"/>
      <c r="BG731" s="4"/>
      <c r="BH731" s="69"/>
      <c r="BK731" s="9"/>
      <c r="BN731" s="7"/>
      <c r="BO731" s="286"/>
      <c r="BP731" s="22"/>
      <c r="BQ731" s="7" t="str">
        <f t="shared" ca="1" si="174"/>
        <v/>
      </c>
      <c r="BR731" s="75" t="str">
        <f t="shared" si="175"/>
        <v/>
      </c>
      <c r="BS731" s="75" t="str">
        <f t="shared" si="176"/>
        <v/>
      </c>
      <c r="BT731" s="5" t="str">
        <f t="shared" si="177"/>
        <v/>
      </c>
      <c r="BU731" s="79" t="str">
        <f t="shared" si="178"/>
        <v/>
      </c>
      <c r="BV731" s="79" t="str">
        <f t="shared" si="179"/>
        <v/>
      </c>
      <c r="BW731" s="79" t="str">
        <f t="shared" si="180"/>
        <v/>
      </c>
      <c r="CB731" s="5"/>
      <c r="CC731" s="4" t="str">
        <f>IF(IFERROR(VLOOKUP(C731,C732:C$1993,1,0),"")="","",COUNTIF(C:C,C731))</f>
        <v/>
      </c>
      <c r="CE731" s="5"/>
      <c r="CF731" s="5"/>
      <c r="CG731" s="5" t="str">
        <f>IF(B731="","",IF(CC731="",1+(MAX(CG$2:CG730)),""))</f>
        <v/>
      </c>
      <c r="CH731" s="5" t="str">
        <f t="shared" si="181"/>
        <v/>
      </c>
      <c r="CI731" s="5" t="str">
        <f t="shared" si="182"/>
        <v/>
      </c>
      <c r="CJ731" s="14" t="str">
        <f t="shared" si="183"/>
        <v/>
      </c>
      <c r="CK731" s="25"/>
      <c r="CL731" s="15"/>
      <c r="CM731" s="5" t="str">
        <f t="shared" si="185"/>
        <v/>
      </c>
      <c r="CO731" s="5"/>
      <c r="CP731" s="5" t="str">
        <f t="shared" si="184"/>
        <v/>
      </c>
      <c r="CQ731" s="5" t="str">
        <f>IF(BT731="","",IFERROR(IF(VLOOKUP(BT731,BT$2:BT730,1,0)=0,"",""),BT731))</f>
        <v/>
      </c>
      <c r="CR731" s="22" t="str">
        <f>IF(CQ731="","",(IFERROR(VLOOKUP(MID(CQ731,1,1),$DI$2:DM$28,3,0),0)+IFERROR(VLOOKUP(MID(CQ731,2,1),DI$2:DM$28,4,0),0)+IFERROR(VLOOKUP(MID(CQ731,3,1),DI$2:DM$28,5,0),0)+(ROW(CQ731)/1000000000000)))</f>
        <v/>
      </c>
      <c r="CS731" s="5"/>
      <c r="CT731" s="5">
        <v>730</v>
      </c>
      <c r="CU731" s="5" t="str">
        <f>IFERROR(VLOOKUP(CT731,CP$2:CQ1807,2,0),"")</f>
        <v/>
      </c>
      <c r="CV731" s="5"/>
      <c r="CX731" s="5"/>
      <c r="DO731" s="5" t="e">
        <f>IF(REPORTE!AH$2="si",IF(C731=VALUE(REPORTE!C$22),IF(SUM(DO732:DO$1993),CONCATENATE(INT(B731),", "),INT(B731)),""),IF(C731=VALUE(REPORTE!C$21),IF(SUM(DO732:DO$1993),CONCATENATE(INT(B731),", "),INT(B731)),""))</f>
        <v>#VALUE!</v>
      </c>
      <c r="DS731" s="5"/>
      <c r="DT731" s="5"/>
      <c r="DU731" s="5"/>
      <c r="DV731" s="5"/>
    </row>
    <row r="732" spans="1:126" ht="15" customHeight="1" x14ac:dyDescent="0.25">
      <c r="A732" s="4" t="str">
        <f t="shared" ca="1" si="172"/>
        <v/>
      </c>
      <c r="B732" s="3"/>
      <c r="D732" s="1" t="str">
        <f>IFERROR(INDEX('padron cfe'!B:B,MATCH(DATOS!C732,'padron cfe'!A:A,0),1),"")</f>
        <v/>
      </c>
      <c r="H732" s="5" t="str">
        <f>IF(F732="","",IFERROR(CONCATENATE("PEUA",VLOOKUP(ESTADO,REPORTE!AV$2:AW$33,2,0),DIDTRITO_FORM,CADER_FORM,IFERROR(INDEX(CA:CA,MATCH(DAY(F732),BZ:BZ,0),1),DAY(F732)),IFERROR(INDEX(CA:CA,MATCH(MONTH(F732),BZ:BZ,0),1),MONTH(F732)),YEAR(F732),G732),""))</f>
        <v/>
      </c>
      <c r="M732" s="2" t="str">
        <f>IFERROR(INDEX('padron cfe'!C:C,MATCH(DATOS!C732,'padron cfe'!A:A,0),1),"")</f>
        <v/>
      </c>
      <c r="N732" s="66" t="str">
        <f>IFERROR(IF(BT732="","",IF(INDEX(N$1:N731,MATCH(BT732,BT$1:BT731,0),1)=0,"",INDEX(N$1:N731,MATCH(BT732,BT$1:BT731,0),1))),"")</f>
        <v/>
      </c>
      <c r="O732" s="66" t="str">
        <f>IFERROR(IF(BT732="","",IF(INDEX(O$1:O731,MATCH(BT732,BT$1:BT731,0),1)=0,"",INDEX(O$1:O731,MATCH(BT732,BT$1:BT731,0),1))),"")</f>
        <v/>
      </c>
      <c r="R732" s="66"/>
      <c r="S732" s="5"/>
      <c r="T732" s="66"/>
      <c r="U732" s="5" t="str">
        <f>IFERROR(IF(INDEX(U$1:U731,MATCH(T732,T$1:T731,0),1)=0,"",INDEX(U$1:U731,MATCH(T732,T$1:T731,0),1)),"")</f>
        <v/>
      </c>
      <c r="V732" s="66"/>
      <c r="W732" s="5" t="str">
        <f>IFERROR(IF(INDEX(W$1:W731,MATCH(V732,V$1:V731,0),1)=0,"",INDEX(W$1:W731,MATCH(V732,V$1:V731,0),1)),"")</f>
        <v/>
      </c>
      <c r="X732" s="2" t="str">
        <f>IFERROR(INDEX('padron cfe'!D:D,MATCH(DATOS!C732,'padron cfe'!A:A,0),1),"")</f>
        <v/>
      </c>
      <c r="AC732" s="6"/>
      <c r="AE732" s="4" t="str">
        <f t="shared" si="173"/>
        <v/>
      </c>
      <c r="AF732" s="4"/>
      <c r="AG732" s="4"/>
      <c r="AH732" s="4"/>
      <c r="AI732" s="2" t="str">
        <f>IFERROR(IF(INDEX(AI$1:AI731,MATCH(BT732,BT$1:BT731,0),1)=0,"",INDEX(AI$1:AI731,MATCH(BT732,BT$1:BT731,0),1)),"")</f>
        <v/>
      </c>
      <c r="AJ732" s="2" t="str">
        <f>IFERROR(IF(INDEX(AJ$1:AJ731,MATCH(BT732,BT$1:BT731,0),1)=0,"",INDEX(AJ$1:AJ731,MATCH(BT732,BT$1:BT731,0),1)),"")</f>
        <v/>
      </c>
      <c r="AK732" s="2" t="str">
        <f>IFERROR(IF(INDEX(AK$1:AK731,MATCH(BT732,BT$1:BT731,0),1)=0,"",INDEX(AK$1:AK731,MATCH(BT732,BT$1:BT731,0),1)),"")</f>
        <v/>
      </c>
      <c r="AY732" s="7"/>
      <c r="AZ732" s="47"/>
      <c r="BA732" s="66"/>
      <c r="BB732" s="66"/>
      <c r="BC732" s="66"/>
      <c r="BD732" s="78"/>
      <c r="BE732" s="66"/>
      <c r="BF732" s="66"/>
      <c r="BG732" s="4"/>
      <c r="BH732" s="69"/>
      <c r="BK732" s="9"/>
      <c r="BN732" s="7"/>
      <c r="BO732" s="286"/>
      <c r="BP732" s="22"/>
      <c r="BQ732" s="7" t="str">
        <f t="shared" ca="1" si="174"/>
        <v/>
      </c>
      <c r="BR732" s="75" t="str">
        <f t="shared" si="175"/>
        <v/>
      </c>
      <c r="BS732" s="75" t="str">
        <f t="shared" si="176"/>
        <v/>
      </c>
      <c r="BT732" s="5" t="str">
        <f t="shared" si="177"/>
        <v/>
      </c>
      <c r="BU732" s="79" t="str">
        <f t="shared" si="178"/>
        <v/>
      </c>
      <c r="BV732" s="79" t="str">
        <f t="shared" si="179"/>
        <v/>
      </c>
      <c r="BW732" s="79" t="str">
        <f t="shared" si="180"/>
        <v/>
      </c>
      <c r="CB732" s="5"/>
      <c r="CC732" s="4" t="str">
        <f>IF(IFERROR(VLOOKUP(C732,C733:C$1993,1,0),"")="","",COUNTIF(C:C,C732))</f>
        <v/>
      </c>
      <c r="CE732" s="5"/>
      <c r="CF732" s="5"/>
      <c r="CG732" s="5" t="str">
        <f>IF(B732="","",IF(CC732="",1+(MAX(CG$2:CG731)),""))</f>
        <v/>
      </c>
      <c r="CH732" s="5" t="str">
        <f t="shared" si="181"/>
        <v/>
      </c>
      <c r="CI732" s="5" t="str">
        <f t="shared" si="182"/>
        <v/>
      </c>
      <c r="CJ732" s="14" t="str">
        <f t="shared" si="183"/>
        <v/>
      </c>
      <c r="CK732" s="25"/>
      <c r="CL732" s="15"/>
      <c r="CM732" s="5" t="str">
        <f t="shared" si="185"/>
        <v/>
      </c>
      <c r="CO732" s="5"/>
      <c r="CP732" s="5" t="str">
        <f t="shared" si="184"/>
        <v/>
      </c>
      <c r="CQ732" s="5" t="str">
        <f>IF(BT732="","",IFERROR(IF(VLOOKUP(BT732,BT$2:BT731,1,0)=0,"",""),BT732))</f>
        <v/>
      </c>
      <c r="CR732" s="22" t="str">
        <f>IF(CQ732="","",(IFERROR(VLOOKUP(MID(CQ732,1,1),$DI$2:DM$28,3,0),0)+IFERROR(VLOOKUP(MID(CQ732,2,1),DI$2:DM$28,4,0),0)+IFERROR(VLOOKUP(MID(CQ732,3,1),DI$2:DM$28,5,0),0)+(ROW(CQ732)/1000000000000)))</f>
        <v/>
      </c>
      <c r="CS732" s="5"/>
      <c r="CT732" s="5">
        <v>731</v>
      </c>
      <c r="CU732" s="5" t="str">
        <f>IFERROR(VLOOKUP(CT732,CP$2:CQ1808,2,0),"")</f>
        <v/>
      </c>
      <c r="CV732" s="5"/>
      <c r="CX732" s="5"/>
      <c r="DO732" s="5" t="e">
        <f>IF(REPORTE!AH$2="si",IF(C732=VALUE(REPORTE!C$22),IF(SUM(DO733:DO$1993),CONCATENATE(INT(B732),", "),INT(B732)),""),IF(C732=VALUE(REPORTE!C$21),IF(SUM(DO733:DO$1993),CONCATENATE(INT(B732),", "),INT(B732)),""))</f>
        <v>#VALUE!</v>
      </c>
      <c r="DS732" s="5"/>
      <c r="DT732" s="5"/>
      <c r="DU732" s="5"/>
      <c r="DV732" s="5"/>
    </row>
    <row r="733" spans="1:126" ht="15" customHeight="1" x14ac:dyDescent="0.25">
      <c r="A733" s="4" t="str">
        <f t="shared" ca="1" si="172"/>
        <v/>
      </c>
      <c r="B733" s="3"/>
      <c r="D733" s="1" t="str">
        <f>IFERROR(INDEX('padron cfe'!B:B,MATCH(DATOS!C733,'padron cfe'!A:A,0),1),"")</f>
        <v/>
      </c>
      <c r="H733" s="5" t="str">
        <f>IF(F733="","",IFERROR(CONCATENATE("PEUA",VLOOKUP(ESTADO,REPORTE!AV$2:AW$33,2,0),DIDTRITO_FORM,CADER_FORM,IFERROR(INDEX(CA:CA,MATCH(DAY(F733),BZ:BZ,0),1),DAY(F733)),IFERROR(INDEX(CA:CA,MATCH(MONTH(F733),BZ:BZ,0),1),MONTH(F733)),YEAR(F733),G733),""))</f>
        <v/>
      </c>
      <c r="M733" s="2" t="str">
        <f>IFERROR(INDEX('padron cfe'!C:C,MATCH(DATOS!C733,'padron cfe'!A:A,0),1),"")</f>
        <v/>
      </c>
      <c r="N733" s="66" t="str">
        <f>IFERROR(IF(BT733="","",IF(INDEX(N$1:N732,MATCH(BT733,BT$1:BT732,0),1)=0,"",INDEX(N$1:N732,MATCH(BT733,BT$1:BT732,0),1))),"")</f>
        <v/>
      </c>
      <c r="O733" s="66" t="str">
        <f>IFERROR(IF(BT733="","",IF(INDEX(O$1:O732,MATCH(BT733,BT$1:BT732,0),1)=0,"",INDEX(O$1:O732,MATCH(BT733,BT$1:BT732,0),1))),"")</f>
        <v/>
      </c>
      <c r="R733" s="66"/>
      <c r="S733" s="5"/>
      <c r="T733" s="66"/>
      <c r="U733" s="5" t="str">
        <f>IFERROR(IF(INDEX(U$1:U732,MATCH(T733,T$1:T732,0),1)=0,"",INDEX(U$1:U732,MATCH(T733,T$1:T732,0),1)),"")</f>
        <v/>
      </c>
      <c r="V733" s="66"/>
      <c r="W733" s="5" t="str">
        <f>IFERROR(IF(INDEX(W$1:W732,MATCH(V733,V$1:V732,0),1)=0,"",INDEX(W$1:W732,MATCH(V733,V$1:V732,0),1)),"")</f>
        <v/>
      </c>
      <c r="X733" s="2" t="str">
        <f>IFERROR(INDEX('padron cfe'!D:D,MATCH(DATOS!C733,'padron cfe'!A:A,0),1),"")</f>
        <v/>
      </c>
      <c r="AC733" s="6"/>
      <c r="AE733" s="4" t="str">
        <f t="shared" si="173"/>
        <v/>
      </c>
      <c r="AF733" s="4"/>
      <c r="AG733" s="4"/>
      <c r="AH733" s="4"/>
      <c r="AI733" s="2" t="str">
        <f>IFERROR(IF(INDEX(AI$1:AI732,MATCH(BT733,BT$1:BT732,0),1)=0,"",INDEX(AI$1:AI732,MATCH(BT733,BT$1:BT732,0),1)),"")</f>
        <v/>
      </c>
      <c r="AJ733" s="2" t="str">
        <f>IFERROR(IF(INDEX(AJ$1:AJ732,MATCH(BT733,BT$1:BT732,0),1)=0,"",INDEX(AJ$1:AJ732,MATCH(BT733,BT$1:BT732,0),1)),"")</f>
        <v/>
      </c>
      <c r="AK733" s="2" t="str">
        <f>IFERROR(IF(INDEX(AK$1:AK732,MATCH(BT733,BT$1:BT732,0),1)=0,"",INDEX(AK$1:AK732,MATCH(BT733,BT$1:BT732,0),1)),"")</f>
        <v/>
      </c>
      <c r="AY733" s="7"/>
      <c r="AZ733" s="47"/>
      <c r="BA733" s="66"/>
      <c r="BB733" s="66"/>
      <c r="BC733" s="66"/>
      <c r="BD733" s="78"/>
      <c r="BE733" s="66"/>
      <c r="BF733" s="66"/>
      <c r="BG733" s="4"/>
      <c r="BH733" s="69"/>
      <c r="BK733" s="9"/>
      <c r="BN733" s="7"/>
      <c r="BO733" s="286"/>
      <c r="BP733" s="22"/>
      <c r="BQ733" s="7" t="str">
        <f t="shared" ca="1" si="174"/>
        <v/>
      </c>
      <c r="BR733" s="75" t="str">
        <f t="shared" si="175"/>
        <v/>
      </c>
      <c r="BS733" s="75" t="str">
        <f t="shared" si="176"/>
        <v/>
      </c>
      <c r="BT733" s="5" t="str">
        <f t="shared" si="177"/>
        <v/>
      </c>
      <c r="BU733" s="79" t="str">
        <f t="shared" si="178"/>
        <v/>
      </c>
      <c r="BV733" s="79" t="str">
        <f t="shared" si="179"/>
        <v/>
      </c>
      <c r="BW733" s="79" t="str">
        <f t="shared" si="180"/>
        <v/>
      </c>
      <c r="CB733" s="5"/>
      <c r="CC733" s="4" t="str">
        <f>IF(IFERROR(VLOOKUP(C733,C734:C$1993,1,0),"")="","",COUNTIF(C:C,C733))</f>
        <v/>
      </c>
      <c r="CE733" s="5"/>
      <c r="CF733" s="5"/>
      <c r="CG733" s="5" t="str">
        <f>IF(B733="","",IF(CC733="",1+(MAX(CG$2:CG732)),""))</f>
        <v/>
      </c>
      <c r="CH733" s="5" t="str">
        <f t="shared" si="181"/>
        <v/>
      </c>
      <c r="CI733" s="5" t="str">
        <f t="shared" si="182"/>
        <v/>
      </c>
      <c r="CJ733" s="14" t="str">
        <f t="shared" si="183"/>
        <v/>
      </c>
      <c r="CK733" s="25"/>
      <c r="CL733" s="15"/>
      <c r="CM733" s="5" t="str">
        <f t="shared" si="185"/>
        <v/>
      </c>
      <c r="CO733" s="5"/>
      <c r="CP733" s="5" t="str">
        <f t="shared" si="184"/>
        <v/>
      </c>
      <c r="CQ733" s="5" t="str">
        <f>IF(BT733="","",IFERROR(IF(VLOOKUP(BT733,BT$2:BT732,1,0)=0,"",""),BT733))</f>
        <v/>
      </c>
      <c r="CR733" s="22" t="str">
        <f>IF(CQ733="","",(IFERROR(VLOOKUP(MID(CQ733,1,1),$DI$2:DM$28,3,0),0)+IFERROR(VLOOKUP(MID(CQ733,2,1),DI$2:DM$28,4,0),0)+IFERROR(VLOOKUP(MID(CQ733,3,1),DI$2:DM$28,5,0),0)+(ROW(CQ733)/1000000000000)))</f>
        <v/>
      </c>
      <c r="CS733" s="5"/>
      <c r="CT733" s="5">
        <v>732</v>
      </c>
      <c r="CU733" s="5" t="str">
        <f>IFERROR(VLOOKUP(CT733,CP$2:CQ1809,2,0),"")</f>
        <v/>
      </c>
      <c r="CV733" s="5"/>
      <c r="CX733" s="5"/>
      <c r="DO733" s="5" t="e">
        <f>IF(REPORTE!AH$2="si",IF(C733=VALUE(REPORTE!C$22),IF(SUM(DO734:DO$1993),CONCATENATE(INT(B733),", "),INT(B733)),""),IF(C733=VALUE(REPORTE!C$21),IF(SUM(DO734:DO$1993),CONCATENATE(INT(B733),", "),INT(B733)),""))</f>
        <v>#VALUE!</v>
      </c>
      <c r="DS733" s="5"/>
      <c r="DT733" s="5"/>
      <c r="DU733" s="5"/>
      <c r="DV733" s="5"/>
    </row>
    <row r="734" spans="1:126" ht="15" customHeight="1" x14ac:dyDescent="0.25">
      <c r="A734" s="4" t="str">
        <f t="shared" ca="1" si="172"/>
        <v/>
      </c>
      <c r="B734" s="3"/>
      <c r="D734" s="1" t="str">
        <f>IFERROR(INDEX('padron cfe'!B:B,MATCH(DATOS!C734,'padron cfe'!A:A,0),1),"")</f>
        <v/>
      </c>
      <c r="H734" s="5" t="str">
        <f>IF(F734="","",IFERROR(CONCATENATE("PEUA",VLOOKUP(ESTADO,REPORTE!AV$2:AW$33,2,0),DIDTRITO_FORM,CADER_FORM,IFERROR(INDEX(CA:CA,MATCH(DAY(F734),BZ:BZ,0),1),DAY(F734)),IFERROR(INDEX(CA:CA,MATCH(MONTH(F734),BZ:BZ,0),1),MONTH(F734)),YEAR(F734),G734),""))</f>
        <v/>
      </c>
      <c r="M734" s="2" t="str">
        <f>IFERROR(INDEX('padron cfe'!C:C,MATCH(DATOS!C734,'padron cfe'!A:A,0),1),"")</f>
        <v/>
      </c>
      <c r="N734" s="66" t="str">
        <f>IFERROR(IF(BT734="","",IF(INDEX(N$1:N733,MATCH(BT734,BT$1:BT733,0),1)=0,"",INDEX(N$1:N733,MATCH(BT734,BT$1:BT733,0),1))),"")</f>
        <v/>
      </c>
      <c r="O734" s="66" t="str">
        <f>IFERROR(IF(BT734="","",IF(INDEX(O$1:O733,MATCH(BT734,BT$1:BT733,0),1)=0,"",INDEX(O$1:O733,MATCH(BT734,BT$1:BT733,0),1))),"")</f>
        <v/>
      </c>
      <c r="R734" s="66"/>
      <c r="S734" s="5"/>
      <c r="T734" s="66"/>
      <c r="U734" s="5" t="str">
        <f>IFERROR(IF(INDEX(U$1:U733,MATCH(T734,T$1:T733,0),1)=0,"",INDEX(U$1:U733,MATCH(T734,T$1:T733,0),1)),"")</f>
        <v/>
      </c>
      <c r="V734" s="66"/>
      <c r="W734" s="5" t="str">
        <f>IFERROR(IF(INDEX(W$1:W733,MATCH(V734,V$1:V733,0),1)=0,"",INDEX(W$1:W733,MATCH(V734,V$1:V733,0),1)),"")</f>
        <v/>
      </c>
      <c r="X734" s="2" t="str">
        <f>IFERROR(INDEX('padron cfe'!D:D,MATCH(DATOS!C734,'padron cfe'!A:A,0),1),"")</f>
        <v/>
      </c>
      <c r="AC734" s="6"/>
      <c r="AE734" s="4" t="str">
        <f t="shared" si="173"/>
        <v/>
      </c>
      <c r="AF734" s="4"/>
      <c r="AG734" s="4"/>
      <c r="AH734" s="4"/>
      <c r="AI734" s="2" t="str">
        <f>IFERROR(IF(INDEX(AI$1:AI733,MATCH(BT734,BT$1:BT733,0),1)=0,"",INDEX(AI$1:AI733,MATCH(BT734,BT$1:BT733,0),1)),"")</f>
        <v/>
      </c>
      <c r="AJ734" s="2" t="str">
        <f>IFERROR(IF(INDEX(AJ$1:AJ733,MATCH(BT734,BT$1:BT733,0),1)=0,"",INDEX(AJ$1:AJ733,MATCH(BT734,BT$1:BT733,0),1)),"")</f>
        <v/>
      </c>
      <c r="AK734" s="2" t="str">
        <f>IFERROR(IF(INDEX(AK$1:AK733,MATCH(BT734,BT$1:BT733,0),1)=0,"",INDEX(AK$1:AK733,MATCH(BT734,BT$1:BT733,0),1)),"")</f>
        <v/>
      </c>
      <c r="AY734" s="7"/>
      <c r="AZ734" s="47"/>
      <c r="BA734" s="66"/>
      <c r="BB734" s="66"/>
      <c r="BC734" s="66"/>
      <c r="BD734" s="78"/>
      <c r="BE734" s="66"/>
      <c r="BF734" s="66"/>
      <c r="BG734" s="4"/>
      <c r="BH734" s="69"/>
      <c r="BK734" s="9"/>
      <c r="BN734" s="7"/>
      <c r="BO734" s="286"/>
      <c r="BP734" s="22"/>
      <c r="BQ734" s="7" t="str">
        <f t="shared" ca="1" si="174"/>
        <v/>
      </c>
      <c r="BR734" s="75" t="str">
        <f t="shared" si="175"/>
        <v/>
      </c>
      <c r="BS734" s="75" t="str">
        <f t="shared" si="176"/>
        <v/>
      </c>
      <c r="BT734" s="5" t="str">
        <f t="shared" si="177"/>
        <v/>
      </c>
      <c r="BU734" s="79" t="str">
        <f t="shared" si="178"/>
        <v/>
      </c>
      <c r="BV734" s="79" t="str">
        <f t="shared" si="179"/>
        <v/>
      </c>
      <c r="BW734" s="79" t="str">
        <f t="shared" si="180"/>
        <v/>
      </c>
      <c r="CB734" s="5"/>
      <c r="CC734" s="4" t="str">
        <f>IF(IFERROR(VLOOKUP(C734,C735:C$1993,1,0),"")="","",COUNTIF(C:C,C734))</f>
        <v/>
      </c>
      <c r="CE734" s="5"/>
      <c r="CF734" s="5"/>
      <c r="CG734" s="5" t="str">
        <f>IF(B734="","",IF(CC734="",1+(MAX(CG$2:CG733)),""))</f>
        <v/>
      </c>
      <c r="CH734" s="5" t="str">
        <f t="shared" si="181"/>
        <v/>
      </c>
      <c r="CI734" s="5" t="str">
        <f t="shared" si="182"/>
        <v/>
      </c>
      <c r="CJ734" s="14" t="str">
        <f t="shared" si="183"/>
        <v/>
      </c>
      <c r="CK734" s="25"/>
      <c r="CL734" s="15"/>
      <c r="CM734" s="5" t="str">
        <f t="shared" si="185"/>
        <v/>
      </c>
      <c r="CO734" s="5"/>
      <c r="CP734" s="5" t="str">
        <f t="shared" si="184"/>
        <v/>
      </c>
      <c r="CQ734" s="5" t="str">
        <f>IF(BT734="","",IFERROR(IF(VLOOKUP(BT734,BT$2:BT733,1,0)=0,"",""),BT734))</f>
        <v/>
      </c>
      <c r="CR734" s="22" t="str">
        <f>IF(CQ734="","",(IFERROR(VLOOKUP(MID(CQ734,1,1),$DI$2:DM$28,3,0),0)+IFERROR(VLOOKUP(MID(CQ734,2,1),DI$2:DM$28,4,0),0)+IFERROR(VLOOKUP(MID(CQ734,3,1),DI$2:DM$28,5,0),0)+(ROW(CQ734)/1000000000000)))</f>
        <v/>
      </c>
      <c r="CS734" s="5"/>
      <c r="CT734" s="5">
        <v>733</v>
      </c>
      <c r="CU734" s="5" t="str">
        <f>IFERROR(VLOOKUP(CT734,CP$2:CQ1810,2,0),"")</f>
        <v/>
      </c>
      <c r="CV734" s="5"/>
      <c r="CX734" s="5"/>
      <c r="DO734" s="5" t="e">
        <f>IF(REPORTE!AH$2="si",IF(C734=VALUE(REPORTE!C$22),IF(SUM(DO735:DO$1993),CONCATENATE(INT(B734),", "),INT(B734)),""),IF(C734=VALUE(REPORTE!C$21),IF(SUM(DO735:DO$1993),CONCATENATE(INT(B734),", "),INT(B734)),""))</f>
        <v>#VALUE!</v>
      </c>
      <c r="DS734" s="5"/>
      <c r="DT734" s="5"/>
      <c r="DU734" s="5"/>
      <c r="DV734" s="5"/>
    </row>
    <row r="735" spans="1:126" ht="15" customHeight="1" x14ac:dyDescent="0.25">
      <c r="A735" s="4" t="str">
        <f t="shared" ca="1" si="172"/>
        <v/>
      </c>
      <c r="B735" s="3"/>
      <c r="D735" s="1" t="str">
        <f>IFERROR(INDEX('padron cfe'!B:B,MATCH(DATOS!C735,'padron cfe'!A:A,0),1),"")</f>
        <v/>
      </c>
      <c r="H735" s="5" t="str">
        <f>IF(F735="","",IFERROR(CONCATENATE("PEUA",VLOOKUP(ESTADO,REPORTE!AV$2:AW$33,2,0),DIDTRITO_FORM,CADER_FORM,IFERROR(INDEX(CA:CA,MATCH(DAY(F735),BZ:BZ,0),1),DAY(F735)),IFERROR(INDEX(CA:CA,MATCH(MONTH(F735),BZ:BZ,0),1),MONTH(F735)),YEAR(F735),G735),""))</f>
        <v/>
      </c>
      <c r="M735" s="2" t="str">
        <f>IFERROR(INDEX('padron cfe'!C:C,MATCH(DATOS!C735,'padron cfe'!A:A,0),1),"")</f>
        <v/>
      </c>
      <c r="N735" s="66" t="str">
        <f>IFERROR(IF(BT735="","",IF(INDEX(N$1:N734,MATCH(BT735,BT$1:BT734,0),1)=0,"",INDEX(N$1:N734,MATCH(BT735,BT$1:BT734,0),1))),"")</f>
        <v/>
      </c>
      <c r="O735" s="66" t="str">
        <f>IFERROR(IF(BT735="","",IF(INDEX(O$1:O734,MATCH(BT735,BT$1:BT734,0),1)=0,"",INDEX(O$1:O734,MATCH(BT735,BT$1:BT734,0),1))),"")</f>
        <v/>
      </c>
      <c r="R735" s="66"/>
      <c r="S735" s="5"/>
      <c r="T735" s="66"/>
      <c r="U735" s="5" t="str">
        <f>IFERROR(IF(INDEX(U$1:U734,MATCH(T735,T$1:T734,0),1)=0,"",INDEX(U$1:U734,MATCH(T735,T$1:T734,0),1)),"")</f>
        <v/>
      </c>
      <c r="V735" s="66"/>
      <c r="W735" s="5" t="str">
        <f>IFERROR(IF(INDEX(W$1:W734,MATCH(V735,V$1:V734,0),1)=0,"",INDEX(W$1:W734,MATCH(V735,V$1:V734,0),1)),"")</f>
        <v/>
      </c>
      <c r="X735" s="2" t="str">
        <f>IFERROR(INDEX('padron cfe'!D:D,MATCH(DATOS!C735,'padron cfe'!A:A,0),1),"")</f>
        <v/>
      </c>
      <c r="AC735" s="6"/>
      <c r="AE735" s="4" t="str">
        <f t="shared" si="173"/>
        <v/>
      </c>
      <c r="AF735" s="4"/>
      <c r="AG735" s="4"/>
      <c r="AH735" s="4"/>
      <c r="AI735" s="2" t="str">
        <f>IFERROR(IF(INDEX(AI$1:AI734,MATCH(BT735,BT$1:BT734,0),1)=0,"",INDEX(AI$1:AI734,MATCH(BT735,BT$1:BT734,0),1)),"")</f>
        <v/>
      </c>
      <c r="AJ735" s="2" t="str">
        <f>IFERROR(IF(INDEX(AJ$1:AJ734,MATCH(BT735,BT$1:BT734,0),1)=0,"",INDEX(AJ$1:AJ734,MATCH(BT735,BT$1:BT734,0),1)),"")</f>
        <v/>
      </c>
      <c r="AK735" s="2" t="str">
        <f>IFERROR(IF(INDEX(AK$1:AK734,MATCH(BT735,BT$1:BT734,0),1)=0,"",INDEX(AK$1:AK734,MATCH(BT735,BT$1:BT734,0),1)),"")</f>
        <v/>
      </c>
      <c r="AY735" s="7"/>
      <c r="AZ735" s="47"/>
      <c r="BA735" s="66"/>
      <c r="BB735" s="66"/>
      <c r="BC735" s="66"/>
      <c r="BD735" s="78"/>
      <c r="BE735" s="66"/>
      <c r="BF735" s="66"/>
      <c r="BG735" s="4"/>
      <c r="BH735" s="69"/>
      <c r="BK735" s="9"/>
      <c r="BN735" s="7"/>
      <c r="BO735" s="286"/>
      <c r="BP735" s="22"/>
      <c r="BQ735" s="7" t="str">
        <f t="shared" ca="1" si="174"/>
        <v/>
      </c>
      <c r="BR735" s="75" t="str">
        <f t="shared" si="175"/>
        <v/>
      </c>
      <c r="BS735" s="75" t="str">
        <f t="shared" si="176"/>
        <v/>
      </c>
      <c r="BT735" s="5" t="str">
        <f t="shared" si="177"/>
        <v/>
      </c>
      <c r="BU735" s="79" t="str">
        <f t="shared" si="178"/>
        <v/>
      </c>
      <c r="BV735" s="79" t="str">
        <f t="shared" si="179"/>
        <v/>
      </c>
      <c r="BW735" s="79" t="str">
        <f t="shared" si="180"/>
        <v/>
      </c>
      <c r="CB735" s="5"/>
      <c r="CC735" s="4" t="str">
        <f>IF(IFERROR(VLOOKUP(C735,C736:C$1993,1,0),"")="","",COUNTIF(C:C,C735))</f>
        <v/>
      </c>
      <c r="CE735" s="5"/>
      <c r="CF735" s="5"/>
      <c r="CG735" s="5" t="str">
        <f>IF(B735="","",IF(CC735="",1+(MAX(CG$2:CG734)),""))</f>
        <v/>
      </c>
      <c r="CH735" s="5" t="str">
        <f t="shared" si="181"/>
        <v/>
      </c>
      <c r="CI735" s="5" t="str">
        <f t="shared" si="182"/>
        <v/>
      </c>
      <c r="CJ735" s="14" t="str">
        <f t="shared" si="183"/>
        <v/>
      </c>
      <c r="CK735" s="25"/>
      <c r="CL735" s="15"/>
      <c r="CM735" s="5" t="str">
        <f t="shared" si="185"/>
        <v/>
      </c>
      <c r="CO735" s="5"/>
      <c r="CP735" s="5" t="str">
        <f t="shared" si="184"/>
        <v/>
      </c>
      <c r="CQ735" s="5" t="str">
        <f>IF(BT735="","",IFERROR(IF(VLOOKUP(BT735,BT$2:BT734,1,0)=0,"",""),BT735))</f>
        <v/>
      </c>
      <c r="CR735" s="22" t="str">
        <f>IF(CQ735="","",(IFERROR(VLOOKUP(MID(CQ735,1,1),$DI$2:DM$28,3,0),0)+IFERROR(VLOOKUP(MID(CQ735,2,1),DI$2:DM$28,4,0),0)+IFERROR(VLOOKUP(MID(CQ735,3,1),DI$2:DM$28,5,0),0)+(ROW(CQ735)/1000000000000)))</f>
        <v/>
      </c>
      <c r="CS735" s="5"/>
      <c r="CT735" s="5">
        <v>734</v>
      </c>
      <c r="CU735" s="5" t="str">
        <f>IFERROR(VLOOKUP(CT735,CP$2:CQ1811,2,0),"")</f>
        <v/>
      </c>
      <c r="CV735" s="5"/>
      <c r="CX735" s="5"/>
      <c r="DO735" s="5" t="e">
        <f>IF(REPORTE!AH$2="si",IF(C735=VALUE(REPORTE!C$22),IF(SUM(DO736:DO$1993),CONCATENATE(INT(B735),", "),INT(B735)),""),IF(C735=VALUE(REPORTE!C$21),IF(SUM(DO736:DO$1993),CONCATENATE(INT(B735),", "),INT(B735)),""))</f>
        <v>#VALUE!</v>
      </c>
      <c r="DS735" s="5"/>
      <c r="DT735" s="5"/>
      <c r="DU735" s="5"/>
      <c r="DV735" s="5"/>
    </row>
    <row r="736" spans="1:126" ht="15" customHeight="1" x14ac:dyDescent="0.25">
      <c r="A736" s="4" t="str">
        <f t="shared" ca="1" si="172"/>
        <v/>
      </c>
      <c r="B736" s="3"/>
      <c r="D736" s="1" t="str">
        <f>IFERROR(INDEX('padron cfe'!B:B,MATCH(DATOS!C736,'padron cfe'!A:A,0),1),"")</f>
        <v/>
      </c>
      <c r="H736" s="5" t="str">
        <f>IF(F736="","",IFERROR(CONCATENATE("PEUA",VLOOKUP(ESTADO,REPORTE!AV$2:AW$33,2,0),DIDTRITO_FORM,CADER_FORM,IFERROR(INDEX(CA:CA,MATCH(DAY(F736),BZ:BZ,0),1),DAY(F736)),IFERROR(INDEX(CA:CA,MATCH(MONTH(F736),BZ:BZ,0),1),MONTH(F736)),YEAR(F736),G736),""))</f>
        <v/>
      </c>
      <c r="M736" s="2" t="str">
        <f>IFERROR(INDEX('padron cfe'!C:C,MATCH(DATOS!C736,'padron cfe'!A:A,0),1),"")</f>
        <v/>
      </c>
      <c r="N736" s="66" t="str">
        <f>IFERROR(IF(BT736="","",IF(INDEX(N$1:N735,MATCH(BT736,BT$1:BT735,0),1)=0,"",INDEX(N$1:N735,MATCH(BT736,BT$1:BT735,0),1))),"")</f>
        <v/>
      </c>
      <c r="O736" s="66" t="str">
        <f>IFERROR(IF(BT736="","",IF(INDEX(O$1:O735,MATCH(BT736,BT$1:BT735,0),1)=0,"",INDEX(O$1:O735,MATCH(BT736,BT$1:BT735,0),1))),"")</f>
        <v/>
      </c>
      <c r="R736" s="66"/>
      <c r="S736" s="5"/>
      <c r="T736" s="66"/>
      <c r="U736" s="5" t="str">
        <f>IFERROR(IF(INDEX(U$1:U735,MATCH(T736,T$1:T735,0),1)=0,"",INDEX(U$1:U735,MATCH(T736,T$1:T735,0),1)),"")</f>
        <v/>
      </c>
      <c r="V736" s="66"/>
      <c r="W736" s="5" t="str">
        <f>IFERROR(IF(INDEX(W$1:W735,MATCH(V736,V$1:V735,0),1)=0,"",INDEX(W$1:W735,MATCH(V736,V$1:V735,0),1)),"")</f>
        <v/>
      </c>
      <c r="X736" s="2" t="str">
        <f>IFERROR(INDEX('padron cfe'!D:D,MATCH(DATOS!C736,'padron cfe'!A:A,0),1),"")</f>
        <v/>
      </c>
      <c r="AC736" s="6"/>
      <c r="AE736" s="4" t="str">
        <f t="shared" si="173"/>
        <v/>
      </c>
      <c r="AF736" s="4"/>
      <c r="AG736" s="4"/>
      <c r="AH736" s="4"/>
      <c r="AI736" s="2" t="str">
        <f>IFERROR(IF(INDEX(AI$1:AI735,MATCH(BT736,BT$1:BT735,0),1)=0,"",INDEX(AI$1:AI735,MATCH(BT736,BT$1:BT735,0),1)),"")</f>
        <v/>
      </c>
      <c r="AJ736" s="2" t="str">
        <f>IFERROR(IF(INDEX(AJ$1:AJ735,MATCH(BT736,BT$1:BT735,0),1)=0,"",INDEX(AJ$1:AJ735,MATCH(BT736,BT$1:BT735,0),1)),"")</f>
        <v/>
      </c>
      <c r="AK736" s="2" t="str">
        <f>IFERROR(IF(INDEX(AK$1:AK735,MATCH(BT736,BT$1:BT735,0),1)=0,"",INDEX(AK$1:AK735,MATCH(BT736,BT$1:BT735,0),1)),"")</f>
        <v/>
      </c>
      <c r="AY736" s="7"/>
      <c r="AZ736" s="47"/>
      <c r="BA736" s="66"/>
      <c r="BB736" s="66"/>
      <c r="BC736" s="66"/>
      <c r="BD736" s="78"/>
      <c r="BE736" s="66"/>
      <c r="BF736" s="66"/>
      <c r="BG736" s="4"/>
      <c r="BH736" s="69"/>
      <c r="BK736" s="9"/>
      <c r="BN736" s="7"/>
      <c r="BO736" s="286"/>
      <c r="BP736" s="22"/>
      <c r="BQ736" s="7" t="str">
        <f t="shared" ca="1" si="174"/>
        <v/>
      </c>
      <c r="BR736" s="75" t="str">
        <f t="shared" si="175"/>
        <v/>
      </c>
      <c r="BS736" s="75" t="str">
        <f t="shared" si="176"/>
        <v/>
      </c>
      <c r="BT736" s="5" t="str">
        <f t="shared" si="177"/>
        <v/>
      </c>
      <c r="BU736" s="79" t="str">
        <f t="shared" si="178"/>
        <v/>
      </c>
      <c r="BV736" s="79" t="str">
        <f t="shared" si="179"/>
        <v/>
      </c>
      <c r="BW736" s="79" t="str">
        <f t="shared" si="180"/>
        <v/>
      </c>
      <c r="CB736" s="5"/>
      <c r="CC736" s="4" t="str">
        <f>IF(IFERROR(VLOOKUP(C736,C737:C$1993,1,0),"")="","",COUNTIF(C:C,C736))</f>
        <v/>
      </c>
      <c r="CE736" s="5"/>
      <c r="CF736" s="5"/>
      <c r="CG736" s="5" t="str">
        <f>IF(B736="","",IF(CC736="",1+(MAX(CG$2:CG735)),""))</f>
        <v/>
      </c>
      <c r="CH736" s="5" t="str">
        <f t="shared" si="181"/>
        <v/>
      </c>
      <c r="CI736" s="5" t="str">
        <f t="shared" si="182"/>
        <v/>
      </c>
      <c r="CJ736" s="14" t="str">
        <f t="shared" si="183"/>
        <v/>
      </c>
      <c r="CK736" s="25"/>
      <c r="CL736" s="15"/>
      <c r="CM736" s="5" t="str">
        <f t="shared" si="185"/>
        <v/>
      </c>
      <c r="CO736" s="5"/>
      <c r="CP736" s="5" t="str">
        <f t="shared" si="184"/>
        <v/>
      </c>
      <c r="CQ736" s="5" t="str">
        <f>IF(BT736="","",IFERROR(IF(VLOOKUP(BT736,BT$2:BT735,1,0)=0,"",""),BT736))</f>
        <v/>
      </c>
      <c r="CR736" s="22" t="str">
        <f>IF(CQ736="","",(IFERROR(VLOOKUP(MID(CQ736,1,1),$DI$2:DM$28,3,0),0)+IFERROR(VLOOKUP(MID(CQ736,2,1),DI$2:DM$28,4,0),0)+IFERROR(VLOOKUP(MID(CQ736,3,1),DI$2:DM$28,5,0),0)+(ROW(CQ736)/1000000000000)))</f>
        <v/>
      </c>
      <c r="CS736" s="5"/>
      <c r="CT736" s="5">
        <v>735</v>
      </c>
      <c r="CU736" s="5" t="str">
        <f>IFERROR(VLOOKUP(CT736,CP$2:CQ1812,2,0),"")</f>
        <v/>
      </c>
      <c r="CV736" s="5"/>
      <c r="CX736" s="5"/>
      <c r="DO736" s="5" t="e">
        <f>IF(REPORTE!AH$2="si",IF(C736=VALUE(REPORTE!C$22),IF(SUM(DO737:DO$1993),CONCATENATE(INT(B736),", "),INT(B736)),""),IF(C736=VALUE(REPORTE!C$21),IF(SUM(DO737:DO$1993),CONCATENATE(INT(B736),", "),INT(B736)),""))</f>
        <v>#VALUE!</v>
      </c>
      <c r="DS736" s="5"/>
      <c r="DT736" s="5"/>
      <c r="DU736" s="5"/>
      <c r="DV736" s="5"/>
    </row>
    <row r="737" spans="1:126" ht="15" customHeight="1" x14ac:dyDescent="0.25">
      <c r="A737" s="4" t="str">
        <f t="shared" ca="1" si="172"/>
        <v/>
      </c>
      <c r="B737" s="3"/>
      <c r="D737" s="1" t="str">
        <f>IFERROR(INDEX('padron cfe'!B:B,MATCH(DATOS!C737,'padron cfe'!A:A,0),1),"")</f>
        <v/>
      </c>
      <c r="H737" s="5" t="str">
        <f>IF(F737="","",IFERROR(CONCATENATE("PEUA",VLOOKUP(ESTADO,REPORTE!AV$2:AW$33,2,0),DIDTRITO_FORM,CADER_FORM,IFERROR(INDEX(CA:CA,MATCH(DAY(F737),BZ:BZ,0),1),DAY(F737)),IFERROR(INDEX(CA:CA,MATCH(MONTH(F737),BZ:BZ,0),1),MONTH(F737)),YEAR(F737),G737),""))</f>
        <v/>
      </c>
      <c r="M737" s="2" t="str">
        <f>IFERROR(INDEX('padron cfe'!C:C,MATCH(DATOS!C737,'padron cfe'!A:A,0),1),"")</f>
        <v/>
      </c>
      <c r="N737" s="66" t="str">
        <f>IFERROR(IF(BT737="","",IF(INDEX(N$1:N736,MATCH(BT737,BT$1:BT736,0),1)=0,"",INDEX(N$1:N736,MATCH(BT737,BT$1:BT736,0),1))),"")</f>
        <v/>
      </c>
      <c r="O737" s="66" t="str">
        <f>IFERROR(IF(BT737="","",IF(INDEX(O$1:O736,MATCH(BT737,BT$1:BT736,0),1)=0,"",INDEX(O$1:O736,MATCH(BT737,BT$1:BT736,0),1))),"")</f>
        <v/>
      </c>
      <c r="R737" s="66"/>
      <c r="S737" s="5"/>
      <c r="T737" s="66"/>
      <c r="U737" s="5" t="str">
        <f>IFERROR(IF(INDEX(U$1:U736,MATCH(T737,T$1:T736,0),1)=0,"",INDEX(U$1:U736,MATCH(T737,T$1:T736,0),1)),"")</f>
        <v/>
      </c>
      <c r="V737" s="66"/>
      <c r="W737" s="5" t="str">
        <f>IFERROR(IF(INDEX(W$1:W736,MATCH(V737,V$1:V736,0),1)=0,"",INDEX(W$1:W736,MATCH(V737,V$1:V736,0),1)),"")</f>
        <v/>
      </c>
      <c r="X737" s="2" t="str">
        <f>IFERROR(INDEX('padron cfe'!D:D,MATCH(DATOS!C737,'padron cfe'!A:A,0),1),"")</f>
        <v/>
      </c>
      <c r="AC737" s="6"/>
      <c r="AE737" s="4" t="str">
        <f t="shared" si="173"/>
        <v/>
      </c>
      <c r="AF737" s="4"/>
      <c r="AG737" s="4"/>
      <c r="AH737" s="4"/>
      <c r="AI737" s="2" t="str">
        <f>IFERROR(IF(INDEX(AI$1:AI736,MATCH(BT737,BT$1:BT736,0),1)=0,"",INDEX(AI$1:AI736,MATCH(BT737,BT$1:BT736,0),1)),"")</f>
        <v/>
      </c>
      <c r="AJ737" s="2" t="str">
        <f>IFERROR(IF(INDEX(AJ$1:AJ736,MATCH(BT737,BT$1:BT736,0),1)=0,"",INDEX(AJ$1:AJ736,MATCH(BT737,BT$1:BT736,0),1)),"")</f>
        <v/>
      </c>
      <c r="AK737" s="2" t="str">
        <f>IFERROR(IF(INDEX(AK$1:AK736,MATCH(BT737,BT$1:BT736,0),1)=0,"",INDEX(AK$1:AK736,MATCH(BT737,BT$1:BT736,0),1)),"")</f>
        <v/>
      </c>
      <c r="AY737" s="7"/>
      <c r="AZ737" s="47"/>
      <c r="BA737" s="66"/>
      <c r="BB737" s="66"/>
      <c r="BC737" s="66"/>
      <c r="BD737" s="78"/>
      <c r="BE737" s="66"/>
      <c r="BF737" s="66"/>
      <c r="BG737" s="4"/>
      <c r="BH737" s="69"/>
      <c r="BK737" s="9"/>
      <c r="BN737" s="7"/>
      <c r="BO737" s="286"/>
      <c r="BP737" s="22"/>
      <c r="BQ737" s="7" t="str">
        <f t="shared" ca="1" si="174"/>
        <v/>
      </c>
      <c r="BR737" s="75" t="str">
        <f t="shared" si="175"/>
        <v/>
      </c>
      <c r="BS737" s="75" t="str">
        <f t="shared" si="176"/>
        <v/>
      </c>
      <c r="BT737" s="5" t="str">
        <f t="shared" si="177"/>
        <v/>
      </c>
      <c r="BU737" s="79" t="str">
        <f t="shared" si="178"/>
        <v/>
      </c>
      <c r="BV737" s="79" t="str">
        <f t="shared" si="179"/>
        <v/>
      </c>
      <c r="BW737" s="79" t="str">
        <f t="shared" si="180"/>
        <v/>
      </c>
      <c r="CB737" s="5"/>
      <c r="CC737" s="4" t="str">
        <f>IF(IFERROR(VLOOKUP(C737,C738:C$1993,1,0),"")="","",COUNTIF(C:C,C737))</f>
        <v/>
      </c>
      <c r="CE737" s="5"/>
      <c r="CF737" s="5"/>
      <c r="CG737" s="5" t="str">
        <f>IF(B737="","",IF(CC737="",1+(MAX(CG$2:CG736)),""))</f>
        <v/>
      </c>
      <c r="CH737" s="5" t="str">
        <f t="shared" si="181"/>
        <v/>
      </c>
      <c r="CI737" s="5" t="str">
        <f t="shared" si="182"/>
        <v/>
      </c>
      <c r="CJ737" s="14" t="str">
        <f t="shared" si="183"/>
        <v/>
      </c>
      <c r="CK737" s="25"/>
      <c r="CL737" s="15"/>
      <c r="CM737" s="5" t="str">
        <f t="shared" si="185"/>
        <v/>
      </c>
      <c r="CO737" s="5"/>
      <c r="CP737" s="5" t="str">
        <f t="shared" si="184"/>
        <v/>
      </c>
      <c r="CQ737" s="5" t="str">
        <f>IF(BT737="","",IFERROR(IF(VLOOKUP(BT737,BT$2:BT736,1,0)=0,"",""),BT737))</f>
        <v/>
      </c>
      <c r="CR737" s="22" t="str">
        <f>IF(CQ737="","",(IFERROR(VLOOKUP(MID(CQ737,1,1),$DI$2:DM$28,3,0),0)+IFERROR(VLOOKUP(MID(CQ737,2,1),DI$2:DM$28,4,0),0)+IFERROR(VLOOKUP(MID(CQ737,3,1),DI$2:DM$28,5,0),0)+(ROW(CQ737)/1000000000000)))</f>
        <v/>
      </c>
      <c r="CS737" s="5"/>
      <c r="CT737" s="5">
        <v>736</v>
      </c>
      <c r="CU737" s="5" t="str">
        <f>IFERROR(VLOOKUP(CT737,CP$2:CQ1813,2,0),"")</f>
        <v/>
      </c>
      <c r="CV737" s="5"/>
      <c r="CX737" s="5"/>
      <c r="DO737" s="5" t="e">
        <f>IF(REPORTE!AH$2="si",IF(C737=VALUE(REPORTE!C$22),IF(SUM(DO738:DO$1993),CONCATENATE(INT(B737),", "),INT(B737)),""),IF(C737=VALUE(REPORTE!C$21),IF(SUM(DO738:DO$1993),CONCATENATE(INT(B737),", "),INT(B737)),""))</f>
        <v>#VALUE!</v>
      </c>
      <c r="DS737" s="5"/>
      <c r="DT737" s="5"/>
      <c r="DU737" s="5"/>
      <c r="DV737" s="5"/>
    </row>
    <row r="738" spans="1:126" ht="15" customHeight="1" x14ac:dyDescent="0.25">
      <c r="A738" s="4" t="str">
        <f t="shared" ca="1" si="172"/>
        <v/>
      </c>
      <c r="B738" s="3"/>
      <c r="D738" s="1" t="str">
        <f>IFERROR(INDEX('padron cfe'!B:B,MATCH(DATOS!C738,'padron cfe'!A:A,0),1),"")</f>
        <v/>
      </c>
      <c r="H738" s="5" t="str">
        <f>IF(F738="","",IFERROR(CONCATENATE("PEUA",VLOOKUP(ESTADO,REPORTE!AV$2:AW$33,2,0),DIDTRITO_FORM,CADER_FORM,IFERROR(INDEX(CA:CA,MATCH(DAY(F738),BZ:BZ,0),1),DAY(F738)),IFERROR(INDEX(CA:CA,MATCH(MONTH(F738),BZ:BZ,0),1),MONTH(F738)),YEAR(F738),G738),""))</f>
        <v/>
      </c>
      <c r="M738" s="2" t="str">
        <f>IFERROR(INDEX('padron cfe'!C:C,MATCH(DATOS!C738,'padron cfe'!A:A,0),1),"")</f>
        <v/>
      </c>
      <c r="N738" s="66" t="str">
        <f>IFERROR(IF(BT738="","",IF(INDEX(N$1:N737,MATCH(BT738,BT$1:BT737,0),1)=0,"",INDEX(N$1:N737,MATCH(BT738,BT$1:BT737,0),1))),"")</f>
        <v/>
      </c>
      <c r="O738" s="66" t="str">
        <f>IFERROR(IF(BT738="","",IF(INDEX(O$1:O737,MATCH(BT738,BT$1:BT737,0),1)=0,"",INDEX(O$1:O737,MATCH(BT738,BT$1:BT737,0),1))),"")</f>
        <v/>
      </c>
      <c r="R738" s="66"/>
      <c r="S738" s="5"/>
      <c r="T738" s="66"/>
      <c r="U738" s="5" t="str">
        <f>IFERROR(IF(INDEX(U$1:U737,MATCH(T738,T$1:T737,0),1)=0,"",INDEX(U$1:U737,MATCH(T738,T$1:T737,0),1)),"")</f>
        <v/>
      </c>
      <c r="V738" s="66"/>
      <c r="W738" s="5" t="str">
        <f>IFERROR(IF(INDEX(W$1:W737,MATCH(V738,V$1:V737,0),1)=0,"",INDEX(W$1:W737,MATCH(V738,V$1:V737,0),1)),"")</f>
        <v/>
      </c>
      <c r="X738" s="2" t="str">
        <f>IFERROR(INDEX('padron cfe'!D:D,MATCH(DATOS!C738,'padron cfe'!A:A,0),1),"")</f>
        <v/>
      </c>
      <c r="AC738" s="6"/>
      <c r="AE738" s="4" t="str">
        <f t="shared" si="173"/>
        <v/>
      </c>
      <c r="AF738" s="4"/>
      <c r="AG738" s="4"/>
      <c r="AH738" s="4"/>
      <c r="AI738" s="2" t="str">
        <f>IFERROR(IF(INDEX(AI$1:AI737,MATCH(BT738,BT$1:BT737,0),1)=0,"",INDEX(AI$1:AI737,MATCH(BT738,BT$1:BT737,0),1)),"")</f>
        <v/>
      </c>
      <c r="AJ738" s="2" t="str">
        <f>IFERROR(IF(INDEX(AJ$1:AJ737,MATCH(BT738,BT$1:BT737,0),1)=0,"",INDEX(AJ$1:AJ737,MATCH(BT738,BT$1:BT737,0),1)),"")</f>
        <v/>
      </c>
      <c r="AK738" s="2" t="str">
        <f>IFERROR(IF(INDEX(AK$1:AK737,MATCH(BT738,BT$1:BT737,0),1)=0,"",INDEX(AK$1:AK737,MATCH(BT738,BT$1:BT737,0),1)),"")</f>
        <v/>
      </c>
      <c r="AY738" s="7"/>
      <c r="AZ738" s="47"/>
      <c r="BA738" s="66"/>
      <c r="BB738" s="66"/>
      <c r="BC738" s="66"/>
      <c r="BD738" s="78"/>
      <c r="BE738" s="66"/>
      <c r="BF738" s="66"/>
      <c r="BG738" s="4"/>
      <c r="BH738" s="69"/>
      <c r="BK738" s="9"/>
      <c r="BN738" s="7"/>
      <c r="BO738" s="286"/>
      <c r="BP738" s="22"/>
      <c r="BQ738" s="7" t="str">
        <f t="shared" ca="1" si="174"/>
        <v/>
      </c>
      <c r="BR738" s="75" t="str">
        <f t="shared" si="175"/>
        <v/>
      </c>
      <c r="BS738" s="75" t="str">
        <f t="shared" si="176"/>
        <v/>
      </c>
      <c r="BT738" s="5" t="str">
        <f t="shared" si="177"/>
        <v/>
      </c>
      <c r="BU738" s="79" t="str">
        <f t="shared" si="178"/>
        <v/>
      </c>
      <c r="BV738" s="79" t="str">
        <f t="shared" si="179"/>
        <v/>
      </c>
      <c r="BW738" s="79" t="str">
        <f t="shared" si="180"/>
        <v/>
      </c>
      <c r="CB738" s="5"/>
      <c r="CC738" s="4" t="str">
        <f>IF(IFERROR(VLOOKUP(C738,C739:C$1993,1,0),"")="","",COUNTIF(C:C,C738))</f>
        <v/>
      </c>
      <c r="CE738" s="5"/>
      <c r="CF738" s="5"/>
      <c r="CG738" s="5" t="str">
        <f>IF(B738="","",IF(CC738="",1+(MAX(CG$2:CG737)),""))</f>
        <v/>
      </c>
      <c r="CH738" s="5" t="str">
        <f t="shared" si="181"/>
        <v/>
      </c>
      <c r="CI738" s="5" t="str">
        <f t="shared" si="182"/>
        <v/>
      </c>
      <c r="CJ738" s="14" t="str">
        <f t="shared" si="183"/>
        <v/>
      </c>
      <c r="CK738" s="25"/>
      <c r="CL738" s="15"/>
      <c r="CM738" s="5" t="str">
        <f t="shared" si="185"/>
        <v/>
      </c>
      <c r="CO738" s="5"/>
      <c r="CP738" s="5" t="str">
        <f t="shared" si="184"/>
        <v/>
      </c>
      <c r="CQ738" s="5" t="str">
        <f>IF(BT738="","",IFERROR(IF(VLOOKUP(BT738,BT$2:BT737,1,0)=0,"",""),BT738))</f>
        <v/>
      </c>
      <c r="CR738" s="22" t="str">
        <f>IF(CQ738="","",(IFERROR(VLOOKUP(MID(CQ738,1,1),$DI$2:DM$28,3,0),0)+IFERROR(VLOOKUP(MID(CQ738,2,1),DI$2:DM$28,4,0),0)+IFERROR(VLOOKUP(MID(CQ738,3,1),DI$2:DM$28,5,0),0)+(ROW(CQ738)/1000000000000)))</f>
        <v/>
      </c>
      <c r="CS738" s="5"/>
      <c r="CT738" s="5">
        <v>737</v>
      </c>
      <c r="CU738" s="5" t="str">
        <f>IFERROR(VLOOKUP(CT738,CP$2:CQ1814,2,0),"")</f>
        <v/>
      </c>
      <c r="CV738" s="5"/>
      <c r="CX738" s="5"/>
      <c r="DO738" s="5" t="e">
        <f>IF(REPORTE!AH$2="si",IF(C738=VALUE(REPORTE!C$22),IF(SUM(DO739:DO$1993),CONCATENATE(INT(B738),", "),INT(B738)),""),IF(C738=VALUE(REPORTE!C$21),IF(SUM(DO739:DO$1993),CONCATENATE(INT(B738),", "),INT(B738)),""))</f>
        <v>#VALUE!</v>
      </c>
      <c r="DS738" s="5"/>
      <c r="DT738" s="5"/>
      <c r="DU738" s="5"/>
      <c r="DV738" s="5"/>
    </row>
    <row r="739" spans="1:126" ht="15" customHeight="1" x14ac:dyDescent="0.25">
      <c r="A739" s="4" t="str">
        <f t="shared" ca="1" si="172"/>
        <v/>
      </c>
      <c r="B739" s="3"/>
      <c r="D739" s="1" t="str">
        <f>IFERROR(INDEX('padron cfe'!B:B,MATCH(DATOS!C739,'padron cfe'!A:A,0),1),"")</f>
        <v/>
      </c>
      <c r="H739" s="5" t="str">
        <f>IF(F739="","",IFERROR(CONCATENATE("PEUA",VLOOKUP(ESTADO,REPORTE!AV$2:AW$33,2,0),DIDTRITO_FORM,CADER_FORM,IFERROR(INDEX(CA:CA,MATCH(DAY(F739),BZ:BZ,0),1),DAY(F739)),IFERROR(INDEX(CA:CA,MATCH(MONTH(F739),BZ:BZ,0),1),MONTH(F739)),YEAR(F739),G739),""))</f>
        <v/>
      </c>
      <c r="M739" s="2" t="str">
        <f>IFERROR(INDEX('padron cfe'!C:C,MATCH(DATOS!C739,'padron cfe'!A:A,0),1),"")</f>
        <v/>
      </c>
      <c r="N739" s="66" t="str">
        <f>IFERROR(IF(BT739="","",IF(INDEX(N$1:N738,MATCH(BT739,BT$1:BT738,0),1)=0,"",INDEX(N$1:N738,MATCH(BT739,BT$1:BT738,0),1))),"")</f>
        <v/>
      </c>
      <c r="O739" s="66" t="str">
        <f>IFERROR(IF(BT739="","",IF(INDEX(O$1:O738,MATCH(BT739,BT$1:BT738,0),1)=0,"",INDEX(O$1:O738,MATCH(BT739,BT$1:BT738,0),1))),"")</f>
        <v/>
      </c>
      <c r="R739" s="66"/>
      <c r="S739" s="5"/>
      <c r="T739" s="66"/>
      <c r="U739" s="5" t="str">
        <f>IFERROR(IF(INDEX(U$1:U738,MATCH(T739,T$1:T738,0),1)=0,"",INDEX(U$1:U738,MATCH(T739,T$1:T738,0),1)),"")</f>
        <v/>
      </c>
      <c r="V739" s="66"/>
      <c r="W739" s="5" t="str">
        <f>IFERROR(IF(INDEX(W$1:W738,MATCH(V739,V$1:V738,0),1)=0,"",INDEX(W$1:W738,MATCH(V739,V$1:V738,0),1)),"")</f>
        <v/>
      </c>
      <c r="X739" s="2" t="str">
        <f>IFERROR(INDEX('padron cfe'!D:D,MATCH(DATOS!C739,'padron cfe'!A:A,0),1),"")</f>
        <v/>
      </c>
      <c r="AC739" s="6"/>
      <c r="AE739" s="4" t="str">
        <f t="shared" si="173"/>
        <v/>
      </c>
      <c r="AF739" s="4"/>
      <c r="AG739" s="4"/>
      <c r="AH739" s="4"/>
      <c r="AI739" s="2" t="str">
        <f>IFERROR(IF(INDEX(AI$1:AI738,MATCH(BT739,BT$1:BT738,0),1)=0,"",INDEX(AI$1:AI738,MATCH(BT739,BT$1:BT738,0),1)),"")</f>
        <v/>
      </c>
      <c r="AJ739" s="2" t="str">
        <f>IFERROR(IF(INDEX(AJ$1:AJ738,MATCH(BT739,BT$1:BT738,0),1)=0,"",INDEX(AJ$1:AJ738,MATCH(BT739,BT$1:BT738,0),1)),"")</f>
        <v/>
      </c>
      <c r="AK739" s="2" t="str">
        <f>IFERROR(IF(INDEX(AK$1:AK738,MATCH(BT739,BT$1:BT738,0),1)=0,"",INDEX(AK$1:AK738,MATCH(BT739,BT$1:BT738,0),1)),"")</f>
        <v/>
      </c>
      <c r="AY739" s="7"/>
      <c r="AZ739" s="47"/>
      <c r="BA739" s="66"/>
      <c r="BB739" s="66"/>
      <c r="BC739" s="66"/>
      <c r="BD739" s="78"/>
      <c r="BE739" s="66"/>
      <c r="BF739" s="66"/>
      <c r="BG739" s="4"/>
      <c r="BH739" s="69"/>
      <c r="BK739" s="9"/>
      <c r="BN739" s="7"/>
      <c r="BO739" s="286"/>
      <c r="BP739" s="22"/>
      <c r="BQ739" s="7" t="str">
        <f t="shared" ca="1" si="174"/>
        <v/>
      </c>
      <c r="BR739" s="75" t="str">
        <f t="shared" si="175"/>
        <v/>
      </c>
      <c r="BS739" s="75" t="str">
        <f t="shared" si="176"/>
        <v/>
      </c>
      <c r="BT739" s="5" t="str">
        <f t="shared" si="177"/>
        <v/>
      </c>
      <c r="BU739" s="79" t="str">
        <f t="shared" si="178"/>
        <v/>
      </c>
      <c r="BV739" s="79" t="str">
        <f t="shared" si="179"/>
        <v/>
      </c>
      <c r="BW739" s="79" t="str">
        <f t="shared" si="180"/>
        <v/>
      </c>
      <c r="CB739" s="5"/>
      <c r="CC739" s="4" t="str">
        <f>IF(IFERROR(VLOOKUP(C739,C740:C$1993,1,0),"")="","",COUNTIF(C:C,C739))</f>
        <v/>
      </c>
      <c r="CE739" s="5"/>
      <c r="CF739" s="5"/>
      <c r="CG739" s="5" t="str">
        <f>IF(B739="","",IF(CC739="",1+(MAX(CG$2:CG738)),""))</f>
        <v/>
      </c>
      <c r="CH739" s="5" t="str">
        <f t="shared" si="181"/>
        <v/>
      </c>
      <c r="CI739" s="5" t="str">
        <f t="shared" si="182"/>
        <v/>
      </c>
      <c r="CJ739" s="14" t="str">
        <f t="shared" si="183"/>
        <v/>
      </c>
      <c r="CK739" s="25"/>
      <c r="CL739" s="15"/>
      <c r="CM739" s="5" t="str">
        <f t="shared" si="185"/>
        <v/>
      </c>
      <c r="CO739" s="5"/>
      <c r="CP739" s="5" t="str">
        <f t="shared" si="184"/>
        <v/>
      </c>
      <c r="CQ739" s="5" t="str">
        <f>IF(BT739="","",IFERROR(IF(VLOOKUP(BT739,BT$2:BT738,1,0)=0,"",""),BT739))</f>
        <v/>
      </c>
      <c r="CR739" s="22" t="str">
        <f>IF(CQ739="","",(IFERROR(VLOOKUP(MID(CQ739,1,1),$DI$2:DM$28,3,0),0)+IFERROR(VLOOKUP(MID(CQ739,2,1),DI$2:DM$28,4,0),0)+IFERROR(VLOOKUP(MID(CQ739,3,1),DI$2:DM$28,5,0),0)+(ROW(CQ739)/1000000000000)))</f>
        <v/>
      </c>
      <c r="CS739" s="5"/>
      <c r="CT739" s="5">
        <v>738</v>
      </c>
      <c r="CU739" s="5" t="str">
        <f>IFERROR(VLOOKUP(CT739,CP$2:CQ1815,2,0),"")</f>
        <v/>
      </c>
      <c r="CV739" s="5"/>
      <c r="CX739" s="5"/>
      <c r="DO739" s="5" t="e">
        <f>IF(REPORTE!AH$2="si",IF(C739=VALUE(REPORTE!C$22),IF(SUM(DO740:DO$1993),CONCATENATE(INT(B739),", "),INT(B739)),""),IF(C739=VALUE(REPORTE!C$21),IF(SUM(DO740:DO$1993),CONCATENATE(INT(B739),", "),INT(B739)),""))</f>
        <v>#VALUE!</v>
      </c>
      <c r="DS739" s="5"/>
      <c r="DT739" s="5"/>
      <c r="DU739" s="5"/>
      <c r="DV739" s="5"/>
    </row>
    <row r="740" spans="1:126" ht="15" customHeight="1" x14ac:dyDescent="0.25">
      <c r="A740" s="4" t="str">
        <f t="shared" ca="1" si="172"/>
        <v/>
      </c>
      <c r="B740" s="3"/>
      <c r="D740" s="1" t="str">
        <f>IFERROR(INDEX('padron cfe'!B:B,MATCH(DATOS!C740,'padron cfe'!A:A,0),1),"")</f>
        <v/>
      </c>
      <c r="H740" s="5" t="str">
        <f>IF(F740="","",IFERROR(CONCATENATE("PEUA",VLOOKUP(ESTADO,REPORTE!AV$2:AW$33,2,0),DIDTRITO_FORM,CADER_FORM,IFERROR(INDEX(CA:CA,MATCH(DAY(F740),BZ:BZ,0),1),DAY(F740)),IFERROR(INDEX(CA:CA,MATCH(MONTH(F740),BZ:BZ,0),1),MONTH(F740)),YEAR(F740),G740),""))</f>
        <v/>
      </c>
      <c r="M740" s="2" t="str">
        <f>IFERROR(INDEX('padron cfe'!C:C,MATCH(DATOS!C740,'padron cfe'!A:A,0),1),"")</f>
        <v/>
      </c>
      <c r="N740" s="66" t="str">
        <f>IFERROR(IF(BT740="","",IF(INDEX(N$1:N739,MATCH(BT740,BT$1:BT739,0),1)=0,"",INDEX(N$1:N739,MATCH(BT740,BT$1:BT739,0),1))),"")</f>
        <v/>
      </c>
      <c r="O740" s="66" t="str">
        <f>IFERROR(IF(BT740="","",IF(INDEX(O$1:O739,MATCH(BT740,BT$1:BT739,0),1)=0,"",INDEX(O$1:O739,MATCH(BT740,BT$1:BT739,0),1))),"")</f>
        <v/>
      </c>
      <c r="R740" s="66"/>
      <c r="S740" s="5"/>
      <c r="T740" s="66"/>
      <c r="U740" s="5" t="str">
        <f>IFERROR(IF(INDEX(U$1:U739,MATCH(T740,T$1:T739,0),1)=0,"",INDEX(U$1:U739,MATCH(T740,T$1:T739,0),1)),"")</f>
        <v/>
      </c>
      <c r="V740" s="66"/>
      <c r="W740" s="5" t="str">
        <f>IFERROR(IF(INDEX(W$1:W739,MATCH(V740,V$1:V739,0),1)=0,"",INDEX(W$1:W739,MATCH(V740,V$1:V739,0),1)),"")</f>
        <v/>
      </c>
      <c r="X740" s="2" t="str">
        <f>IFERROR(INDEX('padron cfe'!D:D,MATCH(DATOS!C740,'padron cfe'!A:A,0),1),"")</f>
        <v/>
      </c>
      <c r="AC740" s="6"/>
      <c r="AE740" s="4" t="str">
        <f t="shared" si="173"/>
        <v/>
      </c>
      <c r="AF740" s="4"/>
      <c r="AG740" s="4"/>
      <c r="AH740" s="4"/>
      <c r="AI740" s="2" t="str">
        <f>IFERROR(IF(INDEX(AI$1:AI739,MATCH(BT740,BT$1:BT739,0),1)=0,"",INDEX(AI$1:AI739,MATCH(BT740,BT$1:BT739,0),1)),"")</f>
        <v/>
      </c>
      <c r="AJ740" s="2" t="str">
        <f>IFERROR(IF(INDEX(AJ$1:AJ739,MATCH(BT740,BT$1:BT739,0),1)=0,"",INDEX(AJ$1:AJ739,MATCH(BT740,BT$1:BT739,0),1)),"")</f>
        <v/>
      </c>
      <c r="AK740" s="2" t="str">
        <f>IFERROR(IF(INDEX(AK$1:AK739,MATCH(BT740,BT$1:BT739,0),1)=0,"",INDEX(AK$1:AK739,MATCH(BT740,BT$1:BT739,0),1)),"")</f>
        <v/>
      </c>
      <c r="AY740" s="7"/>
      <c r="AZ740" s="47"/>
      <c r="BA740" s="66"/>
      <c r="BB740" s="66"/>
      <c r="BC740" s="66"/>
      <c r="BD740" s="78"/>
      <c r="BE740" s="66"/>
      <c r="BF740" s="66"/>
      <c r="BG740" s="4"/>
      <c r="BH740" s="69"/>
      <c r="BK740" s="9"/>
      <c r="BN740" s="7"/>
      <c r="BO740" s="286"/>
      <c r="BP740" s="22"/>
      <c r="BQ740" s="7" t="str">
        <f t="shared" ca="1" si="174"/>
        <v/>
      </c>
      <c r="BR740" s="75" t="str">
        <f t="shared" si="175"/>
        <v/>
      </c>
      <c r="BS740" s="75" t="str">
        <f t="shared" si="176"/>
        <v/>
      </c>
      <c r="BT740" s="5" t="str">
        <f t="shared" si="177"/>
        <v/>
      </c>
      <c r="BU740" s="79" t="str">
        <f t="shared" si="178"/>
        <v/>
      </c>
      <c r="BV740" s="79" t="str">
        <f t="shared" si="179"/>
        <v/>
      </c>
      <c r="BW740" s="79" t="str">
        <f t="shared" si="180"/>
        <v/>
      </c>
      <c r="CB740" s="5"/>
      <c r="CC740" s="4" t="str">
        <f>IF(IFERROR(VLOOKUP(C740,C741:C$1993,1,0),"")="","",COUNTIF(C:C,C740))</f>
        <v/>
      </c>
      <c r="CE740" s="5"/>
      <c r="CF740" s="5"/>
      <c r="CG740" s="5" t="str">
        <f>IF(B740="","",IF(CC740="",1+(MAX(CG$2:CG739)),""))</f>
        <v/>
      </c>
      <c r="CH740" s="5" t="str">
        <f t="shared" si="181"/>
        <v/>
      </c>
      <c r="CI740" s="5" t="str">
        <f t="shared" si="182"/>
        <v/>
      </c>
      <c r="CJ740" s="14" t="str">
        <f t="shared" si="183"/>
        <v/>
      </c>
      <c r="CK740" s="25"/>
      <c r="CL740" s="15"/>
      <c r="CM740" s="5" t="str">
        <f t="shared" si="185"/>
        <v/>
      </c>
      <c r="CO740" s="5"/>
      <c r="CP740" s="5" t="str">
        <f t="shared" si="184"/>
        <v/>
      </c>
      <c r="CQ740" s="5" t="str">
        <f>IF(BT740="","",IFERROR(IF(VLOOKUP(BT740,BT$2:BT739,1,0)=0,"",""),BT740))</f>
        <v/>
      </c>
      <c r="CR740" s="22" t="str">
        <f>IF(CQ740="","",(IFERROR(VLOOKUP(MID(CQ740,1,1),$DI$2:DM$28,3,0),0)+IFERROR(VLOOKUP(MID(CQ740,2,1),DI$2:DM$28,4,0),0)+IFERROR(VLOOKUP(MID(CQ740,3,1),DI$2:DM$28,5,0),0)+(ROW(CQ740)/1000000000000)))</f>
        <v/>
      </c>
      <c r="CS740" s="5"/>
      <c r="CT740" s="5">
        <v>739</v>
      </c>
      <c r="CU740" s="5" t="str">
        <f>IFERROR(VLOOKUP(CT740,CP$2:CQ1816,2,0),"")</f>
        <v/>
      </c>
      <c r="CV740" s="5"/>
      <c r="CX740" s="5"/>
      <c r="DO740" s="5" t="e">
        <f>IF(REPORTE!AH$2="si",IF(C740=VALUE(REPORTE!C$22),IF(SUM(DO741:DO$1993),CONCATENATE(INT(B740),", "),INT(B740)),""),IF(C740=VALUE(REPORTE!C$21),IF(SUM(DO741:DO$1993),CONCATENATE(INT(B740),", "),INT(B740)),""))</f>
        <v>#VALUE!</v>
      </c>
      <c r="DS740" s="5"/>
      <c r="DT740" s="5"/>
      <c r="DU740" s="5"/>
      <c r="DV740" s="5"/>
    </row>
    <row r="741" spans="1:126" ht="15" customHeight="1" x14ac:dyDescent="0.25">
      <c r="A741" s="4" t="str">
        <f t="shared" ca="1" si="172"/>
        <v/>
      </c>
      <c r="B741" s="3"/>
      <c r="D741" s="1" t="str">
        <f>IFERROR(INDEX('padron cfe'!B:B,MATCH(DATOS!C741,'padron cfe'!A:A,0),1),"")</f>
        <v/>
      </c>
      <c r="H741" s="5" t="str">
        <f>IF(F741="","",IFERROR(CONCATENATE("PEUA",VLOOKUP(ESTADO,REPORTE!AV$2:AW$33,2,0),DIDTRITO_FORM,CADER_FORM,IFERROR(INDEX(CA:CA,MATCH(DAY(F741),BZ:BZ,0),1),DAY(F741)),IFERROR(INDEX(CA:CA,MATCH(MONTH(F741),BZ:BZ,0),1),MONTH(F741)),YEAR(F741),G741),""))</f>
        <v/>
      </c>
      <c r="M741" s="2" t="str">
        <f>IFERROR(INDEX('padron cfe'!C:C,MATCH(DATOS!C741,'padron cfe'!A:A,0),1),"")</f>
        <v/>
      </c>
      <c r="N741" s="66" t="str">
        <f>IFERROR(IF(BT741="","",IF(INDEX(N$1:N740,MATCH(BT741,BT$1:BT740,0),1)=0,"",INDEX(N$1:N740,MATCH(BT741,BT$1:BT740,0),1))),"")</f>
        <v/>
      </c>
      <c r="O741" s="66" t="str">
        <f>IFERROR(IF(BT741="","",IF(INDEX(O$1:O740,MATCH(BT741,BT$1:BT740,0),1)=0,"",INDEX(O$1:O740,MATCH(BT741,BT$1:BT740,0),1))),"")</f>
        <v/>
      </c>
      <c r="R741" s="66"/>
      <c r="S741" s="5"/>
      <c r="T741" s="66"/>
      <c r="U741" s="5" t="str">
        <f>IFERROR(IF(INDEX(U$1:U740,MATCH(T741,T$1:T740,0),1)=0,"",INDEX(U$1:U740,MATCH(T741,T$1:T740,0),1)),"")</f>
        <v/>
      </c>
      <c r="V741" s="66"/>
      <c r="W741" s="5" t="str">
        <f>IFERROR(IF(INDEX(W$1:W740,MATCH(V741,V$1:V740,0),1)=0,"",INDEX(W$1:W740,MATCH(V741,V$1:V740,0),1)),"")</f>
        <v/>
      </c>
      <c r="X741" s="2" t="str">
        <f>IFERROR(INDEX('padron cfe'!D:D,MATCH(DATOS!C741,'padron cfe'!A:A,0),1),"")</f>
        <v/>
      </c>
      <c r="AC741" s="6"/>
      <c r="AE741" s="4" t="str">
        <f t="shared" si="173"/>
        <v/>
      </c>
      <c r="AF741" s="4"/>
      <c r="AG741" s="4"/>
      <c r="AH741" s="4"/>
      <c r="AI741" s="2" t="str">
        <f>IFERROR(IF(INDEX(AI$1:AI740,MATCH(BT741,BT$1:BT740,0),1)=0,"",INDEX(AI$1:AI740,MATCH(BT741,BT$1:BT740,0),1)),"")</f>
        <v/>
      </c>
      <c r="AJ741" s="2" t="str">
        <f>IFERROR(IF(INDEX(AJ$1:AJ740,MATCH(BT741,BT$1:BT740,0),1)=0,"",INDEX(AJ$1:AJ740,MATCH(BT741,BT$1:BT740,0),1)),"")</f>
        <v/>
      </c>
      <c r="AK741" s="2" t="str">
        <f>IFERROR(IF(INDEX(AK$1:AK740,MATCH(BT741,BT$1:BT740,0),1)=0,"",INDEX(AK$1:AK740,MATCH(BT741,BT$1:BT740,0),1)),"")</f>
        <v/>
      </c>
      <c r="AY741" s="7"/>
      <c r="AZ741" s="47"/>
      <c r="BA741" s="66"/>
      <c r="BB741" s="66"/>
      <c r="BC741" s="66"/>
      <c r="BD741" s="78"/>
      <c r="BE741" s="66"/>
      <c r="BF741" s="66"/>
      <c r="BG741" s="4"/>
      <c r="BH741" s="69"/>
      <c r="BK741" s="9"/>
      <c r="BN741" s="7"/>
      <c r="BO741" s="286"/>
      <c r="BP741" s="22"/>
      <c r="BQ741" s="7" t="str">
        <f t="shared" ca="1" si="174"/>
        <v/>
      </c>
      <c r="BR741" s="75" t="str">
        <f t="shared" si="175"/>
        <v/>
      </c>
      <c r="BS741" s="75" t="str">
        <f t="shared" si="176"/>
        <v/>
      </c>
      <c r="BT741" s="5" t="str">
        <f t="shared" si="177"/>
        <v/>
      </c>
      <c r="BU741" s="79" t="str">
        <f t="shared" si="178"/>
        <v/>
      </c>
      <c r="BV741" s="79" t="str">
        <f t="shared" si="179"/>
        <v/>
      </c>
      <c r="BW741" s="79" t="str">
        <f t="shared" si="180"/>
        <v/>
      </c>
      <c r="CB741" s="5"/>
      <c r="CC741" s="4" t="str">
        <f>IF(IFERROR(VLOOKUP(C741,C742:C$1993,1,0),"")="","",COUNTIF(C:C,C741))</f>
        <v/>
      </c>
      <c r="CE741" s="5"/>
      <c r="CF741" s="5"/>
      <c r="CG741" s="5" t="str">
        <f>IF(B741="","",IF(CC741="",1+(MAX(CG$2:CG740)),""))</f>
        <v/>
      </c>
      <c r="CH741" s="5" t="str">
        <f t="shared" si="181"/>
        <v/>
      </c>
      <c r="CI741" s="5" t="str">
        <f t="shared" si="182"/>
        <v/>
      </c>
      <c r="CJ741" s="14" t="str">
        <f t="shared" si="183"/>
        <v/>
      </c>
      <c r="CK741" s="25"/>
      <c r="CL741" s="15"/>
      <c r="CM741" s="5" t="str">
        <f t="shared" si="185"/>
        <v/>
      </c>
      <c r="CO741" s="5"/>
      <c r="CP741" s="5" t="str">
        <f t="shared" si="184"/>
        <v/>
      </c>
      <c r="CQ741" s="5" t="str">
        <f>IF(BT741="","",IFERROR(IF(VLOOKUP(BT741,BT$2:BT740,1,0)=0,"",""),BT741))</f>
        <v/>
      </c>
      <c r="CR741" s="22" t="str">
        <f>IF(CQ741="","",(IFERROR(VLOOKUP(MID(CQ741,1,1),$DI$2:DM$28,3,0),0)+IFERROR(VLOOKUP(MID(CQ741,2,1),DI$2:DM$28,4,0),0)+IFERROR(VLOOKUP(MID(CQ741,3,1),DI$2:DM$28,5,0),0)+(ROW(CQ741)/1000000000000)))</f>
        <v/>
      </c>
      <c r="CS741" s="5"/>
      <c r="CT741" s="5">
        <v>740</v>
      </c>
      <c r="CU741" s="5" t="str">
        <f>IFERROR(VLOOKUP(CT741,CP$2:CQ1817,2,0),"")</f>
        <v/>
      </c>
      <c r="CV741" s="5"/>
      <c r="CX741" s="5"/>
      <c r="DO741" s="5" t="e">
        <f>IF(REPORTE!AH$2="si",IF(C741=VALUE(REPORTE!C$22),IF(SUM(DO742:DO$1993),CONCATENATE(INT(B741),", "),INT(B741)),""),IF(C741=VALUE(REPORTE!C$21),IF(SUM(DO742:DO$1993),CONCATENATE(INT(B741),", "),INT(B741)),""))</f>
        <v>#VALUE!</v>
      </c>
      <c r="DS741" s="5"/>
      <c r="DT741" s="5"/>
      <c r="DU741" s="5"/>
      <c r="DV741" s="5"/>
    </row>
    <row r="742" spans="1:126" ht="15" customHeight="1" x14ac:dyDescent="0.25">
      <c r="A742" s="4" t="str">
        <f t="shared" ca="1" si="172"/>
        <v/>
      </c>
      <c r="B742" s="3"/>
      <c r="D742" s="1" t="str">
        <f>IFERROR(INDEX('padron cfe'!B:B,MATCH(DATOS!C742,'padron cfe'!A:A,0),1),"")</f>
        <v/>
      </c>
      <c r="H742" s="5" t="str">
        <f>IF(F742="","",IFERROR(CONCATENATE("PEUA",VLOOKUP(ESTADO,REPORTE!AV$2:AW$33,2,0),DIDTRITO_FORM,CADER_FORM,IFERROR(INDEX(CA:CA,MATCH(DAY(F742),BZ:BZ,0),1),DAY(F742)),IFERROR(INDEX(CA:CA,MATCH(MONTH(F742),BZ:BZ,0),1),MONTH(F742)),YEAR(F742),G742),""))</f>
        <v/>
      </c>
      <c r="M742" s="2" t="str">
        <f>IFERROR(INDEX('padron cfe'!C:C,MATCH(DATOS!C742,'padron cfe'!A:A,0),1),"")</f>
        <v/>
      </c>
      <c r="N742" s="66" t="str">
        <f>IFERROR(IF(BT742="","",IF(INDEX(N$1:N741,MATCH(BT742,BT$1:BT741,0),1)=0,"",INDEX(N$1:N741,MATCH(BT742,BT$1:BT741,0),1))),"")</f>
        <v/>
      </c>
      <c r="O742" s="66" t="str">
        <f>IFERROR(IF(BT742="","",IF(INDEX(O$1:O741,MATCH(BT742,BT$1:BT741,0),1)=0,"",INDEX(O$1:O741,MATCH(BT742,BT$1:BT741,0),1))),"")</f>
        <v/>
      </c>
      <c r="R742" s="66"/>
      <c r="S742" s="5"/>
      <c r="T742" s="66"/>
      <c r="U742" s="5" t="str">
        <f>IFERROR(IF(INDEX(U$1:U741,MATCH(T742,T$1:T741,0),1)=0,"",INDEX(U$1:U741,MATCH(T742,T$1:T741,0),1)),"")</f>
        <v/>
      </c>
      <c r="V742" s="66"/>
      <c r="W742" s="5" t="str">
        <f>IFERROR(IF(INDEX(W$1:W741,MATCH(V742,V$1:V741,0),1)=0,"",INDEX(W$1:W741,MATCH(V742,V$1:V741,0),1)),"")</f>
        <v/>
      </c>
      <c r="X742" s="2" t="str">
        <f>IFERROR(INDEX('padron cfe'!D:D,MATCH(DATOS!C742,'padron cfe'!A:A,0),1),"")</f>
        <v/>
      </c>
      <c r="AC742" s="6"/>
      <c r="AE742" s="4" t="str">
        <f t="shared" si="173"/>
        <v/>
      </c>
      <c r="AF742" s="4"/>
      <c r="AG742" s="4"/>
      <c r="AH742" s="4"/>
      <c r="AI742" s="2" t="str">
        <f>IFERROR(IF(INDEX(AI$1:AI741,MATCH(BT742,BT$1:BT741,0),1)=0,"",INDEX(AI$1:AI741,MATCH(BT742,BT$1:BT741,0),1)),"")</f>
        <v/>
      </c>
      <c r="AJ742" s="2" t="str">
        <f>IFERROR(IF(INDEX(AJ$1:AJ741,MATCH(BT742,BT$1:BT741,0),1)=0,"",INDEX(AJ$1:AJ741,MATCH(BT742,BT$1:BT741,0),1)),"")</f>
        <v/>
      </c>
      <c r="AK742" s="2" t="str">
        <f>IFERROR(IF(INDEX(AK$1:AK741,MATCH(BT742,BT$1:BT741,0),1)=0,"",INDEX(AK$1:AK741,MATCH(BT742,BT$1:BT741,0),1)),"")</f>
        <v/>
      </c>
      <c r="AY742" s="7"/>
      <c r="AZ742" s="47"/>
      <c r="BA742" s="66"/>
      <c r="BB742" s="66"/>
      <c r="BC742" s="66"/>
      <c r="BD742" s="78"/>
      <c r="BE742" s="66"/>
      <c r="BF742" s="66"/>
      <c r="BG742" s="4"/>
      <c r="BH742" s="69"/>
      <c r="BK742" s="9"/>
      <c r="BN742" s="7"/>
      <c r="BO742" s="286"/>
      <c r="BP742" s="22"/>
      <c r="BQ742" s="7" t="str">
        <f t="shared" ca="1" si="174"/>
        <v/>
      </c>
      <c r="BR742" s="75" t="str">
        <f t="shared" si="175"/>
        <v/>
      </c>
      <c r="BS742" s="75" t="str">
        <f t="shared" si="176"/>
        <v/>
      </c>
      <c r="BT742" s="5" t="str">
        <f t="shared" si="177"/>
        <v/>
      </c>
      <c r="BU742" s="79" t="str">
        <f t="shared" si="178"/>
        <v/>
      </c>
      <c r="BV742" s="79" t="str">
        <f t="shared" si="179"/>
        <v/>
      </c>
      <c r="BW742" s="79" t="str">
        <f t="shared" si="180"/>
        <v/>
      </c>
      <c r="CB742" s="5"/>
      <c r="CC742" s="4" t="str">
        <f>IF(IFERROR(VLOOKUP(C742,C743:C$1993,1,0),"")="","",COUNTIF(C:C,C742))</f>
        <v/>
      </c>
      <c r="CE742" s="5"/>
      <c r="CF742" s="5"/>
      <c r="CG742" s="5" t="str">
        <f>IF(B742="","",IF(CC742="",1+(MAX(CG$2:CG741)),""))</f>
        <v/>
      </c>
      <c r="CH742" s="5" t="str">
        <f t="shared" si="181"/>
        <v/>
      </c>
      <c r="CI742" s="5" t="str">
        <f t="shared" si="182"/>
        <v/>
      </c>
      <c r="CJ742" s="14" t="str">
        <f t="shared" si="183"/>
        <v/>
      </c>
      <c r="CK742" s="25"/>
      <c r="CL742" s="15"/>
      <c r="CM742" s="5" t="str">
        <f t="shared" si="185"/>
        <v/>
      </c>
      <c r="CO742" s="5"/>
      <c r="CP742" s="5" t="str">
        <f t="shared" si="184"/>
        <v/>
      </c>
      <c r="CQ742" s="5" t="str">
        <f>IF(BT742="","",IFERROR(IF(VLOOKUP(BT742,BT$2:BT741,1,0)=0,"",""),BT742))</f>
        <v/>
      </c>
      <c r="CR742" s="22" t="str">
        <f>IF(CQ742="","",(IFERROR(VLOOKUP(MID(CQ742,1,1),$DI$2:DM$28,3,0),0)+IFERROR(VLOOKUP(MID(CQ742,2,1),DI$2:DM$28,4,0),0)+IFERROR(VLOOKUP(MID(CQ742,3,1),DI$2:DM$28,5,0),0)+(ROW(CQ742)/1000000000000)))</f>
        <v/>
      </c>
      <c r="CS742" s="5"/>
      <c r="CT742" s="5">
        <v>741</v>
      </c>
      <c r="CU742" s="5" t="str">
        <f>IFERROR(VLOOKUP(CT742,CP$2:CQ1818,2,0),"")</f>
        <v/>
      </c>
      <c r="CV742" s="5"/>
      <c r="CX742" s="5"/>
      <c r="DO742" s="5" t="e">
        <f>IF(REPORTE!AH$2="si",IF(C742=VALUE(REPORTE!C$22),IF(SUM(DO743:DO$1993),CONCATENATE(INT(B742),", "),INT(B742)),""),IF(C742=VALUE(REPORTE!C$21),IF(SUM(DO743:DO$1993),CONCATENATE(INT(B742),", "),INT(B742)),""))</f>
        <v>#VALUE!</v>
      </c>
      <c r="DS742" s="5"/>
      <c r="DT742" s="5"/>
      <c r="DU742" s="5"/>
      <c r="DV742" s="5"/>
    </row>
    <row r="743" spans="1:126" ht="15" customHeight="1" x14ac:dyDescent="0.25">
      <c r="A743" s="4" t="str">
        <f t="shared" ca="1" si="172"/>
        <v/>
      </c>
      <c r="B743" s="3"/>
      <c r="D743" s="1" t="str">
        <f>IFERROR(INDEX('padron cfe'!B:B,MATCH(DATOS!C743,'padron cfe'!A:A,0),1),"")</f>
        <v/>
      </c>
      <c r="H743" s="5" t="str">
        <f>IF(F743="","",IFERROR(CONCATENATE("PEUA",VLOOKUP(ESTADO,REPORTE!AV$2:AW$33,2,0),DIDTRITO_FORM,CADER_FORM,IFERROR(INDEX(CA:CA,MATCH(DAY(F743),BZ:BZ,0),1),DAY(F743)),IFERROR(INDEX(CA:CA,MATCH(MONTH(F743),BZ:BZ,0),1),MONTH(F743)),YEAR(F743),G743),""))</f>
        <v/>
      </c>
      <c r="M743" s="2" t="str">
        <f>IFERROR(INDEX('padron cfe'!C:C,MATCH(DATOS!C743,'padron cfe'!A:A,0),1),"")</f>
        <v/>
      </c>
      <c r="N743" s="66" t="str">
        <f>IFERROR(IF(BT743="","",IF(INDEX(N$1:N742,MATCH(BT743,BT$1:BT742,0),1)=0,"",INDEX(N$1:N742,MATCH(BT743,BT$1:BT742,0),1))),"")</f>
        <v/>
      </c>
      <c r="O743" s="66" t="str">
        <f>IFERROR(IF(BT743="","",IF(INDEX(O$1:O742,MATCH(BT743,BT$1:BT742,0),1)=0,"",INDEX(O$1:O742,MATCH(BT743,BT$1:BT742,0),1))),"")</f>
        <v/>
      </c>
      <c r="R743" s="66"/>
      <c r="S743" s="5"/>
      <c r="T743" s="66"/>
      <c r="U743" s="5" t="str">
        <f>IFERROR(IF(INDEX(U$1:U742,MATCH(T743,T$1:T742,0),1)=0,"",INDEX(U$1:U742,MATCH(T743,T$1:T742,0),1)),"")</f>
        <v/>
      </c>
      <c r="V743" s="66"/>
      <c r="W743" s="5" t="str">
        <f>IFERROR(IF(INDEX(W$1:W742,MATCH(V743,V$1:V742,0),1)=0,"",INDEX(W$1:W742,MATCH(V743,V$1:V742,0),1)),"")</f>
        <v/>
      </c>
      <c r="X743" s="2" t="str">
        <f>IFERROR(INDEX('padron cfe'!D:D,MATCH(DATOS!C743,'padron cfe'!A:A,0),1),"")</f>
        <v/>
      </c>
      <c r="AC743" s="3"/>
      <c r="AE743" s="4" t="str">
        <f t="shared" si="173"/>
        <v/>
      </c>
      <c r="AF743" s="4"/>
      <c r="AG743" s="4"/>
      <c r="AH743" s="4"/>
      <c r="AI743" s="2" t="str">
        <f>IFERROR(IF(INDEX(AI$1:AI742,MATCH(BT743,BT$1:BT742,0),1)=0,"",INDEX(AI$1:AI742,MATCH(BT743,BT$1:BT742,0),1)),"")</f>
        <v/>
      </c>
      <c r="AJ743" s="2" t="str">
        <f>IFERROR(IF(INDEX(AJ$1:AJ742,MATCH(BT743,BT$1:BT742,0),1)=0,"",INDEX(AJ$1:AJ742,MATCH(BT743,BT$1:BT742,0),1)),"")</f>
        <v/>
      </c>
      <c r="AK743" s="2" t="str">
        <f>IFERROR(IF(INDEX(AK$1:AK742,MATCH(BT743,BT$1:BT742,0),1)=0,"",INDEX(AK$1:AK742,MATCH(BT743,BT$1:BT742,0),1)),"")</f>
        <v/>
      </c>
      <c r="AY743" s="7"/>
      <c r="BA743" s="66"/>
      <c r="BB743" s="66"/>
      <c r="BC743" s="66"/>
      <c r="BD743" s="78"/>
      <c r="BE743" s="66"/>
      <c r="BF743" s="66"/>
      <c r="BG743" s="4"/>
      <c r="BH743" s="69"/>
      <c r="BK743" s="9"/>
      <c r="BN743" s="7"/>
      <c r="BO743" s="286"/>
      <c r="BP743" s="22"/>
      <c r="BQ743" s="7" t="str">
        <f t="shared" ca="1" si="174"/>
        <v/>
      </c>
      <c r="BR743" s="75" t="str">
        <f t="shared" si="175"/>
        <v/>
      </c>
      <c r="BS743" s="75" t="str">
        <f t="shared" si="176"/>
        <v/>
      </c>
      <c r="BT743" s="5" t="str">
        <f t="shared" si="177"/>
        <v/>
      </c>
      <c r="BU743" s="79" t="str">
        <f t="shared" si="178"/>
        <v/>
      </c>
      <c r="BV743" s="79" t="str">
        <f t="shared" si="179"/>
        <v/>
      </c>
      <c r="BW743" s="79" t="str">
        <f t="shared" si="180"/>
        <v/>
      </c>
      <c r="CB743" s="5"/>
      <c r="CC743" s="4" t="str">
        <f>IF(IFERROR(VLOOKUP(C743,C744:C$1993,1,0),"")="","",COUNTIF(C:C,C743))</f>
        <v/>
      </c>
      <c r="CE743" s="5"/>
      <c r="CF743" s="5"/>
      <c r="CG743" s="5" t="str">
        <f>IF(B743="","",IF(CC743="",1+(MAX(CG$2:CG742)),""))</f>
        <v/>
      </c>
      <c r="CH743" s="5" t="str">
        <f t="shared" si="181"/>
        <v/>
      </c>
      <c r="CI743" s="5" t="str">
        <f t="shared" si="182"/>
        <v/>
      </c>
      <c r="CJ743" s="14" t="str">
        <f t="shared" si="183"/>
        <v/>
      </c>
      <c r="CK743" s="25"/>
      <c r="CL743" s="15"/>
      <c r="CM743" s="5" t="str">
        <f t="shared" si="185"/>
        <v/>
      </c>
      <c r="CO743" s="5"/>
      <c r="CP743" s="5" t="str">
        <f t="shared" si="184"/>
        <v/>
      </c>
      <c r="CQ743" s="5" t="str">
        <f>IF(BT743="","",IFERROR(IF(VLOOKUP(BT743,BT$2:BT742,1,0)=0,"",""),BT743))</f>
        <v/>
      </c>
      <c r="CR743" s="22" t="str">
        <f>IF(CQ743="","",(IFERROR(VLOOKUP(MID(CQ743,1,1),$DI$2:DM$28,3,0),0)+IFERROR(VLOOKUP(MID(CQ743,2,1),DI$2:DM$28,4,0),0)+IFERROR(VLOOKUP(MID(CQ743,3,1),DI$2:DM$28,5,0),0)+(ROW(CQ743)/1000000000000)))</f>
        <v/>
      </c>
      <c r="CS743" s="5"/>
      <c r="CT743" s="5">
        <v>742</v>
      </c>
      <c r="CU743" s="5" t="str">
        <f>IFERROR(VLOOKUP(CT743,CP$2:CQ1819,2,0),"")</f>
        <v/>
      </c>
      <c r="CV743" s="5"/>
      <c r="CX743" s="5"/>
      <c r="DO743" s="5" t="e">
        <f>IF(REPORTE!AH$2="si",IF(C743=VALUE(REPORTE!C$22),IF(SUM(DO744:DO$1993),CONCATENATE(INT(B743),", "),INT(B743)),""),IF(C743=VALUE(REPORTE!C$21),IF(SUM(DO744:DO$1993),CONCATENATE(INT(B743),", "),INT(B743)),""))</f>
        <v>#VALUE!</v>
      </c>
      <c r="DS743" s="5"/>
      <c r="DT743" s="5"/>
      <c r="DU743" s="5"/>
      <c r="DV743" s="5"/>
    </row>
    <row r="744" spans="1:126" ht="15" customHeight="1" x14ac:dyDescent="0.25">
      <c r="A744" s="4" t="str">
        <f t="shared" ca="1" si="172"/>
        <v/>
      </c>
      <c r="B744" s="3"/>
      <c r="D744" s="1" t="str">
        <f>IFERROR(INDEX('padron cfe'!B:B,MATCH(DATOS!C744,'padron cfe'!A:A,0),1),"")</f>
        <v/>
      </c>
      <c r="H744" s="5" t="str">
        <f>IF(F744="","",IFERROR(CONCATENATE("PEUA",VLOOKUP(ESTADO,REPORTE!AV$2:AW$33,2,0),DIDTRITO_FORM,CADER_FORM,IFERROR(INDEX(CA:CA,MATCH(DAY(F744),BZ:BZ,0),1),DAY(F744)),IFERROR(INDEX(CA:CA,MATCH(MONTH(F744),BZ:BZ,0),1),MONTH(F744)),YEAR(F744),G744),""))</f>
        <v/>
      </c>
      <c r="M744" s="2" t="str">
        <f>IFERROR(INDEX('padron cfe'!C:C,MATCH(DATOS!C744,'padron cfe'!A:A,0),1),"")</f>
        <v/>
      </c>
      <c r="N744" s="66" t="str">
        <f>IFERROR(IF(BT744="","",IF(INDEX(N$1:N743,MATCH(BT744,BT$1:BT743,0),1)=0,"",INDEX(N$1:N743,MATCH(BT744,BT$1:BT743,0),1))),"")</f>
        <v/>
      </c>
      <c r="O744" s="66" t="str">
        <f>IFERROR(IF(BT744="","",IF(INDEX(O$1:O743,MATCH(BT744,BT$1:BT743,0),1)=0,"",INDEX(O$1:O743,MATCH(BT744,BT$1:BT743,0),1))),"")</f>
        <v/>
      </c>
      <c r="R744" s="66"/>
      <c r="S744" s="5"/>
      <c r="T744" s="66"/>
      <c r="U744" s="5" t="str">
        <f>IFERROR(IF(INDEX(U$1:U743,MATCH(T744,T$1:T743,0),1)=0,"",INDEX(U$1:U743,MATCH(T744,T$1:T743,0),1)),"")</f>
        <v/>
      </c>
      <c r="V744" s="66"/>
      <c r="W744" s="5" t="str">
        <f>IFERROR(IF(INDEX(W$1:W743,MATCH(V744,V$1:V743,0),1)=0,"",INDEX(W$1:W743,MATCH(V744,V$1:V743,0),1)),"")</f>
        <v/>
      </c>
      <c r="X744" s="2" t="str">
        <f>IFERROR(INDEX('padron cfe'!D:D,MATCH(DATOS!C744,'padron cfe'!A:A,0),1),"")</f>
        <v/>
      </c>
      <c r="AC744" s="3"/>
      <c r="AE744" s="4" t="str">
        <f t="shared" si="173"/>
        <v/>
      </c>
      <c r="AI744" s="2" t="str">
        <f>IFERROR(IF(INDEX(AI$1:AI743,MATCH(BT744,BT$1:BT743,0),1)=0,"",INDEX(AI$1:AI743,MATCH(BT744,BT$1:BT743,0),1)),"")</f>
        <v/>
      </c>
      <c r="AJ744" s="2" t="str">
        <f>IFERROR(IF(INDEX(AJ$1:AJ743,MATCH(BT744,BT$1:BT743,0),1)=0,"",INDEX(AJ$1:AJ743,MATCH(BT744,BT$1:BT743,0),1)),"")</f>
        <v/>
      </c>
      <c r="AK744" s="2" t="str">
        <f>IFERROR(IF(INDEX(AK$1:AK743,MATCH(BT744,BT$1:BT743,0),1)=0,"",INDEX(AK$1:AK743,MATCH(BT744,BT$1:BT743,0),1)),"")</f>
        <v/>
      </c>
      <c r="AY744" s="7"/>
      <c r="BA744" s="66"/>
      <c r="BB744" s="66"/>
      <c r="BC744" s="66"/>
      <c r="BD744" s="78"/>
      <c r="BE744" s="66"/>
      <c r="BF744" s="66"/>
      <c r="BG744" s="4"/>
      <c r="BH744" s="69"/>
      <c r="BK744" s="9"/>
      <c r="BN744" s="7"/>
      <c r="BO744" s="286"/>
      <c r="BP744" s="22"/>
      <c r="BQ744" s="7" t="str">
        <f t="shared" ca="1" si="174"/>
        <v/>
      </c>
      <c r="BR744" s="75" t="str">
        <f t="shared" si="175"/>
        <v/>
      </c>
      <c r="BS744" s="75" t="str">
        <f t="shared" si="176"/>
        <v/>
      </c>
      <c r="BT744" s="5" t="str">
        <f t="shared" si="177"/>
        <v/>
      </c>
      <c r="BU744" s="79" t="str">
        <f t="shared" si="178"/>
        <v/>
      </c>
      <c r="BV744" s="79" t="str">
        <f t="shared" si="179"/>
        <v/>
      </c>
      <c r="BW744" s="79" t="str">
        <f t="shared" si="180"/>
        <v/>
      </c>
      <c r="CB744" s="5"/>
      <c r="CC744" s="4" t="str">
        <f>IF(IFERROR(VLOOKUP(C744,C745:C$1993,1,0),"")="","",COUNTIF(C:C,C744))</f>
        <v/>
      </c>
      <c r="CE744" s="5"/>
      <c r="CF744" s="5"/>
      <c r="CG744" s="5" t="str">
        <f>IF(B744="","",IF(CC744="",1+(MAX(CG$2:CG743)),""))</f>
        <v/>
      </c>
      <c r="CH744" s="5" t="str">
        <f t="shared" si="181"/>
        <v/>
      </c>
      <c r="CI744" s="5" t="str">
        <f t="shared" si="182"/>
        <v/>
      </c>
      <c r="CJ744" s="14" t="str">
        <f t="shared" si="183"/>
        <v/>
      </c>
      <c r="CK744" s="25"/>
      <c r="CL744" s="15"/>
      <c r="CM744" s="5" t="str">
        <f t="shared" si="185"/>
        <v/>
      </c>
      <c r="CO744" s="5"/>
      <c r="CP744" s="5" t="str">
        <f t="shared" si="184"/>
        <v/>
      </c>
      <c r="CQ744" s="5" t="str">
        <f>IF(BT744="","",IFERROR(IF(VLOOKUP(BT744,BT$2:BT743,1,0)=0,"",""),BT744))</f>
        <v/>
      </c>
      <c r="CR744" s="22" t="str">
        <f>IF(CQ744="","",(IFERROR(VLOOKUP(MID(CQ744,1,1),$DI$2:DM$28,3,0),0)+IFERROR(VLOOKUP(MID(CQ744,2,1),DI$2:DM$28,4,0),0)+IFERROR(VLOOKUP(MID(CQ744,3,1),DI$2:DM$28,5,0),0)+(ROW(CQ744)/1000000000000)))</f>
        <v/>
      </c>
      <c r="CS744" s="5"/>
      <c r="CT744" s="5">
        <v>743</v>
      </c>
      <c r="CU744" s="5" t="str">
        <f>IFERROR(VLOOKUP(CT744,CP$2:CQ1820,2,0),"")</f>
        <v/>
      </c>
      <c r="CV744" s="5"/>
      <c r="CX744" s="5"/>
      <c r="DO744" s="5" t="e">
        <f>IF(REPORTE!AH$2="si",IF(C744=VALUE(REPORTE!C$22),IF(SUM(DO745:DO$1993),CONCATENATE(INT(B744),", "),INT(B744)),""),IF(C744=VALUE(REPORTE!C$21),IF(SUM(DO745:DO$1993),CONCATENATE(INT(B744),", "),INT(B744)),""))</f>
        <v>#VALUE!</v>
      </c>
      <c r="DS744" s="5"/>
      <c r="DT744" s="5"/>
      <c r="DU744" s="5"/>
      <c r="DV744" s="5"/>
    </row>
    <row r="745" spans="1:126" ht="15" customHeight="1" x14ac:dyDescent="0.25">
      <c r="A745" s="4" t="str">
        <f t="shared" ca="1" si="172"/>
        <v/>
      </c>
      <c r="B745" s="3"/>
      <c r="D745" s="1" t="str">
        <f>IFERROR(INDEX('padron cfe'!B:B,MATCH(DATOS!C745,'padron cfe'!A:A,0),1),"")</f>
        <v/>
      </c>
      <c r="H745" s="5" t="str">
        <f>IF(F745="","",IFERROR(CONCATENATE("PEUA",VLOOKUP(ESTADO,REPORTE!AV$2:AW$33,2,0),DIDTRITO_FORM,CADER_FORM,IFERROR(INDEX(CA:CA,MATCH(DAY(F745),BZ:BZ,0),1),DAY(F745)),IFERROR(INDEX(CA:CA,MATCH(MONTH(F745),BZ:BZ,0),1),MONTH(F745)),YEAR(F745),G745),""))</f>
        <v/>
      </c>
      <c r="M745" s="2" t="str">
        <f>IFERROR(INDEX('padron cfe'!C:C,MATCH(DATOS!C745,'padron cfe'!A:A,0),1),"")</f>
        <v/>
      </c>
      <c r="N745" s="66" t="str">
        <f>IFERROR(IF(BT745="","",IF(INDEX(N$1:N744,MATCH(BT745,BT$1:BT744,0),1)=0,"",INDEX(N$1:N744,MATCH(BT745,BT$1:BT744,0),1))),"")</f>
        <v/>
      </c>
      <c r="O745" s="66" t="str">
        <f>IFERROR(IF(BT745="","",IF(INDEX(O$1:O744,MATCH(BT745,BT$1:BT744,0),1)=0,"",INDEX(O$1:O744,MATCH(BT745,BT$1:BT744,0),1))),"")</f>
        <v/>
      </c>
      <c r="R745" s="66"/>
      <c r="S745" s="5"/>
      <c r="T745" s="66"/>
      <c r="U745" s="5" t="str">
        <f>IFERROR(IF(INDEX(U$1:U744,MATCH(T745,T$1:T744,0),1)=0,"",INDEX(U$1:U744,MATCH(T745,T$1:T744,0),1)),"")</f>
        <v/>
      </c>
      <c r="V745" s="66"/>
      <c r="W745" s="5" t="str">
        <f>IFERROR(IF(INDEX(W$1:W744,MATCH(V745,V$1:V744,0),1)=0,"",INDEX(W$1:W744,MATCH(V745,V$1:V744,0),1)),"")</f>
        <v/>
      </c>
      <c r="X745" s="2" t="str">
        <f>IFERROR(INDEX('padron cfe'!D:D,MATCH(DATOS!C745,'padron cfe'!A:A,0),1),"")</f>
        <v/>
      </c>
      <c r="AC745" s="3"/>
      <c r="AE745" s="4" t="str">
        <f t="shared" si="173"/>
        <v/>
      </c>
      <c r="AI745" s="2" t="str">
        <f>IFERROR(IF(INDEX(AI$1:AI744,MATCH(BT745,BT$1:BT744,0),1)=0,"",INDEX(AI$1:AI744,MATCH(BT745,BT$1:BT744,0),1)),"")</f>
        <v/>
      </c>
      <c r="AJ745" s="2" t="str">
        <f>IFERROR(IF(INDEX(AJ$1:AJ744,MATCH(BT745,BT$1:BT744,0),1)=0,"",INDEX(AJ$1:AJ744,MATCH(BT745,BT$1:BT744,0),1)),"")</f>
        <v/>
      </c>
      <c r="AK745" s="2" t="str">
        <f>IFERROR(IF(INDEX(AK$1:AK744,MATCH(BT745,BT$1:BT744,0),1)=0,"",INDEX(AK$1:AK744,MATCH(BT745,BT$1:BT744,0),1)),"")</f>
        <v/>
      </c>
      <c r="AY745" s="7"/>
      <c r="BA745" s="66"/>
      <c r="BB745" s="66"/>
      <c r="BC745" s="66"/>
      <c r="BD745" s="78"/>
      <c r="BE745" s="66"/>
      <c r="BF745" s="66"/>
      <c r="BG745" s="4"/>
      <c r="BH745" s="69"/>
      <c r="BK745" s="9"/>
      <c r="BN745" s="7"/>
      <c r="BO745" s="286"/>
      <c r="BP745" s="22"/>
      <c r="BQ745" s="7" t="str">
        <f t="shared" ca="1" si="174"/>
        <v/>
      </c>
      <c r="BR745" s="75" t="str">
        <f t="shared" si="175"/>
        <v/>
      </c>
      <c r="BS745" s="75" t="str">
        <f t="shared" si="176"/>
        <v/>
      </c>
      <c r="BT745" s="5" t="str">
        <f t="shared" si="177"/>
        <v/>
      </c>
      <c r="BU745" s="79" t="str">
        <f t="shared" si="178"/>
        <v/>
      </c>
      <c r="BV745" s="79" t="str">
        <f t="shared" si="179"/>
        <v/>
      </c>
      <c r="BW745" s="79" t="str">
        <f t="shared" si="180"/>
        <v/>
      </c>
      <c r="CB745" s="5"/>
      <c r="CC745" s="4" t="str">
        <f>IF(IFERROR(VLOOKUP(C745,C746:C$1993,1,0),"")="","",COUNTIF(C:C,C745))</f>
        <v/>
      </c>
      <c r="CE745" s="5"/>
      <c r="CF745" s="5"/>
      <c r="CG745" s="5" t="str">
        <f>IF(B745="","",IF(CC745="",1+(MAX(CG$2:CG744)),""))</f>
        <v/>
      </c>
      <c r="CH745" s="5" t="str">
        <f t="shared" si="181"/>
        <v/>
      </c>
      <c r="CI745" s="5" t="str">
        <f t="shared" si="182"/>
        <v/>
      </c>
      <c r="CJ745" s="14" t="str">
        <f t="shared" si="183"/>
        <v/>
      </c>
      <c r="CK745" s="25"/>
      <c r="CL745" s="15"/>
      <c r="CM745" s="5" t="str">
        <f t="shared" si="185"/>
        <v/>
      </c>
      <c r="CO745" s="5"/>
      <c r="CP745" s="5" t="str">
        <f t="shared" ref="CP745:CP769" si="186">IFERROR(RANK(CR745,CR$2:CR$1493,1),"")</f>
        <v/>
      </c>
      <c r="CQ745" s="5" t="str">
        <f>IF(BT745="","",IFERROR(IF(VLOOKUP(BT745,BT$2:BT744,1,0)=0,"",""),BT745))</f>
        <v/>
      </c>
      <c r="CR745" s="22" t="str">
        <f>IF(CQ745="","",(IFERROR(VLOOKUP(MID(CQ745,1,1),$DI$2:DM$28,3,0),0)+IFERROR(VLOOKUP(MID(CQ745,2,1),DI$2:DM$28,4,0),0)+IFERROR(VLOOKUP(MID(CQ745,3,1),DI$2:DM$28,5,0),0)+(ROW(CQ745)/1000000000000)))</f>
        <v/>
      </c>
      <c r="CS745" s="5"/>
      <c r="CT745" s="5">
        <v>744</v>
      </c>
      <c r="CU745" s="5" t="str">
        <f>IFERROR(VLOOKUP(CT745,CP$2:CQ1821,2,0),"")</f>
        <v/>
      </c>
      <c r="CV745" s="5"/>
      <c r="CX745" s="5"/>
      <c r="DO745" s="5" t="e">
        <f>IF(REPORTE!AH$2="si",IF(C745=VALUE(REPORTE!C$22),IF(SUM(DO746:DO$1993),CONCATENATE(INT(B745),", "),INT(B745)),""),IF(C745=VALUE(REPORTE!C$21),IF(SUM(DO746:DO$1993),CONCATENATE(INT(B745),", "),INT(B745)),""))</f>
        <v>#VALUE!</v>
      </c>
      <c r="DS745" s="5"/>
      <c r="DT745" s="5"/>
      <c r="DU745" s="5"/>
      <c r="DV745" s="5"/>
    </row>
    <row r="746" spans="1:126" ht="15" customHeight="1" x14ac:dyDescent="0.25">
      <c r="A746" s="4" t="str">
        <f t="shared" ca="1" si="172"/>
        <v/>
      </c>
      <c r="B746" s="3"/>
      <c r="D746" s="1" t="str">
        <f>IFERROR(INDEX('padron cfe'!B:B,MATCH(DATOS!C746,'padron cfe'!A:A,0),1),"")</f>
        <v/>
      </c>
      <c r="H746" s="5" t="str">
        <f>IF(F746="","",IFERROR(CONCATENATE("PEUA",VLOOKUP(ESTADO,REPORTE!AV$2:AW$33,2,0),DIDTRITO_FORM,CADER_FORM,IFERROR(INDEX(CA:CA,MATCH(DAY(F746),BZ:BZ,0),1),DAY(F746)),IFERROR(INDEX(CA:CA,MATCH(MONTH(F746),BZ:BZ,0),1),MONTH(F746)),YEAR(F746),G746),""))</f>
        <v/>
      </c>
      <c r="M746" s="2" t="str">
        <f>IFERROR(INDEX('padron cfe'!C:C,MATCH(DATOS!C746,'padron cfe'!A:A,0),1),"")</f>
        <v/>
      </c>
      <c r="N746" s="66" t="str">
        <f>IFERROR(IF(BT746="","",IF(INDEX(N$1:N745,MATCH(BT746,BT$1:BT745,0),1)=0,"",INDEX(N$1:N745,MATCH(BT746,BT$1:BT745,0),1))),"")</f>
        <v/>
      </c>
      <c r="O746" s="66" t="str">
        <f>IFERROR(IF(BT746="","",IF(INDEX(O$1:O745,MATCH(BT746,BT$1:BT745,0),1)=0,"",INDEX(O$1:O745,MATCH(BT746,BT$1:BT745,0),1))),"")</f>
        <v/>
      </c>
      <c r="R746" s="66"/>
      <c r="S746" s="5"/>
      <c r="T746" s="66"/>
      <c r="U746" s="5" t="str">
        <f>IFERROR(IF(INDEX(U$1:U745,MATCH(T746,T$1:T745,0),1)=0,"",INDEX(U$1:U745,MATCH(T746,T$1:T745,0),1)),"")</f>
        <v/>
      </c>
      <c r="V746" s="66"/>
      <c r="W746" s="5" t="str">
        <f>IFERROR(IF(INDEX(W$1:W745,MATCH(V746,V$1:V745,0),1)=0,"",INDEX(W$1:W745,MATCH(V746,V$1:V745,0),1)),"")</f>
        <v/>
      </c>
      <c r="X746" s="2" t="str">
        <f>IFERROR(INDEX('padron cfe'!D:D,MATCH(DATOS!C746,'padron cfe'!A:A,0),1),"")</f>
        <v/>
      </c>
      <c r="AC746" s="3"/>
      <c r="AE746" s="4" t="str">
        <f t="shared" si="173"/>
        <v/>
      </c>
      <c r="AI746" s="2" t="str">
        <f>IFERROR(IF(INDEX(AI$1:AI745,MATCH(BT746,BT$1:BT745,0),1)=0,"",INDEX(AI$1:AI745,MATCH(BT746,BT$1:BT745,0),1)),"")</f>
        <v/>
      </c>
      <c r="AJ746" s="2" t="str">
        <f>IFERROR(IF(INDEX(AJ$1:AJ745,MATCH(BT746,BT$1:BT745,0),1)=0,"",INDEX(AJ$1:AJ745,MATCH(BT746,BT$1:BT745,0),1)),"")</f>
        <v/>
      </c>
      <c r="AK746" s="2" t="str">
        <f>IFERROR(IF(INDEX(AK$1:AK745,MATCH(BT746,BT$1:BT745,0),1)=0,"",INDEX(AK$1:AK745,MATCH(BT746,BT$1:BT745,0),1)),"")</f>
        <v/>
      </c>
      <c r="AY746" s="7"/>
      <c r="BA746" s="66"/>
      <c r="BB746" s="66"/>
      <c r="BC746" s="66"/>
      <c r="BD746" s="78"/>
      <c r="BE746" s="66"/>
      <c r="BF746" s="66"/>
      <c r="BG746" s="4"/>
      <c r="BH746" s="69"/>
      <c r="BK746" s="9"/>
      <c r="BN746" s="7"/>
      <c r="BO746" s="286"/>
      <c r="BP746" s="22"/>
      <c r="BQ746" s="7" t="str">
        <f t="shared" ca="1" si="174"/>
        <v/>
      </c>
      <c r="BR746" s="75" t="str">
        <f t="shared" si="175"/>
        <v/>
      </c>
      <c r="BS746" s="75" t="str">
        <f t="shared" si="176"/>
        <v/>
      </c>
      <c r="BT746" s="5" t="str">
        <f t="shared" si="177"/>
        <v/>
      </c>
      <c r="BU746" s="79" t="str">
        <f t="shared" si="178"/>
        <v/>
      </c>
      <c r="BV746" s="79" t="str">
        <f t="shared" si="179"/>
        <v/>
      </c>
      <c r="BW746" s="79" t="str">
        <f t="shared" si="180"/>
        <v/>
      </c>
      <c r="CB746" s="5"/>
      <c r="CC746" s="4" t="str">
        <f>IF(IFERROR(VLOOKUP(C746,C747:C$1993,1,0),"")="","",COUNTIF(C:C,C746))</f>
        <v/>
      </c>
      <c r="CE746" s="5"/>
      <c r="CF746" s="5"/>
      <c r="CG746" s="5" t="str">
        <f>IF(B746="","",IF(CC746="",1+(MAX(CG$2:CG745)),""))</f>
        <v/>
      </c>
      <c r="CH746" s="5" t="str">
        <f t="shared" si="181"/>
        <v/>
      </c>
      <c r="CI746" s="5" t="str">
        <f t="shared" si="182"/>
        <v/>
      </c>
      <c r="CJ746" s="14" t="str">
        <f t="shared" si="183"/>
        <v/>
      </c>
      <c r="CK746" s="25"/>
      <c r="CL746" s="15"/>
      <c r="CM746" s="5" t="str">
        <f t="shared" si="185"/>
        <v/>
      </c>
      <c r="CO746" s="5"/>
      <c r="CP746" s="5" t="str">
        <f t="shared" si="186"/>
        <v/>
      </c>
      <c r="CQ746" s="5" t="str">
        <f>IF(BT746="","",IFERROR(IF(VLOOKUP(BT746,BT$2:BT745,1,0)=0,"",""),BT746))</f>
        <v/>
      </c>
      <c r="CR746" s="22" t="str">
        <f>IF(CQ746="","",(IFERROR(VLOOKUP(MID(CQ746,1,1),$DI$2:DM$28,3,0),0)+IFERROR(VLOOKUP(MID(CQ746,2,1),DI$2:DM$28,4,0),0)+IFERROR(VLOOKUP(MID(CQ746,3,1),DI$2:DM$28,5,0),0)+(ROW(CQ746)/1000000000000)))</f>
        <v/>
      </c>
      <c r="CS746" s="5"/>
      <c r="CT746" s="5">
        <v>745</v>
      </c>
      <c r="CU746" s="5" t="str">
        <f>IFERROR(VLOOKUP(CT746,CP$2:CQ1822,2,0),"")</f>
        <v/>
      </c>
      <c r="CV746" s="5"/>
      <c r="CX746" s="5"/>
      <c r="DO746" s="5" t="e">
        <f>IF(REPORTE!AH$2="si",IF(C746=VALUE(REPORTE!C$22),IF(SUM(DO747:DO$1993),CONCATENATE(INT(B746),", "),INT(B746)),""),IF(C746=VALUE(REPORTE!C$21),IF(SUM(DO747:DO$1993),CONCATENATE(INT(B746),", "),INT(B746)),""))</f>
        <v>#VALUE!</v>
      </c>
      <c r="DS746" s="5"/>
      <c r="DT746" s="5"/>
      <c r="DU746" s="5"/>
      <c r="DV746" s="5"/>
    </row>
    <row r="747" spans="1:126" ht="15" customHeight="1" x14ac:dyDescent="0.25">
      <c r="A747" s="4" t="str">
        <f t="shared" ca="1" si="172"/>
        <v/>
      </c>
      <c r="B747" s="3"/>
      <c r="D747" s="1" t="str">
        <f>IFERROR(INDEX('padron cfe'!B:B,MATCH(DATOS!C747,'padron cfe'!A:A,0),1),"")</f>
        <v/>
      </c>
      <c r="H747" s="5" t="str">
        <f>IF(F747="","",IFERROR(CONCATENATE("PEUA",VLOOKUP(ESTADO,REPORTE!AV$2:AW$33,2,0),DIDTRITO_FORM,CADER_FORM,IFERROR(INDEX(CA:CA,MATCH(DAY(F747),BZ:BZ,0),1),DAY(F747)),IFERROR(INDEX(CA:CA,MATCH(MONTH(F747),BZ:BZ,0),1),MONTH(F747)),YEAR(F747),G747),""))</f>
        <v/>
      </c>
      <c r="M747" s="2" t="str">
        <f>IFERROR(INDEX('padron cfe'!C:C,MATCH(DATOS!C747,'padron cfe'!A:A,0),1),"")</f>
        <v/>
      </c>
      <c r="N747" s="66" t="str">
        <f>IFERROR(IF(BT747="","",IF(INDEX(N$1:N746,MATCH(BT747,BT$1:BT746,0),1)=0,"",INDEX(N$1:N746,MATCH(BT747,BT$1:BT746,0),1))),"")</f>
        <v/>
      </c>
      <c r="O747" s="66" t="str">
        <f>IFERROR(IF(BT747="","",IF(INDEX(O$1:O746,MATCH(BT747,BT$1:BT746,0),1)=0,"",INDEX(O$1:O746,MATCH(BT747,BT$1:BT746,0),1))),"")</f>
        <v/>
      </c>
      <c r="R747" s="66"/>
      <c r="S747" s="5"/>
      <c r="T747" s="66"/>
      <c r="U747" s="5" t="str">
        <f>IFERROR(IF(INDEX(U$1:U746,MATCH(T747,T$1:T746,0),1)=0,"",INDEX(U$1:U746,MATCH(T747,T$1:T746,0),1)),"")</f>
        <v/>
      </c>
      <c r="V747" s="66"/>
      <c r="W747" s="5" t="str">
        <f>IFERROR(IF(INDEX(W$1:W746,MATCH(V747,V$1:V746,0),1)=0,"",INDEX(W$1:W746,MATCH(V747,V$1:V746,0),1)),"")</f>
        <v/>
      </c>
      <c r="X747" s="2" t="str">
        <f>IFERROR(INDEX('padron cfe'!D:D,MATCH(DATOS!C747,'padron cfe'!A:A,0),1),"")</f>
        <v/>
      </c>
      <c r="AC747" s="3"/>
      <c r="AE747" s="4" t="str">
        <f t="shared" si="173"/>
        <v/>
      </c>
      <c r="AI747" s="2" t="str">
        <f>IFERROR(IF(INDEX(AI$1:AI746,MATCH(BT747,BT$1:BT746,0),1)=0,"",INDEX(AI$1:AI746,MATCH(BT747,BT$1:BT746,0),1)),"")</f>
        <v/>
      </c>
      <c r="AJ747" s="2" t="str">
        <f>IFERROR(IF(INDEX(AJ$1:AJ746,MATCH(BT747,BT$1:BT746,0),1)=0,"",INDEX(AJ$1:AJ746,MATCH(BT747,BT$1:BT746,0),1)),"")</f>
        <v/>
      </c>
      <c r="AK747" s="2" t="str">
        <f>IFERROR(IF(INDEX(AK$1:AK746,MATCH(BT747,BT$1:BT746,0),1)=0,"",INDEX(AK$1:AK746,MATCH(BT747,BT$1:BT746,0),1)),"")</f>
        <v/>
      </c>
      <c r="AY747" s="7"/>
      <c r="BA747" s="66"/>
      <c r="BB747" s="66"/>
      <c r="BC747" s="66"/>
      <c r="BD747" s="78"/>
      <c r="BE747" s="66"/>
      <c r="BF747" s="66"/>
      <c r="BG747" s="4"/>
      <c r="BH747" s="69"/>
      <c r="BK747" s="9"/>
      <c r="BN747" s="7"/>
      <c r="BO747" s="286"/>
      <c r="BP747" s="22"/>
      <c r="BQ747" s="7" t="str">
        <f t="shared" ca="1" si="174"/>
        <v/>
      </c>
      <c r="BR747" s="75" t="str">
        <f t="shared" si="175"/>
        <v/>
      </c>
      <c r="BS747" s="75" t="str">
        <f t="shared" si="176"/>
        <v/>
      </c>
      <c r="BT747" s="5" t="str">
        <f t="shared" si="177"/>
        <v/>
      </c>
      <c r="BU747" s="79" t="str">
        <f t="shared" si="178"/>
        <v/>
      </c>
      <c r="BV747" s="79" t="str">
        <f t="shared" si="179"/>
        <v/>
      </c>
      <c r="BW747" s="79" t="str">
        <f t="shared" si="180"/>
        <v/>
      </c>
      <c r="CB747" s="5"/>
      <c r="CC747" s="4" t="str">
        <f>IF(IFERROR(VLOOKUP(C747,C748:C$1993,1,0),"")="","",COUNTIF(C:C,C747))</f>
        <v/>
      </c>
      <c r="CE747" s="5"/>
      <c r="CF747" s="5"/>
      <c r="CG747" s="5" t="str">
        <f>IF(B747="","",IF(CC747="",1+(MAX(CG$2:CG746)),""))</f>
        <v/>
      </c>
      <c r="CH747" s="5" t="str">
        <f t="shared" si="181"/>
        <v/>
      </c>
      <c r="CI747" s="5" t="str">
        <f t="shared" si="182"/>
        <v/>
      </c>
      <c r="CJ747" s="14" t="str">
        <f t="shared" si="183"/>
        <v/>
      </c>
      <c r="CK747" s="25"/>
      <c r="CL747" s="15"/>
      <c r="CM747" s="5" t="str">
        <f t="shared" si="185"/>
        <v/>
      </c>
      <c r="CO747" s="5"/>
      <c r="CP747" s="5" t="str">
        <f t="shared" si="186"/>
        <v/>
      </c>
      <c r="CQ747" s="5" t="str">
        <f>IF(BT747="","",IFERROR(IF(VLOOKUP(BT747,BT$2:BT746,1,0)=0,"",""),BT747))</f>
        <v/>
      </c>
      <c r="CR747" s="22" t="str">
        <f>IF(CQ747="","",(IFERROR(VLOOKUP(MID(CQ747,1,1),$DI$2:DM$28,3,0),0)+IFERROR(VLOOKUP(MID(CQ747,2,1),DI$2:DM$28,4,0),0)+IFERROR(VLOOKUP(MID(CQ747,3,1),DI$2:DM$28,5,0),0)+(ROW(CQ747)/1000000000000)))</f>
        <v/>
      </c>
      <c r="CS747" s="5"/>
      <c r="CT747" s="5">
        <v>746</v>
      </c>
      <c r="CU747" s="5" t="str">
        <f>IFERROR(VLOOKUP(CT747,CP$2:CQ1823,2,0),"")</f>
        <v/>
      </c>
      <c r="CV747" s="5"/>
      <c r="CX747" s="5"/>
      <c r="DO747" s="5" t="e">
        <f>IF(REPORTE!AH$2="si",IF(C747=VALUE(REPORTE!C$22),IF(SUM(DO748:DO$1993),CONCATENATE(INT(B747),", "),INT(B747)),""),IF(C747=VALUE(REPORTE!C$21),IF(SUM(DO748:DO$1993),CONCATENATE(INT(B747),", "),INT(B747)),""))</f>
        <v>#VALUE!</v>
      </c>
      <c r="DS747" s="5"/>
      <c r="DT747" s="5"/>
      <c r="DU747" s="5"/>
      <c r="DV747" s="5"/>
    </row>
    <row r="748" spans="1:126" ht="15" customHeight="1" x14ac:dyDescent="0.25">
      <c r="A748" s="4" t="str">
        <f t="shared" ca="1" si="172"/>
        <v/>
      </c>
      <c r="B748" s="3"/>
      <c r="D748" s="1" t="str">
        <f>IFERROR(INDEX('padron cfe'!B:B,MATCH(DATOS!C748,'padron cfe'!A:A,0),1),"")</f>
        <v/>
      </c>
      <c r="H748" s="5" t="str">
        <f>IF(F748="","",IFERROR(CONCATENATE("PEUA",VLOOKUP(ESTADO,REPORTE!AV$2:AW$33,2,0),DIDTRITO_FORM,CADER_FORM,IFERROR(INDEX(CA:CA,MATCH(DAY(F748),BZ:BZ,0),1),DAY(F748)),IFERROR(INDEX(CA:CA,MATCH(MONTH(F748),BZ:BZ,0),1),MONTH(F748)),YEAR(F748),G748),""))</f>
        <v/>
      </c>
      <c r="M748" s="2" t="str">
        <f>IFERROR(INDEX('padron cfe'!C:C,MATCH(DATOS!C748,'padron cfe'!A:A,0),1),"")</f>
        <v/>
      </c>
      <c r="N748" s="66" t="str">
        <f>IFERROR(IF(BT748="","",IF(INDEX(N$1:N747,MATCH(BT748,BT$1:BT747,0),1)=0,"",INDEX(N$1:N747,MATCH(BT748,BT$1:BT747,0),1))),"")</f>
        <v/>
      </c>
      <c r="O748" s="66" t="str">
        <f>IFERROR(IF(BT748="","",IF(INDEX(O$1:O747,MATCH(BT748,BT$1:BT747,0),1)=0,"",INDEX(O$1:O747,MATCH(BT748,BT$1:BT747,0),1))),"")</f>
        <v/>
      </c>
      <c r="R748" s="66"/>
      <c r="S748" s="5"/>
      <c r="T748" s="66"/>
      <c r="U748" s="5" t="str">
        <f>IFERROR(IF(INDEX(U$1:U747,MATCH(T748,T$1:T747,0),1)=0,"",INDEX(U$1:U747,MATCH(T748,T$1:T747,0),1)),"")</f>
        <v/>
      </c>
      <c r="V748" s="66"/>
      <c r="W748" s="5" t="str">
        <f>IFERROR(IF(INDEX(W$1:W747,MATCH(V748,V$1:V747,0),1)=0,"",INDEX(W$1:W747,MATCH(V748,V$1:V747,0),1)),"")</f>
        <v/>
      </c>
      <c r="X748" s="2" t="str">
        <f>IFERROR(INDEX('padron cfe'!D:D,MATCH(DATOS!C748,'padron cfe'!A:A,0),1),"")</f>
        <v/>
      </c>
      <c r="AC748" s="3"/>
      <c r="AE748" s="4" t="str">
        <f t="shared" si="173"/>
        <v/>
      </c>
      <c r="AI748" s="2" t="str">
        <f>IFERROR(IF(INDEX(AI$1:AI747,MATCH(BT748,BT$1:BT747,0),1)=0,"",INDEX(AI$1:AI747,MATCH(BT748,BT$1:BT747,0),1)),"")</f>
        <v/>
      </c>
      <c r="AJ748" s="2" t="str">
        <f>IFERROR(IF(INDEX(AJ$1:AJ747,MATCH(BT748,BT$1:BT747,0),1)=0,"",INDEX(AJ$1:AJ747,MATCH(BT748,BT$1:BT747,0),1)),"")</f>
        <v/>
      </c>
      <c r="AK748" s="2" t="str">
        <f>IFERROR(IF(INDEX(AK$1:AK747,MATCH(BT748,BT$1:BT747,0),1)=0,"",INDEX(AK$1:AK747,MATCH(BT748,BT$1:BT747,0),1)),"")</f>
        <v/>
      </c>
      <c r="AY748" s="7"/>
      <c r="BA748" s="66"/>
      <c r="BB748" s="66"/>
      <c r="BC748" s="66"/>
      <c r="BD748" s="78"/>
      <c r="BE748" s="66"/>
      <c r="BF748" s="66"/>
      <c r="BG748" s="4"/>
      <c r="BH748" s="69"/>
      <c r="BK748" s="9"/>
      <c r="BN748" s="7"/>
      <c r="BO748" s="286"/>
      <c r="BP748" s="22"/>
      <c r="BQ748" s="7" t="str">
        <f t="shared" ca="1" si="174"/>
        <v/>
      </c>
      <c r="BR748" s="75" t="str">
        <f t="shared" si="175"/>
        <v/>
      </c>
      <c r="BS748" s="75" t="str">
        <f t="shared" si="176"/>
        <v/>
      </c>
      <c r="BT748" s="5" t="str">
        <f t="shared" si="177"/>
        <v/>
      </c>
      <c r="BU748" s="79" t="str">
        <f t="shared" si="178"/>
        <v/>
      </c>
      <c r="BV748" s="79" t="str">
        <f t="shared" si="179"/>
        <v/>
      </c>
      <c r="BW748" s="79" t="str">
        <f t="shared" si="180"/>
        <v/>
      </c>
      <c r="CB748" s="5"/>
      <c r="CC748" s="4" t="str">
        <f>IF(IFERROR(VLOOKUP(C748,C749:C$1993,1,0),"")="","",COUNTIF(C:C,C748))</f>
        <v/>
      </c>
      <c r="CE748" s="5"/>
      <c r="CF748" s="5"/>
      <c r="CG748" s="5" t="str">
        <f>IF(B748="","",IF(CC748="",1+(MAX(CG$2:CG747)),""))</f>
        <v/>
      </c>
      <c r="CH748" s="5" t="str">
        <f t="shared" si="181"/>
        <v/>
      </c>
      <c r="CI748" s="5" t="str">
        <f t="shared" si="182"/>
        <v/>
      </c>
      <c r="CJ748" s="14" t="str">
        <f t="shared" si="183"/>
        <v/>
      </c>
      <c r="CK748" s="25"/>
      <c r="CL748" s="15"/>
      <c r="CM748" s="5" t="str">
        <f t="shared" si="185"/>
        <v/>
      </c>
      <c r="CO748" s="5"/>
      <c r="CP748" s="5" t="str">
        <f t="shared" si="186"/>
        <v/>
      </c>
      <c r="CQ748" s="5" t="str">
        <f>IF(BT748="","",IFERROR(IF(VLOOKUP(BT748,BT$2:BT747,1,0)=0,"",""),BT748))</f>
        <v/>
      </c>
      <c r="CR748" s="22" t="str">
        <f>IF(CQ748="","",(IFERROR(VLOOKUP(MID(CQ748,1,1),$DI$2:DM$28,3,0),0)+IFERROR(VLOOKUP(MID(CQ748,2,1),DI$2:DM$28,4,0),0)+IFERROR(VLOOKUP(MID(CQ748,3,1),DI$2:DM$28,5,0),0)+(ROW(CQ748)/1000000000000)))</f>
        <v/>
      </c>
      <c r="CS748" s="5"/>
      <c r="CT748" s="5">
        <v>747</v>
      </c>
      <c r="CU748" s="5" t="str">
        <f>IFERROR(VLOOKUP(CT748,CP$2:CQ1824,2,0),"")</f>
        <v/>
      </c>
      <c r="CV748" s="5"/>
      <c r="CX748" s="5"/>
      <c r="DO748" s="5" t="e">
        <f>IF(REPORTE!AH$2="si",IF(C748=VALUE(REPORTE!C$22),IF(SUM(DO749:DO$1993),CONCATENATE(INT(B748),", "),INT(B748)),""),IF(C748=VALUE(REPORTE!C$21),IF(SUM(DO749:DO$1993),CONCATENATE(INT(B748),", "),INT(B748)),""))</f>
        <v>#VALUE!</v>
      </c>
      <c r="DS748" s="5"/>
      <c r="DT748" s="5"/>
      <c r="DU748" s="5"/>
      <c r="DV748" s="5"/>
    </row>
    <row r="749" spans="1:126" ht="15" customHeight="1" x14ac:dyDescent="0.25">
      <c r="A749" s="4" t="str">
        <f t="shared" ca="1" si="172"/>
        <v/>
      </c>
      <c r="B749" s="3"/>
      <c r="D749" s="1" t="str">
        <f>IFERROR(INDEX('padron cfe'!B:B,MATCH(DATOS!C749,'padron cfe'!A:A,0),1),"")</f>
        <v/>
      </c>
      <c r="H749" s="5" t="str">
        <f>IF(F749="","",IFERROR(CONCATENATE("PEUA",VLOOKUP(ESTADO,REPORTE!AV$2:AW$33,2,0),DIDTRITO_FORM,CADER_FORM,IFERROR(INDEX(CA:CA,MATCH(DAY(F749),BZ:BZ,0),1),DAY(F749)),IFERROR(INDEX(CA:CA,MATCH(MONTH(F749),BZ:BZ,0),1),MONTH(F749)),YEAR(F749),G749),""))</f>
        <v/>
      </c>
      <c r="M749" s="2" t="str">
        <f>IFERROR(INDEX('padron cfe'!C:C,MATCH(DATOS!C749,'padron cfe'!A:A,0),1),"")</f>
        <v/>
      </c>
      <c r="N749" s="66" t="str">
        <f>IFERROR(IF(BT749="","",IF(INDEX(N$1:N748,MATCH(BT749,BT$1:BT748,0),1)=0,"",INDEX(N$1:N748,MATCH(BT749,BT$1:BT748,0),1))),"")</f>
        <v/>
      </c>
      <c r="O749" s="66" t="str">
        <f>IFERROR(IF(BT749="","",IF(INDEX(O$1:O748,MATCH(BT749,BT$1:BT748,0),1)=0,"",INDEX(O$1:O748,MATCH(BT749,BT$1:BT748,0),1))),"")</f>
        <v/>
      </c>
      <c r="R749" s="66"/>
      <c r="S749" s="5"/>
      <c r="T749" s="66"/>
      <c r="U749" s="5" t="str">
        <f>IFERROR(IF(INDEX(U$1:U748,MATCH(T749,T$1:T748,0),1)=0,"",INDEX(U$1:U748,MATCH(T749,T$1:T748,0),1)),"")</f>
        <v/>
      </c>
      <c r="V749" s="66"/>
      <c r="W749" s="5" t="str">
        <f>IFERROR(IF(INDEX(W$1:W748,MATCH(V749,V$1:V748,0),1)=0,"",INDEX(W$1:W748,MATCH(V749,V$1:V748,0),1)),"")</f>
        <v/>
      </c>
      <c r="X749" s="2" t="str">
        <f>IFERROR(INDEX('padron cfe'!D:D,MATCH(DATOS!C749,'padron cfe'!A:A,0),1),"")</f>
        <v/>
      </c>
      <c r="AC749" s="3"/>
      <c r="AE749" s="4" t="str">
        <f t="shared" si="173"/>
        <v/>
      </c>
      <c r="AI749" s="2" t="str">
        <f>IFERROR(IF(INDEX(AI$1:AI748,MATCH(BT749,BT$1:BT748,0),1)=0,"",INDEX(AI$1:AI748,MATCH(BT749,BT$1:BT748,0),1)),"")</f>
        <v/>
      </c>
      <c r="AJ749" s="2" t="str">
        <f>IFERROR(IF(INDEX(AJ$1:AJ748,MATCH(BT749,BT$1:BT748,0),1)=0,"",INDEX(AJ$1:AJ748,MATCH(BT749,BT$1:BT748,0),1)),"")</f>
        <v/>
      </c>
      <c r="AK749" s="2" t="str">
        <f>IFERROR(IF(INDEX(AK$1:AK748,MATCH(BT749,BT$1:BT748,0),1)=0,"",INDEX(AK$1:AK748,MATCH(BT749,BT$1:BT748,0),1)),"")</f>
        <v/>
      </c>
      <c r="AY749" s="7"/>
      <c r="BA749" s="66"/>
      <c r="BB749" s="66"/>
      <c r="BC749" s="66"/>
      <c r="BD749" s="78"/>
      <c r="BE749" s="66"/>
      <c r="BF749" s="66"/>
      <c r="BG749" s="4"/>
      <c r="BH749" s="69"/>
      <c r="BK749" s="9"/>
      <c r="BN749" s="7"/>
      <c r="BO749" s="286"/>
      <c r="BP749" s="22"/>
      <c r="BQ749" s="7" t="str">
        <f t="shared" ca="1" si="174"/>
        <v/>
      </c>
      <c r="BR749" s="75" t="str">
        <f t="shared" si="175"/>
        <v/>
      </c>
      <c r="BS749" s="75" t="str">
        <f t="shared" si="176"/>
        <v/>
      </c>
      <c r="BT749" s="5" t="str">
        <f t="shared" si="177"/>
        <v/>
      </c>
      <c r="BU749" s="79" t="str">
        <f t="shared" si="178"/>
        <v/>
      </c>
      <c r="BV749" s="79" t="str">
        <f t="shared" si="179"/>
        <v/>
      </c>
      <c r="BW749" s="79" t="str">
        <f t="shared" si="180"/>
        <v/>
      </c>
      <c r="CB749" s="5"/>
      <c r="CC749" s="4" t="str">
        <f>IF(IFERROR(VLOOKUP(C749,C750:C$1993,1,0),"")="","",COUNTIF(C:C,C749))</f>
        <v/>
      </c>
      <c r="CE749" s="5"/>
      <c r="CF749" s="5"/>
      <c r="CG749" s="5" t="str">
        <f>IF(B749="","",IF(CC749="",1+(MAX(CG$2:CG748)),""))</f>
        <v/>
      </c>
      <c r="CH749" s="5" t="str">
        <f t="shared" si="181"/>
        <v/>
      </c>
      <c r="CI749" s="5" t="str">
        <f t="shared" si="182"/>
        <v/>
      </c>
      <c r="CJ749" s="14" t="str">
        <f t="shared" si="183"/>
        <v/>
      </c>
      <c r="CK749" s="25"/>
      <c r="CL749" s="15"/>
      <c r="CM749" s="5" t="str">
        <f t="shared" si="185"/>
        <v/>
      </c>
      <c r="CO749" s="5"/>
      <c r="CP749" s="5" t="str">
        <f t="shared" si="186"/>
        <v/>
      </c>
      <c r="CQ749" s="5" t="str">
        <f>IF(BT749="","",IFERROR(IF(VLOOKUP(BT749,BT$2:BT748,1,0)=0,"",""),BT749))</f>
        <v/>
      </c>
      <c r="CR749" s="22" t="str">
        <f>IF(CQ749="","",(IFERROR(VLOOKUP(MID(CQ749,1,1),$DI$2:DM$28,3,0),0)+IFERROR(VLOOKUP(MID(CQ749,2,1),DI$2:DM$28,4,0),0)+IFERROR(VLOOKUP(MID(CQ749,3,1),DI$2:DM$28,5,0),0)+(ROW(CQ749)/1000000000000)))</f>
        <v/>
      </c>
      <c r="CS749" s="5"/>
      <c r="CT749" s="5">
        <v>748</v>
      </c>
      <c r="CU749" s="5" t="str">
        <f>IFERROR(VLOOKUP(CT749,CP$2:CQ1825,2,0),"")</f>
        <v/>
      </c>
      <c r="CV749" s="5"/>
      <c r="CX749" s="5"/>
      <c r="DO749" s="5" t="e">
        <f>IF(REPORTE!AH$2="si",IF(C749=VALUE(REPORTE!C$22),IF(SUM(DO750:DO$1993),CONCATENATE(INT(B749),", "),INT(B749)),""),IF(C749=VALUE(REPORTE!C$21),IF(SUM(DO750:DO$1993),CONCATENATE(INT(B749),", "),INT(B749)),""))</f>
        <v>#VALUE!</v>
      </c>
      <c r="DS749" s="5"/>
      <c r="DT749" s="5"/>
      <c r="DU749" s="5"/>
      <c r="DV749" s="5"/>
    </row>
    <row r="750" spans="1:126" ht="15" customHeight="1" x14ac:dyDescent="0.25">
      <c r="A750" s="4" t="str">
        <f t="shared" ca="1" si="172"/>
        <v/>
      </c>
      <c r="B750" s="3"/>
      <c r="D750" s="1" t="str">
        <f>IFERROR(INDEX('padron cfe'!B:B,MATCH(DATOS!C750,'padron cfe'!A:A,0),1),"")</f>
        <v/>
      </c>
      <c r="H750" s="5" t="str">
        <f>IF(F750="","",IFERROR(CONCATENATE("PEUA",VLOOKUP(ESTADO,REPORTE!AV$2:AW$33,2,0),DIDTRITO_FORM,CADER_FORM,IFERROR(INDEX(CA:CA,MATCH(DAY(F750),BZ:BZ,0),1),DAY(F750)),IFERROR(INDEX(CA:CA,MATCH(MONTH(F750),BZ:BZ,0),1),MONTH(F750)),YEAR(F750),G750),""))</f>
        <v/>
      </c>
      <c r="M750" s="2" t="str">
        <f>IFERROR(INDEX('padron cfe'!C:C,MATCH(DATOS!C750,'padron cfe'!A:A,0),1),"")</f>
        <v/>
      </c>
      <c r="N750" s="66" t="str">
        <f>IFERROR(IF(BT750="","",IF(INDEX(N$1:N749,MATCH(BT750,BT$1:BT749,0),1)=0,"",INDEX(N$1:N749,MATCH(BT750,BT$1:BT749,0),1))),"")</f>
        <v/>
      </c>
      <c r="O750" s="66" t="str">
        <f>IFERROR(IF(BT750="","",IF(INDEX(O$1:O749,MATCH(BT750,BT$1:BT749,0),1)=0,"",INDEX(O$1:O749,MATCH(BT750,BT$1:BT749,0),1))),"")</f>
        <v/>
      </c>
      <c r="R750" s="66"/>
      <c r="S750" s="5"/>
      <c r="T750" s="66"/>
      <c r="U750" s="5" t="str">
        <f>IFERROR(IF(INDEX(U$1:U749,MATCH(T750,T$1:T749,0),1)=0,"",INDEX(U$1:U749,MATCH(T750,T$1:T749,0),1)),"")</f>
        <v/>
      </c>
      <c r="V750" s="66"/>
      <c r="W750" s="5" t="str">
        <f>IFERROR(IF(INDEX(W$1:W749,MATCH(V750,V$1:V749,0),1)=0,"",INDEX(W$1:W749,MATCH(V750,V$1:V749,0),1)),"")</f>
        <v/>
      </c>
      <c r="X750" s="2" t="str">
        <f>IFERROR(INDEX('padron cfe'!D:D,MATCH(DATOS!C750,'padron cfe'!A:A,0),1),"")</f>
        <v/>
      </c>
      <c r="AC750" s="3"/>
      <c r="AE750" s="4" t="str">
        <f t="shared" si="173"/>
        <v/>
      </c>
      <c r="AI750" s="2" t="str">
        <f>IFERROR(IF(INDEX(AI$1:AI749,MATCH(BT750,BT$1:BT749,0),1)=0,"",INDEX(AI$1:AI749,MATCH(BT750,BT$1:BT749,0),1)),"")</f>
        <v/>
      </c>
      <c r="AJ750" s="2" t="str">
        <f>IFERROR(IF(INDEX(AJ$1:AJ749,MATCH(BT750,BT$1:BT749,0),1)=0,"",INDEX(AJ$1:AJ749,MATCH(BT750,BT$1:BT749,0),1)),"")</f>
        <v/>
      </c>
      <c r="AK750" s="2" t="str">
        <f>IFERROR(IF(INDEX(AK$1:AK749,MATCH(BT750,BT$1:BT749,0),1)=0,"",INDEX(AK$1:AK749,MATCH(BT750,BT$1:BT749,0),1)),"")</f>
        <v/>
      </c>
      <c r="AY750" s="7"/>
      <c r="BA750" s="66"/>
      <c r="BB750" s="66"/>
      <c r="BC750" s="66"/>
      <c r="BD750" s="78"/>
      <c r="BE750" s="66"/>
      <c r="BF750" s="66"/>
      <c r="BG750" s="4"/>
      <c r="BH750" s="69"/>
      <c r="BK750" s="9"/>
      <c r="BN750" s="7"/>
      <c r="BO750" s="286"/>
      <c r="BP750" s="22"/>
      <c r="BQ750" s="7" t="str">
        <f t="shared" ca="1" si="174"/>
        <v/>
      </c>
      <c r="BR750" s="75" t="str">
        <f t="shared" si="175"/>
        <v/>
      </c>
      <c r="BS750" s="75" t="str">
        <f t="shared" si="176"/>
        <v/>
      </c>
      <c r="BT750" s="5" t="str">
        <f t="shared" si="177"/>
        <v/>
      </c>
      <c r="BU750" s="79" t="str">
        <f t="shared" si="178"/>
        <v/>
      </c>
      <c r="BV750" s="79" t="str">
        <f t="shared" si="179"/>
        <v/>
      </c>
      <c r="BW750" s="79" t="str">
        <f t="shared" si="180"/>
        <v/>
      </c>
      <c r="CB750" s="5"/>
      <c r="CC750" s="4" t="str">
        <f>IF(IFERROR(VLOOKUP(C750,C751:C$1993,1,0),"")="","",COUNTIF(C:C,C750))</f>
        <v/>
      </c>
      <c r="CE750" s="5"/>
      <c r="CF750" s="5"/>
      <c r="CG750" s="5" t="str">
        <f>IF(B750="","",IF(CC750="",1+(MAX(CG$2:CG749)),""))</f>
        <v/>
      </c>
      <c r="CH750" s="5" t="str">
        <f t="shared" si="181"/>
        <v/>
      </c>
      <c r="CI750" s="5" t="str">
        <f t="shared" si="182"/>
        <v/>
      </c>
      <c r="CJ750" s="14" t="str">
        <f t="shared" si="183"/>
        <v/>
      </c>
      <c r="CK750" s="25"/>
      <c r="CL750" s="15"/>
      <c r="CM750" s="5" t="str">
        <f t="shared" si="185"/>
        <v/>
      </c>
      <c r="CO750" s="5"/>
      <c r="CP750" s="5" t="str">
        <f t="shared" si="186"/>
        <v/>
      </c>
      <c r="CQ750" s="5" t="str">
        <f>IF(BT750="","",IFERROR(IF(VLOOKUP(BT750,BT$2:BT749,1,0)=0,"",""),BT750))</f>
        <v/>
      </c>
      <c r="CR750" s="22" t="str">
        <f>IF(CQ750="","",(IFERROR(VLOOKUP(MID(CQ750,1,1),$DI$2:DM$28,3,0),0)+IFERROR(VLOOKUP(MID(CQ750,2,1),DI$2:DM$28,4,0),0)+IFERROR(VLOOKUP(MID(CQ750,3,1),DI$2:DM$28,5,0),0)+(ROW(CQ750)/1000000000000)))</f>
        <v/>
      </c>
      <c r="CS750" s="5"/>
      <c r="CT750" s="5">
        <v>749</v>
      </c>
      <c r="CU750" s="5" t="str">
        <f>IFERROR(VLOOKUP(CT750,CP$2:CQ1826,2,0),"")</f>
        <v/>
      </c>
      <c r="CV750" s="5"/>
      <c r="CX750" s="5"/>
      <c r="DO750" s="5" t="e">
        <f>IF(REPORTE!AH$2="si",IF(C750=VALUE(REPORTE!C$22),IF(SUM(DO751:DO$1993),CONCATENATE(INT(B750),", "),INT(B750)),""),IF(C750=VALUE(REPORTE!C$21),IF(SUM(DO751:DO$1993),CONCATENATE(INT(B750),", "),INT(B750)),""))</f>
        <v>#VALUE!</v>
      </c>
      <c r="DS750" s="5"/>
      <c r="DT750" s="5"/>
      <c r="DU750" s="5"/>
      <c r="DV750" s="5"/>
    </row>
    <row r="751" spans="1:126" ht="15" customHeight="1" x14ac:dyDescent="0.25">
      <c r="A751" s="4" t="str">
        <f t="shared" ca="1" si="172"/>
        <v/>
      </c>
      <c r="B751" s="3"/>
      <c r="D751" s="1" t="str">
        <f>IFERROR(INDEX('padron cfe'!B:B,MATCH(DATOS!C751,'padron cfe'!A:A,0),1),"")</f>
        <v/>
      </c>
      <c r="H751" s="5" t="str">
        <f>IF(F751="","",IFERROR(CONCATENATE("PEUA",VLOOKUP(ESTADO,REPORTE!AV$2:AW$33,2,0),DIDTRITO_FORM,CADER_FORM,IFERROR(INDEX(CA:CA,MATCH(DAY(F751),BZ:BZ,0),1),DAY(F751)),IFERROR(INDEX(CA:CA,MATCH(MONTH(F751),BZ:BZ,0),1),MONTH(F751)),YEAR(F751),G751),""))</f>
        <v/>
      </c>
      <c r="M751" s="2" t="str">
        <f>IFERROR(INDEX('padron cfe'!C:C,MATCH(DATOS!C751,'padron cfe'!A:A,0),1),"")</f>
        <v/>
      </c>
      <c r="N751" s="66" t="str">
        <f>IFERROR(IF(BT751="","",IF(INDEX(N$1:N750,MATCH(BT751,BT$1:BT750,0),1)=0,"",INDEX(N$1:N750,MATCH(BT751,BT$1:BT750,0),1))),"")</f>
        <v/>
      </c>
      <c r="O751" s="66" t="str">
        <f>IFERROR(IF(BT751="","",IF(INDEX(O$1:O750,MATCH(BT751,BT$1:BT750,0),1)=0,"",INDEX(O$1:O750,MATCH(BT751,BT$1:BT750,0),1))),"")</f>
        <v/>
      </c>
      <c r="R751" s="66"/>
      <c r="S751" s="5"/>
      <c r="T751" s="66"/>
      <c r="U751" s="5" t="str">
        <f>IFERROR(IF(INDEX(U$1:U750,MATCH(T751,T$1:T750,0),1)=0,"",INDEX(U$1:U750,MATCH(T751,T$1:T750,0),1)),"")</f>
        <v/>
      </c>
      <c r="V751" s="66"/>
      <c r="W751" s="5" t="str">
        <f>IFERROR(IF(INDEX(W$1:W750,MATCH(V751,V$1:V750,0),1)=0,"",INDEX(W$1:W750,MATCH(V751,V$1:V750,0),1)),"")</f>
        <v/>
      </c>
      <c r="X751" s="2" t="str">
        <f>IFERROR(INDEX('padron cfe'!D:D,MATCH(DATOS!C751,'padron cfe'!A:A,0),1),"")</f>
        <v/>
      </c>
      <c r="AC751" s="3"/>
      <c r="AE751" s="4" t="str">
        <f t="shared" si="173"/>
        <v/>
      </c>
      <c r="AI751" s="2" t="str">
        <f>IFERROR(IF(INDEX(AI$1:AI750,MATCH(BT751,BT$1:BT750,0),1)=0,"",INDEX(AI$1:AI750,MATCH(BT751,BT$1:BT750,0),1)),"")</f>
        <v/>
      </c>
      <c r="AJ751" s="2" t="str">
        <f>IFERROR(IF(INDEX(AJ$1:AJ750,MATCH(BT751,BT$1:BT750,0),1)=0,"",INDEX(AJ$1:AJ750,MATCH(BT751,BT$1:BT750,0),1)),"")</f>
        <v/>
      </c>
      <c r="AK751" s="2" t="str">
        <f>IFERROR(IF(INDEX(AK$1:AK750,MATCH(BT751,BT$1:BT750,0),1)=0,"",INDEX(AK$1:AK750,MATCH(BT751,BT$1:BT750,0),1)),"")</f>
        <v/>
      </c>
      <c r="AY751" s="7"/>
      <c r="BA751" s="66"/>
      <c r="BB751" s="66"/>
      <c r="BC751" s="66"/>
      <c r="BD751" s="78"/>
      <c r="BE751" s="66"/>
      <c r="BF751" s="66"/>
      <c r="BG751" s="4"/>
      <c r="BH751" s="69"/>
      <c r="BK751" s="9"/>
      <c r="BN751" s="7"/>
      <c r="BO751" s="286"/>
      <c r="BP751" s="22"/>
      <c r="BQ751" s="7" t="str">
        <f t="shared" ca="1" si="174"/>
        <v/>
      </c>
      <c r="BR751" s="75" t="str">
        <f t="shared" si="175"/>
        <v/>
      </c>
      <c r="BS751" s="75" t="str">
        <f t="shared" si="176"/>
        <v/>
      </c>
      <c r="BT751" s="5" t="str">
        <f t="shared" si="177"/>
        <v/>
      </c>
      <c r="BU751" s="79" t="str">
        <f t="shared" si="178"/>
        <v/>
      </c>
      <c r="BV751" s="79" t="str">
        <f t="shared" si="179"/>
        <v/>
      </c>
      <c r="BW751" s="79" t="str">
        <f t="shared" si="180"/>
        <v/>
      </c>
      <c r="CB751" s="5"/>
      <c r="CC751" s="4" t="str">
        <f>IF(IFERROR(VLOOKUP(C751,C752:C$1993,1,0),"")="","",COUNTIF(C:C,C751))</f>
        <v/>
      </c>
      <c r="CE751" s="5"/>
      <c r="CF751" s="5"/>
      <c r="CG751" s="5" t="str">
        <f>IF(B751="","",IF(CC751="",1+(MAX(CG$2:CG750)),""))</f>
        <v/>
      </c>
      <c r="CH751" s="5" t="str">
        <f t="shared" si="181"/>
        <v/>
      </c>
      <c r="CI751" s="5" t="str">
        <f t="shared" si="182"/>
        <v/>
      </c>
      <c r="CJ751" s="14" t="str">
        <f t="shared" si="183"/>
        <v/>
      </c>
      <c r="CK751" s="25"/>
      <c r="CL751" s="15"/>
      <c r="CM751" s="5" t="str">
        <f t="shared" si="185"/>
        <v/>
      </c>
      <c r="CO751" s="5"/>
      <c r="CP751" s="5" t="str">
        <f t="shared" si="186"/>
        <v/>
      </c>
      <c r="CQ751" s="5" t="str">
        <f>IF(BT751="","",IFERROR(IF(VLOOKUP(BT751,BT$2:BT750,1,0)=0,"",""),BT751))</f>
        <v/>
      </c>
      <c r="CR751" s="22" t="str">
        <f>IF(CQ751="","",(IFERROR(VLOOKUP(MID(CQ751,1,1),$DI$2:DM$28,3,0),0)+IFERROR(VLOOKUP(MID(CQ751,2,1),DI$2:DM$28,4,0),0)+IFERROR(VLOOKUP(MID(CQ751,3,1),DI$2:DM$28,5,0),0)+(ROW(CQ751)/1000000000000)))</f>
        <v/>
      </c>
      <c r="CS751" s="5"/>
      <c r="CT751" s="5">
        <v>750</v>
      </c>
      <c r="CU751" s="5" t="str">
        <f>IFERROR(VLOOKUP(CT751,CP$2:CQ1827,2,0),"")</f>
        <v/>
      </c>
      <c r="CV751" s="5"/>
      <c r="CX751" s="5"/>
      <c r="DO751" s="5" t="e">
        <f>IF(REPORTE!AH$2="si",IF(C751=VALUE(REPORTE!C$22),IF(SUM(DO752:DO$1993),CONCATENATE(INT(B751),", "),INT(B751)),""),IF(C751=VALUE(REPORTE!C$21),IF(SUM(DO752:DO$1993),CONCATENATE(INT(B751),", "),INT(B751)),""))</f>
        <v>#VALUE!</v>
      </c>
      <c r="DS751" s="5"/>
      <c r="DT751" s="5"/>
      <c r="DU751" s="5"/>
      <c r="DV751" s="5"/>
    </row>
    <row r="752" spans="1:126" x14ac:dyDescent="0.25">
      <c r="A752" s="4" t="str">
        <f t="shared" ca="1" si="172"/>
        <v/>
      </c>
      <c r="B752" s="3"/>
      <c r="D752" s="1" t="str">
        <f>IFERROR(INDEX('padron cfe'!B:B,MATCH(DATOS!C752,'padron cfe'!A:A,0),1),"")</f>
        <v/>
      </c>
      <c r="H752" s="5" t="str">
        <f>IF(F752="","",IFERROR(CONCATENATE("PEUA",VLOOKUP(ESTADO,REPORTE!AV$2:AW$33,2,0),DIDTRITO_FORM,CADER_FORM,IFERROR(INDEX(CA:CA,MATCH(DAY(F752),BZ:BZ,0),1),DAY(F752)),IFERROR(INDEX(CA:CA,MATCH(MONTH(F752),BZ:BZ,0),1),MONTH(F752)),YEAR(F752),G752),""))</f>
        <v/>
      </c>
      <c r="M752" s="2" t="str">
        <f>IFERROR(INDEX('padron cfe'!C:C,MATCH(DATOS!C752,'padron cfe'!A:A,0),1),"")</f>
        <v/>
      </c>
      <c r="N752" s="66" t="str">
        <f>IFERROR(IF(BT752="","",IF(INDEX(N$1:N751,MATCH(BT752,BT$1:BT751,0),1)=0,"",INDEX(N$1:N751,MATCH(BT752,BT$1:BT751,0),1))),"")</f>
        <v/>
      </c>
      <c r="O752" s="66" t="str">
        <f>IFERROR(IF(BT752="","",IF(INDEX(O$1:O751,MATCH(BT752,BT$1:BT751,0),1)=0,"",INDEX(O$1:O751,MATCH(BT752,BT$1:BT751,0),1))),"")</f>
        <v/>
      </c>
      <c r="R752" s="66"/>
      <c r="S752" s="5"/>
      <c r="T752" s="66"/>
      <c r="U752" s="5" t="str">
        <f>IFERROR(IF(INDEX(U$1:U751,MATCH(T752,T$1:T751,0),1)=0,"",INDEX(U$1:U751,MATCH(T752,T$1:T751,0),1)),"")</f>
        <v/>
      </c>
      <c r="V752" s="66"/>
      <c r="W752" s="5" t="str">
        <f>IFERROR(IF(INDEX(W$1:W751,MATCH(V752,V$1:V751,0),1)=0,"",INDEX(W$1:W751,MATCH(V752,V$1:V751,0),1)),"")</f>
        <v/>
      </c>
      <c r="X752" s="2" t="str">
        <f>IFERROR(INDEX('padron cfe'!D:D,MATCH(DATOS!C752,'padron cfe'!A:A,0),1),"")</f>
        <v/>
      </c>
      <c r="AC752" s="3"/>
      <c r="AE752" s="4" t="str">
        <f t="shared" si="173"/>
        <v/>
      </c>
      <c r="AI752" s="2" t="str">
        <f>IFERROR(IF(INDEX(AI$1:AI751,MATCH(BT752,BT$1:BT751,0),1)=0,"",INDEX(AI$1:AI751,MATCH(BT752,BT$1:BT751,0),1)),"")</f>
        <v/>
      </c>
      <c r="AJ752" s="2" t="str">
        <f>IFERROR(IF(INDEX(AJ$1:AJ751,MATCH(BT752,BT$1:BT751,0),1)=0,"",INDEX(AJ$1:AJ751,MATCH(BT752,BT$1:BT751,0),1)),"")</f>
        <v/>
      </c>
      <c r="AK752" s="2" t="str">
        <f>IFERROR(IF(INDEX(AK$1:AK751,MATCH(BT752,BT$1:BT751,0),1)=0,"",INDEX(AK$1:AK751,MATCH(BT752,BT$1:BT751,0),1)),"")</f>
        <v/>
      </c>
      <c r="AY752" s="7"/>
      <c r="BA752" s="66"/>
      <c r="BB752" s="66"/>
      <c r="BC752" s="66"/>
      <c r="BD752" s="78"/>
      <c r="BE752" s="66"/>
      <c r="BF752" s="66"/>
      <c r="BG752" s="4"/>
      <c r="BH752" s="69"/>
      <c r="BK752" s="9"/>
      <c r="BN752" s="7"/>
      <c r="BO752" s="286"/>
      <c r="BP752" s="22"/>
      <c r="BQ752" s="7" t="str">
        <f t="shared" ca="1" si="174"/>
        <v/>
      </c>
      <c r="BR752" s="75" t="str">
        <f t="shared" si="175"/>
        <v/>
      </c>
      <c r="BS752" s="75" t="str">
        <f t="shared" si="176"/>
        <v/>
      </c>
      <c r="BT752" s="5" t="str">
        <f t="shared" si="177"/>
        <v/>
      </c>
      <c r="BU752" s="79" t="str">
        <f t="shared" si="178"/>
        <v/>
      </c>
      <c r="BV752" s="79" t="str">
        <f t="shared" si="179"/>
        <v/>
      </c>
      <c r="BW752" s="79" t="str">
        <f t="shared" si="180"/>
        <v/>
      </c>
      <c r="CB752" s="5"/>
      <c r="CC752" s="4" t="str">
        <f>IF(IFERROR(VLOOKUP(C752,C753:C$1993,1,0),"")="","",COUNTIF(C:C,C752))</f>
        <v/>
      </c>
      <c r="CE752" s="5"/>
      <c r="CF752" s="5"/>
      <c r="CG752" s="5" t="str">
        <f>IF(B752="","",IF(CC752="",1+(MAX(CG$2:CG751)),""))</f>
        <v/>
      </c>
      <c r="CH752" s="5" t="str">
        <f t="shared" si="181"/>
        <v/>
      </c>
      <c r="CI752" s="5" t="str">
        <f t="shared" si="182"/>
        <v/>
      </c>
      <c r="CJ752" s="14" t="str">
        <f t="shared" si="183"/>
        <v/>
      </c>
      <c r="CK752" s="25"/>
      <c r="CL752" s="15"/>
      <c r="CM752" s="5" t="str">
        <f t="shared" si="185"/>
        <v/>
      </c>
      <c r="CO752" s="5"/>
      <c r="CP752" s="5" t="str">
        <f t="shared" si="186"/>
        <v/>
      </c>
      <c r="CQ752" s="5" t="str">
        <f>IF(BT752="","",IFERROR(IF(VLOOKUP(BT752,BT$2:BT751,1,0)=0,"",""),BT752))</f>
        <v/>
      </c>
      <c r="CR752" s="22" t="str">
        <f>IF(CQ752="","",(IFERROR(VLOOKUP(MID(CQ752,1,1),$DI$2:DM$28,3,0),0)+IFERROR(VLOOKUP(MID(CQ752,2,1),DI$2:DM$28,4,0),0)+IFERROR(VLOOKUP(MID(CQ752,3,1),DI$2:DM$28,5,0),0)+(ROW(CQ752)/1000000000000)))</f>
        <v/>
      </c>
      <c r="CS752" s="5"/>
      <c r="CT752" s="5">
        <v>751</v>
      </c>
      <c r="CU752" s="5" t="str">
        <f>IFERROR(VLOOKUP(CT752,CP$2:CQ1828,2,0),"")</f>
        <v/>
      </c>
      <c r="CV752" s="5"/>
      <c r="CX752" s="5"/>
      <c r="DO752" s="5" t="e">
        <f>IF(REPORTE!AH$2="si",IF(C752=VALUE(REPORTE!C$22),IF(SUM(DO753:DO$1993),CONCATENATE(INT(B752),", "),INT(B752)),""),IF(C752=VALUE(REPORTE!C$21),IF(SUM(DO753:DO$1993),CONCATENATE(INT(B752),", "),INT(B752)),""))</f>
        <v>#VALUE!</v>
      </c>
      <c r="DS752" s="5"/>
      <c r="DT752" s="5"/>
      <c r="DU752" s="5"/>
      <c r="DV752" s="5"/>
    </row>
    <row r="753" spans="1:126" x14ac:dyDescent="0.25">
      <c r="A753" s="4" t="str">
        <f t="shared" ca="1" si="172"/>
        <v/>
      </c>
      <c r="B753" s="3"/>
      <c r="D753" s="1" t="str">
        <f>IFERROR(INDEX('padron cfe'!B:B,MATCH(DATOS!C753,'padron cfe'!A:A,0),1),"")</f>
        <v/>
      </c>
      <c r="H753" s="5" t="str">
        <f>IF(F753="","",IFERROR(CONCATENATE("PEUA",VLOOKUP(ESTADO,REPORTE!AV$2:AW$33,2,0),DIDTRITO_FORM,CADER_FORM,IFERROR(INDEX(CA:CA,MATCH(DAY(F753),BZ:BZ,0),1),DAY(F753)),IFERROR(INDEX(CA:CA,MATCH(MONTH(F753),BZ:BZ,0),1),MONTH(F753)),YEAR(F753),G753),""))</f>
        <v/>
      </c>
      <c r="M753" s="2" t="str">
        <f>IFERROR(INDEX('padron cfe'!C:C,MATCH(DATOS!C753,'padron cfe'!A:A,0),1),"")</f>
        <v/>
      </c>
      <c r="N753" s="66" t="str">
        <f>IFERROR(IF(BT753="","",IF(INDEX(N$1:N752,MATCH(BT753,BT$1:BT752,0),1)=0,"",INDEX(N$1:N752,MATCH(BT753,BT$1:BT752,0),1))),"")</f>
        <v/>
      </c>
      <c r="O753" s="66" t="str">
        <f>IFERROR(IF(BT753="","",IF(INDEX(O$1:O752,MATCH(BT753,BT$1:BT752,0),1)=0,"",INDEX(O$1:O752,MATCH(BT753,BT$1:BT752,0),1))),"")</f>
        <v/>
      </c>
      <c r="R753" s="66"/>
      <c r="S753" s="5"/>
      <c r="T753" s="66"/>
      <c r="U753" s="5" t="str">
        <f>IFERROR(IF(INDEX(U$1:U752,MATCH(T753,T$1:T752,0),1)=0,"",INDEX(U$1:U752,MATCH(T753,T$1:T752,0),1)),"")</f>
        <v/>
      </c>
      <c r="V753" s="66"/>
      <c r="W753" s="5" t="str">
        <f>IFERROR(IF(INDEX(W$1:W752,MATCH(V753,V$1:V752,0),1)=0,"",INDEX(W$1:W752,MATCH(V753,V$1:V752,0),1)),"")</f>
        <v/>
      </c>
      <c r="X753" s="2" t="str">
        <f>IFERROR(INDEX('padron cfe'!D:D,MATCH(DATOS!C753,'padron cfe'!A:A,0),1),"")</f>
        <v/>
      </c>
      <c r="AC753" s="3"/>
      <c r="AE753" s="4" t="str">
        <f t="shared" si="173"/>
        <v/>
      </c>
      <c r="AI753" s="2" t="str">
        <f>IFERROR(IF(INDEX(AI$1:AI752,MATCH(BT753,BT$1:BT752,0),1)=0,"",INDEX(AI$1:AI752,MATCH(BT753,BT$1:BT752,0),1)),"")</f>
        <v/>
      </c>
      <c r="AJ753" s="2" t="str">
        <f>IFERROR(IF(INDEX(AJ$1:AJ752,MATCH(BT753,BT$1:BT752,0),1)=0,"",INDEX(AJ$1:AJ752,MATCH(BT753,BT$1:BT752,0),1)),"")</f>
        <v/>
      </c>
      <c r="AK753" s="2" t="str">
        <f>IFERROR(IF(INDEX(AK$1:AK752,MATCH(BT753,BT$1:BT752,0),1)=0,"",INDEX(AK$1:AK752,MATCH(BT753,BT$1:BT752,0),1)),"")</f>
        <v/>
      </c>
      <c r="AY753" s="7"/>
      <c r="BA753" s="66"/>
      <c r="BB753" s="66"/>
      <c r="BC753" s="66"/>
      <c r="BD753" s="78"/>
      <c r="BE753" s="66"/>
      <c r="BF753" s="66"/>
      <c r="BG753" s="4"/>
      <c r="BH753" s="69"/>
      <c r="BK753" s="9"/>
      <c r="BN753" s="7"/>
      <c r="BO753" s="286"/>
      <c r="BP753" s="22"/>
      <c r="BQ753" s="7" t="str">
        <f t="shared" ca="1" si="174"/>
        <v/>
      </c>
      <c r="BR753" s="75" t="str">
        <f t="shared" si="175"/>
        <v/>
      </c>
      <c r="BS753" s="75" t="str">
        <f t="shared" si="176"/>
        <v/>
      </c>
      <c r="BT753" s="5" t="str">
        <f t="shared" si="177"/>
        <v/>
      </c>
      <c r="BU753" s="79" t="str">
        <f t="shared" si="178"/>
        <v/>
      </c>
      <c r="BV753" s="79" t="str">
        <f t="shared" si="179"/>
        <v/>
      </c>
      <c r="BW753" s="79" t="str">
        <f t="shared" si="180"/>
        <v/>
      </c>
      <c r="CB753" s="5"/>
      <c r="CC753" s="4" t="str">
        <f>IF(IFERROR(VLOOKUP(C753,C754:C$1993,1,0),"")="","",COUNTIF(C:C,C753))</f>
        <v/>
      </c>
      <c r="CE753" s="5"/>
      <c r="CF753" s="5"/>
      <c r="CG753" s="5" t="str">
        <f>IF(B753="","",IF(CC753="",1+(MAX(CG$2:CG752)),""))</f>
        <v/>
      </c>
      <c r="CH753" s="5" t="str">
        <f t="shared" si="181"/>
        <v/>
      </c>
      <c r="CI753" s="5" t="str">
        <f t="shared" si="182"/>
        <v/>
      </c>
      <c r="CJ753" s="14" t="str">
        <f t="shared" si="183"/>
        <v/>
      </c>
      <c r="CK753" s="25"/>
      <c r="CL753" s="15"/>
      <c r="CM753" s="5" t="str">
        <f t="shared" si="185"/>
        <v/>
      </c>
      <c r="CO753" s="5"/>
      <c r="CP753" s="5" t="str">
        <f t="shared" si="186"/>
        <v/>
      </c>
      <c r="CQ753" s="5" t="str">
        <f>IF(BT753="","",IFERROR(IF(VLOOKUP(BT753,BT$2:BT752,1,0)=0,"",""),BT753))</f>
        <v/>
      </c>
      <c r="CR753" s="22" t="str">
        <f>IF(CQ753="","",(IFERROR(VLOOKUP(MID(CQ753,1,1),$DI$2:DM$28,3,0),0)+IFERROR(VLOOKUP(MID(CQ753,2,1),DI$2:DM$28,4,0),0)+IFERROR(VLOOKUP(MID(CQ753,3,1),DI$2:DM$28,5,0),0)+(ROW(CQ753)/1000000000000)))</f>
        <v/>
      </c>
      <c r="CS753" s="5"/>
      <c r="CT753" s="5">
        <v>752</v>
      </c>
      <c r="CU753" s="5" t="str">
        <f>IFERROR(VLOOKUP(CT753,CP$2:CQ1829,2,0),"")</f>
        <v/>
      </c>
      <c r="CV753" s="5"/>
      <c r="CX753" s="5"/>
      <c r="DO753" s="5" t="e">
        <f>IF(REPORTE!AH$2="si",IF(C753=VALUE(REPORTE!C$22),IF(SUM(DO754:DO$1993),CONCATENATE(INT(B753),", "),INT(B753)),""),IF(C753=VALUE(REPORTE!C$21),IF(SUM(DO754:DO$1993),CONCATENATE(INT(B753),", "),INT(B753)),""))</f>
        <v>#VALUE!</v>
      </c>
      <c r="DS753" s="5"/>
      <c r="DT753" s="5"/>
      <c r="DU753" s="5"/>
      <c r="DV753" s="5"/>
    </row>
    <row r="754" spans="1:126" x14ac:dyDescent="0.25">
      <c r="A754" s="4" t="str">
        <f t="shared" ca="1" si="172"/>
        <v/>
      </c>
      <c r="B754" s="3"/>
      <c r="D754" s="1" t="str">
        <f>IFERROR(INDEX('padron cfe'!B:B,MATCH(DATOS!C754,'padron cfe'!A:A,0),1),"")</f>
        <v/>
      </c>
      <c r="H754" s="5" t="str">
        <f>IF(F754="","",IFERROR(CONCATENATE("PEUA",VLOOKUP(ESTADO,REPORTE!AV$2:AW$33,2,0),DIDTRITO_FORM,CADER_FORM,IFERROR(INDEX(CA:CA,MATCH(DAY(F754),BZ:BZ,0),1),DAY(F754)),IFERROR(INDEX(CA:CA,MATCH(MONTH(F754),BZ:BZ,0),1),MONTH(F754)),YEAR(F754),G754),""))</f>
        <v/>
      </c>
      <c r="M754" s="2" t="str">
        <f>IFERROR(INDEX('padron cfe'!C:C,MATCH(DATOS!C754,'padron cfe'!A:A,0),1),"")</f>
        <v/>
      </c>
      <c r="N754" s="66" t="str">
        <f>IFERROR(IF(BT754="","",IF(INDEX(N$1:N753,MATCH(BT754,BT$1:BT753,0),1)=0,"",INDEX(N$1:N753,MATCH(BT754,BT$1:BT753,0),1))),"")</f>
        <v/>
      </c>
      <c r="O754" s="66" t="str">
        <f>IFERROR(IF(BT754="","",IF(INDEX(O$1:O753,MATCH(BT754,BT$1:BT753,0),1)=0,"",INDEX(O$1:O753,MATCH(BT754,BT$1:BT753,0),1))),"")</f>
        <v/>
      </c>
      <c r="R754" s="66"/>
      <c r="S754" s="5"/>
      <c r="T754" s="66"/>
      <c r="U754" s="5" t="str">
        <f>IFERROR(IF(INDEX(U$1:U753,MATCH(T754,T$1:T753,0),1)=0,"",INDEX(U$1:U753,MATCH(T754,T$1:T753,0),1)),"")</f>
        <v/>
      </c>
      <c r="V754" s="66"/>
      <c r="W754" s="5" t="str">
        <f>IFERROR(IF(INDEX(W$1:W753,MATCH(V754,V$1:V753,0),1)=0,"",INDEX(W$1:W753,MATCH(V754,V$1:V753,0),1)),"")</f>
        <v/>
      </c>
      <c r="X754" s="2" t="str">
        <f>IFERROR(INDEX('padron cfe'!D:D,MATCH(DATOS!C754,'padron cfe'!A:A,0),1),"")</f>
        <v/>
      </c>
      <c r="AC754" s="3"/>
      <c r="AE754" s="4" t="str">
        <f t="shared" si="173"/>
        <v/>
      </c>
      <c r="AI754" s="2" t="str">
        <f>IFERROR(IF(INDEX(AI$1:AI753,MATCH(BT754,BT$1:BT753,0),1)=0,"",INDEX(AI$1:AI753,MATCH(BT754,BT$1:BT753,0),1)),"")</f>
        <v/>
      </c>
      <c r="AJ754" s="2" t="str">
        <f>IFERROR(IF(INDEX(AJ$1:AJ753,MATCH(BT754,BT$1:BT753,0),1)=0,"",INDEX(AJ$1:AJ753,MATCH(BT754,BT$1:BT753,0),1)),"")</f>
        <v/>
      </c>
      <c r="AK754" s="2" t="str">
        <f>IFERROR(IF(INDEX(AK$1:AK753,MATCH(BT754,BT$1:BT753,0),1)=0,"",INDEX(AK$1:AK753,MATCH(BT754,BT$1:BT753,0),1)),"")</f>
        <v/>
      </c>
      <c r="AY754" s="7"/>
      <c r="BA754" s="66"/>
      <c r="BB754" s="66"/>
      <c r="BC754" s="66"/>
      <c r="BD754" s="78"/>
      <c r="BE754" s="66"/>
      <c r="BF754" s="66"/>
      <c r="BG754" s="4"/>
      <c r="BH754" s="69"/>
      <c r="BK754" s="9"/>
      <c r="BN754" s="7"/>
      <c r="BO754" s="286"/>
      <c r="BP754" s="22"/>
      <c r="BQ754" s="7" t="str">
        <f t="shared" ca="1" si="174"/>
        <v/>
      </c>
      <c r="BR754" s="75" t="str">
        <f t="shared" si="175"/>
        <v/>
      </c>
      <c r="BS754" s="75" t="str">
        <f t="shared" si="176"/>
        <v/>
      </c>
      <c r="BT754" s="5" t="str">
        <f t="shared" si="177"/>
        <v/>
      </c>
      <c r="BU754" s="79" t="str">
        <f t="shared" si="178"/>
        <v/>
      </c>
      <c r="BV754" s="79" t="str">
        <f t="shared" si="179"/>
        <v/>
      </c>
      <c r="BW754" s="79" t="str">
        <f t="shared" si="180"/>
        <v/>
      </c>
      <c r="CB754" s="5"/>
      <c r="CC754" s="4" t="str">
        <f>IF(IFERROR(VLOOKUP(C754,C755:C$1993,1,0),"")="","",COUNTIF(C:C,C754))</f>
        <v/>
      </c>
      <c r="CE754" s="5"/>
      <c r="CF754" s="5"/>
      <c r="CG754" s="5" t="str">
        <f>IF(B754="","",IF(CC754="",1+(MAX(CG$2:CG753)),""))</f>
        <v/>
      </c>
      <c r="CH754" s="5" t="str">
        <f t="shared" si="181"/>
        <v/>
      </c>
      <c r="CI754" s="5" t="str">
        <f t="shared" si="182"/>
        <v/>
      </c>
      <c r="CJ754" s="14" t="str">
        <f t="shared" si="183"/>
        <v/>
      </c>
      <c r="CK754" s="25"/>
      <c r="CL754" s="15"/>
      <c r="CM754" s="5" t="str">
        <f t="shared" si="185"/>
        <v/>
      </c>
      <c r="CO754" s="5"/>
      <c r="CP754" s="5" t="str">
        <f t="shared" si="186"/>
        <v/>
      </c>
      <c r="CQ754" s="5" t="str">
        <f>IF(BT754="","",IFERROR(IF(VLOOKUP(BT754,BT$2:BT753,1,0)=0,"",""),BT754))</f>
        <v/>
      </c>
      <c r="CR754" s="22" t="str">
        <f>IF(CQ754="","",(IFERROR(VLOOKUP(MID(CQ754,1,1),$DI$2:DM$28,3,0),0)+IFERROR(VLOOKUP(MID(CQ754,2,1),DI$2:DM$28,4,0),0)+IFERROR(VLOOKUP(MID(CQ754,3,1),DI$2:DM$28,5,0),0)+(ROW(CQ754)/1000000000000)))</f>
        <v/>
      </c>
      <c r="CS754" s="5"/>
      <c r="CT754" s="5">
        <v>753</v>
      </c>
      <c r="CU754" s="5" t="str">
        <f>IFERROR(VLOOKUP(CT754,CP$2:CQ1830,2,0),"")</f>
        <v/>
      </c>
      <c r="CV754" s="5"/>
      <c r="CX754" s="5"/>
      <c r="DO754" s="5" t="e">
        <f>IF(REPORTE!AH$2="si",IF(C754=VALUE(REPORTE!C$22),IF(SUM(DO755:DO$1993),CONCATENATE(INT(B754),", "),INT(B754)),""),IF(C754=VALUE(REPORTE!C$21),IF(SUM(DO755:DO$1993),CONCATENATE(INT(B754),", "),INT(B754)),""))</f>
        <v>#VALUE!</v>
      </c>
      <c r="DS754" s="5"/>
      <c r="DT754" s="5"/>
      <c r="DU754" s="5"/>
      <c r="DV754" s="5"/>
    </row>
    <row r="755" spans="1:126" x14ac:dyDescent="0.25">
      <c r="A755" s="4" t="str">
        <f t="shared" ca="1" si="172"/>
        <v/>
      </c>
      <c r="B755" s="3"/>
      <c r="D755" s="1" t="str">
        <f>IFERROR(INDEX('padron cfe'!B:B,MATCH(DATOS!C755,'padron cfe'!A:A,0),1),"")</f>
        <v/>
      </c>
      <c r="H755" s="5" t="str">
        <f>IF(F755="","",IFERROR(CONCATENATE("PEUA",VLOOKUP(ESTADO,REPORTE!AV$2:AW$33,2,0),DIDTRITO_FORM,CADER_FORM,IFERROR(INDEX(CA:CA,MATCH(DAY(F755),BZ:BZ,0),1),DAY(F755)),IFERROR(INDEX(CA:CA,MATCH(MONTH(F755),BZ:BZ,0),1),MONTH(F755)),YEAR(F755),G755),""))</f>
        <v/>
      </c>
      <c r="M755" s="2" t="str">
        <f>IFERROR(INDEX('padron cfe'!C:C,MATCH(DATOS!C755,'padron cfe'!A:A,0),1),"")</f>
        <v/>
      </c>
      <c r="N755" s="66" t="str">
        <f>IFERROR(IF(BT755="","",IF(INDEX(N$1:N754,MATCH(BT755,BT$1:BT754,0),1)=0,"",INDEX(N$1:N754,MATCH(BT755,BT$1:BT754,0),1))),"")</f>
        <v/>
      </c>
      <c r="O755" s="66" t="str">
        <f>IFERROR(IF(BT755="","",IF(INDEX(O$1:O754,MATCH(BT755,BT$1:BT754,0),1)=0,"",INDEX(O$1:O754,MATCH(BT755,BT$1:BT754,0),1))),"")</f>
        <v/>
      </c>
      <c r="R755" s="66"/>
      <c r="S755" s="5"/>
      <c r="T755" s="66"/>
      <c r="U755" s="5" t="str">
        <f>IFERROR(IF(INDEX(U$1:U754,MATCH(T755,T$1:T754,0),1)=0,"",INDEX(U$1:U754,MATCH(T755,T$1:T754,0),1)),"")</f>
        <v/>
      </c>
      <c r="V755" s="66"/>
      <c r="W755" s="5" t="str">
        <f>IFERROR(IF(INDEX(W$1:W754,MATCH(V755,V$1:V754,0),1)=0,"",INDEX(W$1:W754,MATCH(V755,V$1:V754,0),1)),"")</f>
        <v/>
      </c>
      <c r="X755" s="2" t="str">
        <f>IFERROR(INDEX('padron cfe'!D:D,MATCH(DATOS!C755,'padron cfe'!A:A,0),1),"")</f>
        <v/>
      </c>
      <c r="AC755" s="3"/>
      <c r="AE755" s="4" t="str">
        <f t="shared" si="173"/>
        <v/>
      </c>
      <c r="AI755" s="2" t="str">
        <f>IFERROR(IF(INDEX(AI$1:AI754,MATCH(BT755,BT$1:BT754,0),1)=0,"",INDEX(AI$1:AI754,MATCH(BT755,BT$1:BT754,0),1)),"")</f>
        <v/>
      </c>
      <c r="AJ755" s="2" t="str">
        <f>IFERROR(IF(INDEX(AJ$1:AJ754,MATCH(BT755,BT$1:BT754,0),1)=0,"",INDEX(AJ$1:AJ754,MATCH(BT755,BT$1:BT754,0),1)),"")</f>
        <v/>
      </c>
      <c r="AK755" s="2" t="str">
        <f>IFERROR(IF(INDEX(AK$1:AK754,MATCH(BT755,BT$1:BT754,0),1)=0,"",INDEX(AK$1:AK754,MATCH(BT755,BT$1:BT754,0),1)),"")</f>
        <v/>
      </c>
      <c r="AY755" s="7"/>
      <c r="BA755" s="66"/>
      <c r="BB755" s="66"/>
      <c r="BC755" s="66"/>
      <c r="BD755" s="78"/>
      <c r="BE755" s="66"/>
      <c r="BF755" s="66"/>
      <c r="BG755" s="4"/>
      <c r="BH755" s="69"/>
      <c r="BK755" s="9"/>
      <c r="BN755" s="7"/>
      <c r="BO755" s="286"/>
      <c r="BP755" s="22"/>
      <c r="BQ755" s="7" t="str">
        <f t="shared" ca="1" si="174"/>
        <v/>
      </c>
      <c r="BR755" s="75" t="str">
        <f t="shared" si="175"/>
        <v/>
      </c>
      <c r="BS755" s="75" t="str">
        <f t="shared" si="176"/>
        <v/>
      </c>
      <c r="BT755" s="5" t="str">
        <f t="shared" si="177"/>
        <v/>
      </c>
      <c r="BU755" s="79" t="str">
        <f t="shared" si="178"/>
        <v/>
      </c>
      <c r="BV755" s="79" t="str">
        <f t="shared" si="179"/>
        <v/>
      </c>
      <c r="BW755" s="79" t="str">
        <f t="shared" si="180"/>
        <v/>
      </c>
      <c r="CB755" s="5"/>
      <c r="CC755" s="4" t="str">
        <f>IF(IFERROR(VLOOKUP(C755,C756:C$1993,1,0),"")="","",COUNTIF(C:C,C755))</f>
        <v/>
      </c>
      <c r="CE755" s="5"/>
      <c r="CF755" s="5"/>
      <c r="CG755" s="5" t="str">
        <f>IF(B755="","",IF(CC755="",1+(MAX(CG$2:CG754)),""))</f>
        <v/>
      </c>
      <c r="CH755" s="5" t="str">
        <f t="shared" si="181"/>
        <v/>
      </c>
      <c r="CI755" s="5" t="str">
        <f t="shared" si="182"/>
        <v/>
      </c>
      <c r="CJ755" s="14" t="str">
        <f t="shared" si="183"/>
        <v/>
      </c>
      <c r="CK755" s="25"/>
      <c r="CL755" s="15"/>
      <c r="CM755" s="5" t="str">
        <f t="shared" si="185"/>
        <v/>
      </c>
      <c r="CO755" s="5"/>
      <c r="CP755" s="5" t="str">
        <f t="shared" si="186"/>
        <v/>
      </c>
      <c r="CQ755" s="5" t="str">
        <f>IF(BT755="","",IFERROR(IF(VLOOKUP(BT755,BT$2:BT754,1,0)=0,"",""),BT755))</f>
        <v/>
      </c>
      <c r="CR755" s="22" t="str">
        <f>IF(CQ755="","",(IFERROR(VLOOKUP(MID(CQ755,1,1),$DI$2:DM$28,3,0),0)+IFERROR(VLOOKUP(MID(CQ755,2,1),DI$2:DM$28,4,0),0)+IFERROR(VLOOKUP(MID(CQ755,3,1),DI$2:DM$28,5,0),0)+(ROW(CQ755)/1000000000000)))</f>
        <v/>
      </c>
      <c r="CS755" s="5"/>
      <c r="CT755" s="5">
        <v>754</v>
      </c>
      <c r="CU755" s="5" t="str">
        <f>IFERROR(VLOOKUP(CT755,CP$2:CQ1831,2,0),"")</f>
        <v/>
      </c>
      <c r="CV755" s="5"/>
      <c r="CX755" s="5"/>
      <c r="DO755" s="5" t="e">
        <f>IF(REPORTE!AH$2="si",IF(C755=VALUE(REPORTE!C$22),IF(SUM(DO756:DO$1993),CONCATENATE(INT(B755),", "),INT(B755)),""),IF(C755=VALUE(REPORTE!C$21),IF(SUM(DO756:DO$1993),CONCATENATE(INT(B755),", "),INT(B755)),""))</f>
        <v>#VALUE!</v>
      </c>
      <c r="DS755" s="5"/>
      <c r="DT755" s="5"/>
      <c r="DU755" s="5"/>
      <c r="DV755" s="5"/>
    </row>
    <row r="756" spans="1:126" x14ac:dyDescent="0.25">
      <c r="A756" s="4" t="str">
        <f t="shared" ca="1" si="172"/>
        <v/>
      </c>
      <c r="B756" s="3"/>
      <c r="D756" s="1" t="str">
        <f>IFERROR(INDEX('padron cfe'!B:B,MATCH(DATOS!C756,'padron cfe'!A:A,0),1),"")</f>
        <v/>
      </c>
      <c r="H756" s="5" t="str">
        <f>IF(F756="","",IFERROR(CONCATENATE("PEUA",VLOOKUP(ESTADO,REPORTE!AV$2:AW$33,2,0),DIDTRITO_FORM,CADER_FORM,IFERROR(INDEX(CA:CA,MATCH(DAY(F756),BZ:BZ,0),1),DAY(F756)),IFERROR(INDEX(CA:CA,MATCH(MONTH(F756),BZ:BZ,0),1),MONTH(F756)),YEAR(F756),G756),""))</f>
        <v/>
      </c>
      <c r="M756" s="2" t="str">
        <f>IFERROR(INDEX('padron cfe'!C:C,MATCH(DATOS!C756,'padron cfe'!A:A,0),1),"")</f>
        <v/>
      </c>
      <c r="N756" s="66" t="str">
        <f>IFERROR(IF(BT756="","",IF(INDEX(N$1:N755,MATCH(BT756,BT$1:BT755,0),1)=0,"",INDEX(N$1:N755,MATCH(BT756,BT$1:BT755,0),1))),"")</f>
        <v/>
      </c>
      <c r="O756" s="66" t="str">
        <f>IFERROR(IF(BT756="","",IF(INDEX(O$1:O755,MATCH(BT756,BT$1:BT755,0),1)=0,"",INDEX(O$1:O755,MATCH(BT756,BT$1:BT755,0),1))),"")</f>
        <v/>
      </c>
      <c r="R756" s="66"/>
      <c r="S756" s="5"/>
      <c r="T756" s="66"/>
      <c r="U756" s="5" t="str">
        <f>IFERROR(IF(INDEX(U$1:U755,MATCH(T756,T$1:T755,0),1)=0,"",INDEX(U$1:U755,MATCH(T756,T$1:T755,0),1)),"")</f>
        <v/>
      </c>
      <c r="V756" s="66"/>
      <c r="W756" s="5" t="str">
        <f>IFERROR(IF(INDEX(W$1:W755,MATCH(V756,V$1:V755,0),1)=0,"",INDEX(W$1:W755,MATCH(V756,V$1:V755,0),1)),"")</f>
        <v/>
      </c>
      <c r="X756" s="2" t="str">
        <f>IFERROR(INDEX('padron cfe'!D:D,MATCH(DATOS!C756,'padron cfe'!A:A,0),1),"")</f>
        <v/>
      </c>
      <c r="AC756" s="3"/>
      <c r="AE756" s="4" t="str">
        <f t="shared" si="173"/>
        <v/>
      </c>
      <c r="AI756" s="2" t="str">
        <f>IFERROR(IF(INDEX(AI$1:AI755,MATCH(BT756,BT$1:BT755,0),1)=0,"",INDEX(AI$1:AI755,MATCH(BT756,BT$1:BT755,0),1)),"")</f>
        <v/>
      </c>
      <c r="AJ756" s="2" t="str">
        <f>IFERROR(IF(INDEX(AJ$1:AJ755,MATCH(BT756,BT$1:BT755,0),1)=0,"",INDEX(AJ$1:AJ755,MATCH(BT756,BT$1:BT755,0),1)),"")</f>
        <v/>
      </c>
      <c r="AK756" s="2" t="str">
        <f>IFERROR(IF(INDEX(AK$1:AK755,MATCH(BT756,BT$1:BT755,0),1)=0,"",INDEX(AK$1:AK755,MATCH(BT756,BT$1:BT755,0),1)),"")</f>
        <v/>
      </c>
      <c r="AY756" s="7"/>
      <c r="BA756" s="66"/>
      <c r="BB756" s="66"/>
      <c r="BC756" s="66"/>
      <c r="BD756" s="78"/>
      <c r="BE756" s="66"/>
      <c r="BF756" s="66"/>
      <c r="BG756" s="4"/>
      <c r="BH756" s="69"/>
      <c r="BK756" s="9"/>
      <c r="BN756" s="7"/>
      <c r="BO756" s="286"/>
      <c r="BP756" s="22"/>
      <c r="BQ756" s="7" t="str">
        <f t="shared" ca="1" si="174"/>
        <v/>
      </c>
      <c r="BR756" s="75" t="str">
        <f t="shared" si="175"/>
        <v/>
      </c>
      <c r="BS756" s="75" t="str">
        <f t="shared" si="176"/>
        <v/>
      </c>
      <c r="BT756" s="5" t="str">
        <f t="shared" si="177"/>
        <v/>
      </c>
      <c r="BU756" s="79" t="str">
        <f t="shared" si="178"/>
        <v/>
      </c>
      <c r="BV756" s="79" t="str">
        <f t="shared" si="179"/>
        <v/>
      </c>
      <c r="BW756" s="79" t="str">
        <f t="shared" si="180"/>
        <v/>
      </c>
      <c r="CB756" s="5"/>
      <c r="CC756" s="4" t="str">
        <f>IF(IFERROR(VLOOKUP(C756,C757:C$1993,1,0),"")="","",COUNTIF(C:C,C756))</f>
        <v/>
      </c>
      <c r="CE756" s="5"/>
      <c r="CF756" s="5"/>
      <c r="CG756" s="5" t="str">
        <f>IF(B756="","",IF(CC756="",1+(MAX(CG$2:CG755)),""))</f>
        <v/>
      </c>
      <c r="CH756" s="5" t="str">
        <f t="shared" si="181"/>
        <v/>
      </c>
      <c r="CI756" s="5" t="str">
        <f t="shared" si="182"/>
        <v/>
      </c>
      <c r="CJ756" s="14" t="str">
        <f t="shared" si="183"/>
        <v/>
      </c>
      <c r="CK756" s="25"/>
      <c r="CL756" s="15"/>
      <c r="CM756" s="5" t="str">
        <f t="shared" si="185"/>
        <v/>
      </c>
      <c r="CO756" s="5"/>
      <c r="CP756" s="5" t="str">
        <f t="shared" si="186"/>
        <v/>
      </c>
      <c r="CQ756" s="5" t="str">
        <f>IF(BT756="","",IFERROR(IF(VLOOKUP(BT756,BT$2:BT755,1,0)=0,"",""),BT756))</f>
        <v/>
      </c>
      <c r="CR756" s="22" t="str">
        <f>IF(CQ756="","",(IFERROR(VLOOKUP(MID(CQ756,1,1),$DI$2:DM$28,3,0),0)+IFERROR(VLOOKUP(MID(CQ756,2,1),DI$2:DM$28,4,0),0)+IFERROR(VLOOKUP(MID(CQ756,3,1),DI$2:DM$28,5,0),0)+(ROW(CQ756)/1000000000000)))</f>
        <v/>
      </c>
      <c r="CS756" s="5"/>
      <c r="CT756" s="5">
        <v>755</v>
      </c>
      <c r="CU756" s="5" t="str">
        <f>IFERROR(VLOOKUP(CT756,CP$2:CQ1832,2,0),"")</f>
        <v/>
      </c>
      <c r="CV756" s="5"/>
      <c r="CX756" s="5"/>
      <c r="DO756" s="5" t="e">
        <f>IF(REPORTE!AH$2="si",IF(C756=VALUE(REPORTE!C$22),IF(SUM(DO757:DO$1993),CONCATENATE(INT(B756),", "),INT(B756)),""),IF(C756=VALUE(REPORTE!C$21),IF(SUM(DO757:DO$1993),CONCATENATE(INT(B756),", "),INT(B756)),""))</f>
        <v>#VALUE!</v>
      </c>
      <c r="DS756" s="5"/>
      <c r="DT756" s="5"/>
      <c r="DU756" s="5"/>
      <c r="DV756" s="5"/>
    </row>
    <row r="757" spans="1:126" x14ac:dyDescent="0.25">
      <c r="A757" s="4" t="str">
        <f t="shared" ca="1" si="172"/>
        <v/>
      </c>
      <c r="B757" s="3"/>
      <c r="D757" s="1" t="str">
        <f>IFERROR(INDEX('padron cfe'!B:B,MATCH(DATOS!C757,'padron cfe'!A:A,0),1),"")</f>
        <v/>
      </c>
      <c r="H757" s="5" t="str">
        <f>IF(F757="","",IFERROR(CONCATENATE("PEUA",VLOOKUP(ESTADO,REPORTE!AV$2:AW$33,2,0),DIDTRITO_FORM,CADER_FORM,IFERROR(INDEX(CA:CA,MATCH(DAY(F757),BZ:BZ,0),1),DAY(F757)),IFERROR(INDEX(CA:CA,MATCH(MONTH(F757),BZ:BZ,0),1),MONTH(F757)),YEAR(F757),G757),""))</f>
        <v/>
      </c>
      <c r="M757" s="2" t="str">
        <f>IFERROR(INDEX('padron cfe'!C:C,MATCH(DATOS!C757,'padron cfe'!A:A,0),1),"")</f>
        <v/>
      </c>
      <c r="N757" s="66" t="str">
        <f>IFERROR(IF(BT757="","",IF(INDEX(N$1:N756,MATCH(BT757,BT$1:BT756,0),1)=0,"",INDEX(N$1:N756,MATCH(BT757,BT$1:BT756,0),1))),"")</f>
        <v/>
      </c>
      <c r="O757" s="66" t="str">
        <f>IFERROR(IF(BT757="","",IF(INDEX(O$1:O756,MATCH(BT757,BT$1:BT756,0),1)=0,"",INDEX(O$1:O756,MATCH(BT757,BT$1:BT756,0),1))),"")</f>
        <v/>
      </c>
      <c r="R757" s="66"/>
      <c r="S757" s="5"/>
      <c r="T757" s="66"/>
      <c r="U757" s="5" t="str">
        <f>IFERROR(IF(INDEX(U$1:U756,MATCH(T757,T$1:T756,0),1)=0,"",INDEX(U$1:U756,MATCH(T757,T$1:T756,0),1)),"")</f>
        <v/>
      </c>
      <c r="V757" s="66"/>
      <c r="W757" s="5" t="str">
        <f>IFERROR(IF(INDEX(W$1:W756,MATCH(V757,V$1:V756,0),1)=0,"",INDEX(W$1:W756,MATCH(V757,V$1:V756,0),1)),"")</f>
        <v/>
      </c>
      <c r="X757" s="2" t="str">
        <f>IFERROR(INDEX('padron cfe'!D:D,MATCH(DATOS!C757,'padron cfe'!A:A,0),1),"")</f>
        <v/>
      </c>
      <c r="AC757" s="3"/>
      <c r="AE757" s="4" t="str">
        <f t="shared" si="173"/>
        <v/>
      </c>
      <c r="AI757" s="2" t="str">
        <f>IFERROR(IF(INDEX(AI$1:AI756,MATCH(BT757,BT$1:BT756,0),1)=0,"",INDEX(AI$1:AI756,MATCH(BT757,BT$1:BT756,0),1)),"")</f>
        <v/>
      </c>
      <c r="AJ757" s="2" t="str">
        <f>IFERROR(IF(INDEX(AJ$1:AJ756,MATCH(BT757,BT$1:BT756,0),1)=0,"",INDEX(AJ$1:AJ756,MATCH(BT757,BT$1:BT756,0),1)),"")</f>
        <v/>
      </c>
      <c r="AK757" s="2" t="str">
        <f>IFERROR(IF(INDEX(AK$1:AK756,MATCH(BT757,BT$1:BT756,0),1)=0,"",INDEX(AK$1:AK756,MATCH(BT757,BT$1:BT756,0),1)),"")</f>
        <v/>
      </c>
      <c r="AY757" s="7"/>
      <c r="BA757" s="66"/>
      <c r="BB757" s="66"/>
      <c r="BC757" s="66"/>
      <c r="BD757" s="78"/>
      <c r="BE757" s="66"/>
      <c r="BF757" s="66"/>
      <c r="BG757" s="4"/>
      <c r="BH757" s="69"/>
      <c r="BK757" s="9"/>
      <c r="BN757" s="7"/>
      <c r="BO757" s="286"/>
      <c r="BP757" s="22"/>
      <c r="BQ757" s="7" t="str">
        <f t="shared" ca="1" si="174"/>
        <v/>
      </c>
      <c r="BR757" s="75" t="str">
        <f t="shared" si="175"/>
        <v/>
      </c>
      <c r="BS757" s="75" t="str">
        <f t="shared" si="176"/>
        <v/>
      </c>
      <c r="BT757" s="5" t="str">
        <f t="shared" si="177"/>
        <v/>
      </c>
      <c r="BU757" s="79" t="str">
        <f t="shared" si="178"/>
        <v/>
      </c>
      <c r="BV757" s="79" t="str">
        <f t="shared" si="179"/>
        <v/>
      </c>
      <c r="BW757" s="79" t="str">
        <f t="shared" si="180"/>
        <v/>
      </c>
      <c r="CB757" s="5"/>
      <c r="CC757" s="4" t="str">
        <f>IF(IFERROR(VLOOKUP(C757,C758:C$1993,1,0),"")="","",COUNTIF(C:C,C757))</f>
        <v/>
      </c>
      <c r="CE757" s="5"/>
      <c r="CF757" s="5"/>
      <c r="CG757" s="5" t="str">
        <f>IF(B757="","",IF(CC757="",1+(MAX(CG$2:CG756)),""))</f>
        <v/>
      </c>
      <c r="CH757" s="5" t="str">
        <f t="shared" si="181"/>
        <v/>
      </c>
      <c r="CI757" s="5" t="str">
        <f t="shared" si="182"/>
        <v/>
      </c>
      <c r="CJ757" s="14" t="str">
        <f t="shared" si="183"/>
        <v/>
      </c>
      <c r="CK757" s="25"/>
      <c r="CL757" s="15"/>
      <c r="CM757" s="5" t="str">
        <f t="shared" si="185"/>
        <v/>
      </c>
      <c r="CO757" s="5"/>
      <c r="CP757" s="5" t="str">
        <f t="shared" si="186"/>
        <v/>
      </c>
      <c r="CQ757" s="5" t="str">
        <f>IF(BT757="","",IFERROR(IF(VLOOKUP(BT757,BT$2:BT756,1,0)=0,"",""),BT757))</f>
        <v/>
      </c>
      <c r="CR757" s="22" t="str">
        <f>IF(CQ757="","",(IFERROR(VLOOKUP(MID(CQ757,1,1),$DI$2:DM$28,3,0),0)+IFERROR(VLOOKUP(MID(CQ757,2,1),DI$2:DM$28,4,0),0)+IFERROR(VLOOKUP(MID(CQ757,3,1),DI$2:DM$28,5,0),0)+(ROW(CQ757)/1000000000000)))</f>
        <v/>
      </c>
      <c r="CS757" s="5"/>
      <c r="CT757" s="5">
        <v>756</v>
      </c>
      <c r="CU757" s="5" t="str">
        <f>IFERROR(VLOOKUP(CT757,CP$2:CQ1833,2,0),"")</f>
        <v/>
      </c>
      <c r="CV757" s="5"/>
      <c r="CX757" s="5"/>
      <c r="DO757" s="5" t="e">
        <f>IF(REPORTE!AH$2="si",IF(C757=VALUE(REPORTE!C$22),IF(SUM(DO758:DO$1993),CONCATENATE(INT(B757),", "),INT(B757)),""),IF(C757=VALUE(REPORTE!C$21),IF(SUM(DO758:DO$1993),CONCATENATE(INT(B757),", "),INT(B757)),""))</f>
        <v>#VALUE!</v>
      </c>
      <c r="DS757" s="5"/>
      <c r="DT757" s="5"/>
      <c r="DU757" s="5"/>
      <c r="DV757" s="5"/>
    </row>
    <row r="758" spans="1:126" x14ac:dyDescent="0.25">
      <c r="A758" s="4" t="str">
        <f t="shared" ca="1" si="172"/>
        <v/>
      </c>
      <c r="B758" s="3"/>
      <c r="D758" s="1" t="str">
        <f>IFERROR(INDEX('padron cfe'!B:B,MATCH(DATOS!C758,'padron cfe'!A:A,0),1),"")</f>
        <v/>
      </c>
      <c r="H758" s="5" t="str">
        <f>IF(F758="","",IFERROR(CONCATENATE("PEUA",VLOOKUP(ESTADO,REPORTE!AV$2:AW$33,2,0),DIDTRITO_FORM,CADER_FORM,IFERROR(INDEX(CA:CA,MATCH(DAY(F758),BZ:BZ,0),1),DAY(F758)),IFERROR(INDEX(CA:CA,MATCH(MONTH(F758),BZ:BZ,0),1),MONTH(F758)),YEAR(F758),G758),""))</f>
        <v/>
      </c>
      <c r="M758" s="2" t="str">
        <f>IFERROR(INDEX('padron cfe'!C:C,MATCH(DATOS!C758,'padron cfe'!A:A,0),1),"")</f>
        <v/>
      </c>
      <c r="N758" s="66" t="str">
        <f>IFERROR(IF(BT758="","",IF(INDEX(N$1:N757,MATCH(BT758,BT$1:BT757,0),1)=0,"",INDEX(N$1:N757,MATCH(BT758,BT$1:BT757,0),1))),"")</f>
        <v/>
      </c>
      <c r="O758" s="66" t="str">
        <f>IFERROR(IF(BT758="","",IF(INDEX(O$1:O757,MATCH(BT758,BT$1:BT757,0),1)=0,"",INDEX(O$1:O757,MATCH(BT758,BT$1:BT757,0),1))),"")</f>
        <v/>
      </c>
      <c r="R758" s="66"/>
      <c r="S758" s="5"/>
      <c r="T758" s="66"/>
      <c r="U758" s="5" t="str">
        <f>IFERROR(IF(INDEX(U$1:U757,MATCH(T758,T$1:T757,0),1)=0,"",INDEX(U$1:U757,MATCH(T758,T$1:T757,0),1)),"")</f>
        <v/>
      </c>
      <c r="V758" s="66"/>
      <c r="W758" s="5" t="str">
        <f>IFERROR(IF(INDEX(W$1:W757,MATCH(V758,V$1:V757,0),1)=0,"",INDEX(W$1:W757,MATCH(V758,V$1:V757,0),1)),"")</f>
        <v/>
      </c>
      <c r="X758" s="2" t="str">
        <f>IFERROR(INDEX('padron cfe'!D:D,MATCH(DATOS!C758,'padron cfe'!A:A,0),1),"")</f>
        <v/>
      </c>
      <c r="AC758" s="3"/>
      <c r="AE758" s="4" t="str">
        <f t="shared" si="173"/>
        <v/>
      </c>
      <c r="AI758" s="2" t="str">
        <f>IFERROR(IF(INDEX(AI$1:AI757,MATCH(BT758,BT$1:BT757,0),1)=0,"",INDEX(AI$1:AI757,MATCH(BT758,BT$1:BT757,0),1)),"")</f>
        <v/>
      </c>
      <c r="AJ758" s="2" t="str">
        <f>IFERROR(IF(INDEX(AJ$1:AJ757,MATCH(BT758,BT$1:BT757,0),1)=0,"",INDEX(AJ$1:AJ757,MATCH(BT758,BT$1:BT757,0),1)),"")</f>
        <v/>
      </c>
      <c r="AK758" s="2" t="str">
        <f>IFERROR(IF(INDEX(AK$1:AK757,MATCH(BT758,BT$1:BT757,0),1)=0,"",INDEX(AK$1:AK757,MATCH(BT758,BT$1:BT757,0),1)),"")</f>
        <v/>
      </c>
      <c r="AY758" s="7"/>
      <c r="BA758" s="66"/>
      <c r="BB758" s="66"/>
      <c r="BC758" s="66"/>
      <c r="BD758" s="78"/>
      <c r="BE758" s="66"/>
      <c r="BF758" s="66"/>
      <c r="BG758" s="4"/>
      <c r="BH758" s="69"/>
      <c r="BK758" s="9"/>
      <c r="BN758" s="7"/>
      <c r="BO758" s="286"/>
      <c r="BP758" s="22"/>
      <c r="BQ758" s="7" t="str">
        <f t="shared" ca="1" si="174"/>
        <v/>
      </c>
      <c r="BR758" s="75" t="str">
        <f t="shared" si="175"/>
        <v/>
      </c>
      <c r="BS758" s="75" t="str">
        <f t="shared" si="176"/>
        <v/>
      </c>
      <c r="BT758" s="5" t="str">
        <f t="shared" si="177"/>
        <v/>
      </c>
      <c r="BU758" s="79" t="str">
        <f t="shared" si="178"/>
        <v/>
      </c>
      <c r="BV758" s="79" t="str">
        <f t="shared" si="179"/>
        <v/>
      </c>
      <c r="BW758" s="79" t="str">
        <f t="shared" si="180"/>
        <v/>
      </c>
      <c r="CB758" s="5"/>
      <c r="CC758" s="4" t="str">
        <f>IF(IFERROR(VLOOKUP(C758,C759:C$1993,1,0),"")="","",COUNTIF(C:C,C758))</f>
        <v/>
      </c>
      <c r="CE758" s="5"/>
      <c r="CF758" s="5"/>
      <c r="CG758" s="5" t="str">
        <f>IF(B758="","",IF(CC758="",1+(MAX(CG$2:CG757)),""))</f>
        <v/>
      </c>
      <c r="CH758" s="5" t="str">
        <f t="shared" si="181"/>
        <v/>
      </c>
      <c r="CI758" s="5" t="str">
        <f t="shared" si="182"/>
        <v/>
      </c>
      <c r="CJ758" s="14" t="str">
        <f t="shared" si="183"/>
        <v/>
      </c>
      <c r="CK758" s="25"/>
      <c r="CL758" s="15"/>
      <c r="CM758" s="5" t="str">
        <f t="shared" si="185"/>
        <v/>
      </c>
      <c r="CO758" s="5"/>
      <c r="CP758" s="5" t="str">
        <f t="shared" si="186"/>
        <v/>
      </c>
      <c r="CQ758" s="5" t="str">
        <f>IF(BT758="","",IFERROR(IF(VLOOKUP(BT758,BT$2:BT757,1,0)=0,"",""),BT758))</f>
        <v/>
      </c>
      <c r="CR758" s="22" t="str">
        <f>IF(CQ758="","",(IFERROR(VLOOKUP(MID(CQ758,1,1),$DI$2:DM$28,3,0),0)+IFERROR(VLOOKUP(MID(CQ758,2,1),DI$2:DM$28,4,0),0)+IFERROR(VLOOKUP(MID(CQ758,3,1),DI$2:DM$28,5,0),0)+(ROW(CQ758)/1000000000000)))</f>
        <v/>
      </c>
      <c r="CS758" s="5"/>
      <c r="CT758" s="5">
        <v>757</v>
      </c>
      <c r="CU758" s="5" t="str">
        <f>IFERROR(VLOOKUP(CT758,CP$2:CQ1834,2,0),"")</f>
        <v/>
      </c>
      <c r="CV758" s="5"/>
      <c r="CX758" s="5"/>
      <c r="DO758" s="5" t="e">
        <f>IF(REPORTE!AH$2="si",IF(C758=VALUE(REPORTE!C$22),IF(SUM(DO759:DO$1993),CONCATENATE(INT(B758),", "),INT(B758)),""),IF(C758=VALUE(REPORTE!C$21),IF(SUM(DO759:DO$1993),CONCATENATE(INT(B758),", "),INT(B758)),""))</f>
        <v>#VALUE!</v>
      </c>
      <c r="DP758" s="5" t="e">
        <f>CONCATENATE(DO758,DO759,DO760,DO761,DO762,DO763,DO764,DO765,DO766,DO767,DO768,DO769,DO770,DO771,DO772,DO773,DO774,DO775,DO776,DO777,DO778,DO779,DO780,DO781,DO782,DO783,DO784,DO785,DO786,DO787,DO788,DO789,DO790,DO791,DO792,DO793,DO794,DO795,DO796,DO797,DO798,DO799)</f>
        <v>#VALUE!</v>
      </c>
      <c r="DS758" s="5"/>
      <c r="DT758" s="5"/>
      <c r="DU758" s="5"/>
      <c r="DV758" s="5"/>
    </row>
    <row r="759" spans="1:126" x14ac:dyDescent="0.25">
      <c r="A759" s="4" t="str">
        <f t="shared" ca="1" si="172"/>
        <v/>
      </c>
      <c r="B759" s="3"/>
      <c r="D759" s="1" t="str">
        <f>IFERROR(INDEX('padron cfe'!B:B,MATCH(DATOS!C759,'padron cfe'!A:A,0),1),"")</f>
        <v/>
      </c>
      <c r="H759" s="5" t="str">
        <f>IF(F759="","",IFERROR(CONCATENATE("PEUA",VLOOKUP(ESTADO,REPORTE!AV$2:AW$33,2,0),DIDTRITO_FORM,CADER_FORM,IFERROR(INDEX(CA:CA,MATCH(DAY(F759),BZ:BZ,0),1),DAY(F759)),IFERROR(INDEX(CA:CA,MATCH(MONTH(F759),BZ:BZ,0),1),MONTH(F759)),YEAR(F759),G759),""))</f>
        <v/>
      </c>
      <c r="M759" s="2" t="str">
        <f>IFERROR(INDEX('padron cfe'!C:C,MATCH(DATOS!C759,'padron cfe'!A:A,0),1),"")</f>
        <v/>
      </c>
      <c r="N759" s="66" t="str">
        <f>IFERROR(IF(BT759="","",IF(INDEX(N$1:N758,MATCH(BT759,BT$1:BT758,0),1)=0,"",INDEX(N$1:N758,MATCH(BT759,BT$1:BT758,0),1))),"")</f>
        <v/>
      </c>
      <c r="O759" s="66" t="str">
        <f>IFERROR(IF(BT759="","",IF(INDEX(O$1:O758,MATCH(BT759,BT$1:BT758,0),1)=0,"",INDEX(O$1:O758,MATCH(BT759,BT$1:BT758,0),1))),"")</f>
        <v/>
      </c>
      <c r="R759" s="66"/>
      <c r="S759" s="5"/>
      <c r="T759" s="66"/>
      <c r="U759" s="5" t="str">
        <f>IFERROR(IF(INDEX(U$1:U758,MATCH(T759,T$1:T758,0),1)=0,"",INDEX(U$1:U758,MATCH(T759,T$1:T758,0),1)),"")</f>
        <v/>
      </c>
      <c r="V759" s="66"/>
      <c r="W759" s="5" t="str">
        <f>IFERROR(IF(INDEX(W$1:W758,MATCH(V759,V$1:V758,0),1)=0,"",INDEX(W$1:W758,MATCH(V759,V$1:V758,0),1)),"")</f>
        <v/>
      </c>
      <c r="X759" s="2" t="str">
        <f>IFERROR(INDEX('padron cfe'!D:D,MATCH(DATOS!C759,'padron cfe'!A:A,0),1),"")</f>
        <v/>
      </c>
      <c r="AC759" s="3"/>
      <c r="AE759" s="4" t="str">
        <f t="shared" si="173"/>
        <v/>
      </c>
      <c r="AI759" s="2" t="str">
        <f>IFERROR(IF(INDEX(AI$1:AI758,MATCH(BT759,BT$1:BT758,0),1)=0,"",INDEX(AI$1:AI758,MATCH(BT759,BT$1:BT758,0),1)),"")</f>
        <v/>
      </c>
      <c r="AJ759" s="2" t="str">
        <f>IFERROR(IF(INDEX(AJ$1:AJ758,MATCH(BT759,BT$1:BT758,0),1)=0,"",INDEX(AJ$1:AJ758,MATCH(BT759,BT$1:BT758,0),1)),"")</f>
        <v/>
      </c>
      <c r="AK759" s="2" t="str">
        <f>IFERROR(IF(INDEX(AK$1:AK758,MATCH(BT759,BT$1:BT758,0),1)=0,"",INDEX(AK$1:AK758,MATCH(BT759,BT$1:BT758,0),1)),"")</f>
        <v/>
      </c>
      <c r="AY759" s="7"/>
      <c r="BA759" s="66"/>
      <c r="BB759" s="66"/>
      <c r="BC759" s="66"/>
      <c r="BD759" s="78"/>
      <c r="BE759" s="66"/>
      <c r="BF759" s="66"/>
      <c r="BG759" s="4"/>
      <c r="BH759" s="69"/>
      <c r="BK759" s="9"/>
      <c r="BN759" s="7"/>
      <c r="BO759" s="286"/>
      <c r="BP759" s="22"/>
      <c r="BQ759" s="7" t="str">
        <f t="shared" ca="1" si="174"/>
        <v/>
      </c>
      <c r="BR759" s="75" t="str">
        <f t="shared" si="175"/>
        <v/>
      </c>
      <c r="BS759" s="75" t="str">
        <f t="shared" si="176"/>
        <v/>
      </c>
      <c r="BT759" s="5" t="str">
        <f t="shared" si="177"/>
        <v/>
      </c>
      <c r="BU759" s="79" t="str">
        <f t="shared" si="178"/>
        <v/>
      </c>
      <c r="BV759" s="79" t="str">
        <f t="shared" si="179"/>
        <v/>
      </c>
      <c r="BW759" s="79" t="str">
        <f t="shared" si="180"/>
        <v/>
      </c>
      <c r="CB759" s="5"/>
      <c r="CC759" s="4" t="str">
        <f>IF(IFERROR(VLOOKUP(C759,C760:C$1993,1,0),"")="","",COUNTIF(C:C,C759))</f>
        <v/>
      </c>
      <c r="CE759" s="5"/>
      <c r="CF759" s="5"/>
      <c r="CG759" s="5" t="str">
        <f>IF(B759="","",IF(CC759="",1+(MAX(CG$2:CG758)),""))</f>
        <v/>
      </c>
      <c r="CH759" s="5" t="str">
        <f t="shared" si="181"/>
        <v/>
      </c>
      <c r="CI759" s="5" t="str">
        <f t="shared" si="182"/>
        <v/>
      </c>
      <c r="CJ759" s="14" t="str">
        <f t="shared" si="183"/>
        <v/>
      </c>
      <c r="CK759" s="25"/>
      <c r="CL759" s="15"/>
      <c r="CM759" s="5" t="str">
        <f t="shared" si="185"/>
        <v/>
      </c>
      <c r="CO759" s="5"/>
      <c r="CP759" s="5" t="str">
        <f t="shared" si="186"/>
        <v/>
      </c>
      <c r="CQ759" s="5" t="str">
        <f>IF(BT759="","",IFERROR(IF(VLOOKUP(BT759,BT$2:BT758,1,0)=0,"",""),BT759))</f>
        <v/>
      </c>
      <c r="CR759" s="22" t="str">
        <f>IF(CQ759="","",(IFERROR(VLOOKUP(MID(CQ759,1,1),$DI$2:DM$28,3,0),0)+IFERROR(VLOOKUP(MID(CQ759,2,1),DI$2:DM$28,4,0),0)+IFERROR(VLOOKUP(MID(CQ759,3,1),DI$2:DM$28,5,0),0)+(ROW(CQ759)/1000000000000)))</f>
        <v/>
      </c>
      <c r="CS759" s="5"/>
      <c r="CT759" s="5">
        <v>758</v>
      </c>
      <c r="CU759" s="5" t="str">
        <f>IFERROR(VLOOKUP(CT759,CP$2:CQ1835,2,0),"")</f>
        <v/>
      </c>
      <c r="CV759" s="5"/>
      <c r="CX759" s="5"/>
      <c r="DO759" s="5" t="e">
        <f>IF(REPORTE!AH$2="si",IF(C759=VALUE(REPORTE!C$22),IF(SUM(DO760:DO$1993),CONCATENATE(INT(B759),", "),INT(B759)),""),IF(C759=VALUE(REPORTE!C$21),IF(SUM(DO760:DO$1993),CONCATENATE(INT(B759),", "),INT(B759)),""))</f>
        <v>#VALUE!</v>
      </c>
      <c r="DS759" s="5"/>
      <c r="DT759" s="5"/>
      <c r="DU759" s="5"/>
      <c r="DV759" s="5"/>
    </row>
    <row r="760" spans="1:126" x14ac:dyDescent="0.25">
      <c r="A760" s="4" t="str">
        <f t="shared" ca="1" si="172"/>
        <v/>
      </c>
      <c r="D760" s="1" t="str">
        <f>IFERROR(INDEX('padron cfe'!B:B,MATCH(DATOS!C760,'padron cfe'!A:A,0),1),"")</f>
        <v/>
      </c>
      <c r="H760" s="5" t="str">
        <f>IF(F760="","",IFERROR(CONCATENATE("PEUA",VLOOKUP(ESTADO,REPORTE!AV$2:AW$33,2,0),DIDTRITO_FORM,CADER_FORM,IFERROR(INDEX(CA:CA,MATCH(DAY(F760),BZ:BZ,0),1),DAY(F760)),IFERROR(INDEX(CA:CA,MATCH(MONTH(F760),BZ:BZ,0),1),MONTH(F760)),YEAR(F760),G760),""))</f>
        <v/>
      </c>
      <c r="M760" s="2" t="str">
        <f>IFERROR(INDEX('padron cfe'!C:C,MATCH(DATOS!C760,'padron cfe'!A:A,0),1),"")</f>
        <v/>
      </c>
      <c r="N760" s="66" t="str">
        <f>IFERROR(IF(BT760="","",IF(INDEX(N$1:N759,MATCH(BT760,BT$1:BT759,0),1)=0,"",INDEX(N$1:N759,MATCH(BT760,BT$1:BT759,0),1))),"")</f>
        <v/>
      </c>
      <c r="O760" s="66" t="str">
        <f>IFERROR(IF(BT760="","",IF(INDEX(O$1:O759,MATCH(BT760,BT$1:BT759,0),1)=0,"",INDEX(O$1:O759,MATCH(BT760,BT$1:BT759,0),1))),"")</f>
        <v/>
      </c>
      <c r="R760" s="66"/>
      <c r="S760" s="5"/>
      <c r="T760" s="66"/>
      <c r="U760" s="5" t="str">
        <f>IFERROR(IF(INDEX(U$1:U759,MATCH(T760,T$1:T759,0),1)=0,"",INDEX(U$1:U759,MATCH(T760,T$1:T759,0),1)),"")</f>
        <v/>
      </c>
      <c r="V760" s="66"/>
      <c r="W760" s="5" t="str">
        <f>IFERROR(IF(INDEX(W$1:W759,MATCH(V760,V$1:V759,0),1)=0,"",INDEX(W$1:W759,MATCH(V760,V$1:V759,0),1)),"")</f>
        <v/>
      </c>
      <c r="X760" s="2" t="str">
        <f>IFERROR(INDEX('padron cfe'!D:D,MATCH(DATOS!C760,'padron cfe'!A:A,0),1),"")</f>
        <v/>
      </c>
      <c r="AC760" s="3"/>
      <c r="AE760" s="4" t="str">
        <f t="shared" si="173"/>
        <v/>
      </c>
      <c r="AI760" s="2" t="str">
        <f>IFERROR(IF(INDEX(AI$1:AI759,MATCH(BT760,BT$1:BT759,0),1)=0,"",INDEX(AI$1:AI759,MATCH(BT760,BT$1:BT759,0),1)),"")</f>
        <v/>
      </c>
      <c r="AJ760" s="2" t="str">
        <f>IFERROR(IF(INDEX(AJ$1:AJ759,MATCH(BT760,BT$1:BT759,0),1)=0,"",INDEX(AJ$1:AJ759,MATCH(BT760,BT$1:BT759,0),1)),"")</f>
        <v/>
      </c>
      <c r="AK760" s="2" t="str">
        <f>IFERROR(IF(INDEX(AK$1:AK759,MATCH(BT760,BT$1:BT759,0),1)=0,"",INDEX(AK$1:AK759,MATCH(BT760,BT$1:BT759,0),1)),"")</f>
        <v/>
      </c>
      <c r="AY760" s="7"/>
      <c r="BA760" s="66"/>
      <c r="BB760" s="66"/>
      <c r="BC760" s="66"/>
      <c r="BD760" s="78"/>
      <c r="BE760" s="66"/>
      <c r="BF760" s="66"/>
      <c r="BG760" s="4"/>
      <c r="BH760" s="69"/>
      <c r="BK760" s="9"/>
      <c r="BN760" s="7"/>
      <c r="BO760" s="286"/>
      <c r="BP760" s="22"/>
      <c r="BQ760" s="7" t="str">
        <f t="shared" ca="1" si="174"/>
        <v/>
      </c>
      <c r="BR760" s="75" t="str">
        <f t="shared" si="175"/>
        <v/>
      </c>
      <c r="BS760" s="75" t="str">
        <f t="shared" si="176"/>
        <v/>
      </c>
      <c r="BT760" s="5" t="str">
        <f t="shared" si="177"/>
        <v/>
      </c>
      <c r="BU760" s="79" t="str">
        <f t="shared" si="178"/>
        <v/>
      </c>
      <c r="BV760" s="79" t="str">
        <f t="shared" si="179"/>
        <v/>
      </c>
      <c r="BW760" s="79" t="str">
        <f t="shared" si="180"/>
        <v/>
      </c>
      <c r="CB760" s="5"/>
      <c r="CC760" s="4" t="str">
        <f>IF(IFERROR(VLOOKUP(C760,C761:C$1993,1,0),"")="","",COUNTIF(C:C,C760))</f>
        <v/>
      </c>
      <c r="CE760" s="5"/>
      <c r="CF760" s="5"/>
      <c r="CG760" s="5" t="str">
        <f>IF(B761="","",IF(CC760="",1+(MAX(CG$2:CG759)),""))</f>
        <v/>
      </c>
      <c r="CH760" s="5" t="str">
        <f t="shared" si="181"/>
        <v/>
      </c>
      <c r="CI760" s="5" t="str">
        <f t="shared" si="182"/>
        <v/>
      </c>
      <c r="CJ760" s="14" t="str">
        <f t="shared" si="183"/>
        <v/>
      </c>
      <c r="CK760" s="25"/>
      <c r="CL760" s="15"/>
      <c r="CM760" s="5" t="str">
        <f t="shared" si="185"/>
        <v/>
      </c>
      <c r="CO760" s="5"/>
      <c r="CP760" s="5" t="str">
        <f t="shared" si="186"/>
        <v/>
      </c>
      <c r="CQ760" s="5" t="str">
        <f>IF(BT760="","",IFERROR(IF(VLOOKUP(BT760,BT$2:BT759,1,0)=0,"",""),BT760))</f>
        <v/>
      </c>
      <c r="CR760" s="22" t="str">
        <f>IF(CQ760="","",(IFERROR(VLOOKUP(MID(CQ760,1,1),$DI$2:DM$28,3,0),0)+IFERROR(VLOOKUP(MID(CQ760,2,1),DI$2:DM$28,4,0),0)+IFERROR(VLOOKUP(MID(CQ760,3,1),DI$2:DM$28,5,0),0)+(ROW(CQ760)/1000000000000)))</f>
        <v/>
      </c>
      <c r="CS760" s="5"/>
      <c r="CT760" s="5">
        <v>759</v>
      </c>
      <c r="CU760" s="5" t="str">
        <f>IFERROR(VLOOKUP(CT760,CP$2:CQ1836,2,0),"")</f>
        <v/>
      </c>
      <c r="CV760" s="5"/>
      <c r="CX760" s="5"/>
      <c r="DO760" s="5" t="e">
        <f>IF(REPORTE!AH$2="si",IF(C760=VALUE(REPORTE!C$22),IF(SUM(DO761:DO$1993),CONCATENATE(INT(B761),", "),INT(B761)),""),IF(C760=VALUE(REPORTE!C$21),IF(SUM(DO761:DO$1993),CONCATENATE(INT(B761),", "),INT(B761)),""))</f>
        <v>#VALUE!</v>
      </c>
      <c r="DS760" s="5"/>
      <c r="DT760" s="5"/>
      <c r="DU760" s="5"/>
      <c r="DV760" s="5"/>
    </row>
    <row r="761" spans="1:126" x14ac:dyDescent="0.25">
      <c r="A761" s="4" t="str">
        <f t="shared" ca="1" si="172"/>
        <v/>
      </c>
      <c r="B761" s="3"/>
      <c r="D761" s="1" t="str">
        <f>IFERROR(INDEX('padron cfe'!B:B,MATCH(DATOS!C761,'padron cfe'!A:A,0),1),"")</f>
        <v/>
      </c>
      <c r="H761" s="5" t="str">
        <f>IF(F761="","",IFERROR(CONCATENATE("PEUA",VLOOKUP(ESTADO,REPORTE!AV$2:AW$33,2,0),DIDTRITO_FORM,CADER_FORM,IFERROR(INDEX(CA:CA,MATCH(DAY(F761),BZ:BZ,0),1),DAY(F761)),IFERROR(INDEX(CA:CA,MATCH(MONTH(F761),BZ:BZ,0),1),MONTH(F761)),YEAR(F761),G761),""))</f>
        <v/>
      </c>
      <c r="M761" s="2" t="str">
        <f>IFERROR(INDEX('padron cfe'!C:C,MATCH(DATOS!C761,'padron cfe'!A:A,0),1),"")</f>
        <v/>
      </c>
      <c r="N761" s="66" t="str">
        <f>IFERROR(IF(BT761="","",IF(INDEX(N$1:N760,MATCH(BT761,BT$1:BT760,0),1)=0,"",INDEX(N$1:N760,MATCH(BT761,BT$1:BT760,0),1))),"")</f>
        <v/>
      </c>
      <c r="O761" s="66" t="str">
        <f>IFERROR(IF(BT761="","",IF(INDEX(O$1:O760,MATCH(BT761,BT$1:BT760,0),1)=0,"",INDEX(O$1:O760,MATCH(BT761,BT$1:BT760,0),1))),"")</f>
        <v/>
      </c>
      <c r="R761" s="66"/>
      <c r="S761" s="5"/>
      <c r="T761" s="66"/>
      <c r="U761" s="5" t="str">
        <f>IFERROR(IF(INDEX(U$1:U760,MATCH(T761,T$1:T760,0),1)=0,"",INDEX(U$1:U760,MATCH(T761,T$1:T760,0),1)),"")</f>
        <v/>
      </c>
      <c r="V761" s="66"/>
      <c r="W761" s="5" t="str">
        <f>IFERROR(IF(INDEX(W$1:W760,MATCH(V761,V$1:V760,0),1)=0,"",INDEX(W$1:W760,MATCH(V761,V$1:V760,0),1)),"")</f>
        <v/>
      </c>
      <c r="X761" s="2" t="str">
        <f>IFERROR(INDEX('padron cfe'!D:D,MATCH(DATOS!C761,'padron cfe'!A:A,0),1),"")</f>
        <v/>
      </c>
      <c r="AC761" s="3"/>
      <c r="AE761" s="4" t="str">
        <f t="shared" si="173"/>
        <v/>
      </c>
      <c r="AI761" s="2" t="str">
        <f>IFERROR(IF(INDEX(AI$1:AI760,MATCH(BT761,BT$1:BT760,0),1)=0,"",INDEX(AI$1:AI760,MATCH(BT761,BT$1:BT760,0),1)),"")</f>
        <v/>
      </c>
      <c r="AJ761" s="2" t="str">
        <f>IFERROR(IF(INDEX(AJ$1:AJ760,MATCH(BT761,BT$1:BT760,0),1)=0,"",INDEX(AJ$1:AJ760,MATCH(BT761,BT$1:BT760,0),1)),"")</f>
        <v/>
      </c>
      <c r="AK761" s="2" t="str">
        <f>IFERROR(IF(INDEX(AK$1:AK760,MATCH(BT761,BT$1:BT760,0),1)=0,"",INDEX(AK$1:AK760,MATCH(BT761,BT$1:BT760,0),1)),"")</f>
        <v/>
      </c>
      <c r="AY761" s="7"/>
      <c r="BA761" s="66"/>
      <c r="BB761" s="66"/>
      <c r="BC761" s="66"/>
      <c r="BD761" s="78"/>
      <c r="BE761" s="66"/>
      <c r="BF761" s="66"/>
      <c r="BG761" s="4"/>
      <c r="BH761" s="69"/>
      <c r="BK761" s="9"/>
      <c r="BN761" s="7"/>
      <c r="BO761" s="286"/>
      <c r="BP761" s="22"/>
      <c r="BQ761" s="7" t="str">
        <f t="shared" ca="1" si="174"/>
        <v/>
      </c>
      <c r="BR761" s="75" t="str">
        <f t="shared" si="175"/>
        <v/>
      </c>
      <c r="BS761" s="75" t="str">
        <f t="shared" si="176"/>
        <v/>
      </c>
      <c r="BT761" s="5" t="str">
        <f t="shared" si="177"/>
        <v/>
      </c>
      <c r="BU761" s="79" t="str">
        <f t="shared" si="178"/>
        <v/>
      </c>
      <c r="BV761" s="79" t="str">
        <f t="shared" si="179"/>
        <v/>
      </c>
      <c r="BW761" s="79" t="str">
        <f t="shared" si="180"/>
        <v/>
      </c>
      <c r="CB761" s="5"/>
      <c r="CC761" s="4" t="str">
        <f>IF(IFERROR(VLOOKUP(C761,C762:C$1993,1,0),"")="","",COUNTIF(C:C,C761))</f>
        <v/>
      </c>
      <c r="CE761" s="5"/>
      <c r="CF761" s="5"/>
      <c r="CG761" s="5" t="str">
        <f>IF(B762="","",IF(CC761="",1+(MAX(CG$2:CG760)),""))</f>
        <v/>
      </c>
      <c r="CH761" s="5" t="str">
        <f t="shared" si="181"/>
        <v/>
      </c>
      <c r="CI761" s="5" t="str">
        <f t="shared" si="182"/>
        <v/>
      </c>
      <c r="CJ761" s="14" t="str">
        <f t="shared" si="183"/>
        <v/>
      </c>
      <c r="CK761" s="25"/>
      <c r="CL761" s="15"/>
      <c r="CM761" s="5" t="str">
        <f t="shared" si="185"/>
        <v/>
      </c>
      <c r="CO761" s="5"/>
      <c r="CP761" s="5" t="str">
        <f t="shared" si="186"/>
        <v/>
      </c>
      <c r="CQ761" s="5" t="str">
        <f>IF(BT761="","",IFERROR(IF(VLOOKUP(BT761,BT$2:BT760,1,0)=0,"",""),BT761))</f>
        <v/>
      </c>
      <c r="CR761" s="22" t="str">
        <f>IF(CQ761="","",(IFERROR(VLOOKUP(MID(CQ761,1,1),$DI$2:DM$28,3,0),0)+IFERROR(VLOOKUP(MID(CQ761,2,1),DI$2:DM$28,4,0),0)+IFERROR(VLOOKUP(MID(CQ761,3,1),DI$2:DM$28,5,0),0)+(ROW(CQ761)/1000000000000)))</f>
        <v/>
      </c>
      <c r="CS761" s="5"/>
      <c r="CT761" s="5">
        <v>760</v>
      </c>
      <c r="CU761" s="5" t="str">
        <f>IFERROR(VLOOKUP(CT761,CP$2:CQ1837,2,0),"")</f>
        <v/>
      </c>
      <c r="CV761" s="5"/>
      <c r="CX761" s="5"/>
      <c r="DO761" s="5" t="e">
        <f>IF(REPORTE!AH$2="si",IF(C761=VALUE(REPORTE!C$22),IF(SUM(DO762:DO$1993),CONCATENATE(INT(#REF!),", "),INT(#REF!)),""),IF(C761=VALUE(REPORTE!C$21),IF(SUM(DO762:DO$1993),CONCATENATE(INT(#REF!),", "),INT(#REF!)),""))</f>
        <v>#VALUE!</v>
      </c>
      <c r="DS761" s="5"/>
      <c r="DT761" s="5"/>
      <c r="DU761" s="5"/>
      <c r="DV761" s="5"/>
    </row>
    <row r="762" spans="1:126" x14ac:dyDescent="0.25">
      <c r="A762" s="4" t="str">
        <f t="shared" ca="1" si="172"/>
        <v/>
      </c>
      <c r="B762" s="3"/>
      <c r="D762" s="1" t="str">
        <f>IFERROR(INDEX('padron cfe'!B:B,MATCH(DATOS!C762,'padron cfe'!A:A,0),1),"")</f>
        <v/>
      </c>
      <c r="H762" s="5" t="str">
        <f>IF(F762="","",IFERROR(CONCATENATE("PEUA",VLOOKUP(ESTADO,REPORTE!AV$2:AW$33,2,0),DIDTRITO_FORM,CADER_FORM,IFERROR(INDEX(CA:CA,MATCH(DAY(F762),BZ:BZ,0),1),DAY(F762)),IFERROR(INDEX(CA:CA,MATCH(MONTH(F762),BZ:BZ,0),1),MONTH(F762)),YEAR(F762),G762),""))</f>
        <v/>
      </c>
      <c r="M762" s="2" t="str">
        <f>IFERROR(INDEX('padron cfe'!C:C,MATCH(DATOS!C762,'padron cfe'!A:A,0),1),"")</f>
        <v/>
      </c>
      <c r="N762" s="66" t="str">
        <f>IFERROR(IF(BT762="","",IF(INDEX(N$1:N761,MATCH(BT762,BT$1:BT761,0),1)=0,"",INDEX(N$1:N761,MATCH(BT762,BT$1:BT761,0),1))),"")</f>
        <v/>
      </c>
      <c r="O762" s="66" t="str">
        <f>IFERROR(IF(BT762="","",IF(INDEX(O$1:O761,MATCH(BT762,BT$1:BT761,0),1)=0,"",INDEX(O$1:O761,MATCH(BT762,BT$1:BT761,0),1))),"")</f>
        <v/>
      </c>
      <c r="R762" s="66"/>
      <c r="S762" s="5"/>
      <c r="T762" s="66"/>
      <c r="U762" s="5" t="str">
        <f>IFERROR(IF(INDEX(U$1:U761,MATCH(T762,T$1:T761,0),1)=0,"",INDEX(U$1:U761,MATCH(T762,T$1:T761,0),1)),"")</f>
        <v/>
      </c>
      <c r="V762" s="66"/>
      <c r="W762" s="5" t="str">
        <f>IFERROR(IF(INDEX(W$1:W761,MATCH(V762,V$1:V761,0),1)=0,"",INDEX(W$1:W761,MATCH(V762,V$1:V761,0),1)),"")</f>
        <v/>
      </c>
      <c r="X762" s="2" t="str">
        <f>IFERROR(INDEX('padron cfe'!D:D,MATCH(DATOS!C762,'padron cfe'!A:A,0),1),"")</f>
        <v/>
      </c>
      <c r="AC762" s="3"/>
      <c r="AE762" s="4" t="str">
        <f t="shared" si="173"/>
        <v/>
      </c>
      <c r="AI762" s="2" t="str">
        <f>IFERROR(IF(INDEX(AI$1:AI761,MATCH(BT762,BT$1:BT761,0),1)=0,"",INDEX(AI$1:AI761,MATCH(BT762,BT$1:BT761,0),1)),"")</f>
        <v/>
      </c>
      <c r="AJ762" s="2" t="str">
        <f>IFERROR(IF(INDEX(AJ$1:AJ761,MATCH(BT762,BT$1:BT761,0),1)=0,"",INDEX(AJ$1:AJ761,MATCH(BT762,BT$1:BT761,0),1)),"")</f>
        <v/>
      </c>
      <c r="AK762" s="2" t="str">
        <f>IFERROR(IF(INDEX(AK$1:AK761,MATCH(BT762,BT$1:BT761,0),1)=0,"",INDEX(AK$1:AK761,MATCH(BT762,BT$1:BT761,0),1)),"")</f>
        <v/>
      </c>
      <c r="AY762" s="7"/>
      <c r="BA762" s="66"/>
      <c r="BB762" s="66"/>
      <c r="BC762" s="66"/>
      <c r="BD762" s="78"/>
      <c r="BE762" s="66"/>
      <c r="BF762" s="66"/>
      <c r="BG762" s="4"/>
      <c r="BH762" s="69"/>
      <c r="BK762" s="9"/>
      <c r="BN762" s="7"/>
      <c r="BO762" s="286"/>
      <c r="BP762" s="22"/>
      <c r="BQ762" s="7" t="str">
        <f t="shared" ca="1" si="174"/>
        <v/>
      </c>
      <c r="BR762" s="75" t="str">
        <f t="shared" si="175"/>
        <v/>
      </c>
      <c r="BS762" s="75" t="str">
        <f t="shared" si="176"/>
        <v/>
      </c>
      <c r="BT762" s="5" t="str">
        <f t="shared" si="177"/>
        <v/>
      </c>
      <c r="BU762" s="79" t="str">
        <f t="shared" si="178"/>
        <v/>
      </c>
      <c r="BV762" s="79" t="str">
        <f t="shared" si="179"/>
        <v/>
      </c>
      <c r="BW762" s="79" t="str">
        <f t="shared" si="180"/>
        <v/>
      </c>
      <c r="CB762" s="5"/>
      <c r="CC762" s="4" t="str">
        <f>IF(IFERROR(VLOOKUP(C762,C763:C$1993,1,0),"")="","",COUNTIF(C:C,C762))</f>
        <v/>
      </c>
      <c r="CE762" s="5"/>
      <c r="CF762" s="5"/>
      <c r="CG762" s="5" t="str">
        <f>IF(B762="","",IF(CC762="",1+(MAX(CG$2:CG761)),""))</f>
        <v/>
      </c>
      <c r="CH762" s="5" t="str">
        <f t="shared" si="181"/>
        <v/>
      </c>
      <c r="CI762" s="5" t="str">
        <f t="shared" si="182"/>
        <v/>
      </c>
      <c r="CJ762" s="14" t="str">
        <f t="shared" si="183"/>
        <v/>
      </c>
      <c r="CK762" s="25"/>
      <c r="CL762" s="15"/>
      <c r="CM762" s="5" t="str">
        <f t="shared" si="185"/>
        <v/>
      </c>
      <c r="CO762" s="5"/>
      <c r="CP762" s="5" t="str">
        <f t="shared" si="186"/>
        <v/>
      </c>
      <c r="CQ762" s="5" t="str">
        <f>IF(BT762="","",IFERROR(IF(VLOOKUP(BT762,BT$2:BT761,1,0)=0,"",""),BT762))</f>
        <v/>
      </c>
      <c r="CR762" s="22" t="str">
        <f>IF(CQ762="","",(IFERROR(VLOOKUP(MID(CQ762,1,1),$DI$2:DM$28,3,0),0)+IFERROR(VLOOKUP(MID(CQ762,2,1),DI$2:DM$28,4,0),0)+IFERROR(VLOOKUP(MID(CQ762,3,1),DI$2:DM$28,5,0),0)+(ROW(CQ762)/1000000000000)))</f>
        <v/>
      </c>
      <c r="CS762" s="5"/>
      <c r="CT762" s="5">
        <v>761</v>
      </c>
      <c r="CU762" s="5" t="str">
        <f>IFERROR(VLOOKUP(CT762,CP$2:CQ1838,2,0),"")</f>
        <v/>
      </c>
      <c r="CV762" s="5"/>
      <c r="CX762" s="5"/>
      <c r="DO762" s="5" t="e">
        <f>IF(REPORTE!AH$2="si",IF(C762=VALUE(REPORTE!C$22),IF(SUM(DO763:DO$1993),CONCATENATE(INT(B762),", "),INT(B762)),""),IF(C762=VALUE(REPORTE!C$21),IF(SUM(DO763:DO$1993),CONCATENATE(INT(B762),", "),INT(B762)),""))</f>
        <v>#VALUE!</v>
      </c>
      <c r="DS762" s="5"/>
      <c r="DT762" s="5"/>
      <c r="DU762" s="5"/>
      <c r="DV762" s="5"/>
    </row>
    <row r="763" spans="1:126" x14ac:dyDescent="0.25">
      <c r="A763" s="4" t="str">
        <f t="shared" ca="1" si="172"/>
        <v/>
      </c>
      <c r="B763" s="3"/>
      <c r="D763" s="1" t="str">
        <f>IFERROR(INDEX('padron cfe'!B:B,MATCH(DATOS!C763,'padron cfe'!A:A,0),1),"")</f>
        <v/>
      </c>
      <c r="H763" s="5" t="str">
        <f>IF(F763="","",IFERROR(CONCATENATE("PEUA",VLOOKUP(ESTADO,REPORTE!AV$2:AW$33,2,0),DIDTRITO_FORM,CADER_FORM,IFERROR(INDEX(CA:CA,MATCH(DAY(F763),BZ:BZ,0),1),DAY(F763)),IFERROR(INDEX(CA:CA,MATCH(MONTH(F763),BZ:BZ,0),1),MONTH(F763)),YEAR(F763),G763),""))</f>
        <v/>
      </c>
      <c r="M763" s="2" t="str">
        <f>IFERROR(INDEX('padron cfe'!C:C,MATCH(DATOS!C763,'padron cfe'!A:A,0),1),"")</f>
        <v/>
      </c>
      <c r="N763" s="66" t="str">
        <f>IFERROR(IF(BT763="","",IF(INDEX(N$1:N762,MATCH(BT763,BT$1:BT762,0),1)=0,"",INDEX(N$1:N762,MATCH(BT763,BT$1:BT762,0),1))),"")</f>
        <v/>
      </c>
      <c r="O763" s="66" t="str">
        <f>IFERROR(IF(BT763="","",IF(INDEX(O$1:O762,MATCH(BT763,BT$1:BT762,0),1)=0,"",INDEX(O$1:O762,MATCH(BT763,BT$1:BT762,0),1))),"")</f>
        <v/>
      </c>
      <c r="R763" s="66"/>
      <c r="S763" s="5"/>
      <c r="T763" s="66"/>
      <c r="U763" s="5" t="str">
        <f>IFERROR(IF(INDEX(U$1:U762,MATCH(T763,T$1:T762,0),1)=0,"",INDEX(U$1:U762,MATCH(T763,T$1:T762,0),1)),"")</f>
        <v/>
      </c>
      <c r="V763" s="66"/>
      <c r="W763" s="5" t="str">
        <f>IFERROR(IF(INDEX(W$1:W762,MATCH(V763,V$1:V762,0),1)=0,"",INDEX(W$1:W762,MATCH(V763,V$1:V762,0),1)),"")</f>
        <v/>
      </c>
      <c r="X763" s="2" t="str">
        <f>IFERROR(INDEX('padron cfe'!D:D,MATCH(DATOS!C763,'padron cfe'!A:A,0),1),"")</f>
        <v/>
      </c>
      <c r="AC763" s="3"/>
      <c r="AE763" s="4" t="str">
        <f t="shared" si="173"/>
        <v/>
      </c>
      <c r="AI763" s="2" t="str">
        <f>IFERROR(IF(INDEX(AI$1:AI762,MATCH(BT763,BT$1:BT762,0),1)=0,"",INDEX(AI$1:AI762,MATCH(BT763,BT$1:BT762,0),1)),"")</f>
        <v/>
      </c>
      <c r="AJ763" s="2" t="str">
        <f>IFERROR(IF(INDEX(AJ$1:AJ762,MATCH(BT763,BT$1:BT762,0),1)=0,"",INDEX(AJ$1:AJ762,MATCH(BT763,BT$1:BT762,0),1)),"")</f>
        <v/>
      </c>
      <c r="AK763" s="2" t="str">
        <f>IFERROR(IF(INDEX(AK$1:AK762,MATCH(BT763,BT$1:BT762,0),1)=0,"",INDEX(AK$1:AK762,MATCH(BT763,BT$1:BT762,0),1)),"")</f>
        <v/>
      </c>
      <c r="AY763" s="7"/>
      <c r="BA763" s="66"/>
      <c r="BB763" s="66"/>
      <c r="BC763" s="66"/>
      <c r="BD763" s="78"/>
      <c r="BE763" s="66"/>
      <c r="BF763" s="66"/>
      <c r="BG763" s="4"/>
      <c r="BH763" s="69"/>
      <c r="BK763" s="9"/>
      <c r="BN763" s="7"/>
      <c r="BO763" s="286"/>
      <c r="BP763" s="22"/>
      <c r="BQ763" s="7" t="str">
        <f t="shared" ca="1" si="174"/>
        <v/>
      </c>
      <c r="BR763" s="75" t="str">
        <f t="shared" si="175"/>
        <v/>
      </c>
      <c r="BS763" s="75" t="str">
        <f t="shared" si="176"/>
        <v/>
      </c>
      <c r="BT763" s="5" t="str">
        <f t="shared" si="177"/>
        <v/>
      </c>
      <c r="BU763" s="79" t="str">
        <f t="shared" si="178"/>
        <v/>
      </c>
      <c r="BV763" s="79" t="str">
        <f t="shared" si="179"/>
        <v/>
      </c>
      <c r="BW763" s="79" t="str">
        <f t="shared" si="180"/>
        <v/>
      </c>
      <c r="CB763" s="5"/>
      <c r="CC763" s="4" t="str">
        <f>IF(IFERROR(VLOOKUP(C763,C764:C$1993,1,0),"")="","",COUNTIF(C:C,C763))</f>
        <v/>
      </c>
      <c r="CE763" s="5"/>
      <c r="CF763" s="5"/>
      <c r="CG763" s="5" t="str">
        <f>IF(B763="","",IF(CC763="",1+(MAX(CG$2:CG762)),""))</f>
        <v/>
      </c>
      <c r="CH763" s="5" t="str">
        <f t="shared" si="181"/>
        <v/>
      </c>
      <c r="CI763" s="5" t="str">
        <f t="shared" si="182"/>
        <v/>
      </c>
      <c r="CJ763" s="14" t="str">
        <f t="shared" si="183"/>
        <v/>
      </c>
      <c r="CK763" s="25"/>
      <c r="CL763" s="15"/>
      <c r="CM763" s="5" t="str">
        <f t="shared" si="185"/>
        <v/>
      </c>
      <c r="CO763" s="5"/>
      <c r="CP763" s="5" t="str">
        <f t="shared" si="186"/>
        <v/>
      </c>
      <c r="CQ763" s="5" t="str">
        <f>IF(BT763="","",IFERROR(IF(VLOOKUP(BT763,BT$2:BT762,1,0)=0,"",""),BT763))</f>
        <v/>
      </c>
      <c r="CR763" s="22" t="str">
        <f>IF(CQ763="","",(IFERROR(VLOOKUP(MID(CQ763,1,1),$DI$2:DM$28,3,0),0)+IFERROR(VLOOKUP(MID(CQ763,2,1),DI$2:DM$28,4,0),0)+IFERROR(VLOOKUP(MID(CQ763,3,1),DI$2:DM$28,5,0),0)+(ROW(CQ763)/1000000000000)))</f>
        <v/>
      </c>
      <c r="CS763" s="5"/>
      <c r="CT763" s="5">
        <v>762</v>
      </c>
      <c r="CU763" s="5" t="str">
        <f>IFERROR(VLOOKUP(CT763,CP$2:CQ1839,2,0),"")</f>
        <v/>
      </c>
      <c r="CV763" s="5"/>
      <c r="CX763" s="5"/>
      <c r="DO763" s="5" t="e">
        <f>IF(REPORTE!AH$2="si",IF(C763=VALUE(REPORTE!C$22),IF(SUM(DO764:DO$1993),CONCATENATE(INT(B763),", "),INT(B763)),""),IF(C763=VALUE(REPORTE!C$21),IF(SUM(DO764:DO$1993),CONCATENATE(INT(B763),", "),INT(B763)),""))</f>
        <v>#VALUE!</v>
      </c>
      <c r="DS763" s="5"/>
      <c r="DT763" s="5"/>
      <c r="DU763" s="5"/>
      <c r="DV763" s="5"/>
    </row>
    <row r="764" spans="1:126" x14ac:dyDescent="0.25">
      <c r="A764" s="4" t="str">
        <f t="shared" ca="1" si="172"/>
        <v/>
      </c>
      <c r="B764" s="3"/>
      <c r="D764" s="1" t="str">
        <f>IFERROR(INDEX('padron cfe'!B:B,MATCH(DATOS!C764,'padron cfe'!A:A,0),1),"")</f>
        <v/>
      </c>
      <c r="H764" s="5" t="str">
        <f>IF(F764="","",IFERROR(CONCATENATE("PEUA",VLOOKUP(ESTADO,REPORTE!AV$2:AW$33,2,0),DIDTRITO_FORM,CADER_FORM,IFERROR(INDEX(CA:CA,MATCH(DAY(F764),BZ:BZ,0),1),DAY(F764)),IFERROR(INDEX(CA:CA,MATCH(MONTH(F764),BZ:BZ,0),1),MONTH(F764)),YEAR(F764),G764),""))</f>
        <v/>
      </c>
      <c r="M764" s="2" t="str">
        <f>IFERROR(INDEX('padron cfe'!C:C,MATCH(DATOS!C764,'padron cfe'!A:A,0),1),"")</f>
        <v/>
      </c>
      <c r="N764" s="66" t="str">
        <f>IFERROR(IF(BT764="","",IF(INDEX(N$1:N763,MATCH(BT764,BT$1:BT763,0),1)=0,"",INDEX(N$1:N763,MATCH(BT764,BT$1:BT763,0),1))),"")</f>
        <v/>
      </c>
      <c r="O764" s="66" t="str">
        <f>IFERROR(IF(BT764="","",IF(INDEX(O$1:O763,MATCH(BT764,BT$1:BT763,0),1)=0,"",INDEX(O$1:O763,MATCH(BT764,BT$1:BT763,0),1))),"")</f>
        <v/>
      </c>
      <c r="R764" s="66"/>
      <c r="S764" s="5"/>
      <c r="T764" s="66"/>
      <c r="U764" s="5" t="str">
        <f>IFERROR(IF(INDEX(U$1:U763,MATCH(T764,T$1:T763,0),1)=0,"",INDEX(U$1:U763,MATCH(T764,T$1:T763,0),1)),"")</f>
        <v/>
      </c>
      <c r="V764" s="66"/>
      <c r="W764" s="5" t="str">
        <f>IFERROR(IF(INDEX(W$1:W763,MATCH(V764,V$1:V763,0),1)=0,"",INDEX(W$1:W763,MATCH(V764,V$1:V763,0),1)),"")</f>
        <v/>
      </c>
      <c r="X764" s="2" t="str">
        <f>IFERROR(INDEX('padron cfe'!D:D,MATCH(DATOS!C764,'padron cfe'!A:A,0),1),"")</f>
        <v/>
      </c>
      <c r="AC764" s="3"/>
      <c r="AE764" s="4" t="str">
        <f t="shared" si="173"/>
        <v/>
      </c>
      <c r="AI764" s="2" t="str">
        <f>IFERROR(IF(INDEX(AI$1:AI763,MATCH(BT764,BT$1:BT763,0),1)=0,"",INDEX(AI$1:AI763,MATCH(BT764,BT$1:BT763,0),1)),"")</f>
        <v/>
      </c>
      <c r="AJ764" s="2" t="str">
        <f>IFERROR(IF(INDEX(AJ$1:AJ763,MATCH(BT764,BT$1:BT763,0),1)=0,"",INDEX(AJ$1:AJ763,MATCH(BT764,BT$1:BT763,0),1)),"")</f>
        <v/>
      </c>
      <c r="AK764" s="2" t="str">
        <f>IFERROR(IF(INDEX(AK$1:AK763,MATCH(BT764,BT$1:BT763,0),1)=0,"",INDEX(AK$1:AK763,MATCH(BT764,BT$1:BT763,0),1)),"")</f>
        <v/>
      </c>
      <c r="AY764" s="7"/>
      <c r="BA764" s="66"/>
      <c r="BB764" s="66"/>
      <c r="BC764" s="66"/>
      <c r="BD764" s="78"/>
      <c r="BE764" s="66"/>
      <c r="BF764" s="66"/>
      <c r="BG764" s="4"/>
      <c r="BH764" s="69"/>
      <c r="BK764" s="9"/>
      <c r="BN764" s="7"/>
      <c r="BO764" s="286"/>
      <c r="BP764" s="22"/>
      <c r="BQ764" s="7" t="str">
        <f t="shared" ca="1" si="174"/>
        <v/>
      </c>
      <c r="BR764" s="75" t="str">
        <f t="shared" si="175"/>
        <v/>
      </c>
      <c r="BS764" s="75" t="str">
        <f t="shared" si="176"/>
        <v/>
      </c>
      <c r="BT764" s="5" t="str">
        <f t="shared" si="177"/>
        <v/>
      </c>
      <c r="BU764" s="79" t="str">
        <f t="shared" si="178"/>
        <v/>
      </c>
      <c r="BV764" s="79" t="str">
        <f t="shared" si="179"/>
        <v/>
      </c>
      <c r="BW764" s="79" t="str">
        <f t="shared" si="180"/>
        <v/>
      </c>
      <c r="CB764" s="5"/>
      <c r="CC764" s="4" t="str">
        <f>IF(IFERROR(VLOOKUP(C764,C765:C$1993,1,0),"")="","",COUNTIF(C:C,C764))</f>
        <v/>
      </c>
      <c r="CE764" s="5"/>
      <c r="CF764" s="5"/>
      <c r="CG764" s="5" t="str">
        <f>IF(B764="","",IF(CC764="",1+(MAX(CG$2:CG763)),""))</f>
        <v/>
      </c>
      <c r="CH764" s="5" t="str">
        <f t="shared" si="181"/>
        <v/>
      </c>
      <c r="CI764" s="5" t="str">
        <f t="shared" si="182"/>
        <v/>
      </c>
      <c r="CJ764" s="14" t="str">
        <f t="shared" si="183"/>
        <v/>
      </c>
      <c r="CK764" s="25"/>
      <c r="CL764" s="15"/>
      <c r="CM764" s="5" t="str">
        <f t="shared" si="185"/>
        <v/>
      </c>
      <c r="CO764" s="5"/>
      <c r="CP764" s="5" t="str">
        <f t="shared" si="186"/>
        <v/>
      </c>
      <c r="CQ764" s="5" t="str">
        <f>IF(BT764="","",IFERROR(IF(VLOOKUP(BT764,BT$2:BT763,1,0)=0,"",""),BT764))</f>
        <v/>
      </c>
      <c r="CR764" s="22" t="str">
        <f>IF(CQ764="","",(IFERROR(VLOOKUP(MID(CQ764,1,1),$DI$2:DM$28,3,0),0)+IFERROR(VLOOKUP(MID(CQ764,2,1),DI$2:DM$28,4,0),0)+IFERROR(VLOOKUP(MID(CQ764,3,1),DI$2:DM$28,5,0),0)+(ROW(CQ764)/1000000000000)))</f>
        <v/>
      </c>
      <c r="CS764" s="5"/>
      <c r="CT764" s="5">
        <v>763</v>
      </c>
      <c r="CU764" s="5" t="str">
        <f>IFERROR(VLOOKUP(CT764,CP$2:CQ1840,2,0),"")</f>
        <v/>
      </c>
      <c r="CV764" s="5"/>
      <c r="CX764" s="5"/>
      <c r="DO764" s="5" t="e">
        <f>IF(REPORTE!AH$2="si",IF(C764=VALUE(REPORTE!C$22),IF(SUM(DO765:DO$1993),CONCATENATE(INT(B764),", "),INT(B764)),""),IF(C764=VALUE(REPORTE!C$21),IF(SUM(DO765:DO$1993),CONCATENATE(INT(B764),", "),INT(B764)),""))</f>
        <v>#VALUE!</v>
      </c>
      <c r="DS764" s="5"/>
      <c r="DT764" s="5"/>
      <c r="DU764" s="5"/>
      <c r="DV764" s="5"/>
    </row>
    <row r="765" spans="1:126" x14ac:dyDescent="0.25">
      <c r="A765" s="4" t="str">
        <f t="shared" ca="1" si="172"/>
        <v/>
      </c>
      <c r="B765" s="3"/>
      <c r="D765" s="1" t="str">
        <f>IFERROR(INDEX('padron cfe'!B:B,MATCH(DATOS!C765,'padron cfe'!A:A,0),1),"")</f>
        <v/>
      </c>
      <c r="H765" s="5" t="str">
        <f>IF(F765="","",IFERROR(CONCATENATE("PEUA",VLOOKUP(ESTADO,REPORTE!AV$2:AW$33,2,0),DIDTRITO_FORM,CADER_FORM,IFERROR(INDEX(CA:CA,MATCH(DAY(F765),BZ:BZ,0),1),DAY(F765)),IFERROR(INDEX(CA:CA,MATCH(MONTH(F765),BZ:BZ,0),1),MONTH(F765)),YEAR(F765),G765),""))</f>
        <v/>
      </c>
      <c r="M765" s="2" t="str">
        <f>IFERROR(INDEX('padron cfe'!C:C,MATCH(DATOS!C765,'padron cfe'!A:A,0),1),"")</f>
        <v/>
      </c>
      <c r="N765" s="66" t="str">
        <f>IFERROR(IF(BT765="","",IF(INDEX(N$1:N764,MATCH(BT765,BT$1:BT764,0),1)=0,"",INDEX(N$1:N764,MATCH(BT765,BT$1:BT764,0),1))),"")</f>
        <v/>
      </c>
      <c r="O765" s="66" t="str">
        <f>IFERROR(IF(BT765="","",IF(INDEX(O$1:O764,MATCH(BT765,BT$1:BT764,0),1)=0,"",INDEX(O$1:O764,MATCH(BT765,BT$1:BT764,0),1))),"")</f>
        <v/>
      </c>
      <c r="R765" s="66"/>
      <c r="S765" s="5"/>
      <c r="T765" s="66"/>
      <c r="U765" s="5" t="str">
        <f>IFERROR(IF(INDEX(U$1:U764,MATCH(T765,T$1:T764,0),1)=0,"",INDEX(U$1:U764,MATCH(T765,T$1:T764,0),1)),"")</f>
        <v/>
      </c>
      <c r="V765" s="66"/>
      <c r="W765" s="5" t="str">
        <f>IFERROR(IF(INDEX(W$1:W764,MATCH(V765,V$1:V764,0),1)=0,"",INDEX(W$1:W764,MATCH(V765,V$1:V764,0),1)),"")</f>
        <v/>
      </c>
      <c r="X765" s="2" t="str">
        <f>IFERROR(INDEX('padron cfe'!D:D,MATCH(DATOS!C765,'padron cfe'!A:A,0),1),"")</f>
        <v/>
      </c>
      <c r="AC765" s="3"/>
      <c r="AE765" s="4" t="str">
        <f t="shared" si="173"/>
        <v/>
      </c>
      <c r="AI765" s="2" t="str">
        <f>IFERROR(IF(INDEX(AI$1:AI764,MATCH(BT765,BT$1:BT764,0),1)=0,"",INDEX(AI$1:AI764,MATCH(BT765,BT$1:BT764,0),1)),"")</f>
        <v/>
      </c>
      <c r="AJ765" s="2" t="str">
        <f>IFERROR(IF(INDEX(AJ$1:AJ764,MATCH(BT765,BT$1:BT764,0),1)=0,"",INDEX(AJ$1:AJ764,MATCH(BT765,BT$1:BT764,0),1)),"")</f>
        <v/>
      </c>
      <c r="AK765" s="2" t="str">
        <f>IFERROR(IF(INDEX(AK$1:AK764,MATCH(BT765,BT$1:BT764,0),1)=0,"",INDEX(AK$1:AK764,MATCH(BT765,BT$1:BT764,0),1)),"")</f>
        <v/>
      </c>
      <c r="AY765" s="7"/>
      <c r="BA765" s="66"/>
      <c r="BB765" s="66"/>
      <c r="BC765" s="66"/>
      <c r="BD765" s="78"/>
      <c r="BE765" s="66"/>
      <c r="BF765" s="66"/>
      <c r="BG765" s="4"/>
      <c r="BH765" s="69"/>
      <c r="BK765" s="9"/>
      <c r="BN765" s="7"/>
      <c r="BO765" s="286"/>
      <c r="BP765" s="22"/>
      <c r="BQ765" s="7" t="str">
        <f t="shared" ca="1" si="174"/>
        <v/>
      </c>
      <c r="BR765" s="75" t="str">
        <f t="shared" si="175"/>
        <v/>
      </c>
      <c r="BS765" s="75" t="str">
        <f t="shared" si="176"/>
        <v/>
      </c>
      <c r="BT765" s="5" t="str">
        <f t="shared" si="177"/>
        <v/>
      </c>
      <c r="BU765" s="79" t="str">
        <f t="shared" si="178"/>
        <v/>
      </c>
      <c r="BV765" s="79" t="str">
        <f t="shared" si="179"/>
        <v/>
      </c>
      <c r="BW765" s="79" t="str">
        <f t="shared" si="180"/>
        <v/>
      </c>
      <c r="CB765" s="5"/>
      <c r="CC765" s="4" t="str">
        <f>IF(IFERROR(VLOOKUP(C765,C766:C$1993,1,0),"")="","",COUNTIF(C:C,C765))</f>
        <v/>
      </c>
      <c r="CE765" s="5"/>
      <c r="CF765" s="5"/>
      <c r="CG765" s="5" t="str">
        <f>IF(B765="","",IF(CC765="",1+(MAX(CG$2:CG764)),""))</f>
        <v/>
      </c>
      <c r="CH765" s="5" t="str">
        <f t="shared" si="181"/>
        <v/>
      </c>
      <c r="CI765" s="5" t="str">
        <f t="shared" si="182"/>
        <v/>
      </c>
      <c r="CJ765" s="14" t="str">
        <f t="shared" si="183"/>
        <v/>
      </c>
      <c r="CK765" s="25"/>
      <c r="CL765" s="15"/>
      <c r="CM765" s="5" t="str">
        <f t="shared" si="185"/>
        <v/>
      </c>
      <c r="CO765" s="5"/>
      <c r="CP765" s="5" t="str">
        <f t="shared" si="186"/>
        <v/>
      </c>
      <c r="CQ765" s="5" t="str">
        <f>IF(BT765="","",IFERROR(IF(VLOOKUP(BT765,BT$2:BT764,1,0)=0,"",""),BT765))</f>
        <v/>
      </c>
      <c r="CR765" s="22" t="str">
        <f>IF(CQ765="","",(IFERROR(VLOOKUP(MID(CQ765,1,1),$DI$2:DM$28,3,0),0)+IFERROR(VLOOKUP(MID(CQ765,2,1),DI$2:DM$28,4,0),0)+IFERROR(VLOOKUP(MID(CQ765,3,1),DI$2:DM$28,5,0),0)+(ROW(CQ765)/1000000000000)))</f>
        <v/>
      </c>
      <c r="CS765" s="5"/>
      <c r="CT765" s="5">
        <v>764</v>
      </c>
      <c r="CU765" s="5" t="str">
        <f>IFERROR(VLOOKUP(CT765,CP$2:CQ1841,2,0),"")</f>
        <v/>
      </c>
      <c r="CV765" s="5"/>
      <c r="CX765" s="5"/>
      <c r="DO765" s="5" t="e">
        <f>IF(REPORTE!AH$2="si",IF(C765=VALUE(REPORTE!C$22),IF(SUM(DO766:DO$1993),CONCATENATE(INT(B765),", "),INT(B765)),""),IF(C765=VALUE(REPORTE!C$21),IF(SUM(DO766:DO$1993),CONCATENATE(INT(B765),", "),INT(B765)),""))</f>
        <v>#VALUE!</v>
      </c>
      <c r="DS765" s="5"/>
      <c r="DT765" s="5"/>
      <c r="DU765" s="5"/>
      <c r="DV765" s="5"/>
    </row>
    <row r="766" spans="1:126" x14ac:dyDescent="0.25">
      <c r="A766" s="4" t="str">
        <f t="shared" ca="1" si="172"/>
        <v/>
      </c>
      <c r="B766" s="3"/>
      <c r="D766" s="1" t="str">
        <f>IFERROR(INDEX('padron cfe'!B:B,MATCH(DATOS!C766,'padron cfe'!A:A,0),1),"")</f>
        <v/>
      </c>
      <c r="H766" s="5" t="str">
        <f>IF(F766="","",IFERROR(CONCATENATE("PEUA",VLOOKUP(ESTADO,REPORTE!AV$2:AW$33,2,0),DIDTRITO_FORM,CADER_FORM,IFERROR(INDEX(CA:CA,MATCH(DAY(F766),BZ:BZ,0),1),DAY(F766)),IFERROR(INDEX(CA:CA,MATCH(MONTH(F766),BZ:BZ,0),1),MONTH(F766)),YEAR(F766),G766),""))</f>
        <v/>
      </c>
      <c r="M766" s="2" t="str">
        <f>IFERROR(INDEX('padron cfe'!C:C,MATCH(DATOS!C766,'padron cfe'!A:A,0),1),"")</f>
        <v/>
      </c>
      <c r="N766" s="66" t="str">
        <f>IFERROR(IF(BT766="","",IF(INDEX(N$1:N765,MATCH(BT766,BT$1:BT765,0),1)=0,"",INDEX(N$1:N765,MATCH(BT766,BT$1:BT765,0),1))),"")</f>
        <v/>
      </c>
      <c r="O766" s="66" t="str">
        <f>IFERROR(IF(BT766="","",IF(INDEX(O$1:O765,MATCH(BT766,BT$1:BT765,0),1)=0,"",INDEX(O$1:O765,MATCH(BT766,BT$1:BT765,0),1))),"")</f>
        <v/>
      </c>
      <c r="R766" s="66"/>
      <c r="S766" s="5"/>
      <c r="T766" s="66"/>
      <c r="U766" s="5" t="str">
        <f>IFERROR(IF(INDEX(U$1:U765,MATCH(T766,T$1:T765,0),1)=0,"",INDEX(U$1:U765,MATCH(T766,T$1:T765,0),1)),"")</f>
        <v/>
      </c>
      <c r="V766" s="66"/>
      <c r="W766" s="5" t="str">
        <f>IFERROR(IF(INDEX(W$1:W765,MATCH(V766,V$1:V765,0),1)=0,"",INDEX(W$1:W765,MATCH(V766,V$1:V765,0),1)),"")</f>
        <v/>
      </c>
      <c r="X766" s="2" t="str">
        <f>IFERROR(INDEX('padron cfe'!D:D,MATCH(DATOS!C766,'padron cfe'!A:A,0),1),"")</f>
        <v/>
      </c>
      <c r="AC766" s="3"/>
      <c r="AE766" s="4" t="str">
        <f t="shared" si="173"/>
        <v/>
      </c>
      <c r="AI766" s="2" t="str">
        <f>IFERROR(IF(INDEX(AI$1:AI765,MATCH(BT766,BT$1:BT765,0),1)=0,"",INDEX(AI$1:AI765,MATCH(BT766,BT$1:BT765,0),1)),"")</f>
        <v/>
      </c>
      <c r="AJ766" s="2" t="str">
        <f>IFERROR(IF(INDEX(AJ$1:AJ765,MATCH(BT766,BT$1:BT765,0),1)=0,"",INDEX(AJ$1:AJ765,MATCH(BT766,BT$1:BT765,0),1)),"")</f>
        <v/>
      </c>
      <c r="AK766" s="2" t="str">
        <f>IFERROR(IF(INDEX(AK$1:AK765,MATCH(BT766,BT$1:BT765,0),1)=0,"",INDEX(AK$1:AK765,MATCH(BT766,BT$1:BT765,0),1)),"")</f>
        <v/>
      </c>
      <c r="AY766" s="7"/>
      <c r="BA766" s="66"/>
      <c r="BB766" s="66"/>
      <c r="BC766" s="66"/>
      <c r="BD766" s="78"/>
      <c r="BE766" s="66"/>
      <c r="BF766" s="66"/>
      <c r="BG766" s="4"/>
      <c r="BH766" s="69"/>
      <c r="BK766" s="9"/>
      <c r="BN766" s="7"/>
      <c r="BO766" s="286"/>
      <c r="BP766" s="22"/>
      <c r="BQ766" s="7" t="str">
        <f t="shared" ca="1" si="174"/>
        <v/>
      </c>
      <c r="BR766" s="75" t="str">
        <f t="shared" si="175"/>
        <v/>
      </c>
      <c r="BS766" s="75" t="str">
        <f t="shared" si="176"/>
        <v/>
      </c>
      <c r="BT766" s="5" t="str">
        <f t="shared" si="177"/>
        <v/>
      </c>
      <c r="BU766" s="79" t="str">
        <f t="shared" si="178"/>
        <v/>
      </c>
      <c r="BV766" s="79" t="str">
        <f t="shared" si="179"/>
        <v/>
      </c>
      <c r="BW766" s="79" t="str">
        <f t="shared" si="180"/>
        <v/>
      </c>
      <c r="CB766" s="5"/>
      <c r="CC766" s="4" t="str">
        <f>IF(IFERROR(VLOOKUP(C766,C767:C$1993,1,0),"")="","",COUNTIF(C:C,C766))</f>
        <v/>
      </c>
      <c r="CE766" s="5"/>
      <c r="CF766" s="5"/>
      <c r="CG766" s="5" t="str">
        <f>IF(B766="","",IF(CC766="",1+(MAX(CG$2:CG765)),""))</f>
        <v/>
      </c>
      <c r="CH766" s="5" t="str">
        <f t="shared" si="181"/>
        <v/>
      </c>
      <c r="CI766" s="5" t="str">
        <f t="shared" si="182"/>
        <v/>
      </c>
      <c r="CJ766" s="14" t="str">
        <f t="shared" si="183"/>
        <v/>
      </c>
      <c r="CK766" s="25"/>
      <c r="CL766" s="15"/>
      <c r="CM766" s="5" t="str">
        <f t="shared" si="185"/>
        <v/>
      </c>
      <c r="CO766" s="5"/>
      <c r="CP766" s="5" t="str">
        <f t="shared" si="186"/>
        <v/>
      </c>
      <c r="CQ766" s="5" t="str">
        <f>IF(BT766="","",IFERROR(IF(VLOOKUP(BT766,BT$2:BT765,1,0)=0,"",""),BT766))</f>
        <v/>
      </c>
      <c r="CR766" s="22" t="str">
        <f>IF(CQ766="","",(IFERROR(VLOOKUP(MID(CQ766,1,1),$DI$2:DM$28,3,0),0)+IFERROR(VLOOKUP(MID(CQ766,2,1),DI$2:DM$28,4,0),0)+IFERROR(VLOOKUP(MID(CQ766,3,1),DI$2:DM$28,5,0),0)+(ROW(CQ766)/1000000000000)))</f>
        <v/>
      </c>
      <c r="CS766" s="5"/>
      <c r="CT766" s="5">
        <v>765</v>
      </c>
      <c r="CU766" s="5" t="str">
        <f>IFERROR(VLOOKUP(CT766,CP$2:CQ1842,2,0),"")</f>
        <v/>
      </c>
      <c r="CV766" s="5"/>
      <c r="CX766" s="5"/>
      <c r="DO766" s="5" t="e">
        <f>IF(REPORTE!AH$2="si",IF(C766=VALUE(REPORTE!C$22),IF(SUM(DO767:DO$1993),CONCATENATE(INT(B766),", "),INT(B766)),""),IF(C766=VALUE(REPORTE!C$21),IF(SUM(DO767:DO$1993),CONCATENATE(INT(B766),", "),INT(B766)),""))</f>
        <v>#VALUE!</v>
      </c>
      <c r="DS766" s="5"/>
      <c r="DT766" s="5"/>
      <c r="DU766" s="5"/>
      <c r="DV766" s="5"/>
    </row>
    <row r="767" spans="1:126" x14ac:dyDescent="0.25">
      <c r="A767" s="4" t="str">
        <f t="shared" ca="1" si="172"/>
        <v/>
      </c>
      <c r="B767" s="3"/>
      <c r="D767" s="1" t="str">
        <f>IFERROR(INDEX('padron cfe'!B:B,MATCH(DATOS!C767,'padron cfe'!A:A,0),1),"")</f>
        <v/>
      </c>
      <c r="H767" s="5" t="str">
        <f>IF(F767="","",IFERROR(CONCATENATE("PEUA",VLOOKUP(ESTADO,REPORTE!AV$2:AW$33,2,0),DIDTRITO_FORM,CADER_FORM,IFERROR(INDEX(CA:CA,MATCH(DAY(F767),BZ:BZ,0),1),DAY(F767)),IFERROR(INDEX(CA:CA,MATCH(MONTH(F767),BZ:BZ,0),1),MONTH(F767)),YEAR(F767),G767),""))</f>
        <v/>
      </c>
      <c r="M767" s="2" t="str">
        <f>IFERROR(INDEX('padron cfe'!C:C,MATCH(DATOS!C767,'padron cfe'!A:A,0),1),"")</f>
        <v/>
      </c>
      <c r="N767" s="66" t="str">
        <f>IFERROR(IF(BT767="","",IF(INDEX(N$1:N766,MATCH(BT767,BT$1:BT766,0),1)=0,"",INDEX(N$1:N766,MATCH(BT767,BT$1:BT766,0),1))),"")</f>
        <v/>
      </c>
      <c r="O767" s="66" t="str">
        <f>IFERROR(IF(BT767="","",IF(INDEX(O$1:O766,MATCH(BT767,BT$1:BT766,0),1)=0,"",INDEX(O$1:O766,MATCH(BT767,BT$1:BT766,0),1))),"")</f>
        <v/>
      </c>
      <c r="R767" s="66"/>
      <c r="S767" s="5"/>
      <c r="T767" s="66"/>
      <c r="U767" s="5" t="str">
        <f>IFERROR(IF(INDEX(U$1:U766,MATCH(T767,T$1:T766,0),1)=0,"",INDEX(U$1:U766,MATCH(T767,T$1:T766,0),1)),"")</f>
        <v/>
      </c>
      <c r="V767" s="66"/>
      <c r="W767" s="5" t="str">
        <f>IFERROR(IF(INDEX(W$1:W766,MATCH(V767,V$1:V766,0),1)=0,"",INDEX(W$1:W766,MATCH(V767,V$1:V766,0),1)),"")</f>
        <v/>
      </c>
      <c r="X767" s="2" t="str">
        <f>IFERROR(INDEX('padron cfe'!D:D,MATCH(DATOS!C767,'padron cfe'!A:A,0),1),"")</f>
        <v/>
      </c>
      <c r="AC767" s="3"/>
      <c r="AE767" s="4" t="str">
        <f t="shared" si="173"/>
        <v/>
      </c>
      <c r="AI767" s="2" t="str">
        <f>IFERROR(IF(INDEX(AI$1:AI766,MATCH(BT767,BT$1:BT766,0),1)=0,"",INDEX(AI$1:AI766,MATCH(BT767,BT$1:BT766,0),1)),"")</f>
        <v/>
      </c>
      <c r="AJ767" s="2" t="str">
        <f>IFERROR(IF(INDEX(AJ$1:AJ766,MATCH(BT767,BT$1:BT766,0),1)=0,"",INDEX(AJ$1:AJ766,MATCH(BT767,BT$1:BT766,0),1)),"")</f>
        <v/>
      </c>
      <c r="AK767" s="2" t="str">
        <f>IFERROR(IF(INDEX(AK$1:AK766,MATCH(BT767,BT$1:BT766,0),1)=0,"",INDEX(AK$1:AK766,MATCH(BT767,BT$1:BT766,0),1)),"")</f>
        <v/>
      </c>
      <c r="AY767" s="7"/>
      <c r="BA767" s="66"/>
      <c r="BB767" s="66"/>
      <c r="BC767" s="66"/>
      <c r="BD767" s="78"/>
      <c r="BE767" s="66"/>
      <c r="BF767" s="66"/>
      <c r="BG767" s="4"/>
      <c r="BH767" s="69"/>
      <c r="BK767" s="9"/>
      <c r="BN767" s="7"/>
      <c r="BO767" s="286"/>
      <c r="BP767" s="22"/>
      <c r="BQ767" s="7" t="str">
        <f t="shared" ca="1" si="174"/>
        <v/>
      </c>
      <c r="BR767" s="75" t="str">
        <f t="shared" si="175"/>
        <v/>
      </c>
      <c r="BS767" s="75" t="str">
        <f t="shared" si="176"/>
        <v/>
      </c>
      <c r="BT767" s="5" t="str">
        <f t="shared" si="177"/>
        <v/>
      </c>
      <c r="BU767" s="79" t="str">
        <f t="shared" si="178"/>
        <v/>
      </c>
      <c r="BV767" s="79" t="str">
        <f t="shared" si="179"/>
        <v/>
      </c>
      <c r="BW767" s="79" t="str">
        <f t="shared" si="180"/>
        <v/>
      </c>
      <c r="CB767" s="5"/>
      <c r="CC767" s="4" t="str">
        <f>IF(IFERROR(VLOOKUP(C767,C768:C$1993,1,0),"")="","",COUNTIF(C:C,C767))</f>
        <v/>
      </c>
      <c r="CE767" s="5"/>
      <c r="CF767" s="5"/>
      <c r="CG767" s="5" t="str">
        <f>IF(B767="","",IF(CC767="",1+(MAX(CG$2:CG766)),""))</f>
        <v/>
      </c>
      <c r="CH767" s="5" t="str">
        <f t="shared" si="181"/>
        <v/>
      </c>
      <c r="CI767" s="5" t="str">
        <f t="shared" si="182"/>
        <v/>
      </c>
      <c r="CJ767" s="14" t="str">
        <f t="shared" si="183"/>
        <v/>
      </c>
      <c r="CK767" s="25"/>
      <c r="CL767" s="15"/>
      <c r="CM767" s="5" t="str">
        <f t="shared" si="185"/>
        <v/>
      </c>
      <c r="CO767" s="5"/>
      <c r="CP767" s="5" t="str">
        <f t="shared" si="186"/>
        <v/>
      </c>
      <c r="CQ767" s="5" t="str">
        <f>IF(BT767="","",IFERROR(IF(VLOOKUP(BT767,BT$2:BT766,1,0)=0,"",""),BT767))</f>
        <v/>
      </c>
      <c r="CR767" s="22" t="str">
        <f>IF(CQ767="","",(IFERROR(VLOOKUP(MID(CQ767,1,1),$DI$2:DM$28,3,0),0)+IFERROR(VLOOKUP(MID(CQ767,2,1),DI$2:DM$28,4,0),0)+IFERROR(VLOOKUP(MID(CQ767,3,1),DI$2:DM$28,5,0),0)+(ROW(CQ767)/1000000000000)))</f>
        <v/>
      </c>
      <c r="CS767" s="5"/>
      <c r="CT767" s="5">
        <v>766</v>
      </c>
      <c r="CU767" s="5" t="str">
        <f>IFERROR(VLOOKUP(CT767,CP$2:CQ1843,2,0),"")</f>
        <v/>
      </c>
      <c r="CV767" s="5"/>
      <c r="CX767" s="5"/>
      <c r="DO767" s="5" t="e">
        <f>IF(REPORTE!AH$2="si",IF(C767=VALUE(REPORTE!C$22),IF(SUM(DO768:DO$1993),CONCATENATE(INT(B767),", "),INT(B767)),""),IF(C767=VALUE(REPORTE!C$21),IF(SUM(DO768:DO$1993),CONCATENATE(INT(B767),", "),INT(B767)),""))</f>
        <v>#VALUE!</v>
      </c>
      <c r="DS767" s="5"/>
      <c r="DT767" s="5"/>
      <c r="DU767" s="5"/>
      <c r="DV767" s="5"/>
    </row>
    <row r="768" spans="1:126" x14ac:dyDescent="0.25">
      <c r="A768" s="4" t="str">
        <f t="shared" ca="1" si="172"/>
        <v/>
      </c>
      <c r="B768" s="3"/>
      <c r="D768" s="1" t="str">
        <f>IFERROR(INDEX('padron cfe'!B:B,MATCH(DATOS!C768,'padron cfe'!A:A,0),1),"")</f>
        <v/>
      </c>
      <c r="H768" s="5" t="str">
        <f>IF(F768="","",IFERROR(CONCATENATE("PEUA",VLOOKUP(ESTADO,REPORTE!AV$2:AW$33,2,0),DIDTRITO_FORM,CADER_FORM,IFERROR(INDEX(CA:CA,MATCH(DAY(F768),BZ:BZ,0),1),DAY(F768)),IFERROR(INDEX(CA:CA,MATCH(MONTH(F768),BZ:BZ,0),1),MONTH(F768)),YEAR(F768),G768),""))</f>
        <v/>
      </c>
      <c r="M768" s="2" t="str">
        <f>IFERROR(INDEX('padron cfe'!C:C,MATCH(DATOS!C768,'padron cfe'!A:A,0),1),"")</f>
        <v/>
      </c>
      <c r="N768" s="66" t="str">
        <f>IFERROR(IF(BT768="","",IF(INDEX(N$1:N767,MATCH(BT768,BT$1:BT767,0),1)=0,"",INDEX(N$1:N767,MATCH(BT768,BT$1:BT767,0),1))),"")</f>
        <v/>
      </c>
      <c r="O768" s="66" t="str">
        <f>IFERROR(IF(BT768="","",IF(INDEX(O$1:O767,MATCH(BT768,BT$1:BT767,0),1)=0,"",INDEX(O$1:O767,MATCH(BT768,BT$1:BT767,0),1))),"")</f>
        <v/>
      </c>
      <c r="R768" s="66"/>
      <c r="S768" s="5"/>
      <c r="T768" s="66"/>
      <c r="U768" s="5" t="str">
        <f>IFERROR(IF(INDEX(U$1:U767,MATCH(T768,T$1:T767,0),1)=0,"",INDEX(U$1:U767,MATCH(T768,T$1:T767,0),1)),"")</f>
        <v/>
      </c>
      <c r="V768" s="66"/>
      <c r="W768" s="5" t="str">
        <f>IFERROR(IF(INDEX(W$1:W767,MATCH(V768,V$1:V767,0),1)=0,"",INDEX(W$1:W767,MATCH(V768,V$1:V767,0),1)),"")</f>
        <v/>
      </c>
      <c r="X768" s="2" t="str">
        <f>IFERROR(INDEX('padron cfe'!D:D,MATCH(DATOS!C768,'padron cfe'!A:A,0),1),"")</f>
        <v/>
      </c>
      <c r="AC768" s="3"/>
      <c r="AE768" s="4" t="str">
        <f t="shared" si="173"/>
        <v/>
      </c>
      <c r="AI768" s="2" t="str">
        <f>IFERROR(IF(INDEX(AI$1:AI767,MATCH(BT768,BT$1:BT767,0),1)=0,"",INDEX(AI$1:AI767,MATCH(BT768,BT$1:BT767,0),1)),"")</f>
        <v/>
      </c>
      <c r="AJ768" s="2" t="str">
        <f>IFERROR(IF(INDEX(AJ$1:AJ767,MATCH(BT768,BT$1:BT767,0),1)=0,"",INDEX(AJ$1:AJ767,MATCH(BT768,BT$1:BT767,0),1)),"")</f>
        <v/>
      </c>
      <c r="AK768" s="2" t="str">
        <f>IFERROR(IF(INDEX(AK$1:AK767,MATCH(BT768,BT$1:BT767,0),1)=0,"",INDEX(AK$1:AK767,MATCH(BT768,BT$1:BT767,0),1)),"")</f>
        <v/>
      </c>
      <c r="AY768" s="7"/>
      <c r="BA768" s="66"/>
      <c r="BB768" s="66"/>
      <c r="BC768" s="66"/>
      <c r="BD768" s="78"/>
      <c r="BE768" s="66"/>
      <c r="BF768" s="66"/>
      <c r="BG768" s="4"/>
      <c r="BH768" s="69"/>
      <c r="BK768" s="9"/>
      <c r="BN768" s="7"/>
      <c r="BO768" s="286"/>
      <c r="BP768" s="22"/>
      <c r="BQ768" s="7" t="str">
        <f t="shared" ca="1" si="174"/>
        <v/>
      </c>
      <c r="BR768" s="75" t="str">
        <f t="shared" si="175"/>
        <v/>
      </c>
      <c r="BS768" s="75" t="str">
        <f t="shared" si="176"/>
        <v/>
      </c>
      <c r="BT768" s="5" t="str">
        <f t="shared" si="177"/>
        <v/>
      </c>
      <c r="BU768" s="79" t="str">
        <f t="shared" si="178"/>
        <v/>
      </c>
      <c r="BV768" s="79" t="str">
        <f t="shared" si="179"/>
        <v/>
      </c>
      <c r="BW768" s="79" t="str">
        <f t="shared" si="180"/>
        <v/>
      </c>
      <c r="CB768" s="5"/>
      <c r="CC768" s="4" t="str">
        <f>IF(IFERROR(VLOOKUP(C768,C769:C$1993,1,0),"")="","",COUNTIF(C:C,C768))</f>
        <v/>
      </c>
      <c r="CE768" s="5"/>
      <c r="CF768" s="5"/>
      <c r="CG768" s="5" t="str">
        <f>IF(B768="","",IF(CC768="",1+(MAX(CG$2:CG767)),""))</f>
        <v/>
      </c>
      <c r="CH768" s="5" t="str">
        <f t="shared" si="181"/>
        <v/>
      </c>
      <c r="CI768" s="5" t="str">
        <f t="shared" si="182"/>
        <v/>
      </c>
      <c r="CJ768" s="14" t="str">
        <f t="shared" si="183"/>
        <v/>
      </c>
      <c r="CK768" s="25"/>
      <c r="CL768" s="15"/>
      <c r="CM768" s="5" t="str">
        <f t="shared" si="185"/>
        <v/>
      </c>
      <c r="CO768" s="5"/>
      <c r="CP768" s="5" t="str">
        <f t="shared" si="186"/>
        <v/>
      </c>
      <c r="CQ768" s="5" t="str">
        <f>IF(BT768="","",IFERROR(IF(VLOOKUP(BT768,BT$2:BT767,1,0)=0,"",""),BT768))</f>
        <v/>
      </c>
      <c r="CR768" s="22" t="str">
        <f>IF(CQ768="","",(IFERROR(VLOOKUP(MID(CQ768,1,1),$DI$2:DM$28,3,0),0)+IFERROR(VLOOKUP(MID(CQ768,2,1),DI$2:DM$28,4,0),0)+IFERROR(VLOOKUP(MID(CQ768,3,1),DI$2:DM$28,5,0),0)+(ROW(CQ768)/1000000000000)))</f>
        <v/>
      </c>
      <c r="CS768" s="5"/>
      <c r="CT768" s="5">
        <v>767</v>
      </c>
      <c r="CU768" s="5" t="str">
        <f>IFERROR(VLOOKUP(CT768,CP$2:CQ1844,2,0),"")</f>
        <v/>
      </c>
      <c r="CV768" s="5"/>
      <c r="CX768" s="5"/>
      <c r="DO768" s="5" t="e">
        <f>IF(REPORTE!AH$2="si",IF(C768=VALUE(REPORTE!C$22),IF(SUM(DO769:DO$1993),CONCATENATE(INT(B768),", "),INT(B768)),""),IF(C768=VALUE(REPORTE!C$21),IF(SUM(DO769:DO$1993),CONCATENATE(INT(B768),", "),INT(B768)),""))</f>
        <v>#VALUE!</v>
      </c>
      <c r="DS768" s="5"/>
      <c r="DT768" s="5"/>
      <c r="DU768" s="5"/>
      <c r="DV768" s="5"/>
    </row>
    <row r="769" spans="1:126" x14ac:dyDescent="0.25">
      <c r="A769" s="4" t="str">
        <f t="shared" ca="1" si="172"/>
        <v/>
      </c>
      <c r="B769" s="3"/>
      <c r="D769" s="1" t="str">
        <f>IFERROR(INDEX('padron cfe'!B:B,MATCH(DATOS!C769,'padron cfe'!A:A,0),1),"")</f>
        <v/>
      </c>
      <c r="H769" s="5" t="str">
        <f>IF(F769="","",IFERROR(CONCATENATE("PEUA",VLOOKUP(ESTADO,REPORTE!AV$2:AW$33,2,0),DIDTRITO_FORM,CADER_FORM,IFERROR(INDEX(CA:CA,MATCH(DAY(F769),BZ:BZ,0),1),DAY(F769)),IFERROR(INDEX(CA:CA,MATCH(MONTH(F769),BZ:BZ,0),1),MONTH(F769)),YEAR(F769),G769),""))</f>
        <v/>
      </c>
      <c r="M769" s="2" t="str">
        <f>IFERROR(INDEX('padron cfe'!C:C,MATCH(DATOS!C769,'padron cfe'!A:A,0),1),"")</f>
        <v/>
      </c>
      <c r="N769" s="66" t="str">
        <f>IFERROR(IF(BT769="","",IF(INDEX(N$1:N768,MATCH(BT769,BT$1:BT768,0),1)=0,"",INDEX(N$1:N768,MATCH(BT769,BT$1:BT768,0),1))),"")</f>
        <v/>
      </c>
      <c r="O769" s="66" t="str">
        <f>IFERROR(IF(BT769="","",IF(INDEX(O$1:O768,MATCH(BT769,BT$1:BT768,0),1)=0,"",INDEX(O$1:O768,MATCH(BT769,BT$1:BT768,0),1))),"")</f>
        <v/>
      </c>
      <c r="R769" s="66"/>
      <c r="S769" s="5"/>
      <c r="T769" s="66"/>
      <c r="U769" s="5" t="str">
        <f>IFERROR(IF(INDEX(U$1:U768,MATCH(T769,T$1:T768,0),1)=0,"",INDEX(U$1:U768,MATCH(T769,T$1:T768,0),1)),"")</f>
        <v/>
      </c>
      <c r="V769" s="66"/>
      <c r="W769" s="5" t="str">
        <f>IFERROR(IF(INDEX(W$1:W768,MATCH(V769,V$1:V768,0),1)=0,"",INDEX(W$1:W768,MATCH(V769,V$1:V768,0),1)),"")</f>
        <v/>
      </c>
      <c r="X769" s="2" t="str">
        <f>IFERROR(INDEX('padron cfe'!D:D,MATCH(DATOS!C769,'padron cfe'!A:A,0),1),"")</f>
        <v/>
      </c>
      <c r="AC769" s="3"/>
      <c r="AE769" s="4" t="str">
        <f t="shared" si="173"/>
        <v/>
      </c>
      <c r="AI769" s="2" t="str">
        <f>IFERROR(IF(INDEX(AI$1:AI768,MATCH(BT769,BT$1:BT768,0),1)=0,"",INDEX(AI$1:AI768,MATCH(BT769,BT$1:BT768,0),1)),"")</f>
        <v/>
      </c>
      <c r="AJ769" s="2" t="str">
        <f>IFERROR(IF(INDEX(AJ$1:AJ768,MATCH(BT769,BT$1:BT768,0),1)=0,"",INDEX(AJ$1:AJ768,MATCH(BT769,BT$1:BT768,0),1)),"")</f>
        <v/>
      </c>
      <c r="AK769" s="2" t="str">
        <f>IFERROR(IF(INDEX(AK$1:AK768,MATCH(BT769,BT$1:BT768,0),1)=0,"",INDEX(AK$1:AK768,MATCH(BT769,BT$1:BT768,0),1)),"")</f>
        <v/>
      </c>
      <c r="AY769" s="7"/>
      <c r="BA769" s="66"/>
      <c r="BB769" s="66"/>
      <c r="BC769" s="66"/>
      <c r="BD769" s="78"/>
      <c r="BE769" s="66"/>
      <c r="BF769" s="66"/>
      <c r="BG769" s="4"/>
      <c r="BH769" s="69"/>
      <c r="BK769" s="9"/>
      <c r="BN769" s="7"/>
      <c r="BO769" s="286"/>
      <c r="BP769" s="22"/>
      <c r="BQ769" s="7" t="str">
        <f t="shared" ca="1" si="174"/>
        <v/>
      </c>
      <c r="BR769" s="75" t="str">
        <f t="shared" si="175"/>
        <v/>
      </c>
      <c r="BS769" s="75" t="str">
        <f t="shared" si="176"/>
        <v/>
      </c>
      <c r="BT769" s="5" t="str">
        <f t="shared" si="177"/>
        <v/>
      </c>
      <c r="BU769" s="79" t="str">
        <f t="shared" si="178"/>
        <v/>
      </c>
      <c r="BV769" s="79" t="str">
        <f t="shared" si="179"/>
        <v/>
      </c>
      <c r="BW769" s="79" t="str">
        <f t="shared" si="180"/>
        <v/>
      </c>
      <c r="CB769" s="5"/>
      <c r="CC769" s="4" t="str">
        <f>IF(IFERROR(VLOOKUP(C769,C770:C$1993,1,0),"")="","",COUNTIF(C:C,C769))</f>
        <v/>
      </c>
      <c r="CE769" s="5"/>
      <c r="CF769" s="5"/>
      <c r="CG769" s="5" t="str">
        <f>IF(B769="","",IF(CC769="",1+(MAX(CG$2:CG768)),""))</f>
        <v/>
      </c>
      <c r="CH769" s="5" t="str">
        <f t="shared" si="181"/>
        <v/>
      </c>
      <c r="CI769" s="5" t="str">
        <f t="shared" si="182"/>
        <v/>
      </c>
      <c r="CJ769" s="14" t="str">
        <f t="shared" si="183"/>
        <v/>
      </c>
      <c r="CK769" s="25"/>
      <c r="CL769" s="15"/>
      <c r="CM769" s="5" t="str">
        <f t="shared" si="185"/>
        <v/>
      </c>
      <c r="CO769" s="5"/>
      <c r="CP769" s="5" t="str">
        <f t="shared" si="186"/>
        <v/>
      </c>
      <c r="CQ769" s="5" t="str">
        <f>IF(BT769="","",IFERROR(IF(VLOOKUP(BT769,BT$2:BT768,1,0)=0,"",""),BT769))</f>
        <v/>
      </c>
      <c r="CR769" s="22" t="str">
        <f>IF(CQ769="","",(IFERROR(VLOOKUP(MID(CQ769,1,1),$DI$2:DM$28,3,0),0)+IFERROR(VLOOKUP(MID(CQ769,2,1),DI$2:DM$28,4,0),0)+IFERROR(VLOOKUP(MID(CQ769,3,1),DI$2:DM$28,5,0),0)+(ROW(CQ769)/1000000000000)))</f>
        <v/>
      </c>
      <c r="CS769" s="5"/>
      <c r="CT769" s="5">
        <v>768</v>
      </c>
      <c r="CU769" s="5" t="str">
        <f>IFERROR(VLOOKUP(CT769,CP$2:CQ1845,2,0),"")</f>
        <v/>
      </c>
      <c r="CV769" s="5"/>
      <c r="CX769" s="5"/>
      <c r="DO769" s="5" t="e">
        <f>IF(REPORTE!AH$2="si",IF(C769=VALUE(REPORTE!C$22),IF(SUM(DO770:DO$1993),CONCATENATE(INT(B769),", "),INT(B769)),""),IF(C769=VALUE(REPORTE!C$21),IF(SUM(DO770:DO$1993),CONCATENATE(INT(B769),", "),INT(B769)),""))</f>
        <v>#VALUE!</v>
      </c>
      <c r="DS769" s="5"/>
      <c r="DT769" s="5"/>
      <c r="DU769" s="5"/>
      <c r="DV769" s="5"/>
    </row>
    <row r="770" spans="1:126" x14ac:dyDescent="0.25">
      <c r="A770" s="4" t="str">
        <f t="shared" ref="A770:A833" ca="1" si="187">IF(OR(BS770="",BQ770="",BQ770="VENCIDO"),IF(B770="","",IF(LEN(B770)=1,"000"&amp;B770,IF(LEN(B770)=2,"00"&amp;B770,IF(LEN(B770)=3,"0"&amp;B770,B770)))),C770)</f>
        <v/>
      </c>
      <c r="B770" s="3"/>
      <c r="D770" s="1" t="str">
        <f>IFERROR(INDEX('padron cfe'!B:B,MATCH(DATOS!C770,'padron cfe'!A:A,0),1),"")</f>
        <v/>
      </c>
      <c r="H770" s="5" t="str">
        <f>IF(F770="","",IFERROR(CONCATENATE("PEUA",VLOOKUP(ESTADO,REPORTE!AV$2:AW$33,2,0),DIDTRITO_FORM,CADER_FORM,IFERROR(INDEX(CA:CA,MATCH(DAY(F770),BZ:BZ,0),1),DAY(F770)),IFERROR(INDEX(CA:CA,MATCH(MONTH(F770),BZ:BZ,0),1),MONTH(F770)),YEAR(F770),G770),""))</f>
        <v/>
      </c>
      <c r="M770" s="2" t="str">
        <f>IFERROR(INDEX('padron cfe'!C:C,MATCH(DATOS!C770,'padron cfe'!A:A,0),1),"")</f>
        <v/>
      </c>
      <c r="N770" s="66" t="str">
        <f>IFERROR(IF(BT770="","",IF(INDEX(N$1:N769,MATCH(BT770,BT$1:BT769,0),1)=0,"",INDEX(N$1:N769,MATCH(BT770,BT$1:BT769,0),1))),"")</f>
        <v/>
      </c>
      <c r="O770" s="66" t="str">
        <f>IFERROR(IF(BT770="","",IF(INDEX(O$1:O769,MATCH(BT770,BT$1:BT769,0),1)=0,"",INDEX(O$1:O769,MATCH(BT770,BT$1:BT769,0),1))),"")</f>
        <v/>
      </c>
      <c r="R770" s="66"/>
      <c r="S770" s="5"/>
      <c r="T770" s="66"/>
      <c r="U770" s="5" t="str">
        <f>IFERROR(IF(INDEX(U$1:U769,MATCH(T770,T$1:T769,0),1)=0,"",INDEX(U$1:U769,MATCH(T770,T$1:T769,0),1)),"")</f>
        <v/>
      </c>
      <c r="V770" s="66"/>
      <c r="W770" s="5" t="str">
        <f>IFERROR(IF(INDEX(W$1:W769,MATCH(V770,V$1:V769,0),1)=0,"",INDEX(W$1:W769,MATCH(V770,V$1:V769,0),1)),"")</f>
        <v/>
      </c>
      <c r="X770" s="2" t="str">
        <f>IFERROR(INDEX('padron cfe'!D:D,MATCH(DATOS!C770,'padron cfe'!A:A,0),1),"")</f>
        <v/>
      </c>
      <c r="AC770" s="3"/>
      <c r="AE770" s="4" t="str">
        <f t="shared" ref="AE770:AE833" si="188">IF(AD770="","",(AD770*0.746*365*24)*0.75+438)</f>
        <v/>
      </c>
      <c r="AI770" s="2" t="str">
        <f>IFERROR(IF(INDEX(AI$1:AI769,MATCH(BT770,BT$1:BT769,0),1)=0,"",INDEX(AI$1:AI769,MATCH(BT770,BT$1:BT769,0),1)),"")</f>
        <v/>
      </c>
      <c r="AJ770" s="2" t="str">
        <f>IFERROR(IF(INDEX(AJ$1:AJ769,MATCH(BT770,BT$1:BT769,0),1)=0,"",INDEX(AJ$1:AJ769,MATCH(BT770,BT$1:BT769,0),1)),"")</f>
        <v/>
      </c>
      <c r="AK770" s="2" t="str">
        <f>IFERROR(IF(INDEX(AK$1:AK769,MATCH(BT770,BT$1:BT769,0),1)=0,"",INDEX(AK$1:AK769,MATCH(BT770,BT$1:BT769,0),1)),"")</f>
        <v/>
      </c>
      <c r="AY770" s="7"/>
      <c r="BA770" s="66"/>
      <c r="BB770" s="66"/>
      <c r="BC770" s="66"/>
      <c r="BD770" s="78"/>
      <c r="BE770" s="66"/>
      <c r="BF770" s="66"/>
      <c r="BG770" s="4"/>
      <c r="BH770" s="69"/>
      <c r="BK770" s="9"/>
      <c r="BN770" s="7"/>
      <c r="BO770" s="286"/>
      <c r="BP770" s="22"/>
      <c r="BQ770" s="7" t="str">
        <f t="shared" ref="BQ770:BQ833" ca="1" si="189">IFERROR(IF(BK770="","",IF(BG770=5,"",IF(BK770-TODAY()&gt;0,"VIGENTE","VENCIDO"))),"")</f>
        <v/>
      </c>
      <c r="BR770" s="75" t="str">
        <f t="shared" ref="BR770:BR833" si="190">IFERROR(IF(BH770=0,"",BH770/6000),"")</f>
        <v/>
      </c>
      <c r="BS770" s="75" t="str">
        <f t="shared" ref="BS770:BS833" si="191">IFERROR(IF(VALUE(AY770)&gt;VALUE(APERTURA_VENTANILLA),"OK",""),"")</f>
        <v/>
      </c>
      <c r="BT770" s="5" t="str">
        <f t="shared" ref="BT770:BT833" si="192">J770&amp;IF(K770="",""," ")&amp;K770&amp;IF(L770="",""," ")&amp;L770</f>
        <v/>
      </c>
      <c r="BU770" s="79" t="str">
        <f t="shared" ref="BU770:BU833" si="193">IF(I770="","",IF(I770="F",SUM(BV770:BW770),""))</f>
        <v/>
      </c>
      <c r="BV770" s="79" t="str">
        <f t="shared" ref="BV770:BV833" si="194">IF(OR(I770="M",I770=""),"",IF(MID(N770,11,1)="H",1,0))</f>
        <v/>
      </c>
      <c r="BW770" s="79" t="str">
        <f t="shared" ref="BW770:BW833" si="195">IF(OR(I770="M",I770=""),"",IF(MID(N770,11,1)="M",1,0))</f>
        <v/>
      </c>
      <c r="CB770" s="5"/>
      <c r="CC770" s="4" t="str">
        <f>IF(IFERROR(VLOOKUP(C770,C771:C$1993,1,0),"")="","",COUNTIF(C:C,C770))</f>
        <v/>
      </c>
      <c r="CE770" s="5"/>
      <c r="CF770" s="5"/>
      <c r="CG770" s="5" t="str">
        <f>IF(B770="","",IF(CC770="",1+(MAX(CG$2:CG769)),""))</f>
        <v/>
      </c>
      <c r="CH770" s="5" t="str">
        <f t="shared" ref="CH770:CH833" si="196">IF(CG770="","",AE770)</f>
        <v/>
      </c>
      <c r="CI770" s="5" t="str">
        <f t="shared" ref="CI770:CI833" si="197">IF(CG770="","",H770)</f>
        <v/>
      </c>
      <c r="CJ770" s="14" t="str">
        <f t="shared" ref="CJ770:CJ833" si="198">IF(CG770="","",C770)</f>
        <v/>
      </c>
      <c r="CK770" s="25"/>
      <c r="CL770" s="15"/>
      <c r="CM770" s="5" t="str">
        <f t="shared" si="185"/>
        <v/>
      </c>
      <c r="CO770" s="5"/>
      <c r="CP770" s="5" t="str">
        <f t="shared" ref="CP770:CP833" si="199">IFERROR(RANK(CR770,CR$2:CR$1493,1),"")</f>
        <v/>
      </c>
      <c r="CQ770" s="5" t="str">
        <f>IF(BT770="","",IFERROR(IF(VLOOKUP(BT770,BT$2:BT769,1,0)=0,"",""),BT770))</f>
        <v/>
      </c>
      <c r="CR770" s="22" t="str">
        <f>IF(CQ770="","",(IFERROR(VLOOKUP(MID(CQ770,1,1),$DI$2:DM$28,3,0),0)+IFERROR(VLOOKUP(MID(CQ770,2,1),DI$2:DM$28,4,0),0)+IFERROR(VLOOKUP(MID(CQ770,3,1),DI$2:DM$28,5,0),0)+(ROW(CQ770)/1000000000000)))</f>
        <v/>
      </c>
      <c r="CS770" s="5"/>
      <c r="CT770" s="5">
        <v>769</v>
      </c>
      <c r="CU770" s="5" t="str">
        <f>IFERROR(VLOOKUP(CT770,CP$2:CQ1846,2,0),"")</f>
        <v/>
      </c>
      <c r="CV770" s="5"/>
      <c r="CX770" s="5"/>
      <c r="DO770" s="5" t="e">
        <f>IF(REPORTE!AH$2="si",IF(C770=VALUE(REPORTE!C$22),IF(SUM(DO771:DO$1993),CONCATENATE(INT(B770),", "),INT(B770)),""),IF(C770=VALUE(REPORTE!C$21),IF(SUM(DO771:DO$1993),CONCATENATE(INT(B770),", "),INT(B770)),""))</f>
        <v>#VALUE!</v>
      </c>
      <c r="DS770" s="5"/>
      <c r="DT770" s="5"/>
      <c r="DU770" s="5"/>
      <c r="DV770" s="5"/>
    </row>
    <row r="771" spans="1:126" x14ac:dyDescent="0.25">
      <c r="A771" s="4" t="str">
        <f t="shared" ca="1" si="187"/>
        <v/>
      </c>
      <c r="B771" s="3"/>
      <c r="D771" s="1" t="str">
        <f>IFERROR(INDEX('padron cfe'!B:B,MATCH(DATOS!C771,'padron cfe'!A:A,0),1),"")</f>
        <v/>
      </c>
      <c r="H771" s="5" t="str">
        <f>IF(F771="","",IFERROR(CONCATENATE("PEUA",VLOOKUP(ESTADO,REPORTE!AV$2:AW$33,2,0),DIDTRITO_FORM,CADER_FORM,IFERROR(INDEX(CA:CA,MATCH(DAY(F771),BZ:BZ,0),1),DAY(F771)),IFERROR(INDEX(CA:CA,MATCH(MONTH(F771),BZ:BZ,0),1),MONTH(F771)),YEAR(F771),G771),""))</f>
        <v/>
      </c>
      <c r="M771" s="2" t="str">
        <f>IFERROR(INDEX('padron cfe'!C:C,MATCH(DATOS!C771,'padron cfe'!A:A,0),1),"")</f>
        <v/>
      </c>
      <c r="N771" s="66" t="str">
        <f>IFERROR(IF(BT771="","",IF(INDEX(N$1:N770,MATCH(BT771,BT$1:BT770,0),1)=0,"",INDEX(N$1:N770,MATCH(BT771,BT$1:BT770,0),1))),"")</f>
        <v/>
      </c>
      <c r="O771" s="66" t="str">
        <f>IFERROR(IF(BT771="","",IF(INDEX(O$1:O770,MATCH(BT771,BT$1:BT770,0),1)=0,"",INDEX(O$1:O770,MATCH(BT771,BT$1:BT770,0),1))),"")</f>
        <v/>
      </c>
      <c r="R771" s="66"/>
      <c r="S771" s="5"/>
      <c r="T771" s="66"/>
      <c r="U771" s="5" t="str">
        <f>IFERROR(IF(INDEX(U$1:U770,MATCH(T771,T$1:T770,0),1)=0,"",INDEX(U$1:U770,MATCH(T771,T$1:T770,0),1)),"")</f>
        <v/>
      </c>
      <c r="V771" s="66"/>
      <c r="W771" s="5" t="str">
        <f>IFERROR(IF(INDEX(W$1:W770,MATCH(V771,V$1:V770,0),1)=0,"",INDEX(W$1:W770,MATCH(V771,V$1:V770,0),1)),"")</f>
        <v/>
      </c>
      <c r="X771" s="2" t="str">
        <f>IFERROR(INDEX('padron cfe'!D:D,MATCH(DATOS!C771,'padron cfe'!A:A,0),1),"")</f>
        <v/>
      </c>
      <c r="AC771" s="3"/>
      <c r="AE771" s="4" t="str">
        <f t="shared" si="188"/>
        <v/>
      </c>
      <c r="AI771" s="2" t="str">
        <f>IFERROR(IF(INDEX(AI$1:AI770,MATCH(BT771,BT$1:BT770,0),1)=0,"",INDEX(AI$1:AI770,MATCH(BT771,BT$1:BT770,0),1)),"")</f>
        <v/>
      </c>
      <c r="AJ771" s="2" t="str">
        <f>IFERROR(IF(INDEX(AJ$1:AJ770,MATCH(BT771,BT$1:BT770,0),1)=0,"",INDEX(AJ$1:AJ770,MATCH(BT771,BT$1:BT770,0),1)),"")</f>
        <v/>
      </c>
      <c r="AK771" s="2" t="str">
        <f>IFERROR(IF(INDEX(AK$1:AK770,MATCH(BT771,BT$1:BT770,0),1)=0,"",INDEX(AK$1:AK770,MATCH(BT771,BT$1:BT770,0),1)),"")</f>
        <v/>
      </c>
      <c r="AY771" s="7"/>
      <c r="BA771" s="66"/>
      <c r="BB771" s="66"/>
      <c r="BC771" s="66"/>
      <c r="BD771" s="78"/>
      <c r="BE771" s="66"/>
      <c r="BF771" s="66"/>
      <c r="BG771" s="4"/>
      <c r="BH771" s="69"/>
      <c r="BK771" s="9"/>
      <c r="BN771" s="7"/>
      <c r="BO771" s="286"/>
      <c r="BP771" s="22"/>
      <c r="BQ771" s="7" t="str">
        <f t="shared" ca="1" si="189"/>
        <v/>
      </c>
      <c r="BR771" s="75" t="str">
        <f t="shared" si="190"/>
        <v/>
      </c>
      <c r="BS771" s="75" t="str">
        <f t="shared" si="191"/>
        <v/>
      </c>
      <c r="BT771" s="5" t="str">
        <f t="shared" si="192"/>
        <v/>
      </c>
      <c r="BU771" s="79" t="str">
        <f t="shared" si="193"/>
        <v/>
      </c>
      <c r="BV771" s="79" t="str">
        <f t="shared" si="194"/>
        <v/>
      </c>
      <c r="BW771" s="79" t="str">
        <f t="shared" si="195"/>
        <v/>
      </c>
      <c r="CB771" s="5"/>
      <c r="CC771" s="4" t="str">
        <f>IF(IFERROR(VLOOKUP(C771,C772:C$1993,1,0),"")="","",COUNTIF(C:C,C771))</f>
        <v/>
      </c>
      <c r="CE771" s="5"/>
      <c r="CF771" s="5"/>
      <c r="CG771" s="5" t="str">
        <f>IF(B771="","",IF(CC771="",1+(MAX(CG$2:CG770)),""))</f>
        <v/>
      </c>
      <c r="CH771" s="5" t="str">
        <f t="shared" si="196"/>
        <v/>
      </c>
      <c r="CI771" s="5" t="str">
        <f t="shared" si="197"/>
        <v/>
      </c>
      <c r="CJ771" s="14" t="str">
        <f t="shared" si="198"/>
        <v/>
      </c>
      <c r="CK771" s="25"/>
      <c r="CL771" s="15"/>
      <c r="CM771" s="5" t="str">
        <f t="shared" si="185"/>
        <v/>
      </c>
      <c r="CO771" s="5"/>
      <c r="CP771" s="5" t="str">
        <f t="shared" si="199"/>
        <v/>
      </c>
      <c r="CQ771" s="5" t="str">
        <f>IF(BT771="","",IFERROR(IF(VLOOKUP(BT771,BT$2:BT770,1,0)=0,"",""),BT771))</f>
        <v/>
      </c>
      <c r="CR771" s="22" t="str">
        <f>IF(CQ771="","",(IFERROR(VLOOKUP(MID(CQ771,1,1),$DI$2:DM$28,3,0),0)+IFERROR(VLOOKUP(MID(CQ771,2,1),DI$2:DM$28,4,0),0)+IFERROR(VLOOKUP(MID(CQ771,3,1),DI$2:DM$28,5,0),0)+(ROW(CQ771)/1000000000000)))</f>
        <v/>
      </c>
      <c r="CS771" s="5"/>
      <c r="CT771" s="5">
        <v>770</v>
      </c>
      <c r="CU771" s="5" t="str">
        <f>IFERROR(VLOOKUP(CT771,CP$2:CQ1847,2,0),"")</f>
        <v/>
      </c>
      <c r="CV771" s="5"/>
      <c r="CX771" s="5"/>
      <c r="DO771" s="5" t="e">
        <f>IF(REPORTE!AH$2="si",IF(C771=VALUE(REPORTE!C$22),IF(SUM(DO772:DO$1993),CONCATENATE(INT(B771),", "),INT(B771)),""),IF(C771=VALUE(REPORTE!C$21),IF(SUM(DO772:DO$1993),CONCATENATE(INT(B771),", "),INT(B771)),""))</f>
        <v>#VALUE!</v>
      </c>
      <c r="DS771" s="5"/>
      <c r="DT771" s="5"/>
      <c r="DU771" s="5"/>
      <c r="DV771" s="5"/>
    </row>
    <row r="772" spans="1:126" x14ac:dyDescent="0.25">
      <c r="A772" s="4" t="str">
        <f t="shared" ca="1" si="187"/>
        <v/>
      </c>
      <c r="B772" s="3"/>
      <c r="D772" s="1" t="str">
        <f>IFERROR(INDEX('padron cfe'!B:B,MATCH(DATOS!C772,'padron cfe'!A:A,0),1),"")</f>
        <v/>
      </c>
      <c r="H772" s="5" t="str">
        <f>IF(F772="","",IFERROR(CONCATENATE("PEUA",VLOOKUP(ESTADO,REPORTE!AV$2:AW$33,2,0),DIDTRITO_FORM,CADER_FORM,IFERROR(INDEX(CA:CA,MATCH(DAY(F772),BZ:BZ,0),1),DAY(F772)),IFERROR(INDEX(CA:CA,MATCH(MONTH(F772),BZ:BZ,0),1),MONTH(F772)),YEAR(F772),G772),""))</f>
        <v/>
      </c>
      <c r="M772" s="2" t="str">
        <f>IFERROR(INDEX('padron cfe'!C:C,MATCH(DATOS!C772,'padron cfe'!A:A,0),1),"")</f>
        <v/>
      </c>
      <c r="N772" s="66" t="str">
        <f>IFERROR(IF(BT772="","",IF(INDEX(N$1:N771,MATCH(BT772,BT$1:BT771,0),1)=0,"",INDEX(N$1:N771,MATCH(BT772,BT$1:BT771,0),1))),"")</f>
        <v/>
      </c>
      <c r="O772" s="66" t="str">
        <f>IFERROR(IF(BT772="","",IF(INDEX(O$1:O771,MATCH(BT772,BT$1:BT771,0),1)=0,"",INDEX(O$1:O771,MATCH(BT772,BT$1:BT771,0),1))),"")</f>
        <v/>
      </c>
      <c r="R772" s="66"/>
      <c r="S772" s="5"/>
      <c r="T772" s="66"/>
      <c r="U772" s="5" t="str">
        <f>IFERROR(IF(INDEX(U$1:U771,MATCH(T772,T$1:T771,0),1)=0,"",INDEX(U$1:U771,MATCH(T772,T$1:T771,0),1)),"")</f>
        <v/>
      </c>
      <c r="V772" s="66"/>
      <c r="W772" s="5" t="str">
        <f>IFERROR(IF(INDEX(W$1:W771,MATCH(V772,V$1:V771,0),1)=0,"",INDEX(W$1:W771,MATCH(V772,V$1:V771,0),1)),"")</f>
        <v/>
      </c>
      <c r="X772" s="2" t="str">
        <f>IFERROR(INDEX('padron cfe'!D:D,MATCH(DATOS!C772,'padron cfe'!A:A,0),1),"")</f>
        <v/>
      </c>
      <c r="AC772" s="3"/>
      <c r="AE772" s="4" t="str">
        <f t="shared" si="188"/>
        <v/>
      </c>
      <c r="AI772" s="2" t="str">
        <f>IFERROR(IF(INDEX(AI$1:AI771,MATCH(BT772,BT$1:BT771,0),1)=0,"",INDEX(AI$1:AI771,MATCH(BT772,BT$1:BT771,0),1)),"")</f>
        <v/>
      </c>
      <c r="AJ772" s="2" t="str">
        <f>IFERROR(IF(INDEX(AJ$1:AJ771,MATCH(BT772,BT$1:BT771,0),1)=0,"",INDEX(AJ$1:AJ771,MATCH(BT772,BT$1:BT771,0),1)),"")</f>
        <v/>
      </c>
      <c r="AK772" s="2" t="str">
        <f>IFERROR(IF(INDEX(AK$1:AK771,MATCH(BT772,BT$1:BT771,0),1)=0,"",INDEX(AK$1:AK771,MATCH(BT772,BT$1:BT771,0),1)),"")</f>
        <v/>
      </c>
      <c r="AY772" s="7"/>
      <c r="BA772" s="66"/>
      <c r="BB772" s="66"/>
      <c r="BC772" s="66"/>
      <c r="BD772" s="78"/>
      <c r="BE772" s="66"/>
      <c r="BF772" s="66"/>
      <c r="BG772" s="4"/>
      <c r="BH772" s="69"/>
      <c r="BK772" s="9"/>
      <c r="BN772" s="7"/>
      <c r="BO772" s="286"/>
      <c r="BP772" s="22"/>
      <c r="BQ772" s="7" t="str">
        <f t="shared" ca="1" si="189"/>
        <v/>
      </c>
      <c r="BR772" s="75" t="str">
        <f t="shared" si="190"/>
        <v/>
      </c>
      <c r="BS772" s="75" t="str">
        <f t="shared" si="191"/>
        <v/>
      </c>
      <c r="BT772" s="5" t="str">
        <f t="shared" si="192"/>
        <v/>
      </c>
      <c r="BU772" s="79" t="str">
        <f t="shared" si="193"/>
        <v/>
      </c>
      <c r="BV772" s="79" t="str">
        <f t="shared" si="194"/>
        <v/>
      </c>
      <c r="BW772" s="79" t="str">
        <f t="shared" si="195"/>
        <v/>
      </c>
      <c r="CB772" s="5"/>
      <c r="CC772" s="4" t="str">
        <f>IF(IFERROR(VLOOKUP(C772,C773:C$1993,1,0),"")="","",COUNTIF(C:C,C772))</f>
        <v/>
      </c>
      <c r="CE772" s="5"/>
      <c r="CF772" s="5"/>
      <c r="CG772" s="5" t="str">
        <f>IF(B772="","",IF(CC772="",1+(MAX(CG$2:CG771)),""))</f>
        <v/>
      </c>
      <c r="CH772" s="5" t="str">
        <f t="shared" si="196"/>
        <v/>
      </c>
      <c r="CI772" s="5" t="str">
        <f t="shared" si="197"/>
        <v/>
      </c>
      <c r="CJ772" s="14" t="str">
        <f t="shared" si="198"/>
        <v/>
      </c>
      <c r="CK772" s="25"/>
      <c r="CL772" s="15"/>
      <c r="CM772" s="5" t="str">
        <f t="shared" si="185"/>
        <v/>
      </c>
      <c r="CO772" s="5"/>
      <c r="CP772" s="5" t="str">
        <f t="shared" si="199"/>
        <v/>
      </c>
      <c r="CQ772" s="5" t="str">
        <f>IF(BT772="","",IFERROR(IF(VLOOKUP(BT772,BT$2:BT771,1,0)=0,"",""),BT772))</f>
        <v/>
      </c>
      <c r="CR772" s="22" t="str">
        <f>IF(CQ772="","",(IFERROR(VLOOKUP(MID(CQ772,1,1),$DI$2:DM$28,3,0),0)+IFERROR(VLOOKUP(MID(CQ772,2,1),DI$2:DM$28,4,0),0)+IFERROR(VLOOKUP(MID(CQ772,3,1),DI$2:DM$28,5,0),0)+(ROW(CQ772)/1000000000000)))</f>
        <v/>
      </c>
      <c r="CS772" s="5"/>
      <c r="CT772" s="5">
        <v>771</v>
      </c>
      <c r="CU772" s="5" t="str">
        <f>IFERROR(VLOOKUP(CT772,CP$2:CQ1848,2,0),"")</f>
        <v/>
      </c>
      <c r="CV772" s="5"/>
      <c r="CX772" s="5"/>
      <c r="DO772" s="5" t="e">
        <f>IF(REPORTE!AH$2="si",IF(C772=VALUE(REPORTE!C$22),IF(SUM(DO773:DO$1993),CONCATENATE(INT(B772),", "),INT(B772)),""),IF(C772=VALUE(REPORTE!C$21),IF(SUM(DO773:DO$1993),CONCATENATE(INT(B772),", "),INT(B772)),""))</f>
        <v>#VALUE!</v>
      </c>
      <c r="DS772" s="5"/>
      <c r="DT772" s="5"/>
      <c r="DU772" s="5"/>
      <c r="DV772" s="5"/>
    </row>
    <row r="773" spans="1:126" x14ac:dyDescent="0.25">
      <c r="A773" s="4" t="str">
        <f t="shared" ca="1" si="187"/>
        <v/>
      </c>
      <c r="B773" s="3"/>
      <c r="D773" s="1" t="str">
        <f>IFERROR(INDEX('padron cfe'!B:B,MATCH(DATOS!C773,'padron cfe'!A:A,0),1),"")</f>
        <v/>
      </c>
      <c r="H773" s="5" t="str">
        <f>IF(F773="","",IFERROR(CONCATENATE("PEUA",VLOOKUP(ESTADO,REPORTE!AV$2:AW$33,2,0),DIDTRITO_FORM,CADER_FORM,IFERROR(INDEX(CA:CA,MATCH(DAY(F773),BZ:BZ,0),1),DAY(F773)),IFERROR(INDEX(CA:CA,MATCH(MONTH(F773),BZ:BZ,0),1),MONTH(F773)),YEAR(F773),G773),""))</f>
        <v/>
      </c>
      <c r="M773" s="2" t="str">
        <f>IFERROR(INDEX('padron cfe'!C:C,MATCH(DATOS!C773,'padron cfe'!A:A,0),1),"")</f>
        <v/>
      </c>
      <c r="N773" s="66" t="str">
        <f>IFERROR(IF(BT773="","",IF(INDEX(N$1:N772,MATCH(BT773,BT$1:BT772,0),1)=0,"",INDEX(N$1:N772,MATCH(BT773,BT$1:BT772,0),1))),"")</f>
        <v/>
      </c>
      <c r="O773" s="66" t="str">
        <f>IFERROR(IF(BT773="","",IF(INDEX(O$1:O772,MATCH(BT773,BT$1:BT772,0),1)=0,"",INDEX(O$1:O772,MATCH(BT773,BT$1:BT772,0),1))),"")</f>
        <v/>
      </c>
      <c r="R773" s="66"/>
      <c r="S773" s="5"/>
      <c r="T773" s="66"/>
      <c r="U773" s="5" t="str">
        <f>IFERROR(IF(INDEX(U$1:U772,MATCH(T773,T$1:T772,0),1)=0,"",INDEX(U$1:U772,MATCH(T773,T$1:T772,0),1)),"")</f>
        <v/>
      </c>
      <c r="V773" s="66"/>
      <c r="W773" s="5" t="str">
        <f>IFERROR(IF(INDEX(W$1:W772,MATCH(V773,V$1:V772,0),1)=0,"",INDEX(W$1:W772,MATCH(V773,V$1:V772,0),1)),"")</f>
        <v/>
      </c>
      <c r="X773" s="2" t="str">
        <f>IFERROR(INDEX('padron cfe'!D:D,MATCH(DATOS!C773,'padron cfe'!A:A,0),1),"")</f>
        <v/>
      </c>
      <c r="AC773" s="3"/>
      <c r="AE773" s="4" t="str">
        <f t="shared" si="188"/>
        <v/>
      </c>
      <c r="AI773" s="2" t="str">
        <f>IFERROR(IF(INDEX(AI$1:AI772,MATCH(BT773,BT$1:BT772,0),1)=0,"",INDEX(AI$1:AI772,MATCH(BT773,BT$1:BT772,0),1)),"")</f>
        <v/>
      </c>
      <c r="AJ773" s="2" t="str">
        <f>IFERROR(IF(INDEX(AJ$1:AJ772,MATCH(BT773,BT$1:BT772,0),1)=0,"",INDEX(AJ$1:AJ772,MATCH(BT773,BT$1:BT772,0),1)),"")</f>
        <v/>
      </c>
      <c r="AK773" s="2" t="str">
        <f>IFERROR(IF(INDEX(AK$1:AK772,MATCH(BT773,BT$1:BT772,0),1)=0,"",INDEX(AK$1:AK772,MATCH(BT773,BT$1:BT772,0),1)),"")</f>
        <v/>
      </c>
      <c r="AY773" s="7"/>
      <c r="BA773" s="66"/>
      <c r="BB773" s="66"/>
      <c r="BC773" s="66"/>
      <c r="BD773" s="78"/>
      <c r="BE773" s="66"/>
      <c r="BF773" s="66"/>
      <c r="BG773" s="4"/>
      <c r="BH773" s="69"/>
      <c r="BK773" s="9"/>
      <c r="BN773" s="7"/>
      <c r="BO773" s="286"/>
      <c r="BP773" s="22"/>
      <c r="BQ773" s="7" t="str">
        <f t="shared" ca="1" si="189"/>
        <v/>
      </c>
      <c r="BR773" s="75" t="str">
        <f t="shared" si="190"/>
        <v/>
      </c>
      <c r="BS773" s="75" t="str">
        <f t="shared" si="191"/>
        <v/>
      </c>
      <c r="BT773" s="5" t="str">
        <f t="shared" si="192"/>
        <v/>
      </c>
      <c r="BU773" s="79" t="str">
        <f t="shared" si="193"/>
        <v/>
      </c>
      <c r="BV773" s="79" t="str">
        <f t="shared" si="194"/>
        <v/>
      </c>
      <c r="BW773" s="79" t="str">
        <f t="shared" si="195"/>
        <v/>
      </c>
      <c r="CB773" s="5"/>
      <c r="CC773" s="4" t="str">
        <f>IF(IFERROR(VLOOKUP(C773,C774:C$1993,1,0),"")="","",COUNTIF(C:C,C773))</f>
        <v/>
      </c>
      <c r="CE773" s="5"/>
      <c r="CF773" s="5"/>
      <c r="CG773" s="5" t="str">
        <f>IF(B773="","",IF(CC773="",1+(MAX(CG$2:CG772)),""))</f>
        <v/>
      </c>
      <c r="CH773" s="5" t="str">
        <f t="shared" si="196"/>
        <v/>
      </c>
      <c r="CI773" s="5" t="str">
        <f t="shared" si="197"/>
        <v/>
      </c>
      <c r="CJ773" s="14" t="str">
        <f t="shared" si="198"/>
        <v/>
      </c>
      <c r="CK773" s="25"/>
      <c r="CL773" s="15"/>
      <c r="CM773" s="5" t="str">
        <f t="shared" si="185"/>
        <v/>
      </c>
      <c r="CO773" s="5"/>
      <c r="CP773" s="5" t="str">
        <f t="shared" si="199"/>
        <v/>
      </c>
      <c r="CQ773" s="5" t="str">
        <f>IF(BT773="","",IFERROR(IF(VLOOKUP(BT773,BT$2:BT772,1,0)=0,"",""),BT773))</f>
        <v/>
      </c>
      <c r="CR773" s="22" t="str">
        <f>IF(CQ773="","",(IFERROR(VLOOKUP(MID(CQ773,1,1),$DI$2:DM$28,3,0),0)+IFERROR(VLOOKUP(MID(CQ773,2,1),DI$2:DM$28,4,0),0)+IFERROR(VLOOKUP(MID(CQ773,3,1),DI$2:DM$28,5,0),0)+(ROW(CQ773)/1000000000000)))</f>
        <v/>
      </c>
      <c r="CS773" s="5"/>
      <c r="CT773" s="5">
        <v>772</v>
      </c>
      <c r="CU773" s="5" t="str">
        <f>IFERROR(VLOOKUP(CT773,CP$2:CQ1849,2,0),"")</f>
        <v/>
      </c>
      <c r="CV773" s="5"/>
      <c r="CX773" s="5"/>
      <c r="DO773" s="5" t="e">
        <f>IF(REPORTE!AH$2="si",IF(C773=VALUE(REPORTE!C$22),IF(SUM(DO774:DO$1993),CONCATENATE(INT(B773),", "),INT(B773)),""),IF(C773=VALUE(REPORTE!C$21),IF(SUM(DO774:DO$1993),CONCATENATE(INT(B773),", "),INT(B773)),""))</f>
        <v>#VALUE!</v>
      </c>
      <c r="DS773" s="5"/>
      <c r="DT773" s="5"/>
      <c r="DU773" s="5"/>
      <c r="DV773" s="5"/>
    </row>
    <row r="774" spans="1:126" x14ac:dyDescent="0.25">
      <c r="A774" s="4" t="str">
        <f t="shared" ca="1" si="187"/>
        <v/>
      </c>
      <c r="B774" s="3"/>
      <c r="D774" s="1" t="str">
        <f>IFERROR(INDEX('padron cfe'!B:B,MATCH(DATOS!C774,'padron cfe'!A:A,0),1),"")</f>
        <v/>
      </c>
      <c r="H774" s="5" t="str">
        <f>IF(F774="","",IFERROR(CONCATENATE("PEUA",VLOOKUP(ESTADO,REPORTE!AV$2:AW$33,2,0),DIDTRITO_FORM,CADER_FORM,IFERROR(INDEX(CA:CA,MATCH(DAY(F774),BZ:BZ,0),1),DAY(F774)),IFERROR(INDEX(CA:CA,MATCH(MONTH(F774),BZ:BZ,0),1),MONTH(F774)),YEAR(F774),G774),""))</f>
        <v/>
      </c>
      <c r="M774" s="2" t="str">
        <f>IFERROR(INDEX('padron cfe'!C:C,MATCH(DATOS!C774,'padron cfe'!A:A,0),1),"")</f>
        <v/>
      </c>
      <c r="N774" s="66" t="str">
        <f>IFERROR(IF(BT774="","",IF(INDEX(N$1:N773,MATCH(BT774,BT$1:BT773,0),1)=0,"",INDEX(N$1:N773,MATCH(BT774,BT$1:BT773,0),1))),"")</f>
        <v/>
      </c>
      <c r="O774" s="66" t="str">
        <f>IFERROR(IF(BT774="","",IF(INDEX(O$1:O773,MATCH(BT774,BT$1:BT773,0),1)=0,"",INDEX(O$1:O773,MATCH(BT774,BT$1:BT773,0),1))),"")</f>
        <v/>
      </c>
      <c r="R774" s="66"/>
      <c r="S774" s="5"/>
      <c r="T774" s="66"/>
      <c r="U774" s="5" t="str">
        <f>IFERROR(IF(INDEX(U$1:U773,MATCH(T774,T$1:T773,0),1)=0,"",INDEX(U$1:U773,MATCH(T774,T$1:T773,0),1)),"")</f>
        <v/>
      </c>
      <c r="V774" s="66"/>
      <c r="W774" s="5" t="str">
        <f>IFERROR(IF(INDEX(W$1:W773,MATCH(V774,V$1:V773,0),1)=0,"",INDEX(W$1:W773,MATCH(V774,V$1:V773,0),1)),"")</f>
        <v/>
      </c>
      <c r="X774" s="2" t="str">
        <f>IFERROR(INDEX('padron cfe'!D:D,MATCH(DATOS!C774,'padron cfe'!A:A,0),1),"")</f>
        <v/>
      </c>
      <c r="AC774" s="3"/>
      <c r="AE774" s="4" t="str">
        <f t="shared" si="188"/>
        <v/>
      </c>
      <c r="AI774" s="2" t="str">
        <f>IFERROR(IF(INDEX(AI$1:AI773,MATCH(BT774,BT$1:BT773,0),1)=0,"",INDEX(AI$1:AI773,MATCH(BT774,BT$1:BT773,0),1)),"")</f>
        <v/>
      </c>
      <c r="AJ774" s="2" t="str">
        <f>IFERROR(IF(INDEX(AJ$1:AJ773,MATCH(BT774,BT$1:BT773,0),1)=0,"",INDEX(AJ$1:AJ773,MATCH(BT774,BT$1:BT773,0),1)),"")</f>
        <v/>
      </c>
      <c r="AK774" s="2" t="str">
        <f>IFERROR(IF(INDEX(AK$1:AK773,MATCH(BT774,BT$1:BT773,0),1)=0,"",INDEX(AK$1:AK773,MATCH(BT774,BT$1:BT773,0),1)),"")</f>
        <v/>
      </c>
      <c r="AY774" s="7"/>
      <c r="BA774" s="66"/>
      <c r="BB774" s="66"/>
      <c r="BC774" s="66"/>
      <c r="BD774" s="78"/>
      <c r="BE774" s="66"/>
      <c r="BF774" s="66"/>
      <c r="BG774" s="4"/>
      <c r="BH774" s="69"/>
      <c r="BK774" s="9"/>
      <c r="BN774" s="7"/>
      <c r="BO774" s="286"/>
      <c r="BP774" s="22"/>
      <c r="BQ774" s="7" t="str">
        <f t="shared" ca="1" si="189"/>
        <v/>
      </c>
      <c r="BR774" s="75" t="str">
        <f t="shared" si="190"/>
        <v/>
      </c>
      <c r="BS774" s="75" t="str">
        <f t="shared" si="191"/>
        <v/>
      </c>
      <c r="BT774" s="5" t="str">
        <f t="shared" si="192"/>
        <v/>
      </c>
      <c r="BU774" s="79" t="str">
        <f t="shared" si="193"/>
        <v/>
      </c>
      <c r="BV774" s="79" t="str">
        <f t="shared" si="194"/>
        <v/>
      </c>
      <c r="BW774" s="79" t="str">
        <f t="shared" si="195"/>
        <v/>
      </c>
      <c r="CB774" s="5"/>
      <c r="CC774" s="4" t="str">
        <f>IF(IFERROR(VLOOKUP(C774,C775:C$1993,1,0),"")="","",COUNTIF(C:C,C774))</f>
        <v/>
      </c>
      <c r="CE774" s="5"/>
      <c r="CF774" s="5"/>
      <c r="CG774" s="5" t="str">
        <f>IF(B774="","",IF(CC774="",1+(MAX(CG$2:CG773)),""))</f>
        <v/>
      </c>
      <c r="CH774" s="5" t="str">
        <f t="shared" si="196"/>
        <v/>
      </c>
      <c r="CI774" s="5" t="str">
        <f t="shared" si="197"/>
        <v/>
      </c>
      <c r="CJ774" s="14" t="str">
        <f t="shared" si="198"/>
        <v/>
      </c>
      <c r="CK774" s="25"/>
      <c r="CL774" s="15"/>
      <c r="CM774" s="5" t="str">
        <f t="shared" si="185"/>
        <v/>
      </c>
      <c r="CO774" s="5"/>
      <c r="CP774" s="5" t="str">
        <f t="shared" si="199"/>
        <v/>
      </c>
      <c r="CQ774" s="5" t="str">
        <f>IF(BT774="","",IFERROR(IF(VLOOKUP(BT774,BT$2:BT773,1,0)=0,"",""),BT774))</f>
        <v/>
      </c>
      <c r="CR774" s="22" t="str">
        <f>IF(CQ774="","",(IFERROR(VLOOKUP(MID(CQ774,1,1),$DI$2:DM$28,3,0),0)+IFERROR(VLOOKUP(MID(CQ774,2,1),DI$2:DM$28,4,0),0)+IFERROR(VLOOKUP(MID(CQ774,3,1),DI$2:DM$28,5,0),0)+(ROW(CQ774)/1000000000000)))</f>
        <v/>
      </c>
      <c r="CS774" s="5"/>
      <c r="CT774" s="5">
        <v>773</v>
      </c>
      <c r="CU774" s="5" t="str">
        <f>IFERROR(VLOOKUP(CT774,CP$2:CQ1850,2,0),"")</f>
        <v/>
      </c>
      <c r="CV774" s="5"/>
      <c r="CX774" s="5"/>
      <c r="DO774" s="5" t="e">
        <f>IF(REPORTE!AH$2="si",IF(C774=VALUE(REPORTE!C$22),IF(SUM(DO775:DO$1993),CONCATENATE(INT(B774),", "),INT(B774)),""),IF(C774=VALUE(REPORTE!C$21),IF(SUM(DO775:DO$1993),CONCATENATE(INT(B774),", "),INT(B774)),""))</f>
        <v>#VALUE!</v>
      </c>
      <c r="DS774" s="5"/>
      <c r="DT774" s="5"/>
      <c r="DU774" s="5"/>
      <c r="DV774" s="5"/>
    </row>
    <row r="775" spans="1:126" x14ac:dyDescent="0.25">
      <c r="A775" s="4" t="str">
        <f t="shared" ca="1" si="187"/>
        <v/>
      </c>
      <c r="B775" s="3"/>
      <c r="D775" s="1" t="str">
        <f>IFERROR(INDEX('padron cfe'!B:B,MATCH(DATOS!C775,'padron cfe'!A:A,0),1),"")</f>
        <v/>
      </c>
      <c r="H775" s="5" t="str">
        <f>IF(F775="","",IFERROR(CONCATENATE("PEUA",VLOOKUP(ESTADO,REPORTE!AV$2:AW$33,2,0),DIDTRITO_FORM,CADER_FORM,IFERROR(INDEX(CA:CA,MATCH(DAY(F775),BZ:BZ,0),1),DAY(F775)),IFERROR(INDEX(CA:CA,MATCH(MONTH(F775),BZ:BZ,0),1),MONTH(F775)),YEAR(F775),G775),""))</f>
        <v/>
      </c>
      <c r="M775" s="2" t="str">
        <f>IFERROR(INDEX('padron cfe'!C:C,MATCH(DATOS!C775,'padron cfe'!A:A,0),1),"")</f>
        <v/>
      </c>
      <c r="N775" s="66" t="str">
        <f>IFERROR(IF(BT775="","",IF(INDEX(N$1:N774,MATCH(BT775,BT$1:BT774,0),1)=0,"",INDEX(N$1:N774,MATCH(BT775,BT$1:BT774,0),1))),"")</f>
        <v/>
      </c>
      <c r="O775" s="66" t="str">
        <f>IFERROR(IF(BT775="","",IF(INDEX(O$1:O774,MATCH(BT775,BT$1:BT774,0),1)=0,"",INDEX(O$1:O774,MATCH(BT775,BT$1:BT774,0),1))),"")</f>
        <v/>
      </c>
      <c r="R775" s="66"/>
      <c r="S775" s="5"/>
      <c r="T775" s="66"/>
      <c r="U775" s="5" t="str">
        <f>IFERROR(IF(INDEX(U$1:U774,MATCH(T775,T$1:T774,0),1)=0,"",INDEX(U$1:U774,MATCH(T775,T$1:T774,0),1)),"")</f>
        <v/>
      </c>
      <c r="V775" s="66"/>
      <c r="W775" s="5" t="str">
        <f>IFERROR(IF(INDEX(W$1:W774,MATCH(V775,V$1:V774,0),1)=0,"",INDEX(W$1:W774,MATCH(V775,V$1:V774,0),1)),"")</f>
        <v/>
      </c>
      <c r="X775" s="2" t="str">
        <f>IFERROR(INDEX('padron cfe'!D:D,MATCH(DATOS!C775,'padron cfe'!A:A,0),1),"")</f>
        <v/>
      </c>
      <c r="AC775" s="3"/>
      <c r="AE775" s="4" t="str">
        <f t="shared" si="188"/>
        <v/>
      </c>
      <c r="AI775" s="2" t="str">
        <f>IFERROR(IF(INDEX(AI$1:AI774,MATCH(BT775,BT$1:BT774,0),1)=0,"",INDEX(AI$1:AI774,MATCH(BT775,BT$1:BT774,0),1)),"")</f>
        <v/>
      </c>
      <c r="AJ775" s="2" t="str">
        <f>IFERROR(IF(INDEX(AJ$1:AJ774,MATCH(BT775,BT$1:BT774,0),1)=0,"",INDEX(AJ$1:AJ774,MATCH(BT775,BT$1:BT774,0),1)),"")</f>
        <v/>
      </c>
      <c r="AK775" s="2" t="str">
        <f>IFERROR(IF(INDEX(AK$1:AK774,MATCH(BT775,BT$1:BT774,0),1)=0,"",INDEX(AK$1:AK774,MATCH(BT775,BT$1:BT774,0),1)),"")</f>
        <v/>
      </c>
      <c r="AY775" s="7"/>
      <c r="BA775" s="66"/>
      <c r="BB775" s="66"/>
      <c r="BC775" s="66"/>
      <c r="BD775" s="78"/>
      <c r="BE775" s="66"/>
      <c r="BF775" s="66"/>
      <c r="BG775" s="4"/>
      <c r="BH775" s="69"/>
      <c r="BK775" s="9"/>
      <c r="BN775" s="7"/>
      <c r="BO775" s="286"/>
      <c r="BP775" s="22"/>
      <c r="BQ775" s="7" t="str">
        <f t="shared" ca="1" si="189"/>
        <v/>
      </c>
      <c r="BR775" s="75" t="str">
        <f t="shared" si="190"/>
        <v/>
      </c>
      <c r="BS775" s="75" t="str">
        <f t="shared" si="191"/>
        <v/>
      </c>
      <c r="BT775" s="5" t="str">
        <f t="shared" si="192"/>
        <v/>
      </c>
      <c r="BU775" s="79" t="str">
        <f t="shared" si="193"/>
        <v/>
      </c>
      <c r="BV775" s="79" t="str">
        <f t="shared" si="194"/>
        <v/>
      </c>
      <c r="BW775" s="79" t="str">
        <f t="shared" si="195"/>
        <v/>
      </c>
      <c r="CB775" s="5"/>
      <c r="CC775" s="4" t="str">
        <f>IF(IFERROR(VLOOKUP(C775,C776:C$1993,1,0),"")="","",COUNTIF(C:C,C775))</f>
        <v/>
      </c>
      <c r="CE775" s="5"/>
      <c r="CF775" s="5"/>
      <c r="CG775" s="5" t="str">
        <f>IF(B775="","",IF(CC775="",1+(MAX(CG$2:CG774)),""))</f>
        <v/>
      </c>
      <c r="CH775" s="5" t="str">
        <f t="shared" si="196"/>
        <v/>
      </c>
      <c r="CI775" s="5" t="str">
        <f t="shared" si="197"/>
        <v/>
      </c>
      <c r="CJ775" s="14" t="str">
        <f t="shared" si="198"/>
        <v/>
      </c>
      <c r="CK775" s="25"/>
      <c r="CL775" s="15"/>
      <c r="CM775" s="5" t="str">
        <f t="shared" si="185"/>
        <v/>
      </c>
      <c r="CO775" s="5"/>
      <c r="CP775" s="5" t="str">
        <f t="shared" si="199"/>
        <v/>
      </c>
      <c r="CQ775" s="5" t="str">
        <f>IF(BT775="","",IFERROR(IF(VLOOKUP(BT775,BT$2:BT774,1,0)=0,"",""),BT775))</f>
        <v/>
      </c>
      <c r="CR775" s="22" t="str">
        <f>IF(CQ775="","",(IFERROR(VLOOKUP(MID(CQ775,1,1),$DI$2:DM$28,3,0),0)+IFERROR(VLOOKUP(MID(CQ775,2,1),DI$2:DM$28,4,0),0)+IFERROR(VLOOKUP(MID(CQ775,3,1),DI$2:DM$28,5,0),0)+(ROW(CQ775)/1000000000000)))</f>
        <v/>
      </c>
      <c r="CS775" s="5"/>
      <c r="CT775" s="5">
        <v>774</v>
      </c>
      <c r="CU775" s="5" t="str">
        <f>IFERROR(VLOOKUP(CT775,CP$2:CQ1851,2,0),"")</f>
        <v/>
      </c>
      <c r="CV775" s="5"/>
      <c r="CX775" s="5"/>
      <c r="DO775" s="5" t="e">
        <f>IF(REPORTE!AH$2="si",IF(C775=VALUE(REPORTE!C$22),IF(SUM(DO776:DO$1993),CONCATENATE(INT(B775),", "),INT(B775)),""),IF(C775=VALUE(REPORTE!C$21),IF(SUM(DO776:DO$1993),CONCATENATE(INT(B775),", "),INT(B775)),""))</f>
        <v>#VALUE!</v>
      </c>
      <c r="DS775" s="5"/>
      <c r="DT775" s="5"/>
      <c r="DU775" s="5"/>
      <c r="DV775" s="5"/>
    </row>
    <row r="776" spans="1:126" x14ac:dyDescent="0.25">
      <c r="A776" s="4" t="str">
        <f t="shared" ca="1" si="187"/>
        <v/>
      </c>
      <c r="B776" s="3"/>
      <c r="D776" s="1" t="str">
        <f>IFERROR(INDEX('padron cfe'!B:B,MATCH(DATOS!C776,'padron cfe'!A:A,0),1),"")</f>
        <v/>
      </c>
      <c r="H776" s="5" t="str">
        <f>IF(F776="","",IFERROR(CONCATENATE("PEUA",VLOOKUP(ESTADO,REPORTE!AV$2:AW$33,2,0),DIDTRITO_FORM,CADER_FORM,IFERROR(INDEX(CA:CA,MATCH(DAY(F776),BZ:BZ,0),1),DAY(F776)),IFERROR(INDEX(CA:CA,MATCH(MONTH(F776),BZ:BZ,0),1),MONTH(F776)),YEAR(F776),G776),""))</f>
        <v/>
      </c>
      <c r="M776" s="2" t="str">
        <f>IFERROR(INDEX('padron cfe'!C:C,MATCH(DATOS!C776,'padron cfe'!A:A,0),1),"")</f>
        <v/>
      </c>
      <c r="N776" s="66" t="str">
        <f>IFERROR(IF(BT776="","",IF(INDEX(N$1:N775,MATCH(BT776,BT$1:BT775,0),1)=0,"",INDEX(N$1:N775,MATCH(BT776,BT$1:BT775,0),1))),"")</f>
        <v/>
      </c>
      <c r="O776" s="66" t="str">
        <f>IFERROR(IF(BT776="","",IF(INDEX(O$1:O775,MATCH(BT776,BT$1:BT775,0),1)=0,"",INDEX(O$1:O775,MATCH(BT776,BT$1:BT775,0),1))),"")</f>
        <v/>
      </c>
      <c r="R776" s="66"/>
      <c r="S776" s="5"/>
      <c r="T776" s="66"/>
      <c r="U776" s="5" t="str">
        <f>IFERROR(IF(INDEX(U$1:U775,MATCH(T776,T$1:T775,0),1)=0,"",INDEX(U$1:U775,MATCH(T776,T$1:T775,0),1)),"")</f>
        <v/>
      </c>
      <c r="V776" s="66"/>
      <c r="W776" s="5" t="str">
        <f>IFERROR(IF(INDEX(W$1:W775,MATCH(V776,V$1:V775,0),1)=0,"",INDEX(W$1:W775,MATCH(V776,V$1:V775,0),1)),"")</f>
        <v/>
      </c>
      <c r="X776" s="2" t="str">
        <f>IFERROR(INDEX('padron cfe'!D:D,MATCH(DATOS!C776,'padron cfe'!A:A,0),1),"")</f>
        <v/>
      </c>
      <c r="AC776" s="3"/>
      <c r="AE776" s="4" t="str">
        <f t="shared" si="188"/>
        <v/>
      </c>
      <c r="AI776" s="2" t="str">
        <f>IFERROR(IF(INDEX(AI$1:AI775,MATCH(BT776,BT$1:BT775,0),1)=0,"",INDEX(AI$1:AI775,MATCH(BT776,BT$1:BT775,0),1)),"")</f>
        <v/>
      </c>
      <c r="AJ776" s="2" t="str">
        <f>IFERROR(IF(INDEX(AJ$1:AJ775,MATCH(BT776,BT$1:BT775,0),1)=0,"",INDEX(AJ$1:AJ775,MATCH(BT776,BT$1:BT775,0),1)),"")</f>
        <v/>
      </c>
      <c r="AK776" s="2" t="str">
        <f>IFERROR(IF(INDEX(AK$1:AK775,MATCH(BT776,BT$1:BT775,0),1)=0,"",INDEX(AK$1:AK775,MATCH(BT776,BT$1:BT775,0),1)),"")</f>
        <v/>
      </c>
      <c r="AY776" s="7"/>
      <c r="BA776" s="66"/>
      <c r="BB776" s="66"/>
      <c r="BC776" s="66"/>
      <c r="BD776" s="78"/>
      <c r="BE776" s="66"/>
      <c r="BF776" s="66"/>
      <c r="BG776" s="4"/>
      <c r="BH776" s="69"/>
      <c r="BK776" s="9"/>
      <c r="BN776" s="7"/>
      <c r="BO776" s="286"/>
      <c r="BP776" s="22"/>
      <c r="BQ776" s="7" t="str">
        <f t="shared" ca="1" si="189"/>
        <v/>
      </c>
      <c r="BR776" s="75" t="str">
        <f t="shared" si="190"/>
        <v/>
      </c>
      <c r="BS776" s="75" t="str">
        <f t="shared" si="191"/>
        <v/>
      </c>
      <c r="BT776" s="5" t="str">
        <f t="shared" si="192"/>
        <v/>
      </c>
      <c r="BU776" s="79" t="str">
        <f t="shared" si="193"/>
        <v/>
      </c>
      <c r="BV776" s="79" t="str">
        <f t="shared" si="194"/>
        <v/>
      </c>
      <c r="BW776" s="79" t="str">
        <f t="shared" si="195"/>
        <v/>
      </c>
      <c r="CB776" s="5"/>
      <c r="CC776" s="4" t="str">
        <f>IF(IFERROR(VLOOKUP(C776,C777:C$1993,1,0),"")="","",COUNTIF(C:C,C776))</f>
        <v/>
      </c>
      <c r="CE776" s="5"/>
      <c r="CF776" s="5"/>
      <c r="CG776" s="5" t="str">
        <f>IF(B776="","",IF(CC776="",1+(MAX(CG$2:CG775)),""))</f>
        <v/>
      </c>
      <c r="CH776" s="5" t="str">
        <f t="shared" si="196"/>
        <v/>
      </c>
      <c r="CI776" s="5" t="str">
        <f t="shared" si="197"/>
        <v/>
      </c>
      <c r="CJ776" s="14" t="str">
        <f t="shared" si="198"/>
        <v/>
      </c>
      <c r="CK776" s="25"/>
      <c r="CL776" s="15"/>
      <c r="CM776" s="5" t="str">
        <f t="shared" si="185"/>
        <v/>
      </c>
      <c r="CO776" s="5"/>
      <c r="CP776" s="5" t="str">
        <f t="shared" si="199"/>
        <v/>
      </c>
      <c r="CQ776" s="5" t="str">
        <f>IF(BT776="","",IFERROR(IF(VLOOKUP(BT776,BT$2:BT775,1,0)=0,"",""),BT776))</f>
        <v/>
      </c>
      <c r="CR776" s="22" t="str">
        <f>IF(CQ776="","",(IFERROR(VLOOKUP(MID(CQ776,1,1),$DI$2:DM$28,3,0),0)+IFERROR(VLOOKUP(MID(CQ776,2,1),DI$2:DM$28,4,0),0)+IFERROR(VLOOKUP(MID(CQ776,3,1),DI$2:DM$28,5,0),0)+(ROW(CQ776)/1000000000000)))</f>
        <v/>
      </c>
      <c r="CS776" s="5"/>
      <c r="CT776" s="5">
        <v>775</v>
      </c>
      <c r="CU776" s="5" t="str">
        <f>IFERROR(VLOOKUP(CT776,CP$2:CQ1852,2,0),"")</f>
        <v/>
      </c>
      <c r="CV776" s="5"/>
      <c r="CX776" s="5"/>
      <c r="DO776" s="5" t="e">
        <f>IF(REPORTE!AH$2="si",IF(C776=VALUE(REPORTE!C$22),IF(SUM(DO777:DO$1993),CONCATENATE(INT(B776),", "),INT(B776)),""),IF(C776=VALUE(REPORTE!C$21),IF(SUM(DO777:DO$1993),CONCATENATE(INT(B776),", "),INT(B776)),""))</f>
        <v>#VALUE!</v>
      </c>
      <c r="DS776" s="5"/>
      <c r="DT776" s="5"/>
      <c r="DU776" s="5"/>
      <c r="DV776" s="5"/>
    </row>
    <row r="777" spans="1:126" x14ac:dyDescent="0.25">
      <c r="A777" s="4" t="str">
        <f t="shared" ca="1" si="187"/>
        <v/>
      </c>
      <c r="B777" s="3"/>
      <c r="D777" s="1" t="str">
        <f>IFERROR(INDEX('padron cfe'!B:B,MATCH(DATOS!C777,'padron cfe'!A:A,0),1),"")</f>
        <v/>
      </c>
      <c r="H777" s="5" t="str">
        <f>IF(F777="","",IFERROR(CONCATENATE("PEUA",VLOOKUP(ESTADO,REPORTE!AV$2:AW$33,2,0),DIDTRITO_FORM,CADER_FORM,IFERROR(INDEX(CA:CA,MATCH(DAY(F777),BZ:BZ,0),1),DAY(F777)),IFERROR(INDEX(CA:CA,MATCH(MONTH(F777),BZ:BZ,0),1),MONTH(F777)),YEAR(F777),G777),""))</f>
        <v/>
      </c>
      <c r="M777" s="2" t="str">
        <f>IFERROR(INDEX('padron cfe'!C:C,MATCH(DATOS!C777,'padron cfe'!A:A,0),1),"")</f>
        <v/>
      </c>
      <c r="N777" s="66" t="str">
        <f>IFERROR(IF(BT777="","",IF(INDEX(N$1:N776,MATCH(BT777,BT$1:BT776,0),1)=0,"",INDEX(N$1:N776,MATCH(BT777,BT$1:BT776,0),1))),"")</f>
        <v/>
      </c>
      <c r="O777" s="66" t="str">
        <f>IFERROR(IF(BT777="","",IF(INDEX(O$1:O776,MATCH(BT777,BT$1:BT776,0),1)=0,"",INDEX(O$1:O776,MATCH(BT777,BT$1:BT776,0),1))),"")</f>
        <v/>
      </c>
      <c r="R777" s="66"/>
      <c r="S777" s="5"/>
      <c r="T777" s="66"/>
      <c r="U777" s="5" t="str">
        <f>IFERROR(IF(INDEX(U$1:U776,MATCH(T777,T$1:T776,0),1)=0,"",INDEX(U$1:U776,MATCH(T777,T$1:T776,0),1)),"")</f>
        <v/>
      </c>
      <c r="V777" s="66"/>
      <c r="W777" s="5" t="str">
        <f>IFERROR(IF(INDEX(W$1:W776,MATCH(V777,V$1:V776,0),1)=0,"",INDEX(W$1:W776,MATCH(V777,V$1:V776,0),1)),"")</f>
        <v/>
      </c>
      <c r="X777" s="2" t="str">
        <f>IFERROR(INDEX('padron cfe'!D:D,MATCH(DATOS!C777,'padron cfe'!A:A,0),1),"")</f>
        <v/>
      </c>
      <c r="AC777" s="3"/>
      <c r="AE777" s="4" t="str">
        <f t="shared" si="188"/>
        <v/>
      </c>
      <c r="AI777" s="2" t="str">
        <f>IFERROR(IF(INDEX(AI$1:AI776,MATCH(BT777,BT$1:BT776,0),1)=0,"",INDEX(AI$1:AI776,MATCH(BT777,BT$1:BT776,0),1)),"")</f>
        <v/>
      </c>
      <c r="AJ777" s="2" t="str">
        <f>IFERROR(IF(INDEX(AJ$1:AJ776,MATCH(BT777,BT$1:BT776,0),1)=0,"",INDEX(AJ$1:AJ776,MATCH(BT777,BT$1:BT776,0),1)),"")</f>
        <v/>
      </c>
      <c r="AK777" s="2" t="str">
        <f>IFERROR(IF(INDEX(AK$1:AK776,MATCH(BT777,BT$1:BT776,0),1)=0,"",INDEX(AK$1:AK776,MATCH(BT777,BT$1:BT776,0),1)),"")</f>
        <v/>
      </c>
      <c r="AY777" s="7"/>
      <c r="BA777" s="66"/>
      <c r="BB777" s="66"/>
      <c r="BC777" s="66"/>
      <c r="BD777" s="78"/>
      <c r="BE777" s="66"/>
      <c r="BF777" s="66"/>
      <c r="BG777" s="4"/>
      <c r="BH777" s="69"/>
      <c r="BK777" s="9"/>
      <c r="BN777" s="7"/>
      <c r="BO777" s="286"/>
      <c r="BP777" s="22"/>
      <c r="BQ777" s="7" t="str">
        <f t="shared" ca="1" si="189"/>
        <v/>
      </c>
      <c r="BR777" s="75" t="str">
        <f t="shared" si="190"/>
        <v/>
      </c>
      <c r="BS777" s="75" t="str">
        <f t="shared" si="191"/>
        <v/>
      </c>
      <c r="BT777" s="5" t="str">
        <f t="shared" si="192"/>
        <v/>
      </c>
      <c r="BU777" s="79" t="str">
        <f t="shared" si="193"/>
        <v/>
      </c>
      <c r="BV777" s="79" t="str">
        <f t="shared" si="194"/>
        <v/>
      </c>
      <c r="BW777" s="79" t="str">
        <f t="shared" si="195"/>
        <v/>
      </c>
      <c r="CB777" s="5"/>
      <c r="CC777" s="4" t="str">
        <f>IF(IFERROR(VLOOKUP(C777,C778:C$1993,1,0),"")="","",COUNTIF(C:C,C777))</f>
        <v/>
      </c>
      <c r="CE777" s="5"/>
      <c r="CF777" s="5"/>
      <c r="CG777" s="5" t="str">
        <f>IF(B777="","",IF(CC777="",1+(MAX(CG$2:CG776)),""))</f>
        <v/>
      </c>
      <c r="CH777" s="5" t="str">
        <f t="shared" si="196"/>
        <v/>
      </c>
      <c r="CI777" s="5" t="str">
        <f t="shared" si="197"/>
        <v/>
      </c>
      <c r="CJ777" s="14" t="str">
        <f t="shared" si="198"/>
        <v/>
      </c>
      <c r="CK777" s="25"/>
      <c r="CL777" s="15"/>
      <c r="CM777" s="5" t="str">
        <f t="shared" si="185"/>
        <v/>
      </c>
      <c r="CO777" s="5"/>
      <c r="CP777" s="5" t="str">
        <f t="shared" si="199"/>
        <v/>
      </c>
      <c r="CQ777" s="5" t="str">
        <f>IF(BT777="","",IFERROR(IF(VLOOKUP(BT777,BT$2:BT776,1,0)=0,"",""),BT777))</f>
        <v/>
      </c>
      <c r="CR777" s="22" t="str">
        <f>IF(CQ777="","",(IFERROR(VLOOKUP(MID(CQ777,1,1),$DI$2:DM$28,3,0),0)+IFERROR(VLOOKUP(MID(CQ777,2,1),DI$2:DM$28,4,0),0)+IFERROR(VLOOKUP(MID(CQ777,3,1),DI$2:DM$28,5,0),0)+(ROW(CQ777)/1000000000000)))</f>
        <v/>
      </c>
      <c r="CS777" s="5"/>
      <c r="CT777" s="5">
        <v>776</v>
      </c>
      <c r="CU777" s="5" t="str">
        <f>IFERROR(VLOOKUP(CT777,CP$2:CQ1853,2,0),"")</f>
        <v/>
      </c>
      <c r="CV777" s="5"/>
      <c r="CX777" s="5"/>
      <c r="DO777" s="5" t="e">
        <f>IF(REPORTE!AH$2="si",IF(C777=VALUE(REPORTE!C$22),IF(SUM(DO778:DO$1993),CONCATENATE(INT(B777),", "),INT(B777)),""),IF(C777=VALUE(REPORTE!C$21),IF(SUM(DO778:DO$1993),CONCATENATE(INT(B777),", "),INT(B777)),""))</f>
        <v>#VALUE!</v>
      </c>
      <c r="DS777" s="5"/>
      <c r="DT777" s="5"/>
      <c r="DU777" s="5"/>
      <c r="DV777" s="5"/>
    </row>
    <row r="778" spans="1:126" x14ac:dyDescent="0.25">
      <c r="A778" s="4" t="str">
        <f t="shared" ca="1" si="187"/>
        <v/>
      </c>
      <c r="B778" s="3"/>
      <c r="D778" s="1" t="str">
        <f>IFERROR(INDEX('padron cfe'!B:B,MATCH(DATOS!C778,'padron cfe'!A:A,0),1),"")</f>
        <v/>
      </c>
      <c r="H778" s="5" t="str">
        <f>IF(F778="","",IFERROR(CONCATENATE("PEUA",VLOOKUP(ESTADO,REPORTE!AV$2:AW$33,2,0),DIDTRITO_FORM,CADER_FORM,IFERROR(INDEX(CA:CA,MATCH(DAY(F778),BZ:BZ,0),1),DAY(F778)),IFERROR(INDEX(CA:CA,MATCH(MONTH(F778),BZ:BZ,0),1),MONTH(F778)),YEAR(F778),G778),""))</f>
        <v/>
      </c>
      <c r="M778" s="2" t="str">
        <f>IFERROR(INDEX('padron cfe'!C:C,MATCH(DATOS!C778,'padron cfe'!A:A,0),1),"")</f>
        <v/>
      </c>
      <c r="N778" s="66" t="str">
        <f>IFERROR(IF(BT778="","",IF(INDEX(N$1:N777,MATCH(BT778,BT$1:BT777,0),1)=0,"",INDEX(N$1:N777,MATCH(BT778,BT$1:BT777,0),1))),"")</f>
        <v/>
      </c>
      <c r="O778" s="66" t="str">
        <f>IFERROR(IF(BT778="","",IF(INDEX(O$1:O777,MATCH(BT778,BT$1:BT777,0),1)=0,"",INDEX(O$1:O777,MATCH(BT778,BT$1:BT777,0),1))),"")</f>
        <v/>
      </c>
      <c r="R778" s="66"/>
      <c r="S778" s="5"/>
      <c r="T778" s="66"/>
      <c r="U778" s="5" t="str">
        <f>IFERROR(IF(INDEX(U$1:U777,MATCH(T778,T$1:T777,0),1)=0,"",INDEX(U$1:U777,MATCH(T778,T$1:T777,0),1)),"")</f>
        <v/>
      </c>
      <c r="V778" s="66"/>
      <c r="W778" s="5" t="str">
        <f>IFERROR(IF(INDEX(W$1:W777,MATCH(V778,V$1:V777,0),1)=0,"",INDEX(W$1:W777,MATCH(V778,V$1:V777,0),1)),"")</f>
        <v/>
      </c>
      <c r="X778" s="2" t="str">
        <f>IFERROR(INDEX('padron cfe'!D:D,MATCH(DATOS!C778,'padron cfe'!A:A,0),1),"")</f>
        <v/>
      </c>
      <c r="AC778" s="3"/>
      <c r="AE778" s="4" t="str">
        <f t="shared" si="188"/>
        <v/>
      </c>
      <c r="AI778" s="2" t="str">
        <f>IFERROR(IF(INDEX(AI$1:AI777,MATCH(BT778,BT$1:BT777,0),1)=0,"",INDEX(AI$1:AI777,MATCH(BT778,BT$1:BT777,0),1)),"")</f>
        <v/>
      </c>
      <c r="AJ778" s="2" t="str">
        <f>IFERROR(IF(INDEX(AJ$1:AJ777,MATCH(BT778,BT$1:BT777,0),1)=0,"",INDEX(AJ$1:AJ777,MATCH(BT778,BT$1:BT777,0),1)),"")</f>
        <v/>
      </c>
      <c r="AK778" s="2" t="str">
        <f>IFERROR(IF(INDEX(AK$1:AK777,MATCH(BT778,BT$1:BT777,0),1)=0,"",INDEX(AK$1:AK777,MATCH(BT778,BT$1:BT777,0),1)),"")</f>
        <v/>
      </c>
      <c r="AY778" s="7"/>
      <c r="BA778" s="66"/>
      <c r="BB778" s="66"/>
      <c r="BC778" s="66"/>
      <c r="BD778" s="78"/>
      <c r="BE778" s="66"/>
      <c r="BF778" s="66"/>
      <c r="BG778" s="4"/>
      <c r="BH778" s="69"/>
      <c r="BK778" s="9"/>
      <c r="BN778" s="7"/>
      <c r="BO778" s="286"/>
      <c r="BP778" s="22"/>
      <c r="BQ778" s="7" t="str">
        <f t="shared" ca="1" si="189"/>
        <v/>
      </c>
      <c r="BR778" s="75" t="str">
        <f t="shared" si="190"/>
        <v/>
      </c>
      <c r="BS778" s="75" t="str">
        <f t="shared" si="191"/>
        <v/>
      </c>
      <c r="BT778" s="5" t="str">
        <f t="shared" si="192"/>
        <v/>
      </c>
      <c r="BU778" s="79" t="str">
        <f t="shared" si="193"/>
        <v/>
      </c>
      <c r="BV778" s="79" t="str">
        <f t="shared" si="194"/>
        <v/>
      </c>
      <c r="BW778" s="79" t="str">
        <f t="shared" si="195"/>
        <v/>
      </c>
      <c r="CB778" s="5"/>
      <c r="CC778" s="4" t="str">
        <f>IF(IFERROR(VLOOKUP(C778,C779:C$1993,1,0),"")="","",COUNTIF(C:C,C778))</f>
        <v/>
      </c>
      <c r="CE778" s="5"/>
      <c r="CF778" s="5"/>
      <c r="CG778" s="5" t="str">
        <f>IF(B778="","",IF(CC778="",1+(MAX(CG$2:CG777)),""))</f>
        <v/>
      </c>
      <c r="CH778" s="5" t="str">
        <f t="shared" si="196"/>
        <v/>
      </c>
      <c r="CI778" s="5" t="str">
        <f t="shared" si="197"/>
        <v/>
      </c>
      <c r="CJ778" s="14" t="str">
        <f t="shared" si="198"/>
        <v/>
      </c>
      <c r="CK778" s="25"/>
      <c r="CL778" s="15"/>
      <c r="CM778" s="5" t="str">
        <f t="shared" si="185"/>
        <v/>
      </c>
      <c r="CO778" s="5"/>
      <c r="CP778" s="5" t="str">
        <f t="shared" si="199"/>
        <v/>
      </c>
      <c r="CQ778" s="5" t="str">
        <f>IF(BT778="","",IFERROR(IF(VLOOKUP(BT778,BT$2:BT777,1,0)=0,"",""),BT778))</f>
        <v/>
      </c>
      <c r="CR778" s="22" t="str">
        <f>IF(CQ778="","",(IFERROR(VLOOKUP(MID(CQ778,1,1),$DI$2:DM$28,3,0),0)+IFERROR(VLOOKUP(MID(CQ778,2,1),DI$2:DM$28,4,0),0)+IFERROR(VLOOKUP(MID(CQ778,3,1),DI$2:DM$28,5,0),0)+(ROW(CQ778)/1000000000000)))</f>
        <v/>
      </c>
      <c r="CS778" s="5"/>
      <c r="CT778" s="5">
        <v>777</v>
      </c>
      <c r="CU778" s="5" t="str">
        <f>IFERROR(VLOOKUP(CT778,CP$2:CQ1854,2,0),"")</f>
        <v/>
      </c>
      <c r="CV778" s="5"/>
      <c r="CX778" s="5"/>
      <c r="DO778" s="5" t="e">
        <f>IF(REPORTE!AH$2="si",IF(C778=VALUE(REPORTE!C$22),IF(SUM(DO779:DO$1993),CONCATENATE(INT(B778),", "),INT(B778)),""),IF(C778=VALUE(REPORTE!C$21),IF(SUM(DO779:DO$1993),CONCATENATE(INT(B778),", "),INT(B778)),""))</f>
        <v>#VALUE!</v>
      </c>
      <c r="DS778" s="5"/>
      <c r="DT778" s="5"/>
      <c r="DU778" s="5"/>
      <c r="DV778" s="5"/>
    </row>
    <row r="779" spans="1:126" x14ac:dyDescent="0.25">
      <c r="A779" s="4" t="str">
        <f t="shared" ca="1" si="187"/>
        <v/>
      </c>
      <c r="B779" s="3"/>
      <c r="D779" s="1" t="str">
        <f>IFERROR(INDEX('padron cfe'!B:B,MATCH(DATOS!C779,'padron cfe'!A:A,0),1),"")</f>
        <v/>
      </c>
      <c r="H779" s="5" t="str">
        <f>IF(F779="","",IFERROR(CONCATENATE("PEUA",VLOOKUP(ESTADO,REPORTE!AV$2:AW$33,2,0),DIDTRITO_FORM,CADER_FORM,IFERROR(INDEX(CA:CA,MATCH(DAY(F779),BZ:BZ,0),1),DAY(F779)),IFERROR(INDEX(CA:CA,MATCH(MONTH(F779),BZ:BZ,0),1),MONTH(F779)),YEAR(F779),G779),""))</f>
        <v/>
      </c>
      <c r="M779" s="2" t="str">
        <f>IFERROR(INDEX('padron cfe'!C:C,MATCH(DATOS!C779,'padron cfe'!A:A,0),1),"")</f>
        <v/>
      </c>
      <c r="N779" s="66" t="str">
        <f>IFERROR(IF(BT779="","",IF(INDEX(N$1:N778,MATCH(BT779,BT$1:BT778,0),1)=0,"",INDEX(N$1:N778,MATCH(BT779,BT$1:BT778,0),1))),"")</f>
        <v/>
      </c>
      <c r="O779" s="66" t="str">
        <f>IFERROR(IF(BT779="","",IF(INDEX(O$1:O778,MATCH(BT779,BT$1:BT778,0),1)=0,"",INDEX(O$1:O778,MATCH(BT779,BT$1:BT778,0),1))),"")</f>
        <v/>
      </c>
      <c r="R779" s="66"/>
      <c r="S779" s="5"/>
      <c r="T779" s="66"/>
      <c r="U779" s="5" t="str">
        <f>IFERROR(IF(INDEX(U$1:U778,MATCH(T779,T$1:T778,0),1)=0,"",INDEX(U$1:U778,MATCH(T779,T$1:T778,0),1)),"")</f>
        <v/>
      </c>
      <c r="V779" s="66"/>
      <c r="W779" s="5" t="str">
        <f>IFERROR(IF(INDEX(W$1:W778,MATCH(V779,V$1:V778,0),1)=0,"",INDEX(W$1:W778,MATCH(V779,V$1:V778,0),1)),"")</f>
        <v/>
      </c>
      <c r="X779" s="2" t="str">
        <f>IFERROR(INDEX('padron cfe'!D:D,MATCH(DATOS!C779,'padron cfe'!A:A,0),1),"")</f>
        <v/>
      </c>
      <c r="AC779" s="3"/>
      <c r="AE779" s="4" t="str">
        <f t="shared" si="188"/>
        <v/>
      </c>
      <c r="AI779" s="2" t="str">
        <f>IFERROR(IF(INDEX(AI$1:AI778,MATCH(BT779,BT$1:BT778,0),1)=0,"",INDEX(AI$1:AI778,MATCH(BT779,BT$1:BT778,0),1)),"")</f>
        <v/>
      </c>
      <c r="AJ779" s="2" t="str">
        <f>IFERROR(IF(INDEX(AJ$1:AJ778,MATCH(BT779,BT$1:BT778,0),1)=0,"",INDEX(AJ$1:AJ778,MATCH(BT779,BT$1:BT778,0),1)),"")</f>
        <v/>
      </c>
      <c r="AK779" s="2" t="str">
        <f>IFERROR(IF(INDEX(AK$1:AK778,MATCH(BT779,BT$1:BT778,0),1)=0,"",INDEX(AK$1:AK778,MATCH(BT779,BT$1:BT778,0),1)),"")</f>
        <v/>
      </c>
      <c r="AY779" s="7"/>
      <c r="BA779" s="66"/>
      <c r="BB779" s="66"/>
      <c r="BC779" s="66"/>
      <c r="BD779" s="78"/>
      <c r="BE779" s="66"/>
      <c r="BF779" s="66"/>
      <c r="BG779" s="4"/>
      <c r="BH779" s="69"/>
      <c r="BK779" s="9"/>
      <c r="BN779" s="7"/>
      <c r="BO779" s="286"/>
      <c r="BP779" s="22"/>
      <c r="BQ779" s="7" t="str">
        <f t="shared" ca="1" si="189"/>
        <v/>
      </c>
      <c r="BR779" s="75" t="str">
        <f t="shared" si="190"/>
        <v/>
      </c>
      <c r="BS779" s="75" t="str">
        <f t="shared" si="191"/>
        <v/>
      </c>
      <c r="BT779" s="5" t="str">
        <f t="shared" si="192"/>
        <v/>
      </c>
      <c r="BU779" s="79" t="str">
        <f t="shared" si="193"/>
        <v/>
      </c>
      <c r="BV779" s="79" t="str">
        <f t="shared" si="194"/>
        <v/>
      </c>
      <c r="BW779" s="79" t="str">
        <f t="shared" si="195"/>
        <v/>
      </c>
      <c r="CB779" s="5"/>
      <c r="CC779" s="4" t="str">
        <f>IF(IFERROR(VLOOKUP(C779,C780:C$1993,1,0),"")="","",COUNTIF(C:C,C779))</f>
        <v/>
      </c>
      <c r="CE779" s="5"/>
      <c r="CF779" s="5"/>
      <c r="CG779" s="5" t="str">
        <f>IF(B779="","",IF(CC779="",1+(MAX(CG$2:CG778)),""))</f>
        <v/>
      </c>
      <c r="CH779" s="5" t="str">
        <f t="shared" si="196"/>
        <v/>
      </c>
      <c r="CI779" s="5" t="str">
        <f t="shared" si="197"/>
        <v/>
      </c>
      <c r="CJ779" s="14" t="str">
        <f t="shared" si="198"/>
        <v/>
      </c>
      <c r="CK779" s="25"/>
      <c r="CL779" s="15"/>
      <c r="CM779" s="5" t="str">
        <f t="shared" si="185"/>
        <v/>
      </c>
      <c r="CO779" s="5"/>
      <c r="CP779" s="5" t="str">
        <f t="shared" si="199"/>
        <v/>
      </c>
      <c r="CQ779" s="5" t="str">
        <f>IF(BT779="","",IFERROR(IF(VLOOKUP(BT779,BT$2:BT778,1,0)=0,"",""),BT779))</f>
        <v/>
      </c>
      <c r="CR779" s="22" t="str">
        <f>IF(CQ779="","",(IFERROR(VLOOKUP(MID(CQ779,1,1),$DI$2:DM$28,3,0),0)+IFERROR(VLOOKUP(MID(CQ779,2,1),DI$2:DM$28,4,0),0)+IFERROR(VLOOKUP(MID(CQ779,3,1),DI$2:DM$28,5,0),0)+(ROW(CQ779)/1000000000000)))</f>
        <v/>
      </c>
      <c r="CS779" s="5"/>
      <c r="CT779" s="5">
        <v>778</v>
      </c>
      <c r="CU779" s="5" t="str">
        <f>IFERROR(VLOOKUP(CT779,CP$2:CQ1855,2,0),"")</f>
        <v/>
      </c>
      <c r="CV779" s="5"/>
      <c r="CX779" s="5"/>
      <c r="DO779" s="5" t="e">
        <f>IF(REPORTE!AH$2="si",IF(C779=VALUE(REPORTE!C$22),IF(SUM(DO780:DO$1993),CONCATENATE(INT(B779),", "),INT(B779)),""),IF(C779=VALUE(REPORTE!C$21),IF(SUM(DO780:DO$1993),CONCATENATE(INT(B779),", "),INT(B779)),""))</f>
        <v>#VALUE!</v>
      </c>
      <c r="DS779" s="5"/>
      <c r="DT779" s="5"/>
      <c r="DU779" s="5"/>
      <c r="DV779" s="5"/>
    </row>
    <row r="780" spans="1:126" x14ac:dyDescent="0.25">
      <c r="A780" s="4" t="str">
        <f t="shared" ca="1" si="187"/>
        <v/>
      </c>
      <c r="B780" s="3"/>
      <c r="D780" s="1" t="str">
        <f>IFERROR(INDEX('padron cfe'!B:B,MATCH(DATOS!C780,'padron cfe'!A:A,0),1),"")</f>
        <v/>
      </c>
      <c r="H780" s="5" t="str">
        <f>IF(F780="","",IFERROR(CONCATENATE("PEUA",VLOOKUP(ESTADO,REPORTE!AV$2:AW$33,2,0),DIDTRITO_FORM,CADER_FORM,IFERROR(INDEX(CA:CA,MATCH(DAY(F780),BZ:BZ,0),1),DAY(F780)),IFERROR(INDEX(CA:CA,MATCH(MONTH(F780),BZ:BZ,0),1),MONTH(F780)),YEAR(F780),G780),""))</f>
        <v/>
      </c>
      <c r="M780" s="2" t="str">
        <f>IFERROR(INDEX('padron cfe'!C:C,MATCH(DATOS!C780,'padron cfe'!A:A,0),1),"")</f>
        <v/>
      </c>
      <c r="N780" s="66" t="str">
        <f>IFERROR(IF(BT780="","",IF(INDEX(N$1:N779,MATCH(BT780,BT$1:BT779,0),1)=0,"",INDEX(N$1:N779,MATCH(BT780,BT$1:BT779,0),1))),"")</f>
        <v/>
      </c>
      <c r="O780" s="66" t="str">
        <f>IFERROR(IF(BT780="","",IF(INDEX(O$1:O779,MATCH(BT780,BT$1:BT779,0),1)=0,"",INDEX(O$1:O779,MATCH(BT780,BT$1:BT779,0),1))),"")</f>
        <v/>
      </c>
      <c r="R780" s="66"/>
      <c r="S780" s="5"/>
      <c r="T780" s="66"/>
      <c r="U780" s="5" t="str">
        <f>IFERROR(IF(INDEX(U$1:U779,MATCH(T780,T$1:T779,0),1)=0,"",INDEX(U$1:U779,MATCH(T780,T$1:T779,0),1)),"")</f>
        <v/>
      </c>
      <c r="V780" s="66"/>
      <c r="W780" s="5" t="str">
        <f>IFERROR(IF(INDEX(W$1:W779,MATCH(V780,V$1:V779,0),1)=0,"",INDEX(W$1:W779,MATCH(V780,V$1:V779,0),1)),"")</f>
        <v/>
      </c>
      <c r="X780" s="2" t="str">
        <f>IFERROR(INDEX('padron cfe'!D:D,MATCH(DATOS!C780,'padron cfe'!A:A,0),1),"")</f>
        <v/>
      </c>
      <c r="AC780" s="3"/>
      <c r="AE780" s="4" t="str">
        <f t="shared" si="188"/>
        <v/>
      </c>
      <c r="AI780" s="2" t="str">
        <f>IFERROR(IF(INDEX(AI$1:AI779,MATCH(BT780,BT$1:BT779,0),1)=0,"",INDEX(AI$1:AI779,MATCH(BT780,BT$1:BT779,0),1)),"")</f>
        <v/>
      </c>
      <c r="AJ780" s="2" t="str">
        <f>IFERROR(IF(INDEX(AJ$1:AJ779,MATCH(BT780,BT$1:BT779,0),1)=0,"",INDEX(AJ$1:AJ779,MATCH(BT780,BT$1:BT779,0),1)),"")</f>
        <v/>
      </c>
      <c r="AK780" s="2" t="str">
        <f>IFERROR(IF(INDEX(AK$1:AK779,MATCH(BT780,BT$1:BT779,0),1)=0,"",INDEX(AK$1:AK779,MATCH(BT780,BT$1:BT779,0),1)),"")</f>
        <v/>
      </c>
      <c r="AY780" s="7"/>
      <c r="BA780" s="66"/>
      <c r="BB780" s="66"/>
      <c r="BC780" s="66"/>
      <c r="BD780" s="78"/>
      <c r="BE780" s="66"/>
      <c r="BF780" s="66"/>
      <c r="BG780" s="4"/>
      <c r="BH780" s="69"/>
      <c r="BK780" s="9"/>
      <c r="BN780" s="7"/>
      <c r="BO780" s="286"/>
      <c r="BP780" s="22"/>
      <c r="BQ780" s="7" t="str">
        <f t="shared" ca="1" si="189"/>
        <v/>
      </c>
      <c r="BR780" s="75" t="str">
        <f t="shared" si="190"/>
        <v/>
      </c>
      <c r="BS780" s="75" t="str">
        <f t="shared" si="191"/>
        <v/>
      </c>
      <c r="BT780" s="5" t="str">
        <f t="shared" si="192"/>
        <v/>
      </c>
      <c r="BU780" s="79" t="str">
        <f t="shared" si="193"/>
        <v/>
      </c>
      <c r="BV780" s="79" t="str">
        <f t="shared" si="194"/>
        <v/>
      </c>
      <c r="BW780" s="79" t="str">
        <f t="shared" si="195"/>
        <v/>
      </c>
      <c r="CB780" s="5"/>
      <c r="CC780" s="4" t="str">
        <f>IF(IFERROR(VLOOKUP(C780,C781:C$1993,1,0),"")="","",COUNTIF(C:C,C780))</f>
        <v/>
      </c>
      <c r="CE780" s="5"/>
      <c r="CF780" s="5"/>
      <c r="CG780" s="5" t="str">
        <f>IF(B780="","",IF(CC780="",1+(MAX(CG$2:CG779)),""))</f>
        <v/>
      </c>
      <c r="CH780" s="5" t="str">
        <f t="shared" si="196"/>
        <v/>
      </c>
      <c r="CI780" s="5" t="str">
        <f t="shared" si="197"/>
        <v/>
      </c>
      <c r="CJ780" s="14" t="str">
        <f t="shared" si="198"/>
        <v/>
      </c>
      <c r="CK780" s="25"/>
      <c r="CL780" s="15"/>
      <c r="CM780" s="5" t="str">
        <f t="shared" si="185"/>
        <v/>
      </c>
      <c r="CO780" s="5"/>
      <c r="CP780" s="5" t="str">
        <f t="shared" si="199"/>
        <v/>
      </c>
      <c r="CQ780" s="5" t="str">
        <f>IF(BT780="","",IFERROR(IF(VLOOKUP(BT780,BT$2:BT779,1,0)=0,"",""),BT780))</f>
        <v/>
      </c>
      <c r="CR780" s="22" t="str">
        <f>IF(CQ780="","",(IFERROR(VLOOKUP(MID(CQ780,1,1),$DI$2:DM$28,3,0),0)+IFERROR(VLOOKUP(MID(CQ780,2,1),DI$2:DM$28,4,0),0)+IFERROR(VLOOKUP(MID(CQ780,3,1),DI$2:DM$28,5,0),0)+(ROW(CQ780)/1000000000000)))</f>
        <v/>
      </c>
      <c r="CS780" s="5"/>
      <c r="CT780" s="5">
        <v>779</v>
      </c>
      <c r="CU780" s="5" t="str">
        <f>IFERROR(VLOOKUP(CT780,CP$2:CQ1856,2,0),"")</f>
        <v/>
      </c>
      <c r="CV780" s="5"/>
      <c r="CX780" s="5"/>
      <c r="DO780" s="5" t="e">
        <f>IF(REPORTE!AH$2="si",IF(C780=VALUE(REPORTE!C$22),IF(SUM(DO781:DO$1993),CONCATENATE(INT(B780),", "),INT(B780)),""),IF(C780=VALUE(REPORTE!C$21),IF(SUM(DO781:DO$1993),CONCATENATE(INT(B780),", "),INT(B780)),""))</f>
        <v>#VALUE!</v>
      </c>
      <c r="DS780" s="5"/>
      <c r="DT780" s="5"/>
      <c r="DU780" s="5"/>
      <c r="DV780" s="5"/>
    </row>
    <row r="781" spans="1:126" x14ac:dyDescent="0.25">
      <c r="A781" s="4" t="str">
        <f t="shared" ca="1" si="187"/>
        <v/>
      </c>
      <c r="B781" s="3"/>
      <c r="D781" s="1" t="str">
        <f>IFERROR(INDEX('padron cfe'!B:B,MATCH(DATOS!C781,'padron cfe'!A:A,0),1),"")</f>
        <v/>
      </c>
      <c r="H781" s="5" t="str">
        <f>IF(F781="","",IFERROR(CONCATENATE("PEUA",VLOOKUP(ESTADO,REPORTE!AV$2:AW$33,2,0),DIDTRITO_FORM,CADER_FORM,IFERROR(INDEX(CA:CA,MATCH(DAY(F781),BZ:BZ,0),1),DAY(F781)),IFERROR(INDEX(CA:CA,MATCH(MONTH(F781),BZ:BZ,0),1),MONTH(F781)),YEAR(F781),G781),""))</f>
        <v/>
      </c>
      <c r="M781" s="2" t="str">
        <f>IFERROR(INDEX('padron cfe'!C:C,MATCH(DATOS!C781,'padron cfe'!A:A,0),1),"")</f>
        <v/>
      </c>
      <c r="N781" s="66" t="str">
        <f>IFERROR(IF(BT781="","",IF(INDEX(N$1:N780,MATCH(BT781,BT$1:BT780,0),1)=0,"",INDEX(N$1:N780,MATCH(BT781,BT$1:BT780,0),1))),"")</f>
        <v/>
      </c>
      <c r="O781" s="66" t="str">
        <f>IFERROR(IF(BT781="","",IF(INDEX(O$1:O780,MATCH(BT781,BT$1:BT780,0),1)=0,"",INDEX(O$1:O780,MATCH(BT781,BT$1:BT780,0),1))),"")</f>
        <v/>
      </c>
      <c r="R781" s="66"/>
      <c r="S781" s="5"/>
      <c r="T781" s="66"/>
      <c r="U781" s="5" t="str">
        <f>IFERROR(IF(INDEX(U$1:U780,MATCH(T781,T$1:T780,0),1)=0,"",INDEX(U$1:U780,MATCH(T781,T$1:T780,0),1)),"")</f>
        <v/>
      </c>
      <c r="V781" s="66"/>
      <c r="W781" s="5" t="str">
        <f>IFERROR(IF(INDEX(W$1:W780,MATCH(V781,V$1:V780,0),1)=0,"",INDEX(W$1:W780,MATCH(V781,V$1:V780,0),1)),"")</f>
        <v/>
      </c>
      <c r="X781" s="2" t="str">
        <f>IFERROR(INDEX('padron cfe'!D:D,MATCH(DATOS!C781,'padron cfe'!A:A,0),1),"")</f>
        <v/>
      </c>
      <c r="AC781" s="3"/>
      <c r="AE781" s="4" t="str">
        <f t="shared" si="188"/>
        <v/>
      </c>
      <c r="AI781" s="2" t="str">
        <f>IFERROR(IF(INDEX(AI$1:AI780,MATCH(BT781,BT$1:BT780,0),1)=0,"",INDEX(AI$1:AI780,MATCH(BT781,BT$1:BT780,0),1)),"")</f>
        <v/>
      </c>
      <c r="AJ781" s="2" t="str">
        <f>IFERROR(IF(INDEX(AJ$1:AJ780,MATCH(BT781,BT$1:BT780,0),1)=0,"",INDEX(AJ$1:AJ780,MATCH(BT781,BT$1:BT780,0),1)),"")</f>
        <v/>
      </c>
      <c r="AK781" s="2" t="str">
        <f>IFERROR(IF(INDEX(AK$1:AK780,MATCH(BT781,BT$1:BT780,0),1)=0,"",INDEX(AK$1:AK780,MATCH(BT781,BT$1:BT780,0),1)),"")</f>
        <v/>
      </c>
      <c r="AY781" s="7"/>
      <c r="BA781" s="66"/>
      <c r="BB781" s="66"/>
      <c r="BC781" s="66"/>
      <c r="BD781" s="78"/>
      <c r="BE781" s="66"/>
      <c r="BF781" s="66"/>
      <c r="BG781" s="4"/>
      <c r="BH781" s="69"/>
      <c r="BK781" s="9"/>
      <c r="BN781" s="7"/>
      <c r="BO781" s="286"/>
      <c r="BP781" s="22"/>
      <c r="BQ781" s="7" t="str">
        <f t="shared" ca="1" si="189"/>
        <v/>
      </c>
      <c r="BR781" s="75" t="str">
        <f t="shared" si="190"/>
        <v/>
      </c>
      <c r="BS781" s="75" t="str">
        <f t="shared" si="191"/>
        <v/>
      </c>
      <c r="BT781" s="5" t="str">
        <f t="shared" si="192"/>
        <v/>
      </c>
      <c r="BU781" s="79" t="str">
        <f t="shared" si="193"/>
        <v/>
      </c>
      <c r="BV781" s="79" t="str">
        <f t="shared" si="194"/>
        <v/>
      </c>
      <c r="BW781" s="79" t="str">
        <f t="shared" si="195"/>
        <v/>
      </c>
      <c r="CB781" s="5"/>
      <c r="CC781" s="4" t="str">
        <f>IF(IFERROR(VLOOKUP(C781,C782:C$1993,1,0),"")="","",COUNTIF(C:C,C781))</f>
        <v/>
      </c>
      <c r="CE781" s="5"/>
      <c r="CF781" s="5"/>
      <c r="CG781" s="5" t="str">
        <f>IF(B781="","",IF(CC781="",1+(MAX(CG$2:CG780)),""))</f>
        <v/>
      </c>
      <c r="CH781" s="5" t="str">
        <f t="shared" si="196"/>
        <v/>
      </c>
      <c r="CI781" s="5" t="str">
        <f t="shared" si="197"/>
        <v/>
      </c>
      <c r="CJ781" s="14" t="str">
        <f t="shared" si="198"/>
        <v/>
      </c>
      <c r="CK781" s="25"/>
      <c r="CL781" s="15"/>
      <c r="CM781" s="5" t="str">
        <f t="shared" si="185"/>
        <v/>
      </c>
      <c r="CO781" s="5"/>
      <c r="CP781" s="5" t="str">
        <f t="shared" si="199"/>
        <v/>
      </c>
      <c r="CQ781" s="5" t="str">
        <f>IF(BT781="","",IFERROR(IF(VLOOKUP(BT781,BT$2:BT780,1,0)=0,"",""),BT781))</f>
        <v/>
      </c>
      <c r="CR781" s="22" t="str">
        <f>IF(CQ781="","",(IFERROR(VLOOKUP(MID(CQ781,1,1),$DI$2:DM$28,3,0),0)+IFERROR(VLOOKUP(MID(CQ781,2,1),DI$2:DM$28,4,0),0)+IFERROR(VLOOKUP(MID(CQ781,3,1),DI$2:DM$28,5,0),0)+(ROW(CQ781)/1000000000000)))</f>
        <v/>
      </c>
      <c r="CS781" s="5"/>
      <c r="CT781" s="5">
        <v>780</v>
      </c>
      <c r="CU781" s="5" t="str">
        <f>IFERROR(VLOOKUP(CT781,CP$2:CQ1857,2,0),"")</f>
        <v/>
      </c>
      <c r="CV781" s="5"/>
      <c r="CX781" s="5"/>
      <c r="DO781" s="5" t="e">
        <f>IF(REPORTE!AH$2="si",IF(C781=VALUE(REPORTE!C$22),IF(SUM(DO782:DO$1993),CONCATENATE(INT(B781),", "),INT(B781)),""),IF(C781=VALUE(REPORTE!C$21),IF(SUM(DO782:DO$1993),CONCATENATE(INT(B781),", "),INT(B781)),""))</f>
        <v>#VALUE!</v>
      </c>
      <c r="DS781" s="5"/>
      <c r="DT781" s="5"/>
      <c r="DU781" s="5"/>
      <c r="DV781" s="5"/>
    </row>
    <row r="782" spans="1:126" x14ac:dyDescent="0.25">
      <c r="A782" s="4" t="str">
        <f t="shared" ca="1" si="187"/>
        <v/>
      </c>
      <c r="B782" s="3"/>
      <c r="D782" s="1" t="str">
        <f>IFERROR(INDEX('padron cfe'!B:B,MATCH(DATOS!C782,'padron cfe'!A:A,0),1),"")</f>
        <v/>
      </c>
      <c r="H782" s="5" t="str">
        <f>IF(F782="","",IFERROR(CONCATENATE("PEUA",VLOOKUP(ESTADO,REPORTE!AV$2:AW$33,2,0),DIDTRITO_FORM,CADER_FORM,IFERROR(INDEX(CA:CA,MATCH(DAY(F782),BZ:BZ,0),1),DAY(F782)),IFERROR(INDEX(CA:CA,MATCH(MONTH(F782),BZ:BZ,0),1),MONTH(F782)),YEAR(F782),G782),""))</f>
        <v/>
      </c>
      <c r="M782" s="2" t="str">
        <f>IFERROR(INDEX('padron cfe'!C:C,MATCH(DATOS!C782,'padron cfe'!A:A,0),1),"")</f>
        <v/>
      </c>
      <c r="N782" s="66" t="str">
        <f>IFERROR(IF(BT782="","",IF(INDEX(N$1:N781,MATCH(BT782,BT$1:BT781,0),1)=0,"",INDEX(N$1:N781,MATCH(BT782,BT$1:BT781,0),1))),"")</f>
        <v/>
      </c>
      <c r="O782" s="66" t="str">
        <f>IFERROR(IF(BT782="","",IF(INDEX(O$1:O781,MATCH(BT782,BT$1:BT781,0),1)=0,"",INDEX(O$1:O781,MATCH(BT782,BT$1:BT781,0),1))),"")</f>
        <v/>
      </c>
      <c r="R782" s="66"/>
      <c r="S782" s="5"/>
      <c r="T782" s="66"/>
      <c r="U782" s="5" t="str">
        <f>IFERROR(IF(INDEX(U$1:U781,MATCH(T782,T$1:T781,0),1)=0,"",INDEX(U$1:U781,MATCH(T782,T$1:T781,0),1)),"")</f>
        <v/>
      </c>
      <c r="V782" s="66"/>
      <c r="W782" s="5" t="str">
        <f>IFERROR(IF(INDEX(W$1:W781,MATCH(V782,V$1:V781,0),1)=0,"",INDEX(W$1:W781,MATCH(V782,V$1:V781,0),1)),"")</f>
        <v/>
      </c>
      <c r="X782" s="2" t="str">
        <f>IFERROR(INDEX('padron cfe'!D:D,MATCH(DATOS!C782,'padron cfe'!A:A,0),1),"")</f>
        <v/>
      </c>
      <c r="AC782" s="3"/>
      <c r="AE782" s="4" t="str">
        <f t="shared" si="188"/>
        <v/>
      </c>
      <c r="AI782" s="2" t="str">
        <f>IFERROR(IF(INDEX(AI$1:AI781,MATCH(BT782,BT$1:BT781,0),1)=0,"",INDEX(AI$1:AI781,MATCH(BT782,BT$1:BT781,0),1)),"")</f>
        <v/>
      </c>
      <c r="AJ782" s="2" t="str">
        <f>IFERROR(IF(INDEX(AJ$1:AJ781,MATCH(BT782,BT$1:BT781,0),1)=0,"",INDEX(AJ$1:AJ781,MATCH(BT782,BT$1:BT781,0),1)),"")</f>
        <v/>
      </c>
      <c r="AK782" s="2" t="str">
        <f>IFERROR(IF(INDEX(AK$1:AK781,MATCH(BT782,BT$1:BT781,0),1)=0,"",INDEX(AK$1:AK781,MATCH(BT782,BT$1:BT781,0),1)),"")</f>
        <v/>
      </c>
      <c r="AY782" s="7"/>
      <c r="BA782" s="66"/>
      <c r="BB782" s="66"/>
      <c r="BC782" s="66"/>
      <c r="BD782" s="78"/>
      <c r="BE782" s="66"/>
      <c r="BF782" s="66"/>
      <c r="BG782" s="4"/>
      <c r="BH782" s="69"/>
      <c r="BK782" s="9"/>
      <c r="BN782" s="7"/>
      <c r="BO782" s="286"/>
      <c r="BP782" s="22"/>
      <c r="BQ782" s="7" t="str">
        <f t="shared" ca="1" si="189"/>
        <v/>
      </c>
      <c r="BR782" s="75" t="str">
        <f t="shared" si="190"/>
        <v/>
      </c>
      <c r="BS782" s="75" t="str">
        <f t="shared" si="191"/>
        <v/>
      </c>
      <c r="BT782" s="5" t="str">
        <f t="shared" si="192"/>
        <v/>
      </c>
      <c r="BU782" s="79" t="str">
        <f t="shared" si="193"/>
        <v/>
      </c>
      <c r="BV782" s="79" t="str">
        <f t="shared" si="194"/>
        <v/>
      </c>
      <c r="BW782" s="79" t="str">
        <f t="shared" si="195"/>
        <v/>
      </c>
      <c r="CB782" s="5"/>
      <c r="CC782" s="4" t="str">
        <f>IF(IFERROR(VLOOKUP(C782,C783:C$1993,1,0),"")="","",COUNTIF(C:C,C782))</f>
        <v/>
      </c>
      <c r="CE782" s="5"/>
      <c r="CF782" s="5"/>
      <c r="CG782" s="5" t="str">
        <f>IF(B782="","",IF(CC782="",1+(MAX(CG$2:CG781)),""))</f>
        <v/>
      </c>
      <c r="CH782" s="5" t="str">
        <f t="shared" si="196"/>
        <v/>
      </c>
      <c r="CI782" s="5" t="str">
        <f t="shared" si="197"/>
        <v/>
      </c>
      <c r="CJ782" s="14" t="str">
        <f t="shared" si="198"/>
        <v/>
      </c>
      <c r="CK782" s="25"/>
      <c r="CL782" s="15"/>
      <c r="CM782" s="5" t="str">
        <f t="shared" si="185"/>
        <v/>
      </c>
      <c r="CO782" s="5"/>
      <c r="CP782" s="5" t="str">
        <f t="shared" si="199"/>
        <v/>
      </c>
      <c r="CQ782" s="5" t="str">
        <f>IF(BT782="","",IFERROR(IF(VLOOKUP(BT782,BT$2:BT781,1,0)=0,"",""),BT782))</f>
        <v/>
      </c>
      <c r="CR782" s="22" t="str">
        <f>IF(CQ782="","",(IFERROR(VLOOKUP(MID(CQ782,1,1),$DI$2:DM$28,3,0),0)+IFERROR(VLOOKUP(MID(CQ782,2,1),DI$2:DM$28,4,0),0)+IFERROR(VLOOKUP(MID(CQ782,3,1),DI$2:DM$28,5,0),0)+(ROW(CQ782)/1000000000000)))</f>
        <v/>
      </c>
      <c r="CS782" s="5"/>
      <c r="CT782" s="5">
        <v>781</v>
      </c>
      <c r="CU782" s="5" t="str">
        <f>IFERROR(VLOOKUP(CT782,CP$2:CQ1858,2,0),"")</f>
        <v/>
      </c>
      <c r="CV782" s="5"/>
      <c r="CX782" s="5"/>
      <c r="DO782" s="5" t="e">
        <f>IF(REPORTE!AH$2="si",IF(C782=VALUE(REPORTE!C$22),IF(SUM(DO783:DO$1993),CONCATENATE(INT(B782),", "),INT(B782)),""),IF(C782=VALUE(REPORTE!C$21),IF(SUM(DO783:DO$1993),CONCATENATE(INT(B782),", "),INT(B782)),""))</f>
        <v>#VALUE!</v>
      </c>
      <c r="DS782" s="5"/>
      <c r="DT782" s="5"/>
      <c r="DU782" s="5"/>
      <c r="DV782" s="5"/>
    </row>
    <row r="783" spans="1:126" x14ac:dyDescent="0.25">
      <c r="A783" s="4" t="str">
        <f t="shared" ca="1" si="187"/>
        <v/>
      </c>
      <c r="B783" s="3"/>
      <c r="D783" s="1" t="str">
        <f>IFERROR(INDEX('padron cfe'!B:B,MATCH(DATOS!C783,'padron cfe'!A:A,0),1),"")</f>
        <v/>
      </c>
      <c r="H783" s="5" t="str">
        <f>IF(F783="","",IFERROR(CONCATENATE("PEUA",VLOOKUP(ESTADO,REPORTE!AV$2:AW$33,2,0),DIDTRITO_FORM,CADER_FORM,IFERROR(INDEX(CA:CA,MATCH(DAY(F783),BZ:BZ,0),1),DAY(F783)),IFERROR(INDEX(CA:CA,MATCH(MONTH(F783),BZ:BZ,0),1),MONTH(F783)),YEAR(F783),G783),""))</f>
        <v/>
      </c>
      <c r="M783" s="2" t="str">
        <f>IFERROR(INDEX('padron cfe'!C:C,MATCH(DATOS!C783,'padron cfe'!A:A,0),1),"")</f>
        <v/>
      </c>
      <c r="N783" s="66" t="str">
        <f>IFERROR(IF(BT783="","",IF(INDEX(N$1:N782,MATCH(BT783,BT$1:BT782,0),1)=0,"",INDEX(N$1:N782,MATCH(BT783,BT$1:BT782,0),1))),"")</f>
        <v/>
      </c>
      <c r="O783" s="66" t="str">
        <f>IFERROR(IF(BT783="","",IF(INDEX(O$1:O782,MATCH(BT783,BT$1:BT782,0),1)=0,"",INDEX(O$1:O782,MATCH(BT783,BT$1:BT782,0),1))),"")</f>
        <v/>
      </c>
      <c r="R783" s="66"/>
      <c r="S783" s="5"/>
      <c r="T783" s="66"/>
      <c r="U783" s="5" t="str">
        <f>IFERROR(IF(INDEX(U$1:U782,MATCH(T783,T$1:T782,0),1)=0,"",INDEX(U$1:U782,MATCH(T783,T$1:T782,0),1)),"")</f>
        <v/>
      </c>
      <c r="V783" s="66"/>
      <c r="W783" s="5" t="str">
        <f>IFERROR(IF(INDEX(W$1:W782,MATCH(V783,V$1:V782,0),1)=0,"",INDEX(W$1:W782,MATCH(V783,V$1:V782,0),1)),"")</f>
        <v/>
      </c>
      <c r="X783" s="2" t="str">
        <f>IFERROR(INDEX('padron cfe'!D:D,MATCH(DATOS!C783,'padron cfe'!A:A,0),1),"")</f>
        <v/>
      </c>
      <c r="AC783" s="3"/>
      <c r="AE783" s="4" t="str">
        <f t="shared" si="188"/>
        <v/>
      </c>
      <c r="AI783" s="2" t="str">
        <f>IFERROR(IF(INDEX(AI$1:AI782,MATCH(BT783,BT$1:BT782,0),1)=0,"",INDEX(AI$1:AI782,MATCH(BT783,BT$1:BT782,0),1)),"")</f>
        <v/>
      </c>
      <c r="AJ783" s="2" t="str">
        <f>IFERROR(IF(INDEX(AJ$1:AJ782,MATCH(BT783,BT$1:BT782,0),1)=0,"",INDEX(AJ$1:AJ782,MATCH(BT783,BT$1:BT782,0),1)),"")</f>
        <v/>
      </c>
      <c r="AK783" s="2" t="str">
        <f>IFERROR(IF(INDEX(AK$1:AK782,MATCH(BT783,BT$1:BT782,0),1)=0,"",INDEX(AK$1:AK782,MATCH(BT783,BT$1:BT782,0),1)),"")</f>
        <v/>
      </c>
      <c r="AY783" s="7"/>
      <c r="BA783" s="66"/>
      <c r="BB783" s="66"/>
      <c r="BC783" s="66"/>
      <c r="BD783" s="78"/>
      <c r="BE783" s="66"/>
      <c r="BF783" s="66"/>
      <c r="BG783" s="4"/>
      <c r="BH783" s="69"/>
      <c r="BK783" s="9"/>
      <c r="BN783" s="7"/>
      <c r="BO783" s="286"/>
      <c r="BP783" s="22"/>
      <c r="BQ783" s="7" t="str">
        <f t="shared" ca="1" si="189"/>
        <v/>
      </c>
      <c r="BR783" s="75" t="str">
        <f t="shared" si="190"/>
        <v/>
      </c>
      <c r="BS783" s="75" t="str">
        <f t="shared" si="191"/>
        <v/>
      </c>
      <c r="BT783" s="5" t="str">
        <f t="shared" si="192"/>
        <v/>
      </c>
      <c r="BU783" s="79" t="str">
        <f t="shared" si="193"/>
        <v/>
      </c>
      <c r="BV783" s="79" t="str">
        <f t="shared" si="194"/>
        <v/>
      </c>
      <c r="BW783" s="79" t="str">
        <f t="shared" si="195"/>
        <v/>
      </c>
      <c r="CB783" s="5"/>
      <c r="CC783" s="4" t="str">
        <f>IF(IFERROR(VLOOKUP(C783,C784:C$1993,1,0),"")="","",COUNTIF(C:C,C783))</f>
        <v/>
      </c>
      <c r="CE783" s="5"/>
      <c r="CF783" s="5"/>
      <c r="CG783" s="5" t="str">
        <f>IF(B783="","",IF(CC783="",1+(MAX(CG$2:CG782)),""))</f>
        <v/>
      </c>
      <c r="CH783" s="5" t="str">
        <f t="shared" si="196"/>
        <v/>
      </c>
      <c r="CI783" s="5" t="str">
        <f t="shared" si="197"/>
        <v/>
      </c>
      <c r="CJ783" s="14" t="str">
        <f t="shared" si="198"/>
        <v/>
      </c>
      <c r="CK783" s="25"/>
      <c r="CL783" s="15"/>
      <c r="CM783" s="5" t="str">
        <f t="shared" si="185"/>
        <v/>
      </c>
      <c r="CO783" s="5"/>
      <c r="CP783" s="5" t="str">
        <f t="shared" si="199"/>
        <v/>
      </c>
      <c r="CQ783" s="5" t="str">
        <f>IF(BT783="","",IFERROR(IF(VLOOKUP(BT783,BT$2:BT782,1,0)=0,"",""),BT783))</f>
        <v/>
      </c>
      <c r="CR783" s="22" t="str">
        <f>IF(CQ783="","",(IFERROR(VLOOKUP(MID(CQ783,1,1),$DI$2:DM$28,3,0),0)+IFERROR(VLOOKUP(MID(CQ783,2,1),DI$2:DM$28,4,0),0)+IFERROR(VLOOKUP(MID(CQ783,3,1),DI$2:DM$28,5,0),0)+(ROW(CQ783)/1000000000000)))</f>
        <v/>
      </c>
      <c r="CS783" s="5"/>
      <c r="CT783" s="5">
        <v>782</v>
      </c>
      <c r="CU783" s="5" t="str">
        <f>IFERROR(VLOOKUP(CT783,CP$2:CQ1859,2,0),"")</f>
        <v/>
      </c>
      <c r="CV783" s="5"/>
      <c r="CX783" s="5"/>
      <c r="DO783" s="5" t="e">
        <f>IF(REPORTE!AH$2="si",IF(C783=VALUE(REPORTE!C$22),IF(SUM(DO784:DO$1993),CONCATENATE(INT(B783),", "),INT(B783)),""),IF(C783=VALUE(REPORTE!C$21),IF(SUM(DO784:DO$1993),CONCATENATE(INT(B783),", "),INT(B783)),""))</f>
        <v>#VALUE!</v>
      </c>
      <c r="DS783" s="5"/>
      <c r="DT783" s="5"/>
      <c r="DU783" s="5"/>
      <c r="DV783" s="5"/>
    </row>
    <row r="784" spans="1:126" x14ac:dyDescent="0.25">
      <c r="A784" s="4" t="str">
        <f t="shared" ca="1" si="187"/>
        <v/>
      </c>
      <c r="B784" s="3"/>
      <c r="D784" s="1" t="str">
        <f>IFERROR(INDEX('padron cfe'!B:B,MATCH(DATOS!C784,'padron cfe'!A:A,0),1),"")</f>
        <v/>
      </c>
      <c r="H784" s="5" t="str">
        <f>IF(F784="","",IFERROR(CONCATENATE("PEUA",VLOOKUP(ESTADO,REPORTE!AV$2:AW$33,2,0),DIDTRITO_FORM,CADER_FORM,IFERROR(INDEX(CA:CA,MATCH(DAY(F784),BZ:BZ,0),1),DAY(F784)),IFERROR(INDEX(CA:CA,MATCH(MONTH(F784),BZ:BZ,0),1),MONTH(F784)),YEAR(F784),G784),""))</f>
        <v/>
      </c>
      <c r="M784" s="2" t="str">
        <f>IFERROR(INDEX('padron cfe'!C:C,MATCH(DATOS!C784,'padron cfe'!A:A,0),1),"")</f>
        <v/>
      </c>
      <c r="N784" s="66" t="str">
        <f>IFERROR(IF(BT784="","",IF(INDEX(N$1:N783,MATCH(BT784,BT$1:BT783,0),1)=0,"",INDEX(N$1:N783,MATCH(BT784,BT$1:BT783,0),1))),"")</f>
        <v/>
      </c>
      <c r="O784" s="66" t="str">
        <f>IFERROR(IF(BT784="","",IF(INDEX(O$1:O783,MATCH(BT784,BT$1:BT783,0),1)=0,"",INDEX(O$1:O783,MATCH(BT784,BT$1:BT783,0),1))),"")</f>
        <v/>
      </c>
      <c r="R784" s="66"/>
      <c r="S784" s="5"/>
      <c r="T784" s="66"/>
      <c r="U784" s="5" t="str">
        <f>IFERROR(IF(INDEX(U$1:U783,MATCH(T784,T$1:T783,0),1)=0,"",INDEX(U$1:U783,MATCH(T784,T$1:T783,0),1)),"")</f>
        <v/>
      </c>
      <c r="V784" s="66"/>
      <c r="W784" s="5" t="str">
        <f>IFERROR(IF(INDEX(W$1:W783,MATCH(V784,V$1:V783,0),1)=0,"",INDEX(W$1:W783,MATCH(V784,V$1:V783,0),1)),"")</f>
        <v/>
      </c>
      <c r="X784" s="2" t="str">
        <f>IFERROR(INDEX('padron cfe'!D:D,MATCH(DATOS!C784,'padron cfe'!A:A,0),1),"")</f>
        <v/>
      </c>
      <c r="AC784" s="3"/>
      <c r="AE784" s="4" t="str">
        <f t="shared" si="188"/>
        <v/>
      </c>
      <c r="AI784" s="2" t="str">
        <f>IFERROR(IF(INDEX(AI$1:AI783,MATCH(BT784,BT$1:BT783,0),1)=0,"",INDEX(AI$1:AI783,MATCH(BT784,BT$1:BT783,0),1)),"")</f>
        <v/>
      </c>
      <c r="AJ784" s="2" t="str">
        <f>IFERROR(IF(INDEX(AJ$1:AJ783,MATCH(BT784,BT$1:BT783,0),1)=0,"",INDEX(AJ$1:AJ783,MATCH(BT784,BT$1:BT783,0),1)),"")</f>
        <v/>
      </c>
      <c r="AK784" s="2" t="str">
        <f>IFERROR(IF(INDEX(AK$1:AK783,MATCH(BT784,BT$1:BT783,0),1)=0,"",INDEX(AK$1:AK783,MATCH(BT784,BT$1:BT783,0),1)),"")</f>
        <v/>
      </c>
      <c r="AY784" s="7"/>
      <c r="BA784" s="66"/>
      <c r="BB784" s="66"/>
      <c r="BC784" s="66"/>
      <c r="BD784" s="78"/>
      <c r="BE784" s="66"/>
      <c r="BF784" s="66"/>
      <c r="BG784" s="4"/>
      <c r="BH784" s="69"/>
      <c r="BK784" s="9"/>
      <c r="BN784" s="7"/>
      <c r="BO784" s="286"/>
      <c r="BP784" s="22"/>
      <c r="BQ784" s="7" t="str">
        <f t="shared" ca="1" si="189"/>
        <v/>
      </c>
      <c r="BR784" s="75" t="str">
        <f t="shared" si="190"/>
        <v/>
      </c>
      <c r="BS784" s="75" t="str">
        <f t="shared" si="191"/>
        <v/>
      </c>
      <c r="BT784" s="5" t="str">
        <f t="shared" si="192"/>
        <v/>
      </c>
      <c r="BU784" s="79" t="str">
        <f t="shared" si="193"/>
        <v/>
      </c>
      <c r="BV784" s="79" t="str">
        <f t="shared" si="194"/>
        <v/>
      </c>
      <c r="BW784" s="79" t="str">
        <f t="shared" si="195"/>
        <v/>
      </c>
      <c r="CB784" s="5"/>
      <c r="CC784" s="4" t="str">
        <f>IF(IFERROR(VLOOKUP(C784,C785:C$1993,1,0),"")="","",COUNTIF(C:C,C784))</f>
        <v/>
      </c>
      <c r="CE784" s="5"/>
      <c r="CF784" s="5"/>
      <c r="CG784" s="5" t="str">
        <f>IF(B784="","",IF(CC784="",1+(MAX(CG$2:CG783)),""))</f>
        <v/>
      </c>
      <c r="CH784" s="5" t="str">
        <f t="shared" si="196"/>
        <v/>
      </c>
      <c r="CI784" s="5" t="str">
        <f t="shared" si="197"/>
        <v/>
      </c>
      <c r="CJ784" s="14" t="str">
        <f t="shared" si="198"/>
        <v/>
      </c>
      <c r="CK784" s="25"/>
      <c r="CL784" s="15"/>
      <c r="CM784" s="5" t="str">
        <f t="shared" si="185"/>
        <v/>
      </c>
      <c r="CO784" s="5"/>
      <c r="CP784" s="5" t="str">
        <f t="shared" si="199"/>
        <v/>
      </c>
      <c r="CQ784" s="5" t="str">
        <f>IF(BT784="","",IFERROR(IF(VLOOKUP(BT784,BT$2:BT783,1,0)=0,"",""),BT784))</f>
        <v/>
      </c>
      <c r="CR784" s="22" t="str">
        <f>IF(CQ784="","",(IFERROR(VLOOKUP(MID(CQ784,1,1),$DI$2:DM$28,3,0),0)+IFERROR(VLOOKUP(MID(CQ784,2,1),DI$2:DM$28,4,0),0)+IFERROR(VLOOKUP(MID(CQ784,3,1),DI$2:DM$28,5,0),0)+(ROW(CQ784)/1000000000000)))</f>
        <v/>
      </c>
      <c r="CS784" s="5"/>
      <c r="CT784" s="5">
        <v>783</v>
      </c>
      <c r="CU784" s="5" t="str">
        <f>IFERROR(VLOOKUP(CT784,CP$2:CQ1860,2,0),"")</f>
        <v/>
      </c>
      <c r="CV784" s="5"/>
      <c r="CX784" s="5"/>
      <c r="DO784" s="5" t="e">
        <f>IF(REPORTE!AH$2="si",IF(C784=VALUE(REPORTE!C$22),IF(SUM(DO785:DO$1993),CONCATENATE(INT(B784),", "),INT(B784)),""),IF(C784=VALUE(REPORTE!C$21),IF(SUM(DO785:DO$1993),CONCATENATE(INT(B784),", "),INT(B784)),""))</f>
        <v>#VALUE!</v>
      </c>
      <c r="DS784" s="5"/>
      <c r="DT784" s="5"/>
      <c r="DU784" s="5"/>
      <c r="DV784" s="5"/>
    </row>
    <row r="785" spans="1:126" x14ac:dyDescent="0.25">
      <c r="A785" s="4" t="str">
        <f t="shared" ca="1" si="187"/>
        <v/>
      </c>
      <c r="B785" s="3"/>
      <c r="D785" s="1" t="str">
        <f>IFERROR(INDEX('padron cfe'!B:B,MATCH(DATOS!C785,'padron cfe'!A:A,0),1),"")</f>
        <v/>
      </c>
      <c r="H785" s="5" t="str">
        <f>IF(F785="","",IFERROR(CONCATENATE("PEUA",VLOOKUP(ESTADO,REPORTE!AV$2:AW$33,2,0),DIDTRITO_FORM,CADER_FORM,IFERROR(INDEX(CA:CA,MATCH(DAY(F785),BZ:BZ,0),1),DAY(F785)),IFERROR(INDEX(CA:CA,MATCH(MONTH(F785),BZ:BZ,0),1),MONTH(F785)),YEAR(F785),G785),""))</f>
        <v/>
      </c>
      <c r="M785" s="2" t="str">
        <f>IFERROR(INDEX('padron cfe'!C:C,MATCH(DATOS!C785,'padron cfe'!A:A,0),1),"")</f>
        <v/>
      </c>
      <c r="N785" s="66" t="str">
        <f>IFERROR(IF(BT785="","",IF(INDEX(N$1:N784,MATCH(BT785,BT$1:BT784,0),1)=0,"",INDEX(N$1:N784,MATCH(BT785,BT$1:BT784,0),1))),"")</f>
        <v/>
      </c>
      <c r="O785" s="66" t="str">
        <f>IFERROR(IF(BT785="","",IF(INDEX(O$1:O784,MATCH(BT785,BT$1:BT784,0),1)=0,"",INDEX(O$1:O784,MATCH(BT785,BT$1:BT784,0),1))),"")</f>
        <v/>
      </c>
      <c r="R785" s="66"/>
      <c r="S785" s="5"/>
      <c r="T785" s="66"/>
      <c r="U785" s="5" t="str">
        <f>IFERROR(IF(INDEX(U$1:U784,MATCH(T785,T$1:T784,0),1)=0,"",INDEX(U$1:U784,MATCH(T785,T$1:T784,0),1)),"")</f>
        <v/>
      </c>
      <c r="V785" s="66"/>
      <c r="W785" s="5" t="str">
        <f>IFERROR(IF(INDEX(W$1:W784,MATCH(V785,V$1:V784,0),1)=0,"",INDEX(W$1:W784,MATCH(V785,V$1:V784,0),1)),"")</f>
        <v/>
      </c>
      <c r="X785" s="2" t="str">
        <f>IFERROR(INDEX('padron cfe'!D:D,MATCH(DATOS!C785,'padron cfe'!A:A,0),1),"")</f>
        <v/>
      </c>
      <c r="AC785" s="3"/>
      <c r="AE785" s="4" t="str">
        <f t="shared" si="188"/>
        <v/>
      </c>
      <c r="AI785" s="2" t="str">
        <f>IFERROR(IF(INDEX(AI$1:AI784,MATCH(BT785,BT$1:BT784,0),1)=0,"",INDEX(AI$1:AI784,MATCH(BT785,BT$1:BT784,0),1)),"")</f>
        <v/>
      </c>
      <c r="AJ785" s="2" t="str">
        <f>IFERROR(IF(INDEX(AJ$1:AJ784,MATCH(BT785,BT$1:BT784,0),1)=0,"",INDEX(AJ$1:AJ784,MATCH(BT785,BT$1:BT784,0),1)),"")</f>
        <v/>
      </c>
      <c r="AK785" s="2" t="str">
        <f>IFERROR(IF(INDEX(AK$1:AK784,MATCH(BT785,BT$1:BT784,0),1)=0,"",INDEX(AK$1:AK784,MATCH(BT785,BT$1:BT784,0),1)),"")</f>
        <v/>
      </c>
      <c r="AY785" s="7"/>
      <c r="BA785" s="66"/>
      <c r="BB785" s="66"/>
      <c r="BC785" s="66"/>
      <c r="BD785" s="78"/>
      <c r="BE785" s="66"/>
      <c r="BF785" s="66"/>
      <c r="BG785" s="4"/>
      <c r="BH785" s="69"/>
      <c r="BK785" s="9"/>
      <c r="BN785" s="7"/>
      <c r="BO785" s="286"/>
      <c r="BP785" s="22"/>
      <c r="BQ785" s="7" t="str">
        <f t="shared" ca="1" si="189"/>
        <v/>
      </c>
      <c r="BR785" s="75" t="str">
        <f t="shared" si="190"/>
        <v/>
      </c>
      <c r="BS785" s="75" t="str">
        <f t="shared" si="191"/>
        <v/>
      </c>
      <c r="BT785" s="5" t="str">
        <f t="shared" si="192"/>
        <v/>
      </c>
      <c r="BU785" s="79" t="str">
        <f t="shared" si="193"/>
        <v/>
      </c>
      <c r="BV785" s="79" t="str">
        <f t="shared" si="194"/>
        <v/>
      </c>
      <c r="BW785" s="79" t="str">
        <f t="shared" si="195"/>
        <v/>
      </c>
      <c r="CB785" s="5"/>
      <c r="CC785" s="4" t="str">
        <f>IF(IFERROR(VLOOKUP(C785,C786:C$1993,1,0),"")="","",COUNTIF(C:C,C785))</f>
        <v/>
      </c>
      <c r="CE785" s="5"/>
      <c r="CF785" s="5"/>
      <c r="CG785" s="5" t="str">
        <f>IF(B785="","",IF(CC785="",1+(MAX(CG$2:CG784)),""))</f>
        <v/>
      </c>
      <c r="CH785" s="5" t="str">
        <f t="shared" si="196"/>
        <v/>
      </c>
      <c r="CI785" s="5" t="str">
        <f t="shared" si="197"/>
        <v/>
      </c>
      <c r="CJ785" s="14" t="str">
        <f t="shared" si="198"/>
        <v/>
      </c>
      <c r="CK785" s="25"/>
      <c r="CL785" s="15"/>
      <c r="CM785" s="5" t="str">
        <f t="shared" si="185"/>
        <v/>
      </c>
      <c r="CO785" s="5"/>
      <c r="CP785" s="5" t="str">
        <f t="shared" si="199"/>
        <v/>
      </c>
      <c r="CQ785" s="5" t="str">
        <f>IF(BT785="","",IFERROR(IF(VLOOKUP(BT785,BT$2:BT784,1,0)=0,"",""),BT785))</f>
        <v/>
      </c>
      <c r="CR785" s="22" t="str">
        <f>IF(CQ785="","",(IFERROR(VLOOKUP(MID(CQ785,1,1),$DI$2:DM$28,3,0),0)+IFERROR(VLOOKUP(MID(CQ785,2,1),DI$2:DM$28,4,0),0)+IFERROR(VLOOKUP(MID(CQ785,3,1),DI$2:DM$28,5,0),0)+(ROW(CQ785)/1000000000000)))</f>
        <v/>
      </c>
      <c r="CS785" s="5"/>
      <c r="CT785" s="5">
        <v>784</v>
      </c>
      <c r="CU785" s="5" t="str">
        <f>IFERROR(VLOOKUP(CT785,CP$2:CQ1861,2,0),"")</f>
        <v/>
      </c>
      <c r="CV785" s="5"/>
      <c r="CX785" s="5"/>
      <c r="DO785" s="5" t="e">
        <f>IF(REPORTE!AH$2="si",IF(C785=VALUE(REPORTE!C$22),IF(SUM(DO786:DO$1993),CONCATENATE(INT(B785),", "),INT(B785)),""),IF(C785=VALUE(REPORTE!C$21),IF(SUM(DO786:DO$1993),CONCATENATE(INT(B785),", "),INT(B785)),""))</f>
        <v>#VALUE!</v>
      </c>
      <c r="DS785" s="5"/>
      <c r="DT785" s="5"/>
      <c r="DU785" s="5"/>
      <c r="DV785" s="5"/>
    </row>
    <row r="786" spans="1:126" x14ac:dyDescent="0.25">
      <c r="A786" s="4" t="str">
        <f t="shared" ca="1" si="187"/>
        <v/>
      </c>
      <c r="B786" s="3"/>
      <c r="D786" s="1" t="str">
        <f>IFERROR(INDEX('padron cfe'!B:B,MATCH(DATOS!C786,'padron cfe'!A:A,0),1),"")</f>
        <v/>
      </c>
      <c r="H786" s="5" t="str">
        <f>IF(F786="","",IFERROR(CONCATENATE("PEUA",VLOOKUP(ESTADO,REPORTE!AV$2:AW$33,2,0),DIDTRITO_FORM,CADER_FORM,IFERROR(INDEX(CA:CA,MATCH(DAY(F786),BZ:BZ,0),1),DAY(F786)),IFERROR(INDEX(CA:CA,MATCH(MONTH(F786),BZ:BZ,0),1),MONTH(F786)),YEAR(F786),G786),""))</f>
        <v/>
      </c>
      <c r="M786" s="2" t="str">
        <f>IFERROR(INDEX('padron cfe'!C:C,MATCH(DATOS!C786,'padron cfe'!A:A,0),1),"")</f>
        <v/>
      </c>
      <c r="N786" s="66" t="str">
        <f>IFERROR(IF(BT786="","",IF(INDEX(N$1:N785,MATCH(BT786,BT$1:BT785,0),1)=0,"",INDEX(N$1:N785,MATCH(BT786,BT$1:BT785,0),1))),"")</f>
        <v/>
      </c>
      <c r="O786" s="66" t="str">
        <f>IFERROR(IF(BT786="","",IF(INDEX(O$1:O785,MATCH(BT786,BT$1:BT785,0),1)=0,"",INDEX(O$1:O785,MATCH(BT786,BT$1:BT785,0),1))),"")</f>
        <v/>
      </c>
      <c r="R786" s="66"/>
      <c r="S786" s="5"/>
      <c r="T786" s="66"/>
      <c r="U786" s="5" t="str">
        <f>IFERROR(IF(INDEX(U$1:U785,MATCH(T786,T$1:T785,0),1)=0,"",INDEX(U$1:U785,MATCH(T786,T$1:T785,0),1)),"")</f>
        <v/>
      </c>
      <c r="V786" s="66"/>
      <c r="W786" s="5" t="str">
        <f>IFERROR(IF(INDEX(W$1:W785,MATCH(V786,V$1:V785,0),1)=0,"",INDEX(W$1:W785,MATCH(V786,V$1:V785,0),1)),"")</f>
        <v/>
      </c>
      <c r="X786" s="2" t="str">
        <f>IFERROR(INDEX('padron cfe'!D:D,MATCH(DATOS!C786,'padron cfe'!A:A,0),1),"")</f>
        <v/>
      </c>
      <c r="AC786" s="3"/>
      <c r="AE786" s="4" t="str">
        <f t="shared" si="188"/>
        <v/>
      </c>
      <c r="AI786" s="2" t="str">
        <f>IFERROR(IF(INDEX(AI$1:AI785,MATCH(BT786,BT$1:BT785,0),1)=0,"",INDEX(AI$1:AI785,MATCH(BT786,BT$1:BT785,0),1)),"")</f>
        <v/>
      </c>
      <c r="AJ786" s="2" t="str">
        <f>IFERROR(IF(INDEX(AJ$1:AJ785,MATCH(BT786,BT$1:BT785,0),1)=0,"",INDEX(AJ$1:AJ785,MATCH(BT786,BT$1:BT785,0),1)),"")</f>
        <v/>
      </c>
      <c r="AK786" s="2" t="str">
        <f>IFERROR(IF(INDEX(AK$1:AK785,MATCH(BT786,BT$1:BT785,0),1)=0,"",INDEX(AK$1:AK785,MATCH(BT786,BT$1:BT785,0),1)),"")</f>
        <v/>
      </c>
      <c r="AY786" s="7"/>
      <c r="BA786" s="66"/>
      <c r="BB786" s="66"/>
      <c r="BC786" s="66"/>
      <c r="BD786" s="78"/>
      <c r="BE786" s="66"/>
      <c r="BF786" s="66"/>
      <c r="BG786" s="4"/>
      <c r="BH786" s="69"/>
      <c r="BK786" s="9"/>
      <c r="BN786" s="7"/>
      <c r="BO786" s="286"/>
      <c r="BP786" s="22"/>
      <c r="BQ786" s="7" t="str">
        <f t="shared" ca="1" si="189"/>
        <v/>
      </c>
      <c r="BR786" s="75" t="str">
        <f t="shared" si="190"/>
        <v/>
      </c>
      <c r="BS786" s="75" t="str">
        <f t="shared" si="191"/>
        <v/>
      </c>
      <c r="BT786" s="5" t="str">
        <f t="shared" si="192"/>
        <v/>
      </c>
      <c r="BU786" s="79" t="str">
        <f t="shared" si="193"/>
        <v/>
      </c>
      <c r="BV786" s="79" t="str">
        <f t="shared" si="194"/>
        <v/>
      </c>
      <c r="BW786" s="79" t="str">
        <f t="shared" si="195"/>
        <v/>
      </c>
      <c r="CB786" s="5"/>
      <c r="CC786" s="4" t="str">
        <f>IF(IFERROR(VLOOKUP(C786,C787:C$1993,1,0),"")="","",COUNTIF(C:C,C786))</f>
        <v/>
      </c>
      <c r="CE786" s="5"/>
      <c r="CF786" s="5"/>
      <c r="CG786" s="5" t="str">
        <f>IF(B786="","",IF(CC786="",1+(MAX(CG$2:CG785)),""))</f>
        <v/>
      </c>
      <c r="CH786" s="5" t="str">
        <f t="shared" si="196"/>
        <v/>
      </c>
      <c r="CI786" s="5" t="str">
        <f t="shared" si="197"/>
        <v/>
      </c>
      <c r="CJ786" s="14" t="str">
        <f t="shared" si="198"/>
        <v/>
      </c>
      <c r="CK786" s="25"/>
      <c r="CL786" s="15"/>
      <c r="CM786" s="5" t="str">
        <f t="shared" si="185"/>
        <v/>
      </c>
      <c r="CO786" s="5"/>
      <c r="CP786" s="5" t="str">
        <f t="shared" si="199"/>
        <v/>
      </c>
      <c r="CQ786" s="5" t="str">
        <f>IF(BT786="","",IFERROR(IF(VLOOKUP(BT786,BT$2:BT785,1,0)=0,"",""),BT786))</f>
        <v/>
      </c>
      <c r="CR786" s="22" t="str">
        <f>IF(CQ786="","",(IFERROR(VLOOKUP(MID(CQ786,1,1),$DI$2:DM$28,3,0),0)+IFERROR(VLOOKUP(MID(CQ786,2,1),DI$2:DM$28,4,0),0)+IFERROR(VLOOKUP(MID(CQ786,3,1),DI$2:DM$28,5,0),0)+(ROW(CQ786)/1000000000000)))</f>
        <v/>
      </c>
      <c r="CS786" s="5"/>
      <c r="CT786" s="5">
        <v>785</v>
      </c>
      <c r="CU786" s="5" t="str">
        <f>IFERROR(VLOOKUP(CT786,CP$2:CQ1862,2,0),"")</f>
        <v/>
      </c>
      <c r="CV786" s="5"/>
      <c r="CX786" s="5"/>
      <c r="DO786" s="5" t="e">
        <f>IF(REPORTE!AH$2="si",IF(C786=VALUE(REPORTE!C$22),IF(SUM(DO787:DO$1993),CONCATENATE(INT(B786),", "),INT(B786)),""),IF(C786=VALUE(REPORTE!C$21),IF(SUM(DO787:DO$1993),CONCATENATE(INT(B786),", "),INT(B786)),""))</f>
        <v>#VALUE!</v>
      </c>
      <c r="DS786" s="5"/>
      <c r="DT786" s="5"/>
      <c r="DU786" s="5"/>
      <c r="DV786" s="5"/>
    </row>
    <row r="787" spans="1:126" x14ac:dyDescent="0.25">
      <c r="A787" s="4" t="str">
        <f t="shared" ca="1" si="187"/>
        <v/>
      </c>
      <c r="B787" s="3"/>
      <c r="D787" s="1" t="str">
        <f>IFERROR(INDEX('padron cfe'!B:B,MATCH(DATOS!C787,'padron cfe'!A:A,0),1),"")</f>
        <v/>
      </c>
      <c r="H787" s="5" t="str">
        <f>IF(F787="","",IFERROR(CONCATENATE("PEUA",VLOOKUP(ESTADO,REPORTE!AV$2:AW$33,2,0),DIDTRITO_FORM,CADER_FORM,IFERROR(INDEX(CA:CA,MATCH(DAY(F787),BZ:BZ,0),1),DAY(F787)),IFERROR(INDEX(CA:CA,MATCH(MONTH(F787),BZ:BZ,0),1),MONTH(F787)),YEAR(F787),G787),""))</f>
        <v/>
      </c>
      <c r="M787" s="2" t="str">
        <f>IFERROR(INDEX('padron cfe'!C:C,MATCH(DATOS!C787,'padron cfe'!A:A,0),1),"")</f>
        <v/>
      </c>
      <c r="N787" s="66" t="str">
        <f>IFERROR(IF(BT787="","",IF(INDEX(N$1:N786,MATCH(BT787,BT$1:BT786,0),1)=0,"",INDEX(N$1:N786,MATCH(BT787,BT$1:BT786,0),1))),"")</f>
        <v/>
      </c>
      <c r="O787" s="66" t="str">
        <f>IFERROR(IF(BT787="","",IF(INDEX(O$1:O786,MATCH(BT787,BT$1:BT786,0),1)=0,"",INDEX(O$1:O786,MATCH(BT787,BT$1:BT786,0),1))),"")</f>
        <v/>
      </c>
      <c r="R787" s="66"/>
      <c r="S787" s="5"/>
      <c r="T787" s="66"/>
      <c r="U787" s="5" t="str">
        <f>IFERROR(IF(INDEX(U$1:U786,MATCH(T787,T$1:T786,0),1)=0,"",INDEX(U$1:U786,MATCH(T787,T$1:T786,0),1)),"")</f>
        <v/>
      </c>
      <c r="V787" s="66"/>
      <c r="W787" s="5" t="str">
        <f>IFERROR(IF(INDEX(W$1:W786,MATCH(V787,V$1:V786,0),1)=0,"",INDEX(W$1:W786,MATCH(V787,V$1:V786,0),1)),"")</f>
        <v/>
      </c>
      <c r="X787" s="2" t="str">
        <f>IFERROR(INDEX('padron cfe'!D:D,MATCH(DATOS!C787,'padron cfe'!A:A,0),1),"")</f>
        <v/>
      </c>
      <c r="AC787" s="3"/>
      <c r="AE787" s="4" t="str">
        <f t="shared" si="188"/>
        <v/>
      </c>
      <c r="AI787" s="2" t="str">
        <f>IFERROR(IF(INDEX(AI$1:AI786,MATCH(BT787,BT$1:BT786,0),1)=0,"",INDEX(AI$1:AI786,MATCH(BT787,BT$1:BT786,0),1)),"")</f>
        <v/>
      </c>
      <c r="AJ787" s="2" t="str">
        <f>IFERROR(IF(INDEX(AJ$1:AJ786,MATCH(BT787,BT$1:BT786,0),1)=0,"",INDEX(AJ$1:AJ786,MATCH(BT787,BT$1:BT786,0),1)),"")</f>
        <v/>
      </c>
      <c r="AK787" s="2" t="str">
        <f>IFERROR(IF(INDEX(AK$1:AK786,MATCH(BT787,BT$1:BT786,0),1)=0,"",INDEX(AK$1:AK786,MATCH(BT787,BT$1:BT786,0),1)),"")</f>
        <v/>
      </c>
      <c r="AY787" s="7"/>
      <c r="BA787" s="66"/>
      <c r="BB787" s="66"/>
      <c r="BC787" s="66"/>
      <c r="BD787" s="78"/>
      <c r="BE787" s="66"/>
      <c r="BF787" s="66"/>
      <c r="BG787" s="4"/>
      <c r="BH787" s="69"/>
      <c r="BK787" s="9"/>
      <c r="BN787" s="7"/>
      <c r="BO787" s="286"/>
      <c r="BP787" s="22"/>
      <c r="BQ787" s="7" t="str">
        <f t="shared" ca="1" si="189"/>
        <v/>
      </c>
      <c r="BR787" s="75" t="str">
        <f t="shared" si="190"/>
        <v/>
      </c>
      <c r="BS787" s="75" t="str">
        <f t="shared" si="191"/>
        <v/>
      </c>
      <c r="BT787" s="5" t="str">
        <f t="shared" si="192"/>
        <v/>
      </c>
      <c r="BU787" s="79" t="str">
        <f t="shared" si="193"/>
        <v/>
      </c>
      <c r="BV787" s="79" t="str">
        <f t="shared" si="194"/>
        <v/>
      </c>
      <c r="BW787" s="79" t="str">
        <f t="shared" si="195"/>
        <v/>
      </c>
      <c r="CB787" s="5"/>
      <c r="CC787" s="4" t="str">
        <f>IF(IFERROR(VLOOKUP(C787,C788:C$1993,1,0),"")="","",COUNTIF(C:C,C787))</f>
        <v/>
      </c>
      <c r="CE787" s="5"/>
      <c r="CF787" s="5"/>
      <c r="CG787" s="5" t="str">
        <f>IF(B787="","",IF(CC787="",1+(MAX(CG$2:CG786)),""))</f>
        <v/>
      </c>
      <c r="CH787" s="5" t="str">
        <f t="shared" si="196"/>
        <v/>
      </c>
      <c r="CI787" s="5" t="str">
        <f t="shared" si="197"/>
        <v/>
      </c>
      <c r="CJ787" s="14" t="str">
        <f t="shared" si="198"/>
        <v/>
      </c>
      <c r="CK787" s="25"/>
      <c r="CL787" s="15"/>
      <c r="CM787" s="5" t="str">
        <f t="shared" si="185"/>
        <v/>
      </c>
      <c r="CO787" s="5"/>
      <c r="CP787" s="5" t="str">
        <f t="shared" si="199"/>
        <v/>
      </c>
      <c r="CQ787" s="5" t="str">
        <f>IF(BT787="","",IFERROR(IF(VLOOKUP(BT787,BT$2:BT786,1,0)=0,"",""),BT787))</f>
        <v/>
      </c>
      <c r="CR787" s="22" t="str">
        <f>IF(CQ787="","",(IFERROR(VLOOKUP(MID(CQ787,1,1),$DI$2:DM$28,3,0),0)+IFERROR(VLOOKUP(MID(CQ787,2,1),DI$2:DM$28,4,0),0)+IFERROR(VLOOKUP(MID(CQ787,3,1),DI$2:DM$28,5,0),0)+(ROW(CQ787)/1000000000000)))</f>
        <v/>
      </c>
      <c r="CS787" s="5"/>
      <c r="CT787" s="5">
        <v>786</v>
      </c>
      <c r="CU787" s="5" t="str">
        <f>IFERROR(VLOOKUP(CT787,CP$2:CQ1863,2,0),"")</f>
        <v/>
      </c>
      <c r="CV787" s="5"/>
      <c r="CX787" s="5"/>
      <c r="DO787" s="5" t="e">
        <f>IF(REPORTE!AH$2="si",IF(C787=VALUE(REPORTE!C$22),IF(SUM(DO788:DO$1993),CONCATENATE(INT(B787),", "),INT(B787)),""),IF(C787=VALUE(REPORTE!C$21),IF(SUM(DO788:DO$1993),CONCATENATE(INT(B787),", "),INT(B787)),""))</f>
        <v>#VALUE!</v>
      </c>
      <c r="DS787" s="5"/>
      <c r="DT787" s="5"/>
      <c r="DU787" s="5"/>
      <c r="DV787" s="5"/>
    </row>
    <row r="788" spans="1:126" x14ac:dyDescent="0.25">
      <c r="A788" s="4" t="str">
        <f t="shared" ca="1" si="187"/>
        <v/>
      </c>
      <c r="B788" s="3"/>
      <c r="D788" s="1" t="str">
        <f>IFERROR(INDEX('padron cfe'!B:B,MATCH(DATOS!C788,'padron cfe'!A:A,0),1),"")</f>
        <v/>
      </c>
      <c r="H788" s="5" t="str">
        <f>IF(F788="","",IFERROR(CONCATENATE("PEUA",VLOOKUP(ESTADO,REPORTE!AV$2:AW$33,2,0),DIDTRITO_FORM,CADER_FORM,IFERROR(INDEX(CA:CA,MATCH(DAY(F788),BZ:BZ,0),1),DAY(F788)),IFERROR(INDEX(CA:CA,MATCH(MONTH(F788),BZ:BZ,0),1),MONTH(F788)),YEAR(F788),G788),""))</f>
        <v/>
      </c>
      <c r="M788" s="2" t="str">
        <f>IFERROR(INDEX('padron cfe'!C:C,MATCH(DATOS!C788,'padron cfe'!A:A,0),1),"")</f>
        <v/>
      </c>
      <c r="N788" s="66" t="str">
        <f>IFERROR(IF(BT788="","",IF(INDEX(N$1:N787,MATCH(BT788,BT$1:BT787,0),1)=0,"",INDEX(N$1:N787,MATCH(BT788,BT$1:BT787,0),1))),"")</f>
        <v/>
      </c>
      <c r="O788" s="66" t="str">
        <f>IFERROR(IF(BT788="","",IF(INDEX(O$1:O787,MATCH(BT788,BT$1:BT787,0),1)=0,"",INDEX(O$1:O787,MATCH(BT788,BT$1:BT787,0),1))),"")</f>
        <v/>
      </c>
      <c r="R788" s="66"/>
      <c r="S788" s="5"/>
      <c r="T788" s="66"/>
      <c r="U788" s="5" t="str">
        <f>IFERROR(IF(INDEX(U$1:U787,MATCH(T788,T$1:T787,0),1)=0,"",INDEX(U$1:U787,MATCH(T788,T$1:T787,0),1)),"")</f>
        <v/>
      </c>
      <c r="V788" s="66"/>
      <c r="W788" s="5" t="str">
        <f>IFERROR(IF(INDEX(W$1:W787,MATCH(V788,V$1:V787,0),1)=0,"",INDEX(W$1:W787,MATCH(V788,V$1:V787,0),1)),"")</f>
        <v/>
      </c>
      <c r="X788" s="2" t="str">
        <f>IFERROR(INDEX('padron cfe'!D:D,MATCH(DATOS!C788,'padron cfe'!A:A,0),1),"")</f>
        <v/>
      </c>
      <c r="AC788" s="3"/>
      <c r="AE788" s="4" t="str">
        <f t="shared" si="188"/>
        <v/>
      </c>
      <c r="AI788" s="2" t="str">
        <f>IFERROR(IF(INDEX(AI$1:AI787,MATCH(BT788,BT$1:BT787,0),1)=0,"",INDEX(AI$1:AI787,MATCH(BT788,BT$1:BT787,0),1)),"")</f>
        <v/>
      </c>
      <c r="AJ788" s="2" t="str">
        <f>IFERROR(IF(INDEX(AJ$1:AJ787,MATCH(BT788,BT$1:BT787,0),1)=0,"",INDEX(AJ$1:AJ787,MATCH(BT788,BT$1:BT787,0),1)),"")</f>
        <v/>
      </c>
      <c r="AK788" s="2" t="str">
        <f>IFERROR(IF(INDEX(AK$1:AK787,MATCH(BT788,BT$1:BT787,0),1)=0,"",INDEX(AK$1:AK787,MATCH(BT788,BT$1:BT787,0),1)),"")</f>
        <v/>
      </c>
      <c r="AY788" s="7"/>
      <c r="BA788" s="66"/>
      <c r="BB788" s="66"/>
      <c r="BC788" s="66"/>
      <c r="BD788" s="78"/>
      <c r="BE788" s="66"/>
      <c r="BF788" s="66"/>
      <c r="BG788" s="4"/>
      <c r="BH788" s="69"/>
      <c r="BK788" s="9"/>
      <c r="BN788" s="7"/>
      <c r="BO788" s="286"/>
      <c r="BP788" s="22"/>
      <c r="BQ788" s="7" t="str">
        <f t="shared" ca="1" si="189"/>
        <v/>
      </c>
      <c r="BR788" s="75" t="str">
        <f t="shared" si="190"/>
        <v/>
      </c>
      <c r="BS788" s="75" t="str">
        <f t="shared" si="191"/>
        <v/>
      </c>
      <c r="BT788" s="5" t="str">
        <f t="shared" si="192"/>
        <v/>
      </c>
      <c r="BU788" s="79" t="str">
        <f t="shared" si="193"/>
        <v/>
      </c>
      <c r="BV788" s="79" t="str">
        <f t="shared" si="194"/>
        <v/>
      </c>
      <c r="BW788" s="79" t="str">
        <f t="shared" si="195"/>
        <v/>
      </c>
      <c r="CB788" s="5"/>
      <c r="CC788" s="4" t="str">
        <f>IF(IFERROR(VLOOKUP(C788,C789:C$1993,1,0),"")="","",COUNTIF(C:C,C788))</f>
        <v/>
      </c>
      <c r="CE788" s="5"/>
      <c r="CF788" s="5"/>
      <c r="CG788" s="5" t="str">
        <f>IF(B788="","",IF(CC788="",1+(MAX(CG$2:CG787)),""))</f>
        <v/>
      </c>
      <c r="CH788" s="5" t="str">
        <f t="shared" si="196"/>
        <v/>
      </c>
      <c r="CI788" s="5" t="str">
        <f t="shared" si="197"/>
        <v/>
      </c>
      <c r="CJ788" s="14" t="str">
        <f t="shared" si="198"/>
        <v/>
      </c>
      <c r="CK788" s="25"/>
      <c r="CL788" s="15"/>
      <c r="CM788" s="5" t="str">
        <f t="shared" si="185"/>
        <v/>
      </c>
      <c r="CO788" s="5"/>
      <c r="CP788" s="5" t="str">
        <f t="shared" si="199"/>
        <v/>
      </c>
      <c r="CQ788" s="5" t="str">
        <f>IF(BT788="","",IFERROR(IF(VLOOKUP(BT788,BT$2:BT787,1,0)=0,"",""),BT788))</f>
        <v/>
      </c>
      <c r="CR788" s="22" t="str">
        <f>IF(CQ788="","",(IFERROR(VLOOKUP(MID(CQ788,1,1),$DI$2:DM$28,3,0),0)+IFERROR(VLOOKUP(MID(CQ788,2,1),DI$2:DM$28,4,0),0)+IFERROR(VLOOKUP(MID(CQ788,3,1),DI$2:DM$28,5,0),0)+(ROW(CQ788)/1000000000000)))</f>
        <v/>
      </c>
      <c r="CS788" s="5"/>
      <c r="CT788" s="5">
        <v>787</v>
      </c>
      <c r="CU788" s="5" t="str">
        <f>IFERROR(VLOOKUP(CT788,CP$2:CQ1864,2,0),"")</f>
        <v/>
      </c>
      <c r="CV788" s="5"/>
      <c r="CX788" s="5"/>
      <c r="DO788" s="5" t="e">
        <f>IF(REPORTE!AH$2="si",IF(C788=VALUE(REPORTE!C$22),IF(SUM(DO789:DO$1993),CONCATENATE(INT(B788),", "),INT(B788)),""),IF(C788=VALUE(REPORTE!C$21),IF(SUM(DO789:DO$1993),CONCATENATE(INT(B788),", "),INT(B788)),""))</f>
        <v>#VALUE!</v>
      </c>
      <c r="DS788" s="5"/>
      <c r="DT788" s="5"/>
      <c r="DU788" s="5"/>
      <c r="DV788" s="5"/>
    </row>
    <row r="789" spans="1:126" x14ac:dyDescent="0.25">
      <c r="A789" s="4" t="str">
        <f t="shared" ca="1" si="187"/>
        <v/>
      </c>
      <c r="B789" s="3"/>
      <c r="D789" s="1" t="str">
        <f>IFERROR(INDEX('padron cfe'!B:B,MATCH(DATOS!C789,'padron cfe'!A:A,0),1),"")</f>
        <v/>
      </c>
      <c r="H789" s="5" t="str">
        <f>IF(F789="","",IFERROR(CONCATENATE("PEUA",VLOOKUP(ESTADO,REPORTE!AV$2:AW$33,2,0),DIDTRITO_FORM,CADER_FORM,IFERROR(INDEX(CA:CA,MATCH(DAY(F789),BZ:BZ,0),1),DAY(F789)),IFERROR(INDEX(CA:CA,MATCH(MONTH(F789),BZ:BZ,0),1),MONTH(F789)),YEAR(F789),G789),""))</f>
        <v/>
      </c>
      <c r="M789" s="2" t="str">
        <f>IFERROR(INDEX('padron cfe'!C:C,MATCH(DATOS!C789,'padron cfe'!A:A,0),1),"")</f>
        <v/>
      </c>
      <c r="N789" s="66" t="str">
        <f>IFERROR(IF(BT789="","",IF(INDEX(N$1:N788,MATCH(BT789,BT$1:BT788,0),1)=0,"",INDEX(N$1:N788,MATCH(BT789,BT$1:BT788,0),1))),"")</f>
        <v/>
      </c>
      <c r="O789" s="66" t="str">
        <f>IFERROR(IF(BT789="","",IF(INDEX(O$1:O788,MATCH(BT789,BT$1:BT788,0),1)=0,"",INDEX(O$1:O788,MATCH(BT789,BT$1:BT788,0),1))),"")</f>
        <v/>
      </c>
      <c r="R789" s="66"/>
      <c r="S789" s="5"/>
      <c r="T789" s="66"/>
      <c r="U789" s="5" t="str">
        <f>IFERROR(IF(INDEX(U$1:U788,MATCH(T789,T$1:T788,0),1)=0,"",INDEX(U$1:U788,MATCH(T789,T$1:T788,0),1)),"")</f>
        <v/>
      </c>
      <c r="V789" s="66"/>
      <c r="W789" s="5" t="str">
        <f>IFERROR(IF(INDEX(W$1:W788,MATCH(V789,V$1:V788,0),1)=0,"",INDEX(W$1:W788,MATCH(V789,V$1:V788,0),1)),"")</f>
        <v/>
      </c>
      <c r="X789" s="2" t="str">
        <f>IFERROR(INDEX('padron cfe'!D:D,MATCH(DATOS!C789,'padron cfe'!A:A,0),1),"")</f>
        <v/>
      </c>
      <c r="AC789" s="3"/>
      <c r="AE789" s="4" t="str">
        <f t="shared" si="188"/>
        <v/>
      </c>
      <c r="AI789" s="2" t="str">
        <f>IFERROR(IF(INDEX(AI$1:AI788,MATCH(BT789,BT$1:BT788,0),1)=0,"",INDEX(AI$1:AI788,MATCH(BT789,BT$1:BT788,0),1)),"")</f>
        <v/>
      </c>
      <c r="AJ789" s="2" t="str">
        <f>IFERROR(IF(INDEX(AJ$1:AJ788,MATCH(BT789,BT$1:BT788,0),1)=0,"",INDEX(AJ$1:AJ788,MATCH(BT789,BT$1:BT788,0),1)),"")</f>
        <v/>
      </c>
      <c r="AK789" s="2" t="str">
        <f>IFERROR(IF(INDEX(AK$1:AK788,MATCH(BT789,BT$1:BT788,0),1)=0,"",INDEX(AK$1:AK788,MATCH(BT789,BT$1:BT788,0),1)),"")</f>
        <v/>
      </c>
      <c r="AY789" s="7"/>
      <c r="BA789" s="66"/>
      <c r="BB789" s="66"/>
      <c r="BC789" s="66"/>
      <c r="BD789" s="78"/>
      <c r="BE789" s="66"/>
      <c r="BF789" s="66"/>
      <c r="BG789" s="4"/>
      <c r="BH789" s="69"/>
      <c r="BK789" s="9"/>
      <c r="BN789" s="7"/>
      <c r="BO789" s="286"/>
      <c r="BP789" s="22"/>
      <c r="BQ789" s="7" t="str">
        <f t="shared" ca="1" si="189"/>
        <v/>
      </c>
      <c r="BR789" s="75" t="str">
        <f t="shared" si="190"/>
        <v/>
      </c>
      <c r="BS789" s="75" t="str">
        <f t="shared" si="191"/>
        <v/>
      </c>
      <c r="BT789" s="5" t="str">
        <f t="shared" si="192"/>
        <v/>
      </c>
      <c r="BU789" s="79" t="str">
        <f t="shared" si="193"/>
        <v/>
      </c>
      <c r="BV789" s="79" t="str">
        <f t="shared" si="194"/>
        <v/>
      </c>
      <c r="BW789" s="79" t="str">
        <f t="shared" si="195"/>
        <v/>
      </c>
      <c r="CB789" s="5"/>
      <c r="CC789" s="4" t="str">
        <f>IF(IFERROR(VLOOKUP(C789,C790:C$1993,1,0),"")="","",COUNTIF(C:C,C789))</f>
        <v/>
      </c>
      <c r="CE789" s="5"/>
      <c r="CF789" s="5"/>
      <c r="CG789" s="5" t="str">
        <f>IF(B789="","",IF(CC789="",1+(MAX(CG$2:CG788)),""))</f>
        <v/>
      </c>
      <c r="CH789" s="5" t="str">
        <f t="shared" si="196"/>
        <v/>
      </c>
      <c r="CI789" s="5" t="str">
        <f t="shared" si="197"/>
        <v/>
      </c>
      <c r="CJ789" s="14" t="str">
        <f t="shared" si="198"/>
        <v/>
      </c>
      <c r="CK789" s="25"/>
      <c r="CL789" s="15"/>
      <c r="CM789" s="5" t="str">
        <f t="shared" si="185"/>
        <v/>
      </c>
      <c r="CO789" s="5"/>
      <c r="CP789" s="5" t="str">
        <f t="shared" si="199"/>
        <v/>
      </c>
      <c r="CQ789" s="5" t="str">
        <f>IF(BT789="","",IFERROR(IF(VLOOKUP(BT789,BT$2:BT788,1,0)=0,"",""),BT789))</f>
        <v/>
      </c>
      <c r="CR789" s="22" t="str">
        <f>IF(CQ789="","",(IFERROR(VLOOKUP(MID(CQ789,1,1),$DI$2:DM$28,3,0),0)+IFERROR(VLOOKUP(MID(CQ789,2,1),DI$2:DM$28,4,0),0)+IFERROR(VLOOKUP(MID(CQ789,3,1),DI$2:DM$28,5,0),0)+(ROW(CQ789)/1000000000000)))</f>
        <v/>
      </c>
      <c r="CS789" s="5"/>
      <c r="CT789" s="5">
        <v>788</v>
      </c>
      <c r="CU789" s="5" t="str">
        <f>IFERROR(VLOOKUP(CT789,CP$2:CQ1865,2,0),"")</f>
        <v/>
      </c>
      <c r="CV789" s="5"/>
      <c r="CX789" s="5"/>
      <c r="DO789" s="5" t="e">
        <f>IF(REPORTE!AH$2="si",IF(C789=VALUE(REPORTE!C$22),IF(SUM(DO790:DO$1993),CONCATENATE(INT(B789),", "),INT(B789)),""),IF(C789=VALUE(REPORTE!C$21),IF(SUM(DO790:DO$1993),CONCATENATE(INT(B789),", "),INT(B789)),""))</f>
        <v>#VALUE!</v>
      </c>
      <c r="DS789" s="5"/>
      <c r="DT789" s="5"/>
      <c r="DU789" s="5"/>
      <c r="DV789" s="5"/>
    </row>
    <row r="790" spans="1:126" x14ac:dyDescent="0.25">
      <c r="A790" s="4" t="str">
        <f t="shared" ca="1" si="187"/>
        <v/>
      </c>
      <c r="B790" s="3"/>
      <c r="D790" s="1" t="str">
        <f>IFERROR(INDEX('padron cfe'!B:B,MATCH(DATOS!C790,'padron cfe'!A:A,0),1),"")</f>
        <v/>
      </c>
      <c r="H790" s="5" t="str">
        <f>IF(F790="","",IFERROR(CONCATENATE("PEUA",VLOOKUP(ESTADO,REPORTE!AV$2:AW$33,2,0),DIDTRITO_FORM,CADER_FORM,IFERROR(INDEX(CA:CA,MATCH(DAY(F790),BZ:BZ,0),1),DAY(F790)),IFERROR(INDEX(CA:CA,MATCH(MONTH(F790),BZ:BZ,0),1),MONTH(F790)),YEAR(F790),G790),""))</f>
        <v/>
      </c>
      <c r="M790" s="2" t="str">
        <f>IFERROR(INDEX('padron cfe'!C:C,MATCH(DATOS!C790,'padron cfe'!A:A,0),1),"")</f>
        <v/>
      </c>
      <c r="N790" s="66" t="str">
        <f>IFERROR(IF(BT790="","",IF(INDEX(N$1:N789,MATCH(BT790,BT$1:BT789,0),1)=0,"",INDEX(N$1:N789,MATCH(BT790,BT$1:BT789,0),1))),"")</f>
        <v/>
      </c>
      <c r="O790" s="66" t="str">
        <f>IFERROR(IF(BT790="","",IF(INDEX(O$1:O789,MATCH(BT790,BT$1:BT789,0),1)=0,"",INDEX(O$1:O789,MATCH(BT790,BT$1:BT789,0),1))),"")</f>
        <v/>
      </c>
      <c r="R790" s="66"/>
      <c r="S790" s="5"/>
      <c r="T790" s="66"/>
      <c r="U790" s="5" t="str">
        <f>IFERROR(IF(INDEX(U$1:U789,MATCH(T790,T$1:T789,0),1)=0,"",INDEX(U$1:U789,MATCH(T790,T$1:T789,0),1)),"")</f>
        <v/>
      </c>
      <c r="V790" s="66"/>
      <c r="W790" s="5" t="str">
        <f>IFERROR(IF(INDEX(W$1:W789,MATCH(V790,V$1:V789,0),1)=0,"",INDEX(W$1:W789,MATCH(V790,V$1:V789,0),1)),"")</f>
        <v/>
      </c>
      <c r="X790" s="2" t="str">
        <f>IFERROR(INDEX('padron cfe'!D:D,MATCH(DATOS!C790,'padron cfe'!A:A,0),1),"")</f>
        <v/>
      </c>
      <c r="AC790" s="3"/>
      <c r="AE790" s="4" t="str">
        <f t="shared" si="188"/>
        <v/>
      </c>
      <c r="AI790" s="2" t="str">
        <f>IFERROR(IF(INDEX(AI$1:AI789,MATCH(BT790,BT$1:BT789,0),1)=0,"",INDEX(AI$1:AI789,MATCH(BT790,BT$1:BT789,0),1)),"")</f>
        <v/>
      </c>
      <c r="AJ790" s="2" t="str">
        <f>IFERROR(IF(INDEX(AJ$1:AJ789,MATCH(BT790,BT$1:BT789,0),1)=0,"",INDEX(AJ$1:AJ789,MATCH(BT790,BT$1:BT789,0),1)),"")</f>
        <v/>
      </c>
      <c r="AK790" s="2" t="str">
        <f>IFERROR(IF(INDEX(AK$1:AK789,MATCH(BT790,BT$1:BT789,0),1)=0,"",INDEX(AK$1:AK789,MATCH(BT790,BT$1:BT789,0),1)),"")</f>
        <v/>
      </c>
      <c r="AY790" s="7"/>
      <c r="BA790" s="66"/>
      <c r="BB790" s="66"/>
      <c r="BC790" s="66"/>
      <c r="BD790" s="78"/>
      <c r="BE790" s="66"/>
      <c r="BF790" s="66"/>
      <c r="BG790" s="4"/>
      <c r="BH790" s="69"/>
      <c r="BK790" s="9"/>
      <c r="BN790" s="7"/>
      <c r="BO790" s="286"/>
      <c r="BP790" s="22"/>
      <c r="BQ790" s="7" t="str">
        <f t="shared" ca="1" si="189"/>
        <v/>
      </c>
      <c r="BR790" s="75" t="str">
        <f t="shared" si="190"/>
        <v/>
      </c>
      <c r="BS790" s="75" t="str">
        <f t="shared" si="191"/>
        <v/>
      </c>
      <c r="BT790" s="5" t="str">
        <f t="shared" si="192"/>
        <v/>
      </c>
      <c r="BU790" s="79" t="str">
        <f t="shared" si="193"/>
        <v/>
      </c>
      <c r="BV790" s="79" t="str">
        <f t="shared" si="194"/>
        <v/>
      </c>
      <c r="BW790" s="79" t="str">
        <f t="shared" si="195"/>
        <v/>
      </c>
      <c r="CB790" s="5"/>
      <c r="CC790" s="4" t="str">
        <f>IF(IFERROR(VLOOKUP(C790,C791:C$1993,1,0),"")="","",COUNTIF(C:C,C790))</f>
        <v/>
      </c>
      <c r="CE790" s="5"/>
      <c r="CF790" s="5"/>
      <c r="CG790" s="5" t="str">
        <f>IF(B790="","",IF(CC790="",1+(MAX(CG$2:CG789)),""))</f>
        <v/>
      </c>
      <c r="CH790" s="5" t="str">
        <f t="shared" si="196"/>
        <v/>
      </c>
      <c r="CI790" s="5" t="str">
        <f t="shared" si="197"/>
        <v/>
      </c>
      <c r="CJ790" s="14" t="str">
        <f t="shared" si="198"/>
        <v/>
      </c>
      <c r="CK790" s="25"/>
      <c r="CL790" s="15"/>
      <c r="CM790" s="5" t="str">
        <f t="shared" ref="CM790:CM853" si="200">CONCATENATE(AO790,AP790,AQ790,AR790,AS790)</f>
        <v/>
      </c>
      <c r="CO790" s="5"/>
      <c r="CP790" s="5" t="str">
        <f t="shared" si="199"/>
        <v/>
      </c>
      <c r="CQ790" s="5" t="str">
        <f>IF(BT790="","",IFERROR(IF(VLOOKUP(BT790,BT$2:BT789,1,0)=0,"",""),BT790))</f>
        <v/>
      </c>
      <c r="CR790" s="22" t="str">
        <f>IF(CQ790="","",(IFERROR(VLOOKUP(MID(CQ790,1,1),$DI$2:DM$28,3,0),0)+IFERROR(VLOOKUP(MID(CQ790,2,1),DI$2:DM$28,4,0),0)+IFERROR(VLOOKUP(MID(CQ790,3,1),DI$2:DM$28,5,0),0)+(ROW(CQ790)/1000000000000)))</f>
        <v/>
      </c>
      <c r="CS790" s="5"/>
      <c r="CT790" s="5">
        <v>789</v>
      </c>
      <c r="CU790" s="5" t="str">
        <f>IFERROR(VLOOKUP(CT790,CP$2:CQ1866,2,0),"")</f>
        <v/>
      </c>
      <c r="CV790" s="5"/>
      <c r="CX790" s="5"/>
      <c r="DO790" s="5" t="e">
        <f>IF(REPORTE!AH$2="si",IF(C790=VALUE(REPORTE!C$22),IF(SUM(DO791:DO$1993),CONCATENATE(INT(B790),", "),INT(B790)),""),IF(C790=VALUE(REPORTE!C$21),IF(SUM(DO791:DO$1993),CONCATENATE(INT(B790),", "),INT(B790)),""))</f>
        <v>#VALUE!</v>
      </c>
      <c r="DS790" s="5"/>
      <c r="DT790" s="5"/>
      <c r="DU790" s="5"/>
      <c r="DV790" s="5"/>
    </row>
    <row r="791" spans="1:126" x14ac:dyDescent="0.25">
      <c r="A791" s="4" t="str">
        <f t="shared" ca="1" si="187"/>
        <v/>
      </c>
      <c r="B791" s="3"/>
      <c r="D791" s="1" t="str">
        <f>IFERROR(INDEX('padron cfe'!B:B,MATCH(DATOS!C791,'padron cfe'!A:A,0),1),"")</f>
        <v/>
      </c>
      <c r="H791" s="5" t="str">
        <f>IF(F791="","",IFERROR(CONCATENATE("PEUA",VLOOKUP(ESTADO,REPORTE!AV$2:AW$33,2,0),DIDTRITO_FORM,CADER_FORM,IFERROR(INDEX(CA:CA,MATCH(DAY(F791),BZ:BZ,0),1),DAY(F791)),IFERROR(INDEX(CA:CA,MATCH(MONTH(F791),BZ:BZ,0),1),MONTH(F791)),YEAR(F791),G791),""))</f>
        <v/>
      </c>
      <c r="M791" s="2" t="str">
        <f>IFERROR(INDEX('padron cfe'!C:C,MATCH(DATOS!C791,'padron cfe'!A:A,0),1),"")</f>
        <v/>
      </c>
      <c r="N791" s="66" t="str">
        <f>IFERROR(IF(BT791="","",IF(INDEX(N$1:N790,MATCH(BT791,BT$1:BT790,0),1)=0,"",INDEX(N$1:N790,MATCH(BT791,BT$1:BT790,0),1))),"")</f>
        <v/>
      </c>
      <c r="O791" s="66" t="str">
        <f>IFERROR(IF(BT791="","",IF(INDEX(O$1:O790,MATCH(BT791,BT$1:BT790,0),1)=0,"",INDEX(O$1:O790,MATCH(BT791,BT$1:BT790,0),1))),"")</f>
        <v/>
      </c>
      <c r="R791" s="66"/>
      <c r="S791" s="5"/>
      <c r="T791" s="66"/>
      <c r="U791" s="5" t="str">
        <f>IFERROR(IF(INDEX(U$1:U790,MATCH(T791,T$1:T790,0),1)=0,"",INDEX(U$1:U790,MATCH(T791,T$1:T790,0),1)),"")</f>
        <v/>
      </c>
      <c r="V791" s="66"/>
      <c r="W791" s="5" t="str">
        <f>IFERROR(IF(INDEX(W$1:W790,MATCH(V791,V$1:V790,0),1)=0,"",INDEX(W$1:W790,MATCH(V791,V$1:V790,0),1)),"")</f>
        <v/>
      </c>
      <c r="X791" s="2" t="str">
        <f>IFERROR(INDEX('padron cfe'!D:D,MATCH(DATOS!C791,'padron cfe'!A:A,0),1),"")</f>
        <v/>
      </c>
      <c r="AC791" s="3"/>
      <c r="AE791" s="4" t="str">
        <f t="shared" si="188"/>
        <v/>
      </c>
      <c r="AI791" s="2" t="str">
        <f>IFERROR(IF(INDEX(AI$1:AI790,MATCH(BT791,BT$1:BT790,0),1)=0,"",INDEX(AI$1:AI790,MATCH(BT791,BT$1:BT790,0),1)),"")</f>
        <v/>
      </c>
      <c r="AJ791" s="2" t="str">
        <f>IFERROR(IF(INDEX(AJ$1:AJ790,MATCH(BT791,BT$1:BT790,0),1)=0,"",INDEX(AJ$1:AJ790,MATCH(BT791,BT$1:BT790,0),1)),"")</f>
        <v/>
      </c>
      <c r="AK791" s="2" t="str">
        <f>IFERROR(IF(INDEX(AK$1:AK790,MATCH(BT791,BT$1:BT790,0),1)=0,"",INDEX(AK$1:AK790,MATCH(BT791,BT$1:BT790,0),1)),"")</f>
        <v/>
      </c>
      <c r="AY791" s="7"/>
      <c r="BA791" s="66"/>
      <c r="BB791" s="66"/>
      <c r="BC791" s="66"/>
      <c r="BD791" s="78"/>
      <c r="BE791" s="66"/>
      <c r="BF791" s="66"/>
      <c r="BG791" s="4"/>
      <c r="BH791" s="69"/>
      <c r="BK791" s="9"/>
      <c r="BN791" s="7"/>
      <c r="BO791" s="286"/>
      <c r="BP791" s="22"/>
      <c r="BQ791" s="7" t="str">
        <f t="shared" ca="1" si="189"/>
        <v/>
      </c>
      <c r="BR791" s="75" t="str">
        <f t="shared" si="190"/>
        <v/>
      </c>
      <c r="BS791" s="75" t="str">
        <f t="shared" si="191"/>
        <v/>
      </c>
      <c r="BT791" s="5" t="str">
        <f t="shared" si="192"/>
        <v/>
      </c>
      <c r="BU791" s="79" t="str">
        <f t="shared" si="193"/>
        <v/>
      </c>
      <c r="BV791" s="79" t="str">
        <f t="shared" si="194"/>
        <v/>
      </c>
      <c r="BW791" s="79" t="str">
        <f t="shared" si="195"/>
        <v/>
      </c>
      <c r="CB791" s="5"/>
      <c r="CC791" s="4" t="str">
        <f>IF(IFERROR(VLOOKUP(C791,C792:C$1993,1,0),"")="","",COUNTIF(C:C,C791))</f>
        <v/>
      </c>
      <c r="CE791" s="5"/>
      <c r="CF791" s="5"/>
      <c r="CG791" s="5" t="str">
        <f>IF(B791="","",IF(CC791="",1+(MAX(CG$2:CG790)),""))</f>
        <v/>
      </c>
      <c r="CH791" s="5" t="str">
        <f t="shared" si="196"/>
        <v/>
      </c>
      <c r="CI791" s="5" t="str">
        <f t="shared" si="197"/>
        <v/>
      </c>
      <c r="CJ791" s="14" t="str">
        <f t="shared" si="198"/>
        <v/>
      </c>
      <c r="CK791" s="25"/>
      <c r="CL791" s="15"/>
      <c r="CM791" s="5" t="str">
        <f t="shared" si="200"/>
        <v/>
      </c>
      <c r="CO791" s="5"/>
      <c r="CP791" s="5" t="str">
        <f t="shared" si="199"/>
        <v/>
      </c>
      <c r="CQ791" s="5" t="str">
        <f>IF(BT791="","",IFERROR(IF(VLOOKUP(BT791,BT$2:BT790,1,0)=0,"",""),BT791))</f>
        <v/>
      </c>
      <c r="CR791" s="22" t="str">
        <f>IF(CQ791="","",(IFERROR(VLOOKUP(MID(CQ791,1,1),$DI$2:DM$28,3,0),0)+IFERROR(VLOOKUP(MID(CQ791,2,1),DI$2:DM$28,4,0),0)+IFERROR(VLOOKUP(MID(CQ791,3,1),DI$2:DM$28,5,0),0)+(ROW(CQ791)/1000000000000)))</f>
        <v/>
      </c>
      <c r="CS791" s="5"/>
      <c r="CT791" s="5">
        <v>790</v>
      </c>
      <c r="CU791" s="5" t="str">
        <f>IFERROR(VLOOKUP(CT791,CP$2:CQ1867,2,0),"")</f>
        <v/>
      </c>
      <c r="CV791" s="5"/>
      <c r="CX791" s="5"/>
      <c r="DO791" s="5" t="e">
        <f>IF(REPORTE!AH$2="si",IF(C791=VALUE(REPORTE!C$22),IF(SUM(DO792:DO$1993),CONCATENATE(INT(B791),", "),INT(B791)),""),IF(C791=VALUE(REPORTE!C$21),IF(SUM(DO792:DO$1993),CONCATENATE(INT(B791),", "),INT(B791)),""))</f>
        <v>#VALUE!</v>
      </c>
      <c r="DS791" s="5"/>
      <c r="DT791" s="5"/>
      <c r="DU791" s="5"/>
      <c r="DV791" s="5"/>
    </row>
    <row r="792" spans="1:126" x14ac:dyDescent="0.25">
      <c r="A792" s="4" t="str">
        <f t="shared" ca="1" si="187"/>
        <v/>
      </c>
      <c r="B792" s="3"/>
      <c r="D792" s="1" t="str">
        <f>IFERROR(INDEX('padron cfe'!B:B,MATCH(DATOS!C792,'padron cfe'!A:A,0),1),"")</f>
        <v/>
      </c>
      <c r="H792" s="5" t="str">
        <f>IF(F792="","",IFERROR(CONCATENATE("PEUA",VLOOKUP(ESTADO,REPORTE!AV$2:AW$33,2,0),DIDTRITO_FORM,CADER_FORM,IFERROR(INDEX(CA:CA,MATCH(DAY(F792),BZ:BZ,0),1),DAY(F792)),IFERROR(INDEX(CA:CA,MATCH(MONTH(F792),BZ:BZ,0),1),MONTH(F792)),YEAR(F792),G792),""))</f>
        <v/>
      </c>
      <c r="M792" s="2" t="str">
        <f>IFERROR(INDEX('padron cfe'!C:C,MATCH(DATOS!C792,'padron cfe'!A:A,0),1),"")</f>
        <v/>
      </c>
      <c r="N792" s="66" t="str">
        <f>IFERROR(IF(BT792="","",IF(INDEX(N$1:N791,MATCH(BT792,BT$1:BT791,0),1)=0,"",INDEX(N$1:N791,MATCH(BT792,BT$1:BT791,0),1))),"")</f>
        <v/>
      </c>
      <c r="O792" s="66" t="str">
        <f>IFERROR(IF(BT792="","",IF(INDEX(O$1:O791,MATCH(BT792,BT$1:BT791,0),1)=0,"",INDEX(O$1:O791,MATCH(BT792,BT$1:BT791,0),1))),"")</f>
        <v/>
      </c>
      <c r="R792" s="66"/>
      <c r="S792" s="5"/>
      <c r="T792" s="66"/>
      <c r="U792" s="5" t="str">
        <f>IFERROR(IF(INDEX(U$1:U791,MATCH(T792,T$1:T791,0),1)=0,"",INDEX(U$1:U791,MATCH(T792,T$1:T791,0),1)),"")</f>
        <v/>
      </c>
      <c r="V792" s="66"/>
      <c r="W792" s="5" t="str">
        <f>IFERROR(IF(INDEX(W$1:W791,MATCH(V792,V$1:V791,0),1)=0,"",INDEX(W$1:W791,MATCH(V792,V$1:V791,0),1)),"")</f>
        <v/>
      </c>
      <c r="X792" s="2" t="str">
        <f>IFERROR(INDEX('padron cfe'!D:D,MATCH(DATOS!C792,'padron cfe'!A:A,0),1),"")</f>
        <v/>
      </c>
      <c r="AC792" s="3"/>
      <c r="AE792" s="4" t="str">
        <f t="shared" si="188"/>
        <v/>
      </c>
      <c r="AI792" s="2" t="str">
        <f>IFERROR(IF(INDEX(AI$1:AI791,MATCH(BT792,BT$1:BT791,0),1)=0,"",INDEX(AI$1:AI791,MATCH(BT792,BT$1:BT791,0),1)),"")</f>
        <v/>
      </c>
      <c r="AJ792" s="2" t="str">
        <f>IFERROR(IF(INDEX(AJ$1:AJ791,MATCH(BT792,BT$1:BT791,0),1)=0,"",INDEX(AJ$1:AJ791,MATCH(BT792,BT$1:BT791,0),1)),"")</f>
        <v/>
      </c>
      <c r="AK792" s="2" t="str">
        <f>IFERROR(IF(INDEX(AK$1:AK791,MATCH(BT792,BT$1:BT791,0),1)=0,"",INDEX(AK$1:AK791,MATCH(BT792,BT$1:BT791,0),1)),"")</f>
        <v/>
      </c>
      <c r="AY792" s="7"/>
      <c r="BA792" s="66"/>
      <c r="BB792" s="66"/>
      <c r="BC792" s="66"/>
      <c r="BD792" s="78"/>
      <c r="BE792" s="66"/>
      <c r="BF792" s="66"/>
      <c r="BG792" s="4"/>
      <c r="BH792" s="69"/>
      <c r="BK792" s="9"/>
      <c r="BN792" s="7"/>
      <c r="BO792" s="286"/>
      <c r="BP792" s="22"/>
      <c r="BQ792" s="7" t="str">
        <f t="shared" ca="1" si="189"/>
        <v/>
      </c>
      <c r="BR792" s="75" t="str">
        <f t="shared" si="190"/>
        <v/>
      </c>
      <c r="BS792" s="75" t="str">
        <f t="shared" si="191"/>
        <v/>
      </c>
      <c r="BT792" s="5" t="str">
        <f t="shared" si="192"/>
        <v/>
      </c>
      <c r="BU792" s="79" t="str">
        <f t="shared" si="193"/>
        <v/>
      </c>
      <c r="BV792" s="79" t="str">
        <f t="shared" si="194"/>
        <v/>
      </c>
      <c r="BW792" s="79" t="str">
        <f t="shared" si="195"/>
        <v/>
      </c>
      <c r="CB792" s="5"/>
      <c r="CC792" s="4" t="str">
        <f>IF(IFERROR(VLOOKUP(C792,C793:C$1993,1,0),"")="","",COUNTIF(C:C,C792))</f>
        <v/>
      </c>
      <c r="CE792" s="5"/>
      <c r="CF792" s="5"/>
      <c r="CG792" s="5" t="str">
        <f>IF(B792="","",IF(CC792="",1+(MAX(CG$2:CG791)),""))</f>
        <v/>
      </c>
      <c r="CH792" s="5" t="str">
        <f t="shared" si="196"/>
        <v/>
      </c>
      <c r="CI792" s="5" t="str">
        <f t="shared" si="197"/>
        <v/>
      </c>
      <c r="CJ792" s="14" t="str">
        <f t="shared" si="198"/>
        <v/>
      </c>
      <c r="CK792" s="25"/>
      <c r="CL792" s="15"/>
      <c r="CM792" s="5" t="str">
        <f t="shared" si="200"/>
        <v/>
      </c>
      <c r="CO792" s="5"/>
      <c r="CP792" s="5" t="str">
        <f t="shared" si="199"/>
        <v/>
      </c>
      <c r="CQ792" s="5" t="str">
        <f>IF(BT792="","",IFERROR(IF(VLOOKUP(BT792,BT$2:BT791,1,0)=0,"",""),BT792))</f>
        <v/>
      </c>
      <c r="CR792" s="22" t="str">
        <f>IF(CQ792="","",(IFERROR(VLOOKUP(MID(CQ792,1,1),$DI$2:DM$28,3,0),0)+IFERROR(VLOOKUP(MID(CQ792,2,1),DI$2:DM$28,4,0),0)+IFERROR(VLOOKUP(MID(CQ792,3,1),DI$2:DM$28,5,0),0)+(ROW(CQ792)/1000000000000)))</f>
        <v/>
      </c>
      <c r="CS792" s="5"/>
      <c r="CT792" s="5">
        <v>791</v>
      </c>
      <c r="CU792" s="5" t="str">
        <f>IFERROR(VLOOKUP(CT792,CP$2:CQ1868,2,0),"")</f>
        <v/>
      </c>
      <c r="CV792" s="5"/>
      <c r="CX792" s="5"/>
      <c r="DO792" s="5" t="e">
        <f>IF(REPORTE!AH$2="si",IF(C792=VALUE(REPORTE!C$22),IF(SUM(DO793:DO$1993),CONCATENATE(INT(B792),", "),INT(B792)),""),IF(C792=VALUE(REPORTE!C$21),IF(SUM(DO793:DO$1993),CONCATENATE(INT(B792),", "),INT(B792)),""))</f>
        <v>#VALUE!</v>
      </c>
      <c r="DS792" s="5"/>
      <c r="DT792" s="5"/>
      <c r="DU792" s="5"/>
      <c r="DV792" s="5"/>
    </row>
    <row r="793" spans="1:126" x14ac:dyDescent="0.25">
      <c r="A793" s="4" t="str">
        <f t="shared" ca="1" si="187"/>
        <v/>
      </c>
      <c r="B793" s="3"/>
      <c r="D793" s="1" t="str">
        <f>IFERROR(INDEX('padron cfe'!B:B,MATCH(DATOS!C793,'padron cfe'!A:A,0),1),"")</f>
        <v/>
      </c>
      <c r="H793" s="5" t="str">
        <f>IF(F793="","",IFERROR(CONCATENATE("PEUA",VLOOKUP(ESTADO,REPORTE!AV$2:AW$33,2,0),DIDTRITO_FORM,CADER_FORM,IFERROR(INDEX(CA:CA,MATCH(DAY(F793),BZ:BZ,0),1),DAY(F793)),IFERROR(INDEX(CA:CA,MATCH(MONTH(F793),BZ:BZ,0),1),MONTH(F793)),YEAR(F793),G793),""))</f>
        <v/>
      </c>
      <c r="M793" s="2" t="str">
        <f>IFERROR(INDEX('padron cfe'!C:C,MATCH(DATOS!C793,'padron cfe'!A:A,0),1),"")</f>
        <v/>
      </c>
      <c r="N793" s="66" t="str">
        <f>IFERROR(IF(BT793="","",IF(INDEX(N$1:N792,MATCH(BT793,BT$1:BT792,0),1)=0,"",INDEX(N$1:N792,MATCH(BT793,BT$1:BT792,0),1))),"")</f>
        <v/>
      </c>
      <c r="O793" s="66" t="str">
        <f>IFERROR(IF(BT793="","",IF(INDEX(O$1:O792,MATCH(BT793,BT$1:BT792,0),1)=0,"",INDEX(O$1:O792,MATCH(BT793,BT$1:BT792,0),1))),"")</f>
        <v/>
      </c>
      <c r="R793" s="66"/>
      <c r="S793" s="5"/>
      <c r="T793" s="66"/>
      <c r="U793" s="5" t="str">
        <f>IFERROR(IF(INDEX(U$1:U792,MATCH(T793,T$1:T792,0),1)=0,"",INDEX(U$1:U792,MATCH(T793,T$1:T792,0),1)),"")</f>
        <v/>
      </c>
      <c r="V793" s="66"/>
      <c r="W793" s="5" t="str">
        <f>IFERROR(IF(INDEX(W$1:W792,MATCH(V793,V$1:V792,0),1)=0,"",INDEX(W$1:W792,MATCH(V793,V$1:V792,0),1)),"")</f>
        <v/>
      </c>
      <c r="X793" s="2" t="str">
        <f>IFERROR(INDEX('padron cfe'!D:D,MATCH(DATOS!C793,'padron cfe'!A:A,0),1),"")</f>
        <v/>
      </c>
      <c r="AC793" s="3"/>
      <c r="AE793" s="4" t="str">
        <f t="shared" si="188"/>
        <v/>
      </c>
      <c r="AI793" s="2" t="str">
        <f>IFERROR(IF(INDEX(AI$1:AI792,MATCH(BT793,BT$1:BT792,0),1)=0,"",INDEX(AI$1:AI792,MATCH(BT793,BT$1:BT792,0),1)),"")</f>
        <v/>
      </c>
      <c r="AJ793" s="2" t="str">
        <f>IFERROR(IF(INDEX(AJ$1:AJ792,MATCH(BT793,BT$1:BT792,0),1)=0,"",INDEX(AJ$1:AJ792,MATCH(BT793,BT$1:BT792,0),1)),"")</f>
        <v/>
      </c>
      <c r="AK793" s="2" t="str">
        <f>IFERROR(IF(INDEX(AK$1:AK792,MATCH(BT793,BT$1:BT792,0),1)=0,"",INDEX(AK$1:AK792,MATCH(BT793,BT$1:BT792,0),1)),"")</f>
        <v/>
      </c>
      <c r="AY793" s="7"/>
      <c r="BA793" s="66"/>
      <c r="BB793" s="66"/>
      <c r="BC793" s="66"/>
      <c r="BD793" s="78"/>
      <c r="BE793" s="66"/>
      <c r="BF793" s="66"/>
      <c r="BG793" s="4"/>
      <c r="BH793" s="69"/>
      <c r="BK793" s="9"/>
      <c r="BN793" s="7"/>
      <c r="BO793" s="286"/>
      <c r="BP793" s="22"/>
      <c r="BQ793" s="7" t="str">
        <f t="shared" ca="1" si="189"/>
        <v/>
      </c>
      <c r="BR793" s="75" t="str">
        <f t="shared" si="190"/>
        <v/>
      </c>
      <c r="BS793" s="75" t="str">
        <f t="shared" si="191"/>
        <v/>
      </c>
      <c r="BT793" s="5" t="str">
        <f t="shared" si="192"/>
        <v/>
      </c>
      <c r="BU793" s="79" t="str">
        <f t="shared" si="193"/>
        <v/>
      </c>
      <c r="BV793" s="79" t="str">
        <f t="shared" si="194"/>
        <v/>
      </c>
      <c r="BW793" s="79" t="str">
        <f t="shared" si="195"/>
        <v/>
      </c>
      <c r="CB793" s="5"/>
      <c r="CC793" s="4" t="str">
        <f>IF(IFERROR(VLOOKUP(C793,C794:C$1993,1,0),"")="","",COUNTIF(C:C,C793))</f>
        <v/>
      </c>
      <c r="CE793" s="5"/>
      <c r="CF793" s="5"/>
      <c r="CG793" s="5" t="str">
        <f>IF(B793="","",IF(CC793="",1+(MAX(CG$2:CG792)),""))</f>
        <v/>
      </c>
      <c r="CH793" s="5" t="str">
        <f t="shared" si="196"/>
        <v/>
      </c>
      <c r="CI793" s="5" t="str">
        <f t="shared" si="197"/>
        <v/>
      </c>
      <c r="CJ793" s="14" t="str">
        <f t="shared" si="198"/>
        <v/>
      </c>
      <c r="CK793" s="25"/>
      <c r="CL793" s="15"/>
      <c r="CM793" s="5" t="str">
        <f t="shared" si="200"/>
        <v/>
      </c>
      <c r="CO793" s="5"/>
      <c r="CP793" s="5" t="str">
        <f t="shared" si="199"/>
        <v/>
      </c>
      <c r="CQ793" s="5" t="str">
        <f>IF(BT793="","",IFERROR(IF(VLOOKUP(BT793,BT$2:BT792,1,0)=0,"",""),BT793))</f>
        <v/>
      </c>
      <c r="CR793" s="22" t="str">
        <f>IF(CQ793="","",(IFERROR(VLOOKUP(MID(CQ793,1,1),$DI$2:DM$28,3,0),0)+IFERROR(VLOOKUP(MID(CQ793,2,1),DI$2:DM$28,4,0),0)+IFERROR(VLOOKUP(MID(CQ793,3,1),DI$2:DM$28,5,0),0)+(ROW(CQ793)/1000000000000)))</f>
        <v/>
      </c>
      <c r="CS793" s="5"/>
      <c r="CT793" s="5">
        <v>792</v>
      </c>
      <c r="CU793" s="5" t="str">
        <f>IFERROR(VLOOKUP(CT793,CP$2:CQ1869,2,0),"")</f>
        <v/>
      </c>
      <c r="CV793" s="5"/>
      <c r="CX793" s="5"/>
      <c r="DO793" s="5" t="e">
        <f>IF(REPORTE!AH$2="si",IF(C793=VALUE(REPORTE!C$22),IF(SUM(DO794:DO$1993),CONCATENATE(INT(B793),", "),INT(B793)),""),IF(C793=VALUE(REPORTE!C$21),IF(SUM(DO794:DO$1993),CONCATENATE(INT(B793),", "),INT(B793)),""))</f>
        <v>#VALUE!</v>
      </c>
      <c r="DS793" s="5"/>
      <c r="DT793" s="5"/>
      <c r="DU793" s="5"/>
      <c r="DV793" s="5"/>
    </row>
    <row r="794" spans="1:126" x14ac:dyDescent="0.25">
      <c r="A794" s="4" t="str">
        <f t="shared" ca="1" si="187"/>
        <v/>
      </c>
      <c r="B794" s="3"/>
      <c r="D794" s="1" t="str">
        <f>IFERROR(INDEX('padron cfe'!B:B,MATCH(DATOS!C794,'padron cfe'!A:A,0),1),"")</f>
        <v/>
      </c>
      <c r="H794" s="5" t="str">
        <f>IF(F794="","",IFERROR(CONCATENATE("PEUA",VLOOKUP(ESTADO,REPORTE!AV$2:AW$33,2,0),DIDTRITO_FORM,CADER_FORM,IFERROR(INDEX(CA:CA,MATCH(DAY(F794),BZ:BZ,0),1),DAY(F794)),IFERROR(INDEX(CA:CA,MATCH(MONTH(F794),BZ:BZ,0),1),MONTH(F794)),YEAR(F794),G794),""))</f>
        <v/>
      </c>
      <c r="M794" s="2" t="str">
        <f>IFERROR(INDEX('padron cfe'!C:C,MATCH(DATOS!C794,'padron cfe'!A:A,0),1),"")</f>
        <v/>
      </c>
      <c r="N794" s="66" t="str">
        <f>IFERROR(IF(BT794="","",IF(INDEX(N$1:N793,MATCH(BT794,BT$1:BT793,0),1)=0,"",INDEX(N$1:N793,MATCH(BT794,BT$1:BT793,0),1))),"")</f>
        <v/>
      </c>
      <c r="O794" s="66" t="str">
        <f>IFERROR(IF(BT794="","",IF(INDEX(O$1:O793,MATCH(BT794,BT$1:BT793,0),1)=0,"",INDEX(O$1:O793,MATCH(BT794,BT$1:BT793,0),1))),"")</f>
        <v/>
      </c>
      <c r="R794" s="66"/>
      <c r="S794" s="5"/>
      <c r="T794" s="66"/>
      <c r="U794" s="5" t="str">
        <f>IFERROR(IF(INDEX(U$1:U793,MATCH(T794,T$1:T793,0),1)=0,"",INDEX(U$1:U793,MATCH(T794,T$1:T793,0),1)),"")</f>
        <v/>
      </c>
      <c r="V794" s="66"/>
      <c r="W794" s="5" t="str">
        <f>IFERROR(IF(INDEX(W$1:W793,MATCH(V794,V$1:V793,0),1)=0,"",INDEX(W$1:W793,MATCH(V794,V$1:V793,0),1)),"")</f>
        <v/>
      </c>
      <c r="X794" s="2" t="str">
        <f>IFERROR(INDEX('padron cfe'!D:D,MATCH(DATOS!C794,'padron cfe'!A:A,0),1),"")</f>
        <v/>
      </c>
      <c r="AC794" s="3"/>
      <c r="AE794" s="4" t="str">
        <f t="shared" si="188"/>
        <v/>
      </c>
      <c r="AI794" s="2" t="str">
        <f>IFERROR(IF(INDEX(AI$1:AI793,MATCH(BT794,BT$1:BT793,0),1)=0,"",INDEX(AI$1:AI793,MATCH(BT794,BT$1:BT793,0),1)),"")</f>
        <v/>
      </c>
      <c r="AJ794" s="2" t="str">
        <f>IFERROR(IF(INDEX(AJ$1:AJ793,MATCH(BT794,BT$1:BT793,0),1)=0,"",INDEX(AJ$1:AJ793,MATCH(BT794,BT$1:BT793,0),1)),"")</f>
        <v/>
      </c>
      <c r="AK794" s="2" t="str">
        <f>IFERROR(IF(INDEX(AK$1:AK793,MATCH(BT794,BT$1:BT793,0),1)=0,"",INDEX(AK$1:AK793,MATCH(BT794,BT$1:BT793,0),1)),"")</f>
        <v/>
      </c>
      <c r="AY794" s="7"/>
      <c r="BA794" s="66"/>
      <c r="BB794" s="66"/>
      <c r="BC794" s="66"/>
      <c r="BD794" s="78"/>
      <c r="BE794" s="66"/>
      <c r="BF794" s="66"/>
      <c r="BG794" s="4"/>
      <c r="BH794" s="69"/>
      <c r="BK794" s="9"/>
      <c r="BN794" s="7"/>
      <c r="BO794" s="286"/>
      <c r="BP794" s="22"/>
      <c r="BQ794" s="7" t="str">
        <f t="shared" ca="1" si="189"/>
        <v/>
      </c>
      <c r="BR794" s="75" t="str">
        <f t="shared" si="190"/>
        <v/>
      </c>
      <c r="BS794" s="75" t="str">
        <f t="shared" si="191"/>
        <v/>
      </c>
      <c r="BT794" s="5" t="str">
        <f t="shared" si="192"/>
        <v/>
      </c>
      <c r="BU794" s="79" t="str">
        <f t="shared" si="193"/>
        <v/>
      </c>
      <c r="BV794" s="79" t="str">
        <f t="shared" si="194"/>
        <v/>
      </c>
      <c r="BW794" s="79" t="str">
        <f t="shared" si="195"/>
        <v/>
      </c>
      <c r="CB794" s="5"/>
      <c r="CC794" s="4" t="str">
        <f>IF(IFERROR(VLOOKUP(C794,C795:C$1993,1,0),"")="","",COUNTIF(C:C,C794))</f>
        <v/>
      </c>
      <c r="CE794" s="5"/>
      <c r="CF794" s="5"/>
      <c r="CG794" s="5" t="str">
        <f>IF(B794="","",IF(CC794="",1+(MAX(CG$2:CG793)),""))</f>
        <v/>
      </c>
      <c r="CH794" s="5" t="str">
        <f t="shared" si="196"/>
        <v/>
      </c>
      <c r="CI794" s="5" t="str">
        <f t="shared" si="197"/>
        <v/>
      </c>
      <c r="CJ794" s="14" t="str">
        <f t="shared" si="198"/>
        <v/>
      </c>
      <c r="CK794" s="25"/>
      <c r="CL794" s="15"/>
      <c r="CM794" s="5" t="str">
        <f t="shared" si="200"/>
        <v/>
      </c>
      <c r="CO794" s="5"/>
      <c r="CP794" s="5" t="str">
        <f t="shared" si="199"/>
        <v/>
      </c>
      <c r="CQ794" s="5" t="str">
        <f>IF(BT794="","",IFERROR(IF(VLOOKUP(BT794,BT$2:BT793,1,0)=0,"",""),BT794))</f>
        <v/>
      </c>
      <c r="CR794" s="22" t="str">
        <f>IF(CQ794="","",(IFERROR(VLOOKUP(MID(CQ794,1,1),$DI$2:DM$28,3,0),0)+IFERROR(VLOOKUP(MID(CQ794,2,1),DI$2:DM$28,4,0),0)+IFERROR(VLOOKUP(MID(CQ794,3,1),DI$2:DM$28,5,0),0)+(ROW(CQ794)/1000000000000)))</f>
        <v/>
      </c>
      <c r="CS794" s="5"/>
      <c r="CT794" s="5">
        <v>793</v>
      </c>
      <c r="CU794" s="5" t="str">
        <f>IFERROR(VLOOKUP(CT794,CP$2:CQ1870,2,0),"")</f>
        <v/>
      </c>
      <c r="CV794" s="5"/>
      <c r="CX794" s="5"/>
      <c r="DO794" s="5" t="e">
        <f>IF(REPORTE!AH$2="si",IF(C794=VALUE(REPORTE!C$22),IF(SUM(DO795:DO$1993),CONCATENATE(INT(B794),", "),INT(B794)),""),IF(C794=VALUE(REPORTE!C$21),IF(SUM(DO795:DO$1993),CONCATENATE(INT(B794),", "),INT(B794)),""))</f>
        <v>#VALUE!</v>
      </c>
      <c r="DS794" s="5"/>
      <c r="DT794" s="5"/>
      <c r="DU794" s="5"/>
      <c r="DV794" s="5"/>
    </row>
    <row r="795" spans="1:126" x14ac:dyDescent="0.25">
      <c r="A795" s="4" t="str">
        <f t="shared" ca="1" si="187"/>
        <v/>
      </c>
      <c r="B795" s="3"/>
      <c r="D795" s="1" t="str">
        <f>IFERROR(INDEX('padron cfe'!B:B,MATCH(DATOS!C795,'padron cfe'!A:A,0),1),"")</f>
        <v/>
      </c>
      <c r="H795" s="5" t="str">
        <f>IF(F795="","",IFERROR(CONCATENATE("PEUA",VLOOKUP(ESTADO,REPORTE!AV$2:AW$33,2,0),DIDTRITO_FORM,CADER_FORM,IFERROR(INDEX(CA:CA,MATCH(DAY(F795),BZ:BZ,0),1),DAY(F795)),IFERROR(INDEX(CA:CA,MATCH(MONTH(F795),BZ:BZ,0),1),MONTH(F795)),YEAR(F795),G795),""))</f>
        <v/>
      </c>
      <c r="M795" s="2" t="str">
        <f>IFERROR(INDEX('padron cfe'!C:C,MATCH(DATOS!C795,'padron cfe'!A:A,0),1),"")</f>
        <v/>
      </c>
      <c r="N795" s="66" t="str">
        <f>IFERROR(IF(BT795="","",IF(INDEX(N$1:N794,MATCH(BT795,BT$1:BT794,0),1)=0,"",INDEX(N$1:N794,MATCH(BT795,BT$1:BT794,0),1))),"")</f>
        <v/>
      </c>
      <c r="O795" s="66" t="str">
        <f>IFERROR(IF(BT795="","",IF(INDEX(O$1:O794,MATCH(BT795,BT$1:BT794,0),1)=0,"",INDEX(O$1:O794,MATCH(BT795,BT$1:BT794,0),1))),"")</f>
        <v/>
      </c>
      <c r="R795" s="66"/>
      <c r="S795" s="5"/>
      <c r="T795" s="66"/>
      <c r="U795" s="5" t="str">
        <f>IFERROR(IF(INDEX(U$1:U794,MATCH(T795,T$1:T794,0),1)=0,"",INDEX(U$1:U794,MATCH(T795,T$1:T794,0),1)),"")</f>
        <v/>
      </c>
      <c r="V795" s="66"/>
      <c r="W795" s="5" t="str">
        <f>IFERROR(IF(INDEX(W$1:W794,MATCH(V795,V$1:V794,0),1)=0,"",INDEX(W$1:W794,MATCH(V795,V$1:V794,0),1)),"")</f>
        <v/>
      </c>
      <c r="X795" s="2" t="str">
        <f>IFERROR(INDEX('padron cfe'!D:D,MATCH(DATOS!C795,'padron cfe'!A:A,0),1),"")</f>
        <v/>
      </c>
      <c r="AC795" s="3"/>
      <c r="AE795" s="4" t="str">
        <f t="shared" si="188"/>
        <v/>
      </c>
      <c r="AI795" s="2" t="str">
        <f>IFERROR(IF(INDEX(AI$1:AI794,MATCH(BT795,BT$1:BT794,0),1)=0,"",INDEX(AI$1:AI794,MATCH(BT795,BT$1:BT794,0),1)),"")</f>
        <v/>
      </c>
      <c r="AJ795" s="2" t="str">
        <f>IFERROR(IF(INDEX(AJ$1:AJ794,MATCH(BT795,BT$1:BT794,0),1)=0,"",INDEX(AJ$1:AJ794,MATCH(BT795,BT$1:BT794,0),1)),"")</f>
        <v/>
      </c>
      <c r="AK795" s="2" t="str">
        <f>IFERROR(IF(INDEX(AK$1:AK794,MATCH(BT795,BT$1:BT794,0),1)=0,"",INDEX(AK$1:AK794,MATCH(BT795,BT$1:BT794,0),1)),"")</f>
        <v/>
      </c>
      <c r="AY795" s="7"/>
      <c r="BA795" s="66"/>
      <c r="BB795" s="66"/>
      <c r="BC795" s="66"/>
      <c r="BD795" s="78"/>
      <c r="BE795" s="66"/>
      <c r="BF795" s="66"/>
      <c r="BG795" s="4"/>
      <c r="BH795" s="69"/>
      <c r="BK795" s="9"/>
      <c r="BN795" s="7"/>
      <c r="BO795" s="286"/>
      <c r="BP795" s="22"/>
      <c r="BQ795" s="7" t="str">
        <f t="shared" ca="1" si="189"/>
        <v/>
      </c>
      <c r="BR795" s="75" t="str">
        <f t="shared" si="190"/>
        <v/>
      </c>
      <c r="BS795" s="75" t="str">
        <f t="shared" si="191"/>
        <v/>
      </c>
      <c r="BT795" s="5" t="str">
        <f t="shared" si="192"/>
        <v/>
      </c>
      <c r="BU795" s="79" t="str">
        <f t="shared" si="193"/>
        <v/>
      </c>
      <c r="BV795" s="79" t="str">
        <f t="shared" si="194"/>
        <v/>
      </c>
      <c r="BW795" s="79" t="str">
        <f t="shared" si="195"/>
        <v/>
      </c>
      <c r="CB795" s="5"/>
      <c r="CC795" s="4" t="str">
        <f>IF(IFERROR(VLOOKUP(C795,C796:C$1993,1,0),"")="","",COUNTIF(C:C,C795))</f>
        <v/>
      </c>
      <c r="CE795" s="5"/>
      <c r="CF795" s="5"/>
      <c r="CG795" s="5" t="str">
        <f>IF(B795="","",IF(CC795="",1+(MAX(CG$2:CG794)),""))</f>
        <v/>
      </c>
      <c r="CH795" s="5" t="str">
        <f t="shared" si="196"/>
        <v/>
      </c>
      <c r="CI795" s="5" t="str">
        <f t="shared" si="197"/>
        <v/>
      </c>
      <c r="CJ795" s="14" t="str">
        <f t="shared" si="198"/>
        <v/>
      </c>
      <c r="CK795" s="25"/>
      <c r="CL795" s="15"/>
      <c r="CM795" s="5" t="str">
        <f t="shared" si="200"/>
        <v/>
      </c>
      <c r="CO795" s="5"/>
      <c r="CP795" s="5" t="str">
        <f t="shared" si="199"/>
        <v/>
      </c>
      <c r="CQ795" s="5" t="str">
        <f>IF(BT795="","",IFERROR(IF(VLOOKUP(BT795,BT$2:BT794,1,0)=0,"",""),BT795))</f>
        <v/>
      </c>
      <c r="CR795" s="22" t="str">
        <f>IF(CQ795="","",(IFERROR(VLOOKUP(MID(CQ795,1,1),$DI$2:DM$28,3,0),0)+IFERROR(VLOOKUP(MID(CQ795,2,1),DI$2:DM$28,4,0),0)+IFERROR(VLOOKUP(MID(CQ795,3,1),DI$2:DM$28,5,0),0)+(ROW(CQ795)/1000000000000)))</f>
        <v/>
      </c>
      <c r="CS795" s="5"/>
      <c r="CT795" s="5">
        <v>794</v>
      </c>
      <c r="CU795" s="5" t="str">
        <f>IFERROR(VLOOKUP(CT795,CP$2:CQ1871,2,0),"")</f>
        <v/>
      </c>
      <c r="CV795" s="5"/>
      <c r="CX795" s="5"/>
      <c r="DO795" s="5" t="e">
        <f>IF(REPORTE!AH$2="si",IF(C795=VALUE(REPORTE!C$22),IF(SUM(DO796:DO$1993),CONCATENATE(INT(B795),", "),INT(B795)),""),IF(C795=VALUE(REPORTE!C$21),IF(SUM(DO796:DO$1993),CONCATENATE(INT(B795),", "),INT(B795)),""))</f>
        <v>#VALUE!</v>
      </c>
      <c r="DS795" s="5"/>
      <c r="DT795" s="5"/>
      <c r="DU795" s="5"/>
      <c r="DV795" s="5"/>
    </row>
    <row r="796" spans="1:126" x14ac:dyDescent="0.25">
      <c r="A796" s="4" t="str">
        <f t="shared" ca="1" si="187"/>
        <v/>
      </c>
      <c r="B796" s="3"/>
      <c r="D796" s="1" t="str">
        <f>IFERROR(INDEX('padron cfe'!B:B,MATCH(DATOS!C796,'padron cfe'!A:A,0),1),"")</f>
        <v/>
      </c>
      <c r="H796" s="5" t="str">
        <f>IF(F796="","",IFERROR(CONCATENATE("PEUA",VLOOKUP(ESTADO,REPORTE!AV$2:AW$33,2,0),DIDTRITO_FORM,CADER_FORM,IFERROR(INDEX(CA:CA,MATCH(DAY(F796),BZ:BZ,0),1),DAY(F796)),IFERROR(INDEX(CA:CA,MATCH(MONTH(F796),BZ:BZ,0),1),MONTH(F796)),YEAR(F796),G796),""))</f>
        <v/>
      </c>
      <c r="M796" s="2" t="str">
        <f>IFERROR(INDEX('padron cfe'!C:C,MATCH(DATOS!C796,'padron cfe'!A:A,0),1),"")</f>
        <v/>
      </c>
      <c r="N796" s="66" t="str">
        <f>IFERROR(IF(BT796="","",IF(INDEX(N$1:N795,MATCH(BT796,BT$1:BT795,0),1)=0,"",INDEX(N$1:N795,MATCH(BT796,BT$1:BT795,0),1))),"")</f>
        <v/>
      </c>
      <c r="O796" s="66" t="str">
        <f>IFERROR(IF(BT796="","",IF(INDEX(O$1:O795,MATCH(BT796,BT$1:BT795,0),1)=0,"",INDEX(O$1:O795,MATCH(BT796,BT$1:BT795,0),1))),"")</f>
        <v/>
      </c>
      <c r="R796" s="66"/>
      <c r="S796" s="5"/>
      <c r="T796" s="66"/>
      <c r="U796" s="5" t="str">
        <f>IFERROR(IF(INDEX(U$1:U795,MATCH(T796,T$1:T795,0),1)=0,"",INDEX(U$1:U795,MATCH(T796,T$1:T795,0),1)),"")</f>
        <v/>
      </c>
      <c r="V796" s="66"/>
      <c r="W796" s="5" t="str">
        <f>IFERROR(IF(INDEX(W$1:W795,MATCH(V796,V$1:V795,0),1)=0,"",INDEX(W$1:W795,MATCH(V796,V$1:V795,0),1)),"")</f>
        <v/>
      </c>
      <c r="X796" s="2" t="str">
        <f>IFERROR(INDEX('padron cfe'!D:D,MATCH(DATOS!C796,'padron cfe'!A:A,0),1),"")</f>
        <v/>
      </c>
      <c r="AC796" s="3"/>
      <c r="AE796" s="4" t="str">
        <f t="shared" si="188"/>
        <v/>
      </c>
      <c r="AI796" s="2" t="str">
        <f>IFERROR(IF(INDEX(AI$1:AI795,MATCH(BT796,BT$1:BT795,0),1)=0,"",INDEX(AI$1:AI795,MATCH(BT796,BT$1:BT795,0),1)),"")</f>
        <v/>
      </c>
      <c r="AJ796" s="2" t="str">
        <f>IFERROR(IF(INDEX(AJ$1:AJ795,MATCH(BT796,BT$1:BT795,0),1)=0,"",INDEX(AJ$1:AJ795,MATCH(BT796,BT$1:BT795,0),1)),"")</f>
        <v/>
      </c>
      <c r="AK796" s="2" t="str">
        <f>IFERROR(IF(INDEX(AK$1:AK795,MATCH(BT796,BT$1:BT795,0),1)=0,"",INDEX(AK$1:AK795,MATCH(BT796,BT$1:BT795,0),1)),"")</f>
        <v/>
      </c>
      <c r="AY796" s="7"/>
      <c r="BA796" s="66"/>
      <c r="BB796" s="66"/>
      <c r="BC796" s="66"/>
      <c r="BD796" s="78"/>
      <c r="BE796" s="66"/>
      <c r="BF796" s="66"/>
      <c r="BG796" s="4"/>
      <c r="BH796" s="69"/>
      <c r="BK796" s="9"/>
      <c r="BN796" s="7"/>
      <c r="BO796" s="286"/>
      <c r="BP796" s="22"/>
      <c r="BQ796" s="7" t="str">
        <f t="shared" ca="1" si="189"/>
        <v/>
      </c>
      <c r="BR796" s="75" t="str">
        <f t="shared" si="190"/>
        <v/>
      </c>
      <c r="BS796" s="75" t="str">
        <f t="shared" si="191"/>
        <v/>
      </c>
      <c r="BT796" s="5" t="str">
        <f t="shared" si="192"/>
        <v/>
      </c>
      <c r="BU796" s="79" t="str">
        <f t="shared" si="193"/>
        <v/>
      </c>
      <c r="BV796" s="79" t="str">
        <f t="shared" si="194"/>
        <v/>
      </c>
      <c r="BW796" s="79" t="str">
        <f t="shared" si="195"/>
        <v/>
      </c>
      <c r="CB796" s="5"/>
      <c r="CC796" s="4" t="str">
        <f>IF(IFERROR(VLOOKUP(C796,C797:C$1993,1,0),"")="","",COUNTIF(C:C,C796))</f>
        <v/>
      </c>
      <c r="CE796" s="5"/>
      <c r="CF796" s="5"/>
      <c r="CG796" s="5" t="str">
        <f>IF(B796="","",IF(CC796="",1+(MAX(CG$2:CG795)),""))</f>
        <v/>
      </c>
      <c r="CH796" s="5" t="str">
        <f t="shared" si="196"/>
        <v/>
      </c>
      <c r="CI796" s="5" t="str">
        <f t="shared" si="197"/>
        <v/>
      </c>
      <c r="CJ796" s="14" t="str">
        <f t="shared" si="198"/>
        <v/>
      </c>
      <c r="CK796" s="25"/>
      <c r="CL796" s="15"/>
      <c r="CM796" s="5" t="str">
        <f t="shared" si="200"/>
        <v/>
      </c>
      <c r="CO796" s="5"/>
      <c r="CP796" s="5" t="str">
        <f t="shared" si="199"/>
        <v/>
      </c>
      <c r="CQ796" s="5" t="str">
        <f>IF(BT796="","",IFERROR(IF(VLOOKUP(BT796,BT$2:BT795,1,0)=0,"",""),BT796))</f>
        <v/>
      </c>
      <c r="CR796" s="22" t="str">
        <f>IF(CQ796="","",(IFERROR(VLOOKUP(MID(CQ796,1,1),$DI$2:DM$28,3,0),0)+IFERROR(VLOOKUP(MID(CQ796,2,1),DI$2:DM$28,4,0),0)+IFERROR(VLOOKUP(MID(CQ796,3,1),DI$2:DM$28,5,0),0)+(ROW(CQ796)/1000000000000)))</f>
        <v/>
      </c>
      <c r="CS796" s="5"/>
      <c r="CT796" s="5">
        <v>795</v>
      </c>
      <c r="CU796" s="5" t="str">
        <f>IFERROR(VLOOKUP(CT796,CP$2:CQ1872,2,0),"")</f>
        <v/>
      </c>
      <c r="CV796" s="5"/>
      <c r="CX796" s="5"/>
      <c r="DO796" s="5" t="e">
        <f>IF(REPORTE!AH$2="si",IF(C796=VALUE(REPORTE!C$22),IF(SUM(DO797:DO$1993),CONCATENATE(INT(B796),", "),INT(B796)),""),IF(C796=VALUE(REPORTE!C$21),IF(SUM(DO797:DO$1993),CONCATENATE(INT(B796),", "),INT(B796)),""))</f>
        <v>#VALUE!</v>
      </c>
      <c r="DS796" s="5"/>
      <c r="DT796" s="5"/>
      <c r="DU796" s="5"/>
      <c r="DV796" s="5"/>
    </row>
    <row r="797" spans="1:126" x14ac:dyDescent="0.25">
      <c r="A797" s="4" t="str">
        <f t="shared" ca="1" si="187"/>
        <v/>
      </c>
      <c r="B797" s="3"/>
      <c r="D797" s="1" t="str">
        <f>IFERROR(INDEX('padron cfe'!B:B,MATCH(DATOS!C797,'padron cfe'!A:A,0),1),"")</f>
        <v/>
      </c>
      <c r="H797" s="5" t="str">
        <f>IF(F797="","",IFERROR(CONCATENATE("PEUA",VLOOKUP(ESTADO,REPORTE!AV$2:AW$33,2,0),DIDTRITO_FORM,CADER_FORM,IFERROR(INDEX(CA:CA,MATCH(DAY(F797),BZ:BZ,0),1),DAY(F797)),IFERROR(INDEX(CA:CA,MATCH(MONTH(F797),BZ:BZ,0),1),MONTH(F797)),YEAR(F797),G797),""))</f>
        <v/>
      </c>
      <c r="M797" s="2" t="str">
        <f>IFERROR(INDEX('padron cfe'!C:C,MATCH(DATOS!C797,'padron cfe'!A:A,0),1),"")</f>
        <v/>
      </c>
      <c r="N797" s="66" t="str">
        <f>IFERROR(IF(BT797="","",IF(INDEX(N$1:N796,MATCH(BT797,BT$1:BT796,0),1)=0,"",INDEX(N$1:N796,MATCH(BT797,BT$1:BT796,0),1))),"")</f>
        <v/>
      </c>
      <c r="O797" s="66" t="str">
        <f>IFERROR(IF(BT797="","",IF(INDEX(O$1:O796,MATCH(BT797,BT$1:BT796,0),1)=0,"",INDEX(O$1:O796,MATCH(BT797,BT$1:BT796,0),1))),"")</f>
        <v/>
      </c>
      <c r="R797" s="66"/>
      <c r="S797" s="5"/>
      <c r="T797" s="66"/>
      <c r="U797" s="5" t="str">
        <f>IFERROR(IF(INDEX(U$1:U796,MATCH(T797,T$1:T796,0),1)=0,"",INDEX(U$1:U796,MATCH(T797,T$1:T796,0),1)),"")</f>
        <v/>
      </c>
      <c r="V797" s="66"/>
      <c r="W797" s="5" t="str">
        <f>IFERROR(IF(INDEX(W$1:W796,MATCH(V797,V$1:V796,0),1)=0,"",INDEX(W$1:W796,MATCH(V797,V$1:V796,0),1)),"")</f>
        <v/>
      </c>
      <c r="X797" s="2" t="str">
        <f>IFERROR(INDEX('padron cfe'!D:D,MATCH(DATOS!C797,'padron cfe'!A:A,0),1),"")</f>
        <v/>
      </c>
      <c r="AC797" s="3"/>
      <c r="AE797" s="4" t="str">
        <f t="shared" si="188"/>
        <v/>
      </c>
      <c r="AI797" s="2" t="str">
        <f>IFERROR(IF(INDEX(AI$1:AI796,MATCH(BT797,BT$1:BT796,0),1)=0,"",INDEX(AI$1:AI796,MATCH(BT797,BT$1:BT796,0),1)),"")</f>
        <v/>
      </c>
      <c r="AJ797" s="2" t="str">
        <f>IFERROR(IF(INDEX(AJ$1:AJ796,MATCH(BT797,BT$1:BT796,0),1)=0,"",INDEX(AJ$1:AJ796,MATCH(BT797,BT$1:BT796,0),1)),"")</f>
        <v/>
      </c>
      <c r="AK797" s="2" t="str">
        <f>IFERROR(IF(INDEX(AK$1:AK796,MATCH(BT797,BT$1:BT796,0),1)=0,"",INDEX(AK$1:AK796,MATCH(BT797,BT$1:BT796,0),1)),"")</f>
        <v/>
      </c>
      <c r="AY797" s="7"/>
      <c r="BA797" s="66"/>
      <c r="BB797" s="66"/>
      <c r="BC797" s="66"/>
      <c r="BD797" s="78"/>
      <c r="BE797" s="66"/>
      <c r="BF797" s="66"/>
      <c r="BG797" s="4"/>
      <c r="BH797" s="69"/>
      <c r="BK797" s="9"/>
      <c r="BN797" s="7"/>
      <c r="BO797" s="286"/>
      <c r="BP797" s="22"/>
      <c r="BQ797" s="7" t="str">
        <f t="shared" ca="1" si="189"/>
        <v/>
      </c>
      <c r="BR797" s="75" t="str">
        <f t="shared" si="190"/>
        <v/>
      </c>
      <c r="BS797" s="75" t="str">
        <f t="shared" si="191"/>
        <v/>
      </c>
      <c r="BT797" s="5" t="str">
        <f t="shared" si="192"/>
        <v/>
      </c>
      <c r="BU797" s="79" t="str">
        <f t="shared" si="193"/>
        <v/>
      </c>
      <c r="BV797" s="79" t="str">
        <f t="shared" si="194"/>
        <v/>
      </c>
      <c r="BW797" s="79" t="str">
        <f t="shared" si="195"/>
        <v/>
      </c>
      <c r="CB797" s="5"/>
      <c r="CC797" s="4" t="str">
        <f>IF(IFERROR(VLOOKUP(C797,C798:C$1993,1,0),"")="","",COUNTIF(C:C,C797))</f>
        <v/>
      </c>
      <c r="CE797" s="5"/>
      <c r="CF797" s="5"/>
      <c r="CG797" s="5" t="str">
        <f>IF(B797="","",IF(CC797="",1+(MAX(CG$2:CG796)),""))</f>
        <v/>
      </c>
      <c r="CH797" s="5" t="str">
        <f t="shared" si="196"/>
        <v/>
      </c>
      <c r="CI797" s="5" t="str">
        <f t="shared" si="197"/>
        <v/>
      </c>
      <c r="CJ797" s="14" t="str">
        <f t="shared" si="198"/>
        <v/>
      </c>
      <c r="CK797" s="25"/>
      <c r="CL797" s="15"/>
      <c r="CM797" s="5" t="str">
        <f t="shared" si="200"/>
        <v/>
      </c>
      <c r="CO797" s="5"/>
      <c r="CP797" s="5" t="str">
        <f t="shared" si="199"/>
        <v/>
      </c>
      <c r="CQ797" s="5" t="str">
        <f>IF(BT797="","",IFERROR(IF(VLOOKUP(BT797,BT$2:BT796,1,0)=0,"",""),BT797))</f>
        <v/>
      </c>
      <c r="CR797" s="22" t="str">
        <f>IF(CQ797="","",(IFERROR(VLOOKUP(MID(CQ797,1,1),$DI$2:DM$28,3,0),0)+IFERROR(VLOOKUP(MID(CQ797,2,1),DI$2:DM$28,4,0),0)+IFERROR(VLOOKUP(MID(CQ797,3,1),DI$2:DM$28,5,0),0)+(ROW(CQ797)/1000000000000)))</f>
        <v/>
      </c>
      <c r="CS797" s="5"/>
      <c r="CT797" s="5">
        <v>796</v>
      </c>
      <c r="CU797" s="5" t="str">
        <f>IFERROR(VLOOKUP(CT797,CP$2:CQ1873,2,0),"")</f>
        <v/>
      </c>
      <c r="CV797" s="5"/>
      <c r="CX797" s="5"/>
      <c r="DO797" s="5" t="e">
        <f>IF(REPORTE!AH$2="si",IF(C797=VALUE(REPORTE!C$22),IF(SUM(DO798:DO$1993),CONCATENATE(INT(B797),", "),INT(B797)),""),IF(C797=VALUE(REPORTE!C$21),IF(SUM(DO798:DO$1993),CONCATENATE(INT(B797),", "),INT(B797)),""))</f>
        <v>#VALUE!</v>
      </c>
      <c r="DS797" s="5"/>
      <c r="DT797" s="5"/>
      <c r="DU797" s="5"/>
      <c r="DV797" s="5"/>
    </row>
    <row r="798" spans="1:126" x14ac:dyDescent="0.25">
      <c r="A798" s="4" t="str">
        <f t="shared" ca="1" si="187"/>
        <v/>
      </c>
      <c r="B798" s="3"/>
      <c r="D798" s="1" t="str">
        <f>IFERROR(INDEX('padron cfe'!B:B,MATCH(DATOS!C798,'padron cfe'!A:A,0),1),"")</f>
        <v/>
      </c>
      <c r="H798" s="5" t="str">
        <f>IF(F798="","",IFERROR(CONCATENATE("PEUA",VLOOKUP(ESTADO,REPORTE!AV$2:AW$33,2,0),DIDTRITO_FORM,CADER_FORM,IFERROR(INDEX(CA:CA,MATCH(DAY(F798),BZ:BZ,0),1),DAY(F798)),IFERROR(INDEX(CA:CA,MATCH(MONTH(F798),BZ:BZ,0),1),MONTH(F798)),YEAR(F798),G798),""))</f>
        <v/>
      </c>
      <c r="M798" s="2" t="str">
        <f>IFERROR(INDEX('padron cfe'!C:C,MATCH(DATOS!C798,'padron cfe'!A:A,0),1),"")</f>
        <v/>
      </c>
      <c r="N798" s="66" t="str">
        <f>IFERROR(IF(BT798="","",IF(INDEX(N$1:N797,MATCH(BT798,BT$1:BT797,0),1)=0,"",INDEX(N$1:N797,MATCH(BT798,BT$1:BT797,0),1))),"")</f>
        <v/>
      </c>
      <c r="O798" s="66" t="str">
        <f>IFERROR(IF(BT798="","",IF(INDEX(O$1:O797,MATCH(BT798,BT$1:BT797,0),1)=0,"",INDEX(O$1:O797,MATCH(BT798,BT$1:BT797,0),1))),"")</f>
        <v/>
      </c>
      <c r="R798" s="66"/>
      <c r="S798" s="5"/>
      <c r="T798" s="66"/>
      <c r="U798" s="5" t="str">
        <f>IFERROR(IF(INDEX(U$1:U797,MATCH(T798,T$1:T797,0),1)=0,"",INDEX(U$1:U797,MATCH(T798,T$1:T797,0),1)),"")</f>
        <v/>
      </c>
      <c r="V798" s="66"/>
      <c r="W798" s="5" t="str">
        <f>IFERROR(IF(INDEX(W$1:W797,MATCH(V798,V$1:V797,0),1)=0,"",INDEX(W$1:W797,MATCH(V798,V$1:V797,0),1)),"")</f>
        <v/>
      </c>
      <c r="X798" s="2" t="str">
        <f>IFERROR(INDEX('padron cfe'!D:D,MATCH(DATOS!C798,'padron cfe'!A:A,0),1),"")</f>
        <v/>
      </c>
      <c r="AC798" s="3"/>
      <c r="AE798" s="4" t="str">
        <f t="shared" si="188"/>
        <v/>
      </c>
      <c r="AI798" s="2" t="str">
        <f>IFERROR(IF(INDEX(AI$1:AI797,MATCH(BT798,BT$1:BT797,0),1)=0,"",INDEX(AI$1:AI797,MATCH(BT798,BT$1:BT797,0),1)),"")</f>
        <v/>
      </c>
      <c r="AJ798" s="2" t="str">
        <f>IFERROR(IF(INDEX(AJ$1:AJ797,MATCH(BT798,BT$1:BT797,0),1)=0,"",INDEX(AJ$1:AJ797,MATCH(BT798,BT$1:BT797,0),1)),"")</f>
        <v/>
      </c>
      <c r="AK798" s="2" t="str">
        <f>IFERROR(IF(INDEX(AK$1:AK797,MATCH(BT798,BT$1:BT797,0),1)=0,"",INDEX(AK$1:AK797,MATCH(BT798,BT$1:BT797,0),1)),"")</f>
        <v/>
      </c>
      <c r="AY798" s="7"/>
      <c r="BA798" s="66"/>
      <c r="BB798" s="66"/>
      <c r="BC798" s="66"/>
      <c r="BD798" s="78"/>
      <c r="BE798" s="66"/>
      <c r="BF798" s="66"/>
      <c r="BG798" s="4"/>
      <c r="BH798" s="69"/>
      <c r="BK798" s="9"/>
      <c r="BN798" s="7"/>
      <c r="BO798" s="286"/>
      <c r="BP798" s="22"/>
      <c r="BQ798" s="7" t="str">
        <f t="shared" ca="1" si="189"/>
        <v/>
      </c>
      <c r="BR798" s="75" t="str">
        <f t="shared" si="190"/>
        <v/>
      </c>
      <c r="BS798" s="75" t="str">
        <f t="shared" si="191"/>
        <v/>
      </c>
      <c r="BT798" s="5" t="str">
        <f t="shared" si="192"/>
        <v/>
      </c>
      <c r="BU798" s="79" t="str">
        <f t="shared" si="193"/>
        <v/>
      </c>
      <c r="BV798" s="79" t="str">
        <f t="shared" si="194"/>
        <v/>
      </c>
      <c r="BW798" s="79" t="str">
        <f t="shared" si="195"/>
        <v/>
      </c>
      <c r="CB798" s="5"/>
      <c r="CC798" s="4" t="str">
        <f>IF(IFERROR(VLOOKUP(C798,C799:C$1993,1,0),"")="","",COUNTIF(C:C,C798))</f>
        <v/>
      </c>
      <c r="CE798" s="5"/>
      <c r="CF798" s="5"/>
      <c r="CG798" s="5" t="str">
        <f>IF(B798="","",IF(CC798="",1+(MAX(CG$2:CG797)),""))</f>
        <v/>
      </c>
      <c r="CH798" s="5" t="str">
        <f t="shared" si="196"/>
        <v/>
      </c>
      <c r="CI798" s="5" t="str">
        <f t="shared" si="197"/>
        <v/>
      </c>
      <c r="CJ798" s="14" t="str">
        <f t="shared" si="198"/>
        <v/>
      </c>
      <c r="CK798" s="25"/>
      <c r="CL798" s="15"/>
      <c r="CM798" s="5" t="str">
        <f t="shared" si="200"/>
        <v/>
      </c>
      <c r="CO798" s="5"/>
      <c r="CP798" s="5" t="str">
        <f t="shared" si="199"/>
        <v/>
      </c>
      <c r="CQ798" s="5" t="str">
        <f>IF(BT798="","",IFERROR(IF(VLOOKUP(BT798,BT$2:BT797,1,0)=0,"",""),BT798))</f>
        <v/>
      </c>
      <c r="CR798" s="22" t="str">
        <f>IF(CQ798="","",(IFERROR(VLOOKUP(MID(CQ798,1,1),$DI$2:DM$28,3,0),0)+IFERROR(VLOOKUP(MID(CQ798,2,1),DI$2:DM$28,4,0),0)+IFERROR(VLOOKUP(MID(CQ798,3,1),DI$2:DM$28,5,0),0)+(ROW(CQ798)/1000000000000)))</f>
        <v/>
      </c>
      <c r="CS798" s="5"/>
      <c r="CT798" s="5">
        <v>797</v>
      </c>
      <c r="CU798" s="5" t="str">
        <f>IFERROR(VLOOKUP(CT798,CP$2:CQ1874,2,0),"")</f>
        <v/>
      </c>
      <c r="CV798" s="5"/>
      <c r="CX798" s="5"/>
      <c r="DO798" s="5" t="e">
        <f>IF(REPORTE!AH$2="si",IF(C798=VALUE(REPORTE!C$22),IF(SUM(DO799:DO$1993),CONCATENATE(INT(B798),", "),INT(B798)),""),IF(C798=VALUE(REPORTE!C$21),IF(SUM(DO799:DO$1993),CONCATENATE(INT(B798),", "),INT(B798)),""))</f>
        <v>#VALUE!</v>
      </c>
      <c r="DS798" s="5"/>
      <c r="DT798" s="5"/>
      <c r="DU798" s="5"/>
      <c r="DV798" s="5"/>
    </row>
    <row r="799" spans="1:126" x14ac:dyDescent="0.25">
      <c r="A799" s="4" t="str">
        <f t="shared" ca="1" si="187"/>
        <v/>
      </c>
      <c r="B799" s="3"/>
      <c r="D799" s="1" t="str">
        <f>IFERROR(INDEX('padron cfe'!B:B,MATCH(DATOS!C799,'padron cfe'!A:A,0),1),"")</f>
        <v/>
      </c>
      <c r="H799" s="5" t="str">
        <f>IF(F799="","",IFERROR(CONCATENATE("PEUA",VLOOKUP(ESTADO,REPORTE!AV$2:AW$33,2,0),DIDTRITO_FORM,CADER_FORM,IFERROR(INDEX(CA:CA,MATCH(DAY(F799),BZ:BZ,0),1),DAY(F799)),IFERROR(INDEX(CA:CA,MATCH(MONTH(F799),BZ:BZ,0),1),MONTH(F799)),YEAR(F799),G799),""))</f>
        <v/>
      </c>
      <c r="M799" s="2" t="str">
        <f>IFERROR(INDEX('padron cfe'!C:C,MATCH(DATOS!C799,'padron cfe'!A:A,0),1),"")</f>
        <v/>
      </c>
      <c r="N799" s="66" t="str">
        <f>IFERROR(IF(BT799="","",IF(INDEX(N$1:N798,MATCH(BT799,BT$1:BT798,0),1)=0,"",INDEX(N$1:N798,MATCH(BT799,BT$1:BT798,0),1))),"")</f>
        <v/>
      </c>
      <c r="O799" s="66" t="str">
        <f>IFERROR(IF(BT799="","",IF(INDEX(O$1:O798,MATCH(BT799,BT$1:BT798,0),1)=0,"",INDEX(O$1:O798,MATCH(BT799,BT$1:BT798,0),1))),"")</f>
        <v/>
      </c>
      <c r="R799" s="66"/>
      <c r="S799" s="5"/>
      <c r="T799" s="66"/>
      <c r="U799" s="5" t="str">
        <f>IFERROR(IF(INDEX(U$1:U798,MATCH(T799,T$1:T798,0),1)=0,"",INDEX(U$1:U798,MATCH(T799,T$1:T798,0),1)),"")</f>
        <v/>
      </c>
      <c r="V799" s="66"/>
      <c r="W799" s="5" t="str">
        <f>IFERROR(IF(INDEX(W$1:W798,MATCH(V799,V$1:V798,0),1)=0,"",INDEX(W$1:W798,MATCH(V799,V$1:V798,0),1)),"")</f>
        <v/>
      </c>
      <c r="X799" s="2" t="str">
        <f>IFERROR(INDEX('padron cfe'!D:D,MATCH(DATOS!C799,'padron cfe'!A:A,0),1),"")</f>
        <v/>
      </c>
      <c r="AC799" s="3"/>
      <c r="AE799" s="4" t="str">
        <f t="shared" si="188"/>
        <v/>
      </c>
      <c r="AI799" s="2" t="str">
        <f>IFERROR(IF(INDEX(AI$1:AI798,MATCH(BT799,BT$1:BT798,0),1)=0,"",INDEX(AI$1:AI798,MATCH(BT799,BT$1:BT798,0),1)),"")</f>
        <v/>
      </c>
      <c r="AJ799" s="2" t="str">
        <f>IFERROR(IF(INDEX(AJ$1:AJ798,MATCH(BT799,BT$1:BT798,0),1)=0,"",INDEX(AJ$1:AJ798,MATCH(BT799,BT$1:BT798,0),1)),"")</f>
        <v/>
      </c>
      <c r="AK799" s="2" t="str">
        <f>IFERROR(IF(INDEX(AK$1:AK798,MATCH(BT799,BT$1:BT798,0),1)=0,"",INDEX(AK$1:AK798,MATCH(BT799,BT$1:BT798,0),1)),"")</f>
        <v/>
      </c>
      <c r="AY799" s="7"/>
      <c r="BA799" s="66"/>
      <c r="BB799" s="66"/>
      <c r="BC799" s="66"/>
      <c r="BD799" s="78"/>
      <c r="BE799" s="66"/>
      <c r="BF799" s="66"/>
      <c r="BG799" s="4"/>
      <c r="BH799" s="69"/>
      <c r="BK799" s="9"/>
      <c r="BN799" s="7"/>
      <c r="BO799" s="286"/>
      <c r="BP799" s="22"/>
      <c r="BQ799" s="7" t="str">
        <f t="shared" ca="1" si="189"/>
        <v/>
      </c>
      <c r="BR799" s="75" t="str">
        <f t="shared" si="190"/>
        <v/>
      </c>
      <c r="BS799" s="75" t="str">
        <f t="shared" si="191"/>
        <v/>
      </c>
      <c r="BT799" s="5" t="str">
        <f t="shared" si="192"/>
        <v/>
      </c>
      <c r="BU799" s="79" t="str">
        <f t="shared" si="193"/>
        <v/>
      </c>
      <c r="BV799" s="79" t="str">
        <f t="shared" si="194"/>
        <v/>
      </c>
      <c r="BW799" s="79" t="str">
        <f t="shared" si="195"/>
        <v/>
      </c>
      <c r="CB799" s="5"/>
      <c r="CC799" s="4" t="str">
        <f>IF(IFERROR(VLOOKUP(C799,C800:C$1993,1,0),"")="","",COUNTIF(C:C,C799))</f>
        <v/>
      </c>
      <c r="CE799" s="5"/>
      <c r="CF799" s="5"/>
      <c r="CG799" s="5" t="str">
        <f>IF(B799="","",IF(CC799="",1+(MAX(CG$2:CG798)),""))</f>
        <v/>
      </c>
      <c r="CH799" s="5" t="str">
        <f t="shared" si="196"/>
        <v/>
      </c>
      <c r="CI799" s="5" t="str">
        <f t="shared" si="197"/>
        <v/>
      </c>
      <c r="CJ799" s="14" t="str">
        <f t="shared" si="198"/>
        <v/>
      </c>
      <c r="CK799" s="25"/>
      <c r="CL799" s="15"/>
      <c r="CM799" s="5" t="str">
        <f t="shared" si="200"/>
        <v/>
      </c>
      <c r="CO799" s="5"/>
      <c r="CP799" s="5" t="str">
        <f t="shared" si="199"/>
        <v/>
      </c>
      <c r="CQ799" s="5" t="str">
        <f>IF(BT799="","",IFERROR(IF(VLOOKUP(BT799,BT$2:BT798,1,0)=0,"",""),BT799))</f>
        <v/>
      </c>
      <c r="CR799" s="22" t="str">
        <f>IF(CQ799="","",(IFERROR(VLOOKUP(MID(CQ799,1,1),$DI$2:DM$28,3,0),0)+IFERROR(VLOOKUP(MID(CQ799,2,1),DI$2:DM$28,4,0),0)+IFERROR(VLOOKUP(MID(CQ799,3,1),DI$2:DM$28,5,0),0)+(ROW(CQ799)/1000000000000)))</f>
        <v/>
      </c>
      <c r="CS799" s="5"/>
      <c r="CT799" s="5">
        <v>798</v>
      </c>
      <c r="CU799" s="5" t="str">
        <f>IFERROR(VLOOKUP(CT799,CP$2:CQ1875,2,0),"")</f>
        <v/>
      </c>
      <c r="CV799" s="5"/>
      <c r="CX799" s="5"/>
      <c r="DO799" s="5" t="e">
        <f>IF(REPORTE!AH$2="si",IF(C799=VALUE(REPORTE!C$22),IF(SUM(DO800:DO$1993),CONCATENATE(INT(B799),", "),INT(B799)),""),IF(C799=VALUE(REPORTE!C$21),IF(SUM(DO800:DO$1993),CONCATENATE(INT(B799),", "),INT(B799)),""))</f>
        <v>#VALUE!</v>
      </c>
      <c r="DS799" s="5"/>
      <c r="DT799" s="5"/>
      <c r="DU799" s="5"/>
      <c r="DV799" s="5"/>
    </row>
    <row r="800" spans="1:126" x14ac:dyDescent="0.25">
      <c r="A800" s="4" t="str">
        <f t="shared" ca="1" si="187"/>
        <v/>
      </c>
      <c r="B800" s="3"/>
      <c r="D800" s="1" t="str">
        <f>IFERROR(INDEX('padron cfe'!B:B,MATCH(DATOS!C800,'padron cfe'!A:A,0),1),"")</f>
        <v/>
      </c>
      <c r="H800" s="5" t="str">
        <f>IF(F800="","",IFERROR(CONCATENATE("PEUA",VLOOKUP(ESTADO,REPORTE!AV$2:AW$33,2,0),DIDTRITO_FORM,CADER_FORM,IFERROR(INDEX(CA:CA,MATCH(DAY(F800),BZ:BZ,0),1),DAY(F800)),IFERROR(INDEX(CA:CA,MATCH(MONTH(F800),BZ:BZ,0),1),MONTH(F800)),YEAR(F800),G800),""))</f>
        <v/>
      </c>
      <c r="M800" s="2" t="str">
        <f>IFERROR(INDEX('padron cfe'!C:C,MATCH(DATOS!C800,'padron cfe'!A:A,0),1),"")</f>
        <v/>
      </c>
      <c r="N800" s="66" t="str">
        <f>IFERROR(IF(BT800="","",IF(INDEX(N$1:N799,MATCH(BT800,BT$1:BT799,0),1)=0,"",INDEX(N$1:N799,MATCH(BT800,BT$1:BT799,0),1))),"")</f>
        <v/>
      </c>
      <c r="O800" s="66" t="str">
        <f>IFERROR(IF(BT800="","",IF(INDEX(O$1:O799,MATCH(BT800,BT$1:BT799,0),1)=0,"",INDEX(O$1:O799,MATCH(BT800,BT$1:BT799,0),1))),"")</f>
        <v/>
      </c>
      <c r="R800" s="66"/>
      <c r="S800" s="5"/>
      <c r="T800" s="66"/>
      <c r="U800" s="5" t="str">
        <f>IFERROR(IF(INDEX(U$1:U799,MATCH(T800,T$1:T799,0),1)=0,"",INDEX(U$1:U799,MATCH(T800,T$1:T799,0),1)),"")</f>
        <v/>
      </c>
      <c r="V800" s="66"/>
      <c r="W800" s="5" t="str">
        <f>IFERROR(IF(INDEX(W$1:W799,MATCH(V800,V$1:V799,0),1)=0,"",INDEX(W$1:W799,MATCH(V800,V$1:V799,0),1)),"")</f>
        <v/>
      </c>
      <c r="X800" s="2" t="str">
        <f>IFERROR(INDEX('padron cfe'!D:D,MATCH(DATOS!C800,'padron cfe'!A:A,0),1),"")</f>
        <v/>
      </c>
      <c r="AC800" s="3"/>
      <c r="AE800" s="4" t="str">
        <f t="shared" si="188"/>
        <v/>
      </c>
      <c r="AI800" s="2" t="str">
        <f>IFERROR(IF(INDEX(AI$1:AI799,MATCH(BT800,BT$1:BT799,0),1)=0,"",INDEX(AI$1:AI799,MATCH(BT800,BT$1:BT799,0),1)),"")</f>
        <v/>
      </c>
      <c r="AJ800" s="2" t="str">
        <f>IFERROR(IF(INDEX(AJ$1:AJ799,MATCH(BT800,BT$1:BT799,0),1)=0,"",INDEX(AJ$1:AJ799,MATCH(BT800,BT$1:BT799,0),1)),"")</f>
        <v/>
      </c>
      <c r="AK800" s="2" t="str">
        <f>IFERROR(IF(INDEX(AK$1:AK799,MATCH(BT800,BT$1:BT799,0),1)=0,"",INDEX(AK$1:AK799,MATCH(BT800,BT$1:BT799,0),1)),"")</f>
        <v/>
      </c>
      <c r="AY800" s="7"/>
      <c r="BA800" s="66"/>
      <c r="BB800" s="66"/>
      <c r="BC800" s="66"/>
      <c r="BD800" s="78"/>
      <c r="BE800" s="66"/>
      <c r="BF800" s="66"/>
      <c r="BG800" s="4"/>
      <c r="BH800" s="69"/>
      <c r="BK800" s="9"/>
      <c r="BN800" s="7"/>
      <c r="BO800" s="286"/>
      <c r="BP800" s="22"/>
      <c r="BQ800" s="7" t="str">
        <f t="shared" ca="1" si="189"/>
        <v/>
      </c>
      <c r="BR800" s="75" t="str">
        <f t="shared" si="190"/>
        <v/>
      </c>
      <c r="BS800" s="75" t="str">
        <f t="shared" si="191"/>
        <v/>
      </c>
      <c r="BT800" s="5" t="str">
        <f t="shared" si="192"/>
        <v/>
      </c>
      <c r="BU800" s="79" t="str">
        <f t="shared" si="193"/>
        <v/>
      </c>
      <c r="BV800" s="79" t="str">
        <f t="shared" si="194"/>
        <v/>
      </c>
      <c r="BW800" s="79" t="str">
        <f t="shared" si="195"/>
        <v/>
      </c>
      <c r="CB800" s="5"/>
      <c r="CC800" s="4" t="str">
        <f>IF(IFERROR(VLOOKUP(C800,C801:C$1993,1,0),"")="","",COUNTIF(C:C,C800))</f>
        <v/>
      </c>
      <c r="CE800" s="5"/>
      <c r="CF800" s="5"/>
      <c r="CG800" s="5" t="str">
        <f>IF(B800="","",IF(CC800="",1+(MAX(CG$2:CG799)),""))</f>
        <v/>
      </c>
      <c r="CH800" s="5" t="str">
        <f t="shared" si="196"/>
        <v/>
      </c>
      <c r="CI800" s="5" t="str">
        <f t="shared" si="197"/>
        <v/>
      </c>
      <c r="CJ800" s="14" t="str">
        <f t="shared" si="198"/>
        <v/>
      </c>
      <c r="CK800" s="25"/>
      <c r="CL800" s="15"/>
      <c r="CM800" s="5" t="str">
        <f t="shared" si="200"/>
        <v/>
      </c>
      <c r="CO800" s="5"/>
      <c r="CP800" s="5" t="str">
        <f t="shared" si="199"/>
        <v/>
      </c>
      <c r="CQ800" s="5" t="str">
        <f>IF(BT800="","",IFERROR(IF(VLOOKUP(BT800,BT$2:BT799,1,0)=0,"",""),BT800))</f>
        <v/>
      </c>
      <c r="CR800" s="22" t="str">
        <f>IF(CQ800="","",(IFERROR(VLOOKUP(MID(CQ800,1,1),$DI$2:DM$28,3,0),0)+IFERROR(VLOOKUP(MID(CQ800,2,1),DI$2:DM$28,4,0),0)+IFERROR(VLOOKUP(MID(CQ800,3,1),DI$2:DM$28,5,0),0)+(ROW(CQ800)/1000000000000)))</f>
        <v/>
      </c>
      <c r="CS800" s="5"/>
      <c r="CT800" s="5">
        <v>799</v>
      </c>
      <c r="CU800" s="5" t="str">
        <f>IFERROR(VLOOKUP(CT800,CP$2:CQ1876,2,0),"")</f>
        <v/>
      </c>
      <c r="CV800" s="5"/>
      <c r="CX800" s="5"/>
      <c r="DO800" s="5" t="e">
        <f>IF(REPORTE!AH$2="si",IF(C800=VALUE(REPORTE!C$22),IF(SUM(DO801:DO$1993),CONCATENATE(INT(B800),", "),INT(B800)),""),IF(C800=VALUE(REPORTE!C$21),IF(SUM(DO801:DO$1993),CONCATENATE(INT(B800),", "),INT(B800)),""))</f>
        <v>#VALUE!</v>
      </c>
      <c r="DP800" s="5" t="e">
        <f>CONCATENATE(DO800,DO801,DO802,DO803,DO804,DO805,DO806,DO807,DO808,DO809,DO810,DO811,DO812,DO813,DO814,DO815,DO816,DO817,DO818,DO819,DO820,DO821,DO822,DO823,DO824,DO825,DO826,DO827,DO828,DO829,DO830,DO831,DO832,DO833,DO834,DO835,DO836,DO837,DO838,DO839,DO840,DO841)</f>
        <v>#VALUE!</v>
      </c>
      <c r="DS800" s="5"/>
      <c r="DT800" s="5"/>
      <c r="DU800" s="5"/>
      <c r="DV800" s="5"/>
    </row>
    <row r="801" spans="1:126" x14ac:dyDescent="0.25">
      <c r="A801" s="4" t="str">
        <f t="shared" ca="1" si="187"/>
        <v/>
      </c>
      <c r="B801" s="3"/>
      <c r="D801" s="1" t="str">
        <f>IFERROR(INDEX('padron cfe'!B:B,MATCH(DATOS!C801,'padron cfe'!A:A,0),1),"")</f>
        <v/>
      </c>
      <c r="H801" s="5" t="str">
        <f>IF(F801="","",IFERROR(CONCATENATE("PEUA",VLOOKUP(ESTADO,REPORTE!AV$2:AW$33,2,0),DIDTRITO_FORM,CADER_FORM,IFERROR(INDEX(CA:CA,MATCH(DAY(F801),BZ:BZ,0),1),DAY(F801)),IFERROR(INDEX(CA:CA,MATCH(MONTH(F801),BZ:BZ,0),1),MONTH(F801)),YEAR(F801),G801),""))</f>
        <v/>
      </c>
      <c r="M801" s="2" t="str">
        <f>IFERROR(INDEX('padron cfe'!C:C,MATCH(DATOS!C801,'padron cfe'!A:A,0),1),"")</f>
        <v/>
      </c>
      <c r="N801" s="66" t="str">
        <f>IFERROR(IF(BT801="","",IF(INDEX(N$1:N800,MATCH(BT801,BT$1:BT800,0),1)=0,"",INDEX(N$1:N800,MATCH(BT801,BT$1:BT800,0),1))),"")</f>
        <v/>
      </c>
      <c r="O801" s="66" t="str">
        <f>IFERROR(IF(BT801="","",IF(INDEX(O$1:O800,MATCH(BT801,BT$1:BT800,0),1)=0,"",INDEX(O$1:O800,MATCH(BT801,BT$1:BT800,0),1))),"")</f>
        <v/>
      </c>
      <c r="R801" s="66"/>
      <c r="S801" s="5"/>
      <c r="T801" s="66"/>
      <c r="U801" s="5" t="str">
        <f>IFERROR(IF(INDEX(U$1:U800,MATCH(T801,T$1:T800,0),1)=0,"",INDEX(U$1:U800,MATCH(T801,T$1:T800,0),1)),"")</f>
        <v/>
      </c>
      <c r="V801" s="66"/>
      <c r="W801" s="5" t="str">
        <f>IFERROR(IF(INDEX(W$1:W800,MATCH(V801,V$1:V800,0),1)=0,"",INDEX(W$1:W800,MATCH(V801,V$1:V800,0),1)),"")</f>
        <v/>
      </c>
      <c r="X801" s="2" t="str">
        <f>IFERROR(INDEX('padron cfe'!D:D,MATCH(DATOS!C801,'padron cfe'!A:A,0),1),"")</f>
        <v/>
      </c>
      <c r="AC801" s="3"/>
      <c r="AE801" s="4" t="str">
        <f t="shared" si="188"/>
        <v/>
      </c>
      <c r="AI801" s="2" t="str">
        <f>IFERROR(IF(INDEX(AI$1:AI800,MATCH(BT801,BT$1:BT800,0),1)=0,"",INDEX(AI$1:AI800,MATCH(BT801,BT$1:BT800,0),1)),"")</f>
        <v/>
      </c>
      <c r="AJ801" s="2" t="str">
        <f>IFERROR(IF(INDEX(AJ$1:AJ800,MATCH(BT801,BT$1:BT800,0),1)=0,"",INDEX(AJ$1:AJ800,MATCH(BT801,BT$1:BT800,0),1)),"")</f>
        <v/>
      </c>
      <c r="AK801" s="2" t="str">
        <f>IFERROR(IF(INDEX(AK$1:AK800,MATCH(BT801,BT$1:BT800,0),1)=0,"",INDEX(AK$1:AK800,MATCH(BT801,BT$1:BT800,0),1)),"")</f>
        <v/>
      </c>
      <c r="AY801" s="7"/>
      <c r="BA801" s="66"/>
      <c r="BB801" s="66"/>
      <c r="BC801" s="66"/>
      <c r="BD801" s="78"/>
      <c r="BE801" s="66"/>
      <c r="BF801" s="66"/>
      <c r="BG801" s="4"/>
      <c r="BH801" s="69"/>
      <c r="BK801" s="9"/>
      <c r="BN801" s="7"/>
      <c r="BO801" s="286"/>
      <c r="BP801" s="22"/>
      <c r="BQ801" s="7" t="str">
        <f t="shared" ca="1" si="189"/>
        <v/>
      </c>
      <c r="BR801" s="75" t="str">
        <f t="shared" si="190"/>
        <v/>
      </c>
      <c r="BS801" s="75" t="str">
        <f t="shared" si="191"/>
        <v/>
      </c>
      <c r="BT801" s="5" t="str">
        <f t="shared" si="192"/>
        <v/>
      </c>
      <c r="BU801" s="79" t="str">
        <f t="shared" si="193"/>
        <v/>
      </c>
      <c r="BV801" s="79" t="str">
        <f t="shared" si="194"/>
        <v/>
      </c>
      <c r="BW801" s="79" t="str">
        <f t="shared" si="195"/>
        <v/>
      </c>
      <c r="CB801" s="5"/>
      <c r="CC801" s="4" t="str">
        <f>IF(IFERROR(VLOOKUP(C801,C802:C$1993,1,0),"")="","",COUNTIF(C:C,C801))</f>
        <v/>
      </c>
      <c r="CE801" s="5"/>
      <c r="CF801" s="5"/>
      <c r="CG801" s="5" t="str">
        <f>IF(B801="","",IF(CC801="",1+(MAX(CG$2:CG800)),""))</f>
        <v/>
      </c>
      <c r="CH801" s="5" t="str">
        <f t="shared" si="196"/>
        <v/>
      </c>
      <c r="CI801" s="5" t="str">
        <f t="shared" si="197"/>
        <v/>
      </c>
      <c r="CJ801" s="14" t="str">
        <f t="shared" si="198"/>
        <v/>
      </c>
      <c r="CK801" s="25"/>
      <c r="CL801" s="15"/>
      <c r="CM801" s="5" t="str">
        <f t="shared" si="200"/>
        <v/>
      </c>
      <c r="CO801" s="5"/>
      <c r="CP801" s="5" t="str">
        <f t="shared" si="199"/>
        <v/>
      </c>
      <c r="CQ801" s="5" t="str">
        <f>IF(BT801="","",IFERROR(IF(VLOOKUP(BT801,BT$2:BT800,1,0)=0,"",""),BT801))</f>
        <v/>
      </c>
      <c r="CR801" s="22" t="str">
        <f>IF(CQ801="","",(IFERROR(VLOOKUP(MID(CQ801,1,1),$DI$2:DM$28,3,0),0)+IFERROR(VLOOKUP(MID(CQ801,2,1),DI$2:DM$28,4,0),0)+IFERROR(VLOOKUP(MID(CQ801,3,1),DI$2:DM$28,5,0),0)+(ROW(CQ801)/1000000000000)))</f>
        <v/>
      </c>
      <c r="CS801" s="5"/>
      <c r="CT801" s="5">
        <v>800</v>
      </c>
      <c r="CU801" s="5" t="str">
        <f>IFERROR(VLOOKUP(CT801,CP$2:CQ1877,2,0),"")</f>
        <v/>
      </c>
      <c r="CV801" s="5"/>
      <c r="CX801" s="5"/>
      <c r="DO801" s="5" t="e">
        <f>IF(REPORTE!AH$2="si",IF(C801=VALUE(REPORTE!C$22),IF(SUM(DO802:DO$1993),CONCATENATE(INT(B801),", "),INT(B801)),""),IF(C801=VALUE(REPORTE!C$21),IF(SUM(DO802:DO$1993),CONCATENATE(INT(B801),", "),INT(B801)),""))</f>
        <v>#VALUE!</v>
      </c>
      <c r="DS801" s="5"/>
      <c r="DT801" s="5"/>
      <c r="DU801" s="5"/>
      <c r="DV801" s="5"/>
    </row>
    <row r="802" spans="1:126" x14ac:dyDescent="0.25">
      <c r="A802" s="4" t="str">
        <f t="shared" ca="1" si="187"/>
        <v/>
      </c>
      <c r="B802" s="3"/>
      <c r="D802" s="1" t="str">
        <f>IFERROR(INDEX('padron cfe'!B:B,MATCH(DATOS!C802,'padron cfe'!A:A,0),1),"")</f>
        <v/>
      </c>
      <c r="H802" s="5" t="str">
        <f>IF(F802="","",IFERROR(CONCATENATE("PEUA",VLOOKUP(ESTADO,REPORTE!AV$2:AW$33,2,0),DIDTRITO_FORM,CADER_FORM,IFERROR(INDEX(CA:CA,MATCH(DAY(F802),BZ:BZ,0),1),DAY(F802)),IFERROR(INDEX(CA:CA,MATCH(MONTH(F802),BZ:BZ,0),1),MONTH(F802)),YEAR(F802),G802),""))</f>
        <v/>
      </c>
      <c r="M802" s="2" t="str">
        <f>IFERROR(INDEX('padron cfe'!C:C,MATCH(DATOS!C802,'padron cfe'!A:A,0),1),"")</f>
        <v/>
      </c>
      <c r="N802" s="66" t="str">
        <f>IFERROR(IF(BT802="","",IF(INDEX(N$1:N801,MATCH(BT802,BT$1:BT801,0),1)=0,"",INDEX(N$1:N801,MATCH(BT802,BT$1:BT801,0),1))),"")</f>
        <v/>
      </c>
      <c r="O802" s="66" t="str">
        <f>IFERROR(IF(BT802="","",IF(INDEX(O$1:O801,MATCH(BT802,BT$1:BT801,0),1)=0,"",INDEX(O$1:O801,MATCH(BT802,BT$1:BT801,0),1))),"")</f>
        <v/>
      </c>
      <c r="R802" s="66"/>
      <c r="S802" s="5"/>
      <c r="T802" s="66"/>
      <c r="U802" s="5" t="str">
        <f>IFERROR(IF(INDEX(U$1:U801,MATCH(T802,T$1:T801,0),1)=0,"",INDEX(U$1:U801,MATCH(T802,T$1:T801,0),1)),"")</f>
        <v/>
      </c>
      <c r="V802" s="66"/>
      <c r="W802" s="5" t="str">
        <f>IFERROR(IF(INDEX(W$1:W801,MATCH(V802,V$1:V801,0),1)=0,"",INDEX(W$1:W801,MATCH(V802,V$1:V801,0),1)),"")</f>
        <v/>
      </c>
      <c r="X802" s="2" t="str">
        <f>IFERROR(INDEX('padron cfe'!D:D,MATCH(DATOS!C802,'padron cfe'!A:A,0),1),"")</f>
        <v/>
      </c>
      <c r="AC802" s="3"/>
      <c r="AE802" s="4" t="str">
        <f t="shared" si="188"/>
        <v/>
      </c>
      <c r="AI802" s="2" t="str">
        <f>IFERROR(IF(INDEX(AI$1:AI801,MATCH(BT802,BT$1:BT801,0),1)=0,"",INDEX(AI$1:AI801,MATCH(BT802,BT$1:BT801,0),1)),"")</f>
        <v/>
      </c>
      <c r="AJ802" s="2" t="str">
        <f>IFERROR(IF(INDEX(AJ$1:AJ801,MATCH(BT802,BT$1:BT801,0),1)=0,"",INDEX(AJ$1:AJ801,MATCH(BT802,BT$1:BT801,0),1)),"")</f>
        <v/>
      </c>
      <c r="AK802" s="2" t="str">
        <f>IFERROR(IF(INDEX(AK$1:AK801,MATCH(BT802,BT$1:BT801,0),1)=0,"",INDEX(AK$1:AK801,MATCH(BT802,BT$1:BT801,0),1)),"")</f>
        <v/>
      </c>
      <c r="AY802" s="7"/>
      <c r="BA802" s="66"/>
      <c r="BB802" s="66"/>
      <c r="BC802" s="66"/>
      <c r="BD802" s="78"/>
      <c r="BE802" s="66"/>
      <c r="BF802" s="66"/>
      <c r="BG802" s="4"/>
      <c r="BH802" s="69"/>
      <c r="BK802" s="9"/>
      <c r="BN802" s="7"/>
      <c r="BO802" s="286"/>
      <c r="BP802" s="22"/>
      <c r="BQ802" s="7" t="str">
        <f t="shared" ca="1" si="189"/>
        <v/>
      </c>
      <c r="BR802" s="75" t="str">
        <f t="shared" si="190"/>
        <v/>
      </c>
      <c r="BS802" s="75" t="str">
        <f t="shared" si="191"/>
        <v/>
      </c>
      <c r="BT802" s="5" t="str">
        <f t="shared" si="192"/>
        <v/>
      </c>
      <c r="BU802" s="79" t="str">
        <f t="shared" si="193"/>
        <v/>
      </c>
      <c r="BV802" s="79" t="str">
        <f t="shared" si="194"/>
        <v/>
      </c>
      <c r="BW802" s="79" t="str">
        <f t="shared" si="195"/>
        <v/>
      </c>
      <c r="CB802" s="5"/>
      <c r="CC802" s="4" t="str">
        <f>IF(IFERROR(VLOOKUP(C802,C803:C$1993,1,0),"")="","",COUNTIF(C:C,C802))</f>
        <v/>
      </c>
      <c r="CE802" s="5"/>
      <c r="CF802" s="5"/>
      <c r="CG802" s="5" t="str">
        <f>IF(B802="","",IF(CC802="",1+(MAX(CG$2:CG801)),""))</f>
        <v/>
      </c>
      <c r="CH802" s="5" t="str">
        <f t="shared" si="196"/>
        <v/>
      </c>
      <c r="CI802" s="5" t="str">
        <f t="shared" si="197"/>
        <v/>
      </c>
      <c r="CJ802" s="14" t="str">
        <f t="shared" si="198"/>
        <v/>
      </c>
      <c r="CK802" s="25"/>
      <c r="CL802" s="15"/>
      <c r="CM802" s="5" t="str">
        <f t="shared" si="200"/>
        <v/>
      </c>
      <c r="CO802" s="5"/>
      <c r="CP802" s="5" t="str">
        <f t="shared" si="199"/>
        <v/>
      </c>
      <c r="CQ802" s="5" t="str">
        <f>IF(BT802="","",IFERROR(IF(VLOOKUP(BT802,BT$2:BT801,1,0)=0,"",""),BT802))</f>
        <v/>
      </c>
      <c r="CR802" s="22" t="str">
        <f>IF(CQ802="","",(IFERROR(VLOOKUP(MID(CQ802,1,1),$DI$2:DM$28,3,0),0)+IFERROR(VLOOKUP(MID(CQ802,2,1),DI$2:DM$28,4,0),0)+IFERROR(VLOOKUP(MID(CQ802,3,1),DI$2:DM$28,5,0),0)+(ROW(CQ802)/1000000000000)))</f>
        <v/>
      </c>
      <c r="CS802" s="5"/>
      <c r="CT802" s="5">
        <v>801</v>
      </c>
      <c r="CU802" s="5" t="str">
        <f>IFERROR(VLOOKUP(CT802,CP$2:CQ1878,2,0),"")</f>
        <v/>
      </c>
      <c r="CV802" s="5"/>
      <c r="CX802" s="5"/>
      <c r="DO802" s="5" t="e">
        <f>IF(REPORTE!AH$2="si",IF(C802=VALUE(REPORTE!C$22),IF(SUM(DO803:DO$1993),CONCATENATE(INT(B802),", "),INT(B802)),""),IF(C802=VALUE(REPORTE!C$21),IF(SUM(DO803:DO$1993),CONCATENATE(INT(B802),", "),INT(B802)),""))</f>
        <v>#VALUE!</v>
      </c>
      <c r="DS802" s="5"/>
      <c r="DT802" s="5"/>
      <c r="DU802" s="5"/>
      <c r="DV802" s="5"/>
    </row>
    <row r="803" spans="1:126" x14ac:dyDescent="0.25">
      <c r="A803" s="4" t="str">
        <f t="shared" ca="1" si="187"/>
        <v/>
      </c>
      <c r="B803" s="3"/>
      <c r="D803" s="1" t="str">
        <f>IFERROR(INDEX('padron cfe'!B:B,MATCH(DATOS!C803,'padron cfe'!A:A,0),1),"")</f>
        <v/>
      </c>
      <c r="H803" s="5" t="str">
        <f>IF(F803="","",IFERROR(CONCATENATE("PEUA",VLOOKUP(ESTADO,REPORTE!AV$2:AW$33,2,0),DIDTRITO_FORM,CADER_FORM,IFERROR(INDEX(CA:CA,MATCH(DAY(F803),BZ:BZ,0),1),DAY(F803)),IFERROR(INDEX(CA:CA,MATCH(MONTH(F803),BZ:BZ,0),1),MONTH(F803)),YEAR(F803),G803),""))</f>
        <v/>
      </c>
      <c r="M803" s="2" t="str">
        <f>IFERROR(INDEX('padron cfe'!C:C,MATCH(DATOS!C803,'padron cfe'!A:A,0),1),"")</f>
        <v/>
      </c>
      <c r="N803" s="66" t="str">
        <f>IFERROR(IF(BT803="","",IF(INDEX(N$1:N802,MATCH(BT803,BT$1:BT802,0),1)=0,"",INDEX(N$1:N802,MATCH(BT803,BT$1:BT802,0),1))),"")</f>
        <v/>
      </c>
      <c r="O803" s="66" t="str">
        <f>IFERROR(IF(BT803="","",IF(INDEX(O$1:O802,MATCH(BT803,BT$1:BT802,0),1)=0,"",INDEX(O$1:O802,MATCH(BT803,BT$1:BT802,0),1))),"")</f>
        <v/>
      </c>
      <c r="R803" s="66"/>
      <c r="S803" s="5"/>
      <c r="T803" s="66"/>
      <c r="U803" s="5" t="str">
        <f>IFERROR(IF(INDEX(U$1:U802,MATCH(T803,T$1:T802,0),1)=0,"",INDEX(U$1:U802,MATCH(T803,T$1:T802,0),1)),"")</f>
        <v/>
      </c>
      <c r="V803" s="66"/>
      <c r="W803" s="5" t="str">
        <f>IFERROR(IF(INDEX(W$1:W802,MATCH(V803,V$1:V802,0),1)=0,"",INDEX(W$1:W802,MATCH(V803,V$1:V802,0),1)),"")</f>
        <v/>
      </c>
      <c r="X803" s="2" t="str">
        <f>IFERROR(INDEX('padron cfe'!D:D,MATCH(DATOS!C803,'padron cfe'!A:A,0),1),"")</f>
        <v/>
      </c>
      <c r="AC803" s="3"/>
      <c r="AE803" s="4" t="str">
        <f t="shared" si="188"/>
        <v/>
      </c>
      <c r="AI803" s="2" t="str">
        <f>IFERROR(IF(INDEX(AI$1:AI802,MATCH(BT803,BT$1:BT802,0),1)=0,"",INDEX(AI$1:AI802,MATCH(BT803,BT$1:BT802,0),1)),"")</f>
        <v/>
      </c>
      <c r="AJ803" s="2" t="str">
        <f>IFERROR(IF(INDEX(AJ$1:AJ802,MATCH(BT803,BT$1:BT802,0),1)=0,"",INDEX(AJ$1:AJ802,MATCH(BT803,BT$1:BT802,0),1)),"")</f>
        <v/>
      </c>
      <c r="AK803" s="2" t="str">
        <f>IFERROR(IF(INDEX(AK$1:AK802,MATCH(BT803,BT$1:BT802,0),1)=0,"",INDEX(AK$1:AK802,MATCH(BT803,BT$1:BT802,0),1)),"")</f>
        <v/>
      </c>
      <c r="AY803" s="7"/>
      <c r="BA803" s="66"/>
      <c r="BB803" s="66"/>
      <c r="BC803" s="66"/>
      <c r="BD803" s="78"/>
      <c r="BE803" s="66"/>
      <c r="BF803" s="66"/>
      <c r="BG803" s="4"/>
      <c r="BH803" s="69"/>
      <c r="BK803" s="9"/>
      <c r="BN803" s="7"/>
      <c r="BO803" s="286"/>
      <c r="BP803" s="22"/>
      <c r="BQ803" s="7" t="str">
        <f t="shared" ca="1" si="189"/>
        <v/>
      </c>
      <c r="BR803" s="75" t="str">
        <f t="shared" si="190"/>
        <v/>
      </c>
      <c r="BS803" s="75" t="str">
        <f t="shared" si="191"/>
        <v/>
      </c>
      <c r="BT803" s="5" t="str">
        <f t="shared" si="192"/>
        <v/>
      </c>
      <c r="BU803" s="79" t="str">
        <f t="shared" si="193"/>
        <v/>
      </c>
      <c r="BV803" s="79" t="str">
        <f t="shared" si="194"/>
        <v/>
      </c>
      <c r="BW803" s="79" t="str">
        <f t="shared" si="195"/>
        <v/>
      </c>
      <c r="CB803" s="5"/>
      <c r="CC803" s="4" t="str">
        <f>IF(IFERROR(VLOOKUP(C803,C804:C$1993,1,0),"")="","",COUNTIF(C:C,C803))</f>
        <v/>
      </c>
      <c r="CE803" s="5"/>
      <c r="CF803" s="5"/>
      <c r="CG803" s="5" t="str">
        <f>IF(B803="","",IF(CC803="",1+(MAX(CG$2:CG802)),""))</f>
        <v/>
      </c>
      <c r="CH803" s="5" t="str">
        <f t="shared" si="196"/>
        <v/>
      </c>
      <c r="CI803" s="5" t="str">
        <f t="shared" si="197"/>
        <v/>
      </c>
      <c r="CJ803" s="14" t="str">
        <f t="shared" si="198"/>
        <v/>
      </c>
      <c r="CK803" s="25"/>
      <c r="CL803" s="15"/>
      <c r="CM803" s="5" t="str">
        <f t="shared" si="200"/>
        <v/>
      </c>
      <c r="CO803" s="5"/>
      <c r="CP803" s="5" t="str">
        <f t="shared" si="199"/>
        <v/>
      </c>
      <c r="CQ803" s="5" t="str">
        <f>IF(BT803="","",IFERROR(IF(VLOOKUP(BT803,BT$2:BT802,1,0)=0,"",""),BT803))</f>
        <v/>
      </c>
      <c r="CR803" s="22" t="str">
        <f>IF(CQ803="","",(IFERROR(VLOOKUP(MID(CQ803,1,1),$DI$2:DM$28,3,0),0)+IFERROR(VLOOKUP(MID(CQ803,2,1),DI$2:DM$28,4,0),0)+IFERROR(VLOOKUP(MID(CQ803,3,1),DI$2:DM$28,5,0),0)+(ROW(CQ803)/1000000000000)))</f>
        <v/>
      </c>
      <c r="CS803" s="5"/>
      <c r="CT803" s="5">
        <v>802</v>
      </c>
      <c r="CU803" s="5" t="str">
        <f>IFERROR(VLOOKUP(CT803,CP$2:CQ1879,2,0),"")</f>
        <v/>
      </c>
      <c r="CV803" s="5"/>
      <c r="CX803" s="5"/>
      <c r="DO803" s="5" t="e">
        <f>IF(REPORTE!AH$2="si",IF(C803=VALUE(REPORTE!C$22),IF(SUM(DO804:DO$1993),CONCATENATE(INT(B803),", "),INT(B803)),""),IF(C803=VALUE(REPORTE!C$21),IF(SUM(DO804:DO$1993),CONCATENATE(INT(B803),", "),INT(B803)),""))</f>
        <v>#VALUE!</v>
      </c>
      <c r="DS803" s="5"/>
      <c r="DT803" s="5"/>
      <c r="DU803" s="5"/>
      <c r="DV803" s="5"/>
    </row>
    <row r="804" spans="1:126" x14ac:dyDescent="0.25">
      <c r="A804" s="4" t="str">
        <f t="shared" ca="1" si="187"/>
        <v/>
      </c>
      <c r="B804" s="3"/>
      <c r="D804" s="1" t="str">
        <f>IFERROR(INDEX('padron cfe'!B:B,MATCH(DATOS!C804,'padron cfe'!A:A,0),1),"")</f>
        <v/>
      </c>
      <c r="H804" s="5" t="str">
        <f>IF(F804="","",IFERROR(CONCATENATE("PEUA",VLOOKUP(ESTADO,REPORTE!AV$2:AW$33,2,0),DIDTRITO_FORM,CADER_FORM,IFERROR(INDEX(CA:CA,MATCH(DAY(F804),BZ:BZ,0),1),DAY(F804)),IFERROR(INDEX(CA:CA,MATCH(MONTH(F804),BZ:BZ,0),1),MONTH(F804)),YEAR(F804),G804),""))</f>
        <v/>
      </c>
      <c r="M804" s="2" t="str">
        <f>IFERROR(INDEX('padron cfe'!C:C,MATCH(DATOS!C804,'padron cfe'!A:A,0),1),"")</f>
        <v/>
      </c>
      <c r="N804" s="66" t="str">
        <f>IFERROR(IF(BT804="","",IF(INDEX(N$1:N803,MATCH(BT804,BT$1:BT803,0),1)=0,"",INDEX(N$1:N803,MATCH(BT804,BT$1:BT803,0),1))),"")</f>
        <v/>
      </c>
      <c r="O804" s="66" t="str">
        <f>IFERROR(IF(BT804="","",IF(INDEX(O$1:O803,MATCH(BT804,BT$1:BT803,0),1)=0,"",INDEX(O$1:O803,MATCH(BT804,BT$1:BT803,0),1))),"")</f>
        <v/>
      </c>
      <c r="R804" s="66"/>
      <c r="S804" s="5"/>
      <c r="T804" s="66"/>
      <c r="U804" s="5" t="str">
        <f>IFERROR(IF(INDEX(U$1:U803,MATCH(T804,T$1:T803,0),1)=0,"",INDEX(U$1:U803,MATCH(T804,T$1:T803,0),1)),"")</f>
        <v/>
      </c>
      <c r="V804" s="66"/>
      <c r="W804" s="5" t="str">
        <f>IFERROR(IF(INDEX(W$1:W803,MATCH(V804,V$1:V803,0),1)=0,"",INDEX(W$1:W803,MATCH(V804,V$1:V803,0),1)),"")</f>
        <v/>
      </c>
      <c r="X804" s="2" t="str">
        <f>IFERROR(INDEX('padron cfe'!D:D,MATCH(DATOS!C804,'padron cfe'!A:A,0),1),"")</f>
        <v/>
      </c>
      <c r="AC804" s="3"/>
      <c r="AE804" s="4" t="str">
        <f t="shared" si="188"/>
        <v/>
      </c>
      <c r="AI804" s="2" t="str">
        <f>IFERROR(IF(INDEX(AI$1:AI803,MATCH(BT804,BT$1:BT803,0),1)=0,"",INDEX(AI$1:AI803,MATCH(BT804,BT$1:BT803,0),1)),"")</f>
        <v/>
      </c>
      <c r="AJ804" s="2" t="str">
        <f>IFERROR(IF(INDEX(AJ$1:AJ803,MATCH(BT804,BT$1:BT803,0),1)=0,"",INDEX(AJ$1:AJ803,MATCH(BT804,BT$1:BT803,0),1)),"")</f>
        <v/>
      </c>
      <c r="AK804" s="2" t="str">
        <f>IFERROR(IF(INDEX(AK$1:AK803,MATCH(BT804,BT$1:BT803,0),1)=0,"",INDEX(AK$1:AK803,MATCH(BT804,BT$1:BT803,0),1)),"")</f>
        <v/>
      </c>
      <c r="AY804" s="7"/>
      <c r="BA804" s="66"/>
      <c r="BB804" s="66"/>
      <c r="BC804" s="66"/>
      <c r="BD804" s="78"/>
      <c r="BE804" s="66"/>
      <c r="BF804" s="66"/>
      <c r="BG804" s="4"/>
      <c r="BH804" s="69"/>
      <c r="BK804" s="9"/>
      <c r="BN804" s="7"/>
      <c r="BO804" s="286"/>
      <c r="BP804" s="22"/>
      <c r="BQ804" s="7" t="str">
        <f t="shared" ca="1" si="189"/>
        <v/>
      </c>
      <c r="BR804" s="75" t="str">
        <f t="shared" si="190"/>
        <v/>
      </c>
      <c r="BS804" s="75" t="str">
        <f t="shared" si="191"/>
        <v/>
      </c>
      <c r="BT804" s="5" t="str">
        <f t="shared" si="192"/>
        <v/>
      </c>
      <c r="BU804" s="79" t="str">
        <f t="shared" si="193"/>
        <v/>
      </c>
      <c r="BV804" s="79" t="str">
        <f t="shared" si="194"/>
        <v/>
      </c>
      <c r="BW804" s="79" t="str">
        <f t="shared" si="195"/>
        <v/>
      </c>
      <c r="CB804" s="5"/>
      <c r="CC804" s="4" t="str">
        <f>IF(IFERROR(VLOOKUP(C804,C805:C$1993,1,0),"")="","",COUNTIF(C:C,C804))</f>
        <v/>
      </c>
      <c r="CE804" s="5"/>
      <c r="CF804" s="5"/>
      <c r="CG804" s="5" t="str">
        <f>IF(B804="","",IF(CC804="",1+(MAX(CG$2:CG803)),""))</f>
        <v/>
      </c>
      <c r="CH804" s="5" t="str">
        <f t="shared" si="196"/>
        <v/>
      </c>
      <c r="CI804" s="5" t="str">
        <f t="shared" si="197"/>
        <v/>
      </c>
      <c r="CJ804" s="14" t="str">
        <f t="shared" si="198"/>
        <v/>
      </c>
      <c r="CK804" s="25"/>
      <c r="CL804" s="15"/>
      <c r="CM804" s="5" t="str">
        <f t="shared" si="200"/>
        <v/>
      </c>
      <c r="CO804" s="5"/>
      <c r="CP804" s="5" t="str">
        <f t="shared" si="199"/>
        <v/>
      </c>
      <c r="CQ804" s="5" t="str">
        <f>IF(BT804="","",IFERROR(IF(VLOOKUP(BT804,BT$2:BT803,1,0)=0,"",""),BT804))</f>
        <v/>
      </c>
      <c r="CR804" s="22" t="str">
        <f>IF(CQ804="","",(IFERROR(VLOOKUP(MID(CQ804,1,1),$DI$2:DM$28,3,0),0)+IFERROR(VLOOKUP(MID(CQ804,2,1),DI$2:DM$28,4,0),0)+IFERROR(VLOOKUP(MID(CQ804,3,1),DI$2:DM$28,5,0),0)+(ROW(CQ804)/1000000000000)))</f>
        <v/>
      </c>
      <c r="CS804" s="5"/>
      <c r="CT804" s="5">
        <v>803</v>
      </c>
      <c r="CU804" s="5" t="str">
        <f>IFERROR(VLOOKUP(CT804,CP$2:CQ1880,2,0),"")</f>
        <v/>
      </c>
      <c r="CV804" s="5"/>
      <c r="CX804" s="5"/>
      <c r="DO804" s="5" t="e">
        <f>IF(REPORTE!AH$2="si",IF(C804=VALUE(REPORTE!C$22),IF(SUM(DO805:DO$1993),CONCATENATE(INT(B804),", "),INT(B804)),""),IF(C804=VALUE(REPORTE!C$21),IF(SUM(DO805:DO$1993),CONCATENATE(INT(B804),", "),INT(B804)),""))</f>
        <v>#VALUE!</v>
      </c>
      <c r="DS804" s="5"/>
      <c r="DT804" s="5"/>
      <c r="DU804" s="5"/>
      <c r="DV804" s="5"/>
    </row>
    <row r="805" spans="1:126" x14ac:dyDescent="0.25">
      <c r="A805" s="4" t="str">
        <f t="shared" ca="1" si="187"/>
        <v/>
      </c>
      <c r="B805" s="3"/>
      <c r="D805" s="1" t="str">
        <f>IFERROR(INDEX('padron cfe'!B:B,MATCH(DATOS!C805,'padron cfe'!A:A,0),1),"")</f>
        <v/>
      </c>
      <c r="H805" s="5" t="str">
        <f>IF(F805="","",IFERROR(CONCATENATE("PEUA",VLOOKUP(ESTADO,REPORTE!AV$2:AW$33,2,0),DIDTRITO_FORM,CADER_FORM,IFERROR(INDEX(CA:CA,MATCH(DAY(F805),BZ:BZ,0),1),DAY(F805)),IFERROR(INDEX(CA:CA,MATCH(MONTH(F805),BZ:BZ,0),1),MONTH(F805)),YEAR(F805),G805),""))</f>
        <v/>
      </c>
      <c r="M805" s="2" t="str">
        <f>IFERROR(INDEX('padron cfe'!C:C,MATCH(DATOS!C805,'padron cfe'!A:A,0),1),"")</f>
        <v/>
      </c>
      <c r="N805" s="66" t="str">
        <f>IFERROR(IF(BT805="","",IF(INDEX(N$1:N804,MATCH(BT805,BT$1:BT804,0),1)=0,"",INDEX(N$1:N804,MATCH(BT805,BT$1:BT804,0),1))),"")</f>
        <v/>
      </c>
      <c r="O805" s="66" t="str">
        <f>IFERROR(IF(BT805="","",IF(INDEX(O$1:O804,MATCH(BT805,BT$1:BT804,0),1)=0,"",INDEX(O$1:O804,MATCH(BT805,BT$1:BT804,0),1))),"")</f>
        <v/>
      </c>
      <c r="R805" s="66"/>
      <c r="S805" s="5"/>
      <c r="T805" s="66"/>
      <c r="U805" s="5" t="str">
        <f>IFERROR(IF(INDEX(U$1:U804,MATCH(T805,T$1:T804,0),1)=0,"",INDEX(U$1:U804,MATCH(T805,T$1:T804,0),1)),"")</f>
        <v/>
      </c>
      <c r="V805" s="66"/>
      <c r="W805" s="5" t="str">
        <f>IFERROR(IF(INDEX(W$1:W804,MATCH(V805,V$1:V804,0),1)=0,"",INDEX(W$1:W804,MATCH(V805,V$1:V804,0),1)),"")</f>
        <v/>
      </c>
      <c r="X805" s="2" t="str">
        <f>IFERROR(INDEX('padron cfe'!D:D,MATCH(DATOS!C805,'padron cfe'!A:A,0),1),"")</f>
        <v/>
      </c>
      <c r="AC805" s="3"/>
      <c r="AE805" s="4" t="str">
        <f t="shared" si="188"/>
        <v/>
      </c>
      <c r="AI805" s="2" t="str">
        <f>IFERROR(IF(INDEX(AI$1:AI804,MATCH(BT805,BT$1:BT804,0),1)=0,"",INDEX(AI$1:AI804,MATCH(BT805,BT$1:BT804,0),1)),"")</f>
        <v/>
      </c>
      <c r="AJ805" s="2" t="str">
        <f>IFERROR(IF(INDEX(AJ$1:AJ804,MATCH(BT805,BT$1:BT804,0),1)=0,"",INDEX(AJ$1:AJ804,MATCH(BT805,BT$1:BT804,0),1)),"")</f>
        <v/>
      </c>
      <c r="AK805" s="2" t="str">
        <f>IFERROR(IF(INDEX(AK$1:AK804,MATCH(BT805,BT$1:BT804,0),1)=0,"",INDEX(AK$1:AK804,MATCH(BT805,BT$1:BT804,0),1)),"")</f>
        <v/>
      </c>
      <c r="AY805" s="7"/>
      <c r="BA805" s="66"/>
      <c r="BB805" s="66"/>
      <c r="BC805" s="66"/>
      <c r="BD805" s="78"/>
      <c r="BE805" s="66"/>
      <c r="BF805" s="66"/>
      <c r="BG805" s="4"/>
      <c r="BH805" s="69"/>
      <c r="BK805" s="9"/>
      <c r="BN805" s="7"/>
      <c r="BO805" s="286"/>
      <c r="BP805" s="22"/>
      <c r="BQ805" s="7" t="str">
        <f t="shared" ca="1" si="189"/>
        <v/>
      </c>
      <c r="BR805" s="75" t="str">
        <f t="shared" si="190"/>
        <v/>
      </c>
      <c r="BS805" s="75" t="str">
        <f t="shared" si="191"/>
        <v/>
      </c>
      <c r="BT805" s="5" t="str">
        <f t="shared" si="192"/>
        <v/>
      </c>
      <c r="BU805" s="79" t="str">
        <f t="shared" si="193"/>
        <v/>
      </c>
      <c r="BV805" s="79" t="str">
        <f t="shared" si="194"/>
        <v/>
      </c>
      <c r="BW805" s="79" t="str">
        <f t="shared" si="195"/>
        <v/>
      </c>
      <c r="CB805" s="5"/>
      <c r="CC805" s="4" t="str">
        <f>IF(IFERROR(VLOOKUP(C805,C806:C$1993,1,0),"")="","",COUNTIF(C:C,C805))</f>
        <v/>
      </c>
      <c r="CE805" s="5"/>
      <c r="CF805" s="5"/>
      <c r="CG805" s="5" t="str">
        <f>IF(B805="","",IF(CC805="",1+(MAX(CG$2:CG804)),""))</f>
        <v/>
      </c>
      <c r="CH805" s="5" t="str">
        <f t="shared" si="196"/>
        <v/>
      </c>
      <c r="CI805" s="5" t="str">
        <f t="shared" si="197"/>
        <v/>
      </c>
      <c r="CJ805" s="14" t="str">
        <f t="shared" si="198"/>
        <v/>
      </c>
      <c r="CK805" s="25"/>
      <c r="CL805" s="15"/>
      <c r="CM805" s="5" t="str">
        <f t="shared" si="200"/>
        <v/>
      </c>
      <c r="CO805" s="5"/>
      <c r="CP805" s="5" t="str">
        <f t="shared" si="199"/>
        <v/>
      </c>
      <c r="CQ805" s="5" t="str">
        <f>IF(BT805="","",IFERROR(IF(VLOOKUP(BT805,BT$2:BT804,1,0)=0,"",""),BT805))</f>
        <v/>
      </c>
      <c r="CR805" s="22" t="str">
        <f>IF(CQ805="","",(IFERROR(VLOOKUP(MID(CQ805,1,1),$DI$2:DM$28,3,0),0)+IFERROR(VLOOKUP(MID(CQ805,2,1),DI$2:DM$28,4,0),0)+IFERROR(VLOOKUP(MID(CQ805,3,1),DI$2:DM$28,5,0),0)+(ROW(CQ805)/1000000000000)))</f>
        <v/>
      </c>
      <c r="CS805" s="5"/>
      <c r="CT805" s="5">
        <v>804</v>
      </c>
      <c r="CU805" s="5" t="str">
        <f>IFERROR(VLOOKUP(CT805,CP$2:CQ1881,2,0),"")</f>
        <v/>
      </c>
      <c r="CV805" s="5"/>
      <c r="CX805" s="5"/>
      <c r="DO805" s="5" t="e">
        <f>IF(REPORTE!AH$2="si",IF(C805=VALUE(REPORTE!C$22),IF(SUM(DO806:DO$1993),CONCATENATE(INT(B805),", "),INT(B805)),""),IF(C805=VALUE(REPORTE!C$21),IF(SUM(DO806:DO$1993),CONCATENATE(INT(B805),", "),INT(B805)),""))</f>
        <v>#VALUE!</v>
      </c>
      <c r="DS805" s="5"/>
      <c r="DT805" s="5"/>
      <c r="DU805" s="5"/>
      <c r="DV805" s="5"/>
    </row>
    <row r="806" spans="1:126" x14ac:dyDescent="0.25">
      <c r="A806" s="4" t="str">
        <f t="shared" ca="1" si="187"/>
        <v/>
      </c>
      <c r="B806" s="3"/>
      <c r="D806" s="1" t="str">
        <f>IFERROR(INDEX('padron cfe'!B:B,MATCH(DATOS!C806,'padron cfe'!A:A,0),1),"")</f>
        <v/>
      </c>
      <c r="H806" s="5" t="str">
        <f>IF(F806="","",IFERROR(CONCATENATE("PEUA",VLOOKUP(ESTADO,REPORTE!AV$2:AW$33,2,0),DIDTRITO_FORM,CADER_FORM,IFERROR(INDEX(CA:CA,MATCH(DAY(F806),BZ:BZ,0),1),DAY(F806)),IFERROR(INDEX(CA:CA,MATCH(MONTH(F806),BZ:BZ,0),1),MONTH(F806)),YEAR(F806),G806),""))</f>
        <v/>
      </c>
      <c r="M806" s="2" t="str">
        <f>IFERROR(INDEX('padron cfe'!C:C,MATCH(DATOS!C806,'padron cfe'!A:A,0),1),"")</f>
        <v/>
      </c>
      <c r="N806" s="66" t="str">
        <f>IFERROR(IF(BT806="","",IF(INDEX(N$1:N805,MATCH(BT806,BT$1:BT805,0),1)=0,"",INDEX(N$1:N805,MATCH(BT806,BT$1:BT805,0),1))),"")</f>
        <v/>
      </c>
      <c r="O806" s="66" t="str">
        <f>IFERROR(IF(BT806="","",IF(INDEX(O$1:O805,MATCH(BT806,BT$1:BT805,0),1)=0,"",INDEX(O$1:O805,MATCH(BT806,BT$1:BT805,0),1))),"")</f>
        <v/>
      </c>
      <c r="R806" s="66"/>
      <c r="S806" s="5"/>
      <c r="T806" s="66"/>
      <c r="U806" s="5" t="str">
        <f>IFERROR(IF(INDEX(U$1:U805,MATCH(T806,T$1:T805,0),1)=0,"",INDEX(U$1:U805,MATCH(T806,T$1:T805,0),1)),"")</f>
        <v/>
      </c>
      <c r="V806" s="66"/>
      <c r="W806" s="5" t="str">
        <f>IFERROR(IF(INDEX(W$1:W805,MATCH(V806,V$1:V805,0),1)=0,"",INDEX(W$1:W805,MATCH(V806,V$1:V805,0),1)),"")</f>
        <v/>
      </c>
      <c r="X806" s="2" t="str">
        <f>IFERROR(INDEX('padron cfe'!D:D,MATCH(DATOS!C806,'padron cfe'!A:A,0),1),"")</f>
        <v/>
      </c>
      <c r="AC806" s="3"/>
      <c r="AE806" s="4" t="str">
        <f t="shared" si="188"/>
        <v/>
      </c>
      <c r="AI806" s="2" t="str">
        <f>IFERROR(IF(INDEX(AI$1:AI805,MATCH(BT806,BT$1:BT805,0),1)=0,"",INDEX(AI$1:AI805,MATCH(BT806,BT$1:BT805,0),1)),"")</f>
        <v/>
      </c>
      <c r="AJ806" s="2" t="str">
        <f>IFERROR(IF(INDEX(AJ$1:AJ805,MATCH(BT806,BT$1:BT805,0),1)=0,"",INDEX(AJ$1:AJ805,MATCH(BT806,BT$1:BT805,0),1)),"")</f>
        <v/>
      </c>
      <c r="AK806" s="2" t="str">
        <f>IFERROR(IF(INDEX(AK$1:AK805,MATCH(BT806,BT$1:BT805,0),1)=0,"",INDEX(AK$1:AK805,MATCH(BT806,BT$1:BT805,0),1)),"")</f>
        <v/>
      </c>
      <c r="AY806" s="7"/>
      <c r="BA806" s="66"/>
      <c r="BB806" s="66"/>
      <c r="BC806" s="66"/>
      <c r="BD806" s="78"/>
      <c r="BE806" s="66"/>
      <c r="BF806" s="66"/>
      <c r="BG806" s="4"/>
      <c r="BH806" s="69"/>
      <c r="BK806" s="9"/>
      <c r="BN806" s="7"/>
      <c r="BO806" s="286"/>
      <c r="BP806" s="22"/>
      <c r="BQ806" s="7" t="str">
        <f t="shared" ca="1" si="189"/>
        <v/>
      </c>
      <c r="BR806" s="75" t="str">
        <f t="shared" si="190"/>
        <v/>
      </c>
      <c r="BS806" s="75" t="str">
        <f t="shared" si="191"/>
        <v/>
      </c>
      <c r="BT806" s="5" t="str">
        <f t="shared" si="192"/>
        <v/>
      </c>
      <c r="BU806" s="79" t="str">
        <f t="shared" si="193"/>
        <v/>
      </c>
      <c r="BV806" s="79" t="str">
        <f t="shared" si="194"/>
        <v/>
      </c>
      <c r="BW806" s="79" t="str">
        <f t="shared" si="195"/>
        <v/>
      </c>
      <c r="CB806" s="5"/>
      <c r="CC806" s="4" t="str">
        <f>IF(IFERROR(VLOOKUP(C806,C807:C$1993,1,0),"")="","",COUNTIF(C:C,C806))</f>
        <v/>
      </c>
      <c r="CE806" s="5"/>
      <c r="CF806" s="5"/>
      <c r="CG806" s="5" t="str">
        <f>IF(B806="","",IF(CC806="",1+(MAX(CG$2:CG805)),""))</f>
        <v/>
      </c>
      <c r="CH806" s="5" t="str">
        <f t="shared" si="196"/>
        <v/>
      </c>
      <c r="CI806" s="5" t="str">
        <f t="shared" si="197"/>
        <v/>
      </c>
      <c r="CJ806" s="14" t="str">
        <f t="shared" si="198"/>
        <v/>
      </c>
      <c r="CK806" s="25"/>
      <c r="CL806" s="15"/>
      <c r="CM806" s="5" t="str">
        <f t="shared" si="200"/>
        <v/>
      </c>
      <c r="CO806" s="5"/>
      <c r="CP806" s="5" t="str">
        <f t="shared" si="199"/>
        <v/>
      </c>
      <c r="CQ806" s="5" t="str">
        <f>IF(BT806="","",IFERROR(IF(VLOOKUP(BT806,BT$2:BT805,1,0)=0,"",""),BT806))</f>
        <v/>
      </c>
      <c r="CR806" s="22" t="str">
        <f>IF(CQ806="","",(IFERROR(VLOOKUP(MID(CQ806,1,1),$DI$2:DM$28,3,0),0)+IFERROR(VLOOKUP(MID(CQ806,2,1),DI$2:DM$28,4,0),0)+IFERROR(VLOOKUP(MID(CQ806,3,1),DI$2:DM$28,5,0),0)+(ROW(CQ806)/1000000000000)))</f>
        <v/>
      </c>
      <c r="CS806" s="5"/>
      <c r="CT806" s="5">
        <v>805</v>
      </c>
      <c r="CU806" s="5" t="str">
        <f>IFERROR(VLOOKUP(CT806,CP$2:CQ1882,2,0),"")</f>
        <v/>
      </c>
      <c r="CV806" s="5"/>
      <c r="CX806" s="5"/>
      <c r="DO806" s="5" t="e">
        <f>IF(REPORTE!AH$2="si",IF(C806=VALUE(REPORTE!C$22),IF(SUM(DO807:DO$1993),CONCATENATE(INT(B806),", "),INT(B806)),""),IF(C806=VALUE(REPORTE!C$21),IF(SUM(DO807:DO$1993),CONCATENATE(INT(B806),", "),INT(B806)),""))</f>
        <v>#VALUE!</v>
      </c>
      <c r="DS806" s="5"/>
      <c r="DT806" s="5"/>
      <c r="DU806" s="5"/>
      <c r="DV806" s="5"/>
    </row>
    <row r="807" spans="1:126" x14ac:dyDescent="0.25">
      <c r="A807" s="4" t="str">
        <f t="shared" ca="1" si="187"/>
        <v/>
      </c>
      <c r="B807" s="3"/>
      <c r="D807" s="1" t="str">
        <f>IFERROR(INDEX('padron cfe'!B:B,MATCH(DATOS!C807,'padron cfe'!A:A,0),1),"")</f>
        <v/>
      </c>
      <c r="H807" s="5" t="str">
        <f>IF(F807="","",IFERROR(CONCATENATE("PEUA",VLOOKUP(ESTADO,REPORTE!AV$2:AW$33,2,0),DIDTRITO_FORM,CADER_FORM,IFERROR(INDEX(CA:CA,MATCH(DAY(F807),BZ:BZ,0),1),DAY(F807)),IFERROR(INDEX(CA:CA,MATCH(MONTH(F807),BZ:BZ,0),1),MONTH(F807)),YEAR(F807),G807),""))</f>
        <v/>
      </c>
      <c r="M807" s="2" t="str">
        <f>IFERROR(INDEX('padron cfe'!C:C,MATCH(DATOS!C807,'padron cfe'!A:A,0),1),"")</f>
        <v/>
      </c>
      <c r="N807" s="66" t="str">
        <f>IFERROR(IF(BT807="","",IF(INDEX(N$1:N806,MATCH(BT807,BT$1:BT806,0),1)=0,"",INDEX(N$1:N806,MATCH(BT807,BT$1:BT806,0),1))),"")</f>
        <v/>
      </c>
      <c r="O807" s="66" t="str">
        <f>IFERROR(IF(BT807="","",IF(INDEX(O$1:O806,MATCH(BT807,BT$1:BT806,0),1)=0,"",INDEX(O$1:O806,MATCH(BT807,BT$1:BT806,0),1))),"")</f>
        <v/>
      </c>
      <c r="R807" s="66"/>
      <c r="S807" s="5"/>
      <c r="T807" s="66"/>
      <c r="U807" s="5" t="str">
        <f>IFERROR(IF(INDEX(U$1:U806,MATCH(T807,T$1:T806,0),1)=0,"",INDEX(U$1:U806,MATCH(T807,T$1:T806,0),1)),"")</f>
        <v/>
      </c>
      <c r="V807" s="66"/>
      <c r="W807" s="5" t="str">
        <f>IFERROR(IF(INDEX(W$1:W806,MATCH(V807,V$1:V806,0),1)=0,"",INDEX(W$1:W806,MATCH(V807,V$1:V806,0),1)),"")</f>
        <v/>
      </c>
      <c r="X807" s="2" t="str">
        <f>IFERROR(INDEX('padron cfe'!D:D,MATCH(DATOS!C807,'padron cfe'!A:A,0),1),"")</f>
        <v/>
      </c>
      <c r="AC807" s="3"/>
      <c r="AE807" s="4" t="str">
        <f t="shared" si="188"/>
        <v/>
      </c>
      <c r="AI807" s="2" t="str">
        <f>IFERROR(IF(INDEX(AI$1:AI806,MATCH(BT807,BT$1:BT806,0),1)=0,"",INDEX(AI$1:AI806,MATCH(BT807,BT$1:BT806,0),1)),"")</f>
        <v/>
      </c>
      <c r="AJ807" s="2" t="str">
        <f>IFERROR(IF(INDEX(AJ$1:AJ806,MATCH(BT807,BT$1:BT806,0),1)=0,"",INDEX(AJ$1:AJ806,MATCH(BT807,BT$1:BT806,0),1)),"")</f>
        <v/>
      </c>
      <c r="AK807" s="2" t="str">
        <f>IFERROR(IF(INDEX(AK$1:AK806,MATCH(BT807,BT$1:BT806,0),1)=0,"",INDEX(AK$1:AK806,MATCH(BT807,BT$1:BT806,0),1)),"")</f>
        <v/>
      </c>
      <c r="AY807" s="7"/>
      <c r="BA807" s="66"/>
      <c r="BB807" s="66"/>
      <c r="BC807" s="66"/>
      <c r="BD807" s="78"/>
      <c r="BE807" s="66"/>
      <c r="BF807" s="66"/>
      <c r="BG807" s="4"/>
      <c r="BH807" s="69"/>
      <c r="BK807" s="9"/>
      <c r="BN807" s="7"/>
      <c r="BO807" s="286"/>
      <c r="BP807" s="22"/>
      <c r="BQ807" s="7" t="str">
        <f t="shared" ca="1" si="189"/>
        <v/>
      </c>
      <c r="BR807" s="75" t="str">
        <f t="shared" si="190"/>
        <v/>
      </c>
      <c r="BS807" s="75" t="str">
        <f t="shared" si="191"/>
        <v/>
      </c>
      <c r="BT807" s="5" t="str">
        <f t="shared" si="192"/>
        <v/>
      </c>
      <c r="BU807" s="79" t="str">
        <f t="shared" si="193"/>
        <v/>
      </c>
      <c r="BV807" s="79" t="str">
        <f t="shared" si="194"/>
        <v/>
      </c>
      <c r="BW807" s="79" t="str">
        <f t="shared" si="195"/>
        <v/>
      </c>
      <c r="CB807" s="5"/>
      <c r="CC807" s="4" t="str">
        <f>IF(IFERROR(VLOOKUP(C807,C808:C$1993,1,0),"")="","",COUNTIF(C:C,C807))</f>
        <v/>
      </c>
      <c r="CE807" s="5"/>
      <c r="CF807" s="5"/>
      <c r="CG807" s="5" t="str">
        <f>IF(B807="","",IF(CC807="",1+(MAX(CG$2:CG806)),""))</f>
        <v/>
      </c>
      <c r="CH807" s="5" t="str">
        <f t="shared" si="196"/>
        <v/>
      </c>
      <c r="CI807" s="5" t="str">
        <f t="shared" si="197"/>
        <v/>
      </c>
      <c r="CJ807" s="14" t="str">
        <f t="shared" si="198"/>
        <v/>
      </c>
      <c r="CK807" s="25"/>
      <c r="CL807" s="15"/>
      <c r="CM807" s="5" t="str">
        <f t="shared" si="200"/>
        <v/>
      </c>
      <c r="CO807" s="5"/>
      <c r="CP807" s="5" t="str">
        <f t="shared" si="199"/>
        <v/>
      </c>
      <c r="CQ807" s="5" t="str">
        <f>IF(BT807="","",IFERROR(IF(VLOOKUP(BT807,BT$2:BT806,1,0)=0,"",""),BT807))</f>
        <v/>
      </c>
      <c r="CR807" s="22" t="str">
        <f>IF(CQ807="","",(IFERROR(VLOOKUP(MID(CQ807,1,1),$DI$2:DM$28,3,0),0)+IFERROR(VLOOKUP(MID(CQ807,2,1),DI$2:DM$28,4,0),0)+IFERROR(VLOOKUP(MID(CQ807,3,1),DI$2:DM$28,5,0),0)+(ROW(CQ807)/1000000000000)))</f>
        <v/>
      </c>
      <c r="CS807" s="5"/>
      <c r="CT807" s="5">
        <v>806</v>
      </c>
      <c r="CU807" s="5" t="str">
        <f>IFERROR(VLOOKUP(CT807,CP$2:CQ1883,2,0),"")</f>
        <v/>
      </c>
      <c r="CV807" s="5"/>
      <c r="CX807" s="5"/>
      <c r="DO807" s="5" t="e">
        <f>IF(REPORTE!AH$2="si",IF(C807=VALUE(REPORTE!C$22),IF(SUM(DO808:DO$1993),CONCATENATE(INT(B807),", "),INT(B807)),""),IF(C807=VALUE(REPORTE!C$21),IF(SUM(DO808:DO$1993),CONCATENATE(INT(B807),", "),INT(B807)),""))</f>
        <v>#VALUE!</v>
      </c>
      <c r="DS807" s="5"/>
      <c r="DT807" s="5"/>
      <c r="DU807" s="5"/>
      <c r="DV807" s="5"/>
    </row>
    <row r="808" spans="1:126" x14ac:dyDescent="0.25">
      <c r="A808" s="4" t="str">
        <f t="shared" ca="1" si="187"/>
        <v/>
      </c>
      <c r="B808" s="3"/>
      <c r="D808" s="1" t="str">
        <f>IFERROR(INDEX('padron cfe'!B:B,MATCH(DATOS!C808,'padron cfe'!A:A,0),1),"")</f>
        <v/>
      </c>
      <c r="H808" s="5" t="str">
        <f>IF(F808="","",IFERROR(CONCATENATE("PEUA",VLOOKUP(ESTADO,REPORTE!AV$2:AW$33,2,0),DIDTRITO_FORM,CADER_FORM,IFERROR(INDEX(CA:CA,MATCH(DAY(F808),BZ:BZ,0),1),DAY(F808)),IFERROR(INDEX(CA:CA,MATCH(MONTH(F808),BZ:BZ,0),1),MONTH(F808)),YEAR(F808),G808),""))</f>
        <v/>
      </c>
      <c r="M808" s="2" t="str">
        <f>IFERROR(INDEX('padron cfe'!C:C,MATCH(DATOS!C808,'padron cfe'!A:A,0),1),"")</f>
        <v/>
      </c>
      <c r="N808" s="66" t="str">
        <f>IFERROR(IF(BT808="","",IF(INDEX(N$1:N807,MATCH(BT808,BT$1:BT807,0),1)=0,"",INDEX(N$1:N807,MATCH(BT808,BT$1:BT807,0),1))),"")</f>
        <v/>
      </c>
      <c r="O808" s="66" t="str">
        <f>IFERROR(IF(BT808="","",IF(INDEX(O$1:O807,MATCH(BT808,BT$1:BT807,0),1)=0,"",INDEX(O$1:O807,MATCH(BT808,BT$1:BT807,0),1))),"")</f>
        <v/>
      </c>
      <c r="R808" s="66"/>
      <c r="S808" s="5"/>
      <c r="T808" s="66"/>
      <c r="U808" s="5" t="str">
        <f>IFERROR(IF(INDEX(U$1:U807,MATCH(T808,T$1:T807,0),1)=0,"",INDEX(U$1:U807,MATCH(T808,T$1:T807,0),1)),"")</f>
        <v/>
      </c>
      <c r="V808" s="66"/>
      <c r="W808" s="5" t="str">
        <f>IFERROR(IF(INDEX(W$1:W807,MATCH(V808,V$1:V807,0),1)=0,"",INDEX(W$1:W807,MATCH(V808,V$1:V807,0),1)),"")</f>
        <v/>
      </c>
      <c r="X808" s="2" t="str">
        <f>IFERROR(INDEX('padron cfe'!D:D,MATCH(DATOS!C808,'padron cfe'!A:A,0),1),"")</f>
        <v/>
      </c>
      <c r="AC808" s="3"/>
      <c r="AE808" s="4" t="str">
        <f t="shared" si="188"/>
        <v/>
      </c>
      <c r="AI808" s="2" t="str">
        <f>IFERROR(IF(INDEX(AI$1:AI807,MATCH(BT808,BT$1:BT807,0),1)=0,"",INDEX(AI$1:AI807,MATCH(BT808,BT$1:BT807,0),1)),"")</f>
        <v/>
      </c>
      <c r="AJ808" s="2" t="str">
        <f>IFERROR(IF(INDEX(AJ$1:AJ807,MATCH(BT808,BT$1:BT807,0),1)=0,"",INDEX(AJ$1:AJ807,MATCH(BT808,BT$1:BT807,0),1)),"")</f>
        <v/>
      </c>
      <c r="AK808" s="2" t="str">
        <f>IFERROR(IF(INDEX(AK$1:AK807,MATCH(BT808,BT$1:BT807,0),1)=0,"",INDEX(AK$1:AK807,MATCH(BT808,BT$1:BT807,0),1)),"")</f>
        <v/>
      </c>
      <c r="AY808" s="7"/>
      <c r="BA808" s="66"/>
      <c r="BB808" s="66"/>
      <c r="BC808" s="66"/>
      <c r="BD808" s="78"/>
      <c r="BE808" s="66"/>
      <c r="BF808" s="66"/>
      <c r="BG808" s="4"/>
      <c r="BH808" s="69"/>
      <c r="BK808" s="9"/>
      <c r="BN808" s="7"/>
      <c r="BO808" s="286"/>
      <c r="BP808" s="22"/>
      <c r="BQ808" s="7" t="str">
        <f t="shared" ca="1" si="189"/>
        <v/>
      </c>
      <c r="BR808" s="75" t="str">
        <f t="shared" si="190"/>
        <v/>
      </c>
      <c r="BS808" s="75" t="str">
        <f t="shared" si="191"/>
        <v/>
      </c>
      <c r="BT808" s="5" t="str">
        <f t="shared" si="192"/>
        <v/>
      </c>
      <c r="BU808" s="79" t="str">
        <f t="shared" si="193"/>
        <v/>
      </c>
      <c r="BV808" s="79" t="str">
        <f t="shared" si="194"/>
        <v/>
      </c>
      <c r="BW808" s="79" t="str">
        <f t="shared" si="195"/>
        <v/>
      </c>
      <c r="CB808" s="5"/>
      <c r="CC808" s="4" t="str">
        <f>IF(IFERROR(VLOOKUP(C808,C809:C$1993,1,0),"")="","",COUNTIF(C:C,C808))</f>
        <v/>
      </c>
      <c r="CE808" s="5"/>
      <c r="CF808" s="5"/>
      <c r="CG808" s="5" t="str">
        <f>IF(B808="","",IF(CC808="",1+(MAX(CG$2:CG807)),""))</f>
        <v/>
      </c>
      <c r="CH808" s="5" t="str">
        <f t="shared" si="196"/>
        <v/>
      </c>
      <c r="CI808" s="5" t="str">
        <f t="shared" si="197"/>
        <v/>
      </c>
      <c r="CJ808" s="14" t="str">
        <f t="shared" si="198"/>
        <v/>
      </c>
      <c r="CK808" s="25"/>
      <c r="CL808" s="15"/>
      <c r="CM808" s="5" t="str">
        <f t="shared" si="200"/>
        <v/>
      </c>
      <c r="CO808" s="5"/>
      <c r="CP808" s="5" t="str">
        <f t="shared" si="199"/>
        <v/>
      </c>
      <c r="CQ808" s="5" t="str">
        <f>IF(BT808="","",IFERROR(IF(VLOOKUP(BT808,BT$2:BT807,1,0)=0,"",""),BT808))</f>
        <v/>
      </c>
      <c r="CR808" s="22" t="str">
        <f>IF(CQ808="","",(IFERROR(VLOOKUP(MID(CQ808,1,1),$DI$2:DM$28,3,0),0)+IFERROR(VLOOKUP(MID(CQ808,2,1),DI$2:DM$28,4,0),0)+IFERROR(VLOOKUP(MID(CQ808,3,1),DI$2:DM$28,5,0),0)+(ROW(CQ808)/1000000000000)))</f>
        <v/>
      </c>
      <c r="CS808" s="5"/>
      <c r="CT808" s="5">
        <v>807</v>
      </c>
      <c r="CU808" s="5" t="str">
        <f>IFERROR(VLOOKUP(CT808,CP$2:CQ1884,2,0),"")</f>
        <v/>
      </c>
      <c r="CV808" s="5"/>
      <c r="CX808" s="5"/>
      <c r="DO808" s="5" t="e">
        <f>IF(REPORTE!AH$2="si",IF(C808=VALUE(REPORTE!C$22),IF(SUM(DO809:DO$1993),CONCATENATE(INT(B808),", "),INT(B808)),""),IF(C808=VALUE(REPORTE!C$21),IF(SUM(DO809:DO$1993),CONCATENATE(INT(B808),", "),INT(B808)),""))</f>
        <v>#VALUE!</v>
      </c>
      <c r="DS808" s="5"/>
      <c r="DT808" s="5"/>
      <c r="DU808" s="5"/>
      <c r="DV808" s="5"/>
    </row>
    <row r="809" spans="1:126" x14ac:dyDescent="0.25">
      <c r="A809" s="4" t="str">
        <f t="shared" ca="1" si="187"/>
        <v/>
      </c>
      <c r="B809" s="3"/>
      <c r="D809" s="1" t="str">
        <f>IFERROR(INDEX('padron cfe'!B:B,MATCH(DATOS!C809,'padron cfe'!A:A,0),1),"")</f>
        <v/>
      </c>
      <c r="H809" s="5" t="str">
        <f>IF(F809="","",IFERROR(CONCATENATE("PEUA",VLOOKUP(ESTADO,REPORTE!AV$2:AW$33,2,0),DIDTRITO_FORM,CADER_FORM,IFERROR(INDEX(CA:CA,MATCH(DAY(F809),BZ:BZ,0),1),DAY(F809)),IFERROR(INDEX(CA:CA,MATCH(MONTH(F809),BZ:BZ,0),1),MONTH(F809)),YEAR(F809),G809),""))</f>
        <v/>
      </c>
      <c r="M809" s="2" t="str">
        <f>IFERROR(INDEX('padron cfe'!C:C,MATCH(DATOS!C809,'padron cfe'!A:A,0),1),"")</f>
        <v/>
      </c>
      <c r="N809" s="66" t="str">
        <f>IFERROR(IF(BT809="","",IF(INDEX(N$1:N808,MATCH(BT809,BT$1:BT808,0),1)=0,"",INDEX(N$1:N808,MATCH(BT809,BT$1:BT808,0),1))),"")</f>
        <v/>
      </c>
      <c r="O809" s="66" t="str">
        <f>IFERROR(IF(BT809="","",IF(INDEX(O$1:O808,MATCH(BT809,BT$1:BT808,0),1)=0,"",INDEX(O$1:O808,MATCH(BT809,BT$1:BT808,0),1))),"")</f>
        <v/>
      </c>
      <c r="R809" s="66"/>
      <c r="S809" s="5"/>
      <c r="T809" s="66"/>
      <c r="U809" s="5" t="str">
        <f>IFERROR(IF(INDEX(U$1:U808,MATCH(T809,T$1:T808,0),1)=0,"",INDEX(U$1:U808,MATCH(T809,T$1:T808,0),1)),"")</f>
        <v/>
      </c>
      <c r="V809" s="66"/>
      <c r="W809" s="5" t="str">
        <f>IFERROR(IF(INDEX(W$1:W808,MATCH(V809,V$1:V808,0),1)=0,"",INDEX(W$1:W808,MATCH(V809,V$1:V808,0),1)),"")</f>
        <v/>
      </c>
      <c r="X809" s="2" t="str">
        <f>IFERROR(INDEX('padron cfe'!D:D,MATCH(DATOS!C809,'padron cfe'!A:A,0),1),"")</f>
        <v/>
      </c>
      <c r="AC809" s="3"/>
      <c r="AE809" s="4" t="str">
        <f t="shared" si="188"/>
        <v/>
      </c>
      <c r="AI809" s="2" t="str">
        <f>IFERROR(IF(INDEX(AI$1:AI808,MATCH(BT809,BT$1:BT808,0),1)=0,"",INDEX(AI$1:AI808,MATCH(BT809,BT$1:BT808,0),1)),"")</f>
        <v/>
      </c>
      <c r="AJ809" s="2" t="str">
        <f>IFERROR(IF(INDEX(AJ$1:AJ808,MATCH(BT809,BT$1:BT808,0),1)=0,"",INDEX(AJ$1:AJ808,MATCH(BT809,BT$1:BT808,0),1)),"")</f>
        <v/>
      </c>
      <c r="AK809" s="2" t="str">
        <f>IFERROR(IF(INDEX(AK$1:AK808,MATCH(BT809,BT$1:BT808,0),1)=0,"",INDEX(AK$1:AK808,MATCH(BT809,BT$1:BT808,0),1)),"")</f>
        <v/>
      </c>
      <c r="AY809" s="7"/>
      <c r="BA809" s="66"/>
      <c r="BB809" s="66"/>
      <c r="BC809" s="66"/>
      <c r="BD809" s="78"/>
      <c r="BE809" s="66"/>
      <c r="BF809" s="66"/>
      <c r="BG809" s="4"/>
      <c r="BH809" s="69"/>
      <c r="BK809" s="9"/>
      <c r="BN809" s="7"/>
      <c r="BO809" s="286"/>
      <c r="BP809" s="22"/>
      <c r="BQ809" s="7" t="str">
        <f t="shared" ca="1" si="189"/>
        <v/>
      </c>
      <c r="BR809" s="75" t="str">
        <f t="shared" si="190"/>
        <v/>
      </c>
      <c r="BS809" s="75" t="str">
        <f t="shared" si="191"/>
        <v/>
      </c>
      <c r="BT809" s="5" t="str">
        <f t="shared" si="192"/>
        <v/>
      </c>
      <c r="BU809" s="79" t="str">
        <f t="shared" si="193"/>
        <v/>
      </c>
      <c r="BV809" s="79" t="str">
        <f t="shared" si="194"/>
        <v/>
      </c>
      <c r="BW809" s="79" t="str">
        <f t="shared" si="195"/>
        <v/>
      </c>
      <c r="CB809" s="5"/>
      <c r="CC809" s="4" t="str">
        <f>IF(IFERROR(VLOOKUP(C809,C810:C$1993,1,0),"")="","",COUNTIF(C:C,C809))</f>
        <v/>
      </c>
      <c r="CE809" s="5"/>
      <c r="CF809" s="5"/>
      <c r="CG809" s="5" t="str">
        <f>IF(B809="","",IF(CC809="",1+(MAX(CG$2:CG808)),""))</f>
        <v/>
      </c>
      <c r="CH809" s="5" t="str">
        <f t="shared" si="196"/>
        <v/>
      </c>
      <c r="CI809" s="5" t="str">
        <f t="shared" si="197"/>
        <v/>
      </c>
      <c r="CJ809" s="14" t="str">
        <f t="shared" si="198"/>
        <v/>
      </c>
      <c r="CK809" s="25"/>
      <c r="CL809" s="15"/>
      <c r="CM809" s="5" t="str">
        <f t="shared" si="200"/>
        <v/>
      </c>
      <c r="CO809" s="5"/>
      <c r="CP809" s="5" t="str">
        <f t="shared" si="199"/>
        <v/>
      </c>
      <c r="CQ809" s="5" t="str">
        <f>IF(BT809="","",IFERROR(IF(VLOOKUP(BT809,BT$2:BT808,1,0)=0,"",""),BT809))</f>
        <v/>
      </c>
      <c r="CR809" s="22" t="str">
        <f>IF(CQ809="","",(IFERROR(VLOOKUP(MID(CQ809,1,1),$DI$2:DM$28,3,0),0)+IFERROR(VLOOKUP(MID(CQ809,2,1),DI$2:DM$28,4,0),0)+IFERROR(VLOOKUP(MID(CQ809,3,1),DI$2:DM$28,5,0),0)+(ROW(CQ809)/1000000000000)))</f>
        <v/>
      </c>
      <c r="CS809" s="5"/>
      <c r="CT809" s="5">
        <v>808</v>
      </c>
      <c r="CU809" s="5" t="str">
        <f>IFERROR(VLOOKUP(CT809,CP$2:CQ1885,2,0),"")</f>
        <v/>
      </c>
      <c r="CV809" s="5"/>
      <c r="CX809" s="5"/>
      <c r="DO809" s="5" t="e">
        <f>IF(REPORTE!AH$2="si",IF(C809=VALUE(REPORTE!C$22),IF(SUM(DO810:DO$1993),CONCATENATE(INT(B809),", "),INT(B809)),""),IF(C809=VALUE(REPORTE!C$21),IF(SUM(DO810:DO$1993),CONCATENATE(INT(B809),", "),INT(B809)),""))</f>
        <v>#VALUE!</v>
      </c>
      <c r="DS809" s="5"/>
      <c r="DT809" s="5"/>
      <c r="DU809" s="5"/>
      <c r="DV809" s="5"/>
    </row>
    <row r="810" spans="1:126" x14ac:dyDescent="0.25">
      <c r="A810" s="4" t="str">
        <f t="shared" ca="1" si="187"/>
        <v/>
      </c>
      <c r="B810" s="3"/>
      <c r="D810" s="1" t="str">
        <f>IFERROR(INDEX('padron cfe'!B:B,MATCH(DATOS!C810,'padron cfe'!A:A,0),1),"")</f>
        <v/>
      </c>
      <c r="H810" s="5" t="str">
        <f>IF(F810="","",IFERROR(CONCATENATE("PEUA",VLOOKUP(ESTADO,REPORTE!AV$2:AW$33,2,0),DIDTRITO_FORM,CADER_FORM,IFERROR(INDEX(CA:CA,MATCH(DAY(F810),BZ:BZ,0),1),DAY(F810)),IFERROR(INDEX(CA:CA,MATCH(MONTH(F810),BZ:BZ,0),1),MONTH(F810)),YEAR(F810),G810),""))</f>
        <v/>
      </c>
      <c r="M810" s="2" t="str">
        <f>IFERROR(INDEX('padron cfe'!C:C,MATCH(DATOS!C810,'padron cfe'!A:A,0),1),"")</f>
        <v/>
      </c>
      <c r="N810" s="66" t="str">
        <f>IFERROR(IF(BT810="","",IF(INDEX(N$1:N809,MATCH(BT810,BT$1:BT809,0),1)=0,"",INDEX(N$1:N809,MATCH(BT810,BT$1:BT809,0),1))),"")</f>
        <v/>
      </c>
      <c r="O810" s="66" t="str">
        <f>IFERROR(IF(BT810="","",IF(INDEX(O$1:O809,MATCH(BT810,BT$1:BT809,0),1)=0,"",INDEX(O$1:O809,MATCH(BT810,BT$1:BT809,0),1))),"")</f>
        <v/>
      </c>
      <c r="R810" s="66"/>
      <c r="S810" s="5"/>
      <c r="T810" s="66"/>
      <c r="U810" s="5" t="str">
        <f>IFERROR(IF(INDEX(U$1:U809,MATCH(T810,T$1:T809,0),1)=0,"",INDEX(U$1:U809,MATCH(T810,T$1:T809,0),1)),"")</f>
        <v/>
      </c>
      <c r="V810" s="66"/>
      <c r="W810" s="5" t="str">
        <f>IFERROR(IF(INDEX(W$1:W809,MATCH(V810,V$1:V809,0),1)=0,"",INDEX(W$1:W809,MATCH(V810,V$1:V809,0),1)),"")</f>
        <v/>
      </c>
      <c r="X810" s="2" t="str">
        <f>IFERROR(INDEX('padron cfe'!D:D,MATCH(DATOS!C810,'padron cfe'!A:A,0),1),"")</f>
        <v/>
      </c>
      <c r="AC810" s="3"/>
      <c r="AE810" s="4" t="str">
        <f t="shared" si="188"/>
        <v/>
      </c>
      <c r="AI810" s="2" t="str">
        <f>IFERROR(IF(INDEX(AI$1:AI809,MATCH(BT810,BT$1:BT809,0),1)=0,"",INDEX(AI$1:AI809,MATCH(BT810,BT$1:BT809,0),1)),"")</f>
        <v/>
      </c>
      <c r="AJ810" s="2" t="str">
        <f>IFERROR(IF(INDEX(AJ$1:AJ809,MATCH(BT810,BT$1:BT809,0),1)=0,"",INDEX(AJ$1:AJ809,MATCH(BT810,BT$1:BT809,0),1)),"")</f>
        <v/>
      </c>
      <c r="AK810" s="2" t="str">
        <f>IFERROR(IF(INDEX(AK$1:AK809,MATCH(BT810,BT$1:BT809,0),1)=0,"",INDEX(AK$1:AK809,MATCH(BT810,BT$1:BT809,0),1)),"")</f>
        <v/>
      </c>
      <c r="AY810" s="7"/>
      <c r="BA810" s="66"/>
      <c r="BB810" s="66"/>
      <c r="BC810" s="66"/>
      <c r="BD810" s="78"/>
      <c r="BE810" s="66"/>
      <c r="BF810" s="66"/>
      <c r="BG810" s="4"/>
      <c r="BH810" s="69"/>
      <c r="BK810" s="9"/>
      <c r="BN810" s="7"/>
      <c r="BO810" s="286"/>
      <c r="BP810" s="22"/>
      <c r="BQ810" s="7" t="str">
        <f t="shared" ca="1" si="189"/>
        <v/>
      </c>
      <c r="BR810" s="75" t="str">
        <f t="shared" si="190"/>
        <v/>
      </c>
      <c r="BS810" s="75" t="str">
        <f t="shared" si="191"/>
        <v/>
      </c>
      <c r="BT810" s="5" t="str">
        <f t="shared" si="192"/>
        <v/>
      </c>
      <c r="BU810" s="79" t="str">
        <f t="shared" si="193"/>
        <v/>
      </c>
      <c r="BV810" s="79" t="str">
        <f t="shared" si="194"/>
        <v/>
      </c>
      <c r="BW810" s="79" t="str">
        <f t="shared" si="195"/>
        <v/>
      </c>
      <c r="CB810" s="5"/>
      <c r="CC810" s="4" t="str">
        <f>IF(IFERROR(VLOOKUP(C810,C811:C$1993,1,0),"")="","",COUNTIF(C:C,C810))</f>
        <v/>
      </c>
      <c r="CE810" s="5"/>
      <c r="CF810" s="5"/>
      <c r="CG810" s="5" t="str">
        <f>IF(B810="","",IF(CC810="",1+(MAX(CG$2:CG809)),""))</f>
        <v/>
      </c>
      <c r="CH810" s="5" t="str">
        <f t="shared" si="196"/>
        <v/>
      </c>
      <c r="CI810" s="5" t="str">
        <f t="shared" si="197"/>
        <v/>
      </c>
      <c r="CJ810" s="14" t="str">
        <f t="shared" si="198"/>
        <v/>
      </c>
      <c r="CK810" s="25"/>
      <c r="CL810" s="15"/>
      <c r="CM810" s="5" t="str">
        <f t="shared" si="200"/>
        <v/>
      </c>
      <c r="CO810" s="5"/>
      <c r="CP810" s="5" t="str">
        <f t="shared" si="199"/>
        <v/>
      </c>
      <c r="CQ810" s="5" t="str">
        <f>IF(BT810="","",IFERROR(IF(VLOOKUP(BT810,BT$2:BT809,1,0)=0,"",""),BT810))</f>
        <v/>
      </c>
      <c r="CR810" s="22" t="str">
        <f>IF(CQ810="","",(IFERROR(VLOOKUP(MID(CQ810,1,1),$DI$2:DM$28,3,0),0)+IFERROR(VLOOKUP(MID(CQ810,2,1),DI$2:DM$28,4,0),0)+IFERROR(VLOOKUP(MID(CQ810,3,1),DI$2:DM$28,5,0),0)+(ROW(CQ810)/1000000000000)))</f>
        <v/>
      </c>
      <c r="CS810" s="5"/>
      <c r="CT810" s="5">
        <v>809</v>
      </c>
      <c r="CU810" s="5" t="str">
        <f>IFERROR(VLOOKUP(CT810,CP$2:CQ1886,2,0),"")</f>
        <v/>
      </c>
      <c r="CV810" s="5"/>
      <c r="CX810" s="5"/>
      <c r="DO810" s="5" t="e">
        <f>IF(REPORTE!AH$2="si",IF(C810=VALUE(REPORTE!C$22),IF(SUM(DO811:DO$1993),CONCATENATE(INT(B810),", "),INT(B810)),""),IF(C810=VALUE(REPORTE!C$21),IF(SUM(DO811:DO$1993),CONCATENATE(INT(B810),", "),INT(B810)),""))</f>
        <v>#VALUE!</v>
      </c>
      <c r="DS810" s="5"/>
      <c r="DT810" s="5"/>
      <c r="DU810" s="5"/>
      <c r="DV810" s="5"/>
    </row>
    <row r="811" spans="1:126" x14ac:dyDescent="0.25">
      <c r="A811" s="4" t="str">
        <f t="shared" ca="1" si="187"/>
        <v/>
      </c>
      <c r="B811" s="3"/>
      <c r="D811" s="1" t="str">
        <f>IFERROR(INDEX('padron cfe'!B:B,MATCH(DATOS!C811,'padron cfe'!A:A,0),1),"")</f>
        <v/>
      </c>
      <c r="H811" s="5" t="str">
        <f>IF(F811="","",IFERROR(CONCATENATE("PEUA",VLOOKUP(ESTADO,REPORTE!AV$2:AW$33,2,0),DIDTRITO_FORM,CADER_FORM,IFERROR(INDEX(CA:CA,MATCH(DAY(F811),BZ:BZ,0),1),DAY(F811)),IFERROR(INDEX(CA:CA,MATCH(MONTH(F811),BZ:BZ,0),1),MONTH(F811)),YEAR(F811),G811),""))</f>
        <v/>
      </c>
      <c r="M811" s="2" t="str">
        <f>IFERROR(INDEX('padron cfe'!C:C,MATCH(DATOS!C811,'padron cfe'!A:A,0),1),"")</f>
        <v/>
      </c>
      <c r="N811" s="66" t="str">
        <f>IFERROR(IF(BT811="","",IF(INDEX(N$1:N810,MATCH(BT811,BT$1:BT810,0),1)=0,"",INDEX(N$1:N810,MATCH(BT811,BT$1:BT810,0),1))),"")</f>
        <v/>
      </c>
      <c r="O811" s="66" t="str">
        <f>IFERROR(IF(BT811="","",IF(INDEX(O$1:O810,MATCH(BT811,BT$1:BT810,0),1)=0,"",INDEX(O$1:O810,MATCH(BT811,BT$1:BT810,0),1))),"")</f>
        <v/>
      </c>
      <c r="R811" s="66"/>
      <c r="S811" s="5"/>
      <c r="T811" s="66"/>
      <c r="U811" s="5" t="str">
        <f>IFERROR(IF(INDEX(U$1:U810,MATCH(T811,T$1:T810,0),1)=0,"",INDEX(U$1:U810,MATCH(T811,T$1:T810,0),1)),"")</f>
        <v/>
      </c>
      <c r="V811" s="66"/>
      <c r="W811" s="5" t="str">
        <f>IFERROR(IF(INDEX(W$1:W810,MATCH(V811,V$1:V810,0),1)=0,"",INDEX(W$1:W810,MATCH(V811,V$1:V810,0),1)),"")</f>
        <v/>
      </c>
      <c r="X811" s="2" t="str">
        <f>IFERROR(INDEX('padron cfe'!D:D,MATCH(DATOS!C811,'padron cfe'!A:A,0),1),"")</f>
        <v/>
      </c>
      <c r="AC811" s="3"/>
      <c r="AE811" s="4" t="str">
        <f t="shared" si="188"/>
        <v/>
      </c>
      <c r="AI811" s="2" t="str">
        <f>IFERROR(IF(INDEX(AI$1:AI810,MATCH(BT811,BT$1:BT810,0),1)=0,"",INDEX(AI$1:AI810,MATCH(BT811,BT$1:BT810,0),1)),"")</f>
        <v/>
      </c>
      <c r="AJ811" s="2" t="str">
        <f>IFERROR(IF(INDEX(AJ$1:AJ810,MATCH(BT811,BT$1:BT810,0),1)=0,"",INDEX(AJ$1:AJ810,MATCH(BT811,BT$1:BT810,0),1)),"")</f>
        <v/>
      </c>
      <c r="AK811" s="2" t="str">
        <f>IFERROR(IF(INDEX(AK$1:AK810,MATCH(BT811,BT$1:BT810,0),1)=0,"",INDEX(AK$1:AK810,MATCH(BT811,BT$1:BT810,0),1)),"")</f>
        <v/>
      </c>
      <c r="AY811" s="7"/>
      <c r="BA811" s="66"/>
      <c r="BB811" s="66"/>
      <c r="BC811" s="66"/>
      <c r="BD811" s="78"/>
      <c r="BE811" s="66"/>
      <c r="BF811" s="66"/>
      <c r="BG811" s="4"/>
      <c r="BH811" s="69"/>
      <c r="BK811" s="9"/>
      <c r="BN811" s="7"/>
      <c r="BO811" s="286"/>
      <c r="BP811" s="22"/>
      <c r="BQ811" s="7" t="str">
        <f t="shared" ca="1" si="189"/>
        <v/>
      </c>
      <c r="BR811" s="75" t="str">
        <f t="shared" si="190"/>
        <v/>
      </c>
      <c r="BS811" s="75" t="str">
        <f t="shared" si="191"/>
        <v/>
      </c>
      <c r="BT811" s="5" t="str">
        <f t="shared" si="192"/>
        <v/>
      </c>
      <c r="BU811" s="79" t="str">
        <f t="shared" si="193"/>
        <v/>
      </c>
      <c r="BV811" s="79" t="str">
        <f t="shared" si="194"/>
        <v/>
      </c>
      <c r="BW811" s="79" t="str">
        <f t="shared" si="195"/>
        <v/>
      </c>
      <c r="CB811" s="5"/>
      <c r="CC811" s="4" t="str">
        <f>IF(IFERROR(VLOOKUP(C811,C812:C$1993,1,0),"")="","",COUNTIF(C:C,C811))</f>
        <v/>
      </c>
      <c r="CE811" s="5"/>
      <c r="CF811" s="5"/>
      <c r="CG811" s="5" t="str">
        <f>IF(B811="","",IF(CC811="",1+(MAX(CG$2:CG810)),""))</f>
        <v/>
      </c>
      <c r="CH811" s="5" t="str">
        <f t="shared" si="196"/>
        <v/>
      </c>
      <c r="CI811" s="5" t="str">
        <f t="shared" si="197"/>
        <v/>
      </c>
      <c r="CJ811" s="14" t="str">
        <f t="shared" si="198"/>
        <v/>
      </c>
      <c r="CK811" s="25"/>
      <c r="CL811" s="15"/>
      <c r="CM811" s="5" t="str">
        <f t="shared" si="200"/>
        <v/>
      </c>
      <c r="CO811" s="5"/>
      <c r="CP811" s="5" t="str">
        <f t="shared" si="199"/>
        <v/>
      </c>
      <c r="CQ811" s="5" t="str">
        <f>IF(BT811="","",IFERROR(IF(VLOOKUP(BT811,BT$2:BT810,1,0)=0,"",""),BT811))</f>
        <v/>
      </c>
      <c r="CR811" s="22" t="str">
        <f>IF(CQ811="","",(IFERROR(VLOOKUP(MID(CQ811,1,1),$DI$2:DM$28,3,0),0)+IFERROR(VLOOKUP(MID(CQ811,2,1),DI$2:DM$28,4,0),0)+IFERROR(VLOOKUP(MID(CQ811,3,1),DI$2:DM$28,5,0),0)+(ROW(CQ811)/1000000000000)))</f>
        <v/>
      </c>
      <c r="CS811" s="5"/>
      <c r="CT811" s="5">
        <v>810</v>
      </c>
      <c r="CU811" s="5" t="str">
        <f>IFERROR(VLOOKUP(CT811,CP$2:CQ1887,2,0),"")</f>
        <v/>
      </c>
      <c r="CV811" s="5"/>
      <c r="CX811" s="5"/>
      <c r="DO811" s="5" t="e">
        <f>IF(REPORTE!AH$2="si",IF(C811=VALUE(REPORTE!C$22),IF(SUM(DO812:DO$1993),CONCATENATE(INT(B811),", "),INT(B811)),""),IF(C811=VALUE(REPORTE!C$21),IF(SUM(DO812:DO$1993),CONCATENATE(INT(B811),", "),INT(B811)),""))</f>
        <v>#VALUE!</v>
      </c>
      <c r="DS811" s="5"/>
      <c r="DT811" s="5"/>
      <c r="DU811" s="5"/>
      <c r="DV811" s="5"/>
    </row>
    <row r="812" spans="1:126" x14ac:dyDescent="0.25">
      <c r="A812" s="4" t="str">
        <f t="shared" ca="1" si="187"/>
        <v/>
      </c>
      <c r="B812" s="3"/>
      <c r="D812" s="1" t="str">
        <f>IFERROR(INDEX('padron cfe'!B:B,MATCH(DATOS!C812,'padron cfe'!A:A,0),1),"")</f>
        <v/>
      </c>
      <c r="H812" s="5" t="str">
        <f>IF(F812="","",IFERROR(CONCATENATE("PEUA",VLOOKUP(ESTADO,REPORTE!AV$2:AW$33,2,0),DIDTRITO_FORM,CADER_FORM,IFERROR(INDEX(CA:CA,MATCH(DAY(F812),BZ:BZ,0),1),DAY(F812)),IFERROR(INDEX(CA:CA,MATCH(MONTH(F812),BZ:BZ,0),1),MONTH(F812)),YEAR(F812),G812),""))</f>
        <v/>
      </c>
      <c r="M812" s="2" t="str">
        <f>IFERROR(INDEX('padron cfe'!C:C,MATCH(DATOS!C812,'padron cfe'!A:A,0),1),"")</f>
        <v/>
      </c>
      <c r="N812" s="66" t="str">
        <f>IFERROR(IF(BT812="","",IF(INDEX(N$1:N811,MATCH(BT812,BT$1:BT811,0),1)=0,"",INDEX(N$1:N811,MATCH(BT812,BT$1:BT811,0),1))),"")</f>
        <v/>
      </c>
      <c r="O812" s="66" t="str">
        <f>IFERROR(IF(BT812="","",IF(INDEX(O$1:O811,MATCH(BT812,BT$1:BT811,0),1)=0,"",INDEX(O$1:O811,MATCH(BT812,BT$1:BT811,0),1))),"")</f>
        <v/>
      </c>
      <c r="R812" s="66"/>
      <c r="S812" s="5"/>
      <c r="T812" s="66"/>
      <c r="U812" s="5" t="str">
        <f>IFERROR(IF(INDEX(U$1:U811,MATCH(T812,T$1:T811,0),1)=0,"",INDEX(U$1:U811,MATCH(T812,T$1:T811,0),1)),"")</f>
        <v/>
      </c>
      <c r="V812" s="66"/>
      <c r="W812" s="5" t="str">
        <f>IFERROR(IF(INDEX(W$1:W811,MATCH(V812,V$1:V811,0),1)=0,"",INDEX(W$1:W811,MATCH(V812,V$1:V811,0),1)),"")</f>
        <v/>
      </c>
      <c r="X812" s="2" t="str">
        <f>IFERROR(INDEX('padron cfe'!D:D,MATCH(DATOS!C812,'padron cfe'!A:A,0),1),"")</f>
        <v/>
      </c>
      <c r="AC812" s="3"/>
      <c r="AE812" s="4" t="str">
        <f t="shared" si="188"/>
        <v/>
      </c>
      <c r="AI812" s="2" t="str">
        <f>IFERROR(IF(INDEX(AI$1:AI811,MATCH(BT812,BT$1:BT811,0),1)=0,"",INDEX(AI$1:AI811,MATCH(BT812,BT$1:BT811,0),1)),"")</f>
        <v/>
      </c>
      <c r="AJ812" s="2" t="str">
        <f>IFERROR(IF(INDEX(AJ$1:AJ811,MATCH(BT812,BT$1:BT811,0),1)=0,"",INDEX(AJ$1:AJ811,MATCH(BT812,BT$1:BT811,0),1)),"")</f>
        <v/>
      </c>
      <c r="AK812" s="2" t="str">
        <f>IFERROR(IF(INDEX(AK$1:AK811,MATCH(BT812,BT$1:BT811,0),1)=0,"",INDEX(AK$1:AK811,MATCH(BT812,BT$1:BT811,0),1)),"")</f>
        <v/>
      </c>
      <c r="AY812" s="7"/>
      <c r="BA812" s="66"/>
      <c r="BB812" s="66"/>
      <c r="BC812" s="66"/>
      <c r="BD812" s="78"/>
      <c r="BE812" s="66"/>
      <c r="BF812" s="66"/>
      <c r="BG812" s="4"/>
      <c r="BH812" s="69"/>
      <c r="BK812" s="9"/>
      <c r="BN812" s="7"/>
      <c r="BO812" s="286"/>
      <c r="BP812" s="22"/>
      <c r="BQ812" s="7" t="str">
        <f t="shared" ca="1" si="189"/>
        <v/>
      </c>
      <c r="BR812" s="75" t="str">
        <f t="shared" si="190"/>
        <v/>
      </c>
      <c r="BS812" s="75" t="str">
        <f t="shared" si="191"/>
        <v/>
      </c>
      <c r="BT812" s="5" t="str">
        <f t="shared" si="192"/>
        <v/>
      </c>
      <c r="BU812" s="79" t="str">
        <f t="shared" si="193"/>
        <v/>
      </c>
      <c r="BV812" s="79" t="str">
        <f t="shared" si="194"/>
        <v/>
      </c>
      <c r="BW812" s="79" t="str">
        <f t="shared" si="195"/>
        <v/>
      </c>
      <c r="CB812" s="5"/>
      <c r="CC812" s="4" t="str">
        <f>IF(IFERROR(VLOOKUP(C812,C813:C$1993,1,0),"")="","",COUNTIF(C:C,C812))</f>
        <v/>
      </c>
      <c r="CE812" s="5"/>
      <c r="CF812" s="5"/>
      <c r="CG812" s="5" t="str">
        <f>IF(B812="","",IF(CC812="",1+(MAX(CG$2:CG811)),""))</f>
        <v/>
      </c>
      <c r="CH812" s="5" t="str">
        <f t="shared" si="196"/>
        <v/>
      </c>
      <c r="CI812" s="5" t="str">
        <f t="shared" si="197"/>
        <v/>
      </c>
      <c r="CJ812" s="14" t="str">
        <f t="shared" si="198"/>
        <v/>
      </c>
      <c r="CK812" s="25"/>
      <c r="CL812" s="15"/>
      <c r="CM812" s="5" t="str">
        <f t="shared" si="200"/>
        <v/>
      </c>
      <c r="CO812" s="5"/>
      <c r="CP812" s="5" t="str">
        <f t="shared" si="199"/>
        <v/>
      </c>
      <c r="CQ812" s="5" t="str">
        <f>IF(BT812="","",IFERROR(IF(VLOOKUP(BT812,BT$2:BT811,1,0)=0,"",""),BT812))</f>
        <v/>
      </c>
      <c r="CR812" s="22" t="str">
        <f>IF(CQ812="","",(IFERROR(VLOOKUP(MID(CQ812,1,1),$DI$2:DM$28,3,0),0)+IFERROR(VLOOKUP(MID(CQ812,2,1),DI$2:DM$28,4,0),0)+IFERROR(VLOOKUP(MID(CQ812,3,1),DI$2:DM$28,5,0),0)+(ROW(CQ812)/1000000000000)))</f>
        <v/>
      </c>
      <c r="CS812" s="5"/>
      <c r="CT812" s="5">
        <v>811</v>
      </c>
      <c r="CU812" s="5" t="str">
        <f>IFERROR(VLOOKUP(CT812,CP$2:CQ1888,2,0),"")</f>
        <v/>
      </c>
      <c r="CV812" s="5"/>
      <c r="CX812" s="5"/>
      <c r="DO812" s="5" t="e">
        <f>IF(REPORTE!AH$2="si",IF(C812=VALUE(REPORTE!C$22),IF(SUM(DO813:DO$1993),CONCATENATE(INT(B812),", "),INT(B812)),""),IF(C812=VALUE(REPORTE!C$21),IF(SUM(DO813:DO$1993),CONCATENATE(INT(B812),", "),INT(B812)),""))</f>
        <v>#VALUE!</v>
      </c>
      <c r="DS812" s="5"/>
      <c r="DT812" s="5"/>
      <c r="DU812" s="5"/>
      <c r="DV812" s="5"/>
    </row>
    <row r="813" spans="1:126" x14ac:dyDescent="0.25">
      <c r="A813" s="4" t="str">
        <f t="shared" ca="1" si="187"/>
        <v/>
      </c>
      <c r="B813" s="3"/>
      <c r="D813" s="1" t="str">
        <f>IFERROR(INDEX('padron cfe'!B:B,MATCH(DATOS!C813,'padron cfe'!A:A,0),1),"")</f>
        <v/>
      </c>
      <c r="H813" s="5" t="str">
        <f>IF(F813="","",IFERROR(CONCATENATE("PEUA",VLOOKUP(ESTADO,REPORTE!AV$2:AW$33,2,0),DIDTRITO_FORM,CADER_FORM,IFERROR(INDEX(CA:CA,MATCH(DAY(F813),BZ:BZ,0),1),DAY(F813)),IFERROR(INDEX(CA:CA,MATCH(MONTH(F813),BZ:BZ,0),1),MONTH(F813)),YEAR(F813),G813),""))</f>
        <v/>
      </c>
      <c r="M813" s="2" t="str">
        <f>IFERROR(INDEX('padron cfe'!C:C,MATCH(DATOS!C813,'padron cfe'!A:A,0),1),"")</f>
        <v/>
      </c>
      <c r="N813" s="66" t="str">
        <f>IFERROR(IF(BT813="","",IF(INDEX(N$1:N812,MATCH(BT813,BT$1:BT812,0),1)=0,"",INDEX(N$1:N812,MATCH(BT813,BT$1:BT812,0),1))),"")</f>
        <v/>
      </c>
      <c r="O813" s="66" t="str">
        <f>IFERROR(IF(BT813="","",IF(INDEX(O$1:O812,MATCH(BT813,BT$1:BT812,0),1)=0,"",INDEX(O$1:O812,MATCH(BT813,BT$1:BT812,0),1))),"")</f>
        <v/>
      </c>
      <c r="R813" s="66"/>
      <c r="S813" s="5"/>
      <c r="T813" s="66"/>
      <c r="U813" s="5" t="str">
        <f>IFERROR(IF(INDEX(U$1:U812,MATCH(T813,T$1:T812,0),1)=0,"",INDEX(U$1:U812,MATCH(T813,T$1:T812,0),1)),"")</f>
        <v/>
      </c>
      <c r="V813" s="66"/>
      <c r="W813" s="5" t="str">
        <f>IFERROR(IF(INDEX(W$1:W812,MATCH(V813,V$1:V812,0),1)=0,"",INDEX(W$1:W812,MATCH(V813,V$1:V812,0),1)),"")</f>
        <v/>
      </c>
      <c r="X813" s="2" t="str">
        <f>IFERROR(INDEX('padron cfe'!D:D,MATCH(DATOS!C813,'padron cfe'!A:A,0),1),"")</f>
        <v/>
      </c>
      <c r="AC813" s="3"/>
      <c r="AE813" s="4" t="str">
        <f t="shared" si="188"/>
        <v/>
      </c>
      <c r="AI813" s="2" t="str">
        <f>IFERROR(IF(INDEX(AI$1:AI812,MATCH(BT813,BT$1:BT812,0),1)=0,"",INDEX(AI$1:AI812,MATCH(BT813,BT$1:BT812,0),1)),"")</f>
        <v/>
      </c>
      <c r="AJ813" s="2" t="str">
        <f>IFERROR(IF(INDEX(AJ$1:AJ812,MATCH(BT813,BT$1:BT812,0),1)=0,"",INDEX(AJ$1:AJ812,MATCH(BT813,BT$1:BT812,0),1)),"")</f>
        <v/>
      </c>
      <c r="AK813" s="2" t="str">
        <f>IFERROR(IF(INDEX(AK$1:AK812,MATCH(BT813,BT$1:BT812,0),1)=0,"",INDEX(AK$1:AK812,MATCH(BT813,BT$1:BT812,0),1)),"")</f>
        <v/>
      </c>
      <c r="AY813" s="7"/>
      <c r="BA813" s="66"/>
      <c r="BB813" s="66"/>
      <c r="BC813" s="66"/>
      <c r="BD813" s="78"/>
      <c r="BE813" s="66"/>
      <c r="BF813" s="66"/>
      <c r="BG813" s="4"/>
      <c r="BH813" s="69"/>
      <c r="BK813" s="9"/>
      <c r="BN813" s="7"/>
      <c r="BO813" s="286"/>
      <c r="BP813" s="22"/>
      <c r="BQ813" s="7" t="str">
        <f t="shared" ca="1" si="189"/>
        <v/>
      </c>
      <c r="BR813" s="75" t="str">
        <f t="shared" si="190"/>
        <v/>
      </c>
      <c r="BS813" s="75" t="str">
        <f t="shared" si="191"/>
        <v/>
      </c>
      <c r="BT813" s="5" t="str">
        <f t="shared" si="192"/>
        <v/>
      </c>
      <c r="BU813" s="79" t="str">
        <f t="shared" si="193"/>
        <v/>
      </c>
      <c r="BV813" s="79" t="str">
        <f t="shared" si="194"/>
        <v/>
      </c>
      <c r="BW813" s="79" t="str">
        <f t="shared" si="195"/>
        <v/>
      </c>
      <c r="CB813" s="5"/>
      <c r="CC813" s="4" t="str">
        <f>IF(IFERROR(VLOOKUP(C813,C814:C$1993,1,0),"")="","",COUNTIF(C:C,C813))</f>
        <v/>
      </c>
      <c r="CE813" s="5"/>
      <c r="CF813" s="5"/>
      <c r="CG813" s="5" t="str">
        <f>IF(B813="","",IF(CC813="",1+(MAX(CG$2:CG812)),""))</f>
        <v/>
      </c>
      <c r="CH813" s="5" t="str">
        <f t="shared" si="196"/>
        <v/>
      </c>
      <c r="CI813" s="5" t="str">
        <f t="shared" si="197"/>
        <v/>
      </c>
      <c r="CJ813" s="14" t="str">
        <f t="shared" si="198"/>
        <v/>
      </c>
      <c r="CK813" s="25"/>
      <c r="CL813" s="15"/>
      <c r="CM813" s="5" t="str">
        <f t="shared" si="200"/>
        <v/>
      </c>
      <c r="CO813" s="5"/>
      <c r="CP813" s="5" t="str">
        <f t="shared" si="199"/>
        <v/>
      </c>
      <c r="CQ813" s="5" t="str">
        <f>IF(BT813="","",IFERROR(IF(VLOOKUP(BT813,BT$2:BT812,1,0)=0,"",""),BT813))</f>
        <v/>
      </c>
      <c r="CR813" s="22" t="str">
        <f>IF(CQ813="","",(IFERROR(VLOOKUP(MID(CQ813,1,1),$DI$2:DM$28,3,0),0)+IFERROR(VLOOKUP(MID(CQ813,2,1),DI$2:DM$28,4,0),0)+IFERROR(VLOOKUP(MID(CQ813,3,1),DI$2:DM$28,5,0),0)+(ROW(CQ813)/1000000000000)))</f>
        <v/>
      </c>
      <c r="CS813" s="5"/>
      <c r="CT813" s="5">
        <v>812</v>
      </c>
      <c r="CU813" s="5" t="str">
        <f>IFERROR(VLOOKUP(CT813,CP$2:CQ1889,2,0),"")</f>
        <v/>
      </c>
      <c r="CV813" s="5"/>
      <c r="CX813" s="5"/>
      <c r="DO813" s="5" t="e">
        <f>IF(REPORTE!AH$2="si",IF(C813=VALUE(REPORTE!C$22),IF(SUM(DO814:DO$1993),CONCATENATE(INT(B813),", "),INT(B813)),""),IF(C813=VALUE(REPORTE!C$21),IF(SUM(DO814:DO$1993),CONCATENATE(INT(B813),", "),INT(B813)),""))</f>
        <v>#VALUE!</v>
      </c>
      <c r="DS813" s="5"/>
      <c r="DT813" s="5"/>
      <c r="DU813" s="5"/>
      <c r="DV813" s="5"/>
    </row>
    <row r="814" spans="1:126" x14ac:dyDescent="0.25">
      <c r="A814" s="4" t="str">
        <f t="shared" ca="1" si="187"/>
        <v/>
      </c>
      <c r="B814" s="3"/>
      <c r="D814" s="1" t="str">
        <f>IFERROR(INDEX('padron cfe'!B:B,MATCH(DATOS!C814,'padron cfe'!A:A,0),1),"")</f>
        <v/>
      </c>
      <c r="H814" s="5" t="str">
        <f>IF(F814="","",IFERROR(CONCATENATE("PEUA",VLOOKUP(ESTADO,REPORTE!AV$2:AW$33,2,0),DIDTRITO_FORM,CADER_FORM,IFERROR(INDEX(CA:CA,MATCH(DAY(F814),BZ:BZ,0),1),DAY(F814)),IFERROR(INDEX(CA:CA,MATCH(MONTH(F814),BZ:BZ,0),1),MONTH(F814)),YEAR(F814),G814),""))</f>
        <v/>
      </c>
      <c r="M814" s="2" t="str">
        <f>IFERROR(INDEX('padron cfe'!C:C,MATCH(DATOS!C814,'padron cfe'!A:A,0),1),"")</f>
        <v/>
      </c>
      <c r="N814" s="66" t="str">
        <f>IFERROR(IF(BT814="","",IF(INDEX(N$1:N813,MATCH(BT814,BT$1:BT813,0),1)=0,"",INDEX(N$1:N813,MATCH(BT814,BT$1:BT813,0),1))),"")</f>
        <v/>
      </c>
      <c r="O814" s="66" t="str">
        <f>IFERROR(IF(BT814="","",IF(INDEX(O$1:O813,MATCH(BT814,BT$1:BT813,0),1)=0,"",INDEX(O$1:O813,MATCH(BT814,BT$1:BT813,0),1))),"")</f>
        <v/>
      </c>
      <c r="R814" s="66"/>
      <c r="S814" s="5"/>
      <c r="T814" s="66"/>
      <c r="U814" s="5" t="str">
        <f>IFERROR(IF(INDEX(U$1:U813,MATCH(T814,T$1:T813,0),1)=0,"",INDEX(U$1:U813,MATCH(T814,T$1:T813,0),1)),"")</f>
        <v/>
      </c>
      <c r="V814" s="66"/>
      <c r="W814" s="5" t="str">
        <f>IFERROR(IF(INDEX(W$1:W813,MATCH(V814,V$1:V813,0),1)=0,"",INDEX(W$1:W813,MATCH(V814,V$1:V813,0),1)),"")</f>
        <v/>
      </c>
      <c r="X814" s="2" t="str">
        <f>IFERROR(INDEX('padron cfe'!D:D,MATCH(DATOS!C814,'padron cfe'!A:A,0),1),"")</f>
        <v/>
      </c>
      <c r="AC814" s="3"/>
      <c r="AE814" s="4" t="str">
        <f t="shared" si="188"/>
        <v/>
      </c>
      <c r="AI814" s="2" t="str">
        <f>IFERROR(IF(INDEX(AI$1:AI813,MATCH(BT814,BT$1:BT813,0),1)=0,"",INDEX(AI$1:AI813,MATCH(BT814,BT$1:BT813,0),1)),"")</f>
        <v/>
      </c>
      <c r="AJ814" s="2" t="str">
        <f>IFERROR(IF(INDEX(AJ$1:AJ813,MATCH(BT814,BT$1:BT813,0),1)=0,"",INDEX(AJ$1:AJ813,MATCH(BT814,BT$1:BT813,0),1)),"")</f>
        <v/>
      </c>
      <c r="AK814" s="2" t="str">
        <f>IFERROR(IF(INDEX(AK$1:AK813,MATCH(BT814,BT$1:BT813,0),1)=0,"",INDEX(AK$1:AK813,MATCH(BT814,BT$1:BT813,0),1)),"")</f>
        <v/>
      </c>
      <c r="AY814" s="7"/>
      <c r="BA814" s="66"/>
      <c r="BB814" s="66"/>
      <c r="BC814" s="66"/>
      <c r="BD814" s="78"/>
      <c r="BE814" s="66"/>
      <c r="BF814" s="66"/>
      <c r="BG814" s="4"/>
      <c r="BH814" s="69"/>
      <c r="BK814" s="9"/>
      <c r="BN814" s="7"/>
      <c r="BO814" s="286"/>
      <c r="BP814" s="22"/>
      <c r="BQ814" s="7" t="str">
        <f t="shared" ca="1" si="189"/>
        <v/>
      </c>
      <c r="BR814" s="75" t="str">
        <f t="shared" si="190"/>
        <v/>
      </c>
      <c r="BS814" s="75" t="str">
        <f t="shared" si="191"/>
        <v/>
      </c>
      <c r="BT814" s="5" t="str">
        <f t="shared" si="192"/>
        <v/>
      </c>
      <c r="BU814" s="79" t="str">
        <f t="shared" si="193"/>
        <v/>
      </c>
      <c r="BV814" s="79" t="str">
        <f t="shared" si="194"/>
        <v/>
      </c>
      <c r="BW814" s="79" t="str">
        <f t="shared" si="195"/>
        <v/>
      </c>
      <c r="CB814" s="5"/>
      <c r="CC814" s="4" t="str">
        <f>IF(IFERROR(VLOOKUP(C814,C815:C$1993,1,0),"")="","",COUNTIF(C:C,C814))</f>
        <v/>
      </c>
      <c r="CE814" s="5"/>
      <c r="CF814" s="5"/>
      <c r="CG814" s="5" t="str">
        <f>IF(B814="","",IF(CC814="",1+(MAX(CG$2:CG813)),""))</f>
        <v/>
      </c>
      <c r="CH814" s="5" t="str">
        <f t="shared" si="196"/>
        <v/>
      </c>
      <c r="CI814" s="5" t="str">
        <f t="shared" si="197"/>
        <v/>
      </c>
      <c r="CJ814" s="14" t="str">
        <f t="shared" si="198"/>
        <v/>
      </c>
      <c r="CK814" s="25"/>
      <c r="CL814" s="15"/>
      <c r="CM814" s="5" t="str">
        <f t="shared" si="200"/>
        <v/>
      </c>
      <c r="CO814" s="5"/>
      <c r="CP814" s="5" t="str">
        <f t="shared" si="199"/>
        <v/>
      </c>
      <c r="CQ814" s="5" t="str">
        <f>IF(BT814="","",IFERROR(IF(VLOOKUP(BT814,BT$2:BT813,1,0)=0,"",""),BT814))</f>
        <v/>
      </c>
      <c r="CR814" s="22" t="str">
        <f>IF(CQ814="","",(IFERROR(VLOOKUP(MID(CQ814,1,1),$DI$2:DM$28,3,0),0)+IFERROR(VLOOKUP(MID(CQ814,2,1),DI$2:DM$28,4,0),0)+IFERROR(VLOOKUP(MID(CQ814,3,1),DI$2:DM$28,5,0),0)+(ROW(CQ814)/1000000000000)))</f>
        <v/>
      </c>
      <c r="CS814" s="5"/>
      <c r="CT814" s="5">
        <v>813</v>
      </c>
      <c r="CU814" s="5" t="str">
        <f>IFERROR(VLOOKUP(CT814,CP$2:CQ1890,2,0),"")</f>
        <v/>
      </c>
      <c r="CV814" s="5"/>
      <c r="CX814" s="5"/>
      <c r="DO814" s="5" t="e">
        <f>IF(REPORTE!AH$2="si",IF(C814=VALUE(REPORTE!C$22),IF(SUM(DO815:DO$1993),CONCATENATE(INT(B814),", "),INT(B814)),""),IF(C814=VALUE(REPORTE!C$21),IF(SUM(DO815:DO$1993),CONCATENATE(INT(B814),", "),INT(B814)),""))</f>
        <v>#VALUE!</v>
      </c>
      <c r="DS814" s="5"/>
      <c r="DT814" s="5"/>
      <c r="DU814" s="5"/>
      <c r="DV814" s="5"/>
    </row>
    <row r="815" spans="1:126" x14ac:dyDescent="0.25">
      <c r="A815" s="4" t="str">
        <f t="shared" ca="1" si="187"/>
        <v/>
      </c>
      <c r="B815" s="3"/>
      <c r="D815" s="1" t="str">
        <f>IFERROR(INDEX('padron cfe'!B:B,MATCH(DATOS!C815,'padron cfe'!A:A,0),1),"")</f>
        <v/>
      </c>
      <c r="H815" s="5" t="str">
        <f>IF(F815="","",IFERROR(CONCATENATE("PEUA",VLOOKUP(ESTADO,REPORTE!AV$2:AW$33,2,0),DIDTRITO_FORM,CADER_FORM,IFERROR(INDEX(CA:CA,MATCH(DAY(F815),BZ:BZ,0),1),DAY(F815)),IFERROR(INDEX(CA:CA,MATCH(MONTH(F815),BZ:BZ,0),1),MONTH(F815)),YEAR(F815),G815),""))</f>
        <v/>
      </c>
      <c r="M815" s="2" t="str">
        <f>IFERROR(INDEX('padron cfe'!C:C,MATCH(DATOS!C815,'padron cfe'!A:A,0),1),"")</f>
        <v/>
      </c>
      <c r="N815" s="66" t="str">
        <f>IFERROR(IF(BT815="","",IF(INDEX(N$1:N814,MATCH(BT815,BT$1:BT814,0),1)=0,"",INDEX(N$1:N814,MATCH(BT815,BT$1:BT814,0),1))),"")</f>
        <v/>
      </c>
      <c r="O815" s="66" t="str">
        <f>IFERROR(IF(BT815="","",IF(INDEX(O$1:O814,MATCH(BT815,BT$1:BT814,0),1)=0,"",INDEX(O$1:O814,MATCH(BT815,BT$1:BT814,0),1))),"")</f>
        <v/>
      </c>
      <c r="R815" s="66"/>
      <c r="S815" s="5"/>
      <c r="T815" s="66"/>
      <c r="U815" s="5" t="str">
        <f>IFERROR(IF(INDEX(U$1:U814,MATCH(T815,T$1:T814,0),1)=0,"",INDEX(U$1:U814,MATCH(T815,T$1:T814,0),1)),"")</f>
        <v/>
      </c>
      <c r="V815" s="66"/>
      <c r="W815" s="5" t="str">
        <f>IFERROR(IF(INDEX(W$1:W814,MATCH(V815,V$1:V814,0),1)=0,"",INDEX(W$1:W814,MATCH(V815,V$1:V814,0),1)),"")</f>
        <v/>
      </c>
      <c r="X815" s="2" t="str">
        <f>IFERROR(INDEX('padron cfe'!D:D,MATCH(DATOS!C815,'padron cfe'!A:A,0),1),"")</f>
        <v/>
      </c>
      <c r="AC815" s="3"/>
      <c r="AE815" s="4" t="str">
        <f t="shared" si="188"/>
        <v/>
      </c>
      <c r="AI815" s="2" t="str">
        <f>IFERROR(IF(INDEX(AI$1:AI814,MATCH(BT815,BT$1:BT814,0),1)=0,"",INDEX(AI$1:AI814,MATCH(BT815,BT$1:BT814,0),1)),"")</f>
        <v/>
      </c>
      <c r="AJ815" s="2" t="str">
        <f>IFERROR(IF(INDEX(AJ$1:AJ814,MATCH(BT815,BT$1:BT814,0),1)=0,"",INDEX(AJ$1:AJ814,MATCH(BT815,BT$1:BT814,0),1)),"")</f>
        <v/>
      </c>
      <c r="AK815" s="2" t="str">
        <f>IFERROR(IF(INDEX(AK$1:AK814,MATCH(BT815,BT$1:BT814,0),1)=0,"",INDEX(AK$1:AK814,MATCH(BT815,BT$1:BT814,0),1)),"")</f>
        <v/>
      </c>
      <c r="AY815" s="7"/>
      <c r="BA815" s="66"/>
      <c r="BB815" s="66"/>
      <c r="BC815" s="66"/>
      <c r="BD815" s="78"/>
      <c r="BE815" s="66"/>
      <c r="BF815" s="66"/>
      <c r="BG815" s="4"/>
      <c r="BH815" s="69"/>
      <c r="BK815" s="9"/>
      <c r="BN815" s="7"/>
      <c r="BO815" s="286"/>
      <c r="BP815" s="22"/>
      <c r="BQ815" s="7" t="str">
        <f t="shared" ca="1" si="189"/>
        <v/>
      </c>
      <c r="BR815" s="75" t="str">
        <f t="shared" si="190"/>
        <v/>
      </c>
      <c r="BS815" s="75" t="str">
        <f t="shared" si="191"/>
        <v/>
      </c>
      <c r="BT815" s="5" t="str">
        <f t="shared" si="192"/>
        <v/>
      </c>
      <c r="BU815" s="79" t="str">
        <f t="shared" si="193"/>
        <v/>
      </c>
      <c r="BV815" s="79" t="str">
        <f t="shared" si="194"/>
        <v/>
      </c>
      <c r="BW815" s="79" t="str">
        <f t="shared" si="195"/>
        <v/>
      </c>
      <c r="CB815" s="5"/>
      <c r="CC815" s="4" t="str">
        <f>IF(IFERROR(VLOOKUP(C815,C816:C$1993,1,0),"")="","",COUNTIF(C:C,C815))</f>
        <v/>
      </c>
      <c r="CE815" s="5"/>
      <c r="CF815" s="5"/>
      <c r="CG815" s="5" t="str">
        <f>IF(B815="","",IF(CC815="",1+(MAX(CG$2:CG814)),""))</f>
        <v/>
      </c>
      <c r="CH815" s="5" t="str">
        <f t="shared" si="196"/>
        <v/>
      </c>
      <c r="CI815" s="5" t="str">
        <f t="shared" si="197"/>
        <v/>
      </c>
      <c r="CJ815" s="14" t="str">
        <f t="shared" si="198"/>
        <v/>
      </c>
      <c r="CK815" s="25"/>
      <c r="CL815" s="15"/>
      <c r="CM815" s="5" t="str">
        <f t="shared" si="200"/>
        <v/>
      </c>
      <c r="CO815" s="5"/>
      <c r="CP815" s="5" t="str">
        <f t="shared" si="199"/>
        <v/>
      </c>
      <c r="CQ815" s="5" t="str">
        <f>IF(BT815="","",IFERROR(IF(VLOOKUP(BT815,BT$2:BT814,1,0)=0,"",""),BT815))</f>
        <v/>
      </c>
      <c r="CR815" s="22" t="str">
        <f>IF(CQ815="","",(IFERROR(VLOOKUP(MID(CQ815,1,1),$DI$2:DM$28,3,0),0)+IFERROR(VLOOKUP(MID(CQ815,2,1),DI$2:DM$28,4,0),0)+IFERROR(VLOOKUP(MID(CQ815,3,1),DI$2:DM$28,5,0),0)+(ROW(CQ815)/1000000000000)))</f>
        <v/>
      </c>
      <c r="CS815" s="5"/>
      <c r="CT815" s="5">
        <v>814</v>
      </c>
      <c r="CU815" s="5" t="str">
        <f>IFERROR(VLOOKUP(CT815,CP$2:CQ1891,2,0),"")</f>
        <v/>
      </c>
      <c r="CV815" s="5"/>
      <c r="CX815" s="5"/>
      <c r="DO815" s="5" t="e">
        <f>IF(REPORTE!AH$2="si",IF(C815=VALUE(REPORTE!C$22),IF(SUM(DO816:DO$1993),CONCATENATE(INT(B815),", "),INT(B815)),""),IF(C815=VALUE(REPORTE!C$21),IF(SUM(DO816:DO$1993),CONCATENATE(INT(B815),", "),INT(B815)),""))</f>
        <v>#VALUE!</v>
      </c>
      <c r="DS815" s="5"/>
      <c r="DT815" s="5"/>
      <c r="DU815" s="5"/>
      <c r="DV815" s="5"/>
    </row>
    <row r="816" spans="1:126" x14ac:dyDescent="0.25">
      <c r="A816" s="4" t="str">
        <f t="shared" ca="1" si="187"/>
        <v/>
      </c>
      <c r="B816" s="3"/>
      <c r="D816" s="1" t="str">
        <f>IFERROR(INDEX('padron cfe'!B:B,MATCH(DATOS!C816,'padron cfe'!A:A,0),1),"")</f>
        <v/>
      </c>
      <c r="H816" s="5" t="str">
        <f>IF(F816="","",IFERROR(CONCATENATE("PEUA",VLOOKUP(ESTADO,REPORTE!AV$2:AW$33,2,0),DIDTRITO_FORM,CADER_FORM,IFERROR(INDEX(CA:CA,MATCH(DAY(F816),BZ:BZ,0),1),DAY(F816)),IFERROR(INDEX(CA:CA,MATCH(MONTH(F816),BZ:BZ,0),1),MONTH(F816)),YEAR(F816),G816),""))</f>
        <v/>
      </c>
      <c r="M816" s="2" t="str">
        <f>IFERROR(INDEX('padron cfe'!C:C,MATCH(DATOS!C816,'padron cfe'!A:A,0),1),"")</f>
        <v/>
      </c>
      <c r="N816" s="66" t="str">
        <f>IFERROR(IF(BT816="","",IF(INDEX(N$1:N815,MATCH(BT816,BT$1:BT815,0),1)=0,"",INDEX(N$1:N815,MATCH(BT816,BT$1:BT815,0),1))),"")</f>
        <v/>
      </c>
      <c r="O816" s="66" t="str">
        <f>IFERROR(IF(BT816="","",IF(INDEX(O$1:O815,MATCH(BT816,BT$1:BT815,0),1)=0,"",INDEX(O$1:O815,MATCH(BT816,BT$1:BT815,0),1))),"")</f>
        <v/>
      </c>
      <c r="R816" s="66"/>
      <c r="S816" s="5"/>
      <c r="T816" s="66"/>
      <c r="U816" s="5" t="str">
        <f>IFERROR(IF(INDEX(U$1:U815,MATCH(T816,T$1:T815,0),1)=0,"",INDEX(U$1:U815,MATCH(T816,T$1:T815,0),1)),"")</f>
        <v/>
      </c>
      <c r="V816" s="66"/>
      <c r="W816" s="5" t="str">
        <f>IFERROR(IF(INDEX(W$1:W815,MATCH(V816,V$1:V815,0),1)=0,"",INDEX(W$1:W815,MATCH(V816,V$1:V815,0),1)),"")</f>
        <v/>
      </c>
      <c r="X816" s="2" t="str">
        <f>IFERROR(INDEX('padron cfe'!D:D,MATCH(DATOS!C816,'padron cfe'!A:A,0),1),"")</f>
        <v/>
      </c>
      <c r="AC816" s="3"/>
      <c r="AE816" s="4" t="str">
        <f t="shared" si="188"/>
        <v/>
      </c>
      <c r="AI816" s="2" t="str">
        <f>IFERROR(IF(INDEX(AI$1:AI815,MATCH(BT816,BT$1:BT815,0),1)=0,"",INDEX(AI$1:AI815,MATCH(BT816,BT$1:BT815,0),1)),"")</f>
        <v/>
      </c>
      <c r="AJ816" s="2" t="str">
        <f>IFERROR(IF(INDEX(AJ$1:AJ815,MATCH(BT816,BT$1:BT815,0),1)=0,"",INDEX(AJ$1:AJ815,MATCH(BT816,BT$1:BT815,0),1)),"")</f>
        <v/>
      </c>
      <c r="AK816" s="2" t="str">
        <f>IFERROR(IF(INDEX(AK$1:AK815,MATCH(BT816,BT$1:BT815,0),1)=0,"",INDEX(AK$1:AK815,MATCH(BT816,BT$1:BT815,0),1)),"")</f>
        <v/>
      </c>
      <c r="AY816" s="7"/>
      <c r="BA816" s="66"/>
      <c r="BB816" s="66"/>
      <c r="BC816" s="66"/>
      <c r="BD816" s="78"/>
      <c r="BE816" s="66"/>
      <c r="BF816" s="66"/>
      <c r="BG816" s="4"/>
      <c r="BH816" s="69"/>
      <c r="BK816" s="9"/>
      <c r="BN816" s="7"/>
      <c r="BO816" s="286"/>
      <c r="BP816" s="22"/>
      <c r="BQ816" s="7" t="str">
        <f t="shared" ca="1" si="189"/>
        <v/>
      </c>
      <c r="BR816" s="75" t="str">
        <f t="shared" si="190"/>
        <v/>
      </c>
      <c r="BS816" s="75" t="str">
        <f t="shared" si="191"/>
        <v/>
      </c>
      <c r="BT816" s="5" t="str">
        <f t="shared" si="192"/>
        <v/>
      </c>
      <c r="BU816" s="79" t="str">
        <f t="shared" si="193"/>
        <v/>
      </c>
      <c r="BV816" s="79" t="str">
        <f t="shared" si="194"/>
        <v/>
      </c>
      <c r="BW816" s="79" t="str">
        <f t="shared" si="195"/>
        <v/>
      </c>
      <c r="CB816" s="5"/>
      <c r="CC816" s="4" t="str">
        <f>IF(IFERROR(VLOOKUP(C816,C817:C$1993,1,0),"")="","",COUNTIF(C:C,C816))</f>
        <v/>
      </c>
      <c r="CE816" s="5"/>
      <c r="CF816" s="5"/>
      <c r="CG816" s="5" t="str">
        <f>IF(B816="","",IF(CC816="",1+(MAX(CG$2:CG815)),""))</f>
        <v/>
      </c>
      <c r="CH816" s="5" t="str">
        <f t="shared" si="196"/>
        <v/>
      </c>
      <c r="CI816" s="5" t="str">
        <f t="shared" si="197"/>
        <v/>
      </c>
      <c r="CJ816" s="14" t="str">
        <f t="shared" si="198"/>
        <v/>
      </c>
      <c r="CK816" s="25"/>
      <c r="CL816" s="15"/>
      <c r="CM816" s="5" t="str">
        <f t="shared" si="200"/>
        <v/>
      </c>
      <c r="CO816" s="5"/>
      <c r="CP816" s="5" t="str">
        <f t="shared" si="199"/>
        <v/>
      </c>
      <c r="CQ816" s="5" t="str">
        <f>IF(BT816="","",IFERROR(IF(VLOOKUP(BT816,BT$2:BT815,1,0)=0,"",""),BT816))</f>
        <v/>
      </c>
      <c r="CR816" s="22" t="str">
        <f>IF(CQ816="","",(IFERROR(VLOOKUP(MID(CQ816,1,1),$DI$2:DM$28,3,0),0)+IFERROR(VLOOKUP(MID(CQ816,2,1),DI$2:DM$28,4,0),0)+IFERROR(VLOOKUP(MID(CQ816,3,1),DI$2:DM$28,5,0),0)+(ROW(CQ816)/1000000000000)))</f>
        <v/>
      </c>
      <c r="CS816" s="5"/>
      <c r="CT816" s="5">
        <v>815</v>
      </c>
      <c r="CU816" s="5" t="str">
        <f>IFERROR(VLOOKUP(CT816,CP$2:CQ1892,2,0),"")</f>
        <v/>
      </c>
      <c r="CV816" s="5"/>
      <c r="CX816" s="5"/>
      <c r="DO816" s="5" t="e">
        <f>IF(REPORTE!AH$2="si",IF(C816=VALUE(REPORTE!C$22),IF(SUM(DO817:DO$1993),CONCATENATE(INT(B816),", "),INT(B816)),""),IF(C816=VALUE(REPORTE!C$21),IF(SUM(DO817:DO$1993),CONCATENATE(INT(B816),", "),INT(B816)),""))</f>
        <v>#VALUE!</v>
      </c>
      <c r="DS816" s="5"/>
      <c r="DT816" s="5"/>
      <c r="DU816" s="5"/>
      <c r="DV816" s="5"/>
    </row>
    <row r="817" spans="1:126" x14ac:dyDescent="0.25">
      <c r="A817" s="4" t="str">
        <f t="shared" ca="1" si="187"/>
        <v/>
      </c>
      <c r="B817" s="3"/>
      <c r="D817" s="1" t="str">
        <f>IFERROR(INDEX('padron cfe'!B:B,MATCH(DATOS!C817,'padron cfe'!A:A,0),1),"")</f>
        <v/>
      </c>
      <c r="H817" s="5" t="str">
        <f>IF(F817="","",IFERROR(CONCATENATE("PEUA",VLOOKUP(ESTADO,REPORTE!AV$2:AW$33,2,0),DIDTRITO_FORM,CADER_FORM,IFERROR(INDEX(CA:CA,MATCH(DAY(F817),BZ:BZ,0),1),DAY(F817)),IFERROR(INDEX(CA:CA,MATCH(MONTH(F817),BZ:BZ,0),1),MONTH(F817)),YEAR(F817),G817),""))</f>
        <v/>
      </c>
      <c r="M817" s="2" t="str">
        <f>IFERROR(INDEX('padron cfe'!C:C,MATCH(DATOS!C817,'padron cfe'!A:A,0),1),"")</f>
        <v/>
      </c>
      <c r="N817" s="66" t="str">
        <f>IFERROR(IF(BT817="","",IF(INDEX(N$1:N816,MATCH(BT817,BT$1:BT816,0),1)=0,"",INDEX(N$1:N816,MATCH(BT817,BT$1:BT816,0),1))),"")</f>
        <v/>
      </c>
      <c r="O817" s="66" t="str">
        <f>IFERROR(IF(BT817="","",IF(INDEX(O$1:O816,MATCH(BT817,BT$1:BT816,0),1)=0,"",INDEX(O$1:O816,MATCH(BT817,BT$1:BT816,0),1))),"")</f>
        <v/>
      </c>
      <c r="R817" s="66"/>
      <c r="S817" s="5"/>
      <c r="T817" s="66"/>
      <c r="U817" s="5" t="str">
        <f>IFERROR(IF(INDEX(U$1:U816,MATCH(T817,T$1:T816,0),1)=0,"",INDEX(U$1:U816,MATCH(T817,T$1:T816,0),1)),"")</f>
        <v/>
      </c>
      <c r="V817" s="66"/>
      <c r="W817" s="5" t="str">
        <f>IFERROR(IF(INDEX(W$1:W816,MATCH(V817,V$1:V816,0),1)=0,"",INDEX(W$1:W816,MATCH(V817,V$1:V816,0),1)),"")</f>
        <v/>
      </c>
      <c r="X817" s="2" t="str">
        <f>IFERROR(INDEX('padron cfe'!D:D,MATCH(DATOS!C817,'padron cfe'!A:A,0),1),"")</f>
        <v/>
      </c>
      <c r="AC817" s="3"/>
      <c r="AE817" s="4" t="str">
        <f t="shared" si="188"/>
        <v/>
      </c>
      <c r="AI817" s="2" t="str">
        <f>IFERROR(IF(INDEX(AI$1:AI816,MATCH(BT817,BT$1:BT816,0),1)=0,"",INDEX(AI$1:AI816,MATCH(BT817,BT$1:BT816,0),1)),"")</f>
        <v/>
      </c>
      <c r="AJ817" s="2" t="str">
        <f>IFERROR(IF(INDEX(AJ$1:AJ816,MATCH(BT817,BT$1:BT816,0),1)=0,"",INDEX(AJ$1:AJ816,MATCH(BT817,BT$1:BT816,0),1)),"")</f>
        <v/>
      </c>
      <c r="AK817" s="2" t="str">
        <f>IFERROR(IF(INDEX(AK$1:AK816,MATCH(BT817,BT$1:BT816,0),1)=0,"",INDEX(AK$1:AK816,MATCH(BT817,BT$1:BT816,0),1)),"")</f>
        <v/>
      </c>
      <c r="AY817" s="7"/>
      <c r="BA817" s="66"/>
      <c r="BB817" s="66"/>
      <c r="BC817" s="66"/>
      <c r="BD817" s="78"/>
      <c r="BE817" s="66"/>
      <c r="BF817" s="66"/>
      <c r="BG817" s="4"/>
      <c r="BH817" s="69"/>
      <c r="BK817" s="9"/>
      <c r="BN817" s="7"/>
      <c r="BO817" s="286"/>
      <c r="BP817" s="22"/>
      <c r="BQ817" s="7" t="str">
        <f t="shared" ca="1" si="189"/>
        <v/>
      </c>
      <c r="BR817" s="75" t="str">
        <f t="shared" si="190"/>
        <v/>
      </c>
      <c r="BS817" s="75" t="str">
        <f t="shared" si="191"/>
        <v/>
      </c>
      <c r="BT817" s="5" t="str">
        <f t="shared" si="192"/>
        <v/>
      </c>
      <c r="BU817" s="79" t="str">
        <f t="shared" si="193"/>
        <v/>
      </c>
      <c r="BV817" s="79" t="str">
        <f t="shared" si="194"/>
        <v/>
      </c>
      <c r="BW817" s="79" t="str">
        <f t="shared" si="195"/>
        <v/>
      </c>
      <c r="CB817" s="5"/>
      <c r="CC817" s="4" t="str">
        <f>IF(IFERROR(VLOOKUP(C817,C818:C$1993,1,0),"")="","",COUNTIF(C:C,C817))</f>
        <v/>
      </c>
      <c r="CE817" s="5"/>
      <c r="CF817" s="5"/>
      <c r="CG817" s="5" t="str">
        <f>IF(B817="","",IF(CC817="",1+(MAX(CG$2:CG816)),""))</f>
        <v/>
      </c>
      <c r="CH817" s="5" t="str">
        <f t="shared" si="196"/>
        <v/>
      </c>
      <c r="CI817" s="5" t="str">
        <f t="shared" si="197"/>
        <v/>
      </c>
      <c r="CJ817" s="14" t="str">
        <f t="shared" si="198"/>
        <v/>
      </c>
      <c r="CK817" s="25"/>
      <c r="CL817" s="15"/>
      <c r="CM817" s="5" t="str">
        <f t="shared" si="200"/>
        <v/>
      </c>
      <c r="CO817" s="5"/>
      <c r="CP817" s="5" t="str">
        <f t="shared" si="199"/>
        <v/>
      </c>
      <c r="CQ817" s="5" t="str">
        <f>IF(BT817="","",IFERROR(IF(VLOOKUP(BT817,BT$2:BT816,1,0)=0,"",""),BT817))</f>
        <v/>
      </c>
      <c r="CR817" s="22" t="str">
        <f>IF(CQ817="","",(IFERROR(VLOOKUP(MID(CQ817,1,1),$DI$2:DM$28,3,0),0)+IFERROR(VLOOKUP(MID(CQ817,2,1),DI$2:DM$28,4,0),0)+IFERROR(VLOOKUP(MID(CQ817,3,1),DI$2:DM$28,5,0),0)+(ROW(CQ817)/1000000000000)))</f>
        <v/>
      </c>
      <c r="CS817" s="5"/>
      <c r="CT817" s="5">
        <v>816</v>
      </c>
      <c r="CU817" s="5" t="str">
        <f>IFERROR(VLOOKUP(CT817,CP$2:CQ1893,2,0),"")</f>
        <v/>
      </c>
      <c r="CV817" s="5"/>
      <c r="CX817" s="5"/>
      <c r="DO817" s="5" t="e">
        <f>IF(REPORTE!AH$2="si",IF(C817=VALUE(REPORTE!C$22),IF(SUM(DO818:DO$1993),CONCATENATE(INT(B817),", "),INT(B817)),""),IF(C817=VALUE(REPORTE!C$21),IF(SUM(DO818:DO$1993),CONCATENATE(INT(B817),", "),INT(B817)),""))</f>
        <v>#VALUE!</v>
      </c>
      <c r="DS817" s="5"/>
      <c r="DT817" s="5"/>
      <c r="DU817" s="5"/>
      <c r="DV817" s="5"/>
    </row>
    <row r="818" spans="1:126" x14ac:dyDescent="0.25">
      <c r="A818" s="4" t="str">
        <f t="shared" ca="1" si="187"/>
        <v/>
      </c>
      <c r="B818" s="3"/>
      <c r="D818" s="1" t="str">
        <f>IFERROR(INDEX('padron cfe'!B:B,MATCH(DATOS!C818,'padron cfe'!A:A,0),1),"")</f>
        <v/>
      </c>
      <c r="H818" s="5" t="str">
        <f>IF(F818="","",IFERROR(CONCATENATE("PEUA",VLOOKUP(ESTADO,REPORTE!AV$2:AW$33,2,0),DIDTRITO_FORM,CADER_FORM,IFERROR(INDEX(CA:CA,MATCH(DAY(F818),BZ:BZ,0),1),DAY(F818)),IFERROR(INDEX(CA:CA,MATCH(MONTH(F818),BZ:BZ,0),1),MONTH(F818)),YEAR(F818),G818),""))</f>
        <v/>
      </c>
      <c r="M818" s="2" t="str">
        <f>IFERROR(INDEX('padron cfe'!C:C,MATCH(DATOS!C818,'padron cfe'!A:A,0),1),"")</f>
        <v/>
      </c>
      <c r="N818" s="66" t="str">
        <f>IFERROR(IF(BT818="","",IF(INDEX(N$1:N817,MATCH(BT818,BT$1:BT817,0),1)=0,"",INDEX(N$1:N817,MATCH(BT818,BT$1:BT817,0),1))),"")</f>
        <v/>
      </c>
      <c r="O818" s="66" t="str">
        <f>IFERROR(IF(BT818="","",IF(INDEX(O$1:O817,MATCH(BT818,BT$1:BT817,0),1)=0,"",INDEX(O$1:O817,MATCH(BT818,BT$1:BT817,0),1))),"")</f>
        <v/>
      </c>
      <c r="R818" s="66"/>
      <c r="S818" s="5"/>
      <c r="T818" s="66"/>
      <c r="U818" s="5" t="str">
        <f>IFERROR(IF(INDEX(U$1:U817,MATCH(T818,T$1:T817,0),1)=0,"",INDEX(U$1:U817,MATCH(T818,T$1:T817,0),1)),"")</f>
        <v/>
      </c>
      <c r="V818" s="66"/>
      <c r="W818" s="5" t="str">
        <f>IFERROR(IF(INDEX(W$1:W817,MATCH(V818,V$1:V817,0),1)=0,"",INDEX(W$1:W817,MATCH(V818,V$1:V817,0),1)),"")</f>
        <v/>
      </c>
      <c r="X818" s="2" t="str">
        <f>IFERROR(INDEX('padron cfe'!D:D,MATCH(DATOS!C818,'padron cfe'!A:A,0),1),"")</f>
        <v/>
      </c>
      <c r="AC818" s="3"/>
      <c r="AE818" s="4" t="str">
        <f t="shared" si="188"/>
        <v/>
      </c>
      <c r="AI818" s="2" t="str">
        <f>IFERROR(IF(INDEX(AI$1:AI817,MATCH(BT818,BT$1:BT817,0),1)=0,"",INDEX(AI$1:AI817,MATCH(BT818,BT$1:BT817,0),1)),"")</f>
        <v/>
      </c>
      <c r="AJ818" s="2" t="str">
        <f>IFERROR(IF(INDEX(AJ$1:AJ817,MATCH(BT818,BT$1:BT817,0),1)=0,"",INDEX(AJ$1:AJ817,MATCH(BT818,BT$1:BT817,0),1)),"")</f>
        <v/>
      </c>
      <c r="AK818" s="2" t="str">
        <f>IFERROR(IF(INDEX(AK$1:AK817,MATCH(BT818,BT$1:BT817,0),1)=0,"",INDEX(AK$1:AK817,MATCH(BT818,BT$1:BT817,0),1)),"")</f>
        <v/>
      </c>
      <c r="AY818" s="7"/>
      <c r="BA818" s="66"/>
      <c r="BB818" s="66"/>
      <c r="BC818" s="66"/>
      <c r="BD818" s="78"/>
      <c r="BE818" s="66"/>
      <c r="BF818" s="66"/>
      <c r="BG818" s="4"/>
      <c r="BH818" s="69"/>
      <c r="BK818" s="9"/>
      <c r="BN818" s="7"/>
      <c r="BO818" s="286"/>
      <c r="BP818" s="22"/>
      <c r="BQ818" s="7" t="str">
        <f t="shared" ca="1" si="189"/>
        <v/>
      </c>
      <c r="BR818" s="75" t="str">
        <f t="shared" si="190"/>
        <v/>
      </c>
      <c r="BS818" s="75" t="str">
        <f t="shared" si="191"/>
        <v/>
      </c>
      <c r="BT818" s="5" t="str">
        <f t="shared" si="192"/>
        <v/>
      </c>
      <c r="BU818" s="79" t="str">
        <f t="shared" si="193"/>
        <v/>
      </c>
      <c r="BV818" s="79" t="str">
        <f t="shared" si="194"/>
        <v/>
      </c>
      <c r="BW818" s="79" t="str">
        <f t="shared" si="195"/>
        <v/>
      </c>
      <c r="CB818" s="5"/>
      <c r="CC818" s="4" t="str">
        <f>IF(IFERROR(VLOOKUP(C818,C819:C$1993,1,0),"")="","",COUNTIF(C:C,C818))</f>
        <v/>
      </c>
      <c r="CE818" s="5"/>
      <c r="CF818" s="5"/>
      <c r="CG818" s="5" t="str">
        <f>IF(B818="","",IF(CC818="",1+(MAX(CG$2:CG817)),""))</f>
        <v/>
      </c>
      <c r="CH818" s="5" t="str">
        <f t="shared" si="196"/>
        <v/>
      </c>
      <c r="CI818" s="5" t="str">
        <f t="shared" si="197"/>
        <v/>
      </c>
      <c r="CJ818" s="14" t="str">
        <f t="shared" si="198"/>
        <v/>
      </c>
      <c r="CK818" s="25"/>
      <c r="CL818" s="15"/>
      <c r="CM818" s="5" t="str">
        <f t="shared" si="200"/>
        <v/>
      </c>
      <c r="CO818" s="5"/>
      <c r="CP818" s="5" t="str">
        <f t="shared" si="199"/>
        <v/>
      </c>
      <c r="CQ818" s="5" t="str">
        <f>IF(BT818="","",IFERROR(IF(VLOOKUP(BT818,BT$2:BT817,1,0)=0,"",""),BT818))</f>
        <v/>
      </c>
      <c r="CR818" s="22" t="str">
        <f>IF(CQ818="","",(IFERROR(VLOOKUP(MID(CQ818,1,1),$DI$2:DM$28,3,0),0)+IFERROR(VLOOKUP(MID(CQ818,2,1),DI$2:DM$28,4,0),0)+IFERROR(VLOOKUP(MID(CQ818,3,1),DI$2:DM$28,5,0),0)+(ROW(CQ818)/1000000000000)))</f>
        <v/>
      </c>
      <c r="CS818" s="5"/>
      <c r="CT818" s="5">
        <v>817</v>
      </c>
      <c r="CU818" s="5" t="str">
        <f>IFERROR(VLOOKUP(CT818,CP$2:CQ1894,2,0),"")</f>
        <v/>
      </c>
      <c r="CV818" s="5"/>
      <c r="CX818" s="5"/>
      <c r="DO818" s="5" t="e">
        <f>IF(REPORTE!AH$2="si",IF(C818=VALUE(REPORTE!C$22),IF(SUM(DO819:DO$1993),CONCATENATE(INT(B818),", "),INT(B818)),""),IF(C818=VALUE(REPORTE!C$21),IF(SUM(DO819:DO$1993),CONCATENATE(INT(B818),", "),INT(B818)),""))</f>
        <v>#VALUE!</v>
      </c>
      <c r="DS818" s="5"/>
      <c r="DT818" s="5"/>
      <c r="DU818" s="5"/>
      <c r="DV818" s="5"/>
    </row>
    <row r="819" spans="1:126" x14ac:dyDescent="0.25">
      <c r="A819" s="4" t="str">
        <f t="shared" ca="1" si="187"/>
        <v/>
      </c>
      <c r="B819" s="3"/>
      <c r="D819" s="1" t="str">
        <f>IFERROR(INDEX('padron cfe'!B:B,MATCH(DATOS!C819,'padron cfe'!A:A,0),1),"")</f>
        <v/>
      </c>
      <c r="H819" s="5" t="str">
        <f>IF(F819="","",IFERROR(CONCATENATE("PEUA",VLOOKUP(ESTADO,REPORTE!AV$2:AW$33,2,0),DIDTRITO_FORM,CADER_FORM,IFERROR(INDEX(CA:CA,MATCH(DAY(F819),BZ:BZ,0),1),DAY(F819)),IFERROR(INDEX(CA:CA,MATCH(MONTH(F819),BZ:BZ,0),1),MONTH(F819)),YEAR(F819),G819),""))</f>
        <v/>
      </c>
      <c r="M819" s="2" t="str">
        <f>IFERROR(INDEX('padron cfe'!C:C,MATCH(DATOS!C819,'padron cfe'!A:A,0),1),"")</f>
        <v/>
      </c>
      <c r="N819" s="66" t="str">
        <f>IFERROR(IF(BT819="","",IF(INDEX(N$1:N818,MATCH(BT819,BT$1:BT818,0),1)=0,"",INDEX(N$1:N818,MATCH(BT819,BT$1:BT818,0),1))),"")</f>
        <v/>
      </c>
      <c r="O819" s="66" t="str">
        <f>IFERROR(IF(BT819="","",IF(INDEX(O$1:O818,MATCH(BT819,BT$1:BT818,0),1)=0,"",INDEX(O$1:O818,MATCH(BT819,BT$1:BT818,0),1))),"")</f>
        <v/>
      </c>
      <c r="R819" s="66"/>
      <c r="S819" s="5"/>
      <c r="T819" s="66"/>
      <c r="U819" s="5" t="str">
        <f>IFERROR(IF(INDEX(U$1:U818,MATCH(T819,T$1:T818,0),1)=0,"",INDEX(U$1:U818,MATCH(T819,T$1:T818,0),1)),"")</f>
        <v/>
      </c>
      <c r="V819" s="66"/>
      <c r="W819" s="5" t="str">
        <f>IFERROR(IF(INDEX(W$1:W818,MATCH(V819,V$1:V818,0),1)=0,"",INDEX(W$1:W818,MATCH(V819,V$1:V818,0),1)),"")</f>
        <v/>
      </c>
      <c r="X819" s="2" t="str">
        <f>IFERROR(INDEX('padron cfe'!D:D,MATCH(DATOS!C819,'padron cfe'!A:A,0),1),"")</f>
        <v/>
      </c>
      <c r="AC819" s="3"/>
      <c r="AE819" s="4" t="str">
        <f t="shared" si="188"/>
        <v/>
      </c>
      <c r="AI819" s="2" t="str">
        <f>IFERROR(IF(INDEX(AI$1:AI818,MATCH(BT819,BT$1:BT818,0),1)=0,"",INDEX(AI$1:AI818,MATCH(BT819,BT$1:BT818,0),1)),"")</f>
        <v/>
      </c>
      <c r="AJ819" s="2" t="str">
        <f>IFERROR(IF(INDEX(AJ$1:AJ818,MATCH(BT819,BT$1:BT818,0),1)=0,"",INDEX(AJ$1:AJ818,MATCH(BT819,BT$1:BT818,0),1)),"")</f>
        <v/>
      </c>
      <c r="AK819" s="2" t="str">
        <f>IFERROR(IF(INDEX(AK$1:AK818,MATCH(BT819,BT$1:BT818,0),1)=0,"",INDEX(AK$1:AK818,MATCH(BT819,BT$1:BT818,0),1)),"")</f>
        <v/>
      </c>
      <c r="AY819" s="7"/>
      <c r="BA819" s="66"/>
      <c r="BB819" s="66"/>
      <c r="BC819" s="66"/>
      <c r="BD819" s="78"/>
      <c r="BE819" s="66"/>
      <c r="BF819" s="66"/>
      <c r="BG819" s="4"/>
      <c r="BH819" s="69"/>
      <c r="BK819" s="9"/>
      <c r="BN819" s="7"/>
      <c r="BO819" s="286"/>
      <c r="BP819" s="22"/>
      <c r="BQ819" s="7" t="str">
        <f t="shared" ca="1" si="189"/>
        <v/>
      </c>
      <c r="BR819" s="75" t="str">
        <f t="shared" si="190"/>
        <v/>
      </c>
      <c r="BS819" s="75" t="str">
        <f t="shared" si="191"/>
        <v/>
      </c>
      <c r="BT819" s="5" t="str">
        <f t="shared" si="192"/>
        <v/>
      </c>
      <c r="BU819" s="79" t="str">
        <f t="shared" si="193"/>
        <v/>
      </c>
      <c r="BV819" s="79" t="str">
        <f t="shared" si="194"/>
        <v/>
      </c>
      <c r="BW819" s="79" t="str">
        <f t="shared" si="195"/>
        <v/>
      </c>
      <c r="CB819" s="5"/>
      <c r="CC819" s="4" t="str">
        <f>IF(IFERROR(VLOOKUP(C819,C820:C$1993,1,0),"")="","",COUNTIF(C:C,C819))</f>
        <v/>
      </c>
      <c r="CE819" s="5"/>
      <c r="CF819" s="5"/>
      <c r="CG819" s="5" t="str">
        <f>IF(B819="","",IF(CC819="",1+(MAX(CG$2:CG818)),""))</f>
        <v/>
      </c>
      <c r="CH819" s="5" t="str">
        <f t="shared" si="196"/>
        <v/>
      </c>
      <c r="CI819" s="5" t="str">
        <f t="shared" si="197"/>
        <v/>
      </c>
      <c r="CJ819" s="14" t="str">
        <f t="shared" si="198"/>
        <v/>
      </c>
      <c r="CK819" s="25"/>
      <c r="CL819" s="15"/>
      <c r="CM819" s="5" t="str">
        <f t="shared" si="200"/>
        <v/>
      </c>
      <c r="CO819" s="5"/>
      <c r="CP819" s="5" t="str">
        <f t="shared" si="199"/>
        <v/>
      </c>
      <c r="CQ819" s="5" t="str">
        <f>IF(BT819="","",IFERROR(IF(VLOOKUP(BT819,BT$2:BT818,1,0)=0,"",""),BT819))</f>
        <v/>
      </c>
      <c r="CR819" s="22" t="str">
        <f>IF(CQ819="","",(IFERROR(VLOOKUP(MID(CQ819,1,1),$DI$2:DM$28,3,0),0)+IFERROR(VLOOKUP(MID(CQ819,2,1),DI$2:DM$28,4,0),0)+IFERROR(VLOOKUP(MID(CQ819,3,1),DI$2:DM$28,5,0),0)+(ROW(CQ819)/1000000000000)))</f>
        <v/>
      </c>
      <c r="CS819" s="5"/>
      <c r="CT819" s="5">
        <v>818</v>
      </c>
      <c r="CU819" s="5" t="str">
        <f>IFERROR(VLOOKUP(CT819,CP$2:CQ1895,2,0),"")</f>
        <v/>
      </c>
      <c r="CV819" s="5"/>
      <c r="CX819" s="5"/>
      <c r="DO819" s="5" t="e">
        <f>IF(REPORTE!AH$2="si",IF(C819=VALUE(REPORTE!C$22),IF(SUM(DO820:DO$1993),CONCATENATE(INT(B819),", "),INT(B819)),""),IF(C819=VALUE(REPORTE!C$21),IF(SUM(DO820:DO$1993),CONCATENATE(INT(B819),", "),INT(B819)),""))</f>
        <v>#VALUE!</v>
      </c>
      <c r="DS819" s="5"/>
      <c r="DT819" s="5"/>
      <c r="DU819" s="5"/>
      <c r="DV819" s="5"/>
    </row>
    <row r="820" spans="1:126" x14ac:dyDescent="0.25">
      <c r="A820" s="4" t="str">
        <f t="shared" ca="1" si="187"/>
        <v/>
      </c>
      <c r="B820" s="3"/>
      <c r="D820" s="1" t="str">
        <f>IFERROR(INDEX('padron cfe'!B:B,MATCH(DATOS!C820,'padron cfe'!A:A,0),1),"")</f>
        <v/>
      </c>
      <c r="H820" s="5" t="str">
        <f>IF(F820="","",IFERROR(CONCATENATE("PEUA",VLOOKUP(ESTADO,REPORTE!AV$2:AW$33,2,0),DIDTRITO_FORM,CADER_FORM,IFERROR(INDEX(CA:CA,MATCH(DAY(F820),BZ:BZ,0),1),DAY(F820)),IFERROR(INDEX(CA:CA,MATCH(MONTH(F820),BZ:BZ,0),1),MONTH(F820)),YEAR(F820),G820),""))</f>
        <v/>
      </c>
      <c r="M820" s="2" t="str">
        <f>IFERROR(INDEX('padron cfe'!C:C,MATCH(DATOS!C820,'padron cfe'!A:A,0),1),"")</f>
        <v/>
      </c>
      <c r="N820" s="66" t="str">
        <f>IFERROR(IF(BT820="","",IF(INDEX(N$1:N819,MATCH(BT820,BT$1:BT819,0),1)=0,"",INDEX(N$1:N819,MATCH(BT820,BT$1:BT819,0),1))),"")</f>
        <v/>
      </c>
      <c r="O820" s="66" t="str">
        <f>IFERROR(IF(BT820="","",IF(INDEX(O$1:O819,MATCH(BT820,BT$1:BT819,0),1)=0,"",INDEX(O$1:O819,MATCH(BT820,BT$1:BT819,0),1))),"")</f>
        <v/>
      </c>
      <c r="R820" s="66"/>
      <c r="S820" s="5"/>
      <c r="T820" s="66"/>
      <c r="U820" s="5" t="str">
        <f>IFERROR(IF(INDEX(U$1:U819,MATCH(T820,T$1:T819,0),1)=0,"",INDEX(U$1:U819,MATCH(T820,T$1:T819,0),1)),"")</f>
        <v/>
      </c>
      <c r="V820" s="66"/>
      <c r="W820" s="5" t="str">
        <f>IFERROR(IF(INDEX(W$1:W819,MATCH(V820,V$1:V819,0),1)=0,"",INDEX(W$1:W819,MATCH(V820,V$1:V819,0),1)),"")</f>
        <v/>
      </c>
      <c r="X820" s="2" t="str">
        <f>IFERROR(INDEX('padron cfe'!D:D,MATCH(DATOS!C820,'padron cfe'!A:A,0),1),"")</f>
        <v/>
      </c>
      <c r="AC820" s="3"/>
      <c r="AE820" s="4" t="str">
        <f t="shared" si="188"/>
        <v/>
      </c>
      <c r="AI820" s="2" t="str">
        <f>IFERROR(IF(INDEX(AI$1:AI819,MATCH(BT820,BT$1:BT819,0),1)=0,"",INDEX(AI$1:AI819,MATCH(BT820,BT$1:BT819,0),1)),"")</f>
        <v/>
      </c>
      <c r="AJ820" s="2" t="str">
        <f>IFERROR(IF(INDEX(AJ$1:AJ819,MATCH(BT820,BT$1:BT819,0),1)=0,"",INDEX(AJ$1:AJ819,MATCH(BT820,BT$1:BT819,0),1)),"")</f>
        <v/>
      </c>
      <c r="AK820" s="2" t="str">
        <f>IFERROR(IF(INDEX(AK$1:AK819,MATCH(BT820,BT$1:BT819,0),1)=0,"",INDEX(AK$1:AK819,MATCH(BT820,BT$1:BT819,0),1)),"")</f>
        <v/>
      </c>
      <c r="AY820" s="7"/>
      <c r="BA820" s="66"/>
      <c r="BB820" s="66"/>
      <c r="BC820" s="66"/>
      <c r="BD820" s="78"/>
      <c r="BE820" s="66"/>
      <c r="BF820" s="66"/>
      <c r="BG820" s="4"/>
      <c r="BH820" s="69"/>
      <c r="BK820" s="9"/>
      <c r="BN820" s="7"/>
      <c r="BO820" s="286"/>
      <c r="BP820" s="22"/>
      <c r="BQ820" s="7" t="str">
        <f t="shared" ca="1" si="189"/>
        <v/>
      </c>
      <c r="BR820" s="75" t="str">
        <f t="shared" si="190"/>
        <v/>
      </c>
      <c r="BS820" s="75" t="str">
        <f t="shared" si="191"/>
        <v/>
      </c>
      <c r="BT820" s="5" t="str">
        <f t="shared" si="192"/>
        <v/>
      </c>
      <c r="BU820" s="79" t="str">
        <f t="shared" si="193"/>
        <v/>
      </c>
      <c r="BV820" s="79" t="str">
        <f t="shared" si="194"/>
        <v/>
      </c>
      <c r="BW820" s="79" t="str">
        <f t="shared" si="195"/>
        <v/>
      </c>
      <c r="CB820" s="5"/>
      <c r="CC820" s="4" t="str">
        <f>IF(IFERROR(VLOOKUP(C820,C821:C$1993,1,0),"")="","",COUNTIF(C:C,C820))</f>
        <v/>
      </c>
      <c r="CE820" s="5"/>
      <c r="CF820" s="5"/>
      <c r="CG820" s="5" t="str">
        <f>IF(B820="","",IF(CC820="",1+(MAX(CG$2:CG819)),""))</f>
        <v/>
      </c>
      <c r="CH820" s="5" t="str">
        <f t="shared" si="196"/>
        <v/>
      </c>
      <c r="CI820" s="5" t="str">
        <f t="shared" si="197"/>
        <v/>
      </c>
      <c r="CJ820" s="14" t="str">
        <f t="shared" si="198"/>
        <v/>
      </c>
      <c r="CK820" s="25"/>
      <c r="CL820" s="15"/>
      <c r="CM820" s="5" t="str">
        <f t="shared" si="200"/>
        <v/>
      </c>
      <c r="CO820" s="5"/>
      <c r="CP820" s="5" t="str">
        <f t="shared" si="199"/>
        <v/>
      </c>
      <c r="CQ820" s="5" t="str">
        <f>IF(BT820="","",IFERROR(IF(VLOOKUP(BT820,BT$2:BT819,1,0)=0,"",""),BT820))</f>
        <v/>
      </c>
      <c r="CR820" s="22" t="str">
        <f>IF(CQ820="","",(IFERROR(VLOOKUP(MID(CQ820,1,1),$DI$2:DM$28,3,0),0)+IFERROR(VLOOKUP(MID(CQ820,2,1),DI$2:DM$28,4,0),0)+IFERROR(VLOOKUP(MID(CQ820,3,1),DI$2:DM$28,5,0),0)+(ROW(CQ820)/1000000000000)))</f>
        <v/>
      </c>
      <c r="CS820" s="5"/>
      <c r="CT820" s="5">
        <v>819</v>
      </c>
      <c r="CU820" s="5" t="str">
        <f>IFERROR(VLOOKUP(CT820,CP$2:CQ1896,2,0),"")</f>
        <v/>
      </c>
      <c r="CV820" s="5"/>
      <c r="CX820" s="5"/>
      <c r="DO820" s="5" t="e">
        <f>IF(REPORTE!AH$2="si",IF(C820=VALUE(REPORTE!C$22),IF(SUM(DO821:DO$1993),CONCATENATE(INT(B820),", "),INT(B820)),""),IF(C820=VALUE(REPORTE!C$21),IF(SUM(DO821:DO$1993),CONCATENATE(INT(B820),", "),INT(B820)),""))</f>
        <v>#VALUE!</v>
      </c>
      <c r="DS820" s="5"/>
      <c r="DT820" s="5"/>
      <c r="DU820" s="5"/>
      <c r="DV820" s="5"/>
    </row>
    <row r="821" spans="1:126" x14ac:dyDescent="0.25">
      <c r="A821" s="4" t="str">
        <f t="shared" ca="1" si="187"/>
        <v/>
      </c>
      <c r="B821" s="3"/>
      <c r="D821" s="1" t="str">
        <f>IFERROR(INDEX('padron cfe'!B:B,MATCH(DATOS!C821,'padron cfe'!A:A,0),1),"")</f>
        <v/>
      </c>
      <c r="H821" s="5" t="str">
        <f>IF(F821="","",IFERROR(CONCATENATE("PEUA",VLOOKUP(ESTADO,REPORTE!AV$2:AW$33,2,0),DIDTRITO_FORM,CADER_FORM,IFERROR(INDEX(CA:CA,MATCH(DAY(F821),BZ:BZ,0),1),DAY(F821)),IFERROR(INDEX(CA:CA,MATCH(MONTH(F821),BZ:BZ,0),1),MONTH(F821)),YEAR(F821),G821),""))</f>
        <v/>
      </c>
      <c r="M821" s="2" t="str">
        <f>IFERROR(INDEX('padron cfe'!C:C,MATCH(DATOS!C821,'padron cfe'!A:A,0),1),"")</f>
        <v/>
      </c>
      <c r="N821" s="66" t="str">
        <f>IFERROR(IF(BT821="","",IF(INDEX(N$1:N820,MATCH(BT821,BT$1:BT820,0),1)=0,"",INDEX(N$1:N820,MATCH(BT821,BT$1:BT820,0),1))),"")</f>
        <v/>
      </c>
      <c r="O821" s="66" t="str">
        <f>IFERROR(IF(BT821="","",IF(INDEX(O$1:O820,MATCH(BT821,BT$1:BT820,0),1)=0,"",INDEX(O$1:O820,MATCH(BT821,BT$1:BT820,0),1))),"")</f>
        <v/>
      </c>
      <c r="R821" s="66"/>
      <c r="S821" s="5"/>
      <c r="T821" s="66"/>
      <c r="U821" s="5" t="str">
        <f>IFERROR(IF(INDEX(U$1:U820,MATCH(T821,T$1:T820,0),1)=0,"",INDEX(U$1:U820,MATCH(T821,T$1:T820,0),1)),"")</f>
        <v/>
      </c>
      <c r="V821" s="66"/>
      <c r="W821" s="5" t="str">
        <f>IFERROR(IF(INDEX(W$1:W820,MATCH(V821,V$1:V820,0),1)=0,"",INDEX(W$1:W820,MATCH(V821,V$1:V820,0),1)),"")</f>
        <v/>
      </c>
      <c r="X821" s="2" t="str">
        <f>IFERROR(INDEX('padron cfe'!D:D,MATCH(DATOS!C821,'padron cfe'!A:A,0),1),"")</f>
        <v/>
      </c>
      <c r="AC821" s="3"/>
      <c r="AE821" s="4" t="str">
        <f t="shared" si="188"/>
        <v/>
      </c>
      <c r="AI821" s="2" t="str">
        <f>IFERROR(IF(INDEX(AI$1:AI820,MATCH(BT821,BT$1:BT820,0),1)=0,"",INDEX(AI$1:AI820,MATCH(BT821,BT$1:BT820,0),1)),"")</f>
        <v/>
      </c>
      <c r="AJ821" s="2" t="str">
        <f>IFERROR(IF(INDEX(AJ$1:AJ820,MATCH(BT821,BT$1:BT820,0),1)=0,"",INDEX(AJ$1:AJ820,MATCH(BT821,BT$1:BT820,0),1)),"")</f>
        <v/>
      </c>
      <c r="AK821" s="2" t="str">
        <f>IFERROR(IF(INDEX(AK$1:AK820,MATCH(BT821,BT$1:BT820,0),1)=0,"",INDEX(AK$1:AK820,MATCH(BT821,BT$1:BT820,0),1)),"")</f>
        <v/>
      </c>
      <c r="AY821" s="7"/>
      <c r="BA821" s="66"/>
      <c r="BB821" s="66"/>
      <c r="BC821" s="66"/>
      <c r="BD821" s="78"/>
      <c r="BE821" s="66"/>
      <c r="BF821" s="66"/>
      <c r="BG821" s="4"/>
      <c r="BH821" s="69"/>
      <c r="BK821" s="9"/>
      <c r="BN821" s="7"/>
      <c r="BO821" s="286"/>
      <c r="BP821" s="22"/>
      <c r="BQ821" s="7" t="str">
        <f t="shared" ca="1" si="189"/>
        <v/>
      </c>
      <c r="BR821" s="75" t="str">
        <f t="shared" si="190"/>
        <v/>
      </c>
      <c r="BS821" s="75" t="str">
        <f t="shared" si="191"/>
        <v/>
      </c>
      <c r="BT821" s="5" t="str">
        <f t="shared" si="192"/>
        <v/>
      </c>
      <c r="BU821" s="79" t="str">
        <f t="shared" si="193"/>
        <v/>
      </c>
      <c r="BV821" s="79" t="str">
        <f t="shared" si="194"/>
        <v/>
      </c>
      <c r="BW821" s="79" t="str">
        <f t="shared" si="195"/>
        <v/>
      </c>
      <c r="CB821" s="5"/>
      <c r="CC821" s="4" t="str">
        <f>IF(IFERROR(VLOOKUP(C821,C822:C$1993,1,0),"")="","",COUNTIF(C:C,C821))</f>
        <v/>
      </c>
      <c r="CE821" s="5"/>
      <c r="CF821" s="5"/>
      <c r="CG821" s="5" t="str">
        <f>IF(B821="","",IF(CC821="",1+(MAX(CG$2:CG820)),""))</f>
        <v/>
      </c>
      <c r="CH821" s="5" t="str">
        <f t="shared" si="196"/>
        <v/>
      </c>
      <c r="CI821" s="5" t="str">
        <f t="shared" si="197"/>
        <v/>
      </c>
      <c r="CJ821" s="14" t="str">
        <f t="shared" si="198"/>
        <v/>
      </c>
      <c r="CK821" s="25"/>
      <c r="CL821" s="15"/>
      <c r="CM821" s="5" t="str">
        <f t="shared" si="200"/>
        <v/>
      </c>
      <c r="CO821" s="5"/>
      <c r="CP821" s="5" t="str">
        <f t="shared" si="199"/>
        <v/>
      </c>
      <c r="CQ821" s="5" t="str">
        <f>IF(BT821="","",IFERROR(IF(VLOOKUP(BT821,BT$2:BT820,1,0)=0,"",""),BT821))</f>
        <v/>
      </c>
      <c r="CR821" s="22" t="str">
        <f>IF(CQ821="","",(IFERROR(VLOOKUP(MID(CQ821,1,1),$DI$2:DM$28,3,0),0)+IFERROR(VLOOKUP(MID(CQ821,2,1),DI$2:DM$28,4,0),0)+IFERROR(VLOOKUP(MID(CQ821,3,1),DI$2:DM$28,5,0),0)+(ROW(CQ821)/1000000000000)))</f>
        <v/>
      </c>
      <c r="CS821" s="5"/>
      <c r="CT821" s="5">
        <v>820</v>
      </c>
      <c r="CU821" s="5" t="str">
        <f>IFERROR(VLOOKUP(CT821,CP$2:CQ1897,2,0),"")</f>
        <v/>
      </c>
      <c r="CV821" s="5"/>
      <c r="CX821" s="5"/>
      <c r="DO821" s="5" t="e">
        <f>IF(REPORTE!AH$2="si",IF(C821=VALUE(REPORTE!C$22),IF(SUM(DO822:DO$1993),CONCATENATE(INT(B821),", "),INT(B821)),""),IF(C821=VALUE(REPORTE!C$21),IF(SUM(DO822:DO$1993),CONCATENATE(INT(B821),", "),INT(B821)),""))</f>
        <v>#VALUE!</v>
      </c>
      <c r="DS821" s="5"/>
      <c r="DT821" s="5"/>
      <c r="DU821" s="5"/>
      <c r="DV821" s="5"/>
    </row>
    <row r="822" spans="1:126" x14ac:dyDescent="0.25">
      <c r="A822" s="4" t="str">
        <f t="shared" ca="1" si="187"/>
        <v/>
      </c>
      <c r="B822" s="3"/>
      <c r="D822" s="1" t="str">
        <f>IFERROR(INDEX('padron cfe'!B:B,MATCH(DATOS!C822,'padron cfe'!A:A,0),1),"")</f>
        <v/>
      </c>
      <c r="H822" s="5" t="str">
        <f>IF(F822="","",IFERROR(CONCATENATE("PEUA",VLOOKUP(ESTADO,REPORTE!AV$2:AW$33,2,0),DIDTRITO_FORM,CADER_FORM,IFERROR(INDEX(CA:CA,MATCH(DAY(F822),BZ:BZ,0),1),DAY(F822)),IFERROR(INDEX(CA:CA,MATCH(MONTH(F822),BZ:BZ,0),1),MONTH(F822)),YEAR(F822),G822),""))</f>
        <v/>
      </c>
      <c r="M822" s="2" t="str">
        <f>IFERROR(INDEX('padron cfe'!C:C,MATCH(DATOS!C822,'padron cfe'!A:A,0),1),"")</f>
        <v/>
      </c>
      <c r="N822" s="66" t="str">
        <f>IFERROR(IF(BT822="","",IF(INDEX(N$1:N821,MATCH(BT822,BT$1:BT821,0),1)=0,"",INDEX(N$1:N821,MATCH(BT822,BT$1:BT821,0),1))),"")</f>
        <v/>
      </c>
      <c r="O822" s="66" t="str">
        <f>IFERROR(IF(BT822="","",IF(INDEX(O$1:O821,MATCH(BT822,BT$1:BT821,0),1)=0,"",INDEX(O$1:O821,MATCH(BT822,BT$1:BT821,0),1))),"")</f>
        <v/>
      </c>
      <c r="R822" s="66"/>
      <c r="S822" s="5"/>
      <c r="T822" s="66"/>
      <c r="U822" s="5" t="str">
        <f>IFERROR(IF(INDEX(U$1:U821,MATCH(T822,T$1:T821,0),1)=0,"",INDEX(U$1:U821,MATCH(T822,T$1:T821,0),1)),"")</f>
        <v/>
      </c>
      <c r="V822" s="66"/>
      <c r="W822" s="5" t="str">
        <f>IFERROR(IF(INDEX(W$1:W821,MATCH(V822,V$1:V821,0),1)=0,"",INDEX(W$1:W821,MATCH(V822,V$1:V821,0),1)),"")</f>
        <v/>
      </c>
      <c r="X822" s="2" t="str">
        <f>IFERROR(INDEX('padron cfe'!D:D,MATCH(DATOS!C822,'padron cfe'!A:A,0),1),"")</f>
        <v/>
      </c>
      <c r="AC822" s="3"/>
      <c r="AE822" s="4" t="str">
        <f t="shared" si="188"/>
        <v/>
      </c>
      <c r="AI822" s="2" t="str">
        <f>IFERROR(IF(INDEX(AI$1:AI821,MATCH(BT822,BT$1:BT821,0),1)=0,"",INDEX(AI$1:AI821,MATCH(BT822,BT$1:BT821,0),1)),"")</f>
        <v/>
      </c>
      <c r="AJ822" s="2" t="str">
        <f>IFERROR(IF(INDEX(AJ$1:AJ821,MATCH(BT822,BT$1:BT821,0),1)=0,"",INDEX(AJ$1:AJ821,MATCH(BT822,BT$1:BT821,0),1)),"")</f>
        <v/>
      </c>
      <c r="AK822" s="2" t="str">
        <f>IFERROR(IF(INDEX(AK$1:AK821,MATCH(BT822,BT$1:BT821,0),1)=0,"",INDEX(AK$1:AK821,MATCH(BT822,BT$1:BT821,0),1)),"")</f>
        <v/>
      </c>
      <c r="AY822" s="7"/>
      <c r="BA822" s="66"/>
      <c r="BB822" s="66"/>
      <c r="BC822" s="66"/>
      <c r="BD822" s="78"/>
      <c r="BE822" s="66"/>
      <c r="BF822" s="66"/>
      <c r="BG822" s="4"/>
      <c r="BH822" s="69"/>
      <c r="BK822" s="9"/>
      <c r="BN822" s="7"/>
      <c r="BO822" s="286"/>
      <c r="BP822" s="22"/>
      <c r="BQ822" s="7" t="str">
        <f t="shared" ca="1" si="189"/>
        <v/>
      </c>
      <c r="BR822" s="75" t="str">
        <f t="shared" si="190"/>
        <v/>
      </c>
      <c r="BS822" s="75" t="str">
        <f t="shared" si="191"/>
        <v/>
      </c>
      <c r="BT822" s="5" t="str">
        <f t="shared" si="192"/>
        <v/>
      </c>
      <c r="BU822" s="79" t="str">
        <f t="shared" si="193"/>
        <v/>
      </c>
      <c r="BV822" s="79" t="str">
        <f t="shared" si="194"/>
        <v/>
      </c>
      <c r="BW822" s="79" t="str">
        <f t="shared" si="195"/>
        <v/>
      </c>
      <c r="CB822" s="5"/>
      <c r="CC822" s="4" t="str">
        <f>IF(IFERROR(VLOOKUP(C822,C823:C$1993,1,0),"")="","",COUNTIF(C:C,C822))</f>
        <v/>
      </c>
      <c r="CE822" s="5"/>
      <c r="CF822" s="5"/>
      <c r="CG822" s="5" t="str">
        <f>IF(B822="","",IF(CC822="",1+(MAX(CG$2:CG821)),""))</f>
        <v/>
      </c>
      <c r="CH822" s="5" t="str">
        <f t="shared" si="196"/>
        <v/>
      </c>
      <c r="CI822" s="5" t="str">
        <f t="shared" si="197"/>
        <v/>
      </c>
      <c r="CJ822" s="14" t="str">
        <f t="shared" si="198"/>
        <v/>
      </c>
      <c r="CK822" s="25"/>
      <c r="CL822" s="15"/>
      <c r="CM822" s="5" t="str">
        <f t="shared" si="200"/>
        <v/>
      </c>
      <c r="CO822" s="5"/>
      <c r="CP822" s="5" t="str">
        <f t="shared" si="199"/>
        <v/>
      </c>
      <c r="CQ822" s="5" t="str">
        <f>IF(BT822="","",IFERROR(IF(VLOOKUP(BT822,BT$2:BT821,1,0)=0,"",""),BT822))</f>
        <v/>
      </c>
      <c r="CR822" s="22" t="str">
        <f>IF(CQ822="","",(IFERROR(VLOOKUP(MID(CQ822,1,1),$DI$2:DM$28,3,0),0)+IFERROR(VLOOKUP(MID(CQ822,2,1),DI$2:DM$28,4,0),0)+IFERROR(VLOOKUP(MID(CQ822,3,1),DI$2:DM$28,5,0),0)+(ROW(CQ822)/1000000000000)))</f>
        <v/>
      </c>
      <c r="CS822" s="5"/>
      <c r="CT822" s="5">
        <v>821</v>
      </c>
      <c r="CU822" s="5" t="str">
        <f>IFERROR(VLOOKUP(CT822,CP$2:CQ1898,2,0),"")</f>
        <v/>
      </c>
      <c r="CV822" s="5"/>
      <c r="CX822" s="5"/>
      <c r="DO822" s="5" t="e">
        <f>IF(REPORTE!AH$2="si",IF(C822=VALUE(REPORTE!C$22),IF(SUM(DO823:DO$1993),CONCATENATE(INT(B822),", "),INT(B822)),""),IF(C822=VALUE(REPORTE!C$21),IF(SUM(DO823:DO$1993),CONCATENATE(INT(B822),", "),INT(B822)),""))</f>
        <v>#VALUE!</v>
      </c>
      <c r="DS822" s="5"/>
      <c r="DT822" s="5"/>
      <c r="DU822" s="5"/>
      <c r="DV822" s="5"/>
    </row>
    <row r="823" spans="1:126" x14ac:dyDescent="0.25">
      <c r="A823" s="4" t="str">
        <f t="shared" ca="1" si="187"/>
        <v/>
      </c>
      <c r="B823" s="3"/>
      <c r="D823" s="1" t="str">
        <f>IFERROR(INDEX('padron cfe'!B:B,MATCH(DATOS!C823,'padron cfe'!A:A,0),1),"")</f>
        <v/>
      </c>
      <c r="H823" s="5" t="str">
        <f>IF(F823="","",IFERROR(CONCATENATE("PEUA",VLOOKUP(ESTADO,REPORTE!AV$2:AW$33,2,0),DIDTRITO_FORM,CADER_FORM,IFERROR(INDEX(CA:CA,MATCH(DAY(F823),BZ:BZ,0),1),DAY(F823)),IFERROR(INDEX(CA:CA,MATCH(MONTH(F823),BZ:BZ,0),1),MONTH(F823)),YEAR(F823),G823),""))</f>
        <v/>
      </c>
      <c r="M823" s="2" t="str">
        <f>IFERROR(INDEX('padron cfe'!C:C,MATCH(DATOS!C823,'padron cfe'!A:A,0),1),"")</f>
        <v/>
      </c>
      <c r="N823" s="66" t="str">
        <f>IFERROR(IF(BT823="","",IF(INDEX(N$1:N822,MATCH(BT823,BT$1:BT822,0),1)=0,"",INDEX(N$1:N822,MATCH(BT823,BT$1:BT822,0),1))),"")</f>
        <v/>
      </c>
      <c r="O823" s="66" t="str">
        <f>IFERROR(IF(BT823="","",IF(INDEX(O$1:O822,MATCH(BT823,BT$1:BT822,0),1)=0,"",INDEX(O$1:O822,MATCH(BT823,BT$1:BT822,0),1))),"")</f>
        <v/>
      </c>
      <c r="R823" s="66"/>
      <c r="S823" s="5"/>
      <c r="T823" s="66"/>
      <c r="U823" s="5" t="str">
        <f>IFERROR(IF(INDEX(U$1:U822,MATCH(T823,T$1:T822,0),1)=0,"",INDEX(U$1:U822,MATCH(T823,T$1:T822,0),1)),"")</f>
        <v/>
      </c>
      <c r="V823" s="66"/>
      <c r="W823" s="5" t="str">
        <f>IFERROR(IF(INDEX(W$1:W822,MATCH(V823,V$1:V822,0),1)=0,"",INDEX(W$1:W822,MATCH(V823,V$1:V822,0),1)),"")</f>
        <v/>
      </c>
      <c r="X823" s="2" t="str">
        <f>IFERROR(INDEX('padron cfe'!D:D,MATCH(DATOS!C823,'padron cfe'!A:A,0),1),"")</f>
        <v/>
      </c>
      <c r="AC823" s="3"/>
      <c r="AE823" s="4" t="str">
        <f t="shared" si="188"/>
        <v/>
      </c>
      <c r="AI823" s="2" t="str">
        <f>IFERROR(IF(INDEX(AI$1:AI822,MATCH(BT823,BT$1:BT822,0),1)=0,"",INDEX(AI$1:AI822,MATCH(BT823,BT$1:BT822,0),1)),"")</f>
        <v/>
      </c>
      <c r="AJ823" s="2" t="str">
        <f>IFERROR(IF(INDEX(AJ$1:AJ822,MATCH(BT823,BT$1:BT822,0),1)=0,"",INDEX(AJ$1:AJ822,MATCH(BT823,BT$1:BT822,0),1)),"")</f>
        <v/>
      </c>
      <c r="AK823" s="2" t="str">
        <f>IFERROR(IF(INDEX(AK$1:AK822,MATCH(BT823,BT$1:BT822,0),1)=0,"",INDEX(AK$1:AK822,MATCH(BT823,BT$1:BT822,0),1)),"")</f>
        <v/>
      </c>
      <c r="AY823" s="7"/>
      <c r="BA823" s="66"/>
      <c r="BB823" s="66"/>
      <c r="BC823" s="66"/>
      <c r="BD823" s="78"/>
      <c r="BE823" s="66"/>
      <c r="BF823" s="66"/>
      <c r="BG823" s="4"/>
      <c r="BH823" s="69"/>
      <c r="BK823" s="9"/>
      <c r="BN823" s="7"/>
      <c r="BO823" s="286"/>
      <c r="BP823" s="22"/>
      <c r="BQ823" s="7" t="str">
        <f t="shared" ca="1" si="189"/>
        <v/>
      </c>
      <c r="BR823" s="75" t="str">
        <f t="shared" si="190"/>
        <v/>
      </c>
      <c r="BS823" s="75" t="str">
        <f t="shared" si="191"/>
        <v/>
      </c>
      <c r="BT823" s="5" t="str">
        <f t="shared" si="192"/>
        <v/>
      </c>
      <c r="BU823" s="79" t="str">
        <f t="shared" si="193"/>
        <v/>
      </c>
      <c r="BV823" s="79" t="str">
        <f t="shared" si="194"/>
        <v/>
      </c>
      <c r="BW823" s="79" t="str">
        <f t="shared" si="195"/>
        <v/>
      </c>
      <c r="CB823" s="5"/>
      <c r="CC823" s="4" t="str">
        <f>IF(IFERROR(VLOOKUP(C823,C824:C$1993,1,0),"")="","",COUNTIF(C:C,C823))</f>
        <v/>
      </c>
      <c r="CE823" s="5"/>
      <c r="CF823" s="5"/>
      <c r="CG823" s="5" t="str">
        <f>IF(B823="","",IF(CC823="",1+(MAX(CG$2:CG822)),""))</f>
        <v/>
      </c>
      <c r="CH823" s="5" t="str">
        <f t="shared" si="196"/>
        <v/>
      </c>
      <c r="CI823" s="5" t="str">
        <f t="shared" si="197"/>
        <v/>
      </c>
      <c r="CJ823" s="14" t="str">
        <f t="shared" si="198"/>
        <v/>
      </c>
      <c r="CK823" s="25"/>
      <c r="CL823" s="15"/>
      <c r="CM823" s="5" t="str">
        <f t="shared" si="200"/>
        <v/>
      </c>
      <c r="CO823" s="5"/>
      <c r="CP823" s="5" t="str">
        <f t="shared" si="199"/>
        <v/>
      </c>
      <c r="CQ823" s="5" t="str">
        <f>IF(BT823="","",IFERROR(IF(VLOOKUP(BT823,BT$2:BT822,1,0)=0,"",""),BT823))</f>
        <v/>
      </c>
      <c r="CR823" s="22" t="str">
        <f>IF(CQ823="","",(IFERROR(VLOOKUP(MID(CQ823,1,1),$DI$2:DM$28,3,0),0)+IFERROR(VLOOKUP(MID(CQ823,2,1),DI$2:DM$28,4,0),0)+IFERROR(VLOOKUP(MID(CQ823,3,1),DI$2:DM$28,5,0),0)+(ROW(CQ823)/1000000000000)))</f>
        <v/>
      </c>
      <c r="CS823" s="5"/>
      <c r="CT823" s="5">
        <v>822</v>
      </c>
      <c r="CU823" s="5" t="str">
        <f>IFERROR(VLOOKUP(CT823,CP$2:CQ1899,2,0),"")</f>
        <v/>
      </c>
      <c r="CV823" s="5"/>
      <c r="CX823" s="5"/>
      <c r="DO823" s="5" t="e">
        <f>IF(REPORTE!AH$2="si",IF(C823=VALUE(REPORTE!C$22),IF(SUM(DO824:DO$1993),CONCATENATE(INT(B823),", "),INT(B823)),""),IF(C823=VALUE(REPORTE!C$21),IF(SUM(DO824:DO$1993),CONCATENATE(INT(B823),", "),INT(B823)),""))</f>
        <v>#VALUE!</v>
      </c>
      <c r="DS823" s="5"/>
      <c r="DT823" s="5"/>
      <c r="DU823" s="5"/>
      <c r="DV823" s="5"/>
    </row>
    <row r="824" spans="1:126" x14ac:dyDescent="0.25">
      <c r="A824" s="4" t="str">
        <f t="shared" ca="1" si="187"/>
        <v/>
      </c>
      <c r="B824" s="3"/>
      <c r="D824" s="1" t="str">
        <f>IFERROR(INDEX('padron cfe'!B:B,MATCH(DATOS!C824,'padron cfe'!A:A,0),1),"")</f>
        <v/>
      </c>
      <c r="H824" s="5" t="str">
        <f>IF(F824="","",IFERROR(CONCATENATE("PEUA",VLOOKUP(ESTADO,REPORTE!AV$2:AW$33,2,0),DIDTRITO_FORM,CADER_FORM,IFERROR(INDEX(CA:CA,MATCH(DAY(F824),BZ:BZ,0),1),DAY(F824)),IFERROR(INDEX(CA:CA,MATCH(MONTH(F824),BZ:BZ,0),1),MONTH(F824)),YEAR(F824),G824),""))</f>
        <v/>
      </c>
      <c r="M824" s="2" t="str">
        <f>IFERROR(INDEX('padron cfe'!C:C,MATCH(DATOS!C824,'padron cfe'!A:A,0),1),"")</f>
        <v/>
      </c>
      <c r="N824" s="66" t="str">
        <f>IFERROR(IF(BT824="","",IF(INDEX(N$1:N823,MATCH(BT824,BT$1:BT823,0),1)=0,"",INDEX(N$1:N823,MATCH(BT824,BT$1:BT823,0),1))),"")</f>
        <v/>
      </c>
      <c r="O824" s="66" t="str">
        <f>IFERROR(IF(BT824="","",IF(INDEX(O$1:O823,MATCH(BT824,BT$1:BT823,0),1)=0,"",INDEX(O$1:O823,MATCH(BT824,BT$1:BT823,0),1))),"")</f>
        <v/>
      </c>
      <c r="R824" s="66"/>
      <c r="S824" s="5"/>
      <c r="T824" s="66"/>
      <c r="U824" s="5" t="str">
        <f>IFERROR(IF(INDEX(U$1:U823,MATCH(T824,T$1:T823,0),1)=0,"",INDEX(U$1:U823,MATCH(T824,T$1:T823,0),1)),"")</f>
        <v/>
      </c>
      <c r="V824" s="66"/>
      <c r="W824" s="5" t="str">
        <f>IFERROR(IF(INDEX(W$1:W823,MATCH(V824,V$1:V823,0),1)=0,"",INDEX(W$1:W823,MATCH(V824,V$1:V823,0),1)),"")</f>
        <v/>
      </c>
      <c r="X824" s="2" t="str">
        <f>IFERROR(INDEX('padron cfe'!D:D,MATCH(DATOS!C824,'padron cfe'!A:A,0),1),"")</f>
        <v/>
      </c>
      <c r="AC824" s="3"/>
      <c r="AE824" s="4" t="str">
        <f t="shared" si="188"/>
        <v/>
      </c>
      <c r="AI824" s="2" t="str">
        <f>IFERROR(IF(INDEX(AI$1:AI823,MATCH(BT824,BT$1:BT823,0),1)=0,"",INDEX(AI$1:AI823,MATCH(BT824,BT$1:BT823,0),1)),"")</f>
        <v/>
      </c>
      <c r="AJ824" s="2" t="str">
        <f>IFERROR(IF(INDEX(AJ$1:AJ823,MATCH(BT824,BT$1:BT823,0),1)=0,"",INDEX(AJ$1:AJ823,MATCH(BT824,BT$1:BT823,0),1)),"")</f>
        <v/>
      </c>
      <c r="AK824" s="2" t="str">
        <f>IFERROR(IF(INDEX(AK$1:AK823,MATCH(BT824,BT$1:BT823,0),1)=0,"",INDEX(AK$1:AK823,MATCH(BT824,BT$1:BT823,0),1)),"")</f>
        <v/>
      </c>
      <c r="AY824" s="7"/>
      <c r="BA824" s="66"/>
      <c r="BB824" s="66"/>
      <c r="BC824" s="66"/>
      <c r="BD824" s="78"/>
      <c r="BE824" s="66"/>
      <c r="BF824" s="66"/>
      <c r="BG824" s="4"/>
      <c r="BH824" s="69"/>
      <c r="BK824" s="9"/>
      <c r="BN824" s="7"/>
      <c r="BO824" s="286"/>
      <c r="BP824" s="22"/>
      <c r="BQ824" s="7" t="str">
        <f t="shared" ca="1" si="189"/>
        <v/>
      </c>
      <c r="BR824" s="75" t="str">
        <f t="shared" si="190"/>
        <v/>
      </c>
      <c r="BS824" s="75" t="str">
        <f t="shared" si="191"/>
        <v/>
      </c>
      <c r="BT824" s="5" t="str">
        <f t="shared" si="192"/>
        <v/>
      </c>
      <c r="BU824" s="79" t="str">
        <f t="shared" si="193"/>
        <v/>
      </c>
      <c r="BV824" s="79" t="str">
        <f t="shared" si="194"/>
        <v/>
      </c>
      <c r="BW824" s="79" t="str">
        <f t="shared" si="195"/>
        <v/>
      </c>
      <c r="CB824" s="5"/>
      <c r="CC824" s="4" t="str">
        <f>IF(IFERROR(VLOOKUP(C824,C825:C$1993,1,0),"")="","",COUNTIF(C:C,C824))</f>
        <v/>
      </c>
      <c r="CE824" s="5"/>
      <c r="CF824" s="5"/>
      <c r="CG824" s="5" t="str">
        <f>IF(B824="","",IF(CC824="",1+(MAX(CG$2:CG823)),""))</f>
        <v/>
      </c>
      <c r="CH824" s="5" t="str">
        <f t="shared" si="196"/>
        <v/>
      </c>
      <c r="CI824" s="5" t="str">
        <f t="shared" si="197"/>
        <v/>
      </c>
      <c r="CJ824" s="14" t="str">
        <f t="shared" si="198"/>
        <v/>
      </c>
      <c r="CK824" s="25"/>
      <c r="CL824" s="15"/>
      <c r="CM824" s="5" t="str">
        <f t="shared" si="200"/>
        <v/>
      </c>
      <c r="CO824" s="5"/>
      <c r="CP824" s="5" t="str">
        <f t="shared" si="199"/>
        <v/>
      </c>
      <c r="CQ824" s="5" t="str">
        <f>IF(BT824="","",IFERROR(IF(VLOOKUP(BT824,BT$2:BT823,1,0)=0,"",""),BT824))</f>
        <v/>
      </c>
      <c r="CR824" s="22" t="str">
        <f>IF(CQ824="","",(IFERROR(VLOOKUP(MID(CQ824,1,1),$DI$2:DM$28,3,0),0)+IFERROR(VLOOKUP(MID(CQ824,2,1),DI$2:DM$28,4,0),0)+IFERROR(VLOOKUP(MID(CQ824,3,1),DI$2:DM$28,5,0),0)+(ROW(CQ824)/1000000000000)))</f>
        <v/>
      </c>
      <c r="CS824" s="5"/>
      <c r="CT824" s="5">
        <v>823</v>
      </c>
      <c r="CU824" s="5" t="str">
        <f>IFERROR(VLOOKUP(CT824,CP$2:CQ1900,2,0),"")</f>
        <v/>
      </c>
      <c r="CV824" s="5"/>
      <c r="CX824" s="5"/>
      <c r="DO824" s="5" t="e">
        <f>IF(REPORTE!AH$2="si",IF(C824=VALUE(REPORTE!C$22),IF(SUM(DO825:DO$1993),CONCATENATE(INT(B824),", "),INT(B824)),""),IF(C824=VALUE(REPORTE!C$21),IF(SUM(DO825:DO$1993),CONCATENATE(INT(B824),", "),INT(B824)),""))</f>
        <v>#VALUE!</v>
      </c>
      <c r="DS824" s="5"/>
      <c r="DT824" s="5"/>
      <c r="DU824" s="5"/>
      <c r="DV824" s="5"/>
    </row>
    <row r="825" spans="1:126" x14ac:dyDescent="0.25">
      <c r="A825" s="4" t="str">
        <f t="shared" ca="1" si="187"/>
        <v/>
      </c>
      <c r="B825" s="3"/>
      <c r="D825" s="1" t="str">
        <f>IFERROR(INDEX('padron cfe'!B:B,MATCH(DATOS!C825,'padron cfe'!A:A,0),1),"")</f>
        <v/>
      </c>
      <c r="H825" s="5" t="str">
        <f>IF(F825="","",IFERROR(CONCATENATE("PEUA",VLOOKUP(ESTADO,REPORTE!AV$2:AW$33,2,0),DIDTRITO_FORM,CADER_FORM,IFERROR(INDEX(CA:CA,MATCH(DAY(F825),BZ:BZ,0),1),DAY(F825)),IFERROR(INDEX(CA:CA,MATCH(MONTH(F825),BZ:BZ,0),1),MONTH(F825)),YEAR(F825),G825),""))</f>
        <v/>
      </c>
      <c r="M825" s="2" t="str">
        <f>IFERROR(INDEX('padron cfe'!C:C,MATCH(DATOS!C825,'padron cfe'!A:A,0),1),"")</f>
        <v/>
      </c>
      <c r="N825" s="66" t="str">
        <f>IFERROR(IF(BT825="","",IF(INDEX(N$1:N824,MATCH(BT825,BT$1:BT824,0),1)=0,"",INDEX(N$1:N824,MATCH(BT825,BT$1:BT824,0),1))),"")</f>
        <v/>
      </c>
      <c r="O825" s="66" t="str">
        <f>IFERROR(IF(BT825="","",IF(INDEX(O$1:O824,MATCH(BT825,BT$1:BT824,0),1)=0,"",INDEX(O$1:O824,MATCH(BT825,BT$1:BT824,0),1))),"")</f>
        <v/>
      </c>
      <c r="R825" s="66"/>
      <c r="S825" s="5"/>
      <c r="T825" s="66"/>
      <c r="U825" s="5" t="str">
        <f>IFERROR(IF(INDEX(U$1:U824,MATCH(T825,T$1:T824,0),1)=0,"",INDEX(U$1:U824,MATCH(T825,T$1:T824,0),1)),"")</f>
        <v/>
      </c>
      <c r="V825" s="66"/>
      <c r="W825" s="5" t="str">
        <f>IFERROR(IF(INDEX(W$1:W824,MATCH(V825,V$1:V824,0),1)=0,"",INDEX(W$1:W824,MATCH(V825,V$1:V824,0),1)),"")</f>
        <v/>
      </c>
      <c r="X825" s="2" t="str">
        <f>IFERROR(INDEX('padron cfe'!D:D,MATCH(DATOS!C825,'padron cfe'!A:A,0),1),"")</f>
        <v/>
      </c>
      <c r="AC825" s="3"/>
      <c r="AE825" s="4" t="str">
        <f t="shared" si="188"/>
        <v/>
      </c>
      <c r="AI825" s="2" t="str">
        <f>IFERROR(IF(INDEX(AI$1:AI824,MATCH(BT825,BT$1:BT824,0),1)=0,"",INDEX(AI$1:AI824,MATCH(BT825,BT$1:BT824,0),1)),"")</f>
        <v/>
      </c>
      <c r="AJ825" s="2" t="str">
        <f>IFERROR(IF(INDEX(AJ$1:AJ824,MATCH(BT825,BT$1:BT824,0),1)=0,"",INDEX(AJ$1:AJ824,MATCH(BT825,BT$1:BT824,0),1)),"")</f>
        <v/>
      </c>
      <c r="AK825" s="2" t="str">
        <f>IFERROR(IF(INDEX(AK$1:AK824,MATCH(BT825,BT$1:BT824,0),1)=0,"",INDEX(AK$1:AK824,MATCH(BT825,BT$1:BT824,0),1)),"")</f>
        <v/>
      </c>
      <c r="AY825" s="7"/>
      <c r="BA825" s="66"/>
      <c r="BB825" s="66"/>
      <c r="BC825" s="66"/>
      <c r="BD825" s="78"/>
      <c r="BE825" s="66"/>
      <c r="BF825" s="66"/>
      <c r="BG825" s="4"/>
      <c r="BH825" s="69"/>
      <c r="BK825" s="9"/>
      <c r="BN825" s="7"/>
      <c r="BO825" s="286"/>
      <c r="BP825" s="22"/>
      <c r="BQ825" s="7" t="str">
        <f t="shared" ca="1" si="189"/>
        <v/>
      </c>
      <c r="BR825" s="75" t="str">
        <f t="shared" si="190"/>
        <v/>
      </c>
      <c r="BS825" s="75" t="str">
        <f t="shared" si="191"/>
        <v/>
      </c>
      <c r="BT825" s="5" t="str">
        <f t="shared" si="192"/>
        <v/>
      </c>
      <c r="BU825" s="79" t="str">
        <f t="shared" si="193"/>
        <v/>
      </c>
      <c r="BV825" s="79" t="str">
        <f t="shared" si="194"/>
        <v/>
      </c>
      <c r="BW825" s="79" t="str">
        <f t="shared" si="195"/>
        <v/>
      </c>
      <c r="CB825" s="5"/>
      <c r="CC825" s="4" t="str">
        <f>IF(IFERROR(VLOOKUP(C825,C826:C$1993,1,0),"")="","",COUNTIF(C:C,C825))</f>
        <v/>
      </c>
      <c r="CE825" s="5"/>
      <c r="CF825" s="5"/>
      <c r="CG825" s="5" t="str">
        <f>IF(B825="","",IF(CC825="",1+(MAX(CG$2:CG824)),""))</f>
        <v/>
      </c>
      <c r="CH825" s="5" t="str">
        <f t="shared" si="196"/>
        <v/>
      </c>
      <c r="CI825" s="5" t="str">
        <f t="shared" si="197"/>
        <v/>
      </c>
      <c r="CJ825" s="14" t="str">
        <f t="shared" si="198"/>
        <v/>
      </c>
      <c r="CK825" s="25"/>
      <c r="CL825" s="15"/>
      <c r="CM825" s="5" t="str">
        <f t="shared" si="200"/>
        <v/>
      </c>
      <c r="CO825" s="5"/>
      <c r="CP825" s="5" t="str">
        <f t="shared" si="199"/>
        <v/>
      </c>
      <c r="CQ825" s="5" t="str">
        <f>IF(BT825="","",IFERROR(IF(VLOOKUP(BT825,BT$2:BT824,1,0)=0,"",""),BT825))</f>
        <v/>
      </c>
      <c r="CR825" s="22" t="str">
        <f>IF(CQ825="","",(IFERROR(VLOOKUP(MID(CQ825,1,1),$DI$2:DM$28,3,0),0)+IFERROR(VLOOKUP(MID(CQ825,2,1),DI$2:DM$28,4,0),0)+IFERROR(VLOOKUP(MID(CQ825,3,1),DI$2:DM$28,5,0),0)+(ROW(CQ825)/1000000000000)))</f>
        <v/>
      </c>
      <c r="CS825" s="5"/>
      <c r="CT825" s="5">
        <v>824</v>
      </c>
      <c r="CU825" s="5" t="str">
        <f>IFERROR(VLOOKUP(CT825,CP$2:CQ1901,2,0),"")</f>
        <v/>
      </c>
      <c r="CV825" s="5"/>
      <c r="CX825" s="5"/>
      <c r="DO825" s="5" t="e">
        <f>IF(REPORTE!AH$2="si",IF(C825=VALUE(REPORTE!C$22),IF(SUM(DO826:DO$1993),CONCATENATE(INT(B825),", "),INT(B825)),""),IF(C825=VALUE(REPORTE!C$21),IF(SUM(DO826:DO$1993),CONCATENATE(INT(B825),", "),INT(B825)),""))</f>
        <v>#VALUE!</v>
      </c>
      <c r="DS825" s="5"/>
      <c r="DT825" s="5"/>
      <c r="DU825" s="5"/>
      <c r="DV825" s="5"/>
    </row>
    <row r="826" spans="1:126" x14ac:dyDescent="0.25">
      <c r="A826" s="4" t="str">
        <f t="shared" ca="1" si="187"/>
        <v/>
      </c>
      <c r="B826" s="3"/>
      <c r="D826" s="1" t="str">
        <f>IFERROR(INDEX('padron cfe'!B:B,MATCH(DATOS!C826,'padron cfe'!A:A,0),1),"")</f>
        <v/>
      </c>
      <c r="H826" s="5" t="str">
        <f>IF(F826="","",IFERROR(CONCATENATE("PEUA",VLOOKUP(ESTADO,REPORTE!AV$2:AW$33,2,0),DIDTRITO_FORM,CADER_FORM,IFERROR(INDEX(CA:CA,MATCH(DAY(F826),BZ:BZ,0),1),DAY(F826)),IFERROR(INDEX(CA:CA,MATCH(MONTH(F826),BZ:BZ,0),1),MONTH(F826)),YEAR(F826),G826),""))</f>
        <v/>
      </c>
      <c r="M826" s="2" t="str">
        <f>IFERROR(INDEX('padron cfe'!C:C,MATCH(DATOS!C826,'padron cfe'!A:A,0),1),"")</f>
        <v/>
      </c>
      <c r="N826" s="66" t="str">
        <f>IFERROR(IF(BT826="","",IF(INDEX(N$1:N825,MATCH(BT826,BT$1:BT825,0),1)=0,"",INDEX(N$1:N825,MATCH(BT826,BT$1:BT825,0),1))),"")</f>
        <v/>
      </c>
      <c r="O826" s="66" t="str">
        <f>IFERROR(IF(BT826="","",IF(INDEX(O$1:O825,MATCH(BT826,BT$1:BT825,0),1)=0,"",INDEX(O$1:O825,MATCH(BT826,BT$1:BT825,0),1))),"")</f>
        <v/>
      </c>
      <c r="R826" s="66"/>
      <c r="S826" s="5"/>
      <c r="T826" s="66"/>
      <c r="U826" s="5" t="str">
        <f>IFERROR(IF(INDEX(U$1:U825,MATCH(T826,T$1:T825,0),1)=0,"",INDEX(U$1:U825,MATCH(T826,T$1:T825,0),1)),"")</f>
        <v/>
      </c>
      <c r="V826" s="66"/>
      <c r="W826" s="5" t="str">
        <f>IFERROR(IF(INDEX(W$1:W825,MATCH(V826,V$1:V825,0),1)=0,"",INDEX(W$1:W825,MATCH(V826,V$1:V825,0),1)),"")</f>
        <v/>
      </c>
      <c r="X826" s="2" t="str">
        <f>IFERROR(INDEX('padron cfe'!D:D,MATCH(DATOS!C826,'padron cfe'!A:A,0),1),"")</f>
        <v/>
      </c>
      <c r="AC826" s="3"/>
      <c r="AE826" s="4" t="str">
        <f t="shared" si="188"/>
        <v/>
      </c>
      <c r="AI826" s="2" t="str">
        <f>IFERROR(IF(INDEX(AI$1:AI825,MATCH(BT826,BT$1:BT825,0),1)=0,"",INDEX(AI$1:AI825,MATCH(BT826,BT$1:BT825,0),1)),"")</f>
        <v/>
      </c>
      <c r="AJ826" s="2" t="str">
        <f>IFERROR(IF(INDEX(AJ$1:AJ825,MATCH(BT826,BT$1:BT825,0),1)=0,"",INDEX(AJ$1:AJ825,MATCH(BT826,BT$1:BT825,0),1)),"")</f>
        <v/>
      </c>
      <c r="AK826" s="2" t="str">
        <f>IFERROR(IF(INDEX(AK$1:AK825,MATCH(BT826,BT$1:BT825,0),1)=0,"",INDEX(AK$1:AK825,MATCH(BT826,BT$1:BT825,0),1)),"")</f>
        <v/>
      </c>
      <c r="AY826" s="7"/>
      <c r="BA826" s="66"/>
      <c r="BB826" s="66"/>
      <c r="BC826" s="66"/>
      <c r="BD826" s="78"/>
      <c r="BE826" s="66"/>
      <c r="BF826" s="66"/>
      <c r="BG826" s="4"/>
      <c r="BH826" s="69"/>
      <c r="BK826" s="9"/>
      <c r="BN826" s="7"/>
      <c r="BO826" s="286"/>
      <c r="BP826" s="22"/>
      <c r="BQ826" s="7" t="str">
        <f t="shared" ca="1" si="189"/>
        <v/>
      </c>
      <c r="BR826" s="75" t="str">
        <f t="shared" si="190"/>
        <v/>
      </c>
      <c r="BS826" s="75" t="str">
        <f t="shared" si="191"/>
        <v/>
      </c>
      <c r="BT826" s="5" t="str">
        <f t="shared" si="192"/>
        <v/>
      </c>
      <c r="BU826" s="79" t="str">
        <f t="shared" si="193"/>
        <v/>
      </c>
      <c r="BV826" s="79" t="str">
        <f t="shared" si="194"/>
        <v/>
      </c>
      <c r="BW826" s="79" t="str">
        <f t="shared" si="195"/>
        <v/>
      </c>
      <c r="CB826" s="5"/>
      <c r="CC826" s="4" t="str">
        <f>IF(IFERROR(VLOOKUP(C826,C827:C$1993,1,0),"")="","",COUNTIF(C:C,C826))</f>
        <v/>
      </c>
      <c r="CE826" s="5"/>
      <c r="CF826" s="5"/>
      <c r="CG826" s="5" t="str">
        <f>IF(B826="","",IF(CC826="",1+(MAX(CG$2:CG825)),""))</f>
        <v/>
      </c>
      <c r="CH826" s="5" t="str">
        <f t="shared" si="196"/>
        <v/>
      </c>
      <c r="CI826" s="5" t="str">
        <f t="shared" si="197"/>
        <v/>
      </c>
      <c r="CJ826" s="14" t="str">
        <f t="shared" si="198"/>
        <v/>
      </c>
      <c r="CK826" s="25"/>
      <c r="CL826" s="15"/>
      <c r="CM826" s="5" t="str">
        <f t="shared" si="200"/>
        <v/>
      </c>
      <c r="CO826" s="5"/>
      <c r="CP826" s="5" t="str">
        <f t="shared" si="199"/>
        <v/>
      </c>
      <c r="CQ826" s="5" t="str">
        <f>IF(BT826="","",IFERROR(IF(VLOOKUP(BT826,BT$2:BT825,1,0)=0,"",""),BT826))</f>
        <v/>
      </c>
      <c r="CR826" s="22" t="str">
        <f>IF(CQ826="","",(IFERROR(VLOOKUP(MID(CQ826,1,1),$DI$2:DM$28,3,0),0)+IFERROR(VLOOKUP(MID(CQ826,2,1),DI$2:DM$28,4,0),0)+IFERROR(VLOOKUP(MID(CQ826,3,1),DI$2:DM$28,5,0),0)+(ROW(CQ826)/1000000000000)))</f>
        <v/>
      </c>
      <c r="CS826" s="5"/>
      <c r="CT826" s="5">
        <v>825</v>
      </c>
      <c r="CU826" s="5" t="str">
        <f>IFERROR(VLOOKUP(CT826,CP$2:CQ1902,2,0),"")</f>
        <v/>
      </c>
      <c r="CV826" s="5"/>
      <c r="CX826" s="5"/>
      <c r="DO826" s="5" t="e">
        <f>IF(REPORTE!AH$2="si",IF(C826=VALUE(REPORTE!C$22),IF(SUM(DO827:DO$1993),CONCATENATE(INT(B826),", "),INT(B826)),""),IF(C826=VALUE(REPORTE!C$21),IF(SUM(DO827:DO$1993),CONCATENATE(INT(B826),", "),INT(B826)),""))</f>
        <v>#VALUE!</v>
      </c>
      <c r="DS826" s="5"/>
      <c r="DT826" s="5"/>
      <c r="DU826" s="5"/>
      <c r="DV826" s="5"/>
    </row>
    <row r="827" spans="1:126" x14ac:dyDescent="0.25">
      <c r="A827" s="4" t="str">
        <f t="shared" ca="1" si="187"/>
        <v/>
      </c>
      <c r="B827" s="3"/>
      <c r="D827" s="1" t="str">
        <f>IFERROR(INDEX('padron cfe'!B:B,MATCH(DATOS!C827,'padron cfe'!A:A,0),1),"")</f>
        <v/>
      </c>
      <c r="H827" s="5" t="str">
        <f>IF(F827="","",IFERROR(CONCATENATE("PEUA",VLOOKUP(ESTADO,REPORTE!AV$2:AW$33,2,0),DIDTRITO_FORM,CADER_FORM,IFERROR(INDEX(CA:CA,MATCH(DAY(F827),BZ:BZ,0),1),DAY(F827)),IFERROR(INDEX(CA:CA,MATCH(MONTH(F827),BZ:BZ,0),1),MONTH(F827)),YEAR(F827),G827),""))</f>
        <v/>
      </c>
      <c r="M827" s="2" t="str">
        <f>IFERROR(INDEX('padron cfe'!C:C,MATCH(DATOS!C827,'padron cfe'!A:A,0),1),"")</f>
        <v/>
      </c>
      <c r="N827" s="66" t="str">
        <f>IFERROR(IF(BT827="","",IF(INDEX(N$1:N826,MATCH(BT827,BT$1:BT826,0),1)=0,"",INDEX(N$1:N826,MATCH(BT827,BT$1:BT826,0),1))),"")</f>
        <v/>
      </c>
      <c r="O827" s="66" t="str">
        <f>IFERROR(IF(BT827="","",IF(INDEX(O$1:O826,MATCH(BT827,BT$1:BT826,0),1)=0,"",INDEX(O$1:O826,MATCH(BT827,BT$1:BT826,0),1))),"")</f>
        <v/>
      </c>
      <c r="R827" s="66"/>
      <c r="S827" s="5"/>
      <c r="T827" s="66"/>
      <c r="U827" s="5" t="str">
        <f>IFERROR(IF(INDEX(U$1:U826,MATCH(T827,T$1:T826,0),1)=0,"",INDEX(U$1:U826,MATCH(T827,T$1:T826,0),1)),"")</f>
        <v/>
      </c>
      <c r="V827" s="66"/>
      <c r="W827" s="5" t="str">
        <f>IFERROR(IF(INDEX(W$1:W826,MATCH(V827,V$1:V826,0),1)=0,"",INDEX(W$1:W826,MATCH(V827,V$1:V826,0),1)),"")</f>
        <v/>
      </c>
      <c r="X827" s="2" t="str">
        <f>IFERROR(INDEX('padron cfe'!D:D,MATCH(DATOS!C827,'padron cfe'!A:A,0),1),"")</f>
        <v/>
      </c>
      <c r="AC827" s="3"/>
      <c r="AE827" s="4" t="str">
        <f t="shared" si="188"/>
        <v/>
      </c>
      <c r="AI827" s="2" t="str">
        <f>IFERROR(IF(INDEX(AI$1:AI826,MATCH(BT827,BT$1:BT826,0),1)=0,"",INDEX(AI$1:AI826,MATCH(BT827,BT$1:BT826,0),1)),"")</f>
        <v/>
      </c>
      <c r="AJ827" s="2" t="str">
        <f>IFERROR(IF(INDEX(AJ$1:AJ826,MATCH(BT827,BT$1:BT826,0),1)=0,"",INDEX(AJ$1:AJ826,MATCH(BT827,BT$1:BT826,0),1)),"")</f>
        <v/>
      </c>
      <c r="AK827" s="2" t="str">
        <f>IFERROR(IF(INDEX(AK$1:AK826,MATCH(BT827,BT$1:BT826,0),1)=0,"",INDEX(AK$1:AK826,MATCH(BT827,BT$1:BT826,0),1)),"")</f>
        <v/>
      </c>
      <c r="AY827" s="7"/>
      <c r="BA827" s="66"/>
      <c r="BB827" s="66"/>
      <c r="BC827" s="66"/>
      <c r="BD827" s="78"/>
      <c r="BE827" s="66"/>
      <c r="BF827" s="66"/>
      <c r="BG827" s="4"/>
      <c r="BH827" s="69"/>
      <c r="BK827" s="9"/>
      <c r="BN827" s="7"/>
      <c r="BO827" s="286"/>
      <c r="BP827" s="22"/>
      <c r="BQ827" s="7" t="str">
        <f t="shared" ca="1" si="189"/>
        <v/>
      </c>
      <c r="BR827" s="75" t="str">
        <f t="shared" si="190"/>
        <v/>
      </c>
      <c r="BS827" s="75" t="str">
        <f t="shared" si="191"/>
        <v/>
      </c>
      <c r="BT827" s="5" t="str">
        <f t="shared" si="192"/>
        <v/>
      </c>
      <c r="BU827" s="79" t="str">
        <f t="shared" si="193"/>
        <v/>
      </c>
      <c r="BV827" s="79" t="str">
        <f t="shared" si="194"/>
        <v/>
      </c>
      <c r="BW827" s="79" t="str">
        <f t="shared" si="195"/>
        <v/>
      </c>
      <c r="CB827" s="5"/>
      <c r="CC827" s="4" t="str">
        <f>IF(IFERROR(VLOOKUP(C827,C828:C$1993,1,0),"")="","",COUNTIF(C:C,C827))</f>
        <v/>
      </c>
      <c r="CE827" s="5"/>
      <c r="CF827" s="5"/>
      <c r="CG827" s="5" t="str">
        <f>IF(B827="","",IF(CC827="",1+(MAX(CG$2:CG826)),""))</f>
        <v/>
      </c>
      <c r="CH827" s="5" t="str">
        <f t="shared" si="196"/>
        <v/>
      </c>
      <c r="CI827" s="5" t="str">
        <f t="shared" si="197"/>
        <v/>
      </c>
      <c r="CJ827" s="14" t="str">
        <f t="shared" si="198"/>
        <v/>
      </c>
      <c r="CK827" s="25"/>
      <c r="CL827" s="15"/>
      <c r="CM827" s="5" t="str">
        <f t="shared" si="200"/>
        <v/>
      </c>
      <c r="CO827" s="5"/>
      <c r="CP827" s="5" t="str">
        <f t="shared" si="199"/>
        <v/>
      </c>
      <c r="CQ827" s="5" t="str">
        <f>IF(BT827="","",IFERROR(IF(VLOOKUP(BT827,BT$2:BT826,1,0)=0,"",""),BT827))</f>
        <v/>
      </c>
      <c r="CR827" s="22" t="str">
        <f>IF(CQ827="","",(IFERROR(VLOOKUP(MID(CQ827,1,1),$DI$2:DM$28,3,0),0)+IFERROR(VLOOKUP(MID(CQ827,2,1),DI$2:DM$28,4,0),0)+IFERROR(VLOOKUP(MID(CQ827,3,1),DI$2:DM$28,5,0),0)+(ROW(CQ827)/1000000000000)))</f>
        <v/>
      </c>
      <c r="CS827" s="5"/>
      <c r="CT827" s="5">
        <v>826</v>
      </c>
      <c r="CU827" s="5" t="str">
        <f>IFERROR(VLOOKUP(CT827,CP$2:CQ1903,2,0),"")</f>
        <v/>
      </c>
      <c r="CV827" s="5"/>
      <c r="CX827" s="5"/>
      <c r="DO827" s="5" t="e">
        <f>IF(REPORTE!AH$2="si",IF(C827=VALUE(REPORTE!C$22),IF(SUM(DO828:DO$1993),CONCATENATE(INT(B827),", "),INT(B827)),""),IF(C827=VALUE(REPORTE!C$21),IF(SUM(DO828:DO$1993),CONCATENATE(INT(B827),", "),INT(B827)),""))</f>
        <v>#VALUE!</v>
      </c>
      <c r="DS827" s="5"/>
      <c r="DT827" s="5"/>
      <c r="DU827" s="5"/>
      <c r="DV827" s="5"/>
    </row>
    <row r="828" spans="1:126" x14ac:dyDescent="0.25">
      <c r="A828" s="4" t="str">
        <f t="shared" ca="1" si="187"/>
        <v/>
      </c>
      <c r="B828" s="3"/>
      <c r="D828" s="1" t="str">
        <f>IFERROR(INDEX('padron cfe'!B:B,MATCH(DATOS!C828,'padron cfe'!A:A,0),1),"")</f>
        <v/>
      </c>
      <c r="H828" s="5" t="str">
        <f>IF(F828="","",IFERROR(CONCATENATE("PEUA",VLOOKUP(ESTADO,REPORTE!AV$2:AW$33,2,0),DIDTRITO_FORM,CADER_FORM,IFERROR(INDEX(CA:CA,MATCH(DAY(F828),BZ:BZ,0),1),DAY(F828)),IFERROR(INDEX(CA:CA,MATCH(MONTH(F828),BZ:BZ,0),1),MONTH(F828)),YEAR(F828),G828),""))</f>
        <v/>
      </c>
      <c r="M828" s="2" t="str">
        <f>IFERROR(INDEX('padron cfe'!C:C,MATCH(DATOS!C828,'padron cfe'!A:A,0),1),"")</f>
        <v/>
      </c>
      <c r="N828" s="66" t="str">
        <f>IFERROR(IF(BT828="","",IF(INDEX(N$1:N827,MATCH(BT828,BT$1:BT827,0),1)=0,"",INDEX(N$1:N827,MATCH(BT828,BT$1:BT827,0),1))),"")</f>
        <v/>
      </c>
      <c r="O828" s="66" t="str">
        <f>IFERROR(IF(BT828="","",IF(INDEX(O$1:O827,MATCH(BT828,BT$1:BT827,0),1)=0,"",INDEX(O$1:O827,MATCH(BT828,BT$1:BT827,0),1))),"")</f>
        <v/>
      </c>
      <c r="R828" s="66"/>
      <c r="S828" s="5"/>
      <c r="T828" s="66"/>
      <c r="U828" s="5" t="str">
        <f>IFERROR(IF(INDEX(U$1:U827,MATCH(T828,T$1:T827,0),1)=0,"",INDEX(U$1:U827,MATCH(T828,T$1:T827,0),1)),"")</f>
        <v/>
      </c>
      <c r="V828" s="66"/>
      <c r="W828" s="5" t="str">
        <f>IFERROR(IF(INDEX(W$1:W827,MATCH(V828,V$1:V827,0),1)=0,"",INDEX(W$1:W827,MATCH(V828,V$1:V827,0),1)),"")</f>
        <v/>
      </c>
      <c r="X828" s="2" t="str">
        <f>IFERROR(INDEX('padron cfe'!D:D,MATCH(DATOS!C828,'padron cfe'!A:A,0),1),"")</f>
        <v/>
      </c>
      <c r="AC828" s="3"/>
      <c r="AE828" s="4" t="str">
        <f t="shared" si="188"/>
        <v/>
      </c>
      <c r="AI828" s="2" t="str">
        <f>IFERROR(IF(INDEX(AI$1:AI827,MATCH(BT828,BT$1:BT827,0),1)=0,"",INDEX(AI$1:AI827,MATCH(BT828,BT$1:BT827,0),1)),"")</f>
        <v/>
      </c>
      <c r="AJ828" s="2" t="str">
        <f>IFERROR(IF(INDEX(AJ$1:AJ827,MATCH(BT828,BT$1:BT827,0),1)=0,"",INDEX(AJ$1:AJ827,MATCH(BT828,BT$1:BT827,0),1)),"")</f>
        <v/>
      </c>
      <c r="AK828" s="2" t="str">
        <f>IFERROR(IF(INDEX(AK$1:AK827,MATCH(BT828,BT$1:BT827,0),1)=0,"",INDEX(AK$1:AK827,MATCH(BT828,BT$1:BT827,0),1)),"")</f>
        <v/>
      </c>
      <c r="AY828" s="7"/>
      <c r="BA828" s="66"/>
      <c r="BB828" s="66"/>
      <c r="BC828" s="66"/>
      <c r="BD828" s="78"/>
      <c r="BE828" s="66"/>
      <c r="BF828" s="66"/>
      <c r="BG828" s="4"/>
      <c r="BH828" s="69"/>
      <c r="BK828" s="9"/>
      <c r="BN828" s="7"/>
      <c r="BO828" s="286"/>
      <c r="BP828" s="22"/>
      <c r="BQ828" s="7" t="str">
        <f t="shared" ca="1" si="189"/>
        <v/>
      </c>
      <c r="BR828" s="75" t="str">
        <f t="shared" si="190"/>
        <v/>
      </c>
      <c r="BS828" s="75" t="str">
        <f t="shared" si="191"/>
        <v/>
      </c>
      <c r="BT828" s="5" t="str">
        <f t="shared" si="192"/>
        <v/>
      </c>
      <c r="BU828" s="79" t="str">
        <f t="shared" si="193"/>
        <v/>
      </c>
      <c r="BV828" s="79" t="str">
        <f t="shared" si="194"/>
        <v/>
      </c>
      <c r="BW828" s="79" t="str">
        <f t="shared" si="195"/>
        <v/>
      </c>
      <c r="CB828" s="5"/>
      <c r="CC828" s="4" t="str">
        <f>IF(IFERROR(VLOOKUP(C828,C829:C$1993,1,0),"")="","",COUNTIF(C:C,C828))</f>
        <v/>
      </c>
      <c r="CE828" s="5"/>
      <c r="CF828" s="5"/>
      <c r="CG828" s="5" t="str">
        <f>IF(B828="","",IF(CC828="",1+(MAX(CG$2:CG827)),""))</f>
        <v/>
      </c>
      <c r="CH828" s="5" t="str">
        <f t="shared" si="196"/>
        <v/>
      </c>
      <c r="CI828" s="5" t="str">
        <f t="shared" si="197"/>
        <v/>
      </c>
      <c r="CJ828" s="14" t="str">
        <f t="shared" si="198"/>
        <v/>
      </c>
      <c r="CK828" s="25"/>
      <c r="CL828" s="15"/>
      <c r="CM828" s="5" t="str">
        <f t="shared" si="200"/>
        <v/>
      </c>
      <c r="CO828" s="5"/>
      <c r="CP828" s="5" t="str">
        <f t="shared" si="199"/>
        <v/>
      </c>
      <c r="CQ828" s="5" t="str">
        <f>IF(BT828="","",IFERROR(IF(VLOOKUP(BT828,BT$2:BT827,1,0)=0,"",""),BT828))</f>
        <v/>
      </c>
      <c r="CR828" s="22" t="str">
        <f>IF(CQ828="","",(IFERROR(VLOOKUP(MID(CQ828,1,1),$DI$2:DM$28,3,0),0)+IFERROR(VLOOKUP(MID(CQ828,2,1),DI$2:DM$28,4,0),0)+IFERROR(VLOOKUP(MID(CQ828,3,1),DI$2:DM$28,5,0),0)+(ROW(CQ828)/1000000000000)))</f>
        <v/>
      </c>
      <c r="CS828" s="5"/>
      <c r="CT828" s="5">
        <v>827</v>
      </c>
      <c r="CU828" s="5" t="str">
        <f>IFERROR(VLOOKUP(CT828,CP$2:CQ1904,2,0),"")</f>
        <v/>
      </c>
      <c r="CV828" s="5"/>
      <c r="CX828" s="5"/>
      <c r="DO828" s="5" t="e">
        <f>IF(REPORTE!AH$2="si",IF(C828=VALUE(REPORTE!C$22),IF(SUM(DO829:DO$1993),CONCATENATE(INT(B828),", "),INT(B828)),""),IF(C828=VALUE(REPORTE!C$21),IF(SUM(DO829:DO$1993),CONCATENATE(INT(B828),", "),INT(B828)),""))</f>
        <v>#VALUE!</v>
      </c>
      <c r="DS828" s="5"/>
      <c r="DT828" s="5"/>
      <c r="DU828" s="5"/>
      <c r="DV828" s="5"/>
    </row>
    <row r="829" spans="1:126" x14ac:dyDescent="0.25">
      <c r="A829" s="4" t="str">
        <f t="shared" ca="1" si="187"/>
        <v/>
      </c>
      <c r="B829" s="3"/>
      <c r="D829" s="1" t="str">
        <f>IFERROR(INDEX('padron cfe'!B:B,MATCH(DATOS!C829,'padron cfe'!A:A,0),1),"")</f>
        <v/>
      </c>
      <c r="H829" s="5" t="str">
        <f>IF(F829="","",IFERROR(CONCATENATE("PEUA",VLOOKUP(ESTADO,REPORTE!AV$2:AW$33,2,0),DIDTRITO_FORM,CADER_FORM,IFERROR(INDEX(CA:CA,MATCH(DAY(F829),BZ:BZ,0),1),DAY(F829)),IFERROR(INDEX(CA:CA,MATCH(MONTH(F829),BZ:BZ,0),1),MONTH(F829)),YEAR(F829),G829),""))</f>
        <v/>
      </c>
      <c r="M829" s="2" t="str">
        <f>IFERROR(INDEX('padron cfe'!C:C,MATCH(DATOS!C829,'padron cfe'!A:A,0),1),"")</f>
        <v/>
      </c>
      <c r="N829" s="66" t="str">
        <f>IFERROR(IF(BT829="","",IF(INDEX(N$1:N828,MATCH(BT829,BT$1:BT828,0),1)=0,"",INDEX(N$1:N828,MATCH(BT829,BT$1:BT828,0),1))),"")</f>
        <v/>
      </c>
      <c r="O829" s="66" t="str">
        <f>IFERROR(IF(BT829="","",IF(INDEX(O$1:O828,MATCH(BT829,BT$1:BT828,0),1)=0,"",INDEX(O$1:O828,MATCH(BT829,BT$1:BT828,0),1))),"")</f>
        <v/>
      </c>
      <c r="R829" s="66"/>
      <c r="S829" s="5"/>
      <c r="T829" s="66"/>
      <c r="U829" s="5" t="str">
        <f>IFERROR(IF(INDEX(U$1:U828,MATCH(T829,T$1:T828,0),1)=0,"",INDEX(U$1:U828,MATCH(T829,T$1:T828,0),1)),"")</f>
        <v/>
      </c>
      <c r="V829" s="66"/>
      <c r="W829" s="5" t="str">
        <f>IFERROR(IF(INDEX(W$1:W828,MATCH(V829,V$1:V828,0),1)=0,"",INDEX(W$1:W828,MATCH(V829,V$1:V828,0),1)),"")</f>
        <v/>
      </c>
      <c r="X829" s="2" t="str">
        <f>IFERROR(INDEX('padron cfe'!D:D,MATCH(DATOS!C829,'padron cfe'!A:A,0),1),"")</f>
        <v/>
      </c>
      <c r="AC829" s="3"/>
      <c r="AE829" s="4" t="str">
        <f t="shared" si="188"/>
        <v/>
      </c>
      <c r="AI829" s="2" t="str">
        <f>IFERROR(IF(INDEX(AI$1:AI828,MATCH(BT829,BT$1:BT828,0),1)=0,"",INDEX(AI$1:AI828,MATCH(BT829,BT$1:BT828,0),1)),"")</f>
        <v/>
      </c>
      <c r="AJ829" s="2" t="str">
        <f>IFERROR(IF(INDEX(AJ$1:AJ828,MATCH(BT829,BT$1:BT828,0),1)=0,"",INDEX(AJ$1:AJ828,MATCH(BT829,BT$1:BT828,0),1)),"")</f>
        <v/>
      </c>
      <c r="AK829" s="2" t="str">
        <f>IFERROR(IF(INDEX(AK$1:AK828,MATCH(BT829,BT$1:BT828,0),1)=0,"",INDEX(AK$1:AK828,MATCH(BT829,BT$1:BT828,0),1)),"")</f>
        <v/>
      </c>
      <c r="AY829" s="7"/>
      <c r="BA829" s="66"/>
      <c r="BB829" s="66"/>
      <c r="BC829" s="66"/>
      <c r="BD829" s="78"/>
      <c r="BE829" s="66"/>
      <c r="BF829" s="66"/>
      <c r="BG829" s="4"/>
      <c r="BH829" s="69"/>
      <c r="BK829" s="9"/>
      <c r="BN829" s="7"/>
      <c r="BO829" s="286"/>
      <c r="BP829" s="22"/>
      <c r="BQ829" s="7" t="str">
        <f t="shared" ca="1" si="189"/>
        <v/>
      </c>
      <c r="BR829" s="75" t="str">
        <f t="shared" si="190"/>
        <v/>
      </c>
      <c r="BS829" s="75" t="str">
        <f t="shared" si="191"/>
        <v/>
      </c>
      <c r="BT829" s="5" t="str">
        <f t="shared" si="192"/>
        <v/>
      </c>
      <c r="BU829" s="79" t="str">
        <f t="shared" si="193"/>
        <v/>
      </c>
      <c r="BV829" s="79" t="str">
        <f t="shared" si="194"/>
        <v/>
      </c>
      <c r="BW829" s="79" t="str">
        <f t="shared" si="195"/>
        <v/>
      </c>
      <c r="CB829" s="5"/>
      <c r="CC829" s="4" t="str">
        <f>IF(IFERROR(VLOOKUP(C829,C830:C$1993,1,0),"")="","",COUNTIF(C:C,C829))</f>
        <v/>
      </c>
      <c r="CE829" s="5"/>
      <c r="CF829" s="5"/>
      <c r="CG829" s="5" t="str">
        <f>IF(B829="","",IF(CC829="",1+(MAX(CG$2:CG828)),""))</f>
        <v/>
      </c>
      <c r="CH829" s="5" t="str">
        <f t="shared" si="196"/>
        <v/>
      </c>
      <c r="CI829" s="5" t="str">
        <f t="shared" si="197"/>
        <v/>
      </c>
      <c r="CJ829" s="14" t="str">
        <f t="shared" si="198"/>
        <v/>
      </c>
      <c r="CK829" s="25"/>
      <c r="CL829" s="15"/>
      <c r="CM829" s="5" t="str">
        <f t="shared" si="200"/>
        <v/>
      </c>
      <c r="CO829" s="5"/>
      <c r="CP829" s="5" t="str">
        <f t="shared" si="199"/>
        <v/>
      </c>
      <c r="CQ829" s="5" t="str">
        <f>IF(BT829="","",IFERROR(IF(VLOOKUP(BT829,BT$2:BT828,1,0)=0,"",""),BT829))</f>
        <v/>
      </c>
      <c r="CR829" s="22" t="str">
        <f>IF(CQ829="","",(IFERROR(VLOOKUP(MID(CQ829,1,1),$DI$2:DM$28,3,0),0)+IFERROR(VLOOKUP(MID(CQ829,2,1),DI$2:DM$28,4,0),0)+IFERROR(VLOOKUP(MID(CQ829,3,1),DI$2:DM$28,5,0),0)+(ROW(CQ829)/1000000000000)))</f>
        <v/>
      </c>
      <c r="CS829" s="5"/>
      <c r="CT829" s="5">
        <v>828</v>
      </c>
      <c r="CU829" s="5" t="str">
        <f>IFERROR(VLOOKUP(CT829,CP$2:CQ1905,2,0),"")</f>
        <v/>
      </c>
      <c r="CV829" s="5"/>
      <c r="CX829" s="5"/>
      <c r="DO829" s="5" t="e">
        <f>IF(REPORTE!AH$2="si",IF(C829=VALUE(REPORTE!C$22),IF(SUM(DO830:DO$1993),CONCATENATE(INT(B829),", "),INT(B829)),""),IF(C829=VALUE(REPORTE!C$21),IF(SUM(DO830:DO$1993),CONCATENATE(INT(B829),", "),INT(B829)),""))</f>
        <v>#VALUE!</v>
      </c>
      <c r="DS829" s="5"/>
      <c r="DT829" s="5"/>
      <c r="DU829" s="5"/>
      <c r="DV829" s="5"/>
    </row>
    <row r="830" spans="1:126" x14ac:dyDescent="0.25">
      <c r="A830" s="4" t="str">
        <f t="shared" ca="1" si="187"/>
        <v/>
      </c>
      <c r="B830" s="3"/>
      <c r="D830" s="1" t="str">
        <f>IFERROR(INDEX('padron cfe'!B:B,MATCH(DATOS!C830,'padron cfe'!A:A,0),1),"")</f>
        <v/>
      </c>
      <c r="H830" s="5" t="str">
        <f>IF(F830="","",IFERROR(CONCATENATE("PEUA",VLOOKUP(ESTADO,REPORTE!AV$2:AW$33,2,0),DIDTRITO_FORM,CADER_FORM,IFERROR(INDEX(CA:CA,MATCH(DAY(F830),BZ:BZ,0),1),DAY(F830)),IFERROR(INDEX(CA:CA,MATCH(MONTH(F830),BZ:BZ,0),1),MONTH(F830)),YEAR(F830),G830),""))</f>
        <v/>
      </c>
      <c r="M830" s="2" t="str">
        <f>IFERROR(INDEX('padron cfe'!C:C,MATCH(DATOS!C830,'padron cfe'!A:A,0),1),"")</f>
        <v/>
      </c>
      <c r="N830" s="66" t="str">
        <f>IFERROR(IF(BT830="","",IF(INDEX(N$1:N829,MATCH(BT830,BT$1:BT829,0),1)=0,"",INDEX(N$1:N829,MATCH(BT830,BT$1:BT829,0),1))),"")</f>
        <v/>
      </c>
      <c r="O830" s="66" t="str">
        <f>IFERROR(IF(BT830="","",IF(INDEX(O$1:O829,MATCH(BT830,BT$1:BT829,0),1)=0,"",INDEX(O$1:O829,MATCH(BT830,BT$1:BT829,0),1))),"")</f>
        <v/>
      </c>
      <c r="R830" s="66"/>
      <c r="S830" s="5"/>
      <c r="T830" s="66"/>
      <c r="U830" s="5" t="str">
        <f>IFERROR(IF(INDEX(U$1:U829,MATCH(T830,T$1:T829,0),1)=0,"",INDEX(U$1:U829,MATCH(T830,T$1:T829,0),1)),"")</f>
        <v/>
      </c>
      <c r="V830" s="66"/>
      <c r="W830" s="5" t="str">
        <f>IFERROR(IF(INDEX(W$1:W829,MATCH(V830,V$1:V829,0),1)=0,"",INDEX(W$1:W829,MATCH(V830,V$1:V829,0),1)),"")</f>
        <v/>
      </c>
      <c r="X830" s="2" t="str">
        <f>IFERROR(INDEX('padron cfe'!D:D,MATCH(DATOS!C830,'padron cfe'!A:A,0),1),"")</f>
        <v/>
      </c>
      <c r="AC830" s="3"/>
      <c r="AE830" s="4" t="str">
        <f t="shared" si="188"/>
        <v/>
      </c>
      <c r="AI830" s="2" t="str">
        <f>IFERROR(IF(INDEX(AI$1:AI829,MATCH(BT830,BT$1:BT829,0),1)=0,"",INDEX(AI$1:AI829,MATCH(BT830,BT$1:BT829,0),1)),"")</f>
        <v/>
      </c>
      <c r="AJ830" s="2" t="str">
        <f>IFERROR(IF(INDEX(AJ$1:AJ829,MATCH(BT830,BT$1:BT829,0),1)=0,"",INDEX(AJ$1:AJ829,MATCH(BT830,BT$1:BT829,0),1)),"")</f>
        <v/>
      </c>
      <c r="AK830" s="2" t="str">
        <f>IFERROR(IF(INDEX(AK$1:AK829,MATCH(BT830,BT$1:BT829,0),1)=0,"",INDEX(AK$1:AK829,MATCH(BT830,BT$1:BT829,0),1)),"")</f>
        <v/>
      </c>
      <c r="AY830" s="7"/>
      <c r="BA830" s="66"/>
      <c r="BB830" s="66"/>
      <c r="BC830" s="66"/>
      <c r="BD830" s="78"/>
      <c r="BE830" s="66"/>
      <c r="BF830" s="66"/>
      <c r="BG830" s="4"/>
      <c r="BH830" s="69"/>
      <c r="BK830" s="9"/>
      <c r="BN830" s="7"/>
      <c r="BO830" s="286"/>
      <c r="BP830" s="22"/>
      <c r="BQ830" s="7" t="str">
        <f t="shared" ca="1" si="189"/>
        <v/>
      </c>
      <c r="BR830" s="75" t="str">
        <f t="shared" si="190"/>
        <v/>
      </c>
      <c r="BS830" s="75" t="str">
        <f t="shared" si="191"/>
        <v/>
      </c>
      <c r="BT830" s="5" t="str">
        <f t="shared" si="192"/>
        <v/>
      </c>
      <c r="BU830" s="79" t="str">
        <f t="shared" si="193"/>
        <v/>
      </c>
      <c r="BV830" s="79" t="str">
        <f t="shared" si="194"/>
        <v/>
      </c>
      <c r="BW830" s="79" t="str">
        <f t="shared" si="195"/>
        <v/>
      </c>
      <c r="CB830" s="5"/>
      <c r="CC830" s="4" t="str">
        <f>IF(IFERROR(VLOOKUP(C830,C831:C$1993,1,0),"")="","",COUNTIF(C:C,C830))</f>
        <v/>
      </c>
      <c r="CE830" s="5"/>
      <c r="CF830" s="5"/>
      <c r="CG830" s="5" t="str">
        <f>IF(B830="","",IF(CC830="",1+(MAX(CG$2:CG829)),""))</f>
        <v/>
      </c>
      <c r="CH830" s="5" t="str">
        <f t="shared" si="196"/>
        <v/>
      </c>
      <c r="CI830" s="5" t="str">
        <f t="shared" si="197"/>
        <v/>
      </c>
      <c r="CJ830" s="14" t="str">
        <f t="shared" si="198"/>
        <v/>
      </c>
      <c r="CK830" s="25"/>
      <c r="CL830" s="15"/>
      <c r="CM830" s="5" t="str">
        <f t="shared" si="200"/>
        <v/>
      </c>
      <c r="CO830" s="5"/>
      <c r="CP830" s="5" t="str">
        <f t="shared" si="199"/>
        <v/>
      </c>
      <c r="CQ830" s="5" t="str">
        <f>IF(BT830="","",IFERROR(IF(VLOOKUP(BT830,BT$2:BT829,1,0)=0,"",""),BT830))</f>
        <v/>
      </c>
      <c r="CR830" s="22" t="str">
        <f>IF(CQ830="","",(IFERROR(VLOOKUP(MID(CQ830,1,1),$DI$2:DM$28,3,0),0)+IFERROR(VLOOKUP(MID(CQ830,2,1),DI$2:DM$28,4,0),0)+IFERROR(VLOOKUP(MID(CQ830,3,1),DI$2:DM$28,5,0),0)+(ROW(CQ830)/1000000000000)))</f>
        <v/>
      </c>
      <c r="CS830" s="5"/>
      <c r="CT830" s="5">
        <v>829</v>
      </c>
      <c r="CU830" s="5" t="str">
        <f>IFERROR(VLOOKUP(CT830,CP$2:CQ1906,2,0),"")</f>
        <v/>
      </c>
      <c r="CV830" s="5"/>
      <c r="CX830" s="5"/>
      <c r="DO830" s="5" t="e">
        <f>IF(REPORTE!AH$2="si",IF(C830=VALUE(REPORTE!C$22),IF(SUM(DO831:DO$1993),CONCATENATE(INT(B830),", "),INT(B830)),""),IF(C830=VALUE(REPORTE!C$21),IF(SUM(DO831:DO$1993),CONCATENATE(INT(B830),", "),INT(B830)),""))</f>
        <v>#VALUE!</v>
      </c>
      <c r="DS830" s="5"/>
      <c r="DT830" s="5"/>
      <c r="DU830" s="5"/>
      <c r="DV830" s="5"/>
    </row>
    <row r="831" spans="1:126" x14ac:dyDescent="0.25">
      <c r="A831" s="4" t="str">
        <f t="shared" ca="1" si="187"/>
        <v/>
      </c>
      <c r="B831" s="3"/>
      <c r="D831" s="1" t="str">
        <f>IFERROR(INDEX('padron cfe'!B:B,MATCH(DATOS!C831,'padron cfe'!A:A,0),1),"")</f>
        <v/>
      </c>
      <c r="H831" s="5" t="str">
        <f>IF(F831="","",IFERROR(CONCATENATE("PEUA",VLOOKUP(ESTADO,REPORTE!AV$2:AW$33,2,0),DIDTRITO_FORM,CADER_FORM,IFERROR(INDEX(CA:CA,MATCH(DAY(F831),BZ:BZ,0),1),DAY(F831)),IFERROR(INDEX(CA:CA,MATCH(MONTH(F831),BZ:BZ,0),1),MONTH(F831)),YEAR(F831),G831),""))</f>
        <v/>
      </c>
      <c r="M831" s="2" t="str">
        <f>IFERROR(INDEX('padron cfe'!C:C,MATCH(DATOS!C831,'padron cfe'!A:A,0),1),"")</f>
        <v/>
      </c>
      <c r="N831" s="66" t="str">
        <f>IFERROR(IF(BT831="","",IF(INDEX(N$1:N830,MATCH(BT831,BT$1:BT830,0),1)=0,"",INDEX(N$1:N830,MATCH(BT831,BT$1:BT830,0),1))),"")</f>
        <v/>
      </c>
      <c r="O831" s="66" t="str">
        <f>IFERROR(IF(BT831="","",IF(INDEX(O$1:O830,MATCH(BT831,BT$1:BT830,0),1)=0,"",INDEX(O$1:O830,MATCH(BT831,BT$1:BT830,0),1))),"")</f>
        <v/>
      </c>
      <c r="R831" s="66"/>
      <c r="S831" s="5"/>
      <c r="T831" s="66"/>
      <c r="U831" s="5" t="str">
        <f>IFERROR(IF(INDEX(U$1:U830,MATCH(T831,T$1:T830,0),1)=0,"",INDEX(U$1:U830,MATCH(T831,T$1:T830,0),1)),"")</f>
        <v/>
      </c>
      <c r="V831" s="66"/>
      <c r="W831" s="5" t="str">
        <f>IFERROR(IF(INDEX(W$1:W830,MATCH(V831,V$1:V830,0),1)=0,"",INDEX(W$1:W830,MATCH(V831,V$1:V830,0),1)),"")</f>
        <v/>
      </c>
      <c r="X831" s="2" t="str">
        <f>IFERROR(INDEX('padron cfe'!D:D,MATCH(DATOS!C831,'padron cfe'!A:A,0),1),"")</f>
        <v/>
      </c>
      <c r="AC831" s="3"/>
      <c r="AE831" s="4" t="str">
        <f t="shared" si="188"/>
        <v/>
      </c>
      <c r="AI831" s="2" t="str">
        <f>IFERROR(IF(INDEX(AI$1:AI830,MATCH(BT831,BT$1:BT830,0),1)=0,"",INDEX(AI$1:AI830,MATCH(BT831,BT$1:BT830,0),1)),"")</f>
        <v/>
      </c>
      <c r="AJ831" s="2" t="str">
        <f>IFERROR(IF(INDEX(AJ$1:AJ830,MATCH(BT831,BT$1:BT830,0),1)=0,"",INDEX(AJ$1:AJ830,MATCH(BT831,BT$1:BT830,0),1)),"")</f>
        <v/>
      </c>
      <c r="AK831" s="2" t="str">
        <f>IFERROR(IF(INDEX(AK$1:AK830,MATCH(BT831,BT$1:BT830,0),1)=0,"",INDEX(AK$1:AK830,MATCH(BT831,BT$1:BT830,0),1)),"")</f>
        <v/>
      </c>
      <c r="AY831" s="7"/>
      <c r="BA831" s="66"/>
      <c r="BB831" s="66"/>
      <c r="BC831" s="66"/>
      <c r="BD831" s="78"/>
      <c r="BE831" s="66"/>
      <c r="BF831" s="66"/>
      <c r="BG831" s="4"/>
      <c r="BH831" s="69"/>
      <c r="BK831" s="9"/>
      <c r="BN831" s="7"/>
      <c r="BO831" s="286"/>
      <c r="BP831" s="22"/>
      <c r="BQ831" s="7" t="str">
        <f t="shared" ca="1" si="189"/>
        <v/>
      </c>
      <c r="BR831" s="75" t="str">
        <f t="shared" si="190"/>
        <v/>
      </c>
      <c r="BS831" s="75" t="str">
        <f t="shared" si="191"/>
        <v/>
      </c>
      <c r="BT831" s="5" t="str">
        <f t="shared" si="192"/>
        <v/>
      </c>
      <c r="BU831" s="79" t="str">
        <f t="shared" si="193"/>
        <v/>
      </c>
      <c r="BV831" s="79" t="str">
        <f t="shared" si="194"/>
        <v/>
      </c>
      <c r="BW831" s="79" t="str">
        <f t="shared" si="195"/>
        <v/>
      </c>
      <c r="CB831" s="5"/>
      <c r="CC831" s="4" t="str">
        <f>IF(IFERROR(VLOOKUP(C831,C832:C$1993,1,0),"")="","",COUNTIF(C:C,C831))</f>
        <v/>
      </c>
      <c r="CE831" s="5"/>
      <c r="CF831" s="5"/>
      <c r="CG831" s="5" t="str">
        <f>IF(B831="","",IF(CC831="",1+(MAX(CG$2:CG830)),""))</f>
        <v/>
      </c>
      <c r="CH831" s="5" t="str">
        <f t="shared" si="196"/>
        <v/>
      </c>
      <c r="CI831" s="5" t="str">
        <f t="shared" si="197"/>
        <v/>
      </c>
      <c r="CJ831" s="14" t="str">
        <f t="shared" si="198"/>
        <v/>
      </c>
      <c r="CK831" s="25"/>
      <c r="CL831" s="15"/>
      <c r="CM831" s="5" t="str">
        <f t="shared" si="200"/>
        <v/>
      </c>
      <c r="CO831" s="5"/>
      <c r="CP831" s="5" t="str">
        <f t="shared" si="199"/>
        <v/>
      </c>
      <c r="CQ831" s="5" t="str">
        <f>IF(BT831="","",IFERROR(IF(VLOOKUP(BT831,BT$2:BT830,1,0)=0,"",""),BT831))</f>
        <v/>
      </c>
      <c r="CR831" s="22" t="str">
        <f>IF(CQ831="","",(IFERROR(VLOOKUP(MID(CQ831,1,1),$DI$2:DM$28,3,0),0)+IFERROR(VLOOKUP(MID(CQ831,2,1),DI$2:DM$28,4,0),0)+IFERROR(VLOOKUP(MID(CQ831,3,1),DI$2:DM$28,5,0),0)+(ROW(CQ831)/1000000000000)))</f>
        <v/>
      </c>
      <c r="CS831" s="5"/>
      <c r="CT831" s="5">
        <v>830</v>
      </c>
      <c r="CU831" s="5" t="str">
        <f>IFERROR(VLOOKUP(CT831,CP$2:CQ1907,2,0),"")</f>
        <v/>
      </c>
      <c r="CV831" s="5"/>
      <c r="CX831" s="5"/>
      <c r="DO831" s="5" t="e">
        <f>IF(REPORTE!AH$2="si",IF(C831=VALUE(REPORTE!C$22),IF(SUM(DO832:DO$1993),CONCATENATE(INT(B831),", "),INT(B831)),""),IF(C831=VALUE(REPORTE!C$21),IF(SUM(DO832:DO$1993),CONCATENATE(INT(B831),", "),INT(B831)),""))</f>
        <v>#VALUE!</v>
      </c>
      <c r="DS831" s="5"/>
      <c r="DT831" s="5"/>
      <c r="DU831" s="5"/>
      <c r="DV831" s="5"/>
    </row>
    <row r="832" spans="1:126" x14ac:dyDescent="0.25">
      <c r="A832" s="4" t="str">
        <f t="shared" ca="1" si="187"/>
        <v/>
      </c>
      <c r="B832" s="3"/>
      <c r="D832" s="1" t="str">
        <f>IFERROR(INDEX('padron cfe'!B:B,MATCH(DATOS!C832,'padron cfe'!A:A,0),1),"")</f>
        <v/>
      </c>
      <c r="H832" s="5" t="str">
        <f>IF(F832="","",IFERROR(CONCATENATE("PEUA",VLOOKUP(ESTADO,REPORTE!AV$2:AW$33,2,0),DIDTRITO_FORM,CADER_FORM,IFERROR(INDEX(CA:CA,MATCH(DAY(F832),BZ:BZ,0),1),DAY(F832)),IFERROR(INDEX(CA:CA,MATCH(MONTH(F832),BZ:BZ,0),1),MONTH(F832)),YEAR(F832),G832),""))</f>
        <v/>
      </c>
      <c r="M832" s="2" t="str">
        <f>IFERROR(INDEX('padron cfe'!C:C,MATCH(DATOS!C832,'padron cfe'!A:A,0),1),"")</f>
        <v/>
      </c>
      <c r="N832" s="66" t="str">
        <f>IFERROR(IF(BT832="","",IF(INDEX(N$1:N831,MATCH(BT832,BT$1:BT831,0),1)=0,"",INDEX(N$1:N831,MATCH(BT832,BT$1:BT831,0),1))),"")</f>
        <v/>
      </c>
      <c r="O832" s="66" t="str">
        <f>IFERROR(IF(BT832="","",IF(INDEX(O$1:O831,MATCH(BT832,BT$1:BT831,0),1)=0,"",INDEX(O$1:O831,MATCH(BT832,BT$1:BT831,0),1))),"")</f>
        <v/>
      </c>
      <c r="R832" s="66"/>
      <c r="S832" s="5"/>
      <c r="T832" s="66"/>
      <c r="U832" s="5" t="str">
        <f>IFERROR(IF(INDEX(U$1:U831,MATCH(T832,T$1:T831,0),1)=0,"",INDEX(U$1:U831,MATCH(T832,T$1:T831,0),1)),"")</f>
        <v/>
      </c>
      <c r="V832" s="66"/>
      <c r="W832" s="5" t="str">
        <f>IFERROR(IF(INDEX(W$1:W831,MATCH(V832,V$1:V831,0),1)=0,"",INDEX(W$1:W831,MATCH(V832,V$1:V831,0),1)),"")</f>
        <v/>
      </c>
      <c r="X832" s="2" t="str">
        <f>IFERROR(INDEX('padron cfe'!D:D,MATCH(DATOS!C832,'padron cfe'!A:A,0),1),"")</f>
        <v/>
      </c>
      <c r="AC832" s="3"/>
      <c r="AE832" s="4" t="str">
        <f t="shared" si="188"/>
        <v/>
      </c>
      <c r="AI832" s="2" t="str">
        <f>IFERROR(IF(INDEX(AI$1:AI831,MATCH(BT832,BT$1:BT831,0),1)=0,"",INDEX(AI$1:AI831,MATCH(BT832,BT$1:BT831,0),1)),"")</f>
        <v/>
      </c>
      <c r="AJ832" s="2" t="str">
        <f>IFERROR(IF(INDEX(AJ$1:AJ831,MATCH(BT832,BT$1:BT831,0),1)=0,"",INDEX(AJ$1:AJ831,MATCH(BT832,BT$1:BT831,0),1)),"")</f>
        <v/>
      </c>
      <c r="AK832" s="2" t="str">
        <f>IFERROR(IF(INDEX(AK$1:AK831,MATCH(BT832,BT$1:BT831,0),1)=0,"",INDEX(AK$1:AK831,MATCH(BT832,BT$1:BT831,0),1)),"")</f>
        <v/>
      </c>
      <c r="AY832" s="7"/>
      <c r="BA832" s="66"/>
      <c r="BB832" s="66"/>
      <c r="BC832" s="66"/>
      <c r="BD832" s="78"/>
      <c r="BE832" s="66"/>
      <c r="BF832" s="66"/>
      <c r="BG832" s="4"/>
      <c r="BH832" s="69"/>
      <c r="BK832" s="9"/>
      <c r="BN832" s="7"/>
      <c r="BO832" s="286"/>
      <c r="BP832" s="22"/>
      <c r="BQ832" s="7" t="str">
        <f t="shared" ca="1" si="189"/>
        <v/>
      </c>
      <c r="BR832" s="75" t="str">
        <f t="shared" si="190"/>
        <v/>
      </c>
      <c r="BS832" s="75" t="str">
        <f t="shared" si="191"/>
        <v/>
      </c>
      <c r="BT832" s="5" t="str">
        <f t="shared" si="192"/>
        <v/>
      </c>
      <c r="BU832" s="79" t="str">
        <f t="shared" si="193"/>
        <v/>
      </c>
      <c r="BV832" s="79" t="str">
        <f t="shared" si="194"/>
        <v/>
      </c>
      <c r="BW832" s="79" t="str">
        <f t="shared" si="195"/>
        <v/>
      </c>
      <c r="CB832" s="5"/>
      <c r="CC832" s="4" t="str">
        <f>IF(IFERROR(VLOOKUP(C832,C833:C$1993,1,0),"")="","",COUNTIF(C:C,C832))</f>
        <v/>
      </c>
      <c r="CE832" s="5"/>
      <c r="CF832" s="5"/>
      <c r="CG832" s="5" t="str">
        <f>IF(B832="","",IF(CC832="",1+(MAX(CG$2:CG831)),""))</f>
        <v/>
      </c>
      <c r="CH832" s="5" t="str">
        <f t="shared" si="196"/>
        <v/>
      </c>
      <c r="CI832" s="5" t="str">
        <f t="shared" si="197"/>
        <v/>
      </c>
      <c r="CJ832" s="14" t="str">
        <f t="shared" si="198"/>
        <v/>
      </c>
      <c r="CK832" s="25"/>
      <c r="CL832" s="15"/>
      <c r="CM832" s="5" t="str">
        <f t="shared" si="200"/>
        <v/>
      </c>
      <c r="CO832" s="5"/>
      <c r="CP832" s="5" t="str">
        <f t="shared" si="199"/>
        <v/>
      </c>
      <c r="CQ832" s="5" t="str">
        <f>IF(BT832="","",IFERROR(IF(VLOOKUP(BT832,BT$2:BT831,1,0)=0,"",""),BT832))</f>
        <v/>
      </c>
      <c r="CR832" s="22" t="str">
        <f>IF(CQ832="","",(IFERROR(VLOOKUP(MID(CQ832,1,1),$DI$2:DM$28,3,0),0)+IFERROR(VLOOKUP(MID(CQ832,2,1),DI$2:DM$28,4,0),0)+IFERROR(VLOOKUP(MID(CQ832,3,1),DI$2:DM$28,5,0),0)+(ROW(CQ832)/1000000000000)))</f>
        <v/>
      </c>
      <c r="CS832" s="5"/>
      <c r="CT832" s="5">
        <v>831</v>
      </c>
      <c r="CU832" s="5" t="str">
        <f>IFERROR(VLOOKUP(CT832,CP$2:CQ1908,2,0),"")</f>
        <v/>
      </c>
      <c r="CV832" s="5"/>
      <c r="CX832" s="5"/>
      <c r="DO832" s="5" t="e">
        <f>IF(REPORTE!AH$2="si",IF(C832=VALUE(REPORTE!C$22),IF(SUM(DO833:DO$1993),CONCATENATE(INT(B832),", "),INT(B832)),""),IF(C832=VALUE(REPORTE!C$21),IF(SUM(DO833:DO$1993),CONCATENATE(INT(B832),", "),INT(B832)),""))</f>
        <v>#VALUE!</v>
      </c>
      <c r="DS832" s="5"/>
      <c r="DT832" s="5"/>
      <c r="DU832" s="5"/>
      <c r="DV832" s="5"/>
    </row>
    <row r="833" spans="1:126" x14ac:dyDescent="0.25">
      <c r="A833" s="4" t="str">
        <f t="shared" ca="1" si="187"/>
        <v/>
      </c>
      <c r="B833" s="3"/>
      <c r="D833" s="1" t="str">
        <f>IFERROR(INDEX('padron cfe'!B:B,MATCH(DATOS!C833,'padron cfe'!A:A,0),1),"")</f>
        <v/>
      </c>
      <c r="H833" s="5" t="str">
        <f>IF(F833="","",IFERROR(CONCATENATE("PEUA",VLOOKUP(ESTADO,REPORTE!AV$2:AW$33,2,0),DIDTRITO_FORM,CADER_FORM,IFERROR(INDEX(CA:CA,MATCH(DAY(F833),BZ:BZ,0),1),DAY(F833)),IFERROR(INDEX(CA:CA,MATCH(MONTH(F833),BZ:BZ,0),1),MONTH(F833)),YEAR(F833),G833),""))</f>
        <v/>
      </c>
      <c r="M833" s="2" t="str">
        <f>IFERROR(INDEX('padron cfe'!C:C,MATCH(DATOS!C833,'padron cfe'!A:A,0),1),"")</f>
        <v/>
      </c>
      <c r="N833" s="66" t="str">
        <f>IFERROR(IF(BT833="","",IF(INDEX(N$1:N832,MATCH(BT833,BT$1:BT832,0),1)=0,"",INDEX(N$1:N832,MATCH(BT833,BT$1:BT832,0),1))),"")</f>
        <v/>
      </c>
      <c r="O833" s="66" t="str">
        <f>IFERROR(IF(BT833="","",IF(INDEX(O$1:O832,MATCH(BT833,BT$1:BT832,0),1)=0,"",INDEX(O$1:O832,MATCH(BT833,BT$1:BT832,0),1))),"")</f>
        <v/>
      </c>
      <c r="R833" s="66"/>
      <c r="S833" s="5"/>
      <c r="T833" s="66"/>
      <c r="U833" s="5" t="str">
        <f>IFERROR(IF(INDEX(U$1:U832,MATCH(T833,T$1:T832,0),1)=0,"",INDEX(U$1:U832,MATCH(T833,T$1:T832,0),1)),"")</f>
        <v/>
      </c>
      <c r="V833" s="66"/>
      <c r="W833" s="5" t="str">
        <f>IFERROR(IF(INDEX(W$1:W832,MATCH(V833,V$1:V832,0),1)=0,"",INDEX(W$1:W832,MATCH(V833,V$1:V832,0),1)),"")</f>
        <v/>
      </c>
      <c r="X833" s="2" t="str">
        <f>IFERROR(INDEX('padron cfe'!D:D,MATCH(DATOS!C833,'padron cfe'!A:A,0),1),"")</f>
        <v/>
      </c>
      <c r="AC833" s="3"/>
      <c r="AE833" s="4" t="str">
        <f t="shared" si="188"/>
        <v/>
      </c>
      <c r="AI833" s="2" t="str">
        <f>IFERROR(IF(INDEX(AI$1:AI832,MATCH(BT833,BT$1:BT832,0),1)=0,"",INDEX(AI$1:AI832,MATCH(BT833,BT$1:BT832,0),1)),"")</f>
        <v/>
      </c>
      <c r="AJ833" s="2" t="str">
        <f>IFERROR(IF(INDEX(AJ$1:AJ832,MATCH(BT833,BT$1:BT832,0),1)=0,"",INDEX(AJ$1:AJ832,MATCH(BT833,BT$1:BT832,0),1)),"")</f>
        <v/>
      </c>
      <c r="AK833" s="2" t="str">
        <f>IFERROR(IF(INDEX(AK$1:AK832,MATCH(BT833,BT$1:BT832,0),1)=0,"",INDEX(AK$1:AK832,MATCH(BT833,BT$1:BT832,0),1)),"")</f>
        <v/>
      </c>
      <c r="AY833" s="7"/>
      <c r="BA833" s="66"/>
      <c r="BB833" s="66"/>
      <c r="BC833" s="66"/>
      <c r="BD833" s="78"/>
      <c r="BE833" s="66"/>
      <c r="BF833" s="66"/>
      <c r="BG833" s="4"/>
      <c r="BH833" s="69"/>
      <c r="BK833" s="9"/>
      <c r="BN833" s="7"/>
      <c r="BO833" s="286"/>
      <c r="BP833" s="22"/>
      <c r="BQ833" s="7" t="str">
        <f t="shared" ca="1" si="189"/>
        <v/>
      </c>
      <c r="BR833" s="75" t="str">
        <f t="shared" si="190"/>
        <v/>
      </c>
      <c r="BS833" s="75" t="str">
        <f t="shared" si="191"/>
        <v/>
      </c>
      <c r="BT833" s="5" t="str">
        <f t="shared" si="192"/>
        <v/>
      </c>
      <c r="BU833" s="79" t="str">
        <f t="shared" si="193"/>
        <v/>
      </c>
      <c r="BV833" s="79" t="str">
        <f t="shared" si="194"/>
        <v/>
      </c>
      <c r="BW833" s="79" t="str">
        <f t="shared" si="195"/>
        <v/>
      </c>
      <c r="CB833" s="5"/>
      <c r="CC833" s="4" t="str">
        <f>IF(IFERROR(VLOOKUP(C833,C834:C$1993,1,0),"")="","",COUNTIF(C:C,C833))</f>
        <v/>
      </c>
      <c r="CE833" s="5"/>
      <c r="CF833" s="5"/>
      <c r="CG833" s="5" t="str">
        <f>IF(B833="","",IF(CC833="",1+(MAX(CG$2:CG832)),""))</f>
        <v/>
      </c>
      <c r="CH833" s="5" t="str">
        <f t="shared" si="196"/>
        <v/>
      </c>
      <c r="CI833" s="5" t="str">
        <f t="shared" si="197"/>
        <v/>
      </c>
      <c r="CJ833" s="14" t="str">
        <f t="shared" si="198"/>
        <v/>
      </c>
      <c r="CK833" s="25"/>
      <c r="CL833" s="15"/>
      <c r="CM833" s="5" t="str">
        <f t="shared" si="200"/>
        <v/>
      </c>
      <c r="CO833" s="5"/>
      <c r="CP833" s="5" t="str">
        <f t="shared" si="199"/>
        <v/>
      </c>
      <c r="CQ833" s="5" t="str">
        <f>IF(BT833="","",IFERROR(IF(VLOOKUP(BT833,BT$2:BT832,1,0)=0,"",""),BT833))</f>
        <v/>
      </c>
      <c r="CR833" s="22" t="str">
        <f>IF(CQ833="","",(IFERROR(VLOOKUP(MID(CQ833,1,1),$DI$2:DM$28,3,0),0)+IFERROR(VLOOKUP(MID(CQ833,2,1),DI$2:DM$28,4,0),0)+IFERROR(VLOOKUP(MID(CQ833,3,1),DI$2:DM$28,5,0),0)+(ROW(CQ833)/1000000000000)))</f>
        <v/>
      </c>
      <c r="CS833" s="5"/>
      <c r="CT833" s="5">
        <v>832</v>
      </c>
      <c r="CU833" s="5" t="str">
        <f>IFERROR(VLOOKUP(CT833,CP$2:CQ1909,2,0),"")</f>
        <v/>
      </c>
      <c r="CV833" s="5"/>
      <c r="CX833" s="5"/>
      <c r="DO833" s="5" t="e">
        <f>IF(REPORTE!AH$2="si",IF(C833=VALUE(REPORTE!C$22),IF(SUM(DO834:DO$1993),CONCATENATE(INT(B833),", "),INT(B833)),""),IF(C833=VALUE(REPORTE!C$21),IF(SUM(DO834:DO$1993),CONCATENATE(INT(B833),", "),INT(B833)),""))</f>
        <v>#VALUE!</v>
      </c>
      <c r="DS833" s="5"/>
      <c r="DT833" s="5"/>
      <c r="DU833" s="5"/>
      <c r="DV833" s="5"/>
    </row>
    <row r="834" spans="1:126" x14ac:dyDescent="0.25">
      <c r="A834" s="4" t="str">
        <f t="shared" ref="A834:A897" ca="1" si="201">IF(OR(BS834="",BQ834="",BQ834="VENCIDO"),IF(B834="","",IF(LEN(B834)=1,"000"&amp;B834,IF(LEN(B834)=2,"00"&amp;B834,IF(LEN(B834)=3,"0"&amp;B834,B834)))),C834)</f>
        <v/>
      </c>
      <c r="B834" s="3"/>
      <c r="D834" s="1" t="str">
        <f>IFERROR(INDEX('padron cfe'!B:B,MATCH(DATOS!C834,'padron cfe'!A:A,0),1),"")</f>
        <v/>
      </c>
      <c r="H834" s="5" t="str">
        <f>IF(F834="","",IFERROR(CONCATENATE("PEUA",VLOOKUP(ESTADO,REPORTE!AV$2:AW$33,2,0),DIDTRITO_FORM,CADER_FORM,IFERROR(INDEX(CA:CA,MATCH(DAY(F834),BZ:BZ,0),1),DAY(F834)),IFERROR(INDEX(CA:CA,MATCH(MONTH(F834),BZ:BZ,0),1),MONTH(F834)),YEAR(F834),G834),""))</f>
        <v/>
      </c>
      <c r="M834" s="2" t="str">
        <f>IFERROR(INDEX('padron cfe'!C:C,MATCH(DATOS!C834,'padron cfe'!A:A,0),1),"")</f>
        <v/>
      </c>
      <c r="N834" s="66" t="str">
        <f>IFERROR(IF(BT834="","",IF(INDEX(N$1:N833,MATCH(BT834,BT$1:BT833,0),1)=0,"",INDEX(N$1:N833,MATCH(BT834,BT$1:BT833,0),1))),"")</f>
        <v/>
      </c>
      <c r="O834" s="66" t="str">
        <f>IFERROR(IF(BT834="","",IF(INDEX(O$1:O833,MATCH(BT834,BT$1:BT833,0),1)=0,"",INDEX(O$1:O833,MATCH(BT834,BT$1:BT833,0),1))),"")</f>
        <v/>
      </c>
      <c r="R834" s="66"/>
      <c r="S834" s="5"/>
      <c r="T834" s="66"/>
      <c r="U834" s="5" t="str">
        <f>IFERROR(IF(INDEX(U$1:U833,MATCH(T834,T$1:T833,0),1)=0,"",INDEX(U$1:U833,MATCH(T834,T$1:T833,0),1)),"")</f>
        <v/>
      </c>
      <c r="V834" s="66"/>
      <c r="W834" s="5" t="str">
        <f>IFERROR(IF(INDEX(W$1:W833,MATCH(V834,V$1:V833,0),1)=0,"",INDEX(W$1:W833,MATCH(V834,V$1:V833,0),1)),"")</f>
        <v/>
      </c>
      <c r="X834" s="2" t="str">
        <f>IFERROR(INDEX('padron cfe'!D:D,MATCH(DATOS!C834,'padron cfe'!A:A,0),1),"")</f>
        <v/>
      </c>
      <c r="AC834" s="3"/>
      <c r="AE834" s="4" t="str">
        <f t="shared" ref="AE834:AE897" si="202">IF(AD834="","",(AD834*0.746*365*24)*0.75+438)</f>
        <v/>
      </c>
      <c r="AI834" s="2" t="str">
        <f>IFERROR(IF(INDEX(AI$1:AI833,MATCH(BT834,BT$1:BT833,0),1)=0,"",INDEX(AI$1:AI833,MATCH(BT834,BT$1:BT833,0),1)),"")</f>
        <v/>
      </c>
      <c r="AJ834" s="2" t="str">
        <f>IFERROR(IF(INDEX(AJ$1:AJ833,MATCH(BT834,BT$1:BT833,0),1)=0,"",INDEX(AJ$1:AJ833,MATCH(BT834,BT$1:BT833,0),1)),"")</f>
        <v/>
      </c>
      <c r="AK834" s="2" t="str">
        <f>IFERROR(IF(INDEX(AK$1:AK833,MATCH(BT834,BT$1:BT833,0),1)=0,"",INDEX(AK$1:AK833,MATCH(BT834,BT$1:BT833,0),1)),"")</f>
        <v/>
      </c>
      <c r="AY834" s="7"/>
      <c r="BA834" s="66"/>
      <c r="BB834" s="66"/>
      <c r="BC834" s="66"/>
      <c r="BD834" s="78"/>
      <c r="BE834" s="66"/>
      <c r="BF834" s="66"/>
      <c r="BG834" s="4"/>
      <c r="BH834" s="69"/>
      <c r="BK834" s="9"/>
      <c r="BN834" s="7"/>
      <c r="BO834" s="286"/>
      <c r="BP834" s="22"/>
      <c r="BQ834" s="7" t="str">
        <f t="shared" ref="BQ834:BQ897" ca="1" si="203">IFERROR(IF(BK834="","",IF(BG834=5,"",IF(BK834-TODAY()&gt;0,"VIGENTE","VENCIDO"))),"")</f>
        <v/>
      </c>
      <c r="BR834" s="75" t="str">
        <f t="shared" ref="BR834:BR897" si="204">IFERROR(IF(BH834=0,"",BH834/6000),"")</f>
        <v/>
      </c>
      <c r="BS834" s="75" t="str">
        <f t="shared" ref="BS834:BS897" si="205">IFERROR(IF(VALUE(AY834)&gt;VALUE(APERTURA_VENTANILLA),"OK",""),"")</f>
        <v/>
      </c>
      <c r="BT834" s="5" t="str">
        <f t="shared" ref="BT834:BT897" si="206">J834&amp;IF(K834="",""," ")&amp;K834&amp;IF(L834="",""," ")&amp;L834</f>
        <v/>
      </c>
      <c r="BU834" s="79" t="str">
        <f t="shared" ref="BU834:BU897" si="207">IF(I834="","",IF(I834="F",SUM(BV834:BW834),""))</f>
        <v/>
      </c>
      <c r="BV834" s="79" t="str">
        <f t="shared" ref="BV834:BV897" si="208">IF(OR(I834="M",I834=""),"",IF(MID(N834,11,1)="H",1,0))</f>
        <v/>
      </c>
      <c r="BW834" s="79" t="str">
        <f t="shared" ref="BW834:BW897" si="209">IF(OR(I834="M",I834=""),"",IF(MID(N834,11,1)="M",1,0))</f>
        <v/>
      </c>
      <c r="CB834" s="5"/>
      <c r="CC834" s="4" t="str">
        <f>IF(IFERROR(VLOOKUP(C834,C835:C$1993,1,0),"")="","",COUNTIF(C:C,C834))</f>
        <v/>
      </c>
      <c r="CE834" s="5"/>
      <c r="CF834" s="5"/>
      <c r="CG834" s="5" t="str">
        <f>IF(B834="","",IF(CC834="",1+(MAX(CG$2:CG833)),""))</f>
        <v/>
      </c>
      <c r="CH834" s="5" t="str">
        <f t="shared" ref="CH834:CH897" si="210">IF(CG834="","",AE834)</f>
        <v/>
      </c>
      <c r="CI834" s="5" t="str">
        <f t="shared" ref="CI834:CI897" si="211">IF(CG834="","",H834)</f>
        <v/>
      </c>
      <c r="CJ834" s="14" t="str">
        <f t="shared" ref="CJ834:CJ897" si="212">IF(CG834="","",C834)</f>
        <v/>
      </c>
      <c r="CK834" s="25"/>
      <c r="CL834" s="15"/>
      <c r="CM834" s="5" t="str">
        <f t="shared" si="200"/>
        <v/>
      </c>
      <c r="CO834" s="5"/>
      <c r="CP834" s="5" t="str">
        <f t="shared" ref="CP834:CP897" si="213">IFERROR(RANK(CR834,CR$2:CR$1493,1),"")</f>
        <v/>
      </c>
      <c r="CQ834" s="5" t="str">
        <f>IF(BT834="","",IFERROR(IF(VLOOKUP(BT834,BT$2:BT833,1,0)=0,"",""),BT834))</f>
        <v/>
      </c>
      <c r="CR834" s="22" t="str">
        <f>IF(CQ834="","",(IFERROR(VLOOKUP(MID(CQ834,1,1),$DI$2:DM$28,3,0),0)+IFERROR(VLOOKUP(MID(CQ834,2,1),DI$2:DM$28,4,0),0)+IFERROR(VLOOKUP(MID(CQ834,3,1),DI$2:DM$28,5,0),0)+(ROW(CQ834)/1000000000000)))</f>
        <v/>
      </c>
      <c r="CS834" s="5"/>
      <c r="CT834" s="5">
        <v>833</v>
      </c>
      <c r="CU834" s="5" t="str">
        <f>IFERROR(VLOOKUP(CT834,CP$2:CQ1910,2,0),"")</f>
        <v/>
      </c>
      <c r="CV834" s="5"/>
      <c r="CX834" s="5"/>
      <c r="DO834" s="5" t="e">
        <f>IF(REPORTE!AH$2="si",IF(C834=VALUE(REPORTE!C$22),IF(SUM(DO835:DO$1993),CONCATENATE(INT(B834),", "),INT(B834)),""),IF(C834=VALUE(REPORTE!C$21),IF(SUM(DO835:DO$1993),CONCATENATE(INT(B834),", "),INT(B834)),""))</f>
        <v>#VALUE!</v>
      </c>
      <c r="DS834" s="5"/>
      <c r="DT834" s="5"/>
      <c r="DU834" s="5"/>
      <c r="DV834" s="5"/>
    </row>
    <row r="835" spans="1:126" x14ac:dyDescent="0.25">
      <c r="A835" s="4" t="str">
        <f t="shared" ca="1" si="201"/>
        <v/>
      </c>
      <c r="B835" s="3"/>
      <c r="D835" s="1" t="str">
        <f>IFERROR(INDEX('padron cfe'!B:B,MATCH(DATOS!C835,'padron cfe'!A:A,0),1),"")</f>
        <v/>
      </c>
      <c r="H835" s="5" t="str">
        <f>IF(F835="","",IFERROR(CONCATENATE("PEUA",VLOOKUP(ESTADO,REPORTE!AV$2:AW$33,2,0),DIDTRITO_FORM,CADER_FORM,IFERROR(INDEX(CA:CA,MATCH(DAY(F835),BZ:BZ,0),1),DAY(F835)),IFERROR(INDEX(CA:CA,MATCH(MONTH(F835),BZ:BZ,0),1),MONTH(F835)),YEAR(F835),G835),""))</f>
        <v/>
      </c>
      <c r="M835" s="2" t="str">
        <f>IFERROR(INDEX('padron cfe'!C:C,MATCH(DATOS!C835,'padron cfe'!A:A,0),1),"")</f>
        <v/>
      </c>
      <c r="N835" s="66" t="str">
        <f>IFERROR(IF(BT835="","",IF(INDEX(N$1:N834,MATCH(BT835,BT$1:BT834,0),1)=0,"",INDEX(N$1:N834,MATCH(BT835,BT$1:BT834,0),1))),"")</f>
        <v/>
      </c>
      <c r="O835" s="66" t="str">
        <f>IFERROR(IF(BT835="","",IF(INDEX(O$1:O834,MATCH(BT835,BT$1:BT834,0),1)=0,"",INDEX(O$1:O834,MATCH(BT835,BT$1:BT834,0),1))),"")</f>
        <v/>
      </c>
      <c r="R835" s="66"/>
      <c r="S835" s="5"/>
      <c r="T835" s="66"/>
      <c r="U835" s="5" t="str">
        <f>IFERROR(IF(INDEX(U$1:U834,MATCH(T835,T$1:T834,0),1)=0,"",INDEX(U$1:U834,MATCH(T835,T$1:T834,0),1)),"")</f>
        <v/>
      </c>
      <c r="V835" s="66"/>
      <c r="W835" s="5" t="str">
        <f>IFERROR(IF(INDEX(W$1:W834,MATCH(V835,V$1:V834,0),1)=0,"",INDEX(W$1:W834,MATCH(V835,V$1:V834,0),1)),"")</f>
        <v/>
      </c>
      <c r="X835" s="2" t="str">
        <f>IFERROR(INDEX('padron cfe'!D:D,MATCH(DATOS!C835,'padron cfe'!A:A,0),1),"")</f>
        <v/>
      </c>
      <c r="AC835" s="3"/>
      <c r="AE835" s="4" t="str">
        <f t="shared" si="202"/>
        <v/>
      </c>
      <c r="AI835" s="2" t="str">
        <f>IFERROR(IF(INDEX(AI$1:AI834,MATCH(BT835,BT$1:BT834,0),1)=0,"",INDEX(AI$1:AI834,MATCH(BT835,BT$1:BT834,0),1)),"")</f>
        <v/>
      </c>
      <c r="AJ835" s="2" t="str">
        <f>IFERROR(IF(INDEX(AJ$1:AJ834,MATCH(BT835,BT$1:BT834,0),1)=0,"",INDEX(AJ$1:AJ834,MATCH(BT835,BT$1:BT834,0),1)),"")</f>
        <v/>
      </c>
      <c r="AK835" s="2" t="str">
        <f>IFERROR(IF(INDEX(AK$1:AK834,MATCH(BT835,BT$1:BT834,0),1)=0,"",INDEX(AK$1:AK834,MATCH(BT835,BT$1:BT834,0),1)),"")</f>
        <v/>
      </c>
      <c r="AY835" s="7"/>
      <c r="BA835" s="66"/>
      <c r="BB835" s="66"/>
      <c r="BC835" s="66"/>
      <c r="BD835" s="78"/>
      <c r="BE835" s="66"/>
      <c r="BF835" s="66"/>
      <c r="BG835" s="4"/>
      <c r="BH835" s="69"/>
      <c r="BK835" s="9"/>
      <c r="BN835" s="7"/>
      <c r="BO835" s="286"/>
      <c r="BP835" s="22"/>
      <c r="BQ835" s="7" t="str">
        <f t="shared" ca="1" si="203"/>
        <v/>
      </c>
      <c r="BR835" s="75" t="str">
        <f t="shared" si="204"/>
        <v/>
      </c>
      <c r="BS835" s="75" t="str">
        <f t="shared" si="205"/>
        <v/>
      </c>
      <c r="BT835" s="5" t="str">
        <f t="shared" si="206"/>
        <v/>
      </c>
      <c r="BU835" s="79" t="str">
        <f t="shared" si="207"/>
        <v/>
      </c>
      <c r="BV835" s="79" t="str">
        <f t="shared" si="208"/>
        <v/>
      </c>
      <c r="BW835" s="79" t="str">
        <f t="shared" si="209"/>
        <v/>
      </c>
      <c r="CB835" s="5"/>
      <c r="CC835" s="4" t="str">
        <f>IF(IFERROR(VLOOKUP(C835,C836:C$1993,1,0),"")="","",COUNTIF(C:C,C835))</f>
        <v/>
      </c>
      <c r="CE835" s="5"/>
      <c r="CF835" s="5"/>
      <c r="CG835" s="5" t="str">
        <f>IF(B835="","",IF(CC835="",1+(MAX(CG$2:CG834)),""))</f>
        <v/>
      </c>
      <c r="CH835" s="5" t="str">
        <f t="shared" si="210"/>
        <v/>
      </c>
      <c r="CI835" s="5" t="str">
        <f t="shared" si="211"/>
        <v/>
      </c>
      <c r="CJ835" s="14" t="str">
        <f t="shared" si="212"/>
        <v/>
      </c>
      <c r="CK835" s="25"/>
      <c r="CL835" s="15"/>
      <c r="CM835" s="5" t="str">
        <f t="shared" si="200"/>
        <v/>
      </c>
      <c r="CO835" s="5"/>
      <c r="CP835" s="5" t="str">
        <f t="shared" si="213"/>
        <v/>
      </c>
      <c r="CQ835" s="5" t="str">
        <f>IF(BT835="","",IFERROR(IF(VLOOKUP(BT835,BT$2:BT834,1,0)=0,"",""),BT835))</f>
        <v/>
      </c>
      <c r="CR835" s="22" t="str">
        <f>IF(CQ835="","",(IFERROR(VLOOKUP(MID(CQ835,1,1),$DI$2:DM$28,3,0),0)+IFERROR(VLOOKUP(MID(CQ835,2,1),DI$2:DM$28,4,0),0)+IFERROR(VLOOKUP(MID(CQ835,3,1),DI$2:DM$28,5,0),0)+(ROW(CQ835)/1000000000000)))</f>
        <v/>
      </c>
      <c r="CS835" s="5"/>
      <c r="CT835" s="5">
        <v>834</v>
      </c>
      <c r="CU835" s="5" t="str">
        <f>IFERROR(VLOOKUP(CT835,CP$2:CQ1911,2,0),"")</f>
        <v/>
      </c>
      <c r="CV835" s="5"/>
      <c r="CX835" s="5"/>
      <c r="DO835" s="5" t="e">
        <f>IF(REPORTE!AH$2="si",IF(C835=VALUE(REPORTE!C$22),IF(SUM(DO836:DO$1993),CONCATENATE(INT(B835),", "),INT(B835)),""),IF(C835=VALUE(REPORTE!C$21),IF(SUM(DO836:DO$1993),CONCATENATE(INT(B835),", "),INT(B835)),""))</f>
        <v>#VALUE!</v>
      </c>
      <c r="DS835" s="5"/>
      <c r="DT835" s="5"/>
      <c r="DU835" s="5"/>
      <c r="DV835" s="5"/>
    </row>
    <row r="836" spans="1:126" x14ac:dyDescent="0.25">
      <c r="A836" s="4" t="str">
        <f t="shared" ca="1" si="201"/>
        <v/>
      </c>
      <c r="B836" s="3"/>
      <c r="D836" s="1" t="str">
        <f>IFERROR(INDEX('padron cfe'!B:B,MATCH(DATOS!C836,'padron cfe'!A:A,0),1),"")</f>
        <v/>
      </c>
      <c r="H836" s="5" t="str">
        <f>IF(F836="","",IFERROR(CONCATENATE("PEUA",VLOOKUP(ESTADO,REPORTE!AV$2:AW$33,2,0),DIDTRITO_FORM,CADER_FORM,IFERROR(INDEX(CA:CA,MATCH(DAY(F836),BZ:BZ,0),1),DAY(F836)),IFERROR(INDEX(CA:CA,MATCH(MONTH(F836),BZ:BZ,0),1),MONTH(F836)),YEAR(F836),G836),""))</f>
        <v/>
      </c>
      <c r="M836" s="2" t="str">
        <f>IFERROR(INDEX('padron cfe'!C:C,MATCH(DATOS!C836,'padron cfe'!A:A,0),1),"")</f>
        <v/>
      </c>
      <c r="N836" s="66" t="str">
        <f>IFERROR(IF(BT836="","",IF(INDEX(N$1:N835,MATCH(BT836,BT$1:BT835,0),1)=0,"",INDEX(N$1:N835,MATCH(BT836,BT$1:BT835,0),1))),"")</f>
        <v/>
      </c>
      <c r="O836" s="66" t="str">
        <f>IFERROR(IF(BT836="","",IF(INDEX(O$1:O835,MATCH(BT836,BT$1:BT835,0),1)=0,"",INDEX(O$1:O835,MATCH(BT836,BT$1:BT835,0),1))),"")</f>
        <v/>
      </c>
      <c r="R836" s="66"/>
      <c r="S836" s="5"/>
      <c r="T836" s="66"/>
      <c r="U836" s="5" t="str">
        <f>IFERROR(IF(INDEX(U$1:U835,MATCH(T836,T$1:T835,0),1)=0,"",INDEX(U$1:U835,MATCH(T836,T$1:T835,0),1)),"")</f>
        <v/>
      </c>
      <c r="V836" s="66"/>
      <c r="W836" s="5" t="str">
        <f>IFERROR(IF(INDEX(W$1:W835,MATCH(V836,V$1:V835,0),1)=0,"",INDEX(W$1:W835,MATCH(V836,V$1:V835,0),1)),"")</f>
        <v/>
      </c>
      <c r="X836" s="2" t="str">
        <f>IFERROR(INDEX('padron cfe'!D:D,MATCH(DATOS!C836,'padron cfe'!A:A,0),1),"")</f>
        <v/>
      </c>
      <c r="AC836" s="3"/>
      <c r="AE836" s="4" t="str">
        <f t="shared" si="202"/>
        <v/>
      </c>
      <c r="AI836" s="2" t="str">
        <f>IFERROR(IF(INDEX(AI$1:AI835,MATCH(BT836,BT$1:BT835,0),1)=0,"",INDEX(AI$1:AI835,MATCH(BT836,BT$1:BT835,0),1)),"")</f>
        <v/>
      </c>
      <c r="AJ836" s="2" t="str">
        <f>IFERROR(IF(INDEX(AJ$1:AJ835,MATCH(BT836,BT$1:BT835,0),1)=0,"",INDEX(AJ$1:AJ835,MATCH(BT836,BT$1:BT835,0),1)),"")</f>
        <v/>
      </c>
      <c r="AK836" s="2" t="str">
        <f>IFERROR(IF(INDEX(AK$1:AK835,MATCH(BT836,BT$1:BT835,0),1)=0,"",INDEX(AK$1:AK835,MATCH(BT836,BT$1:BT835,0),1)),"")</f>
        <v/>
      </c>
      <c r="AY836" s="7"/>
      <c r="BA836" s="66"/>
      <c r="BB836" s="66"/>
      <c r="BC836" s="66"/>
      <c r="BD836" s="78"/>
      <c r="BE836" s="66"/>
      <c r="BF836" s="66"/>
      <c r="BG836" s="4"/>
      <c r="BH836" s="69"/>
      <c r="BK836" s="9"/>
      <c r="BN836" s="7"/>
      <c r="BO836" s="286"/>
      <c r="BP836" s="22"/>
      <c r="BQ836" s="7" t="str">
        <f t="shared" ca="1" si="203"/>
        <v/>
      </c>
      <c r="BR836" s="75" t="str">
        <f t="shared" si="204"/>
        <v/>
      </c>
      <c r="BS836" s="75" t="str">
        <f t="shared" si="205"/>
        <v/>
      </c>
      <c r="BT836" s="5" t="str">
        <f t="shared" si="206"/>
        <v/>
      </c>
      <c r="BU836" s="79" t="str">
        <f t="shared" si="207"/>
        <v/>
      </c>
      <c r="BV836" s="79" t="str">
        <f t="shared" si="208"/>
        <v/>
      </c>
      <c r="BW836" s="79" t="str">
        <f t="shared" si="209"/>
        <v/>
      </c>
      <c r="CB836" s="5"/>
      <c r="CC836" s="4" t="str">
        <f>IF(IFERROR(VLOOKUP(C836,C837:C$1993,1,0),"")="","",COUNTIF(C:C,C836))</f>
        <v/>
      </c>
      <c r="CE836" s="5"/>
      <c r="CF836" s="5"/>
      <c r="CG836" s="5" t="str">
        <f>IF(B836="","",IF(CC836="",1+(MAX(CG$2:CG835)),""))</f>
        <v/>
      </c>
      <c r="CH836" s="5" t="str">
        <f t="shared" si="210"/>
        <v/>
      </c>
      <c r="CI836" s="5" t="str">
        <f t="shared" si="211"/>
        <v/>
      </c>
      <c r="CJ836" s="14" t="str">
        <f t="shared" si="212"/>
        <v/>
      </c>
      <c r="CK836" s="25"/>
      <c r="CL836" s="15"/>
      <c r="CM836" s="5" t="str">
        <f t="shared" si="200"/>
        <v/>
      </c>
      <c r="CO836" s="5"/>
      <c r="CP836" s="5" t="str">
        <f t="shared" si="213"/>
        <v/>
      </c>
      <c r="CQ836" s="5" t="str">
        <f>IF(BT836="","",IFERROR(IF(VLOOKUP(BT836,BT$2:BT835,1,0)=0,"",""),BT836))</f>
        <v/>
      </c>
      <c r="CR836" s="22" t="str">
        <f>IF(CQ836="","",(IFERROR(VLOOKUP(MID(CQ836,1,1),$DI$2:DM$28,3,0),0)+IFERROR(VLOOKUP(MID(CQ836,2,1),DI$2:DM$28,4,0),0)+IFERROR(VLOOKUP(MID(CQ836,3,1),DI$2:DM$28,5,0),0)+(ROW(CQ836)/1000000000000)))</f>
        <v/>
      </c>
      <c r="CS836" s="5"/>
      <c r="CT836" s="5">
        <v>835</v>
      </c>
      <c r="CU836" s="5" t="str">
        <f>IFERROR(VLOOKUP(CT836,CP$2:CQ1912,2,0),"")</f>
        <v/>
      </c>
      <c r="CV836" s="5"/>
      <c r="CX836" s="5"/>
      <c r="DO836" s="5" t="e">
        <f>IF(REPORTE!AH$2="si",IF(C836=VALUE(REPORTE!C$22),IF(SUM(DO837:DO$1993),CONCATENATE(INT(B836),", "),INT(B836)),""),IF(C836=VALUE(REPORTE!C$21),IF(SUM(DO837:DO$1993),CONCATENATE(INT(B836),", "),INT(B836)),""))</f>
        <v>#VALUE!</v>
      </c>
      <c r="DS836" s="5"/>
      <c r="DT836" s="5"/>
      <c r="DU836" s="5"/>
      <c r="DV836" s="5"/>
    </row>
    <row r="837" spans="1:126" x14ac:dyDescent="0.25">
      <c r="A837" s="4" t="str">
        <f t="shared" ca="1" si="201"/>
        <v/>
      </c>
      <c r="B837" s="3"/>
      <c r="D837" s="1" t="str">
        <f>IFERROR(INDEX('padron cfe'!B:B,MATCH(DATOS!C837,'padron cfe'!A:A,0),1),"")</f>
        <v/>
      </c>
      <c r="H837" s="5" t="str">
        <f>IF(F837="","",IFERROR(CONCATENATE("PEUA",VLOOKUP(ESTADO,REPORTE!AV$2:AW$33,2,0),DIDTRITO_FORM,CADER_FORM,IFERROR(INDEX(CA:CA,MATCH(DAY(F837),BZ:BZ,0),1),DAY(F837)),IFERROR(INDEX(CA:CA,MATCH(MONTH(F837),BZ:BZ,0),1),MONTH(F837)),YEAR(F837),G837),""))</f>
        <v/>
      </c>
      <c r="M837" s="2" t="str">
        <f>IFERROR(INDEX('padron cfe'!C:C,MATCH(DATOS!C837,'padron cfe'!A:A,0),1),"")</f>
        <v/>
      </c>
      <c r="N837" s="66" t="str">
        <f>IFERROR(IF(BT837="","",IF(INDEX(N$1:N836,MATCH(BT837,BT$1:BT836,0),1)=0,"",INDEX(N$1:N836,MATCH(BT837,BT$1:BT836,0),1))),"")</f>
        <v/>
      </c>
      <c r="O837" s="66" t="str">
        <f>IFERROR(IF(BT837="","",IF(INDEX(O$1:O836,MATCH(BT837,BT$1:BT836,0),1)=0,"",INDEX(O$1:O836,MATCH(BT837,BT$1:BT836,0),1))),"")</f>
        <v/>
      </c>
      <c r="R837" s="66"/>
      <c r="S837" s="5"/>
      <c r="T837" s="66"/>
      <c r="U837" s="5" t="str">
        <f>IFERROR(IF(INDEX(U$1:U836,MATCH(T837,T$1:T836,0),1)=0,"",INDEX(U$1:U836,MATCH(T837,T$1:T836,0),1)),"")</f>
        <v/>
      </c>
      <c r="V837" s="66"/>
      <c r="W837" s="5" t="str">
        <f>IFERROR(IF(INDEX(W$1:W836,MATCH(V837,V$1:V836,0),1)=0,"",INDEX(W$1:W836,MATCH(V837,V$1:V836,0),1)),"")</f>
        <v/>
      </c>
      <c r="X837" s="2" t="str">
        <f>IFERROR(INDEX('padron cfe'!D:D,MATCH(DATOS!C837,'padron cfe'!A:A,0),1),"")</f>
        <v/>
      </c>
      <c r="AC837" s="3"/>
      <c r="AE837" s="4" t="str">
        <f t="shared" si="202"/>
        <v/>
      </c>
      <c r="AI837" s="2" t="str">
        <f>IFERROR(IF(INDEX(AI$1:AI836,MATCH(BT837,BT$1:BT836,0),1)=0,"",INDEX(AI$1:AI836,MATCH(BT837,BT$1:BT836,0),1)),"")</f>
        <v/>
      </c>
      <c r="AJ837" s="2" t="str">
        <f>IFERROR(IF(INDEX(AJ$1:AJ836,MATCH(BT837,BT$1:BT836,0),1)=0,"",INDEX(AJ$1:AJ836,MATCH(BT837,BT$1:BT836,0),1)),"")</f>
        <v/>
      </c>
      <c r="AK837" s="2" t="str">
        <f>IFERROR(IF(INDEX(AK$1:AK836,MATCH(BT837,BT$1:BT836,0),1)=0,"",INDEX(AK$1:AK836,MATCH(BT837,BT$1:BT836,0),1)),"")</f>
        <v/>
      </c>
      <c r="AY837" s="7"/>
      <c r="BA837" s="66"/>
      <c r="BB837" s="66"/>
      <c r="BC837" s="66"/>
      <c r="BD837" s="78"/>
      <c r="BE837" s="66"/>
      <c r="BF837" s="66"/>
      <c r="BG837" s="4"/>
      <c r="BH837" s="69"/>
      <c r="BK837" s="9"/>
      <c r="BN837" s="7"/>
      <c r="BO837" s="286"/>
      <c r="BP837" s="22"/>
      <c r="BQ837" s="7" t="str">
        <f t="shared" ca="1" si="203"/>
        <v/>
      </c>
      <c r="BR837" s="75" t="str">
        <f t="shared" si="204"/>
        <v/>
      </c>
      <c r="BS837" s="75" t="str">
        <f t="shared" si="205"/>
        <v/>
      </c>
      <c r="BT837" s="5" t="str">
        <f t="shared" si="206"/>
        <v/>
      </c>
      <c r="BU837" s="79" t="str">
        <f t="shared" si="207"/>
        <v/>
      </c>
      <c r="BV837" s="79" t="str">
        <f t="shared" si="208"/>
        <v/>
      </c>
      <c r="BW837" s="79" t="str">
        <f t="shared" si="209"/>
        <v/>
      </c>
      <c r="CB837" s="5"/>
      <c r="CC837" s="4" t="str">
        <f>IF(IFERROR(VLOOKUP(C837,C838:C$1993,1,0),"")="","",COUNTIF(C:C,C837))</f>
        <v/>
      </c>
      <c r="CE837" s="5"/>
      <c r="CF837" s="5"/>
      <c r="CG837" s="5" t="str">
        <f>IF(B837="","",IF(CC837="",1+(MAX(CG$2:CG836)),""))</f>
        <v/>
      </c>
      <c r="CH837" s="5" t="str">
        <f t="shared" si="210"/>
        <v/>
      </c>
      <c r="CI837" s="5" t="str">
        <f t="shared" si="211"/>
        <v/>
      </c>
      <c r="CJ837" s="14" t="str">
        <f t="shared" si="212"/>
        <v/>
      </c>
      <c r="CK837" s="25"/>
      <c r="CL837" s="15"/>
      <c r="CM837" s="5" t="str">
        <f t="shared" si="200"/>
        <v/>
      </c>
      <c r="CO837" s="5"/>
      <c r="CP837" s="5" t="str">
        <f t="shared" si="213"/>
        <v/>
      </c>
      <c r="CQ837" s="5" t="str">
        <f>IF(BT837="","",IFERROR(IF(VLOOKUP(BT837,BT$2:BT836,1,0)=0,"",""),BT837))</f>
        <v/>
      </c>
      <c r="CR837" s="22" t="str">
        <f>IF(CQ837="","",(IFERROR(VLOOKUP(MID(CQ837,1,1),$DI$2:DM$28,3,0),0)+IFERROR(VLOOKUP(MID(CQ837,2,1),DI$2:DM$28,4,0),0)+IFERROR(VLOOKUP(MID(CQ837,3,1),DI$2:DM$28,5,0),0)+(ROW(CQ837)/1000000000000)))</f>
        <v/>
      </c>
      <c r="CS837" s="5"/>
      <c r="CT837" s="5">
        <v>836</v>
      </c>
      <c r="CU837" s="5" t="str">
        <f>IFERROR(VLOOKUP(CT837,CP$2:CQ1913,2,0),"")</f>
        <v/>
      </c>
      <c r="CV837" s="5"/>
      <c r="CX837" s="5"/>
      <c r="DO837" s="5" t="e">
        <f>IF(REPORTE!AH$2="si",IF(C837=VALUE(REPORTE!C$22),IF(SUM(DO838:DO$1993),CONCATENATE(INT(B837),", "),INT(B837)),""),IF(C837=VALUE(REPORTE!C$21),IF(SUM(DO838:DO$1993),CONCATENATE(INT(B837),", "),INT(B837)),""))</f>
        <v>#VALUE!</v>
      </c>
      <c r="DS837" s="5"/>
      <c r="DT837" s="5"/>
      <c r="DU837" s="5"/>
      <c r="DV837" s="5"/>
    </row>
    <row r="838" spans="1:126" x14ac:dyDescent="0.25">
      <c r="A838" s="4" t="str">
        <f t="shared" ca="1" si="201"/>
        <v/>
      </c>
      <c r="B838" s="3"/>
      <c r="D838" s="1" t="str">
        <f>IFERROR(INDEX('padron cfe'!B:B,MATCH(DATOS!C838,'padron cfe'!A:A,0),1),"")</f>
        <v/>
      </c>
      <c r="H838" s="5" t="str">
        <f>IF(F838="","",IFERROR(CONCATENATE("PEUA",VLOOKUP(ESTADO,REPORTE!AV$2:AW$33,2,0),DIDTRITO_FORM,CADER_FORM,IFERROR(INDEX(CA:CA,MATCH(DAY(F838),BZ:BZ,0),1),DAY(F838)),IFERROR(INDEX(CA:CA,MATCH(MONTH(F838),BZ:BZ,0),1),MONTH(F838)),YEAR(F838),G838),""))</f>
        <v/>
      </c>
      <c r="M838" s="2" t="str">
        <f>IFERROR(INDEX('padron cfe'!C:C,MATCH(DATOS!C838,'padron cfe'!A:A,0),1),"")</f>
        <v/>
      </c>
      <c r="N838" s="66" t="str">
        <f>IFERROR(IF(BT838="","",IF(INDEX(N$1:N837,MATCH(BT838,BT$1:BT837,0),1)=0,"",INDEX(N$1:N837,MATCH(BT838,BT$1:BT837,0),1))),"")</f>
        <v/>
      </c>
      <c r="O838" s="66" t="str">
        <f>IFERROR(IF(BT838="","",IF(INDEX(O$1:O837,MATCH(BT838,BT$1:BT837,0),1)=0,"",INDEX(O$1:O837,MATCH(BT838,BT$1:BT837,0),1))),"")</f>
        <v/>
      </c>
      <c r="R838" s="66"/>
      <c r="S838" s="5"/>
      <c r="T838" s="66"/>
      <c r="U838" s="5" t="str">
        <f>IFERROR(IF(INDEX(U$1:U837,MATCH(T838,T$1:T837,0),1)=0,"",INDEX(U$1:U837,MATCH(T838,T$1:T837,0),1)),"")</f>
        <v/>
      </c>
      <c r="V838" s="66"/>
      <c r="W838" s="5" t="str">
        <f>IFERROR(IF(INDEX(W$1:W837,MATCH(V838,V$1:V837,0),1)=0,"",INDEX(W$1:W837,MATCH(V838,V$1:V837,0),1)),"")</f>
        <v/>
      </c>
      <c r="X838" s="2" t="str">
        <f>IFERROR(INDEX('padron cfe'!D:D,MATCH(DATOS!C838,'padron cfe'!A:A,0),1),"")</f>
        <v/>
      </c>
      <c r="AC838" s="3"/>
      <c r="AE838" s="4" t="str">
        <f t="shared" si="202"/>
        <v/>
      </c>
      <c r="AI838" s="2" t="str">
        <f>IFERROR(IF(INDEX(AI$1:AI837,MATCH(BT838,BT$1:BT837,0),1)=0,"",INDEX(AI$1:AI837,MATCH(BT838,BT$1:BT837,0),1)),"")</f>
        <v/>
      </c>
      <c r="AJ838" s="2" t="str">
        <f>IFERROR(IF(INDEX(AJ$1:AJ837,MATCH(BT838,BT$1:BT837,0),1)=0,"",INDEX(AJ$1:AJ837,MATCH(BT838,BT$1:BT837,0),1)),"")</f>
        <v/>
      </c>
      <c r="AK838" s="2" t="str">
        <f>IFERROR(IF(INDEX(AK$1:AK837,MATCH(BT838,BT$1:BT837,0),1)=0,"",INDEX(AK$1:AK837,MATCH(BT838,BT$1:BT837,0),1)),"")</f>
        <v/>
      </c>
      <c r="AY838" s="7"/>
      <c r="BA838" s="66"/>
      <c r="BB838" s="66"/>
      <c r="BC838" s="66"/>
      <c r="BD838" s="78"/>
      <c r="BE838" s="66"/>
      <c r="BF838" s="66"/>
      <c r="BG838" s="4"/>
      <c r="BH838" s="69"/>
      <c r="BK838" s="9"/>
      <c r="BN838" s="7"/>
      <c r="BO838" s="286"/>
      <c r="BP838" s="22"/>
      <c r="BQ838" s="7" t="str">
        <f t="shared" ca="1" si="203"/>
        <v/>
      </c>
      <c r="BR838" s="75" t="str">
        <f t="shared" si="204"/>
        <v/>
      </c>
      <c r="BS838" s="75" t="str">
        <f t="shared" si="205"/>
        <v/>
      </c>
      <c r="BT838" s="5" t="str">
        <f t="shared" si="206"/>
        <v/>
      </c>
      <c r="BU838" s="79" t="str">
        <f t="shared" si="207"/>
        <v/>
      </c>
      <c r="BV838" s="79" t="str">
        <f t="shared" si="208"/>
        <v/>
      </c>
      <c r="BW838" s="79" t="str">
        <f t="shared" si="209"/>
        <v/>
      </c>
      <c r="CB838" s="5"/>
      <c r="CC838" s="4" t="str">
        <f>IF(IFERROR(VLOOKUP(C838,C839:C$1993,1,0),"")="","",COUNTIF(C:C,C838))</f>
        <v/>
      </c>
      <c r="CE838" s="5"/>
      <c r="CF838" s="5"/>
      <c r="CG838" s="5" t="str">
        <f>IF(B838="","",IF(CC838="",1+(MAX(CG$2:CG837)),""))</f>
        <v/>
      </c>
      <c r="CH838" s="5" t="str">
        <f t="shared" si="210"/>
        <v/>
      </c>
      <c r="CI838" s="5" t="str">
        <f t="shared" si="211"/>
        <v/>
      </c>
      <c r="CJ838" s="14" t="str">
        <f t="shared" si="212"/>
        <v/>
      </c>
      <c r="CK838" s="25"/>
      <c r="CL838" s="15"/>
      <c r="CM838" s="5" t="str">
        <f t="shared" si="200"/>
        <v/>
      </c>
      <c r="CO838" s="5"/>
      <c r="CP838" s="5" t="str">
        <f t="shared" si="213"/>
        <v/>
      </c>
      <c r="CQ838" s="5" t="str">
        <f>IF(BT838="","",IFERROR(IF(VLOOKUP(BT838,BT$2:BT837,1,0)=0,"",""),BT838))</f>
        <v/>
      </c>
      <c r="CR838" s="22" t="str">
        <f>IF(CQ838="","",(IFERROR(VLOOKUP(MID(CQ838,1,1),$DI$2:DM$28,3,0),0)+IFERROR(VLOOKUP(MID(CQ838,2,1),DI$2:DM$28,4,0),0)+IFERROR(VLOOKUP(MID(CQ838,3,1),DI$2:DM$28,5,0),0)+(ROW(CQ838)/1000000000000)))</f>
        <v/>
      </c>
      <c r="CS838" s="5"/>
      <c r="CT838" s="5">
        <v>837</v>
      </c>
      <c r="CU838" s="5" t="str">
        <f>IFERROR(VLOOKUP(CT838,CP$2:CQ1914,2,0),"")</f>
        <v/>
      </c>
      <c r="CV838" s="5"/>
      <c r="CX838" s="5"/>
      <c r="DO838" s="5" t="e">
        <f>IF(REPORTE!AH$2="si",IF(C838=VALUE(REPORTE!C$22),IF(SUM(DO839:DO$1993),CONCATENATE(INT(B838),", "),INT(B838)),""),IF(C838=VALUE(REPORTE!C$21),IF(SUM(DO839:DO$1993),CONCATENATE(INT(B838),", "),INT(B838)),""))</f>
        <v>#VALUE!</v>
      </c>
      <c r="DS838" s="5"/>
      <c r="DT838" s="5"/>
      <c r="DU838" s="5"/>
      <c r="DV838" s="5"/>
    </row>
    <row r="839" spans="1:126" x14ac:dyDescent="0.25">
      <c r="A839" s="4" t="str">
        <f t="shared" ca="1" si="201"/>
        <v/>
      </c>
      <c r="B839" s="3"/>
      <c r="D839" s="1" t="str">
        <f>IFERROR(INDEX('padron cfe'!B:B,MATCH(DATOS!C839,'padron cfe'!A:A,0),1),"")</f>
        <v/>
      </c>
      <c r="H839" s="5" t="str">
        <f>IF(F839="","",IFERROR(CONCATENATE("PEUA",VLOOKUP(ESTADO,REPORTE!AV$2:AW$33,2,0),DIDTRITO_FORM,CADER_FORM,IFERROR(INDEX(CA:CA,MATCH(DAY(F839),BZ:BZ,0),1),DAY(F839)),IFERROR(INDEX(CA:CA,MATCH(MONTH(F839),BZ:BZ,0),1),MONTH(F839)),YEAR(F839),G839),""))</f>
        <v/>
      </c>
      <c r="M839" s="2" t="str">
        <f>IFERROR(INDEX('padron cfe'!C:C,MATCH(DATOS!C839,'padron cfe'!A:A,0),1),"")</f>
        <v/>
      </c>
      <c r="N839" s="66" t="str">
        <f>IFERROR(IF(BT839="","",IF(INDEX(N$1:N838,MATCH(BT839,BT$1:BT838,0),1)=0,"",INDEX(N$1:N838,MATCH(BT839,BT$1:BT838,0),1))),"")</f>
        <v/>
      </c>
      <c r="O839" s="66" t="str">
        <f>IFERROR(IF(BT839="","",IF(INDEX(O$1:O838,MATCH(BT839,BT$1:BT838,0),1)=0,"",INDEX(O$1:O838,MATCH(BT839,BT$1:BT838,0),1))),"")</f>
        <v/>
      </c>
      <c r="R839" s="66"/>
      <c r="S839" s="5"/>
      <c r="T839" s="66"/>
      <c r="U839" s="5" t="str">
        <f>IFERROR(IF(INDEX(U$1:U838,MATCH(T839,T$1:T838,0),1)=0,"",INDEX(U$1:U838,MATCH(T839,T$1:T838,0),1)),"")</f>
        <v/>
      </c>
      <c r="V839" s="66"/>
      <c r="W839" s="5" t="str">
        <f>IFERROR(IF(INDEX(W$1:W838,MATCH(V839,V$1:V838,0),1)=0,"",INDEX(W$1:W838,MATCH(V839,V$1:V838,0),1)),"")</f>
        <v/>
      </c>
      <c r="X839" s="2" t="str">
        <f>IFERROR(INDEX('padron cfe'!D:D,MATCH(DATOS!C839,'padron cfe'!A:A,0),1),"")</f>
        <v/>
      </c>
      <c r="AC839" s="3"/>
      <c r="AE839" s="4" t="str">
        <f t="shared" si="202"/>
        <v/>
      </c>
      <c r="AI839" s="2" t="str">
        <f>IFERROR(IF(INDEX(AI$1:AI838,MATCH(BT839,BT$1:BT838,0),1)=0,"",INDEX(AI$1:AI838,MATCH(BT839,BT$1:BT838,0),1)),"")</f>
        <v/>
      </c>
      <c r="AJ839" s="2" t="str">
        <f>IFERROR(IF(INDEX(AJ$1:AJ838,MATCH(BT839,BT$1:BT838,0),1)=0,"",INDEX(AJ$1:AJ838,MATCH(BT839,BT$1:BT838,0),1)),"")</f>
        <v/>
      </c>
      <c r="AK839" s="2" t="str">
        <f>IFERROR(IF(INDEX(AK$1:AK838,MATCH(BT839,BT$1:BT838,0),1)=0,"",INDEX(AK$1:AK838,MATCH(BT839,BT$1:BT838,0),1)),"")</f>
        <v/>
      </c>
      <c r="AY839" s="7"/>
      <c r="BA839" s="66"/>
      <c r="BB839" s="66"/>
      <c r="BC839" s="66"/>
      <c r="BD839" s="78"/>
      <c r="BE839" s="66"/>
      <c r="BF839" s="66"/>
      <c r="BG839" s="4"/>
      <c r="BH839" s="69"/>
      <c r="BK839" s="9"/>
      <c r="BN839" s="7"/>
      <c r="BO839" s="286"/>
      <c r="BP839" s="22"/>
      <c r="BQ839" s="7" t="str">
        <f t="shared" ca="1" si="203"/>
        <v/>
      </c>
      <c r="BR839" s="75" t="str">
        <f t="shared" si="204"/>
        <v/>
      </c>
      <c r="BS839" s="75" t="str">
        <f t="shared" si="205"/>
        <v/>
      </c>
      <c r="BT839" s="5" t="str">
        <f t="shared" si="206"/>
        <v/>
      </c>
      <c r="BU839" s="79" t="str">
        <f t="shared" si="207"/>
        <v/>
      </c>
      <c r="BV839" s="79" t="str">
        <f t="shared" si="208"/>
        <v/>
      </c>
      <c r="BW839" s="79" t="str">
        <f t="shared" si="209"/>
        <v/>
      </c>
      <c r="CB839" s="5"/>
      <c r="CC839" s="4" t="str">
        <f>IF(IFERROR(VLOOKUP(C839,C840:C$1993,1,0),"")="","",COUNTIF(C:C,C839))</f>
        <v/>
      </c>
      <c r="CE839" s="5"/>
      <c r="CF839" s="5"/>
      <c r="CG839" s="5" t="str">
        <f>IF(B839="","",IF(CC839="",1+(MAX(CG$2:CG838)),""))</f>
        <v/>
      </c>
      <c r="CH839" s="5" t="str">
        <f t="shared" si="210"/>
        <v/>
      </c>
      <c r="CI839" s="5" t="str">
        <f t="shared" si="211"/>
        <v/>
      </c>
      <c r="CJ839" s="14" t="str">
        <f t="shared" si="212"/>
        <v/>
      </c>
      <c r="CK839" s="25"/>
      <c r="CL839" s="15"/>
      <c r="CM839" s="5" t="str">
        <f t="shared" si="200"/>
        <v/>
      </c>
      <c r="CO839" s="5"/>
      <c r="CP839" s="5" t="str">
        <f t="shared" si="213"/>
        <v/>
      </c>
      <c r="CQ839" s="5" t="str">
        <f>IF(BT839="","",IFERROR(IF(VLOOKUP(BT839,BT$2:BT838,1,0)=0,"",""),BT839))</f>
        <v/>
      </c>
      <c r="CR839" s="22" t="str">
        <f>IF(CQ839="","",(IFERROR(VLOOKUP(MID(CQ839,1,1),$DI$2:DM$28,3,0),0)+IFERROR(VLOOKUP(MID(CQ839,2,1),DI$2:DM$28,4,0),0)+IFERROR(VLOOKUP(MID(CQ839,3,1),DI$2:DM$28,5,0),0)+(ROW(CQ839)/1000000000000)))</f>
        <v/>
      </c>
      <c r="CS839" s="5"/>
      <c r="CT839" s="5">
        <v>838</v>
      </c>
      <c r="CU839" s="5" t="str">
        <f>IFERROR(VLOOKUP(CT839,CP$2:CQ1915,2,0),"")</f>
        <v/>
      </c>
      <c r="CV839" s="5"/>
      <c r="CX839" s="5"/>
      <c r="DO839" s="5" t="e">
        <f>IF(REPORTE!AH$2="si",IF(C839=VALUE(REPORTE!C$22),IF(SUM(DO840:DO$1993),CONCATENATE(INT(B839),", "),INT(B839)),""),IF(C839=VALUE(REPORTE!C$21),IF(SUM(DO840:DO$1993),CONCATENATE(INT(B839),", "),INT(B839)),""))</f>
        <v>#VALUE!</v>
      </c>
      <c r="DS839" s="5"/>
      <c r="DT839" s="5"/>
      <c r="DU839" s="5"/>
      <c r="DV839" s="5"/>
    </row>
    <row r="840" spans="1:126" x14ac:dyDescent="0.25">
      <c r="A840" s="4" t="str">
        <f t="shared" ca="1" si="201"/>
        <v/>
      </c>
      <c r="B840" s="3"/>
      <c r="D840" s="1" t="str">
        <f>IFERROR(INDEX('padron cfe'!B:B,MATCH(DATOS!C840,'padron cfe'!A:A,0),1),"")</f>
        <v/>
      </c>
      <c r="H840" s="5" t="str">
        <f>IF(F840="","",IFERROR(CONCATENATE("PEUA",VLOOKUP(ESTADO,REPORTE!AV$2:AW$33,2,0),DIDTRITO_FORM,CADER_FORM,IFERROR(INDEX(CA:CA,MATCH(DAY(F840),BZ:BZ,0),1),DAY(F840)),IFERROR(INDEX(CA:CA,MATCH(MONTH(F840),BZ:BZ,0),1),MONTH(F840)),YEAR(F840),G840),""))</f>
        <v/>
      </c>
      <c r="M840" s="2" t="str">
        <f>IFERROR(INDEX('padron cfe'!C:C,MATCH(DATOS!C840,'padron cfe'!A:A,0),1),"")</f>
        <v/>
      </c>
      <c r="N840" s="66" t="str">
        <f>IFERROR(IF(BT840="","",IF(INDEX(N$1:N839,MATCH(BT840,BT$1:BT839,0),1)=0,"",INDEX(N$1:N839,MATCH(BT840,BT$1:BT839,0),1))),"")</f>
        <v/>
      </c>
      <c r="O840" s="66" t="str">
        <f>IFERROR(IF(BT840="","",IF(INDEX(O$1:O839,MATCH(BT840,BT$1:BT839,0),1)=0,"",INDEX(O$1:O839,MATCH(BT840,BT$1:BT839,0),1))),"")</f>
        <v/>
      </c>
      <c r="R840" s="66"/>
      <c r="S840" s="5"/>
      <c r="T840" s="66"/>
      <c r="U840" s="5" t="str">
        <f>IFERROR(IF(INDEX(U$1:U839,MATCH(T840,T$1:T839,0),1)=0,"",INDEX(U$1:U839,MATCH(T840,T$1:T839,0),1)),"")</f>
        <v/>
      </c>
      <c r="V840" s="66"/>
      <c r="W840" s="5" t="str">
        <f>IFERROR(IF(INDEX(W$1:W839,MATCH(V840,V$1:V839,0),1)=0,"",INDEX(W$1:W839,MATCH(V840,V$1:V839,0),1)),"")</f>
        <v/>
      </c>
      <c r="X840" s="2" t="str">
        <f>IFERROR(INDEX('padron cfe'!D:D,MATCH(DATOS!C840,'padron cfe'!A:A,0),1),"")</f>
        <v/>
      </c>
      <c r="AC840" s="3"/>
      <c r="AE840" s="4" t="str">
        <f t="shared" si="202"/>
        <v/>
      </c>
      <c r="AI840" s="2" t="str">
        <f>IFERROR(IF(INDEX(AI$1:AI839,MATCH(BT840,BT$1:BT839,0),1)=0,"",INDEX(AI$1:AI839,MATCH(BT840,BT$1:BT839,0),1)),"")</f>
        <v/>
      </c>
      <c r="AJ840" s="2" t="str">
        <f>IFERROR(IF(INDEX(AJ$1:AJ839,MATCH(BT840,BT$1:BT839,0),1)=0,"",INDEX(AJ$1:AJ839,MATCH(BT840,BT$1:BT839,0),1)),"")</f>
        <v/>
      </c>
      <c r="AK840" s="2" t="str">
        <f>IFERROR(IF(INDEX(AK$1:AK839,MATCH(BT840,BT$1:BT839,0),1)=0,"",INDEX(AK$1:AK839,MATCH(BT840,BT$1:BT839,0),1)),"")</f>
        <v/>
      </c>
      <c r="AY840" s="7"/>
      <c r="BA840" s="66"/>
      <c r="BB840" s="66"/>
      <c r="BC840" s="66"/>
      <c r="BD840" s="78"/>
      <c r="BE840" s="66"/>
      <c r="BF840" s="66"/>
      <c r="BG840" s="4"/>
      <c r="BH840" s="69"/>
      <c r="BK840" s="9"/>
      <c r="BN840" s="7"/>
      <c r="BO840" s="286"/>
      <c r="BP840" s="22"/>
      <c r="BQ840" s="7" t="str">
        <f t="shared" ca="1" si="203"/>
        <v/>
      </c>
      <c r="BR840" s="75" t="str">
        <f t="shared" si="204"/>
        <v/>
      </c>
      <c r="BS840" s="75" t="str">
        <f t="shared" si="205"/>
        <v/>
      </c>
      <c r="BT840" s="5" t="str">
        <f t="shared" si="206"/>
        <v/>
      </c>
      <c r="BU840" s="79" t="str">
        <f t="shared" si="207"/>
        <v/>
      </c>
      <c r="BV840" s="79" t="str">
        <f t="shared" si="208"/>
        <v/>
      </c>
      <c r="BW840" s="79" t="str">
        <f t="shared" si="209"/>
        <v/>
      </c>
      <c r="CB840" s="5"/>
      <c r="CC840" s="4" t="str">
        <f>IF(IFERROR(VLOOKUP(C840,C841:C$1993,1,0),"")="","",COUNTIF(C:C,C840))</f>
        <v/>
      </c>
      <c r="CE840" s="5"/>
      <c r="CF840" s="5"/>
      <c r="CG840" s="5" t="str">
        <f>IF(B840="","",IF(CC840="",1+(MAX(CG$2:CG839)),""))</f>
        <v/>
      </c>
      <c r="CH840" s="5" t="str">
        <f t="shared" si="210"/>
        <v/>
      </c>
      <c r="CI840" s="5" t="str">
        <f t="shared" si="211"/>
        <v/>
      </c>
      <c r="CJ840" s="14" t="str">
        <f t="shared" si="212"/>
        <v/>
      </c>
      <c r="CK840" s="25"/>
      <c r="CL840" s="15"/>
      <c r="CM840" s="5" t="str">
        <f t="shared" si="200"/>
        <v/>
      </c>
      <c r="CO840" s="5"/>
      <c r="CP840" s="5" t="str">
        <f t="shared" si="213"/>
        <v/>
      </c>
      <c r="CQ840" s="5" t="str">
        <f>IF(BT840="","",IFERROR(IF(VLOOKUP(BT840,BT$2:BT839,1,0)=0,"",""),BT840))</f>
        <v/>
      </c>
      <c r="CR840" s="22" t="str">
        <f>IF(CQ840="","",(IFERROR(VLOOKUP(MID(CQ840,1,1),$DI$2:DM$28,3,0),0)+IFERROR(VLOOKUP(MID(CQ840,2,1),DI$2:DM$28,4,0),0)+IFERROR(VLOOKUP(MID(CQ840,3,1),DI$2:DM$28,5,0),0)+(ROW(CQ840)/1000000000000)))</f>
        <v/>
      </c>
      <c r="CS840" s="5"/>
      <c r="CT840" s="5">
        <v>839</v>
      </c>
      <c r="CU840" s="5" t="str">
        <f>IFERROR(VLOOKUP(CT840,CP$2:CQ1916,2,0),"")</f>
        <v/>
      </c>
      <c r="CV840" s="5"/>
      <c r="CX840" s="5"/>
      <c r="DO840" s="5" t="e">
        <f>IF(REPORTE!AH$2="si",IF(C840=VALUE(REPORTE!C$22),IF(SUM(DO841:DO$1993),CONCATENATE(INT(B840),", "),INT(B840)),""),IF(C840=VALUE(REPORTE!C$21),IF(SUM(DO841:DO$1993),CONCATENATE(INT(B840),", "),INT(B840)),""))</f>
        <v>#VALUE!</v>
      </c>
      <c r="DS840" s="5"/>
      <c r="DT840" s="5"/>
      <c r="DU840" s="5"/>
      <c r="DV840" s="5"/>
    </row>
    <row r="841" spans="1:126" x14ac:dyDescent="0.25">
      <c r="A841" s="4" t="str">
        <f t="shared" ca="1" si="201"/>
        <v/>
      </c>
      <c r="B841" s="3"/>
      <c r="D841" s="1" t="str">
        <f>IFERROR(INDEX('padron cfe'!B:B,MATCH(DATOS!C841,'padron cfe'!A:A,0),1),"")</f>
        <v/>
      </c>
      <c r="H841" s="5" t="str">
        <f>IF(F841="","",IFERROR(CONCATENATE("PEUA",VLOOKUP(ESTADO,REPORTE!AV$2:AW$33,2,0),DIDTRITO_FORM,CADER_FORM,IFERROR(INDEX(CA:CA,MATCH(DAY(F841),BZ:BZ,0),1),DAY(F841)),IFERROR(INDEX(CA:CA,MATCH(MONTH(F841),BZ:BZ,0),1),MONTH(F841)),YEAR(F841),G841),""))</f>
        <v/>
      </c>
      <c r="M841" s="2" t="str">
        <f>IFERROR(INDEX('padron cfe'!C:C,MATCH(DATOS!C841,'padron cfe'!A:A,0),1),"")</f>
        <v/>
      </c>
      <c r="N841" s="66" t="str">
        <f>IFERROR(IF(BT841="","",IF(INDEX(N$1:N840,MATCH(BT841,BT$1:BT840,0),1)=0,"",INDEX(N$1:N840,MATCH(BT841,BT$1:BT840,0),1))),"")</f>
        <v/>
      </c>
      <c r="O841" s="66" t="str">
        <f>IFERROR(IF(BT841="","",IF(INDEX(O$1:O840,MATCH(BT841,BT$1:BT840,0),1)=0,"",INDEX(O$1:O840,MATCH(BT841,BT$1:BT840,0),1))),"")</f>
        <v/>
      </c>
      <c r="R841" s="66"/>
      <c r="S841" s="5"/>
      <c r="T841" s="66"/>
      <c r="U841" s="5" t="str">
        <f>IFERROR(IF(INDEX(U$1:U840,MATCH(T841,T$1:T840,0),1)=0,"",INDEX(U$1:U840,MATCH(T841,T$1:T840,0),1)),"")</f>
        <v/>
      </c>
      <c r="V841" s="66"/>
      <c r="W841" s="5" t="str">
        <f>IFERROR(IF(INDEX(W$1:W840,MATCH(V841,V$1:V840,0),1)=0,"",INDEX(W$1:W840,MATCH(V841,V$1:V840,0),1)),"")</f>
        <v/>
      </c>
      <c r="X841" s="2" t="str">
        <f>IFERROR(INDEX('padron cfe'!D:D,MATCH(DATOS!C841,'padron cfe'!A:A,0),1),"")</f>
        <v/>
      </c>
      <c r="AC841" s="3"/>
      <c r="AE841" s="4" t="str">
        <f t="shared" si="202"/>
        <v/>
      </c>
      <c r="AI841" s="2" t="str">
        <f>IFERROR(IF(INDEX(AI$1:AI840,MATCH(BT841,BT$1:BT840,0),1)=0,"",INDEX(AI$1:AI840,MATCH(BT841,BT$1:BT840,0),1)),"")</f>
        <v/>
      </c>
      <c r="AJ841" s="2" t="str">
        <f>IFERROR(IF(INDEX(AJ$1:AJ840,MATCH(BT841,BT$1:BT840,0),1)=0,"",INDEX(AJ$1:AJ840,MATCH(BT841,BT$1:BT840,0),1)),"")</f>
        <v/>
      </c>
      <c r="AK841" s="2" t="str">
        <f>IFERROR(IF(INDEX(AK$1:AK840,MATCH(BT841,BT$1:BT840,0),1)=0,"",INDEX(AK$1:AK840,MATCH(BT841,BT$1:BT840,0),1)),"")</f>
        <v/>
      </c>
      <c r="AY841" s="7"/>
      <c r="BA841" s="66"/>
      <c r="BB841" s="66"/>
      <c r="BC841" s="66"/>
      <c r="BD841" s="78"/>
      <c r="BE841" s="66"/>
      <c r="BF841" s="66"/>
      <c r="BG841" s="4"/>
      <c r="BH841" s="69"/>
      <c r="BK841" s="9"/>
      <c r="BN841" s="7"/>
      <c r="BO841" s="286"/>
      <c r="BP841" s="22"/>
      <c r="BQ841" s="7" t="str">
        <f t="shared" ca="1" si="203"/>
        <v/>
      </c>
      <c r="BR841" s="75" t="str">
        <f t="shared" si="204"/>
        <v/>
      </c>
      <c r="BS841" s="75" t="str">
        <f t="shared" si="205"/>
        <v/>
      </c>
      <c r="BT841" s="5" t="str">
        <f t="shared" si="206"/>
        <v/>
      </c>
      <c r="BU841" s="79" t="str">
        <f t="shared" si="207"/>
        <v/>
      </c>
      <c r="BV841" s="79" t="str">
        <f t="shared" si="208"/>
        <v/>
      </c>
      <c r="BW841" s="79" t="str">
        <f t="shared" si="209"/>
        <v/>
      </c>
      <c r="CB841" s="5"/>
      <c r="CC841" s="4" t="str">
        <f>IF(IFERROR(VLOOKUP(C841,C842:C$1993,1,0),"")="","",COUNTIF(C:C,C841))</f>
        <v/>
      </c>
      <c r="CE841" s="5"/>
      <c r="CF841" s="5"/>
      <c r="CG841" s="5" t="str">
        <f>IF(B841="","",IF(CC841="",1+(MAX(CG$2:CG840)),""))</f>
        <v/>
      </c>
      <c r="CH841" s="5" t="str">
        <f t="shared" si="210"/>
        <v/>
      </c>
      <c r="CI841" s="5" t="str">
        <f t="shared" si="211"/>
        <v/>
      </c>
      <c r="CJ841" s="14" t="str">
        <f t="shared" si="212"/>
        <v/>
      </c>
      <c r="CK841" s="25"/>
      <c r="CL841" s="15"/>
      <c r="CM841" s="5" t="str">
        <f t="shared" si="200"/>
        <v/>
      </c>
      <c r="CO841" s="5"/>
      <c r="CP841" s="5" t="str">
        <f t="shared" si="213"/>
        <v/>
      </c>
      <c r="CQ841" s="5" t="str">
        <f>IF(BT841="","",IFERROR(IF(VLOOKUP(BT841,BT$2:BT840,1,0)=0,"",""),BT841))</f>
        <v/>
      </c>
      <c r="CR841" s="22" t="str">
        <f>IF(CQ841="","",(IFERROR(VLOOKUP(MID(CQ841,1,1),$DI$2:DM$28,3,0),0)+IFERROR(VLOOKUP(MID(CQ841,2,1),DI$2:DM$28,4,0),0)+IFERROR(VLOOKUP(MID(CQ841,3,1),DI$2:DM$28,5,0),0)+(ROW(CQ841)/1000000000000)))</f>
        <v/>
      </c>
      <c r="CS841" s="5"/>
      <c r="CT841" s="5">
        <v>840</v>
      </c>
      <c r="CU841" s="5" t="str">
        <f>IFERROR(VLOOKUP(CT841,CP$2:CQ1917,2,0),"")</f>
        <v/>
      </c>
      <c r="CV841" s="5"/>
      <c r="CX841" s="5"/>
      <c r="DO841" s="5" t="e">
        <f>IF(REPORTE!AH$2="si",IF(C841=VALUE(REPORTE!C$22),IF(SUM(DO842:DO$1993),CONCATENATE(INT(B841),", "),INT(B841)),""),IF(C841=VALUE(REPORTE!C$21),IF(SUM(DO842:DO$1993),CONCATENATE(INT(B841),", "),INT(B841)),""))</f>
        <v>#VALUE!</v>
      </c>
      <c r="DS841" s="5"/>
      <c r="DT841" s="5"/>
      <c r="DU841" s="5"/>
      <c r="DV841" s="5"/>
    </row>
    <row r="842" spans="1:126" x14ac:dyDescent="0.25">
      <c r="A842" s="4" t="str">
        <f t="shared" ca="1" si="201"/>
        <v/>
      </c>
      <c r="B842" s="3"/>
      <c r="D842" s="1" t="str">
        <f>IFERROR(INDEX('padron cfe'!B:B,MATCH(DATOS!C842,'padron cfe'!A:A,0),1),"")</f>
        <v/>
      </c>
      <c r="H842" s="5" t="str">
        <f>IF(F842="","",IFERROR(CONCATENATE("PEUA",VLOOKUP(ESTADO,REPORTE!AV$2:AW$33,2,0),DIDTRITO_FORM,CADER_FORM,IFERROR(INDEX(CA:CA,MATCH(DAY(F842),BZ:BZ,0),1),DAY(F842)),IFERROR(INDEX(CA:CA,MATCH(MONTH(F842),BZ:BZ,0),1),MONTH(F842)),YEAR(F842),G842),""))</f>
        <v/>
      </c>
      <c r="M842" s="2" t="str">
        <f>IFERROR(INDEX('padron cfe'!C:C,MATCH(DATOS!C842,'padron cfe'!A:A,0),1),"")</f>
        <v/>
      </c>
      <c r="N842" s="66" t="str">
        <f>IFERROR(IF(BT842="","",IF(INDEX(N$1:N841,MATCH(BT842,BT$1:BT841,0),1)=0,"",INDEX(N$1:N841,MATCH(BT842,BT$1:BT841,0),1))),"")</f>
        <v/>
      </c>
      <c r="O842" s="66" t="str">
        <f>IFERROR(IF(BT842="","",IF(INDEX(O$1:O841,MATCH(BT842,BT$1:BT841,0),1)=0,"",INDEX(O$1:O841,MATCH(BT842,BT$1:BT841,0),1))),"")</f>
        <v/>
      </c>
      <c r="R842" s="66"/>
      <c r="S842" s="5"/>
      <c r="T842" s="66"/>
      <c r="U842" s="5" t="str">
        <f>IFERROR(IF(INDEX(U$1:U841,MATCH(T842,T$1:T841,0),1)=0,"",INDEX(U$1:U841,MATCH(T842,T$1:T841,0),1)),"")</f>
        <v/>
      </c>
      <c r="V842" s="66"/>
      <c r="W842" s="5" t="str">
        <f>IFERROR(IF(INDEX(W$1:W841,MATCH(V842,V$1:V841,0),1)=0,"",INDEX(W$1:W841,MATCH(V842,V$1:V841,0),1)),"")</f>
        <v/>
      </c>
      <c r="X842" s="2" t="str">
        <f>IFERROR(INDEX('padron cfe'!D:D,MATCH(DATOS!C842,'padron cfe'!A:A,0),1),"")</f>
        <v/>
      </c>
      <c r="AC842" s="3"/>
      <c r="AE842" s="4" t="str">
        <f t="shared" si="202"/>
        <v/>
      </c>
      <c r="AI842" s="2" t="str">
        <f>IFERROR(IF(INDEX(AI$1:AI841,MATCH(BT842,BT$1:BT841,0),1)=0,"",INDEX(AI$1:AI841,MATCH(BT842,BT$1:BT841,0),1)),"")</f>
        <v/>
      </c>
      <c r="AJ842" s="2" t="str">
        <f>IFERROR(IF(INDEX(AJ$1:AJ841,MATCH(BT842,BT$1:BT841,0),1)=0,"",INDEX(AJ$1:AJ841,MATCH(BT842,BT$1:BT841,0),1)),"")</f>
        <v/>
      </c>
      <c r="AK842" s="2" t="str">
        <f>IFERROR(IF(INDEX(AK$1:AK841,MATCH(BT842,BT$1:BT841,0),1)=0,"",INDEX(AK$1:AK841,MATCH(BT842,BT$1:BT841,0),1)),"")</f>
        <v/>
      </c>
      <c r="AY842" s="7"/>
      <c r="BA842" s="66"/>
      <c r="BB842" s="66"/>
      <c r="BC842" s="66"/>
      <c r="BD842" s="78"/>
      <c r="BE842" s="66"/>
      <c r="BF842" s="66"/>
      <c r="BG842" s="4"/>
      <c r="BH842" s="69"/>
      <c r="BK842" s="9"/>
      <c r="BN842" s="7"/>
      <c r="BO842" s="286"/>
      <c r="BP842" s="22"/>
      <c r="BQ842" s="7" t="str">
        <f t="shared" ca="1" si="203"/>
        <v/>
      </c>
      <c r="BR842" s="75" t="str">
        <f t="shared" si="204"/>
        <v/>
      </c>
      <c r="BS842" s="75" t="str">
        <f t="shared" si="205"/>
        <v/>
      </c>
      <c r="BT842" s="5" t="str">
        <f t="shared" si="206"/>
        <v/>
      </c>
      <c r="BU842" s="79" t="str">
        <f t="shared" si="207"/>
        <v/>
      </c>
      <c r="BV842" s="79" t="str">
        <f t="shared" si="208"/>
        <v/>
      </c>
      <c r="BW842" s="79" t="str">
        <f t="shared" si="209"/>
        <v/>
      </c>
      <c r="CB842" s="5"/>
      <c r="CC842" s="4" t="str">
        <f>IF(IFERROR(VLOOKUP(C842,C843:C$1993,1,0),"")="","",COUNTIF(C:C,C842))</f>
        <v/>
      </c>
      <c r="CE842" s="5"/>
      <c r="CF842" s="5"/>
      <c r="CG842" s="5" t="str">
        <f>IF(B842="","",IF(CC842="",1+(MAX(CG$2:CG841)),""))</f>
        <v/>
      </c>
      <c r="CH842" s="5" t="str">
        <f t="shared" si="210"/>
        <v/>
      </c>
      <c r="CI842" s="5" t="str">
        <f t="shared" si="211"/>
        <v/>
      </c>
      <c r="CJ842" s="14" t="str">
        <f t="shared" si="212"/>
        <v/>
      </c>
      <c r="CK842" s="25"/>
      <c r="CL842" s="15"/>
      <c r="CM842" s="5" t="str">
        <f t="shared" si="200"/>
        <v/>
      </c>
      <c r="CO842" s="5"/>
      <c r="CP842" s="5" t="str">
        <f t="shared" si="213"/>
        <v/>
      </c>
      <c r="CQ842" s="5" t="str">
        <f>IF(BT842="","",IFERROR(IF(VLOOKUP(BT842,BT$2:BT841,1,0)=0,"",""),BT842))</f>
        <v/>
      </c>
      <c r="CR842" s="22" t="str">
        <f>IF(CQ842="","",(IFERROR(VLOOKUP(MID(CQ842,1,1),$DI$2:DM$28,3,0),0)+IFERROR(VLOOKUP(MID(CQ842,2,1),DI$2:DM$28,4,0),0)+IFERROR(VLOOKUP(MID(CQ842,3,1),DI$2:DM$28,5,0),0)+(ROW(CQ842)/1000000000000)))</f>
        <v/>
      </c>
      <c r="CS842" s="5"/>
      <c r="CT842" s="5">
        <v>841</v>
      </c>
      <c r="CU842" s="5" t="str">
        <f>IFERROR(VLOOKUP(CT842,CP$2:CQ1918,2,0),"")</f>
        <v/>
      </c>
      <c r="CV842" s="5"/>
      <c r="CX842" s="5"/>
      <c r="DO842" s="5" t="e">
        <f>IF(REPORTE!AH$2="si",IF(C842=VALUE(REPORTE!C$22),IF(SUM(DO843:DO$1993),CONCATENATE(INT(B842),", "),INT(B842)),""),IF(C842=VALUE(REPORTE!C$21),IF(SUM(DO843:DO$1993),CONCATENATE(INT(B842),", "),INT(B842)),""))</f>
        <v>#VALUE!</v>
      </c>
      <c r="DP842" s="5" t="e">
        <f>CONCATENATE(DO842,DO843,DO844,DO845,DO846,DO847,DO848,DO849,DO850,DO851,DO852,DO853,DO854,DO855,DO856,DO857,DO858,DO859,DO860,DO861,DO862,DO863,DO864,DO865,DO866,DO867,DO868,DO869,DO870,DO871,DO872,DO873,DO874,DO875,DO876,DO877,DO878,DO879,DO880,DO881,DO882,DO883)</f>
        <v>#VALUE!</v>
      </c>
      <c r="DS842" s="5"/>
      <c r="DT842" s="5"/>
      <c r="DU842" s="5"/>
      <c r="DV842" s="5"/>
    </row>
    <row r="843" spans="1:126" x14ac:dyDescent="0.25">
      <c r="A843" s="4" t="str">
        <f t="shared" ca="1" si="201"/>
        <v/>
      </c>
      <c r="B843" s="3"/>
      <c r="D843" s="1" t="str">
        <f>IFERROR(INDEX('padron cfe'!B:B,MATCH(DATOS!C843,'padron cfe'!A:A,0),1),"")</f>
        <v/>
      </c>
      <c r="H843" s="5" t="str">
        <f>IF(F843="","",IFERROR(CONCATENATE("PEUA",VLOOKUP(ESTADO,REPORTE!AV$2:AW$33,2,0),DIDTRITO_FORM,CADER_FORM,IFERROR(INDEX(CA:CA,MATCH(DAY(F843),BZ:BZ,0),1),DAY(F843)),IFERROR(INDEX(CA:CA,MATCH(MONTH(F843),BZ:BZ,0),1),MONTH(F843)),YEAR(F843),G843),""))</f>
        <v/>
      </c>
      <c r="M843" s="2" t="str">
        <f>IFERROR(INDEX('padron cfe'!C:C,MATCH(DATOS!C843,'padron cfe'!A:A,0),1),"")</f>
        <v/>
      </c>
      <c r="N843" s="66" t="str">
        <f>IFERROR(IF(BT843="","",IF(INDEX(N$1:N842,MATCH(BT843,BT$1:BT842,0),1)=0,"",INDEX(N$1:N842,MATCH(BT843,BT$1:BT842,0),1))),"")</f>
        <v/>
      </c>
      <c r="O843" s="66" t="str">
        <f>IFERROR(IF(BT843="","",IF(INDEX(O$1:O842,MATCH(BT843,BT$1:BT842,0),1)=0,"",INDEX(O$1:O842,MATCH(BT843,BT$1:BT842,0),1))),"")</f>
        <v/>
      </c>
      <c r="R843" s="66"/>
      <c r="S843" s="5"/>
      <c r="T843" s="66"/>
      <c r="U843" s="5" t="str">
        <f>IFERROR(IF(INDEX(U$1:U842,MATCH(T843,T$1:T842,0),1)=0,"",INDEX(U$1:U842,MATCH(T843,T$1:T842,0),1)),"")</f>
        <v/>
      </c>
      <c r="V843" s="66"/>
      <c r="W843" s="5" t="str">
        <f>IFERROR(IF(INDEX(W$1:W842,MATCH(V843,V$1:V842,0),1)=0,"",INDEX(W$1:W842,MATCH(V843,V$1:V842,0),1)),"")</f>
        <v/>
      </c>
      <c r="X843" s="2" t="str">
        <f>IFERROR(INDEX('padron cfe'!D:D,MATCH(DATOS!C843,'padron cfe'!A:A,0),1),"")</f>
        <v/>
      </c>
      <c r="AC843" s="3"/>
      <c r="AE843" s="4" t="str">
        <f t="shared" si="202"/>
        <v/>
      </c>
      <c r="AI843" s="2" t="str">
        <f>IFERROR(IF(INDEX(AI$1:AI842,MATCH(BT843,BT$1:BT842,0),1)=0,"",INDEX(AI$1:AI842,MATCH(BT843,BT$1:BT842,0),1)),"")</f>
        <v/>
      </c>
      <c r="AJ843" s="2" t="str">
        <f>IFERROR(IF(INDEX(AJ$1:AJ842,MATCH(BT843,BT$1:BT842,0),1)=0,"",INDEX(AJ$1:AJ842,MATCH(BT843,BT$1:BT842,0),1)),"")</f>
        <v/>
      </c>
      <c r="AK843" s="2" t="str">
        <f>IFERROR(IF(INDEX(AK$1:AK842,MATCH(BT843,BT$1:BT842,0),1)=0,"",INDEX(AK$1:AK842,MATCH(BT843,BT$1:BT842,0),1)),"")</f>
        <v/>
      </c>
      <c r="AY843" s="7"/>
      <c r="BA843" s="66"/>
      <c r="BB843" s="66"/>
      <c r="BC843" s="66"/>
      <c r="BD843" s="78"/>
      <c r="BE843" s="66"/>
      <c r="BF843" s="66"/>
      <c r="BG843" s="4"/>
      <c r="BH843" s="69"/>
      <c r="BK843" s="9"/>
      <c r="BN843" s="7"/>
      <c r="BO843" s="286"/>
      <c r="BP843" s="22"/>
      <c r="BQ843" s="7" t="str">
        <f t="shared" ca="1" si="203"/>
        <v/>
      </c>
      <c r="BR843" s="75" t="str">
        <f t="shared" si="204"/>
        <v/>
      </c>
      <c r="BS843" s="75" t="str">
        <f t="shared" si="205"/>
        <v/>
      </c>
      <c r="BT843" s="5" t="str">
        <f t="shared" si="206"/>
        <v/>
      </c>
      <c r="BU843" s="79" t="str">
        <f t="shared" si="207"/>
        <v/>
      </c>
      <c r="BV843" s="79" t="str">
        <f t="shared" si="208"/>
        <v/>
      </c>
      <c r="BW843" s="79" t="str">
        <f t="shared" si="209"/>
        <v/>
      </c>
      <c r="CB843" s="5"/>
      <c r="CC843" s="4" t="str">
        <f>IF(IFERROR(VLOOKUP(C843,C844:C$1993,1,0),"")="","",COUNTIF(C:C,C843))</f>
        <v/>
      </c>
      <c r="CE843" s="5"/>
      <c r="CF843" s="5"/>
      <c r="CG843" s="5" t="str">
        <f>IF(B843="","",IF(CC843="",1+(MAX(CG$2:CG842)),""))</f>
        <v/>
      </c>
      <c r="CH843" s="5" t="str">
        <f t="shared" si="210"/>
        <v/>
      </c>
      <c r="CI843" s="5" t="str">
        <f t="shared" si="211"/>
        <v/>
      </c>
      <c r="CJ843" s="14" t="str">
        <f t="shared" si="212"/>
        <v/>
      </c>
      <c r="CK843" s="25"/>
      <c r="CL843" s="15"/>
      <c r="CM843" s="5" t="str">
        <f t="shared" si="200"/>
        <v/>
      </c>
      <c r="CO843" s="5"/>
      <c r="CP843" s="5" t="str">
        <f t="shared" si="213"/>
        <v/>
      </c>
      <c r="CQ843" s="5" t="str">
        <f>IF(BT843="","",IFERROR(IF(VLOOKUP(BT843,BT$2:BT842,1,0)=0,"",""),BT843))</f>
        <v/>
      </c>
      <c r="CR843" s="22" t="str">
        <f>IF(CQ843="","",(IFERROR(VLOOKUP(MID(CQ843,1,1),$DI$2:DM$28,3,0),0)+IFERROR(VLOOKUP(MID(CQ843,2,1),DI$2:DM$28,4,0),0)+IFERROR(VLOOKUP(MID(CQ843,3,1),DI$2:DM$28,5,0),0)+(ROW(CQ843)/1000000000000)))</f>
        <v/>
      </c>
      <c r="CS843" s="5"/>
      <c r="CT843" s="5">
        <v>842</v>
      </c>
      <c r="CU843" s="5" t="str">
        <f>IFERROR(VLOOKUP(CT843,CP$2:CQ1919,2,0),"")</f>
        <v/>
      </c>
      <c r="CV843" s="5"/>
      <c r="CX843" s="5"/>
      <c r="DO843" s="5" t="e">
        <f>IF(REPORTE!AH$2="si",IF(C843=VALUE(REPORTE!C$22),IF(SUM(DO844:DO$1993),CONCATENATE(INT(B843),", "),INT(B843)),""),IF(C843=VALUE(REPORTE!C$21),IF(SUM(DO844:DO$1993),CONCATENATE(INT(B843),", "),INT(B843)),""))</f>
        <v>#VALUE!</v>
      </c>
      <c r="DS843" s="5"/>
      <c r="DT843" s="5"/>
      <c r="DU843" s="5"/>
      <c r="DV843" s="5"/>
    </row>
    <row r="844" spans="1:126" x14ac:dyDescent="0.25">
      <c r="A844" s="4" t="str">
        <f t="shared" ca="1" si="201"/>
        <v/>
      </c>
      <c r="B844" s="3"/>
      <c r="D844" s="1" t="str">
        <f>IFERROR(INDEX('padron cfe'!B:B,MATCH(DATOS!C844,'padron cfe'!A:A,0),1),"")</f>
        <v/>
      </c>
      <c r="H844" s="5" t="str">
        <f>IF(F844="","",IFERROR(CONCATENATE("PEUA",VLOOKUP(ESTADO,REPORTE!AV$2:AW$33,2,0),DIDTRITO_FORM,CADER_FORM,IFERROR(INDEX(CA:CA,MATCH(DAY(F844),BZ:BZ,0),1),DAY(F844)),IFERROR(INDEX(CA:CA,MATCH(MONTH(F844),BZ:BZ,0),1),MONTH(F844)),YEAR(F844),G844),""))</f>
        <v/>
      </c>
      <c r="M844" s="2" t="str">
        <f>IFERROR(INDEX('padron cfe'!C:C,MATCH(DATOS!C844,'padron cfe'!A:A,0),1),"")</f>
        <v/>
      </c>
      <c r="N844" s="66" t="str">
        <f>IFERROR(IF(BT844="","",IF(INDEX(N$1:N843,MATCH(BT844,BT$1:BT843,0),1)=0,"",INDEX(N$1:N843,MATCH(BT844,BT$1:BT843,0),1))),"")</f>
        <v/>
      </c>
      <c r="O844" s="66" t="str">
        <f>IFERROR(IF(BT844="","",IF(INDEX(O$1:O843,MATCH(BT844,BT$1:BT843,0),1)=0,"",INDEX(O$1:O843,MATCH(BT844,BT$1:BT843,0),1))),"")</f>
        <v/>
      </c>
      <c r="R844" s="66"/>
      <c r="S844" s="5"/>
      <c r="T844" s="66"/>
      <c r="U844" s="5" t="str">
        <f>IFERROR(IF(INDEX(U$1:U843,MATCH(T844,T$1:T843,0),1)=0,"",INDEX(U$1:U843,MATCH(T844,T$1:T843,0),1)),"")</f>
        <v/>
      </c>
      <c r="V844" s="66"/>
      <c r="W844" s="5" t="str">
        <f>IFERROR(IF(INDEX(W$1:W843,MATCH(V844,V$1:V843,0),1)=0,"",INDEX(W$1:W843,MATCH(V844,V$1:V843,0),1)),"")</f>
        <v/>
      </c>
      <c r="X844" s="2" t="str">
        <f>IFERROR(INDEX('padron cfe'!D:D,MATCH(DATOS!C844,'padron cfe'!A:A,0),1),"")</f>
        <v/>
      </c>
      <c r="AC844" s="3"/>
      <c r="AE844" s="4" t="str">
        <f t="shared" si="202"/>
        <v/>
      </c>
      <c r="AI844" s="2" t="str">
        <f>IFERROR(IF(INDEX(AI$1:AI843,MATCH(BT844,BT$1:BT843,0),1)=0,"",INDEX(AI$1:AI843,MATCH(BT844,BT$1:BT843,0),1)),"")</f>
        <v/>
      </c>
      <c r="AJ844" s="2" t="str">
        <f>IFERROR(IF(INDEX(AJ$1:AJ843,MATCH(BT844,BT$1:BT843,0),1)=0,"",INDEX(AJ$1:AJ843,MATCH(BT844,BT$1:BT843,0),1)),"")</f>
        <v/>
      </c>
      <c r="AK844" s="2" t="str">
        <f>IFERROR(IF(INDEX(AK$1:AK843,MATCH(BT844,BT$1:BT843,0),1)=0,"",INDEX(AK$1:AK843,MATCH(BT844,BT$1:BT843,0),1)),"")</f>
        <v/>
      </c>
      <c r="AY844" s="7"/>
      <c r="BA844" s="66"/>
      <c r="BB844" s="66"/>
      <c r="BC844" s="66"/>
      <c r="BD844" s="78"/>
      <c r="BE844" s="66"/>
      <c r="BF844" s="66"/>
      <c r="BG844" s="4"/>
      <c r="BH844" s="69"/>
      <c r="BK844" s="9"/>
      <c r="BN844" s="7"/>
      <c r="BO844" s="286"/>
      <c r="BP844" s="22"/>
      <c r="BQ844" s="7" t="str">
        <f t="shared" ca="1" si="203"/>
        <v/>
      </c>
      <c r="BR844" s="75" t="str">
        <f t="shared" si="204"/>
        <v/>
      </c>
      <c r="BS844" s="75" t="str">
        <f t="shared" si="205"/>
        <v/>
      </c>
      <c r="BT844" s="5" t="str">
        <f t="shared" si="206"/>
        <v/>
      </c>
      <c r="BU844" s="79" t="str">
        <f t="shared" si="207"/>
        <v/>
      </c>
      <c r="BV844" s="79" t="str">
        <f t="shared" si="208"/>
        <v/>
      </c>
      <c r="BW844" s="79" t="str">
        <f t="shared" si="209"/>
        <v/>
      </c>
      <c r="CB844" s="5"/>
      <c r="CC844" s="4" t="str">
        <f>IF(IFERROR(VLOOKUP(C844,C845:C$1993,1,0),"")="","",COUNTIF(C:C,C844))</f>
        <v/>
      </c>
      <c r="CE844" s="5"/>
      <c r="CF844" s="5"/>
      <c r="CG844" s="5" t="str">
        <f>IF(B844="","",IF(CC844="",1+(MAX(CG$2:CG843)),""))</f>
        <v/>
      </c>
      <c r="CH844" s="5" t="str">
        <f t="shared" si="210"/>
        <v/>
      </c>
      <c r="CI844" s="5" t="str">
        <f t="shared" si="211"/>
        <v/>
      </c>
      <c r="CJ844" s="14" t="str">
        <f t="shared" si="212"/>
        <v/>
      </c>
      <c r="CK844" s="25"/>
      <c r="CL844" s="15"/>
      <c r="CM844" s="5" t="str">
        <f t="shared" si="200"/>
        <v/>
      </c>
      <c r="CO844" s="5"/>
      <c r="CP844" s="5" t="str">
        <f t="shared" si="213"/>
        <v/>
      </c>
      <c r="CQ844" s="5" t="str">
        <f>IF(BT844="","",IFERROR(IF(VLOOKUP(BT844,BT$2:BT843,1,0)=0,"",""),BT844))</f>
        <v/>
      </c>
      <c r="CR844" s="22" t="str">
        <f>IF(CQ844="","",(IFERROR(VLOOKUP(MID(CQ844,1,1),$DI$2:DM$28,3,0),0)+IFERROR(VLOOKUP(MID(CQ844,2,1),DI$2:DM$28,4,0),0)+IFERROR(VLOOKUP(MID(CQ844,3,1),DI$2:DM$28,5,0),0)+(ROW(CQ844)/1000000000000)))</f>
        <v/>
      </c>
      <c r="CS844" s="5"/>
      <c r="CT844" s="5">
        <v>843</v>
      </c>
      <c r="CU844" s="5" t="str">
        <f>IFERROR(VLOOKUP(CT844,CP$2:CQ1920,2,0),"")</f>
        <v/>
      </c>
      <c r="CV844" s="5"/>
      <c r="CX844" s="5"/>
      <c r="DO844" s="5" t="e">
        <f>IF(REPORTE!AH$2="si",IF(C844=VALUE(REPORTE!C$22),IF(SUM(DO845:DO$1993),CONCATENATE(INT(B844),", "),INT(B844)),""),IF(C844=VALUE(REPORTE!C$21),IF(SUM(DO845:DO$1993),CONCATENATE(INT(B844),", "),INT(B844)),""))</f>
        <v>#VALUE!</v>
      </c>
      <c r="DS844" s="5"/>
      <c r="DT844" s="5"/>
      <c r="DU844" s="5"/>
      <c r="DV844" s="5"/>
    </row>
    <row r="845" spans="1:126" x14ac:dyDescent="0.25">
      <c r="A845" s="4" t="str">
        <f t="shared" ca="1" si="201"/>
        <v/>
      </c>
      <c r="B845" s="3"/>
      <c r="D845" s="1" t="str">
        <f>IFERROR(INDEX('padron cfe'!B:B,MATCH(DATOS!C845,'padron cfe'!A:A,0),1),"")</f>
        <v/>
      </c>
      <c r="H845" s="5" t="str">
        <f>IF(F845="","",IFERROR(CONCATENATE("PEUA",VLOOKUP(ESTADO,REPORTE!AV$2:AW$33,2,0),DIDTRITO_FORM,CADER_FORM,IFERROR(INDEX(CA:CA,MATCH(DAY(F845),BZ:BZ,0),1),DAY(F845)),IFERROR(INDEX(CA:CA,MATCH(MONTH(F845),BZ:BZ,0),1),MONTH(F845)),YEAR(F845),G845),""))</f>
        <v/>
      </c>
      <c r="M845" s="2" t="str">
        <f>IFERROR(INDEX('padron cfe'!C:C,MATCH(DATOS!C845,'padron cfe'!A:A,0),1),"")</f>
        <v/>
      </c>
      <c r="N845" s="66" t="str">
        <f>IFERROR(IF(BT845="","",IF(INDEX(N$1:N844,MATCH(BT845,BT$1:BT844,0),1)=0,"",INDEX(N$1:N844,MATCH(BT845,BT$1:BT844,0),1))),"")</f>
        <v/>
      </c>
      <c r="O845" s="66" t="str">
        <f>IFERROR(IF(BT845="","",IF(INDEX(O$1:O844,MATCH(BT845,BT$1:BT844,0),1)=0,"",INDEX(O$1:O844,MATCH(BT845,BT$1:BT844,0),1))),"")</f>
        <v/>
      </c>
      <c r="R845" s="66"/>
      <c r="S845" s="5"/>
      <c r="T845" s="66"/>
      <c r="U845" s="5" t="str">
        <f>IFERROR(IF(INDEX(U$1:U844,MATCH(T845,T$1:T844,0),1)=0,"",INDEX(U$1:U844,MATCH(T845,T$1:T844,0),1)),"")</f>
        <v/>
      </c>
      <c r="V845" s="66"/>
      <c r="W845" s="5" t="str">
        <f>IFERROR(IF(INDEX(W$1:W844,MATCH(V845,V$1:V844,0),1)=0,"",INDEX(W$1:W844,MATCH(V845,V$1:V844,0),1)),"")</f>
        <v/>
      </c>
      <c r="X845" s="2" t="str">
        <f>IFERROR(INDEX('padron cfe'!D:D,MATCH(DATOS!C845,'padron cfe'!A:A,0),1),"")</f>
        <v/>
      </c>
      <c r="AC845" s="3"/>
      <c r="AE845" s="4" t="str">
        <f t="shared" si="202"/>
        <v/>
      </c>
      <c r="AI845" s="2" t="str">
        <f>IFERROR(IF(INDEX(AI$1:AI844,MATCH(BT845,BT$1:BT844,0),1)=0,"",INDEX(AI$1:AI844,MATCH(BT845,BT$1:BT844,0),1)),"")</f>
        <v/>
      </c>
      <c r="AJ845" s="2" t="str">
        <f>IFERROR(IF(INDEX(AJ$1:AJ844,MATCH(BT845,BT$1:BT844,0),1)=0,"",INDEX(AJ$1:AJ844,MATCH(BT845,BT$1:BT844,0),1)),"")</f>
        <v/>
      </c>
      <c r="AK845" s="2" t="str">
        <f>IFERROR(IF(INDEX(AK$1:AK844,MATCH(BT845,BT$1:BT844,0),1)=0,"",INDEX(AK$1:AK844,MATCH(BT845,BT$1:BT844,0),1)),"")</f>
        <v/>
      </c>
      <c r="AY845" s="7"/>
      <c r="BA845" s="66"/>
      <c r="BB845" s="66"/>
      <c r="BC845" s="66"/>
      <c r="BD845" s="78"/>
      <c r="BE845" s="66"/>
      <c r="BF845" s="66"/>
      <c r="BG845" s="4"/>
      <c r="BH845" s="69"/>
      <c r="BK845" s="9"/>
      <c r="BN845" s="7"/>
      <c r="BO845" s="286"/>
      <c r="BP845" s="22"/>
      <c r="BQ845" s="7" t="str">
        <f t="shared" ca="1" si="203"/>
        <v/>
      </c>
      <c r="BR845" s="75" t="str">
        <f t="shared" si="204"/>
        <v/>
      </c>
      <c r="BS845" s="75" t="str">
        <f t="shared" si="205"/>
        <v/>
      </c>
      <c r="BT845" s="5" t="str">
        <f t="shared" si="206"/>
        <v/>
      </c>
      <c r="BU845" s="79" t="str">
        <f t="shared" si="207"/>
        <v/>
      </c>
      <c r="BV845" s="79" t="str">
        <f t="shared" si="208"/>
        <v/>
      </c>
      <c r="BW845" s="79" t="str">
        <f t="shared" si="209"/>
        <v/>
      </c>
      <c r="CB845" s="5"/>
      <c r="CC845" s="4" t="str">
        <f>IF(IFERROR(VLOOKUP(C845,C846:C$1993,1,0),"")="","",COUNTIF(C:C,C845))</f>
        <v/>
      </c>
      <c r="CE845" s="5"/>
      <c r="CF845" s="5"/>
      <c r="CG845" s="5" t="str">
        <f>IF(B845="","",IF(CC845="",1+(MAX(CG$2:CG844)),""))</f>
        <v/>
      </c>
      <c r="CH845" s="5" t="str">
        <f t="shared" si="210"/>
        <v/>
      </c>
      <c r="CI845" s="5" t="str">
        <f t="shared" si="211"/>
        <v/>
      </c>
      <c r="CJ845" s="14" t="str">
        <f t="shared" si="212"/>
        <v/>
      </c>
      <c r="CK845" s="25"/>
      <c r="CL845" s="15"/>
      <c r="CM845" s="5" t="str">
        <f t="shared" si="200"/>
        <v/>
      </c>
      <c r="CO845" s="5"/>
      <c r="CP845" s="5" t="str">
        <f t="shared" si="213"/>
        <v/>
      </c>
      <c r="CQ845" s="5" t="str">
        <f>IF(BT845="","",IFERROR(IF(VLOOKUP(BT845,BT$2:BT844,1,0)=0,"",""),BT845))</f>
        <v/>
      </c>
      <c r="CR845" s="22" t="str">
        <f>IF(CQ845="","",(IFERROR(VLOOKUP(MID(CQ845,1,1),$DI$2:DM$28,3,0),0)+IFERROR(VLOOKUP(MID(CQ845,2,1),DI$2:DM$28,4,0),0)+IFERROR(VLOOKUP(MID(CQ845,3,1),DI$2:DM$28,5,0),0)+(ROW(CQ845)/1000000000000)))</f>
        <v/>
      </c>
      <c r="CS845" s="5"/>
      <c r="CT845" s="5">
        <v>844</v>
      </c>
      <c r="CU845" s="5" t="str">
        <f>IFERROR(VLOOKUP(CT845,CP$2:CQ1921,2,0),"")</f>
        <v/>
      </c>
      <c r="CV845" s="5"/>
      <c r="CX845" s="5"/>
      <c r="DO845" s="5" t="e">
        <f>IF(REPORTE!AH$2="si",IF(C845=VALUE(REPORTE!C$22),IF(SUM(DO846:DO$1993),CONCATENATE(INT(B845),", "),INT(B845)),""),IF(C845=VALUE(REPORTE!C$21),IF(SUM(DO846:DO$1993),CONCATENATE(INT(B845),", "),INT(B845)),""))</f>
        <v>#VALUE!</v>
      </c>
      <c r="DS845" s="5"/>
      <c r="DT845" s="5"/>
      <c r="DU845" s="5"/>
      <c r="DV845" s="5"/>
    </row>
    <row r="846" spans="1:126" x14ac:dyDescent="0.25">
      <c r="A846" s="4" t="str">
        <f t="shared" ca="1" si="201"/>
        <v/>
      </c>
      <c r="B846" s="3"/>
      <c r="D846" s="1" t="str">
        <f>IFERROR(INDEX('padron cfe'!B:B,MATCH(DATOS!C846,'padron cfe'!A:A,0),1),"")</f>
        <v/>
      </c>
      <c r="H846" s="5" t="str">
        <f>IF(F846="","",IFERROR(CONCATENATE("PEUA",VLOOKUP(ESTADO,REPORTE!AV$2:AW$33,2,0),DIDTRITO_FORM,CADER_FORM,IFERROR(INDEX(CA:CA,MATCH(DAY(F846),BZ:BZ,0),1),DAY(F846)),IFERROR(INDEX(CA:CA,MATCH(MONTH(F846),BZ:BZ,0),1),MONTH(F846)),YEAR(F846),G846),""))</f>
        <v/>
      </c>
      <c r="M846" s="2" t="str">
        <f>IFERROR(INDEX('padron cfe'!C:C,MATCH(DATOS!C846,'padron cfe'!A:A,0),1),"")</f>
        <v/>
      </c>
      <c r="N846" s="66" t="str">
        <f>IFERROR(IF(BT846="","",IF(INDEX(N$1:N845,MATCH(BT846,BT$1:BT845,0),1)=0,"",INDEX(N$1:N845,MATCH(BT846,BT$1:BT845,0),1))),"")</f>
        <v/>
      </c>
      <c r="O846" s="66" t="str">
        <f>IFERROR(IF(BT846="","",IF(INDEX(O$1:O845,MATCH(BT846,BT$1:BT845,0),1)=0,"",INDEX(O$1:O845,MATCH(BT846,BT$1:BT845,0),1))),"")</f>
        <v/>
      </c>
      <c r="R846" s="66"/>
      <c r="S846" s="5"/>
      <c r="T846" s="66"/>
      <c r="U846" s="5" t="str">
        <f>IFERROR(IF(INDEX(U$1:U845,MATCH(T846,T$1:T845,0),1)=0,"",INDEX(U$1:U845,MATCH(T846,T$1:T845,0),1)),"")</f>
        <v/>
      </c>
      <c r="V846" s="66"/>
      <c r="W846" s="5" t="str">
        <f>IFERROR(IF(INDEX(W$1:W845,MATCH(V846,V$1:V845,0),1)=0,"",INDEX(W$1:W845,MATCH(V846,V$1:V845,0),1)),"")</f>
        <v/>
      </c>
      <c r="X846" s="2" t="str">
        <f>IFERROR(INDEX('padron cfe'!D:D,MATCH(DATOS!C846,'padron cfe'!A:A,0),1),"")</f>
        <v/>
      </c>
      <c r="AC846" s="3"/>
      <c r="AE846" s="4" t="str">
        <f t="shared" si="202"/>
        <v/>
      </c>
      <c r="AI846" s="2" t="str">
        <f>IFERROR(IF(INDEX(AI$1:AI845,MATCH(BT846,BT$1:BT845,0),1)=0,"",INDEX(AI$1:AI845,MATCH(BT846,BT$1:BT845,0),1)),"")</f>
        <v/>
      </c>
      <c r="AJ846" s="2" t="str">
        <f>IFERROR(IF(INDEX(AJ$1:AJ845,MATCH(BT846,BT$1:BT845,0),1)=0,"",INDEX(AJ$1:AJ845,MATCH(BT846,BT$1:BT845,0),1)),"")</f>
        <v/>
      </c>
      <c r="AK846" s="2" t="str">
        <f>IFERROR(IF(INDEX(AK$1:AK845,MATCH(BT846,BT$1:BT845,0),1)=0,"",INDEX(AK$1:AK845,MATCH(BT846,BT$1:BT845,0),1)),"")</f>
        <v/>
      </c>
      <c r="AY846" s="7"/>
      <c r="BA846" s="66"/>
      <c r="BB846" s="66"/>
      <c r="BC846" s="66"/>
      <c r="BD846" s="78"/>
      <c r="BE846" s="66"/>
      <c r="BF846" s="66"/>
      <c r="BG846" s="4"/>
      <c r="BH846" s="69"/>
      <c r="BK846" s="9"/>
      <c r="BN846" s="7"/>
      <c r="BO846" s="286"/>
      <c r="BP846" s="22"/>
      <c r="BQ846" s="7" t="str">
        <f t="shared" ca="1" si="203"/>
        <v/>
      </c>
      <c r="BR846" s="75" t="str">
        <f t="shared" si="204"/>
        <v/>
      </c>
      <c r="BS846" s="75" t="str">
        <f t="shared" si="205"/>
        <v/>
      </c>
      <c r="BT846" s="5" t="str">
        <f t="shared" si="206"/>
        <v/>
      </c>
      <c r="BU846" s="79" t="str">
        <f t="shared" si="207"/>
        <v/>
      </c>
      <c r="BV846" s="79" t="str">
        <f t="shared" si="208"/>
        <v/>
      </c>
      <c r="BW846" s="79" t="str">
        <f t="shared" si="209"/>
        <v/>
      </c>
      <c r="CB846" s="5"/>
      <c r="CC846" s="4" t="str">
        <f>IF(IFERROR(VLOOKUP(C846,C847:C$1993,1,0),"")="","",COUNTIF(C:C,C846))</f>
        <v/>
      </c>
      <c r="CE846" s="5"/>
      <c r="CF846" s="5"/>
      <c r="CG846" s="5" t="str">
        <f>IF(B846="","",IF(CC846="",1+(MAX(CG$2:CG845)),""))</f>
        <v/>
      </c>
      <c r="CH846" s="5" t="str">
        <f t="shared" si="210"/>
        <v/>
      </c>
      <c r="CI846" s="5" t="str">
        <f t="shared" si="211"/>
        <v/>
      </c>
      <c r="CJ846" s="14" t="str">
        <f t="shared" si="212"/>
        <v/>
      </c>
      <c r="CK846" s="25"/>
      <c r="CL846" s="15"/>
      <c r="CM846" s="5" t="str">
        <f t="shared" si="200"/>
        <v/>
      </c>
      <c r="CO846" s="5"/>
      <c r="CP846" s="5" t="str">
        <f t="shared" si="213"/>
        <v/>
      </c>
      <c r="CQ846" s="5" t="str">
        <f>IF(BT846="","",IFERROR(IF(VLOOKUP(BT846,BT$2:BT845,1,0)=0,"",""),BT846))</f>
        <v/>
      </c>
      <c r="CR846" s="22" t="str">
        <f>IF(CQ846="","",(IFERROR(VLOOKUP(MID(CQ846,1,1),$DI$2:DM$28,3,0),0)+IFERROR(VLOOKUP(MID(CQ846,2,1),DI$2:DM$28,4,0),0)+IFERROR(VLOOKUP(MID(CQ846,3,1),DI$2:DM$28,5,0),0)+(ROW(CQ846)/1000000000000)))</f>
        <v/>
      </c>
      <c r="CS846" s="5"/>
      <c r="CT846" s="5">
        <v>845</v>
      </c>
      <c r="CU846" s="5" t="str">
        <f>IFERROR(VLOOKUP(CT846,CP$2:CQ1922,2,0),"")</f>
        <v/>
      </c>
      <c r="CV846" s="5"/>
      <c r="CX846" s="5"/>
      <c r="DO846" s="5" t="e">
        <f>IF(REPORTE!AH$2="si",IF(C846=VALUE(REPORTE!C$22),IF(SUM(DO847:DO$1993),CONCATENATE(INT(B846),", "),INT(B846)),""),IF(C846=VALUE(REPORTE!C$21),IF(SUM(DO847:DO$1993),CONCATENATE(INT(B846),", "),INT(B846)),""))</f>
        <v>#VALUE!</v>
      </c>
      <c r="DS846" s="5"/>
      <c r="DT846" s="5"/>
      <c r="DU846" s="5"/>
      <c r="DV846" s="5"/>
    </row>
    <row r="847" spans="1:126" x14ac:dyDescent="0.25">
      <c r="A847" s="4" t="str">
        <f t="shared" ca="1" si="201"/>
        <v/>
      </c>
      <c r="B847" s="3"/>
      <c r="D847" s="1" t="str">
        <f>IFERROR(INDEX('padron cfe'!B:B,MATCH(DATOS!C847,'padron cfe'!A:A,0),1),"")</f>
        <v/>
      </c>
      <c r="H847" s="5" t="str">
        <f>IF(F847="","",IFERROR(CONCATENATE("PEUA",VLOOKUP(ESTADO,REPORTE!AV$2:AW$33,2,0),DIDTRITO_FORM,CADER_FORM,IFERROR(INDEX(CA:CA,MATCH(DAY(F847),BZ:BZ,0),1),DAY(F847)),IFERROR(INDEX(CA:CA,MATCH(MONTH(F847),BZ:BZ,0),1),MONTH(F847)),YEAR(F847),G847),""))</f>
        <v/>
      </c>
      <c r="M847" s="2" t="str">
        <f>IFERROR(INDEX('padron cfe'!C:C,MATCH(DATOS!C847,'padron cfe'!A:A,0),1),"")</f>
        <v/>
      </c>
      <c r="N847" s="66" t="str">
        <f>IFERROR(IF(BT847="","",IF(INDEX(N$1:N846,MATCH(BT847,BT$1:BT846,0),1)=0,"",INDEX(N$1:N846,MATCH(BT847,BT$1:BT846,0),1))),"")</f>
        <v/>
      </c>
      <c r="O847" s="66" t="str">
        <f>IFERROR(IF(BT847="","",IF(INDEX(O$1:O846,MATCH(BT847,BT$1:BT846,0),1)=0,"",INDEX(O$1:O846,MATCH(BT847,BT$1:BT846,0),1))),"")</f>
        <v/>
      </c>
      <c r="R847" s="66"/>
      <c r="S847" s="5"/>
      <c r="T847" s="66"/>
      <c r="U847" s="5" t="str">
        <f>IFERROR(IF(INDEX(U$1:U846,MATCH(T847,T$1:T846,0),1)=0,"",INDEX(U$1:U846,MATCH(T847,T$1:T846,0),1)),"")</f>
        <v/>
      </c>
      <c r="V847" s="66"/>
      <c r="W847" s="5" t="str">
        <f>IFERROR(IF(INDEX(W$1:W846,MATCH(V847,V$1:V846,0),1)=0,"",INDEX(W$1:W846,MATCH(V847,V$1:V846,0),1)),"")</f>
        <v/>
      </c>
      <c r="X847" s="2" t="str">
        <f>IFERROR(INDEX('padron cfe'!D:D,MATCH(DATOS!C847,'padron cfe'!A:A,0),1),"")</f>
        <v/>
      </c>
      <c r="AC847" s="3"/>
      <c r="AE847" s="4" t="str">
        <f t="shared" si="202"/>
        <v/>
      </c>
      <c r="AI847" s="2" t="str">
        <f>IFERROR(IF(INDEX(AI$1:AI846,MATCH(BT847,BT$1:BT846,0),1)=0,"",INDEX(AI$1:AI846,MATCH(BT847,BT$1:BT846,0),1)),"")</f>
        <v/>
      </c>
      <c r="AJ847" s="2" t="str">
        <f>IFERROR(IF(INDEX(AJ$1:AJ846,MATCH(BT847,BT$1:BT846,0),1)=0,"",INDEX(AJ$1:AJ846,MATCH(BT847,BT$1:BT846,0),1)),"")</f>
        <v/>
      </c>
      <c r="AK847" s="2" t="str">
        <f>IFERROR(IF(INDEX(AK$1:AK846,MATCH(BT847,BT$1:BT846,0),1)=0,"",INDEX(AK$1:AK846,MATCH(BT847,BT$1:BT846,0),1)),"")</f>
        <v/>
      </c>
      <c r="AY847" s="7"/>
      <c r="BA847" s="66"/>
      <c r="BB847" s="66"/>
      <c r="BC847" s="66"/>
      <c r="BD847" s="78"/>
      <c r="BE847" s="66"/>
      <c r="BF847" s="66"/>
      <c r="BG847" s="4"/>
      <c r="BH847" s="69"/>
      <c r="BK847" s="9"/>
      <c r="BN847" s="7"/>
      <c r="BO847" s="286"/>
      <c r="BP847" s="22"/>
      <c r="BQ847" s="7" t="str">
        <f t="shared" ca="1" si="203"/>
        <v/>
      </c>
      <c r="BR847" s="75" t="str">
        <f t="shared" si="204"/>
        <v/>
      </c>
      <c r="BS847" s="75" t="str">
        <f t="shared" si="205"/>
        <v/>
      </c>
      <c r="BT847" s="5" t="str">
        <f t="shared" si="206"/>
        <v/>
      </c>
      <c r="BU847" s="79" t="str">
        <f t="shared" si="207"/>
        <v/>
      </c>
      <c r="BV847" s="79" t="str">
        <f t="shared" si="208"/>
        <v/>
      </c>
      <c r="BW847" s="79" t="str">
        <f t="shared" si="209"/>
        <v/>
      </c>
      <c r="CB847" s="5"/>
      <c r="CC847" s="4" t="str">
        <f>IF(IFERROR(VLOOKUP(C847,C848:C$1993,1,0),"")="","",COUNTIF(C:C,C847))</f>
        <v/>
      </c>
      <c r="CE847" s="5"/>
      <c r="CF847" s="5"/>
      <c r="CG847" s="5" t="str">
        <f>IF(B847="","",IF(CC847="",1+(MAX(CG$2:CG846)),""))</f>
        <v/>
      </c>
      <c r="CH847" s="5" t="str">
        <f t="shared" si="210"/>
        <v/>
      </c>
      <c r="CI847" s="5" t="str">
        <f t="shared" si="211"/>
        <v/>
      </c>
      <c r="CJ847" s="14" t="str">
        <f t="shared" si="212"/>
        <v/>
      </c>
      <c r="CK847" s="25"/>
      <c r="CL847" s="15"/>
      <c r="CM847" s="5" t="str">
        <f t="shared" si="200"/>
        <v/>
      </c>
      <c r="CO847" s="5"/>
      <c r="CP847" s="5" t="str">
        <f t="shared" si="213"/>
        <v/>
      </c>
      <c r="CQ847" s="5" t="str">
        <f>IF(BT847="","",IFERROR(IF(VLOOKUP(BT847,BT$2:BT846,1,0)=0,"",""),BT847))</f>
        <v/>
      </c>
      <c r="CR847" s="22" t="str">
        <f>IF(CQ847="","",(IFERROR(VLOOKUP(MID(CQ847,1,1),$DI$2:DM$28,3,0),0)+IFERROR(VLOOKUP(MID(CQ847,2,1),DI$2:DM$28,4,0),0)+IFERROR(VLOOKUP(MID(CQ847,3,1),DI$2:DM$28,5,0),0)+(ROW(CQ847)/1000000000000)))</f>
        <v/>
      </c>
      <c r="CS847" s="5"/>
      <c r="CT847" s="5">
        <v>846</v>
      </c>
      <c r="CU847" s="5" t="str">
        <f>IFERROR(VLOOKUP(CT847,CP$2:CQ1923,2,0),"")</f>
        <v/>
      </c>
      <c r="CV847" s="5"/>
      <c r="CX847" s="5"/>
      <c r="DO847" s="5" t="e">
        <f>IF(REPORTE!AH$2="si",IF(C847=VALUE(REPORTE!C$22),IF(SUM(DO848:DO$1993),CONCATENATE(INT(B847),", "),INT(B847)),""),IF(C847=VALUE(REPORTE!C$21),IF(SUM(DO848:DO$1993),CONCATENATE(INT(B847),", "),INT(B847)),""))</f>
        <v>#VALUE!</v>
      </c>
      <c r="DS847" s="5"/>
      <c r="DT847" s="5"/>
      <c r="DU847" s="5"/>
      <c r="DV847" s="5"/>
    </row>
    <row r="848" spans="1:126" x14ac:dyDescent="0.25">
      <c r="A848" s="4" t="str">
        <f t="shared" ca="1" si="201"/>
        <v/>
      </c>
      <c r="B848" s="3"/>
      <c r="D848" s="1" t="str">
        <f>IFERROR(INDEX('padron cfe'!B:B,MATCH(DATOS!C848,'padron cfe'!A:A,0),1),"")</f>
        <v/>
      </c>
      <c r="H848" s="5" t="str">
        <f>IF(F848="","",IFERROR(CONCATENATE("PEUA",VLOOKUP(ESTADO,REPORTE!AV$2:AW$33,2,0),DIDTRITO_FORM,CADER_FORM,IFERROR(INDEX(CA:CA,MATCH(DAY(F848),BZ:BZ,0),1),DAY(F848)),IFERROR(INDEX(CA:CA,MATCH(MONTH(F848),BZ:BZ,0),1),MONTH(F848)),YEAR(F848),G848),""))</f>
        <v/>
      </c>
      <c r="M848" s="2" t="str">
        <f>IFERROR(INDEX('padron cfe'!C:C,MATCH(DATOS!C848,'padron cfe'!A:A,0),1),"")</f>
        <v/>
      </c>
      <c r="N848" s="66" t="str">
        <f>IFERROR(IF(BT848="","",IF(INDEX(N$1:N847,MATCH(BT848,BT$1:BT847,0),1)=0,"",INDEX(N$1:N847,MATCH(BT848,BT$1:BT847,0),1))),"")</f>
        <v/>
      </c>
      <c r="O848" s="66" t="str">
        <f>IFERROR(IF(BT848="","",IF(INDEX(O$1:O847,MATCH(BT848,BT$1:BT847,0),1)=0,"",INDEX(O$1:O847,MATCH(BT848,BT$1:BT847,0),1))),"")</f>
        <v/>
      </c>
      <c r="R848" s="66"/>
      <c r="S848" s="5"/>
      <c r="T848" s="66"/>
      <c r="U848" s="5" t="str">
        <f>IFERROR(IF(INDEX(U$1:U847,MATCH(T848,T$1:T847,0),1)=0,"",INDEX(U$1:U847,MATCH(T848,T$1:T847,0),1)),"")</f>
        <v/>
      </c>
      <c r="V848" s="66"/>
      <c r="W848" s="5" t="str">
        <f>IFERROR(IF(INDEX(W$1:W847,MATCH(V848,V$1:V847,0),1)=0,"",INDEX(W$1:W847,MATCH(V848,V$1:V847,0),1)),"")</f>
        <v/>
      </c>
      <c r="X848" s="2" t="str">
        <f>IFERROR(INDEX('padron cfe'!D:D,MATCH(DATOS!C848,'padron cfe'!A:A,0),1),"")</f>
        <v/>
      </c>
      <c r="AC848" s="3"/>
      <c r="AE848" s="4" t="str">
        <f t="shared" si="202"/>
        <v/>
      </c>
      <c r="AI848" s="2" t="str">
        <f>IFERROR(IF(INDEX(AI$1:AI847,MATCH(BT848,BT$1:BT847,0),1)=0,"",INDEX(AI$1:AI847,MATCH(BT848,BT$1:BT847,0),1)),"")</f>
        <v/>
      </c>
      <c r="AJ848" s="2" t="str">
        <f>IFERROR(IF(INDEX(AJ$1:AJ847,MATCH(BT848,BT$1:BT847,0),1)=0,"",INDEX(AJ$1:AJ847,MATCH(BT848,BT$1:BT847,0),1)),"")</f>
        <v/>
      </c>
      <c r="AK848" s="2" t="str">
        <f>IFERROR(IF(INDEX(AK$1:AK847,MATCH(BT848,BT$1:BT847,0),1)=0,"",INDEX(AK$1:AK847,MATCH(BT848,BT$1:BT847,0),1)),"")</f>
        <v/>
      </c>
      <c r="AY848" s="7"/>
      <c r="BA848" s="66"/>
      <c r="BB848" s="66"/>
      <c r="BC848" s="66"/>
      <c r="BD848" s="78"/>
      <c r="BE848" s="66"/>
      <c r="BF848" s="66"/>
      <c r="BG848" s="4"/>
      <c r="BH848" s="69"/>
      <c r="BK848" s="9"/>
      <c r="BN848" s="7"/>
      <c r="BO848" s="286"/>
      <c r="BP848" s="22"/>
      <c r="BQ848" s="7" t="str">
        <f t="shared" ca="1" si="203"/>
        <v/>
      </c>
      <c r="BR848" s="75" t="str">
        <f t="shared" si="204"/>
        <v/>
      </c>
      <c r="BS848" s="75" t="str">
        <f t="shared" si="205"/>
        <v/>
      </c>
      <c r="BT848" s="5" t="str">
        <f t="shared" si="206"/>
        <v/>
      </c>
      <c r="BU848" s="79" t="str">
        <f t="shared" si="207"/>
        <v/>
      </c>
      <c r="BV848" s="79" t="str">
        <f t="shared" si="208"/>
        <v/>
      </c>
      <c r="BW848" s="79" t="str">
        <f t="shared" si="209"/>
        <v/>
      </c>
      <c r="CB848" s="5"/>
      <c r="CC848" s="4" t="str">
        <f>IF(IFERROR(VLOOKUP(C848,C849:C$1993,1,0),"")="","",COUNTIF(C:C,C848))</f>
        <v/>
      </c>
      <c r="CE848" s="5"/>
      <c r="CF848" s="5"/>
      <c r="CG848" s="5" t="str">
        <f>IF(B848="","",IF(CC848="",1+(MAX(CG$2:CG847)),""))</f>
        <v/>
      </c>
      <c r="CH848" s="5" t="str">
        <f t="shared" si="210"/>
        <v/>
      </c>
      <c r="CI848" s="5" t="str">
        <f t="shared" si="211"/>
        <v/>
      </c>
      <c r="CJ848" s="14" t="str">
        <f t="shared" si="212"/>
        <v/>
      </c>
      <c r="CK848" s="25"/>
      <c r="CL848" s="15"/>
      <c r="CM848" s="5" t="str">
        <f t="shared" si="200"/>
        <v/>
      </c>
      <c r="CO848" s="5"/>
      <c r="CP848" s="5" t="str">
        <f t="shared" si="213"/>
        <v/>
      </c>
      <c r="CQ848" s="5" t="str">
        <f>IF(BT848="","",IFERROR(IF(VLOOKUP(BT848,BT$2:BT847,1,0)=0,"",""),BT848))</f>
        <v/>
      </c>
      <c r="CR848" s="22" t="str">
        <f>IF(CQ848="","",(IFERROR(VLOOKUP(MID(CQ848,1,1),$DI$2:DM$28,3,0),0)+IFERROR(VLOOKUP(MID(CQ848,2,1),DI$2:DM$28,4,0),0)+IFERROR(VLOOKUP(MID(CQ848,3,1),DI$2:DM$28,5,0),0)+(ROW(CQ848)/1000000000000)))</f>
        <v/>
      </c>
      <c r="CS848" s="5"/>
      <c r="CT848" s="5">
        <v>847</v>
      </c>
      <c r="CU848" s="5" t="str">
        <f>IFERROR(VLOOKUP(CT848,CP$2:CQ1924,2,0),"")</f>
        <v/>
      </c>
      <c r="CV848" s="5"/>
      <c r="CX848" s="5"/>
      <c r="DO848" s="5" t="e">
        <f>IF(REPORTE!AH$2="si",IF(C848=VALUE(REPORTE!C$22),IF(SUM(DO849:DO$1993),CONCATENATE(INT(B848),", "),INT(B848)),""),IF(C848=VALUE(REPORTE!C$21),IF(SUM(DO849:DO$1993),CONCATENATE(INT(B848),", "),INT(B848)),""))</f>
        <v>#VALUE!</v>
      </c>
      <c r="DS848" s="5"/>
      <c r="DT848" s="5"/>
      <c r="DU848" s="5"/>
      <c r="DV848" s="5"/>
    </row>
    <row r="849" spans="1:126" x14ac:dyDescent="0.25">
      <c r="A849" s="4" t="str">
        <f t="shared" ca="1" si="201"/>
        <v/>
      </c>
      <c r="B849" s="3"/>
      <c r="D849" s="1" t="str">
        <f>IFERROR(INDEX('padron cfe'!B:B,MATCH(DATOS!C849,'padron cfe'!A:A,0),1),"")</f>
        <v/>
      </c>
      <c r="H849" s="5" t="str">
        <f>IF(F849="","",IFERROR(CONCATENATE("PEUA",VLOOKUP(ESTADO,REPORTE!AV$2:AW$33,2,0),DIDTRITO_FORM,CADER_FORM,IFERROR(INDEX(CA:CA,MATCH(DAY(F849),BZ:BZ,0),1),DAY(F849)),IFERROR(INDEX(CA:CA,MATCH(MONTH(F849),BZ:BZ,0),1),MONTH(F849)),YEAR(F849),G849),""))</f>
        <v/>
      </c>
      <c r="M849" s="2" t="str">
        <f>IFERROR(INDEX('padron cfe'!C:C,MATCH(DATOS!C849,'padron cfe'!A:A,0),1),"")</f>
        <v/>
      </c>
      <c r="N849" s="66" t="str">
        <f>IFERROR(IF(BT849="","",IF(INDEX(N$1:N848,MATCH(BT849,BT$1:BT848,0),1)=0,"",INDEX(N$1:N848,MATCH(BT849,BT$1:BT848,0),1))),"")</f>
        <v/>
      </c>
      <c r="O849" s="66" t="str">
        <f>IFERROR(IF(BT849="","",IF(INDEX(O$1:O848,MATCH(BT849,BT$1:BT848,0),1)=0,"",INDEX(O$1:O848,MATCH(BT849,BT$1:BT848,0),1))),"")</f>
        <v/>
      </c>
      <c r="R849" s="66"/>
      <c r="S849" s="5"/>
      <c r="T849" s="66"/>
      <c r="U849" s="5" t="str">
        <f>IFERROR(IF(INDEX(U$1:U848,MATCH(T849,T$1:T848,0),1)=0,"",INDEX(U$1:U848,MATCH(T849,T$1:T848,0),1)),"")</f>
        <v/>
      </c>
      <c r="V849" s="66"/>
      <c r="W849" s="5" t="str">
        <f>IFERROR(IF(INDEX(W$1:W848,MATCH(V849,V$1:V848,0),1)=0,"",INDEX(W$1:W848,MATCH(V849,V$1:V848,0),1)),"")</f>
        <v/>
      </c>
      <c r="X849" s="2" t="str">
        <f>IFERROR(INDEX('padron cfe'!D:D,MATCH(DATOS!C849,'padron cfe'!A:A,0),1),"")</f>
        <v/>
      </c>
      <c r="AC849" s="3"/>
      <c r="AE849" s="4" t="str">
        <f t="shared" si="202"/>
        <v/>
      </c>
      <c r="AI849" s="2" t="str">
        <f>IFERROR(IF(INDEX(AI$1:AI848,MATCH(BT849,BT$1:BT848,0),1)=0,"",INDEX(AI$1:AI848,MATCH(BT849,BT$1:BT848,0),1)),"")</f>
        <v/>
      </c>
      <c r="AJ849" s="2" t="str">
        <f>IFERROR(IF(INDEX(AJ$1:AJ848,MATCH(BT849,BT$1:BT848,0),1)=0,"",INDEX(AJ$1:AJ848,MATCH(BT849,BT$1:BT848,0),1)),"")</f>
        <v/>
      </c>
      <c r="AK849" s="2" t="str">
        <f>IFERROR(IF(INDEX(AK$1:AK848,MATCH(BT849,BT$1:BT848,0),1)=0,"",INDEX(AK$1:AK848,MATCH(BT849,BT$1:BT848,0),1)),"")</f>
        <v/>
      </c>
      <c r="AY849" s="7"/>
      <c r="BA849" s="66"/>
      <c r="BB849" s="66"/>
      <c r="BC849" s="66"/>
      <c r="BD849" s="78"/>
      <c r="BE849" s="66"/>
      <c r="BF849" s="66"/>
      <c r="BG849" s="4"/>
      <c r="BH849" s="69"/>
      <c r="BK849" s="9"/>
      <c r="BN849" s="7"/>
      <c r="BO849" s="286"/>
      <c r="BP849" s="22"/>
      <c r="BQ849" s="7" t="str">
        <f t="shared" ca="1" si="203"/>
        <v/>
      </c>
      <c r="BR849" s="75" t="str">
        <f t="shared" si="204"/>
        <v/>
      </c>
      <c r="BS849" s="75" t="str">
        <f t="shared" si="205"/>
        <v/>
      </c>
      <c r="BT849" s="5" t="str">
        <f t="shared" si="206"/>
        <v/>
      </c>
      <c r="BU849" s="79" t="str">
        <f t="shared" si="207"/>
        <v/>
      </c>
      <c r="BV849" s="79" t="str">
        <f t="shared" si="208"/>
        <v/>
      </c>
      <c r="BW849" s="79" t="str">
        <f t="shared" si="209"/>
        <v/>
      </c>
      <c r="CB849" s="5"/>
      <c r="CC849" s="4" t="str">
        <f>IF(IFERROR(VLOOKUP(C849,C850:C$1993,1,0),"")="","",COUNTIF(C:C,C849))</f>
        <v/>
      </c>
      <c r="CE849" s="5"/>
      <c r="CF849" s="5"/>
      <c r="CG849" s="5" t="str">
        <f>IF(B849="","",IF(CC849="",1+(MAX(CG$2:CG848)),""))</f>
        <v/>
      </c>
      <c r="CH849" s="5" t="str">
        <f t="shared" si="210"/>
        <v/>
      </c>
      <c r="CI849" s="5" t="str">
        <f t="shared" si="211"/>
        <v/>
      </c>
      <c r="CJ849" s="14" t="str">
        <f t="shared" si="212"/>
        <v/>
      </c>
      <c r="CK849" s="25"/>
      <c r="CL849" s="15"/>
      <c r="CM849" s="5" t="str">
        <f t="shared" si="200"/>
        <v/>
      </c>
      <c r="CO849" s="5"/>
      <c r="CP849" s="5" t="str">
        <f t="shared" si="213"/>
        <v/>
      </c>
      <c r="CQ849" s="5" t="str">
        <f>IF(BT849="","",IFERROR(IF(VLOOKUP(BT849,BT$2:BT848,1,0)=0,"",""),BT849))</f>
        <v/>
      </c>
      <c r="CR849" s="22" t="str">
        <f>IF(CQ849="","",(IFERROR(VLOOKUP(MID(CQ849,1,1),$DI$2:DM$28,3,0),0)+IFERROR(VLOOKUP(MID(CQ849,2,1),DI$2:DM$28,4,0),0)+IFERROR(VLOOKUP(MID(CQ849,3,1),DI$2:DM$28,5,0),0)+(ROW(CQ849)/1000000000000)))</f>
        <v/>
      </c>
      <c r="CS849" s="5"/>
      <c r="CT849" s="5">
        <v>848</v>
      </c>
      <c r="CU849" s="5" t="str">
        <f>IFERROR(VLOOKUP(CT849,CP$2:CQ1925,2,0),"")</f>
        <v/>
      </c>
      <c r="CV849" s="5"/>
      <c r="CX849" s="5"/>
      <c r="DO849" s="5" t="e">
        <f>IF(REPORTE!AH$2="si",IF(C849=VALUE(REPORTE!C$22),IF(SUM(DO850:DO$1993),CONCATENATE(INT(B849),", "),INT(B849)),""),IF(C849=VALUE(REPORTE!C$21),IF(SUM(DO850:DO$1993),CONCATENATE(INT(B849),", "),INT(B849)),""))</f>
        <v>#VALUE!</v>
      </c>
      <c r="DS849" s="5"/>
      <c r="DT849" s="5"/>
      <c r="DU849" s="5"/>
      <c r="DV849" s="5"/>
    </row>
    <row r="850" spans="1:126" x14ac:dyDescent="0.25">
      <c r="A850" s="4" t="str">
        <f t="shared" ca="1" si="201"/>
        <v/>
      </c>
      <c r="B850" s="3"/>
      <c r="D850" s="1" t="str">
        <f>IFERROR(INDEX('padron cfe'!B:B,MATCH(DATOS!C850,'padron cfe'!A:A,0),1),"")</f>
        <v/>
      </c>
      <c r="H850" s="5" t="str">
        <f>IF(F850="","",IFERROR(CONCATENATE("PEUA",VLOOKUP(ESTADO,REPORTE!AV$2:AW$33,2,0),DIDTRITO_FORM,CADER_FORM,IFERROR(INDEX(CA:CA,MATCH(DAY(F850),BZ:BZ,0),1),DAY(F850)),IFERROR(INDEX(CA:CA,MATCH(MONTH(F850),BZ:BZ,0),1),MONTH(F850)),YEAR(F850),G850),""))</f>
        <v/>
      </c>
      <c r="M850" s="2" t="str">
        <f>IFERROR(INDEX('padron cfe'!C:C,MATCH(DATOS!C850,'padron cfe'!A:A,0),1),"")</f>
        <v/>
      </c>
      <c r="N850" s="66" t="str">
        <f>IFERROR(IF(BT850="","",IF(INDEX(N$1:N849,MATCH(BT850,BT$1:BT849,0),1)=0,"",INDEX(N$1:N849,MATCH(BT850,BT$1:BT849,0),1))),"")</f>
        <v/>
      </c>
      <c r="O850" s="66" t="str">
        <f>IFERROR(IF(BT850="","",IF(INDEX(O$1:O849,MATCH(BT850,BT$1:BT849,0),1)=0,"",INDEX(O$1:O849,MATCH(BT850,BT$1:BT849,0),1))),"")</f>
        <v/>
      </c>
      <c r="R850" s="66"/>
      <c r="S850" s="5"/>
      <c r="T850" s="66"/>
      <c r="U850" s="5" t="str">
        <f>IFERROR(IF(INDEX(U$1:U849,MATCH(T850,T$1:T849,0),1)=0,"",INDEX(U$1:U849,MATCH(T850,T$1:T849,0),1)),"")</f>
        <v/>
      </c>
      <c r="V850" s="66"/>
      <c r="W850" s="5" t="str">
        <f>IFERROR(IF(INDEX(W$1:W849,MATCH(V850,V$1:V849,0),1)=0,"",INDEX(W$1:W849,MATCH(V850,V$1:V849,0),1)),"")</f>
        <v/>
      </c>
      <c r="X850" s="2" t="str">
        <f>IFERROR(INDEX('padron cfe'!D:D,MATCH(DATOS!C850,'padron cfe'!A:A,0),1),"")</f>
        <v/>
      </c>
      <c r="AC850" s="3"/>
      <c r="AE850" s="4" t="str">
        <f t="shared" si="202"/>
        <v/>
      </c>
      <c r="AI850" s="2" t="str">
        <f>IFERROR(IF(INDEX(AI$1:AI849,MATCH(BT850,BT$1:BT849,0),1)=0,"",INDEX(AI$1:AI849,MATCH(BT850,BT$1:BT849,0),1)),"")</f>
        <v/>
      </c>
      <c r="AJ850" s="2" t="str">
        <f>IFERROR(IF(INDEX(AJ$1:AJ849,MATCH(BT850,BT$1:BT849,0),1)=0,"",INDEX(AJ$1:AJ849,MATCH(BT850,BT$1:BT849,0),1)),"")</f>
        <v/>
      </c>
      <c r="AK850" s="2" t="str">
        <f>IFERROR(IF(INDEX(AK$1:AK849,MATCH(BT850,BT$1:BT849,0),1)=0,"",INDEX(AK$1:AK849,MATCH(BT850,BT$1:BT849,0),1)),"")</f>
        <v/>
      </c>
      <c r="AY850" s="7"/>
      <c r="BA850" s="66"/>
      <c r="BB850" s="66"/>
      <c r="BC850" s="66"/>
      <c r="BD850" s="78"/>
      <c r="BE850" s="66"/>
      <c r="BF850" s="66"/>
      <c r="BG850" s="4"/>
      <c r="BH850" s="69"/>
      <c r="BK850" s="9"/>
      <c r="BN850" s="7"/>
      <c r="BO850" s="286"/>
      <c r="BP850" s="22"/>
      <c r="BQ850" s="7" t="str">
        <f t="shared" ca="1" si="203"/>
        <v/>
      </c>
      <c r="BR850" s="75" t="str">
        <f t="shared" si="204"/>
        <v/>
      </c>
      <c r="BS850" s="75" t="str">
        <f t="shared" si="205"/>
        <v/>
      </c>
      <c r="BT850" s="5" t="str">
        <f t="shared" si="206"/>
        <v/>
      </c>
      <c r="BU850" s="79" t="str">
        <f t="shared" si="207"/>
        <v/>
      </c>
      <c r="BV850" s="79" t="str">
        <f t="shared" si="208"/>
        <v/>
      </c>
      <c r="BW850" s="79" t="str">
        <f t="shared" si="209"/>
        <v/>
      </c>
      <c r="CB850" s="5"/>
      <c r="CC850" s="4" t="str">
        <f>IF(IFERROR(VLOOKUP(C850,C851:C$1993,1,0),"")="","",COUNTIF(C:C,C850))</f>
        <v/>
      </c>
      <c r="CE850" s="5"/>
      <c r="CF850" s="5"/>
      <c r="CG850" s="5" t="str">
        <f>IF(B850="","",IF(CC850="",1+(MAX(CG$2:CG849)),""))</f>
        <v/>
      </c>
      <c r="CH850" s="5" t="str">
        <f t="shared" si="210"/>
        <v/>
      </c>
      <c r="CI850" s="5" t="str">
        <f t="shared" si="211"/>
        <v/>
      </c>
      <c r="CJ850" s="14" t="str">
        <f t="shared" si="212"/>
        <v/>
      </c>
      <c r="CK850" s="25"/>
      <c r="CL850" s="15"/>
      <c r="CM850" s="5" t="str">
        <f t="shared" si="200"/>
        <v/>
      </c>
      <c r="CO850" s="5"/>
      <c r="CP850" s="5" t="str">
        <f t="shared" si="213"/>
        <v/>
      </c>
      <c r="CQ850" s="5" t="str">
        <f>IF(BT850="","",IFERROR(IF(VLOOKUP(BT850,BT$2:BT849,1,0)=0,"",""),BT850))</f>
        <v/>
      </c>
      <c r="CR850" s="22" t="str">
        <f>IF(CQ850="","",(IFERROR(VLOOKUP(MID(CQ850,1,1),$DI$2:DM$28,3,0),0)+IFERROR(VLOOKUP(MID(CQ850,2,1),DI$2:DM$28,4,0),0)+IFERROR(VLOOKUP(MID(CQ850,3,1),DI$2:DM$28,5,0),0)+(ROW(CQ850)/1000000000000)))</f>
        <v/>
      </c>
      <c r="CS850" s="5"/>
      <c r="CT850" s="5">
        <v>849</v>
      </c>
      <c r="CU850" s="5" t="str">
        <f>IFERROR(VLOOKUP(CT850,CP$2:CQ1926,2,0),"")</f>
        <v/>
      </c>
      <c r="CV850" s="5"/>
      <c r="CX850" s="5"/>
      <c r="DO850" s="5" t="e">
        <f>IF(REPORTE!AH$2="si",IF(C850=VALUE(REPORTE!C$22),IF(SUM(DO851:DO$1993),CONCATENATE(INT(B850),", "),INT(B850)),""),IF(C850=VALUE(REPORTE!C$21),IF(SUM(DO851:DO$1993),CONCATENATE(INT(B850),", "),INT(B850)),""))</f>
        <v>#VALUE!</v>
      </c>
      <c r="DS850" s="5"/>
      <c r="DT850" s="5"/>
      <c r="DU850" s="5"/>
      <c r="DV850" s="5"/>
    </row>
    <row r="851" spans="1:126" x14ac:dyDescent="0.25">
      <c r="A851" s="4" t="str">
        <f t="shared" ca="1" si="201"/>
        <v/>
      </c>
      <c r="B851" s="3"/>
      <c r="D851" s="1" t="str">
        <f>IFERROR(INDEX('padron cfe'!B:B,MATCH(DATOS!C851,'padron cfe'!A:A,0),1),"")</f>
        <v/>
      </c>
      <c r="H851" s="5" t="str">
        <f>IF(F851="","",IFERROR(CONCATENATE("PEUA",VLOOKUP(ESTADO,REPORTE!AV$2:AW$33,2,0),DIDTRITO_FORM,CADER_FORM,IFERROR(INDEX(CA:CA,MATCH(DAY(F851),BZ:BZ,0),1),DAY(F851)),IFERROR(INDEX(CA:CA,MATCH(MONTH(F851),BZ:BZ,0),1),MONTH(F851)),YEAR(F851),G851),""))</f>
        <v/>
      </c>
      <c r="M851" s="2" t="str">
        <f>IFERROR(INDEX('padron cfe'!C:C,MATCH(DATOS!C851,'padron cfe'!A:A,0),1),"")</f>
        <v/>
      </c>
      <c r="N851" s="66" t="str">
        <f>IFERROR(IF(BT851="","",IF(INDEX(N$1:N850,MATCH(BT851,BT$1:BT850,0),1)=0,"",INDEX(N$1:N850,MATCH(BT851,BT$1:BT850,0),1))),"")</f>
        <v/>
      </c>
      <c r="O851" s="66" t="str">
        <f>IFERROR(IF(BT851="","",IF(INDEX(O$1:O850,MATCH(BT851,BT$1:BT850,0),1)=0,"",INDEX(O$1:O850,MATCH(BT851,BT$1:BT850,0),1))),"")</f>
        <v/>
      </c>
      <c r="R851" s="66"/>
      <c r="S851" s="5"/>
      <c r="T851" s="66"/>
      <c r="U851" s="5" t="str">
        <f>IFERROR(IF(INDEX(U$1:U850,MATCH(T851,T$1:T850,0),1)=0,"",INDEX(U$1:U850,MATCH(T851,T$1:T850,0),1)),"")</f>
        <v/>
      </c>
      <c r="V851" s="66"/>
      <c r="W851" s="5" t="str">
        <f>IFERROR(IF(INDEX(W$1:W850,MATCH(V851,V$1:V850,0),1)=0,"",INDEX(W$1:W850,MATCH(V851,V$1:V850,0),1)),"")</f>
        <v/>
      </c>
      <c r="X851" s="2" t="str">
        <f>IFERROR(INDEX('padron cfe'!D:D,MATCH(DATOS!C851,'padron cfe'!A:A,0),1),"")</f>
        <v/>
      </c>
      <c r="AC851" s="3"/>
      <c r="AE851" s="4" t="str">
        <f t="shared" si="202"/>
        <v/>
      </c>
      <c r="AI851" s="2" t="str">
        <f>IFERROR(IF(INDEX(AI$1:AI850,MATCH(BT851,BT$1:BT850,0),1)=0,"",INDEX(AI$1:AI850,MATCH(BT851,BT$1:BT850,0),1)),"")</f>
        <v/>
      </c>
      <c r="AJ851" s="2" t="str">
        <f>IFERROR(IF(INDEX(AJ$1:AJ850,MATCH(BT851,BT$1:BT850,0),1)=0,"",INDEX(AJ$1:AJ850,MATCH(BT851,BT$1:BT850,0),1)),"")</f>
        <v/>
      </c>
      <c r="AK851" s="2" t="str">
        <f>IFERROR(IF(INDEX(AK$1:AK850,MATCH(BT851,BT$1:BT850,0),1)=0,"",INDEX(AK$1:AK850,MATCH(BT851,BT$1:BT850,0),1)),"")</f>
        <v/>
      </c>
      <c r="AY851" s="7"/>
      <c r="BA851" s="66"/>
      <c r="BB851" s="66"/>
      <c r="BC851" s="66"/>
      <c r="BD851" s="78"/>
      <c r="BE851" s="66"/>
      <c r="BF851" s="66"/>
      <c r="BG851" s="4"/>
      <c r="BH851" s="69"/>
      <c r="BK851" s="9"/>
      <c r="BN851" s="7"/>
      <c r="BO851" s="286"/>
      <c r="BP851" s="22"/>
      <c r="BQ851" s="7" t="str">
        <f t="shared" ca="1" si="203"/>
        <v/>
      </c>
      <c r="BR851" s="75" t="str">
        <f t="shared" si="204"/>
        <v/>
      </c>
      <c r="BS851" s="75" t="str">
        <f t="shared" si="205"/>
        <v/>
      </c>
      <c r="BT851" s="5" t="str">
        <f t="shared" si="206"/>
        <v/>
      </c>
      <c r="BU851" s="79" t="str">
        <f t="shared" si="207"/>
        <v/>
      </c>
      <c r="BV851" s="79" t="str">
        <f t="shared" si="208"/>
        <v/>
      </c>
      <c r="BW851" s="79" t="str">
        <f t="shared" si="209"/>
        <v/>
      </c>
      <c r="CB851" s="5"/>
      <c r="CC851" s="4" t="str">
        <f>IF(IFERROR(VLOOKUP(C851,C852:C$1993,1,0),"")="","",COUNTIF(C:C,C851))</f>
        <v/>
      </c>
      <c r="CE851" s="5"/>
      <c r="CF851" s="5"/>
      <c r="CG851" s="5" t="str">
        <f>IF(B851="","",IF(CC851="",1+(MAX(CG$2:CG850)),""))</f>
        <v/>
      </c>
      <c r="CH851" s="5" t="str">
        <f t="shared" si="210"/>
        <v/>
      </c>
      <c r="CI851" s="5" t="str">
        <f t="shared" si="211"/>
        <v/>
      </c>
      <c r="CJ851" s="14" t="str">
        <f t="shared" si="212"/>
        <v/>
      </c>
      <c r="CK851" s="25"/>
      <c r="CL851" s="15"/>
      <c r="CM851" s="5" t="str">
        <f t="shared" si="200"/>
        <v/>
      </c>
      <c r="CO851" s="5"/>
      <c r="CP851" s="5" t="str">
        <f t="shared" si="213"/>
        <v/>
      </c>
      <c r="CQ851" s="5" t="str">
        <f>IF(BT851="","",IFERROR(IF(VLOOKUP(BT851,BT$2:BT850,1,0)=0,"",""),BT851))</f>
        <v/>
      </c>
      <c r="CR851" s="22" t="str">
        <f>IF(CQ851="","",(IFERROR(VLOOKUP(MID(CQ851,1,1),$DI$2:DM$28,3,0),0)+IFERROR(VLOOKUP(MID(CQ851,2,1),DI$2:DM$28,4,0),0)+IFERROR(VLOOKUP(MID(CQ851,3,1),DI$2:DM$28,5,0),0)+(ROW(CQ851)/1000000000000)))</f>
        <v/>
      </c>
      <c r="CS851" s="5"/>
      <c r="CT851" s="5">
        <v>850</v>
      </c>
      <c r="CU851" s="5" t="str">
        <f>IFERROR(VLOOKUP(CT851,CP$2:CQ1927,2,0),"")</f>
        <v/>
      </c>
      <c r="CV851" s="5"/>
      <c r="CX851" s="5"/>
      <c r="DO851" s="5" t="e">
        <f>IF(REPORTE!AH$2="si",IF(C851=VALUE(REPORTE!C$22),IF(SUM(DO852:DO$1993),CONCATENATE(INT(B851),", "),INT(B851)),""),IF(C851=VALUE(REPORTE!C$21),IF(SUM(DO852:DO$1993),CONCATENATE(INT(B851),", "),INT(B851)),""))</f>
        <v>#VALUE!</v>
      </c>
      <c r="DS851" s="5"/>
      <c r="DT851" s="5"/>
      <c r="DU851" s="5"/>
      <c r="DV851" s="5"/>
    </row>
    <row r="852" spans="1:126" x14ac:dyDescent="0.25">
      <c r="A852" s="4" t="str">
        <f t="shared" ca="1" si="201"/>
        <v/>
      </c>
      <c r="B852" s="3"/>
      <c r="D852" s="1" t="str">
        <f>IFERROR(INDEX('padron cfe'!B:B,MATCH(DATOS!C852,'padron cfe'!A:A,0),1),"")</f>
        <v/>
      </c>
      <c r="H852" s="5" t="str">
        <f>IF(F852="","",IFERROR(CONCATENATE("PEUA",VLOOKUP(ESTADO,REPORTE!AV$2:AW$33,2,0),DIDTRITO_FORM,CADER_FORM,IFERROR(INDEX(CA:CA,MATCH(DAY(F852),BZ:BZ,0),1),DAY(F852)),IFERROR(INDEX(CA:CA,MATCH(MONTH(F852),BZ:BZ,0),1),MONTH(F852)),YEAR(F852),G852),""))</f>
        <v/>
      </c>
      <c r="M852" s="2" t="str">
        <f>IFERROR(INDEX('padron cfe'!C:C,MATCH(DATOS!C852,'padron cfe'!A:A,0),1),"")</f>
        <v/>
      </c>
      <c r="N852" s="66" t="str">
        <f>IFERROR(IF(BT852="","",IF(INDEX(N$1:N851,MATCH(BT852,BT$1:BT851,0),1)=0,"",INDEX(N$1:N851,MATCH(BT852,BT$1:BT851,0),1))),"")</f>
        <v/>
      </c>
      <c r="O852" s="66" t="str">
        <f>IFERROR(IF(BT852="","",IF(INDEX(O$1:O851,MATCH(BT852,BT$1:BT851,0),1)=0,"",INDEX(O$1:O851,MATCH(BT852,BT$1:BT851,0),1))),"")</f>
        <v/>
      </c>
      <c r="R852" s="66"/>
      <c r="S852" s="5"/>
      <c r="T852" s="66"/>
      <c r="U852" s="5" t="str">
        <f>IFERROR(IF(INDEX(U$1:U851,MATCH(T852,T$1:T851,0),1)=0,"",INDEX(U$1:U851,MATCH(T852,T$1:T851,0),1)),"")</f>
        <v/>
      </c>
      <c r="V852" s="66"/>
      <c r="W852" s="5" t="str">
        <f>IFERROR(IF(INDEX(W$1:W851,MATCH(V852,V$1:V851,0),1)=0,"",INDEX(W$1:W851,MATCH(V852,V$1:V851,0),1)),"")</f>
        <v/>
      </c>
      <c r="X852" s="2" t="str">
        <f>IFERROR(INDEX('padron cfe'!D:D,MATCH(DATOS!C852,'padron cfe'!A:A,0),1),"")</f>
        <v/>
      </c>
      <c r="AC852" s="3"/>
      <c r="AE852" s="4" t="str">
        <f t="shared" si="202"/>
        <v/>
      </c>
      <c r="AI852" s="2" t="str">
        <f>IFERROR(IF(INDEX(AI$1:AI851,MATCH(BT852,BT$1:BT851,0),1)=0,"",INDEX(AI$1:AI851,MATCH(BT852,BT$1:BT851,0),1)),"")</f>
        <v/>
      </c>
      <c r="AJ852" s="2" t="str">
        <f>IFERROR(IF(INDEX(AJ$1:AJ851,MATCH(BT852,BT$1:BT851,0),1)=0,"",INDEX(AJ$1:AJ851,MATCH(BT852,BT$1:BT851,0),1)),"")</f>
        <v/>
      </c>
      <c r="AK852" s="2" t="str">
        <f>IFERROR(IF(INDEX(AK$1:AK851,MATCH(BT852,BT$1:BT851,0),1)=0,"",INDEX(AK$1:AK851,MATCH(BT852,BT$1:BT851,0),1)),"")</f>
        <v/>
      </c>
      <c r="AY852" s="7"/>
      <c r="BA852" s="66"/>
      <c r="BB852" s="66"/>
      <c r="BC852" s="66"/>
      <c r="BD852" s="78"/>
      <c r="BE852" s="66"/>
      <c r="BF852" s="66"/>
      <c r="BG852" s="4"/>
      <c r="BH852" s="69"/>
      <c r="BK852" s="9"/>
      <c r="BN852" s="7"/>
      <c r="BO852" s="286"/>
      <c r="BP852" s="22"/>
      <c r="BQ852" s="7" t="str">
        <f t="shared" ca="1" si="203"/>
        <v/>
      </c>
      <c r="BR852" s="75" t="str">
        <f t="shared" si="204"/>
        <v/>
      </c>
      <c r="BS852" s="75" t="str">
        <f t="shared" si="205"/>
        <v/>
      </c>
      <c r="BT852" s="5" t="str">
        <f t="shared" si="206"/>
        <v/>
      </c>
      <c r="BU852" s="79" t="str">
        <f t="shared" si="207"/>
        <v/>
      </c>
      <c r="BV852" s="79" t="str">
        <f t="shared" si="208"/>
        <v/>
      </c>
      <c r="BW852" s="79" t="str">
        <f t="shared" si="209"/>
        <v/>
      </c>
      <c r="CB852" s="5"/>
      <c r="CC852" s="4" t="str">
        <f>IF(IFERROR(VLOOKUP(C852,C853:C$1993,1,0),"")="","",COUNTIF(C:C,C852))</f>
        <v/>
      </c>
      <c r="CE852" s="5"/>
      <c r="CF852" s="5"/>
      <c r="CG852" s="5" t="str">
        <f>IF(B852="","",IF(CC852="",1+(MAX(CG$2:CG851)),""))</f>
        <v/>
      </c>
      <c r="CH852" s="5" t="str">
        <f t="shared" si="210"/>
        <v/>
      </c>
      <c r="CI852" s="5" t="str">
        <f t="shared" si="211"/>
        <v/>
      </c>
      <c r="CJ852" s="14" t="str">
        <f t="shared" si="212"/>
        <v/>
      </c>
      <c r="CK852" s="25"/>
      <c r="CL852" s="15"/>
      <c r="CM852" s="5" t="str">
        <f t="shared" si="200"/>
        <v/>
      </c>
      <c r="CO852" s="5"/>
      <c r="CP852" s="5" t="str">
        <f t="shared" si="213"/>
        <v/>
      </c>
      <c r="CQ852" s="5" t="str">
        <f>IF(BT852="","",IFERROR(IF(VLOOKUP(BT852,BT$2:BT851,1,0)=0,"",""),BT852))</f>
        <v/>
      </c>
      <c r="CR852" s="22" t="str">
        <f>IF(CQ852="","",(IFERROR(VLOOKUP(MID(CQ852,1,1),$DI$2:DM$28,3,0),0)+IFERROR(VLOOKUP(MID(CQ852,2,1),DI$2:DM$28,4,0),0)+IFERROR(VLOOKUP(MID(CQ852,3,1),DI$2:DM$28,5,0),0)+(ROW(CQ852)/1000000000000)))</f>
        <v/>
      </c>
      <c r="CS852" s="5"/>
      <c r="CT852" s="5">
        <v>851</v>
      </c>
      <c r="CU852" s="5" t="str">
        <f>IFERROR(VLOOKUP(CT852,CP$2:CQ1928,2,0),"")</f>
        <v/>
      </c>
      <c r="CV852" s="5"/>
      <c r="CX852" s="5"/>
      <c r="DO852" s="5" t="e">
        <f>IF(REPORTE!AH$2="si",IF(C852=VALUE(REPORTE!C$22),IF(SUM(DO853:DO$1993),CONCATENATE(INT(B852),", "),INT(B852)),""),IF(C852=VALUE(REPORTE!C$21),IF(SUM(DO853:DO$1993),CONCATENATE(INT(B852),", "),INT(B852)),""))</f>
        <v>#VALUE!</v>
      </c>
      <c r="DS852" s="5"/>
      <c r="DT852" s="5"/>
      <c r="DU852" s="5"/>
      <c r="DV852" s="5"/>
    </row>
    <row r="853" spans="1:126" x14ac:dyDescent="0.25">
      <c r="A853" s="4" t="str">
        <f t="shared" ca="1" si="201"/>
        <v/>
      </c>
      <c r="B853" s="3"/>
      <c r="D853" s="1" t="str">
        <f>IFERROR(INDEX('padron cfe'!B:B,MATCH(DATOS!C853,'padron cfe'!A:A,0),1),"")</f>
        <v/>
      </c>
      <c r="H853" s="5" t="str">
        <f>IF(F853="","",IFERROR(CONCATENATE("PEUA",VLOOKUP(ESTADO,REPORTE!AV$2:AW$33,2,0),DIDTRITO_FORM,CADER_FORM,IFERROR(INDEX(CA:CA,MATCH(DAY(F853),BZ:BZ,0),1),DAY(F853)),IFERROR(INDEX(CA:CA,MATCH(MONTH(F853),BZ:BZ,0),1),MONTH(F853)),YEAR(F853),G853),""))</f>
        <v/>
      </c>
      <c r="M853" s="2" t="str">
        <f>IFERROR(INDEX('padron cfe'!C:C,MATCH(DATOS!C853,'padron cfe'!A:A,0),1),"")</f>
        <v/>
      </c>
      <c r="N853" s="66" t="str">
        <f>IFERROR(IF(BT853="","",IF(INDEX(N$1:N852,MATCH(BT853,BT$1:BT852,0),1)=0,"",INDEX(N$1:N852,MATCH(BT853,BT$1:BT852,0),1))),"")</f>
        <v/>
      </c>
      <c r="O853" s="66" t="str">
        <f>IFERROR(IF(BT853="","",IF(INDEX(O$1:O852,MATCH(BT853,BT$1:BT852,0),1)=0,"",INDEX(O$1:O852,MATCH(BT853,BT$1:BT852,0),1))),"")</f>
        <v/>
      </c>
      <c r="R853" s="66"/>
      <c r="S853" s="5"/>
      <c r="T853" s="66"/>
      <c r="U853" s="5" t="str">
        <f>IFERROR(IF(INDEX(U$1:U852,MATCH(T853,T$1:T852,0),1)=0,"",INDEX(U$1:U852,MATCH(T853,T$1:T852,0),1)),"")</f>
        <v/>
      </c>
      <c r="V853" s="66"/>
      <c r="W853" s="5" t="str">
        <f>IFERROR(IF(INDEX(W$1:W852,MATCH(V853,V$1:V852,0),1)=0,"",INDEX(W$1:W852,MATCH(V853,V$1:V852,0),1)),"")</f>
        <v/>
      </c>
      <c r="X853" s="2" t="str">
        <f>IFERROR(INDEX('padron cfe'!D:D,MATCH(DATOS!C853,'padron cfe'!A:A,0),1),"")</f>
        <v/>
      </c>
      <c r="AC853" s="3"/>
      <c r="AE853" s="4" t="str">
        <f t="shared" si="202"/>
        <v/>
      </c>
      <c r="AI853" s="2" t="str">
        <f>IFERROR(IF(INDEX(AI$1:AI852,MATCH(BT853,BT$1:BT852,0),1)=0,"",INDEX(AI$1:AI852,MATCH(BT853,BT$1:BT852,0),1)),"")</f>
        <v/>
      </c>
      <c r="AJ853" s="2" t="str">
        <f>IFERROR(IF(INDEX(AJ$1:AJ852,MATCH(BT853,BT$1:BT852,0),1)=0,"",INDEX(AJ$1:AJ852,MATCH(BT853,BT$1:BT852,0),1)),"")</f>
        <v/>
      </c>
      <c r="AK853" s="2" t="str">
        <f>IFERROR(IF(INDEX(AK$1:AK852,MATCH(BT853,BT$1:BT852,0),1)=0,"",INDEX(AK$1:AK852,MATCH(BT853,BT$1:BT852,0),1)),"")</f>
        <v/>
      </c>
      <c r="AY853" s="7"/>
      <c r="BA853" s="66"/>
      <c r="BB853" s="66"/>
      <c r="BC853" s="66"/>
      <c r="BD853" s="78"/>
      <c r="BE853" s="66"/>
      <c r="BF853" s="66"/>
      <c r="BG853" s="4"/>
      <c r="BH853" s="69"/>
      <c r="BK853" s="9"/>
      <c r="BN853" s="7"/>
      <c r="BO853" s="286"/>
      <c r="BP853" s="22"/>
      <c r="BQ853" s="7" t="str">
        <f t="shared" ca="1" si="203"/>
        <v/>
      </c>
      <c r="BR853" s="75" t="str">
        <f t="shared" si="204"/>
        <v/>
      </c>
      <c r="BS853" s="75" t="str">
        <f t="shared" si="205"/>
        <v/>
      </c>
      <c r="BT853" s="5" t="str">
        <f t="shared" si="206"/>
        <v/>
      </c>
      <c r="BU853" s="79" t="str">
        <f t="shared" si="207"/>
        <v/>
      </c>
      <c r="BV853" s="79" t="str">
        <f t="shared" si="208"/>
        <v/>
      </c>
      <c r="BW853" s="79" t="str">
        <f t="shared" si="209"/>
        <v/>
      </c>
      <c r="CB853" s="5"/>
      <c r="CC853" s="4" t="str">
        <f>IF(IFERROR(VLOOKUP(C853,C854:C$1993,1,0),"")="","",COUNTIF(C:C,C853))</f>
        <v/>
      </c>
      <c r="CE853" s="5"/>
      <c r="CF853" s="5"/>
      <c r="CG853" s="5" t="str">
        <f>IF(B853="","",IF(CC853="",1+(MAX(CG$2:CG852)),""))</f>
        <v/>
      </c>
      <c r="CH853" s="5" t="str">
        <f t="shared" si="210"/>
        <v/>
      </c>
      <c r="CI853" s="5" t="str">
        <f t="shared" si="211"/>
        <v/>
      </c>
      <c r="CJ853" s="14" t="str">
        <f t="shared" si="212"/>
        <v/>
      </c>
      <c r="CK853" s="25"/>
      <c r="CL853" s="15"/>
      <c r="CM853" s="5" t="str">
        <f t="shared" si="200"/>
        <v/>
      </c>
      <c r="CO853" s="5"/>
      <c r="CP853" s="5" t="str">
        <f t="shared" si="213"/>
        <v/>
      </c>
      <c r="CQ853" s="5" t="str">
        <f>IF(BT853="","",IFERROR(IF(VLOOKUP(BT853,BT$2:BT852,1,0)=0,"",""),BT853))</f>
        <v/>
      </c>
      <c r="CR853" s="22" t="str">
        <f>IF(CQ853="","",(IFERROR(VLOOKUP(MID(CQ853,1,1),$DI$2:DM$28,3,0),0)+IFERROR(VLOOKUP(MID(CQ853,2,1),DI$2:DM$28,4,0),0)+IFERROR(VLOOKUP(MID(CQ853,3,1),DI$2:DM$28,5,0),0)+(ROW(CQ853)/1000000000000)))</f>
        <v/>
      </c>
      <c r="CS853" s="5"/>
      <c r="CT853" s="5">
        <v>852</v>
      </c>
      <c r="CU853" s="5" t="str">
        <f>IFERROR(VLOOKUP(CT853,CP$2:CQ1929,2,0),"")</f>
        <v/>
      </c>
      <c r="CV853" s="5"/>
      <c r="CX853" s="5"/>
      <c r="DO853" s="5" t="e">
        <f>IF(REPORTE!AH$2="si",IF(C853=VALUE(REPORTE!C$22),IF(SUM(DO854:DO$1993),CONCATENATE(INT(B853),", "),INT(B853)),""),IF(C853=VALUE(REPORTE!C$21),IF(SUM(DO854:DO$1993),CONCATENATE(INT(B853),", "),INT(B853)),""))</f>
        <v>#VALUE!</v>
      </c>
      <c r="DS853" s="5"/>
      <c r="DT853" s="5"/>
      <c r="DU853" s="5"/>
      <c r="DV853" s="5"/>
    </row>
    <row r="854" spans="1:126" x14ac:dyDescent="0.25">
      <c r="A854" s="4" t="str">
        <f t="shared" ca="1" si="201"/>
        <v/>
      </c>
      <c r="B854" s="3"/>
      <c r="D854" s="1" t="str">
        <f>IFERROR(INDEX('padron cfe'!B:B,MATCH(DATOS!C854,'padron cfe'!A:A,0),1),"")</f>
        <v/>
      </c>
      <c r="H854" s="5" t="str">
        <f>IF(F854="","",IFERROR(CONCATENATE("PEUA",VLOOKUP(ESTADO,REPORTE!AV$2:AW$33,2,0),DIDTRITO_FORM,CADER_FORM,IFERROR(INDEX(CA:CA,MATCH(DAY(F854),BZ:BZ,0),1),DAY(F854)),IFERROR(INDEX(CA:CA,MATCH(MONTH(F854),BZ:BZ,0),1),MONTH(F854)),YEAR(F854),G854),""))</f>
        <v/>
      </c>
      <c r="M854" s="2" t="str">
        <f>IFERROR(INDEX('padron cfe'!C:C,MATCH(DATOS!C854,'padron cfe'!A:A,0),1),"")</f>
        <v/>
      </c>
      <c r="N854" s="66" t="str">
        <f>IFERROR(IF(BT854="","",IF(INDEX(N$1:N853,MATCH(BT854,BT$1:BT853,0),1)=0,"",INDEX(N$1:N853,MATCH(BT854,BT$1:BT853,0),1))),"")</f>
        <v/>
      </c>
      <c r="O854" s="66" t="str">
        <f>IFERROR(IF(BT854="","",IF(INDEX(O$1:O853,MATCH(BT854,BT$1:BT853,0),1)=0,"",INDEX(O$1:O853,MATCH(BT854,BT$1:BT853,0),1))),"")</f>
        <v/>
      </c>
      <c r="R854" s="66"/>
      <c r="S854" s="5"/>
      <c r="T854" s="66"/>
      <c r="U854" s="5" t="str">
        <f>IFERROR(IF(INDEX(U$1:U853,MATCH(T854,T$1:T853,0),1)=0,"",INDEX(U$1:U853,MATCH(T854,T$1:T853,0),1)),"")</f>
        <v/>
      </c>
      <c r="V854" s="66"/>
      <c r="W854" s="5" t="str">
        <f>IFERROR(IF(INDEX(W$1:W853,MATCH(V854,V$1:V853,0),1)=0,"",INDEX(W$1:W853,MATCH(V854,V$1:V853,0),1)),"")</f>
        <v/>
      </c>
      <c r="X854" s="2" t="str">
        <f>IFERROR(INDEX('padron cfe'!D:D,MATCH(DATOS!C854,'padron cfe'!A:A,0),1),"")</f>
        <v/>
      </c>
      <c r="AC854" s="3"/>
      <c r="AE854" s="4" t="str">
        <f t="shared" si="202"/>
        <v/>
      </c>
      <c r="AI854" s="2" t="str">
        <f>IFERROR(IF(INDEX(AI$1:AI853,MATCH(BT854,BT$1:BT853,0),1)=0,"",INDEX(AI$1:AI853,MATCH(BT854,BT$1:BT853,0),1)),"")</f>
        <v/>
      </c>
      <c r="AJ854" s="2" t="str">
        <f>IFERROR(IF(INDEX(AJ$1:AJ853,MATCH(BT854,BT$1:BT853,0),1)=0,"",INDEX(AJ$1:AJ853,MATCH(BT854,BT$1:BT853,0),1)),"")</f>
        <v/>
      </c>
      <c r="AK854" s="2" t="str">
        <f>IFERROR(IF(INDEX(AK$1:AK853,MATCH(BT854,BT$1:BT853,0),1)=0,"",INDEX(AK$1:AK853,MATCH(BT854,BT$1:BT853,0),1)),"")</f>
        <v/>
      </c>
      <c r="AY854" s="7"/>
      <c r="BA854" s="66"/>
      <c r="BB854" s="66"/>
      <c r="BC854" s="66"/>
      <c r="BD854" s="78"/>
      <c r="BE854" s="66"/>
      <c r="BF854" s="66"/>
      <c r="BG854" s="4"/>
      <c r="BH854" s="69"/>
      <c r="BK854" s="9"/>
      <c r="BN854" s="7"/>
      <c r="BO854" s="286"/>
      <c r="BP854" s="22"/>
      <c r="BQ854" s="7" t="str">
        <f t="shared" ca="1" si="203"/>
        <v/>
      </c>
      <c r="BR854" s="75" t="str">
        <f t="shared" si="204"/>
        <v/>
      </c>
      <c r="BS854" s="75" t="str">
        <f t="shared" si="205"/>
        <v/>
      </c>
      <c r="BT854" s="5" t="str">
        <f t="shared" si="206"/>
        <v/>
      </c>
      <c r="BU854" s="79" t="str">
        <f t="shared" si="207"/>
        <v/>
      </c>
      <c r="BV854" s="79" t="str">
        <f t="shared" si="208"/>
        <v/>
      </c>
      <c r="BW854" s="79" t="str">
        <f t="shared" si="209"/>
        <v/>
      </c>
      <c r="CB854" s="5"/>
      <c r="CC854" s="4" t="str">
        <f>IF(IFERROR(VLOOKUP(C854,C855:C$1993,1,0),"")="","",COUNTIF(C:C,C854))</f>
        <v/>
      </c>
      <c r="CE854" s="5"/>
      <c r="CF854" s="5"/>
      <c r="CG854" s="5" t="str">
        <f>IF(B854="","",IF(CC854="",1+(MAX(CG$2:CG853)),""))</f>
        <v/>
      </c>
      <c r="CH854" s="5" t="str">
        <f t="shared" si="210"/>
        <v/>
      </c>
      <c r="CI854" s="5" t="str">
        <f t="shared" si="211"/>
        <v/>
      </c>
      <c r="CJ854" s="14" t="str">
        <f t="shared" si="212"/>
        <v/>
      </c>
      <c r="CK854" s="25"/>
      <c r="CL854" s="15"/>
      <c r="CM854" s="5" t="str">
        <f t="shared" ref="CM854:CM917" si="214">CONCATENATE(AO854,AP854,AQ854,AR854,AS854)</f>
        <v/>
      </c>
      <c r="CO854" s="5"/>
      <c r="CP854" s="5" t="str">
        <f t="shared" si="213"/>
        <v/>
      </c>
      <c r="CQ854" s="5" t="str">
        <f>IF(BT854="","",IFERROR(IF(VLOOKUP(BT854,BT$2:BT853,1,0)=0,"",""),BT854))</f>
        <v/>
      </c>
      <c r="CR854" s="22" t="str">
        <f>IF(CQ854="","",(IFERROR(VLOOKUP(MID(CQ854,1,1),$DI$2:DM$28,3,0),0)+IFERROR(VLOOKUP(MID(CQ854,2,1),DI$2:DM$28,4,0),0)+IFERROR(VLOOKUP(MID(CQ854,3,1),DI$2:DM$28,5,0),0)+(ROW(CQ854)/1000000000000)))</f>
        <v/>
      </c>
      <c r="CS854" s="5"/>
      <c r="CT854" s="5">
        <v>853</v>
      </c>
      <c r="CU854" s="5" t="str">
        <f>IFERROR(VLOOKUP(CT854,CP$2:CQ1930,2,0),"")</f>
        <v/>
      </c>
      <c r="CV854" s="5"/>
      <c r="CX854" s="5"/>
      <c r="DO854" s="5" t="e">
        <f>IF(REPORTE!AH$2="si",IF(C854=VALUE(REPORTE!C$22),IF(SUM(DO855:DO$1993),CONCATENATE(INT(B854),", "),INT(B854)),""),IF(C854=VALUE(REPORTE!C$21),IF(SUM(DO855:DO$1993),CONCATENATE(INT(B854),", "),INT(B854)),""))</f>
        <v>#VALUE!</v>
      </c>
      <c r="DS854" s="5"/>
      <c r="DT854" s="5"/>
      <c r="DU854" s="5"/>
      <c r="DV854" s="5"/>
    </row>
    <row r="855" spans="1:126" x14ac:dyDescent="0.25">
      <c r="A855" s="4" t="str">
        <f t="shared" ca="1" si="201"/>
        <v/>
      </c>
      <c r="B855" s="3"/>
      <c r="D855" s="1" t="str">
        <f>IFERROR(INDEX('padron cfe'!B:B,MATCH(DATOS!C855,'padron cfe'!A:A,0),1),"")</f>
        <v/>
      </c>
      <c r="H855" s="5" t="str">
        <f>IF(F855="","",IFERROR(CONCATENATE("PEUA",VLOOKUP(ESTADO,REPORTE!AV$2:AW$33,2,0),DIDTRITO_FORM,CADER_FORM,IFERROR(INDEX(CA:CA,MATCH(DAY(F855),BZ:BZ,0),1),DAY(F855)),IFERROR(INDEX(CA:CA,MATCH(MONTH(F855),BZ:BZ,0),1),MONTH(F855)),YEAR(F855),G855),""))</f>
        <v/>
      </c>
      <c r="M855" s="2" t="str">
        <f>IFERROR(INDEX('padron cfe'!C:C,MATCH(DATOS!C855,'padron cfe'!A:A,0),1),"")</f>
        <v/>
      </c>
      <c r="N855" s="66" t="str">
        <f>IFERROR(IF(BT855="","",IF(INDEX(N$1:N854,MATCH(BT855,BT$1:BT854,0),1)=0,"",INDEX(N$1:N854,MATCH(BT855,BT$1:BT854,0),1))),"")</f>
        <v/>
      </c>
      <c r="O855" s="66" t="str">
        <f>IFERROR(IF(BT855="","",IF(INDEX(O$1:O854,MATCH(BT855,BT$1:BT854,0),1)=0,"",INDEX(O$1:O854,MATCH(BT855,BT$1:BT854,0),1))),"")</f>
        <v/>
      </c>
      <c r="R855" s="66"/>
      <c r="S855" s="5"/>
      <c r="T855" s="66"/>
      <c r="U855" s="5" t="str">
        <f>IFERROR(IF(INDEX(U$1:U854,MATCH(T855,T$1:T854,0),1)=0,"",INDEX(U$1:U854,MATCH(T855,T$1:T854,0),1)),"")</f>
        <v/>
      </c>
      <c r="V855" s="66"/>
      <c r="W855" s="5" t="str">
        <f>IFERROR(IF(INDEX(W$1:W854,MATCH(V855,V$1:V854,0),1)=0,"",INDEX(W$1:W854,MATCH(V855,V$1:V854,0),1)),"")</f>
        <v/>
      </c>
      <c r="X855" s="2" t="str">
        <f>IFERROR(INDEX('padron cfe'!D:D,MATCH(DATOS!C855,'padron cfe'!A:A,0),1),"")</f>
        <v/>
      </c>
      <c r="AC855" s="3"/>
      <c r="AE855" s="4" t="str">
        <f t="shared" si="202"/>
        <v/>
      </c>
      <c r="AI855" s="2" t="str">
        <f>IFERROR(IF(INDEX(AI$1:AI854,MATCH(BT855,BT$1:BT854,0),1)=0,"",INDEX(AI$1:AI854,MATCH(BT855,BT$1:BT854,0),1)),"")</f>
        <v/>
      </c>
      <c r="AJ855" s="2" t="str">
        <f>IFERROR(IF(INDEX(AJ$1:AJ854,MATCH(BT855,BT$1:BT854,0),1)=0,"",INDEX(AJ$1:AJ854,MATCH(BT855,BT$1:BT854,0),1)),"")</f>
        <v/>
      </c>
      <c r="AK855" s="2" t="str">
        <f>IFERROR(IF(INDEX(AK$1:AK854,MATCH(BT855,BT$1:BT854,0),1)=0,"",INDEX(AK$1:AK854,MATCH(BT855,BT$1:BT854,0),1)),"")</f>
        <v/>
      </c>
      <c r="AY855" s="7"/>
      <c r="BA855" s="66"/>
      <c r="BB855" s="66"/>
      <c r="BC855" s="66"/>
      <c r="BD855" s="78"/>
      <c r="BE855" s="66"/>
      <c r="BF855" s="66"/>
      <c r="BG855" s="4"/>
      <c r="BH855" s="69"/>
      <c r="BK855" s="9"/>
      <c r="BN855" s="7"/>
      <c r="BO855" s="286"/>
      <c r="BP855" s="22"/>
      <c r="BQ855" s="7" t="str">
        <f t="shared" ca="1" si="203"/>
        <v/>
      </c>
      <c r="BR855" s="75" t="str">
        <f t="shared" si="204"/>
        <v/>
      </c>
      <c r="BS855" s="75" t="str">
        <f t="shared" si="205"/>
        <v/>
      </c>
      <c r="BT855" s="5" t="str">
        <f t="shared" si="206"/>
        <v/>
      </c>
      <c r="BU855" s="79" t="str">
        <f t="shared" si="207"/>
        <v/>
      </c>
      <c r="BV855" s="79" t="str">
        <f t="shared" si="208"/>
        <v/>
      </c>
      <c r="BW855" s="79" t="str">
        <f t="shared" si="209"/>
        <v/>
      </c>
      <c r="CB855" s="5"/>
      <c r="CC855" s="4" t="str">
        <f>IF(IFERROR(VLOOKUP(C855,C856:C$1993,1,0),"")="","",COUNTIF(C:C,C855))</f>
        <v/>
      </c>
      <c r="CE855" s="5"/>
      <c r="CF855" s="5"/>
      <c r="CG855" s="5" t="str">
        <f>IF(B855="","",IF(CC855="",1+(MAX(CG$2:CG854)),""))</f>
        <v/>
      </c>
      <c r="CH855" s="5" t="str">
        <f t="shared" si="210"/>
        <v/>
      </c>
      <c r="CI855" s="5" t="str">
        <f t="shared" si="211"/>
        <v/>
      </c>
      <c r="CJ855" s="14" t="str">
        <f t="shared" si="212"/>
        <v/>
      </c>
      <c r="CK855" s="25"/>
      <c r="CL855" s="15"/>
      <c r="CM855" s="5" t="str">
        <f t="shared" si="214"/>
        <v/>
      </c>
      <c r="CO855" s="5"/>
      <c r="CP855" s="5" t="str">
        <f t="shared" si="213"/>
        <v/>
      </c>
      <c r="CQ855" s="5" t="str">
        <f>IF(BT855="","",IFERROR(IF(VLOOKUP(BT855,BT$2:BT854,1,0)=0,"",""),BT855))</f>
        <v/>
      </c>
      <c r="CR855" s="22" t="str">
        <f>IF(CQ855="","",(IFERROR(VLOOKUP(MID(CQ855,1,1),$DI$2:DM$28,3,0),0)+IFERROR(VLOOKUP(MID(CQ855,2,1),DI$2:DM$28,4,0),0)+IFERROR(VLOOKUP(MID(CQ855,3,1),DI$2:DM$28,5,0),0)+(ROW(CQ855)/1000000000000)))</f>
        <v/>
      </c>
      <c r="CS855" s="5"/>
      <c r="CT855" s="5">
        <v>854</v>
      </c>
      <c r="CU855" s="5" t="str">
        <f>IFERROR(VLOOKUP(CT855,CP$2:CQ1931,2,0),"")</f>
        <v/>
      </c>
      <c r="CV855" s="5"/>
      <c r="CX855" s="5"/>
      <c r="DO855" s="5" t="e">
        <f>IF(REPORTE!AH$2="si",IF(C855=VALUE(REPORTE!C$22),IF(SUM(DO856:DO$1993),CONCATENATE(INT(B855),", "),INT(B855)),""),IF(C855=VALUE(REPORTE!C$21),IF(SUM(DO856:DO$1993),CONCATENATE(INT(B855),", "),INT(B855)),""))</f>
        <v>#VALUE!</v>
      </c>
      <c r="DS855" s="5"/>
      <c r="DT855" s="5"/>
      <c r="DU855" s="5"/>
      <c r="DV855" s="5"/>
    </row>
    <row r="856" spans="1:126" x14ac:dyDescent="0.25">
      <c r="A856" s="4" t="str">
        <f t="shared" ca="1" si="201"/>
        <v/>
      </c>
      <c r="B856" s="3"/>
      <c r="D856" s="1" t="str">
        <f>IFERROR(INDEX('padron cfe'!B:B,MATCH(DATOS!C856,'padron cfe'!A:A,0),1),"")</f>
        <v/>
      </c>
      <c r="H856" s="5" t="str">
        <f>IF(F856="","",IFERROR(CONCATENATE("PEUA",VLOOKUP(ESTADO,REPORTE!AV$2:AW$33,2,0),DIDTRITO_FORM,CADER_FORM,IFERROR(INDEX(CA:CA,MATCH(DAY(F856),BZ:BZ,0),1),DAY(F856)),IFERROR(INDEX(CA:CA,MATCH(MONTH(F856),BZ:BZ,0),1),MONTH(F856)),YEAR(F856),G856),""))</f>
        <v/>
      </c>
      <c r="M856" s="2" t="str">
        <f>IFERROR(INDEX('padron cfe'!C:C,MATCH(DATOS!C856,'padron cfe'!A:A,0),1),"")</f>
        <v/>
      </c>
      <c r="N856" s="66" t="str">
        <f>IFERROR(IF(BT856="","",IF(INDEX(N$1:N855,MATCH(BT856,BT$1:BT855,0),1)=0,"",INDEX(N$1:N855,MATCH(BT856,BT$1:BT855,0),1))),"")</f>
        <v/>
      </c>
      <c r="O856" s="66" t="str">
        <f>IFERROR(IF(BT856="","",IF(INDEX(O$1:O855,MATCH(BT856,BT$1:BT855,0),1)=0,"",INDEX(O$1:O855,MATCH(BT856,BT$1:BT855,0),1))),"")</f>
        <v/>
      </c>
      <c r="R856" s="66"/>
      <c r="S856" s="5"/>
      <c r="T856" s="66"/>
      <c r="U856" s="5" t="str">
        <f>IFERROR(IF(INDEX(U$1:U855,MATCH(T856,T$1:T855,0),1)=0,"",INDEX(U$1:U855,MATCH(T856,T$1:T855,0),1)),"")</f>
        <v/>
      </c>
      <c r="V856" s="66"/>
      <c r="W856" s="5" t="str">
        <f>IFERROR(IF(INDEX(W$1:W855,MATCH(V856,V$1:V855,0),1)=0,"",INDEX(W$1:W855,MATCH(V856,V$1:V855,0),1)),"")</f>
        <v/>
      </c>
      <c r="X856" s="2" t="str">
        <f>IFERROR(INDEX('padron cfe'!D:D,MATCH(DATOS!C856,'padron cfe'!A:A,0),1),"")</f>
        <v/>
      </c>
      <c r="AC856" s="3"/>
      <c r="AE856" s="4" t="str">
        <f t="shared" si="202"/>
        <v/>
      </c>
      <c r="AI856" s="2" t="str">
        <f>IFERROR(IF(INDEX(AI$1:AI855,MATCH(BT856,BT$1:BT855,0),1)=0,"",INDEX(AI$1:AI855,MATCH(BT856,BT$1:BT855,0),1)),"")</f>
        <v/>
      </c>
      <c r="AJ856" s="2" t="str">
        <f>IFERROR(IF(INDEX(AJ$1:AJ855,MATCH(BT856,BT$1:BT855,0),1)=0,"",INDEX(AJ$1:AJ855,MATCH(BT856,BT$1:BT855,0),1)),"")</f>
        <v/>
      </c>
      <c r="AK856" s="2" t="str">
        <f>IFERROR(IF(INDEX(AK$1:AK855,MATCH(BT856,BT$1:BT855,0),1)=0,"",INDEX(AK$1:AK855,MATCH(BT856,BT$1:BT855,0),1)),"")</f>
        <v/>
      </c>
      <c r="AY856" s="7"/>
      <c r="BA856" s="66"/>
      <c r="BB856" s="66"/>
      <c r="BC856" s="66"/>
      <c r="BD856" s="78"/>
      <c r="BE856" s="66"/>
      <c r="BF856" s="66"/>
      <c r="BG856" s="4"/>
      <c r="BH856" s="69"/>
      <c r="BK856" s="9"/>
      <c r="BN856" s="7"/>
      <c r="BO856" s="286"/>
      <c r="BP856" s="22"/>
      <c r="BQ856" s="7" t="str">
        <f t="shared" ca="1" si="203"/>
        <v/>
      </c>
      <c r="BR856" s="75" t="str">
        <f t="shared" si="204"/>
        <v/>
      </c>
      <c r="BS856" s="75" t="str">
        <f t="shared" si="205"/>
        <v/>
      </c>
      <c r="BT856" s="5" t="str">
        <f t="shared" si="206"/>
        <v/>
      </c>
      <c r="BU856" s="79" t="str">
        <f t="shared" si="207"/>
        <v/>
      </c>
      <c r="BV856" s="79" t="str">
        <f t="shared" si="208"/>
        <v/>
      </c>
      <c r="BW856" s="79" t="str">
        <f t="shared" si="209"/>
        <v/>
      </c>
      <c r="CB856" s="5"/>
      <c r="CC856" s="4" t="str">
        <f>IF(IFERROR(VLOOKUP(C856,C857:C$1993,1,0),"")="","",COUNTIF(C:C,C856))</f>
        <v/>
      </c>
      <c r="CE856" s="5"/>
      <c r="CF856" s="5"/>
      <c r="CG856" s="5" t="str">
        <f>IF(B856="","",IF(CC856="",1+(MAX(CG$2:CG855)),""))</f>
        <v/>
      </c>
      <c r="CH856" s="5" t="str">
        <f t="shared" si="210"/>
        <v/>
      </c>
      <c r="CI856" s="5" t="str">
        <f t="shared" si="211"/>
        <v/>
      </c>
      <c r="CJ856" s="14" t="str">
        <f t="shared" si="212"/>
        <v/>
      </c>
      <c r="CK856" s="25"/>
      <c r="CL856" s="15"/>
      <c r="CM856" s="5" t="str">
        <f t="shared" si="214"/>
        <v/>
      </c>
      <c r="CO856" s="5"/>
      <c r="CP856" s="5" t="str">
        <f t="shared" si="213"/>
        <v/>
      </c>
      <c r="CQ856" s="5" t="str">
        <f>IF(BT856="","",IFERROR(IF(VLOOKUP(BT856,BT$2:BT855,1,0)=0,"",""),BT856))</f>
        <v/>
      </c>
      <c r="CR856" s="22" t="str">
        <f>IF(CQ856="","",(IFERROR(VLOOKUP(MID(CQ856,1,1),$DI$2:DM$28,3,0),0)+IFERROR(VLOOKUP(MID(CQ856,2,1),DI$2:DM$28,4,0),0)+IFERROR(VLOOKUP(MID(CQ856,3,1),DI$2:DM$28,5,0),0)+(ROW(CQ856)/1000000000000)))</f>
        <v/>
      </c>
      <c r="CS856" s="5"/>
      <c r="CT856" s="5">
        <v>855</v>
      </c>
      <c r="CU856" s="5" t="str">
        <f>IFERROR(VLOOKUP(CT856,CP$2:CQ1932,2,0),"")</f>
        <v/>
      </c>
      <c r="CV856" s="5"/>
      <c r="CX856" s="5"/>
      <c r="DO856" s="5" t="e">
        <f>IF(REPORTE!AH$2="si",IF(C856=VALUE(REPORTE!C$22),IF(SUM(DO857:DO$1993),CONCATENATE(INT(B856),", "),INT(B856)),""),IF(C856=VALUE(REPORTE!C$21),IF(SUM(DO857:DO$1993),CONCATENATE(INT(B856),", "),INT(B856)),""))</f>
        <v>#VALUE!</v>
      </c>
      <c r="DS856" s="5"/>
      <c r="DT856" s="5"/>
      <c r="DU856" s="5"/>
      <c r="DV856" s="5"/>
    </row>
    <row r="857" spans="1:126" x14ac:dyDescent="0.25">
      <c r="A857" s="4" t="str">
        <f t="shared" ca="1" si="201"/>
        <v/>
      </c>
      <c r="B857" s="3"/>
      <c r="D857" s="1" t="str">
        <f>IFERROR(INDEX('padron cfe'!B:B,MATCH(DATOS!C857,'padron cfe'!A:A,0),1),"")</f>
        <v/>
      </c>
      <c r="H857" s="5" t="str">
        <f>IF(F857="","",IFERROR(CONCATENATE("PEUA",VLOOKUP(ESTADO,REPORTE!AV$2:AW$33,2,0),DIDTRITO_FORM,CADER_FORM,IFERROR(INDEX(CA:CA,MATCH(DAY(F857),BZ:BZ,0),1),DAY(F857)),IFERROR(INDEX(CA:CA,MATCH(MONTH(F857),BZ:BZ,0),1),MONTH(F857)),YEAR(F857),G857),""))</f>
        <v/>
      </c>
      <c r="M857" s="2" t="str">
        <f>IFERROR(INDEX('padron cfe'!C:C,MATCH(DATOS!C857,'padron cfe'!A:A,0),1),"")</f>
        <v/>
      </c>
      <c r="N857" s="66" t="str">
        <f>IFERROR(IF(BT857="","",IF(INDEX(N$1:N856,MATCH(BT857,BT$1:BT856,0),1)=0,"",INDEX(N$1:N856,MATCH(BT857,BT$1:BT856,0),1))),"")</f>
        <v/>
      </c>
      <c r="O857" s="66" t="str">
        <f>IFERROR(IF(BT857="","",IF(INDEX(O$1:O856,MATCH(BT857,BT$1:BT856,0),1)=0,"",INDEX(O$1:O856,MATCH(BT857,BT$1:BT856,0),1))),"")</f>
        <v/>
      </c>
      <c r="R857" s="66"/>
      <c r="S857" s="5"/>
      <c r="T857" s="66"/>
      <c r="U857" s="5" t="str">
        <f>IFERROR(IF(INDEX(U$1:U856,MATCH(T857,T$1:T856,0),1)=0,"",INDEX(U$1:U856,MATCH(T857,T$1:T856,0),1)),"")</f>
        <v/>
      </c>
      <c r="V857" s="66"/>
      <c r="W857" s="5" t="str">
        <f>IFERROR(IF(INDEX(W$1:W856,MATCH(V857,V$1:V856,0),1)=0,"",INDEX(W$1:W856,MATCH(V857,V$1:V856,0),1)),"")</f>
        <v/>
      </c>
      <c r="X857" s="2" t="str">
        <f>IFERROR(INDEX('padron cfe'!D:D,MATCH(DATOS!C857,'padron cfe'!A:A,0),1),"")</f>
        <v/>
      </c>
      <c r="AC857" s="3"/>
      <c r="AE857" s="4" t="str">
        <f t="shared" si="202"/>
        <v/>
      </c>
      <c r="AI857" s="2" t="str">
        <f>IFERROR(IF(INDEX(AI$1:AI856,MATCH(BT857,BT$1:BT856,0),1)=0,"",INDEX(AI$1:AI856,MATCH(BT857,BT$1:BT856,0),1)),"")</f>
        <v/>
      </c>
      <c r="AJ857" s="2" t="str">
        <f>IFERROR(IF(INDEX(AJ$1:AJ856,MATCH(BT857,BT$1:BT856,0),1)=0,"",INDEX(AJ$1:AJ856,MATCH(BT857,BT$1:BT856,0),1)),"")</f>
        <v/>
      </c>
      <c r="AK857" s="2" t="str">
        <f>IFERROR(IF(INDEX(AK$1:AK856,MATCH(BT857,BT$1:BT856,0),1)=0,"",INDEX(AK$1:AK856,MATCH(BT857,BT$1:BT856,0),1)),"")</f>
        <v/>
      </c>
      <c r="AY857" s="7"/>
      <c r="BA857" s="66"/>
      <c r="BB857" s="66"/>
      <c r="BC857" s="66"/>
      <c r="BD857" s="78"/>
      <c r="BE857" s="66"/>
      <c r="BF857" s="66"/>
      <c r="BG857" s="4"/>
      <c r="BH857" s="69"/>
      <c r="BK857" s="9"/>
      <c r="BN857" s="7"/>
      <c r="BO857" s="286"/>
      <c r="BP857" s="22"/>
      <c r="BQ857" s="7" t="str">
        <f t="shared" ca="1" si="203"/>
        <v/>
      </c>
      <c r="BR857" s="75" t="str">
        <f t="shared" si="204"/>
        <v/>
      </c>
      <c r="BS857" s="75" t="str">
        <f t="shared" si="205"/>
        <v/>
      </c>
      <c r="BT857" s="5" t="str">
        <f t="shared" si="206"/>
        <v/>
      </c>
      <c r="BU857" s="79" t="str">
        <f t="shared" si="207"/>
        <v/>
      </c>
      <c r="BV857" s="79" t="str">
        <f t="shared" si="208"/>
        <v/>
      </c>
      <c r="BW857" s="79" t="str">
        <f t="shared" si="209"/>
        <v/>
      </c>
      <c r="CB857" s="5"/>
      <c r="CC857" s="4" t="str">
        <f>IF(IFERROR(VLOOKUP(C857,C858:C$1993,1,0),"")="","",COUNTIF(C:C,C857))</f>
        <v/>
      </c>
      <c r="CE857" s="5"/>
      <c r="CF857" s="5"/>
      <c r="CG857" s="5" t="str">
        <f>IF(B857="","",IF(CC857="",1+(MAX(CG$2:CG856)),""))</f>
        <v/>
      </c>
      <c r="CH857" s="5" t="str">
        <f t="shared" si="210"/>
        <v/>
      </c>
      <c r="CI857" s="5" t="str">
        <f t="shared" si="211"/>
        <v/>
      </c>
      <c r="CJ857" s="14" t="str">
        <f t="shared" si="212"/>
        <v/>
      </c>
      <c r="CK857" s="25"/>
      <c r="CL857" s="15"/>
      <c r="CM857" s="5" t="str">
        <f t="shared" si="214"/>
        <v/>
      </c>
      <c r="CO857" s="5"/>
      <c r="CP857" s="5" t="str">
        <f t="shared" si="213"/>
        <v/>
      </c>
      <c r="CQ857" s="5" t="str">
        <f>IF(BT857="","",IFERROR(IF(VLOOKUP(BT857,BT$2:BT856,1,0)=0,"",""),BT857))</f>
        <v/>
      </c>
      <c r="CR857" s="22" t="str">
        <f>IF(CQ857="","",(IFERROR(VLOOKUP(MID(CQ857,1,1),$DI$2:DM$28,3,0),0)+IFERROR(VLOOKUP(MID(CQ857,2,1),DI$2:DM$28,4,0),0)+IFERROR(VLOOKUP(MID(CQ857,3,1),DI$2:DM$28,5,0),0)+(ROW(CQ857)/1000000000000)))</f>
        <v/>
      </c>
      <c r="CS857" s="5"/>
      <c r="CT857" s="5">
        <v>856</v>
      </c>
      <c r="CU857" s="5" t="str">
        <f>IFERROR(VLOOKUP(CT857,CP$2:CQ1933,2,0),"")</f>
        <v/>
      </c>
      <c r="CV857" s="5"/>
      <c r="CX857" s="5"/>
      <c r="DO857" s="5" t="e">
        <f>IF(REPORTE!AH$2="si",IF(C857=VALUE(REPORTE!C$22),IF(SUM(DO858:DO$1993),CONCATENATE(INT(B857),", "),INT(B857)),""),IF(C857=VALUE(REPORTE!C$21),IF(SUM(DO858:DO$1993),CONCATENATE(INT(B857),", "),INT(B857)),""))</f>
        <v>#VALUE!</v>
      </c>
      <c r="DS857" s="5"/>
      <c r="DT857" s="5"/>
      <c r="DU857" s="5"/>
      <c r="DV857" s="5"/>
    </row>
    <row r="858" spans="1:126" x14ac:dyDescent="0.25">
      <c r="A858" s="4" t="str">
        <f t="shared" ca="1" si="201"/>
        <v/>
      </c>
      <c r="B858" s="3"/>
      <c r="D858" s="1" t="str">
        <f>IFERROR(INDEX('padron cfe'!B:B,MATCH(DATOS!C858,'padron cfe'!A:A,0),1),"")</f>
        <v/>
      </c>
      <c r="H858" s="5" t="str">
        <f>IF(F858="","",IFERROR(CONCATENATE("PEUA",VLOOKUP(ESTADO,REPORTE!AV$2:AW$33,2,0),DIDTRITO_FORM,CADER_FORM,IFERROR(INDEX(CA:CA,MATCH(DAY(F858),BZ:BZ,0),1),DAY(F858)),IFERROR(INDEX(CA:CA,MATCH(MONTH(F858),BZ:BZ,0),1),MONTH(F858)),YEAR(F858),G858),""))</f>
        <v/>
      </c>
      <c r="M858" s="2" t="str">
        <f>IFERROR(INDEX('padron cfe'!C:C,MATCH(DATOS!C858,'padron cfe'!A:A,0),1),"")</f>
        <v/>
      </c>
      <c r="N858" s="66" t="str">
        <f>IFERROR(IF(BT858="","",IF(INDEX(N$1:N857,MATCH(BT858,BT$1:BT857,0),1)=0,"",INDEX(N$1:N857,MATCH(BT858,BT$1:BT857,0),1))),"")</f>
        <v/>
      </c>
      <c r="O858" s="66" t="str">
        <f>IFERROR(IF(BT858="","",IF(INDEX(O$1:O857,MATCH(BT858,BT$1:BT857,0),1)=0,"",INDEX(O$1:O857,MATCH(BT858,BT$1:BT857,0),1))),"")</f>
        <v/>
      </c>
      <c r="R858" s="66"/>
      <c r="S858" s="5"/>
      <c r="T858" s="66"/>
      <c r="U858" s="5" t="str">
        <f>IFERROR(IF(INDEX(U$1:U857,MATCH(T858,T$1:T857,0),1)=0,"",INDEX(U$1:U857,MATCH(T858,T$1:T857,0),1)),"")</f>
        <v/>
      </c>
      <c r="V858" s="66"/>
      <c r="W858" s="5" t="str">
        <f>IFERROR(IF(INDEX(W$1:W857,MATCH(V858,V$1:V857,0),1)=0,"",INDEX(W$1:W857,MATCH(V858,V$1:V857,0),1)),"")</f>
        <v/>
      </c>
      <c r="X858" s="2" t="str">
        <f>IFERROR(INDEX('padron cfe'!D:D,MATCH(DATOS!C858,'padron cfe'!A:A,0),1),"")</f>
        <v/>
      </c>
      <c r="AC858" s="3"/>
      <c r="AE858" s="4" t="str">
        <f t="shared" si="202"/>
        <v/>
      </c>
      <c r="AI858" s="2" t="str">
        <f>IFERROR(IF(INDEX(AI$1:AI857,MATCH(BT858,BT$1:BT857,0),1)=0,"",INDEX(AI$1:AI857,MATCH(BT858,BT$1:BT857,0),1)),"")</f>
        <v/>
      </c>
      <c r="AJ858" s="2" t="str">
        <f>IFERROR(IF(INDEX(AJ$1:AJ857,MATCH(BT858,BT$1:BT857,0),1)=0,"",INDEX(AJ$1:AJ857,MATCH(BT858,BT$1:BT857,0),1)),"")</f>
        <v/>
      </c>
      <c r="AK858" s="2" t="str">
        <f>IFERROR(IF(INDEX(AK$1:AK857,MATCH(BT858,BT$1:BT857,0),1)=0,"",INDEX(AK$1:AK857,MATCH(BT858,BT$1:BT857,0),1)),"")</f>
        <v/>
      </c>
      <c r="AY858" s="7"/>
      <c r="BA858" s="66"/>
      <c r="BB858" s="66"/>
      <c r="BC858" s="66"/>
      <c r="BD858" s="78"/>
      <c r="BE858" s="66"/>
      <c r="BF858" s="66"/>
      <c r="BG858" s="4"/>
      <c r="BH858" s="69"/>
      <c r="BK858" s="9"/>
      <c r="BN858" s="7"/>
      <c r="BO858" s="286"/>
      <c r="BP858" s="22"/>
      <c r="BQ858" s="7" t="str">
        <f t="shared" ca="1" si="203"/>
        <v/>
      </c>
      <c r="BR858" s="75" t="str">
        <f t="shared" si="204"/>
        <v/>
      </c>
      <c r="BS858" s="75" t="str">
        <f t="shared" si="205"/>
        <v/>
      </c>
      <c r="BT858" s="5" t="str">
        <f t="shared" si="206"/>
        <v/>
      </c>
      <c r="BU858" s="79" t="str">
        <f t="shared" si="207"/>
        <v/>
      </c>
      <c r="BV858" s="79" t="str">
        <f t="shared" si="208"/>
        <v/>
      </c>
      <c r="BW858" s="79" t="str">
        <f t="shared" si="209"/>
        <v/>
      </c>
      <c r="CB858" s="5"/>
      <c r="CC858" s="4" t="str">
        <f>IF(IFERROR(VLOOKUP(C858,C859:C$1993,1,0),"")="","",COUNTIF(C:C,C858))</f>
        <v/>
      </c>
      <c r="CE858" s="5"/>
      <c r="CF858" s="5"/>
      <c r="CG858" s="5" t="str">
        <f>IF(B858="","",IF(CC858="",1+(MAX(CG$2:CG857)),""))</f>
        <v/>
      </c>
      <c r="CH858" s="5" t="str">
        <f t="shared" si="210"/>
        <v/>
      </c>
      <c r="CI858" s="5" t="str">
        <f t="shared" si="211"/>
        <v/>
      </c>
      <c r="CJ858" s="14" t="str">
        <f t="shared" si="212"/>
        <v/>
      </c>
      <c r="CK858" s="25"/>
      <c r="CL858" s="15"/>
      <c r="CM858" s="5" t="str">
        <f t="shared" si="214"/>
        <v/>
      </c>
      <c r="CO858" s="5"/>
      <c r="CP858" s="5" t="str">
        <f t="shared" si="213"/>
        <v/>
      </c>
      <c r="CQ858" s="5" t="str">
        <f>IF(BT858="","",IFERROR(IF(VLOOKUP(BT858,BT$2:BT857,1,0)=0,"",""),BT858))</f>
        <v/>
      </c>
      <c r="CR858" s="22" t="str">
        <f>IF(CQ858="","",(IFERROR(VLOOKUP(MID(CQ858,1,1),$DI$2:DM$28,3,0),0)+IFERROR(VLOOKUP(MID(CQ858,2,1),DI$2:DM$28,4,0),0)+IFERROR(VLOOKUP(MID(CQ858,3,1),DI$2:DM$28,5,0),0)+(ROW(CQ858)/1000000000000)))</f>
        <v/>
      </c>
      <c r="CS858" s="5"/>
      <c r="CT858" s="5">
        <v>857</v>
      </c>
      <c r="CU858" s="5" t="str">
        <f>IFERROR(VLOOKUP(CT858,CP$2:CQ1934,2,0),"")</f>
        <v/>
      </c>
      <c r="CV858" s="5"/>
      <c r="CX858" s="5"/>
      <c r="DO858" s="5" t="e">
        <f>IF(REPORTE!AH$2="si",IF(C858=VALUE(REPORTE!C$22),IF(SUM(DO859:DO$1993),CONCATENATE(INT(B858),", "),INT(B858)),""),IF(C858=VALUE(REPORTE!C$21),IF(SUM(DO859:DO$1993),CONCATENATE(INT(B858),", "),INT(B858)),""))</f>
        <v>#VALUE!</v>
      </c>
      <c r="DS858" s="5"/>
      <c r="DT858" s="5"/>
      <c r="DU858" s="5"/>
      <c r="DV858" s="5"/>
    </row>
    <row r="859" spans="1:126" x14ac:dyDescent="0.25">
      <c r="A859" s="4" t="str">
        <f t="shared" ca="1" si="201"/>
        <v/>
      </c>
      <c r="B859" s="3"/>
      <c r="D859" s="1" t="str">
        <f>IFERROR(INDEX('padron cfe'!B:B,MATCH(DATOS!C859,'padron cfe'!A:A,0),1),"")</f>
        <v/>
      </c>
      <c r="H859" s="5" t="str">
        <f>IF(F859="","",IFERROR(CONCATENATE("PEUA",VLOOKUP(ESTADO,REPORTE!AV$2:AW$33,2,0),DIDTRITO_FORM,CADER_FORM,IFERROR(INDEX(CA:CA,MATCH(DAY(F859),BZ:BZ,0),1),DAY(F859)),IFERROR(INDEX(CA:CA,MATCH(MONTH(F859),BZ:BZ,0),1),MONTH(F859)),YEAR(F859),G859),""))</f>
        <v/>
      </c>
      <c r="M859" s="2" t="str">
        <f>IFERROR(INDEX('padron cfe'!C:C,MATCH(DATOS!C859,'padron cfe'!A:A,0),1),"")</f>
        <v/>
      </c>
      <c r="N859" s="66" t="str">
        <f>IFERROR(IF(BT859="","",IF(INDEX(N$1:N858,MATCH(BT859,BT$1:BT858,0),1)=0,"",INDEX(N$1:N858,MATCH(BT859,BT$1:BT858,0),1))),"")</f>
        <v/>
      </c>
      <c r="O859" s="66" t="str">
        <f>IFERROR(IF(BT859="","",IF(INDEX(O$1:O858,MATCH(BT859,BT$1:BT858,0),1)=0,"",INDEX(O$1:O858,MATCH(BT859,BT$1:BT858,0),1))),"")</f>
        <v/>
      </c>
      <c r="R859" s="66"/>
      <c r="S859" s="5"/>
      <c r="T859" s="66"/>
      <c r="U859" s="5" t="str">
        <f>IFERROR(IF(INDEX(U$1:U858,MATCH(T859,T$1:T858,0),1)=0,"",INDEX(U$1:U858,MATCH(T859,T$1:T858,0),1)),"")</f>
        <v/>
      </c>
      <c r="V859" s="66"/>
      <c r="W859" s="5" t="str">
        <f>IFERROR(IF(INDEX(W$1:W858,MATCH(V859,V$1:V858,0),1)=0,"",INDEX(W$1:W858,MATCH(V859,V$1:V858,0),1)),"")</f>
        <v/>
      </c>
      <c r="X859" s="2" t="str">
        <f>IFERROR(INDEX('padron cfe'!D:D,MATCH(DATOS!C859,'padron cfe'!A:A,0),1),"")</f>
        <v/>
      </c>
      <c r="AC859" s="3"/>
      <c r="AE859" s="4" t="str">
        <f t="shared" si="202"/>
        <v/>
      </c>
      <c r="AI859" s="2" t="str">
        <f>IFERROR(IF(INDEX(AI$1:AI858,MATCH(BT859,BT$1:BT858,0),1)=0,"",INDEX(AI$1:AI858,MATCH(BT859,BT$1:BT858,0),1)),"")</f>
        <v/>
      </c>
      <c r="AJ859" s="2" t="str">
        <f>IFERROR(IF(INDEX(AJ$1:AJ858,MATCH(BT859,BT$1:BT858,0),1)=0,"",INDEX(AJ$1:AJ858,MATCH(BT859,BT$1:BT858,0),1)),"")</f>
        <v/>
      </c>
      <c r="AK859" s="2" t="str">
        <f>IFERROR(IF(INDEX(AK$1:AK858,MATCH(BT859,BT$1:BT858,0),1)=0,"",INDEX(AK$1:AK858,MATCH(BT859,BT$1:BT858,0),1)),"")</f>
        <v/>
      </c>
      <c r="AY859" s="7"/>
      <c r="BA859" s="66"/>
      <c r="BB859" s="66"/>
      <c r="BC859" s="66"/>
      <c r="BD859" s="78"/>
      <c r="BE859" s="66"/>
      <c r="BF859" s="66"/>
      <c r="BG859" s="4"/>
      <c r="BH859" s="69"/>
      <c r="BK859" s="9"/>
      <c r="BN859" s="7"/>
      <c r="BO859" s="286"/>
      <c r="BP859" s="22"/>
      <c r="BQ859" s="7" t="str">
        <f t="shared" ca="1" si="203"/>
        <v/>
      </c>
      <c r="BR859" s="75" t="str">
        <f t="shared" si="204"/>
        <v/>
      </c>
      <c r="BS859" s="75" t="str">
        <f t="shared" si="205"/>
        <v/>
      </c>
      <c r="BT859" s="5" t="str">
        <f t="shared" si="206"/>
        <v/>
      </c>
      <c r="BU859" s="79" t="str">
        <f t="shared" si="207"/>
        <v/>
      </c>
      <c r="BV859" s="79" t="str">
        <f t="shared" si="208"/>
        <v/>
      </c>
      <c r="BW859" s="79" t="str">
        <f t="shared" si="209"/>
        <v/>
      </c>
      <c r="CB859" s="5"/>
      <c r="CC859" s="4" t="str">
        <f>IF(IFERROR(VLOOKUP(C859,C860:C$1993,1,0),"")="","",COUNTIF(C:C,C859))</f>
        <v/>
      </c>
      <c r="CE859" s="5"/>
      <c r="CF859" s="5"/>
      <c r="CG859" s="5" t="str">
        <f>IF(B859="","",IF(CC859="",1+(MAX(CG$2:CG858)),""))</f>
        <v/>
      </c>
      <c r="CH859" s="5" t="str">
        <f t="shared" si="210"/>
        <v/>
      </c>
      <c r="CI859" s="5" t="str">
        <f t="shared" si="211"/>
        <v/>
      </c>
      <c r="CJ859" s="14" t="str">
        <f t="shared" si="212"/>
        <v/>
      </c>
      <c r="CK859" s="25"/>
      <c r="CL859" s="15"/>
      <c r="CM859" s="5" t="str">
        <f t="shared" si="214"/>
        <v/>
      </c>
      <c r="CO859" s="5"/>
      <c r="CP859" s="5" t="str">
        <f t="shared" si="213"/>
        <v/>
      </c>
      <c r="CQ859" s="5" t="str">
        <f>IF(BT859="","",IFERROR(IF(VLOOKUP(BT859,BT$2:BT858,1,0)=0,"",""),BT859))</f>
        <v/>
      </c>
      <c r="CR859" s="22" t="str">
        <f>IF(CQ859="","",(IFERROR(VLOOKUP(MID(CQ859,1,1),$DI$2:DM$28,3,0),0)+IFERROR(VLOOKUP(MID(CQ859,2,1),DI$2:DM$28,4,0),0)+IFERROR(VLOOKUP(MID(CQ859,3,1),DI$2:DM$28,5,0),0)+(ROW(CQ859)/1000000000000)))</f>
        <v/>
      </c>
      <c r="CS859" s="5"/>
      <c r="CT859" s="5">
        <v>858</v>
      </c>
      <c r="CU859" s="5" t="str">
        <f>IFERROR(VLOOKUP(CT859,CP$2:CQ1935,2,0),"")</f>
        <v/>
      </c>
      <c r="CV859" s="5"/>
      <c r="CX859" s="5"/>
      <c r="DO859" s="5" t="e">
        <f>IF(REPORTE!AH$2="si",IF(C859=VALUE(REPORTE!C$22),IF(SUM(DO860:DO$1993),CONCATENATE(INT(B859),", "),INT(B859)),""),IF(C859=VALUE(REPORTE!C$21),IF(SUM(DO860:DO$1993),CONCATENATE(INT(B859),", "),INT(B859)),""))</f>
        <v>#VALUE!</v>
      </c>
      <c r="DS859" s="5"/>
      <c r="DT859" s="5"/>
      <c r="DU859" s="5"/>
      <c r="DV859" s="5"/>
    </row>
    <row r="860" spans="1:126" x14ac:dyDescent="0.25">
      <c r="A860" s="4" t="str">
        <f t="shared" ca="1" si="201"/>
        <v/>
      </c>
      <c r="B860" s="3"/>
      <c r="D860" s="1" t="str">
        <f>IFERROR(INDEX('padron cfe'!B:B,MATCH(DATOS!C860,'padron cfe'!A:A,0),1),"")</f>
        <v/>
      </c>
      <c r="H860" s="5" t="str">
        <f>IF(F860="","",IFERROR(CONCATENATE("PEUA",VLOOKUP(ESTADO,REPORTE!AV$2:AW$33,2,0),DIDTRITO_FORM,CADER_FORM,IFERROR(INDEX(CA:CA,MATCH(DAY(F860),BZ:BZ,0),1),DAY(F860)),IFERROR(INDEX(CA:CA,MATCH(MONTH(F860),BZ:BZ,0),1),MONTH(F860)),YEAR(F860),G860),""))</f>
        <v/>
      </c>
      <c r="M860" s="2" t="str">
        <f>IFERROR(INDEX('padron cfe'!C:C,MATCH(DATOS!C860,'padron cfe'!A:A,0),1),"")</f>
        <v/>
      </c>
      <c r="N860" s="66" t="str">
        <f>IFERROR(IF(BT860="","",IF(INDEX(N$1:N859,MATCH(BT860,BT$1:BT859,0),1)=0,"",INDEX(N$1:N859,MATCH(BT860,BT$1:BT859,0),1))),"")</f>
        <v/>
      </c>
      <c r="O860" s="66" t="str">
        <f>IFERROR(IF(BT860="","",IF(INDEX(O$1:O859,MATCH(BT860,BT$1:BT859,0),1)=0,"",INDEX(O$1:O859,MATCH(BT860,BT$1:BT859,0),1))),"")</f>
        <v/>
      </c>
      <c r="R860" s="66"/>
      <c r="S860" s="5"/>
      <c r="T860" s="66"/>
      <c r="U860" s="5" t="str">
        <f>IFERROR(IF(INDEX(U$1:U859,MATCH(T860,T$1:T859,0),1)=0,"",INDEX(U$1:U859,MATCH(T860,T$1:T859,0),1)),"")</f>
        <v/>
      </c>
      <c r="V860" s="66"/>
      <c r="W860" s="5" t="str">
        <f>IFERROR(IF(INDEX(W$1:W859,MATCH(V860,V$1:V859,0),1)=0,"",INDEX(W$1:W859,MATCH(V860,V$1:V859,0),1)),"")</f>
        <v/>
      </c>
      <c r="X860" s="2" t="str">
        <f>IFERROR(INDEX('padron cfe'!D:D,MATCH(DATOS!C860,'padron cfe'!A:A,0),1),"")</f>
        <v/>
      </c>
      <c r="AC860" s="3"/>
      <c r="AE860" s="4" t="str">
        <f t="shared" si="202"/>
        <v/>
      </c>
      <c r="AI860" s="2" t="str">
        <f>IFERROR(IF(INDEX(AI$1:AI859,MATCH(BT860,BT$1:BT859,0),1)=0,"",INDEX(AI$1:AI859,MATCH(BT860,BT$1:BT859,0),1)),"")</f>
        <v/>
      </c>
      <c r="AJ860" s="2" t="str">
        <f>IFERROR(IF(INDEX(AJ$1:AJ859,MATCH(BT860,BT$1:BT859,0),1)=0,"",INDEX(AJ$1:AJ859,MATCH(BT860,BT$1:BT859,0),1)),"")</f>
        <v/>
      </c>
      <c r="AK860" s="2" t="str">
        <f>IFERROR(IF(INDEX(AK$1:AK859,MATCH(BT860,BT$1:BT859,0),1)=0,"",INDEX(AK$1:AK859,MATCH(BT860,BT$1:BT859,0),1)),"")</f>
        <v/>
      </c>
      <c r="AY860" s="7"/>
      <c r="BA860" s="66"/>
      <c r="BB860" s="66"/>
      <c r="BC860" s="66"/>
      <c r="BD860" s="78"/>
      <c r="BE860" s="66"/>
      <c r="BF860" s="66"/>
      <c r="BG860" s="4"/>
      <c r="BH860" s="69"/>
      <c r="BK860" s="9"/>
      <c r="BN860" s="7"/>
      <c r="BO860" s="286"/>
      <c r="BP860" s="22"/>
      <c r="BQ860" s="7" t="str">
        <f t="shared" ca="1" si="203"/>
        <v/>
      </c>
      <c r="BR860" s="75" t="str">
        <f t="shared" si="204"/>
        <v/>
      </c>
      <c r="BS860" s="75" t="str">
        <f t="shared" si="205"/>
        <v/>
      </c>
      <c r="BT860" s="5" t="str">
        <f t="shared" si="206"/>
        <v/>
      </c>
      <c r="BU860" s="79" t="str">
        <f t="shared" si="207"/>
        <v/>
      </c>
      <c r="BV860" s="79" t="str">
        <f t="shared" si="208"/>
        <v/>
      </c>
      <c r="BW860" s="79" t="str">
        <f t="shared" si="209"/>
        <v/>
      </c>
      <c r="CB860" s="5"/>
      <c r="CC860" s="4" t="str">
        <f>IF(IFERROR(VLOOKUP(C860,C861:C$1993,1,0),"")="","",COUNTIF(C:C,C860))</f>
        <v/>
      </c>
      <c r="CE860" s="5"/>
      <c r="CF860" s="5"/>
      <c r="CG860" s="5" t="str">
        <f>IF(B860="","",IF(CC860="",1+(MAX(CG$2:CG859)),""))</f>
        <v/>
      </c>
      <c r="CH860" s="5" t="str">
        <f t="shared" si="210"/>
        <v/>
      </c>
      <c r="CI860" s="5" t="str">
        <f t="shared" si="211"/>
        <v/>
      </c>
      <c r="CJ860" s="14" t="str">
        <f t="shared" si="212"/>
        <v/>
      </c>
      <c r="CK860" s="25"/>
      <c r="CL860" s="15"/>
      <c r="CM860" s="5" t="str">
        <f t="shared" si="214"/>
        <v/>
      </c>
      <c r="CO860" s="5"/>
      <c r="CP860" s="5" t="str">
        <f t="shared" si="213"/>
        <v/>
      </c>
      <c r="CQ860" s="5" t="str">
        <f>IF(BT860="","",IFERROR(IF(VLOOKUP(BT860,BT$2:BT859,1,0)=0,"",""),BT860))</f>
        <v/>
      </c>
      <c r="CR860" s="22" t="str">
        <f>IF(CQ860="","",(IFERROR(VLOOKUP(MID(CQ860,1,1),$DI$2:DM$28,3,0),0)+IFERROR(VLOOKUP(MID(CQ860,2,1),DI$2:DM$28,4,0),0)+IFERROR(VLOOKUP(MID(CQ860,3,1),DI$2:DM$28,5,0),0)+(ROW(CQ860)/1000000000000)))</f>
        <v/>
      </c>
      <c r="CS860" s="5"/>
      <c r="CT860" s="5">
        <v>859</v>
      </c>
      <c r="CU860" s="5" t="str">
        <f>IFERROR(VLOOKUP(CT860,CP$2:CQ1936,2,0),"")</f>
        <v/>
      </c>
      <c r="CV860" s="5"/>
      <c r="CX860" s="5"/>
      <c r="DO860" s="5" t="e">
        <f>IF(REPORTE!AH$2="si",IF(C860=VALUE(REPORTE!C$22),IF(SUM(DO861:DO$1993),CONCATENATE(INT(B860),", "),INT(B860)),""),IF(C860=VALUE(REPORTE!C$21),IF(SUM(DO861:DO$1993),CONCATENATE(INT(B860),", "),INT(B860)),""))</f>
        <v>#VALUE!</v>
      </c>
      <c r="DS860" s="5"/>
      <c r="DT860" s="5"/>
      <c r="DU860" s="5"/>
      <c r="DV860" s="5"/>
    </row>
    <row r="861" spans="1:126" x14ac:dyDescent="0.25">
      <c r="A861" s="4" t="str">
        <f t="shared" ca="1" si="201"/>
        <v/>
      </c>
      <c r="B861" s="3"/>
      <c r="D861" s="1" t="str">
        <f>IFERROR(INDEX('padron cfe'!B:B,MATCH(DATOS!C861,'padron cfe'!A:A,0),1),"")</f>
        <v/>
      </c>
      <c r="H861" s="5" t="str">
        <f>IF(F861="","",IFERROR(CONCATENATE("PEUA",VLOOKUP(ESTADO,REPORTE!AV$2:AW$33,2,0),DIDTRITO_FORM,CADER_FORM,IFERROR(INDEX(CA:CA,MATCH(DAY(F861),BZ:BZ,0),1),DAY(F861)),IFERROR(INDEX(CA:CA,MATCH(MONTH(F861),BZ:BZ,0),1),MONTH(F861)),YEAR(F861),G861),""))</f>
        <v/>
      </c>
      <c r="M861" s="2" t="str">
        <f>IFERROR(INDEX('padron cfe'!C:C,MATCH(DATOS!C861,'padron cfe'!A:A,0),1),"")</f>
        <v/>
      </c>
      <c r="N861" s="66" t="str">
        <f>IFERROR(IF(BT861="","",IF(INDEX(N$1:N860,MATCH(BT861,BT$1:BT860,0),1)=0,"",INDEX(N$1:N860,MATCH(BT861,BT$1:BT860,0),1))),"")</f>
        <v/>
      </c>
      <c r="O861" s="66" t="str">
        <f>IFERROR(IF(BT861="","",IF(INDEX(O$1:O860,MATCH(BT861,BT$1:BT860,0),1)=0,"",INDEX(O$1:O860,MATCH(BT861,BT$1:BT860,0),1))),"")</f>
        <v/>
      </c>
      <c r="R861" s="66"/>
      <c r="S861" s="5"/>
      <c r="T861" s="66"/>
      <c r="U861" s="5" t="str">
        <f>IFERROR(IF(INDEX(U$1:U860,MATCH(T861,T$1:T860,0),1)=0,"",INDEX(U$1:U860,MATCH(T861,T$1:T860,0),1)),"")</f>
        <v/>
      </c>
      <c r="V861" s="66"/>
      <c r="W861" s="5" t="str">
        <f>IFERROR(IF(INDEX(W$1:W860,MATCH(V861,V$1:V860,0),1)=0,"",INDEX(W$1:W860,MATCH(V861,V$1:V860,0),1)),"")</f>
        <v/>
      </c>
      <c r="X861" s="2" t="str">
        <f>IFERROR(INDEX('padron cfe'!D:D,MATCH(DATOS!C861,'padron cfe'!A:A,0),1),"")</f>
        <v/>
      </c>
      <c r="AC861" s="3"/>
      <c r="AE861" s="4" t="str">
        <f t="shared" si="202"/>
        <v/>
      </c>
      <c r="AI861" s="2" t="str">
        <f>IFERROR(IF(INDEX(AI$1:AI860,MATCH(BT861,BT$1:BT860,0),1)=0,"",INDEX(AI$1:AI860,MATCH(BT861,BT$1:BT860,0),1)),"")</f>
        <v/>
      </c>
      <c r="AJ861" s="2" t="str">
        <f>IFERROR(IF(INDEX(AJ$1:AJ860,MATCH(BT861,BT$1:BT860,0),1)=0,"",INDEX(AJ$1:AJ860,MATCH(BT861,BT$1:BT860,0),1)),"")</f>
        <v/>
      </c>
      <c r="AK861" s="2" t="str">
        <f>IFERROR(IF(INDEX(AK$1:AK860,MATCH(BT861,BT$1:BT860,0),1)=0,"",INDEX(AK$1:AK860,MATCH(BT861,BT$1:BT860,0),1)),"")</f>
        <v/>
      </c>
      <c r="AY861" s="7"/>
      <c r="BA861" s="66"/>
      <c r="BB861" s="66"/>
      <c r="BC861" s="66"/>
      <c r="BD861" s="78"/>
      <c r="BE861" s="66"/>
      <c r="BF861" s="66"/>
      <c r="BG861" s="4"/>
      <c r="BH861" s="69"/>
      <c r="BK861" s="9"/>
      <c r="BN861" s="7"/>
      <c r="BO861" s="286"/>
      <c r="BP861" s="22"/>
      <c r="BQ861" s="7" t="str">
        <f t="shared" ca="1" si="203"/>
        <v/>
      </c>
      <c r="BR861" s="75" t="str">
        <f t="shared" si="204"/>
        <v/>
      </c>
      <c r="BS861" s="75" t="str">
        <f t="shared" si="205"/>
        <v/>
      </c>
      <c r="BT861" s="5" t="str">
        <f t="shared" si="206"/>
        <v/>
      </c>
      <c r="BU861" s="79" t="str">
        <f t="shared" si="207"/>
        <v/>
      </c>
      <c r="BV861" s="79" t="str">
        <f t="shared" si="208"/>
        <v/>
      </c>
      <c r="BW861" s="79" t="str">
        <f t="shared" si="209"/>
        <v/>
      </c>
      <c r="CB861" s="5"/>
      <c r="CC861" s="4" t="str">
        <f>IF(IFERROR(VLOOKUP(C861,C862:C$1993,1,0),"")="","",COUNTIF(C:C,C861))</f>
        <v/>
      </c>
      <c r="CE861" s="5"/>
      <c r="CF861" s="5"/>
      <c r="CG861" s="5" t="str">
        <f>IF(B861="","",IF(CC861="",1+(MAX(CG$2:CG860)),""))</f>
        <v/>
      </c>
      <c r="CH861" s="5" t="str">
        <f t="shared" si="210"/>
        <v/>
      </c>
      <c r="CI861" s="5" t="str">
        <f t="shared" si="211"/>
        <v/>
      </c>
      <c r="CJ861" s="14" t="str">
        <f t="shared" si="212"/>
        <v/>
      </c>
      <c r="CK861" s="25"/>
      <c r="CL861" s="15"/>
      <c r="CM861" s="5" t="str">
        <f t="shared" si="214"/>
        <v/>
      </c>
      <c r="CO861" s="5"/>
      <c r="CP861" s="5" t="str">
        <f t="shared" si="213"/>
        <v/>
      </c>
      <c r="CQ861" s="5" t="str">
        <f>IF(BT861="","",IFERROR(IF(VLOOKUP(BT861,BT$2:BT860,1,0)=0,"",""),BT861))</f>
        <v/>
      </c>
      <c r="CR861" s="22" t="str">
        <f>IF(CQ861="","",(IFERROR(VLOOKUP(MID(CQ861,1,1),$DI$2:DM$28,3,0),0)+IFERROR(VLOOKUP(MID(CQ861,2,1),DI$2:DM$28,4,0),0)+IFERROR(VLOOKUP(MID(CQ861,3,1),DI$2:DM$28,5,0),0)+(ROW(CQ861)/1000000000000)))</f>
        <v/>
      </c>
      <c r="CS861" s="5"/>
      <c r="CT861" s="5">
        <v>860</v>
      </c>
      <c r="CU861" s="5" t="str">
        <f>IFERROR(VLOOKUP(CT861,CP$2:CQ1937,2,0),"")</f>
        <v/>
      </c>
      <c r="CV861" s="5"/>
      <c r="CX861" s="5"/>
      <c r="DO861" s="5" t="e">
        <f>IF(REPORTE!AH$2="si",IF(C861=VALUE(REPORTE!C$22),IF(SUM(DO862:DO$1993),CONCATENATE(INT(B861),", "),INT(B861)),""),IF(C861=VALUE(REPORTE!C$21),IF(SUM(DO862:DO$1993),CONCATENATE(INT(B861),", "),INT(B861)),""))</f>
        <v>#VALUE!</v>
      </c>
      <c r="DS861" s="5"/>
      <c r="DT861" s="5"/>
      <c r="DU861" s="5"/>
      <c r="DV861" s="5"/>
    </row>
    <row r="862" spans="1:126" x14ac:dyDescent="0.25">
      <c r="A862" s="4" t="str">
        <f t="shared" ca="1" si="201"/>
        <v/>
      </c>
      <c r="B862" s="3"/>
      <c r="D862" s="1" t="str">
        <f>IFERROR(INDEX('padron cfe'!B:B,MATCH(DATOS!C862,'padron cfe'!A:A,0),1),"")</f>
        <v/>
      </c>
      <c r="H862" s="5" t="str">
        <f>IF(F862="","",IFERROR(CONCATENATE("PEUA",VLOOKUP(ESTADO,REPORTE!AV$2:AW$33,2,0),DIDTRITO_FORM,CADER_FORM,IFERROR(INDEX(CA:CA,MATCH(DAY(F862),BZ:BZ,0),1),DAY(F862)),IFERROR(INDEX(CA:CA,MATCH(MONTH(F862),BZ:BZ,0),1),MONTH(F862)),YEAR(F862),G862),""))</f>
        <v/>
      </c>
      <c r="M862" s="2" t="str">
        <f>IFERROR(INDEX('padron cfe'!C:C,MATCH(DATOS!C862,'padron cfe'!A:A,0),1),"")</f>
        <v/>
      </c>
      <c r="N862" s="66" t="str">
        <f>IFERROR(IF(BT862="","",IF(INDEX(N$1:N861,MATCH(BT862,BT$1:BT861,0),1)=0,"",INDEX(N$1:N861,MATCH(BT862,BT$1:BT861,0),1))),"")</f>
        <v/>
      </c>
      <c r="O862" s="66" t="str">
        <f>IFERROR(IF(BT862="","",IF(INDEX(O$1:O861,MATCH(BT862,BT$1:BT861,0),1)=0,"",INDEX(O$1:O861,MATCH(BT862,BT$1:BT861,0),1))),"")</f>
        <v/>
      </c>
      <c r="R862" s="66"/>
      <c r="S862" s="5"/>
      <c r="T862" s="66"/>
      <c r="U862" s="5" t="str">
        <f>IFERROR(IF(INDEX(U$1:U861,MATCH(T862,T$1:T861,0),1)=0,"",INDEX(U$1:U861,MATCH(T862,T$1:T861,0),1)),"")</f>
        <v/>
      </c>
      <c r="V862" s="66"/>
      <c r="W862" s="5" t="str">
        <f>IFERROR(IF(INDEX(W$1:W861,MATCH(V862,V$1:V861,0),1)=0,"",INDEX(W$1:W861,MATCH(V862,V$1:V861,0),1)),"")</f>
        <v/>
      </c>
      <c r="X862" s="2" t="str">
        <f>IFERROR(INDEX('padron cfe'!D:D,MATCH(DATOS!C862,'padron cfe'!A:A,0),1),"")</f>
        <v/>
      </c>
      <c r="AC862" s="3"/>
      <c r="AE862" s="4" t="str">
        <f t="shared" si="202"/>
        <v/>
      </c>
      <c r="AI862" s="2" t="str">
        <f>IFERROR(IF(INDEX(AI$1:AI861,MATCH(BT862,BT$1:BT861,0),1)=0,"",INDEX(AI$1:AI861,MATCH(BT862,BT$1:BT861,0),1)),"")</f>
        <v/>
      </c>
      <c r="AJ862" s="2" t="str">
        <f>IFERROR(IF(INDEX(AJ$1:AJ861,MATCH(BT862,BT$1:BT861,0),1)=0,"",INDEX(AJ$1:AJ861,MATCH(BT862,BT$1:BT861,0),1)),"")</f>
        <v/>
      </c>
      <c r="AK862" s="2" t="str">
        <f>IFERROR(IF(INDEX(AK$1:AK861,MATCH(BT862,BT$1:BT861,0),1)=0,"",INDEX(AK$1:AK861,MATCH(BT862,BT$1:BT861,0),1)),"")</f>
        <v/>
      </c>
      <c r="AY862" s="7"/>
      <c r="BA862" s="66"/>
      <c r="BB862" s="66"/>
      <c r="BC862" s="66"/>
      <c r="BD862" s="78"/>
      <c r="BE862" s="66"/>
      <c r="BF862" s="66"/>
      <c r="BG862" s="4"/>
      <c r="BH862" s="69"/>
      <c r="BK862" s="9"/>
      <c r="BN862" s="7"/>
      <c r="BO862" s="286"/>
      <c r="BP862" s="22"/>
      <c r="BQ862" s="7" t="str">
        <f t="shared" ca="1" si="203"/>
        <v/>
      </c>
      <c r="BR862" s="75" t="str">
        <f t="shared" si="204"/>
        <v/>
      </c>
      <c r="BS862" s="75" t="str">
        <f t="shared" si="205"/>
        <v/>
      </c>
      <c r="BT862" s="5" t="str">
        <f t="shared" si="206"/>
        <v/>
      </c>
      <c r="BU862" s="79" t="str">
        <f t="shared" si="207"/>
        <v/>
      </c>
      <c r="BV862" s="79" t="str">
        <f t="shared" si="208"/>
        <v/>
      </c>
      <c r="BW862" s="79" t="str">
        <f t="shared" si="209"/>
        <v/>
      </c>
      <c r="CB862" s="5"/>
      <c r="CC862" s="4" t="str">
        <f>IF(IFERROR(VLOOKUP(C862,C863:C$1993,1,0),"")="","",COUNTIF(C:C,C862))</f>
        <v/>
      </c>
      <c r="CE862" s="5"/>
      <c r="CF862" s="5"/>
      <c r="CG862" s="5" t="str">
        <f>IF(B862="","",IF(CC862="",1+(MAX(CG$2:CG861)),""))</f>
        <v/>
      </c>
      <c r="CH862" s="5" t="str">
        <f t="shared" si="210"/>
        <v/>
      </c>
      <c r="CI862" s="5" t="str">
        <f t="shared" si="211"/>
        <v/>
      </c>
      <c r="CJ862" s="14" t="str">
        <f t="shared" si="212"/>
        <v/>
      </c>
      <c r="CK862" s="25"/>
      <c r="CL862" s="15"/>
      <c r="CM862" s="5" t="str">
        <f t="shared" si="214"/>
        <v/>
      </c>
      <c r="CO862" s="5"/>
      <c r="CP862" s="5" t="str">
        <f t="shared" si="213"/>
        <v/>
      </c>
      <c r="CQ862" s="5" t="str">
        <f>IF(BT862="","",IFERROR(IF(VLOOKUP(BT862,BT$2:BT861,1,0)=0,"",""),BT862))</f>
        <v/>
      </c>
      <c r="CR862" s="22" t="str">
        <f>IF(CQ862="","",(IFERROR(VLOOKUP(MID(CQ862,1,1),$DI$2:DM$28,3,0),0)+IFERROR(VLOOKUP(MID(CQ862,2,1),DI$2:DM$28,4,0),0)+IFERROR(VLOOKUP(MID(CQ862,3,1),DI$2:DM$28,5,0),0)+(ROW(CQ862)/1000000000000)))</f>
        <v/>
      </c>
      <c r="CS862" s="5"/>
      <c r="CT862" s="5">
        <v>861</v>
      </c>
      <c r="CU862" s="5" t="str">
        <f>IFERROR(VLOOKUP(CT862,CP$2:CQ1938,2,0),"")</f>
        <v/>
      </c>
      <c r="CV862" s="5"/>
      <c r="CX862" s="5"/>
      <c r="DO862" s="5" t="e">
        <f>IF(REPORTE!AH$2="si",IF(C862=VALUE(REPORTE!C$22),IF(SUM(DO863:DO$1993),CONCATENATE(INT(B862),", "),INT(B862)),""),IF(C862=VALUE(REPORTE!C$21),IF(SUM(DO863:DO$1993),CONCATENATE(INT(B862),", "),INT(B862)),""))</f>
        <v>#VALUE!</v>
      </c>
      <c r="DS862" s="5"/>
      <c r="DT862" s="5"/>
      <c r="DU862" s="5"/>
      <c r="DV862" s="5"/>
    </row>
    <row r="863" spans="1:126" x14ac:dyDescent="0.25">
      <c r="A863" s="4" t="str">
        <f t="shared" ca="1" si="201"/>
        <v/>
      </c>
      <c r="B863" s="3"/>
      <c r="D863" s="1" t="str">
        <f>IFERROR(INDEX('padron cfe'!B:B,MATCH(DATOS!C863,'padron cfe'!A:A,0),1),"")</f>
        <v/>
      </c>
      <c r="H863" s="5" t="str">
        <f>IF(F863="","",IFERROR(CONCATENATE("PEUA",VLOOKUP(ESTADO,REPORTE!AV$2:AW$33,2,0),DIDTRITO_FORM,CADER_FORM,IFERROR(INDEX(CA:CA,MATCH(DAY(F863),BZ:BZ,0),1),DAY(F863)),IFERROR(INDEX(CA:CA,MATCH(MONTH(F863),BZ:BZ,0),1),MONTH(F863)),YEAR(F863),G863),""))</f>
        <v/>
      </c>
      <c r="M863" s="2" t="str">
        <f>IFERROR(INDEX('padron cfe'!C:C,MATCH(DATOS!C863,'padron cfe'!A:A,0),1),"")</f>
        <v/>
      </c>
      <c r="N863" s="66" t="str">
        <f>IFERROR(IF(BT863="","",IF(INDEX(N$1:N862,MATCH(BT863,BT$1:BT862,0),1)=0,"",INDEX(N$1:N862,MATCH(BT863,BT$1:BT862,0),1))),"")</f>
        <v/>
      </c>
      <c r="O863" s="66" t="str">
        <f>IFERROR(IF(BT863="","",IF(INDEX(O$1:O862,MATCH(BT863,BT$1:BT862,0),1)=0,"",INDEX(O$1:O862,MATCH(BT863,BT$1:BT862,0),1))),"")</f>
        <v/>
      </c>
      <c r="R863" s="66"/>
      <c r="S863" s="5"/>
      <c r="T863" s="66"/>
      <c r="U863" s="5" t="str">
        <f>IFERROR(IF(INDEX(U$1:U862,MATCH(T863,T$1:T862,0),1)=0,"",INDEX(U$1:U862,MATCH(T863,T$1:T862,0),1)),"")</f>
        <v/>
      </c>
      <c r="V863" s="66"/>
      <c r="W863" s="5" t="str">
        <f>IFERROR(IF(INDEX(W$1:W862,MATCH(V863,V$1:V862,0),1)=0,"",INDEX(W$1:W862,MATCH(V863,V$1:V862,0),1)),"")</f>
        <v/>
      </c>
      <c r="X863" s="2" t="str">
        <f>IFERROR(INDEX('padron cfe'!D:D,MATCH(DATOS!C863,'padron cfe'!A:A,0),1),"")</f>
        <v/>
      </c>
      <c r="AC863" s="3"/>
      <c r="AE863" s="4" t="str">
        <f t="shared" si="202"/>
        <v/>
      </c>
      <c r="AI863" s="2" t="str">
        <f>IFERROR(IF(INDEX(AI$1:AI862,MATCH(BT863,BT$1:BT862,0),1)=0,"",INDEX(AI$1:AI862,MATCH(BT863,BT$1:BT862,0),1)),"")</f>
        <v/>
      </c>
      <c r="AJ863" s="2" t="str">
        <f>IFERROR(IF(INDEX(AJ$1:AJ862,MATCH(BT863,BT$1:BT862,0),1)=0,"",INDEX(AJ$1:AJ862,MATCH(BT863,BT$1:BT862,0),1)),"")</f>
        <v/>
      </c>
      <c r="AK863" s="2" t="str">
        <f>IFERROR(IF(INDEX(AK$1:AK862,MATCH(BT863,BT$1:BT862,0),1)=0,"",INDEX(AK$1:AK862,MATCH(BT863,BT$1:BT862,0),1)),"")</f>
        <v/>
      </c>
      <c r="AY863" s="7"/>
      <c r="BA863" s="66"/>
      <c r="BB863" s="66"/>
      <c r="BC863" s="66"/>
      <c r="BD863" s="78"/>
      <c r="BE863" s="66"/>
      <c r="BF863" s="66"/>
      <c r="BG863" s="4"/>
      <c r="BH863" s="69"/>
      <c r="BK863" s="9"/>
      <c r="BN863" s="7"/>
      <c r="BO863" s="286"/>
      <c r="BP863" s="22"/>
      <c r="BQ863" s="7" t="str">
        <f t="shared" ca="1" si="203"/>
        <v/>
      </c>
      <c r="BR863" s="75" t="str">
        <f t="shared" si="204"/>
        <v/>
      </c>
      <c r="BS863" s="75" t="str">
        <f t="shared" si="205"/>
        <v/>
      </c>
      <c r="BT863" s="5" t="str">
        <f t="shared" si="206"/>
        <v/>
      </c>
      <c r="BU863" s="79" t="str">
        <f t="shared" si="207"/>
        <v/>
      </c>
      <c r="BV863" s="79" t="str">
        <f t="shared" si="208"/>
        <v/>
      </c>
      <c r="BW863" s="79" t="str">
        <f t="shared" si="209"/>
        <v/>
      </c>
      <c r="CB863" s="5"/>
      <c r="CC863" s="4" t="str">
        <f>IF(IFERROR(VLOOKUP(C863,C864:C$1993,1,0),"")="","",COUNTIF(C:C,C863))</f>
        <v/>
      </c>
      <c r="CE863" s="5"/>
      <c r="CF863" s="5"/>
      <c r="CG863" s="5" t="str">
        <f>IF(B863="","",IF(CC863="",1+(MAX(CG$2:CG862)),""))</f>
        <v/>
      </c>
      <c r="CH863" s="5" t="str">
        <f t="shared" si="210"/>
        <v/>
      </c>
      <c r="CI863" s="5" t="str">
        <f t="shared" si="211"/>
        <v/>
      </c>
      <c r="CJ863" s="14" t="str">
        <f t="shared" si="212"/>
        <v/>
      </c>
      <c r="CK863" s="25"/>
      <c r="CL863" s="15"/>
      <c r="CM863" s="5" t="str">
        <f t="shared" si="214"/>
        <v/>
      </c>
      <c r="CO863" s="5"/>
      <c r="CP863" s="5" t="str">
        <f t="shared" si="213"/>
        <v/>
      </c>
      <c r="CQ863" s="5" t="str">
        <f>IF(BT863="","",IFERROR(IF(VLOOKUP(BT863,BT$2:BT862,1,0)=0,"",""),BT863))</f>
        <v/>
      </c>
      <c r="CR863" s="22" t="str">
        <f>IF(CQ863="","",(IFERROR(VLOOKUP(MID(CQ863,1,1),$DI$2:DM$28,3,0),0)+IFERROR(VLOOKUP(MID(CQ863,2,1),DI$2:DM$28,4,0),0)+IFERROR(VLOOKUP(MID(CQ863,3,1),DI$2:DM$28,5,0),0)+(ROW(CQ863)/1000000000000)))</f>
        <v/>
      </c>
      <c r="CS863" s="5"/>
      <c r="CT863" s="5">
        <v>862</v>
      </c>
      <c r="CU863" s="5" t="str">
        <f>IFERROR(VLOOKUP(CT863,CP$2:CQ1939,2,0),"")</f>
        <v/>
      </c>
      <c r="CV863" s="5"/>
      <c r="CX863" s="5"/>
      <c r="DO863" s="5" t="e">
        <f>IF(REPORTE!AH$2="si",IF(C863=VALUE(REPORTE!C$22),IF(SUM(DO864:DO$1993),CONCATENATE(INT(B863),", "),INT(B863)),""),IF(C863=VALUE(REPORTE!C$21),IF(SUM(DO864:DO$1993),CONCATENATE(INT(B863),", "),INT(B863)),""))</f>
        <v>#VALUE!</v>
      </c>
      <c r="DS863" s="5"/>
      <c r="DT863" s="5"/>
      <c r="DU863" s="5"/>
      <c r="DV863" s="5"/>
    </row>
    <row r="864" spans="1:126" x14ac:dyDescent="0.25">
      <c r="A864" s="4" t="str">
        <f t="shared" ca="1" si="201"/>
        <v/>
      </c>
      <c r="B864" s="3"/>
      <c r="D864" s="1" t="str">
        <f>IFERROR(INDEX('padron cfe'!B:B,MATCH(DATOS!C864,'padron cfe'!A:A,0),1),"")</f>
        <v/>
      </c>
      <c r="H864" s="5" t="str">
        <f>IF(F864="","",IFERROR(CONCATENATE("PEUA",VLOOKUP(ESTADO,REPORTE!AV$2:AW$33,2,0),DIDTRITO_FORM,CADER_FORM,IFERROR(INDEX(CA:CA,MATCH(DAY(F864),BZ:BZ,0),1),DAY(F864)),IFERROR(INDEX(CA:CA,MATCH(MONTH(F864),BZ:BZ,0),1),MONTH(F864)),YEAR(F864),G864),""))</f>
        <v/>
      </c>
      <c r="M864" s="2" t="str">
        <f>IFERROR(INDEX('padron cfe'!C:C,MATCH(DATOS!C864,'padron cfe'!A:A,0),1),"")</f>
        <v/>
      </c>
      <c r="N864" s="66" t="str">
        <f>IFERROR(IF(BT864="","",IF(INDEX(N$1:N863,MATCH(BT864,BT$1:BT863,0),1)=0,"",INDEX(N$1:N863,MATCH(BT864,BT$1:BT863,0),1))),"")</f>
        <v/>
      </c>
      <c r="O864" s="66" t="str">
        <f>IFERROR(IF(BT864="","",IF(INDEX(O$1:O863,MATCH(BT864,BT$1:BT863,0),1)=0,"",INDEX(O$1:O863,MATCH(BT864,BT$1:BT863,0),1))),"")</f>
        <v/>
      </c>
      <c r="R864" s="66"/>
      <c r="S864" s="5"/>
      <c r="T864" s="66"/>
      <c r="U864" s="5" t="str">
        <f>IFERROR(IF(INDEX(U$1:U863,MATCH(T864,T$1:T863,0),1)=0,"",INDEX(U$1:U863,MATCH(T864,T$1:T863,0),1)),"")</f>
        <v/>
      </c>
      <c r="V864" s="66"/>
      <c r="W864" s="5" t="str">
        <f>IFERROR(IF(INDEX(W$1:W863,MATCH(V864,V$1:V863,0),1)=0,"",INDEX(W$1:W863,MATCH(V864,V$1:V863,0),1)),"")</f>
        <v/>
      </c>
      <c r="X864" s="2" t="str">
        <f>IFERROR(INDEX('padron cfe'!D:D,MATCH(DATOS!C864,'padron cfe'!A:A,0),1),"")</f>
        <v/>
      </c>
      <c r="AC864" s="3"/>
      <c r="AE864" s="4" t="str">
        <f t="shared" si="202"/>
        <v/>
      </c>
      <c r="AI864" s="2" t="str">
        <f>IFERROR(IF(INDEX(AI$1:AI863,MATCH(BT864,BT$1:BT863,0),1)=0,"",INDEX(AI$1:AI863,MATCH(BT864,BT$1:BT863,0),1)),"")</f>
        <v/>
      </c>
      <c r="AJ864" s="2" t="str">
        <f>IFERROR(IF(INDEX(AJ$1:AJ863,MATCH(BT864,BT$1:BT863,0),1)=0,"",INDEX(AJ$1:AJ863,MATCH(BT864,BT$1:BT863,0),1)),"")</f>
        <v/>
      </c>
      <c r="AK864" s="2" t="str">
        <f>IFERROR(IF(INDEX(AK$1:AK863,MATCH(BT864,BT$1:BT863,0),1)=0,"",INDEX(AK$1:AK863,MATCH(BT864,BT$1:BT863,0),1)),"")</f>
        <v/>
      </c>
      <c r="AY864" s="7"/>
      <c r="BA864" s="66"/>
      <c r="BB864" s="66"/>
      <c r="BC864" s="66"/>
      <c r="BD864" s="78"/>
      <c r="BE864" s="66"/>
      <c r="BF864" s="66"/>
      <c r="BG864" s="4"/>
      <c r="BH864" s="69"/>
      <c r="BK864" s="9"/>
      <c r="BN864" s="7"/>
      <c r="BO864" s="286"/>
      <c r="BP864" s="22"/>
      <c r="BQ864" s="7" t="str">
        <f t="shared" ca="1" si="203"/>
        <v/>
      </c>
      <c r="BR864" s="75" t="str">
        <f t="shared" si="204"/>
        <v/>
      </c>
      <c r="BS864" s="75" t="str">
        <f t="shared" si="205"/>
        <v/>
      </c>
      <c r="BT864" s="5" t="str">
        <f t="shared" si="206"/>
        <v/>
      </c>
      <c r="BU864" s="79" t="str">
        <f t="shared" si="207"/>
        <v/>
      </c>
      <c r="BV864" s="79" t="str">
        <f t="shared" si="208"/>
        <v/>
      </c>
      <c r="BW864" s="79" t="str">
        <f t="shared" si="209"/>
        <v/>
      </c>
      <c r="CB864" s="5"/>
      <c r="CC864" s="4" t="str">
        <f>IF(IFERROR(VLOOKUP(C864,C865:C$1993,1,0),"")="","",COUNTIF(C:C,C864))</f>
        <v/>
      </c>
      <c r="CE864" s="5"/>
      <c r="CF864" s="5"/>
      <c r="CG864" s="5" t="str">
        <f>IF(B864="","",IF(CC864="",1+(MAX(CG$2:CG863)),""))</f>
        <v/>
      </c>
      <c r="CH864" s="5" t="str">
        <f t="shared" si="210"/>
        <v/>
      </c>
      <c r="CI864" s="5" t="str">
        <f t="shared" si="211"/>
        <v/>
      </c>
      <c r="CJ864" s="14" t="str">
        <f t="shared" si="212"/>
        <v/>
      </c>
      <c r="CK864" s="25"/>
      <c r="CL864" s="15"/>
      <c r="CM864" s="5" t="str">
        <f t="shared" si="214"/>
        <v/>
      </c>
      <c r="CO864" s="5"/>
      <c r="CP864" s="5" t="str">
        <f t="shared" si="213"/>
        <v/>
      </c>
      <c r="CQ864" s="5" t="str">
        <f>IF(BT864="","",IFERROR(IF(VLOOKUP(BT864,BT$2:BT863,1,0)=0,"",""),BT864))</f>
        <v/>
      </c>
      <c r="CR864" s="22" t="str">
        <f>IF(CQ864="","",(IFERROR(VLOOKUP(MID(CQ864,1,1),$DI$2:DM$28,3,0),0)+IFERROR(VLOOKUP(MID(CQ864,2,1),DI$2:DM$28,4,0),0)+IFERROR(VLOOKUP(MID(CQ864,3,1),DI$2:DM$28,5,0),0)+(ROW(CQ864)/1000000000000)))</f>
        <v/>
      </c>
      <c r="CS864" s="5"/>
      <c r="CT864" s="5">
        <v>863</v>
      </c>
      <c r="CU864" s="5" t="str">
        <f>IFERROR(VLOOKUP(CT864,CP$2:CQ1940,2,0),"")</f>
        <v/>
      </c>
      <c r="CV864" s="5"/>
      <c r="CX864" s="5"/>
      <c r="DO864" s="5" t="e">
        <f>IF(REPORTE!AH$2="si",IF(C864=VALUE(REPORTE!C$22),IF(SUM(DO865:DO$1993),CONCATENATE(INT(B864),", "),INT(B864)),""),IF(C864=VALUE(REPORTE!C$21),IF(SUM(DO865:DO$1993),CONCATENATE(INT(B864),", "),INT(B864)),""))</f>
        <v>#VALUE!</v>
      </c>
      <c r="DS864" s="5"/>
      <c r="DT864" s="5"/>
      <c r="DU864" s="5"/>
      <c r="DV864" s="5"/>
    </row>
    <row r="865" spans="1:126" x14ac:dyDescent="0.25">
      <c r="A865" s="4" t="str">
        <f t="shared" ca="1" si="201"/>
        <v/>
      </c>
      <c r="B865" s="3"/>
      <c r="D865" s="1" t="str">
        <f>IFERROR(INDEX('padron cfe'!B:B,MATCH(DATOS!C865,'padron cfe'!A:A,0),1),"")</f>
        <v/>
      </c>
      <c r="H865" s="5" t="str">
        <f>IF(F865="","",IFERROR(CONCATENATE("PEUA",VLOOKUP(ESTADO,REPORTE!AV$2:AW$33,2,0),DIDTRITO_FORM,CADER_FORM,IFERROR(INDEX(CA:CA,MATCH(DAY(F865),BZ:BZ,0),1),DAY(F865)),IFERROR(INDEX(CA:CA,MATCH(MONTH(F865),BZ:BZ,0),1),MONTH(F865)),YEAR(F865),G865),""))</f>
        <v/>
      </c>
      <c r="M865" s="2" t="str">
        <f>IFERROR(INDEX('padron cfe'!C:C,MATCH(DATOS!C865,'padron cfe'!A:A,0),1),"")</f>
        <v/>
      </c>
      <c r="N865" s="66" t="str">
        <f>IFERROR(IF(BT865="","",IF(INDEX(N$1:N864,MATCH(BT865,BT$1:BT864,0),1)=0,"",INDEX(N$1:N864,MATCH(BT865,BT$1:BT864,0),1))),"")</f>
        <v/>
      </c>
      <c r="O865" s="66" t="str">
        <f>IFERROR(IF(BT865="","",IF(INDEX(O$1:O864,MATCH(BT865,BT$1:BT864,0),1)=0,"",INDEX(O$1:O864,MATCH(BT865,BT$1:BT864,0),1))),"")</f>
        <v/>
      </c>
      <c r="R865" s="66"/>
      <c r="S865" s="5"/>
      <c r="T865" s="66"/>
      <c r="U865" s="5" t="str">
        <f>IFERROR(IF(INDEX(U$1:U864,MATCH(T865,T$1:T864,0),1)=0,"",INDEX(U$1:U864,MATCH(T865,T$1:T864,0),1)),"")</f>
        <v/>
      </c>
      <c r="V865" s="66"/>
      <c r="W865" s="5" t="str">
        <f>IFERROR(IF(INDEX(W$1:W864,MATCH(V865,V$1:V864,0),1)=0,"",INDEX(W$1:W864,MATCH(V865,V$1:V864,0),1)),"")</f>
        <v/>
      </c>
      <c r="X865" s="2" t="str">
        <f>IFERROR(INDEX('padron cfe'!D:D,MATCH(DATOS!C865,'padron cfe'!A:A,0),1),"")</f>
        <v/>
      </c>
      <c r="AC865" s="3"/>
      <c r="AE865" s="4" t="str">
        <f t="shared" si="202"/>
        <v/>
      </c>
      <c r="AI865" s="2" t="str">
        <f>IFERROR(IF(INDEX(AI$1:AI864,MATCH(BT865,BT$1:BT864,0),1)=0,"",INDEX(AI$1:AI864,MATCH(BT865,BT$1:BT864,0),1)),"")</f>
        <v/>
      </c>
      <c r="AJ865" s="2" t="str">
        <f>IFERROR(IF(INDEX(AJ$1:AJ864,MATCH(BT865,BT$1:BT864,0),1)=0,"",INDEX(AJ$1:AJ864,MATCH(BT865,BT$1:BT864,0),1)),"")</f>
        <v/>
      </c>
      <c r="AK865" s="2" t="str">
        <f>IFERROR(IF(INDEX(AK$1:AK864,MATCH(BT865,BT$1:BT864,0),1)=0,"",INDEX(AK$1:AK864,MATCH(BT865,BT$1:BT864,0),1)),"")</f>
        <v/>
      </c>
      <c r="AY865" s="7"/>
      <c r="BA865" s="66"/>
      <c r="BB865" s="66"/>
      <c r="BC865" s="66"/>
      <c r="BD865" s="78"/>
      <c r="BE865" s="66"/>
      <c r="BF865" s="66"/>
      <c r="BG865" s="4"/>
      <c r="BH865" s="69"/>
      <c r="BK865" s="9"/>
      <c r="BN865" s="7"/>
      <c r="BO865" s="286"/>
      <c r="BP865" s="22"/>
      <c r="BQ865" s="7" t="str">
        <f t="shared" ca="1" si="203"/>
        <v/>
      </c>
      <c r="BR865" s="75" t="str">
        <f t="shared" si="204"/>
        <v/>
      </c>
      <c r="BS865" s="75" t="str">
        <f t="shared" si="205"/>
        <v/>
      </c>
      <c r="BT865" s="5" t="str">
        <f t="shared" si="206"/>
        <v/>
      </c>
      <c r="BU865" s="79" t="str">
        <f t="shared" si="207"/>
        <v/>
      </c>
      <c r="BV865" s="79" t="str">
        <f t="shared" si="208"/>
        <v/>
      </c>
      <c r="BW865" s="79" t="str">
        <f t="shared" si="209"/>
        <v/>
      </c>
      <c r="CB865" s="5"/>
      <c r="CC865" s="4" t="str">
        <f>IF(IFERROR(VLOOKUP(C865,C866:C$1993,1,0),"")="","",COUNTIF(C:C,C865))</f>
        <v/>
      </c>
      <c r="CE865" s="5"/>
      <c r="CF865" s="5"/>
      <c r="CG865" s="5" t="str">
        <f>IF(B865="","",IF(CC865="",1+(MAX(CG$2:CG864)),""))</f>
        <v/>
      </c>
      <c r="CH865" s="5" t="str">
        <f t="shared" si="210"/>
        <v/>
      </c>
      <c r="CI865" s="5" t="str">
        <f t="shared" si="211"/>
        <v/>
      </c>
      <c r="CJ865" s="14" t="str">
        <f t="shared" si="212"/>
        <v/>
      </c>
      <c r="CK865" s="25"/>
      <c r="CL865" s="15"/>
      <c r="CM865" s="5" t="str">
        <f t="shared" si="214"/>
        <v/>
      </c>
      <c r="CO865" s="5"/>
      <c r="CP865" s="5" t="str">
        <f t="shared" si="213"/>
        <v/>
      </c>
      <c r="CQ865" s="5" t="str">
        <f>IF(BT865="","",IFERROR(IF(VLOOKUP(BT865,BT$2:BT864,1,0)=0,"",""),BT865))</f>
        <v/>
      </c>
      <c r="CR865" s="22" t="str">
        <f>IF(CQ865="","",(IFERROR(VLOOKUP(MID(CQ865,1,1),$DI$2:DM$28,3,0),0)+IFERROR(VLOOKUP(MID(CQ865,2,1),DI$2:DM$28,4,0),0)+IFERROR(VLOOKUP(MID(CQ865,3,1),DI$2:DM$28,5,0),0)+(ROW(CQ865)/1000000000000)))</f>
        <v/>
      </c>
      <c r="CS865" s="5"/>
      <c r="CT865" s="5">
        <v>864</v>
      </c>
      <c r="CU865" s="5" t="str">
        <f>IFERROR(VLOOKUP(CT865,CP$2:CQ1941,2,0),"")</f>
        <v/>
      </c>
      <c r="CV865" s="5"/>
      <c r="CX865" s="5"/>
      <c r="DO865" s="5" t="e">
        <f>IF(REPORTE!AH$2="si",IF(C865=VALUE(REPORTE!C$22),IF(SUM(DO866:DO$1993),CONCATENATE(INT(B865),", "),INT(B865)),""),IF(C865=VALUE(REPORTE!C$21),IF(SUM(DO866:DO$1993),CONCATENATE(INT(B865),", "),INT(B865)),""))</f>
        <v>#VALUE!</v>
      </c>
      <c r="DS865" s="5"/>
      <c r="DT865" s="5"/>
      <c r="DU865" s="5"/>
      <c r="DV865" s="5"/>
    </row>
    <row r="866" spans="1:126" x14ac:dyDescent="0.25">
      <c r="A866" s="4" t="str">
        <f t="shared" ca="1" si="201"/>
        <v/>
      </c>
      <c r="B866" s="3"/>
      <c r="D866" s="1" t="str">
        <f>IFERROR(INDEX('padron cfe'!B:B,MATCH(DATOS!C866,'padron cfe'!A:A,0),1),"")</f>
        <v/>
      </c>
      <c r="H866" s="5" t="str">
        <f>IF(F866="","",IFERROR(CONCATENATE("PEUA",VLOOKUP(ESTADO,REPORTE!AV$2:AW$33,2,0),DIDTRITO_FORM,CADER_FORM,IFERROR(INDEX(CA:CA,MATCH(DAY(F866),BZ:BZ,0),1),DAY(F866)),IFERROR(INDEX(CA:CA,MATCH(MONTH(F866),BZ:BZ,0),1),MONTH(F866)),YEAR(F866),G866),""))</f>
        <v/>
      </c>
      <c r="M866" s="2" t="str">
        <f>IFERROR(INDEX('padron cfe'!C:C,MATCH(DATOS!C866,'padron cfe'!A:A,0),1),"")</f>
        <v/>
      </c>
      <c r="N866" s="66" t="str">
        <f>IFERROR(IF(BT866="","",IF(INDEX(N$1:N865,MATCH(BT866,BT$1:BT865,0),1)=0,"",INDEX(N$1:N865,MATCH(BT866,BT$1:BT865,0),1))),"")</f>
        <v/>
      </c>
      <c r="O866" s="66" t="str">
        <f>IFERROR(IF(BT866="","",IF(INDEX(O$1:O865,MATCH(BT866,BT$1:BT865,0),1)=0,"",INDEX(O$1:O865,MATCH(BT866,BT$1:BT865,0),1))),"")</f>
        <v/>
      </c>
      <c r="R866" s="66"/>
      <c r="S866" s="5"/>
      <c r="T866" s="66"/>
      <c r="U866" s="5" t="str">
        <f>IFERROR(IF(INDEX(U$1:U865,MATCH(T866,T$1:T865,0),1)=0,"",INDEX(U$1:U865,MATCH(T866,T$1:T865,0),1)),"")</f>
        <v/>
      </c>
      <c r="V866" s="66"/>
      <c r="W866" s="5" t="str">
        <f>IFERROR(IF(INDEX(W$1:W865,MATCH(V866,V$1:V865,0),1)=0,"",INDEX(W$1:W865,MATCH(V866,V$1:V865,0),1)),"")</f>
        <v/>
      </c>
      <c r="X866" s="2" t="str">
        <f>IFERROR(INDEX('padron cfe'!D:D,MATCH(DATOS!C866,'padron cfe'!A:A,0),1),"")</f>
        <v/>
      </c>
      <c r="AC866" s="3"/>
      <c r="AE866" s="4" t="str">
        <f t="shared" si="202"/>
        <v/>
      </c>
      <c r="AI866" s="2" t="str">
        <f>IFERROR(IF(INDEX(AI$1:AI865,MATCH(BT866,BT$1:BT865,0),1)=0,"",INDEX(AI$1:AI865,MATCH(BT866,BT$1:BT865,0),1)),"")</f>
        <v/>
      </c>
      <c r="AJ866" s="2" t="str">
        <f>IFERROR(IF(INDEX(AJ$1:AJ865,MATCH(BT866,BT$1:BT865,0),1)=0,"",INDEX(AJ$1:AJ865,MATCH(BT866,BT$1:BT865,0),1)),"")</f>
        <v/>
      </c>
      <c r="AK866" s="2" t="str">
        <f>IFERROR(IF(INDEX(AK$1:AK865,MATCH(BT866,BT$1:BT865,0),1)=0,"",INDEX(AK$1:AK865,MATCH(BT866,BT$1:BT865,0),1)),"")</f>
        <v/>
      </c>
      <c r="AY866" s="7"/>
      <c r="BA866" s="66"/>
      <c r="BB866" s="66"/>
      <c r="BC866" s="66"/>
      <c r="BD866" s="78"/>
      <c r="BE866" s="66"/>
      <c r="BF866" s="66"/>
      <c r="BG866" s="4"/>
      <c r="BH866" s="69"/>
      <c r="BK866" s="9"/>
      <c r="BN866" s="7"/>
      <c r="BO866" s="286"/>
      <c r="BP866" s="22"/>
      <c r="BQ866" s="7" t="str">
        <f t="shared" ca="1" si="203"/>
        <v/>
      </c>
      <c r="BR866" s="75" t="str">
        <f t="shared" si="204"/>
        <v/>
      </c>
      <c r="BS866" s="75" t="str">
        <f t="shared" si="205"/>
        <v/>
      </c>
      <c r="BT866" s="5" t="str">
        <f t="shared" si="206"/>
        <v/>
      </c>
      <c r="BU866" s="79" t="str">
        <f t="shared" si="207"/>
        <v/>
      </c>
      <c r="BV866" s="79" t="str">
        <f t="shared" si="208"/>
        <v/>
      </c>
      <c r="BW866" s="79" t="str">
        <f t="shared" si="209"/>
        <v/>
      </c>
      <c r="CB866" s="5"/>
      <c r="CC866" s="4" t="str">
        <f>IF(IFERROR(VLOOKUP(C866,C867:C$1993,1,0),"")="","",COUNTIF(C:C,C866))</f>
        <v/>
      </c>
      <c r="CE866" s="5"/>
      <c r="CF866" s="5"/>
      <c r="CG866" s="5" t="str">
        <f>IF(B866="","",IF(CC866="",1+(MAX(CG$2:CG865)),""))</f>
        <v/>
      </c>
      <c r="CH866" s="5" t="str">
        <f t="shared" si="210"/>
        <v/>
      </c>
      <c r="CI866" s="5" t="str">
        <f t="shared" si="211"/>
        <v/>
      </c>
      <c r="CJ866" s="14" t="str">
        <f t="shared" si="212"/>
        <v/>
      </c>
      <c r="CK866" s="25"/>
      <c r="CL866" s="15"/>
      <c r="CM866" s="5" t="str">
        <f t="shared" si="214"/>
        <v/>
      </c>
      <c r="CO866" s="5"/>
      <c r="CP866" s="5" t="str">
        <f t="shared" si="213"/>
        <v/>
      </c>
      <c r="CQ866" s="5" t="str">
        <f>IF(BT866="","",IFERROR(IF(VLOOKUP(BT866,BT$2:BT865,1,0)=0,"",""),BT866))</f>
        <v/>
      </c>
      <c r="CR866" s="22" t="str">
        <f>IF(CQ866="","",(IFERROR(VLOOKUP(MID(CQ866,1,1),$DI$2:DM$28,3,0),0)+IFERROR(VLOOKUP(MID(CQ866,2,1),DI$2:DM$28,4,0),0)+IFERROR(VLOOKUP(MID(CQ866,3,1),DI$2:DM$28,5,0),0)+(ROW(CQ866)/1000000000000)))</f>
        <v/>
      </c>
      <c r="CS866" s="5"/>
      <c r="CT866" s="5">
        <v>865</v>
      </c>
      <c r="CU866" s="5" t="str">
        <f>IFERROR(VLOOKUP(CT866,CP$2:CQ1942,2,0),"")</f>
        <v/>
      </c>
      <c r="CV866" s="5"/>
      <c r="CX866" s="5"/>
      <c r="DO866" s="5" t="e">
        <f>IF(REPORTE!AH$2="si",IF(C866=VALUE(REPORTE!C$22),IF(SUM(DO867:DO$1993),CONCATENATE(INT(B866),", "),INT(B866)),""),IF(C866=VALUE(REPORTE!C$21),IF(SUM(DO867:DO$1993),CONCATENATE(INT(B866),", "),INT(B866)),""))</f>
        <v>#VALUE!</v>
      </c>
      <c r="DS866" s="5"/>
      <c r="DT866" s="5"/>
      <c r="DU866" s="5"/>
      <c r="DV866" s="5"/>
    </row>
    <row r="867" spans="1:126" x14ac:dyDescent="0.25">
      <c r="A867" s="4" t="str">
        <f t="shared" ca="1" si="201"/>
        <v/>
      </c>
      <c r="B867" s="3"/>
      <c r="D867" s="1" t="str">
        <f>IFERROR(INDEX('padron cfe'!B:B,MATCH(DATOS!C867,'padron cfe'!A:A,0),1),"")</f>
        <v/>
      </c>
      <c r="H867" s="5" t="str">
        <f>IF(F867="","",IFERROR(CONCATENATE("PEUA",VLOOKUP(ESTADO,REPORTE!AV$2:AW$33,2,0),DIDTRITO_FORM,CADER_FORM,IFERROR(INDEX(CA:CA,MATCH(DAY(F867),BZ:BZ,0),1),DAY(F867)),IFERROR(INDEX(CA:CA,MATCH(MONTH(F867),BZ:BZ,0),1),MONTH(F867)),YEAR(F867),G867),""))</f>
        <v/>
      </c>
      <c r="M867" s="2" t="str">
        <f>IFERROR(INDEX('padron cfe'!C:C,MATCH(DATOS!C867,'padron cfe'!A:A,0),1),"")</f>
        <v/>
      </c>
      <c r="N867" s="66" t="str">
        <f>IFERROR(IF(BT867="","",IF(INDEX(N$1:N866,MATCH(BT867,BT$1:BT866,0),1)=0,"",INDEX(N$1:N866,MATCH(BT867,BT$1:BT866,0),1))),"")</f>
        <v/>
      </c>
      <c r="O867" s="66" t="str">
        <f>IFERROR(IF(BT867="","",IF(INDEX(O$1:O866,MATCH(BT867,BT$1:BT866,0),1)=0,"",INDEX(O$1:O866,MATCH(BT867,BT$1:BT866,0),1))),"")</f>
        <v/>
      </c>
      <c r="R867" s="66"/>
      <c r="S867" s="5"/>
      <c r="T867" s="66"/>
      <c r="U867" s="5" t="str">
        <f>IFERROR(IF(INDEX(U$1:U866,MATCH(T867,T$1:T866,0),1)=0,"",INDEX(U$1:U866,MATCH(T867,T$1:T866,0),1)),"")</f>
        <v/>
      </c>
      <c r="V867" s="66"/>
      <c r="W867" s="5" t="str">
        <f>IFERROR(IF(INDEX(W$1:W866,MATCH(V867,V$1:V866,0),1)=0,"",INDEX(W$1:W866,MATCH(V867,V$1:V866,0),1)),"")</f>
        <v/>
      </c>
      <c r="X867" s="2" t="str">
        <f>IFERROR(INDEX('padron cfe'!D:D,MATCH(DATOS!C867,'padron cfe'!A:A,0),1),"")</f>
        <v/>
      </c>
      <c r="AC867" s="3"/>
      <c r="AE867" s="4" t="str">
        <f t="shared" si="202"/>
        <v/>
      </c>
      <c r="AI867" s="2" t="str">
        <f>IFERROR(IF(INDEX(AI$1:AI866,MATCH(BT867,BT$1:BT866,0),1)=0,"",INDEX(AI$1:AI866,MATCH(BT867,BT$1:BT866,0),1)),"")</f>
        <v/>
      </c>
      <c r="AJ867" s="2" t="str">
        <f>IFERROR(IF(INDEX(AJ$1:AJ866,MATCH(BT867,BT$1:BT866,0),1)=0,"",INDEX(AJ$1:AJ866,MATCH(BT867,BT$1:BT866,0),1)),"")</f>
        <v/>
      </c>
      <c r="AK867" s="2" t="str">
        <f>IFERROR(IF(INDEX(AK$1:AK866,MATCH(BT867,BT$1:BT866,0),1)=0,"",INDEX(AK$1:AK866,MATCH(BT867,BT$1:BT866,0),1)),"")</f>
        <v/>
      </c>
      <c r="AY867" s="7"/>
      <c r="BA867" s="66"/>
      <c r="BB867" s="66"/>
      <c r="BC867" s="66"/>
      <c r="BD867" s="78"/>
      <c r="BE867" s="66"/>
      <c r="BF867" s="66"/>
      <c r="BG867" s="4"/>
      <c r="BH867" s="69"/>
      <c r="BK867" s="9"/>
      <c r="BN867" s="7"/>
      <c r="BO867" s="286"/>
      <c r="BP867" s="22"/>
      <c r="BQ867" s="7" t="str">
        <f t="shared" ca="1" si="203"/>
        <v/>
      </c>
      <c r="BR867" s="75" t="str">
        <f t="shared" si="204"/>
        <v/>
      </c>
      <c r="BS867" s="75" t="str">
        <f t="shared" si="205"/>
        <v/>
      </c>
      <c r="BT867" s="5" t="str">
        <f t="shared" si="206"/>
        <v/>
      </c>
      <c r="BU867" s="79" t="str">
        <f t="shared" si="207"/>
        <v/>
      </c>
      <c r="BV867" s="79" t="str">
        <f t="shared" si="208"/>
        <v/>
      </c>
      <c r="BW867" s="79" t="str">
        <f t="shared" si="209"/>
        <v/>
      </c>
      <c r="CB867" s="5"/>
      <c r="CC867" s="4" t="str">
        <f>IF(IFERROR(VLOOKUP(C867,C868:C$1993,1,0),"")="","",COUNTIF(C:C,C867))</f>
        <v/>
      </c>
      <c r="CE867" s="5"/>
      <c r="CF867" s="5"/>
      <c r="CG867" s="5" t="str">
        <f>IF(B867="","",IF(CC867="",1+(MAX(CG$2:CG866)),""))</f>
        <v/>
      </c>
      <c r="CH867" s="5" t="str">
        <f t="shared" si="210"/>
        <v/>
      </c>
      <c r="CI867" s="5" t="str">
        <f t="shared" si="211"/>
        <v/>
      </c>
      <c r="CJ867" s="14" t="str">
        <f t="shared" si="212"/>
        <v/>
      </c>
      <c r="CK867" s="25"/>
      <c r="CL867" s="15"/>
      <c r="CM867" s="5" t="str">
        <f t="shared" si="214"/>
        <v/>
      </c>
      <c r="CO867" s="5"/>
      <c r="CP867" s="5" t="str">
        <f t="shared" si="213"/>
        <v/>
      </c>
      <c r="CQ867" s="5" t="str">
        <f>IF(BT867="","",IFERROR(IF(VLOOKUP(BT867,BT$2:BT866,1,0)=0,"",""),BT867))</f>
        <v/>
      </c>
      <c r="CR867" s="22" t="str">
        <f>IF(CQ867="","",(IFERROR(VLOOKUP(MID(CQ867,1,1),$DI$2:DM$28,3,0),0)+IFERROR(VLOOKUP(MID(CQ867,2,1),DI$2:DM$28,4,0),0)+IFERROR(VLOOKUP(MID(CQ867,3,1),DI$2:DM$28,5,0),0)+(ROW(CQ867)/1000000000000)))</f>
        <v/>
      </c>
      <c r="CS867" s="5"/>
      <c r="CT867" s="5">
        <v>866</v>
      </c>
      <c r="CU867" s="5" t="str">
        <f>IFERROR(VLOOKUP(CT867,CP$2:CQ1943,2,0),"")</f>
        <v/>
      </c>
      <c r="CV867" s="5"/>
      <c r="CX867" s="5"/>
      <c r="DO867" s="5" t="e">
        <f>IF(REPORTE!AH$2="si",IF(C867=VALUE(REPORTE!C$22),IF(SUM(DO868:DO$1993),CONCATENATE(INT(B867),", "),INT(B867)),""),IF(C867=VALUE(REPORTE!C$21),IF(SUM(DO868:DO$1993),CONCATENATE(INT(B867),", "),INT(B867)),""))</f>
        <v>#VALUE!</v>
      </c>
      <c r="DS867" s="5"/>
      <c r="DT867" s="5"/>
      <c r="DU867" s="5"/>
      <c r="DV867" s="5"/>
    </row>
    <row r="868" spans="1:126" x14ac:dyDescent="0.25">
      <c r="A868" s="4" t="str">
        <f t="shared" ca="1" si="201"/>
        <v/>
      </c>
      <c r="B868" s="3"/>
      <c r="D868" s="1" t="str">
        <f>IFERROR(INDEX('padron cfe'!B:B,MATCH(DATOS!C868,'padron cfe'!A:A,0),1),"")</f>
        <v/>
      </c>
      <c r="H868" s="5" t="str">
        <f>IF(F868="","",IFERROR(CONCATENATE("PEUA",VLOOKUP(ESTADO,REPORTE!AV$2:AW$33,2,0),DIDTRITO_FORM,CADER_FORM,IFERROR(INDEX(CA:CA,MATCH(DAY(F868),BZ:BZ,0),1),DAY(F868)),IFERROR(INDEX(CA:CA,MATCH(MONTH(F868),BZ:BZ,0),1),MONTH(F868)),YEAR(F868),G868),""))</f>
        <v/>
      </c>
      <c r="M868" s="2" t="str">
        <f>IFERROR(INDEX('padron cfe'!C:C,MATCH(DATOS!C868,'padron cfe'!A:A,0),1),"")</f>
        <v/>
      </c>
      <c r="N868" s="66" t="str">
        <f>IFERROR(IF(BT868="","",IF(INDEX(N$1:N867,MATCH(BT868,BT$1:BT867,0),1)=0,"",INDEX(N$1:N867,MATCH(BT868,BT$1:BT867,0),1))),"")</f>
        <v/>
      </c>
      <c r="O868" s="66" t="str">
        <f>IFERROR(IF(BT868="","",IF(INDEX(O$1:O867,MATCH(BT868,BT$1:BT867,0),1)=0,"",INDEX(O$1:O867,MATCH(BT868,BT$1:BT867,0),1))),"")</f>
        <v/>
      </c>
      <c r="R868" s="66"/>
      <c r="S868" s="5"/>
      <c r="T868" s="66"/>
      <c r="U868" s="5" t="str">
        <f>IFERROR(IF(INDEX(U$1:U867,MATCH(T868,T$1:T867,0),1)=0,"",INDEX(U$1:U867,MATCH(T868,T$1:T867,0),1)),"")</f>
        <v/>
      </c>
      <c r="V868" s="66"/>
      <c r="W868" s="5" t="str">
        <f>IFERROR(IF(INDEX(W$1:W867,MATCH(V868,V$1:V867,0),1)=0,"",INDEX(W$1:W867,MATCH(V868,V$1:V867,0),1)),"")</f>
        <v/>
      </c>
      <c r="X868" s="2" t="str">
        <f>IFERROR(INDEX('padron cfe'!D:D,MATCH(DATOS!C868,'padron cfe'!A:A,0),1),"")</f>
        <v/>
      </c>
      <c r="AC868" s="3"/>
      <c r="AE868" s="4" t="str">
        <f t="shared" si="202"/>
        <v/>
      </c>
      <c r="AI868" s="2" t="str">
        <f>IFERROR(IF(INDEX(AI$1:AI867,MATCH(BT868,BT$1:BT867,0),1)=0,"",INDEX(AI$1:AI867,MATCH(BT868,BT$1:BT867,0),1)),"")</f>
        <v/>
      </c>
      <c r="AJ868" s="2" t="str">
        <f>IFERROR(IF(INDEX(AJ$1:AJ867,MATCH(BT868,BT$1:BT867,0),1)=0,"",INDEX(AJ$1:AJ867,MATCH(BT868,BT$1:BT867,0),1)),"")</f>
        <v/>
      </c>
      <c r="AK868" s="2" t="str">
        <f>IFERROR(IF(INDEX(AK$1:AK867,MATCH(BT868,BT$1:BT867,0),1)=0,"",INDEX(AK$1:AK867,MATCH(BT868,BT$1:BT867,0),1)),"")</f>
        <v/>
      </c>
      <c r="AY868" s="7"/>
      <c r="BA868" s="66"/>
      <c r="BB868" s="66"/>
      <c r="BC868" s="66"/>
      <c r="BD868" s="78"/>
      <c r="BE868" s="66"/>
      <c r="BF868" s="66"/>
      <c r="BG868" s="4"/>
      <c r="BH868" s="69"/>
      <c r="BK868" s="9"/>
      <c r="BN868" s="7"/>
      <c r="BO868" s="286"/>
      <c r="BP868" s="22"/>
      <c r="BQ868" s="7" t="str">
        <f t="shared" ca="1" si="203"/>
        <v/>
      </c>
      <c r="BR868" s="75" t="str">
        <f t="shared" si="204"/>
        <v/>
      </c>
      <c r="BS868" s="75" t="str">
        <f t="shared" si="205"/>
        <v/>
      </c>
      <c r="BT868" s="5" t="str">
        <f t="shared" si="206"/>
        <v/>
      </c>
      <c r="BU868" s="79" t="str">
        <f t="shared" si="207"/>
        <v/>
      </c>
      <c r="BV868" s="79" t="str">
        <f t="shared" si="208"/>
        <v/>
      </c>
      <c r="BW868" s="79" t="str">
        <f t="shared" si="209"/>
        <v/>
      </c>
      <c r="CB868" s="5"/>
      <c r="CC868" s="4" t="str">
        <f>IF(IFERROR(VLOOKUP(C868,C869:C$1993,1,0),"")="","",COUNTIF(C:C,C868))</f>
        <v/>
      </c>
      <c r="CE868" s="5"/>
      <c r="CF868" s="5"/>
      <c r="CG868" s="5" t="str">
        <f>IF(B868="","",IF(CC868="",1+(MAX(CG$2:CG867)),""))</f>
        <v/>
      </c>
      <c r="CH868" s="5" t="str">
        <f t="shared" si="210"/>
        <v/>
      </c>
      <c r="CI868" s="5" t="str">
        <f t="shared" si="211"/>
        <v/>
      </c>
      <c r="CJ868" s="14" t="str">
        <f t="shared" si="212"/>
        <v/>
      </c>
      <c r="CK868" s="25"/>
      <c r="CL868" s="15"/>
      <c r="CM868" s="5" t="str">
        <f t="shared" si="214"/>
        <v/>
      </c>
      <c r="CO868" s="5"/>
      <c r="CP868" s="5" t="str">
        <f t="shared" si="213"/>
        <v/>
      </c>
      <c r="CQ868" s="5" t="str">
        <f>IF(BT868="","",IFERROR(IF(VLOOKUP(BT868,BT$2:BT867,1,0)=0,"",""),BT868))</f>
        <v/>
      </c>
      <c r="CR868" s="22" t="str">
        <f>IF(CQ868="","",(IFERROR(VLOOKUP(MID(CQ868,1,1),$DI$2:DM$28,3,0),0)+IFERROR(VLOOKUP(MID(CQ868,2,1),DI$2:DM$28,4,0),0)+IFERROR(VLOOKUP(MID(CQ868,3,1),DI$2:DM$28,5,0),0)+(ROW(CQ868)/1000000000000)))</f>
        <v/>
      </c>
      <c r="CS868" s="5"/>
      <c r="CT868" s="5">
        <v>867</v>
      </c>
      <c r="CU868" s="5" t="str">
        <f>IFERROR(VLOOKUP(CT868,CP$2:CQ1944,2,0),"")</f>
        <v/>
      </c>
      <c r="CV868" s="5"/>
      <c r="CX868" s="5"/>
      <c r="DO868" s="5" t="e">
        <f>IF(REPORTE!AH$2="si",IF(C868=VALUE(REPORTE!C$22),IF(SUM(DO869:DO$1993),CONCATENATE(INT(B868),", "),INT(B868)),""),IF(C868=VALUE(REPORTE!C$21),IF(SUM(DO869:DO$1993),CONCATENATE(INT(B868),", "),INT(B868)),""))</f>
        <v>#VALUE!</v>
      </c>
      <c r="DS868" s="5"/>
      <c r="DT868" s="5"/>
      <c r="DU868" s="5"/>
      <c r="DV868" s="5"/>
    </row>
    <row r="869" spans="1:126" x14ac:dyDescent="0.25">
      <c r="A869" s="4" t="str">
        <f t="shared" ca="1" si="201"/>
        <v/>
      </c>
      <c r="B869" s="3"/>
      <c r="D869" s="1" t="str">
        <f>IFERROR(INDEX('padron cfe'!B:B,MATCH(DATOS!C869,'padron cfe'!A:A,0),1),"")</f>
        <v/>
      </c>
      <c r="H869" s="5" t="str">
        <f>IF(F869="","",IFERROR(CONCATENATE("PEUA",VLOOKUP(ESTADO,REPORTE!AV$2:AW$33,2,0),DIDTRITO_FORM,CADER_FORM,IFERROR(INDEX(CA:CA,MATCH(DAY(F869),BZ:BZ,0),1),DAY(F869)),IFERROR(INDEX(CA:CA,MATCH(MONTH(F869),BZ:BZ,0),1),MONTH(F869)),YEAR(F869),G869),""))</f>
        <v/>
      </c>
      <c r="M869" s="2" t="str">
        <f>IFERROR(INDEX('padron cfe'!C:C,MATCH(DATOS!C869,'padron cfe'!A:A,0),1),"")</f>
        <v/>
      </c>
      <c r="N869" s="66" t="str">
        <f>IFERROR(IF(BT869="","",IF(INDEX(N$1:N868,MATCH(BT869,BT$1:BT868,0),1)=0,"",INDEX(N$1:N868,MATCH(BT869,BT$1:BT868,0),1))),"")</f>
        <v/>
      </c>
      <c r="O869" s="66" t="str">
        <f>IFERROR(IF(BT869="","",IF(INDEX(O$1:O868,MATCH(BT869,BT$1:BT868,0),1)=0,"",INDEX(O$1:O868,MATCH(BT869,BT$1:BT868,0),1))),"")</f>
        <v/>
      </c>
      <c r="R869" s="66"/>
      <c r="S869" s="5"/>
      <c r="T869" s="66"/>
      <c r="U869" s="5" t="str">
        <f>IFERROR(IF(INDEX(U$1:U868,MATCH(T869,T$1:T868,0),1)=0,"",INDEX(U$1:U868,MATCH(T869,T$1:T868,0),1)),"")</f>
        <v/>
      </c>
      <c r="V869" s="66"/>
      <c r="W869" s="5" t="str">
        <f>IFERROR(IF(INDEX(W$1:W868,MATCH(V869,V$1:V868,0),1)=0,"",INDEX(W$1:W868,MATCH(V869,V$1:V868,0),1)),"")</f>
        <v/>
      </c>
      <c r="X869" s="2" t="str">
        <f>IFERROR(INDEX('padron cfe'!D:D,MATCH(DATOS!C869,'padron cfe'!A:A,0),1),"")</f>
        <v/>
      </c>
      <c r="AC869" s="3"/>
      <c r="AE869" s="4" t="str">
        <f t="shared" si="202"/>
        <v/>
      </c>
      <c r="AI869" s="2" t="str">
        <f>IFERROR(IF(INDEX(AI$1:AI868,MATCH(BT869,BT$1:BT868,0),1)=0,"",INDEX(AI$1:AI868,MATCH(BT869,BT$1:BT868,0),1)),"")</f>
        <v/>
      </c>
      <c r="AJ869" s="2" t="str">
        <f>IFERROR(IF(INDEX(AJ$1:AJ868,MATCH(BT869,BT$1:BT868,0),1)=0,"",INDEX(AJ$1:AJ868,MATCH(BT869,BT$1:BT868,0),1)),"")</f>
        <v/>
      </c>
      <c r="AK869" s="2" t="str">
        <f>IFERROR(IF(INDEX(AK$1:AK868,MATCH(BT869,BT$1:BT868,0),1)=0,"",INDEX(AK$1:AK868,MATCH(BT869,BT$1:BT868,0),1)),"")</f>
        <v/>
      </c>
      <c r="AY869" s="7"/>
      <c r="BA869" s="66"/>
      <c r="BB869" s="66"/>
      <c r="BC869" s="66"/>
      <c r="BD869" s="78"/>
      <c r="BE869" s="66"/>
      <c r="BF869" s="66"/>
      <c r="BG869" s="4"/>
      <c r="BH869" s="69"/>
      <c r="BK869" s="9"/>
      <c r="BN869" s="7"/>
      <c r="BO869" s="286"/>
      <c r="BP869" s="22"/>
      <c r="BQ869" s="7" t="str">
        <f t="shared" ca="1" si="203"/>
        <v/>
      </c>
      <c r="BR869" s="75" t="str">
        <f t="shared" si="204"/>
        <v/>
      </c>
      <c r="BS869" s="75" t="str">
        <f t="shared" si="205"/>
        <v/>
      </c>
      <c r="BT869" s="5" t="str">
        <f t="shared" si="206"/>
        <v/>
      </c>
      <c r="BU869" s="79" t="str">
        <f t="shared" si="207"/>
        <v/>
      </c>
      <c r="BV869" s="79" t="str">
        <f t="shared" si="208"/>
        <v/>
      </c>
      <c r="BW869" s="79" t="str">
        <f t="shared" si="209"/>
        <v/>
      </c>
      <c r="CB869" s="5"/>
      <c r="CC869" s="4" t="str">
        <f>IF(IFERROR(VLOOKUP(C869,C870:C$1993,1,0),"")="","",COUNTIF(C:C,C869))</f>
        <v/>
      </c>
      <c r="CE869" s="5"/>
      <c r="CF869" s="5"/>
      <c r="CG869" s="5" t="str">
        <f>IF(B869="","",IF(CC869="",1+(MAX(CG$2:CG868)),""))</f>
        <v/>
      </c>
      <c r="CH869" s="5" t="str">
        <f t="shared" si="210"/>
        <v/>
      </c>
      <c r="CI869" s="5" t="str">
        <f t="shared" si="211"/>
        <v/>
      </c>
      <c r="CJ869" s="14" t="str">
        <f t="shared" si="212"/>
        <v/>
      </c>
      <c r="CK869" s="25"/>
      <c r="CL869" s="15"/>
      <c r="CM869" s="5" t="str">
        <f t="shared" si="214"/>
        <v/>
      </c>
      <c r="CO869" s="5"/>
      <c r="CP869" s="5" t="str">
        <f t="shared" si="213"/>
        <v/>
      </c>
      <c r="CQ869" s="5" t="str">
        <f>IF(BT869="","",IFERROR(IF(VLOOKUP(BT869,BT$2:BT868,1,0)=0,"",""),BT869))</f>
        <v/>
      </c>
      <c r="CR869" s="22" t="str">
        <f>IF(CQ869="","",(IFERROR(VLOOKUP(MID(CQ869,1,1),$DI$2:DM$28,3,0),0)+IFERROR(VLOOKUP(MID(CQ869,2,1),DI$2:DM$28,4,0),0)+IFERROR(VLOOKUP(MID(CQ869,3,1),DI$2:DM$28,5,0),0)+(ROW(CQ869)/1000000000000)))</f>
        <v/>
      </c>
      <c r="CS869" s="5"/>
      <c r="CT869" s="5">
        <v>868</v>
      </c>
      <c r="CU869" s="5" t="str">
        <f>IFERROR(VLOOKUP(CT869,CP$2:CQ1945,2,0),"")</f>
        <v/>
      </c>
      <c r="CV869" s="5"/>
      <c r="CX869" s="5"/>
      <c r="DO869" s="5" t="e">
        <f>IF(REPORTE!AH$2="si",IF(C869=VALUE(REPORTE!C$22),IF(SUM(DO870:DO$1993),CONCATENATE(INT(B869),", "),INT(B869)),""),IF(C869=VALUE(REPORTE!C$21),IF(SUM(DO870:DO$1993),CONCATENATE(INT(B869),", "),INT(B869)),""))</f>
        <v>#VALUE!</v>
      </c>
      <c r="DS869" s="5"/>
      <c r="DT869" s="5"/>
      <c r="DU869" s="5"/>
      <c r="DV869" s="5"/>
    </row>
    <row r="870" spans="1:126" x14ac:dyDescent="0.25">
      <c r="A870" s="4" t="str">
        <f t="shared" ca="1" si="201"/>
        <v/>
      </c>
      <c r="B870" s="3"/>
      <c r="D870" s="1" t="str">
        <f>IFERROR(INDEX('padron cfe'!B:B,MATCH(DATOS!C870,'padron cfe'!A:A,0),1),"")</f>
        <v/>
      </c>
      <c r="H870" s="5" t="str">
        <f>IF(F870="","",IFERROR(CONCATENATE("PEUA",VLOOKUP(ESTADO,REPORTE!AV$2:AW$33,2,0),DIDTRITO_FORM,CADER_FORM,IFERROR(INDEX(CA:CA,MATCH(DAY(F870),BZ:BZ,0),1),DAY(F870)),IFERROR(INDEX(CA:CA,MATCH(MONTH(F870),BZ:BZ,0),1),MONTH(F870)),YEAR(F870),G870),""))</f>
        <v/>
      </c>
      <c r="M870" s="2" t="str">
        <f>IFERROR(INDEX('padron cfe'!C:C,MATCH(DATOS!C870,'padron cfe'!A:A,0),1),"")</f>
        <v/>
      </c>
      <c r="N870" s="66" t="str">
        <f>IFERROR(IF(BT870="","",IF(INDEX(N$1:N869,MATCH(BT870,BT$1:BT869,0),1)=0,"",INDEX(N$1:N869,MATCH(BT870,BT$1:BT869,0),1))),"")</f>
        <v/>
      </c>
      <c r="O870" s="66" t="str">
        <f>IFERROR(IF(BT870="","",IF(INDEX(O$1:O869,MATCH(BT870,BT$1:BT869,0),1)=0,"",INDEX(O$1:O869,MATCH(BT870,BT$1:BT869,0),1))),"")</f>
        <v/>
      </c>
      <c r="R870" s="66"/>
      <c r="S870" s="5"/>
      <c r="T870" s="66"/>
      <c r="U870" s="5" t="str">
        <f>IFERROR(IF(INDEX(U$1:U869,MATCH(T870,T$1:T869,0),1)=0,"",INDEX(U$1:U869,MATCH(T870,T$1:T869,0),1)),"")</f>
        <v/>
      </c>
      <c r="V870" s="66"/>
      <c r="W870" s="5" t="str">
        <f>IFERROR(IF(INDEX(W$1:W869,MATCH(V870,V$1:V869,0),1)=0,"",INDEX(W$1:W869,MATCH(V870,V$1:V869,0),1)),"")</f>
        <v/>
      </c>
      <c r="X870" s="2" t="str">
        <f>IFERROR(INDEX('padron cfe'!D:D,MATCH(DATOS!C870,'padron cfe'!A:A,0),1),"")</f>
        <v/>
      </c>
      <c r="AC870" s="3"/>
      <c r="AE870" s="4" t="str">
        <f t="shared" si="202"/>
        <v/>
      </c>
      <c r="AI870" s="2" t="str">
        <f>IFERROR(IF(INDEX(AI$1:AI869,MATCH(BT870,BT$1:BT869,0),1)=0,"",INDEX(AI$1:AI869,MATCH(BT870,BT$1:BT869,0),1)),"")</f>
        <v/>
      </c>
      <c r="AJ870" s="2" t="str">
        <f>IFERROR(IF(INDEX(AJ$1:AJ869,MATCH(BT870,BT$1:BT869,0),1)=0,"",INDEX(AJ$1:AJ869,MATCH(BT870,BT$1:BT869,0),1)),"")</f>
        <v/>
      </c>
      <c r="AK870" s="2" t="str">
        <f>IFERROR(IF(INDEX(AK$1:AK869,MATCH(BT870,BT$1:BT869,0),1)=0,"",INDEX(AK$1:AK869,MATCH(BT870,BT$1:BT869,0),1)),"")</f>
        <v/>
      </c>
      <c r="AY870" s="7"/>
      <c r="BA870" s="66"/>
      <c r="BB870" s="66"/>
      <c r="BC870" s="66"/>
      <c r="BD870" s="78"/>
      <c r="BE870" s="66"/>
      <c r="BF870" s="66"/>
      <c r="BG870" s="4"/>
      <c r="BH870" s="69"/>
      <c r="BK870" s="9"/>
      <c r="BN870" s="7"/>
      <c r="BO870" s="286"/>
      <c r="BP870" s="22"/>
      <c r="BQ870" s="7" t="str">
        <f t="shared" ca="1" si="203"/>
        <v/>
      </c>
      <c r="BR870" s="75" t="str">
        <f t="shared" si="204"/>
        <v/>
      </c>
      <c r="BS870" s="75" t="str">
        <f t="shared" si="205"/>
        <v/>
      </c>
      <c r="BT870" s="5" t="str">
        <f t="shared" si="206"/>
        <v/>
      </c>
      <c r="BU870" s="79" t="str">
        <f t="shared" si="207"/>
        <v/>
      </c>
      <c r="BV870" s="79" t="str">
        <f t="shared" si="208"/>
        <v/>
      </c>
      <c r="BW870" s="79" t="str">
        <f t="shared" si="209"/>
        <v/>
      </c>
      <c r="CB870" s="5"/>
      <c r="CC870" s="4" t="str">
        <f>IF(IFERROR(VLOOKUP(C870,C871:C$1993,1,0),"")="","",COUNTIF(C:C,C870))</f>
        <v/>
      </c>
      <c r="CE870" s="5"/>
      <c r="CF870" s="5"/>
      <c r="CG870" s="5" t="str">
        <f>IF(B870="","",IF(CC870="",1+(MAX(CG$2:CG869)),""))</f>
        <v/>
      </c>
      <c r="CH870" s="5" t="str">
        <f t="shared" si="210"/>
        <v/>
      </c>
      <c r="CI870" s="5" t="str">
        <f t="shared" si="211"/>
        <v/>
      </c>
      <c r="CJ870" s="14" t="str">
        <f t="shared" si="212"/>
        <v/>
      </c>
      <c r="CK870" s="25"/>
      <c r="CL870" s="15"/>
      <c r="CM870" s="5" t="str">
        <f t="shared" si="214"/>
        <v/>
      </c>
      <c r="CO870" s="5"/>
      <c r="CP870" s="5" t="str">
        <f t="shared" si="213"/>
        <v/>
      </c>
      <c r="CQ870" s="5" t="str">
        <f>IF(BT870="","",IFERROR(IF(VLOOKUP(BT870,BT$2:BT869,1,0)=0,"",""),BT870))</f>
        <v/>
      </c>
      <c r="CR870" s="22" t="str">
        <f>IF(CQ870="","",(IFERROR(VLOOKUP(MID(CQ870,1,1),$DI$2:DM$28,3,0),0)+IFERROR(VLOOKUP(MID(CQ870,2,1),DI$2:DM$28,4,0),0)+IFERROR(VLOOKUP(MID(CQ870,3,1),DI$2:DM$28,5,0),0)+(ROW(CQ870)/1000000000000)))</f>
        <v/>
      </c>
      <c r="CS870" s="5"/>
      <c r="CT870" s="5">
        <v>869</v>
      </c>
      <c r="CU870" s="5" t="str">
        <f>IFERROR(VLOOKUP(CT870,CP$2:CQ1946,2,0),"")</f>
        <v/>
      </c>
      <c r="CV870" s="5"/>
      <c r="CX870" s="5"/>
      <c r="DO870" s="5" t="e">
        <f>IF(REPORTE!AH$2="si",IF(C870=VALUE(REPORTE!C$22),IF(SUM(DO871:DO$1993),CONCATENATE(INT(B870),", "),INT(B870)),""),IF(C870=VALUE(REPORTE!C$21),IF(SUM(DO871:DO$1993),CONCATENATE(INT(B870),", "),INT(B870)),""))</f>
        <v>#VALUE!</v>
      </c>
      <c r="DS870" s="5"/>
      <c r="DT870" s="5"/>
      <c r="DU870" s="5"/>
      <c r="DV870" s="5"/>
    </row>
    <row r="871" spans="1:126" x14ac:dyDescent="0.25">
      <c r="A871" s="4" t="str">
        <f t="shared" ca="1" si="201"/>
        <v/>
      </c>
      <c r="B871" s="3"/>
      <c r="D871" s="1" t="str">
        <f>IFERROR(INDEX('padron cfe'!B:B,MATCH(DATOS!C871,'padron cfe'!A:A,0),1),"")</f>
        <v/>
      </c>
      <c r="H871" s="5" t="str">
        <f>IF(F871="","",IFERROR(CONCATENATE("PEUA",VLOOKUP(ESTADO,REPORTE!AV$2:AW$33,2,0),DIDTRITO_FORM,CADER_FORM,IFERROR(INDEX(CA:CA,MATCH(DAY(F871),BZ:BZ,0),1),DAY(F871)),IFERROR(INDEX(CA:CA,MATCH(MONTH(F871),BZ:BZ,0),1),MONTH(F871)),YEAR(F871),G871),""))</f>
        <v/>
      </c>
      <c r="M871" s="2" t="str">
        <f>IFERROR(INDEX('padron cfe'!C:C,MATCH(DATOS!C871,'padron cfe'!A:A,0),1),"")</f>
        <v/>
      </c>
      <c r="N871" s="66" t="str">
        <f>IFERROR(IF(BT871="","",IF(INDEX(N$1:N870,MATCH(BT871,BT$1:BT870,0),1)=0,"",INDEX(N$1:N870,MATCH(BT871,BT$1:BT870,0),1))),"")</f>
        <v/>
      </c>
      <c r="O871" s="66" t="str">
        <f>IFERROR(IF(BT871="","",IF(INDEX(O$1:O870,MATCH(BT871,BT$1:BT870,0),1)=0,"",INDEX(O$1:O870,MATCH(BT871,BT$1:BT870,0),1))),"")</f>
        <v/>
      </c>
      <c r="R871" s="66"/>
      <c r="S871" s="5"/>
      <c r="T871" s="66"/>
      <c r="U871" s="5" t="str">
        <f>IFERROR(IF(INDEX(U$1:U870,MATCH(T871,T$1:T870,0),1)=0,"",INDEX(U$1:U870,MATCH(T871,T$1:T870,0),1)),"")</f>
        <v/>
      </c>
      <c r="V871" s="66"/>
      <c r="W871" s="5" t="str">
        <f>IFERROR(IF(INDEX(W$1:W870,MATCH(V871,V$1:V870,0),1)=0,"",INDEX(W$1:W870,MATCH(V871,V$1:V870,0),1)),"")</f>
        <v/>
      </c>
      <c r="X871" s="2" t="str">
        <f>IFERROR(INDEX('padron cfe'!D:D,MATCH(DATOS!C871,'padron cfe'!A:A,0),1),"")</f>
        <v/>
      </c>
      <c r="AC871" s="3"/>
      <c r="AE871" s="4" t="str">
        <f t="shared" si="202"/>
        <v/>
      </c>
      <c r="AI871" s="2" t="str">
        <f>IFERROR(IF(INDEX(AI$1:AI870,MATCH(BT871,BT$1:BT870,0),1)=0,"",INDEX(AI$1:AI870,MATCH(BT871,BT$1:BT870,0),1)),"")</f>
        <v/>
      </c>
      <c r="AJ871" s="2" t="str">
        <f>IFERROR(IF(INDEX(AJ$1:AJ870,MATCH(BT871,BT$1:BT870,0),1)=0,"",INDEX(AJ$1:AJ870,MATCH(BT871,BT$1:BT870,0),1)),"")</f>
        <v/>
      </c>
      <c r="AK871" s="2" t="str">
        <f>IFERROR(IF(INDEX(AK$1:AK870,MATCH(BT871,BT$1:BT870,0),1)=0,"",INDEX(AK$1:AK870,MATCH(BT871,BT$1:BT870,0),1)),"")</f>
        <v/>
      </c>
      <c r="AY871" s="7"/>
      <c r="BA871" s="66"/>
      <c r="BB871" s="66"/>
      <c r="BC871" s="66"/>
      <c r="BD871" s="78"/>
      <c r="BE871" s="66"/>
      <c r="BF871" s="66"/>
      <c r="BG871" s="4"/>
      <c r="BH871" s="69"/>
      <c r="BK871" s="9"/>
      <c r="BN871" s="7"/>
      <c r="BO871" s="286"/>
      <c r="BP871" s="22"/>
      <c r="BQ871" s="7" t="str">
        <f t="shared" ca="1" si="203"/>
        <v/>
      </c>
      <c r="BR871" s="75" t="str">
        <f t="shared" si="204"/>
        <v/>
      </c>
      <c r="BS871" s="75" t="str">
        <f t="shared" si="205"/>
        <v/>
      </c>
      <c r="BT871" s="5" t="str">
        <f t="shared" si="206"/>
        <v/>
      </c>
      <c r="BU871" s="79" t="str">
        <f t="shared" si="207"/>
        <v/>
      </c>
      <c r="BV871" s="79" t="str">
        <f t="shared" si="208"/>
        <v/>
      </c>
      <c r="BW871" s="79" t="str">
        <f t="shared" si="209"/>
        <v/>
      </c>
      <c r="CB871" s="5"/>
      <c r="CC871" s="4" t="str">
        <f>IF(IFERROR(VLOOKUP(C871,C872:C$1993,1,0),"")="","",COUNTIF(C:C,C871))</f>
        <v/>
      </c>
      <c r="CE871" s="5"/>
      <c r="CF871" s="5"/>
      <c r="CG871" s="5" t="str">
        <f>IF(B871="","",IF(CC871="",1+(MAX(CG$2:CG870)),""))</f>
        <v/>
      </c>
      <c r="CH871" s="5" t="str">
        <f t="shared" si="210"/>
        <v/>
      </c>
      <c r="CI871" s="5" t="str">
        <f t="shared" si="211"/>
        <v/>
      </c>
      <c r="CJ871" s="14" t="str">
        <f t="shared" si="212"/>
        <v/>
      </c>
      <c r="CK871" s="25"/>
      <c r="CL871" s="15"/>
      <c r="CM871" s="5" t="str">
        <f t="shared" si="214"/>
        <v/>
      </c>
      <c r="CO871" s="5"/>
      <c r="CP871" s="5" t="str">
        <f t="shared" si="213"/>
        <v/>
      </c>
      <c r="CQ871" s="5" t="str">
        <f>IF(BT871="","",IFERROR(IF(VLOOKUP(BT871,BT$2:BT870,1,0)=0,"",""),BT871))</f>
        <v/>
      </c>
      <c r="CR871" s="22" t="str">
        <f>IF(CQ871="","",(IFERROR(VLOOKUP(MID(CQ871,1,1),$DI$2:DM$28,3,0),0)+IFERROR(VLOOKUP(MID(CQ871,2,1),DI$2:DM$28,4,0),0)+IFERROR(VLOOKUP(MID(CQ871,3,1),DI$2:DM$28,5,0),0)+(ROW(CQ871)/1000000000000)))</f>
        <v/>
      </c>
      <c r="CS871" s="5"/>
      <c r="CT871" s="5">
        <v>870</v>
      </c>
      <c r="CU871" s="5" t="str">
        <f>IFERROR(VLOOKUP(CT871,CP$2:CQ1947,2,0),"")</f>
        <v/>
      </c>
      <c r="CV871" s="5"/>
      <c r="CX871" s="5"/>
      <c r="DO871" s="5" t="e">
        <f>IF(REPORTE!AH$2="si",IF(C871=VALUE(REPORTE!C$22),IF(SUM(DO872:DO$1993),CONCATENATE(INT(B871),", "),INT(B871)),""),IF(C871=VALUE(REPORTE!C$21),IF(SUM(DO872:DO$1993),CONCATENATE(INT(B871),", "),INT(B871)),""))</f>
        <v>#VALUE!</v>
      </c>
      <c r="DS871" s="5"/>
      <c r="DT871" s="5"/>
      <c r="DU871" s="5"/>
      <c r="DV871" s="5"/>
    </row>
    <row r="872" spans="1:126" x14ac:dyDescent="0.25">
      <c r="A872" s="4" t="str">
        <f t="shared" ca="1" si="201"/>
        <v/>
      </c>
      <c r="B872" s="3"/>
      <c r="D872" s="1" t="str">
        <f>IFERROR(INDEX('padron cfe'!B:B,MATCH(DATOS!C872,'padron cfe'!A:A,0),1),"")</f>
        <v/>
      </c>
      <c r="H872" s="5" t="str">
        <f>IF(F872="","",IFERROR(CONCATENATE("PEUA",VLOOKUP(ESTADO,REPORTE!AV$2:AW$33,2,0),DIDTRITO_FORM,CADER_FORM,IFERROR(INDEX(CA:CA,MATCH(DAY(F872),BZ:BZ,0),1),DAY(F872)),IFERROR(INDEX(CA:CA,MATCH(MONTH(F872),BZ:BZ,0),1),MONTH(F872)),YEAR(F872),G872),""))</f>
        <v/>
      </c>
      <c r="M872" s="2" t="str">
        <f>IFERROR(INDEX('padron cfe'!C:C,MATCH(DATOS!C872,'padron cfe'!A:A,0),1),"")</f>
        <v/>
      </c>
      <c r="N872" s="66" t="str">
        <f>IFERROR(IF(BT872="","",IF(INDEX(N$1:N871,MATCH(BT872,BT$1:BT871,0),1)=0,"",INDEX(N$1:N871,MATCH(BT872,BT$1:BT871,0),1))),"")</f>
        <v/>
      </c>
      <c r="O872" s="66" t="str">
        <f>IFERROR(IF(BT872="","",IF(INDEX(O$1:O871,MATCH(BT872,BT$1:BT871,0),1)=0,"",INDEX(O$1:O871,MATCH(BT872,BT$1:BT871,0),1))),"")</f>
        <v/>
      </c>
      <c r="R872" s="66"/>
      <c r="S872" s="5"/>
      <c r="T872" s="66"/>
      <c r="U872" s="5" t="str">
        <f>IFERROR(IF(INDEX(U$1:U871,MATCH(T872,T$1:T871,0),1)=0,"",INDEX(U$1:U871,MATCH(T872,T$1:T871,0),1)),"")</f>
        <v/>
      </c>
      <c r="V872" s="66"/>
      <c r="W872" s="5" t="str">
        <f>IFERROR(IF(INDEX(W$1:W871,MATCH(V872,V$1:V871,0),1)=0,"",INDEX(W$1:W871,MATCH(V872,V$1:V871,0),1)),"")</f>
        <v/>
      </c>
      <c r="X872" s="2" t="str">
        <f>IFERROR(INDEX('padron cfe'!D:D,MATCH(DATOS!C872,'padron cfe'!A:A,0),1),"")</f>
        <v/>
      </c>
      <c r="AC872" s="3"/>
      <c r="AE872" s="4" t="str">
        <f t="shared" si="202"/>
        <v/>
      </c>
      <c r="AI872" s="2" t="str">
        <f>IFERROR(IF(INDEX(AI$1:AI871,MATCH(BT872,BT$1:BT871,0),1)=0,"",INDEX(AI$1:AI871,MATCH(BT872,BT$1:BT871,0),1)),"")</f>
        <v/>
      </c>
      <c r="AJ872" s="2" t="str">
        <f>IFERROR(IF(INDEX(AJ$1:AJ871,MATCH(BT872,BT$1:BT871,0),1)=0,"",INDEX(AJ$1:AJ871,MATCH(BT872,BT$1:BT871,0),1)),"")</f>
        <v/>
      </c>
      <c r="AK872" s="2" t="str">
        <f>IFERROR(IF(INDEX(AK$1:AK871,MATCH(BT872,BT$1:BT871,0),1)=0,"",INDEX(AK$1:AK871,MATCH(BT872,BT$1:BT871,0),1)),"")</f>
        <v/>
      </c>
      <c r="AY872" s="7"/>
      <c r="BA872" s="66"/>
      <c r="BB872" s="66"/>
      <c r="BC872" s="66"/>
      <c r="BD872" s="78"/>
      <c r="BE872" s="66"/>
      <c r="BF872" s="66"/>
      <c r="BG872" s="4"/>
      <c r="BH872" s="69"/>
      <c r="BK872" s="9"/>
      <c r="BN872" s="7"/>
      <c r="BO872" s="286"/>
      <c r="BP872" s="22"/>
      <c r="BQ872" s="7" t="str">
        <f t="shared" ca="1" si="203"/>
        <v/>
      </c>
      <c r="BR872" s="75" t="str">
        <f t="shared" si="204"/>
        <v/>
      </c>
      <c r="BS872" s="75" t="str">
        <f t="shared" si="205"/>
        <v/>
      </c>
      <c r="BT872" s="5" t="str">
        <f t="shared" si="206"/>
        <v/>
      </c>
      <c r="BU872" s="79" t="str">
        <f t="shared" si="207"/>
        <v/>
      </c>
      <c r="BV872" s="79" t="str">
        <f t="shared" si="208"/>
        <v/>
      </c>
      <c r="BW872" s="79" t="str">
        <f t="shared" si="209"/>
        <v/>
      </c>
      <c r="CB872" s="5"/>
      <c r="CC872" s="4" t="str">
        <f>IF(IFERROR(VLOOKUP(C872,C873:C$1993,1,0),"")="","",COUNTIF(C:C,C872))</f>
        <v/>
      </c>
      <c r="CE872" s="5"/>
      <c r="CF872" s="5"/>
      <c r="CG872" s="5" t="str">
        <f>IF(B872="","",IF(CC872="",1+(MAX(CG$2:CG871)),""))</f>
        <v/>
      </c>
      <c r="CH872" s="5" t="str">
        <f t="shared" si="210"/>
        <v/>
      </c>
      <c r="CI872" s="5" t="str">
        <f t="shared" si="211"/>
        <v/>
      </c>
      <c r="CJ872" s="14" t="str">
        <f t="shared" si="212"/>
        <v/>
      </c>
      <c r="CK872" s="25"/>
      <c r="CL872" s="15"/>
      <c r="CM872" s="5" t="str">
        <f t="shared" si="214"/>
        <v/>
      </c>
      <c r="CO872" s="5"/>
      <c r="CP872" s="5" t="str">
        <f t="shared" si="213"/>
        <v/>
      </c>
      <c r="CQ872" s="5" t="str">
        <f>IF(BT872="","",IFERROR(IF(VLOOKUP(BT872,BT$2:BT871,1,0)=0,"",""),BT872))</f>
        <v/>
      </c>
      <c r="CR872" s="22" t="str">
        <f>IF(CQ872="","",(IFERROR(VLOOKUP(MID(CQ872,1,1),$DI$2:DM$28,3,0),0)+IFERROR(VLOOKUP(MID(CQ872,2,1),DI$2:DM$28,4,0),0)+IFERROR(VLOOKUP(MID(CQ872,3,1),DI$2:DM$28,5,0),0)+(ROW(CQ872)/1000000000000)))</f>
        <v/>
      </c>
      <c r="CS872" s="5"/>
      <c r="CT872" s="5">
        <v>871</v>
      </c>
      <c r="CU872" s="5" t="str">
        <f>IFERROR(VLOOKUP(CT872,CP$2:CQ1948,2,0),"")</f>
        <v/>
      </c>
      <c r="CV872" s="5"/>
      <c r="CX872" s="5"/>
      <c r="DO872" s="5" t="e">
        <f>IF(REPORTE!AH$2="si",IF(C872=VALUE(REPORTE!C$22),IF(SUM(DO873:DO$1993),CONCATENATE(INT(B872),", "),INT(B872)),""),IF(C872=VALUE(REPORTE!C$21),IF(SUM(DO873:DO$1993),CONCATENATE(INT(B872),", "),INT(B872)),""))</f>
        <v>#VALUE!</v>
      </c>
      <c r="DS872" s="5"/>
      <c r="DT872" s="5"/>
      <c r="DU872" s="5"/>
      <c r="DV872" s="5"/>
    </row>
    <row r="873" spans="1:126" x14ac:dyDescent="0.25">
      <c r="A873" s="4" t="str">
        <f t="shared" ca="1" si="201"/>
        <v/>
      </c>
      <c r="B873" s="3"/>
      <c r="D873" s="1" t="str">
        <f>IFERROR(INDEX('padron cfe'!B:B,MATCH(DATOS!C873,'padron cfe'!A:A,0),1),"")</f>
        <v/>
      </c>
      <c r="H873" s="5" t="str">
        <f>IF(F873="","",IFERROR(CONCATENATE("PEUA",VLOOKUP(ESTADO,REPORTE!AV$2:AW$33,2,0),DIDTRITO_FORM,CADER_FORM,IFERROR(INDEX(CA:CA,MATCH(DAY(F873),BZ:BZ,0),1),DAY(F873)),IFERROR(INDEX(CA:CA,MATCH(MONTH(F873),BZ:BZ,0),1),MONTH(F873)),YEAR(F873),G873),""))</f>
        <v/>
      </c>
      <c r="M873" s="2" t="str">
        <f>IFERROR(INDEX('padron cfe'!C:C,MATCH(DATOS!C873,'padron cfe'!A:A,0),1),"")</f>
        <v/>
      </c>
      <c r="N873" s="66" t="str">
        <f>IFERROR(IF(BT873="","",IF(INDEX(N$1:N872,MATCH(BT873,BT$1:BT872,0),1)=0,"",INDEX(N$1:N872,MATCH(BT873,BT$1:BT872,0),1))),"")</f>
        <v/>
      </c>
      <c r="O873" s="66" t="str">
        <f>IFERROR(IF(BT873="","",IF(INDEX(O$1:O872,MATCH(BT873,BT$1:BT872,0),1)=0,"",INDEX(O$1:O872,MATCH(BT873,BT$1:BT872,0),1))),"")</f>
        <v/>
      </c>
      <c r="R873" s="66"/>
      <c r="S873" s="5"/>
      <c r="T873" s="66"/>
      <c r="U873" s="5" t="str">
        <f>IFERROR(IF(INDEX(U$1:U872,MATCH(T873,T$1:T872,0),1)=0,"",INDEX(U$1:U872,MATCH(T873,T$1:T872,0),1)),"")</f>
        <v/>
      </c>
      <c r="V873" s="66"/>
      <c r="W873" s="5" t="str">
        <f>IFERROR(IF(INDEX(W$1:W872,MATCH(V873,V$1:V872,0),1)=0,"",INDEX(W$1:W872,MATCH(V873,V$1:V872,0),1)),"")</f>
        <v/>
      </c>
      <c r="X873" s="2" t="str">
        <f>IFERROR(INDEX('padron cfe'!D:D,MATCH(DATOS!C873,'padron cfe'!A:A,0),1),"")</f>
        <v/>
      </c>
      <c r="AC873" s="3"/>
      <c r="AE873" s="4" t="str">
        <f t="shared" si="202"/>
        <v/>
      </c>
      <c r="AI873" s="2" t="str">
        <f>IFERROR(IF(INDEX(AI$1:AI872,MATCH(BT873,BT$1:BT872,0),1)=0,"",INDEX(AI$1:AI872,MATCH(BT873,BT$1:BT872,0),1)),"")</f>
        <v/>
      </c>
      <c r="AJ873" s="2" t="str">
        <f>IFERROR(IF(INDEX(AJ$1:AJ872,MATCH(BT873,BT$1:BT872,0),1)=0,"",INDEX(AJ$1:AJ872,MATCH(BT873,BT$1:BT872,0),1)),"")</f>
        <v/>
      </c>
      <c r="AK873" s="2" t="str">
        <f>IFERROR(IF(INDEX(AK$1:AK872,MATCH(BT873,BT$1:BT872,0),1)=0,"",INDEX(AK$1:AK872,MATCH(BT873,BT$1:BT872,0),1)),"")</f>
        <v/>
      </c>
      <c r="AY873" s="7"/>
      <c r="BA873" s="66"/>
      <c r="BB873" s="66"/>
      <c r="BC873" s="66"/>
      <c r="BD873" s="78"/>
      <c r="BE873" s="66"/>
      <c r="BF873" s="66"/>
      <c r="BG873" s="4"/>
      <c r="BH873" s="69"/>
      <c r="BK873" s="9"/>
      <c r="BN873" s="7"/>
      <c r="BO873" s="286"/>
      <c r="BP873" s="22"/>
      <c r="BQ873" s="7" t="str">
        <f t="shared" ca="1" si="203"/>
        <v/>
      </c>
      <c r="BR873" s="75" t="str">
        <f t="shared" si="204"/>
        <v/>
      </c>
      <c r="BS873" s="75" t="str">
        <f t="shared" si="205"/>
        <v/>
      </c>
      <c r="BT873" s="5" t="str">
        <f t="shared" si="206"/>
        <v/>
      </c>
      <c r="BU873" s="79" t="str">
        <f t="shared" si="207"/>
        <v/>
      </c>
      <c r="BV873" s="79" t="str">
        <f t="shared" si="208"/>
        <v/>
      </c>
      <c r="BW873" s="79" t="str">
        <f t="shared" si="209"/>
        <v/>
      </c>
      <c r="CB873" s="5"/>
      <c r="CC873" s="4" t="str">
        <f>IF(IFERROR(VLOOKUP(C873,C874:C$1993,1,0),"")="","",COUNTIF(C:C,C873))</f>
        <v/>
      </c>
      <c r="CE873" s="5"/>
      <c r="CF873" s="5"/>
      <c r="CG873" s="5" t="str">
        <f>IF(B873="","",IF(CC873="",1+(MAX(CG$2:CG872)),""))</f>
        <v/>
      </c>
      <c r="CH873" s="5" t="str">
        <f t="shared" si="210"/>
        <v/>
      </c>
      <c r="CI873" s="5" t="str">
        <f t="shared" si="211"/>
        <v/>
      </c>
      <c r="CJ873" s="14" t="str">
        <f t="shared" si="212"/>
        <v/>
      </c>
      <c r="CK873" s="25"/>
      <c r="CL873" s="15"/>
      <c r="CM873" s="5" t="str">
        <f t="shared" si="214"/>
        <v/>
      </c>
      <c r="CO873" s="5"/>
      <c r="CP873" s="5" t="str">
        <f t="shared" si="213"/>
        <v/>
      </c>
      <c r="CQ873" s="5" t="str">
        <f>IF(BT873="","",IFERROR(IF(VLOOKUP(BT873,BT$2:BT872,1,0)=0,"",""),BT873))</f>
        <v/>
      </c>
      <c r="CR873" s="22" t="str">
        <f>IF(CQ873="","",(IFERROR(VLOOKUP(MID(CQ873,1,1),$DI$2:DM$28,3,0),0)+IFERROR(VLOOKUP(MID(CQ873,2,1),DI$2:DM$28,4,0),0)+IFERROR(VLOOKUP(MID(CQ873,3,1),DI$2:DM$28,5,0),0)+(ROW(CQ873)/1000000000000)))</f>
        <v/>
      </c>
      <c r="CS873" s="5"/>
      <c r="CT873" s="5">
        <v>872</v>
      </c>
      <c r="CU873" s="5" t="str">
        <f>IFERROR(VLOOKUP(CT873,CP$2:CQ1949,2,0),"")</f>
        <v/>
      </c>
      <c r="CV873" s="5"/>
      <c r="CX873" s="5"/>
      <c r="DO873" s="5" t="e">
        <f>IF(REPORTE!AH$2="si",IF(C873=VALUE(REPORTE!C$22),IF(SUM(DO874:DO$1993),CONCATENATE(INT(B873),", "),INT(B873)),""),IF(C873=VALUE(REPORTE!C$21),IF(SUM(DO874:DO$1993),CONCATENATE(INT(B873),", "),INT(B873)),""))</f>
        <v>#VALUE!</v>
      </c>
      <c r="DS873" s="5"/>
      <c r="DT873" s="5"/>
      <c r="DU873" s="5"/>
      <c r="DV873" s="5"/>
    </row>
    <row r="874" spans="1:126" x14ac:dyDescent="0.25">
      <c r="A874" s="4" t="str">
        <f t="shared" ca="1" si="201"/>
        <v/>
      </c>
      <c r="B874" s="3"/>
      <c r="D874" s="1" t="str">
        <f>IFERROR(INDEX('padron cfe'!B:B,MATCH(DATOS!C874,'padron cfe'!A:A,0),1),"")</f>
        <v/>
      </c>
      <c r="H874" s="5" t="str">
        <f>IF(F874="","",IFERROR(CONCATENATE("PEUA",VLOOKUP(ESTADO,REPORTE!AV$2:AW$33,2,0),DIDTRITO_FORM,CADER_FORM,IFERROR(INDEX(CA:CA,MATCH(DAY(F874),BZ:BZ,0),1),DAY(F874)),IFERROR(INDEX(CA:CA,MATCH(MONTH(F874),BZ:BZ,0),1),MONTH(F874)),YEAR(F874),G874),""))</f>
        <v/>
      </c>
      <c r="M874" s="2" t="str">
        <f>IFERROR(INDEX('padron cfe'!C:C,MATCH(DATOS!C874,'padron cfe'!A:A,0),1),"")</f>
        <v/>
      </c>
      <c r="N874" s="66" t="str">
        <f>IFERROR(IF(BT874="","",IF(INDEX(N$1:N873,MATCH(BT874,BT$1:BT873,0),1)=0,"",INDEX(N$1:N873,MATCH(BT874,BT$1:BT873,0),1))),"")</f>
        <v/>
      </c>
      <c r="O874" s="66" t="str">
        <f>IFERROR(IF(BT874="","",IF(INDEX(O$1:O873,MATCH(BT874,BT$1:BT873,0),1)=0,"",INDEX(O$1:O873,MATCH(BT874,BT$1:BT873,0),1))),"")</f>
        <v/>
      </c>
      <c r="R874" s="66"/>
      <c r="S874" s="5"/>
      <c r="T874" s="66"/>
      <c r="U874" s="5" t="str">
        <f>IFERROR(IF(INDEX(U$1:U873,MATCH(T874,T$1:T873,0),1)=0,"",INDEX(U$1:U873,MATCH(T874,T$1:T873,0),1)),"")</f>
        <v/>
      </c>
      <c r="V874" s="66"/>
      <c r="W874" s="5" t="str">
        <f>IFERROR(IF(INDEX(W$1:W873,MATCH(V874,V$1:V873,0),1)=0,"",INDEX(W$1:W873,MATCH(V874,V$1:V873,0),1)),"")</f>
        <v/>
      </c>
      <c r="X874" s="2" t="str">
        <f>IFERROR(INDEX('padron cfe'!D:D,MATCH(DATOS!C874,'padron cfe'!A:A,0),1),"")</f>
        <v/>
      </c>
      <c r="AC874" s="3"/>
      <c r="AE874" s="4" t="str">
        <f t="shared" si="202"/>
        <v/>
      </c>
      <c r="AI874" s="2" t="str">
        <f>IFERROR(IF(INDEX(AI$1:AI873,MATCH(BT874,BT$1:BT873,0),1)=0,"",INDEX(AI$1:AI873,MATCH(BT874,BT$1:BT873,0),1)),"")</f>
        <v/>
      </c>
      <c r="AJ874" s="2" t="str">
        <f>IFERROR(IF(INDEX(AJ$1:AJ873,MATCH(BT874,BT$1:BT873,0),1)=0,"",INDEX(AJ$1:AJ873,MATCH(BT874,BT$1:BT873,0),1)),"")</f>
        <v/>
      </c>
      <c r="AK874" s="2" t="str">
        <f>IFERROR(IF(INDEX(AK$1:AK873,MATCH(BT874,BT$1:BT873,0),1)=0,"",INDEX(AK$1:AK873,MATCH(BT874,BT$1:BT873,0),1)),"")</f>
        <v/>
      </c>
      <c r="AY874" s="7"/>
      <c r="BA874" s="66"/>
      <c r="BB874" s="66"/>
      <c r="BC874" s="66"/>
      <c r="BD874" s="78"/>
      <c r="BE874" s="66"/>
      <c r="BF874" s="66"/>
      <c r="BG874" s="4"/>
      <c r="BH874" s="69"/>
      <c r="BK874" s="9"/>
      <c r="BN874" s="7"/>
      <c r="BO874" s="286"/>
      <c r="BP874" s="22"/>
      <c r="BQ874" s="7" t="str">
        <f t="shared" ca="1" si="203"/>
        <v/>
      </c>
      <c r="BR874" s="75" t="str">
        <f t="shared" si="204"/>
        <v/>
      </c>
      <c r="BS874" s="75" t="str">
        <f t="shared" si="205"/>
        <v/>
      </c>
      <c r="BT874" s="5" t="str">
        <f t="shared" si="206"/>
        <v/>
      </c>
      <c r="BU874" s="79" t="str">
        <f t="shared" si="207"/>
        <v/>
      </c>
      <c r="BV874" s="79" t="str">
        <f t="shared" si="208"/>
        <v/>
      </c>
      <c r="BW874" s="79" t="str">
        <f t="shared" si="209"/>
        <v/>
      </c>
      <c r="CB874" s="5"/>
      <c r="CC874" s="4" t="str">
        <f>IF(IFERROR(VLOOKUP(C874,C875:C$1993,1,0),"")="","",COUNTIF(C:C,C874))</f>
        <v/>
      </c>
      <c r="CE874" s="5"/>
      <c r="CF874" s="5"/>
      <c r="CG874" s="5" t="str">
        <f>IF(B874="","",IF(CC874="",1+(MAX(CG$2:CG873)),""))</f>
        <v/>
      </c>
      <c r="CH874" s="5" t="str">
        <f t="shared" si="210"/>
        <v/>
      </c>
      <c r="CI874" s="5" t="str">
        <f t="shared" si="211"/>
        <v/>
      </c>
      <c r="CJ874" s="14" t="str">
        <f t="shared" si="212"/>
        <v/>
      </c>
      <c r="CK874" s="25"/>
      <c r="CL874" s="15"/>
      <c r="CM874" s="5" t="str">
        <f t="shared" si="214"/>
        <v/>
      </c>
      <c r="CO874" s="5"/>
      <c r="CP874" s="5" t="str">
        <f t="shared" si="213"/>
        <v/>
      </c>
      <c r="CQ874" s="5" t="str">
        <f>IF(BT874="","",IFERROR(IF(VLOOKUP(BT874,BT$2:BT873,1,0)=0,"",""),BT874))</f>
        <v/>
      </c>
      <c r="CR874" s="22" t="str">
        <f>IF(CQ874="","",(IFERROR(VLOOKUP(MID(CQ874,1,1),$DI$2:DM$28,3,0),0)+IFERROR(VLOOKUP(MID(CQ874,2,1),DI$2:DM$28,4,0),0)+IFERROR(VLOOKUP(MID(CQ874,3,1),DI$2:DM$28,5,0),0)+(ROW(CQ874)/1000000000000)))</f>
        <v/>
      </c>
      <c r="CS874" s="5"/>
      <c r="CT874" s="5">
        <v>873</v>
      </c>
      <c r="CU874" s="5" t="str">
        <f>IFERROR(VLOOKUP(CT874,CP$2:CQ1950,2,0),"")</f>
        <v/>
      </c>
      <c r="CV874" s="5"/>
      <c r="CX874" s="5"/>
      <c r="DO874" s="5" t="e">
        <f>IF(REPORTE!AH$2="si",IF(C874=VALUE(REPORTE!C$22),IF(SUM(DO875:DO$1993),CONCATENATE(INT(B874),", "),INT(B874)),""),IF(C874=VALUE(REPORTE!C$21),IF(SUM(DO875:DO$1993),CONCATENATE(INT(B874),", "),INT(B874)),""))</f>
        <v>#VALUE!</v>
      </c>
      <c r="DS874" s="5"/>
      <c r="DT874" s="5"/>
      <c r="DU874" s="5"/>
      <c r="DV874" s="5"/>
    </row>
    <row r="875" spans="1:126" x14ac:dyDescent="0.25">
      <c r="A875" s="4" t="str">
        <f t="shared" ca="1" si="201"/>
        <v/>
      </c>
      <c r="B875" s="3"/>
      <c r="D875" s="1" t="str">
        <f>IFERROR(INDEX('padron cfe'!B:B,MATCH(DATOS!C875,'padron cfe'!A:A,0),1),"")</f>
        <v/>
      </c>
      <c r="H875" s="5" t="str">
        <f>IF(F875="","",IFERROR(CONCATENATE("PEUA",VLOOKUP(ESTADO,REPORTE!AV$2:AW$33,2,0),DIDTRITO_FORM,CADER_FORM,IFERROR(INDEX(CA:CA,MATCH(DAY(F875),BZ:BZ,0),1),DAY(F875)),IFERROR(INDEX(CA:CA,MATCH(MONTH(F875),BZ:BZ,0),1),MONTH(F875)),YEAR(F875),G875),""))</f>
        <v/>
      </c>
      <c r="M875" s="2" t="str">
        <f>IFERROR(INDEX('padron cfe'!C:C,MATCH(DATOS!C875,'padron cfe'!A:A,0),1),"")</f>
        <v/>
      </c>
      <c r="N875" s="66" t="str">
        <f>IFERROR(IF(BT875="","",IF(INDEX(N$1:N874,MATCH(BT875,BT$1:BT874,0),1)=0,"",INDEX(N$1:N874,MATCH(BT875,BT$1:BT874,0),1))),"")</f>
        <v/>
      </c>
      <c r="O875" s="66" t="str">
        <f>IFERROR(IF(BT875="","",IF(INDEX(O$1:O874,MATCH(BT875,BT$1:BT874,0),1)=0,"",INDEX(O$1:O874,MATCH(BT875,BT$1:BT874,0),1))),"")</f>
        <v/>
      </c>
      <c r="R875" s="66"/>
      <c r="S875" s="5"/>
      <c r="T875" s="66"/>
      <c r="U875" s="5" t="str">
        <f>IFERROR(IF(INDEX(U$1:U874,MATCH(T875,T$1:T874,0),1)=0,"",INDEX(U$1:U874,MATCH(T875,T$1:T874,0),1)),"")</f>
        <v/>
      </c>
      <c r="V875" s="66"/>
      <c r="W875" s="5" t="str">
        <f>IFERROR(IF(INDEX(W$1:W874,MATCH(V875,V$1:V874,0),1)=0,"",INDEX(W$1:W874,MATCH(V875,V$1:V874,0),1)),"")</f>
        <v/>
      </c>
      <c r="X875" s="2" t="str">
        <f>IFERROR(INDEX('padron cfe'!D:D,MATCH(DATOS!C875,'padron cfe'!A:A,0),1),"")</f>
        <v/>
      </c>
      <c r="AC875" s="3"/>
      <c r="AE875" s="4" t="str">
        <f t="shared" si="202"/>
        <v/>
      </c>
      <c r="AI875" s="2" t="str">
        <f>IFERROR(IF(INDEX(AI$1:AI874,MATCH(BT875,BT$1:BT874,0),1)=0,"",INDEX(AI$1:AI874,MATCH(BT875,BT$1:BT874,0),1)),"")</f>
        <v/>
      </c>
      <c r="AJ875" s="2" t="str">
        <f>IFERROR(IF(INDEX(AJ$1:AJ874,MATCH(BT875,BT$1:BT874,0),1)=0,"",INDEX(AJ$1:AJ874,MATCH(BT875,BT$1:BT874,0),1)),"")</f>
        <v/>
      </c>
      <c r="AK875" s="2" t="str">
        <f>IFERROR(IF(INDEX(AK$1:AK874,MATCH(BT875,BT$1:BT874,0),1)=0,"",INDEX(AK$1:AK874,MATCH(BT875,BT$1:BT874,0),1)),"")</f>
        <v/>
      </c>
      <c r="AY875" s="7"/>
      <c r="BA875" s="66"/>
      <c r="BB875" s="66"/>
      <c r="BC875" s="66"/>
      <c r="BD875" s="78"/>
      <c r="BE875" s="66"/>
      <c r="BF875" s="66"/>
      <c r="BG875" s="4"/>
      <c r="BH875" s="69"/>
      <c r="BK875" s="9"/>
      <c r="BN875" s="7"/>
      <c r="BO875" s="286"/>
      <c r="BP875" s="22"/>
      <c r="BQ875" s="7" t="str">
        <f t="shared" ca="1" si="203"/>
        <v/>
      </c>
      <c r="BR875" s="75" t="str">
        <f t="shared" si="204"/>
        <v/>
      </c>
      <c r="BS875" s="75" t="str">
        <f t="shared" si="205"/>
        <v/>
      </c>
      <c r="BT875" s="5" t="str">
        <f t="shared" si="206"/>
        <v/>
      </c>
      <c r="BU875" s="79" t="str">
        <f t="shared" si="207"/>
        <v/>
      </c>
      <c r="BV875" s="79" t="str">
        <f t="shared" si="208"/>
        <v/>
      </c>
      <c r="BW875" s="79" t="str">
        <f t="shared" si="209"/>
        <v/>
      </c>
      <c r="CB875" s="5"/>
      <c r="CC875" s="4" t="str">
        <f>IF(IFERROR(VLOOKUP(C875,C876:C$1993,1,0),"")="","",COUNTIF(C:C,C875))</f>
        <v/>
      </c>
      <c r="CE875" s="5"/>
      <c r="CF875" s="5"/>
      <c r="CG875" s="5" t="str">
        <f>IF(B875="","",IF(CC875="",1+(MAX(CG$2:CG874)),""))</f>
        <v/>
      </c>
      <c r="CH875" s="5" t="str">
        <f t="shared" si="210"/>
        <v/>
      </c>
      <c r="CI875" s="5" t="str">
        <f t="shared" si="211"/>
        <v/>
      </c>
      <c r="CJ875" s="14" t="str">
        <f t="shared" si="212"/>
        <v/>
      </c>
      <c r="CK875" s="25"/>
      <c r="CL875" s="15"/>
      <c r="CM875" s="5" t="str">
        <f t="shared" si="214"/>
        <v/>
      </c>
      <c r="CO875" s="5"/>
      <c r="CP875" s="5" t="str">
        <f t="shared" si="213"/>
        <v/>
      </c>
      <c r="CQ875" s="5" t="str">
        <f>IF(BT875="","",IFERROR(IF(VLOOKUP(BT875,BT$2:BT874,1,0)=0,"",""),BT875))</f>
        <v/>
      </c>
      <c r="CR875" s="22" t="str">
        <f>IF(CQ875="","",(IFERROR(VLOOKUP(MID(CQ875,1,1),$DI$2:DM$28,3,0),0)+IFERROR(VLOOKUP(MID(CQ875,2,1),DI$2:DM$28,4,0),0)+IFERROR(VLOOKUP(MID(CQ875,3,1),DI$2:DM$28,5,0),0)+(ROW(CQ875)/1000000000000)))</f>
        <v/>
      </c>
      <c r="CS875" s="5"/>
      <c r="CT875" s="5">
        <v>874</v>
      </c>
      <c r="CU875" s="5" t="str">
        <f>IFERROR(VLOOKUP(CT875,CP$2:CQ1951,2,0),"")</f>
        <v/>
      </c>
      <c r="CV875" s="5"/>
      <c r="CX875" s="5"/>
      <c r="DO875" s="5" t="e">
        <f>IF(REPORTE!AH$2="si",IF(C875=VALUE(REPORTE!C$22),IF(SUM(DO876:DO$1993),CONCATENATE(INT(B875),", "),INT(B875)),""),IF(C875=VALUE(REPORTE!C$21),IF(SUM(DO876:DO$1993),CONCATENATE(INT(B875),", "),INT(B875)),""))</f>
        <v>#VALUE!</v>
      </c>
      <c r="DS875" s="5"/>
      <c r="DT875" s="5"/>
      <c r="DU875" s="5"/>
      <c r="DV875" s="5"/>
    </row>
    <row r="876" spans="1:126" x14ac:dyDescent="0.25">
      <c r="A876" s="4" t="str">
        <f t="shared" ca="1" si="201"/>
        <v/>
      </c>
      <c r="B876" s="3"/>
      <c r="D876" s="1" t="str">
        <f>IFERROR(INDEX('padron cfe'!B:B,MATCH(DATOS!C876,'padron cfe'!A:A,0),1),"")</f>
        <v/>
      </c>
      <c r="H876" s="5" t="str">
        <f>IF(F876="","",IFERROR(CONCATENATE("PEUA",VLOOKUP(ESTADO,REPORTE!AV$2:AW$33,2,0),DIDTRITO_FORM,CADER_FORM,IFERROR(INDEX(CA:CA,MATCH(DAY(F876),BZ:BZ,0),1),DAY(F876)),IFERROR(INDEX(CA:CA,MATCH(MONTH(F876),BZ:BZ,0),1),MONTH(F876)),YEAR(F876),G876),""))</f>
        <v/>
      </c>
      <c r="M876" s="2" t="str">
        <f>IFERROR(INDEX('padron cfe'!C:C,MATCH(DATOS!C876,'padron cfe'!A:A,0),1),"")</f>
        <v/>
      </c>
      <c r="N876" s="66" t="str">
        <f>IFERROR(IF(BT876="","",IF(INDEX(N$1:N875,MATCH(BT876,BT$1:BT875,0),1)=0,"",INDEX(N$1:N875,MATCH(BT876,BT$1:BT875,0),1))),"")</f>
        <v/>
      </c>
      <c r="O876" s="66" t="str">
        <f>IFERROR(IF(BT876="","",IF(INDEX(O$1:O875,MATCH(BT876,BT$1:BT875,0),1)=0,"",INDEX(O$1:O875,MATCH(BT876,BT$1:BT875,0),1))),"")</f>
        <v/>
      </c>
      <c r="R876" s="66"/>
      <c r="S876" s="5"/>
      <c r="T876" s="66"/>
      <c r="U876" s="5" t="str">
        <f>IFERROR(IF(INDEX(U$1:U875,MATCH(T876,T$1:T875,0),1)=0,"",INDEX(U$1:U875,MATCH(T876,T$1:T875,0),1)),"")</f>
        <v/>
      </c>
      <c r="V876" s="66"/>
      <c r="W876" s="5" t="str">
        <f>IFERROR(IF(INDEX(W$1:W875,MATCH(V876,V$1:V875,0),1)=0,"",INDEX(W$1:W875,MATCH(V876,V$1:V875,0),1)),"")</f>
        <v/>
      </c>
      <c r="X876" s="2" t="str">
        <f>IFERROR(INDEX('padron cfe'!D:D,MATCH(DATOS!C876,'padron cfe'!A:A,0),1),"")</f>
        <v/>
      </c>
      <c r="AC876" s="3"/>
      <c r="AE876" s="4" t="str">
        <f t="shared" si="202"/>
        <v/>
      </c>
      <c r="AI876" s="2" t="str">
        <f>IFERROR(IF(INDEX(AI$1:AI875,MATCH(BT876,BT$1:BT875,0),1)=0,"",INDEX(AI$1:AI875,MATCH(BT876,BT$1:BT875,0),1)),"")</f>
        <v/>
      </c>
      <c r="AJ876" s="2" t="str">
        <f>IFERROR(IF(INDEX(AJ$1:AJ875,MATCH(BT876,BT$1:BT875,0),1)=0,"",INDEX(AJ$1:AJ875,MATCH(BT876,BT$1:BT875,0),1)),"")</f>
        <v/>
      </c>
      <c r="AK876" s="2" t="str">
        <f>IFERROR(IF(INDEX(AK$1:AK875,MATCH(BT876,BT$1:BT875,0),1)=0,"",INDEX(AK$1:AK875,MATCH(BT876,BT$1:BT875,0),1)),"")</f>
        <v/>
      </c>
      <c r="AY876" s="7"/>
      <c r="BA876" s="66"/>
      <c r="BB876" s="66"/>
      <c r="BC876" s="66"/>
      <c r="BD876" s="78"/>
      <c r="BE876" s="66"/>
      <c r="BF876" s="66"/>
      <c r="BG876" s="4"/>
      <c r="BH876" s="69"/>
      <c r="BK876" s="9"/>
      <c r="BN876" s="7"/>
      <c r="BO876" s="286"/>
      <c r="BP876" s="22"/>
      <c r="BQ876" s="7" t="str">
        <f t="shared" ca="1" si="203"/>
        <v/>
      </c>
      <c r="BR876" s="75" t="str">
        <f t="shared" si="204"/>
        <v/>
      </c>
      <c r="BS876" s="75" t="str">
        <f t="shared" si="205"/>
        <v/>
      </c>
      <c r="BT876" s="5" t="str">
        <f t="shared" si="206"/>
        <v/>
      </c>
      <c r="BU876" s="79" t="str">
        <f t="shared" si="207"/>
        <v/>
      </c>
      <c r="BV876" s="79" t="str">
        <f t="shared" si="208"/>
        <v/>
      </c>
      <c r="BW876" s="79" t="str">
        <f t="shared" si="209"/>
        <v/>
      </c>
      <c r="CB876" s="5"/>
      <c r="CC876" s="4" t="str">
        <f>IF(IFERROR(VLOOKUP(C876,C877:C$1993,1,0),"")="","",COUNTIF(C:C,C876))</f>
        <v/>
      </c>
      <c r="CE876" s="5"/>
      <c r="CF876" s="5"/>
      <c r="CG876" s="5" t="str">
        <f>IF(B876="","",IF(CC876="",1+(MAX(CG$2:CG875)),""))</f>
        <v/>
      </c>
      <c r="CH876" s="5" t="str">
        <f t="shared" si="210"/>
        <v/>
      </c>
      <c r="CI876" s="5" t="str">
        <f t="shared" si="211"/>
        <v/>
      </c>
      <c r="CJ876" s="14" t="str">
        <f t="shared" si="212"/>
        <v/>
      </c>
      <c r="CK876" s="25"/>
      <c r="CL876" s="15"/>
      <c r="CM876" s="5" t="str">
        <f t="shared" si="214"/>
        <v/>
      </c>
      <c r="CO876" s="5"/>
      <c r="CP876" s="5" t="str">
        <f t="shared" si="213"/>
        <v/>
      </c>
      <c r="CQ876" s="5" t="str">
        <f>IF(BT876="","",IFERROR(IF(VLOOKUP(BT876,BT$2:BT875,1,0)=0,"",""),BT876))</f>
        <v/>
      </c>
      <c r="CR876" s="22" t="str">
        <f>IF(CQ876="","",(IFERROR(VLOOKUP(MID(CQ876,1,1),$DI$2:DM$28,3,0),0)+IFERROR(VLOOKUP(MID(CQ876,2,1),DI$2:DM$28,4,0),0)+IFERROR(VLOOKUP(MID(CQ876,3,1),DI$2:DM$28,5,0),0)+(ROW(CQ876)/1000000000000)))</f>
        <v/>
      </c>
      <c r="CS876" s="5"/>
      <c r="CT876" s="5">
        <v>875</v>
      </c>
      <c r="CU876" s="5" t="str">
        <f>IFERROR(VLOOKUP(CT876,CP$2:CQ1952,2,0),"")</f>
        <v/>
      </c>
      <c r="CV876" s="5"/>
      <c r="CX876" s="5"/>
      <c r="DO876" s="5" t="e">
        <f>IF(REPORTE!AH$2="si",IF(C876=VALUE(REPORTE!C$22),IF(SUM(DO877:DO$1993),CONCATENATE(INT(B876),", "),INT(B876)),""),IF(C876=VALUE(REPORTE!C$21),IF(SUM(DO877:DO$1993),CONCATENATE(INT(B876),", "),INT(B876)),""))</f>
        <v>#VALUE!</v>
      </c>
      <c r="DS876" s="5"/>
      <c r="DT876" s="5"/>
      <c r="DU876" s="5"/>
      <c r="DV876" s="5"/>
    </row>
    <row r="877" spans="1:126" x14ac:dyDescent="0.25">
      <c r="A877" s="4" t="str">
        <f t="shared" ca="1" si="201"/>
        <v/>
      </c>
      <c r="B877" s="3"/>
      <c r="D877" s="1" t="str">
        <f>IFERROR(INDEX('padron cfe'!B:B,MATCH(DATOS!C877,'padron cfe'!A:A,0),1),"")</f>
        <v/>
      </c>
      <c r="H877" s="5" t="str">
        <f>IF(F877="","",IFERROR(CONCATENATE("PEUA",VLOOKUP(ESTADO,REPORTE!AV$2:AW$33,2,0),DIDTRITO_FORM,CADER_FORM,IFERROR(INDEX(CA:CA,MATCH(DAY(F877),BZ:BZ,0),1),DAY(F877)),IFERROR(INDEX(CA:CA,MATCH(MONTH(F877),BZ:BZ,0),1),MONTH(F877)),YEAR(F877),G877),""))</f>
        <v/>
      </c>
      <c r="M877" s="2" t="str">
        <f>IFERROR(INDEX('padron cfe'!C:C,MATCH(DATOS!C877,'padron cfe'!A:A,0),1),"")</f>
        <v/>
      </c>
      <c r="N877" s="66" t="str">
        <f>IFERROR(IF(BT877="","",IF(INDEX(N$1:N876,MATCH(BT877,BT$1:BT876,0),1)=0,"",INDEX(N$1:N876,MATCH(BT877,BT$1:BT876,0),1))),"")</f>
        <v/>
      </c>
      <c r="O877" s="66" t="str">
        <f>IFERROR(IF(BT877="","",IF(INDEX(O$1:O876,MATCH(BT877,BT$1:BT876,0),1)=0,"",INDEX(O$1:O876,MATCH(BT877,BT$1:BT876,0),1))),"")</f>
        <v/>
      </c>
      <c r="R877" s="66"/>
      <c r="S877" s="5"/>
      <c r="T877" s="66"/>
      <c r="U877" s="5" t="str">
        <f>IFERROR(IF(INDEX(U$1:U876,MATCH(T877,T$1:T876,0),1)=0,"",INDEX(U$1:U876,MATCH(T877,T$1:T876,0),1)),"")</f>
        <v/>
      </c>
      <c r="V877" s="66"/>
      <c r="W877" s="5" t="str">
        <f>IFERROR(IF(INDEX(W$1:W876,MATCH(V877,V$1:V876,0),1)=0,"",INDEX(W$1:W876,MATCH(V877,V$1:V876,0),1)),"")</f>
        <v/>
      </c>
      <c r="X877" s="2" t="str">
        <f>IFERROR(INDEX('padron cfe'!D:D,MATCH(DATOS!C877,'padron cfe'!A:A,0),1),"")</f>
        <v/>
      </c>
      <c r="AC877" s="3"/>
      <c r="AE877" s="4" t="str">
        <f t="shared" si="202"/>
        <v/>
      </c>
      <c r="AI877" s="2" t="str">
        <f>IFERROR(IF(INDEX(AI$1:AI876,MATCH(BT877,BT$1:BT876,0),1)=0,"",INDEX(AI$1:AI876,MATCH(BT877,BT$1:BT876,0),1)),"")</f>
        <v/>
      </c>
      <c r="AJ877" s="2" t="str">
        <f>IFERROR(IF(INDEX(AJ$1:AJ876,MATCH(BT877,BT$1:BT876,0),1)=0,"",INDEX(AJ$1:AJ876,MATCH(BT877,BT$1:BT876,0),1)),"")</f>
        <v/>
      </c>
      <c r="AK877" s="2" t="str">
        <f>IFERROR(IF(INDEX(AK$1:AK876,MATCH(BT877,BT$1:BT876,0),1)=0,"",INDEX(AK$1:AK876,MATCH(BT877,BT$1:BT876,0),1)),"")</f>
        <v/>
      </c>
      <c r="AY877" s="7"/>
      <c r="BA877" s="66"/>
      <c r="BB877" s="66"/>
      <c r="BC877" s="66"/>
      <c r="BD877" s="78"/>
      <c r="BE877" s="66"/>
      <c r="BF877" s="66"/>
      <c r="BG877" s="4"/>
      <c r="BH877" s="69"/>
      <c r="BK877" s="9"/>
      <c r="BN877" s="7"/>
      <c r="BO877" s="286"/>
      <c r="BP877" s="22"/>
      <c r="BQ877" s="7" t="str">
        <f t="shared" ca="1" si="203"/>
        <v/>
      </c>
      <c r="BR877" s="75" t="str">
        <f t="shared" si="204"/>
        <v/>
      </c>
      <c r="BS877" s="75" t="str">
        <f t="shared" si="205"/>
        <v/>
      </c>
      <c r="BT877" s="5" t="str">
        <f t="shared" si="206"/>
        <v/>
      </c>
      <c r="BU877" s="79" t="str">
        <f t="shared" si="207"/>
        <v/>
      </c>
      <c r="BV877" s="79" t="str">
        <f t="shared" si="208"/>
        <v/>
      </c>
      <c r="BW877" s="79" t="str">
        <f t="shared" si="209"/>
        <v/>
      </c>
      <c r="CB877" s="5"/>
      <c r="CC877" s="4" t="str">
        <f>IF(IFERROR(VLOOKUP(C877,C878:C$1993,1,0),"")="","",COUNTIF(C:C,C877))</f>
        <v/>
      </c>
      <c r="CE877" s="5"/>
      <c r="CF877" s="5"/>
      <c r="CG877" s="5" t="str">
        <f>IF(B877="","",IF(CC877="",1+(MAX(CG$2:CG876)),""))</f>
        <v/>
      </c>
      <c r="CH877" s="5" t="str">
        <f t="shared" si="210"/>
        <v/>
      </c>
      <c r="CI877" s="5" t="str">
        <f t="shared" si="211"/>
        <v/>
      </c>
      <c r="CJ877" s="14" t="str">
        <f t="shared" si="212"/>
        <v/>
      </c>
      <c r="CK877" s="25"/>
      <c r="CL877" s="15"/>
      <c r="CM877" s="5" t="str">
        <f t="shared" si="214"/>
        <v/>
      </c>
      <c r="CO877" s="5"/>
      <c r="CP877" s="5" t="str">
        <f t="shared" si="213"/>
        <v/>
      </c>
      <c r="CQ877" s="5" t="str">
        <f>IF(BT877="","",IFERROR(IF(VLOOKUP(BT877,BT$2:BT876,1,0)=0,"",""),BT877))</f>
        <v/>
      </c>
      <c r="CR877" s="22" t="str">
        <f>IF(CQ877="","",(IFERROR(VLOOKUP(MID(CQ877,1,1),$DI$2:DM$28,3,0),0)+IFERROR(VLOOKUP(MID(CQ877,2,1),DI$2:DM$28,4,0),0)+IFERROR(VLOOKUP(MID(CQ877,3,1),DI$2:DM$28,5,0),0)+(ROW(CQ877)/1000000000000)))</f>
        <v/>
      </c>
      <c r="CS877" s="5"/>
      <c r="CT877" s="5">
        <v>876</v>
      </c>
      <c r="CU877" s="5" t="str">
        <f>IFERROR(VLOOKUP(CT877,CP$2:CQ1953,2,0),"")</f>
        <v/>
      </c>
      <c r="CV877" s="5"/>
      <c r="CX877" s="5"/>
      <c r="DO877" s="5" t="e">
        <f>IF(REPORTE!AH$2="si",IF(C877=VALUE(REPORTE!C$22),IF(SUM(DO878:DO$1993),CONCATENATE(INT(B877),", "),INT(B877)),""),IF(C877=VALUE(REPORTE!C$21),IF(SUM(DO878:DO$1993),CONCATENATE(INT(B877),", "),INT(B877)),""))</f>
        <v>#VALUE!</v>
      </c>
      <c r="DS877" s="5"/>
      <c r="DT877" s="5"/>
      <c r="DU877" s="5"/>
      <c r="DV877" s="5"/>
    </row>
    <row r="878" spans="1:126" x14ac:dyDescent="0.25">
      <c r="A878" s="4" t="str">
        <f t="shared" ca="1" si="201"/>
        <v/>
      </c>
      <c r="B878" s="3"/>
      <c r="D878" s="1" t="str">
        <f>IFERROR(INDEX('padron cfe'!B:B,MATCH(DATOS!C878,'padron cfe'!A:A,0),1),"")</f>
        <v/>
      </c>
      <c r="H878" s="5" t="str">
        <f>IF(F878="","",IFERROR(CONCATENATE("PEUA",VLOOKUP(ESTADO,REPORTE!AV$2:AW$33,2,0),DIDTRITO_FORM,CADER_FORM,IFERROR(INDEX(CA:CA,MATCH(DAY(F878),BZ:BZ,0),1),DAY(F878)),IFERROR(INDEX(CA:CA,MATCH(MONTH(F878),BZ:BZ,0),1),MONTH(F878)),YEAR(F878),G878),""))</f>
        <v/>
      </c>
      <c r="M878" s="2" t="str">
        <f>IFERROR(INDEX('padron cfe'!C:C,MATCH(DATOS!C878,'padron cfe'!A:A,0),1),"")</f>
        <v/>
      </c>
      <c r="N878" s="66" t="str">
        <f>IFERROR(IF(BT878="","",IF(INDEX(N$1:N877,MATCH(BT878,BT$1:BT877,0),1)=0,"",INDEX(N$1:N877,MATCH(BT878,BT$1:BT877,0),1))),"")</f>
        <v/>
      </c>
      <c r="O878" s="66" t="str">
        <f>IFERROR(IF(BT878="","",IF(INDEX(O$1:O877,MATCH(BT878,BT$1:BT877,0),1)=0,"",INDEX(O$1:O877,MATCH(BT878,BT$1:BT877,0),1))),"")</f>
        <v/>
      </c>
      <c r="R878" s="66"/>
      <c r="S878" s="5"/>
      <c r="T878" s="66"/>
      <c r="U878" s="5" t="str">
        <f>IFERROR(IF(INDEX(U$1:U877,MATCH(T878,T$1:T877,0),1)=0,"",INDEX(U$1:U877,MATCH(T878,T$1:T877,0),1)),"")</f>
        <v/>
      </c>
      <c r="V878" s="66"/>
      <c r="W878" s="5" t="str">
        <f>IFERROR(IF(INDEX(W$1:W877,MATCH(V878,V$1:V877,0),1)=0,"",INDEX(W$1:W877,MATCH(V878,V$1:V877,0),1)),"")</f>
        <v/>
      </c>
      <c r="X878" s="2" t="str">
        <f>IFERROR(INDEX('padron cfe'!D:D,MATCH(DATOS!C878,'padron cfe'!A:A,0),1),"")</f>
        <v/>
      </c>
      <c r="AC878" s="3"/>
      <c r="AE878" s="4" t="str">
        <f t="shared" si="202"/>
        <v/>
      </c>
      <c r="AI878" s="2" t="str">
        <f>IFERROR(IF(INDEX(AI$1:AI877,MATCH(BT878,BT$1:BT877,0),1)=0,"",INDEX(AI$1:AI877,MATCH(BT878,BT$1:BT877,0),1)),"")</f>
        <v/>
      </c>
      <c r="AJ878" s="2" t="str">
        <f>IFERROR(IF(INDEX(AJ$1:AJ877,MATCH(BT878,BT$1:BT877,0),1)=0,"",INDEX(AJ$1:AJ877,MATCH(BT878,BT$1:BT877,0),1)),"")</f>
        <v/>
      </c>
      <c r="AK878" s="2" t="str">
        <f>IFERROR(IF(INDEX(AK$1:AK877,MATCH(BT878,BT$1:BT877,0),1)=0,"",INDEX(AK$1:AK877,MATCH(BT878,BT$1:BT877,0),1)),"")</f>
        <v/>
      </c>
      <c r="AY878" s="7"/>
      <c r="BA878" s="66"/>
      <c r="BB878" s="66"/>
      <c r="BC878" s="66"/>
      <c r="BD878" s="78"/>
      <c r="BE878" s="66"/>
      <c r="BF878" s="66"/>
      <c r="BG878" s="4"/>
      <c r="BH878" s="69"/>
      <c r="BK878" s="9"/>
      <c r="BN878" s="7"/>
      <c r="BO878" s="286"/>
      <c r="BP878" s="22"/>
      <c r="BQ878" s="7" t="str">
        <f t="shared" ca="1" si="203"/>
        <v/>
      </c>
      <c r="BR878" s="75" t="str">
        <f t="shared" si="204"/>
        <v/>
      </c>
      <c r="BS878" s="75" t="str">
        <f t="shared" si="205"/>
        <v/>
      </c>
      <c r="BT878" s="5" t="str">
        <f t="shared" si="206"/>
        <v/>
      </c>
      <c r="BU878" s="79" t="str">
        <f t="shared" si="207"/>
        <v/>
      </c>
      <c r="BV878" s="79" t="str">
        <f t="shared" si="208"/>
        <v/>
      </c>
      <c r="BW878" s="79" t="str">
        <f t="shared" si="209"/>
        <v/>
      </c>
      <c r="CB878" s="5"/>
      <c r="CC878" s="4" t="str">
        <f>IF(IFERROR(VLOOKUP(C878,C879:C$1993,1,0),"")="","",COUNTIF(C:C,C878))</f>
        <v/>
      </c>
      <c r="CE878" s="5"/>
      <c r="CF878" s="5"/>
      <c r="CG878" s="5" t="str">
        <f>IF(B878="","",IF(CC878="",1+(MAX(CG$2:CG877)),""))</f>
        <v/>
      </c>
      <c r="CH878" s="5" t="str">
        <f t="shared" si="210"/>
        <v/>
      </c>
      <c r="CI878" s="5" t="str">
        <f t="shared" si="211"/>
        <v/>
      </c>
      <c r="CJ878" s="14" t="str">
        <f t="shared" si="212"/>
        <v/>
      </c>
      <c r="CK878" s="25"/>
      <c r="CL878" s="15"/>
      <c r="CM878" s="5" t="str">
        <f t="shared" si="214"/>
        <v/>
      </c>
      <c r="CO878" s="5"/>
      <c r="CP878" s="5" t="str">
        <f t="shared" si="213"/>
        <v/>
      </c>
      <c r="CQ878" s="5" t="str">
        <f>IF(BT878="","",IFERROR(IF(VLOOKUP(BT878,BT$2:BT877,1,0)=0,"",""),BT878))</f>
        <v/>
      </c>
      <c r="CR878" s="22" t="str">
        <f>IF(CQ878="","",(IFERROR(VLOOKUP(MID(CQ878,1,1),$DI$2:DM$28,3,0),0)+IFERROR(VLOOKUP(MID(CQ878,2,1),DI$2:DM$28,4,0),0)+IFERROR(VLOOKUP(MID(CQ878,3,1),DI$2:DM$28,5,0),0)+(ROW(CQ878)/1000000000000)))</f>
        <v/>
      </c>
      <c r="CS878" s="5"/>
      <c r="CT878" s="5">
        <v>877</v>
      </c>
      <c r="CU878" s="5" t="str">
        <f>IFERROR(VLOOKUP(CT878,CP$2:CQ1954,2,0),"")</f>
        <v/>
      </c>
      <c r="CV878" s="5"/>
      <c r="CX878" s="5"/>
      <c r="DO878" s="5" t="e">
        <f>IF(REPORTE!AH$2="si",IF(C878=VALUE(REPORTE!C$22),IF(SUM(DO879:DO$1993),CONCATENATE(INT(B878),", "),INT(B878)),""),IF(C878=VALUE(REPORTE!C$21),IF(SUM(DO879:DO$1993),CONCATENATE(INT(B878),", "),INT(B878)),""))</f>
        <v>#VALUE!</v>
      </c>
      <c r="DS878" s="5"/>
      <c r="DT878" s="5"/>
      <c r="DU878" s="5"/>
      <c r="DV878" s="5"/>
    </row>
    <row r="879" spans="1:126" x14ac:dyDescent="0.25">
      <c r="A879" s="4" t="str">
        <f t="shared" ca="1" si="201"/>
        <v/>
      </c>
      <c r="B879" s="3"/>
      <c r="D879" s="1" t="str">
        <f>IFERROR(INDEX('padron cfe'!B:B,MATCH(DATOS!C879,'padron cfe'!A:A,0),1),"")</f>
        <v/>
      </c>
      <c r="H879" s="5" t="str">
        <f>IF(F879="","",IFERROR(CONCATENATE("PEUA",VLOOKUP(ESTADO,REPORTE!AV$2:AW$33,2,0),DIDTRITO_FORM,CADER_FORM,IFERROR(INDEX(CA:CA,MATCH(DAY(F879),BZ:BZ,0),1),DAY(F879)),IFERROR(INDEX(CA:CA,MATCH(MONTH(F879),BZ:BZ,0),1),MONTH(F879)),YEAR(F879),G879),""))</f>
        <v/>
      </c>
      <c r="M879" s="2" t="str">
        <f>IFERROR(INDEX('padron cfe'!C:C,MATCH(DATOS!C879,'padron cfe'!A:A,0),1),"")</f>
        <v/>
      </c>
      <c r="N879" s="66" t="str">
        <f>IFERROR(IF(BT879="","",IF(INDEX(N$1:N878,MATCH(BT879,BT$1:BT878,0),1)=0,"",INDEX(N$1:N878,MATCH(BT879,BT$1:BT878,0),1))),"")</f>
        <v/>
      </c>
      <c r="O879" s="66" t="str">
        <f>IFERROR(IF(BT879="","",IF(INDEX(O$1:O878,MATCH(BT879,BT$1:BT878,0),1)=0,"",INDEX(O$1:O878,MATCH(BT879,BT$1:BT878,0),1))),"")</f>
        <v/>
      </c>
      <c r="R879" s="66"/>
      <c r="S879" s="5"/>
      <c r="T879" s="66"/>
      <c r="U879" s="5" t="str">
        <f>IFERROR(IF(INDEX(U$1:U878,MATCH(T879,T$1:T878,0),1)=0,"",INDEX(U$1:U878,MATCH(T879,T$1:T878,0),1)),"")</f>
        <v/>
      </c>
      <c r="V879" s="66"/>
      <c r="W879" s="5" t="str">
        <f>IFERROR(IF(INDEX(W$1:W878,MATCH(V879,V$1:V878,0),1)=0,"",INDEX(W$1:W878,MATCH(V879,V$1:V878,0),1)),"")</f>
        <v/>
      </c>
      <c r="X879" s="2" t="str">
        <f>IFERROR(INDEX('padron cfe'!D:D,MATCH(DATOS!C879,'padron cfe'!A:A,0),1),"")</f>
        <v/>
      </c>
      <c r="AC879" s="3"/>
      <c r="AE879" s="4" t="str">
        <f t="shared" si="202"/>
        <v/>
      </c>
      <c r="AI879" s="2" t="str">
        <f>IFERROR(IF(INDEX(AI$1:AI878,MATCH(BT879,BT$1:BT878,0),1)=0,"",INDEX(AI$1:AI878,MATCH(BT879,BT$1:BT878,0),1)),"")</f>
        <v/>
      </c>
      <c r="AJ879" s="2" t="str">
        <f>IFERROR(IF(INDEX(AJ$1:AJ878,MATCH(BT879,BT$1:BT878,0),1)=0,"",INDEX(AJ$1:AJ878,MATCH(BT879,BT$1:BT878,0),1)),"")</f>
        <v/>
      </c>
      <c r="AK879" s="2" t="str">
        <f>IFERROR(IF(INDEX(AK$1:AK878,MATCH(BT879,BT$1:BT878,0),1)=0,"",INDEX(AK$1:AK878,MATCH(BT879,BT$1:BT878,0),1)),"")</f>
        <v/>
      </c>
      <c r="AY879" s="7"/>
      <c r="BA879" s="66"/>
      <c r="BB879" s="66"/>
      <c r="BC879" s="66"/>
      <c r="BD879" s="78"/>
      <c r="BE879" s="66"/>
      <c r="BF879" s="66"/>
      <c r="BG879" s="4"/>
      <c r="BH879" s="69"/>
      <c r="BK879" s="9"/>
      <c r="BN879" s="7"/>
      <c r="BO879" s="286"/>
      <c r="BP879" s="22"/>
      <c r="BQ879" s="7" t="str">
        <f t="shared" ca="1" si="203"/>
        <v/>
      </c>
      <c r="BR879" s="75" t="str">
        <f t="shared" si="204"/>
        <v/>
      </c>
      <c r="BS879" s="75" t="str">
        <f t="shared" si="205"/>
        <v/>
      </c>
      <c r="BT879" s="5" t="str">
        <f t="shared" si="206"/>
        <v/>
      </c>
      <c r="BU879" s="79" t="str">
        <f t="shared" si="207"/>
        <v/>
      </c>
      <c r="BV879" s="79" t="str">
        <f t="shared" si="208"/>
        <v/>
      </c>
      <c r="BW879" s="79" t="str">
        <f t="shared" si="209"/>
        <v/>
      </c>
      <c r="CB879" s="5"/>
      <c r="CC879" s="4" t="str">
        <f>IF(IFERROR(VLOOKUP(C879,C880:C$1993,1,0),"")="","",COUNTIF(C:C,C879))</f>
        <v/>
      </c>
      <c r="CE879" s="5"/>
      <c r="CF879" s="5"/>
      <c r="CG879" s="5" t="str">
        <f>IF(B879="","",IF(CC879="",1+(MAX(CG$2:CG878)),""))</f>
        <v/>
      </c>
      <c r="CH879" s="5" t="str">
        <f t="shared" si="210"/>
        <v/>
      </c>
      <c r="CI879" s="5" t="str">
        <f t="shared" si="211"/>
        <v/>
      </c>
      <c r="CJ879" s="14" t="str">
        <f t="shared" si="212"/>
        <v/>
      </c>
      <c r="CK879" s="25"/>
      <c r="CL879" s="15"/>
      <c r="CM879" s="5" t="str">
        <f t="shared" si="214"/>
        <v/>
      </c>
      <c r="CO879" s="5"/>
      <c r="CP879" s="5" t="str">
        <f t="shared" si="213"/>
        <v/>
      </c>
      <c r="CQ879" s="5" t="str">
        <f>IF(BT879="","",IFERROR(IF(VLOOKUP(BT879,BT$2:BT878,1,0)=0,"",""),BT879))</f>
        <v/>
      </c>
      <c r="CR879" s="22" t="str">
        <f>IF(CQ879="","",(IFERROR(VLOOKUP(MID(CQ879,1,1),$DI$2:DM$28,3,0),0)+IFERROR(VLOOKUP(MID(CQ879,2,1),DI$2:DM$28,4,0),0)+IFERROR(VLOOKUP(MID(CQ879,3,1),DI$2:DM$28,5,0),0)+(ROW(CQ879)/1000000000000)))</f>
        <v/>
      </c>
      <c r="CS879" s="5"/>
      <c r="CT879" s="5">
        <v>878</v>
      </c>
      <c r="CU879" s="5" t="str">
        <f>IFERROR(VLOOKUP(CT879,CP$2:CQ1955,2,0),"")</f>
        <v/>
      </c>
      <c r="CV879" s="5"/>
      <c r="CX879" s="5"/>
      <c r="DO879" s="5" t="e">
        <f>IF(REPORTE!AH$2="si",IF(C879=VALUE(REPORTE!C$22),IF(SUM(DO880:DO$1993),CONCATENATE(INT(B879),", "),INT(B879)),""),IF(C879=VALUE(REPORTE!C$21),IF(SUM(DO880:DO$1993),CONCATENATE(INT(B879),", "),INT(B879)),""))</f>
        <v>#VALUE!</v>
      </c>
      <c r="DS879" s="5"/>
      <c r="DT879" s="5"/>
      <c r="DU879" s="5"/>
      <c r="DV879" s="5"/>
    </row>
    <row r="880" spans="1:126" x14ac:dyDescent="0.25">
      <c r="A880" s="4" t="str">
        <f t="shared" ca="1" si="201"/>
        <v/>
      </c>
      <c r="B880" s="3"/>
      <c r="D880" s="1" t="str">
        <f>IFERROR(INDEX('padron cfe'!B:B,MATCH(DATOS!C880,'padron cfe'!A:A,0),1),"")</f>
        <v/>
      </c>
      <c r="H880" s="5" t="str">
        <f>IF(F880="","",IFERROR(CONCATENATE("PEUA",VLOOKUP(ESTADO,REPORTE!AV$2:AW$33,2,0),DIDTRITO_FORM,CADER_FORM,IFERROR(INDEX(CA:CA,MATCH(DAY(F880),BZ:BZ,0),1),DAY(F880)),IFERROR(INDEX(CA:CA,MATCH(MONTH(F880),BZ:BZ,0),1),MONTH(F880)),YEAR(F880),G880),""))</f>
        <v/>
      </c>
      <c r="M880" s="2" t="str">
        <f>IFERROR(INDEX('padron cfe'!C:C,MATCH(DATOS!C880,'padron cfe'!A:A,0),1),"")</f>
        <v/>
      </c>
      <c r="N880" s="66" t="str">
        <f>IFERROR(IF(BT880="","",IF(INDEX(N$1:N879,MATCH(BT880,BT$1:BT879,0),1)=0,"",INDEX(N$1:N879,MATCH(BT880,BT$1:BT879,0),1))),"")</f>
        <v/>
      </c>
      <c r="O880" s="66" t="str">
        <f>IFERROR(IF(BT880="","",IF(INDEX(O$1:O879,MATCH(BT880,BT$1:BT879,0),1)=0,"",INDEX(O$1:O879,MATCH(BT880,BT$1:BT879,0),1))),"")</f>
        <v/>
      </c>
      <c r="R880" s="66"/>
      <c r="S880" s="5"/>
      <c r="T880" s="66"/>
      <c r="U880" s="5" t="str">
        <f>IFERROR(IF(INDEX(U$1:U879,MATCH(T880,T$1:T879,0),1)=0,"",INDEX(U$1:U879,MATCH(T880,T$1:T879,0),1)),"")</f>
        <v/>
      </c>
      <c r="V880" s="66"/>
      <c r="W880" s="5" t="str">
        <f>IFERROR(IF(INDEX(W$1:W879,MATCH(V880,V$1:V879,0),1)=0,"",INDEX(W$1:W879,MATCH(V880,V$1:V879,0),1)),"")</f>
        <v/>
      </c>
      <c r="X880" s="2" t="str">
        <f>IFERROR(INDEX('padron cfe'!D:D,MATCH(DATOS!C880,'padron cfe'!A:A,0),1),"")</f>
        <v/>
      </c>
      <c r="AC880" s="3"/>
      <c r="AE880" s="4" t="str">
        <f t="shared" si="202"/>
        <v/>
      </c>
      <c r="AI880" s="2" t="str">
        <f>IFERROR(IF(INDEX(AI$1:AI879,MATCH(BT880,BT$1:BT879,0),1)=0,"",INDEX(AI$1:AI879,MATCH(BT880,BT$1:BT879,0),1)),"")</f>
        <v/>
      </c>
      <c r="AJ880" s="2" t="str">
        <f>IFERROR(IF(INDEX(AJ$1:AJ879,MATCH(BT880,BT$1:BT879,0),1)=0,"",INDEX(AJ$1:AJ879,MATCH(BT880,BT$1:BT879,0),1)),"")</f>
        <v/>
      </c>
      <c r="AK880" s="2" t="str">
        <f>IFERROR(IF(INDEX(AK$1:AK879,MATCH(BT880,BT$1:BT879,0),1)=0,"",INDEX(AK$1:AK879,MATCH(BT880,BT$1:BT879,0),1)),"")</f>
        <v/>
      </c>
      <c r="AY880" s="7"/>
      <c r="BA880" s="66"/>
      <c r="BB880" s="66"/>
      <c r="BC880" s="66"/>
      <c r="BD880" s="78"/>
      <c r="BE880" s="66"/>
      <c r="BF880" s="66"/>
      <c r="BG880" s="4"/>
      <c r="BH880" s="69"/>
      <c r="BK880" s="9"/>
      <c r="BN880" s="7"/>
      <c r="BO880" s="286"/>
      <c r="BP880" s="22"/>
      <c r="BQ880" s="7" t="str">
        <f t="shared" ca="1" si="203"/>
        <v/>
      </c>
      <c r="BR880" s="75" t="str">
        <f t="shared" si="204"/>
        <v/>
      </c>
      <c r="BS880" s="75" t="str">
        <f t="shared" si="205"/>
        <v/>
      </c>
      <c r="BT880" s="5" t="str">
        <f t="shared" si="206"/>
        <v/>
      </c>
      <c r="BU880" s="79" t="str">
        <f t="shared" si="207"/>
        <v/>
      </c>
      <c r="BV880" s="79" t="str">
        <f t="shared" si="208"/>
        <v/>
      </c>
      <c r="BW880" s="79" t="str">
        <f t="shared" si="209"/>
        <v/>
      </c>
      <c r="CB880" s="5"/>
      <c r="CC880" s="4" t="str">
        <f>IF(IFERROR(VLOOKUP(C880,C881:C$1993,1,0),"")="","",COUNTIF(C:C,C880))</f>
        <v/>
      </c>
      <c r="CE880" s="5"/>
      <c r="CF880" s="5"/>
      <c r="CG880" s="5" t="str">
        <f>IF(B880="","",IF(CC880="",1+(MAX(CG$2:CG879)),""))</f>
        <v/>
      </c>
      <c r="CH880" s="5" t="str">
        <f t="shared" si="210"/>
        <v/>
      </c>
      <c r="CI880" s="5" t="str">
        <f t="shared" si="211"/>
        <v/>
      </c>
      <c r="CJ880" s="14" t="str">
        <f t="shared" si="212"/>
        <v/>
      </c>
      <c r="CK880" s="25"/>
      <c r="CL880" s="15"/>
      <c r="CM880" s="5" t="str">
        <f t="shared" si="214"/>
        <v/>
      </c>
      <c r="CO880" s="5"/>
      <c r="CP880" s="5" t="str">
        <f t="shared" si="213"/>
        <v/>
      </c>
      <c r="CQ880" s="5" t="str">
        <f>IF(BT880="","",IFERROR(IF(VLOOKUP(BT880,BT$2:BT879,1,0)=0,"",""),BT880))</f>
        <v/>
      </c>
      <c r="CR880" s="22" t="str">
        <f>IF(CQ880="","",(IFERROR(VLOOKUP(MID(CQ880,1,1),$DI$2:DM$28,3,0),0)+IFERROR(VLOOKUP(MID(CQ880,2,1),DI$2:DM$28,4,0),0)+IFERROR(VLOOKUP(MID(CQ880,3,1),DI$2:DM$28,5,0),0)+(ROW(CQ880)/1000000000000)))</f>
        <v/>
      </c>
      <c r="CS880" s="5"/>
      <c r="CT880" s="5">
        <v>879</v>
      </c>
      <c r="CU880" s="5" t="str">
        <f>IFERROR(VLOOKUP(CT880,CP$2:CQ1956,2,0),"")</f>
        <v/>
      </c>
      <c r="CV880" s="5"/>
      <c r="CX880" s="5"/>
      <c r="DO880" s="5" t="e">
        <f>IF(REPORTE!AH$2="si",IF(C880=VALUE(REPORTE!C$22),IF(SUM(DO881:DO$1993),CONCATENATE(INT(B880),", "),INT(B880)),""),IF(C880=VALUE(REPORTE!C$21),IF(SUM(DO881:DO$1993),CONCATENATE(INT(B880),", "),INT(B880)),""))</f>
        <v>#VALUE!</v>
      </c>
      <c r="DS880" s="5"/>
      <c r="DT880" s="5"/>
      <c r="DU880" s="5"/>
      <c r="DV880" s="5"/>
    </row>
    <row r="881" spans="1:126" x14ac:dyDescent="0.25">
      <c r="A881" s="4" t="str">
        <f t="shared" ca="1" si="201"/>
        <v/>
      </c>
      <c r="B881" s="3"/>
      <c r="D881" s="1" t="str">
        <f>IFERROR(INDEX('padron cfe'!B:B,MATCH(DATOS!C881,'padron cfe'!A:A,0),1),"")</f>
        <v/>
      </c>
      <c r="H881" s="5" t="str">
        <f>IF(F881="","",IFERROR(CONCATENATE("PEUA",VLOOKUP(ESTADO,REPORTE!AV$2:AW$33,2,0),DIDTRITO_FORM,CADER_FORM,IFERROR(INDEX(CA:CA,MATCH(DAY(F881),BZ:BZ,0),1),DAY(F881)),IFERROR(INDEX(CA:CA,MATCH(MONTH(F881),BZ:BZ,0),1),MONTH(F881)),YEAR(F881),G881),""))</f>
        <v/>
      </c>
      <c r="M881" s="2" t="str">
        <f>IFERROR(INDEX('padron cfe'!C:C,MATCH(DATOS!C881,'padron cfe'!A:A,0),1),"")</f>
        <v/>
      </c>
      <c r="N881" s="66" t="str">
        <f>IFERROR(IF(BT881="","",IF(INDEX(N$1:N880,MATCH(BT881,BT$1:BT880,0),1)=0,"",INDEX(N$1:N880,MATCH(BT881,BT$1:BT880,0),1))),"")</f>
        <v/>
      </c>
      <c r="O881" s="66" t="str">
        <f>IFERROR(IF(BT881="","",IF(INDEX(O$1:O880,MATCH(BT881,BT$1:BT880,0),1)=0,"",INDEX(O$1:O880,MATCH(BT881,BT$1:BT880,0),1))),"")</f>
        <v/>
      </c>
      <c r="R881" s="66"/>
      <c r="S881" s="5"/>
      <c r="T881" s="66"/>
      <c r="U881" s="5" t="str">
        <f>IFERROR(IF(INDEX(U$1:U880,MATCH(T881,T$1:T880,0),1)=0,"",INDEX(U$1:U880,MATCH(T881,T$1:T880,0),1)),"")</f>
        <v/>
      </c>
      <c r="V881" s="66"/>
      <c r="W881" s="5" t="str">
        <f>IFERROR(IF(INDEX(W$1:W880,MATCH(V881,V$1:V880,0),1)=0,"",INDEX(W$1:W880,MATCH(V881,V$1:V880,0),1)),"")</f>
        <v/>
      </c>
      <c r="X881" s="2" t="str">
        <f>IFERROR(INDEX('padron cfe'!D:D,MATCH(DATOS!C881,'padron cfe'!A:A,0),1),"")</f>
        <v/>
      </c>
      <c r="AC881" s="3"/>
      <c r="AE881" s="4" t="str">
        <f t="shared" si="202"/>
        <v/>
      </c>
      <c r="AI881" s="2" t="str">
        <f>IFERROR(IF(INDEX(AI$1:AI880,MATCH(BT881,BT$1:BT880,0),1)=0,"",INDEX(AI$1:AI880,MATCH(BT881,BT$1:BT880,0),1)),"")</f>
        <v/>
      </c>
      <c r="AJ881" s="2" t="str">
        <f>IFERROR(IF(INDEX(AJ$1:AJ880,MATCH(BT881,BT$1:BT880,0),1)=0,"",INDEX(AJ$1:AJ880,MATCH(BT881,BT$1:BT880,0),1)),"")</f>
        <v/>
      </c>
      <c r="AK881" s="2" t="str">
        <f>IFERROR(IF(INDEX(AK$1:AK880,MATCH(BT881,BT$1:BT880,0),1)=0,"",INDEX(AK$1:AK880,MATCH(BT881,BT$1:BT880,0),1)),"")</f>
        <v/>
      </c>
      <c r="AY881" s="7"/>
      <c r="BA881" s="66"/>
      <c r="BB881" s="66"/>
      <c r="BC881" s="66"/>
      <c r="BD881" s="78"/>
      <c r="BE881" s="66"/>
      <c r="BF881" s="66"/>
      <c r="BG881" s="4"/>
      <c r="BH881" s="69"/>
      <c r="BK881" s="9"/>
      <c r="BN881" s="7"/>
      <c r="BO881" s="286"/>
      <c r="BP881" s="22"/>
      <c r="BQ881" s="7" t="str">
        <f t="shared" ca="1" si="203"/>
        <v/>
      </c>
      <c r="BR881" s="75" t="str">
        <f t="shared" si="204"/>
        <v/>
      </c>
      <c r="BS881" s="75" t="str">
        <f t="shared" si="205"/>
        <v/>
      </c>
      <c r="BT881" s="5" t="str">
        <f t="shared" si="206"/>
        <v/>
      </c>
      <c r="BU881" s="79" t="str">
        <f t="shared" si="207"/>
        <v/>
      </c>
      <c r="BV881" s="79" t="str">
        <f t="shared" si="208"/>
        <v/>
      </c>
      <c r="BW881" s="79" t="str">
        <f t="shared" si="209"/>
        <v/>
      </c>
      <c r="CB881" s="5"/>
      <c r="CC881" s="4" t="str">
        <f>IF(IFERROR(VLOOKUP(C881,C882:C$1993,1,0),"")="","",COUNTIF(C:C,C881))</f>
        <v/>
      </c>
      <c r="CE881" s="5"/>
      <c r="CF881" s="5"/>
      <c r="CG881" s="5" t="str">
        <f>IF(B881="","",IF(CC881="",1+(MAX(CG$2:CG880)),""))</f>
        <v/>
      </c>
      <c r="CH881" s="5" t="str">
        <f t="shared" si="210"/>
        <v/>
      </c>
      <c r="CI881" s="5" t="str">
        <f t="shared" si="211"/>
        <v/>
      </c>
      <c r="CJ881" s="14" t="str">
        <f t="shared" si="212"/>
        <v/>
      </c>
      <c r="CK881" s="25"/>
      <c r="CL881" s="15"/>
      <c r="CM881" s="5" t="str">
        <f t="shared" si="214"/>
        <v/>
      </c>
      <c r="CO881" s="5"/>
      <c r="CP881" s="5" t="str">
        <f t="shared" si="213"/>
        <v/>
      </c>
      <c r="CQ881" s="5" t="str">
        <f>IF(BT881="","",IFERROR(IF(VLOOKUP(BT881,BT$2:BT880,1,0)=0,"",""),BT881))</f>
        <v/>
      </c>
      <c r="CR881" s="22" t="str">
        <f>IF(CQ881="","",(IFERROR(VLOOKUP(MID(CQ881,1,1),$DI$2:DM$28,3,0),0)+IFERROR(VLOOKUP(MID(CQ881,2,1),DI$2:DM$28,4,0),0)+IFERROR(VLOOKUP(MID(CQ881,3,1),DI$2:DM$28,5,0),0)+(ROW(CQ881)/1000000000000)))</f>
        <v/>
      </c>
      <c r="CS881" s="5"/>
      <c r="CT881" s="5">
        <v>880</v>
      </c>
      <c r="CU881" s="5" t="str">
        <f>IFERROR(VLOOKUP(CT881,CP$2:CQ1957,2,0),"")</f>
        <v/>
      </c>
      <c r="CV881" s="5"/>
      <c r="CX881" s="5"/>
      <c r="DO881" s="5" t="e">
        <f>IF(REPORTE!AH$2="si",IF(C881=VALUE(REPORTE!C$22),IF(SUM(DO882:DO$1993),CONCATENATE(INT(B881),", "),INT(B881)),""),IF(C881=VALUE(REPORTE!C$21),IF(SUM(DO882:DO$1993),CONCATENATE(INT(B881),", "),INT(B881)),""))</f>
        <v>#VALUE!</v>
      </c>
      <c r="DS881" s="5"/>
      <c r="DT881" s="5"/>
      <c r="DU881" s="5"/>
      <c r="DV881" s="5"/>
    </row>
    <row r="882" spans="1:126" x14ac:dyDescent="0.25">
      <c r="A882" s="4" t="str">
        <f t="shared" ca="1" si="201"/>
        <v/>
      </c>
      <c r="B882" s="3"/>
      <c r="D882" s="1" t="str">
        <f>IFERROR(INDEX('padron cfe'!B:B,MATCH(DATOS!C882,'padron cfe'!A:A,0),1),"")</f>
        <v/>
      </c>
      <c r="H882" s="5" t="str">
        <f>IF(F882="","",IFERROR(CONCATENATE("PEUA",VLOOKUP(ESTADO,REPORTE!AV$2:AW$33,2,0),DIDTRITO_FORM,CADER_FORM,IFERROR(INDEX(CA:CA,MATCH(DAY(F882),BZ:BZ,0),1),DAY(F882)),IFERROR(INDEX(CA:CA,MATCH(MONTH(F882),BZ:BZ,0),1),MONTH(F882)),YEAR(F882),G882),""))</f>
        <v/>
      </c>
      <c r="M882" s="2" t="str">
        <f>IFERROR(INDEX('padron cfe'!C:C,MATCH(DATOS!C882,'padron cfe'!A:A,0),1),"")</f>
        <v/>
      </c>
      <c r="N882" s="66" t="str">
        <f>IFERROR(IF(BT882="","",IF(INDEX(N$1:N881,MATCH(BT882,BT$1:BT881,0),1)=0,"",INDEX(N$1:N881,MATCH(BT882,BT$1:BT881,0),1))),"")</f>
        <v/>
      </c>
      <c r="O882" s="66" t="str">
        <f>IFERROR(IF(BT882="","",IF(INDEX(O$1:O881,MATCH(BT882,BT$1:BT881,0),1)=0,"",INDEX(O$1:O881,MATCH(BT882,BT$1:BT881,0),1))),"")</f>
        <v/>
      </c>
      <c r="R882" s="66"/>
      <c r="S882" s="5"/>
      <c r="T882" s="66"/>
      <c r="U882" s="5" t="str">
        <f>IFERROR(IF(INDEX(U$1:U881,MATCH(T882,T$1:T881,0),1)=0,"",INDEX(U$1:U881,MATCH(T882,T$1:T881,0),1)),"")</f>
        <v/>
      </c>
      <c r="V882" s="66"/>
      <c r="W882" s="5" t="str">
        <f>IFERROR(IF(INDEX(W$1:W881,MATCH(V882,V$1:V881,0),1)=0,"",INDEX(W$1:W881,MATCH(V882,V$1:V881,0),1)),"")</f>
        <v/>
      </c>
      <c r="X882" s="2" t="str">
        <f>IFERROR(INDEX('padron cfe'!D:D,MATCH(DATOS!C882,'padron cfe'!A:A,0),1),"")</f>
        <v/>
      </c>
      <c r="AC882" s="3"/>
      <c r="AE882" s="4" t="str">
        <f t="shared" si="202"/>
        <v/>
      </c>
      <c r="AI882" s="2" t="str">
        <f>IFERROR(IF(INDEX(AI$1:AI881,MATCH(BT882,BT$1:BT881,0),1)=0,"",INDEX(AI$1:AI881,MATCH(BT882,BT$1:BT881,0),1)),"")</f>
        <v/>
      </c>
      <c r="AJ882" s="2" t="str">
        <f>IFERROR(IF(INDEX(AJ$1:AJ881,MATCH(BT882,BT$1:BT881,0),1)=0,"",INDEX(AJ$1:AJ881,MATCH(BT882,BT$1:BT881,0),1)),"")</f>
        <v/>
      </c>
      <c r="AK882" s="2" t="str">
        <f>IFERROR(IF(INDEX(AK$1:AK881,MATCH(BT882,BT$1:BT881,0),1)=0,"",INDEX(AK$1:AK881,MATCH(BT882,BT$1:BT881,0),1)),"")</f>
        <v/>
      </c>
      <c r="AY882" s="7"/>
      <c r="BA882" s="66"/>
      <c r="BB882" s="66"/>
      <c r="BC882" s="66"/>
      <c r="BD882" s="78"/>
      <c r="BE882" s="66"/>
      <c r="BF882" s="66"/>
      <c r="BG882" s="4"/>
      <c r="BH882" s="69"/>
      <c r="BK882" s="9"/>
      <c r="BN882" s="7"/>
      <c r="BO882" s="286"/>
      <c r="BP882" s="22"/>
      <c r="BQ882" s="7" t="str">
        <f t="shared" ca="1" si="203"/>
        <v/>
      </c>
      <c r="BR882" s="75" t="str">
        <f t="shared" si="204"/>
        <v/>
      </c>
      <c r="BS882" s="75" t="str">
        <f t="shared" si="205"/>
        <v/>
      </c>
      <c r="BT882" s="5" t="str">
        <f t="shared" si="206"/>
        <v/>
      </c>
      <c r="BU882" s="79" t="str">
        <f t="shared" si="207"/>
        <v/>
      </c>
      <c r="BV882" s="79" t="str">
        <f t="shared" si="208"/>
        <v/>
      </c>
      <c r="BW882" s="79" t="str">
        <f t="shared" si="209"/>
        <v/>
      </c>
      <c r="CB882" s="5"/>
      <c r="CC882" s="4" t="str">
        <f>IF(IFERROR(VLOOKUP(C882,C883:C$1993,1,0),"")="","",COUNTIF(C:C,C882))</f>
        <v/>
      </c>
      <c r="CE882" s="5"/>
      <c r="CF882" s="5"/>
      <c r="CG882" s="5" t="str">
        <f>IF(B882="","",IF(CC882="",1+(MAX(CG$2:CG881)),""))</f>
        <v/>
      </c>
      <c r="CH882" s="5" t="str">
        <f t="shared" si="210"/>
        <v/>
      </c>
      <c r="CI882" s="5" t="str">
        <f t="shared" si="211"/>
        <v/>
      </c>
      <c r="CJ882" s="14" t="str">
        <f t="shared" si="212"/>
        <v/>
      </c>
      <c r="CK882" s="25"/>
      <c r="CL882" s="15"/>
      <c r="CM882" s="5" t="str">
        <f t="shared" si="214"/>
        <v/>
      </c>
      <c r="CO882" s="5"/>
      <c r="CP882" s="5" t="str">
        <f t="shared" si="213"/>
        <v/>
      </c>
      <c r="CQ882" s="5" t="str">
        <f>IF(BT882="","",IFERROR(IF(VLOOKUP(BT882,BT$2:BT881,1,0)=0,"",""),BT882))</f>
        <v/>
      </c>
      <c r="CR882" s="22" t="str">
        <f>IF(CQ882="","",(IFERROR(VLOOKUP(MID(CQ882,1,1),$DI$2:DM$28,3,0),0)+IFERROR(VLOOKUP(MID(CQ882,2,1),DI$2:DM$28,4,0),0)+IFERROR(VLOOKUP(MID(CQ882,3,1),DI$2:DM$28,5,0),0)+(ROW(CQ882)/1000000000000)))</f>
        <v/>
      </c>
      <c r="CS882" s="5"/>
      <c r="CT882" s="5">
        <v>881</v>
      </c>
      <c r="CU882" s="5" t="str">
        <f>IFERROR(VLOOKUP(CT882,CP$2:CQ1958,2,0),"")</f>
        <v/>
      </c>
      <c r="CV882" s="5"/>
      <c r="CX882" s="5"/>
      <c r="DO882" s="5" t="e">
        <f>IF(REPORTE!AH$2="si",IF(C882=VALUE(REPORTE!C$22),IF(SUM(DO883:DO$1993),CONCATENATE(INT(B882),", "),INT(B882)),""),IF(C882=VALUE(REPORTE!C$21),IF(SUM(DO883:DO$1993),CONCATENATE(INT(B882),", "),INT(B882)),""))</f>
        <v>#VALUE!</v>
      </c>
      <c r="DS882" s="5"/>
      <c r="DT882" s="5"/>
      <c r="DU882" s="5"/>
      <c r="DV882" s="5"/>
    </row>
    <row r="883" spans="1:126" x14ac:dyDescent="0.25">
      <c r="A883" s="4" t="str">
        <f t="shared" ca="1" si="201"/>
        <v/>
      </c>
      <c r="B883" s="3"/>
      <c r="D883" s="1" t="str">
        <f>IFERROR(INDEX('padron cfe'!B:B,MATCH(DATOS!C883,'padron cfe'!A:A,0),1),"")</f>
        <v/>
      </c>
      <c r="H883" s="5" t="str">
        <f>IF(F883="","",IFERROR(CONCATENATE("PEUA",VLOOKUP(ESTADO,REPORTE!AV$2:AW$33,2,0),DIDTRITO_FORM,CADER_FORM,IFERROR(INDEX(CA:CA,MATCH(DAY(F883),BZ:BZ,0),1),DAY(F883)),IFERROR(INDEX(CA:CA,MATCH(MONTH(F883),BZ:BZ,0),1),MONTH(F883)),YEAR(F883),G883),""))</f>
        <v/>
      </c>
      <c r="M883" s="2" t="str">
        <f>IFERROR(INDEX('padron cfe'!C:C,MATCH(DATOS!C883,'padron cfe'!A:A,0),1),"")</f>
        <v/>
      </c>
      <c r="N883" s="66" t="str">
        <f>IFERROR(IF(BT883="","",IF(INDEX(N$1:N882,MATCH(BT883,BT$1:BT882,0),1)=0,"",INDEX(N$1:N882,MATCH(BT883,BT$1:BT882,0),1))),"")</f>
        <v/>
      </c>
      <c r="O883" s="66" t="str">
        <f>IFERROR(IF(BT883="","",IF(INDEX(O$1:O882,MATCH(BT883,BT$1:BT882,0),1)=0,"",INDEX(O$1:O882,MATCH(BT883,BT$1:BT882,0),1))),"")</f>
        <v/>
      </c>
      <c r="R883" s="66"/>
      <c r="S883" s="5"/>
      <c r="T883" s="66"/>
      <c r="U883" s="5" t="str">
        <f>IFERROR(IF(INDEX(U$1:U882,MATCH(T883,T$1:T882,0),1)=0,"",INDEX(U$1:U882,MATCH(T883,T$1:T882,0),1)),"")</f>
        <v/>
      </c>
      <c r="V883" s="66"/>
      <c r="W883" s="5" t="str">
        <f>IFERROR(IF(INDEX(W$1:W882,MATCH(V883,V$1:V882,0),1)=0,"",INDEX(W$1:W882,MATCH(V883,V$1:V882,0),1)),"")</f>
        <v/>
      </c>
      <c r="X883" s="2" t="str">
        <f>IFERROR(INDEX('padron cfe'!D:D,MATCH(DATOS!C883,'padron cfe'!A:A,0),1),"")</f>
        <v/>
      </c>
      <c r="AC883" s="3"/>
      <c r="AE883" s="4" t="str">
        <f t="shared" si="202"/>
        <v/>
      </c>
      <c r="AI883" s="2" t="str">
        <f>IFERROR(IF(INDEX(AI$1:AI882,MATCH(BT883,BT$1:BT882,0),1)=0,"",INDEX(AI$1:AI882,MATCH(BT883,BT$1:BT882,0),1)),"")</f>
        <v/>
      </c>
      <c r="AJ883" s="2" t="str">
        <f>IFERROR(IF(INDEX(AJ$1:AJ882,MATCH(BT883,BT$1:BT882,0),1)=0,"",INDEX(AJ$1:AJ882,MATCH(BT883,BT$1:BT882,0),1)),"")</f>
        <v/>
      </c>
      <c r="AK883" s="2" t="str">
        <f>IFERROR(IF(INDEX(AK$1:AK882,MATCH(BT883,BT$1:BT882,0),1)=0,"",INDEX(AK$1:AK882,MATCH(BT883,BT$1:BT882,0),1)),"")</f>
        <v/>
      </c>
      <c r="AY883" s="7"/>
      <c r="BA883" s="66"/>
      <c r="BB883" s="66"/>
      <c r="BC883" s="66"/>
      <c r="BD883" s="78"/>
      <c r="BE883" s="66"/>
      <c r="BF883" s="66"/>
      <c r="BG883" s="4"/>
      <c r="BH883" s="69"/>
      <c r="BK883" s="9"/>
      <c r="BN883" s="7"/>
      <c r="BO883" s="286"/>
      <c r="BP883" s="22"/>
      <c r="BQ883" s="7" t="str">
        <f t="shared" ca="1" si="203"/>
        <v/>
      </c>
      <c r="BR883" s="75" t="str">
        <f t="shared" si="204"/>
        <v/>
      </c>
      <c r="BS883" s="75" t="str">
        <f t="shared" si="205"/>
        <v/>
      </c>
      <c r="BT883" s="5" t="str">
        <f t="shared" si="206"/>
        <v/>
      </c>
      <c r="BU883" s="79" t="str">
        <f t="shared" si="207"/>
        <v/>
      </c>
      <c r="BV883" s="79" t="str">
        <f t="shared" si="208"/>
        <v/>
      </c>
      <c r="BW883" s="79" t="str">
        <f t="shared" si="209"/>
        <v/>
      </c>
      <c r="CB883" s="5"/>
      <c r="CC883" s="4" t="str">
        <f>IF(IFERROR(VLOOKUP(C883,C884:C$1993,1,0),"")="","",COUNTIF(C:C,C883))</f>
        <v/>
      </c>
      <c r="CE883" s="5"/>
      <c r="CF883" s="5"/>
      <c r="CG883" s="5" t="str">
        <f>IF(B883="","",IF(CC883="",1+(MAX(CG$2:CG882)),""))</f>
        <v/>
      </c>
      <c r="CH883" s="5" t="str">
        <f t="shared" si="210"/>
        <v/>
      </c>
      <c r="CI883" s="5" t="str">
        <f t="shared" si="211"/>
        <v/>
      </c>
      <c r="CJ883" s="14" t="str">
        <f t="shared" si="212"/>
        <v/>
      </c>
      <c r="CK883" s="25"/>
      <c r="CL883" s="15"/>
      <c r="CM883" s="5" t="str">
        <f t="shared" si="214"/>
        <v/>
      </c>
      <c r="CO883" s="5"/>
      <c r="CP883" s="5" t="str">
        <f t="shared" si="213"/>
        <v/>
      </c>
      <c r="CQ883" s="5" t="str">
        <f>IF(BT883="","",IFERROR(IF(VLOOKUP(BT883,BT$2:BT882,1,0)=0,"",""),BT883))</f>
        <v/>
      </c>
      <c r="CR883" s="22" t="str">
        <f>IF(CQ883="","",(IFERROR(VLOOKUP(MID(CQ883,1,1),$DI$2:DM$28,3,0),0)+IFERROR(VLOOKUP(MID(CQ883,2,1),DI$2:DM$28,4,0),0)+IFERROR(VLOOKUP(MID(CQ883,3,1),DI$2:DM$28,5,0),0)+(ROW(CQ883)/1000000000000)))</f>
        <v/>
      </c>
      <c r="CS883" s="5"/>
      <c r="CT883" s="5">
        <v>882</v>
      </c>
      <c r="CU883" s="5" t="str">
        <f>IFERROR(VLOOKUP(CT883,CP$2:CQ1959,2,0),"")</f>
        <v/>
      </c>
      <c r="CV883" s="5"/>
      <c r="CX883" s="5"/>
      <c r="DO883" s="5" t="e">
        <f>IF(REPORTE!AH$2="si",IF(C883=VALUE(REPORTE!C$22),IF(SUM(DO884:DO$1993),CONCATENATE(INT(B883),", "),INT(B883)),""),IF(C883=VALUE(REPORTE!C$21),IF(SUM(DO884:DO$1993),CONCATENATE(INT(B883),", "),INT(B883)),""))</f>
        <v>#VALUE!</v>
      </c>
      <c r="DS883" s="5"/>
      <c r="DT883" s="5"/>
      <c r="DU883" s="5"/>
      <c r="DV883" s="5"/>
    </row>
    <row r="884" spans="1:126" x14ac:dyDescent="0.25">
      <c r="A884" s="4" t="str">
        <f t="shared" ca="1" si="201"/>
        <v/>
      </c>
      <c r="B884" s="3"/>
      <c r="D884" s="1" t="str">
        <f>IFERROR(INDEX('padron cfe'!B:B,MATCH(DATOS!C884,'padron cfe'!A:A,0),1),"")</f>
        <v/>
      </c>
      <c r="H884" s="5" t="str">
        <f>IF(F884="","",IFERROR(CONCATENATE("PEUA",VLOOKUP(ESTADO,REPORTE!AV$2:AW$33,2,0),DIDTRITO_FORM,CADER_FORM,IFERROR(INDEX(CA:CA,MATCH(DAY(F884),BZ:BZ,0),1),DAY(F884)),IFERROR(INDEX(CA:CA,MATCH(MONTH(F884),BZ:BZ,0),1),MONTH(F884)),YEAR(F884),G884),""))</f>
        <v/>
      </c>
      <c r="M884" s="2" t="str">
        <f>IFERROR(INDEX('padron cfe'!C:C,MATCH(DATOS!C884,'padron cfe'!A:A,0),1),"")</f>
        <v/>
      </c>
      <c r="N884" s="66" t="str">
        <f>IFERROR(IF(BT884="","",IF(INDEX(N$1:N883,MATCH(BT884,BT$1:BT883,0),1)=0,"",INDEX(N$1:N883,MATCH(BT884,BT$1:BT883,0),1))),"")</f>
        <v/>
      </c>
      <c r="O884" s="66" t="str">
        <f>IFERROR(IF(BT884="","",IF(INDEX(O$1:O883,MATCH(BT884,BT$1:BT883,0),1)=0,"",INDEX(O$1:O883,MATCH(BT884,BT$1:BT883,0),1))),"")</f>
        <v/>
      </c>
      <c r="R884" s="66"/>
      <c r="S884" s="5"/>
      <c r="T884" s="66"/>
      <c r="U884" s="5" t="str">
        <f>IFERROR(IF(INDEX(U$1:U883,MATCH(T884,T$1:T883,0),1)=0,"",INDEX(U$1:U883,MATCH(T884,T$1:T883,0),1)),"")</f>
        <v/>
      </c>
      <c r="V884" s="66"/>
      <c r="W884" s="5" t="str">
        <f>IFERROR(IF(INDEX(W$1:W883,MATCH(V884,V$1:V883,0),1)=0,"",INDEX(W$1:W883,MATCH(V884,V$1:V883,0),1)),"")</f>
        <v/>
      </c>
      <c r="X884" s="2" t="str">
        <f>IFERROR(INDEX('padron cfe'!D:D,MATCH(DATOS!C884,'padron cfe'!A:A,0),1),"")</f>
        <v/>
      </c>
      <c r="AC884" s="3"/>
      <c r="AE884" s="4" t="str">
        <f t="shared" si="202"/>
        <v/>
      </c>
      <c r="AI884" s="2" t="str">
        <f>IFERROR(IF(INDEX(AI$1:AI883,MATCH(BT884,BT$1:BT883,0),1)=0,"",INDEX(AI$1:AI883,MATCH(BT884,BT$1:BT883,0),1)),"")</f>
        <v/>
      </c>
      <c r="AJ884" s="2" t="str">
        <f>IFERROR(IF(INDEX(AJ$1:AJ883,MATCH(BT884,BT$1:BT883,0),1)=0,"",INDEX(AJ$1:AJ883,MATCH(BT884,BT$1:BT883,0),1)),"")</f>
        <v/>
      </c>
      <c r="AK884" s="2" t="str">
        <f>IFERROR(IF(INDEX(AK$1:AK883,MATCH(BT884,BT$1:BT883,0),1)=0,"",INDEX(AK$1:AK883,MATCH(BT884,BT$1:BT883,0),1)),"")</f>
        <v/>
      </c>
      <c r="AY884" s="7"/>
      <c r="BA884" s="66"/>
      <c r="BB884" s="66"/>
      <c r="BC884" s="66"/>
      <c r="BD884" s="78"/>
      <c r="BE884" s="66"/>
      <c r="BF884" s="66"/>
      <c r="BG884" s="4"/>
      <c r="BH884" s="69"/>
      <c r="BK884" s="9"/>
      <c r="BN884" s="7"/>
      <c r="BO884" s="286"/>
      <c r="BP884" s="22"/>
      <c r="BQ884" s="7" t="str">
        <f t="shared" ca="1" si="203"/>
        <v/>
      </c>
      <c r="BR884" s="75" t="str">
        <f t="shared" si="204"/>
        <v/>
      </c>
      <c r="BS884" s="75" t="str">
        <f t="shared" si="205"/>
        <v/>
      </c>
      <c r="BT884" s="5" t="str">
        <f t="shared" si="206"/>
        <v/>
      </c>
      <c r="BU884" s="79" t="str">
        <f t="shared" si="207"/>
        <v/>
      </c>
      <c r="BV884" s="79" t="str">
        <f t="shared" si="208"/>
        <v/>
      </c>
      <c r="BW884" s="79" t="str">
        <f t="shared" si="209"/>
        <v/>
      </c>
      <c r="CB884" s="5"/>
      <c r="CC884" s="4" t="str">
        <f>IF(IFERROR(VLOOKUP(C884,C885:C$1993,1,0),"")="","",COUNTIF(C:C,C884))</f>
        <v/>
      </c>
      <c r="CE884" s="5"/>
      <c r="CF884" s="5"/>
      <c r="CG884" s="5" t="str">
        <f>IF(B884="","",IF(CC884="",1+(MAX(CG$2:CG883)),""))</f>
        <v/>
      </c>
      <c r="CH884" s="5" t="str">
        <f t="shared" si="210"/>
        <v/>
      </c>
      <c r="CI884" s="5" t="str">
        <f t="shared" si="211"/>
        <v/>
      </c>
      <c r="CJ884" s="14" t="str">
        <f t="shared" si="212"/>
        <v/>
      </c>
      <c r="CK884" s="25"/>
      <c r="CL884" s="15"/>
      <c r="CM884" s="5" t="str">
        <f t="shared" si="214"/>
        <v/>
      </c>
      <c r="CO884" s="5"/>
      <c r="CP884" s="5" t="str">
        <f t="shared" si="213"/>
        <v/>
      </c>
      <c r="CQ884" s="5" t="str">
        <f>IF(BT884="","",IFERROR(IF(VLOOKUP(BT884,BT$2:BT883,1,0)=0,"",""),BT884))</f>
        <v/>
      </c>
      <c r="CR884" s="22" t="str">
        <f>IF(CQ884="","",(IFERROR(VLOOKUP(MID(CQ884,1,1),$DI$2:DM$28,3,0),0)+IFERROR(VLOOKUP(MID(CQ884,2,1),DI$2:DM$28,4,0),0)+IFERROR(VLOOKUP(MID(CQ884,3,1),DI$2:DM$28,5,0),0)+(ROW(CQ884)/1000000000000)))</f>
        <v/>
      </c>
      <c r="CS884" s="5"/>
      <c r="CT884" s="5">
        <v>883</v>
      </c>
      <c r="CU884" s="5" t="str">
        <f>IFERROR(VLOOKUP(CT884,CP$2:CQ1960,2,0),"")</f>
        <v/>
      </c>
      <c r="CV884" s="5"/>
      <c r="CX884" s="5"/>
      <c r="DO884" s="5" t="e">
        <f>IF(REPORTE!AH$2="si",IF(C884=VALUE(REPORTE!C$22),IF(SUM(DO885:DO$1993),CONCATENATE(INT(B884),", "),INT(B884)),""),IF(C884=VALUE(REPORTE!C$21),IF(SUM(DO885:DO$1993),CONCATENATE(INT(B884),", "),INT(B884)),""))</f>
        <v>#VALUE!</v>
      </c>
      <c r="DP884" s="5" t="e">
        <f>CONCATENATE(DO884,DO885,DO886,DO887,DO888,DO889,DO890,DO891,DO892,DO893,DO894,DO895,DO896,DO897,DO898,DO899,DO900,DO901,DO902,DO903,DO904,DO905,DO906,DO907,DO908,DO909,DO910,DO911,DO912,DO913,DO914,DO915,DO916,DO917,DO918,DO919,DO920,DO921,DO922,DO923,DO924,DO925)</f>
        <v>#VALUE!</v>
      </c>
      <c r="DS884" s="5"/>
      <c r="DT884" s="5"/>
      <c r="DU884" s="5"/>
      <c r="DV884" s="5"/>
    </row>
    <row r="885" spans="1:126" x14ac:dyDescent="0.25">
      <c r="A885" s="4" t="str">
        <f t="shared" ca="1" si="201"/>
        <v/>
      </c>
      <c r="B885" s="3"/>
      <c r="D885" s="1" t="str">
        <f>IFERROR(INDEX('padron cfe'!B:B,MATCH(DATOS!C885,'padron cfe'!A:A,0),1),"")</f>
        <v/>
      </c>
      <c r="H885" s="5" t="str">
        <f>IF(F885="","",IFERROR(CONCATENATE("PEUA",VLOOKUP(ESTADO,REPORTE!AV$2:AW$33,2,0),DIDTRITO_FORM,CADER_FORM,IFERROR(INDEX(CA:CA,MATCH(DAY(F885),BZ:BZ,0),1),DAY(F885)),IFERROR(INDEX(CA:CA,MATCH(MONTH(F885),BZ:BZ,0),1),MONTH(F885)),YEAR(F885),G885),""))</f>
        <v/>
      </c>
      <c r="M885" s="2" t="str">
        <f>IFERROR(INDEX('padron cfe'!C:C,MATCH(DATOS!C885,'padron cfe'!A:A,0),1),"")</f>
        <v/>
      </c>
      <c r="N885" s="66" t="str">
        <f>IFERROR(IF(BT885="","",IF(INDEX(N$1:N884,MATCH(BT885,BT$1:BT884,0),1)=0,"",INDEX(N$1:N884,MATCH(BT885,BT$1:BT884,0),1))),"")</f>
        <v/>
      </c>
      <c r="O885" s="66" t="str">
        <f>IFERROR(IF(BT885="","",IF(INDEX(O$1:O884,MATCH(BT885,BT$1:BT884,0),1)=0,"",INDEX(O$1:O884,MATCH(BT885,BT$1:BT884,0),1))),"")</f>
        <v/>
      </c>
      <c r="R885" s="66"/>
      <c r="S885" s="5"/>
      <c r="T885" s="66"/>
      <c r="U885" s="5" t="str">
        <f>IFERROR(IF(INDEX(U$1:U884,MATCH(T885,T$1:T884,0),1)=0,"",INDEX(U$1:U884,MATCH(T885,T$1:T884,0),1)),"")</f>
        <v/>
      </c>
      <c r="V885" s="66"/>
      <c r="W885" s="5" t="str">
        <f>IFERROR(IF(INDEX(W$1:W884,MATCH(V885,V$1:V884,0),1)=0,"",INDEX(W$1:W884,MATCH(V885,V$1:V884,0),1)),"")</f>
        <v/>
      </c>
      <c r="X885" s="2" t="str">
        <f>IFERROR(INDEX('padron cfe'!D:D,MATCH(DATOS!C885,'padron cfe'!A:A,0),1),"")</f>
        <v/>
      </c>
      <c r="AC885" s="3"/>
      <c r="AE885" s="4" t="str">
        <f t="shared" si="202"/>
        <v/>
      </c>
      <c r="AI885" s="2" t="str">
        <f>IFERROR(IF(INDEX(AI$1:AI884,MATCH(BT885,BT$1:BT884,0),1)=0,"",INDEX(AI$1:AI884,MATCH(BT885,BT$1:BT884,0),1)),"")</f>
        <v/>
      </c>
      <c r="AJ885" s="2" t="str">
        <f>IFERROR(IF(INDEX(AJ$1:AJ884,MATCH(BT885,BT$1:BT884,0),1)=0,"",INDEX(AJ$1:AJ884,MATCH(BT885,BT$1:BT884,0),1)),"")</f>
        <v/>
      </c>
      <c r="AK885" s="2" t="str">
        <f>IFERROR(IF(INDEX(AK$1:AK884,MATCH(BT885,BT$1:BT884,0),1)=0,"",INDEX(AK$1:AK884,MATCH(BT885,BT$1:BT884,0),1)),"")</f>
        <v/>
      </c>
      <c r="AY885" s="7"/>
      <c r="BA885" s="66"/>
      <c r="BB885" s="66"/>
      <c r="BC885" s="66"/>
      <c r="BD885" s="78"/>
      <c r="BE885" s="66"/>
      <c r="BF885" s="66"/>
      <c r="BG885" s="4"/>
      <c r="BH885" s="69"/>
      <c r="BK885" s="9"/>
      <c r="BN885" s="7"/>
      <c r="BO885" s="286"/>
      <c r="BP885" s="22"/>
      <c r="BQ885" s="7" t="str">
        <f t="shared" ca="1" si="203"/>
        <v/>
      </c>
      <c r="BR885" s="75" t="str">
        <f t="shared" si="204"/>
        <v/>
      </c>
      <c r="BS885" s="75" t="str">
        <f t="shared" si="205"/>
        <v/>
      </c>
      <c r="BT885" s="5" t="str">
        <f t="shared" si="206"/>
        <v/>
      </c>
      <c r="BU885" s="79" t="str">
        <f t="shared" si="207"/>
        <v/>
      </c>
      <c r="BV885" s="79" t="str">
        <f t="shared" si="208"/>
        <v/>
      </c>
      <c r="BW885" s="79" t="str">
        <f t="shared" si="209"/>
        <v/>
      </c>
      <c r="CB885" s="5"/>
      <c r="CC885" s="4" t="str">
        <f>IF(IFERROR(VLOOKUP(C885,C886:C$1993,1,0),"")="","",COUNTIF(C:C,C885))</f>
        <v/>
      </c>
      <c r="CE885" s="5"/>
      <c r="CF885" s="5"/>
      <c r="CG885" s="5" t="str">
        <f>IF(B885="","",IF(CC885="",1+(MAX(CG$2:CG884)),""))</f>
        <v/>
      </c>
      <c r="CH885" s="5" t="str">
        <f t="shared" si="210"/>
        <v/>
      </c>
      <c r="CI885" s="5" t="str">
        <f t="shared" si="211"/>
        <v/>
      </c>
      <c r="CJ885" s="14" t="str">
        <f t="shared" si="212"/>
        <v/>
      </c>
      <c r="CK885" s="25"/>
      <c r="CL885" s="15"/>
      <c r="CM885" s="5" t="str">
        <f t="shared" si="214"/>
        <v/>
      </c>
      <c r="CO885" s="5"/>
      <c r="CP885" s="5" t="str">
        <f t="shared" si="213"/>
        <v/>
      </c>
      <c r="CQ885" s="5" t="str">
        <f>IF(BT885="","",IFERROR(IF(VLOOKUP(BT885,BT$2:BT884,1,0)=0,"",""),BT885))</f>
        <v/>
      </c>
      <c r="CR885" s="22" t="str">
        <f>IF(CQ885="","",(IFERROR(VLOOKUP(MID(CQ885,1,1),$DI$2:DM$28,3,0),0)+IFERROR(VLOOKUP(MID(CQ885,2,1),DI$2:DM$28,4,0),0)+IFERROR(VLOOKUP(MID(CQ885,3,1),DI$2:DM$28,5,0),0)+(ROW(CQ885)/1000000000000)))</f>
        <v/>
      </c>
      <c r="CS885" s="5"/>
      <c r="CT885" s="5">
        <v>884</v>
      </c>
      <c r="CU885" s="5" t="str">
        <f>IFERROR(VLOOKUP(CT885,CP$2:CQ1961,2,0),"")</f>
        <v/>
      </c>
      <c r="CV885" s="5"/>
      <c r="CX885" s="5"/>
      <c r="DO885" s="5" t="e">
        <f>IF(REPORTE!AH$2="si",IF(C885=VALUE(REPORTE!C$22),IF(SUM(DO886:DO$1993),CONCATENATE(INT(B885),", "),INT(B885)),""),IF(C885=VALUE(REPORTE!C$21),IF(SUM(DO886:DO$1993),CONCATENATE(INT(B885),", "),INT(B885)),""))</f>
        <v>#VALUE!</v>
      </c>
      <c r="DS885" s="5"/>
      <c r="DT885" s="5"/>
      <c r="DU885" s="5"/>
      <c r="DV885" s="5"/>
    </row>
    <row r="886" spans="1:126" x14ac:dyDescent="0.25">
      <c r="A886" s="4" t="str">
        <f t="shared" ca="1" si="201"/>
        <v/>
      </c>
      <c r="B886" s="3"/>
      <c r="D886" s="1" t="str">
        <f>IFERROR(INDEX('padron cfe'!B:B,MATCH(DATOS!C886,'padron cfe'!A:A,0),1),"")</f>
        <v/>
      </c>
      <c r="H886" s="5" t="str">
        <f>IF(F886="","",IFERROR(CONCATENATE("PEUA",VLOOKUP(ESTADO,REPORTE!AV$2:AW$33,2,0),DIDTRITO_FORM,CADER_FORM,IFERROR(INDEX(CA:CA,MATCH(DAY(F886),BZ:BZ,0),1),DAY(F886)),IFERROR(INDEX(CA:CA,MATCH(MONTH(F886),BZ:BZ,0),1),MONTH(F886)),YEAR(F886),G886),""))</f>
        <v/>
      </c>
      <c r="M886" s="2" t="str">
        <f>IFERROR(INDEX('padron cfe'!C:C,MATCH(DATOS!C886,'padron cfe'!A:A,0),1),"")</f>
        <v/>
      </c>
      <c r="N886" s="66" t="str">
        <f>IFERROR(IF(BT886="","",IF(INDEX(N$1:N885,MATCH(BT886,BT$1:BT885,0),1)=0,"",INDEX(N$1:N885,MATCH(BT886,BT$1:BT885,0),1))),"")</f>
        <v/>
      </c>
      <c r="O886" s="66" t="str">
        <f>IFERROR(IF(BT886="","",IF(INDEX(O$1:O885,MATCH(BT886,BT$1:BT885,0),1)=0,"",INDEX(O$1:O885,MATCH(BT886,BT$1:BT885,0),1))),"")</f>
        <v/>
      </c>
      <c r="R886" s="66"/>
      <c r="S886" s="5"/>
      <c r="T886" s="66"/>
      <c r="U886" s="5" t="str">
        <f>IFERROR(IF(INDEX(U$1:U885,MATCH(T886,T$1:T885,0),1)=0,"",INDEX(U$1:U885,MATCH(T886,T$1:T885,0),1)),"")</f>
        <v/>
      </c>
      <c r="V886" s="66"/>
      <c r="W886" s="5" t="str">
        <f>IFERROR(IF(INDEX(W$1:W885,MATCH(V886,V$1:V885,0),1)=0,"",INDEX(W$1:W885,MATCH(V886,V$1:V885,0),1)),"")</f>
        <v/>
      </c>
      <c r="X886" s="2" t="str">
        <f>IFERROR(INDEX('padron cfe'!D:D,MATCH(DATOS!C886,'padron cfe'!A:A,0),1),"")</f>
        <v/>
      </c>
      <c r="AC886" s="3"/>
      <c r="AE886" s="4" t="str">
        <f t="shared" si="202"/>
        <v/>
      </c>
      <c r="AI886" s="2" t="str">
        <f>IFERROR(IF(INDEX(AI$1:AI885,MATCH(BT886,BT$1:BT885,0),1)=0,"",INDEX(AI$1:AI885,MATCH(BT886,BT$1:BT885,0),1)),"")</f>
        <v/>
      </c>
      <c r="AJ886" s="2" t="str">
        <f>IFERROR(IF(INDEX(AJ$1:AJ885,MATCH(BT886,BT$1:BT885,0),1)=0,"",INDEX(AJ$1:AJ885,MATCH(BT886,BT$1:BT885,0),1)),"")</f>
        <v/>
      </c>
      <c r="AK886" s="2" t="str">
        <f>IFERROR(IF(INDEX(AK$1:AK885,MATCH(BT886,BT$1:BT885,0),1)=0,"",INDEX(AK$1:AK885,MATCH(BT886,BT$1:BT885,0),1)),"")</f>
        <v/>
      </c>
      <c r="AY886" s="7"/>
      <c r="BA886" s="66"/>
      <c r="BB886" s="66"/>
      <c r="BC886" s="66"/>
      <c r="BD886" s="78"/>
      <c r="BE886" s="66"/>
      <c r="BF886" s="66"/>
      <c r="BG886" s="4"/>
      <c r="BH886" s="69"/>
      <c r="BK886" s="9"/>
      <c r="BN886" s="7"/>
      <c r="BO886" s="286"/>
      <c r="BP886" s="22"/>
      <c r="BQ886" s="7" t="str">
        <f t="shared" ca="1" si="203"/>
        <v/>
      </c>
      <c r="BR886" s="75" t="str">
        <f t="shared" si="204"/>
        <v/>
      </c>
      <c r="BS886" s="75" t="str">
        <f t="shared" si="205"/>
        <v/>
      </c>
      <c r="BT886" s="5" t="str">
        <f t="shared" si="206"/>
        <v/>
      </c>
      <c r="BU886" s="79" t="str">
        <f t="shared" si="207"/>
        <v/>
      </c>
      <c r="BV886" s="79" t="str">
        <f t="shared" si="208"/>
        <v/>
      </c>
      <c r="BW886" s="79" t="str">
        <f t="shared" si="209"/>
        <v/>
      </c>
      <c r="CB886" s="5"/>
      <c r="CC886" s="4" t="str">
        <f>IF(IFERROR(VLOOKUP(C886,C887:C$1993,1,0),"")="","",COUNTIF(C:C,C886))</f>
        <v/>
      </c>
      <c r="CE886" s="5"/>
      <c r="CF886" s="5"/>
      <c r="CG886" s="5" t="str">
        <f>IF(B886="","",IF(CC886="",1+(MAX(CG$2:CG885)),""))</f>
        <v/>
      </c>
      <c r="CH886" s="5" t="str">
        <f t="shared" si="210"/>
        <v/>
      </c>
      <c r="CI886" s="5" t="str">
        <f t="shared" si="211"/>
        <v/>
      </c>
      <c r="CJ886" s="14" t="str">
        <f t="shared" si="212"/>
        <v/>
      </c>
      <c r="CK886" s="25"/>
      <c r="CL886" s="15"/>
      <c r="CM886" s="5" t="str">
        <f t="shared" si="214"/>
        <v/>
      </c>
      <c r="CO886" s="5"/>
      <c r="CP886" s="5" t="str">
        <f t="shared" si="213"/>
        <v/>
      </c>
      <c r="CQ886" s="5" t="str">
        <f>IF(BT886="","",IFERROR(IF(VLOOKUP(BT886,BT$2:BT885,1,0)=0,"",""),BT886))</f>
        <v/>
      </c>
      <c r="CR886" s="22" t="str">
        <f>IF(CQ886="","",(IFERROR(VLOOKUP(MID(CQ886,1,1),$DI$2:DM$28,3,0),0)+IFERROR(VLOOKUP(MID(CQ886,2,1),DI$2:DM$28,4,0),0)+IFERROR(VLOOKUP(MID(CQ886,3,1),DI$2:DM$28,5,0),0)+(ROW(CQ886)/1000000000000)))</f>
        <v/>
      </c>
      <c r="CS886" s="5"/>
      <c r="CT886" s="5">
        <v>885</v>
      </c>
      <c r="CU886" s="5" t="str">
        <f>IFERROR(VLOOKUP(CT886,CP$2:CQ1962,2,0),"")</f>
        <v/>
      </c>
      <c r="CV886" s="5"/>
      <c r="CX886" s="5"/>
      <c r="DO886" s="5" t="e">
        <f>IF(REPORTE!AH$2="si",IF(C886=VALUE(REPORTE!C$22),IF(SUM(DO887:DO$1993),CONCATENATE(INT(B886),", "),INT(B886)),""),IF(C886=VALUE(REPORTE!C$21),IF(SUM(DO887:DO$1993),CONCATENATE(INT(B886),", "),INT(B886)),""))</f>
        <v>#VALUE!</v>
      </c>
      <c r="DS886" s="5"/>
      <c r="DT886" s="5"/>
      <c r="DU886" s="5"/>
      <c r="DV886" s="5"/>
    </row>
    <row r="887" spans="1:126" x14ac:dyDescent="0.25">
      <c r="A887" s="4" t="str">
        <f t="shared" ca="1" si="201"/>
        <v/>
      </c>
      <c r="B887" s="3"/>
      <c r="D887" s="1" t="str">
        <f>IFERROR(INDEX('padron cfe'!B:B,MATCH(DATOS!C887,'padron cfe'!A:A,0),1),"")</f>
        <v/>
      </c>
      <c r="H887" s="5" t="str">
        <f>IF(F887="","",IFERROR(CONCATENATE("PEUA",VLOOKUP(ESTADO,REPORTE!AV$2:AW$33,2,0),DIDTRITO_FORM,CADER_FORM,IFERROR(INDEX(CA:CA,MATCH(DAY(F887),BZ:BZ,0),1),DAY(F887)),IFERROR(INDEX(CA:CA,MATCH(MONTH(F887),BZ:BZ,0),1),MONTH(F887)),YEAR(F887),G887),""))</f>
        <v/>
      </c>
      <c r="M887" s="2" t="str">
        <f>IFERROR(INDEX('padron cfe'!C:C,MATCH(DATOS!C887,'padron cfe'!A:A,0),1),"")</f>
        <v/>
      </c>
      <c r="N887" s="66" t="str">
        <f>IFERROR(IF(BT887="","",IF(INDEX(N$1:N886,MATCH(BT887,BT$1:BT886,0),1)=0,"",INDEX(N$1:N886,MATCH(BT887,BT$1:BT886,0),1))),"")</f>
        <v/>
      </c>
      <c r="O887" s="66" t="str">
        <f>IFERROR(IF(BT887="","",IF(INDEX(O$1:O886,MATCH(BT887,BT$1:BT886,0),1)=0,"",INDEX(O$1:O886,MATCH(BT887,BT$1:BT886,0),1))),"")</f>
        <v/>
      </c>
      <c r="R887" s="66"/>
      <c r="S887" s="5"/>
      <c r="T887" s="66"/>
      <c r="U887" s="5" t="str">
        <f>IFERROR(IF(INDEX(U$1:U886,MATCH(T887,T$1:T886,0),1)=0,"",INDEX(U$1:U886,MATCH(T887,T$1:T886,0),1)),"")</f>
        <v/>
      </c>
      <c r="V887" s="66"/>
      <c r="W887" s="5" t="str">
        <f>IFERROR(IF(INDEX(W$1:W886,MATCH(V887,V$1:V886,0),1)=0,"",INDEX(W$1:W886,MATCH(V887,V$1:V886,0),1)),"")</f>
        <v/>
      </c>
      <c r="X887" s="2" t="str">
        <f>IFERROR(INDEX('padron cfe'!D:D,MATCH(DATOS!C887,'padron cfe'!A:A,0),1),"")</f>
        <v/>
      </c>
      <c r="AC887" s="3"/>
      <c r="AE887" s="4" t="str">
        <f t="shared" si="202"/>
        <v/>
      </c>
      <c r="AI887" s="2" t="str">
        <f>IFERROR(IF(INDEX(AI$1:AI886,MATCH(BT887,BT$1:BT886,0),1)=0,"",INDEX(AI$1:AI886,MATCH(BT887,BT$1:BT886,0),1)),"")</f>
        <v/>
      </c>
      <c r="AJ887" s="2" t="str">
        <f>IFERROR(IF(INDEX(AJ$1:AJ886,MATCH(BT887,BT$1:BT886,0),1)=0,"",INDEX(AJ$1:AJ886,MATCH(BT887,BT$1:BT886,0),1)),"")</f>
        <v/>
      </c>
      <c r="AK887" s="2" t="str">
        <f>IFERROR(IF(INDEX(AK$1:AK886,MATCH(BT887,BT$1:BT886,0),1)=0,"",INDEX(AK$1:AK886,MATCH(BT887,BT$1:BT886,0),1)),"")</f>
        <v/>
      </c>
      <c r="AY887" s="7"/>
      <c r="BA887" s="66"/>
      <c r="BB887" s="66"/>
      <c r="BC887" s="66"/>
      <c r="BD887" s="78"/>
      <c r="BE887" s="66"/>
      <c r="BF887" s="66"/>
      <c r="BG887" s="4"/>
      <c r="BH887" s="69"/>
      <c r="BK887" s="9"/>
      <c r="BN887" s="7"/>
      <c r="BO887" s="286"/>
      <c r="BP887" s="22"/>
      <c r="BQ887" s="7" t="str">
        <f t="shared" ca="1" si="203"/>
        <v/>
      </c>
      <c r="BR887" s="75" t="str">
        <f t="shared" si="204"/>
        <v/>
      </c>
      <c r="BS887" s="75" t="str">
        <f t="shared" si="205"/>
        <v/>
      </c>
      <c r="BT887" s="5" t="str">
        <f t="shared" si="206"/>
        <v/>
      </c>
      <c r="BU887" s="79" t="str">
        <f t="shared" si="207"/>
        <v/>
      </c>
      <c r="BV887" s="79" t="str">
        <f t="shared" si="208"/>
        <v/>
      </c>
      <c r="BW887" s="79" t="str">
        <f t="shared" si="209"/>
        <v/>
      </c>
      <c r="CB887" s="5"/>
      <c r="CC887" s="4" t="str">
        <f>IF(IFERROR(VLOOKUP(C887,C888:C$1993,1,0),"")="","",COUNTIF(C:C,C887))</f>
        <v/>
      </c>
      <c r="CE887" s="5"/>
      <c r="CF887" s="5"/>
      <c r="CG887" s="5" t="str">
        <f>IF(B887="","",IF(CC887="",1+(MAX(CG$2:CG886)),""))</f>
        <v/>
      </c>
      <c r="CH887" s="5" t="str">
        <f t="shared" si="210"/>
        <v/>
      </c>
      <c r="CI887" s="5" t="str">
        <f t="shared" si="211"/>
        <v/>
      </c>
      <c r="CJ887" s="14" t="str">
        <f t="shared" si="212"/>
        <v/>
      </c>
      <c r="CK887" s="25"/>
      <c r="CL887" s="15"/>
      <c r="CM887" s="5" t="str">
        <f t="shared" si="214"/>
        <v/>
      </c>
      <c r="CO887" s="5"/>
      <c r="CP887" s="5" t="str">
        <f t="shared" si="213"/>
        <v/>
      </c>
      <c r="CQ887" s="5" t="str">
        <f>IF(BT887="","",IFERROR(IF(VLOOKUP(BT887,BT$2:BT886,1,0)=0,"",""),BT887))</f>
        <v/>
      </c>
      <c r="CR887" s="22" t="str">
        <f>IF(CQ887="","",(IFERROR(VLOOKUP(MID(CQ887,1,1),$DI$2:DM$28,3,0),0)+IFERROR(VLOOKUP(MID(CQ887,2,1),DI$2:DM$28,4,0),0)+IFERROR(VLOOKUP(MID(CQ887,3,1),DI$2:DM$28,5,0),0)+(ROW(CQ887)/1000000000000)))</f>
        <v/>
      </c>
      <c r="CS887" s="5"/>
      <c r="CT887" s="5">
        <v>886</v>
      </c>
      <c r="CU887" s="5" t="str">
        <f>IFERROR(VLOOKUP(CT887,CP$2:CQ1963,2,0),"")</f>
        <v/>
      </c>
      <c r="CV887" s="5"/>
      <c r="CX887" s="5"/>
      <c r="DO887" s="5" t="e">
        <f>IF(REPORTE!AH$2="si",IF(C887=VALUE(REPORTE!C$22),IF(SUM(DO888:DO$1993),CONCATENATE(INT(B887),", "),INT(B887)),""),IF(C887=VALUE(REPORTE!C$21),IF(SUM(DO888:DO$1993),CONCATENATE(INT(B887),", "),INT(B887)),""))</f>
        <v>#VALUE!</v>
      </c>
      <c r="DS887" s="5"/>
      <c r="DT887" s="5"/>
      <c r="DU887" s="5"/>
      <c r="DV887" s="5"/>
    </row>
    <row r="888" spans="1:126" x14ac:dyDescent="0.25">
      <c r="A888" s="4" t="str">
        <f t="shared" ca="1" si="201"/>
        <v/>
      </c>
      <c r="B888" s="3"/>
      <c r="D888" s="1" t="str">
        <f>IFERROR(INDEX('padron cfe'!B:B,MATCH(DATOS!C888,'padron cfe'!A:A,0),1),"")</f>
        <v/>
      </c>
      <c r="H888" s="5" t="str">
        <f>IF(F888="","",IFERROR(CONCATENATE("PEUA",VLOOKUP(ESTADO,REPORTE!AV$2:AW$33,2,0),DIDTRITO_FORM,CADER_FORM,IFERROR(INDEX(CA:CA,MATCH(DAY(F888),BZ:BZ,0),1),DAY(F888)),IFERROR(INDEX(CA:CA,MATCH(MONTH(F888),BZ:BZ,0),1),MONTH(F888)),YEAR(F888),G888),""))</f>
        <v/>
      </c>
      <c r="M888" s="2" t="str">
        <f>IFERROR(INDEX('padron cfe'!C:C,MATCH(DATOS!C888,'padron cfe'!A:A,0),1),"")</f>
        <v/>
      </c>
      <c r="N888" s="66" t="str">
        <f>IFERROR(IF(BT888="","",IF(INDEX(N$1:N887,MATCH(BT888,BT$1:BT887,0),1)=0,"",INDEX(N$1:N887,MATCH(BT888,BT$1:BT887,0),1))),"")</f>
        <v/>
      </c>
      <c r="O888" s="66" t="str">
        <f>IFERROR(IF(BT888="","",IF(INDEX(O$1:O887,MATCH(BT888,BT$1:BT887,0),1)=0,"",INDEX(O$1:O887,MATCH(BT888,BT$1:BT887,0),1))),"")</f>
        <v/>
      </c>
      <c r="R888" s="66"/>
      <c r="S888" s="5"/>
      <c r="T888" s="66"/>
      <c r="U888" s="5" t="str">
        <f>IFERROR(IF(INDEX(U$1:U887,MATCH(T888,T$1:T887,0),1)=0,"",INDEX(U$1:U887,MATCH(T888,T$1:T887,0),1)),"")</f>
        <v/>
      </c>
      <c r="V888" s="66"/>
      <c r="W888" s="5" t="str">
        <f>IFERROR(IF(INDEX(W$1:W887,MATCH(V888,V$1:V887,0),1)=0,"",INDEX(W$1:W887,MATCH(V888,V$1:V887,0),1)),"")</f>
        <v/>
      </c>
      <c r="X888" s="2" t="str">
        <f>IFERROR(INDEX('padron cfe'!D:D,MATCH(DATOS!C888,'padron cfe'!A:A,0),1),"")</f>
        <v/>
      </c>
      <c r="AC888" s="3"/>
      <c r="AE888" s="4" t="str">
        <f t="shared" si="202"/>
        <v/>
      </c>
      <c r="AI888" s="2" t="str">
        <f>IFERROR(IF(INDEX(AI$1:AI887,MATCH(BT888,BT$1:BT887,0),1)=0,"",INDEX(AI$1:AI887,MATCH(BT888,BT$1:BT887,0),1)),"")</f>
        <v/>
      </c>
      <c r="AJ888" s="2" t="str">
        <f>IFERROR(IF(INDEX(AJ$1:AJ887,MATCH(BT888,BT$1:BT887,0),1)=0,"",INDEX(AJ$1:AJ887,MATCH(BT888,BT$1:BT887,0),1)),"")</f>
        <v/>
      </c>
      <c r="AK888" s="2" t="str">
        <f>IFERROR(IF(INDEX(AK$1:AK887,MATCH(BT888,BT$1:BT887,0),1)=0,"",INDEX(AK$1:AK887,MATCH(BT888,BT$1:BT887,0),1)),"")</f>
        <v/>
      </c>
      <c r="AY888" s="7"/>
      <c r="BA888" s="66"/>
      <c r="BB888" s="66"/>
      <c r="BC888" s="66"/>
      <c r="BD888" s="78"/>
      <c r="BE888" s="66"/>
      <c r="BF888" s="66"/>
      <c r="BG888" s="4"/>
      <c r="BH888" s="69"/>
      <c r="BK888" s="9"/>
      <c r="BN888" s="7"/>
      <c r="BO888" s="286"/>
      <c r="BP888" s="22"/>
      <c r="BQ888" s="7" t="str">
        <f t="shared" ca="1" si="203"/>
        <v/>
      </c>
      <c r="BR888" s="75" t="str">
        <f t="shared" si="204"/>
        <v/>
      </c>
      <c r="BS888" s="75" t="str">
        <f t="shared" si="205"/>
        <v/>
      </c>
      <c r="BT888" s="5" t="str">
        <f t="shared" si="206"/>
        <v/>
      </c>
      <c r="BU888" s="79" t="str">
        <f t="shared" si="207"/>
        <v/>
      </c>
      <c r="BV888" s="79" t="str">
        <f t="shared" si="208"/>
        <v/>
      </c>
      <c r="BW888" s="79" t="str">
        <f t="shared" si="209"/>
        <v/>
      </c>
      <c r="CB888" s="5"/>
      <c r="CC888" s="4" t="str">
        <f>IF(IFERROR(VLOOKUP(C888,C889:C$1993,1,0),"")="","",COUNTIF(C:C,C888))</f>
        <v/>
      </c>
      <c r="CE888" s="5"/>
      <c r="CF888" s="5"/>
      <c r="CG888" s="5" t="str">
        <f>IF(B888="","",IF(CC888="",1+(MAX(CG$2:CG887)),""))</f>
        <v/>
      </c>
      <c r="CH888" s="5" t="str">
        <f t="shared" si="210"/>
        <v/>
      </c>
      <c r="CI888" s="5" t="str">
        <f t="shared" si="211"/>
        <v/>
      </c>
      <c r="CJ888" s="14" t="str">
        <f t="shared" si="212"/>
        <v/>
      </c>
      <c r="CK888" s="25"/>
      <c r="CL888" s="15"/>
      <c r="CM888" s="5" t="str">
        <f t="shared" si="214"/>
        <v/>
      </c>
      <c r="CO888" s="5"/>
      <c r="CP888" s="5" t="str">
        <f t="shared" si="213"/>
        <v/>
      </c>
      <c r="CQ888" s="5" t="str">
        <f>IF(BT888="","",IFERROR(IF(VLOOKUP(BT888,BT$2:BT887,1,0)=0,"",""),BT888))</f>
        <v/>
      </c>
      <c r="CR888" s="22" t="str">
        <f>IF(CQ888="","",(IFERROR(VLOOKUP(MID(CQ888,1,1),$DI$2:DM$28,3,0),0)+IFERROR(VLOOKUP(MID(CQ888,2,1),DI$2:DM$28,4,0),0)+IFERROR(VLOOKUP(MID(CQ888,3,1),DI$2:DM$28,5,0),0)+(ROW(CQ888)/1000000000000)))</f>
        <v/>
      </c>
      <c r="CS888" s="5"/>
      <c r="CT888" s="5">
        <v>887</v>
      </c>
      <c r="CU888" s="5" t="str">
        <f>IFERROR(VLOOKUP(CT888,CP$2:CQ1964,2,0),"")</f>
        <v/>
      </c>
      <c r="CV888" s="5"/>
      <c r="CX888" s="5"/>
      <c r="DO888" s="5" t="e">
        <f>IF(REPORTE!AH$2="si",IF(C888=VALUE(REPORTE!C$22),IF(SUM(DO889:DO$1993),CONCATENATE(INT(B888),", "),INT(B888)),""),IF(C888=VALUE(REPORTE!C$21),IF(SUM(DO889:DO$1993),CONCATENATE(INT(B888),", "),INT(B888)),""))</f>
        <v>#VALUE!</v>
      </c>
      <c r="DS888" s="5"/>
      <c r="DT888" s="5"/>
      <c r="DU888" s="5"/>
      <c r="DV888" s="5"/>
    </row>
    <row r="889" spans="1:126" x14ac:dyDescent="0.25">
      <c r="A889" s="4" t="str">
        <f t="shared" ca="1" si="201"/>
        <v/>
      </c>
      <c r="B889" s="3"/>
      <c r="D889" s="1" t="str">
        <f>IFERROR(INDEX('padron cfe'!B:B,MATCH(DATOS!C889,'padron cfe'!A:A,0),1),"")</f>
        <v/>
      </c>
      <c r="H889" s="5" t="str">
        <f>IF(F889="","",IFERROR(CONCATENATE("PEUA",VLOOKUP(ESTADO,REPORTE!AV$2:AW$33,2,0),DIDTRITO_FORM,CADER_FORM,IFERROR(INDEX(CA:CA,MATCH(DAY(F889),BZ:BZ,0),1),DAY(F889)),IFERROR(INDEX(CA:CA,MATCH(MONTH(F889),BZ:BZ,0),1),MONTH(F889)),YEAR(F889),G889),""))</f>
        <v/>
      </c>
      <c r="M889" s="2" t="str">
        <f>IFERROR(INDEX('padron cfe'!C:C,MATCH(DATOS!C889,'padron cfe'!A:A,0),1),"")</f>
        <v/>
      </c>
      <c r="N889" s="66" t="str">
        <f>IFERROR(IF(BT889="","",IF(INDEX(N$1:N888,MATCH(BT889,BT$1:BT888,0),1)=0,"",INDEX(N$1:N888,MATCH(BT889,BT$1:BT888,0),1))),"")</f>
        <v/>
      </c>
      <c r="O889" s="66" t="str">
        <f>IFERROR(IF(BT889="","",IF(INDEX(O$1:O888,MATCH(BT889,BT$1:BT888,0),1)=0,"",INDEX(O$1:O888,MATCH(BT889,BT$1:BT888,0),1))),"")</f>
        <v/>
      </c>
      <c r="R889" s="66"/>
      <c r="S889" s="5"/>
      <c r="T889" s="66"/>
      <c r="U889" s="5" t="str">
        <f>IFERROR(IF(INDEX(U$1:U888,MATCH(T889,T$1:T888,0),1)=0,"",INDEX(U$1:U888,MATCH(T889,T$1:T888,0),1)),"")</f>
        <v/>
      </c>
      <c r="V889" s="66"/>
      <c r="W889" s="5" t="str">
        <f>IFERROR(IF(INDEX(W$1:W888,MATCH(V889,V$1:V888,0),1)=0,"",INDEX(W$1:W888,MATCH(V889,V$1:V888,0),1)),"")</f>
        <v/>
      </c>
      <c r="X889" s="2" t="str">
        <f>IFERROR(INDEX('padron cfe'!D:D,MATCH(DATOS!C889,'padron cfe'!A:A,0),1),"")</f>
        <v/>
      </c>
      <c r="AC889" s="3"/>
      <c r="AE889" s="4" t="str">
        <f t="shared" si="202"/>
        <v/>
      </c>
      <c r="AI889" s="2" t="str">
        <f>IFERROR(IF(INDEX(AI$1:AI888,MATCH(BT889,BT$1:BT888,0),1)=0,"",INDEX(AI$1:AI888,MATCH(BT889,BT$1:BT888,0),1)),"")</f>
        <v/>
      </c>
      <c r="AJ889" s="2" t="str">
        <f>IFERROR(IF(INDEX(AJ$1:AJ888,MATCH(BT889,BT$1:BT888,0),1)=0,"",INDEX(AJ$1:AJ888,MATCH(BT889,BT$1:BT888,0),1)),"")</f>
        <v/>
      </c>
      <c r="AK889" s="2" t="str">
        <f>IFERROR(IF(INDEX(AK$1:AK888,MATCH(BT889,BT$1:BT888,0),1)=0,"",INDEX(AK$1:AK888,MATCH(BT889,BT$1:BT888,0),1)),"")</f>
        <v/>
      </c>
      <c r="AY889" s="7"/>
      <c r="BA889" s="66"/>
      <c r="BB889" s="66"/>
      <c r="BC889" s="66"/>
      <c r="BD889" s="78"/>
      <c r="BE889" s="66"/>
      <c r="BF889" s="66"/>
      <c r="BG889" s="4"/>
      <c r="BH889" s="69"/>
      <c r="BK889" s="9"/>
      <c r="BN889" s="7"/>
      <c r="BO889" s="286"/>
      <c r="BP889" s="22"/>
      <c r="BQ889" s="7" t="str">
        <f t="shared" ca="1" si="203"/>
        <v/>
      </c>
      <c r="BR889" s="75" t="str">
        <f t="shared" si="204"/>
        <v/>
      </c>
      <c r="BS889" s="75" t="str">
        <f t="shared" si="205"/>
        <v/>
      </c>
      <c r="BT889" s="5" t="str">
        <f t="shared" si="206"/>
        <v/>
      </c>
      <c r="BU889" s="79" t="str">
        <f t="shared" si="207"/>
        <v/>
      </c>
      <c r="BV889" s="79" t="str">
        <f t="shared" si="208"/>
        <v/>
      </c>
      <c r="BW889" s="79" t="str">
        <f t="shared" si="209"/>
        <v/>
      </c>
      <c r="CB889" s="5"/>
      <c r="CC889" s="4" t="str">
        <f>IF(IFERROR(VLOOKUP(C889,C890:C$1993,1,0),"")="","",COUNTIF(C:C,C889))</f>
        <v/>
      </c>
      <c r="CE889" s="5"/>
      <c r="CF889" s="5"/>
      <c r="CG889" s="5" t="str">
        <f>IF(B889="","",IF(CC889="",1+(MAX(CG$2:CG888)),""))</f>
        <v/>
      </c>
      <c r="CH889" s="5" t="str">
        <f t="shared" si="210"/>
        <v/>
      </c>
      <c r="CI889" s="5" t="str">
        <f t="shared" si="211"/>
        <v/>
      </c>
      <c r="CJ889" s="14" t="str">
        <f t="shared" si="212"/>
        <v/>
      </c>
      <c r="CK889" s="25"/>
      <c r="CL889" s="15"/>
      <c r="CM889" s="5" t="str">
        <f t="shared" si="214"/>
        <v/>
      </c>
      <c r="CO889" s="5"/>
      <c r="CP889" s="5" t="str">
        <f t="shared" si="213"/>
        <v/>
      </c>
      <c r="CQ889" s="5" t="str">
        <f>IF(BT889="","",IFERROR(IF(VLOOKUP(BT889,BT$2:BT888,1,0)=0,"",""),BT889))</f>
        <v/>
      </c>
      <c r="CR889" s="22" t="str">
        <f>IF(CQ889="","",(IFERROR(VLOOKUP(MID(CQ889,1,1),$DI$2:DM$28,3,0),0)+IFERROR(VLOOKUP(MID(CQ889,2,1),DI$2:DM$28,4,0),0)+IFERROR(VLOOKUP(MID(CQ889,3,1),DI$2:DM$28,5,0),0)+(ROW(CQ889)/1000000000000)))</f>
        <v/>
      </c>
      <c r="CS889" s="5"/>
      <c r="CT889" s="5">
        <v>888</v>
      </c>
      <c r="CU889" s="5" t="str">
        <f>IFERROR(VLOOKUP(CT889,CP$2:CQ1965,2,0),"")</f>
        <v/>
      </c>
      <c r="CV889" s="5"/>
      <c r="CX889" s="5"/>
      <c r="DO889" s="5" t="e">
        <f>IF(REPORTE!AH$2="si",IF(C889=VALUE(REPORTE!C$22),IF(SUM(DO890:DO$1993),CONCATENATE(INT(B889),", "),INT(B889)),""),IF(C889=VALUE(REPORTE!C$21),IF(SUM(DO890:DO$1993),CONCATENATE(INT(B889),", "),INT(B889)),""))</f>
        <v>#VALUE!</v>
      </c>
      <c r="DS889" s="5"/>
      <c r="DT889" s="5"/>
      <c r="DU889" s="5"/>
      <c r="DV889" s="5"/>
    </row>
    <row r="890" spans="1:126" x14ac:dyDescent="0.25">
      <c r="A890" s="4" t="str">
        <f t="shared" ca="1" si="201"/>
        <v/>
      </c>
      <c r="B890" s="3"/>
      <c r="D890" s="1" t="str">
        <f>IFERROR(INDEX('padron cfe'!B:B,MATCH(DATOS!C890,'padron cfe'!A:A,0),1),"")</f>
        <v/>
      </c>
      <c r="H890" s="5" t="str">
        <f>IF(F890="","",IFERROR(CONCATENATE("PEUA",VLOOKUP(ESTADO,REPORTE!AV$2:AW$33,2,0),DIDTRITO_FORM,CADER_FORM,IFERROR(INDEX(CA:CA,MATCH(DAY(F890),BZ:BZ,0),1),DAY(F890)),IFERROR(INDEX(CA:CA,MATCH(MONTH(F890),BZ:BZ,0),1),MONTH(F890)),YEAR(F890),G890),""))</f>
        <v/>
      </c>
      <c r="M890" s="2" t="str">
        <f>IFERROR(INDEX('padron cfe'!C:C,MATCH(DATOS!C890,'padron cfe'!A:A,0),1),"")</f>
        <v/>
      </c>
      <c r="N890" s="66" t="str">
        <f>IFERROR(IF(BT890="","",IF(INDEX(N$1:N889,MATCH(BT890,BT$1:BT889,0),1)=0,"",INDEX(N$1:N889,MATCH(BT890,BT$1:BT889,0),1))),"")</f>
        <v/>
      </c>
      <c r="O890" s="66" t="str">
        <f>IFERROR(IF(BT890="","",IF(INDEX(O$1:O889,MATCH(BT890,BT$1:BT889,0),1)=0,"",INDEX(O$1:O889,MATCH(BT890,BT$1:BT889,0),1))),"")</f>
        <v/>
      </c>
      <c r="R890" s="66"/>
      <c r="S890" s="5"/>
      <c r="T890" s="66"/>
      <c r="U890" s="5" t="str">
        <f>IFERROR(IF(INDEX(U$1:U889,MATCH(T890,T$1:T889,0),1)=0,"",INDEX(U$1:U889,MATCH(T890,T$1:T889,0),1)),"")</f>
        <v/>
      </c>
      <c r="V890" s="66"/>
      <c r="W890" s="5" t="str">
        <f>IFERROR(IF(INDEX(W$1:W889,MATCH(V890,V$1:V889,0),1)=0,"",INDEX(W$1:W889,MATCH(V890,V$1:V889,0),1)),"")</f>
        <v/>
      </c>
      <c r="X890" s="2" t="str">
        <f>IFERROR(INDEX('padron cfe'!D:D,MATCH(DATOS!C890,'padron cfe'!A:A,0),1),"")</f>
        <v/>
      </c>
      <c r="AC890" s="3"/>
      <c r="AE890" s="4" t="str">
        <f t="shared" si="202"/>
        <v/>
      </c>
      <c r="AI890" s="2" t="str">
        <f>IFERROR(IF(INDEX(AI$1:AI889,MATCH(BT890,BT$1:BT889,0),1)=0,"",INDEX(AI$1:AI889,MATCH(BT890,BT$1:BT889,0),1)),"")</f>
        <v/>
      </c>
      <c r="AJ890" s="2" t="str">
        <f>IFERROR(IF(INDEX(AJ$1:AJ889,MATCH(BT890,BT$1:BT889,0),1)=0,"",INDEX(AJ$1:AJ889,MATCH(BT890,BT$1:BT889,0),1)),"")</f>
        <v/>
      </c>
      <c r="AK890" s="2" t="str">
        <f>IFERROR(IF(INDEX(AK$1:AK889,MATCH(BT890,BT$1:BT889,0),1)=0,"",INDEX(AK$1:AK889,MATCH(BT890,BT$1:BT889,0),1)),"")</f>
        <v/>
      </c>
      <c r="AY890" s="7"/>
      <c r="BA890" s="66"/>
      <c r="BB890" s="66"/>
      <c r="BC890" s="66"/>
      <c r="BD890" s="78"/>
      <c r="BE890" s="66"/>
      <c r="BF890" s="66"/>
      <c r="BG890" s="4"/>
      <c r="BH890" s="69"/>
      <c r="BK890" s="9"/>
      <c r="BN890" s="7"/>
      <c r="BO890" s="286"/>
      <c r="BP890" s="22"/>
      <c r="BQ890" s="7" t="str">
        <f t="shared" ca="1" si="203"/>
        <v/>
      </c>
      <c r="BR890" s="75" t="str">
        <f t="shared" si="204"/>
        <v/>
      </c>
      <c r="BS890" s="75" t="str">
        <f t="shared" si="205"/>
        <v/>
      </c>
      <c r="BT890" s="5" t="str">
        <f t="shared" si="206"/>
        <v/>
      </c>
      <c r="BU890" s="79" t="str">
        <f t="shared" si="207"/>
        <v/>
      </c>
      <c r="BV890" s="79" t="str">
        <f t="shared" si="208"/>
        <v/>
      </c>
      <c r="BW890" s="79" t="str">
        <f t="shared" si="209"/>
        <v/>
      </c>
      <c r="CB890" s="5"/>
      <c r="CC890" s="4" t="str">
        <f>IF(IFERROR(VLOOKUP(C890,C891:C$1993,1,0),"")="","",COUNTIF(C:C,C890))</f>
        <v/>
      </c>
      <c r="CE890" s="5"/>
      <c r="CF890" s="5"/>
      <c r="CG890" s="5" t="str">
        <f>IF(B890="","",IF(CC890="",1+(MAX(CG$2:CG889)),""))</f>
        <v/>
      </c>
      <c r="CH890" s="5" t="str">
        <f t="shared" si="210"/>
        <v/>
      </c>
      <c r="CI890" s="5" t="str">
        <f t="shared" si="211"/>
        <v/>
      </c>
      <c r="CJ890" s="14" t="str">
        <f t="shared" si="212"/>
        <v/>
      </c>
      <c r="CK890" s="25"/>
      <c r="CL890" s="15"/>
      <c r="CM890" s="5" t="str">
        <f t="shared" si="214"/>
        <v/>
      </c>
      <c r="CO890" s="5"/>
      <c r="CP890" s="5" t="str">
        <f t="shared" si="213"/>
        <v/>
      </c>
      <c r="CQ890" s="5" t="str">
        <f>IF(BT890="","",IFERROR(IF(VLOOKUP(BT890,BT$2:BT889,1,0)=0,"",""),BT890))</f>
        <v/>
      </c>
      <c r="CR890" s="22" t="str">
        <f>IF(CQ890="","",(IFERROR(VLOOKUP(MID(CQ890,1,1),$DI$2:DM$28,3,0),0)+IFERROR(VLOOKUP(MID(CQ890,2,1),DI$2:DM$28,4,0),0)+IFERROR(VLOOKUP(MID(CQ890,3,1),DI$2:DM$28,5,0),0)+(ROW(CQ890)/1000000000000)))</f>
        <v/>
      </c>
      <c r="CS890" s="5"/>
      <c r="CT890" s="5">
        <v>889</v>
      </c>
      <c r="CU890" s="5" t="str">
        <f>IFERROR(VLOOKUP(CT890,CP$2:CQ1966,2,0),"")</f>
        <v/>
      </c>
      <c r="CV890" s="5"/>
      <c r="CX890" s="5"/>
      <c r="DO890" s="5" t="e">
        <f>IF(REPORTE!AH$2="si",IF(C890=VALUE(REPORTE!C$22),IF(SUM(DO891:DO$1993),CONCATENATE(INT(B890),", "),INT(B890)),""),IF(C890=VALUE(REPORTE!C$21),IF(SUM(DO891:DO$1993),CONCATENATE(INT(B890),", "),INT(B890)),""))</f>
        <v>#VALUE!</v>
      </c>
      <c r="DS890" s="5"/>
      <c r="DT890" s="5"/>
      <c r="DU890" s="5"/>
      <c r="DV890" s="5"/>
    </row>
    <row r="891" spans="1:126" x14ac:dyDescent="0.25">
      <c r="A891" s="4" t="str">
        <f t="shared" ca="1" si="201"/>
        <v/>
      </c>
      <c r="B891" s="3"/>
      <c r="D891" s="1" t="str">
        <f>IFERROR(INDEX('padron cfe'!B:B,MATCH(DATOS!C891,'padron cfe'!A:A,0),1),"")</f>
        <v/>
      </c>
      <c r="H891" s="5" t="str">
        <f>IF(F891="","",IFERROR(CONCATENATE("PEUA",VLOOKUP(ESTADO,REPORTE!AV$2:AW$33,2,0),DIDTRITO_FORM,CADER_FORM,IFERROR(INDEX(CA:CA,MATCH(DAY(F891),BZ:BZ,0),1),DAY(F891)),IFERROR(INDEX(CA:CA,MATCH(MONTH(F891),BZ:BZ,0),1),MONTH(F891)),YEAR(F891),G891),""))</f>
        <v/>
      </c>
      <c r="M891" s="2" t="str">
        <f>IFERROR(INDEX('padron cfe'!C:C,MATCH(DATOS!C891,'padron cfe'!A:A,0),1),"")</f>
        <v/>
      </c>
      <c r="N891" s="66" t="str">
        <f>IFERROR(IF(BT891="","",IF(INDEX(N$1:N890,MATCH(BT891,BT$1:BT890,0),1)=0,"",INDEX(N$1:N890,MATCH(BT891,BT$1:BT890,0),1))),"")</f>
        <v/>
      </c>
      <c r="O891" s="66" t="str">
        <f>IFERROR(IF(BT891="","",IF(INDEX(O$1:O890,MATCH(BT891,BT$1:BT890,0),1)=0,"",INDEX(O$1:O890,MATCH(BT891,BT$1:BT890,0),1))),"")</f>
        <v/>
      </c>
      <c r="R891" s="66"/>
      <c r="S891" s="5"/>
      <c r="T891" s="66"/>
      <c r="U891" s="5" t="str">
        <f>IFERROR(IF(INDEX(U$1:U890,MATCH(T891,T$1:T890,0),1)=0,"",INDEX(U$1:U890,MATCH(T891,T$1:T890,0),1)),"")</f>
        <v/>
      </c>
      <c r="V891" s="66"/>
      <c r="W891" s="5" t="str">
        <f>IFERROR(IF(INDEX(W$1:W890,MATCH(V891,V$1:V890,0),1)=0,"",INDEX(W$1:W890,MATCH(V891,V$1:V890,0),1)),"")</f>
        <v/>
      </c>
      <c r="X891" s="2" t="str">
        <f>IFERROR(INDEX('padron cfe'!D:D,MATCH(DATOS!C891,'padron cfe'!A:A,0),1),"")</f>
        <v/>
      </c>
      <c r="AC891" s="3"/>
      <c r="AE891" s="4" t="str">
        <f t="shared" si="202"/>
        <v/>
      </c>
      <c r="AI891" s="2" t="str">
        <f>IFERROR(IF(INDEX(AI$1:AI890,MATCH(BT891,BT$1:BT890,0),1)=0,"",INDEX(AI$1:AI890,MATCH(BT891,BT$1:BT890,0),1)),"")</f>
        <v/>
      </c>
      <c r="AJ891" s="2" t="str">
        <f>IFERROR(IF(INDEX(AJ$1:AJ890,MATCH(BT891,BT$1:BT890,0),1)=0,"",INDEX(AJ$1:AJ890,MATCH(BT891,BT$1:BT890,0),1)),"")</f>
        <v/>
      </c>
      <c r="AK891" s="2" t="str">
        <f>IFERROR(IF(INDEX(AK$1:AK890,MATCH(BT891,BT$1:BT890,0),1)=0,"",INDEX(AK$1:AK890,MATCH(BT891,BT$1:BT890,0),1)),"")</f>
        <v/>
      </c>
      <c r="AY891" s="7"/>
      <c r="BA891" s="66"/>
      <c r="BB891" s="66"/>
      <c r="BC891" s="66"/>
      <c r="BD891" s="78"/>
      <c r="BE891" s="66"/>
      <c r="BF891" s="66"/>
      <c r="BG891" s="4"/>
      <c r="BH891" s="69"/>
      <c r="BK891" s="9"/>
      <c r="BN891" s="7"/>
      <c r="BO891" s="286"/>
      <c r="BP891" s="22"/>
      <c r="BQ891" s="7" t="str">
        <f t="shared" ca="1" si="203"/>
        <v/>
      </c>
      <c r="BR891" s="75" t="str">
        <f t="shared" si="204"/>
        <v/>
      </c>
      <c r="BS891" s="75" t="str">
        <f t="shared" si="205"/>
        <v/>
      </c>
      <c r="BT891" s="5" t="str">
        <f t="shared" si="206"/>
        <v/>
      </c>
      <c r="BU891" s="79" t="str">
        <f t="shared" si="207"/>
        <v/>
      </c>
      <c r="BV891" s="79" t="str">
        <f t="shared" si="208"/>
        <v/>
      </c>
      <c r="BW891" s="79" t="str">
        <f t="shared" si="209"/>
        <v/>
      </c>
      <c r="CB891" s="5"/>
      <c r="CC891" s="4" t="str">
        <f>IF(IFERROR(VLOOKUP(C891,C892:C$1993,1,0),"")="","",COUNTIF(C:C,C891))</f>
        <v/>
      </c>
      <c r="CE891" s="5"/>
      <c r="CF891" s="5"/>
      <c r="CG891" s="5" t="str">
        <f>IF(B891="","",IF(CC891="",1+(MAX(CG$2:CG890)),""))</f>
        <v/>
      </c>
      <c r="CH891" s="5" t="str">
        <f t="shared" si="210"/>
        <v/>
      </c>
      <c r="CI891" s="5" t="str">
        <f t="shared" si="211"/>
        <v/>
      </c>
      <c r="CJ891" s="14" t="str">
        <f t="shared" si="212"/>
        <v/>
      </c>
      <c r="CK891" s="25"/>
      <c r="CL891" s="15"/>
      <c r="CM891" s="5" t="str">
        <f t="shared" si="214"/>
        <v/>
      </c>
      <c r="CO891" s="5"/>
      <c r="CP891" s="5" t="str">
        <f t="shared" si="213"/>
        <v/>
      </c>
      <c r="CQ891" s="5" t="str">
        <f>IF(BT891="","",IFERROR(IF(VLOOKUP(BT891,BT$2:BT890,1,0)=0,"",""),BT891))</f>
        <v/>
      </c>
      <c r="CR891" s="22" t="str">
        <f>IF(CQ891="","",(IFERROR(VLOOKUP(MID(CQ891,1,1),$DI$2:DM$28,3,0),0)+IFERROR(VLOOKUP(MID(CQ891,2,1),DI$2:DM$28,4,0),0)+IFERROR(VLOOKUP(MID(CQ891,3,1),DI$2:DM$28,5,0),0)+(ROW(CQ891)/1000000000000)))</f>
        <v/>
      </c>
      <c r="CS891" s="5"/>
      <c r="CT891" s="5">
        <v>890</v>
      </c>
      <c r="CU891" s="5" t="str">
        <f>IFERROR(VLOOKUP(CT891,CP$2:CQ1967,2,0),"")</f>
        <v/>
      </c>
      <c r="CV891" s="5"/>
      <c r="CX891" s="5"/>
      <c r="DO891" s="5" t="e">
        <f>IF(REPORTE!AH$2="si",IF(C891=VALUE(REPORTE!C$22),IF(SUM(DO892:DO$1993),CONCATENATE(INT(B891),", "),INT(B891)),""),IF(C891=VALUE(REPORTE!C$21),IF(SUM(DO892:DO$1993),CONCATENATE(INT(B891),", "),INT(B891)),""))</f>
        <v>#VALUE!</v>
      </c>
      <c r="DS891" s="5"/>
      <c r="DT891" s="5"/>
      <c r="DU891" s="5"/>
      <c r="DV891" s="5"/>
    </row>
    <row r="892" spans="1:126" x14ac:dyDescent="0.25">
      <c r="A892" s="4" t="str">
        <f t="shared" ca="1" si="201"/>
        <v/>
      </c>
      <c r="B892" s="3"/>
      <c r="D892" s="1" t="str">
        <f>IFERROR(INDEX('padron cfe'!B:B,MATCH(DATOS!C892,'padron cfe'!A:A,0),1),"")</f>
        <v/>
      </c>
      <c r="H892" s="5" t="str">
        <f>IF(F892="","",IFERROR(CONCATENATE("PEUA",VLOOKUP(ESTADO,REPORTE!AV$2:AW$33,2,0),DIDTRITO_FORM,CADER_FORM,IFERROR(INDEX(CA:CA,MATCH(DAY(F892),BZ:BZ,0),1),DAY(F892)),IFERROR(INDEX(CA:CA,MATCH(MONTH(F892),BZ:BZ,0),1),MONTH(F892)),YEAR(F892),G892),""))</f>
        <v/>
      </c>
      <c r="M892" s="2" t="str">
        <f>IFERROR(INDEX('padron cfe'!C:C,MATCH(DATOS!C892,'padron cfe'!A:A,0),1),"")</f>
        <v/>
      </c>
      <c r="N892" s="66" t="str">
        <f>IFERROR(IF(BT892="","",IF(INDEX(N$1:N891,MATCH(BT892,BT$1:BT891,0),1)=0,"",INDEX(N$1:N891,MATCH(BT892,BT$1:BT891,0),1))),"")</f>
        <v/>
      </c>
      <c r="O892" s="66" t="str">
        <f>IFERROR(IF(BT892="","",IF(INDEX(O$1:O891,MATCH(BT892,BT$1:BT891,0),1)=0,"",INDEX(O$1:O891,MATCH(BT892,BT$1:BT891,0),1))),"")</f>
        <v/>
      </c>
      <c r="R892" s="66"/>
      <c r="S892" s="5"/>
      <c r="T892" s="66"/>
      <c r="U892" s="5" t="str">
        <f>IFERROR(IF(INDEX(U$1:U891,MATCH(T892,T$1:T891,0),1)=0,"",INDEX(U$1:U891,MATCH(T892,T$1:T891,0),1)),"")</f>
        <v/>
      </c>
      <c r="V892" s="66"/>
      <c r="W892" s="5" t="str">
        <f>IFERROR(IF(INDEX(W$1:W891,MATCH(V892,V$1:V891,0),1)=0,"",INDEX(W$1:W891,MATCH(V892,V$1:V891,0),1)),"")</f>
        <v/>
      </c>
      <c r="X892" s="2" t="str">
        <f>IFERROR(INDEX('padron cfe'!D:D,MATCH(DATOS!C892,'padron cfe'!A:A,0),1),"")</f>
        <v/>
      </c>
      <c r="AC892" s="3"/>
      <c r="AE892" s="4" t="str">
        <f t="shared" si="202"/>
        <v/>
      </c>
      <c r="AI892" s="2" t="str">
        <f>IFERROR(IF(INDEX(AI$1:AI891,MATCH(BT892,BT$1:BT891,0),1)=0,"",INDEX(AI$1:AI891,MATCH(BT892,BT$1:BT891,0),1)),"")</f>
        <v/>
      </c>
      <c r="AJ892" s="2" t="str">
        <f>IFERROR(IF(INDEX(AJ$1:AJ891,MATCH(BT892,BT$1:BT891,0),1)=0,"",INDEX(AJ$1:AJ891,MATCH(BT892,BT$1:BT891,0),1)),"")</f>
        <v/>
      </c>
      <c r="AK892" s="2" t="str">
        <f>IFERROR(IF(INDEX(AK$1:AK891,MATCH(BT892,BT$1:BT891,0),1)=0,"",INDEX(AK$1:AK891,MATCH(BT892,BT$1:BT891,0),1)),"")</f>
        <v/>
      </c>
      <c r="AY892" s="7"/>
      <c r="BA892" s="66"/>
      <c r="BB892" s="66"/>
      <c r="BC892" s="66"/>
      <c r="BD892" s="78"/>
      <c r="BE892" s="66"/>
      <c r="BF892" s="66"/>
      <c r="BG892" s="4"/>
      <c r="BH892" s="69"/>
      <c r="BK892" s="9"/>
      <c r="BN892" s="7"/>
      <c r="BO892" s="286"/>
      <c r="BP892" s="22"/>
      <c r="BQ892" s="7" t="str">
        <f t="shared" ca="1" si="203"/>
        <v/>
      </c>
      <c r="BR892" s="75" t="str">
        <f t="shared" si="204"/>
        <v/>
      </c>
      <c r="BS892" s="75" t="str">
        <f t="shared" si="205"/>
        <v/>
      </c>
      <c r="BT892" s="5" t="str">
        <f t="shared" si="206"/>
        <v/>
      </c>
      <c r="BU892" s="79" t="str">
        <f t="shared" si="207"/>
        <v/>
      </c>
      <c r="BV892" s="79" t="str">
        <f t="shared" si="208"/>
        <v/>
      </c>
      <c r="BW892" s="79" t="str">
        <f t="shared" si="209"/>
        <v/>
      </c>
      <c r="CB892" s="5"/>
      <c r="CC892" s="4" t="str">
        <f>IF(IFERROR(VLOOKUP(C892,C893:C$1993,1,0),"")="","",COUNTIF(C:C,C892))</f>
        <v/>
      </c>
      <c r="CE892" s="5"/>
      <c r="CF892" s="5"/>
      <c r="CG892" s="5" t="str">
        <f>IF(B892="","",IF(CC892="",1+(MAX(CG$2:CG891)),""))</f>
        <v/>
      </c>
      <c r="CH892" s="5" t="str">
        <f t="shared" si="210"/>
        <v/>
      </c>
      <c r="CI892" s="5" t="str">
        <f t="shared" si="211"/>
        <v/>
      </c>
      <c r="CJ892" s="14" t="str">
        <f t="shared" si="212"/>
        <v/>
      </c>
      <c r="CK892" s="25"/>
      <c r="CL892" s="15"/>
      <c r="CM892" s="5" t="str">
        <f t="shared" si="214"/>
        <v/>
      </c>
      <c r="CO892" s="5"/>
      <c r="CP892" s="5" t="str">
        <f t="shared" si="213"/>
        <v/>
      </c>
      <c r="CQ892" s="5" t="str">
        <f>IF(BT892="","",IFERROR(IF(VLOOKUP(BT892,BT$2:BT891,1,0)=0,"",""),BT892))</f>
        <v/>
      </c>
      <c r="CR892" s="22" t="str">
        <f>IF(CQ892="","",(IFERROR(VLOOKUP(MID(CQ892,1,1),$DI$2:DM$28,3,0),0)+IFERROR(VLOOKUP(MID(CQ892,2,1),DI$2:DM$28,4,0),0)+IFERROR(VLOOKUP(MID(CQ892,3,1),DI$2:DM$28,5,0),0)+(ROW(CQ892)/1000000000000)))</f>
        <v/>
      </c>
      <c r="CS892" s="5"/>
      <c r="CT892" s="5">
        <v>891</v>
      </c>
      <c r="CU892" s="5" t="str">
        <f>IFERROR(VLOOKUP(CT892,CP$2:CQ1968,2,0),"")</f>
        <v/>
      </c>
      <c r="CV892" s="5"/>
      <c r="CX892" s="5"/>
      <c r="DO892" s="5" t="e">
        <f>IF(REPORTE!AH$2="si",IF(C892=VALUE(REPORTE!C$22),IF(SUM(DO893:DO$1993),CONCATENATE(INT(B892),", "),INT(B892)),""),IF(C892=VALUE(REPORTE!C$21),IF(SUM(DO893:DO$1993),CONCATENATE(INT(B892),", "),INT(B892)),""))</f>
        <v>#VALUE!</v>
      </c>
      <c r="DS892" s="5"/>
      <c r="DT892" s="5"/>
      <c r="DU892" s="5"/>
      <c r="DV892" s="5"/>
    </row>
    <row r="893" spans="1:126" x14ac:dyDescent="0.25">
      <c r="A893" s="4" t="str">
        <f t="shared" ca="1" si="201"/>
        <v/>
      </c>
      <c r="B893" s="3"/>
      <c r="D893" s="1" t="str">
        <f>IFERROR(INDEX('padron cfe'!B:B,MATCH(DATOS!C893,'padron cfe'!A:A,0),1),"")</f>
        <v/>
      </c>
      <c r="H893" s="5" t="str">
        <f>IF(F893="","",IFERROR(CONCATENATE("PEUA",VLOOKUP(ESTADO,REPORTE!AV$2:AW$33,2,0),DIDTRITO_FORM,CADER_FORM,IFERROR(INDEX(CA:CA,MATCH(DAY(F893),BZ:BZ,0),1),DAY(F893)),IFERROR(INDEX(CA:CA,MATCH(MONTH(F893),BZ:BZ,0),1),MONTH(F893)),YEAR(F893),G893),""))</f>
        <v/>
      </c>
      <c r="M893" s="2" t="str">
        <f>IFERROR(INDEX('padron cfe'!C:C,MATCH(DATOS!C893,'padron cfe'!A:A,0),1),"")</f>
        <v/>
      </c>
      <c r="N893" s="66" t="str">
        <f>IFERROR(IF(BT893="","",IF(INDEX(N$1:N892,MATCH(BT893,BT$1:BT892,0),1)=0,"",INDEX(N$1:N892,MATCH(BT893,BT$1:BT892,0),1))),"")</f>
        <v/>
      </c>
      <c r="O893" s="66" t="str">
        <f>IFERROR(IF(BT893="","",IF(INDEX(O$1:O892,MATCH(BT893,BT$1:BT892,0),1)=0,"",INDEX(O$1:O892,MATCH(BT893,BT$1:BT892,0),1))),"")</f>
        <v/>
      </c>
      <c r="R893" s="66"/>
      <c r="S893" s="5"/>
      <c r="T893" s="66"/>
      <c r="U893" s="5" t="str">
        <f>IFERROR(IF(INDEX(U$1:U892,MATCH(T893,T$1:T892,0),1)=0,"",INDEX(U$1:U892,MATCH(T893,T$1:T892,0),1)),"")</f>
        <v/>
      </c>
      <c r="V893" s="66"/>
      <c r="W893" s="5" t="str">
        <f>IFERROR(IF(INDEX(W$1:W892,MATCH(V893,V$1:V892,0),1)=0,"",INDEX(W$1:W892,MATCH(V893,V$1:V892,0),1)),"")</f>
        <v/>
      </c>
      <c r="X893" s="2" t="str">
        <f>IFERROR(INDEX('padron cfe'!D:D,MATCH(DATOS!C893,'padron cfe'!A:A,0),1),"")</f>
        <v/>
      </c>
      <c r="AC893" s="3"/>
      <c r="AE893" s="4" t="str">
        <f t="shared" si="202"/>
        <v/>
      </c>
      <c r="AI893" s="2" t="str">
        <f>IFERROR(IF(INDEX(AI$1:AI892,MATCH(BT893,BT$1:BT892,0),1)=0,"",INDEX(AI$1:AI892,MATCH(BT893,BT$1:BT892,0),1)),"")</f>
        <v/>
      </c>
      <c r="AJ893" s="2" t="str">
        <f>IFERROR(IF(INDEX(AJ$1:AJ892,MATCH(BT893,BT$1:BT892,0),1)=0,"",INDEX(AJ$1:AJ892,MATCH(BT893,BT$1:BT892,0),1)),"")</f>
        <v/>
      </c>
      <c r="AK893" s="2" t="str">
        <f>IFERROR(IF(INDEX(AK$1:AK892,MATCH(BT893,BT$1:BT892,0),1)=0,"",INDEX(AK$1:AK892,MATCH(BT893,BT$1:BT892,0),1)),"")</f>
        <v/>
      </c>
      <c r="AY893" s="7"/>
      <c r="BA893" s="66"/>
      <c r="BB893" s="66"/>
      <c r="BC893" s="66"/>
      <c r="BD893" s="78"/>
      <c r="BE893" s="66"/>
      <c r="BF893" s="66"/>
      <c r="BG893" s="4"/>
      <c r="BH893" s="69"/>
      <c r="BK893" s="9"/>
      <c r="BN893" s="7"/>
      <c r="BO893" s="286"/>
      <c r="BP893" s="22"/>
      <c r="BQ893" s="7" t="str">
        <f t="shared" ca="1" si="203"/>
        <v/>
      </c>
      <c r="BR893" s="75" t="str">
        <f t="shared" si="204"/>
        <v/>
      </c>
      <c r="BS893" s="75" t="str">
        <f t="shared" si="205"/>
        <v/>
      </c>
      <c r="BT893" s="5" t="str">
        <f t="shared" si="206"/>
        <v/>
      </c>
      <c r="BU893" s="79" t="str">
        <f t="shared" si="207"/>
        <v/>
      </c>
      <c r="BV893" s="79" t="str">
        <f t="shared" si="208"/>
        <v/>
      </c>
      <c r="BW893" s="79" t="str">
        <f t="shared" si="209"/>
        <v/>
      </c>
      <c r="CB893" s="5"/>
      <c r="CC893" s="4" t="str">
        <f>IF(IFERROR(VLOOKUP(C893,C894:C$1993,1,0),"")="","",COUNTIF(C:C,C893))</f>
        <v/>
      </c>
      <c r="CE893" s="5"/>
      <c r="CF893" s="5"/>
      <c r="CG893" s="5" t="str">
        <f>IF(B893="","",IF(CC893="",1+(MAX(CG$2:CG892)),""))</f>
        <v/>
      </c>
      <c r="CH893" s="5" t="str">
        <f t="shared" si="210"/>
        <v/>
      </c>
      <c r="CI893" s="5" t="str">
        <f t="shared" si="211"/>
        <v/>
      </c>
      <c r="CJ893" s="14" t="str">
        <f t="shared" si="212"/>
        <v/>
      </c>
      <c r="CK893" s="25"/>
      <c r="CL893" s="15"/>
      <c r="CM893" s="5" t="str">
        <f t="shared" si="214"/>
        <v/>
      </c>
      <c r="CO893" s="5"/>
      <c r="CP893" s="5" t="str">
        <f t="shared" si="213"/>
        <v/>
      </c>
      <c r="CQ893" s="5" t="str">
        <f>IF(BT893="","",IFERROR(IF(VLOOKUP(BT893,BT$2:BT892,1,0)=0,"",""),BT893))</f>
        <v/>
      </c>
      <c r="CR893" s="22" t="str">
        <f>IF(CQ893="","",(IFERROR(VLOOKUP(MID(CQ893,1,1),$DI$2:DM$28,3,0),0)+IFERROR(VLOOKUP(MID(CQ893,2,1),DI$2:DM$28,4,0),0)+IFERROR(VLOOKUP(MID(CQ893,3,1),DI$2:DM$28,5,0),0)+(ROW(CQ893)/1000000000000)))</f>
        <v/>
      </c>
      <c r="CS893" s="5"/>
      <c r="CT893" s="5">
        <v>892</v>
      </c>
      <c r="CU893" s="5" t="str">
        <f>IFERROR(VLOOKUP(CT893,CP$2:CQ1969,2,0),"")</f>
        <v/>
      </c>
      <c r="CV893" s="5"/>
      <c r="CX893" s="5"/>
      <c r="DO893" s="5" t="e">
        <f>IF(REPORTE!AH$2="si",IF(C893=VALUE(REPORTE!C$22),IF(SUM(DO894:DO$1993),CONCATENATE(INT(B893),", "),INT(B893)),""),IF(C893=VALUE(REPORTE!C$21),IF(SUM(DO894:DO$1993),CONCATENATE(INT(B893),", "),INT(B893)),""))</f>
        <v>#VALUE!</v>
      </c>
      <c r="DS893" s="5"/>
      <c r="DT893" s="5"/>
      <c r="DU893" s="5"/>
      <c r="DV893" s="5"/>
    </row>
    <row r="894" spans="1:126" x14ac:dyDescent="0.25">
      <c r="A894" s="4" t="str">
        <f t="shared" ca="1" si="201"/>
        <v/>
      </c>
      <c r="B894" s="3"/>
      <c r="D894" s="1" t="str">
        <f>IFERROR(INDEX('padron cfe'!B:B,MATCH(DATOS!C894,'padron cfe'!A:A,0),1),"")</f>
        <v/>
      </c>
      <c r="H894" s="5" t="str">
        <f>IF(F894="","",IFERROR(CONCATENATE("PEUA",VLOOKUP(ESTADO,REPORTE!AV$2:AW$33,2,0),DIDTRITO_FORM,CADER_FORM,IFERROR(INDEX(CA:CA,MATCH(DAY(F894),BZ:BZ,0),1),DAY(F894)),IFERROR(INDEX(CA:CA,MATCH(MONTH(F894),BZ:BZ,0),1),MONTH(F894)),YEAR(F894),G894),""))</f>
        <v/>
      </c>
      <c r="M894" s="2" t="str">
        <f>IFERROR(INDEX('padron cfe'!C:C,MATCH(DATOS!C894,'padron cfe'!A:A,0),1),"")</f>
        <v/>
      </c>
      <c r="N894" s="66" t="str">
        <f>IFERROR(IF(BT894="","",IF(INDEX(N$1:N893,MATCH(BT894,BT$1:BT893,0),1)=0,"",INDEX(N$1:N893,MATCH(BT894,BT$1:BT893,0),1))),"")</f>
        <v/>
      </c>
      <c r="O894" s="66" t="str">
        <f>IFERROR(IF(BT894="","",IF(INDEX(O$1:O893,MATCH(BT894,BT$1:BT893,0),1)=0,"",INDEX(O$1:O893,MATCH(BT894,BT$1:BT893,0),1))),"")</f>
        <v/>
      </c>
      <c r="R894" s="66"/>
      <c r="S894" s="5"/>
      <c r="T894" s="66"/>
      <c r="U894" s="5" t="str">
        <f>IFERROR(IF(INDEX(U$1:U893,MATCH(T894,T$1:T893,0),1)=0,"",INDEX(U$1:U893,MATCH(T894,T$1:T893,0),1)),"")</f>
        <v/>
      </c>
      <c r="V894" s="66"/>
      <c r="W894" s="5" t="str">
        <f>IFERROR(IF(INDEX(W$1:W893,MATCH(V894,V$1:V893,0),1)=0,"",INDEX(W$1:W893,MATCH(V894,V$1:V893,0),1)),"")</f>
        <v/>
      </c>
      <c r="X894" s="2" t="str">
        <f>IFERROR(INDEX('padron cfe'!D:D,MATCH(DATOS!C894,'padron cfe'!A:A,0),1),"")</f>
        <v/>
      </c>
      <c r="AC894" s="3"/>
      <c r="AE894" s="4" t="str">
        <f t="shared" si="202"/>
        <v/>
      </c>
      <c r="AI894" s="2" t="str">
        <f>IFERROR(IF(INDEX(AI$1:AI893,MATCH(BT894,BT$1:BT893,0),1)=0,"",INDEX(AI$1:AI893,MATCH(BT894,BT$1:BT893,0),1)),"")</f>
        <v/>
      </c>
      <c r="AJ894" s="2" t="str">
        <f>IFERROR(IF(INDEX(AJ$1:AJ893,MATCH(BT894,BT$1:BT893,0),1)=0,"",INDEX(AJ$1:AJ893,MATCH(BT894,BT$1:BT893,0),1)),"")</f>
        <v/>
      </c>
      <c r="AK894" s="2" t="str">
        <f>IFERROR(IF(INDEX(AK$1:AK893,MATCH(BT894,BT$1:BT893,0),1)=0,"",INDEX(AK$1:AK893,MATCH(BT894,BT$1:BT893,0),1)),"")</f>
        <v/>
      </c>
      <c r="AY894" s="7"/>
      <c r="BA894" s="66"/>
      <c r="BB894" s="66"/>
      <c r="BC894" s="66"/>
      <c r="BD894" s="78"/>
      <c r="BE894" s="66"/>
      <c r="BF894" s="66"/>
      <c r="BG894" s="4"/>
      <c r="BH894" s="69"/>
      <c r="BK894" s="9"/>
      <c r="BN894" s="7"/>
      <c r="BO894" s="286"/>
      <c r="BP894" s="22"/>
      <c r="BQ894" s="7" t="str">
        <f t="shared" ca="1" si="203"/>
        <v/>
      </c>
      <c r="BR894" s="75" t="str">
        <f t="shared" si="204"/>
        <v/>
      </c>
      <c r="BS894" s="75" t="str">
        <f t="shared" si="205"/>
        <v/>
      </c>
      <c r="BT894" s="5" t="str">
        <f t="shared" si="206"/>
        <v/>
      </c>
      <c r="BU894" s="79" t="str">
        <f t="shared" si="207"/>
        <v/>
      </c>
      <c r="BV894" s="79" t="str">
        <f t="shared" si="208"/>
        <v/>
      </c>
      <c r="BW894" s="79" t="str">
        <f t="shared" si="209"/>
        <v/>
      </c>
      <c r="CB894" s="5"/>
      <c r="CC894" s="4" t="str">
        <f>IF(IFERROR(VLOOKUP(C894,C895:C$1993,1,0),"")="","",COUNTIF(C:C,C894))</f>
        <v/>
      </c>
      <c r="CE894" s="5"/>
      <c r="CF894" s="5"/>
      <c r="CG894" s="5" t="str">
        <f>IF(B894="","",IF(CC894="",1+(MAX(CG$2:CG893)),""))</f>
        <v/>
      </c>
      <c r="CH894" s="5" t="str">
        <f t="shared" si="210"/>
        <v/>
      </c>
      <c r="CI894" s="5" t="str">
        <f t="shared" si="211"/>
        <v/>
      </c>
      <c r="CJ894" s="14" t="str">
        <f t="shared" si="212"/>
        <v/>
      </c>
      <c r="CK894" s="25"/>
      <c r="CL894" s="15"/>
      <c r="CM894" s="5" t="str">
        <f t="shared" si="214"/>
        <v/>
      </c>
      <c r="CO894" s="5"/>
      <c r="CP894" s="5" t="str">
        <f t="shared" si="213"/>
        <v/>
      </c>
      <c r="CQ894" s="5" t="str">
        <f>IF(BT894="","",IFERROR(IF(VLOOKUP(BT894,BT$2:BT893,1,0)=0,"",""),BT894))</f>
        <v/>
      </c>
      <c r="CR894" s="22" t="str">
        <f>IF(CQ894="","",(IFERROR(VLOOKUP(MID(CQ894,1,1),$DI$2:DM$28,3,0),0)+IFERROR(VLOOKUP(MID(CQ894,2,1),DI$2:DM$28,4,0),0)+IFERROR(VLOOKUP(MID(CQ894,3,1),DI$2:DM$28,5,0),0)+(ROW(CQ894)/1000000000000)))</f>
        <v/>
      </c>
      <c r="CS894" s="5"/>
      <c r="CT894" s="5">
        <v>893</v>
      </c>
      <c r="CU894" s="5" t="str">
        <f>IFERROR(VLOOKUP(CT894,CP$2:CQ1970,2,0),"")</f>
        <v/>
      </c>
      <c r="CV894" s="5"/>
      <c r="CX894" s="5"/>
      <c r="DO894" s="5" t="e">
        <f>IF(REPORTE!AH$2="si",IF(C894=VALUE(REPORTE!C$22),IF(SUM(DO895:DO$1993),CONCATENATE(INT(B894),", "),INT(B894)),""),IF(C894=VALUE(REPORTE!C$21),IF(SUM(DO895:DO$1993),CONCATENATE(INT(B894),", "),INT(B894)),""))</f>
        <v>#VALUE!</v>
      </c>
      <c r="DS894" s="5"/>
      <c r="DT894" s="5"/>
      <c r="DU894" s="5"/>
      <c r="DV894" s="5"/>
    </row>
    <row r="895" spans="1:126" x14ac:dyDescent="0.25">
      <c r="A895" s="4" t="str">
        <f t="shared" ca="1" si="201"/>
        <v/>
      </c>
      <c r="B895" s="3"/>
      <c r="D895" s="1" t="str">
        <f>IFERROR(INDEX('padron cfe'!B:B,MATCH(DATOS!C895,'padron cfe'!A:A,0),1),"")</f>
        <v/>
      </c>
      <c r="H895" s="5" t="str">
        <f>IF(F895="","",IFERROR(CONCATENATE("PEUA",VLOOKUP(ESTADO,REPORTE!AV$2:AW$33,2,0),DIDTRITO_FORM,CADER_FORM,IFERROR(INDEX(CA:CA,MATCH(DAY(F895),BZ:BZ,0),1),DAY(F895)),IFERROR(INDEX(CA:CA,MATCH(MONTH(F895),BZ:BZ,0),1),MONTH(F895)),YEAR(F895),G895),""))</f>
        <v/>
      </c>
      <c r="M895" s="2" t="str">
        <f>IFERROR(INDEX('padron cfe'!C:C,MATCH(DATOS!C895,'padron cfe'!A:A,0),1),"")</f>
        <v/>
      </c>
      <c r="N895" s="66" t="str">
        <f>IFERROR(IF(BT895="","",IF(INDEX(N$1:N894,MATCH(BT895,BT$1:BT894,0),1)=0,"",INDEX(N$1:N894,MATCH(BT895,BT$1:BT894,0),1))),"")</f>
        <v/>
      </c>
      <c r="O895" s="66" t="str">
        <f>IFERROR(IF(BT895="","",IF(INDEX(O$1:O894,MATCH(BT895,BT$1:BT894,0),1)=0,"",INDEX(O$1:O894,MATCH(BT895,BT$1:BT894,0),1))),"")</f>
        <v/>
      </c>
      <c r="R895" s="66"/>
      <c r="S895" s="5"/>
      <c r="T895" s="66"/>
      <c r="U895" s="5" t="str">
        <f>IFERROR(IF(INDEX(U$1:U894,MATCH(T895,T$1:T894,0),1)=0,"",INDEX(U$1:U894,MATCH(T895,T$1:T894,0),1)),"")</f>
        <v/>
      </c>
      <c r="V895" s="66"/>
      <c r="W895" s="5" t="str">
        <f>IFERROR(IF(INDEX(W$1:W894,MATCH(V895,V$1:V894,0),1)=0,"",INDEX(W$1:W894,MATCH(V895,V$1:V894,0),1)),"")</f>
        <v/>
      </c>
      <c r="X895" s="2" t="str">
        <f>IFERROR(INDEX('padron cfe'!D:D,MATCH(DATOS!C895,'padron cfe'!A:A,0),1),"")</f>
        <v/>
      </c>
      <c r="AC895" s="3"/>
      <c r="AE895" s="4" t="str">
        <f t="shared" si="202"/>
        <v/>
      </c>
      <c r="AI895" s="2" t="str">
        <f>IFERROR(IF(INDEX(AI$1:AI894,MATCH(BT895,BT$1:BT894,0),1)=0,"",INDEX(AI$1:AI894,MATCH(BT895,BT$1:BT894,0),1)),"")</f>
        <v/>
      </c>
      <c r="AJ895" s="2" t="str">
        <f>IFERROR(IF(INDEX(AJ$1:AJ894,MATCH(BT895,BT$1:BT894,0),1)=0,"",INDEX(AJ$1:AJ894,MATCH(BT895,BT$1:BT894,0),1)),"")</f>
        <v/>
      </c>
      <c r="AK895" s="2" t="str">
        <f>IFERROR(IF(INDEX(AK$1:AK894,MATCH(BT895,BT$1:BT894,0),1)=0,"",INDEX(AK$1:AK894,MATCH(BT895,BT$1:BT894,0),1)),"")</f>
        <v/>
      </c>
      <c r="AY895" s="7"/>
      <c r="BA895" s="66"/>
      <c r="BB895" s="66"/>
      <c r="BC895" s="66"/>
      <c r="BD895" s="78"/>
      <c r="BE895" s="66"/>
      <c r="BF895" s="66"/>
      <c r="BG895" s="4"/>
      <c r="BH895" s="69"/>
      <c r="BK895" s="9"/>
      <c r="BN895" s="7"/>
      <c r="BO895" s="286"/>
      <c r="BP895" s="22"/>
      <c r="BQ895" s="7" t="str">
        <f t="shared" ca="1" si="203"/>
        <v/>
      </c>
      <c r="BR895" s="75" t="str">
        <f t="shared" si="204"/>
        <v/>
      </c>
      <c r="BS895" s="75" t="str">
        <f t="shared" si="205"/>
        <v/>
      </c>
      <c r="BT895" s="5" t="str">
        <f t="shared" si="206"/>
        <v/>
      </c>
      <c r="BU895" s="79" t="str">
        <f t="shared" si="207"/>
        <v/>
      </c>
      <c r="BV895" s="79" t="str">
        <f t="shared" si="208"/>
        <v/>
      </c>
      <c r="BW895" s="79" t="str">
        <f t="shared" si="209"/>
        <v/>
      </c>
      <c r="CB895" s="5"/>
      <c r="CC895" s="4" t="str">
        <f>IF(IFERROR(VLOOKUP(C895,C896:C$1993,1,0),"")="","",COUNTIF(C:C,C895))</f>
        <v/>
      </c>
      <c r="CE895" s="5"/>
      <c r="CF895" s="5"/>
      <c r="CG895" s="5" t="str">
        <f>IF(B895="","",IF(CC895="",1+(MAX(CG$2:CG894)),""))</f>
        <v/>
      </c>
      <c r="CH895" s="5" t="str">
        <f t="shared" si="210"/>
        <v/>
      </c>
      <c r="CI895" s="5" t="str">
        <f t="shared" si="211"/>
        <v/>
      </c>
      <c r="CJ895" s="14" t="str">
        <f t="shared" si="212"/>
        <v/>
      </c>
      <c r="CK895" s="25"/>
      <c r="CL895" s="15"/>
      <c r="CM895" s="5" t="str">
        <f t="shared" si="214"/>
        <v/>
      </c>
      <c r="CO895" s="5"/>
      <c r="CP895" s="5" t="str">
        <f t="shared" si="213"/>
        <v/>
      </c>
      <c r="CQ895" s="5" t="str">
        <f>IF(BT895="","",IFERROR(IF(VLOOKUP(BT895,BT$2:BT894,1,0)=0,"",""),BT895))</f>
        <v/>
      </c>
      <c r="CR895" s="22" t="str">
        <f>IF(CQ895="","",(IFERROR(VLOOKUP(MID(CQ895,1,1),$DI$2:DM$28,3,0),0)+IFERROR(VLOOKUP(MID(CQ895,2,1),DI$2:DM$28,4,0),0)+IFERROR(VLOOKUP(MID(CQ895,3,1),DI$2:DM$28,5,0),0)+(ROW(CQ895)/1000000000000)))</f>
        <v/>
      </c>
      <c r="CS895" s="5"/>
      <c r="CT895" s="5">
        <v>894</v>
      </c>
      <c r="CU895" s="5" t="str">
        <f>IFERROR(VLOOKUP(CT895,CP$2:CQ1971,2,0),"")</f>
        <v/>
      </c>
      <c r="CV895" s="5"/>
      <c r="CX895" s="5"/>
      <c r="DO895" s="5" t="e">
        <f>IF(REPORTE!AH$2="si",IF(C895=VALUE(REPORTE!C$22),IF(SUM(DO896:DO$1993),CONCATENATE(INT(B895),", "),INT(B895)),""),IF(C895=VALUE(REPORTE!C$21),IF(SUM(DO896:DO$1993),CONCATENATE(INT(B895),", "),INT(B895)),""))</f>
        <v>#VALUE!</v>
      </c>
      <c r="DS895" s="5"/>
      <c r="DT895" s="5"/>
      <c r="DU895" s="5"/>
      <c r="DV895" s="5"/>
    </row>
    <row r="896" spans="1:126" x14ac:dyDescent="0.25">
      <c r="A896" s="4" t="str">
        <f t="shared" ca="1" si="201"/>
        <v/>
      </c>
      <c r="B896" s="3"/>
      <c r="D896" s="1" t="str">
        <f>IFERROR(INDEX('padron cfe'!B:B,MATCH(DATOS!C896,'padron cfe'!A:A,0),1),"")</f>
        <v/>
      </c>
      <c r="H896" s="5" t="str">
        <f>IF(F896="","",IFERROR(CONCATENATE("PEUA",VLOOKUP(ESTADO,REPORTE!AV$2:AW$33,2,0),DIDTRITO_FORM,CADER_FORM,IFERROR(INDEX(CA:CA,MATCH(DAY(F896),BZ:BZ,0),1),DAY(F896)),IFERROR(INDEX(CA:CA,MATCH(MONTH(F896),BZ:BZ,0),1),MONTH(F896)),YEAR(F896),G896),""))</f>
        <v/>
      </c>
      <c r="M896" s="2" t="str">
        <f>IFERROR(INDEX('padron cfe'!C:C,MATCH(DATOS!C896,'padron cfe'!A:A,0),1),"")</f>
        <v/>
      </c>
      <c r="N896" s="66" t="str">
        <f>IFERROR(IF(BT896="","",IF(INDEX(N$1:N895,MATCH(BT896,BT$1:BT895,0),1)=0,"",INDEX(N$1:N895,MATCH(BT896,BT$1:BT895,0),1))),"")</f>
        <v/>
      </c>
      <c r="O896" s="66" t="str">
        <f>IFERROR(IF(BT896="","",IF(INDEX(O$1:O895,MATCH(BT896,BT$1:BT895,0),1)=0,"",INDEX(O$1:O895,MATCH(BT896,BT$1:BT895,0),1))),"")</f>
        <v/>
      </c>
      <c r="R896" s="66"/>
      <c r="S896" s="5"/>
      <c r="T896" s="66"/>
      <c r="U896" s="5" t="str">
        <f>IFERROR(IF(INDEX(U$1:U895,MATCH(T896,T$1:T895,0),1)=0,"",INDEX(U$1:U895,MATCH(T896,T$1:T895,0),1)),"")</f>
        <v/>
      </c>
      <c r="V896" s="66"/>
      <c r="W896" s="5" t="str">
        <f>IFERROR(IF(INDEX(W$1:W895,MATCH(V896,V$1:V895,0),1)=0,"",INDEX(W$1:W895,MATCH(V896,V$1:V895,0),1)),"")</f>
        <v/>
      </c>
      <c r="X896" s="2" t="str">
        <f>IFERROR(INDEX('padron cfe'!D:D,MATCH(DATOS!C896,'padron cfe'!A:A,0),1),"")</f>
        <v/>
      </c>
      <c r="AC896" s="3"/>
      <c r="AE896" s="4" t="str">
        <f t="shared" si="202"/>
        <v/>
      </c>
      <c r="AI896" s="2" t="str">
        <f>IFERROR(IF(INDEX(AI$1:AI895,MATCH(BT896,BT$1:BT895,0),1)=0,"",INDEX(AI$1:AI895,MATCH(BT896,BT$1:BT895,0),1)),"")</f>
        <v/>
      </c>
      <c r="AJ896" s="2" t="str">
        <f>IFERROR(IF(INDEX(AJ$1:AJ895,MATCH(BT896,BT$1:BT895,0),1)=0,"",INDEX(AJ$1:AJ895,MATCH(BT896,BT$1:BT895,0),1)),"")</f>
        <v/>
      </c>
      <c r="AK896" s="2" t="str">
        <f>IFERROR(IF(INDEX(AK$1:AK895,MATCH(BT896,BT$1:BT895,0),1)=0,"",INDEX(AK$1:AK895,MATCH(BT896,BT$1:BT895,0),1)),"")</f>
        <v/>
      </c>
      <c r="AY896" s="7"/>
      <c r="BA896" s="66"/>
      <c r="BB896" s="66"/>
      <c r="BC896" s="66"/>
      <c r="BD896" s="78"/>
      <c r="BE896" s="66"/>
      <c r="BF896" s="66"/>
      <c r="BG896" s="4"/>
      <c r="BH896" s="69"/>
      <c r="BK896" s="9"/>
      <c r="BN896" s="7"/>
      <c r="BO896" s="286"/>
      <c r="BP896" s="22"/>
      <c r="BQ896" s="7" t="str">
        <f t="shared" ca="1" si="203"/>
        <v/>
      </c>
      <c r="BR896" s="75" t="str">
        <f t="shared" si="204"/>
        <v/>
      </c>
      <c r="BS896" s="75" t="str">
        <f t="shared" si="205"/>
        <v/>
      </c>
      <c r="BT896" s="5" t="str">
        <f t="shared" si="206"/>
        <v/>
      </c>
      <c r="BU896" s="79" t="str">
        <f t="shared" si="207"/>
        <v/>
      </c>
      <c r="BV896" s="79" t="str">
        <f t="shared" si="208"/>
        <v/>
      </c>
      <c r="BW896" s="79" t="str">
        <f t="shared" si="209"/>
        <v/>
      </c>
      <c r="CB896" s="5"/>
      <c r="CC896" s="4" t="str">
        <f>IF(IFERROR(VLOOKUP(C896,C897:C$1993,1,0),"")="","",COUNTIF(C:C,C896))</f>
        <v/>
      </c>
      <c r="CE896" s="5"/>
      <c r="CF896" s="5"/>
      <c r="CG896" s="5" t="str">
        <f>IF(B896="","",IF(CC896="",1+(MAX(CG$2:CG895)),""))</f>
        <v/>
      </c>
      <c r="CH896" s="5" t="str">
        <f t="shared" si="210"/>
        <v/>
      </c>
      <c r="CI896" s="5" t="str">
        <f t="shared" si="211"/>
        <v/>
      </c>
      <c r="CJ896" s="14" t="str">
        <f t="shared" si="212"/>
        <v/>
      </c>
      <c r="CK896" s="25"/>
      <c r="CL896" s="15"/>
      <c r="CM896" s="5" t="str">
        <f t="shared" si="214"/>
        <v/>
      </c>
      <c r="CO896" s="5"/>
      <c r="CP896" s="5" t="str">
        <f t="shared" si="213"/>
        <v/>
      </c>
      <c r="CQ896" s="5" t="str">
        <f>IF(BT896="","",IFERROR(IF(VLOOKUP(BT896,BT$2:BT895,1,0)=0,"",""),BT896))</f>
        <v/>
      </c>
      <c r="CR896" s="22" t="str">
        <f>IF(CQ896="","",(IFERROR(VLOOKUP(MID(CQ896,1,1),$DI$2:DM$28,3,0),0)+IFERROR(VLOOKUP(MID(CQ896,2,1),DI$2:DM$28,4,0),0)+IFERROR(VLOOKUP(MID(CQ896,3,1),DI$2:DM$28,5,0),0)+(ROW(CQ896)/1000000000000)))</f>
        <v/>
      </c>
      <c r="CS896" s="5"/>
      <c r="CT896" s="5">
        <v>895</v>
      </c>
      <c r="CU896" s="5" t="str">
        <f>IFERROR(VLOOKUP(CT896,CP$2:CQ1972,2,0),"")</f>
        <v/>
      </c>
      <c r="CV896" s="5"/>
      <c r="CX896" s="5"/>
      <c r="DO896" s="5" t="e">
        <f>IF(REPORTE!AH$2="si",IF(C896=VALUE(REPORTE!C$22),IF(SUM(DO897:DO$1993),CONCATENATE(INT(B896),", "),INT(B896)),""),IF(C896=VALUE(REPORTE!C$21),IF(SUM(DO897:DO$1993),CONCATENATE(INT(B896),", "),INT(B896)),""))</f>
        <v>#VALUE!</v>
      </c>
      <c r="DS896" s="5"/>
      <c r="DT896" s="5"/>
      <c r="DU896" s="5"/>
      <c r="DV896" s="5"/>
    </row>
    <row r="897" spans="1:126" x14ac:dyDescent="0.25">
      <c r="A897" s="4" t="str">
        <f t="shared" ca="1" si="201"/>
        <v/>
      </c>
      <c r="B897" s="3"/>
      <c r="D897" s="1" t="str">
        <f>IFERROR(INDEX('padron cfe'!B:B,MATCH(DATOS!C897,'padron cfe'!A:A,0),1),"")</f>
        <v/>
      </c>
      <c r="H897" s="5" t="str">
        <f>IF(F897="","",IFERROR(CONCATENATE("PEUA",VLOOKUP(ESTADO,REPORTE!AV$2:AW$33,2,0),DIDTRITO_FORM,CADER_FORM,IFERROR(INDEX(CA:CA,MATCH(DAY(F897),BZ:BZ,0),1),DAY(F897)),IFERROR(INDEX(CA:CA,MATCH(MONTH(F897),BZ:BZ,0),1),MONTH(F897)),YEAR(F897),G897),""))</f>
        <v/>
      </c>
      <c r="M897" s="2" t="str">
        <f>IFERROR(INDEX('padron cfe'!C:C,MATCH(DATOS!C897,'padron cfe'!A:A,0),1),"")</f>
        <v/>
      </c>
      <c r="N897" s="66" t="str">
        <f>IFERROR(IF(BT897="","",IF(INDEX(N$1:N896,MATCH(BT897,BT$1:BT896,0),1)=0,"",INDEX(N$1:N896,MATCH(BT897,BT$1:BT896,0),1))),"")</f>
        <v/>
      </c>
      <c r="O897" s="66" t="str">
        <f>IFERROR(IF(BT897="","",IF(INDEX(O$1:O896,MATCH(BT897,BT$1:BT896,0),1)=0,"",INDEX(O$1:O896,MATCH(BT897,BT$1:BT896,0),1))),"")</f>
        <v/>
      </c>
      <c r="R897" s="66"/>
      <c r="S897" s="5"/>
      <c r="T897" s="66"/>
      <c r="U897" s="5" t="str">
        <f>IFERROR(IF(INDEX(U$1:U896,MATCH(T897,T$1:T896,0),1)=0,"",INDEX(U$1:U896,MATCH(T897,T$1:T896,0),1)),"")</f>
        <v/>
      </c>
      <c r="V897" s="66"/>
      <c r="W897" s="5" t="str">
        <f>IFERROR(IF(INDEX(W$1:W896,MATCH(V897,V$1:V896,0),1)=0,"",INDEX(W$1:W896,MATCH(V897,V$1:V896,0),1)),"")</f>
        <v/>
      </c>
      <c r="X897" s="2" t="str">
        <f>IFERROR(INDEX('padron cfe'!D:D,MATCH(DATOS!C897,'padron cfe'!A:A,0),1),"")</f>
        <v/>
      </c>
      <c r="AC897" s="3"/>
      <c r="AE897" s="4" t="str">
        <f t="shared" si="202"/>
        <v/>
      </c>
      <c r="AI897" s="2" t="str">
        <f>IFERROR(IF(INDEX(AI$1:AI896,MATCH(BT897,BT$1:BT896,0),1)=0,"",INDEX(AI$1:AI896,MATCH(BT897,BT$1:BT896,0),1)),"")</f>
        <v/>
      </c>
      <c r="AJ897" s="2" t="str">
        <f>IFERROR(IF(INDEX(AJ$1:AJ896,MATCH(BT897,BT$1:BT896,0),1)=0,"",INDEX(AJ$1:AJ896,MATCH(BT897,BT$1:BT896,0),1)),"")</f>
        <v/>
      </c>
      <c r="AK897" s="2" t="str">
        <f>IFERROR(IF(INDEX(AK$1:AK896,MATCH(BT897,BT$1:BT896,0),1)=0,"",INDEX(AK$1:AK896,MATCH(BT897,BT$1:BT896,0),1)),"")</f>
        <v/>
      </c>
      <c r="AY897" s="7"/>
      <c r="BA897" s="66"/>
      <c r="BB897" s="66"/>
      <c r="BC897" s="66"/>
      <c r="BD897" s="78"/>
      <c r="BE897" s="66"/>
      <c r="BF897" s="66"/>
      <c r="BG897" s="4"/>
      <c r="BH897" s="69"/>
      <c r="BK897" s="9"/>
      <c r="BN897" s="7"/>
      <c r="BO897" s="286"/>
      <c r="BP897" s="22"/>
      <c r="BQ897" s="7" t="str">
        <f t="shared" ca="1" si="203"/>
        <v/>
      </c>
      <c r="BR897" s="75" t="str">
        <f t="shared" si="204"/>
        <v/>
      </c>
      <c r="BS897" s="75" t="str">
        <f t="shared" si="205"/>
        <v/>
      </c>
      <c r="BT897" s="5" t="str">
        <f t="shared" si="206"/>
        <v/>
      </c>
      <c r="BU897" s="79" t="str">
        <f t="shared" si="207"/>
        <v/>
      </c>
      <c r="BV897" s="79" t="str">
        <f t="shared" si="208"/>
        <v/>
      </c>
      <c r="BW897" s="79" t="str">
        <f t="shared" si="209"/>
        <v/>
      </c>
      <c r="CB897" s="5"/>
      <c r="CC897" s="4" t="str">
        <f>IF(IFERROR(VLOOKUP(C897,C898:C$1993,1,0),"")="","",COUNTIF(C:C,C897))</f>
        <v/>
      </c>
      <c r="CE897" s="5"/>
      <c r="CF897" s="5"/>
      <c r="CG897" s="5" t="str">
        <f>IF(B897="","",IF(CC897="",1+(MAX(CG$2:CG896)),""))</f>
        <v/>
      </c>
      <c r="CH897" s="5" t="str">
        <f t="shared" si="210"/>
        <v/>
      </c>
      <c r="CI897" s="5" t="str">
        <f t="shared" si="211"/>
        <v/>
      </c>
      <c r="CJ897" s="14" t="str">
        <f t="shared" si="212"/>
        <v/>
      </c>
      <c r="CK897" s="25"/>
      <c r="CL897" s="15"/>
      <c r="CM897" s="5" t="str">
        <f t="shared" si="214"/>
        <v/>
      </c>
      <c r="CO897" s="5"/>
      <c r="CP897" s="5" t="str">
        <f t="shared" si="213"/>
        <v/>
      </c>
      <c r="CQ897" s="5" t="str">
        <f>IF(BT897="","",IFERROR(IF(VLOOKUP(BT897,BT$2:BT896,1,0)=0,"",""),BT897))</f>
        <v/>
      </c>
      <c r="CR897" s="22" t="str">
        <f>IF(CQ897="","",(IFERROR(VLOOKUP(MID(CQ897,1,1),$DI$2:DM$28,3,0),0)+IFERROR(VLOOKUP(MID(CQ897,2,1),DI$2:DM$28,4,0),0)+IFERROR(VLOOKUP(MID(CQ897,3,1),DI$2:DM$28,5,0),0)+(ROW(CQ897)/1000000000000)))</f>
        <v/>
      </c>
      <c r="CS897" s="5"/>
      <c r="CT897" s="5">
        <v>896</v>
      </c>
      <c r="CU897" s="5" t="str">
        <f>IFERROR(VLOOKUP(CT897,CP$2:CQ1973,2,0),"")</f>
        <v/>
      </c>
      <c r="CV897" s="5"/>
      <c r="CX897" s="5"/>
      <c r="DO897" s="5" t="e">
        <f>IF(REPORTE!AH$2="si",IF(C897=VALUE(REPORTE!C$22),IF(SUM(DO898:DO$1993),CONCATENATE(INT(B897),", "),INT(B897)),""),IF(C897=VALUE(REPORTE!C$21),IF(SUM(DO898:DO$1993),CONCATENATE(INT(B897),", "),INT(B897)),""))</f>
        <v>#VALUE!</v>
      </c>
      <c r="DS897" s="5"/>
      <c r="DT897" s="5"/>
      <c r="DU897" s="5"/>
      <c r="DV897" s="5"/>
    </row>
    <row r="898" spans="1:126" x14ac:dyDescent="0.25">
      <c r="A898" s="4" t="str">
        <f t="shared" ref="A898:A961" ca="1" si="215">IF(OR(BS898="",BQ898="",BQ898="VENCIDO"),IF(B898="","",IF(LEN(B898)=1,"000"&amp;B898,IF(LEN(B898)=2,"00"&amp;B898,IF(LEN(B898)=3,"0"&amp;B898,B898)))),C898)</f>
        <v/>
      </c>
      <c r="B898" s="3"/>
      <c r="D898" s="1" t="str">
        <f>IFERROR(INDEX('padron cfe'!B:B,MATCH(DATOS!C898,'padron cfe'!A:A,0),1),"")</f>
        <v/>
      </c>
      <c r="H898" s="5" t="str">
        <f>IF(F898="","",IFERROR(CONCATENATE("PEUA",VLOOKUP(ESTADO,REPORTE!AV$2:AW$33,2,0),DIDTRITO_FORM,CADER_FORM,IFERROR(INDEX(CA:CA,MATCH(DAY(F898),BZ:BZ,0),1),DAY(F898)),IFERROR(INDEX(CA:CA,MATCH(MONTH(F898),BZ:BZ,0),1),MONTH(F898)),YEAR(F898),G898),""))</f>
        <v/>
      </c>
      <c r="M898" s="2" t="str">
        <f>IFERROR(INDEX('padron cfe'!C:C,MATCH(DATOS!C898,'padron cfe'!A:A,0),1),"")</f>
        <v/>
      </c>
      <c r="N898" s="66" t="str">
        <f>IFERROR(IF(BT898="","",IF(INDEX(N$1:N897,MATCH(BT898,BT$1:BT897,0),1)=0,"",INDEX(N$1:N897,MATCH(BT898,BT$1:BT897,0),1))),"")</f>
        <v/>
      </c>
      <c r="O898" s="66" t="str">
        <f>IFERROR(IF(BT898="","",IF(INDEX(O$1:O897,MATCH(BT898,BT$1:BT897,0),1)=0,"",INDEX(O$1:O897,MATCH(BT898,BT$1:BT897,0),1))),"")</f>
        <v/>
      </c>
      <c r="R898" s="66"/>
      <c r="S898" s="5"/>
      <c r="T898" s="66"/>
      <c r="U898" s="5" t="str">
        <f>IFERROR(IF(INDEX(U$1:U897,MATCH(T898,T$1:T897,0),1)=0,"",INDEX(U$1:U897,MATCH(T898,T$1:T897,0),1)),"")</f>
        <v/>
      </c>
      <c r="V898" s="66"/>
      <c r="W898" s="5" t="str">
        <f>IFERROR(IF(INDEX(W$1:W897,MATCH(V898,V$1:V897,0),1)=0,"",INDEX(W$1:W897,MATCH(V898,V$1:V897,0),1)),"")</f>
        <v/>
      </c>
      <c r="X898" s="2" t="str">
        <f>IFERROR(INDEX('padron cfe'!D:D,MATCH(DATOS!C898,'padron cfe'!A:A,0),1),"")</f>
        <v/>
      </c>
      <c r="AC898" s="3"/>
      <c r="AE898" s="4" t="str">
        <f t="shared" ref="AE898:AE961" si="216">IF(AD898="","",(AD898*0.746*365*24)*0.75+438)</f>
        <v/>
      </c>
      <c r="AI898" s="2" t="str">
        <f>IFERROR(IF(INDEX(AI$1:AI897,MATCH(BT898,BT$1:BT897,0),1)=0,"",INDEX(AI$1:AI897,MATCH(BT898,BT$1:BT897,0),1)),"")</f>
        <v/>
      </c>
      <c r="AJ898" s="2" t="str">
        <f>IFERROR(IF(INDEX(AJ$1:AJ897,MATCH(BT898,BT$1:BT897,0),1)=0,"",INDEX(AJ$1:AJ897,MATCH(BT898,BT$1:BT897,0),1)),"")</f>
        <v/>
      </c>
      <c r="AK898" s="2" t="str">
        <f>IFERROR(IF(INDEX(AK$1:AK897,MATCH(BT898,BT$1:BT897,0),1)=0,"",INDEX(AK$1:AK897,MATCH(BT898,BT$1:BT897,0),1)),"")</f>
        <v/>
      </c>
      <c r="AY898" s="7"/>
      <c r="BA898" s="66"/>
      <c r="BB898" s="66"/>
      <c r="BC898" s="66"/>
      <c r="BD898" s="78"/>
      <c r="BE898" s="66"/>
      <c r="BF898" s="66"/>
      <c r="BG898" s="4"/>
      <c r="BH898" s="69"/>
      <c r="BK898" s="9"/>
      <c r="BN898" s="7"/>
      <c r="BO898" s="286"/>
      <c r="BP898" s="22"/>
      <c r="BQ898" s="7" t="str">
        <f t="shared" ref="BQ898:BQ961" ca="1" si="217">IFERROR(IF(BK898="","",IF(BG898=5,"",IF(BK898-TODAY()&gt;0,"VIGENTE","VENCIDO"))),"")</f>
        <v/>
      </c>
      <c r="BR898" s="75" t="str">
        <f t="shared" ref="BR898:BR961" si="218">IFERROR(IF(BH898=0,"",BH898/6000),"")</f>
        <v/>
      </c>
      <c r="BS898" s="75" t="str">
        <f t="shared" ref="BS898:BS961" si="219">IFERROR(IF(VALUE(AY898)&gt;VALUE(APERTURA_VENTANILLA),"OK",""),"")</f>
        <v/>
      </c>
      <c r="BT898" s="5" t="str">
        <f t="shared" ref="BT898:BT961" si="220">J898&amp;IF(K898="",""," ")&amp;K898&amp;IF(L898="",""," ")&amp;L898</f>
        <v/>
      </c>
      <c r="BU898" s="79" t="str">
        <f t="shared" ref="BU898:BU961" si="221">IF(I898="","",IF(I898="F",SUM(BV898:BW898),""))</f>
        <v/>
      </c>
      <c r="BV898" s="79" t="str">
        <f t="shared" ref="BV898:BV961" si="222">IF(OR(I898="M",I898=""),"",IF(MID(N898,11,1)="H",1,0))</f>
        <v/>
      </c>
      <c r="BW898" s="79" t="str">
        <f t="shared" ref="BW898:BW961" si="223">IF(OR(I898="M",I898=""),"",IF(MID(N898,11,1)="M",1,0))</f>
        <v/>
      </c>
      <c r="CB898" s="5"/>
      <c r="CC898" s="4" t="str">
        <f>IF(IFERROR(VLOOKUP(C898,C899:C$1993,1,0),"")="","",COUNTIF(C:C,C898))</f>
        <v/>
      </c>
      <c r="CE898" s="5"/>
      <c r="CF898" s="5"/>
      <c r="CG898" s="5" t="str">
        <f>IF(B898="","",IF(CC898="",1+(MAX(CG$2:CG897)),""))</f>
        <v/>
      </c>
      <c r="CH898" s="5" t="str">
        <f t="shared" ref="CH898:CH961" si="224">IF(CG898="","",AE898)</f>
        <v/>
      </c>
      <c r="CI898" s="5" t="str">
        <f t="shared" ref="CI898:CI961" si="225">IF(CG898="","",H898)</f>
        <v/>
      </c>
      <c r="CJ898" s="14" t="str">
        <f t="shared" ref="CJ898:CJ961" si="226">IF(CG898="","",C898)</f>
        <v/>
      </c>
      <c r="CK898" s="25"/>
      <c r="CL898" s="15"/>
      <c r="CM898" s="5" t="str">
        <f t="shared" si="214"/>
        <v/>
      </c>
      <c r="CO898" s="5"/>
      <c r="CP898" s="5" t="str">
        <f t="shared" ref="CP898:CP961" si="227">IFERROR(RANK(CR898,CR$2:CR$1493,1),"")</f>
        <v/>
      </c>
      <c r="CQ898" s="5" t="str">
        <f>IF(BT898="","",IFERROR(IF(VLOOKUP(BT898,BT$2:BT897,1,0)=0,"",""),BT898))</f>
        <v/>
      </c>
      <c r="CR898" s="22" t="str">
        <f>IF(CQ898="","",(IFERROR(VLOOKUP(MID(CQ898,1,1),$DI$2:DM$28,3,0),0)+IFERROR(VLOOKUP(MID(CQ898,2,1),DI$2:DM$28,4,0),0)+IFERROR(VLOOKUP(MID(CQ898,3,1),DI$2:DM$28,5,0),0)+(ROW(CQ898)/1000000000000)))</f>
        <v/>
      </c>
      <c r="CS898" s="5"/>
      <c r="CT898" s="5">
        <v>897</v>
      </c>
      <c r="CU898" s="5" t="str">
        <f>IFERROR(VLOOKUP(CT898,CP$2:CQ1974,2,0),"")</f>
        <v/>
      </c>
      <c r="CV898" s="5"/>
      <c r="CX898" s="5"/>
      <c r="DO898" s="5" t="e">
        <f>IF(REPORTE!AH$2="si",IF(C898=VALUE(REPORTE!C$22),IF(SUM(DO899:DO$1993),CONCATENATE(INT(B898),", "),INT(B898)),""),IF(C898=VALUE(REPORTE!C$21),IF(SUM(DO899:DO$1993),CONCATENATE(INT(B898),", "),INT(B898)),""))</f>
        <v>#VALUE!</v>
      </c>
      <c r="DS898" s="5"/>
      <c r="DT898" s="5"/>
      <c r="DU898" s="5"/>
      <c r="DV898" s="5"/>
    </row>
    <row r="899" spans="1:126" x14ac:dyDescent="0.25">
      <c r="A899" s="4" t="str">
        <f t="shared" ca="1" si="215"/>
        <v/>
      </c>
      <c r="B899" s="3"/>
      <c r="D899" s="1" t="str">
        <f>IFERROR(INDEX('padron cfe'!B:B,MATCH(DATOS!C899,'padron cfe'!A:A,0),1),"")</f>
        <v/>
      </c>
      <c r="H899" s="5" t="str">
        <f>IF(F899="","",IFERROR(CONCATENATE("PEUA",VLOOKUP(ESTADO,REPORTE!AV$2:AW$33,2,0),DIDTRITO_FORM,CADER_FORM,IFERROR(INDEX(CA:CA,MATCH(DAY(F899),BZ:BZ,0),1),DAY(F899)),IFERROR(INDEX(CA:CA,MATCH(MONTH(F899),BZ:BZ,0),1),MONTH(F899)),YEAR(F899),G899),""))</f>
        <v/>
      </c>
      <c r="M899" s="2" t="str">
        <f>IFERROR(INDEX('padron cfe'!C:C,MATCH(DATOS!C899,'padron cfe'!A:A,0),1),"")</f>
        <v/>
      </c>
      <c r="N899" s="66" t="str">
        <f>IFERROR(IF(BT899="","",IF(INDEX(N$1:N898,MATCH(BT899,BT$1:BT898,0),1)=0,"",INDEX(N$1:N898,MATCH(BT899,BT$1:BT898,0),1))),"")</f>
        <v/>
      </c>
      <c r="O899" s="66" t="str">
        <f>IFERROR(IF(BT899="","",IF(INDEX(O$1:O898,MATCH(BT899,BT$1:BT898,0),1)=0,"",INDEX(O$1:O898,MATCH(BT899,BT$1:BT898,0),1))),"")</f>
        <v/>
      </c>
      <c r="R899" s="66"/>
      <c r="S899" s="5"/>
      <c r="T899" s="66"/>
      <c r="U899" s="5" t="str">
        <f>IFERROR(IF(INDEX(U$1:U898,MATCH(T899,T$1:T898,0),1)=0,"",INDEX(U$1:U898,MATCH(T899,T$1:T898,0),1)),"")</f>
        <v/>
      </c>
      <c r="V899" s="66"/>
      <c r="W899" s="5" t="str">
        <f>IFERROR(IF(INDEX(W$1:W898,MATCH(V899,V$1:V898,0),1)=0,"",INDEX(W$1:W898,MATCH(V899,V$1:V898,0),1)),"")</f>
        <v/>
      </c>
      <c r="X899" s="2" t="str">
        <f>IFERROR(INDEX('padron cfe'!D:D,MATCH(DATOS!C899,'padron cfe'!A:A,0),1),"")</f>
        <v/>
      </c>
      <c r="AC899" s="3"/>
      <c r="AE899" s="4" t="str">
        <f t="shared" si="216"/>
        <v/>
      </c>
      <c r="AI899" s="2" t="str">
        <f>IFERROR(IF(INDEX(AI$1:AI898,MATCH(BT899,BT$1:BT898,0),1)=0,"",INDEX(AI$1:AI898,MATCH(BT899,BT$1:BT898,0),1)),"")</f>
        <v/>
      </c>
      <c r="AJ899" s="2" t="str">
        <f>IFERROR(IF(INDEX(AJ$1:AJ898,MATCH(BT899,BT$1:BT898,0),1)=0,"",INDEX(AJ$1:AJ898,MATCH(BT899,BT$1:BT898,0),1)),"")</f>
        <v/>
      </c>
      <c r="AK899" s="2" t="str">
        <f>IFERROR(IF(INDEX(AK$1:AK898,MATCH(BT899,BT$1:BT898,0),1)=0,"",INDEX(AK$1:AK898,MATCH(BT899,BT$1:BT898,0),1)),"")</f>
        <v/>
      </c>
      <c r="AY899" s="7"/>
      <c r="BA899" s="66"/>
      <c r="BB899" s="66"/>
      <c r="BC899" s="66"/>
      <c r="BD899" s="78"/>
      <c r="BE899" s="66"/>
      <c r="BF899" s="66"/>
      <c r="BG899" s="4"/>
      <c r="BH899" s="69"/>
      <c r="BK899" s="9"/>
      <c r="BN899" s="7"/>
      <c r="BO899" s="286"/>
      <c r="BP899" s="22"/>
      <c r="BQ899" s="7" t="str">
        <f t="shared" ca="1" si="217"/>
        <v/>
      </c>
      <c r="BR899" s="75" t="str">
        <f t="shared" si="218"/>
        <v/>
      </c>
      <c r="BS899" s="75" t="str">
        <f t="shared" si="219"/>
        <v/>
      </c>
      <c r="BT899" s="5" t="str">
        <f t="shared" si="220"/>
        <v/>
      </c>
      <c r="BU899" s="79" t="str">
        <f t="shared" si="221"/>
        <v/>
      </c>
      <c r="BV899" s="79" t="str">
        <f t="shared" si="222"/>
        <v/>
      </c>
      <c r="BW899" s="79" t="str">
        <f t="shared" si="223"/>
        <v/>
      </c>
      <c r="CB899" s="5"/>
      <c r="CC899" s="4" t="str">
        <f>IF(IFERROR(VLOOKUP(C899,C900:C$1993,1,0),"")="","",COUNTIF(C:C,C899))</f>
        <v/>
      </c>
      <c r="CE899" s="5"/>
      <c r="CF899" s="5"/>
      <c r="CG899" s="5" t="str">
        <f>IF(B899="","",IF(CC899="",1+(MAX(CG$2:CG898)),""))</f>
        <v/>
      </c>
      <c r="CH899" s="5" t="str">
        <f t="shared" si="224"/>
        <v/>
      </c>
      <c r="CI899" s="5" t="str">
        <f t="shared" si="225"/>
        <v/>
      </c>
      <c r="CJ899" s="14" t="str">
        <f t="shared" si="226"/>
        <v/>
      </c>
      <c r="CK899" s="25"/>
      <c r="CL899" s="15"/>
      <c r="CM899" s="5" t="str">
        <f t="shared" si="214"/>
        <v/>
      </c>
      <c r="CO899" s="5"/>
      <c r="CP899" s="5" t="str">
        <f t="shared" si="227"/>
        <v/>
      </c>
      <c r="CQ899" s="5" t="str">
        <f>IF(BT899="","",IFERROR(IF(VLOOKUP(BT899,BT$2:BT898,1,0)=0,"",""),BT899))</f>
        <v/>
      </c>
      <c r="CR899" s="22" t="str">
        <f>IF(CQ899="","",(IFERROR(VLOOKUP(MID(CQ899,1,1),$DI$2:DM$28,3,0),0)+IFERROR(VLOOKUP(MID(CQ899,2,1),DI$2:DM$28,4,0),0)+IFERROR(VLOOKUP(MID(CQ899,3,1),DI$2:DM$28,5,0),0)+(ROW(CQ899)/1000000000000)))</f>
        <v/>
      </c>
      <c r="CS899" s="5"/>
      <c r="CT899" s="5">
        <v>898</v>
      </c>
      <c r="CU899" s="5" t="str">
        <f>IFERROR(VLOOKUP(CT899,CP$2:CQ1975,2,0),"")</f>
        <v/>
      </c>
      <c r="CV899" s="5"/>
      <c r="CX899" s="5"/>
      <c r="DO899" s="5" t="e">
        <f>IF(REPORTE!AH$2="si",IF(C899=VALUE(REPORTE!C$22),IF(SUM(DO900:DO$1993),CONCATENATE(INT(B899),", "),INT(B899)),""),IF(C899=VALUE(REPORTE!C$21),IF(SUM(DO900:DO$1993),CONCATENATE(INT(B899),", "),INT(B899)),""))</f>
        <v>#VALUE!</v>
      </c>
      <c r="DS899" s="5"/>
      <c r="DT899" s="5"/>
      <c r="DU899" s="5"/>
      <c r="DV899" s="5"/>
    </row>
    <row r="900" spans="1:126" x14ac:dyDescent="0.25">
      <c r="A900" s="4" t="str">
        <f t="shared" ca="1" si="215"/>
        <v/>
      </c>
      <c r="B900" s="3"/>
      <c r="D900" s="1" t="str">
        <f>IFERROR(INDEX('padron cfe'!B:B,MATCH(DATOS!C900,'padron cfe'!A:A,0),1),"")</f>
        <v/>
      </c>
      <c r="H900" s="5" t="str">
        <f>IF(F900="","",IFERROR(CONCATENATE("PEUA",VLOOKUP(ESTADO,REPORTE!AV$2:AW$33,2,0),DIDTRITO_FORM,CADER_FORM,IFERROR(INDEX(CA:CA,MATCH(DAY(F900),BZ:BZ,0),1),DAY(F900)),IFERROR(INDEX(CA:CA,MATCH(MONTH(F900),BZ:BZ,0),1),MONTH(F900)),YEAR(F900),G900),""))</f>
        <v/>
      </c>
      <c r="M900" s="2" t="str">
        <f>IFERROR(INDEX('padron cfe'!C:C,MATCH(DATOS!C900,'padron cfe'!A:A,0),1),"")</f>
        <v/>
      </c>
      <c r="N900" s="66" t="str">
        <f>IFERROR(IF(BT900="","",IF(INDEX(N$1:N899,MATCH(BT900,BT$1:BT899,0),1)=0,"",INDEX(N$1:N899,MATCH(BT900,BT$1:BT899,0),1))),"")</f>
        <v/>
      </c>
      <c r="O900" s="66" t="str">
        <f>IFERROR(IF(BT900="","",IF(INDEX(O$1:O899,MATCH(BT900,BT$1:BT899,0),1)=0,"",INDEX(O$1:O899,MATCH(BT900,BT$1:BT899,0),1))),"")</f>
        <v/>
      </c>
      <c r="R900" s="66"/>
      <c r="S900" s="5"/>
      <c r="T900" s="66"/>
      <c r="U900" s="5" t="str">
        <f>IFERROR(IF(INDEX(U$1:U899,MATCH(T900,T$1:T899,0),1)=0,"",INDEX(U$1:U899,MATCH(T900,T$1:T899,0),1)),"")</f>
        <v/>
      </c>
      <c r="V900" s="66"/>
      <c r="W900" s="5" t="str">
        <f>IFERROR(IF(INDEX(W$1:W899,MATCH(V900,V$1:V899,0),1)=0,"",INDEX(W$1:W899,MATCH(V900,V$1:V899,0),1)),"")</f>
        <v/>
      </c>
      <c r="X900" s="2" t="str">
        <f>IFERROR(INDEX('padron cfe'!D:D,MATCH(DATOS!C900,'padron cfe'!A:A,0),1),"")</f>
        <v/>
      </c>
      <c r="AC900" s="3"/>
      <c r="AE900" s="4" t="str">
        <f t="shared" si="216"/>
        <v/>
      </c>
      <c r="AI900" s="2" t="str">
        <f>IFERROR(IF(INDEX(AI$1:AI899,MATCH(BT900,BT$1:BT899,0),1)=0,"",INDEX(AI$1:AI899,MATCH(BT900,BT$1:BT899,0),1)),"")</f>
        <v/>
      </c>
      <c r="AJ900" s="2" t="str">
        <f>IFERROR(IF(INDEX(AJ$1:AJ899,MATCH(BT900,BT$1:BT899,0),1)=0,"",INDEX(AJ$1:AJ899,MATCH(BT900,BT$1:BT899,0),1)),"")</f>
        <v/>
      </c>
      <c r="AK900" s="2" t="str">
        <f>IFERROR(IF(INDEX(AK$1:AK899,MATCH(BT900,BT$1:BT899,0),1)=0,"",INDEX(AK$1:AK899,MATCH(BT900,BT$1:BT899,0),1)),"")</f>
        <v/>
      </c>
      <c r="AY900" s="7"/>
      <c r="BA900" s="66"/>
      <c r="BB900" s="66"/>
      <c r="BC900" s="66"/>
      <c r="BD900" s="78"/>
      <c r="BE900" s="66"/>
      <c r="BF900" s="66"/>
      <c r="BG900" s="4"/>
      <c r="BH900" s="69"/>
      <c r="BK900" s="9"/>
      <c r="BN900" s="7"/>
      <c r="BO900" s="286"/>
      <c r="BP900" s="22"/>
      <c r="BQ900" s="7" t="str">
        <f t="shared" ca="1" si="217"/>
        <v/>
      </c>
      <c r="BR900" s="75" t="str">
        <f t="shared" si="218"/>
        <v/>
      </c>
      <c r="BS900" s="75" t="str">
        <f t="shared" si="219"/>
        <v/>
      </c>
      <c r="BT900" s="5" t="str">
        <f t="shared" si="220"/>
        <v/>
      </c>
      <c r="BU900" s="79" t="str">
        <f t="shared" si="221"/>
        <v/>
      </c>
      <c r="BV900" s="79" t="str">
        <f t="shared" si="222"/>
        <v/>
      </c>
      <c r="BW900" s="79" t="str">
        <f t="shared" si="223"/>
        <v/>
      </c>
      <c r="CB900" s="5"/>
      <c r="CC900" s="4" t="str">
        <f>IF(IFERROR(VLOOKUP(C900,C901:C$1993,1,0),"")="","",COUNTIF(C:C,C900))</f>
        <v/>
      </c>
      <c r="CE900" s="5"/>
      <c r="CF900" s="5"/>
      <c r="CG900" s="5" t="str">
        <f>IF(B900="","",IF(CC900="",1+(MAX(CG$2:CG899)),""))</f>
        <v/>
      </c>
      <c r="CH900" s="5" t="str">
        <f t="shared" si="224"/>
        <v/>
      </c>
      <c r="CI900" s="5" t="str">
        <f t="shared" si="225"/>
        <v/>
      </c>
      <c r="CJ900" s="14" t="str">
        <f t="shared" si="226"/>
        <v/>
      </c>
      <c r="CK900" s="25"/>
      <c r="CL900" s="15"/>
      <c r="CM900" s="5" t="str">
        <f t="shared" si="214"/>
        <v/>
      </c>
      <c r="CO900" s="5"/>
      <c r="CP900" s="5" t="str">
        <f t="shared" si="227"/>
        <v/>
      </c>
      <c r="CQ900" s="5" t="str">
        <f>IF(BT900="","",IFERROR(IF(VLOOKUP(BT900,BT$2:BT899,1,0)=0,"",""),BT900))</f>
        <v/>
      </c>
      <c r="CR900" s="22" t="str">
        <f>IF(CQ900="","",(IFERROR(VLOOKUP(MID(CQ900,1,1),$DI$2:DM$28,3,0),0)+IFERROR(VLOOKUP(MID(CQ900,2,1),DI$2:DM$28,4,0),0)+IFERROR(VLOOKUP(MID(CQ900,3,1),DI$2:DM$28,5,0),0)+(ROW(CQ900)/1000000000000)))</f>
        <v/>
      </c>
      <c r="CS900" s="5"/>
      <c r="CT900" s="5">
        <v>899</v>
      </c>
      <c r="CU900" s="5" t="str">
        <f>IFERROR(VLOOKUP(CT900,CP$2:CQ1976,2,0),"")</f>
        <v/>
      </c>
      <c r="CV900" s="5"/>
      <c r="CX900" s="5"/>
      <c r="DO900" s="5" t="e">
        <f>IF(REPORTE!AH$2="si",IF(C900=VALUE(REPORTE!C$22),IF(SUM(DO901:DO$1993),CONCATENATE(INT(B900),", "),INT(B900)),""),IF(C900=VALUE(REPORTE!C$21),IF(SUM(DO901:DO$1993),CONCATENATE(INT(B900),", "),INT(B900)),""))</f>
        <v>#VALUE!</v>
      </c>
      <c r="DS900" s="5"/>
      <c r="DT900" s="5"/>
      <c r="DU900" s="5"/>
      <c r="DV900" s="5"/>
    </row>
    <row r="901" spans="1:126" x14ac:dyDescent="0.25">
      <c r="A901" s="4" t="str">
        <f t="shared" ca="1" si="215"/>
        <v/>
      </c>
      <c r="B901" s="3"/>
      <c r="D901" s="1" t="str">
        <f>IFERROR(INDEX('padron cfe'!B:B,MATCH(DATOS!C901,'padron cfe'!A:A,0),1),"")</f>
        <v/>
      </c>
      <c r="H901" s="5" t="str">
        <f>IF(F901="","",IFERROR(CONCATENATE("PEUA",VLOOKUP(ESTADO,REPORTE!AV$2:AW$33,2,0),DIDTRITO_FORM,CADER_FORM,IFERROR(INDEX(CA:CA,MATCH(DAY(F901),BZ:BZ,0),1),DAY(F901)),IFERROR(INDEX(CA:CA,MATCH(MONTH(F901),BZ:BZ,0),1),MONTH(F901)),YEAR(F901),G901),""))</f>
        <v/>
      </c>
      <c r="M901" s="2" t="str">
        <f>IFERROR(INDEX('padron cfe'!C:C,MATCH(DATOS!C901,'padron cfe'!A:A,0),1),"")</f>
        <v/>
      </c>
      <c r="N901" s="66" t="str">
        <f>IFERROR(IF(BT901="","",IF(INDEX(N$1:N900,MATCH(BT901,BT$1:BT900,0),1)=0,"",INDEX(N$1:N900,MATCH(BT901,BT$1:BT900,0),1))),"")</f>
        <v/>
      </c>
      <c r="O901" s="66" t="str">
        <f>IFERROR(IF(BT901="","",IF(INDEX(O$1:O900,MATCH(BT901,BT$1:BT900,0),1)=0,"",INDEX(O$1:O900,MATCH(BT901,BT$1:BT900,0),1))),"")</f>
        <v/>
      </c>
      <c r="R901" s="66"/>
      <c r="S901" s="5"/>
      <c r="T901" s="66"/>
      <c r="U901" s="5" t="str">
        <f>IFERROR(IF(INDEX(U$1:U900,MATCH(T901,T$1:T900,0),1)=0,"",INDEX(U$1:U900,MATCH(T901,T$1:T900,0),1)),"")</f>
        <v/>
      </c>
      <c r="V901" s="66"/>
      <c r="W901" s="5" t="str">
        <f>IFERROR(IF(INDEX(W$1:W900,MATCH(V901,V$1:V900,0),1)=0,"",INDEX(W$1:W900,MATCH(V901,V$1:V900,0),1)),"")</f>
        <v/>
      </c>
      <c r="X901" s="2" t="str">
        <f>IFERROR(INDEX('padron cfe'!D:D,MATCH(DATOS!C901,'padron cfe'!A:A,0),1),"")</f>
        <v/>
      </c>
      <c r="AC901" s="3"/>
      <c r="AE901" s="4" t="str">
        <f t="shared" si="216"/>
        <v/>
      </c>
      <c r="AI901" s="2" t="str">
        <f>IFERROR(IF(INDEX(AI$1:AI900,MATCH(BT901,BT$1:BT900,0),1)=0,"",INDEX(AI$1:AI900,MATCH(BT901,BT$1:BT900,0),1)),"")</f>
        <v/>
      </c>
      <c r="AJ901" s="2" t="str">
        <f>IFERROR(IF(INDEX(AJ$1:AJ900,MATCH(BT901,BT$1:BT900,0),1)=0,"",INDEX(AJ$1:AJ900,MATCH(BT901,BT$1:BT900,0),1)),"")</f>
        <v/>
      </c>
      <c r="AK901" s="2" t="str">
        <f>IFERROR(IF(INDEX(AK$1:AK900,MATCH(BT901,BT$1:BT900,0),1)=0,"",INDEX(AK$1:AK900,MATCH(BT901,BT$1:BT900,0),1)),"")</f>
        <v/>
      </c>
      <c r="AY901" s="7"/>
      <c r="BA901" s="66"/>
      <c r="BB901" s="66"/>
      <c r="BC901" s="66"/>
      <c r="BD901" s="78"/>
      <c r="BE901" s="66"/>
      <c r="BF901" s="66"/>
      <c r="BG901" s="4"/>
      <c r="BH901" s="69"/>
      <c r="BK901" s="9"/>
      <c r="BN901" s="7"/>
      <c r="BO901" s="286"/>
      <c r="BP901" s="22"/>
      <c r="BQ901" s="7" t="str">
        <f t="shared" ca="1" si="217"/>
        <v/>
      </c>
      <c r="BR901" s="75" t="str">
        <f t="shared" si="218"/>
        <v/>
      </c>
      <c r="BS901" s="75" t="str">
        <f t="shared" si="219"/>
        <v/>
      </c>
      <c r="BT901" s="5" t="str">
        <f t="shared" si="220"/>
        <v/>
      </c>
      <c r="BU901" s="79" t="str">
        <f t="shared" si="221"/>
        <v/>
      </c>
      <c r="BV901" s="79" t="str">
        <f t="shared" si="222"/>
        <v/>
      </c>
      <c r="BW901" s="79" t="str">
        <f t="shared" si="223"/>
        <v/>
      </c>
      <c r="CB901" s="5"/>
      <c r="CC901" s="4" t="str">
        <f>IF(IFERROR(VLOOKUP(C901,C902:C$1993,1,0),"")="","",COUNTIF(C:C,C901))</f>
        <v/>
      </c>
      <c r="CE901" s="5"/>
      <c r="CF901" s="5"/>
      <c r="CG901" s="5" t="str">
        <f>IF(B901="","",IF(CC901="",1+(MAX(CG$2:CG900)),""))</f>
        <v/>
      </c>
      <c r="CH901" s="5" t="str">
        <f t="shared" si="224"/>
        <v/>
      </c>
      <c r="CI901" s="5" t="str">
        <f t="shared" si="225"/>
        <v/>
      </c>
      <c r="CJ901" s="14" t="str">
        <f t="shared" si="226"/>
        <v/>
      </c>
      <c r="CK901" s="25"/>
      <c r="CL901" s="15"/>
      <c r="CM901" s="5" t="str">
        <f t="shared" si="214"/>
        <v/>
      </c>
      <c r="CO901" s="5"/>
      <c r="CP901" s="5" t="str">
        <f t="shared" si="227"/>
        <v/>
      </c>
      <c r="CQ901" s="5" t="str">
        <f>IF(BT901="","",IFERROR(IF(VLOOKUP(BT901,BT$2:BT900,1,0)=0,"",""),BT901))</f>
        <v/>
      </c>
      <c r="CR901" s="22" t="str">
        <f>IF(CQ901="","",(IFERROR(VLOOKUP(MID(CQ901,1,1),$DI$2:DM$28,3,0),0)+IFERROR(VLOOKUP(MID(CQ901,2,1),DI$2:DM$28,4,0),0)+IFERROR(VLOOKUP(MID(CQ901,3,1),DI$2:DM$28,5,0),0)+(ROW(CQ901)/1000000000000)))</f>
        <v/>
      </c>
      <c r="CS901" s="5"/>
      <c r="CT901" s="5">
        <v>900</v>
      </c>
      <c r="CU901" s="5" t="str">
        <f>IFERROR(VLOOKUP(CT901,CP$2:CQ1977,2,0),"")</f>
        <v/>
      </c>
      <c r="CV901" s="5"/>
      <c r="CX901" s="5"/>
      <c r="DO901" s="5" t="e">
        <f>IF(REPORTE!AH$2="si",IF(C901=VALUE(REPORTE!C$22),IF(SUM(DO902:DO$1993),CONCATENATE(INT(B901),", "),INT(B901)),""),IF(C901=VALUE(REPORTE!C$21),IF(SUM(DO902:DO$1993),CONCATENATE(INT(B901),", "),INT(B901)),""))</f>
        <v>#VALUE!</v>
      </c>
      <c r="DS901" s="5"/>
      <c r="DT901" s="5"/>
      <c r="DU901" s="5"/>
      <c r="DV901" s="5"/>
    </row>
    <row r="902" spans="1:126" x14ac:dyDescent="0.25">
      <c r="A902" s="4" t="str">
        <f t="shared" ca="1" si="215"/>
        <v/>
      </c>
      <c r="B902" s="3"/>
      <c r="D902" s="1" t="str">
        <f>IFERROR(INDEX('padron cfe'!B:B,MATCH(DATOS!C902,'padron cfe'!A:A,0),1),"")</f>
        <v/>
      </c>
      <c r="H902" s="5" t="str">
        <f>IF(F902="","",IFERROR(CONCATENATE("PEUA",VLOOKUP(ESTADO,REPORTE!AV$2:AW$33,2,0),DIDTRITO_FORM,CADER_FORM,IFERROR(INDEX(CA:CA,MATCH(DAY(F902),BZ:BZ,0),1),DAY(F902)),IFERROR(INDEX(CA:CA,MATCH(MONTH(F902),BZ:BZ,0),1),MONTH(F902)),YEAR(F902),G902),""))</f>
        <v/>
      </c>
      <c r="M902" s="2" t="str">
        <f>IFERROR(INDEX('padron cfe'!C:C,MATCH(DATOS!C902,'padron cfe'!A:A,0),1),"")</f>
        <v/>
      </c>
      <c r="N902" s="66" t="str">
        <f>IFERROR(IF(BT902="","",IF(INDEX(N$1:N901,MATCH(BT902,BT$1:BT901,0),1)=0,"",INDEX(N$1:N901,MATCH(BT902,BT$1:BT901,0),1))),"")</f>
        <v/>
      </c>
      <c r="O902" s="66" t="str">
        <f>IFERROR(IF(BT902="","",IF(INDEX(O$1:O901,MATCH(BT902,BT$1:BT901,0),1)=0,"",INDEX(O$1:O901,MATCH(BT902,BT$1:BT901,0),1))),"")</f>
        <v/>
      </c>
      <c r="R902" s="66"/>
      <c r="S902" s="5"/>
      <c r="T902" s="66"/>
      <c r="U902" s="5" t="str">
        <f>IFERROR(IF(INDEX(U$1:U901,MATCH(T902,T$1:T901,0),1)=0,"",INDEX(U$1:U901,MATCH(T902,T$1:T901,0),1)),"")</f>
        <v/>
      </c>
      <c r="V902" s="66"/>
      <c r="W902" s="5" t="str">
        <f>IFERROR(IF(INDEX(W$1:W901,MATCH(V902,V$1:V901,0),1)=0,"",INDEX(W$1:W901,MATCH(V902,V$1:V901,0),1)),"")</f>
        <v/>
      </c>
      <c r="X902" s="2" t="str">
        <f>IFERROR(INDEX('padron cfe'!D:D,MATCH(DATOS!C902,'padron cfe'!A:A,0),1),"")</f>
        <v/>
      </c>
      <c r="AC902" s="3"/>
      <c r="AE902" s="4" t="str">
        <f t="shared" si="216"/>
        <v/>
      </c>
      <c r="AI902" s="2" t="str">
        <f>IFERROR(IF(INDEX(AI$1:AI901,MATCH(BT902,BT$1:BT901,0),1)=0,"",INDEX(AI$1:AI901,MATCH(BT902,BT$1:BT901,0),1)),"")</f>
        <v/>
      </c>
      <c r="AJ902" s="2" t="str">
        <f>IFERROR(IF(INDEX(AJ$1:AJ901,MATCH(BT902,BT$1:BT901,0),1)=0,"",INDEX(AJ$1:AJ901,MATCH(BT902,BT$1:BT901,0),1)),"")</f>
        <v/>
      </c>
      <c r="AK902" s="2" t="str">
        <f>IFERROR(IF(INDEX(AK$1:AK901,MATCH(BT902,BT$1:BT901,0),1)=0,"",INDEX(AK$1:AK901,MATCH(BT902,BT$1:BT901,0),1)),"")</f>
        <v/>
      </c>
      <c r="AY902" s="7"/>
      <c r="BA902" s="66"/>
      <c r="BB902" s="66"/>
      <c r="BC902" s="66"/>
      <c r="BD902" s="78"/>
      <c r="BE902" s="66"/>
      <c r="BF902" s="66"/>
      <c r="BG902" s="4"/>
      <c r="BH902" s="69"/>
      <c r="BK902" s="9"/>
      <c r="BN902" s="7"/>
      <c r="BO902" s="286"/>
      <c r="BP902" s="22"/>
      <c r="BQ902" s="7" t="str">
        <f t="shared" ca="1" si="217"/>
        <v/>
      </c>
      <c r="BR902" s="75" t="str">
        <f t="shared" si="218"/>
        <v/>
      </c>
      <c r="BS902" s="75" t="str">
        <f t="shared" si="219"/>
        <v/>
      </c>
      <c r="BT902" s="5" t="str">
        <f t="shared" si="220"/>
        <v/>
      </c>
      <c r="BU902" s="79" t="str">
        <f t="shared" si="221"/>
        <v/>
      </c>
      <c r="BV902" s="79" t="str">
        <f t="shared" si="222"/>
        <v/>
      </c>
      <c r="BW902" s="79" t="str">
        <f t="shared" si="223"/>
        <v/>
      </c>
      <c r="CB902" s="5"/>
      <c r="CC902" s="4" t="str">
        <f>IF(IFERROR(VLOOKUP(C902,C903:C$1993,1,0),"")="","",COUNTIF(C:C,C902))</f>
        <v/>
      </c>
      <c r="CE902" s="5"/>
      <c r="CF902" s="5"/>
      <c r="CG902" s="5" t="str">
        <f>IF(B902="","",IF(CC902="",1+(MAX(CG$2:CG901)),""))</f>
        <v/>
      </c>
      <c r="CH902" s="5" t="str">
        <f t="shared" si="224"/>
        <v/>
      </c>
      <c r="CI902" s="5" t="str">
        <f t="shared" si="225"/>
        <v/>
      </c>
      <c r="CJ902" s="14" t="str">
        <f t="shared" si="226"/>
        <v/>
      </c>
      <c r="CK902" s="25"/>
      <c r="CL902" s="15"/>
      <c r="CM902" s="5" t="str">
        <f t="shared" si="214"/>
        <v/>
      </c>
      <c r="CO902" s="5"/>
      <c r="CP902" s="5" t="str">
        <f t="shared" si="227"/>
        <v/>
      </c>
      <c r="CQ902" s="5" t="str">
        <f>IF(BT902="","",IFERROR(IF(VLOOKUP(BT902,BT$2:BT901,1,0)=0,"",""),BT902))</f>
        <v/>
      </c>
      <c r="CR902" s="22" t="str">
        <f>IF(CQ902="","",(IFERROR(VLOOKUP(MID(CQ902,1,1),$DI$2:DM$28,3,0),0)+IFERROR(VLOOKUP(MID(CQ902,2,1),DI$2:DM$28,4,0),0)+IFERROR(VLOOKUP(MID(CQ902,3,1),DI$2:DM$28,5,0),0)+(ROW(CQ902)/1000000000000)))</f>
        <v/>
      </c>
      <c r="CS902" s="5"/>
      <c r="CT902" s="5">
        <v>901</v>
      </c>
      <c r="CU902" s="5" t="str">
        <f>IFERROR(VLOOKUP(CT902,CP$2:CQ1978,2,0),"")</f>
        <v/>
      </c>
      <c r="CV902" s="5"/>
      <c r="CX902" s="5"/>
      <c r="DO902" s="5" t="e">
        <f>IF(REPORTE!AH$2="si",IF(C902=VALUE(REPORTE!C$22),IF(SUM(DO903:DO$1993),CONCATENATE(INT(B902),", "),INT(B902)),""),IF(C902=VALUE(REPORTE!C$21),IF(SUM(DO903:DO$1993),CONCATENATE(INT(B902),", "),INT(B902)),""))</f>
        <v>#VALUE!</v>
      </c>
      <c r="DS902" s="5"/>
      <c r="DT902" s="5"/>
      <c r="DU902" s="5"/>
      <c r="DV902" s="5"/>
    </row>
    <row r="903" spans="1:126" x14ac:dyDescent="0.25">
      <c r="A903" s="4" t="str">
        <f t="shared" ca="1" si="215"/>
        <v/>
      </c>
      <c r="B903" s="3"/>
      <c r="D903" s="1" t="str">
        <f>IFERROR(INDEX('padron cfe'!B:B,MATCH(DATOS!C903,'padron cfe'!A:A,0),1),"")</f>
        <v/>
      </c>
      <c r="H903" s="5" t="str">
        <f>IF(F903="","",IFERROR(CONCATENATE("PEUA",VLOOKUP(ESTADO,REPORTE!AV$2:AW$33,2,0),DIDTRITO_FORM,CADER_FORM,IFERROR(INDEX(CA:CA,MATCH(DAY(F903),BZ:BZ,0),1),DAY(F903)),IFERROR(INDEX(CA:CA,MATCH(MONTH(F903),BZ:BZ,0),1),MONTH(F903)),YEAR(F903),G903),""))</f>
        <v/>
      </c>
      <c r="M903" s="2" t="str">
        <f>IFERROR(INDEX('padron cfe'!C:C,MATCH(DATOS!C903,'padron cfe'!A:A,0),1),"")</f>
        <v/>
      </c>
      <c r="N903" s="66" t="str">
        <f>IFERROR(IF(BT903="","",IF(INDEX(N$1:N902,MATCH(BT903,BT$1:BT902,0),1)=0,"",INDEX(N$1:N902,MATCH(BT903,BT$1:BT902,0),1))),"")</f>
        <v/>
      </c>
      <c r="O903" s="66" t="str">
        <f>IFERROR(IF(BT903="","",IF(INDEX(O$1:O902,MATCH(BT903,BT$1:BT902,0),1)=0,"",INDEX(O$1:O902,MATCH(BT903,BT$1:BT902,0),1))),"")</f>
        <v/>
      </c>
      <c r="R903" s="66"/>
      <c r="S903" s="5"/>
      <c r="T903" s="66"/>
      <c r="U903" s="5" t="str">
        <f>IFERROR(IF(INDEX(U$1:U902,MATCH(T903,T$1:T902,0),1)=0,"",INDEX(U$1:U902,MATCH(T903,T$1:T902,0),1)),"")</f>
        <v/>
      </c>
      <c r="V903" s="66"/>
      <c r="W903" s="5" t="str">
        <f>IFERROR(IF(INDEX(W$1:W902,MATCH(V903,V$1:V902,0),1)=0,"",INDEX(W$1:W902,MATCH(V903,V$1:V902,0),1)),"")</f>
        <v/>
      </c>
      <c r="X903" s="2" t="str">
        <f>IFERROR(INDEX('padron cfe'!D:D,MATCH(DATOS!C903,'padron cfe'!A:A,0),1),"")</f>
        <v/>
      </c>
      <c r="AC903" s="3"/>
      <c r="AE903" s="4" t="str">
        <f t="shared" si="216"/>
        <v/>
      </c>
      <c r="AI903" s="2" t="str">
        <f>IFERROR(IF(INDEX(AI$1:AI902,MATCH(BT903,BT$1:BT902,0),1)=0,"",INDEX(AI$1:AI902,MATCH(BT903,BT$1:BT902,0),1)),"")</f>
        <v/>
      </c>
      <c r="AJ903" s="2" t="str">
        <f>IFERROR(IF(INDEX(AJ$1:AJ902,MATCH(BT903,BT$1:BT902,0),1)=0,"",INDEX(AJ$1:AJ902,MATCH(BT903,BT$1:BT902,0),1)),"")</f>
        <v/>
      </c>
      <c r="AK903" s="2" t="str">
        <f>IFERROR(IF(INDEX(AK$1:AK902,MATCH(BT903,BT$1:BT902,0),1)=0,"",INDEX(AK$1:AK902,MATCH(BT903,BT$1:BT902,0),1)),"")</f>
        <v/>
      </c>
      <c r="AY903" s="7"/>
      <c r="BA903" s="66"/>
      <c r="BB903" s="66"/>
      <c r="BC903" s="66"/>
      <c r="BD903" s="78"/>
      <c r="BE903" s="66"/>
      <c r="BF903" s="66"/>
      <c r="BG903" s="4"/>
      <c r="BH903" s="69"/>
      <c r="BK903" s="9"/>
      <c r="BN903" s="7"/>
      <c r="BO903" s="286"/>
      <c r="BP903" s="22"/>
      <c r="BQ903" s="7" t="str">
        <f t="shared" ca="1" si="217"/>
        <v/>
      </c>
      <c r="BR903" s="75" t="str">
        <f t="shared" si="218"/>
        <v/>
      </c>
      <c r="BS903" s="75" t="str">
        <f t="shared" si="219"/>
        <v/>
      </c>
      <c r="BT903" s="5" t="str">
        <f t="shared" si="220"/>
        <v/>
      </c>
      <c r="BU903" s="79" t="str">
        <f t="shared" si="221"/>
        <v/>
      </c>
      <c r="BV903" s="79" t="str">
        <f t="shared" si="222"/>
        <v/>
      </c>
      <c r="BW903" s="79" t="str">
        <f t="shared" si="223"/>
        <v/>
      </c>
      <c r="CB903" s="5"/>
      <c r="CC903" s="4" t="str">
        <f>IF(IFERROR(VLOOKUP(C903,C904:C$1993,1,0),"")="","",COUNTIF(C:C,C903))</f>
        <v/>
      </c>
      <c r="CE903" s="5"/>
      <c r="CF903" s="5"/>
      <c r="CG903" s="5" t="str">
        <f>IF(B903="","",IF(CC903="",1+(MAX(CG$2:CG902)),""))</f>
        <v/>
      </c>
      <c r="CH903" s="5" t="str">
        <f t="shared" si="224"/>
        <v/>
      </c>
      <c r="CI903" s="5" t="str">
        <f t="shared" si="225"/>
        <v/>
      </c>
      <c r="CJ903" s="14" t="str">
        <f t="shared" si="226"/>
        <v/>
      </c>
      <c r="CK903" s="25"/>
      <c r="CL903" s="15"/>
      <c r="CM903" s="5" t="str">
        <f t="shared" si="214"/>
        <v/>
      </c>
      <c r="CO903" s="5"/>
      <c r="CP903" s="5" t="str">
        <f t="shared" si="227"/>
        <v/>
      </c>
      <c r="CQ903" s="5" t="str">
        <f>IF(BT903="","",IFERROR(IF(VLOOKUP(BT903,BT$2:BT902,1,0)=0,"",""),BT903))</f>
        <v/>
      </c>
      <c r="CR903" s="22" t="str">
        <f>IF(CQ903="","",(IFERROR(VLOOKUP(MID(CQ903,1,1),$DI$2:DM$28,3,0),0)+IFERROR(VLOOKUP(MID(CQ903,2,1),DI$2:DM$28,4,0),0)+IFERROR(VLOOKUP(MID(CQ903,3,1),DI$2:DM$28,5,0),0)+(ROW(CQ903)/1000000000000)))</f>
        <v/>
      </c>
      <c r="CS903" s="5"/>
      <c r="CT903" s="5">
        <v>902</v>
      </c>
      <c r="CU903" s="5" t="str">
        <f>IFERROR(VLOOKUP(CT903,CP$2:CQ1979,2,0),"")</f>
        <v/>
      </c>
      <c r="CV903" s="5"/>
      <c r="CX903" s="5"/>
      <c r="DO903" s="5" t="e">
        <f>IF(REPORTE!AH$2="si",IF(C903=VALUE(REPORTE!C$22),IF(SUM(DO904:DO$1993),CONCATENATE(INT(B903),", "),INT(B903)),""),IF(C903=VALUE(REPORTE!C$21),IF(SUM(DO904:DO$1993),CONCATENATE(INT(B903),", "),INT(B903)),""))</f>
        <v>#VALUE!</v>
      </c>
      <c r="DS903" s="5"/>
      <c r="DT903" s="5"/>
      <c r="DU903" s="5"/>
      <c r="DV903" s="5"/>
    </row>
    <row r="904" spans="1:126" x14ac:dyDescent="0.25">
      <c r="A904" s="4" t="str">
        <f t="shared" ca="1" si="215"/>
        <v/>
      </c>
      <c r="B904" s="3"/>
      <c r="D904" s="1" t="str">
        <f>IFERROR(INDEX('padron cfe'!B:B,MATCH(DATOS!C904,'padron cfe'!A:A,0),1),"")</f>
        <v/>
      </c>
      <c r="H904" s="5" t="str">
        <f>IF(F904="","",IFERROR(CONCATENATE("PEUA",VLOOKUP(ESTADO,REPORTE!AV$2:AW$33,2,0),DIDTRITO_FORM,CADER_FORM,IFERROR(INDEX(CA:CA,MATCH(DAY(F904),BZ:BZ,0),1),DAY(F904)),IFERROR(INDEX(CA:CA,MATCH(MONTH(F904),BZ:BZ,0),1),MONTH(F904)),YEAR(F904),G904),""))</f>
        <v/>
      </c>
      <c r="M904" s="2" t="str">
        <f>IFERROR(INDEX('padron cfe'!C:C,MATCH(DATOS!C904,'padron cfe'!A:A,0),1),"")</f>
        <v/>
      </c>
      <c r="N904" s="66" t="str">
        <f>IFERROR(IF(BT904="","",IF(INDEX(N$1:N903,MATCH(BT904,BT$1:BT903,0),1)=0,"",INDEX(N$1:N903,MATCH(BT904,BT$1:BT903,0),1))),"")</f>
        <v/>
      </c>
      <c r="O904" s="66" t="str">
        <f>IFERROR(IF(BT904="","",IF(INDEX(O$1:O903,MATCH(BT904,BT$1:BT903,0),1)=0,"",INDEX(O$1:O903,MATCH(BT904,BT$1:BT903,0),1))),"")</f>
        <v/>
      </c>
      <c r="R904" s="66"/>
      <c r="S904" s="5"/>
      <c r="T904" s="66"/>
      <c r="U904" s="5" t="str">
        <f>IFERROR(IF(INDEX(U$1:U903,MATCH(T904,T$1:T903,0),1)=0,"",INDEX(U$1:U903,MATCH(T904,T$1:T903,0),1)),"")</f>
        <v/>
      </c>
      <c r="V904" s="66"/>
      <c r="W904" s="5" t="str">
        <f>IFERROR(IF(INDEX(W$1:W903,MATCH(V904,V$1:V903,0),1)=0,"",INDEX(W$1:W903,MATCH(V904,V$1:V903,0),1)),"")</f>
        <v/>
      </c>
      <c r="X904" s="2" t="str">
        <f>IFERROR(INDEX('padron cfe'!D:D,MATCH(DATOS!C904,'padron cfe'!A:A,0),1),"")</f>
        <v/>
      </c>
      <c r="AC904" s="3"/>
      <c r="AE904" s="4" t="str">
        <f t="shared" si="216"/>
        <v/>
      </c>
      <c r="AI904" s="2" t="str">
        <f>IFERROR(IF(INDEX(AI$1:AI903,MATCH(BT904,BT$1:BT903,0),1)=0,"",INDEX(AI$1:AI903,MATCH(BT904,BT$1:BT903,0),1)),"")</f>
        <v/>
      </c>
      <c r="AJ904" s="2" t="str">
        <f>IFERROR(IF(INDEX(AJ$1:AJ903,MATCH(BT904,BT$1:BT903,0),1)=0,"",INDEX(AJ$1:AJ903,MATCH(BT904,BT$1:BT903,0),1)),"")</f>
        <v/>
      </c>
      <c r="AK904" s="2" t="str">
        <f>IFERROR(IF(INDEX(AK$1:AK903,MATCH(BT904,BT$1:BT903,0),1)=0,"",INDEX(AK$1:AK903,MATCH(BT904,BT$1:BT903,0),1)),"")</f>
        <v/>
      </c>
      <c r="AY904" s="7"/>
      <c r="BA904" s="66"/>
      <c r="BB904" s="66"/>
      <c r="BC904" s="66"/>
      <c r="BD904" s="78"/>
      <c r="BE904" s="66"/>
      <c r="BF904" s="66"/>
      <c r="BG904" s="4"/>
      <c r="BH904" s="69"/>
      <c r="BK904" s="9"/>
      <c r="BN904" s="7"/>
      <c r="BO904" s="286"/>
      <c r="BP904" s="22"/>
      <c r="BQ904" s="7" t="str">
        <f t="shared" ca="1" si="217"/>
        <v/>
      </c>
      <c r="BR904" s="75" t="str">
        <f t="shared" si="218"/>
        <v/>
      </c>
      <c r="BS904" s="75" t="str">
        <f t="shared" si="219"/>
        <v/>
      </c>
      <c r="BT904" s="5" t="str">
        <f t="shared" si="220"/>
        <v/>
      </c>
      <c r="BU904" s="79" t="str">
        <f t="shared" si="221"/>
        <v/>
      </c>
      <c r="BV904" s="79" t="str">
        <f t="shared" si="222"/>
        <v/>
      </c>
      <c r="BW904" s="79" t="str">
        <f t="shared" si="223"/>
        <v/>
      </c>
      <c r="CB904" s="5"/>
      <c r="CC904" s="4" t="str">
        <f>IF(IFERROR(VLOOKUP(C904,C905:C$1993,1,0),"")="","",COUNTIF(C:C,C904))</f>
        <v/>
      </c>
      <c r="CE904" s="5"/>
      <c r="CF904" s="5"/>
      <c r="CG904" s="5" t="str">
        <f>IF(B904="","",IF(CC904="",1+(MAX(CG$2:CG903)),""))</f>
        <v/>
      </c>
      <c r="CH904" s="5" t="str">
        <f t="shared" si="224"/>
        <v/>
      </c>
      <c r="CI904" s="5" t="str">
        <f t="shared" si="225"/>
        <v/>
      </c>
      <c r="CJ904" s="14" t="str">
        <f t="shared" si="226"/>
        <v/>
      </c>
      <c r="CK904" s="25"/>
      <c r="CL904" s="15"/>
      <c r="CM904" s="5" t="str">
        <f t="shared" si="214"/>
        <v/>
      </c>
      <c r="CO904" s="5"/>
      <c r="CP904" s="5" t="str">
        <f t="shared" si="227"/>
        <v/>
      </c>
      <c r="CQ904" s="5" t="str">
        <f>IF(BT904="","",IFERROR(IF(VLOOKUP(BT904,BT$2:BT903,1,0)=0,"",""),BT904))</f>
        <v/>
      </c>
      <c r="CR904" s="22" t="str">
        <f>IF(CQ904="","",(IFERROR(VLOOKUP(MID(CQ904,1,1),$DI$2:DM$28,3,0),0)+IFERROR(VLOOKUP(MID(CQ904,2,1),DI$2:DM$28,4,0),0)+IFERROR(VLOOKUP(MID(CQ904,3,1),DI$2:DM$28,5,0),0)+(ROW(CQ904)/1000000000000)))</f>
        <v/>
      </c>
      <c r="CS904" s="5"/>
      <c r="CT904" s="5">
        <v>903</v>
      </c>
      <c r="CU904" s="5" t="str">
        <f>IFERROR(VLOOKUP(CT904,CP$2:CQ1980,2,0),"")</f>
        <v/>
      </c>
      <c r="CV904" s="5"/>
      <c r="CX904" s="5"/>
      <c r="DO904" s="5" t="e">
        <f>IF(REPORTE!AH$2="si",IF(C904=VALUE(REPORTE!C$22),IF(SUM(DO905:DO$1993),CONCATENATE(INT(B904),", "),INT(B904)),""),IF(C904=VALUE(REPORTE!C$21),IF(SUM(DO905:DO$1993),CONCATENATE(INT(B904),", "),INT(B904)),""))</f>
        <v>#VALUE!</v>
      </c>
      <c r="DS904" s="5"/>
      <c r="DT904" s="5"/>
      <c r="DU904" s="5"/>
      <c r="DV904" s="5"/>
    </row>
    <row r="905" spans="1:126" x14ac:dyDescent="0.25">
      <c r="A905" s="4" t="str">
        <f t="shared" ca="1" si="215"/>
        <v/>
      </c>
      <c r="B905" s="3"/>
      <c r="D905" s="1" t="str">
        <f>IFERROR(INDEX('padron cfe'!B:B,MATCH(DATOS!C905,'padron cfe'!A:A,0),1),"")</f>
        <v/>
      </c>
      <c r="H905" s="5" t="str">
        <f>IF(F905="","",IFERROR(CONCATENATE("PEUA",VLOOKUP(ESTADO,REPORTE!AV$2:AW$33,2,0),DIDTRITO_FORM,CADER_FORM,IFERROR(INDEX(CA:CA,MATCH(DAY(F905),BZ:BZ,0),1),DAY(F905)),IFERROR(INDEX(CA:CA,MATCH(MONTH(F905),BZ:BZ,0),1),MONTH(F905)),YEAR(F905),G905),""))</f>
        <v/>
      </c>
      <c r="M905" s="2" t="str">
        <f>IFERROR(INDEX('padron cfe'!C:C,MATCH(DATOS!C905,'padron cfe'!A:A,0),1),"")</f>
        <v/>
      </c>
      <c r="N905" s="66" t="str">
        <f>IFERROR(IF(BT905="","",IF(INDEX(N$1:N904,MATCH(BT905,BT$1:BT904,0),1)=0,"",INDEX(N$1:N904,MATCH(BT905,BT$1:BT904,0),1))),"")</f>
        <v/>
      </c>
      <c r="O905" s="66" t="str">
        <f>IFERROR(IF(BT905="","",IF(INDEX(O$1:O904,MATCH(BT905,BT$1:BT904,0),1)=0,"",INDEX(O$1:O904,MATCH(BT905,BT$1:BT904,0),1))),"")</f>
        <v/>
      </c>
      <c r="R905" s="66"/>
      <c r="S905" s="5"/>
      <c r="T905" s="66"/>
      <c r="U905" s="5" t="str">
        <f>IFERROR(IF(INDEX(U$1:U904,MATCH(T905,T$1:T904,0),1)=0,"",INDEX(U$1:U904,MATCH(T905,T$1:T904,0),1)),"")</f>
        <v/>
      </c>
      <c r="V905" s="66"/>
      <c r="W905" s="5" t="str">
        <f>IFERROR(IF(INDEX(W$1:W904,MATCH(V905,V$1:V904,0),1)=0,"",INDEX(W$1:W904,MATCH(V905,V$1:V904,0),1)),"")</f>
        <v/>
      </c>
      <c r="X905" s="2" t="str">
        <f>IFERROR(INDEX('padron cfe'!D:D,MATCH(DATOS!C905,'padron cfe'!A:A,0),1),"")</f>
        <v/>
      </c>
      <c r="AC905" s="3"/>
      <c r="AE905" s="4" t="str">
        <f t="shared" si="216"/>
        <v/>
      </c>
      <c r="AI905" s="2" t="str">
        <f>IFERROR(IF(INDEX(AI$1:AI904,MATCH(BT905,BT$1:BT904,0),1)=0,"",INDEX(AI$1:AI904,MATCH(BT905,BT$1:BT904,0),1)),"")</f>
        <v/>
      </c>
      <c r="AJ905" s="2" t="str">
        <f>IFERROR(IF(INDEX(AJ$1:AJ904,MATCH(BT905,BT$1:BT904,0),1)=0,"",INDEX(AJ$1:AJ904,MATCH(BT905,BT$1:BT904,0),1)),"")</f>
        <v/>
      </c>
      <c r="AK905" s="2" t="str">
        <f>IFERROR(IF(INDEX(AK$1:AK904,MATCH(BT905,BT$1:BT904,0),1)=0,"",INDEX(AK$1:AK904,MATCH(BT905,BT$1:BT904,0),1)),"")</f>
        <v/>
      </c>
      <c r="AY905" s="7"/>
      <c r="BA905" s="66"/>
      <c r="BB905" s="66"/>
      <c r="BC905" s="66"/>
      <c r="BD905" s="78"/>
      <c r="BE905" s="66"/>
      <c r="BF905" s="66"/>
      <c r="BG905" s="4"/>
      <c r="BH905" s="69"/>
      <c r="BK905" s="9"/>
      <c r="BN905" s="7"/>
      <c r="BO905" s="286"/>
      <c r="BP905" s="22"/>
      <c r="BQ905" s="7" t="str">
        <f t="shared" ca="1" si="217"/>
        <v/>
      </c>
      <c r="BR905" s="75" t="str">
        <f t="shared" si="218"/>
        <v/>
      </c>
      <c r="BS905" s="75" t="str">
        <f t="shared" si="219"/>
        <v/>
      </c>
      <c r="BT905" s="5" t="str">
        <f t="shared" si="220"/>
        <v/>
      </c>
      <c r="BU905" s="79" t="str">
        <f t="shared" si="221"/>
        <v/>
      </c>
      <c r="BV905" s="79" t="str">
        <f t="shared" si="222"/>
        <v/>
      </c>
      <c r="BW905" s="79" t="str">
        <f t="shared" si="223"/>
        <v/>
      </c>
      <c r="CB905" s="5"/>
      <c r="CC905" s="4" t="str">
        <f>IF(IFERROR(VLOOKUP(C905,C906:C$1993,1,0),"")="","",COUNTIF(C:C,C905))</f>
        <v/>
      </c>
      <c r="CE905" s="5"/>
      <c r="CF905" s="5"/>
      <c r="CG905" s="5" t="str">
        <f>IF(B905="","",IF(CC905="",1+(MAX(CG$2:CG904)),""))</f>
        <v/>
      </c>
      <c r="CH905" s="5" t="str">
        <f t="shared" si="224"/>
        <v/>
      </c>
      <c r="CI905" s="5" t="str">
        <f t="shared" si="225"/>
        <v/>
      </c>
      <c r="CJ905" s="14" t="str">
        <f t="shared" si="226"/>
        <v/>
      </c>
      <c r="CK905" s="25"/>
      <c r="CL905" s="15"/>
      <c r="CM905" s="5" t="str">
        <f t="shared" si="214"/>
        <v/>
      </c>
      <c r="CO905" s="5"/>
      <c r="CP905" s="5" t="str">
        <f t="shared" si="227"/>
        <v/>
      </c>
      <c r="CQ905" s="5" t="str">
        <f>IF(BT905="","",IFERROR(IF(VLOOKUP(BT905,BT$2:BT904,1,0)=0,"",""),BT905))</f>
        <v/>
      </c>
      <c r="CR905" s="22" t="str">
        <f>IF(CQ905="","",(IFERROR(VLOOKUP(MID(CQ905,1,1),$DI$2:DM$28,3,0),0)+IFERROR(VLOOKUP(MID(CQ905,2,1),DI$2:DM$28,4,0),0)+IFERROR(VLOOKUP(MID(CQ905,3,1),DI$2:DM$28,5,0),0)+(ROW(CQ905)/1000000000000)))</f>
        <v/>
      </c>
      <c r="CS905" s="5"/>
      <c r="CT905" s="5">
        <v>904</v>
      </c>
      <c r="CU905" s="5" t="str">
        <f>IFERROR(VLOOKUP(CT905,CP$2:CQ1981,2,0),"")</f>
        <v/>
      </c>
      <c r="CV905" s="5"/>
      <c r="CX905" s="5"/>
      <c r="DO905" s="5" t="e">
        <f>IF(REPORTE!AH$2="si",IF(C905=VALUE(REPORTE!C$22),IF(SUM(DO906:DO$1993),CONCATENATE(INT(B905),", "),INT(B905)),""),IF(C905=VALUE(REPORTE!C$21),IF(SUM(DO906:DO$1993),CONCATENATE(INT(B905),", "),INT(B905)),""))</f>
        <v>#VALUE!</v>
      </c>
      <c r="DS905" s="5"/>
      <c r="DT905" s="5"/>
      <c r="DU905" s="5"/>
      <c r="DV905" s="5"/>
    </row>
    <row r="906" spans="1:126" x14ac:dyDescent="0.25">
      <c r="A906" s="4" t="str">
        <f t="shared" ca="1" si="215"/>
        <v/>
      </c>
      <c r="B906" s="3"/>
      <c r="D906" s="1" t="str">
        <f>IFERROR(INDEX('padron cfe'!B:B,MATCH(DATOS!C906,'padron cfe'!A:A,0),1),"")</f>
        <v/>
      </c>
      <c r="H906" s="5" t="str">
        <f>IF(F906="","",IFERROR(CONCATENATE("PEUA",VLOOKUP(ESTADO,REPORTE!AV$2:AW$33,2,0),DIDTRITO_FORM,CADER_FORM,IFERROR(INDEX(CA:CA,MATCH(DAY(F906),BZ:BZ,0),1),DAY(F906)),IFERROR(INDEX(CA:CA,MATCH(MONTH(F906),BZ:BZ,0),1),MONTH(F906)),YEAR(F906),G906),""))</f>
        <v/>
      </c>
      <c r="M906" s="2" t="str">
        <f>IFERROR(INDEX('padron cfe'!C:C,MATCH(DATOS!C906,'padron cfe'!A:A,0),1),"")</f>
        <v/>
      </c>
      <c r="N906" s="66" t="str">
        <f>IFERROR(IF(BT906="","",IF(INDEX(N$1:N905,MATCH(BT906,BT$1:BT905,0),1)=0,"",INDEX(N$1:N905,MATCH(BT906,BT$1:BT905,0),1))),"")</f>
        <v/>
      </c>
      <c r="O906" s="66" t="str">
        <f>IFERROR(IF(BT906="","",IF(INDEX(O$1:O905,MATCH(BT906,BT$1:BT905,0),1)=0,"",INDEX(O$1:O905,MATCH(BT906,BT$1:BT905,0),1))),"")</f>
        <v/>
      </c>
      <c r="R906" s="66"/>
      <c r="S906" s="5"/>
      <c r="T906" s="66"/>
      <c r="U906" s="5" t="str">
        <f>IFERROR(IF(INDEX(U$1:U905,MATCH(T906,T$1:T905,0),1)=0,"",INDEX(U$1:U905,MATCH(T906,T$1:T905,0),1)),"")</f>
        <v/>
      </c>
      <c r="V906" s="66"/>
      <c r="W906" s="5" t="str">
        <f>IFERROR(IF(INDEX(W$1:W905,MATCH(V906,V$1:V905,0),1)=0,"",INDEX(W$1:W905,MATCH(V906,V$1:V905,0),1)),"")</f>
        <v/>
      </c>
      <c r="X906" s="2" t="str">
        <f>IFERROR(INDEX('padron cfe'!D:D,MATCH(DATOS!C906,'padron cfe'!A:A,0),1),"")</f>
        <v/>
      </c>
      <c r="AC906" s="3"/>
      <c r="AE906" s="4" t="str">
        <f t="shared" si="216"/>
        <v/>
      </c>
      <c r="AI906" s="2" t="str">
        <f>IFERROR(IF(INDEX(AI$1:AI905,MATCH(BT906,BT$1:BT905,0),1)=0,"",INDEX(AI$1:AI905,MATCH(BT906,BT$1:BT905,0),1)),"")</f>
        <v/>
      </c>
      <c r="AJ906" s="2" t="str">
        <f>IFERROR(IF(INDEX(AJ$1:AJ905,MATCH(BT906,BT$1:BT905,0),1)=0,"",INDEX(AJ$1:AJ905,MATCH(BT906,BT$1:BT905,0),1)),"")</f>
        <v/>
      </c>
      <c r="AK906" s="2" t="str">
        <f>IFERROR(IF(INDEX(AK$1:AK905,MATCH(BT906,BT$1:BT905,0),1)=0,"",INDEX(AK$1:AK905,MATCH(BT906,BT$1:BT905,0),1)),"")</f>
        <v/>
      </c>
      <c r="AY906" s="7"/>
      <c r="BA906" s="66"/>
      <c r="BB906" s="66"/>
      <c r="BC906" s="66"/>
      <c r="BD906" s="78"/>
      <c r="BE906" s="66"/>
      <c r="BF906" s="66"/>
      <c r="BG906" s="4"/>
      <c r="BH906" s="69"/>
      <c r="BK906" s="9"/>
      <c r="BN906" s="7"/>
      <c r="BO906" s="286"/>
      <c r="BP906" s="22"/>
      <c r="BQ906" s="7" t="str">
        <f t="shared" ca="1" si="217"/>
        <v/>
      </c>
      <c r="BR906" s="75" t="str">
        <f t="shared" si="218"/>
        <v/>
      </c>
      <c r="BS906" s="75" t="str">
        <f t="shared" si="219"/>
        <v/>
      </c>
      <c r="BT906" s="5" t="str">
        <f t="shared" si="220"/>
        <v/>
      </c>
      <c r="BU906" s="79" t="str">
        <f t="shared" si="221"/>
        <v/>
      </c>
      <c r="BV906" s="79" t="str">
        <f t="shared" si="222"/>
        <v/>
      </c>
      <c r="BW906" s="79" t="str">
        <f t="shared" si="223"/>
        <v/>
      </c>
      <c r="CB906" s="5"/>
      <c r="CC906" s="4" t="str">
        <f>IF(IFERROR(VLOOKUP(C906,C907:C$1993,1,0),"")="","",COUNTIF(C:C,C906))</f>
        <v/>
      </c>
      <c r="CE906" s="5"/>
      <c r="CF906" s="5"/>
      <c r="CG906" s="5" t="str">
        <f>IF(B906="","",IF(CC906="",1+(MAX(CG$2:CG905)),""))</f>
        <v/>
      </c>
      <c r="CH906" s="5" t="str">
        <f t="shared" si="224"/>
        <v/>
      </c>
      <c r="CI906" s="5" t="str">
        <f t="shared" si="225"/>
        <v/>
      </c>
      <c r="CJ906" s="14" t="str">
        <f t="shared" si="226"/>
        <v/>
      </c>
      <c r="CK906" s="25"/>
      <c r="CL906" s="15"/>
      <c r="CM906" s="5" t="str">
        <f t="shared" si="214"/>
        <v/>
      </c>
      <c r="CO906" s="5"/>
      <c r="CP906" s="5" t="str">
        <f t="shared" si="227"/>
        <v/>
      </c>
      <c r="CQ906" s="5" t="str">
        <f>IF(BT906="","",IFERROR(IF(VLOOKUP(BT906,BT$2:BT905,1,0)=0,"",""),BT906))</f>
        <v/>
      </c>
      <c r="CR906" s="22" t="str">
        <f>IF(CQ906="","",(IFERROR(VLOOKUP(MID(CQ906,1,1),$DI$2:DM$28,3,0),0)+IFERROR(VLOOKUP(MID(CQ906,2,1),DI$2:DM$28,4,0),0)+IFERROR(VLOOKUP(MID(CQ906,3,1),DI$2:DM$28,5,0),0)+(ROW(CQ906)/1000000000000)))</f>
        <v/>
      </c>
      <c r="CS906" s="5"/>
      <c r="CT906" s="5">
        <v>905</v>
      </c>
      <c r="CU906" s="5" t="str">
        <f>IFERROR(VLOOKUP(CT906,CP$2:CQ1982,2,0),"")</f>
        <v/>
      </c>
      <c r="CV906" s="5"/>
      <c r="CX906" s="5"/>
      <c r="DO906" s="5" t="e">
        <f>IF(REPORTE!AH$2="si",IF(C906=VALUE(REPORTE!C$22),IF(SUM(DO907:DO$1993),CONCATENATE(INT(B906),", "),INT(B906)),""),IF(C906=VALUE(REPORTE!C$21),IF(SUM(DO907:DO$1993),CONCATENATE(INT(B906),", "),INT(B906)),""))</f>
        <v>#VALUE!</v>
      </c>
      <c r="DS906" s="5"/>
      <c r="DT906" s="5"/>
      <c r="DU906" s="5"/>
      <c r="DV906" s="5"/>
    </row>
    <row r="907" spans="1:126" x14ac:dyDescent="0.25">
      <c r="A907" s="4" t="str">
        <f t="shared" ca="1" si="215"/>
        <v/>
      </c>
      <c r="B907" s="3"/>
      <c r="D907" s="1" t="str">
        <f>IFERROR(INDEX('padron cfe'!B:B,MATCH(DATOS!C907,'padron cfe'!A:A,0),1),"")</f>
        <v/>
      </c>
      <c r="H907" s="5" t="str">
        <f>IF(F907="","",IFERROR(CONCATENATE("PEUA",VLOOKUP(ESTADO,REPORTE!AV$2:AW$33,2,0),DIDTRITO_FORM,CADER_FORM,IFERROR(INDEX(CA:CA,MATCH(DAY(F907),BZ:BZ,0),1),DAY(F907)),IFERROR(INDEX(CA:CA,MATCH(MONTH(F907),BZ:BZ,0),1),MONTH(F907)),YEAR(F907),G907),""))</f>
        <v/>
      </c>
      <c r="M907" s="2" t="str">
        <f>IFERROR(INDEX('padron cfe'!C:C,MATCH(DATOS!C907,'padron cfe'!A:A,0),1),"")</f>
        <v/>
      </c>
      <c r="N907" s="66" t="str">
        <f>IFERROR(IF(BT907="","",IF(INDEX(N$1:N906,MATCH(BT907,BT$1:BT906,0),1)=0,"",INDEX(N$1:N906,MATCH(BT907,BT$1:BT906,0),1))),"")</f>
        <v/>
      </c>
      <c r="O907" s="66" t="str">
        <f>IFERROR(IF(BT907="","",IF(INDEX(O$1:O906,MATCH(BT907,BT$1:BT906,0),1)=0,"",INDEX(O$1:O906,MATCH(BT907,BT$1:BT906,0),1))),"")</f>
        <v/>
      </c>
      <c r="R907" s="66"/>
      <c r="S907" s="5"/>
      <c r="T907" s="66"/>
      <c r="U907" s="5" t="str">
        <f>IFERROR(IF(INDEX(U$1:U906,MATCH(T907,T$1:T906,0),1)=0,"",INDEX(U$1:U906,MATCH(T907,T$1:T906,0),1)),"")</f>
        <v/>
      </c>
      <c r="V907" s="66"/>
      <c r="W907" s="5" t="str">
        <f>IFERROR(IF(INDEX(W$1:W906,MATCH(V907,V$1:V906,0),1)=0,"",INDEX(W$1:W906,MATCH(V907,V$1:V906,0),1)),"")</f>
        <v/>
      </c>
      <c r="X907" s="2" t="str">
        <f>IFERROR(INDEX('padron cfe'!D:D,MATCH(DATOS!C907,'padron cfe'!A:A,0),1),"")</f>
        <v/>
      </c>
      <c r="AC907" s="3"/>
      <c r="AE907" s="4" t="str">
        <f t="shared" si="216"/>
        <v/>
      </c>
      <c r="AI907" s="2" t="str">
        <f>IFERROR(IF(INDEX(AI$1:AI906,MATCH(BT907,BT$1:BT906,0),1)=0,"",INDEX(AI$1:AI906,MATCH(BT907,BT$1:BT906,0),1)),"")</f>
        <v/>
      </c>
      <c r="AJ907" s="2" t="str">
        <f>IFERROR(IF(INDEX(AJ$1:AJ906,MATCH(BT907,BT$1:BT906,0),1)=0,"",INDEX(AJ$1:AJ906,MATCH(BT907,BT$1:BT906,0),1)),"")</f>
        <v/>
      </c>
      <c r="AK907" s="2" t="str">
        <f>IFERROR(IF(INDEX(AK$1:AK906,MATCH(BT907,BT$1:BT906,0),1)=0,"",INDEX(AK$1:AK906,MATCH(BT907,BT$1:BT906,0),1)),"")</f>
        <v/>
      </c>
      <c r="AY907" s="7"/>
      <c r="BA907" s="66"/>
      <c r="BB907" s="66"/>
      <c r="BC907" s="66"/>
      <c r="BD907" s="78"/>
      <c r="BE907" s="66"/>
      <c r="BF907" s="66"/>
      <c r="BG907" s="4"/>
      <c r="BH907" s="69"/>
      <c r="BK907" s="9"/>
      <c r="BN907" s="7"/>
      <c r="BO907" s="286"/>
      <c r="BP907" s="22"/>
      <c r="BQ907" s="7" t="str">
        <f t="shared" ca="1" si="217"/>
        <v/>
      </c>
      <c r="BR907" s="75" t="str">
        <f t="shared" si="218"/>
        <v/>
      </c>
      <c r="BS907" s="75" t="str">
        <f t="shared" si="219"/>
        <v/>
      </c>
      <c r="BT907" s="5" t="str">
        <f t="shared" si="220"/>
        <v/>
      </c>
      <c r="BU907" s="79" t="str">
        <f t="shared" si="221"/>
        <v/>
      </c>
      <c r="BV907" s="79" t="str">
        <f t="shared" si="222"/>
        <v/>
      </c>
      <c r="BW907" s="79" t="str">
        <f t="shared" si="223"/>
        <v/>
      </c>
      <c r="CB907" s="5"/>
      <c r="CC907" s="4" t="str">
        <f>IF(IFERROR(VLOOKUP(C907,C908:C$1993,1,0),"")="","",COUNTIF(C:C,C907))</f>
        <v/>
      </c>
      <c r="CE907" s="5"/>
      <c r="CF907" s="5"/>
      <c r="CG907" s="5" t="str">
        <f>IF(B907="","",IF(CC907="",1+(MAX(CG$2:CG906)),""))</f>
        <v/>
      </c>
      <c r="CH907" s="5" t="str">
        <f t="shared" si="224"/>
        <v/>
      </c>
      <c r="CI907" s="5" t="str">
        <f t="shared" si="225"/>
        <v/>
      </c>
      <c r="CJ907" s="14" t="str">
        <f t="shared" si="226"/>
        <v/>
      </c>
      <c r="CK907" s="25"/>
      <c r="CL907" s="15"/>
      <c r="CM907" s="5" t="str">
        <f t="shared" si="214"/>
        <v/>
      </c>
      <c r="CO907" s="5"/>
      <c r="CP907" s="5" t="str">
        <f t="shared" si="227"/>
        <v/>
      </c>
      <c r="CQ907" s="5" t="str">
        <f>IF(BT907="","",IFERROR(IF(VLOOKUP(BT907,BT$2:BT906,1,0)=0,"",""),BT907))</f>
        <v/>
      </c>
      <c r="CR907" s="22" t="str">
        <f>IF(CQ907="","",(IFERROR(VLOOKUP(MID(CQ907,1,1),$DI$2:DM$28,3,0),0)+IFERROR(VLOOKUP(MID(CQ907,2,1),DI$2:DM$28,4,0),0)+IFERROR(VLOOKUP(MID(CQ907,3,1),DI$2:DM$28,5,0),0)+(ROW(CQ907)/1000000000000)))</f>
        <v/>
      </c>
      <c r="CS907" s="5"/>
      <c r="CT907" s="5">
        <v>906</v>
      </c>
      <c r="CU907" s="5" t="str">
        <f>IFERROR(VLOOKUP(CT907,CP$2:CQ1983,2,0),"")</f>
        <v/>
      </c>
      <c r="CV907" s="5"/>
      <c r="CX907" s="5"/>
      <c r="DO907" s="5" t="e">
        <f>IF(REPORTE!AH$2="si",IF(C907=VALUE(REPORTE!C$22),IF(SUM(DO908:DO$1993),CONCATENATE(INT(B907),", "),INT(B907)),""),IF(C907=VALUE(REPORTE!C$21),IF(SUM(DO908:DO$1993),CONCATENATE(INT(B907),", "),INT(B907)),""))</f>
        <v>#VALUE!</v>
      </c>
      <c r="DS907" s="5"/>
      <c r="DT907" s="5"/>
      <c r="DU907" s="5"/>
      <c r="DV907" s="5"/>
    </row>
    <row r="908" spans="1:126" x14ac:dyDescent="0.25">
      <c r="A908" s="4" t="str">
        <f t="shared" ca="1" si="215"/>
        <v/>
      </c>
      <c r="B908" s="3"/>
      <c r="D908" s="1" t="str">
        <f>IFERROR(INDEX('padron cfe'!B:B,MATCH(DATOS!C908,'padron cfe'!A:A,0),1),"")</f>
        <v/>
      </c>
      <c r="H908" s="5" t="str">
        <f>IF(F908="","",IFERROR(CONCATENATE("PEUA",VLOOKUP(ESTADO,REPORTE!AV$2:AW$33,2,0),DIDTRITO_FORM,CADER_FORM,IFERROR(INDEX(CA:CA,MATCH(DAY(F908),BZ:BZ,0),1),DAY(F908)),IFERROR(INDEX(CA:CA,MATCH(MONTH(F908),BZ:BZ,0),1),MONTH(F908)),YEAR(F908),G908),""))</f>
        <v/>
      </c>
      <c r="M908" s="2" t="str">
        <f>IFERROR(INDEX('padron cfe'!C:C,MATCH(DATOS!C908,'padron cfe'!A:A,0),1),"")</f>
        <v/>
      </c>
      <c r="N908" s="66" t="str">
        <f>IFERROR(IF(BT908="","",IF(INDEX(N$1:N907,MATCH(BT908,BT$1:BT907,0),1)=0,"",INDEX(N$1:N907,MATCH(BT908,BT$1:BT907,0),1))),"")</f>
        <v/>
      </c>
      <c r="O908" s="66" t="str">
        <f>IFERROR(IF(BT908="","",IF(INDEX(O$1:O907,MATCH(BT908,BT$1:BT907,0),1)=0,"",INDEX(O$1:O907,MATCH(BT908,BT$1:BT907,0),1))),"")</f>
        <v/>
      </c>
      <c r="R908" s="66"/>
      <c r="S908" s="5"/>
      <c r="T908" s="66"/>
      <c r="U908" s="5" t="str">
        <f>IFERROR(IF(INDEX(U$1:U907,MATCH(T908,T$1:T907,0),1)=0,"",INDEX(U$1:U907,MATCH(T908,T$1:T907,0),1)),"")</f>
        <v/>
      </c>
      <c r="V908" s="66"/>
      <c r="W908" s="5" t="str">
        <f>IFERROR(IF(INDEX(W$1:W907,MATCH(V908,V$1:V907,0),1)=0,"",INDEX(W$1:W907,MATCH(V908,V$1:V907,0),1)),"")</f>
        <v/>
      </c>
      <c r="X908" s="2" t="str">
        <f>IFERROR(INDEX('padron cfe'!D:D,MATCH(DATOS!C908,'padron cfe'!A:A,0),1),"")</f>
        <v/>
      </c>
      <c r="AC908" s="3"/>
      <c r="AE908" s="4" t="str">
        <f t="shared" si="216"/>
        <v/>
      </c>
      <c r="AI908" s="2" t="str">
        <f>IFERROR(IF(INDEX(AI$1:AI907,MATCH(BT908,BT$1:BT907,0),1)=0,"",INDEX(AI$1:AI907,MATCH(BT908,BT$1:BT907,0),1)),"")</f>
        <v/>
      </c>
      <c r="AJ908" s="2" t="str">
        <f>IFERROR(IF(INDEX(AJ$1:AJ907,MATCH(BT908,BT$1:BT907,0),1)=0,"",INDEX(AJ$1:AJ907,MATCH(BT908,BT$1:BT907,0),1)),"")</f>
        <v/>
      </c>
      <c r="AK908" s="2" t="str">
        <f>IFERROR(IF(INDEX(AK$1:AK907,MATCH(BT908,BT$1:BT907,0),1)=0,"",INDEX(AK$1:AK907,MATCH(BT908,BT$1:BT907,0),1)),"")</f>
        <v/>
      </c>
      <c r="AY908" s="7"/>
      <c r="BA908" s="66"/>
      <c r="BB908" s="66"/>
      <c r="BC908" s="66"/>
      <c r="BD908" s="78"/>
      <c r="BE908" s="66"/>
      <c r="BF908" s="66"/>
      <c r="BG908" s="4"/>
      <c r="BH908" s="69"/>
      <c r="BK908" s="9"/>
      <c r="BN908" s="7"/>
      <c r="BO908" s="286"/>
      <c r="BP908" s="22"/>
      <c r="BQ908" s="7" t="str">
        <f t="shared" ca="1" si="217"/>
        <v/>
      </c>
      <c r="BR908" s="75" t="str">
        <f t="shared" si="218"/>
        <v/>
      </c>
      <c r="BS908" s="75" t="str">
        <f t="shared" si="219"/>
        <v/>
      </c>
      <c r="BT908" s="5" t="str">
        <f t="shared" si="220"/>
        <v/>
      </c>
      <c r="BU908" s="79" t="str">
        <f t="shared" si="221"/>
        <v/>
      </c>
      <c r="BV908" s="79" t="str">
        <f t="shared" si="222"/>
        <v/>
      </c>
      <c r="BW908" s="79" t="str">
        <f t="shared" si="223"/>
        <v/>
      </c>
      <c r="CB908" s="5"/>
      <c r="CC908" s="4" t="str">
        <f>IF(IFERROR(VLOOKUP(C908,C909:C$1993,1,0),"")="","",COUNTIF(C:C,C908))</f>
        <v/>
      </c>
      <c r="CE908" s="5"/>
      <c r="CF908" s="5"/>
      <c r="CG908" s="5" t="str">
        <f>IF(B908="","",IF(CC908="",1+(MAX(CG$2:CG907)),""))</f>
        <v/>
      </c>
      <c r="CH908" s="5" t="str">
        <f t="shared" si="224"/>
        <v/>
      </c>
      <c r="CI908" s="5" t="str">
        <f t="shared" si="225"/>
        <v/>
      </c>
      <c r="CJ908" s="14" t="str">
        <f t="shared" si="226"/>
        <v/>
      </c>
      <c r="CK908" s="25"/>
      <c r="CL908" s="15"/>
      <c r="CM908" s="5" t="str">
        <f t="shared" si="214"/>
        <v/>
      </c>
      <c r="CO908" s="5"/>
      <c r="CP908" s="5" t="str">
        <f t="shared" si="227"/>
        <v/>
      </c>
      <c r="CQ908" s="5" t="str">
        <f>IF(BT908="","",IFERROR(IF(VLOOKUP(BT908,BT$2:BT907,1,0)=0,"",""),BT908))</f>
        <v/>
      </c>
      <c r="CR908" s="22" t="str">
        <f>IF(CQ908="","",(IFERROR(VLOOKUP(MID(CQ908,1,1),$DI$2:DM$28,3,0),0)+IFERROR(VLOOKUP(MID(CQ908,2,1),DI$2:DM$28,4,0),0)+IFERROR(VLOOKUP(MID(CQ908,3,1),DI$2:DM$28,5,0),0)+(ROW(CQ908)/1000000000000)))</f>
        <v/>
      </c>
      <c r="CS908" s="5"/>
      <c r="CT908" s="5">
        <v>907</v>
      </c>
      <c r="CU908" s="5" t="str">
        <f>IFERROR(VLOOKUP(CT908,CP$2:CQ1984,2,0),"")</f>
        <v/>
      </c>
      <c r="CV908" s="5"/>
      <c r="CX908" s="5"/>
      <c r="DO908" s="5" t="e">
        <f>IF(REPORTE!AH$2="si",IF(C908=VALUE(REPORTE!C$22),IF(SUM(DO909:DO$1993),CONCATENATE(INT(B908),", "),INT(B908)),""),IF(C908=VALUE(REPORTE!C$21),IF(SUM(DO909:DO$1993),CONCATENATE(INT(B908),", "),INT(B908)),""))</f>
        <v>#VALUE!</v>
      </c>
      <c r="DS908" s="5"/>
      <c r="DT908" s="5"/>
      <c r="DU908" s="5"/>
      <c r="DV908" s="5"/>
    </row>
    <row r="909" spans="1:126" x14ac:dyDescent="0.25">
      <c r="A909" s="4" t="str">
        <f t="shared" ca="1" si="215"/>
        <v/>
      </c>
      <c r="B909" s="3"/>
      <c r="D909" s="1" t="str">
        <f>IFERROR(INDEX('padron cfe'!B:B,MATCH(DATOS!C909,'padron cfe'!A:A,0),1),"")</f>
        <v/>
      </c>
      <c r="H909" s="5" t="str">
        <f>IF(F909="","",IFERROR(CONCATENATE("PEUA",VLOOKUP(ESTADO,REPORTE!AV$2:AW$33,2,0),DIDTRITO_FORM,CADER_FORM,IFERROR(INDEX(CA:CA,MATCH(DAY(F909),BZ:BZ,0),1),DAY(F909)),IFERROR(INDEX(CA:CA,MATCH(MONTH(F909),BZ:BZ,0),1),MONTH(F909)),YEAR(F909),G909),""))</f>
        <v/>
      </c>
      <c r="M909" s="2" t="str">
        <f>IFERROR(INDEX('padron cfe'!C:C,MATCH(DATOS!C909,'padron cfe'!A:A,0),1),"")</f>
        <v/>
      </c>
      <c r="N909" s="66" t="str">
        <f>IFERROR(IF(BT909="","",IF(INDEX(N$1:N908,MATCH(BT909,BT$1:BT908,0),1)=0,"",INDEX(N$1:N908,MATCH(BT909,BT$1:BT908,0),1))),"")</f>
        <v/>
      </c>
      <c r="O909" s="66" t="str">
        <f>IFERROR(IF(BT909="","",IF(INDEX(O$1:O908,MATCH(BT909,BT$1:BT908,0),1)=0,"",INDEX(O$1:O908,MATCH(BT909,BT$1:BT908,0),1))),"")</f>
        <v/>
      </c>
      <c r="R909" s="66"/>
      <c r="S909" s="5"/>
      <c r="T909" s="66"/>
      <c r="U909" s="5" t="str">
        <f>IFERROR(IF(INDEX(U$1:U908,MATCH(T909,T$1:T908,0),1)=0,"",INDEX(U$1:U908,MATCH(T909,T$1:T908,0),1)),"")</f>
        <v/>
      </c>
      <c r="V909" s="66"/>
      <c r="W909" s="5" t="str">
        <f>IFERROR(IF(INDEX(W$1:W908,MATCH(V909,V$1:V908,0),1)=0,"",INDEX(W$1:W908,MATCH(V909,V$1:V908,0),1)),"")</f>
        <v/>
      </c>
      <c r="X909" s="2" t="str">
        <f>IFERROR(INDEX('padron cfe'!D:D,MATCH(DATOS!C909,'padron cfe'!A:A,0),1),"")</f>
        <v/>
      </c>
      <c r="AC909" s="3"/>
      <c r="AE909" s="4" t="str">
        <f t="shared" si="216"/>
        <v/>
      </c>
      <c r="AI909" s="2" t="str">
        <f>IFERROR(IF(INDEX(AI$1:AI908,MATCH(BT909,BT$1:BT908,0),1)=0,"",INDEX(AI$1:AI908,MATCH(BT909,BT$1:BT908,0),1)),"")</f>
        <v/>
      </c>
      <c r="AJ909" s="2" t="str">
        <f>IFERROR(IF(INDEX(AJ$1:AJ908,MATCH(BT909,BT$1:BT908,0),1)=0,"",INDEX(AJ$1:AJ908,MATCH(BT909,BT$1:BT908,0),1)),"")</f>
        <v/>
      </c>
      <c r="AK909" s="2" t="str">
        <f>IFERROR(IF(INDEX(AK$1:AK908,MATCH(BT909,BT$1:BT908,0),1)=0,"",INDEX(AK$1:AK908,MATCH(BT909,BT$1:BT908,0),1)),"")</f>
        <v/>
      </c>
      <c r="AY909" s="7"/>
      <c r="BA909" s="66"/>
      <c r="BB909" s="66"/>
      <c r="BC909" s="66"/>
      <c r="BD909" s="78"/>
      <c r="BE909" s="66"/>
      <c r="BF909" s="66"/>
      <c r="BG909" s="4"/>
      <c r="BH909" s="69"/>
      <c r="BK909" s="9"/>
      <c r="BN909" s="7"/>
      <c r="BO909" s="286"/>
      <c r="BP909" s="22"/>
      <c r="BQ909" s="7" t="str">
        <f t="shared" ca="1" si="217"/>
        <v/>
      </c>
      <c r="BR909" s="75" t="str">
        <f t="shared" si="218"/>
        <v/>
      </c>
      <c r="BS909" s="75" t="str">
        <f t="shared" si="219"/>
        <v/>
      </c>
      <c r="BT909" s="5" t="str">
        <f t="shared" si="220"/>
        <v/>
      </c>
      <c r="BU909" s="79" t="str">
        <f t="shared" si="221"/>
        <v/>
      </c>
      <c r="BV909" s="79" t="str">
        <f t="shared" si="222"/>
        <v/>
      </c>
      <c r="BW909" s="79" t="str">
        <f t="shared" si="223"/>
        <v/>
      </c>
      <c r="CB909" s="5"/>
      <c r="CC909" s="4" t="str">
        <f>IF(IFERROR(VLOOKUP(C909,C910:C$1993,1,0),"")="","",COUNTIF(C:C,C909))</f>
        <v/>
      </c>
      <c r="CE909" s="5"/>
      <c r="CF909" s="5"/>
      <c r="CG909" s="5" t="str">
        <f>IF(B909="","",IF(CC909="",1+(MAX(CG$2:CG908)),""))</f>
        <v/>
      </c>
      <c r="CH909" s="5" t="str">
        <f t="shared" si="224"/>
        <v/>
      </c>
      <c r="CI909" s="5" t="str">
        <f t="shared" si="225"/>
        <v/>
      </c>
      <c r="CJ909" s="14" t="str">
        <f t="shared" si="226"/>
        <v/>
      </c>
      <c r="CK909" s="25"/>
      <c r="CL909" s="15"/>
      <c r="CM909" s="5" t="str">
        <f t="shared" si="214"/>
        <v/>
      </c>
      <c r="CO909" s="5"/>
      <c r="CP909" s="5" t="str">
        <f t="shared" si="227"/>
        <v/>
      </c>
      <c r="CQ909" s="5" t="str">
        <f>IF(BT909="","",IFERROR(IF(VLOOKUP(BT909,BT$2:BT908,1,0)=0,"",""),BT909))</f>
        <v/>
      </c>
      <c r="CR909" s="22" t="str">
        <f>IF(CQ909="","",(IFERROR(VLOOKUP(MID(CQ909,1,1),$DI$2:DM$28,3,0),0)+IFERROR(VLOOKUP(MID(CQ909,2,1),DI$2:DM$28,4,0),0)+IFERROR(VLOOKUP(MID(CQ909,3,1),DI$2:DM$28,5,0),0)+(ROW(CQ909)/1000000000000)))</f>
        <v/>
      </c>
      <c r="CS909" s="5"/>
      <c r="CT909" s="5">
        <v>908</v>
      </c>
      <c r="CU909" s="5" t="str">
        <f>IFERROR(VLOOKUP(CT909,CP$2:CQ1985,2,0),"")</f>
        <v/>
      </c>
      <c r="CV909" s="5"/>
      <c r="CX909" s="5"/>
      <c r="DO909" s="5" t="e">
        <f>IF(REPORTE!AH$2="si",IF(C909=VALUE(REPORTE!C$22),IF(SUM(DO910:DO$1993),CONCATENATE(INT(B909),", "),INT(B909)),""),IF(C909=VALUE(REPORTE!C$21),IF(SUM(DO910:DO$1993),CONCATENATE(INT(B909),", "),INT(B909)),""))</f>
        <v>#VALUE!</v>
      </c>
      <c r="DS909" s="5"/>
      <c r="DT909" s="5"/>
      <c r="DU909" s="5"/>
      <c r="DV909" s="5"/>
    </row>
    <row r="910" spans="1:126" x14ac:dyDescent="0.25">
      <c r="A910" s="4" t="str">
        <f t="shared" ca="1" si="215"/>
        <v/>
      </c>
      <c r="B910" s="3"/>
      <c r="D910" s="1" t="str">
        <f>IFERROR(INDEX('padron cfe'!B:B,MATCH(DATOS!C910,'padron cfe'!A:A,0),1),"")</f>
        <v/>
      </c>
      <c r="H910" s="5" t="str">
        <f>IF(F910="","",IFERROR(CONCATENATE("PEUA",VLOOKUP(ESTADO,REPORTE!AV$2:AW$33,2,0),DIDTRITO_FORM,CADER_FORM,IFERROR(INDEX(CA:CA,MATCH(DAY(F910),BZ:BZ,0),1),DAY(F910)),IFERROR(INDEX(CA:CA,MATCH(MONTH(F910),BZ:BZ,0),1),MONTH(F910)),YEAR(F910),G910),""))</f>
        <v/>
      </c>
      <c r="M910" s="2" t="str">
        <f>IFERROR(INDEX('padron cfe'!C:C,MATCH(DATOS!C910,'padron cfe'!A:A,0),1),"")</f>
        <v/>
      </c>
      <c r="N910" s="66" t="str">
        <f>IFERROR(IF(BT910="","",IF(INDEX(N$1:N909,MATCH(BT910,BT$1:BT909,0),1)=0,"",INDEX(N$1:N909,MATCH(BT910,BT$1:BT909,0),1))),"")</f>
        <v/>
      </c>
      <c r="O910" s="66" t="str">
        <f>IFERROR(IF(BT910="","",IF(INDEX(O$1:O909,MATCH(BT910,BT$1:BT909,0),1)=0,"",INDEX(O$1:O909,MATCH(BT910,BT$1:BT909,0),1))),"")</f>
        <v/>
      </c>
      <c r="R910" s="66"/>
      <c r="S910" s="5"/>
      <c r="T910" s="66"/>
      <c r="U910" s="5" t="str">
        <f>IFERROR(IF(INDEX(U$1:U909,MATCH(T910,T$1:T909,0),1)=0,"",INDEX(U$1:U909,MATCH(T910,T$1:T909,0),1)),"")</f>
        <v/>
      </c>
      <c r="V910" s="66"/>
      <c r="W910" s="5" t="str">
        <f>IFERROR(IF(INDEX(W$1:W909,MATCH(V910,V$1:V909,0),1)=0,"",INDEX(W$1:W909,MATCH(V910,V$1:V909,0),1)),"")</f>
        <v/>
      </c>
      <c r="X910" s="2" t="str">
        <f>IFERROR(INDEX('padron cfe'!D:D,MATCH(DATOS!C910,'padron cfe'!A:A,0),1),"")</f>
        <v/>
      </c>
      <c r="AC910" s="3"/>
      <c r="AE910" s="4" t="str">
        <f t="shared" si="216"/>
        <v/>
      </c>
      <c r="AI910" s="2" t="str">
        <f>IFERROR(IF(INDEX(AI$1:AI909,MATCH(BT910,BT$1:BT909,0),1)=0,"",INDEX(AI$1:AI909,MATCH(BT910,BT$1:BT909,0),1)),"")</f>
        <v/>
      </c>
      <c r="AJ910" s="2" t="str">
        <f>IFERROR(IF(INDEX(AJ$1:AJ909,MATCH(BT910,BT$1:BT909,0),1)=0,"",INDEX(AJ$1:AJ909,MATCH(BT910,BT$1:BT909,0),1)),"")</f>
        <v/>
      </c>
      <c r="AK910" s="2" t="str">
        <f>IFERROR(IF(INDEX(AK$1:AK909,MATCH(BT910,BT$1:BT909,0),1)=0,"",INDEX(AK$1:AK909,MATCH(BT910,BT$1:BT909,0),1)),"")</f>
        <v/>
      </c>
      <c r="AY910" s="7"/>
      <c r="BA910" s="66"/>
      <c r="BB910" s="66"/>
      <c r="BC910" s="66"/>
      <c r="BD910" s="78"/>
      <c r="BE910" s="66"/>
      <c r="BF910" s="66"/>
      <c r="BG910" s="4"/>
      <c r="BH910" s="69"/>
      <c r="BK910" s="9"/>
      <c r="BN910" s="7"/>
      <c r="BO910" s="286"/>
      <c r="BP910" s="22"/>
      <c r="BQ910" s="7" t="str">
        <f t="shared" ca="1" si="217"/>
        <v/>
      </c>
      <c r="BR910" s="75" t="str">
        <f t="shared" si="218"/>
        <v/>
      </c>
      <c r="BS910" s="75" t="str">
        <f t="shared" si="219"/>
        <v/>
      </c>
      <c r="BT910" s="5" t="str">
        <f t="shared" si="220"/>
        <v/>
      </c>
      <c r="BU910" s="79" t="str">
        <f t="shared" si="221"/>
        <v/>
      </c>
      <c r="BV910" s="79" t="str">
        <f t="shared" si="222"/>
        <v/>
      </c>
      <c r="BW910" s="79" t="str">
        <f t="shared" si="223"/>
        <v/>
      </c>
      <c r="CB910" s="5"/>
      <c r="CC910" s="4" t="str">
        <f>IF(IFERROR(VLOOKUP(C910,C911:C$1993,1,0),"")="","",COUNTIF(C:C,C910))</f>
        <v/>
      </c>
      <c r="CE910" s="5"/>
      <c r="CF910" s="5"/>
      <c r="CG910" s="5" t="str">
        <f>IF(B910="","",IF(CC910="",1+(MAX(CG$2:CG909)),""))</f>
        <v/>
      </c>
      <c r="CH910" s="5" t="str">
        <f t="shared" si="224"/>
        <v/>
      </c>
      <c r="CI910" s="5" t="str">
        <f t="shared" si="225"/>
        <v/>
      </c>
      <c r="CJ910" s="14" t="str">
        <f t="shared" si="226"/>
        <v/>
      </c>
      <c r="CK910" s="25"/>
      <c r="CL910" s="15"/>
      <c r="CM910" s="5" t="str">
        <f t="shared" si="214"/>
        <v/>
      </c>
      <c r="CO910" s="5"/>
      <c r="CP910" s="5" t="str">
        <f t="shared" si="227"/>
        <v/>
      </c>
      <c r="CQ910" s="5" t="str">
        <f>IF(BT910="","",IFERROR(IF(VLOOKUP(BT910,BT$2:BT909,1,0)=0,"",""),BT910))</f>
        <v/>
      </c>
      <c r="CR910" s="22" t="str">
        <f>IF(CQ910="","",(IFERROR(VLOOKUP(MID(CQ910,1,1),$DI$2:DM$28,3,0),0)+IFERROR(VLOOKUP(MID(CQ910,2,1),DI$2:DM$28,4,0),0)+IFERROR(VLOOKUP(MID(CQ910,3,1),DI$2:DM$28,5,0),0)+(ROW(CQ910)/1000000000000)))</f>
        <v/>
      </c>
      <c r="CS910" s="5"/>
      <c r="CT910" s="5">
        <v>909</v>
      </c>
      <c r="CU910" s="5" t="str">
        <f>IFERROR(VLOOKUP(CT910,CP$2:CQ1986,2,0),"")</f>
        <v/>
      </c>
      <c r="CV910" s="5"/>
      <c r="CX910" s="5"/>
      <c r="DO910" s="5" t="e">
        <f>IF(REPORTE!AH$2="si",IF(C910=VALUE(REPORTE!C$22),IF(SUM(DO911:DO$1993),CONCATENATE(INT(B910),", "),INT(B910)),""),IF(C910=VALUE(REPORTE!C$21),IF(SUM(DO911:DO$1993),CONCATENATE(INT(B910),", "),INT(B910)),""))</f>
        <v>#VALUE!</v>
      </c>
      <c r="DS910" s="5"/>
      <c r="DT910" s="5"/>
      <c r="DU910" s="5"/>
      <c r="DV910" s="5"/>
    </row>
    <row r="911" spans="1:126" x14ac:dyDescent="0.25">
      <c r="A911" s="4" t="str">
        <f t="shared" ca="1" si="215"/>
        <v/>
      </c>
      <c r="B911" s="3"/>
      <c r="D911" s="1" t="str">
        <f>IFERROR(INDEX('padron cfe'!B:B,MATCH(DATOS!C911,'padron cfe'!A:A,0),1),"")</f>
        <v/>
      </c>
      <c r="H911" s="5" t="str">
        <f>IF(F911="","",IFERROR(CONCATENATE("PEUA",VLOOKUP(ESTADO,REPORTE!AV$2:AW$33,2,0),DIDTRITO_FORM,CADER_FORM,IFERROR(INDEX(CA:CA,MATCH(DAY(F911),BZ:BZ,0),1),DAY(F911)),IFERROR(INDEX(CA:CA,MATCH(MONTH(F911),BZ:BZ,0),1),MONTH(F911)),YEAR(F911),G911),""))</f>
        <v/>
      </c>
      <c r="M911" s="2" t="str">
        <f>IFERROR(INDEX('padron cfe'!C:C,MATCH(DATOS!C911,'padron cfe'!A:A,0),1),"")</f>
        <v/>
      </c>
      <c r="N911" s="66" t="str">
        <f>IFERROR(IF(BT911="","",IF(INDEX(N$1:N910,MATCH(BT911,BT$1:BT910,0),1)=0,"",INDEX(N$1:N910,MATCH(BT911,BT$1:BT910,0),1))),"")</f>
        <v/>
      </c>
      <c r="O911" s="66" t="str">
        <f>IFERROR(IF(BT911="","",IF(INDEX(O$1:O910,MATCH(BT911,BT$1:BT910,0),1)=0,"",INDEX(O$1:O910,MATCH(BT911,BT$1:BT910,0),1))),"")</f>
        <v/>
      </c>
      <c r="R911" s="66"/>
      <c r="S911" s="5"/>
      <c r="T911" s="66"/>
      <c r="U911" s="5" t="str">
        <f>IFERROR(IF(INDEX(U$1:U910,MATCH(T911,T$1:T910,0),1)=0,"",INDEX(U$1:U910,MATCH(T911,T$1:T910,0),1)),"")</f>
        <v/>
      </c>
      <c r="V911" s="66"/>
      <c r="W911" s="5" t="str">
        <f>IFERROR(IF(INDEX(W$1:W910,MATCH(V911,V$1:V910,0),1)=0,"",INDEX(W$1:W910,MATCH(V911,V$1:V910,0),1)),"")</f>
        <v/>
      </c>
      <c r="X911" s="2" t="str">
        <f>IFERROR(INDEX('padron cfe'!D:D,MATCH(DATOS!C911,'padron cfe'!A:A,0),1),"")</f>
        <v/>
      </c>
      <c r="AC911" s="3"/>
      <c r="AE911" s="4" t="str">
        <f t="shared" si="216"/>
        <v/>
      </c>
      <c r="AI911" s="2" t="str">
        <f>IFERROR(IF(INDEX(AI$1:AI910,MATCH(BT911,BT$1:BT910,0),1)=0,"",INDEX(AI$1:AI910,MATCH(BT911,BT$1:BT910,0),1)),"")</f>
        <v/>
      </c>
      <c r="AJ911" s="2" t="str">
        <f>IFERROR(IF(INDEX(AJ$1:AJ910,MATCH(BT911,BT$1:BT910,0),1)=0,"",INDEX(AJ$1:AJ910,MATCH(BT911,BT$1:BT910,0),1)),"")</f>
        <v/>
      </c>
      <c r="AK911" s="2" t="str">
        <f>IFERROR(IF(INDEX(AK$1:AK910,MATCH(BT911,BT$1:BT910,0),1)=0,"",INDEX(AK$1:AK910,MATCH(BT911,BT$1:BT910,0),1)),"")</f>
        <v/>
      </c>
      <c r="AY911" s="7"/>
      <c r="BA911" s="66"/>
      <c r="BB911" s="66"/>
      <c r="BC911" s="66"/>
      <c r="BD911" s="78"/>
      <c r="BE911" s="66"/>
      <c r="BF911" s="66"/>
      <c r="BG911" s="4"/>
      <c r="BH911" s="69"/>
      <c r="BK911" s="9"/>
      <c r="BN911" s="7"/>
      <c r="BO911" s="286"/>
      <c r="BP911" s="22"/>
      <c r="BQ911" s="7" t="str">
        <f t="shared" ca="1" si="217"/>
        <v/>
      </c>
      <c r="BR911" s="75" t="str">
        <f t="shared" si="218"/>
        <v/>
      </c>
      <c r="BS911" s="75" t="str">
        <f t="shared" si="219"/>
        <v/>
      </c>
      <c r="BT911" s="5" t="str">
        <f t="shared" si="220"/>
        <v/>
      </c>
      <c r="BU911" s="79" t="str">
        <f t="shared" si="221"/>
        <v/>
      </c>
      <c r="BV911" s="79" t="str">
        <f t="shared" si="222"/>
        <v/>
      </c>
      <c r="BW911" s="79" t="str">
        <f t="shared" si="223"/>
        <v/>
      </c>
      <c r="CB911" s="5"/>
      <c r="CC911" s="4" t="str">
        <f>IF(IFERROR(VLOOKUP(C911,C912:C$1993,1,0),"")="","",COUNTIF(C:C,C911))</f>
        <v/>
      </c>
      <c r="CE911" s="5"/>
      <c r="CF911" s="5"/>
      <c r="CG911" s="5" t="str">
        <f>IF(B911="","",IF(CC911="",1+(MAX(CG$2:CG910)),""))</f>
        <v/>
      </c>
      <c r="CH911" s="5" t="str">
        <f t="shared" si="224"/>
        <v/>
      </c>
      <c r="CI911" s="5" t="str">
        <f t="shared" si="225"/>
        <v/>
      </c>
      <c r="CJ911" s="14" t="str">
        <f t="shared" si="226"/>
        <v/>
      </c>
      <c r="CK911" s="25"/>
      <c r="CL911" s="15"/>
      <c r="CM911" s="5" t="str">
        <f t="shared" si="214"/>
        <v/>
      </c>
      <c r="CO911" s="5"/>
      <c r="CP911" s="5" t="str">
        <f t="shared" si="227"/>
        <v/>
      </c>
      <c r="CQ911" s="5" t="str">
        <f>IF(BT911="","",IFERROR(IF(VLOOKUP(BT911,BT$2:BT910,1,0)=0,"",""),BT911))</f>
        <v/>
      </c>
      <c r="CR911" s="22" t="str">
        <f>IF(CQ911="","",(IFERROR(VLOOKUP(MID(CQ911,1,1),$DI$2:DM$28,3,0),0)+IFERROR(VLOOKUP(MID(CQ911,2,1),DI$2:DM$28,4,0),0)+IFERROR(VLOOKUP(MID(CQ911,3,1),DI$2:DM$28,5,0),0)+(ROW(CQ911)/1000000000000)))</f>
        <v/>
      </c>
      <c r="CS911" s="5"/>
      <c r="CT911" s="5">
        <v>910</v>
      </c>
      <c r="CU911" s="5" t="str">
        <f>IFERROR(VLOOKUP(CT911,CP$2:CQ1987,2,0),"")</f>
        <v/>
      </c>
      <c r="CV911" s="5"/>
      <c r="CX911" s="5"/>
      <c r="DO911" s="5" t="e">
        <f>IF(REPORTE!AH$2="si",IF(C911=VALUE(REPORTE!C$22),IF(SUM(DO912:DO$1993),CONCATENATE(INT(B911),", "),INT(B911)),""),IF(C911=VALUE(REPORTE!C$21),IF(SUM(DO912:DO$1993),CONCATENATE(INT(B911),", "),INT(B911)),""))</f>
        <v>#VALUE!</v>
      </c>
      <c r="DS911" s="5"/>
      <c r="DT911" s="5"/>
      <c r="DU911" s="5"/>
      <c r="DV911" s="5"/>
    </row>
    <row r="912" spans="1:126" x14ac:dyDescent="0.25">
      <c r="A912" s="4" t="str">
        <f t="shared" ca="1" si="215"/>
        <v/>
      </c>
      <c r="B912" s="3"/>
      <c r="D912" s="1" t="str">
        <f>IFERROR(INDEX('padron cfe'!B:B,MATCH(DATOS!C912,'padron cfe'!A:A,0),1),"")</f>
        <v/>
      </c>
      <c r="H912" s="5" t="str">
        <f>IF(F912="","",IFERROR(CONCATENATE("PEUA",VLOOKUP(ESTADO,REPORTE!AV$2:AW$33,2,0),DIDTRITO_FORM,CADER_FORM,IFERROR(INDEX(CA:CA,MATCH(DAY(F912),BZ:BZ,0),1),DAY(F912)),IFERROR(INDEX(CA:CA,MATCH(MONTH(F912),BZ:BZ,0),1),MONTH(F912)),YEAR(F912),G912),""))</f>
        <v/>
      </c>
      <c r="M912" s="2" t="str">
        <f>IFERROR(INDEX('padron cfe'!C:C,MATCH(DATOS!C912,'padron cfe'!A:A,0),1),"")</f>
        <v/>
      </c>
      <c r="N912" s="66" t="str">
        <f>IFERROR(IF(BT912="","",IF(INDEX(N$1:N911,MATCH(BT912,BT$1:BT911,0),1)=0,"",INDEX(N$1:N911,MATCH(BT912,BT$1:BT911,0),1))),"")</f>
        <v/>
      </c>
      <c r="O912" s="66" t="str">
        <f>IFERROR(IF(BT912="","",IF(INDEX(O$1:O911,MATCH(BT912,BT$1:BT911,0),1)=0,"",INDEX(O$1:O911,MATCH(BT912,BT$1:BT911,0),1))),"")</f>
        <v/>
      </c>
      <c r="R912" s="66"/>
      <c r="S912" s="5"/>
      <c r="T912" s="66"/>
      <c r="U912" s="5" t="str">
        <f>IFERROR(IF(INDEX(U$1:U911,MATCH(T912,T$1:T911,0),1)=0,"",INDEX(U$1:U911,MATCH(T912,T$1:T911,0),1)),"")</f>
        <v/>
      </c>
      <c r="V912" s="66"/>
      <c r="W912" s="5" t="str">
        <f>IFERROR(IF(INDEX(W$1:W911,MATCH(V912,V$1:V911,0),1)=0,"",INDEX(W$1:W911,MATCH(V912,V$1:V911,0),1)),"")</f>
        <v/>
      </c>
      <c r="X912" s="2" t="str">
        <f>IFERROR(INDEX('padron cfe'!D:D,MATCH(DATOS!C912,'padron cfe'!A:A,0),1),"")</f>
        <v/>
      </c>
      <c r="AC912" s="3"/>
      <c r="AE912" s="4" t="str">
        <f t="shared" si="216"/>
        <v/>
      </c>
      <c r="AI912" s="2" t="str">
        <f>IFERROR(IF(INDEX(AI$1:AI911,MATCH(BT912,BT$1:BT911,0),1)=0,"",INDEX(AI$1:AI911,MATCH(BT912,BT$1:BT911,0),1)),"")</f>
        <v/>
      </c>
      <c r="AJ912" s="2" t="str">
        <f>IFERROR(IF(INDEX(AJ$1:AJ911,MATCH(BT912,BT$1:BT911,0),1)=0,"",INDEX(AJ$1:AJ911,MATCH(BT912,BT$1:BT911,0),1)),"")</f>
        <v/>
      </c>
      <c r="AK912" s="2" t="str">
        <f>IFERROR(IF(INDEX(AK$1:AK911,MATCH(BT912,BT$1:BT911,0),1)=0,"",INDEX(AK$1:AK911,MATCH(BT912,BT$1:BT911,0),1)),"")</f>
        <v/>
      </c>
      <c r="AY912" s="7"/>
      <c r="BA912" s="66"/>
      <c r="BB912" s="66"/>
      <c r="BC912" s="66"/>
      <c r="BD912" s="78"/>
      <c r="BE912" s="66"/>
      <c r="BF912" s="66"/>
      <c r="BG912" s="4"/>
      <c r="BH912" s="69"/>
      <c r="BK912" s="9"/>
      <c r="BN912" s="7"/>
      <c r="BO912" s="286"/>
      <c r="BP912" s="22"/>
      <c r="BQ912" s="7" t="str">
        <f t="shared" ca="1" si="217"/>
        <v/>
      </c>
      <c r="BR912" s="75" t="str">
        <f t="shared" si="218"/>
        <v/>
      </c>
      <c r="BS912" s="75" t="str">
        <f t="shared" si="219"/>
        <v/>
      </c>
      <c r="BT912" s="5" t="str">
        <f t="shared" si="220"/>
        <v/>
      </c>
      <c r="BU912" s="79" t="str">
        <f t="shared" si="221"/>
        <v/>
      </c>
      <c r="BV912" s="79" t="str">
        <f t="shared" si="222"/>
        <v/>
      </c>
      <c r="BW912" s="79" t="str">
        <f t="shared" si="223"/>
        <v/>
      </c>
      <c r="CB912" s="5"/>
      <c r="CC912" s="4" t="str">
        <f>IF(IFERROR(VLOOKUP(C912,C913:C$1993,1,0),"")="","",COUNTIF(C:C,C912))</f>
        <v/>
      </c>
      <c r="CE912" s="5"/>
      <c r="CF912" s="5"/>
      <c r="CG912" s="5" t="str">
        <f>IF(B912="","",IF(CC912="",1+(MAX(CG$2:CG911)),""))</f>
        <v/>
      </c>
      <c r="CH912" s="5" t="str">
        <f t="shared" si="224"/>
        <v/>
      </c>
      <c r="CI912" s="5" t="str">
        <f t="shared" si="225"/>
        <v/>
      </c>
      <c r="CJ912" s="14" t="str">
        <f t="shared" si="226"/>
        <v/>
      </c>
      <c r="CK912" s="25"/>
      <c r="CL912" s="15"/>
      <c r="CM912" s="5" t="str">
        <f t="shared" si="214"/>
        <v/>
      </c>
      <c r="CO912" s="5"/>
      <c r="CP912" s="5" t="str">
        <f t="shared" si="227"/>
        <v/>
      </c>
      <c r="CQ912" s="5" t="str">
        <f>IF(BT912="","",IFERROR(IF(VLOOKUP(BT912,BT$2:BT911,1,0)=0,"",""),BT912))</f>
        <v/>
      </c>
      <c r="CR912" s="22" t="str">
        <f>IF(CQ912="","",(IFERROR(VLOOKUP(MID(CQ912,1,1),$DI$2:DM$28,3,0),0)+IFERROR(VLOOKUP(MID(CQ912,2,1),DI$2:DM$28,4,0),0)+IFERROR(VLOOKUP(MID(CQ912,3,1),DI$2:DM$28,5,0),0)+(ROW(CQ912)/1000000000000)))</f>
        <v/>
      </c>
      <c r="CS912" s="5"/>
      <c r="CT912" s="5">
        <v>911</v>
      </c>
      <c r="CU912" s="5" t="str">
        <f>IFERROR(VLOOKUP(CT912,CP$2:CQ1988,2,0),"")</f>
        <v/>
      </c>
      <c r="CV912" s="5"/>
      <c r="CX912" s="5"/>
      <c r="DO912" s="5" t="e">
        <f>IF(REPORTE!AH$2="si",IF(C912=VALUE(REPORTE!C$22),IF(SUM(DO913:DO$1993),CONCATENATE(INT(B912),", "),INT(B912)),""),IF(C912=VALUE(REPORTE!C$21),IF(SUM(DO913:DO$1993),CONCATENATE(INT(B912),", "),INT(B912)),""))</f>
        <v>#VALUE!</v>
      </c>
      <c r="DS912" s="5"/>
      <c r="DT912" s="5"/>
      <c r="DU912" s="5"/>
      <c r="DV912" s="5"/>
    </row>
    <row r="913" spans="1:126" x14ac:dyDescent="0.25">
      <c r="A913" s="4" t="str">
        <f t="shared" ca="1" si="215"/>
        <v/>
      </c>
      <c r="B913" s="3"/>
      <c r="D913" s="1" t="str">
        <f>IFERROR(INDEX('padron cfe'!B:B,MATCH(DATOS!C913,'padron cfe'!A:A,0),1),"")</f>
        <v/>
      </c>
      <c r="H913" s="5" t="str">
        <f>IF(F913="","",IFERROR(CONCATENATE("PEUA",VLOOKUP(ESTADO,REPORTE!AV$2:AW$33,2,0),DIDTRITO_FORM,CADER_FORM,IFERROR(INDEX(CA:CA,MATCH(DAY(F913),BZ:BZ,0),1),DAY(F913)),IFERROR(INDEX(CA:CA,MATCH(MONTH(F913),BZ:BZ,0),1),MONTH(F913)),YEAR(F913),G913),""))</f>
        <v/>
      </c>
      <c r="M913" s="2" t="str">
        <f>IFERROR(INDEX('padron cfe'!C:C,MATCH(DATOS!C913,'padron cfe'!A:A,0),1),"")</f>
        <v/>
      </c>
      <c r="N913" s="66" t="str">
        <f>IFERROR(IF(BT913="","",IF(INDEX(N$1:N912,MATCH(BT913,BT$1:BT912,0),1)=0,"",INDEX(N$1:N912,MATCH(BT913,BT$1:BT912,0),1))),"")</f>
        <v/>
      </c>
      <c r="O913" s="66" t="str">
        <f>IFERROR(IF(BT913="","",IF(INDEX(O$1:O912,MATCH(BT913,BT$1:BT912,0),1)=0,"",INDEX(O$1:O912,MATCH(BT913,BT$1:BT912,0),1))),"")</f>
        <v/>
      </c>
      <c r="R913" s="66"/>
      <c r="S913" s="5"/>
      <c r="T913" s="66"/>
      <c r="U913" s="5" t="str">
        <f>IFERROR(IF(INDEX(U$1:U912,MATCH(T913,T$1:T912,0),1)=0,"",INDEX(U$1:U912,MATCH(T913,T$1:T912,0),1)),"")</f>
        <v/>
      </c>
      <c r="V913" s="66"/>
      <c r="W913" s="5" t="str">
        <f>IFERROR(IF(INDEX(W$1:W912,MATCH(V913,V$1:V912,0),1)=0,"",INDEX(W$1:W912,MATCH(V913,V$1:V912,0),1)),"")</f>
        <v/>
      </c>
      <c r="X913" s="2" t="str">
        <f>IFERROR(INDEX('padron cfe'!D:D,MATCH(DATOS!C913,'padron cfe'!A:A,0),1),"")</f>
        <v/>
      </c>
      <c r="AC913" s="3"/>
      <c r="AE913" s="4" t="str">
        <f t="shared" si="216"/>
        <v/>
      </c>
      <c r="AI913" s="2" t="str">
        <f>IFERROR(IF(INDEX(AI$1:AI912,MATCH(BT913,BT$1:BT912,0),1)=0,"",INDEX(AI$1:AI912,MATCH(BT913,BT$1:BT912,0),1)),"")</f>
        <v/>
      </c>
      <c r="AJ913" s="2" t="str">
        <f>IFERROR(IF(INDEX(AJ$1:AJ912,MATCH(BT913,BT$1:BT912,0),1)=0,"",INDEX(AJ$1:AJ912,MATCH(BT913,BT$1:BT912,0),1)),"")</f>
        <v/>
      </c>
      <c r="AK913" s="2" t="str">
        <f>IFERROR(IF(INDEX(AK$1:AK912,MATCH(BT913,BT$1:BT912,0),1)=0,"",INDEX(AK$1:AK912,MATCH(BT913,BT$1:BT912,0),1)),"")</f>
        <v/>
      </c>
      <c r="AY913" s="7"/>
      <c r="BA913" s="66"/>
      <c r="BB913" s="66"/>
      <c r="BC913" s="66"/>
      <c r="BD913" s="78"/>
      <c r="BE913" s="66"/>
      <c r="BF913" s="66"/>
      <c r="BG913" s="4"/>
      <c r="BH913" s="69"/>
      <c r="BK913" s="9"/>
      <c r="BN913" s="7"/>
      <c r="BO913" s="286"/>
      <c r="BP913" s="22"/>
      <c r="BQ913" s="7" t="str">
        <f t="shared" ca="1" si="217"/>
        <v/>
      </c>
      <c r="BR913" s="75" t="str">
        <f t="shared" si="218"/>
        <v/>
      </c>
      <c r="BS913" s="75" t="str">
        <f t="shared" si="219"/>
        <v/>
      </c>
      <c r="BT913" s="5" t="str">
        <f t="shared" si="220"/>
        <v/>
      </c>
      <c r="BU913" s="79" t="str">
        <f t="shared" si="221"/>
        <v/>
      </c>
      <c r="BV913" s="79" t="str">
        <f t="shared" si="222"/>
        <v/>
      </c>
      <c r="BW913" s="79" t="str">
        <f t="shared" si="223"/>
        <v/>
      </c>
      <c r="CB913" s="5"/>
      <c r="CC913" s="4" t="str">
        <f>IF(IFERROR(VLOOKUP(C913,C914:C$1993,1,0),"")="","",COUNTIF(C:C,C913))</f>
        <v/>
      </c>
      <c r="CE913" s="5"/>
      <c r="CF913" s="5"/>
      <c r="CG913" s="5" t="str">
        <f>IF(B913="","",IF(CC913="",1+(MAX(CG$2:CG912)),""))</f>
        <v/>
      </c>
      <c r="CH913" s="5" t="str">
        <f t="shared" si="224"/>
        <v/>
      </c>
      <c r="CI913" s="5" t="str">
        <f t="shared" si="225"/>
        <v/>
      </c>
      <c r="CJ913" s="14" t="str">
        <f t="shared" si="226"/>
        <v/>
      </c>
      <c r="CK913" s="25"/>
      <c r="CL913" s="15"/>
      <c r="CM913" s="5" t="str">
        <f t="shared" si="214"/>
        <v/>
      </c>
      <c r="CO913" s="5"/>
      <c r="CP913" s="5" t="str">
        <f t="shared" si="227"/>
        <v/>
      </c>
      <c r="CQ913" s="5" t="str">
        <f>IF(BT913="","",IFERROR(IF(VLOOKUP(BT913,BT$2:BT912,1,0)=0,"",""),BT913))</f>
        <v/>
      </c>
      <c r="CR913" s="22" t="str">
        <f>IF(CQ913="","",(IFERROR(VLOOKUP(MID(CQ913,1,1),$DI$2:DM$28,3,0),0)+IFERROR(VLOOKUP(MID(CQ913,2,1),DI$2:DM$28,4,0),0)+IFERROR(VLOOKUP(MID(CQ913,3,1),DI$2:DM$28,5,0),0)+(ROW(CQ913)/1000000000000)))</f>
        <v/>
      </c>
      <c r="CS913" s="5"/>
      <c r="CT913" s="5">
        <v>912</v>
      </c>
      <c r="CU913" s="5" t="str">
        <f>IFERROR(VLOOKUP(CT913,CP$2:CQ1989,2,0),"")</f>
        <v/>
      </c>
      <c r="CV913" s="5"/>
      <c r="CX913" s="5"/>
      <c r="DO913" s="5" t="e">
        <f>IF(REPORTE!AH$2="si",IF(C913=VALUE(REPORTE!C$22),IF(SUM(DO914:DO$1993),CONCATENATE(INT(B913),", "),INT(B913)),""),IF(C913=VALUE(REPORTE!C$21),IF(SUM(DO914:DO$1993),CONCATENATE(INT(B913),", "),INT(B913)),""))</f>
        <v>#VALUE!</v>
      </c>
      <c r="DS913" s="5"/>
      <c r="DT913" s="5"/>
      <c r="DU913" s="5"/>
      <c r="DV913" s="5"/>
    </row>
    <row r="914" spans="1:126" x14ac:dyDescent="0.25">
      <c r="A914" s="4" t="str">
        <f t="shared" ca="1" si="215"/>
        <v/>
      </c>
      <c r="B914" s="3"/>
      <c r="D914" s="1" t="str">
        <f>IFERROR(INDEX('padron cfe'!B:B,MATCH(DATOS!C914,'padron cfe'!A:A,0),1),"")</f>
        <v/>
      </c>
      <c r="H914" s="5" t="str">
        <f>IF(F914="","",IFERROR(CONCATENATE("PEUA",VLOOKUP(ESTADO,REPORTE!AV$2:AW$33,2,0),DIDTRITO_FORM,CADER_FORM,IFERROR(INDEX(CA:CA,MATCH(DAY(F914),BZ:BZ,0),1),DAY(F914)),IFERROR(INDEX(CA:CA,MATCH(MONTH(F914),BZ:BZ,0),1),MONTH(F914)),YEAR(F914),G914),""))</f>
        <v/>
      </c>
      <c r="M914" s="2" t="str">
        <f>IFERROR(INDEX('padron cfe'!C:C,MATCH(DATOS!C914,'padron cfe'!A:A,0),1),"")</f>
        <v/>
      </c>
      <c r="N914" s="66" t="str">
        <f>IFERROR(IF(BT914="","",IF(INDEX(N$1:N913,MATCH(BT914,BT$1:BT913,0),1)=0,"",INDEX(N$1:N913,MATCH(BT914,BT$1:BT913,0),1))),"")</f>
        <v/>
      </c>
      <c r="O914" s="66" t="str">
        <f>IFERROR(IF(BT914="","",IF(INDEX(O$1:O913,MATCH(BT914,BT$1:BT913,0),1)=0,"",INDEX(O$1:O913,MATCH(BT914,BT$1:BT913,0),1))),"")</f>
        <v/>
      </c>
      <c r="R914" s="66"/>
      <c r="S914" s="5"/>
      <c r="T914" s="66"/>
      <c r="U914" s="5" t="str">
        <f>IFERROR(IF(INDEX(U$1:U913,MATCH(T914,T$1:T913,0),1)=0,"",INDEX(U$1:U913,MATCH(T914,T$1:T913,0),1)),"")</f>
        <v/>
      </c>
      <c r="V914" s="66"/>
      <c r="W914" s="5" t="str">
        <f>IFERROR(IF(INDEX(W$1:W913,MATCH(V914,V$1:V913,0),1)=0,"",INDEX(W$1:W913,MATCH(V914,V$1:V913,0),1)),"")</f>
        <v/>
      </c>
      <c r="X914" s="2" t="str">
        <f>IFERROR(INDEX('padron cfe'!D:D,MATCH(DATOS!C914,'padron cfe'!A:A,0),1),"")</f>
        <v/>
      </c>
      <c r="AC914" s="3"/>
      <c r="AE914" s="4" t="str">
        <f t="shared" si="216"/>
        <v/>
      </c>
      <c r="AI914" s="2" t="str">
        <f>IFERROR(IF(INDEX(AI$1:AI913,MATCH(BT914,BT$1:BT913,0),1)=0,"",INDEX(AI$1:AI913,MATCH(BT914,BT$1:BT913,0),1)),"")</f>
        <v/>
      </c>
      <c r="AJ914" s="2" t="str">
        <f>IFERROR(IF(INDEX(AJ$1:AJ913,MATCH(BT914,BT$1:BT913,0),1)=0,"",INDEX(AJ$1:AJ913,MATCH(BT914,BT$1:BT913,0),1)),"")</f>
        <v/>
      </c>
      <c r="AK914" s="2" t="str">
        <f>IFERROR(IF(INDEX(AK$1:AK913,MATCH(BT914,BT$1:BT913,0),1)=0,"",INDEX(AK$1:AK913,MATCH(BT914,BT$1:BT913,0),1)),"")</f>
        <v/>
      </c>
      <c r="AY914" s="7"/>
      <c r="BA914" s="66"/>
      <c r="BB914" s="66"/>
      <c r="BC914" s="66"/>
      <c r="BD914" s="78"/>
      <c r="BE914" s="66"/>
      <c r="BF914" s="66"/>
      <c r="BG914" s="4"/>
      <c r="BH914" s="69"/>
      <c r="BK914" s="9"/>
      <c r="BN914" s="7"/>
      <c r="BO914" s="286"/>
      <c r="BP914" s="22"/>
      <c r="BQ914" s="7" t="str">
        <f t="shared" ca="1" si="217"/>
        <v/>
      </c>
      <c r="BR914" s="75" t="str">
        <f t="shared" si="218"/>
        <v/>
      </c>
      <c r="BS914" s="75" t="str">
        <f t="shared" si="219"/>
        <v/>
      </c>
      <c r="BT914" s="5" t="str">
        <f t="shared" si="220"/>
        <v/>
      </c>
      <c r="BU914" s="79" t="str">
        <f t="shared" si="221"/>
        <v/>
      </c>
      <c r="BV914" s="79" t="str">
        <f t="shared" si="222"/>
        <v/>
      </c>
      <c r="BW914" s="79" t="str">
        <f t="shared" si="223"/>
        <v/>
      </c>
      <c r="CB914" s="5"/>
      <c r="CC914" s="4" t="str">
        <f>IF(IFERROR(VLOOKUP(C914,C915:C$1993,1,0),"")="","",COUNTIF(C:C,C914))</f>
        <v/>
      </c>
      <c r="CE914" s="5"/>
      <c r="CF914" s="5"/>
      <c r="CG914" s="5" t="str">
        <f>IF(B914="","",IF(CC914="",1+(MAX(CG$2:CG913)),""))</f>
        <v/>
      </c>
      <c r="CH914" s="5" t="str">
        <f t="shared" si="224"/>
        <v/>
      </c>
      <c r="CI914" s="5" t="str">
        <f t="shared" si="225"/>
        <v/>
      </c>
      <c r="CJ914" s="14" t="str">
        <f t="shared" si="226"/>
        <v/>
      </c>
      <c r="CK914" s="25"/>
      <c r="CL914" s="15"/>
      <c r="CM914" s="5" t="str">
        <f t="shared" si="214"/>
        <v/>
      </c>
      <c r="CO914" s="5"/>
      <c r="CP914" s="5" t="str">
        <f t="shared" si="227"/>
        <v/>
      </c>
      <c r="CQ914" s="5" t="str">
        <f>IF(BT914="","",IFERROR(IF(VLOOKUP(BT914,BT$2:BT913,1,0)=0,"",""),BT914))</f>
        <v/>
      </c>
      <c r="CR914" s="22" t="str">
        <f>IF(CQ914="","",(IFERROR(VLOOKUP(MID(CQ914,1,1),$DI$2:DM$28,3,0),0)+IFERROR(VLOOKUP(MID(CQ914,2,1),DI$2:DM$28,4,0),0)+IFERROR(VLOOKUP(MID(CQ914,3,1),DI$2:DM$28,5,0),0)+(ROW(CQ914)/1000000000000)))</f>
        <v/>
      </c>
      <c r="CS914" s="5"/>
      <c r="CT914" s="5">
        <v>913</v>
      </c>
      <c r="CU914" s="5" t="str">
        <f>IFERROR(VLOOKUP(CT914,CP$2:CQ1990,2,0),"")</f>
        <v/>
      </c>
      <c r="CV914" s="5"/>
      <c r="CX914" s="5"/>
      <c r="DO914" s="5" t="e">
        <f>IF(REPORTE!AH$2="si",IF(C914=VALUE(REPORTE!C$22),IF(SUM(DO915:DO$1993),CONCATENATE(INT(B914),", "),INT(B914)),""),IF(C914=VALUE(REPORTE!C$21),IF(SUM(DO915:DO$1993),CONCATENATE(INT(B914),", "),INT(B914)),""))</f>
        <v>#VALUE!</v>
      </c>
      <c r="DS914" s="5"/>
      <c r="DT914" s="5"/>
      <c r="DU914" s="5"/>
      <c r="DV914" s="5"/>
    </row>
    <row r="915" spans="1:126" x14ac:dyDescent="0.25">
      <c r="A915" s="4" t="str">
        <f t="shared" ca="1" si="215"/>
        <v/>
      </c>
      <c r="B915" s="3"/>
      <c r="D915" s="1" t="str">
        <f>IFERROR(INDEX('padron cfe'!B:B,MATCH(DATOS!C915,'padron cfe'!A:A,0),1),"")</f>
        <v/>
      </c>
      <c r="H915" s="5" t="str">
        <f>IF(F915="","",IFERROR(CONCATENATE("PEUA",VLOOKUP(ESTADO,REPORTE!AV$2:AW$33,2,0),DIDTRITO_FORM,CADER_FORM,IFERROR(INDEX(CA:CA,MATCH(DAY(F915),BZ:BZ,0),1),DAY(F915)),IFERROR(INDEX(CA:CA,MATCH(MONTH(F915),BZ:BZ,0),1),MONTH(F915)),YEAR(F915),G915),""))</f>
        <v/>
      </c>
      <c r="M915" s="2" t="str">
        <f>IFERROR(INDEX('padron cfe'!C:C,MATCH(DATOS!C915,'padron cfe'!A:A,0),1),"")</f>
        <v/>
      </c>
      <c r="N915" s="66" t="str">
        <f>IFERROR(IF(BT915="","",IF(INDEX(N$1:N914,MATCH(BT915,BT$1:BT914,0),1)=0,"",INDEX(N$1:N914,MATCH(BT915,BT$1:BT914,0),1))),"")</f>
        <v/>
      </c>
      <c r="O915" s="66" t="str">
        <f>IFERROR(IF(BT915="","",IF(INDEX(O$1:O914,MATCH(BT915,BT$1:BT914,0),1)=0,"",INDEX(O$1:O914,MATCH(BT915,BT$1:BT914,0),1))),"")</f>
        <v/>
      </c>
      <c r="R915" s="66"/>
      <c r="S915" s="5"/>
      <c r="T915" s="66"/>
      <c r="U915" s="5" t="str">
        <f>IFERROR(IF(INDEX(U$1:U914,MATCH(T915,T$1:T914,0),1)=0,"",INDEX(U$1:U914,MATCH(T915,T$1:T914,0),1)),"")</f>
        <v/>
      </c>
      <c r="V915" s="66"/>
      <c r="W915" s="5" t="str">
        <f>IFERROR(IF(INDEX(W$1:W914,MATCH(V915,V$1:V914,0),1)=0,"",INDEX(W$1:W914,MATCH(V915,V$1:V914,0),1)),"")</f>
        <v/>
      </c>
      <c r="X915" s="2" t="str">
        <f>IFERROR(INDEX('padron cfe'!D:D,MATCH(DATOS!C915,'padron cfe'!A:A,0),1),"")</f>
        <v/>
      </c>
      <c r="AC915" s="3"/>
      <c r="AE915" s="4" t="str">
        <f t="shared" si="216"/>
        <v/>
      </c>
      <c r="AI915" s="2" t="str">
        <f>IFERROR(IF(INDEX(AI$1:AI914,MATCH(BT915,BT$1:BT914,0),1)=0,"",INDEX(AI$1:AI914,MATCH(BT915,BT$1:BT914,0),1)),"")</f>
        <v/>
      </c>
      <c r="AJ915" s="2" t="str">
        <f>IFERROR(IF(INDEX(AJ$1:AJ914,MATCH(BT915,BT$1:BT914,0),1)=0,"",INDEX(AJ$1:AJ914,MATCH(BT915,BT$1:BT914,0),1)),"")</f>
        <v/>
      </c>
      <c r="AK915" s="2" t="str">
        <f>IFERROR(IF(INDEX(AK$1:AK914,MATCH(BT915,BT$1:BT914,0),1)=0,"",INDEX(AK$1:AK914,MATCH(BT915,BT$1:BT914,0),1)),"")</f>
        <v/>
      </c>
      <c r="AY915" s="7"/>
      <c r="BA915" s="66"/>
      <c r="BB915" s="66"/>
      <c r="BC915" s="66"/>
      <c r="BD915" s="78"/>
      <c r="BE915" s="66"/>
      <c r="BF915" s="66"/>
      <c r="BG915" s="4"/>
      <c r="BH915" s="69"/>
      <c r="BK915" s="9"/>
      <c r="BN915" s="7"/>
      <c r="BO915" s="286"/>
      <c r="BP915" s="22"/>
      <c r="BQ915" s="7" t="str">
        <f t="shared" ca="1" si="217"/>
        <v/>
      </c>
      <c r="BR915" s="75" t="str">
        <f t="shared" si="218"/>
        <v/>
      </c>
      <c r="BS915" s="75" t="str">
        <f t="shared" si="219"/>
        <v/>
      </c>
      <c r="BT915" s="5" t="str">
        <f t="shared" si="220"/>
        <v/>
      </c>
      <c r="BU915" s="79" t="str">
        <f t="shared" si="221"/>
        <v/>
      </c>
      <c r="BV915" s="79" t="str">
        <f t="shared" si="222"/>
        <v/>
      </c>
      <c r="BW915" s="79" t="str">
        <f t="shared" si="223"/>
        <v/>
      </c>
      <c r="CB915" s="5"/>
      <c r="CC915" s="4" t="str">
        <f>IF(IFERROR(VLOOKUP(C915,C916:C$1993,1,0),"")="","",COUNTIF(C:C,C915))</f>
        <v/>
      </c>
      <c r="CE915" s="5"/>
      <c r="CF915" s="5"/>
      <c r="CG915" s="5" t="str">
        <f>IF(B915="","",IF(CC915="",1+(MAX(CG$2:CG914)),""))</f>
        <v/>
      </c>
      <c r="CH915" s="5" t="str">
        <f t="shared" si="224"/>
        <v/>
      </c>
      <c r="CI915" s="5" t="str">
        <f t="shared" si="225"/>
        <v/>
      </c>
      <c r="CJ915" s="14" t="str">
        <f t="shared" si="226"/>
        <v/>
      </c>
      <c r="CK915" s="25"/>
      <c r="CL915" s="15"/>
      <c r="CM915" s="5" t="str">
        <f t="shared" si="214"/>
        <v/>
      </c>
      <c r="CO915" s="5"/>
      <c r="CP915" s="5" t="str">
        <f t="shared" si="227"/>
        <v/>
      </c>
      <c r="CQ915" s="5" t="str">
        <f>IF(BT915="","",IFERROR(IF(VLOOKUP(BT915,BT$2:BT914,1,0)=0,"",""),BT915))</f>
        <v/>
      </c>
      <c r="CR915" s="22" t="str">
        <f>IF(CQ915="","",(IFERROR(VLOOKUP(MID(CQ915,1,1),$DI$2:DM$28,3,0),0)+IFERROR(VLOOKUP(MID(CQ915,2,1),DI$2:DM$28,4,0),0)+IFERROR(VLOOKUP(MID(CQ915,3,1),DI$2:DM$28,5,0),0)+(ROW(CQ915)/1000000000000)))</f>
        <v/>
      </c>
      <c r="CS915" s="5"/>
      <c r="CT915" s="5">
        <v>914</v>
      </c>
      <c r="CU915" s="5" t="str">
        <f>IFERROR(VLOOKUP(CT915,CP$2:CQ1991,2,0),"")</f>
        <v/>
      </c>
      <c r="CV915" s="5"/>
      <c r="CX915" s="5"/>
      <c r="DO915" s="5" t="e">
        <f>IF(REPORTE!AH$2="si",IF(C915=VALUE(REPORTE!C$22),IF(SUM(DO916:DO$1993),CONCATENATE(INT(B915),", "),INT(B915)),""),IF(C915=VALUE(REPORTE!C$21),IF(SUM(DO916:DO$1993),CONCATENATE(INT(B915),", "),INT(B915)),""))</f>
        <v>#VALUE!</v>
      </c>
      <c r="DS915" s="5"/>
      <c r="DT915" s="5"/>
      <c r="DU915" s="5"/>
      <c r="DV915" s="5"/>
    </row>
    <row r="916" spans="1:126" x14ac:dyDescent="0.25">
      <c r="A916" s="4" t="str">
        <f t="shared" ca="1" si="215"/>
        <v/>
      </c>
      <c r="B916" s="3"/>
      <c r="D916" s="1" t="str">
        <f>IFERROR(INDEX('padron cfe'!B:B,MATCH(DATOS!C916,'padron cfe'!A:A,0),1),"")</f>
        <v/>
      </c>
      <c r="H916" s="5" t="str">
        <f>IF(F916="","",IFERROR(CONCATENATE("PEUA",VLOOKUP(ESTADO,REPORTE!AV$2:AW$33,2,0),DIDTRITO_FORM,CADER_FORM,IFERROR(INDEX(CA:CA,MATCH(DAY(F916),BZ:BZ,0),1),DAY(F916)),IFERROR(INDEX(CA:CA,MATCH(MONTH(F916),BZ:BZ,0),1),MONTH(F916)),YEAR(F916),G916),""))</f>
        <v/>
      </c>
      <c r="M916" s="2" t="str">
        <f>IFERROR(INDEX('padron cfe'!C:C,MATCH(DATOS!C916,'padron cfe'!A:A,0),1),"")</f>
        <v/>
      </c>
      <c r="N916" s="66" t="str">
        <f>IFERROR(IF(BT916="","",IF(INDEX(N$1:N915,MATCH(BT916,BT$1:BT915,0),1)=0,"",INDEX(N$1:N915,MATCH(BT916,BT$1:BT915,0),1))),"")</f>
        <v/>
      </c>
      <c r="O916" s="66" t="str">
        <f>IFERROR(IF(BT916="","",IF(INDEX(O$1:O915,MATCH(BT916,BT$1:BT915,0),1)=0,"",INDEX(O$1:O915,MATCH(BT916,BT$1:BT915,0),1))),"")</f>
        <v/>
      </c>
      <c r="R916" s="66"/>
      <c r="S916" s="5"/>
      <c r="T916" s="66"/>
      <c r="U916" s="5" t="str">
        <f>IFERROR(IF(INDEX(U$1:U915,MATCH(T916,T$1:T915,0),1)=0,"",INDEX(U$1:U915,MATCH(T916,T$1:T915,0),1)),"")</f>
        <v/>
      </c>
      <c r="V916" s="66"/>
      <c r="W916" s="5" t="str">
        <f>IFERROR(IF(INDEX(W$1:W915,MATCH(V916,V$1:V915,0),1)=0,"",INDEX(W$1:W915,MATCH(V916,V$1:V915,0),1)),"")</f>
        <v/>
      </c>
      <c r="X916" s="2" t="str">
        <f>IFERROR(INDEX('padron cfe'!D:D,MATCH(DATOS!C916,'padron cfe'!A:A,0),1),"")</f>
        <v/>
      </c>
      <c r="AC916" s="3"/>
      <c r="AE916" s="4" t="str">
        <f t="shared" si="216"/>
        <v/>
      </c>
      <c r="AI916" s="2" t="str">
        <f>IFERROR(IF(INDEX(AI$1:AI915,MATCH(BT916,BT$1:BT915,0),1)=0,"",INDEX(AI$1:AI915,MATCH(BT916,BT$1:BT915,0),1)),"")</f>
        <v/>
      </c>
      <c r="AJ916" s="2" t="str">
        <f>IFERROR(IF(INDEX(AJ$1:AJ915,MATCH(BT916,BT$1:BT915,0),1)=0,"",INDEX(AJ$1:AJ915,MATCH(BT916,BT$1:BT915,0),1)),"")</f>
        <v/>
      </c>
      <c r="AK916" s="2" t="str">
        <f>IFERROR(IF(INDEX(AK$1:AK915,MATCH(BT916,BT$1:BT915,0),1)=0,"",INDEX(AK$1:AK915,MATCH(BT916,BT$1:BT915,0),1)),"")</f>
        <v/>
      </c>
      <c r="AY916" s="7"/>
      <c r="BA916" s="66"/>
      <c r="BB916" s="66"/>
      <c r="BC916" s="66"/>
      <c r="BD916" s="78"/>
      <c r="BE916" s="66"/>
      <c r="BF916" s="66"/>
      <c r="BG916" s="4"/>
      <c r="BH916" s="69"/>
      <c r="BK916" s="9"/>
      <c r="BN916" s="7"/>
      <c r="BO916" s="286"/>
      <c r="BP916" s="22"/>
      <c r="BQ916" s="7" t="str">
        <f t="shared" ca="1" si="217"/>
        <v/>
      </c>
      <c r="BR916" s="75" t="str">
        <f t="shared" si="218"/>
        <v/>
      </c>
      <c r="BS916" s="75" t="str">
        <f t="shared" si="219"/>
        <v/>
      </c>
      <c r="BT916" s="5" t="str">
        <f t="shared" si="220"/>
        <v/>
      </c>
      <c r="BU916" s="79" t="str">
        <f t="shared" si="221"/>
        <v/>
      </c>
      <c r="BV916" s="79" t="str">
        <f t="shared" si="222"/>
        <v/>
      </c>
      <c r="BW916" s="79" t="str">
        <f t="shared" si="223"/>
        <v/>
      </c>
      <c r="CB916" s="5"/>
      <c r="CC916" s="4" t="str">
        <f>IF(IFERROR(VLOOKUP(C916,C917:C$1993,1,0),"")="","",COUNTIF(C:C,C916))</f>
        <v/>
      </c>
      <c r="CE916" s="5"/>
      <c r="CF916" s="5"/>
      <c r="CG916" s="5" t="str">
        <f>IF(B916="","",IF(CC916="",1+(MAX(CG$2:CG915)),""))</f>
        <v/>
      </c>
      <c r="CH916" s="5" t="str">
        <f t="shared" si="224"/>
        <v/>
      </c>
      <c r="CI916" s="5" t="str">
        <f t="shared" si="225"/>
        <v/>
      </c>
      <c r="CJ916" s="14" t="str">
        <f t="shared" si="226"/>
        <v/>
      </c>
      <c r="CK916" s="25"/>
      <c r="CL916" s="15"/>
      <c r="CM916" s="5" t="str">
        <f t="shared" si="214"/>
        <v/>
      </c>
      <c r="CO916" s="5"/>
      <c r="CP916" s="5" t="str">
        <f t="shared" si="227"/>
        <v/>
      </c>
      <c r="CQ916" s="5" t="str">
        <f>IF(BT916="","",IFERROR(IF(VLOOKUP(BT916,BT$2:BT915,1,0)=0,"",""),BT916))</f>
        <v/>
      </c>
      <c r="CR916" s="22" t="str">
        <f>IF(CQ916="","",(IFERROR(VLOOKUP(MID(CQ916,1,1),$DI$2:DM$28,3,0),0)+IFERROR(VLOOKUP(MID(CQ916,2,1),DI$2:DM$28,4,0),0)+IFERROR(VLOOKUP(MID(CQ916,3,1),DI$2:DM$28,5,0),0)+(ROW(CQ916)/1000000000000)))</f>
        <v/>
      </c>
      <c r="CS916" s="5"/>
      <c r="CT916" s="5">
        <v>915</v>
      </c>
      <c r="CU916" s="5" t="str">
        <f>IFERROR(VLOOKUP(CT916,CP$2:CQ1992,2,0),"")</f>
        <v/>
      </c>
      <c r="CV916" s="5"/>
      <c r="CX916" s="5"/>
      <c r="DO916" s="5" t="e">
        <f>IF(REPORTE!AH$2="si",IF(C916=VALUE(REPORTE!C$22),IF(SUM(DO917:DO$1993),CONCATENATE(INT(B916),", "),INT(B916)),""),IF(C916=VALUE(REPORTE!C$21),IF(SUM(DO917:DO$1993),CONCATENATE(INT(B916),", "),INT(B916)),""))</f>
        <v>#VALUE!</v>
      </c>
      <c r="DS916" s="5"/>
      <c r="DT916" s="5"/>
      <c r="DU916" s="5"/>
      <c r="DV916" s="5"/>
    </row>
    <row r="917" spans="1:126" x14ac:dyDescent="0.25">
      <c r="A917" s="4" t="str">
        <f t="shared" ca="1" si="215"/>
        <v/>
      </c>
      <c r="B917" s="3"/>
      <c r="D917" s="1" t="str">
        <f>IFERROR(INDEX('padron cfe'!B:B,MATCH(DATOS!C917,'padron cfe'!A:A,0),1),"")</f>
        <v/>
      </c>
      <c r="H917" s="5" t="str">
        <f>IF(F917="","",IFERROR(CONCATENATE("PEUA",VLOOKUP(ESTADO,REPORTE!AV$2:AW$33,2,0),DIDTRITO_FORM,CADER_FORM,IFERROR(INDEX(CA:CA,MATCH(DAY(F917),BZ:BZ,0),1),DAY(F917)),IFERROR(INDEX(CA:CA,MATCH(MONTH(F917),BZ:BZ,0),1),MONTH(F917)),YEAR(F917),G917),""))</f>
        <v/>
      </c>
      <c r="M917" s="2" t="str">
        <f>IFERROR(INDEX('padron cfe'!C:C,MATCH(DATOS!C917,'padron cfe'!A:A,0),1),"")</f>
        <v/>
      </c>
      <c r="N917" s="66" t="str">
        <f>IFERROR(IF(BT917="","",IF(INDEX(N$1:N916,MATCH(BT917,BT$1:BT916,0),1)=0,"",INDEX(N$1:N916,MATCH(BT917,BT$1:BT916,0),1))),"")</f>
        <v/>
      </c>
      <c r="O917" s="66" t="str">
        <f>IFERROR(IF(BT917="","",IF(INDEX(O$1:O916,MATCH(BT917,BT$1:BT916,0),1)=0,"",INDEX(O$1:O916,MATCH(BT917,BT$1:BT916,0),1))),"")</f>
        <v/>
      </c>
      <c r="R917" s="66"/>
      <c r="S917" s="5"/>
      <c r="T917" s="66"/>
      <c r="U917" s="5" t="str">
        <f>IFERROR(IF(INDEX(U$1:U916,MATCH(T917,T$1:T916,0),1)=0,"",INDEX(U$1:U916,MATCH(T917,T$1:T916,0),1)),"")</f>
        <v/>
      </c>
      <c r="V917" s="66"/>
      <c r="W917" s="5" t="str">
        <f>IFERROR(IF(INDEX(W$1:W916,MATCH(V917,V$1:V916,0),1)=0,"",INDEX(W$1:W916,MATCH(V917,V$1:V916,0),1)),"")</f>
        <v/>
      </c>
      <c r="X917" s="2" t="str">
        <f>IFERROR(INDEX('padron cfe'!D:D,MATCH(DATOS!C917,'padron cfe'!A:A,0),1),"")</f>
        <v/>
      </c>
      <c r="AC917" s="3"/>
      <c r="AE917" s="4" t="str">
        <f t="shared" si="216"/>
        <v/>
      </c>
      <c r="AI917" s="2" t="str">
        <f>IFERROR(IF(INDEX(AI$1:AI916,MATCH(BT917,BT$1:BT916,0),1)=0,"",INDEX(AI$1:AI916,MATCH(BT917,BT$1:BT916,0),1)),"")</f>
        <v/>
      </c>
      <c r="AJ917" s="2" t="str">
        <f>IFERROR(IF(INDEX(AJ$1:AJ916,MATCH(BT917,BT$1:BT916,0),1)=0,"",INDEX(AJ$1:AJ916,MATCH(BT917,BT$1:BT916,0),1)),"")</f>
        <v/>
      </c>
      <c r="AK917" s="2" t="str">
        <f>IFERROR(IF(INDEX(AK$1:AK916,MATCH(BT917,BT$1:BT916,0),1)=0,"",INDEX(AK$1:AK916,MATCH(BT917,BT$1:BT916,0),1)),"")</f>
        <v/>
      </c>
      <c r="AY917" s="7"/>
      <c r="BA917" s="66"/>
      <c r="BB917" s="66"/>
      <c r="BC917" s="66"/>
      <c r="BD917" s="78"/>
      <c r="BE917" s="66"/>
      <c r="BF917" s="66"/>
      <c r="BG917" s="4"/>
      <c r="BH917" s="69"/>
      <c r="BK917" s="9"/>
      <c r="BN917" s="7"/>
      <c r="BO917" s="286"/>
      <c r="BP917" s="22"/>
      <c r="BQ917" s="7" t="str">
        <f t="shared" ca="1" si="217"/>
        <v/>
      </c>
      <c r="BR917" s="75" t="str">
        <f t="shared" si="218"/>
        <v/>
      </c>
      <c r="BS917" s="75" t="str">
        <f t="shared" si="219"/>
        <v/>
      </c>
      <c r="BT917" s="5" t="str">
        <f t="shared" si="220"/>
        <v/>
      </c>
      <c r="BU917" s="79" t="str">
        <f t="shared" si="221"/>
        <v/>
      </c>
      <c r="BV917" s="79" t="str">
        <f t="shared" si="222"/>
        <v/>
      </c>
      <c r="BW917" s="79" t="str">
        <f t="shared" si="223"/>
        <v/>
      </c>
      <c r="CB917" s="5"/>
      <c r="CC917" s="4" t="str">
        <f>IF(IFERROR(VLOOKUP(C917,C918:C$1993,1,0),"")="","",COUNTIF(C:C,C917))</f>
        <v/>
      </c>
      <c r="CE917" s="5"/>
      <c r="CF917" s="5"/>
      <c r="CG917" s="5" t="str">
        <f>IF(B917="","",IF(CC917="",1+(MAX(CG$2:CG916)),""))</f>
        <v/>
      </c>
      <c r="CH917" s="5" t="str">
        <f t="shared" si="224"/>
        <v/>
      </c>
      <c r="CI917" s="5" t="str">
        <f t="shared" si="225"/>
        <v/>
      </c>
      <c r="CJ917" s="14" t="str">
        <f t="shared" si="226"/>
        <v/>
      </c>
      <c r="CK917" s="25"/>
      <c r="CL917" s="15"/>
      <c r="CM917" s="5" t="str">
        <f t="shared" si="214"/>
        <v/>
      </c>
      <c r="CO917" s="5"/>
      <c r="CP917" s="5" t="str">
        <f t="shared" si="227"/>
        <v/>
      </c>
      <c r="CQ917" s="5" t="str">
        <f>IF(BT917="","",IFERROR(IF(VLOOKUP(BT917,BT$2:BT916,1,0)=0,"",""),BT917))</f>
        <v/>
      </c>
      <c r="CR917" s="22" t="str">
        <f>IF(CQ917="","",(IFERROR(VLOOKUP(MID(CQ917,1,1),$DI$2:DM$28,3,0),0)+IFERROR(VLOOKUP(MID(CQ917,2,1),DI$2:DM$28,4,0),0)+IFERROR(VLOOKUP(MID(CQ917,3,1),DI$2:DM$28,5,0),0)+(ROW(CQ917)/1000000000000)))</f>
        <v/>
      </c>
      <c r="CS917" s="5"/>
      <c r="CT917" s="5">
        <v>916</v>
      </c>
      <c r="CU917" s="5" t="str">
        <f>IFERROR(VLOOKUP(CT917,CP$2:CQ1993,2,0),"")</f>
        <v/>
      </c>
      <c r="CV917" s="5"/>
      <c r="CX917" s="5"/>
      <c r="DO917" s="5" t="e">
        <f>IF(REPORTE!AH$2="si",IF(C917=VALUE(REPORTE!C$22),IF(SUM(DO918:DO$1993),CONCATENATE(INT(B917),", "),INT(B917)),""),IF(C917=VALUE(REPORTE!C$21),IF(SUM(DO918:DO$1993),CONCATENATE(INT(B917),", "),INT(B917)),""))</f>
        <v>#VALUE!</v>
      </c>
      <c r="DS917" s="5"/>
      <c r="DT917" s="5"/>
      <c r="DU917" s="5"/>
      <c r="DV917" s="5"/>
    </row>
    <row r="918" spans="1:126" x14ac:dyDescent="0.25">
      <c r="A918" s="4" t="str">
        <f t="shared" ca="1" si="215"/>
        <v/>
      </c>
      <c r="B918" s="3"/>
      <c r="D918" s="1" t="str">
        <f>IFERROR(INDEX('padron cfe'!B:B,MATCH(DATOS!C918,'padron cfe'!A:A,0),1),"")</f>
        <v/>
      </c>
      <c r="H918" s="5" t="str">
        <f>IF(F918="","",IFERROR(CONCATENATE("PEUA",VLOOKUP(ESTADO,REPORTE!AV$2:AW$33,2,0),DIDTRITO_FORM,CADER_FORM,IFERROR(INDEX(CA:CA,MATCH(DAY(F918),BZ:BZ,0),1),DAY(F918)),IFERROR(INDEX(CA:CA,MATCH(MONTH(F918),BZ:BZ,0),1),MONTH(F918)),YEAR(F918),G918),""))</f>
        <v/>
      </c>
      <c r="M918" s="2" t="str">
        <f>IFERROR(INDEX('padron cfe'!C:C,MATCH(DATOS!C918,'padron cfe'!A:A,0),1),"")</f>
        <v/>
      </c>
      <c r="N918" s="66" t="str">
        <f>IFERROR(IF(BT918="","",IF(INDEX(N$1:N917,MATCH(BT918,BT$1:BT917,0),1)=0,"",INDEX(N$1:N917,MATCH(BT918,BT$1:BT917,0),1))),"")</f>
        <v/>
      </c>
      <c r="O918" s="66" t="str">
        <f>IFERROR(IF(BT918="","",IF(INDEX(O$1:O917,MATCH(BT918,BT$1:BT917,0),1)=0,"",INDEX(O$1:O917,MATCH(BT918,BT$1:BT917,0),1))),"")</f>
        <v/>
      </c>
      <c r="R918" s="66"/>
      <c r="S918" s="5"/>
      <c r="T918" s="66"/>
      <c r="U918" s="5" t="str">
        <f>IFERROR(IF(INDEX(U$1:U917,MATCH(T918,T$1:T917,0),1)=0,"",INDEX(U$1:U917,MATCH(T918,T$1:T917,0),1)),"")</f>
        <v/>
      </c>
      <c r="V918" s="66"/>
      <c r="W918" s="5" t="str">
        <f>IFERROR(IF(INDEX(W$1:W917,MATCH(V918,V$1:V917,0),1)=0,"",INDEX(W$1:W917,MATCH(V918,V$1:V917,0),1)),"")</f>
        <v/>
      </c>
      <c r="X918" s="2" t="str">
        <f>IFERROR(INDEX('padron cfe'!D:D,MATCH(DATOS!C918,'padron cfe'!A:A,0),1),"")</f>
        <v/>
      </c>
      <c r="AC918" s="3"/>
      <c r="AE918" s="4" t="str">
        <f t="shared" si="216"/>
        <v/>
      </c>
      <c r="AI918" s="2" t="str">
        <f>IFERROR(IF(INDEX(AI$1:AI917,MATCH(BT918,BT$1:BT917,0),1)=0,"",INDEX(AI$1:AI917,MATCH(BT918,BT$1:BT917,0),1)),"")</f>
        <v/>
      </c>
      <c r="AJ918" s="2" t="str">
        <f>IFERROR(IF(INDEX(AJ$1:AJ917,MATCH(BT918,BT$1:BT917,0),1)=0,"",INDEX(AJ$1:AJ917,MATCH(BT918,BT$1:BT917,0),1)),"")</f>
        <v/>
      </c>
      <c r="AK918" s="2" t="str">
        <f>IFERROR(IF(INDEX(AK$1:AK917,MATCH(BT918,BT$1:BT917,0),1)=0,"",INDEX(AK$1:AK917,MATCH(BT918,BT$1:BT917,0),1)),"")</f>
        <v/>
      </c>
      <c r="AY918" s="7"/>
      <c r="BA918" s="66"/>
      <c r="BB918" s="66"/>
      <c r="BC918" s="66"/>
      <c r="BD918" s="78"/>
      <c r="BE918" s="66"/>
      <c r="BF918" s="66"/>
      <c r="BG918" s="4"/>
      <c r="BH918" s="69"/>
      <c r="BK918" s="9"/>
      <c r="BN918" s="7"/>
      <c r="BO918" s="286"/>
      <c r="BP918" s="22"/>
      <c r="BQ918" s="7" t="str">
        <f t="shared" ca="1" si="217"/>
        <v/>
      </c>
      <c r="BR918" s="75" t="str">
        <f t="shared" si="218"/>
        <v/>
      </c>
      <c r="BS918" s="75" t="str">
        <f t="shared" si="219"/>
        <v/>
      </c>
      <c r="BT918" s="5" t="str">
        <f t="shared" si="220"/>
        <v/>
      </c>
      <c r="BU918" s="79" t="str">
        <f t="shared" si="221"/>
        <v/>
      </c>
      <c r="BV918" s="79" t="str">
        <f t="shared" si="222"/>
        <v/>
      </c>
      <c r="BW918" s="79" t="str">
        <f t="shared" si="223"/>
        <v/>
      </c>
      <c r="CB918" s="5"/>
      <c r="CC918" s="4" t="str">
        <f>IF(IFERROR(VLOOKUP(C918,C919:C$1993,1,0),"")="","",COUNTIF(C:C,C918))</f>
        <v/>
      </c>
      <c r="CE918" s="5"/>
      <c r="CF918" s="5"/>
      <c r="CG918" s="5" t="str">
        <f>IF(B918="","",IF(CC918="",1+(MAX(CG$2:CG917)),""))</f>
        <v/>
      </c>
      <c r="CH918" s="5" t="str">
        <f t="shared" si="224"/>
        <v/>
      </c>
      <c r="CI918" s="5" t="str">
        <f t="shared" si="225"/>
        <v/>
      </c>
      <c r="CJ918" s="14" t="str">
        <f t="shared" si="226"/>
        <v/>
      </c>
      <c r="CK918" s="25"/>
      <c r="CL918" s="15"/>
      <c r="CM918" s="5" t="str">
        <f t="shared" ref="CM918:CM981" si="228">CONCATENATE(AO918,AP918,AQ918,AR918,AS918)</f>
        <v/>
      </c>
      <c r="CO918" s="5"/>
      <c r="CP918" s="5" t="str">
        <f t="shared" si="227"/>
        <v/>
      </c>
      <c r="CQ918" s="5" t="str">
        <f>IF(BT918="","",IFERROR(IF(VLOOKUP(BT918,BT$2:BT917,1,0)=0,"",""),BT918))</f>
        <v/>
      </c>
      <c r="CR918" s="22" t="str">
        <f>IF(CQ918="","",(IFERROR(VLOOKUP(MID(CQ918,1,1),$DI$2:DM$28,3,0),0)+IFERROR(VLOOKUP(MID(CQ918,2,1),DI$2:DM$28,4,0),0)+IFERROR(VLOOKUP(MID(CQ918,3,1),DI$2:DM$28,5,0),0)+(ROW(CQ918)/1000000000000)))</f>
        <v/>
      </c>
      <c r="CS918" s="5"/>
      <c r="CT918" s="5">
        <v>917</v>
      </c>
      <c r="CU918" s="5" t="str">
        <f>IFERROR(VLOOKUP(CT918,CP$2:CQ1994,2,0),"")</f>
        <v/>
      </c>
      <c r="CV918" s="5"/>
      <c r="CX918" s="5"/>
      <c r="DO918" s="5" t="e">
        <f>IF(REPORTE!AH$2="si",IF(C918=VALUE(REPORTE!C$22),IF(SUM(DO919:DO$1993),CONCATENATE(INT(B918),", "),INT(B918)),""),IF(C918=VALUE(REPORTE!C$21),IF(SUM(DO919:DO$1993),CONCATENATE(INT(B918),", "),INT(B918)),""))</f>
        <v>#VALUE!</v>
      </c>
      <c r="DS918" s="5"/>
      <c r="DT918" s="5"/>
      <c r="DU918" s="5"/>
      <c r="DV918" s="5"/>
    </row>
    <row r="919" spans="1:126" x14ac:dyDescent="0.25">
      <c r="A919" s="4" t="str">
        <f t="shared" ca="1" si="215"/>
        <v/>
      </c>
      <c r="B919" s="3"/>
      <c r="D919" s="1" t="str">
        <f>IFERROR(INDEX('padron cfe'!B:B,MATCH(DATOS!C919,'padron cfe'!A:A,0),1),"")</f>
        <v/>
      </c>
      <c r="H919" s="5" t="str">
        <f>IF(F919="","",IFERROR(CONCATENATE("PEUA",VLOOKUP(ESTADO,REPORTE!AV$2:AW$33,2,0),DIDTRITO_FORM,CADER_FORM,IFERROR(INDEX(CA:CA,MATCH(DAY(F919),BZ:BZ,0),1),DAY(F919)),IFERROR(INDEX(CA:CA,MATCH(MONTH(F919),BZ:BZ,0),1),MONTH(F919)),YEAR(F919),G919),""))</f>
        <v/>
      </c>
      <c r="M919" s="2" t="str">
        <f>IFERROR(INDEX('padron cfe'!C:C,MATCH(DATOS!C919,'padron cfe'!A:A,0),1),"")</f>
        <v/>
      </c>
      <c r="N919" s="66" t="str">
        <f>IFERROR(IF(BT919="","",IF(INDEX(N$1:N918,MATCH(BT919,BT$1:BT918,0),1)=0,"",INDEX(N$1:N918,MATCH(BT919,BT$1:BT918,0),1))),"")</f>
        <v/>
      </c>
      <c r="O919" s="66" t="str">
        <f>IFERROR(IF(BT919="","",IF(INDEX(O$1:O918,MATCH(BT919,BT$1:BT918,0),1)=0,"",INDEX(O$1:O918,MATCH(BT919,BT$1:BT918,0),1))),"")</f>
        <v/>
      </c>
      <c r="R919" s="66"/>
      <c r="S919" s="5"/>
      <c r="T919" s="66"/>
      <c r="U919" s="5" t="str">
        <f>IFERROR(IF(INDEX(U$1:U918,MATCH(T919,T$1:T918,0),1)=0,"",INDEX(U$1:U918,MATCH(T919,T$1:T918,0),1)),"")</f>
        <v/>
      </c>
      <c r="V919" s="66"/>
      <c r="W919" s="5" t="str">
        <f>IFERROR(IF(INDEX(W$1:W918,MATCH(V919,V$1:V918,0),1)=0,"",INDEX(W$1:W918,MATCH(V919,V$1:V918,0),1)),"")</f>
        <v/>
      </c>
      <c r="X919" s="2" t="str">
        <f>IFERROR(INDEX('padron cfe'!D:D,MATCH(DATOS!C919,'padron cfe'!A:A,0),1),"")</f>
        <v/>
      </c>
      <c r="AC919" s="3"/>
      <c r="AE919" s="4" t="str">
        <f t="shared" si="216"/>
        <v/>
      </c>
      <c r="AI919" s="2" t="str">
        <f>IFERROR(IF(INDEX(AI$1:AI918,MATCH(BT919,BT$1:BT918,0),1)=0,"",INDEX(AI$1:AI918,MATCH(BT919,BT$1:BT918,0),1)),"")</f>
        <v/>
      </c>
      <c r="AJ919" s="2" t="str">
        <f>IFERROR(IF(INDEX(AJ$1:AJ918,MATCH(BT919,BT$1:BT918,0),1)=0,"",INDEX(AJ$1:AJ918,MATCH(BT919,BT$1:BT918,0),1)),"")</f>
        <v/>
      </c>
      <c r="AK919" s="2" t="str">
        <f>IFERROR(IF(INDEX(AK$1:AK918,MATCH(BT919,BT$1:BT918,0),1)=0,"",INDEX(AK$1:AK918,MATCH(BT919,BT$1:BT918,0),1)),"")</f>
        <v/>
      </c>
      <c r="AY919" s="7"/>
      <c r="BA919" s="66"/>
      <c r="BB919" s="66"/>
      <c r="BC919" s="66"/>
      <c r="BD919" s="78"/>
      <c r="BE919" s="66"/>
      <c r="BF919" s="66"/>
      <c r="BG919" s="4"/>
      <c r="BH919" s="69"/>
      <c r="BK919" s="9"/>
      <c r="BN919" s="7"/>
      <c r="BO919" s="286"/>
      <c r="BP919" s="22"/>
      <c r="BQ919" s="7" t="str">
        <f t="shared" ca="1" si="217"/>
        <v/>
      </c>
      <c r="BR919" s="75" t="str">
        <f t="shared" si="218"/>
        <v/>
      </c>
      <c r="BS919" s="75" t="str">
        <f t="shared" si="219"/>
        <v/>
      </c>
      <c r="BT919" s="5" t="str">
        <f t="shared" si="220"/>
        <v/>
      </c>
      <c r="BU919" s="79" t="str">
        <f t="shared" si="221"/>
        <v/>
      </c>
      <c r="BV919" s="79" t="str">
        <f t="shared" si="222"/>
        <v/>
      </c>
      <c r="BW919" s="79" t="str">
        <f t="shared" si="223"/>
        <v/>
      </c>
      <c r="CB919" s="5"/>
      <c r="CC919" s="4" t="str">
        <f>IF(IFERROR(VLOOKUP(C919,C920:C$1993,1,0),"")="","",COUNTIF(C:C,C919))</f>
        <v/>
      </c>
      <c r="CE919" s="5"/>
      <c r="CF919" s="5"/>
      <c r="CG919" s="5" t="str">
        <f>IF(B919="","",IF(CC919="",1+(MAX(CG$2:CG918)),""))</f>
        <v/>
      </c>
      <c r="CH919" s="5" t="str">
        <f t="shared" si="224"/>
        <v/>
      </c>
      <c r="CI919" s="5" t="str">
        <f t="shared" si="225"/>
        <v/>
      </c>
      <c r="CJ919" s="14" t="str">
        <f t="shared" si="226"/>
        <v/>
      </c>
      <c r="CK919" s="25"/>
      <c r="CL919" s="15"/>
      <c r="CM919" s="5" t="str">
        <f t="shared" si="228"/>
        <v/>
      </c>
      <c r="CO919" s="5"/>
      <c r="CP919" s="5" t="str">
        <f t="shared" si="227"/>
        <v/>
      </c>
      <c r="CQ919" s="5" t="str">
        <f>IF(BT919="","",IFERROR(IF(VLOOKUP(BT919,BT$2:BT918,1,0)=0,"",""),BT919))</f>
        <v/>
      </c>
      <c r="CR919" s="22" t="str">
        <f>IF(CQ919="","",(IFERROR(VLOOKUP(MID(CQ919,1,1),$DI$2:DM$28,3,0),0)+IFERROR(VLOOKUP(MID(CQ919,2,1),DI$2:DM$28,4,0),0)+IFERROR(VLOOKUP(MID(CQ919,3,1),DI$2:DM$28,5,0),0)+(ROW(CQ919)/1000000000000)))</f>
        <v/>
      </c>
      <c r="CS919" s="5"/>
      <c r="CT919" s="5">
        <v>918</v>
      </c>
      <c r="CU919" s="5" t="str">
        <f>IFERROR(VLOOKUP(CT919,CP$2:CQ1995,2,0),"")</f>
        <v/>
      </c>
      <c r="CV919" s="5"/>
      <c r="CX919" s="5"/>
      <c r="DO919" s="5" t="e">
        <f>IF(REPORTE!AH$2="si",IF(C919=VALUE(REPORTE!C$22),IF(SUM(DO920:DO$1993),CONCATENATE(INT(B919),", "),INT(B919)),""),IF(C919=VALUE(REPORTE!C$21),IF(SUM(DO920:DO$1993),CONCATENATE(INT(B919),", "),INT(B919)),""))</f>
        <v>#VALUE!</v>
      </c>
      <c r="DS919" s="5"/>
      <c r="DT919" s="5"/>
      <c r="DU919" s="5"/>
      <c r="DV919" s="5"/>
    </row>
    <row r="920" spans="1:126" x14ac:dyDescent="0.25">
      <c r="A920" s="4" t="str">
        <f t="shared" ca="1" si="215"/>
        <v/>
      </c>
      <c r="B920" s="3"/>
      <c r="D920" s="1" t="str">
        <f>IFERROR(INDEX('padron cfe'!B:B,MATCH(DATOS!C920,'padron cfe'!A:A,0),1),"")</f>
        <v/>
      </c>
      <c r="H920" s="5" t="str">
        <f>IF(F920="","",IFERROR(CONCATENATE("PEUA",VLOOKUP(ESTADO,REPORTE!AV$2:AW$33,2,0),DIDTRITO_FORM,CADER_FORM,IFERROR(INDEX(CA:CA,MATCH(DAY(F920),BZ:BZ,0),1),DAY(F920)),IFERROR(INDEX(CA:CA,MATCH(MONTH(F920),BZ:BZ,0),1),MONTH(F920)),YEAR(F920),G920),""))</f>
        <v/>
      </c>
      <c r="M920" s="2" t="str">
        <f>IFERROR(INDEX('padron cfe'!C:C,MATCH(DATOS!C920,'padron cfe'!A:A,0),1),"")</f>
        <v/>
      </c>
      <c r="N920" s="66" t="str">
        <f>IFERROR(IF(BT920="","",IF(INDEX(N$1:N919,MATCH(BT920,BT$1:BT919,0),1)=0,"",INDEX(N$1:N919,MATCH(BT920,BT$1:BT919,0),1))),"")</f>
        <v/>
      </c>
      <c r="O920" s="66" t="str">
        <f>IFERROR(IF(BT920="","",IF(INDEX(O$1:O919,MATCH(BT920,BT$1:BT919,0),1)=0,"",INDEX(O$1:O919,MATCH(BT920,BT$1:BT919,0),1))),"")</f>
        <v/>
      </c>
      <c r="R920" s="66"/>
      <c r="S920" s="5"/>
      <c r="T920" s="66"/>
      <c r="U920" s="5" t="str">
        <f>IFERROR(IF(INDEX(U$1:U919,MATCH(T920,T$1:T919,0),1)=0,"",INDEX(U$1:U919,MATCH(T920,T$1:T919,0),1)),"")</f>
        <v/>
      </c>
      <c r="V920" s="66"/>
      <c r="W920" s="5" t="str">
        <f>IFERROR(IF(INDEX(W$1:W919,MATCH(V920,V$1:V919,0),1)=0,"",INDEX(W$1:W919,MATCH(V920,V$1:V919,0),1)),"")</f>
        <v/>
      </c>
      <c r="X920" s="2" t="str">
        <f>IFERROR(INDEX('padron cfe'!D:D,MATCH(DATOS!C920,'padron cfe'!A:A,0),1),"")</f>
        <v/>
      </c>
      <c r="AC920" s="3"/>
      <c r="AE920" s="4" t="str">
        <f t="shared" si="216"/>
        <v/>
      </c>
      <c r="AI920" s="2" t="str">
        <f>IFERROR(IF(INDEX(AI$1:AI919,MATCH(BT920,BT$1:BT919,0),1)=0,"",INDEX(AI$1:AI919,MATCH(BT920,BT$1:BT919,0),1)),"")</f>
        <v/>
      </c>
      <c r="AJ920" s="2" t="str">
        <f>IFERROR(IF(INDEX(AJ$1:AJ919,MATCH(BT920,BT$1:BT919,0),1)=0,"",INDEX(AJ$1:AJ919,MATCH(BT920,BT$1:BT919,0),1)),"")</f>
        <v/>
      </c>
      <c r="AK920" s="2" t="str">
        <f>IFERROR(IF(INDEX(AK$1:AK919,MATCH(BT920,BT$1:BT919,0),1)=0,"",INDEX(AK$1:AK919,MATCH(BT920,BT$1:BT919,0),1)),"")</f>
        <v/>
      </c>
      <c r="AY920" s="7"/>
      <c r="BA920" s="66"/>
      <c r="BB920" s="66"/>
      <c r="BC920" s="66"/>
      <c r="BD920" s="78"/>
      <c r="BE920" s="66"/>
      <c r="BF920" s="66"/>
      <c r="BG920" s="4"/>
      <c r="BH920" s="69"/>
      <c r="BK920" s="9"/>
      <c r="BN920" s="7"/>
      <c r="BO920" s="286"/>
      <c r="BP920" s="22"/>
      <c r="BQ920" s="7" t="str">
        <f t="shared" ca="1" si="217"/>
        <v/>
      </c>
      <c r="BR920" s="75" t="str">
        <f t="shared" si="218"/>
        <v/>
      </c>
      <c r="BS920" s="75" t="str">
        <f t="shared" si="219"/>
        <v/>
      </c>
      <c r="BT920" s="5" t="str">
        <f t="shared" si="220"/>
        <v/>
      </c>
      <c r="BU920" s="79" t="str">
        <f t="shared" si="221"/>
        <v/>
      </c>
      <c r="BV920" s="79" t="str">
        <f t="shared" si="222"/>
        <v/>
      </c>
      <c r="BW920" s="79" t="str">
        <f t="shared" si="223"/>
        <v/>
      </c>
      <c r="CB920" s="5"/>
      <c r="CC920" s="4" t="str">
        <f>IF(IFERROR(VLOOKUP(C920,C921:C$1993,1,0),"")="","",COUNTIF(C:C,C920))</f>
        <v/>
      </c>
      <c r="CE920" s="5"/>
      <c r="CF920" s="5"/>
      <c r="CG920" s="5" t="str">
        <f>IF(B920="","",IF(CC920="",1+(MAX(CG$2:CG919)),""))</f>
        <v/>
      </c>
      <c r="CH920" s="5" t="str">
        <f t="shared" si="224"/>
        <v/>
      </c>
      <c r="CI920" s="5" t="str">
        <f t="shared" si="225"/>
        <v/>
      </c>
      <c r="CJ920" s="14" t="str">
        <f t="shared" si="226"/>
        <v/>
      </c>
      <c r="CK920" s="25"/>
      <c r="CL920" s="15"/>
      <c r="CM920" s="5" t="str">
        <f t="shared" si="228"/>
        <v/>
      </c>
      <c r="CO920" s="5"/>
      <c r="CP920" s="5" t="str">
        <f t="shared" si="227"/>
        <v/>
      </c>
      <c r="CQ920" s="5" t="str">
        <f>IF(BT920="","",IFERROR(IF(VLOOKUP(BT920,BT$2:BT919,1,0)=0,"",""),BT920))</f>
        <v/>
      </c>
      <c r="CR920" s="22" t="str">
        <f>IF(CQ920="","",(IFERROR(VLOOKUP(MID(CQ920,1,1),$DI$2:DM$28,3,0),0)+IFERROR(VLOOKUP(MID(CQ920,2,1),DI$2:DM$28,4,0),0)+IFERROR(VLOOKUP(MID(CQ920,3,1),DI$2:DM$28,5,0),0)+(ROW(CQ920)/1000000000000)))</f>
        <v/>
      </c>
      <c r="CS920" s="5"/>
      <c r="CT920" s="5">
        <v>919</v>
      </c>
      <c r="CU920" s="5" t="str">
        <f>IFERROR(VLOOKUP(CT920,CP$2:CQ1996,2,0),"")</f>
        <v/>
      </c>
      <c r="CV920" s="5"/>
      <c r="CX920" s="5"/>
      <c r="DO920" s="5" t="e">
        <f>IF(REPORTE!AH$2="si",IF(C920=VALUE(REPORTE!C$22),IF(SUM(DO921:DO$1993),CONCATENATE(INT(B920),", "),INT(B920)),""),IF(C920=VALUE(REPORTE!C$21),IF(SUM(DO921:DO$1993),CONCATENATE(INT(B920),", "),INT(B920)),""))</f>
        <v>#VALUE!</v>
      </c>
      <c r="DS920" s="5"/>
      <c r="DT920" s="5"/>
      <c r="DU920" s="5"/>
      <c r="DV920" s="5"/>
    </row>
    <row r="921" spans="1:126" x14ac:dyDescent="0.25">
      <c r="A921" s="4" t="str">
        <f t="shared" ca="1" si="215"/>
        <v/>
      </c>
      <c r="B921" s="3"/>
      <c r="D921" s="1" t="str">
        <f>IFERROR(INDEX('padron cfe'!B:B,MATCH(DATOS!C921,'padron cfe'!A:A,0),1),"")</f>
        <v/>
      </c>
      <c r="H921" s="5" t="str">
        <f>IF(F921="","",IFERROR(CONCATENATE("PEUA",VLOOKUP(ESTADO,REPORTE!AV$2:AW$33,2,0),DIDTRITO_FORM,CADER_FORM,IFERROR(INDEX(CA:CA,MATCH(DAY(F921),BZ:BZ,0),1),DAY(F921)),IFERROR(INDEX(CA:CA,MATCH(MONTH(F921),BZ:BZ,0),1),MONTH(F921)),YEAR(F921),G921),""))</f>
        <v/>
      </c>
      <c r="M921" s="2" t="str">
        <f>IFERROR(INDEX('padron cfe'!C:C,MATCH(DATOS!C921,'padron cfe'!A:A,0),1),"")</f>
        <v/>
      </c>
      <c r="N921" s="66" t="str">
        <f>IFERROR(IF(BT921="","",IF(INDEX(N$1:N920,MATCH(BT921,BT$1:BT920,0),1)=0,"",INDEX(N$1:N920,MATCH(BT921,BT$1:BT920,0),1))),"")</f>
        <v/>
      </c>
      <c r="O921" s="66" t="str">
        <f>IFERROR(IF(BT921="","",IF(INDEX(O$1:O920,MATCH(BT921,BT$1:BT920,0),1)=0,"",INDEX(O$1:O920,MATCH(BT921,BT$1:BT920,0),1))),"")</f>
        <v/>
      </c>
      <c r="R921" s="66"/>
      <c r="S921" s="5"/>
      <c r="T921" s="66"/>
      <c r="U921" s="5" t="str">
        <f>IFERROR(IF(INDEX(U$1:U920,MATCH(T921,T$1:T920,0),1)=0,"",INDEX(U$1:U920,MATCH(T921,T$1:T920,0),1)),"")</f>
        <v/>
      </c>
      <c r="V921" s="66"/>
      <c r="W921" s="5" t="str">
        <f>IFERROR(IF(INDEX(W$1:W920,MATCH(V921,V$1:V920,0),1)=0,"",INDEX(W$1:W920,MATCH(V921,V$1:V920,0),1)),"")</f>
        <v/>
      </c>
      <c r="X921" s="2" t="str">
        <f>IFERROR(INDEX('padron cfe'!D:D,MATCH(DATOS!C921,'padron cfe'!A:A,0),1),"")</f>
        <v/>
      </c>
      <c r="AC921" s="3"/>
      <c r="AE921" s="4" t="str">
        <f t="shared" si="216"/>
        <v/>
      </c>
      <c r="AI921" s="2" t="str">
        <f>IFERROR(IF(INDEX(AI$1:AI920,MATCH(BT921,BT$1:BT920,0),1)=0,"",INDEX(AI$1:AI920,MATCH(BT921,BT$1:BT920,0),1)),"")</f>
        <v/>
      </c>
      <c r="AJ921" s="2" t="str">
        <f>IFERROR(IF(INDEX(AJ$1:AJ920,MATCH(BT921,BT$1:BT920,0),1)=0,"",INDEX(AJ$1:AJ920,MATCH(BT921,BT$1:BT920,0),1)),"")</f>
        <v/>
      </c>
      <c r="AK921" s="2" t="str">
        <f>IFERROR(IF(INDEX(AK$1:AK920,MATCH(BT921,BT$1:BT920,0),1)=0,"",INDEX(AK$1:AK920,MATCH(BT921,BT$1:BT920,0),1)),"")</f>
        <v/>
      </c>
      <c r="AY921" s="7"/>
      <c r="BA921" s="66"/>
      <c r="BB921" s="66"/>
      <c r="BC921" s="66"/>
      <c r="BD921" s="78"/>
      <c r="BE921" s="66"/>
      <c r="BF921" s="66"/>
      <c r="BG921" s="4"/>
      <c r="BH921" s="69"/>
      <c r="BK921" s="9"/>
      <c r="BN921" s="7"/>
      <c r="BO921" s="286"/>
      <c r="BP921" s="22"/>
      <c r="BQ921" s="7" t="str">
        <f t="shared" ca="1" si="217"/>
        <v/>
      </c>
      <c r="BR921" s="75" t="str">
        <f t="shared" si="218"/>
        <v/>
      </c>
      <c r="BS921" s="75" t="str">
        <f t="shared" si="219"/>
        <v/>
      </c>
      <c r="BT921" s="5" t="str">
        <f t="shared" si="220"/>
        <v/>
      </c>
      <c r="BU921" s="79" t="str">
        <f t="shared" si="221"/>
        <v/>
      </c>
      <c r="BV921" s="79" t="str">
        <f t="shared" si="222"/>
        <v/>
      </c>
      <c r="BW921" s="79" t="str">
        <f t="shared" si="223"/>
        <v/>
      </c>
      <c r="CB921" s="5"/>
      <c r="CC921" s="4" t="str">
        <f>IF(IFERROR(VLOOKUP(C921,C922:C$1993,1,0),"")="","",COUNTIF(C:C,C921))</f>
        <v/>
      </c>
      <c r="CE921" s="5"/>
      <c r="CF921" s="5"/>
      <c r="CG921" s="5" t="str">
        <f>IF(B921="","",IF(CC921="",1+(MAX(CG$2:CG920)),""))</f>
        <v/>
      </c>
      <c r="CH921" s="5" t="str">
        <f t="shared" si="224"/>
        <v/>
      </c>
      <c r="CI921" s="5" t="str">
        <f t="shared" si="225"/>
        <v/>
      </c>
      <c r="CJ921" s="14" t="str">
        <f t="shared" si="226"/>
        <v/>
      </c>
      <c r="CK921" s="25"/>
      <c r="CL921" s="15"/>
      <c r="CM921" s="5" t="str">
        <f t="shared" si="228"/>
        <v/>
      </c>
      <c r="CO921" s="5"/>
      <c r="CP921" s="5" t="str">
        <f t="shared" si="227"/>
        <v/>
      </c>
      <c r="CQ921" s="5" t="str">
        <f>IF(BT921="","",IFERROR(IF(VLOOKUP(BT921,BT$2:BT920,1,0)=0,"",""),BT921))</f>
        <v/>
      </c>
      <c r="CR921" s="22" t="str">
        <f>IF(CQ921="","",(IFERROR(VLOOKUP(MID(CQ921,1,1),$DI$2:DM$28,3,0),0)+IFERROR(VLOOKUP(MID(CQ921,2,1),DI$2:DM$28,4,0),0)+IFERROR(VLOOKUP(MID(CQ921,3,1),DI$2:DM$28,5,0),0)+(ROW(CQ921)/1000000000000)))</f>
        <v/>
      </c>
      <c r="CS921" s="5"/>
      <c r="CT921" s="5">
        <v>920</v>
      </c>
      <c r="CU921" s="5" t="str">
        <f>IFERROR(VLOOKUP(CT921,CP$2:CQ1997,2,0),"")</f>
        <v/>
      </c>
      <c r="CV921" s="5"/>
      <c r="CX921" s="5"/>
      <c r="DO921" s="5" t="e">
        <f>IF(REPORTE!AH$2="si",IF(C921=VALUE(REPORTE!C$22),IF(SUM(DO922:DO$1993),CONCATENATE(INT(B921),", "),INT(B921)),""),IF(C921=VALUE(REPORTE!C$21),IF(SUM(DO922:DO$1993),CONCATENATE(INT(B921),", "),INT(B921)),""))</f>
        <v>#VALUE!</v>
      </c>
      <c r="DS921" s="5"/>
      <c r="DT921" s="5"/>
      <c r="DU921" s="5"/>
      <c r="DV921" s="5"/>
    </row>
    <row r="922" spans="1:126" x14ac:dyDescent="0.25">
      <c r="A922" s="4" t="str">
        <f t="shared" ca="1" si="215"/>
        <v/>
      </c>
      <c r="B922" s="3"/>
      <c r="D922" s="1" t="str">
        <f>IFERROR(INDEX('padron cfe'!B:B,MATCH(DATOS!C922,'padron cfe'!A:A,0),1),"")</f>
        <v/>
      </c>
      <c r="H922" s="5" t="str">
        <f>IF(F922="","",IFERROR(CONCATENATE("PEUA",VLOOKUP(ESTADO,REPORTE!AV$2:AW$33,2,0),DIDTRITO_FORM,CADER_FORM,IFERROR(INDEX(CA:CA,MATCH(DAY(F922),BZ:BZ,0),1),DAY(F922)),IFERROR(INDEX(CA:CA,MATCH(MONTH(F922),BZ:BZ,0),1),MONTH(F922)),YEAR(F922),G922),""))</f>
        <v/>
      </c>
      <c r="M922" s="2" t="str">
        <f>IFERROR(INDEX('padron cfe'!C:C,MATCH(DATOS!C922,'padron cfe'!A:A,0),1),"")</f>
        <v/>
      </c>
      <c r="N922" s="66" t="str">
        <f>IFERROR(IF(BT922="","",IF(INDEX(N$1:N921,MATCH(BT922,BT$1:BT921,0),1)=0,"",INDEX(N$1:N921,MATCH(BT922,BT$1:BT921,0),1))),"")</f>
        <v/>
      </c>
      <c r="O922" s="66" t="str">
        <f>IFERROR(IF(BT922="","",IF(INDEX(O$1:O921,MATCH(BT922,BT$1:BT921,0),1)=0,"",INDEX(O$1:O921,MATCH(BT922,BT$1:BT921,0),1))),"")</f>
        <v/>
      </c>
      <c r="R922" s="66"/>
      <c r="S922" s="5"/>
      <c r="T922" s="66"/>
      <c r="U922" s="5" t="str">
        <f>IFERROR(IF(INDEX(U$1:U921,MATCH(T922,T$1:T921,0),1)=0,"",INDEX(U$1:U921,MATCH(T922,T$1:T921,0),1)),"")</f>
        <v/>
      </c>
      <c r="V922" s="66"/>
      <c r="W922" s="5" t="str">
        <f>IFERROR(IF(INDEX(W$1:W921,MATCH(V922,V$1:V921,0),1)=0,"",INDEX(W$1:W921,MATCH(V922,V$1:V921,0),1)),"")</f>
        <v/>
      </c>
      <c r="X922" s="2" t="str">
        <f>IFERROR(INDEX('padron cfe'!D:D,MATCH(DATOS!C922,'padron cfe'!A:A,0),1),"")</f>
        <v/>
      </c>
      <c r="AC922" s="3"/>
      <c r="AE922" s="4" t="str">
        <f t="shared" si="216"/>
        <v/>
      </c>
      <c r="AI922" s="2" t="str">
        <f>IFERROR(IF(INDEX(AI$1:AI921,MATCH(BT922,BT$1:BT921,0),1)=0,"",INDEX(AI$1:AI921,MATCH(BT922,BT$1:BT921,0),1)),"")</f>
        <v/>
      </c>
      <c r="AJ922" s="2" t="str">
        <f>IFERROR(IF(INDEX(AJ$1:AJ921,MATCH(BT922,BT$1:BT921,0),1)=0,"",INDEX(AJ$1:AJ921,MATCH(BT922,BT$1:BT921,0),1)),"")</f>
        <v/>
      </c>
      <c r="AK922" s="2" t="str">
        <f>IFERROR(IF(INDEX(AK$1:AK921,MATCH(BT922,BT$1:BT921,0),1)=0,"",INDEX(AK$1:AK921,MATCH(BT922,BT$1:BT921,0),1)),"")</f>
        <v/>
      </c>
      <c r="AY922" s="7"/>
      <c r="BA922" s="66"/>
      <c r="BB922" s="66"/>
      <c r="BC922" s="66"/>
      <c r="BD922" s="78"/>
      <c r="BE922" s="66"/>
      <c r="BF922" s="66"/>
      <c r="BG922" s="4"/>
      <c r="BH922" s="69"/>
      <c r="BK922" s="9"/>
      <c r="BN922" s="7"/>
      <c r="BO922" s="286"/>
      <c r="BP922" s="22"/>
      <c r="BQ922" s="7" t="str">
        <f t="shared" ca="1" si="217"/>
        <v/>
      </c>
      <c r="BR922" s="75" t="str">
        <f t="shared" si="218"/>
        <v/>
      </c>
      <c r="BS922" s="75" t="str">
        <f t="shared" si="219"/>
        <v/>
      </c>
      <c r="BT922" s="5" t="str">
        <f t="shared" si="220"/>
        <v/>
      </c>
      <c r="BU922" s="79" t="str">
        <f t="shared" si="221"/>
        <v/>
      </c>
      <c r="BV922" s="79" t="str">
        <f t="shared" si="222"/>
        <v/>
      </c>
      <c r="BW922" s="79" t="str">
        <f t="shared" si="223"/>
        <v/>
      </c>
      <c r="CB922" s="5"/>
      <c r="CC922" s="4" t="str">
        <f>IF(IFERROR(VLOOKUP(C922,C923:C$1993,1,0),"")="","",COUNTIF(C:C,C922))</f>
        <v/>
      </c>
      <c r="CE922" s="5"/>
      <c r="CF922" s="5"/>
      <c r="CG922" s="5" t="str">
        <f>IF(B922="","",IF(CC922="",1+(MAX(CG$2:CG921)),""))</f>
        <v/>
      </c>
      <c r="CH922" s="5" t="str">
        <f t="shared" si="224"/>
        <v/>
      </c>
      <c r="CI922" s="5" t="str">
        <f t="shared" si="225"/>
        <v/>
      </c>
      <c r="CJ922" s="14" t="str">
        <f t="shared" si="226"/>
        <v/>
      </c>
      <c r="CK922" s="25"/>
      <c r="CL922" s="15"/>
      <c r="CM922" s="5" t="str">
        <f t="shared" si="228"/>
        <v/>
      </c>
      <c r="CO922" s="5"/>
      <c r="CP922" s="5" t="str">
        <f t="shared" si="227"/>
        <v/>
      </c>
      <c r="CQ922" s="5" t="str">
        <f>IF(BT922="","",IFERROR(IF(VLOOKUP(BT922,BT$2:BT921,1,0)=0,"",""),BT922))</f>
        <v/>
      </c>
      <c r="CR922" s="22" t="str">
        <f>IF(CQ922="","",(IFERROR(VLOOKUP(MID(CQ922,1,1),$DI$2:DM$28,3,0),0)+IFERROR(VLOOKUP(MID(CQ922,2,1),DI$2:DM$28,4,0),0)+IFERROR(VLOOKUP(MID(CQ922,3,1),DI$2:DM$28,5,0),0)+(ROW(CQ922)/1000000000000)))</f>
        <v/>
      </c>
      <c r="CS922" s="5"/>
      <c r="CT922" s="5">
        <v>921</v>
      </c>
      <c r="CU922" s="5" t="str">
        <f>IFERROR(VLOOKUP(CT922,CP$2:CQ1998,2,0),"")</f>
        <v/>
      </c>
      <c r="CV922" s="5"/>
      <c r="CX922" s="5"/>
      <c r="DO922" s="5" t="e">
        <f>IF(REPORTE!AH$2="si",IF(C922=VALUE(REPORTE!C$22),IF(SUM(DO923:DO$1993),CONCATENATE(INT(B922),", "),INT(B922)),""),IF(C922=VALUE(REPORTE!C$21),IF(SUM(DO923:DO$1993),CONCATENATE(INT(B922),", "),INT(B922)),""))</f>
        <v>#VALUE!</v>
      </c>
      <c r="DS922" s="5"/>
      <c r="DT922" s="5"/>
      <c r="DU922" s="5"/>
      <c r="DV922" s="5"/>
    </row>
    <row r="923" spans="1:126" x14ac:dyDescent="0.25">
      <c r="A923" s="4" t="str">
        <f t="shared" ca="1" si="215"/>
        <v/>
      </c>
      <c r="B923" s="3"/>
      <c r="D923" s="1" t="str">
        <f>IFERROR(INDEX('padron cfe'!B:B,MATCH(DATOS!C923,'padron cfe'!A:A,0),1),"")</f>
        <v/>
      </c>
      <c r="H923" s="5" t="str">
        <f>IF(F923="","",IFERROR(CONCATENATE("PEUA",VLOOKUP(ESTADO,REPORTE!AV$2:AW$33,2,0),DIDTRITO_FORM,CADER_FORM,IFERROR(INDEX(CA:CA,MATCH(DAY(F923),BZ:BZ,0),1),DAY(F923)),IFERROR(INDEX(CA:CA,MATCH(MONTH(F923),BZ:BZ,0),1),MONTH(F923)),YEAR(F923),G923),""))</f>
        <v/>
      </c>
      <c r="M923" s="2" t="str">
        <f>IFERROR(INDEX('padron cfe'!C:C,MATCH(DATOS!C923,'padron cfe'!A:A,0),1),"")</f>
        <v/>
      </c>
      <c r="N923" s="66" t="str">
        <f>IFERROR(IF(BT923="","",IF(INDEX(N$1:N922,MATCH(BT923,BT$1:BT922,0),1)=0,"",INDEX(N$1:N922,MATCH(BT923,BT$1:BT922,0),1))),"")</f>
        <v/>
      </c>
      <c r="O923" s="66" t="str">
        <f>IFERROR(IF(BT923="","",IF(INDEX(O$1:O922,MATCH(BT923,BT$1:BT922,0),1)=0,"",INDEX(O$1:O922,MATCH(BT923,BT$1:BT922,0),1))),"")</f>
        <v/>
      </c>
      <c r="R923" s="66"/>
      <c r="S923" s="5"/>
      <c r="T923" s="66"/>
      <c r="U923" s="5" t="str">
        <f>IFERROR(IF(INDEX(U$1:U922,MATCH(T923,T$1:T922,0),1)=0,"",INDEX(U$1:U922,MATCH(T923,T$1:T922,0),1)),"")</f>
        <v/>
      </c>
      <c r="V923" s="66"/>
      <c r="W923" s="5" t="str">
        <f>IFERROR(IF(INDEX(W$1:W922,MATCH(V923,V$1:V922,0),1)=0,"",INDEX(W$1:W922,MATCH(V923,V$1:V922,0),1)),"")</f>
        <v/>
      </c>
      <c r="X923" s="2" t="str">
        <f>IFERROR(INDEX('padron cfe'!D:D,MATCH(DATOS!C923,'padron cfe'!A:A,0),1),"")</f>
        <v/>
      </c>
      <c r="AC923" s="3"/>
      <c r="AE923" s="4" t="str">
        <f t="shared" si="216"/>
        <v/>
      </c>
      <c r="AI923" s="2" t="str">
        <f>IFERROR(IF(INDEX(AI$1:AI922,MATCH(BT923,BT$1:BT922,0),1)=0,"",INDEX(AI$1:AI922,MATCH(BT923,BT$1:BT922,0),1)),"")</f>
        <v/>
      </c>
      <c r="AJ923" s="2" t="str">
        <f>IFERROR(IF(INDEX(AJ$1:AJ922,MATCH(BT923,BT$1:BT922,0),1)=0,"",INDEX(AJ$1:AJ922,MATCH(BT923,BT$1:BT922,0),1)),"")</f>
        <v/>
      </c>
      <c r="AK923" s="2" t="str">
        <f>IFERROR(IF(INDEX(AK$1:AK922,MATCH(BT923,BT$1:BT922,0),1)=0,"",INDEX(AK$1:AK922,MATCH(BT923,BT$1:BT922,0),1)),"")</f>
        <v/>
      </c>
      <c r="AY923" s="7"/>
      <c r="BA923" s="66"/>
      <c r="BB923" s="66"/>
      <c r="BC923" s="66"/>
      <c r="BD923" s="78"/>
      <c r="BE923" s="66"/>
      <c r="BF923" s="66"/>
      <c r="BG923" s="4"/>
      <c r="BH923" s="69"/>
      <c r="BK923" s="9"/>
      <c r="BN923" s="7"/>
      <c r="BO923" s="286"/>
      <c r="BP923" s="22"/>
      <c r="BQ923" s="7" t="str">
        <f t="shared" ca="1" si="217"/>
        <v/>
      </c>
      <c r="BR923" s="75" t="str">
        <f t="shared" si="218"/>
        <v/>
      </c>
      <c r="BS923" s="75" t="str">
        <f t="shared" si="219"/>
        <v/>
      </c>
      <c r="BT923" s="5" t="str">
        <f t="shared" si="220"/>
        <v/>
      </c>
      <c r="BU923" s="79" t="str">
        <f t="shared" si="221"/>
        <v/>
      </c>
      <c r="BV923" s="79" t="str">
        <f t="shared" si="222"/>
        <v/>
      </c>
      <c r="BW923" s="79" t="str">
        <f t="shared" si="223"/>
        <v/>
      </c>
      <c r="CB923" s="5"/>
      <c r="CC923" s="4" t="str">
        <f>IF(IFERROR(VLOOKUP(C923,C924:C$1993,1,0),"")="","",COUNTIF(C:C,C923))</f>
        <v/>
      </c>
      <c r="CE923" s="5"/>
      <c r="CF923" s="5"/>
      <c r="CG923" s="5" t="str">
        <f>IF(B923="","",IF(CC923="",1+(MAX(CG$2:CG922)),""))</f>
        <v/>
      </c>
      <c r="CH923" s="5" t="str">
        <f t="shared" si="224"/>
        <v/>
      </c>
      <c r="CI923" s="5" t="str">
        <f t="shared" si="225"/>
        <v/>
      </c>
      <c r="CJ923" s="14" t="str">
        <f t="shared" si="226"/>
        <v/>
      </c>
      <c r="CK923" s="25"/>
      <c r="CL923" s="15"/>
      <c r="CM923" s="5" t="str">
        <f t="shared" si="228"/>
        <v/>
      </c>
      <c r="CO923" s="5"/>
      <c r="CP923" s="5" t="str">
        <f t="shared" si="227"/>
        <v/>
      </c>
      <c r="CQ923" s="5" t="str">
        <f>IF(BT923="","",IFERROR(IF(VLOOKUP(BT923,BT$2:BT922,1,0)=0,"",""),BT923))</f>
        <v/>
      </c>
      <c r="CR923" s="22" t="str">
        <f>IF(CQ923="","",(IFERROR(VLOOKUP(MID(CQ923,1,1),$DI$2:DM$28,3,0),0)+IFERROR(VLOOKUP(MID(CQ923,2,1),DI$2:DM$28,4,0),0)+IFERROR(VLOOKUP(MID(CQ923,3,1),DI$2:DM$28,5,0),0)+(ROW(CQ923)/1000000000000)))</f>
        <v/>
      </c>
      <c r="CS923" s="5"/>
      <c r="CT923" s="5">
        <v>922</v>
      </c>
      <c r="CU923" s="5" t="str">
        <f>IFERROR(VLOOKUP(CT923,CP$2:CQ1999,2,0),"")</f>
        <v/>
      </c>
      <c r="CV923" s="5"/>
      <c r="CX923" s="5"/>
      <c r="DO923" s="5" t="e">
        <f>IF(REPORTE!AH$2="si",IF(C923=VALUE(REPORTE!C$22),IF(SUM(DO924:DO$1993),CONCATENATE(INT(B923),", "),INT(B923)),""),IF(C923=VALUE(REPORTE!C$21),IF(SUM(DO924:DO$1993),CONCATENATE(INT(B923),", "),INT(B923)),""))</f>
        <v>#VALUE!</v>
      </c>
      <c r="DS923" s="5"/>
      <c r="DT923" s="5"/>
      <c r="DU923" s="5"/>
      <c r="DV923" s="5"/>
    </row>
    <row r="924" spans="1:126" x14ac:dyDescent="0.25">
      <c r="A924" s="4" t="str">
        <f t="shared" ca="1" si="215"/>
        <v/>
      </c>
      <c r="B924" s="3"/>
      <c r="D924" s="1" t="str">
        <f>IFERROR(INDEX('padron cfe'!B:B,MATCH(DATOS!C924,'padron cfe'!A:A,0),1),"")</f>
        <v/>
      </c>
      <c r="H924" s="5" t="str">
        <f>IF(F924="","",IFERROR(CONCATENATE("PEUA",VLOOKUP(ESTADO,REPORTE!AV$2:AW$33,2,0),DIDTRITO_FORM,CADER_FORM,IFERROR(INDEX(CA:CA,MATCH(DAY(F924),BZ:BZ,0),1),DAY(F924)),IFERROR(INDEX(CA:CA,MATCH(MONTH(F924),BZ:BZ,0),1),MONTH(F924)),YEAR(F924),G924),""))</f>
        <v/>
      </c>
      <c r="M924" s="2" t="str">
        <f>IFERROR(INDEX('padron cfe'!C:C,MATCH(DATOS!C924,'padron cfe'!A:A,0),1),"")</f>
        <v/>
      </c>
      <c r="N924" s="66" t="str">
        <f>IFERROR(IF(BT924="","",IF(INDEX(N$1:N923,MATCH(BT924,BT$1:BT923,0),1)=0,"",INDEX(N$1:N923,MATCH(BT924,BT$1:BT923,0),1))),"")</f>
        <v/>
      </c>
      <c r="O924" s="66" t="str">
        <f>IFERROR(IF(BT924="","",IF(INDEX(O$1:O923,MATCH(BT924,BT$1:BT923,0),1)=0,"",INDEX(O$1:O923,MATCH(BT924,BT$1:BT923,0),1))),"")</f>
        <v/>
      </c>
      <c r="R924" s="66"/>
      <c r="S924" s="5"/>
      <c r="T924" s="66"/>
      <c r="U924" s="5" t="str">
        <f>IFERROR(IF(INDEX(U$1:U923,MATCH(T924,T$1:T923,0),1)=0,"",INDEX(U$1:U923,MATCH(T924,T$1:T923,0),1)),"")</f>
        <v/>
      </c>
      <c r="V924" s="66"/>
      <c r="W924" s="5" t="str">
        <f>IFERROR(IF(INDEX(W$1:W923,MATCH(V924,V$1:V923,0),1)=0,"",INDEX(W$1:W923,MATCH(V924,V$1:V923,0),1)),"")</f>
        <v/>
      </c>
      <c r="X924" s="2" t="str">
        <f>IFERROR(INDEX('padron cfe'!D:D,MATCH(DATOS!C924,'padron cfe'!A:A,0),1),"")</f>
        <v/>
      </c>
      <c r="AC924" s="3"/>
      <c r="AE924" s="4" t="str">
        <f t="shared" si="216"/>
        <v/>
      </c>
      <c r="AI924" s="2" t="str">
        <f>IFERROR(IF(INDEX(AI$1:AI923,MATCH(BT924,BT$1:BT923,0),1)=0,"",INDEX(AI$1:AI923,MATCH(BT924,BT$1:BT923,0),1)),"")</f>
        <v/>
      </c>
      <c r="AJ924" s="2" t="str">
        <f>IFERROR(IF(INDEX(AJ$1:AJ923,MATCH(BT924,BT$1:BT923,0),1)=0,"",INDEX(AJ$1:AJ923,MATCH(BT924,BT$1:BT923,0),1)),"")</f>
        <v/>
      </c>
      <c r="AK924" s="2" t="str">
        <f>IFERROR(IF(INDEX(AK$1:AK923,MATCH(BT924,BT$1:BT923,0),1)=0,"",INDEX(AK$1:AK923,MATCH(BT924,BT$1:BT923,0),1)),"")</f>
        <v/>
      </c>
      <c r="AY924" s="7"/>
      <c r="BA924" s="66"/>
      <c r="BB924" s="66"/>
      <c r="BC924" s="66"/>
      <c r="BD924" s="78"/>
      <c r="BE924" s="66"/>
      <c r="BF924" s="66"/>
      <c r="BG924" s="4"/>
      <c r="BH924" s="69"/>
      <c r="BK924" s="9"/>
      <c r="BN924" s="7"/>
      <c r="BO924" s="286"/>
      <c r="BP924" s="22"/>
      <c r="BQ924" s="7" t="str">
        <f t="shared" ca="1" si="217"/>
        <v/>
      </c>
      <c r="BR924" s="75" t="str">
        <f t="shared" si="218"/>
        <v/>
      </c>
      <c r="BS924" s="75" t="str">
        <f t="shared" si="219"/>
        <v/>
      </c>
      <c r="BT924" s="5" t="str">
        <f t="shared" si="220"/>
        <v/>
      </c>
      <c r="BU924" s="79" t="str">
        <f t="shared" si="221"/>
        <v/>
      </c>
      <c r="BV924" s="79" t="str">
        <f t="shared" si="222"/>
        <v/>
      </c>
      <c r="BW924" s="79" t="str">
        <f t="shared" si="223"/>
        <v/>
      </c>
      <c r="CB924" s="5"/>
      <c r="CC924" s="4" t="str">
        <f>IF(IFERROR(VLOOKUP(C924,C925:C$1993,1,0),"")="","",COUNTIF(C:C,C924))</f>
        <v/>
      </c>
      <c r="CE924" s="5"/>
      <c r="CF924" s="5"/>
      <c r="CG924" s="5" t="str">
        <f>IF(B924="","",IF(CC924="",1+(MAX(CG$2:CG923)),""))</f>
        <v/>
      </c>
      <c r="CH924" s="5" t="str">
        <f t="shared" si="224"/>
        <v/>
      </c>
      <c r="CI924" s="5" t="str">
        <f t="shared" si="225"/>
        <v/>
      </c>
      <c r="CJ924" s="14" t="str">
        <f t="shared" si="226"/>
        <v/>
      </c>
      <c r="CK924" s="25"/>
      <c r="CL924" s="15"/>
      <c r="CM924" s="5" t="str">
        <f t="shared" si="228"/>
        <v/>
      </c>
      <c r="CO924" s="5"/>
      <c r="CP924" s="5" t="str">
        <f t="shared" si="227"/>
        <v/>
      </c>
      <c r="CQ924" s="5" t="str">
        <f>IF(BT924="","",IFERROR(IF(VLOOKUP(BT924,BT$2:BT923,1,0)=0,"",""),BT924))</f>
        <v/>
      </c>
      <c r="CR924" s="22" t="str">
        <f>IF(CQ924="","",(IFERROR(VLOOKUP(MID(CQ924,1,1),$DI$2:DM$28,3,0),0)+IFERROR(VLOOKUP(MID(CQ924,2,1),DI$2:DM$28,4,0),0)+IFERROR(VLOOKUP(MID(CQ924,3,1),DI$2:DM$28,5,0),0)+(ROW(CQ924)/1000000000000)))</f>
        <v/>
      </c>
      <c r="CS924" s="5"/>
      <c r="CT924" s="5">
        <v>923</v>
      </c>
      <c r="CU924" s="5" t="str">
        <f>IFERROR(VLOOKUP(CT924,CP$2:CQ2000,2,0),"")</f>
        <v/>
      </c>
      <c r="CV924" s="5"/>
      <c r="CX924" s="5"/>
      <c r="DO924" s="5" t="e">
        <f>IF(REPORTE!AH$2="si",IF(C924=VALUE(REPORTE!C$22),IF(SUM(DO925:DO$1993),CONCATENATE(INT(B924),", "),INT(B924)),""),IF(C924=VALUE(REPORTE!C$21),IF(SUM(DO925:DO$1993),CONCATENATE(INT(B924),", "),INT(B924)),""))</f>
        <v>#VALUE!</v>
      </c>
      <c r="DS924" s="5"/>
      <c r="DT924" s="5"/>
      <c r="DU924" s="5"/>
      <c r="DV924" s="5"/>
    </row>
    <row r="925" spans="1:126" x14ac:dyDescent="0.25">
      <c r="A925" s="4" t="str">
        <f t="shared" ca="1" si="215"/>
        <v/>
      </c>
      <c r="B925" s="3"/>
      <c r="D925" s="1" t="str">
        <f>IFERROR(INDEX('padron cfe'!B:B,MATCH(DATOS!C925,'padron cfe'!A:A,0),1),"")</f>
        <v/>
      </c>
      <c r="H925" s="5" t="str">
        <f>IF(F925="","",IFERROR(CONCATENATE("PEUA",VLOOKUP(ESTADO,REPORTE!AV$2:AW$33,2,0),DIDTRITO_FORM,CADER_FORM,IFERROR(INDEX(CA:CA,MATCH(DAY(F925),BZ:BZ,0),1),DAY(F925)),IFERROR(INDEX(CA:CA,MATCH(MONTH(F925),BZ:BZ,0),1),MONTH(F925)),YEAR(F925),G925),""))</f>
        <v/>
      </c>
      <c r="M925" s="2" t="str">
        <f>IFERROR(INDEX('padron cfe'!C:C,MATCH(DATOS!C925,'padron cfe'!A:A,0),1),"")</f>
        <v/>
      </c>
      <c r="N925" s="66" t="str">
        <f>IFERROR(IF(BT925="","",IF(INDEX(N$1:N924,MATCH(BT925,BT$1:BT924,0),1)=0,"",INDEX(N$1:N924,MATCH(BT925,BT$1:BT924,0),1))),"")</f>
        <v/>
      </c>
      <c r="O925" s="66" t="str">
        <f>IFERROR(IF(BT925="","",IF(INDEX(O$1:O924,MATCH(BT925,BT$1:BT924,0),1)=0,"",INDEX(O$1:O924,MATCH(BT925,BT$1:BT924,0),1))),"")</f>
        <v/>
      </c>
      <c r="R925" s="66"/>
      <c r="S925" s="5"/>
      <c r="T925" s="66"/>
      <c r="U925" s="5" t="str">
        <f>IFERROR(IF(INDEX(U$1:U924,MATCH(T925,T$1:T924,0),1)=0,"",INDEX(U$1:U924,MATCH(T925,T$1:T924,0),1)),"")</f>
        <v/>
      </c>
      <c r="V925" s="66"/>
      <c r="W925" s="5" t="str">
        <f>IFERROR(IF(INDEX(W$1:W924,MATCH(V925,V$1:V924,0),1)=0,"",INDEX(W$1:W924,MATCH(V925,V$1:V924,0),1)),"")</f>
        <v/>
      </c>
      <c r="X925" s="2" t="str">
        <f>IFERROR(INDEX('padron cfe'!D:D,MATCH(DATOS!C925,'padron cfe'!A:A,0),1),"")</f>
        <v/>
      </c>
      <c r="AC925" s="3"/>
      <c r="AE925" s="4" t="str">
        <f t="shared" si="216"/>
        <v/>
      </c>
      <c r="AI925" s="2" t="str">
        <f>IFERROR(IF(INDEX(AI$1:AI924,MATCH(BT925,BT$1:BT924,0),1)=0,"",INDEX(AI$1:AI924,MATCH(BT925,BT$1:BT924,0),1)),"")</f>
        <v/>
      </c>
      <c r="AJ925" s="2" t="str">
        <f>IFERROR(IF(INDEX(AJ$1:AJ924,MATCH(BT925,BT$1:BT924,0),1)=0,"",INDEX(AJ$1:AJ924,MATCH(BT925,BT$1:BT924,0),1)),"")</f>
        <v/>
      </c>
      <c r="AK925" s="2" t="str">
        <f>IFERROR(IF(INDEX(AK$1:AK924,MATCH(BT925,BT$1:BT924,0),1)=0,"",INDEX(AK$1:AK924,MATCH(BT925,BT$1:BT924,0),1)),"")</f>
        <v/>
      </c>
      <c r="AY925" s="7"/>
      <c r="BA925" s="66"/>
      <c r="BB925" s="66"/>
      <c r="BC925" s="66"/>
      <c r="BD925" s="78"/>
      <c r="BE925" s="66"/>
      <c r="BF925" s="66"/>
      <c r="BG925" s="4"/>
      <c r="BH925" s="69"/>
      <c r="BK925" s="9"/>
      <c r="BN925" s="7"/>
      <c r="BO925" s="286"/>
      <c r="BP925" s="22"/>
      <c r="BQ925" s="7" t="str">
        <f t="shared" ca="1" si="217"/>
        <v/>
      </c>
      <c r="BR925" s="75" t="str">
        <f t="shared" si="218"/>
        <v/>
      </c>
      <c r="BS925" s="75" t="str">
        <f t="shared" si="219"/>
        <v/>
      </c>
      <c r="BT925" s="5" t="str">
        <f t="shared" si="220"/>
        <v/>
      </c>
      <c r="BU925" s="79" t="str">
        <f t="shared" si="221"/>
        <v/>
      </c>
      <c r="BV925" s="79" t="str">
        <f t="shared" si="222"/>
        <v/>
      </c>
      <c r="BW925" s="79" t="str">
        <f t="shared" si="223"/>
        <v/>
      </c>
      <c r="CB925" s="5"/>
      <c r="CC925" s="4" t="str">
        <f>IF(IFERROR(VLOOKUP(C925,C926:C$1993,1,0),"")="","",COUNTIF(C:C,C925))</f>
        <v/>
      </c>
      <c r="CE925" s="5"/>
      <c r="CF925" s="5"/>
      <c r="CG925" s="5" t="str">
        <f>IF(B925="","",IF(CC925="",1+(MAX(CG$2:CG924)),""))</f>
        <v/>
      </c>
      <c r="CH925" s="5" t="str">
        <f t="shared" si="224"/>
        <v/>
      </c>
      <c r="CI925" s="5" t="str">
        <f t="shared" si="225"/>
        <v/>
      </c>
      <c r="CJ925" s="14" t="str">
        <f t="shared" si="226"/>
        <v/>
      </c>
      <c r="CK925" s="25"/>
      <c r="CL925" s="15"/>
      <c r="CM925" s="5" t="str">
        <f t="shared" si="228"/>
        <v/>
      </c>
      <c r="CO925" s="5"/>
      <c r="CP925" s="5" t="str">
        <f t="shared" si="227"/>
        <v/>
      </c>
      <c r="CQ925" s="5" t="str">
        <f>IF(BT925="","",IFERROR(IF(VLOOKUP(BT925,BT$2:BT924,1,0)=0,"",""),BT925))</f>
        <v/>
      </c>
      <c r="CR925" s="22" t="str">
        <f>IF(CQ925="","",(IFERROR(VLOOKUP(MID(CQ925,1,1),$DI$2:DM$28,3,0),0)+IFERROR(VLOOKUP(MID(CQ925,2,1),DI$2:DM$28,4,0),0)+IFERROR(VLOOKUP(MID(CQ925,3,1),DI$2:DM$28,5,0),0)+(ROW(CQ925)/1000000000000)))</f>
        <v/>
      </c>
      <c r="CS925" s="5"/>
      <c r="CT925" s="5">
        <v>924</v>
      </c>
      <c r="CU925" s="5" t="str">
        <f>IFERROR(VLOOKUP(CT925,CP$2:CQ2001,2,0),"")</f>
        <v/>
      </c>
      <c r="CV925" s="5"/>
      <c r="CX925" s="5"/>
      <c r="DO925" s="5" t="e">
        <f>IF(REPORTE!AH$2="si",IF(C925=VALUE(REPORTE!C$22),IF(SUM(DO926:DO$1993),CONCATENATE(INT(B925),", "),INT(B925)),""),IF(C925=VALUE(REPORTE!C$21),IF(SUM(DO926:DO$1993),CONCATENATE(INT(B925),", "),INT(B925)),""))</f>
        <v>#VALUE!</v>
      </c>
      <c r="DP925" s="5"/>
      <c r="DS925" s="5"/>
      <c r="DT925" s="5"/>
      <c r="DU925" s="5"/>
      <c r="DV925" s="5"/>
    </row>
    <row r="926" spans="1:126" x14ac:dyDescent="0.25">
      <c r="A926" s="4" t="str">
        <f t="shared" ca="1" si="215"/>
        <v/>
      </c>
      <c r="B926" s="3"/>
      <c r="D926" s="1" t="str">
        <f>IFERROR(INDEX('padron cfe'!B:B,MATCH(DATOS!C926,'padron cfe'!A:A,0),1),"")</f>
        <v/>
      </c>
      <c r="H926" s="5" t="str">
        <f>IF(F926="","",IFERROR(CONCATENATE("PEUA",VLOOKUP(ESTADO,REPORTE!AV$2:AW$33,2,0),DIDTRITO_FORM,CADER_FORM,IFERROR(INDEX(CA:CA,MATCH(DAY(F926),BZ:BZ,0),1),DAY(F926)),IFERROR(INDEX(CA:CA,MATCH(MONTH(F926),BZ:BZ,0),1),MONTH(F926)),YEAR(F926),G926),""))</f>
        <v/>
      </c>
      <c r="M926" s="2" t="str">
        <f>IFERROR(INDEX('padron cfe'!C:C,MATCH(DATOS!C926,'padron cfe'!A:A,0),1),"")</f>
        <v/>
      </c>
      <c r="N926" s="66" t="str">
        <f>IFERROR(IF(BT926="","",IF(INDEX(N$1:N925,MATCH(BT926,BT$1:BT925,0),1)=0,"",INDEX(N$1:N925,MATCH(BT926,BT$1:BT925,0),1))),"")</f>
        <v/>
      </c>
      <c r="O926" s="66" t="str">
        <f>IFERROR(IF(BT926="","",IF(INDEX(O$1:O925,MATCH(BT926,BT$1:BT925,0),1)=0,"",INDEX(O$1:O925,MATCH(BT926,BT$1:BT925,0),1))),"")</f>
        <v/>
      </c>
      <c r="R926" s="66"/>
      <c r="S926" s="5"/>
      <c r="T926" s="66"/>
      <c r="U926" s="5" t="str">
        <f>IFERROR(IF(INDEX(U$1:U925,MATCH(T926,T$1:T925,0),1)=0,"",INDEX(U$1:U925,MATCH(T926,T$1:T925,0),1)),"")</f>
        <v/>
      </c>
      <c r="V926" s="66"/>
      <c r="W926" s="5" t="str">
        <f>IFERROR(IF(INDEX(W$1:W925,MATCH(V926,V$1:V925,0),1)=0,"",INDEX(W$1:W925,MATCH(V926,V$1:V925,0),1)),"")</f>
        <v/>
      </c>
      <c r="X926" s="2" t="str">
        <f>IFERROR(INDEX('padron cfe'!D:D,MATCH(DATOS!C926,'padron cfe'!A:A,0),1),"")</f>
        <v/>
      </c>
      <c r="AC926" s="3"/>
      <c r="AE926" s="4" t="str">
        <f t="shared" si="216"/>
        <v/>
      </c>
      <c r="AI926" s="2" t="str">
        <f>IFERROR(IF(INDEX(AI$1:AI925,MATCH(BT926,BT$1:BT925,0),1)=0,"",INDEX(AI$1:AI925,MATCH(BT926,BT$1:BT925,0),1)),"")</f>
        <v/>
      </c>
      <c r="AJ926" s="2" t="str">
        <f>IFERROR(IF(INDEX(AJ$1:AJ925,MATCH(BT926,BT$1:BT925,0),1)=0,"",INDEX(AJ$1:AJ925,MATCH(BT926,BT$1:BT925,0),1)),"")</f>
        <v/>
      </c>
      <c r="AK926" s="2" t="str">
        <f>IFERROR(IF(INDEX(AK$1:AK925,MATCH(BT926,BT$1:BT925,0),1)=0,"",INDEX(AK$1:AK925,MATCH(BT926,BT$1:BT925,0),1)),"")</f>
        <v/>
      </c>
      <c r="AY926" s="7"/>
      <c r="BA926" s="66"/>
      <c r="BB926" s="66"/>
      <c r="BC926" s="66"/>
      <c r="BD926" s="78"/>
      <c r="BE926" s="66"/>
      <c r="BF926" s="66"/>
      <c r="BG926" s="4"/>
      <c r="BH926" s="69"/>
      <c r="BK926" s="9"/>
      <c r="BN926" s="7"/>
      <c r="BO926" s="286"/>
      <c r="BP926" s="22"/>
      <c r="BQ926" s="7" t="str">
        <f t="shared" ca="1" si="217"/>
        <v/>
      </c>
      <c r="BR926" s="75" t="str">
        <f t="shared" si="218"/>
        <v/>
      </c>
      <c r="BS926" s="75" t="str">
        <f t="shared" si="219"/>
        <v/>
      </c>
      <c r="BT926" s="5" t="str">
        <f t="shared" si="220"/>
        <v/>
      </c>
      <c r="BU926" s="79" t="str">
        <f t="shared" si="221"/>
        <v/>
      </c>
      <c r="BV926" s="79" t="str">
        <f t="shared" si="222"/>
        <v/>
      </c>
      <c r="BW926" s="79" t="str">
        <f t="shared" si="223"/>
        <v/>
      </c>
      <c r="CB926" s="5"/>
      <c r="CC926" s="4" t="str">
        <f>IF(IFERROR(VLOOKUP(C926,C927:C$1993,1,0),"")="","",COUNTIF(C:C,C926))</f>
        <v/>
      </c>
      <c r="CE926" s="5"/>
      <c r="CF926" s="5"/>
      <c r="CG926" s="5" t="str">
        <f>IF(B926="","",IF(CC926="",1+(MAX(CG$2:CG925)),""))</f>
        <v/>
      </c>
      <c r="CH926" s="5" t="str">
        <f t="shared" si="224"/>
        <v/>
      </c>
      <c r="CI926" s="5" t="str">
        <f t="shared" si="225"/>
        <v/>
      </c>
      <c r="CJ926" s="14" t="str">
        <f t="shared" si="226"/>
        <v/>
      </c>
      <c r="CK926" s="25"/>
      <c r="CL926" s="15"/>
      <c r="CM926" s="5" t="str">
        <f t="shared" si="228"/>
        <v/>
      </c>
      <c r="CO926" s="5"/>
      <c r="CP926" s="5" t="str">
        <f t="shared" si="227"/>
        <v/>
      </c>
      <c r="CQ926" s="5" t="str">
        <f>IF(BT926="","",IFERROR(IF(VLOOKUP(BT926,BT$2:BT925,1,0)=0,"",""),BT926))</f>
        <v/>
      </c>
      <c r="CR926" s="22" t="str">
        <f>IF(CQ926="","",(IFERROR(VLOOKUP(MID(CQ926,1,1),$DI$2:DM$28,3,0),0)+IFERROR(VLOOKUP(MID(CQ926,2,1),DI$2:DM$28,4,0),0)+IFERROR(VLOOKUP(MID(CQ926,3,1),DI$2:DM$28,5,0),0)+(ROW(CQ926)/1000000000000)))</f>
        <v/>
      </c>
      <c r="CS926" s="5"/>
      <c r="CT926" s="5">
        <v>925</v>
      </c>
      <c r="CU926" s="5" t="str">
        <f>IFERROR(VLOOKUP(CT926,CP$2:CQ2002,2,0),"")</f>
        <v/>
      </c>
      <c r="CV926" s="5"/>
      <c r="CX926" s="5"/>
      <c r="DO926" s="5" t="e">
        <f>IF(REPORTE!AH$2="si",IF(C926=VALUE(REPORTE!C$22),IF(SUM(DO927:DO$1993),CONCATENATE(INT(B926),", "),INT(B926)),""),IF(C926=VALUE(REPORTE!C$21),IF(SUM(DO927:DO$1993),CONCATENATE(INT(B926),", "),INT(B926)),""))</f>
        <v>#VALUE!</v>
      </c>
      <c r="DP926" s="5" t="e">
        <f>CONCATENATE(DO926,DO927,DO928,DO929,DO930,DO931,DO932,DO933,DO934,DO935,DO936,DO937,DO938,DO939,DO940,DO941,DO942,DO943,DO944,DO945,DO946,DO947,DO948,DO949,DO950,DO951,DO952,DO953,DO954,DO955,DO956,DO957,DO958,DO959,DO960,DO961,DO962,DO963,DO964,DO965,DO966,DO967)</f>
        <v>#VALUE!</v>
      </c>
      <c r="DS926" s="5"/>
      <c r="DT926" s="5"/>
      <c r="DU926" s="5"/>
      <c r="DV926" s="5"/>
    </row>
    <row r="927" spans="1:126" x14ac:dyDescent="0.25">
      <c r="A927" s="4" t="str">
        <f t="shared" ca="1" si="215"/>
        <v/>
      </c>
      <c r="B927" s="3"/>
      <c r="D927" s="1" t="str">
        <f>IFERROR(INDEX('padron cfe'!B:B,MATCH(DATOS!C927,'padron cfe'!A:A,0),1),"")</f>
        <v/>
      </c>
      <c r="H927" s="5" t="str">
        <f>IF(F927="","",IFERROR(CONCATENATE("PEUA",VLOOKUP(ESTADO,REPORTE!AV$2:AW$33,2,0),DIDTRITO_FORM,CADER_FORM,IFERROR(INDEX(CA:CA,MATCH(DAY(F927),BZ:BZ,0),1),DAY(F927)),IFERROR(INDEX(CA:CA,MATCH(MONTH(F927),BZ:BZ,0),1),MONTH(F927)),YEAR(F927),G927),""))</f>
        <v/>
      </c>
      <c r="M927" s="2" t="str">
        <f>IFERROR(INDEX('padron cfe'!C:C,MATCH(DATOS!C927,'padron cfe'!A:A,0),1),"")</f>
        <v/>
      </c>
      <c r="N927" s="66" t="str">
        <f>IFERROR(IF(BT927="","",IF(INDEX(N$1:N926,MATCH(BT927,BT$1:BT926,0),1)=0,"",INDEX(N$1:N926,MATCH(BT927,BT$1:BT926,0),1))),"")</f>
        <v/>
      </c>
      <c r="O927" s="66" t="str">
        <f>IFERROR(IF(BT927="","",IF(INDEX(O$1:O926,MATCH(BT927,BT$1:BT926,0),1)=0,"",INDEX(O$1:O926,MATCH(BT927,BT$1:BT926,0),1))),"")</f>
        <v/>
      </c>
      <c r="R927" s="66"/>
      <c r="S927" s="5"/>
      <c r="T927" s="66"/>
      <c r="U927" s="5" t="str">
        <f>IFERROR(IF(INDEX(U$1:U926,MATCH(T927,T$1:T926,0),1)=0,"",INDEX(U$1:U926,MATCH(T927,T$1:T926,0),1)),"")</f>
        <v/>
      </c>
      <c r="V927" s="66"/>
      <c r="W927" s="5" t="str">
        <f>IFERROR(IF(INDEX(W$1:W926,MATCH(V927,V$1:V926,0),1)=0,"",INDEX(W$1:W926,MATCH(V927,V$1:V926,0),1)),"")</f>
        <v/>
      </c>
      <c r="X927" s="2" t="str">
        <f>IFERROR(INDEX('padron cfe'!D:D,MATCH(DATOS!C927,'padron cfe'!A:A,0),1),"")</f>
        <v/>
      </c>
      <c r="AC927" s="3"/>
      <c r="AE927" s="4" t="str">
        <f t="shared" si="216"/>
        <v/>
      </c>
      <c r="AI927" s="2" t="str">
        <f>IFERROR(IF(INDEX(AI$1:AI926,MATCH(BT927,BT$1:BT926,0),1)=0,"",INDEX(AI$1:AI926,MATCH(BT927,BT$1:BT926,0),1)),"")</f>
        <v/>
      </c>
      <c r="AJ927" s="2" t="str">
        <f>IFERROR(IF(INDEX(AJ$1:AJ926,MATCH(BT927,BT$1:BT926,0),1)=0,"",INDEX(AJ$1:AJ926,MATCH(BT927,BT$1:BT926,0),1)),"")</f>
        <v/>
      </c>
      <c r="AK927" s="2" t="str">
        <f>IFERROR(IF(INDEX(AK$1:AK926,MATCH(BT927,BT$1:BT926,0),1)=0,"",INDEX(AK$1:AK926,MATCH(BT927,BT$1:BT926,0),1)),"")</f>
        <v/>
      </c>
      <c r="AY927" s="7"/>
      <c r="BA927" s="66"/>
      <c r="BB927" s="66"/>
      <c r="BC927" s="66"/>
      <c r="BD927" s="78"/>
      <c r="BE927" s="66"/>
      <c r="BF927" s="66"/>
      <c r="BG927" s="4"/>
      <c r="BH927" s="69"/>
      <c r="BK927" s="9"/>
      <c r="BN927" s="7"/>
      <c r="BO927" s="286"/>
      <c r="BP927" s="22"/>
      <c r="BQ927" s="7" t="str">
        <f t="shared" ca="1" si="217"/>
        <v/>
      </c>
      <c r="BR927" s="75" t="str">
        <f t="shared" si="218"/>
        <v/>
      </c>
      <c r="BS927" s="75" t="str">
        <f t="shared" si="219"/>
        <v/>
      </c>
      <c r="BT927" s="5" t="str">
        <f t="shared" si="220"/>
        <v/>
      </c>
      <c r="BU927" s="79" t="str">
        <f t="shared" si="221"/>
        <v/>
      </c>
      <c r="BV927" s="79" t="str">
        <f t="shared" si="222"/>
        <v/>
      </c>
      <c r="BW927" s="79" t="str">
        <f t="shared" si="223"/>
        <v/>
      </c>
      <c r="CB927" s="5"/>
      <c r="CC927" s="4" t="str">
        <f>IF(IFERROR(VLOOKUP(C927,C928:C$1993,1,0),"")="","",COUNTIF(C:C,C927))</f>
        <v/>
      </c>
      <c r="CE927" s="5"/>
      <c r="CF927" s="5"/>
      <c r="CG927" s="5" t="str">
        <f>IF(B927="","",IF(CC927="",1+(MAX(CG$2:CG926)),""))</f>
        <v/>
      </c>
      <c r="CH927" s="5" t="str">
        <f t="shared" si="224"/>
        <v/>
      </c>
      <c r="CI927" s="5" t="str">
        <f t="shared" si="225"/>
        <v/>
      </c>
      <c r="CJ927" s="14" t="str">
        <f t="shared" si="226"/>
        <v/>
      </c>
      <c r="CK927" s="25"/>
      <c r="CL927" s="15"/>
      <c r="CM927" s="5" t="str">
        <f t="shared" si="228"/>
        <v/>
      </c>
      <c r="CO927" s="5"/>
      <c r="CP927" s="5" t="str">
        <f t="shared" si="227"/>
        <v/>
      </c>
      <c r="CQ927" s="5" t="str">
        <f>IF(BT927="","",IFERROR(IF(VLOOKUP(BT927,BT$2:BT926,1,0)=0,"",""),BT927))</f>
        <v/>
      </c>
      <c r="CR927" s="22" t="str">
        <f>IF(CQ927="","",(IFERROR(VLOOKUP(MID(CQ927,1,1),$DI$2:DM$28,3,0),0)+IFERROR(VLOOKUP(MID(CQ927,2,1),DI$2:DM$28,4,0),0)+IFERROR(VLOOKUP(MID(CQ927,3,1),DI$2:DM$28,5,0),0)+(ROW(CQ927)/1000000000000)))</f>
        <v/>
      </c>
      <c r="CS927" s="5"/>
      <c r="CT927" s="5">
        <v>926</v>
      </c>
      <c r="CU927" s="5" t="str">
        <f>IFERROR(VLOOKUP(CT927,CP$2:CQ2003,2,0),"")</f>
        <v/>
      </c>
      <c r="CV927" s="5"/>
      <c r="CX927" s="5"/>
      <c r="DO927" s="5" t="e">
        <f>IF(REPORTE!AH$2="si",IF(C927=VALUE(REPORTE!C$22),IF(SUM(DO928:DO$1993),CONCATENATE(INT(B927),", "),INT(B927)),""),IF(C927=VALUE(REPORTE!C$21),IF(SUM(DO928:DO$1993),CONCATENATE(INT(B927),", "),INT(B927)),""))</f>
        <v>#VALUE!</v>
      </c>
      <c r="DS927" s="5"/>
      <c r="DT927" s="5"/>
      <c r="DU927" s="5"/>
      <c r="DV927" s="5"/>
    </row>
    <row r="928" spans="1:126" x14ac:dyDescent="0.25">
      <c r="A928" s="4" t="str">
        <f t="shared" ca="1" si="215"/>
        <v/>
      </c>
      <c r="B928" s="3"/>
      <c r="D928" s="1" t="str">
        <f>IFERROR(INDEX('padron cfe'!B:B,MATCH(DATOS!C928,'padron cfe'!A:A,0),1),"")</f>
        <v/>
      </c>
      <c r="H928" s="5" t="str">
        <f>IF(F928="","",IFERROR(CONCATENATE("PEUA",VLOOKUP(ESTADO,REPORTE!AV$2:AW$33,2,0),DIDTRITO_FORM,CADER_FORM,IFERROR(INDEX(CA:CA,MATCH(DAY(F928),BZ:BZ,0),1),DAY(F928)),IFERROR(INDEX(CA:CA,MATCH(MONTH(F928),BZ:BZ,0),1),MONTH(F928)),YEAR(F928),G928),""))</f>
        <v/>
      </c>
      <c r="M928" s="2" t="str">
        <f>IFERROR(INDEX('padron cfe'!C:C,MATCH(DATOS!C928,'padron cfe'!A:A,0),1),"")</f>
        <v/>
      </c>
      <c r="N928" s="66" t="str">
        <f>IFERROR(IF(BT928="","",IF(INDEX(N$1:N927,MATCH(BT928,BT$1:BT927,0),1)=0,"",INDEX(N$1:N927,MATCH(BT928,BT$1:BT927,0),1))),"")</f>
        <v/>
      </c>
      <c r="O928" s="66" t="str">
        <f>IFERROR(IF(BT928="","",IF(INDEX(O$1:O927,MATCH(BT928,BT$1:BT927,0),1)=0,"",INDEX(O$1:O927,MATCH(BT928,BT$1:BT927,0),1))),"")</f>
        <v/>
      </c>
      <c r="R928" s="66"/>
      <c r="S928" s="5"/>
      <c r="T928" s="66"/>
      <c r="U928" s="5" t="str">
        <f>IFERROR(IF(INDEX(U$1:U927,MATCH(T928,T$1:T927,0),1)=0,"",INDEX(U$1:U927,MATCH(T928,T$1:T927,0),1)),"")</f>
        <v/>
      </c>
      <c r="V928" s="66"/>
      <c r="W928" s="5" t="str">
        <f>IFERROR(IF(INDEX(W$1:W927,MATCH(V928,V$1:V927,0),1)=0,"",INDEX(W$1:W927,MATCH(V928,V$1:V927,0),1)),"")</f>
        <v/>
      </c>
      <c r="X928" s="2" t="str">
        <f>IFERROR(INDEX('padron cfe'!D:D,MATCH(DATOS!C928,'padron cfe'!A:A,0),1),"")</f>
        <v/>
      </c>
      <c r="AC928" s="3"/>
      <c r="AE928" s="4" t="str">
        <f t="shared" si="216"/>
        <v/>
      </c>
      <c r="AI928" s="2" t="str">
        <f>IFERROR(IF(INDEX(AI$1:AI927,MATCH(BT928,BT$1:BT927,0),1)=0,"",INDEX(AI$1:AI927,MATCH(BT928,BT$1:BT927,0),1)),"")</f>
        <v/>
      </c>
      <c r="AJ928" s="2" t="str">
        <f>IFERROR(IF(INDEX(AJ$1:AJ927,MATCH(BT928,BT$1:BT927,0),1)=0,"",INDEX(AJ$1:AJ927,MATCH(BT928,BT$1:BT927,0),1)),"")</f>
        <v/>
      </c>
      <c r="AK928" s="2" t="str">
        <f>IFERROR(IF(INDEX(AK$1:AK927,MATCH(BT928,BT$1:BT927,0),1)=0,"",INDEX(AK$1:AK927,MATCH(BT928,BT$1:BT927,0),1)),"")</f>
        <v/>
      </c>
      <c r="AY928" s="7"/>
      <c r="BA928" s="66"/>
      <c r="BB928" s="66"/>
      <c r="BC928" s="66"/>
      <c r="BD928" s="78"/>
      <c r="BE928" s="66"/>
      <c r="BF928" s="66"/>
      <c r="BG928" s="4"/>
      <c r="BH928" s="69"/>
      <c r="BK928" s="9"/>
      <c r="BN928" s="7"/>
      <c r="BO928" s="286"/>
      <c r="BP928" s="22"/>
      <c r="BQ928" s="7" t="str">
        <f t="shared" ca="1" si="217"/>
        <v/>
      </c>
      <c r="BR928" s="75" t="str">
        <f t="shared" si="218"/>
        <v/>
      </c>
      <c r="BS928" s="75" t="str">
        <f t="shared" si="219"/>
        <v/>
      </c>
      <c r="BT928" s="5" t="str">
        <f t="shared" si="220"/>
        <v/>
      </c>
      <c r="BU928" s="79" t="str">
        <f t="shared" si="221"/>
        <v/>
      </c>
      <c r="BV928" s="79" t="str">
        <f t="shared" si="222"/>
        <v/>
      </c>
      <c r="BW928" s="79" t="str">
        <f t="shared" si="223"/>
        <v/>
      </c>
      <c r="CB928" s="5"/>
      <c r="CC928" s="4" t="str">
        <f>IF(IFERROR(VLOOKUP(C928,C929:C$1993,1,0),"")="","",COUNTIF(C:C,C928))</f>
        <v/>
      </c>
      <c r="CE928" s="5"/>
      <c r="CF928" s="5"/>
      <c r="CG928" s="5" t="str">
        <f>IF(B928="","",IF(CC928="",1+(MAX(CG$2:CG927)),""))</f>
        <v/>
      </c>
      <c r="CH928" s="5" t="str">
        <f t="shared" si="224"/>
        <v/>
      </c>
      <c r="CI928" s="5" t="str">
        <f t="shared" si="225"/>
        <v/>
      </c>
      <c r="CJ928" s="14" t="str">
        <f t="shared" si="226"/>
        <v/>
      </c>
      <c r="CK928" s="25"/>
      <c r="CL928" s="15"/>
      <c r="CM928" s="5" t="str">
        <f t="shared" si="228"/>
        <v/>
      </c>
      <c r="CO928" s="5"/>
      <c r="CP928" s="5" t="str">
        <f t="shared" si="227"/>
        <v/>
      </c>
      <c r="CQ928" s="5" t="str">
        <f>IF(BT928="","",IFERROR(IF(VLOOKUP(BT928,BT$2:BT927,1,0)=0,"",""),BT928))</f>
        <v/>
      </c>
      <c r="CR928" s="22" t="str">
        <f>IF(CQ928="","",(IFERROR(VLOOKUP(MID(CQ928,1,1),$DI$2:DM$28,3,0),0)+IFERROR(VLOOKUP(MID(CQ928,2,1),DI$2:DM$28,4,0),0)+IFERROR(VLOOKUP(MID(CQ928,3,1),DI$2:DM$28,5,0),0)+(ROW(CQ928)/1000000000000)))</f>
        <v/>
      </c>
      <c r="CS928" s="5"/>
      <c r="CT928" s="5">
        <v>927</v>
      </c>
      <c r="CU928" s="5" t="str">
        <f>IFERROR(VLOOKUP(CT928,CP$2:CQ2004,2,0),"")</f>
        <v/>
      </c>
      <c r="CV928" s="5"/>
      <c r="CX928" s="5"/>
      <c r="DO928" s="5" t="e">
        <f>IF(REPORTE!AH$2="si",IF(C928=VALUE(REPORTE!C$22),IF(SUM(DO929:DO$1993),CONCATENATE(INT(B928),", "),INT(B928)),""),IF(C928=VALUE(REPORTE!C$21),IF(SUM(DO929:DO$1993),CONCATENATE(INT(B928),", "),INT(B928)),""))</f>
        <v>#VALUE!</v>
      </c>
      <c r="DS928" s="5"/>
      <c r="DT928" s="5"/>
      <c r="DU928" s="5"/>
      <c r="DV928" s="5"/>
    </row>
    <row r="929" spans="1:126" x14ac:dyDescent="0.25">
      <c r="A929" s="4" t="str">
        <f t="shared" ca="1" si="215"/>
        <v/>
      </c>
      <c r="B929" s="3"/>
      <c r="D929" s="1" t="str">
        <f>IFERROR(INDEX('padron cfe'!B:B,MATCH(DATOS!C929,'padron cfe'!A:A,0),1),"")</f>
        <v/>
      </c>
      <c r="H929" s="5" t="str">
        <f>IF(F929="","",IFERROR(CONCATENATE("PEUA",VLOOKUP(ESTADO,REPORTE!AV$2:AW$33,2,0),DIDTRITO_FORM,CADER_FORM,IFERROR(INDEX(CA:CA,MATCH(DAY(F929),BZ:BZ,0),1),DAY(F929)),IFERROR(INDEX(CA:CA,MATCH(MONTH(F929),BZ:BZ,0),1),MONTH(F929)),YEAR(F929),G929),""))</f>
        <v/>
      </c>
      <c r="M929" s="2" t="str">
        <f>IFERROR(INDEX('padron cfe'!C:C,MATCH(DATOS!C929,'padron cfe'!A:A,0),1),"")</f>
        <v/>
      </c>
      <c r="N929" s="66" t="str">
        <f>IFERROR(IF(BT929="","",IF(INDEX(N$1:N928,MATCH(BT929,BT$1:BT928,0),1)=0,"",INDEX(N$1:N928,MATCH(BT929,BT$1:BT928,0),1))),"")</f>
        <v/>
      </c>
      <c r="O929" s="66" t="str">
        <f>IFERROR(IF(BT929="","",IF(INDEX(O$1:O928,MATCH(BT929,BT$1:BT928,0),1)=0,"",INDEX(O$1:O928,MATCH(BT929,BT$1:BT928,0),1))),"")</f>
        <v/>
      </c>
      <c r="R929" s="66"/>
      <c r="S929" s="5"/>
      <c r="T929" s="66"/>
      <c r="U929" s="5" t="str">
        <f>IFERROR(IF(INDEX(U$1:U928,MATCH(T929,T$1:T928,0),1)=0,"",INDEX(U$1:U928,MATCH(T929,T$1:T928,0),1)),"")</f>
        <v/>
      </c>
      <c r="V929" s="66"/>
      <c r="W929" s="5" t="str">
        <f>IFERROR(IF(INDEX(W$1:W928,MATCH(V929,V$1:V928,0),1)=0,"",INDEX(W$1:W928,MATCH(V929,V$1:V928,0),1)),"")</f>
        <v/>
      </c>
      <c r="X929" s="2" t="str">
        <f>IFERROR(INDEX('padron cfe'!D:D,MATCH(DATOS!C929,'padron cfe'!A:A,0),1),"")</f>
        <v/>
      </c>
      <c r="AC929" s="3"/>
      <c r="AE929" s="4" t="str">
        <f t="shared" si="216"/>
        <v/>
      </c>
      <c r="AI929" s="2" t="str">
        <f>IFERROR(IF(INDEX(AI$1:AI928,MATCH(BT929,BT$1:BT928,0),1)=0,"",INDEX(AI$1:AI928,MATCH(BT929,BT$1:BT928,0),1)),"")</f>
        <v/>
      </c>
      <c r="AJ929" s="2" t="str">
        <f>IFERROR(IF(INDEX(AJ$1:AJ928,MATCH(BT929,BT$1:BT928,0),1)=0,"",INDEX(AJ$1:AJ928,MATCH(BT929,BT$1:BT928,0),1)),"")</f>
        <v/>
      </c>
      <c r="AK929" s="2" t="str">
        <f>IFERROR(IF(INDEX(AK$1:AK928,MATCH(BT929,BT$1:BT928,0),1)=0,"",INDEX(AK$1:AK928,MATCH(BT929,BT$1:BT928,0),1)),"")</f>
        <v/>
      </c>
      <c r="AY929" s="7"/>
      <c r="BA929" s="66"/>
      <c r="BB929" s="66"/>
      <c r="BC929" s="66"/>
      <c r="BD929" s="78"/>
      <c r="BE929" s="66"/>
      <c r="BF929" s="66"/>
      <c r="BG929" s="4"/>
      <c r="BH929" s="69"/>
      <c r="BK929" s="9"/>
      <c r="BN929" s="7"/>
      <c r="BO929" s="286"/>
      <c r="BP929" s="22"/>
      <c r="BQ929" s="7" t="str">
        <f t="shared" ca="1" si="217"/>
        <v/>
      </c>
      <c r="BR929" s="75" t="str">
        <f t="shared" si="218"/>
        <v/>
      </c>
      <c r="BS929" s="75" t="str">
        <f t="shared" si="219"/>
        <v/>
      </c>
      <c r="BT929" s="5" t="str">
        <f t="shared" si="220"/>
        <v/>
      </c>
      <c r="BU929" s="79" t="str">
        <f t="shared" si="221"/>
        <v/>
      </c>
      <c r="BV929" s="79" t="str">
        <f t="shared" si="222"/>
        <v/>
      </c>
      <c r="BW929" s="79" t="str">
        <f t="shared" si="223"/>
        <v/>
      </c>
      <c r="CB929" s="5"/>
      <c r="CC929" s="4" t="str">
        <f>IF(IFERROR(VLOOKUP(C929,C930:C$1993,1,0),"")="","",COUNTIF(C:C,C929))</f>
        <v/>
      </c>
      <c r="CE929" s="5"/>
      <c r="CF929" s="5"/>
      <c r="CG929" s="5" t="str">
        <f>IF(B929="","",IF(CC929="",1+(MAX(CG$2:CG928)),""))</f>
        <v/>
      </c>
      <c r="CH929" s="5" t="str">
        <f t="shared" si="224"/>
        <v/>
      </c>
      <c r="CI929" s="5" t="str">
        <f t="shared" si="225"/>
        <v/>
      </c>
      <c r="CJ929" s="14" t="str">
        <f t="shared" si="226"/>
        <v/>
      </c>
      <c r="CK929" s="25"/>
      <c r="CL929" s="15"/>
      <c r="CM929" s="5" t="str">
        <f t="shared" si="228"/>
        <v/>
      </c>
      <c r="CO929" s="5"/>
      <c r="CP929" s="5" t="str">
        <f t="shared" si="227"/>
        <v/>
      </c>
      <c r="CQ929" s="5" t="str">
        <f>IF(BT929="","",IFERROR(IF(VLOOKUP(BT929,BT$2:BT928,1,0)=0,"",""),BT929))</f>
        <v/>
      </c>
      <c r="CR929" s="22" t="str">
        <f>IF(CQ929="","",(IFERROR(VLOOKUP(MID(CQ929,1,1),$DI$2:DM$28,3,0),0)+IFERROR(VLOOKUP(MID(CQ929,2,1),DI$2:DM$28,4,0),0)+IFERROR(VLOOKUP(MID(CQ929,3,1),DI$2:DM$28,5,0),0)+(ROW(CQ929)/1000000000000)))</f>
        <v/>
      </c>
      <c r="CS929" s="5"/>
      <c r="CT929" s="5">
        <v>928</v>
      </c>
      <c r="CU929" s="5" t="str">
        <f>IFERROR(VLOOKUP(CT929,CP$2:CQ2005,2,0),"")</f>
        <v/>
      </c>
      <c r="CV929" s="5"/>
      <c r="CX929" s="5"/>
      <c r="DO929" s="5" t="e">
        <f>IF(REPORTE!AH$2="si",IF(C929=VALUE(REPORTE!C$22),IF(SUM(DO930:DO$1993),CONCATENATE(INT(B929),", "),INT(B929)),""),IF(C929=VALUE(REPORTE!C$21),IF(SUM(DO930:DO$1993),CONCATENATE(INT(B929),", "),INT(B929)),""))</f>
        <v>#VALUE!</v>
      </c>
      <c r="DS929" s="5"/>
      <c r="DT929" s="5"/>
      <c r="DU929" s="5"/>
      <c r="DV929" s="5"/>
    </row>
    <row r="930" spans="1:126" x14ac:dyDescent="0.25">
      <c r="A930" s="4" t="str">
        <f t="shared" ca="1" si="215"/>
        <v/>
      </c>
      <c r="B930" s="3"/>
      <c r="D930" s="1" t="str">
        <f>IFERROR(INDEX('padron cfe'!B:B,MATCH(DATOS!C930,'padron cfe'!A:A,0),1),"")</f>
        <v/>
      </c>
      <c r="H930" s="5" t="str">
        <f>IF(F930="","",IFERROR(CONCATENATE("PEUA",VLOOKUP(ESTADO,REPORTE!AV$2:AW$33,2,0),DIDTRITO_FORM,CADER_FORM,IFERROR(INDEX(CA:CA,MATCH(DAY(F930),BZ:BZ,0),1),DAY(F930)),IFERROR(INDEX(CA:CA,MATCH(MONTH(F930),BZ:BZ,0),1),MONTH(F930)),YEAR(F930),G930),""))</f>
        <v/>
      </c>
      <c r="M930" s="2" t="str">
        <f>IFERROR(INDEX('padron cfe'!C:C,MATCH(DATOS!C930,'padron cfe'!A:A,0),1),"")</f>
        <v/>
      </c>
      <c r="N930" s="66" t="str">
        <f>IFERROR(IF(BT930="","",IF(INDEX(N$1:N929,MATCH(BT930,BT$1:BT929,0),1)=0,"",INDEX(N$1:N929,MATCH(BT930,BT$1:BT929,0),1))),"")</f>
        <v/>
      </c>
      <c r="O930" s="66" t="str">
        <f>IFERROR(IF(BT930="","",IF(INDEX(O$1:O929,MATCH(BT930,BT$1:BT929,0),1)=0,"",INDEX(O$1:O929,MATCH(BT930,BT$1:BT929,0),1))),"")</f>
        <v/>
      </c>
      <c r="R930" s="66"/>
      <c r="S930" s="5"/>
      <c r="T930" s="66"/>
      <c r="U930" s="5" t="str">
        <f>IFERROR(IF(INDEX(U$1:U929,MATCH(T930,T$1:T929,0),1)=0,"",INDEX(U$1:U929,MATCH(T930,T$1:T929,0),1)),"")</f>
        <v/>
      </c>
      <c r="V930" s="66"/>
      <c r="W930" s="5" t="str">
        <f>IFERROR(IF(INDEX(W$1:W929,MATCH(V930,V$1:V929,0),1)=0,"",INDEX(W$1:W929,MATCH(V930,V$1:V929,0),1)),"")</f>
        <v/>
      </c>
      <c r="X930" s="2" t="str">
        <f>IFERROR(INDEX('padron cfe'!D:D,MATCH(DATOS!C930,'padron cfe'!A:A,0),1),"")</f>
        <v/>
      </c>
      <c r="AC930" s="3"/>
      <c r="AE930" s="4" t="str">
        <f t="shared" si="216"/>
        <v/>
      </c>
      <c r="AI930" s="2" t="str">
        <f>IFERROR(IF(INDEX(AI$1:AI929,MATCH(BT930,BT$1:BT929,0),1)=0,"",INDEX(AI$1:AI929,MATCH(BT930,BT$1:BT929,0),1)),"")</f>
        <v/>
      </c>
      <c r="AJ930" s="2" t="str">
        <f>IFERROR(IF(INDEX(AJ$1:AJ929,MATCH(BT930,BT$1:BT929,0),1)=0,"",INDEX(AJ$1:AJ929,MATCH(BT930,BT$1:BT929,0),1)),"")</f>
        <v/>
      </c>
      <c r="AK930" s="2" t="str">
        <f>IFERROR(IF(INDEX(AK$1:AK929,MATCH(BT930,BT$1:BT929,0),1)=0,"",INDEX(AK$1:AK929,MATCH(BT930,BT$1:BT929,0),1)),"")</f>
        <v/>
      </c>
      <c r="AY930" s="7"/>
      <c r="BA930" s="66"/>
      <c r="BB930" s="66"/>
      <c r="BC930" s="66"/>
      <c r="BD930" s="78"/>
      <c r="BE930" s="66"/>
      <c r="BF930" s="66"/>
      <c r="BG930" s="4"/>
      <c r="BH930" s="69"/>
      <c r="BK930" s="9"/>
      <c r="BN930" s="7"/>
      <c r="BO930" s="286"/>
      <c r="BP930" s="22"/>
      <c r="BQ930" s="7" t="str">
        <f t="shared" ca="1" si="217"/>
        <v/>
      </c>
      <c r="BR930" s="75" t="str">
        <f t="shared" si="218"/>
        <v/>
      </c>
      <c r="BS930" s="75" t="str">
        <f t="shared" si="219"/>
        <v/>
      </c>
      <c r="BT930" s="5" t="str">
        <f t="shared" si="220"/>
        <v/>
      </c>
      <c r="BU930" s="79" t="str">
        <f t="shared" si="221"/>
        <v/>
      </c>
      <c r="BV930" s="79" t="str">
        <f t="shared" si="222"/>
        <v/>
      </c>
      <c r="BW930" s="79" t="str">
        <f t="shared" si="223"/>
        <v/>
      </c>
      <c r="CB930" s="5"/>
      <c r="CC930" s="4" t="str">
        <f>IF(IFERROR(VLOOKUP(C930,C931:C$1993,1,0),"")="","",COUNTIF(C:C,C930))</f>
        <v/>
      </c>
      <c r="CE930" s="5"/>
      <c r="CF930" s="5"/>
      <c r="CG930" s="5" t="str">
        <f>IF(B930="","",IF(CC930="",1+(MAX(CG$2:CG929)),""))</f>
        <v/>
      </c>
      <c r="CH930" s="5" t="str">
        <f t="shared" si="224"/>
        <v/>
      </c>
      <c r="CI930" s="5" t="str">
        <f t="shared" si="225"/>
        <v/>
      </c>
      <c r="CJ930" s="14" t="str">
        <f t="shared" si="226"/>
        <v/>
      </c>
      <c r="CK930" s="25"/>
      <c r="CL930" s="15"/>
      <c r="CM930" s="5" t="str">
        <f t="shared" si="228"/>
        <v/>
      </c>
      <c r="CO930" s="5"/>
      <c r="CP930" s="5" t="str">
        <f t="shared" si="227"/>
        <v/>
      </c>
      <c r="CQ930" s="5" t="str">
        <f>IF(BT930="","",IFERROR(IF(VLOOKUP(BT930,BT$2:BT929,1,0)=0,"",""),BT930))</f>
        <v/>
      </c>
      <c r="CR930" s="22" t="str">
        <f>IF(CQ930="","",(IFERROR(VLOOKUP(MID(CQ930,1,1),$DI$2:DM$28,3,0),0)+IFERROR(VLOOKUP(MID(CQ930,2,1),DI$2:DM$28,4,0),0)+IFERROR(VLOOKUP(MID(CQ930,3,1),DI$2:DM$28,5,0),0)+(ROW(CQ930)/1000000000000)))</f>
        <v/>
      </c>
      <c r="CS930" s="5"/>
      <c r="CT930" s="5">
        <v>929</v>
      </c>
      <c r="CU930" s="5" t="str">
        <f>IFERROR(VLOOKUP(CT930,CP$2:CQ2006,2,0),"")</f>
        <v/>
      </c>
      <c r="CV930" s="5"/>
      <c r="CX930" s="5"/>
      <c r="DO930" s="5" t="e">
        <f>IF(REPORTE!AH$2="si",IF(C930=VALUE(REPORTE!C$22),IF(SUM(DO931:DO$1993),CONCATENATE(INT(B930),", "),INT(B930)),""),IF(C930=VALUE(REPORTE!C$21),IF(SUM(DO931:DO$1993),CONCATENATE(INT(B930),", "),INT(B930)),""))</f>
        <v>#VALUE!</v>
      </c>
      <c r="DS930" s="5"/>
      <c r="DT930" s="5"/>
      <c r="DU930" s="5"/>
      <c r="DV930" s="5"/>
    </row>
    <row r="931" spans="1:126" x14ac:dyDescent="0.25">
      <c r="A931" s="4" t="str">
        <f t="shared" ca="1" si="215"/>
        <v/>
      </c>
      <c r="B931" s="3"/>
      <c r="D931" s="1" t="str">
        <f>IFERROR(INDEX('padron cfe'!B:B,MATCH(DATOS!C931,'padron cfe'!A:A,0),1),"")</f>
        <v/>
      </c>
      <c r="H931" s="5" t="str">
        <f>IF(F931="","",IFERROR(CONCATENATE("PEUA",VLOOKUP(ESTADO,REPORTE!AV$2:AW$33,2,0),DIDTRITO_FORM,CADER_FORM,IFERROR(INDEX(CA:CA,MATCH(DAY(F931),BZ:BZ,0),1),DAY(F931)),IFERROR(INDEX(CA:CA,MATCH(MONTH(F931),BZ:BZ,0),1),MONTH(F931)),YEAR(F931),G931),""))</f>
        <v/>
      </c>
      <c r="M931" s="2" t="str">
        <f>IFERROR(INDEX('padron cfe'!C:C,MATCH(DATOS!C931,'padron cfe'!A:A,0),1),"")</f>
        <v/>
      </c>
      <c r="N931" s="66" t="str">
        <f>IFERROR(IF(BT931="","",IF(INDEX(N$1:N930,MATCH(BT931,BT$1:BT930,0),1)=0,"",INDEX(N$1:N930,MATCH(BT931,BT$1:BT930,0),1))),"")</f>
        <v/>
      </c>
      <c r="O931" s="66" t="str">
        <f>IFERROR(IF(BT931="","",IF(INDEX(O$1:O930,MATCH(BT931,BT$1:BT930,0),1)=0,"",INDEX(O$1:O930,MATCH(BT931,BT$1:BT930,0),1))),"")</f>
        <v/>
      </c>
      <c r="R931" s="66"/>
      <c r="S931" s="5"/>
      <c r="T931" s="66"/>
      <c r="U931" s="5" t="str">
        <f>IFERROR(IF(INDEX(U$1:U930,MATCH(T931,T$1:T930,0),1)=0,"",INDEX(U$1:U930,MATCH(T931,T$1:T930,0),1)),"")</f>
        <v/>
      </c>
      <c r="V931" s="66"/>
      <c r="W931" s="5" t="str">
        <f>IFERROR(IF(INDEX(W$1:W930,MATCH(V931,V$1:V930,0),1)=0,"",INDEX(W$1:W930,MATCH(V931,V$1:V930,0),1)),"")</f>
        <v/>
      </c>
      <c r="X931" s="2" t="str">
        <f>IFERROR(INDEX('padron cfe'!D:D,MATCH(DATOS!C931,'padron cfe'!A:A,0),1),"")</f>
        <v/>
      </c>
      <c r="AC931" s="3"/>
      <c r="AE931" s="4" t="str">
        <f t="shared" si="216"/>
        <v/>
      </c>
      <c r="AI931" s="2" t="str">
        <f>IFERROR(IF(INDEX(AI$1:AI930,MATCH(BT931,BT$1:BT930,0),1)=0,"",INDEX(AI$1:AI930,MATCH(BT931,BT$1:BT930,0),1)),"")</f>
        <v/>
      </c>
      <c r="AJ931" s="2" t="str">
        <f>IFERROR(IF(INDEX(AJ$1:AJ930,MATCH(BT931,BT$1:BT930,0),1)=0,"",INDEX(AJ$1:AJ930,MATCH(BT931,BT$1:BT930,0),1)),"")</f>
        <v/>
      </c>
      <c r="AK931" s="2" t="str">
        <f>IFERROR(IF(INDEX(AK$1:AK930,MATCH(BT931,BT$1:BT930,0),1)=0,"",INDEX(AK$1:AK930,MATCH(BT931,BT$1:BT930,0),1)),"")</f>
        <v/>
      </c>
      <c r="AY931" s="7"/>
      <c r="BA931" s="66"/>
      <c r="BB931" s="66"/>
      <c r="BC931" s="66"/>
      <c r="BD931" s="78"/>
      <c r="BE931" s="66"/>
      <c r="BF931" s="66"/>
      <c r="BG931" s="4"/>
      <c r="BH931" s="69"/>
      <c r="BK931" s="9"/>
      <c r="BN931" s="7"/>
      <c r="BO931" s="286"/>
      <c r="BP931" s="22"/>
      <c r="BQ931" s="7" t="str">
        <f t="shared" ca="1" si="217"/>
        <v/>
      </c>
      <c r="BR931" s="75" t="str">
        <f t="shared" si="218"/>
        <v/>
      </c>
      <c r="BS931" s="75" t="str">
        <f t="shared" si="219"/>
        <v/>
      </c>
      <c r="BT931" s="5" t="str">
        <f t="shared" si="220"/>
        <v/>
      </c>
      <c r="BU931" s="79" t="str">
        <f t="shared" si="221"/>
        <v/>
      </c>
      <c r="BV931" s="79" t="str">
        <f t="shared" si="222"/>
        <v/>
      </c>
      <c r="BW931" s="79" t="str">
        <f t="shared" si="223"/>
        <v/>
      </c>
      <c r="CB931" s="5"/>
      <c r="CC931" s="4" t="str">
        <f>IF(IFERROR(VLOOKUP(C931,C932:C$1993,1,0),"")="","",COUNTIF(C:C,C931))</f>
        <v/>
      </c>
      <c r="CE931" s="5"/>
      <c r="CF931" s="5"/>
      <c r="CG931" s="5" t="str">
        <f>IF(B931="","",IF(CC931="",1+(MAX(CG$2:CG930)),""))</f>
        <v/>
      </c>
      <c r="CH931" s="5" t="str">
        <f t="shared" si="224"/>
        <v/>
      </c>
      <c r="CI931" s="5" t="str">
        <f t="shared" si="225"/>
        <v/>
      </c>
      <c r="CJ931" s="14" t="str">
        <f t="shared" si="226"/>
        <v/>
      </c>
      <c r="CK931" s="25"/>
      <c r="CL931" s="15"/>
      <c r="CM931" s="5" t="str">
        <f t="shared" si="228"/>
        <v/>
      </c>
      <c r="CO931" s="5"/>
      <c r="CP931" s="5" t="str">
        <f t="shared" si="227"/>
        <v/>
      </c>
      <c r="CQ931" s="5" t="str">
        <f>IF(BT931="","",IFERROR(IF(VLOOKUP(BT931,BT$2:BT930,1,0)=0,"",""),BT931))</f>
        <v/>
      </c>
      <c r="CR931" s="22" t="str">
        <f>IF(CQ931="","",(IFERROR(VLOOKUP(MID(CQ931,1,1),$DI$2:DM$28,3,0),0)+IFERROR(VLOOKUP(MID(CQ931,2,1),DI$2:DM$28,4,0),0)+IFERROR(VLOOKUP(MID(CQ931,3,1),DI$2:DM$28,5,0),0)+(ROW(CQ931)/1000000000000)))</f>
        <v/>
      </c>
      <c r="CS931" s="5"/>
      <c r="CT931" s="5">
        <v>930</v>
      </c>
      <c r="CU931" s="5" t="str">
        <f>IFERROR(VLOOKUP(CT931,CP$2:CQ2007,2,0),"")</f>
        <v/>
      </c>
      <c r="CV931" s="5"/>
      <c r="CX931" s="5"/>
      <c r="DO931" s="5" t="e">
        <f>IF(REPORTE!AH$2="si",IF(C931=VALUE(REPORTE!C$22),IF(SUM(DO932:DO$1993),CONCATENATE(INT(B931),", "),INT(B931)),""),IF(C931=VALUE(REPORTE!C$21),IF(SUM(DO932:DO$1993),CONCATENATE(INT(B931),", "),INT(B931)),""))</f>
        <v>#VALUE!</v>
      </c>
      <c r="DS931" s="5"/>
      <c r="DT931" s="5"/>
      <c r="DU931" s="5"/>
      <c r="DV931" s="5"/>
    </row>
    <row r="932" spans="1:126" x14ac:dyDescent="0.25">
      <c r="A932" s="4" t="str">
        <f t="shared" ca="1" si="215"/>
        <v/>
      </c>
      <c r="B932" s="3"/>
      <c r="D932" s="1" t="str">
        <f>IFERROR(INDEX('padron cfe'!B:B,MATCH(DATOS!C932,'padron cfe'!A:A,0),1),"")</f>
        <v/>
      </c>
      <c r="H932" s="5" t="str">
        <f>IF(F932="","",IFERROR(CONCATENATE("PEUA",VLOOKUP(ESTADO,REPORTE!AV$2:AW$33,2,0),DIDTRITO_FORM,CADER_FORM,IFERROR(INDEX(CA:CA,MATCH(DAY(F932),BZ:BZ,0),1),DAY(F932)),IFERROR(INDEX(CA:CA,MATCH(MONTH(F932),BZ:BZ,0),1),MONTH(F932)),YEAR(F932),G932),""))</f>
        <v/>
      </c>
      <c r="M932" s="2" t="str">
        <f>IFERROR(INDEX('padron cfe'!C:C,MATCH(DATOS!C932,'padron cfe'!A:A,0),1),"")</f>
        <v/>
      </c>
      <c r="N932" s="66" t="str">
        <f>IFERROR(IF(BT932="","",IF(INDEX(N$1:N931,MATCH(BT932,BT$1:BT931,0),1)=0,"",INDEX(N$1:N931,MATCH(BT932,BT$1:BT931,0),1))),"")</f>
        <v/>
      </c>
      <c r="O932" s="66" t="str">
        <f>IFERROR(IF(BT932="","",IF(INDEX(O$1:O931,MATCH(BT932,BT$1:BT931,0),1)=0,"",INDEX(O$1:O931,MATCH(BT932,BT$1:BT931,0),1))),"")</f>
        <v/>
      </c>
      <c r="R932" s="66"/>
      <c r="S932" s="5"/>
      <c r="T932" s="66"/>
      <c r="U932" s="5" t="str">
        <f>IFERROR(IF(INDEX(U$1:U931,MATCH(T932,T$1:T931,0),1)=0,"",INDEX(U$1:U931,MATCH(T932,T$1:T931,0),1)),"")</f>
        <v/>
      </c>
      <c r="V932" s="66"/>
      <c r="W932" s="5" t="str">
        <f>IFERROR(IF(INDEX(W$1:W931,MATCH(V932,V$1:V931,0),1)=0,"",INDEX(W$1:W931,MATCH(V932,V$1:V931,0),1)),"")</f>
        <v/>
      </c>
      <c r="X932" s="2" t="str">
        <f>IFERROR(INDEX('padron cfe'!D:D,MATCH(DATOS!C932,'padron cfe'!A:A,0),1),"")</f>
        <v/>
      </c>
      <c r="AC932" s="3"/>
      <c r="AE932" s="4" t="str">
        <f t="shared" si="216"/>
        <v/>
      </c>
      <c r="AI932" s="2" t="str">
        <f>IFERROR(IF(INDEX(AI$1:AI931,MATCH(BT932,BT$1:BT931,0),1)=0,"",INDEX(AI$1:AI931,MATCH(BT932,BT$1:BT931,0),1)),"")</f>
        <v/>
      </c>
      <c r="AJ932" s="2" t="str">
        <f>IFERROR(IF(INDEX(AJ$1:AJ931,MATCH(BT932,BT$1:BT931,0),1)=0,"",INDEX(AJ$1:AJ931,MATCH(BT932,BT$1:BT931,0),1)),"")</f>
        <v/>
      </c>
      <c r="AK932" s="2" t="str">
        <f>IFERROR(IF(INDEX(AK$1:AK931,MATCH(BT932,BT$1:BT931,0),1)=0,"",INDEX(AK$1:AK931,MATCH(BT932,BT$1:BT931,0),1)),"")</f>
        <v/>
      </c>
      <c r="AY932" s="7"/>
      <c r="BA932" s="66"/>
      <c r="BB932" s="66"/>
      <c r="BC932" s="66"/>
      <c r="BD932" s="78"/>
      <c r="BE932" s="66"/>
      <c r="BF932" s="66"/>
      <c r="BG932" s="4"/>
      <c r="BH932" s="69"/>
      <c r="BK932" s="9"/>
      <c r="BN932" s="7"/>
      <c r="BO932" s="286"/>
      <c r="BP932" s="22"/>
      <c r="BQ932" s="7" t="str">
        <f t="shared" ca="1" si="217"/>
        <v/>
      </c>
      <c r="BR932" s="75" t="str">
        <f t="shared" si="218"/>
        <v/>
      </c>
      <c r="BS932" s="75" t="str">
        <f t="shared" si="219"/>
        <v/>
      </c>
      <c r="BT932" s="5" t="str">
        <f t="shared" si="220"/>
        <v/>
      </c>
      <c r="BU932" s="79" t="str">
        <f t="shared" si="221"/>
        <v/>
      </c>
      <c r="BV932" s="79" t="str">
        <f t="shared" si="222"/>
        <v/>
      </c>
      <c r="BW932" s="79" t="str">
        <f t="shared" si="223"/>
        <v/>
      </c>
      <c r="CB932" s="5"/>
      <c r="CC932" s="4" t="str">
        <f>IF(IFERROR(VLOOKUP(C932,C933:C$1993,1,0),"")="","",COUNTIF(C:C,C932))</f>
        <v/>
      </c>
      <c r="CE932" s="5"/>
      <c r="CF932" s="5"/>
      <c r="CG932" s="5" t="str">
        <f>IF(B932="","",IF(CC932="",1+(MAX(CG$2:CG931)),""))</f>
        <v/>
      </c>
      <c r="CH932" s="5" t="str">
        <f t="shared" si="224"/>
        <v/>
      </c>
      <c r="CI932" s="5" t="str">
        <f t="shared" si="225"/>
        <v/>
      </c>
      <c r="CJ932" s="14" t="str">
        <f t="shared" si="226"/>
        <v/>
      </c>
      <c r="CK932" s="25"/>
      <c r="CL932" s="15"/>
      <c r="CM932" s="5" t="str">
        <f t="shared" si="228"/>
        <v/>
      </c>
      <c r="CO932" s="5"/>
      <c r="CP932" s="5" t="str">
        <f t="shared" si="227"/>
        <v/>
      </c>
      <c r="CQ932" s="5" t="str">
        <f>IF(BT932="","",IFERROR(IF(VLOOKUP(BT932,BT$2:BT931,1,0)=0,"",""),BT932))</f>
        <v/>
      </c>
      <c r="CR932" s="22" t="str">
        <f>IF(CQ932="","",(IFERROR(VLOOKUP(MID(CQ932,1,1),$DI$2:DM$28,3,0),0)+IFERROR(VLOOKUP(MID(CQ932,2,1),DI$2:DM$28,4,0),0)+IFERROR(VLOOKUP(MID(CQ932,3,1),DI$2:DM$28,5,0),0)+(ROW(CQ932)/1000000000000)))</f>
        <v/>
      </c>
      <c r="CS932" s="5"/>
      <c r="CT932" s="5">
        <v>931</v>
      </c>
      <c r="CU932" s="5" t="str">
        <f>IFERROR(VLOOKUP(CT932,CP$2:CQ2008,2,0),"")</f>
        <v/>
      </c>
      <c r="CV932" s="5"/>
      <c r="CX932" s="5"/>
      <c r="DO932" s="5" t="e">
        <f>IF(REPORTE!AH$2="si",IF(C932=VALUE(REPORTE!C$22),IF(SUM(DO933:DO$1993),CONCATENATE(INT(B932),", "),INT(B932)),""),IF(C932=VALUE(REPORTE!C$21),IF(SUM(DO933:DO$1993),CONCATENATE(INT(B932),", "),INT(B932)),""))</f>
        <v>#VALUE!</v>
      </c>
      <c r="DS932" s="5"/>
      <c r="DT932" s="5"/>
      <c r="DU932" s="5"/>
      <c r="DV932" s="5"/>
    </row>
    <row r="933" spans="1:126" x14ac:dyDescent="0.25">
      <c r="A933" s="4" t="str">
        <f t="shared" ca="1" si="215"/>
        <v/>
      </c>
      <c r="B933" s="3"/>
      <c r="D933" s="1" t="str">
        <f>IFERROR(INDEX('padron cfe'!B:B,MATCH(DATOS!C933,'padron cfe'!A:A,0),1),"")</f>
        <v/>
      </c>
      <c r="H933" s="5" t="str">
        <f>IF(F933="","",IFERROR(CONCATENATE("PEUA",VLOOKUP(ESTADO,REPORTE!AV$2:AW$33,2,0),DIDTRITO_FORM,CADER_FORM,IFERROR(INDEX(CA:CA,MATCH(DAY(F933),BZ:BZ,0),1),DAY(F933)),IFERROR(INDEX(CA:CA,MATCH(MONTH(F933),BZ:BZ,0),1),MONTH(F933)),YEAR(F933),G933),""))</f>
        <v/>
      </c>
      <c r="M933" s="2" t="str">
        <f>IFERROR(INDEX('padron cfe'!C:C,MATCH(DATOS!C933,'padron cfe'!A:A,0),1),"")</f>
        <v/>
      </c>
      <c r="N933" s="66" t="str">
        <f>IFERROR(IF(BT933="","",IF(INDEX(N$1:N932,MATCH(BT933,BT$1:BT932,0),1)=0,"",INDEX(N$1:N932,MATCH(BT933,BT$1:BT932,0),1))),"")</f>
        <v/>
      </c>
      <c r="O933" s="66" t="str">
        <f>IFERROR(IF(BT933="","",IF(INDEX(O$1:O932,MATCH(BT933,BT$1:BT932,0),1)=0,"",INDEX(O$1:O932,MATCH(BT933,BT$1:BT932,0),1))),"")</f>
        <v/>
      </c>
      <c r="R933" s="66"/>
      <c r="S933" s="5"/>
      <c r="T933" s="66"/>
      <c r="U933" s="5" t="str">
        <f>IFERROR(IF(INDEX(U$1:U932,MATCH(T933,T$1:T932,0),1)=0,"",INDEX(U$1:U932,MATCH(T933,T$1:T932,0),1)),"")</f>
        <v/>
      </c>
      <c r="V933" s="66"/>
      <c r="W933" s="5" t="str">
        <f>IFERROR(IF(INDEX(W$1:W932,MATCH(V933,V$1:V932,0),1)=0,"",INDEX(W$1:W932,MATCH(V933,V$1:V932,0),1)),"")</f>
        <v/>
      </c>
      <c r="X933" s="2" t="str">
        <f>IFERROR(INDEX('padron cfe'!D:D,MATCH(DATOS!C933,'padron cfe'!A:A,0),1),"")</f>
        <v/>
      </c>
      <c r="AC933" s="3"/>
      <c r="AE933" s="4" t="str">
        <f t="shared" si="216"/>
        <v/>
      </c>
      <c r="AI933" s="2" t="str">
        <f>IFERROR(IF(INDEX(AI$1:AI932,MATCH(BT933,BT$1:BT932,0),1)=0,"",INDEX(AI$1:AI932,MATCH(BT933,BT$1:BT932,0),1)),"")</f>
        <v/>
      </c>
      <c r="AJ933" s="2" t="str">
        <f>IFERROR(IF(INDEX(AJ$1:AJ932,MATCH(BT933,BT$1:BT932,0),1)=0,"",INDEX(AJ$1:AJ932,MATCH(BT933,BT$1:BT932,0),1)),"")</f>
        <v/>
      </c>
      <c r="AK933" s="2" t="str">
        <f>IFERROR(IF(INDEX(AK$1:AK932,MATCH(BT933,BT$1:BT932,0),1)=0,"",INDEX(AK$1:AK932,MATCH(BT933,BT$1:BT932,0),1)),"")</f>
        <v/>
      </c>
      <c r="AY933" s="7"/>
      <c r="BA933" s="66"/>
      <c r="BB933" s="66"/>
      <c r="BC933" s="66"/>
      <c r="BD933" s="78"/>
      <c r="BE933" s="66"/>
      <c r="BF933" s="66"/>
      <c r="BG933" s="4"/>
      <c r="BH933" s="69"/>
      <c r="BK933" s="9"/>
      <c r="BN933" s="7"/>
      <c r="BO933" s="286"/>
      <c r="BP933" s="22"/>
      <c r="BQ933" s="7" t="str">
        <f t="shared" ca="1" si="217"/>
        <v/>
      </c>
      <c r="BR933" s="75" t="str">
        <f t="shared" si="218"/>
        <v/>
      </c>
      <c r="BS933" s="75" t="str">
        <f t="shared" si="219"/>
        <v/>
      </c>
      <c r="BT933" s="5" t="str">
        <f t="shared" si="220"/>
        <v/>
      </c>
      <c r="BU933" s="79" t="str">
        <f t="shared" si="221"/>
        <v/>
      </c>
      <c r="BV933" s="79" t="str">
        <f t="shared" si="222"/>
        <v/>
      </c>
      <c r="BW933" s="79" t="str">
        <f t="shared" si="223"/>
        <v/>
      </c>
      <c r="CB933" s="5"/>
      <c r="CC933" s="4" t="str">
        <f>IF(IFERROR(VLOOKUP(C933,C934:C$1993,1,0),"")="","",COUNTIF(C:C,C933))</f>
        <v/>
      </c>
      <c r="CE933" s="5"/>
      <c r="CF933" s="5"/>
      <c r="CG933" s="5" t="str">
        <f>IF(B933="","",IF(CC933="",1+(MAX(CG$2:CG932)),""))</f>
        <v/>
      </c>
      <c r="CH933" s="5" t="str">
        <f t="shared" si="224"/>
        <v/>
      </c>
      <c r="CI933" s="5" t="str">
        <f t="shared" si="225"/>
        <v/>
      </c>
      <c r="CJ933" s="14" t="str">
        <f t="shared" si="226"/>
        <v/>
      </c>
      <c r="CK933" s="25"/>
      <c r="CL933" s="15"/>
      <c r="CM933" s="5" t="str">
        <f t="shared" si="228"/>
        <v/>
      </c>
      <c r="CO933" s="5"/>
      <c r="CP933" s="5" t="str">
        <f t="shared" si="227"/>
        <v/>
      </c>
      <c r="CQ933" s="5" t="str">
        <f>IF(BT933="","",IFERROR(IF(VLOOKUP(BT933,BT$2:BT932,1,0)=0,"",""),BT933))</f>
        <v/>
      </c>
      <c r="CR933" s="22" t="str">
        <f>IF(CQ933="","",(IFERROR(VLOOKUP(MID(CQ933,1,1),$DI$2:DM$28,3,0),0)+IFERROR(VLOOKUP(MID(CQ933,2,1),DI$2:DM$28,4,0),0)+IFERROR(VLOOKUP(MID(CQ933,3,1),DI$2:DM$28,5,0),0)+(ROW(CQ933)/1000000000000)))</f>
        <v/>
      </c>
      <c r="CS933" s="5"/>
      <c r="CT933" s="5">
        <v>932</v>
      </c>
      <c r="CU933" s="5" t="str">
        <f>IFERROR(VLOOKUP(CT933,CP$2:CQ2009,2,0),"")</f>
        <v/>
      </c>
      <c r="CV933" s="5"/>
      <c r="CX933" s="5"/>
      <c r="DO933" s="5" t="e">
        <f>IF(REPORTE!AH$2="si",IF(C933=VALUE(REPORTE!C$22),IF(SUM(DO934:DO$1993),CONCATENATE(INT(B933),", "),INT(B933)),""),IF(C933=VALUE(REPORTE!C$21),IF(SUM(DO934:DO$1993),CONCATENATE(INT(B933),", "),INT(B933)),""))</f>
        <v>#VALUE!</v>
      </c>
      <c r="DS933" s="5"/>
      <c r="DT933" s="5"/>
      <c r="DU933" s="5"/>
      <c r="DV933" s="5"/>
    </row>
    <row r="934" spans="1:126" x14ac:dyDescent="0.25">
      <c r="A934" s="4" t="str">
        <f t="shared" ca="1" si="215"/>
        <v/>
      </c>
      <c r="B934" s="3"/>
      <c r="D934" s="1" t="str">
        <f>IFERROR(INDEX('padron cfe'!B:B,MATCH(DATOS!C934,'padron cfe'!A:A,0),1),"")</f>
        <v/>
      </c>
      <c r="H934" s="5" t="str">
        <f>IF(F934="","",IFERROR(CONCATENATE("PEUA",VLOOKUP(ESTADO,REPORTE!AV$2:AW$33,2,0),DIDTRITO_FORM,CADER_FORM,IFERROR(INDEX(CA:CA,MATCH(DAY(F934),BZ:BZ,0),1),DAY(F934)),IFERROR(INDEX(CA:CA,MATCH(MONTH(F934),BZ:BZ,0),1),MONTH(F934)),YEAR(F934),G934),""))</f>
        <v/>
      </c>
      <c r="M934" s="2" t="str">
        <f>IFERROR(INDEX('padron cfe'!C:C,MATCH(DATOS!C934,'padron cfe'!A:A,0),1),"")</f>
        <v/>
      </c>
      <c r="N934" s="66" t="str">
        <f>IFERROR(IF(BT934="","",IF(INDEX(N$1:N933,MATCH(BT934,BT$1:BT933,0),1)=0,"",INDEX(N$1:N933,MATCH(BT934,BT$1:BT933,0),1))),"")</f>
        <v/>
      </c>
      <c r="O934" s="66" t="str">
        <f>IFERROR(IF(BT934="","",IF(INDEX(O$1:O933,MATCH(BT934,BT$1:BT933,0),1)=0,"",INDEX(O$1:O933,MATCH(BT934,BT$1:BT933,0),1))),"")</f>
        <v/>
      </c>
      <c r="R934" s="66"/>
      <c r="S934" s="5"/>
      <c r="T934" s="66"/>
      <c r="U934" s="5" t="str">
        <f>IFERROR(IF(INDEX(U$1:U933,MATCH(T934,T$1:T933,0),1)=0,"",INDEX(U$1:U933,MATCH(T934,T$1:T933,0),1)),"")</f>
        <v/>
      </c>
      <c r="V934" s="66"/>
      <c r="W934" s="5" t="str">
        <f>IFERROR(IF(INDEX(W$1:W933,MATCH(V934,V$1:V933,0),1)=0,"",INDEX(W$1:W933,MATCH(V934,V$1:V933,0),1)),"")</f>
        <v/>
      </c>
      <c r="X934" s="2" t="str">
        <f>IFERROR(INDEX('padron cfe'!D:D,MATCH(DATOS!C934,'padron cfe'!A:A,0),1),"")</f>
        <v/>
      </c>
      <c r="AC934" s="3"/>
      <c r="AE934" s="4" t="str">
        <f t="shared" si="216"/>
        <v/>
      </c>
      <c r="AI934" s="2" t="str">
        <f>IFERROR(IF(INDEX(AI$1:AI933,MATCH(BT934,BT$1:BT933,0),1)=0,"",INDEX(AI$1:AI933,MATCH(BT934,BT$1:BT933,0),1)),"")</f>
        <v/>
      </c>
      <c r="AJ934" s="2" t="str">
        <f>IFERROR(IF(INDEX(AJ$1:AJ933,MATCH(BT934,BT$1:BT933,0),1)=0,"",INDEX(AJ$1:AJ933,MATCH(BT934,BT$1:BT933,0),1)),"")</f>
        <v/>
      </c>
      <c r="AK934" s="2" t="str">
        <f>IFERROR(IF(INDEX(AK$1:AK933,MATCH(BT934,BT$1:BT933,0),1)=0,"",INDEX(AK$1:AK933,MATCH(BT934,BT$1:BT933,0),1)),"")</f>
        <v/>
      </c>
      <c r="AY934" s="7"/>
      <c r="BA934" s="66"/>
      <c r="BB934" s="66"/>
      <c r="BC934" s="66"/>
      <c r="BD934" s="78"/>
      <c r="BE934" s="66"/>
      <c r="BF934" s="66"/>
      <c r="BG934" s="4"/>
      <c r="BH934" s="69"/>
      <c r="BK934" s="9"/>
      <c r="BN934" s="7"/>
      <c r="BO934" s="286"/>
      <c r="BP934" s="22"/>
      <c r="BQ934" s="7" t="str">
        <f t="shared" ca="1" si="217"/>
        <v/>
      </c>
      <c r="BR934" s="75" t="str">
        <f t="shared" si="218"/>
        <v/>
      </c>
      <c r="BS934" s="75" t="str">
        <f t="shared" si="219"/>
        <v/>
      </c>
      <c r="BT934" s="5" t="str">
        <f t="shared" si="220"/>
        <v/>
      </c>
      <c r="BU934" s="79" t="str">
        <f t="shared" si="221"/>
        <v/>
      </c>
      <c r="BV934" s="79" t="str">
        <f t="shared" si="222"/>
        <v/>
      </c>
      <c r="BW934" s="79" t="str">
        <f t="shared" si="223"/>
        <v/>
      </c>
      <c r="CB934" s="5"/>
      <c r="CC934" s="4" t="str">
        <f>IF(IFERROR(VLOOKUP(C934,C935:C$1993,1,0),"")="","",COUNTIF(C:C,C934))</f>
        <v/>
      </c>
      <c r="CE934" s="5"/>
      <c r="CF934" s="5"/>
      <c r="CG934" s="5" t="str">
        <f>IF(B934="","",IF(CC934="",1+(MAX(CG$2:CG933)),""))</f>
        <v/>
      </c>
      <c r="CH934" s="5" t="str">
        <f t="shared" si="224"/>
        <v/>
      </c>
      <c r="CI934" s="5" t="str">
        <f t="shared" si="225"/>
        <v/>
      </c>
      <c r="CJ934" s="14" t="str">
        <f t="shared" si="226"/>
        <v/>
      </c>
      <c r="CK934" s="25"/>
      <c r="CM934" s="5" t="str">
        <f t="shared" si="228"/>
        <v/>
      </c>
      <c r="CO934" s="5"/>
      <c r="CP934" s="5" t="str">
        <f t="shared" si="227"/>
        <v/>
      </c>
      <c r="CQ934" s="5" t="str">
        <f>IF(BT934="","",IFERROR(IF(VLOOKUP(BT934,BT$2:BT933,1,0)=0,"",""),BT934))</f>
        <v/>
      </c>
      <c r="CR934" s="22" t="str">
        <f>IF(CQ934="","",(IFERROR(VLOOKUP(MID(CQ934,1,1),$DI$2:DM$28,3,0),0)+IFERROR(VLOOKUP(MID(CQ934,2,1),DI$2:DM$28,4,0),0)+IFERROR(VLOOKUP(MID(CQ934,3,1),DI$2:DM$28,5,0),0)+(ROW(CQ934)/1000000000000)))</f>
        <v/>
      </c>
      <c r="CS934" s="5"/>
      <c r="CT934" s="5">
        <v>933</v>
      </c>
      <c r="CU934" s="5" t="str">
        <f>IFERROR(VLOOKUP(CT934,CP$2:CQ2010,2,0),"")</f>
        <v/>
      </c>
      <c r="CV934" s="5"/>
      <c r="CX934" s="5"/>
      <c r="DO934" s="5" t="e">
        <f>IF(REPORTE!AH$2="si",IF(C934=VALUE(REPORTE!C$22),IF(SUM(DO935:DO$1993),CONCATENATE(INT(B934),", "),INT(B934)),""),IF(C934=VALUE(REPORTE!C$21),IF(SUM(DO935:DO$1993),CONCATENATE(INT(B934),", "),INT(B934)),""))</f>
        <v>#VALUE!</v>
      </c>
      <c r="DS934" s="5"/>
      <c r="DT934" s="5"/>
      <c r="DU934" s="5"/>
      <c r="DV934" s="5"/>
    </row>
    <row r="935" spans="1:126" x14ac:dyDescent="0.25">
      <c r="A935" s="4" t="str">
        <f t="shared" ca="1" si="215"/>
        <v/>
      </c>
      <c r="B935" s="3"/>
      <c r="D935" s="1" t="str">
        <f>IFERROR(INDEX('padron cfe'!B:B,MATCH(DATOS!C935,'padron cfe'!A:A,0),1),"")</f>
        <v/>
      </c>
      <c r="H935" s="5" t="str">
        <f>IF(F935="","",IFERROR(CONCATENATE("PEUA",VLOOKUP(ESTADO,REPORTE!AV$2:AW$33,2,0),DIDTRITO_FORM,CADER_FORM,IFERROR(INDEX(CA:CA,MATCH(DAY(F935),BZ:BZ,0),1),DAY(F935)),IFERROR(INDEX(CA:CA,MATCH(MONTH(F935),BZ:BZ,0),1),MONTH(F935)),YEAR(F935),G935),""))</f>
        <v/>
      </c>
      <c r="M935" s="2" t="str">
        <f>IFERROR(INDEX('padron cfe'!C:C,MATCH(DATOS!C935,'padron cfe'!A:A,0),1),"")</f>
        <v/>
      </c>
      <c r="N935" s="66" t="str">
        <f>IFERROR(IF(BT935="","",IF(INDEX(N$1:N934,MATCH(BT935,BT$1:BT934,0),1)=0,"",INDEX(N$1:N934,MATCH(BT935,BT$1:BT934,0),1))),"")</f>
        <v/>
      </c>
      <c r="O935" s="66" t="str">
        <f>IFERROR(IF(BT935="","",IF(INDEX(O$1:O934,MATCH(BT935,BT$1:BT934,0),1)=0,"",INDEX(O$1:O934,MATCH(BT935,BT$1:BT934,0),1))),"")</f>
        <v/>
      </c>
      <c r="R935" s="66"/>
      <c r="S935" s="5"/>
      <c r="T935" s="66"/>
      <c r="U935" s="5" t="str">
        <f>IFERROR(IF(INDEX(U$1:U934,MATCH(T935,T$1:T934,0),1)=0,"",INDEX(U$1:U934,MATCH(T935,T$1:T934,0),1)),"")</f>
        <v/>
      </c>
      <c r="V935" s="66"/>
      <c r="W935" s="5" t="str">
        <f>IFERROR(IF(INDEX(W$1:W934,MATCH(V935,V$1:V934,0),1)=0,"",INDEX(W$1:W934,MATCH(V935,V$1:V934,0),1)),"")</f>
        <v/>
      </c>
      <c r="X935" s="2" t="str">
        <f>IFERROR(INDEX('padron cfe'!D:D,MATCH(DATOS!C935,'padron cfe'!A:A,0),1),"")</f>
        <v/>
      </c>
      <c r="AC935" s="3"/>
      <c r="AE935" s="4" t="str">
        <f t="shared" si="216"/>
        <v/>
      </c>
      <c r="AI935" s="2" t="str">
        <f>IFERROR(IF(INDEX(AI$1:AI934,MATCH(BT935,BT$1:BT934,0),1)=0,"",INDEX(AI$1:AI934,MATCH(BT935,BT$1:BT934,0),1)),"")</f>
        <v/>
      </c>
      <c r="AJ935" s="2" t="str">
        <f>IFERROR(IF(INDEX(AJ$1:AJ934,MATCH(BT935,BT$1:BT934,0),1)=0,"",INDEX(AJ$1:AJ934,MATCH(BT935,BT$1:BT934,0),1)),"")</f>
        <v/>
      </c>
      <c r="AK935" s="2" t="str">
        <f>IFERROR(IF(INDEX(AK$1:AK934,MATCH(BT935,BT$1:BT934,0),1)=0,"",INDEX(AK$1:AK934,MATCH(BT935,BT$1:BT934,0),1)),"")</f>
        <v/>
      </c>
      <c r="AY935" s="7"/>
      <c r="BA935" s="66"/>
      <c r="BB935" s="66"/>
      <c r="BC935" s="66"/>
      <c r="BD935" s="78"/>
      <c r="BE935" s="66"/>
      <c r="BF935" s="66"/>
      <c r="BG935" s="4"/>
      <c r="BH935" s="69"/>
      <c r="BK935" s="9"/>
      <c r="BN935" s="7"/>
      <c r="BO935" s="286"/>
      <c r="BP935" s="22"/>
      <c r="BQ935" s="7" t="str">
        <f t="shared" ca="1" si="217"/>
        <v/>
      </c>
      <c r="BR935" s="75" t="str">
        <f t="shared" si="218"/>
        <v/>
      </c>
      <c r="BS935" s="75" t="str">
        <f t="shared" si="219"/>
        <v/>
      </c>
      <c r="BT935" s="5" t="str">
        <f t="shared" si="220"/>
        <v/>
      </c>
      <c r="BU935" s="79" t="str">
        <f t="shared" si="221"/>
        <v/>
      </c>
      <c r="BV935" s="79" t="str">
        <f t="shared" si="222"/>
        <v/>
      </c>
      <c r="BW935" s="79" t="str">
        <f t="shared" si="223"/>
        <v/>
      </c>
      <c r="CB935" s="5"/>
      <c r="CC935" s="4" t="str">
        <f>IF(IFERROR(VLOOKUP(C935,C936:C$1993,1,0),"")="","",COUNTIF(C:C,C935))</f>
        <v/>
      </c>
      <c r="CE935" s="5"/>
      <c r="CF935" s="5"/>
      <c r="CG935" s="5" t="str">
        <f>IF(B935="","",IF(CC935="",1+(MAX(CG$2:CG934)),""))</f>
        <v/>
      </c>
      <c r="CH935" s="5" t="str">
        <f t="shared" si="224"/>
        <v/>
      </c>
      <c r="CI935" s="5" t="str">
        <f t="shared" si="225"/>
        <v/>
      </c>
      <c r="CJ935" s="14" t="str">
        <f t="shared" si="226"/>
        <v/>
      </c>
      <c r="CK935" s="25"/>
      <c r="CM935" s="5" t="str">
        <f t="shared" si="228"/>
        <v/>
      </c>
      <c r="CO935" s="5"/>
      <c r="CP935" s="5" t="str">
        <f t="shared" si="227"/>
        <v/>
      </c>
      <c r="CQ935" s="5" t="str">
        <f>IF(BT935="","",IFERROR(IF(VLOOKUP(BT935,BT$2:BT934,1,0)=0,"",""),BT935))</f>
        <v/>
      </c>
      <c r="CR935" s="22" t="str">
        <f>IF(CQ935="","",(IFERROR(VLOOKUP(MID(CQ935,1,1),$DI$2:DM$28,3,0),0)+IFERROR(VLOOKUP(MID(CQ935,2,1),DI$2:DM$28,4,0),0)+IFERROR(VLOOKUP(MID(CQ935,3,1),DI$2:DM$28,5,0),0)+(ROW(CQ935)/1000000000000)))</f>
        <v/>
      </c>
      <c r="CS935" s="5"/>
      <c r="CT935" s="5">
        <v>934</v>
      </c>
      <c r="CU935" s="5" t="str">
        <f>IFERROR(VLOOKUP(CT935,CP$2:CQ2011,2,0),"")</f>
        <v/>
      </c>
      <c r="CV935" s="5"/>
      <c r="CX935" s="5"/>
      <c r="DO935" s="5" t="e">
        <f>IF(REPORTE!AH$2="si",IF(C935=VALUE(REPORTE!C$22),IF(SUM(DO936:DO$1993),CONCATENATE(INT(B935),", "),INT(B935)),""),IF(C935=VALUE(REPORTE!C$21),IF(SUM(DO936:DO$1993),CONCATENATE(INT(B935),", "),INT(B935)),""))</f>
        <v>#VALUE!</v>
      </c>
      <c r="DS935" s="5"/>
      <c r="DT935" s="5"/>
      <c r="DU935" s="5"/>
      <c r="DV935" s="5"/>
    </row>
    <row r="936" spans="1:126" x14ac:dyDescent="0.25">
      <c r="A936" s="4" t="str">
        <f t="shared" ca="1" si="215"/>
        <v/>
      </c>
      <c r="B936" s="3"/>
      <c r="D936" s="1" t="str">
        <f>IFERROR(INDEX('padron cfe'!B:B,MATCH(DATOS!C936,'padron cfe'!A:A,0),1),"")</f>
        <v/>
      </c>
      <c r="H936" s="5" t="str">
        <f>IF(F936="","",IFERROR(CONCATENATE("PEUA",VLOOKUP(ESTADO,REPORTE!AV$2:AW$33,2,0),DIDTRITO_FORM,CADER_FORM,IFERROR(INDEX(CA:CA,MATCH(DAY(F936),BZ:BZ,0),1),DAY(F936)),IFERROR(INDEX(CA:CA,MATCH(MONTH(F936),BZ:BZ,0),1),MONTH(F936)),YEAR(F936),G936),""))</f>
        <v/>
      </c>
      <c r="M936" s="2" t="str">
        <f>IFERROR(INDEX('padron cfe'!C:C,MATCH(DATOS!C936,'padron cfe'!A:A,0),1),"")</f>
        <v/>
      </c>
      <c r="N936" s="66" t="str">
        <f>IFERROR(IF(BT936="","",IF(INDEX(N$1:N935,MATCH(BT936,BT$1:BT935,0),1)=0,"",INDEX(N$1:N935,MATCH(BT936,BT$1:BT935,0),1))),"")</f>
        <v/>
      </c>
      <c r="O936" s="66" t="str">
        <f>IFERROR(IF(BT936="","",IF(INDEX(O$1:O935,MATCH(BT936,BT$1:BT935,0),1)=0,"",INDEX(O$1:O935,MATCH(BT936,BT$1:BT935,0),1))),"")</f>
        <v/>
      </c>
      <c r="R936" s="66"/>
      <c r="S936" s="5"/>
      <c r="T936" s="66"/>
      <c r="U936" s="5" t="str">
        <f>IFERROR(IF(INDEX(U$1:U935,MATCH(T936,T$1:T935,0),1)=0,"",INDEX(U$1:U935,MATCH(T936,T$1:T935,0),1)),"")</f>
        <v/>
      </c>
      <c r="V936" s="66"/>
      <c r="W936" s="5" t="str">
        <f>IFERROR(IF(INDEX(W$1:W935,MATCH(V936,V$1:V935,0),1)=0,"",INDEX(W$1:W935,MATCH(V936,V$1:V935,0),1)),"")</f>
        <v/>
      </c>
      <c r="X936" s="2" t="str">
        <f>IFERROR(INDEX('padron cfe'!D:D,MATCH(DATOS!C936,'padron cfe'!A:A,0),1),"")</f>
        <v/>
      </c>
      <c r="AC936" s="3"/>
      <c r="AE936" s="4" t="str">
        <f t="shared" si="216"/>
        <v/>
      </c>
      <c r="AI936" s="2" t="str">
        <f>IFERROR(IF(INDEX(AI$1:AI935,MATCH(BT936,BT$1:BT935,0),1)=0,"",INDEX(AI$1:AI935,MATCH(BT936,BT$1:BT935,0),1)),"")</f>
        <v/>
      </c>
      <c r="AJ936" s="2" t="str">
        <f>IFERROR(IF(INDEX(AJ$1:AJ935,MATCH(BT936,BT$1:BT935,0),1)=0,"",INDEX(AJ$1:AJ935,MATCH(BT936,BT$1:BT935,0),1)),"")</f>
        <v/>
      </c>
      <c r="AK936" s="2" t="str">
        <f>IFERROR(IF(INDEX(AK$1:AK935,MATCH(BT936,BT$1:BT935,0),1)=0,"",INDEX(AK$1:AK935,MATCH(BT936,BT$1:BT935,0),1)),"")</f>
        <v/>
      </c>
      <c r="AY936" s="7"/>
      <c r="BA936" s="66"/>
      <c r="BB936" s="66"/>
      <c r="BC936" s="66"/>
      <c r="BD936" s="78"/>
      <c r="BE936" s="66"/>
      <c r="BF936" s="66"/>
      <c r="BG936" s="4"/>
      <c r="BH936" s="69"/>
      <c r="BK936" s="9"/>
      <c r="BN936" s="7"/>
      <c r="BO936" s="286"/>
      <c r="BP936" s="22"/>
      <c r="BQ936" s="7" t="str">
        <f t="shared" ca="1" si="217"/>
        <v/>
      </c>
      <c r="BR936" s="75" t="str">
        <f t="shared" si="218"/>
        <v/>
      </c>
      <c r="BS936" s="75" t="str">
        <f t="shared" si="219"/>
        <v/>
      </c>
      <c r="BT936" s="5" t="str">
        <f t="shared" si="220"/>
        <v/>
      </c>
      <c r="BU936" s="79" t="str">
        <f t="shared" si="221"/>
        <v/>
      </c>
      <c r="BV936" s="79" t="str">
        <f t="shared" si="222"/>
        <v/>
      </c>
      <c r="BW936" s="79" t="str">
        <f t="shared" si="223"/>
        <v/>
      </c>
      <c r="CB936" s="5"/>
      <c r="CC936" s="4" t="str">
        <f>IF(IFERROR(VLOOKUP(C936,C937:C$1993,1,0),"")="","",COUNTIF(C:C,C936))</f>
        <v/>
      </c>
      <c r="CE936" s="5"/>
      <c r="CF936" s="5"/>
      <c r="CG936" s="5" t="str">
        <f>IF(B936="","",IF(CC936="",1+(MAX(CG$2:CG935)),""))</f>
        <v/>
      </c>
      <c r="CH936" s="5" t="str">
        <f t="shared" si="224"/>
        <v/>
      </c>
      <c r="CI936" s="5" t="str">
        <f t="shared" si="225"/>
        <v/>
      </c>
      <c r="CJ936" s="14" t="str">
        <f t="shared" si="226"/>
        <v/>
      </c>
      <c r="CK936" s="25"/>
      <c r="CM936" s="5" t="str">
        <f t="shared" si="228"/>
        <v/>
      </c>
      <c r="CO936" s="5"/>
      <c r="CP936" s="5" t="str">
        <f t="shared" si="227"/>
        <v/>
      </c>
      <c r="CQ936" s="5" t="str">
        <f>IF(BT936="","",IFERROR(IF(VLOOKUP(BT936,BT$2:BT935,1,0)=0,"",""),BT936))</f>
        <v/>
      </c>
      <c r="CR936" s="22" t="str">
        <f>IF(CQ936="","",(IFERROR(VLOOKUP(MID(CQ936,1,1),$DI$2:DM$28,3,0),0)+IFERROR(VLOOKUP(MID(CQ936,2,1),DI$2:DM$28,4,0),0)+IFERROR(VLOOKUP(MID(CQ936,3,1),DI$2:DM$28,5,0),0)+(ROW(CQ936)/1000000000000)))</f>
        <v/>
      </c>
      <c r="CS936" s="5"/>
      <c r="CT936" s="5">
        <v>935</v>
      </c>
      <c r="CU936" s="5" t="str">
        <f>IFERROR(VLOOKUP(CT936,CP$2:CQ2012,2,0),"")</f>
        <v/>
      </c>
      <c r="CV936" s="5"/>
      <c r="CX936" s="5"/>
      <c r="DO936" s="5" t="e">
        <f>IF(REPORTE!AH$2="si",IF(C936=VALUE(REPORTE!C$22),IF(SUM(DO937:DO$1993),CONCATENATE(INT(B936),", "),INT(B936)),""),IF(C936=VALUE(REPORTE!C$21),IF(SUM(DO937:DO$1993),CONCATENATE(INT(B936),", "),INT(B936)),""))</f>
        <v>#VALUE!</v>
      </c>
      <c r="DS936" s="5"/>
      <c r="DT936" s="5"/>
      <c r="DU936" s="5"/>
      <c r="DV936" s="5"/>
    </row>
    <row r="937" spans="1:126" x14ac:dyDescent="0.25">
      <c r="A937" s="4" t="str">
        <f t="shared" ca="1" si="215"/>
        <v/>
      </c>
      <c r="B937" s="3"/>
      <c r="D937" s="1" t="str">
        <f>IFERROR(INDEX('padron cfe'!B:B,MATCH(DATOS!C937,'padron cfe'!A:A,0),1),"")</f>
        <v/>
      </c>
      <c r="H937" s="5" t="str">
        <f>IF(F937="","",IFERROR(CONCATENATE("PEUA",VLOOKUP(ESTADO,REPORTE!AV$2:AW$33,2,0),DIDTRITO_FORM,CADER_FORM,IFERROR(INDEX(CA:CA,MATCH(DAY(F937),BZ:BZ,0),1),DAY(F937)),IFERROR(INDEX(CA:CA,MATCH(MONTH(F937),BZ:BZ,0),1),MONTH(F937)),YEAR(F937),G937),""))</f>
        <v/>
      </c>
      <c r="M937" s="2" t="str">
        <f>IFERROR(INDEX('padron cfe'!C:C,MATCH(DATOS!C937,'padron cfe'!A:A,0),1),"")</f>
        <v/>
      </c>
      <c r="N937" s="66" t="str">
        <f>IFERROR(IF(BT937="","",IF(INDEX(N$1:N936,MATCH(BT937,BT$1:BT936,0),1)=0,"",INDEX(N$1:N936,MATCH(BT937,BT$1:BT936,0),1))),"")</f>
        <v/>
      </c>
      <c r="O937" s="66" t="str">
        <f>IFERROR(IF(BT937="","",IF(INDEX(O$1:O936,MATCH(BT937,BT$1:BT936,0),1)=0,"",INDEX(O$1:O936,MATCH(BT937,BT$1:BT936,0),1))),"")</f>
        <v/>
      </c>
      <c r="R937" s="66"/>
      <c r="S937" s="5"/>
      <c r="T937" s="66"/>
      <c r="U937" s="5" t="str">
        <f>IFERROR(IF(INDEX(U$1:U936,MATCH(T937,T$1:T936,0),1)=0,"",INDEX(U$1:U936,MATCH(T937,T$1:T936,0),1)),"")</f>
        <v/>
      </c>
      <c r="V937" s="66"/>
      <c r="W937" s="5" t="str">
        <f>IFERROR(IF(INDEX(W$1:W936,MATCH(V937,V$1:V936,0),1)=0,"",INDEX(W$1:W936,MATCH(V937,V$1:V936,0),1)),"")</f>
        <v/>
      </c>
      <c r="X937" s="2" t="str">
        <f>IFERROR(INDEX('padron cfe'!D:D,MATCH(DATOS!C937,'padron cfe'!A:A,0),1),"")</f>
        <v/>
      </c>
      <c r="AC937" s="3"/>
      <c r="AE937" s="4" t="str">
        <f t="shared" si="216"/>
        <v/>
      </c>
      <c r="AI937" s="2" t="str">
        <f>IFERROR(IF(INDEX(AI$1:AI936,MATCH(BT937,BT$1:BT936,0),1)=0,"",INDEX(AI$1:AI936,MATCH(BT937,BT$1:BT936,0),1)),"")</f>
        <v/>
      </c>
      <c r="AJ937" s="2" t="str">
        <f>IFERROR(IF(INDEX(AJ$1:AJ936,MATCH(BT937,BT$1:BT936,0),1)=0,"",INDEX(AJ$1:AJ936,MATCH(BT937,BT$1:BT936,0),1)),"")</f>
        <v/>
      </c>
      <c r="AK937" s="2" t="str">
        <f>IFERROR(IF(INDEX(AK$1:AK936,MATCH(BT937,BT$1:BT936,0),1)=0,"",INDEX(AK$1:AK936,MATCH(BT937,BT$1:BT936,0),1)),"")</f>
        <v/>
      </c>
      <c r="AY937" s="7"/>
      <c r="BA937" s="66"/>
      <c r="BB937" s="66"/>
      <c r="BC937" s="66"/>
      <c r="BD937" s="78"/>
      <c r="BE937" s="66"/>
      <c r="BF937" s="66"/>
      <c r="BG937" s="4"/>
      <c r="BH937" s="69"/>
      <c r="BK937" s="9"/>
      <c r="BN937" s="7"/>
      <c r="BO937" s="286"/>
      <c r="BP937" s="22"/>
      <c r="BQ937" s="7" t="str">
        <f t="shared" ca="1" si="217"/>
        <v/>
      </c>
      <c r="BR937" s="75" t="str">
        <f t="shared" si="218"/>
        <v/>
      </c>
      <c r="BS937" s="75" t="str">
        <f t="shared" si="219"/>
        <v/>
      </c>
      <c r="BT937" s="5" t="str">
        <f t="shared" si="220"/>
        <v/>
      </c>
      <c r="BU937" s="79" t="str">
        <f t="shared" si="221"/>
        <v/>
      </c>
      <c r="BV937" s="79" t="str">
        <f t="shared" si="222"/>
        <v/>
      </c>
      <c r="BW937" s="79" t="str">
        <f t="shared" si="223"/>
        <v/>
      </c>
      <c r="CB937" s="5"/>
      <c r="CC937" s="4" t="str">
        <f>IF(IFERROR(VLOOKUP(C937,C938:C$1993,1,0),"")="","",COUNTIF(C:C,C937))</f>
        <v/>
      </c>
      <c r="CE937" s="5"/>
      <c r="CF937" s="5"/>
      <c r="CG937" s="5" t="str">
        <f>IF(B937="","",IF(CC937="",1+(MAX(CG$2:CG936)),""))</f>
        <v/>
      </c>
      <c r="CH937" s="5" t="str">
        <f t="shared" si="224"/>
        <v/>
      </c>
      <c r="CI937" s="5" t="str">
        <f t="shared" si="225"/>
        <v/>
      </c>
      <c r="CJ937" s="14" t="str">
        <f t="shared" si="226"/>
        <v/>
      </c>
      <c r="CK937" s="25"/>
      <c r="CM937" s="5" t="str">
        <f t="shared" si="228"/>
        <v/>
      </c>
      <c r="CO937" s="5"/>
      <c r="CP937" s="5" t="str">
        <f t="shared" si="227"/>
        <v/>
      </c>
      <c r="CQ937" s="5" t="str">
        <f>IF(BT937="","",IFERROR(IF(VLOOKUP(BT937,BT$2:BT936,1,0)=0,"",""),BT937))</f>
        <v/>
      </c>
      <c r="CR937" s="22" t="str">
        <f>IF(CQ937="","",(IFERROR(VLOOKUP(MID(CQ937,1,1),$DI$2:DM$28,3,0),0)+IFERROR(VLOOKUP(MID(CQ937,2,1),DI$2:DM$28,4,0),0)+IFERROR(VLOOKUP(MID(CQ937,3,1),DI$2:DM$28,5,0),0)+(ROW(CQ937)/1000000000000)))</f>
        <v/>
      </c>
      <c r="CS937" s="5"/>
      <c r="CT937" s="5">
        <v>936</v>
      </c>
      <c r="CU937" s="5" t="str">
        <f>IFERROR(VLOOKUP(CT937,CP$2:CQ2013,2,0),"")</f>
        <v/>
      </c>
      <c r="CV937" s="5"/>
      <c r="CX937" s="5"/>
      <c r="DO937" s="5" t="e">
        <f>IF(REPORTE!AH$2="si",IF(C937=VALUE(REPORTE!C$22),IF(SUM(DO938:DO$1993),CONCATENATE(INT(B937),", "),INT(B937)),""),IF(C937=VALUE(REPORTE!C$21),IF(SUM(DO938:DO$1993),CONCATENATE(INT(B937),", "),INT(B937)),""))</f>
        <v>#VALUE!</v>
      </c>
      <c r="DS937" s="5"/>
      <c r="DT937" s="5"/>
      <c r="DU937" s="5"/>
      <c r="DV937" s="5"/>
    </row>
    <row r="938" spans="1:126" x14ac:dyDescent="0.25">
      <c r="A938" s="4" t="str">
        <f t="shared" ca="1" si="215"/>
        <v/>
      </c>
      <c r="B938" s="3"/>
      <c r="D938" s="1" t="str">
        <f>IFERROR(INDEX('padron cfe'!B:B,MATCH(DATOS!C938,'padron cfe'!A:A,0),1),"")</f>
        <v/>
      </c>
      <c r="H938" s="5" t="str">
        <f>IF(F938="","",IFERROR(CONCATENATE("PEUA",VLOOKUP(ESTADO,REPORTE!AV$2:AW$33,2,0),DIDTRITO_FORM,CADER_FORM,IFERROR(INDEX(CA:CA,MATCH(DAY(F938),BZ:BZ,0),1),DAY(F938)),IFERROR(INDEX(CA:CA,MATCH(MONTH(F938),BZ:BZ,0),1),MONTH(F938)),YEAR(F938),G938),""))</f>
        <v/>
      </c>
      <c r="M938" s="2" t="str">
        <f>IFERROR(INDEX('padron cfe'!C:C,MATCH(DATOS!C938,'padron cfe'!A:A,0),1),"")</f>
        <v/>
      </c>
      <c r="N938" s="66" t="str">
        <f>IFERROR(IF(BT938="","",IF(INDEX(N$1:N937,MATCH(BT938,BT$1:BT937,0),1)=0,"",INDEX(N$1:N937,MATCH(BT938,BT$1:BT937,0),1))),"")</f>
        <v/>
      </c>
      <c r="O938" s="66" t="str">
        <f>IFERROR(IF(BT938="","",IF(INDEX(O$1:O937,MATCH(BT938,BT$1:BT937,0),1)=0,"",INDEX(O$1:O937,MATCH(BT938,BT$1:BT937,0),1))),"")</f>
        <v/>
      </c>
      <c r="R938" s="66"/>
      <c r="S938" s="5"/>
      <c r="T938" s="66"/>
      <c r="U938" s="5" t="str">
        <f>IFERROR(IF(INDEX(U$1:U937,MATCH(T938,T$1:T937,0),1)=0,"",INDEX(U$1:U937,MATCH(T938,T$1:T937,0),1)),"")</f>
        <v/>
      </c>
      <c r="V938" s="66"/>
      <c r="W938" s="5" t="str">
        <f>IFERROR(IF(INDEX(W$1:W937,MATCH(V938,V$1:V937,0),1)=0,"",INDEX(W$1:W937,MATCH(V938,V$1:V937,0),1)),"")</f>
        <v/>
      </c>
      <c r="X938" s="2" t="str">
        <f>IFERROR(INDEX('padron cfe'!D:D,MATCH(DATOS!C938,'padron cfe'!A:A,0),1),"")</f>
        <v/>
      </c>
      <c r="AC938" s="3"/>
      <c r="AE938" s="4" t="str">
        <f t="shared" si="216"/>
        <v/>
      </c>
      <c r="AI938" s="2" t="str">
        <f>IFERROR(IF(INDEX(AI$1:AI937,MATCH(BT938,BT$1:BT937,0),1)=0,"",INDEX(AI$1:AI937,MATCH(BT938,BT$1:BT937,0),1)),"")</f>
        <v/>
      </c>
      <c r="AJ938" s="2" t="str">
        <f>IFERROR(IF(INDEX(AJ$1:AJ937,MATCH(BT938,BT$1:BT937,0),1)=0,"",INDEX(AJ$1:AJ937,MATCH(BT938,BT$1:BT937,0),1)),"")</f>
        <v/>
      </c>
      <c r="AK938" s="2" t="str">
        <f>IFERROR(IF(INDEX(AK$1:AK937,MATCH(BT938,BT$1:BT937,0),1)=0,"",INDEX(AK$1:AK937,MATCH(BT938,BT$1:BT937,0),1)),"")</f>
        <v/>
      </c>
      <c r="AY938" s="7"/>
      <c r="BA938" s="66"/>
      <c r="BB938" s="66"/>
      <c r="BC938" s="66"/>
      <c r="BD938" s="78"/>
      <c r="BE938" s="66"/>
      <c r="BF938" s="66"/>
      <c r="BG938" s="4"/>
      <c r="BH938" s="69"/>
      <c r="BK938" s="9"/>
      <c r="BN938" s="7"/>
      <c r="BO938" s="286"/>
      <c r="BP938" s="22"/>
      <c r="BQ938" s="7" t="str">
        <f t="shared" ca="1" si="217"/>
        <v/>
      </c>
      <c r="BR938" s="75" t="str">
        <f t="shared" si="218"/>
        <v/>
      </c>
      <c r="BS938" s="75" t="str">
        <f t="shared" si="219"/>
        <v/>
      </c>
      <c r="BT938" s="5" t="str">
        <f t="shared" si="220"/>
        <v/>
      </c>
      <c r="BU938" s="79" t="str">
        <f t="shared" si="221"/>
        <v/>
      </c>
      <c r="BV938" s="79" t="str">
        <f t="shared" si="222"/>
        <v/>
      </c>
      <c r="BW938" s="79" t="str">
        <f t="shared" si="223"/>
        <v/>
      </c>
      <c r="CB938" s="5"/>
      <c r="CC938" s="4" t="str">
        <f>IF(IFERROR(VLOOKUP(C938,C939:C$1993,1,0),"")="","",COUNTIF(C:C,C938))</f>
        <v/>
      </c>
      <c r="CE938" s="5"/>
      <c r="CF938" s="5"/>
      <c r="CG938" s="5" t="str">
        <f>IF(B938="","",IF(CC938="",1+(MAX(CG$2:CG937)),""))</f>
        <v/>
      </c>
      <c r="CH938" s="5" t="str">
        <f t="shared" si="224"/>
        <v/>
      </c>
      <c r="CI938" s="5" t="str">
        <f t="shared" si="225"/>
        <v/>
      </c>
      <c r="CJ938" s="14" t="str">
        <f t="shared" si="226"/>
        <v/>
      </c>
      <c r="CK938" s="25"/>
      <c r="CM938" s="5" t="str">
        <f t="shared" si="228"/>
        <v/>
      </c>
      <c r="CO938" s="5"/>
      <c r="CP938" s="5" t="str">
        <f t="shared" si="227"/>
        <v/>
      </c>
      <c r="CQ938" s="5" t="str">
        <f>IF(BT938="","",IFERROR(IF(VLOOKUP(BT938,BT$2:BT937,1,0)=0,"",""),BT938))</f>
        <v/>
      </c>
      <c r="CR938" s="22" t="str">
        <f>IF(CQ938="","",(IFERROR(VLOOKUP(MID(CQ938,1,1),$DI$2:DM$28,3,0),0)+IFERROR(VLOOKUP(MID(CQ938,2,1),DI$2:DM$28,4,0),0)+IFERROR(VLOOKUP(MID(CQ938,3,1),DI$2:DM$28,5,0),0)+(ROW(CQ938)/1000000000000)))</f>
        <v/>
      </c>
      <c r="CS938" s="5"/>
      <c r="CT938" s="5">
        <v>937</v>
      </c>
      <c r="CU938" s="5" t="str">
        <f>IFERROR(VLOOKUP(CT938,CP$2:CQ2014,2,0),"")</f>
        <v/>
      </c>
      <c r="CV938" s="5"/>
      <c r="CX938" s="5"/>
      <c r="DO938" s="5" t="e">
        <f>IF(REPORTE!AH$2="si",IF(C938=VALUE(REPORTE!C$22),IF(SUM(DO939:DO$1993),CONCATENATE(INT(B938),", "),INT(B938)),""),IF(C938=VALUE(REPORTE!C$21),IF(SUM(DO939:DO$1993),CONCATENATE(INT(B938),", "),INT(B938)),""))</f>
        <v>#VALUE!</v>
      </c>
      <c r="DS938" s="5"/>
      <c r="DT938" s="5"/>
      <c r="DU938" s="5"/>
      <c r="DV938" s="5"/>
    </row>
    <row r="939" spans="1:126" x14ac:dyDescent="0.25">
      <c r="A939" s="4" t="str">
        <f t="shared" ca="1" si="215"/>
        <v/>
      </c>
      <c r="B939" s="3"/>
      <c r="D939" s="1" t="str">
        <f>IFERROR(INDEX('padron cfe'!B:B,MATCH(DATOS!C939,'padron cfe'!A:A,0),1),"")</f>
        <v/>
      </c>
      <c r="H939" s="5" t="str">
        <f>IF(F939="","",IFERROR(CONCATENATE("PEUA",VLOOKUP(ESTADO,REPORTE!AV$2:AW$33,2,0),DIDTRITO_FORM,CADER_FORM,IFERROR(INDEX(CA:CA,MATCH(DAY(F939),BZ:BZ,0),1),DAY(F939)),IFERROR(INDEX(CA:CA,MATCH(MONTH(F939),BZ:BZ,0),1),MONTH(F939)),YEAR(F939),G939),""))</f>
        <v/>
      </c>
      <c r="M939" s="2" t="str">
        <f>IFERROR(INDEX('padron cfe'!C:C,MATCH(DATOS!C939,'padron cfe'!A:A,0),1),"")</f>
        <v/>
      </c>
      <c r="N939" s="66" t="str">
        <f>IFERROR(IF(BT939="","",IF(INDEX(N$1:N938,MATCH(BT939,BT$1:BT938,0),1)=0,"",INDEX(N$1:N938,MATCH(BT939,BT$1:BT938,0),1))),"")</f>
        <v/>
      </c>
      <c r="O939" s="66" t="str">
        <f>IFERROR(IF(BT939="","",IF(INDEX(O$1:O938,MATCH(BT939,BT$1:BT938,0),1)=0,"",INDEX(O$1:O938,MATCH(BT939,BT$1:BT938,0),1))),"")</f>
        <v/>
      </c>
      <c r="R939" s="66"/>
      <c r="S939" s="5"/>
      <c r="T939" s="66"/>
      <c r="U939" s="5" t="str">
        <f>IFERROR(IF(INDEX(U$1:U938,MATCH(T939,T$1:T938,0),1)=0,"",INDEX(U$1:U938,MATCH(T939,T$1:T938,0),1)),"")</f>
        <v/>
      </c>
      <c r="V939" s="66"/>
      <c r="W939" s="5" t="str">
        <f>IFERROR(IF(INDEX(W$1:W938,MATCH(V939,V$1:V938,0),1)=0,"",INDEX(W$1:W938,MATCH(V939,V$1:V938,0),1)),"")</f>
        <v/>
      </c>
      <c r="X939" s="2" t="str">
        <f>IFERROR(INDEX('padron cfe'!D:D,MATCH(DATOS!C939,'padron cfe'!A:A,0),1),"")</f>
        <v/>
      </c>
      <c r="AC939" s="3"/>
      <c r="AE939" s="4" t="str">
        <f t="shared" si="216"/>
        <v/>
      </c>
      <c r="AI939" s="2" t="str">
        <f>IFERROR(IF(INDEX(AI$1:AI938,MATCH(BT939,BT$1:BT938,0),1)=0,"",INDEX(AI$1:AI938,MATCH(BT939,BT$1:BT938,0),1)),"")</f>
        <v/>
      </c>
      <c r="AJ939" s="2" t="str">
        <f>IFERROR(IF(INDEX(AJ$1:AJ938,MATCH(BT939,BT$1:BT938,0),1)=0,"",INDEX(AJ$1:AJ938,MATCH(BT939,BT$1:BT938,0),1)),"")</f>
        <v/>
      </c>
      <c r="AK939" s="2" t="str">
        <f>IFERROR(IF(INDEX(AK$1:AK938,MATCH(BT939,BT$1:BT938,0),1)=0,"",INDEX(AK$1:AK938,MATCH(BT939,BT$1:BT938,0),1)),"")</f>
        <v/>
      </c>
      <c r="AY939" s="7"/>
      <c r="BA939" s="66"/>
      <c r="BB939" s="66"/>
      <c r="BC939" s="66"/>
      <c r="BD939" s="78"/>
      <c r="BE939" s="66"/>
      <c r="BF939" s="66"/>
      <c r="BG939" s="4"/>
      <c r="BH939" s="69"/>
      <c r="BK939" s="9"/>
      <c r="BN939" s="7"/>
      <c r="BO939" s="286"/>
      <c r="BP939" s="22"/>
      <c r="BQ939" s="7" t="str">
        <f t="shared" ca="1" si="217"/>
        <v/>
      </c>
      <c r="BR939" s="75" t="str">
        <f t="shared" si="218"/>
        <v/>
      </c>
      <c r="BS939" s="75" t="str">
        <f t="shared" si="219"/>
        <v/>
      </c>
      <c r="BT939" s="5" t="str">
        <f t="shared" si="220"/>
        <v/>
      </c>
      <c r="BU939" s="79" t="str">
        <f t="shared" si="221"/>
        <v/>
      </c>
      <c r="BV939" s="79" t="str">
        <f t="shared" si="222"/>
        <v/>
      </c>
      <c r="BW939" s="79" t="str">
        <f t="shared" si="223"/>
        <v/>
      </c>
      <c r="CB939" s="5"/>
      <c r="CC939" s="4" t="str">
        <f>IF(IFERROR(VLOOKUP(C939,C940:C$1993,1,0),"")="","",COUNTIF(C:C,C939))</f>
        <v/>
      </c>
      <c r="CE939" s="5"/>
      <c r="CF939" s="5"/>
      <c r="CG939" s="5" t="str">
        <f>IF(B939="","",IF(CC939="",1+(MAX(CG$2:CG938)),""))</f>
        <v/>
      </c>
      <c r="CH939" s="5" t="str">
        <f t="shared" si="224"/>
        <v/>
      </c>
      <c r="CI939" s="5" t="str">
        <f t="shared" si="225"/>
        <v/>
      </c>
      <c r="CJ939" s="14" t="str">
        <f t="shared" si="226"/>
        <v/>
      </c>
      <c r="CK939" s="25"/>
      <c r="CM939" s="5" t="str">
        <f t="shared" si="228"/>
        <v/>
      </c>
      <c r="CO939" s="5"/>
      <c r="CP939" s="5" t="str">
        <f t="shared" si="227"/>
        <v/>
      </c>
      <c r="CQ939" s="5" t="str">
        <f>IF(BT939="","",IFERROR(IF(VLOOKUP(BT939,BT$2:BT938,1,0)=0,"",""),BT939))</f>
        <v/>
      </c>
      <c r="CR939" s="22" t="str">
        <f>IF(CQ939="","",(IFERROR(VLOOKUP(MID(CQ939,1,1),$DI$2:DM$28,3,0),0)+IFERROR(VLOOKUP(MID(CQ939,2,1),DI$2:DM$28,4,0),0)+IFERROR(VLOOKUP(MID(CQ939,3,1),DI$2:DM$28,5,0),0)+(ROW(CQ939)/1000000000000)))</f>
        <v/>
      </c>
      <c r="CS939" s="5"/>
      <c r="CT939" s="5">
        <v>938</v>
      </c>
      <c r="CU939" s="5" t="str">
        <f>IFERROR(VLOOKUP(CT939,CP$2:CQ2015,2,0),"")</f>
        <v/>
      </c>
      <c r="CV939" s="5"/>
      <c r="CX939" s="5"/>
      <c r="DO939" s="5" t="e">
        <f>IF(REPORTE!AH$2="si",IF(C939=VALUE(REPORTE!C$22),IF(SUM(DO940:DO$1993),CONCATENATE(INT(B939),", "),INT(B939)),""),IF(C939=VALUE(REPORTE!C$21),IF(SUM(DO940:DO$1993),CONCATENATE(INT(B939),", "),INT(B939)),""))</f>
        <v>#VALUE!</v>
      </c>
      <c r="DS939" s="5"/>
      <c r="DT939" s="5"/>
      <c r="DU939" s="5"/>
      <c r="DV939" s="5"/>
    </row>
    <row r="940" spans="1:126" x14ac:dyDescent="0.25">
      <c r="A940" s="4" t="str">
        <f t="shared" ca="1" si="215"/>
        <v/>
      </c>
      <c r="B940" s="3"/>
      <c r="D940" s="1" t="str">
        <f>IFERROR(INDEX('padron cfe'!B:B,MATCH(DATOS!C940,'padron cfe'!A:A,0),1),"")</f>
        <v/>
      </c>
      <c r="H940" s="5" t="str">
        <f>IF(F940="","",IFERROR(CONCATENATE("PEUA",VLOOKUP(ESTADO,REPORTE!AV$2:AW$33,2,0),DIDTRITO_FORM,CADER_FORM,IFERROR(INDEX(CA:CA,MATCH(DAY(F940),BZ:BZ,0),1),DAY(F940)),IFERROR(INDEX(CA:CA,MATCH(MONTH(F940),BZ:BZ,0),1),MONTH(F940)),YEAR(F940),G940),""))</f>
        <v/>
      </c>
      <c r="M940" s="2" t="str">
        <f>IFERROR(INDEX('padron cfe'!C:C,MATCH(DATOS!C940,'padron cfe'!A:A,0),1),"")</f>
        <v/>
      </c>
      <c r="N940" s="66" t="str">
        <f>IFERROR(IF(BT940="","",IF(INDEX(N$1:N939,MATCH(BT940,BT$1:BT939,0),1)=0,"",INDEX(N$1:N939,MATCH(BT940,BT$1:BT939,0),1))),"")</f>
        <v/>
      </c>
      <c r="O940" s="66" t="str">
        <f>IFERROR(IF(BT940="","",IF(INDEX(O$1:O939,MATCH(BT940,BT$1:BT939,0),1)=0,"",INDEX(O$1:O939,MATCH(BT940,BT$1:BT939,0),1))),"")</f>
        <v/>
      </c>
      <c r="R940" s="66"/>
      <c r="S940" s="5"/>
      <c r="T940" s="66"/>
      <c r="U940" s="5" t="str">
        <f>IFERROR(IF(INDEX(U$1:U939,MATCH(T940,T$1:T939,0),1)=0,"",INDEX(U$1:U939,MATCH(T940,T$1:T939,0),1)),"")</f>
        <v/>
      </c>
      <c r="V940" s="66"/>
      <c r="W940" s="5" t="str">
        <f>IFERROR(IF(INDEX(W$1:W939,MATCH(V940,V$1:V939,0),1)=0,"",INDEX(W$1:W939,MATCH(V940,V$1:V939,0),1)),"")</f>
        <v/>
      </c>
      <c r="X940" s="2" t="str">
        <f>IFERROR(INDEX('padron cfe'!D:D,MATCH(DATOS!C940,'padron cfe'!A:A,0),1),"")</f>
        <v/>
      </c>
      <c r="AC940" s="3"/>
      <c r="AE940" s="4" t="str">
        <f t="shared" si="216"/>
        <v/>
      </c>
      <c r="AI940" s="2" t="str">
        <f>IFERROR(IF(INDEX(AI$1:AI939,MATCH(BT940,BT$1:BT939,0),1)=0,"",INDEX(AI$1:AI939,MATCH(BT940,BT$1:BT939,0),1)),"")</f>
        <v/>
      </c>
      <c r="AJ940" s="2" t="str">
        <f>IFERROR(IF(INDEX(AJ$1:AJ939,MATCH(BT940,BT$1:BT939,0),1)=0,"",INDEX(AJ$1:AJ939,MATCH(BT940,BT$1:BT939,0),1)),"")</f>
        <v/>
      </c>
      <c r="AK940" s="2" t="str">
        <f>IFERROR(IF(INDEX(AK$1:AK939,MATCH(BT940,BT$1:BT939,0),1)=0,"",INDEX(AK$1:AK939,MATCH(BT940,BT$1:BT939,0),1)),"")</f>
        <v/>
      </c>
      <c r="AY940" s="7"/>
      <c r="BA940" s="66"/>
      <c r="BB940" s="66"/>
      <c r="BC940" s="66"/>
      <c r="BD940" s="78"/>
      <c r="BE940" s="66"/>
      <c r="BF940" s="66"/>
      <c r="BG940" s="4"/>
      <c r="BH940" s="69"/>
      <c r="BK940" s="9"/>
      <c r="BN940" s="7"/>
      <c r="BO940" s="286"/>
      <c r="BP940" s="22"/>
      <c r="BQ940" s="7" t="str">
        <f t="shared" ca="1" si="217"/>
        <v/>
      </c>
      <c r="BR940" s="75" t="str">
        <f t="shared" si="218"/>
        <v/>
      </c>
      <c r="BS940" s="75" t="str">
        <f t="shared" si="219"/>
        <v/>
      </c>
      <c r="BT940" s="5" t="str">
        <f t="shared" si="220"/>
        <v/>
      </c>
      <c r="BU940" s="79" t="str">
        <f t="shared" si="221"/>
        <v/>
      </c>
      <c r="BV940" s="79" t="str">
        <f t="shared" si="222"/>
        <v/>
      </c>
      <c r="BW940" s="79" t="str">
        <f t="shared" si="223"/>
        <v/>
      </c>
      <c r="CB940" s="5"/>
      <c r="CC940" s="4" t="str">
        <f>IF(IFERROR(VLOOKUP(C940,C941:C$1993,1,0),"")="","",COUNTIF(C:C,C940))</f>
        <v/>
      </c>
      <c r="CE940" s="5"/>
      <c r="CF940" s="5"/>
      <c r="CG940" s="5" t="str">
        <f>IF(B940="","",IF(CC940="",1+(MAX(CG$2:CG939)),""))</f>
        <v/>
      </c>
      <c r="CH940" s="5" t="str">
        <f t="shared" si="224"/>
        <v/>
      </c>
      <c r="CI940" s="5" t="str">
        <f t="shared" si="225"/>
        <v/>
      </c>
      <c r="CJ940" s="14" t="str">
        <f t="shared" si="226"/>
        <v/>
      </c>
      <c r="CK940" s="25"/>
      <c r="CM940" s="5" t="str">
        <f t="shared" si="228"/>
        <v/>
      </c>
      <c r="CO940" s="5"/>
      <c r="CP940" s="5" t="str">
        <f t="shared" si="227"/>
        <v/>
      </c>
      <c r="CQ940" s="5" t="str">
        <f>IF(BT940="","",IFERROR(IF(VLOOKUP(BT940,BT$2:BT939,1,0)=0,"",""),BT940))</f>
        <v/>
      </c>
      <c r="CR940" s="22" t="str">
        <f>IF(CQ940="","",(IFERROR(VLOOKUP(MID(CQ940,1,1),$DI$2:DM$28,3,0),0)+IFERROR(VLOOKUP(MID(CQ940,2,1),DI$2:DM$28,4,0),0)+IFERROR(VLOOKUP(MID(CQ940,3,1),DI$2:DM$28,5,0),0)+(ROW(CQ940)/1000000000000)))</f>
        <v/>
      </c>
      <c r="CS940" s="5"/>
      <c r="CT940" s="5">
        <v>939</v>
      </c>
      <c r="CU940" s="5" t="str">
        <f>IFERROR(VLOOKUP(CT940,CP$2:CQ2016,2,0),"")</f>
        <v/>
      </c>
      <c r="CV940" s="5"/>
      <c r="CX940" s="5"/>
      <c r="DO940" s="5" t="e">
        <f>IF(REPORTE!AH$2="si",IF(C940=VALUE(REPORTE!C$22),IF(SUM(DO941:DO$1993),CONCATENATE(INT(B940),", "),INT(B940)),""),IF(C940=VALUE(REPORTE!C$21),IF(SUM(DO941:DO$1993),CONCATENATE(INT(B940),", "),INT(B940)),""))</f>
        <v>#VALUE!</v>
      </c>
      <c r="DS940" s="5"/>
      <c r="DT940" s="5"/>
      <c r="DU940" s="5"/>
      <c r="DV940" s="5"/>
    </row>
    <row r="941" spans="1:126" x14ac:dyDescent="0.25">
      <c r="A941" s="4" t="str">
        <f t="shared" ca="1" si="215"/>
        <v/>
      </c>
      <c r="B941" s="3"/>
      <c r="D941" s="1" t="str">
        <f>IFERROR(INDEX('padron cfe'!B:B,MATCH(DATOS!C941,'padron cfe'!A:A,0),1),"")</f>
        <v/>
      </c>
      <c r="H941" s="5" t="str">
        <f>IF(F941="","",IFERROR(CONCATENATE("PEUA",VLOOKUP(ESTADO,REPORTE!AV$2:AW$33,2,0),DIDTRITO_FORM,CADER_FORM,IFERROR(INDEX(CA:CA,MATCH(DAY(F941),BZ:BZ,0),1),DAY(F941)),IFERROR(INDEX(CA:CA,MATCH(MONTH(F941),BZ:BZ,0),1),MONTH(F941)),YEAR(F941),G941),""))</f>
        <v/>
      </c>
      <c r="M941" s="2" t="str">
        <f>IFERROR(INDEX('padron cfe'!C:C,MATCH(DATOS!C941,'padron cfe'!A:A,0),1),"")</f>
        <v/>
      </c>
      <c r="N941" s="66" t="str">
        <f>IFERROR(IF(BT941="","",IF(INDEX(N$1:N940,MATCH(BT941,BT$1:BT940,0),1)=0,"",INDEX(N$1:N940,MATCH(BT941,BT$1:BT940,0),1))),"")</f>
        <v/>
      </c>
      <c r="O941" s="66" t="str">
        <f>IFERROR(IF(BT941="","",IF(INDEX(O$1:O940,MATCH(BT941,BT$1:BT940,0),1)=0,"",INDEX(O$1:O940,MATCH(BT941,BT$1:BT940,0),1))),"")</f>
        <v/>
      </c>
      <c r="R941" s="66"/>
      <c r="S941" s="5"/>
      <c r="T941" s="66"/>
      <c r="U941" s="5" t="str">
        <f>IFERROR(IF(INDEX(U$1:U940,MATCH(T941,T$1:T940,0),1)=0,"",INDEX(U$1:U940,MATCH(T941,T$1:T940,0),1)),"")</f>
        <v/>
      </c>
      <c r="V941" s="66"/>
      <c r="W941" s="5" t="str">
        <f>IFERROR(IF(INDEX(W$1:W940,MATCH(V941,V$1:V940,0),1)=0,"",INDEX(W$1:W940,MATCH(V941,V$1:V940,0),1)),"")</f>
        <v/>
      </c>
      <c r="X941" s="2" t="str">
        <f>IFERROR(INDEX('padron cfe'!D:D,MATCH(DATOS!C941,'padron cfe'!A:A,0),1),"")</f>
        <v/>
      </c>
      <c r="AC941" s="3"/>
      <c r="AE941" s="4" t="str">
        <f t="shared" si="216"/>
        <v/>
      </c>
      <c r="AI941" s="2" t="str">
        <f>IFERROR(IF(INDEX(AI$1:AI940,MATCH(BT941,BT$1:BT940,0),1)=0,"",INDEX(AI$1:AI940,MATCH(BT941,BT$1:BT940,0),1)),"")</f>
        <v/>
      </c>
      <c r="AJ941" s="2" t="str">
        <f>IFERROR(IF(INDEX(AJ$1:AJ940,MATCH(BT941,BT$1:BT940,0),1)=0,"",INDEX(AJ$1:AJ940,MATCH(BT941,BT$1:BT940,0),1)),"")</f>
        <v/>
      </c>
      <c r="AK941" s="2" t="str">
        <f>IFERROR(IF(INDEX(AK$1:AK940,MATCH(BT941,BT$1:BT940,0),1)=0,"",INDEX(AK$1:AK940,MATCH(BT941,BT$1:BT940,0),1)),"")</f>
        <v/>
      </c>
      <c r="AY941" s="7"/>
      <c r="BA941" s="66"/>
      <c r="BB941" s="66"/>
      <c r="BC941" s="66"/>
      <c r="BD941" s="78"/>
      <c r="BE941" s="66"/>
      <c r="BF941" s="66"/>
      <c r="BG941" s="4"/>
      <c r="BH941" s="69"/>
      <c r="BK941" s="9"/>
      <c r="BN941" s="7"/>
      <c r="BO941" s="286"/>
      <c r="BP941" s="22"/>
      <c r="BQ941" s="7" t="str">
        <f t="shared" ca="1" si="217"/>
        <v/>
      </c>
      <c r="BR941" s="75" t="str">
        <f t="shared" si="218"/>
        <v/>
      </c>
      <c r="BS941" s="75" t="str">
        <f t="shared" si="219"/>
        <v/>
      </c>
      <c r="BT941" s="5" t="str">
        <f t="shared" si="220"/>
        <v/>
      </c>
      <c r="BU941" s="79" t="str">
        <f t="shared" si="221"/>
        <v/>
      </c>
      <c r="BV941" s="79" t="str">
        <f t="shared" si="222"/>
        <v/>
      </c>
      <c r="BW941" s="79" t="str">
        <f t="shared" si="223"/>
        <v/>
      </c>
      <c r="CB941" s="5"/>
      <c r="CC941" s="4" t="str">
        <f>IF(IFERROR(VLOOKUP(C941,C942:C$1993,1,0),"")="","",COUNTIF(C:C,C941))</f>
        <v/>
      </c>
      <c r="CE941" s="5"/>
      <c r="CF941" s="5"/>
      <c r="CG941" s="5" t="str">
        <f>IF(B941="","",IF(CC941="",1+(MAX(CG$2:CG940)),""))</f>
        <v/>
      </c>
      <c r="CH941" s="5" t="str">
        <f t="shared" si="224"/>
        <v/>
      </c>
      <c r="CI941" s="5" t="str">
        <f t="shared" si="225"/>
        <v/>
      </c>
      <c r="CJ941" s="14" t="str">
        <f t="shared" si="226"/>
        <v/>
      </c>
      <c r="CK941" s="25"/>
      <c r="CM941" s="5" t="str">
        <f t="shared" si="228"/>
        <v/>
      </c>
      <c r="CO941" s="5"/>
      <c r="CP941" s="5" t="str">
        <f t="shared" si="227"/>
        <v/>
      </c>
      <c r="CQ941" s="5" t="str">
        <f>IF(BT941="","",IFERROR(IF(VLOOKUP(BT941,BT$2:BT940,1,0)=0,"",""),BT941))</f>
        <v/>
      </c>
      <c r="CR941" s="22" t="str">
        <f>IF(CQ941="","",(IFERROR(VLOOKUP(MID(CQ941,1,1),$DI$2:DM$28,3,0),0)+IFERROR(VLOOKUP(MID(CQ941,2,1),DI$2:DM$28,4,0),0)+IFERROR(VLOOKUP(MID(CQ941,3,1),DI$2:DM$28,5,0),0)+(ROW(CQ941)/1000000000000)))</f>
        <v/>
      </c>
      <c r="CS941" s="5"/>
      <c r="CT941" s="5">
        <v>940</v>
      </c>
      <c r="CU941" s="5" t="str">
        <f>IFERROR(VLOOKUP(CT941,CP$2:CQ2017,2,0),"")</f>
        <v/>
      </c>
      <c r="CV941" s="5"/>
      <c r="CX941" s="5"/>
      <c r="DO941" s="5" t="e">
        <f>IF(REPORTE!AH$2="si",IF(C941=VALUE(REPORTE!C$22),IF(SUM(DO942:DO$1993),CONCATENATE(INT(B941),", "),INT(B941)),""),IF(C941=VALUE(REPORTE!C$21),IF(SUM(DO942:DO$1993),CONCATENATE(INT(B941),", "),INT(B941)),""))</f>
        <v>#VALUE!</v>
      </c>
      <c r="DS941" s="5"/>
      <c r="DT941" s="5"/>
      <c r="DU941" s="5"/>
      <c r="DV941" s="5"/>
    </row>
    <row r="942" spans="1:126" x14ac:dyDescent="0.25">
      <c r="A942" s="4" t="str">
        <f t="shared" ca="1" si="215"/>
        <v/>
      </c>
      <c r="B942" s="3"/>
      <c r="D942" s="1" t="str">
        <f>IFERROR(INDEX('padron cfe'!B:B,MATCH(DATOS!C942,'padron cfe'!A:A,0),1),"")</f>
        <v/>
      </c>
      <c r="H942" s="5" t="str">
        <f>IF(F942="","",IFERROR(CONCATENATE("PEUA",VLOOKUP(ESTADO,REPORTE!AV$2:AW$33,2,0),DIDTRITO_FORM,CADER_FORM,IFERROR(INDEX(CA:CA,MATCH(DAY(F942),BZ:BZ,0),1),DAY(F942)),IFERROR(INDEX(CA:CA,MATCH(MONTH(F942),BZ:BZ,0),1),MONTH(F942)),YEAR(F942),G942),""))</f>
        <v/>
      </c>
      <c r="M942" s="2" t="str">
        <f>IFERROR(INDEX('padron cfe'!C:C,MATCH(DATOS!C942,'padron cfe'!A:A,0),1),"")</f>
        <v/>
      </c>
      <c r="N942" s="66" t="str">
        <f>IFERROR(IF(BT942="","",IF(INDEX(N$1:N941,MATCH(BT942,BT$1:BT941,0),1)=0,"",INDEX(N$1:N941,MATCH(BT942,BT$1:BT941,0),1))),"")</f>
        <v/>
      </c>
      <c r="O942" s="66" t="str">
        <f>IFERROR(IF(BT942="","",IF(INDEX(O$1:O941,MATCH(BT942,BT$1:BT941,0),1)=0,"",INDEX(O$1:O941,MATCH(BT942,BT$1:BT941,0),1))),"")</f>
        <v/>
      </c>
      <c r="R942" s="66"/>
      <c r="S942" s="5"/>
      <c r="T942" s="66"/>
      <c r="U942" s="5" t="str">
        <f>IFERROR(IF(INDEX(U$1:U941,MATCH(T942,T$1:T941,0),1)=0,"",INDEX(U$1:U941,MATCH(T942,T$1:T941,0),1)),"")</f>
        <v/>
      </c>
      <c r="V942" s="66"/>
      <c r="W942" s="5" t="str">
        <f>IFERROR(IF(INDEX(W$1:W941,MATCH(V942,V$1:V941,0),1)=0,"",INDEX(W$1:W941,MATCH(V942,V$1:V941,0),1)),"")</f>
        <v/>
      </c>
      <c r="X942" s="2" t="str">
        <f>IFERROR(INDEX('padron cfe'!D:D,MATCH(DATOS!C942,'padron cfe'!A:A,0),1),"")</f>
        <v/>
      </c>
      <c r="AC942" s="3"/>
      <c r="AE942" s="4" t="str">
        <f t="shared" si="216"/>
        <v/>
      </c>
      <c r="AI942" s="2" t="str">
        <f>IFERROR(IF(INDEX(AI$1:AI941,MATCH(BT942,BT$1:BT941,0),1)=0,"",INDEX(AI$1:AI941,MATCH(BT942,BT$1:BT941,0),1)),"")</f>
        <v/>
      </c>
      <c r="AJ942" s="2" t="str">
        <f>IFERROR(IF(INDEX(AJ$1:AJ941,MATCH(BT942,BT$1:BT941,0),1)=0,"",INDEX(AJ$1:AJ941,MATCH(BT942,BT$1:BT941,0),1)),"")</f>
        <v/>
      </c>
      <c r="AK942" s="2" t="str">
        <f>IFERROR(IF(INDEX(AK$1:AK941,MATCH(BT942,BT$1:BT941,0),1)=0,"",INDEX(AK$1:AK941,MATCH(BT942,BT$1:BT941,0),1)),"")</f>
        <v/>
      </c>
      <c r="AY942" s="7"/>
      <c r="BA942" s="66"/>
      <c r="BB942" s="66"/>
      <c r="BC942" s="66"/>
      <c r="BD942" s="78"/>
      <c r="BE942" s="66"/>
      <c r="BF942" s="66"/>
      <c r="BG942" s="4"/>
      <c r="BH942" s="69"/>
      <c r="BK942" s="9"/>
      <c r="BN942" s="7"/>
      <c r="BO942" s="286"/>
      <c r="BP942" s="22"/>
      <c r="BQ942" s="7" t="str">
        <f t="shared" ca="1" si="217"/>
        <v/>
      </c>
      <c r="BR942" s="75" t="str">
        <f t="shared" si="218"/>
        <v/>
      </c>
      <c r="BS942" s="75" t="str">
        <f t="shared" si="219"/>
        <v/>
      </c>
      <c r="BT942" s="5" t="str">
        <f t="shared" si="220"/>
        <v/>
      </c>
      <c r="BU942" s="79" t="str">
        <f t="shared" si="221"/>
        <v/>
      </c>
      <c r="BV942" s="79" t="str">
        <f t="shared" si="222"/>
        <v/>
      </c>
      <c r="BW942" s="79" t="str">
        <f t="shared" si="223"/>
        <v/>
      </c>
      <c r="CB942" s="5"/>
      <c r="CC942" s="4" t="str">
        <f>IF(IFERROR(VLOOKUP(C942,C943:C$1993,1,0),"")="","",COUNTIF(C:C,C942))</f>
        <v/>
      </c>
      <c r="CE942" s="5"/>
      <c r="CF942" s="5"/>
      <c r="CG942" s="5" t="str">
        <f>IF(B942="","",IF(CC942="",1+(MAX(CG$2:CG941)),""))</f>
        <v/>
      </c>
      <c r="CH942" s="5" t="str">
        <f t="shared" si="224"/>
        <v/>
      </c>
      <c r="CI942" s="5" t="str">
        <f t="shared" si="225"/>
        <v/>
      </c>
      <c r="CJ942" s="14" t="str">
        <f t="shared" si="226"/>
        <v/>
      </c>
      <c r="CK942" s="25"/>
      <c r="CM942" s="5" t="str">
        <f t="shared" si="228"/>
        <v/>
      </c>
      <c r="CO942" s="5"/>
      <c r="CP942" s="5" t="str">
        <f t="shared" si="227"/>
        <v/>
      </c>
      <c r="CQ942" s="5" t="str">
        <f>IF(BT942="","",IFERROR(IF(VLOOKUP(BT942,BT$2:BT941,1,0)=0,"",""),BT942))</f>
        <v/>
      </c>
      <c r="CR942" s="22" t="str">
        <f>IF(CQ942="","",(IFERROR(VLOOKUP(MID(CQ942,1,1),$DI$2:DM$28,3,0),0)+IFERROR(VLOOKUP(MID(CQ942,2,1),DI$2:DM$28,4,0),0)+IFERROR(VLOOKUP(MID(CQ942,3,1),DI$2:DM$28,5,0),0)+(ROW(CQ942)/1000000000000)))</f>
        <v/>
      </c>
      <c r="CS942" s="5"/>
      <c r="CT942" s="5">
        <v>941</v>
      </c>
      <c r="CU942" s="5" t="str">
        <f>IFERROR(VLOOKUP(CT942,CP$2:CQ2018,2,0),"")</f>
        <v/>
      </c>
      <c r="CV942" s="5"/>
      <c r="CX942" s="5"/>
      <c r="DO942" s="5" t="e">
        <f>IF(REPORTE!AH$2="si",IF(C942=VALUE(REPORTE!C$22),IF(SUM(DO943:DO$1993),CONCATENATE(INT(B942),", "),INT(B942)),""),IF(C942=VALUE(REPORTE!C$21),IF(SUM(DO943:DO$1993),CONCATENATE(INT(B942),", "),INT(B942)),""))</f>
        <v>#VALUE!</v>
      </c>
      <c r="DS942" s="5"/>
      <c r="DT942" s="5"/>
      <c r="DU942" s="5"/>
      <c r="DV942" s="5"/>
    </row>
    <row r="943" spans="1:126" x14ac:dyDescent="0.25">
      <c r="A943" s="4" t="str">
        <f t="shared" ca="1" si="215"/>
        <v/>
      </c>
      <c r="B943" s="3"/>
      <c r="D943" s="1" t="str">
        <f>IFERROR(INDEX('padron cfe'!B:B,MATCH(DATOS!C943,'padron cfe'!A:A,0),1),"")</f>
        <v/>
      </c>
      <c r="H943" s="5" t="str">
        <f>IF(F943="","",IFERROR(CONCATENATE("PEUA",VLOOKUP(ESTADO,REPORTE!AV$2:AW$33,2,0),DIDTRITO_FORM,CADER_FORM,IFERROR(INDEX(CA:CA,MATCH(DAY(F943),BZ:BZ,0),1),DAY(F943)),IFERROR(INDEX(CA:CA,MATCH(MONTH(F943),BZ:BZ,0),1),MONTH(F943)),YEAR(F943),G943),""))</f>
        <v/>
      </c>
      <c r="M943" s="2" t="str">
        <f>IFERROR(INDEX('padron cfe'!C:C,MATCH(DATOS!C943,'padron cfe'!A:A,0),1),"")</f>
        <v/>
      </c>
      <c r="N943" s="66" t="str">
        <f>IFERROR(IF(BT943="","",IF(INDEX(N$1:N942,MATCH(BT943,BT$1:BT942,0),1)=0,"",INDEX(N$1:N942,MATCH(BT943,BT$1:BT942,0),1))),"")</f>
        <v/>
      </c>
      <c r="O943" s="66" t="str">
        <f>IFERROR(IF(BT943="","",IF(INDEX(O$1:O942,MATCH(BT943,BT$1:BT942,0),1)=0,"",INDEX(O$1:O942,MATCH(BT943,BT$1:BT942,0),1))),"")</f>
        <v/>
      </c>
      <c r="R943" s="66"/>
      <c r="S943" s="5"/>
      <c r="T943" s="66"/>
      <c r="U943" s="5" t="str">
        <f>IFERROR(IF(INDEX(U$1:U942,MATCH(T943,T$1:T942,0),1)=0,"",INDEX(U$1:U942,MATCH(T943,T$1:T942,0),1)),"")</f>
        <v/>
      </c>
      <c r="V943" s="66"/>
      <c r="W943" s="5" t="str">
        <f>IFERROR(IF(INDEX(W$1:W942,MATCH(V943,V$1:V942,0),1)=0,"",INDEX(W$1:W942,MATCH(V943,V$1:V942,0),1)),"")</f>
        <v/>
      </c>
      <c r="X943" s="2" t="str">
        <f>IFERROR(INDEX('padron cfe'!D:D,MATCH(DATOS!C943,'padron cfe'!A:A,0),1),"")</f>
        <v/>
      </c>
      <c r="AC943" s="3"/>
      <c r="AE943" s="4" t="str">
        <f t="shared" si="216"/>
        <v/>
      </c>
      <c r="AI943" s="2" t="str">
        <f>IFERROR(IF(INDEX(AI$1:AI942,MATCH(BT943,BT$1:BT942,0),1)=0,"",INDEX(AI$1:AI942,MATCH(BT943,BT$1:BT942,0),1)),"")</f>
        <v/>
      </c>
      <c r="AJ943" s="2" t="str">
        <f>IFERROR(IF(INDEX(AJ$1:AJ942,MATCH(BT943,BT$1:BT942,0),1)=0,"",INDEX(AJ$1:AJ942,MATCH(BT943,BT$1:BT942,0),1)),"")</f>
        <v/>
      </c>
      <c r="AK943" s="2" t="str">
        <f>IFERROR(IF(INDEX(AK$1:AK942,MATCH(BT943,BT$1:BT942,0),1)=0,"",INDEX(AK$1:AK942,MATCH(BT943,BT$1:BT942,0),1)),"")</f>
        <v/>
      </c>
      <c r="AY943" s="7"/>
      <c r="BA943" s="66"/>
      <c r="BB943" s="66"/>
      <c r="BC943" s="66"/>
      <c r="BD943" s="78"/>
      <c r="BE943" s="66"/>
      <c r="BF943" s="66"/>
      <c r="BG943" s="4"/>
      <c r="BH943" s="69"/>
      <c r="BK943" s="9"/>
      <c r="BN943" s="7"/>
      <c r="BO943" s="286"/>
      <c r="BP943" s="22"/>
      <c r="BQ943" s="7" t="str">
        <f t="shared" ca="1" si="217"/>
        <v/>
      </c>
      <c r="BR943" s="75" t="str">
        <f t="shared" si="218"/>
        <v/>
      </c>
      <c r="BS943" s="75" t="str">
        <f t="shared" si="219"/>
        <v/>
      </c>
      <c r="BT943" s="5" t="str">
        <f t="shared" si="220"/>
        <v/>
      </c>
      <c r="BU943" s="79" t="str">
        <f t="shared" si="221"/>
        <v/>
      </c>
      <c r="BV943" s="79" t="str">
        <f t="shared" si="222"/>
        <v/>
      </c>
      <c r="BW943" s="79" t="str">
        <f t="shared" si="223"/>
        <v/>
      </c>
      <c r="CB943" s="5"/>
      <c r="CC943" s="4" t="str">
        <f>IF(IFERROR(VLOOKUP(C943,C944:C$1993,1,0),"")="","",COUNTIF(C:C,C943))</f>
        <v/>
      </c>
      <c r="CE943" s="5"/>
      <c r="CF943" s="5"/>
      <c r="CG943" s="5" t="str">
        <f>IF(B943="","",IF(CC943="",1+(MAX(CG$2:CG942)),""))</f>
        <v/>
      </c>
      <c r="CH943" s="5" t="str">
        <f t="shared" si="224"/>
        <v/>
      </c>
      <c r="CI943" s="5" t="str">
        <f t="shared" si="225"/>
        <v/>
      </c>
      <c r="CJ943" s="14" t="str">
        <f t="shared" si="226"/>
        <v/>
      </c>
      <c r="CK943" s="25"/>
      <c r="CM943" s="5" t="str">
        <f t="shared" si="228"/>
        <v/>
      </c>
      <c r="CO943" s="5"/>
      <c r="CP943" s="5" t="str">
        <f t="shared" si="227"/>
        <v/>
      </c>
      <c r="CQ943" s="5" t="str">
        <f>IF(BT943="","",IFERROR(IF(VLOOKUP(BT943,BT$2:BT942,1,0)=0,"",""),BT943))</f>
        <v/>
      </c>
      <c r="CR943" s="22" t="str">
        <f>IF(CQ943="","",(IFERROR(VLOOKUP(MID(CQ943,1,1),$DI$2:DM$28,3,0),0)+IFERROR(VLOOKUP(MID(CQ943,2,1),DI$2:DM$28,4,0),0)+IFERROR(VLOOKUP(MID(CQ943,3,1),DI$2:DM$28,5,0),0)+(ROW(CQ943)/1000000000000)))</f>
        <v/>
      </c>
      <c r="CS943" s="5"/>
      <c r="CT943" s="5">
        <v>942</v>
      </c>
      <c r="CU943" s="5" t="str">
        <f>IFERROR(VLOOKUP(CT943,CP$2:CQ2019,2,0),"")</f>
        <v/>
      </c>
      <c r="CV943" s="5"/>
      <c r="CX943" s="5"/>
      <c r="DO943" s="5" t="e">
        <f>IF(REPORTE!AH$2="si",IF(C943=VALUE(REPORTE!C$22),IF(SUM(DO944:DO$1993),CONCATENATE(INT(B943),", "),INT(B943)),""),IF(C943=VALUE(REPORTE!C$21),IF(SUM(DO944:DO$1993),CONCATENATE(INT(B943),", "),INT(B943)),""))</f>
        <v>#VALUE!</v>
      </c>
      <c r="DS943" s="5"/>
      <c r="DT943" s="5"/>
      <c r="DU943" s="5"/>
      <c r="DV943" s="5"/>
    </row>
    <row r="944" spans="1:126" x14ac:dyDescent="0.25">
      <c r="A944" s="4" t="str">
        <f t="shared" ca="1" si="215"/>
        <v/>
      </c>
      <c r="B944" s="3"/>
      <c r="D944" s="1" t="str">
        <f>IFERROR(INDEX('padron cfe'!B:B,MATCH(DATOS!C944,'padron cfe'!A:A,0),1),"")</f>
        <v/>
      </c>
      <c r="H944" s="5" t="str">
        <f>IF(F944="","",IFERROR(CONCATENATE("PEUA",VLOOKUP(ESTADO,REPORTE!AV$2:AW$33,2,0),DIDTRITO_FORM,CADER_FORM,IFERROR(INDEX(CA:CA,MATCH(DAY(F944),BZ:BZ,0),1),DAY(F944)),IFERROR(INDEX(CA:CA,MATCH(MONTH(F944),BZ:BZ,0),1),MONTH(F944)),YEAR(F944),G944),""))</f>
        <v/>
      </c>
      <c r="M944" s="2" t="str">
        <f>IFERROR(INDEX('padron cfe'!C:C,MATCH(DATOS!C944,'padron cfe'!A:A,0),1),"")</f>
        <v/>
      </c>
      <c r="N944" s="66" t="str">
        <f>IFERROR(IF(BT944="","",IF(INDEX(N$1:N943,MATCH(BT944,BT$1:BT943,0),1)=0,"",INDEX(N$1:N943,MATCH(BT944,BT$1:BT943,0),1))),"")</f>
        <v/>
      </c>
      <c r="O944" s="66" t="str">
        <f>IFERROR(IF(BT944="","",IF(INDEX(O$1:O943,MATCH(BT944,BT$1:BT943,0),1)=0,"",INDEX(O$1:O943,MATCH(BT944,BT$1:BT943,0),1))),"")</f>
        <v/>
      </c>
      <c r="R944" s="66"/>
      <c r="S944" s="5"/>
      <c r="T944" s="66"/>
      <c r="U944" s="5" t="str">
        <f>IFERROR(IF(INDEX(U$1:U943,MATCH(T944,T$1:T943,0),1)=0,"",INDEX(U$1:U943,MATCH(T944,T$1:T943,0),1)),"")</f>
        <v/>
      </c>
      <c r="V944" s="66"/>
      <c r="W944" s="5" t="str">
        <f>IFERROR(IF(INDEX(W$1:W943,MATCH(V944,V$1:V943,0),1)=0,"",INDEX(W$1:W943,MATCH(V944,V$1:V943,0),1)),"")</f>
        <v/>
      </c>
      <c r="X944" s="2" t="str">
        <f>IFERROR(INDEX('padron cfe'!D:D,MATCH(DATOS!C944,'padron cfe'!A:A,0),1),"")</f>
        <v/>
      </c>
      <c r="AC944" s="3"/>
      <c r="AE944" s="4" t="str">
        <f t="shared" si="216"/>
        <v/>
      </c>
      <c r="AI944" s="2" t="str">
        <f>IFERROR(IF(INDEX(AI$1:AI943,MATCH(BT944,BT$1:BT943,0),1)=0,"",INDEX(AI$1:AI943,MATCH(BT944,BT$1:BT943,0),1)),"")</f>
        <v/>
      </c>
      <c r="AJ944" s="2" t="str">
        <f>IFERROR(IF(INDEX(AJ$1:AJ943,MATCH(BT944,BT$1:BT943,0),1)=0,"",INDEX(AJ$1:AJ943,MATCH(BT944,BT$1:BT943,0),1)),"")</f>
        <v/>
      </c>
      <c r="AK944" s="2" t="str">
        <f>IFERROR(IF(INDEX(AK$1:AK943,MATCH(BT944,BT$1:BT943,0),1)=0,"",INDEX(AK$1:AK943,MATCH(BT944,BT$1:BT943,0),1)),"")</f>
        <v/>
      </c>
      <c r="AY944" s="7"/>
      <c r="BA944" s="66"/>
      <c r="BB944" s="66"/>
      <c r="BC944" s="66"/>
      <c r="BD944" s="78"/>
      <c r="BE944" s="66"/>
      <c r="BF944" s="66"/>
      <c r="BG944" s="4"/>
      <c r="BH944" s="69"/>
      <c r="BK944" s="9"/>
      <c r="BN944" s="7"/>
      <c r="BO944" s="286"/>
      <c r="BP944" s="22"/>
      <c r="BQ944" s="7" t="str">
        <f t="shared" ca="1" si="217"/>
        <v/>
      </c>
      <c r="BR944" s="75" t="str">
        <f t="shared" si="218"/>
        <v/>
      </c>
      <c r="BS944" s="75" t="str">
        <f t="shared" si="219"/>
        <v/>
      </c>
      <c r="BT944" s="5" t="str">
        <f t="shared" si="220"/>
        <v/>
      </c>
      <c r="BU944" s="79" t="str">
        <f t="shared" si="221"/>
        <v/>
      </c>
      <c r="BV944" s="79" t="str">
        <f t="shared" si="222"/>
        <v/>
      </c>
      <c r="BW944" s="79" t="str">
        <f t="shared" si="223"/>
        <v/>
      </c>
      <c r="CB944" s="5"/>
      <c r="CC944" s="4" t="str">
        <f>IF(IFERROR(VLOOKUP(C944,C945:C$1993,1,0),"")="","",COUNTIF(C:C,C944))</f>
        <v/>
      </c>
      <c r="CE944" s="5"/>
      <c r="CF944" s="5"/>
      <c r="CG944" s="5" t="str">
        <f>IF(B944="","",IF(CC944="",1+(MAX(CG$2:CG943)),""))</f>
        <v/>
      </c>
      <c r="CH944" s="5" t="str">
        <f t="shared" si="224"/>
        <v/>
      </c>
      <c r="CI944" s="5" t="str">
        <f t="shared" si="225"/>
        <v/>
      </c>
      <c r="CJ944" s="14" t="str">
        <f t="shared" si="226"/>
        <v/>
      </c>
      <c r="CK944" s="25"/>
      <c r="CM944" s="5" t="str">
        <f t="shared" si="228"/>
        <v/>
      </c>
      <c r="CO944" s="5"/>
      <c r="CP944" s="5" t="str">
        <f t="shared" si="227"/>
        <v/>
      </c>
      <c r="CQ944" s="5" t="str">
        <f>IF(BT944="","",IFERROR(IF(VLOOKUP(BT944,BT$2:BT943,1,0)=0,"",""),BT944))</f>
        <v/>
      </c>
      <c r="CR944" s="22" t="str">
        <f>IF(CQ944="","",(IFERROR(VLOOKUP(MID(CQ944,1,1),$DI$2:DM$28,3,0),0)+IFERROR(VLOOKUP(MID(CQ944,2,1),DI$2:DM$28,4,0),0)+IFERROR(VLOOKUP(MID(CQ944,3,1),DI$2:DM$28,5,0),0)+(ROW(CQ944)/1000000000000)))</f>
        <v/>
      </c>
      <c r="CS944" s="5"/>
      <c r="CT944" s="5">
        <v>943</v>
      </c>
      <c r="CU944" s="5" t="str">
        <f>IFERROR(VLOOKUP(CT944,CP$2:CQ2020,2,0),"")</f>
        <v/>
      </c>
      <c r="CV944" s="5"/>
      <c r="CX944" s="5"/>
      <c r="DO944" s="5" t="e">
        <f>IF(REPORTE!AH$2="si",IF(C944=VALUE(REPORTE!C$22),IF(SUM(DO945:DO$1993),CONCATENATE(INT(B944),", "),INT(B944)),""),IF(C944=VALUE(REPORTE!C$21),IF(SUM(DO945:DO$1993),CONCATENATE(INT(B944),", "),INT(B944)),""))</f>
        <v>#VALUE!</v>
      </c>
      <c r="DS944" s="5"/>
      <c r="DT944" s="5"/>
      <c r="DU944" s="5"/>
      <c r="DV944" s="5"/>
    </row>
    <row r="945" spans="1:126" x14ac:dyDescent="0.25">
      <c r="A945" s="4" t="str">
        <f t="shared" ca="1" si="215"/>
        <v/>
      </c>
      <c r="B945" s="3"/>
      <c r="D945" s="1" t="str">
        <f>IFERROR(INDEX('padron cfe'!B:B,MATCH(DATOS!C945,'padron cfe'!A:A,0),1),"")</f>
        <v/>
      </c>
      <c r="H945" s="5" t="str">
        <f>IF(F945="","",IFERROR(CONCATENATE("PEUA",VLOOKUP(ESTADO,REPORTE!AV$2:AW$33,2,0),DIDTRITO_FORM,CADER_FORM,IFERROR(INDEX(CA:CA,MATCH(DAY(F945),BZ:BZ,0),1),DAY(F945)),IFERROR(INDEX(CA:CA,MATCH(MONTH(F945),BZ:BZ,0),1),MONTH(F945)),YEAR(F945),G945),""))</f>
        <v/>
      </c>
      <c r="M945" s="2" t="str">
        <f>IFERROR(INDEX('padron cfe'!C:C,MATCH(DATOS!C945,'padron cfe'!A:A,0),1),"")</f>
        <v/>
      </c>
      <c r="N945" s="66" t="str">
        <f>IFERROR(IF(BT945="","",IF(INDEX(N$1:N944,MATCH(BT945,BT$1:BT944,0),1)=0,"",INDEX(N$1:N944,MATCH(BT945,BT$1:BT944,0),1))),"")</f>
        <v/>
      </c>
      <c r="O945" s="66" t="str">
        <f>IFERROR(IF(BT945="","",IF(INDEX(O$1:O944,MATCH(BT945,BT$1:BT944,0),1)=0,"",INDEX(O$1:O944,MATCH(BT945,BT$1:BT944,0),1))),"")</f>
        <v/>
      </c>
      <c r="R945" s="66"/>
      <c r="S945" s="5"/>
      <c r="T945" s="66"/>
      <c r="U945" s="5" t="str">
        <f>IFERROR(IF(INDEX(U$1:U944,MATCH(T945,T$1:T944,0),1)=0,"",INDEX(U$1:U944,MATCH(T945,T$1:T944,0),1)),"")</f>
        <v/>
      </c>
      <c r="V945" s="66"/>
      <c r="W945" s="5" t="str">
        <f>IFERROR(IF(INDEX(W$1:W944,MATCH(V945,V$1:V944,0),1)=0,"",INDEX(W$1:W944,MATCH(V945,V$1:V944,0),1)),"")</f>
        <v/>
      </c>
      <c r="X945" s="2" t="str">
        <f>IFERROR(INDEX('padron cfe'!D:D,MATCH(DATOS!C945,'padron cfe'!A:A,0),1),"")</f>
        <v/>
      </c>
      <c r="AC945" s="3"/>
      <c r="AE945" s="4" t="str">
        <f t="shared" si="216"/>
        <v/>
      </c>
      <c r="AI945" s="2" t="str">
        <f>IFERROR(IF(INDEX(AI$1:AI944,MATCH(BT945,BT$1:BT944,0),1)=0,"",INDEX(AI$1:AI944,MATCH(BT945,BT$1:BT944,0),1)),"")</f>
        <v/>
      </c>
      <c r="AJ945" s="2" t="str">
        <f>IFERROR(IF(INDEX(AJ$1:AJ944,MATCH(BT945,BT$1:BT944,0),1)=0,"",INDEX(AJ$1:AJ944,MATCH(BT945,BT$1:BT944,0),1)),"")</f>
        <v/>
      </c>
      <c r="AK945" s="2" t="str">
        <f>IFERROR(IF(INDEX(AK$1:AK944,MATCH(BT945,BT$1:BT944,0),1)=0,"",INDEX(AK$1:AK944,MATCH(BT945,BT$1:BT944,0),1)),"")</f>
        <v/>
      </c>
      <c r="AY945" s="7"/>
      <c r="BA945" s="66"/>
      <c r="BB945" s="66"/>
      <c r="BC945" s="66"/>
      <c r="BD945" s="78"/>
      <c r="BE945" s="66"/>
      <c r="BF945" s="66"/>
      <c r="BG945" s="4"/>
      <c r="BH945" s="69"/>
      <c r="BK945" s="9"/>
      <c r="BN945" s="7"/>
      <c r="BO945" s="286"/>
      <c r="BP945" s="22"/>
      <c r="BQ945" s="7" t="str">
        <f t="shared" ca="1" si="217"/>
        <v/>
      </c>
      <c r="BR945" s="75" t="str">
        <f t="shared" si="218"/>
        <v/>
      </c>
      <c r="BS945" s="75" t="str">
        <f t="shared" si="219"/>
        <v/>
      </c>
      <c r="BT945" s="5" t="str">
        <f t="shared" si="220"/>
        <v/>
      </c>
      <c r="BU945" s="79" t="str">
        <f t="shared" si="221"/>
        <v/>
      </c>
      <c r="BV945" s="79" t="str">
        <f t="shared" si="222"/>
        <v/>
      </c>
      <c r="BW945" s="79" t="str">
        <f t="shared" si="223"/>
        <v/>
      </c>
      <c r="CB945" s="5"/>
      <c r="CC945" s="4" t="str">
        <f>IF(IFERROR(VLOOKUP(C945,C946:C$1993,1,0),"")="","",COUNTIF(C:C,C945))</f>
        <v/>
      </c>
      <c r="CE945" s="5"/>
      <c r="CF945" s="5"/>
      <c r="CG945" s="5" t="str">
        <f>IF(B945="","",IF(CC945="",1+(MAX(CG$2:CG944)),""))</f>
        <v/>
      </c>
      <c r="CH945" s="5" t="str">
        <f t="shared" si="224"/>
        <v/>
      </c>
      <c r="CI945" s="5" t="str">
        <f t="shared" si="225"/>
        <v/>
      </c>
      <c r="CJ945" s="14" t="str">
        <f t="shared" si="226"/>
        <v/>
      </c>
      <c r="CK945" s="25"/>
      <c r="CM945" s="5" t="str">
        <f t="shared" si="228"/>
        <v/>
      </c>
      <c r="CO945" s="5"/>
      <c r="CP945" s="5" t="str">
        <f t="shared" si="227"/>
        <v/>
      </c>
      <c r="CQ945" s="5" t="str">
        <f>IF(BT945="","",IFERROR(IF(VLOOKUP(BT945,BT$2:BT944,1,0)=0,"",""),BT945))</f>
        <v/>
      </c>
      <c r="CR945" s="22" t="str">
        <f>IF(CQ945="","",(IFERROR(VLOOKUP(MID(CQ945,1,1),$DI$2:DM$28,3,0),0)+IFERROR(VLOOKUP(MID(CQ945,2,1),DI$2:DM$28,4,0),0)+IFERROR(VLOOKUP(MID(CQ945,3,1),DI$2:DM$28,5,0),0)+(ROW(CQ945)/1000000000000)))</f>
        <v/>
      </c>
      <c r="CS945" s="5"/>
      <c r="CT945" s="5">
        <v>944</v>
      </c>
      <c r="CU945" s="5" t="str">
        <f>IFERROR(VLOOKUP(CT945,CP$2:CQ2021,2,0),"")</f>
        <v/>
      </c>
      <c r="CV945" s="5"/>
      <c r="CX945" s="5"/>
      <c r="DO945" s="5" t="e">
        <f>IF(REPORTE!AH$2="si",IF(C945=VALUE(REPORTE!C$22),IF(SUM(DO946:DO$1993),CONCATENATE(INT(B945),", "),INT(B945)),""),IF(C945=VALUE(REPORTE!C$21),IF(SUM(DO946:DO$1993),CONCATENATE(INT(B945),", "),INT(B945)),""))</f>
        <v>#VALUE!</v>
      </c>
      <c r="DS945" s="5"/>
      <c r="DT945" s="5"/>
      <c r="DU945" s="5"/>
      <c r="DV945" s="5"/>
    </row>
    <row r="946" spans="1:126" x14ac:dyDescent="0.25">
      <c r="A946" s="4" t="str">
        <f t="shared" ca="1" si="215"/>
        <v/>
      </c>
      <c r="B946" s="3"/>
      <c r="D946" s="1" t="str">
        <f>IFERROR(INDEX('padron cfe'!B:B,MATCH(DATOS!C946,'padron cfe'!A:A,0),1),"")</f>
        <v/>
      </c>
      <c r="H946" s="5" t="str">
        <f>IF(F946="","",IFERROR(CONCATENATE("PEUA",VLOOKUP(ESTADO,REPORTE!AV$2:AW$33,2,0),DIDTRITO_FORM,CADER_FORM,IFERROR(INDEX(CA:CA,MATCH(DAY(F946),BZ:BZ,0),1),DAY(F946)),IFERROR(INDEX(CA:CA,MATCH(MONTH(F946),BZ:BZ,0),1),MONTH(F946)),YEAR(F946),G946),""))</f>
        <v/>
      </c>
      <c r="M946" s="2" t="str">
        <f>IFERROR(INDEX('padron cfe'!C:C,MATCH(DATOS!C946,'padron cfe'!A:A,0),1),"")</f>
        <v/>
      </c>
      <c r="N946" s="66" t="str">
        <f>IFERROR(IF(BT946="","",IF(INDEX(N$1:N945,MATCH(BT946,BT$1:BT945,0),1)=0,"",INDEX(N$1:N945,MATCH(BT946,BT$1:BT945,0),1))),"")</f>
        <v/>
      </c>
      <c r="O946" s="66" t="str">
        <f>IFERROR(IF(BT946="","",IF(INDEX(O$1:O945,MATCH(BT946,BT$1:BT945,0),1)=0,"",INDEX(O$1:O945,MATCH(BT946,BT$1:BT945,0),1))),"")</f>
        <v/>
      </c>
      <c r="R946" s="66"/>
      <c r="S946" s="5"/>
      <c r="T946" s="66"/>
      <c r="U946" s="5" t="str">
        <f>IFERROR(IF(INDEX(U$1:U945,MATCH(T946,T$1:T945,0),1)=0,"",INDEX(U$1:U945,MATCH(T946,T$1:T945,0),1)),"")</f>
        <v/>
      </c>
      <c r="V946" s="66"/>
      <c r="W946" s="5" t="str">
        <f>IFERROR(IF(INDEX(W$1:W945,MATCH(V946,V$1:V945,0),1)=0,"",INDEX(W$1:W945,MATCH(V946,V$1:V945,0),1)),"")</f>
        <v/>
      </c>
      <c r="X946" s="2" t="str">
        <f>IFERROR(INDEX('padron cfe'!D:D,MATCH(DATOS!C946,'padron cfe'!A:A,0),1),"")</f>
        <v/>
      </c>
      <c r="AC946" s="3"/>
      <c r="AE946" s="4" t="str">
        <f t="shared" si="216"/>
        <v/>
      </c>
      <c r="AI946" s="2" t="str">
        <f>IFERROR(IF(INDEX(AI$1:AI945,MATCH(BT946,BT$1:BT945,0),1)=0,"",INDEX(AI$1:AI945,MATCH(BT946,BT$1:BT945,0),1)),"")</f>
        <v/>
      </c>
      <c r="AJ946" s="2" t="str">
        <f>IFERROR(IF(INDEX(AJ$1:AJ945,MATCH(BT946,BT$1:BT945,0),1)=0,"",INDEX(AJ$1:AJ945,MATCH(BT946,BT$1:BT945,0),1)),"")</f>
        <v/>
      </c>
      <c r="AK946" s="2" t="str">
        <f>IFERROR(IF(INDEX(AK$1:AK945,MATCH(BT946,BT$1:BT945,0),1)=0,"",INDEX(AK$1:AK945,MATCH(BT946,BT$1:BT945,0),1)),"")</f>
        <v/>
      </c>
      <c r="AY946" s="7"/>
      <c r="BA946" s="66"/>
      <c r="BB946" s="66"/>
      <c r="BC946" s="66"/>
      <c r="BD946" s="78"/>
      <c r="BE946" s="66"/>
      <c r="BF946" s="66"/>
      <c r="BG946" s="4"/>
      <c r="BH946" s="69"/>
      <c r="BK946" s="9"/>
      <c r="BN946" s="7"/>
      <c r="BO946" s="286"/>
      <c r="BP946" s="22"/>
      <c r="BQ946" s="7" t="str">
        <f t="shared" ca="1" si="217"/>
        <v/>
      </c>
      <c r="BR946" s="75" t="str">
        <f t="shared" si="218"/>
        <v/>
      </c>
      <c r="BS946" s="75" t="str">
        <f t="shared" si="219"/>
        <v/>
      </c>
      <c r="BT946" s="5" t="str">
        <f t="shared" si="220"/>
        <v/>
      </c>
      <c r="BU946" s="79" t="str">
        <f t="shared" si="221"/>
        <v/>
      </c>
      <c r="BV946" s="79" t="str">
        <f t="shared" si="222"/>
        <v/>
      </c>
      <c r="BW946" s="79" t="str">
        <f t="shared" si="223"/>
        <v/>
      </c>
      <c r="CB946" s="5"/>
      <c r="CC946" s="4" t="str">
        <f>IF(IFERROR(VLOOKUP(C946,C947:C$1993,1,0),"")="","",COUNTIF(C:C,C946))</f>
        <v/>
      </c>
      <c r="CE946" s="5"/>
      <c r="CF946" s="5"/>
      <c r="CG946" s="5" t="str">
        <f>IF(B946="","",IF(CC946="",1+(MAX(CG$2:CG945)),""))</f>
        <v/>
      </c>
      <c r="CH946" s="5" t="str">
        <f t="shared" si="224"/>
        <v/>
      </c>
      <c r="CI946" s="5" t="str">
        <f t="shared" si="225"/>
        <v/>
      </c>
      <c r="CJ946" s="14" t="str">
        <f t="shared" si="226"/>
        <v/>
      </c>
      <c r="CK946" s="25"/>
      <c r="CM946" s="5" t="str">
        <f t="shared" si="228"/>
        <v/>
      </c>
      <c r="CO946" s="5"/>
      <c r="CP946" s="5" t="str">
        <f t="shared" si="227"/>
        <v/>
      </c>
      <c r="CQ946" s="5" t="str">
        <f>IF(BT946="","",IFERROR(IF(VLOOKUP(BT946,BT$2:BT945,1,0)=0,"",""),BT946))</f>
        <v/>
      </c>
      <c r="CR946" s="22" t="str">
        <f>IF(CQ946="","",(IFERROR(VLOOKUP(MID(CQ946,1,1),$DI$2:DM$28,3,0),0)+IFERROR(VLOOKUP(MID(CQ946,2,1),DI$2:DM$28,4,0),0)+IFERROR(VLOOKUP(MID(CQ946,3,1),DI$2:DM$28,5,0),0)+(ROW(CQ946)/1000000000000)))</f>
        <v/>
      </c>
      <c r="CS946" s="5"/>
      <c r="CT946" s="5">
        <v>945</v>
      </c>
      <c r="CU946" s="5" t="str">
        <f>IFERROR(VLOOKUP(CT946,CP$2:CQ2022,2,0),"")</f>
        <v/>
      </c>
      <c r="CV946" s="5"/>
      <c r="CX946" s="5"/>
      <c r="DO946" s="5" t="e">
        <f>IF(REPORTE!AH$2="si",IF(C946=VALUE(REPORTE!C$22),IF(SUM(DO947:DO$1993),CONCATENATE(INT(B946),", "),INT(B946)),""),IF(C946=VALUE(REPORTE!C$21),IF(SUM(DO947:DO$1993),CONCATENATE(INT(B946),", "),INT(B946)),""))</f>
        <v>#VALUE!</v>
      </c>
      <c r="DS946" s="5"/>
      <c r="DT946" s="5"/>
      <c r="DU946" s="5"/>
      <c r="DV946" s="5"/>
    </row>
    <row r="947" spans="1:126" x14ac:dyDescent="0.25">
      <c r="A947" s="4" t="str">
        <f t="shared" ca="1" si="215"/>
        <v/>
      </c>
      <c r="B947" s="3"/>
      <c r="D947" s="1" t="str">
        <f>IFERROR(INDEX('padron cfe'!B:B,MATCH(DATOS!C947,'padron cfe'!A:A,0),1),"")</f>
        <v/>
      </c>
      <c r="H947" s="5" t="str">
        <f>IF(F947="","",IFERROR(CONCATENATE("PEUA",VLOOKUP(ESTADO,REPORTE!AV$2:AW$33,2,0),DIDTRITO_FORM,CADER_FORM,IFERROR(INDEX(CA:CA,MATCH(DAY(F947),BZ:BZ,0),1),DAY(F947)),IFERROR(INDEX(CA:CA,MATCH(MONTH(F947),BZ:BZ,0),1),MONTH(F947)),YEAR(F947),G947),""))</f>
        <v/>
      </c>
      <c r="M947" s="2" t="str">
        <f>IFERROR(INDEX('padron cfe'!C:C,MATCH(DATOS!C947,'padron cfe'!A:A,0),1),"")</f>
        <v/>
      </c>
      <c r="N947" s="66" t="str">
        <f>IFERROR(IF(BT947="","",IF(INDEX(N$1:N946,MATCH(BT947,BT$1:BT946,0),1)=0,"",INDEX(N$1:N946,MATCH(BT947,BT$1:BT946,0),1))),"")</f>
        <v/>
      </c>
      <c r="O947" s="66" t="str">
        <f>IFERROR(IF(BT947="","",IF(INDEX(O$1:O946,MATCH(BT947,BT$1:BT946,0),1)=0,"",INDEX(O$1:O946,MATCH(BT947,BT$1:BT946,0),1))),"")</f>
        <v/>
      </c>
      <c r="R947" s="66"/>
      <c r="S947" s="5"/>
      <c r="T947" s="66"/>
      <c r="U947" s="5" t="str">
        <f>IFERROR(IF(INDEX(U$1:U946,MATCH(T947,T$1:T946,0),1)=0,"",INDEX(U$1:U946,MATCH(T947,T$1:T946,0),1)),"")</f>
        <v/>
      </c>
      <c r="V947" s="66"/>
      <c r="W947" s="5" t="str">
        <f>IFERROR(IF(INDEX(W$1:W946,MATCH(V947,V$1:V946,0),1)=0,"",INDEX(W$1:W946,MATCH(V947,V$1:V946,0),1)),"")</f>
        <v/>
      </c>
      <c r="X947" s="2" t="str">
        <f>IFERROR(INDEX('padron cfe'!D:D,MATCH(DATOS!C947,'padron cfe'!A:A,0),1),"")</f>
        <v/>
      </c>
      <c r="AC947" s="3"/>
      <c r="AE947" s="4" t="str">
        <f t="shared" si="216"/>
        <v/>
      </c>
      <c r="AI947" s="2" t="str">
        <f>IFERROR(IF(INDEX(AI$1:AI946,MATCH(BT947,BT$1:BT946,0),1)=0,"",INDEX(AI$1:AI946,MATCH(BT947,BT$1:BT946,0),1)),"")</f>
        <v/>
      </c>
      <c r="AJ947" s="2" t="str">
        <f>IFERROR(IF(INDEX(AJ$1:AJ946,MATCH(BT947,BT$1:BT946,0),1)=0,"",INDEX(AJ$1:AJ946,MATCH(BT947,BT$1:BT946,0),1)),"")</f>
        <v/>
      </c>
      <c r="AK947" s="2" t="str">
        <f>IFERROR(IF(INDEX(AK$1:AK946,MATCH(BT947,BT$1:BT946,0),1)=0,"",INDEX(AK$1:AK946,MATCH(BT947,BT$1:BT946,0),1)),"")</f>
        <v/>
      </c>
      <c r="AY947" s="7"/>
      <c r="BA947" s="66"/>
      <c r="BB947" s="66"/>
      <c r="BC947" s="66"/>
      <c r="BD947" s="78"/>
      <c r="BE947" s="66"/>
      <c r="BF947" s="66"/>
      <c r="BG947" s="4"/>
      <c r="BH947" s="69"/>
      <c r="BK947" s="9"/>
      <c r="BN947" s="7"/>
      <c r="BO947" s="286"/>
      <c r="BP947" s="22"/>
      <c r="BQ947" s="7" t="str">
        <f t="shared" ca="1" si="217"/>
        <v/>
      </c>
      <c r="BR947" s="75" t="str">
        <f t="shared" si="218"/>
        <v/>
      </c>
      <c r="BS947" s="75" t="str">
        <f t="shared" si="219"/>
        <v/>
      </c>
      <c r="BT947" s="5" t="str">
        <f t="shared" si="220"/>
        <v/>
      </c>
      <c r="BU947" s="79" t="str">
        <f t="shared" si="221"/>
        <v/>
      </c>
      <c r="BV947" s="79" t="str">
        <f t="shared" si="222"/>
        <v/>
      </c>
      <c r="BW947" s="79" t="str">
        <f t="shared" si="223"/>
        <v/>
      </c>
      <c r="CB947" s="5"/>
      <c r="CC947" s="4" t="str">
        <f>IF(IFERROR(VLOOKUP(C947,C948:C$1993,1,0),"")="","",COUNTIF(C:C,C947))</f>
        <v/>
      </c>
      <c r="CE947" s="5"/>
      <c r="CF947" s="5"/>
      <c r="CG947" s="5" t="str">
        <f>IF(B947="","",IF(CC947="",1+(MAX(CG$2:CG946)),""))</f>
        <v/>
      </c>
      <c r="CH947" s="5" t="str">
        <f t="shared" si="224"/>
        <v/>
      </c>
      <c r="CI947" s="5" t="str">
        <f t="shared" si="225"/>
        <v/>
      </c>
      <c r="CJ947" s="14" t="str">
        <f t="shared" si="226"/>
        <v/>
      </c>
      <c r="CK947" s="25"/>
      <c r="CM947" s="5" t="str">
        <f t="shared" si="228"/>
        <v/>
      </c>
      <c r="CO947" s="5"/>
      <c r="CP947" s="5" t="str">
        <f t="shared" si="227"/>
        <v/>
      </c>
      <c r="CQ947" s="5" t="str">
        <f>IF(BT947="","",IFERROR(IF(VLOOKUP(BT947,BT$2:BT946,1,0)=0,"",""),BT947))</f>
        <v/>
      </c>
      <c r="CR947" s="22" t="str">
        <f>IF(CQ947="","",(IFERROR(VLOOKUP(MID(CQ947,1,1),$DI$2:DM$28,3,0),0)+IFERROR(VLOOKUP(MID(CQ947,2,1),DI$2:DM$28,4,0),0)+IFERROR(VLOOKUP(MID(CQ947,3,1),DI$2:DM$28,5,0),0)+(ROW(CQ947)/1000000000000)))</f>
        <v/>
      </c>
      <c r="CS947" s="5"/>
      <c r="CT947" s="5">
        <v>946</v>
      </c>
      <c r="CU947" s="5" t="str">
        <f>IFERROR(VLOOKUP(CT947,CP$2:CQ2023,2,0),"")</f>
        <v/>
      </c>
      <c r="CV947" s="5"/>
      <c r="CX947" s="5"/>
      <c r="DO947" s="5" t="e">
        <f>IF(REPORTE!AH$2="si",IF(C947=VALUE(REPORTE!C$22),IF(SUM(DO948:DO$1993),CONCATENATE(INT(B947),", "),INT(B947)),""),IF(C947=VALUE(REPORTE!C$21),IF(SUM(DO948:DO$1993),CONCATENATE(INT(B947),", "),INT(B947)),""))</f>
        <v>#VALUE!</v>
      </c>
      <c r="DS947" s="5"/>
      <c r="DT947" s="5"/>
      <c r="DU947" s="5"/>
      <c r="DV947" s="5"/>
    </row>
    <row r="948" spans="1:126" x14ac:dyDescent="0.25">
      <c r="A948" s="4" t="str">
        <f t="shared" ca="1" si="215"/>
        <v/>
      </c>
      <c r="B948" s="3"/>
      <c r="D948" s="1" t="str">
        <f>IFERROR(INDEX('padron cfe'!B:B,MATCH(DATOS!C948,'padron cfe'!A:A,0),1),"")</f>
        <v/>
      </c>
      <c r="H948" s="5" t="str">
        <f>IF(F948="","",IFERROR(CONCATENATE("PEUA",VLOOKUP(ESTADO,REPORTE!AV$2:AW$33,2,0),DIDTRITO_FORM,CADER_FORM,IFERROR(INDEX(CA:CA,MATCH(DAY(F948),BZ:BZ,0),1),DAY(F948)),IFERROR(INDEX(CA:CA,MATCH(MONTH(F948),BZ:BZ,0),1),MONTH(F948)),YEAR(F948),G948),""))</f>
        <v/>
      </c>
      <c r="M948" s="2" t="str">
        <f>IFERROR(INDEX('padron cfe'!C:C,MATCH(DATOS!C948,'padron cfe'!A:A,0),1),"")</f>
        <v/>
      </c>
      <c r="N948" s="66" t="str">
        <f>IFERROR(IF(BT948="","",IF(INDEX(N$1:N947,MATCH(BT948,BT$1:BT947,0),1)=0,"",INDEX(N$1:N947,MATCH(BT948,BT$1:BT947,0),1))),"")</f>
        <v/>
      </c>
      <c r="O948" s="66" t="str">
        <f>IFERROR(IF(BT948="","",IF(INDEX(O$1:O947,MATCH(BT948,BT$1:BT947,0),1)=0,"",INDEX(O$1:O947,MATCH(BT948,BT$1:BT947,0),1))),"")</f>
        <v/>
      </c>
      <c r="R948" s="66"/>
      <c r="S948" s="5"/>
      <c r="T948" s="66"/>
      <c r="U948" s="5" t="str">
        <f>IFERROR(IF(INDEX(U$1:U947,MATCH(T948,T$1:T947,0),1)=0,"",INDEX(U$1:U947,MATCH(T948,T$1:T947,0),1)),"")</f>
        <v/>
      </c>
      <c r="V948" s="66"/>
      <c r="W948" s="5" t="str">
        <f>IFERROR(IF(INDEX(W$1:W947,MATCH(V948,V$1:V947,0),1)=0,"",INDEX(W$1:W947,MATCH(V948,V$1:V947,0),1)),"")</f>
        <v/>
      </c>
      <c r="X948" s="2" t="str">
        <f>IFERROR(INDEX('padron cfe'!D:D,MATCH(DATOS!C948,'padron cfe'!A:A,0),1),"")</f>
        <v/>
      </c>
      <c r="AC948" s="3"/>
      <c r="AE948" s="4" t="str">
        <f t="shared" si="216"/>
        <v/>
      </c>
      <c r="AI948" s="2" t="str">
        <f>IFERROR(IF(INDEX(AI$1:AI947,MATCH(BT948,BT$1:BT947,0),1)=0,"",INDEX(AI$1:AI947,MATCH(BT948,BT$1:BT947,0),1)),"")</f>
        <v/>
      </c>
      <c r="AJ948" s="2" t="str">
        <f>IFERROR(IF(INDEX(AJ$1:AJ947,MATCH(BT948,BT$1:BT947,0),1)=0,"",INDEX(AJ$1:AJ947,MATCH(BT948,BT$1:BT947,0),1)),"")</f>
        <v/>
      </c>
      <c r="AK948" s="2" t="str">
        <f>IFERROR(IF(INDEX(AK$1:AK947,MATCH(BT948,BT$1:BT947,0),1)=0,"",INDEX(AK$1:AK947,MATCH(BT948,BT$1:BT947,0),1)),"")</f>
        <v/>
      </c>
      <c r="AY948" s="7"/>
      <c r="BA948" s="66"/>
      <c r="BB948" s="66"/>
      <c r="BC948" s="66"/>
      <c r="BD948" s="78"/>
      <c r="BE948" s="66"/>
      <c r="BF948" s="66"/>
      <c r="BG948" s="4"/>
      <c r="BH948" s="69"/>
      <c r="BK948" s="9"/>
      <c r="BN948" s="7"/>
      <c r="BO948" s="286"/>
      <c r="BP948" s="22"/>
      <c r="BQ948" s="7" t="str">
        <f t="shared" ca="1" si="217"/>
        <v/>
      </c>
      <c r="BR948" s="75" t="str">
        <f t="shared" si="218"/>
        <v/>
      </c>
      <c r="BS948" s="75" t="str">
        <f t="shared" si="219"/>
        <v/>
      </c>
      <c r="BT948" s="5" t="str">
        <f t="shared" si="220"/>
        <v/>
      </c>
      <c r="BU948" s="79" t="str">
        <f t="shared" si="221"/>
        <v/>
      </c>
      <c r="BV948" s="79" t="str">
        <f t="shared" si="222"/>
        <v/>
      </c>
      <c r="BW948" s="79" t="str">
        <f t="shared" si="223"/>
        <v/>
      </c>
      <c r="CB948" s="5"/>
      <c r="CC948" s="4" t="str">
        <f>IF(IFERROR(VLOOKUP(C948,C949:C$1993,1,0),"")="","",COUNTIF(C:C,C948))</f>
        <v/>
      </c>
      <c r="CE948" s="5"/>
      <c r="CF948" s="5"/>
      <c r="CG948" s="5" t="str">
        <f>IF(B948="","",IF(CC948="",1+(MAX(CG$2:CG947)),""))</f>
        <v/>
      </c>
      <c r="CH948" s="5" t="str">
        <f t="shared" si="224"/>
        <v/>
      </c>
      <c r="CI948" s="5" t="str">
        <f t="shared" si="225"/>
        <v/>
      </c>
      <c r="CJ948" s="14" t="str">
        <f t="shared" si="226"/>
        <v/>
      </c>
      <c r="CK948" s="25"/>
      <c r="CM948" s="5" t="str">
        <f t="shared" si="228"/>
        <v/>
      </c>
      <c r="CO948" s="5"/>
      <c r="CP948" s="5" t="str">
        <f t="shared" si="227"/>
        <v/>
      </c>
      <c r="CQ948" s="5" t="str">
        <f>IF(BT948="","",IFERROR(IF(VLOOKUP(BT948,BT$2:BT947,1,0)=0,"",""),BT948))</f>
        <v/>
      </c>
      <c r="CR948" s="22" t="str">
        <f>IF(CQ948="","",(IFERROR(VLOOKUP(MID(CQ948,1,1),$DI$2:DM$28,3,0),0)+IFERROR(VLOOKUP(MID(CQ948,2,1),DI$2:DM$28,4,0),0)+IFERROR(VLOOKUP(MID(CQ948,3,1),DI$2:DM$28,5,0),0)+(ROW(CQ948)/1000000000000)))</f>
        <v/>
      </c>
      <c r="CS948" s="5"/>
      <c r="CT948" s="5">
        <v>947</v>
      </c>
      <c r="CU948" s="5" t="str">
        <f>IFERROR(VLOOKUP(CT948,CP$2:CQ2024,2,0),"")</f>
        <v/>
      </c>
      <c r="CV948" s="5"/>
      <c r="CX948" s="5"/>
      <c r="DO948" s="5" t="e">
        <f>IF(REPORTE!AH$2="si",IF(C948=VALUE(REPORTE!C$22),IF(SUM(DO949:DO$1993),CONCATENATE(INT(B948),", "),INT(B948)),""),IF(C948=VALUE(REPORTE!C$21),IF(SUM(DO949:DO$1993),CONCATENATE(INT(B948),", "),INT(B948)),""))</f>
        <v>#VALUE!</v>
      </c>
      <c r="DS948" s="5"/>
      <c r="DT948" s="5"/>
      <c r="DU948" s="5"/>
      <c r="DV948" s="5"/>
    </row>
    <row r="949" spans="1:126" x14ac:dyDescent="0.25">
      <c r="A949" s="4" t="str">
        <f t="shared" ca="1" si="215"/>
        <v/>
      </c>
      <c r="B949" s="3"/>
      <c r="D949" s="1" t="str">
        <f>IFERROR(INDEX('padron cfe'!B:B,MATCH(DATOS!C949,'padron cfe'!A:A,0),1),"")</f>
        <v/>
      </c>
      <c r="H949" s="5" t="str">
        <f>IF(F949="","",IFERROR(CONCATENATE("PEUA",VLOOKUP(ESTADO,REPORTE!AV$2:AW$33,2,0),DIDTRITO_FORM,CADER_FORM,IFERROR(INDEX(CA:CA,MATCH(DAY(F949),BZ:BZ,0),1),DAY(F949)),IFERROR(INDEX(CA:CA,MATCH(MONTH(F949),BZ:BZ,0),1),MONTH(F949)),YEAR(F949),G949),""))</f>
        <v/>
      </c>
      <c r="M949" s="2" t="str">
        <f>IFERROR(INDEX('padron cfe'!C:C,MATCH(DATOS!C949,'padron cfe'!A:A,0),1),"")</f>
        <v/>
      </c>
      <c r="N949" s="66" t="str">
        <f>IFERROR(IF(BT949="","",IF(INDEX(N$1:N948,MATCH(BT949,BT$1:BT948,0),1)=0,"",INDEX(N$1:N948,MATCH(BT949,BT$1:BT948,0),1))),"")</f>
        <v/>
      </c>
      <c r="O949" s="66" t="str">
        <f>IFERROR(IF(BT949="","",IF(INDEX(O$1:O948,MATCH(BT949,BT$1:BT948,0),1)=0,"",INDEX(O$1:O948,MATCH(BT949,BT$1:BT948,0),1))),"")</f>
        <v/>
      </c>
      <c r="R949" s="66"/>
      <c r="S949" s="5"/>
      <c r="T949" s="66"/>
      <c r="U949" s="5" t="str">
        <f>IFERROR(IF(INDEX(U$1:U948,MATCH(T949,T$1:T948,0),1)=0,"",INDEX(U$1:U948,MATCH(T949,T$1:T948,0),1)),"")</f>
        <v/>
      </c>
      <c r="V949" s="66"/>
      <c r="W949" s="5" t="str">
        <f>IFERROR(IF(INDEX(W$1:W948,MATCH(V949,V$1:V948,0),1)=0,"",INDEX(W$1:W948,MATCH(V949,V$1:V948,0),1)),"")</f>
        <v/>
      </c>
      <c r="X949" s="2" t="str">
        <f>IFERROR(INDEX('padron cfe'!D:D,MATCH(DATOS!C949,'padron cfe'!A:A,0),1),"")</f>
        <v/>
      </c>
      <c r="AC949" s="3"/>
      <c r="AE949" s="4" t="str">
        <f t="shared" si="216"/>
        <v/>
      </c>
      <c r="AI949" s="2" t="str">
        <f>IFERROR(IF(INDEX(AI$1:AI948,MATCH(BT949,BT$1:BT948,0),1)=0,"",INDEX(AI$1:AI948,MATCH(BT949,BT$1:BT948,0),1)),"")</f>
        <v/>
      </c>
      <c r="AJ949" s="2" t="str">
        <f>IFERROR(IF(INDEX(AJ$1:AJ948,MATCH(BT949,BT$1:BT948,0),1)=0,"",INDEX(AJ$1:AJ948,MATCH(BT949,BT$1:BT948,0),1)),"")</f>
        <v/>
      </c>
      <c r="AK949" s="2" t="str">
        <f>IFERROR(IF(INDEX(AK$1:AK948,MATCH(BT949,BT$1:BT948,0),1)=0,"",INDEX(AK$1:AK948,MATCH(BT949,BT$1:BT948,0),1)),"")</f>
        <v/>
      </c>
      <c r="AY949" s="7"/>
      <c r="BA949" s="66"/>
      <c r="BB949" s="66"/>
      <c r="BC949" s="66"/>
      <c r="BD949" s="78"/>
      <c r="BE949" s="66"/>
      <c r="BF949" s="66"/>
      <c r="BG949" s="4"/>
      <c r="BH949" s="69"/>
      <c r="BK949" s="9"/>
      <c r="BN949" s="7"/>
      <c r="BO949" s="286"/>
      <c r="BP949" s="22"/>
      <c r="BQ949" s="7" t="str">
        <f t="shared" ca="1" si="217"/>
        <v/>
      </c>
      <c r="BR949" s="75" t="str">
        <f t="shared" si="218"/>
        <v/>
      </c>
      <c r="BS949" s="75" t="str">
        <f t="shared" si="219"/>
        <v/>
      </c>
      <c r="BT949" s="5" t="str">
        <f t="shared" si="220"/>
        <v/>
      </c>
      <c r="BU949" s="79" t="str">
        <f t="shared" si="221"/>
        <v/>
      </c>
      <c r="BV949" s="79" t="str">
        <f t="shared" si="222"/>
        <v/>
      </c>
      <c r="BW949" s="79" t="str">
        <f t="shared" si="223"/>
        <v/>
      </c>
      <c r="CB949" s="5"/>
      <c r="CC949" s="4" t="str">
        <f>IF(IFERROR(VLOOKUP(C949,C950:C$1993,1,0),"")="","",COUNTIF(C:C,C949))</f>
        <v/>
      </c>
      <c r="CE949" s="5"/>
      <c r="CF949" s="5"/>
      <c r="CG949" s="5" t="str">
        <f>IF(B949="","",IF(CC949="",1+(MAX(CG$2:CG948)),""))</f>
        <v/>
      </c>
      <c r="CH949" s="5" t="str">
        <f t="shared" si="224"/>
        <v/>
      </c>
      <c r="CI949" s="5" t="str">
        <f t="shared" si="225"/>
        <v/>
      </c>
      <c r="CJ949" s="14" t="str">
        <f t="shared" si="226"/>
        <v/>
      </c>
      <c r="CK949" s="25"/>
      <c r="CM949" s="5" t="str">
        <f t="shared" si="228"/>
        <v/>
      </c>
      <c r="CO949" s="5"/>
      <c r="CP949" s="5" t="str">
        <f t="shared" si="227"/>
        <v/>
      </c>
      <c r="CQ949" s="5" t="str">
        <f>IF(BT949="","",IFERROR(IF(VLOOKUP(BT949,BT$2:BT948,1,0)=0,"",""),BT949))</f>
        <v/>
      </c>
      <c r="CR949" s="22" t="str">
        <f>IF(CQ949="","",(IFERROR(VLOOKUP(MID(CQ949,1,1),$DI$2:DM$28,3,0),0)+IFERROR(VLOOKUP(MID(CQ949,2,1),DI$2:DM$28,4,0),0)+IFERROR(VLOOKUP(MID(CQ949,3,1),DI$2:DM$28,5,0),0)+(ROW(CQ949)/1000000000000)))</f>
        <v/>
      </c>
      <c r="CS949" s="5"/>
      <c r="CT949" s="5">
        <v>948</v>
      </c>
      <c r="CU949" s="5" t="str">
        <f>IFERROR(VLOOKUP(CT949,CP$2:CQ2025,2,0),"")</f>
        <v/>
      </c>
      <c r="CV949" s="5"/>
      <c r="CX949" s="5"/>
      <c r="DO949" s="5" t="e">
        <f>IF(REPORTE!AH$2="si",IF(C949=VALUE(REPORTE!C$22),IF(SUM(DO950:DO$1993),CONCATENATE(INT(B949),", "),INT(B949)),""),IF(C949=VALUE(REPORTE!C$21),IF(SUM(DO950:DO$1993),CONCATENATE(INT(B949),", "),INT(B949)),""))</f>
        <v>#VALUE!</v>
      </c>
      <c r="DS949" s="5"/>
      <c r="DT949" s="5"/>
      <c r="DU949" s="5"/>
      <c r="DV949" s="5"/>
    </row>
    <row r="950" spans="1:126" x14ac:dyDescent="0.25">
      <c r="A950" s="4" t="str">
        <f t="shared" ca="1" si="215"/>
        <v/>
      </c>
      <c r="B950" s="3"/>
      <c r="D950" s="1" t="str">
        <f>IFERROR(INDEX('padron cfe'!B:B,MATCH(DATOS!C950,'padron cfe'!A:A,0),1),"")</f>
        <v/>
      </c>
      <c r="H950" s="5" t="str">
        <f>IF(F950="","",IFERROR(CONCATENATE("PEUA",VLOOKUP(ESTADO,REPORTE!AV$2:AW$33,2,0),DIDTRITO_FORM,CADER_FORM,IFERROR(INDEX(CA:CA,MATCH(DAY(F950),BZ:BZ,0),1),DAY(F950)),IFERROR(INDEX(CA:CA,MATCH(MONTH(F950),BZ:BZ,0),1),MONTH(F950)),YEAR(F950),G950),""))</f>
        <v/>
      </c>
      <c r="M950" s="2" t="str">
        <f>IFERROR(INDEX('padron cfe'!C:C,MATCH(DATOS!C950,'padron cfe'!A:A,0),1),"")</f>
        <v/>
      </c>
      <c r="N950" s="66" t="str">
        <f>IFERROR(IF(BT950="","",IF(INDEX(N$1:N949,MATCH(BT950,BT$1:BT949,0),1)=0,"",INDEX(N$1:N949,MATCH(BT950,BT$1:BT949,0),1))),"")</f>
        <v/>
      </c>
      <c r="O950" s="66" t="str">
        <f>IFERROR(IF(BT950="","",IF(INDEX(O$1:O949,MATCH(BT950,BT$1:BT949,0),1)=0,"",INDEX(O$1:O949,MATCH(BT950,BT$1:BT949,0),1))),"")</f>
        <v/>
      </c>
      <c r="R950" s="66"/>
      <c r="S950" s="5"/>
      <c r="T950" s="66"/>
      <c r="U950" s="5" t="str">
        <f>IFERROR(IF(INDEX(U$1:U949,MATCH(T950,T$1:T949,0),1)=0,"",INDEX(U$1:U949,MATCH(T950,T$1:T949,0),1)),"")</f>
        <v/>
      </c>
      <c r="V950" s="66"/>
      <c r="W950" s="5" t="str">
        <f>IFERROR(IF(INDEX(W$1:W949,MATCH(V950,V$1:V949,0),1)=0,"",INDEX(W$1:W949,MATCH(V950,V$1:V949,0),1)),"")</f>
        <v/>
      </c>
      <c r="X950" s="2" t="str">
        <f>IFERROR(INDEX('padron cfe'!D:D,MATCH(DATOS!C950,'padron cfe'!A:A,0),1),"")</f>
        <v/>
      </c>
      <c r="AC950" s="3"/>
      <c r="AE950" s="4" t="str">
        <f t="shared" si="216"/>
        <v/>
      </c>
      <c r="AI950" s="2" t="str">
        <f>IFERROR(IF(INDEX(AI$1:AI949,MATCH(BT950,BT$1:BT949,0),1)=0,"",INDEX(AI$1:AI949,MATCH(BT950,BT$1:BT949,0),1)),"")</f>
        <v/>
      </c>
      <c r="AJ950" s="2" t="str">
        <f>IFERROR(IF(INDEX(AJ$1:AJ949,MATCH(BT950,BT$1:BT949,0),1)=0,"",INDEX(AJ$1:AJ949,MATCH(BT950,BT$1:BT949,0),1)),"")</f>
        <v/>
      </c>
      <c r="AK950" s="2" t="str">
        <f>IFERROR(IF(INDEX(AK$1:AK949,MATCH(BT950,BT$1:BT949,0),1)=0,"",INDEX(AK$1:AK949,MATCH(BT950,BT$1:BT949,0),1)),"")</f>
        <v/>
      </c>
      <c r="AY950" s="7"/>
      <c r="BA950" s="66"/>
      <c r="BB950" s="66"/>
      <c r="BC950" s="66"/>
      <c r="BD950" s="78"/>
      <c r="BE950" s="66"/>
      <c r="BF950" s="66"/>
      <c r="BG950" s="4"/>
      <c r="BH950" s="69"/>
      <c r="BK950" s="9"/>
      <c r="BN950" s="7"/>
      <c r="BO950" s="286"/>
      <c r="BP950" s="22"/>
      <c r="BQ950" s="7" t="str">
        <f t="shared" ca="1" si="217"/>
        <v/>
      </c>
      <c r="BR950" s="75" t="str">
        <f t="shared" si="218"/>
        <v/>
      </c>
      <c r="BS950" s="75" t="str">
        <f t="shared" si="219"/>
        <v/>
      </c>
      <c r="BT950" s="5" t="str">
        <f t="shared" si="220"/>
        <v/>
      </c>
      <c r="BU950" s="79" t="str">
        <f t="shared" si="221"/>
        <v/>
      </c>
      <c r="BV950" s="79" t="str">
        <f t="shared" si="222"/>
        <v/>
      </c>
      <c r="BW950" s="79" t="str">
        <f t="shared" si="223"/>
        <v/>
      </c>
      <c r="CB950" s="5"/>
      <c r="CC950" s="4" t="str">
        <f>IF(IFERROR(VLOOKUP(C950,C951:C$1993,1,0),"")="","",COUNTIF(C:C,C950))</f>
        <v/>
      </c>
      <c r="CE950" s="5"/>
      <c r="CF950" s="5"/>
      <c r="CG950" s="5" t="str">
        <f>IF(B950="","",IF(CC950="",1+(MAX(CG$2:CG949)),""))</f>
        <v/>
      </c>
      <c r="CH950" s="5" t="str">
        <f t="shared" si="224"/>
        <v/>
      </c>
      <c r="CI950" s="5" t="str">
        <f t="shared" si="225"/>
        <v/>
      </c>
      <c r="CJ950" s="14" t="str">
        <f t="shared" si="226"/>
        <v/>
      </c>
      <c r="CK950" s="25"/>
      <c r="CM950" s="5" t="str">
        <f t="shared" si="228"/>
        <v/>
      </c>
      <c r="CO950" s="5"/>
      <c r="CP950" s="5" t="str">
        <f t="shared" si="227"/>
        <v/>
      </c>
      <c r="CQ950" s="5" t="str">
        <f>IF(BT950="","",IFERROR(IF(VLOOKUP(BT950,BT$2:BT949,1,0)=0,"",""),BT950))</f>
        <v/>
      </c>
      <c r="CR950" s="22" t="str">
        <f>IF(CQ950="","",(IFERROR(VLOOKUP(MID(CQ950,1,1),$DI$2:DM$28,3,0),0)+IFERROR(VLOOKUP(MID(CQ950,2,1),DI$2:DM$28,4,0),0)+IFERROR(VLOOKUP(MID(CQ950,3,1),DI$2:DM$28,5,0),0)+(ROW(CQ950)/1000000000000)))</f>
        <v/>
      </c>
      <c r="CS950" s="5"/>
      <c r="CT950" s="5">
        <v>949</v>
      </c>
      <c r="CU950" s="5" t="str">
        <f>IFERROR(VLOOKUP(CT950,CP$2:CQ2026,2,0),"")</f>
        <v/>
      </c>
      <c r="CV950" s="5"/>
      <c r="CX950" s="5"/>
      <c r="DO950" s="5" t="e">
        <f>IF(REPORTE!AH$2="si",IF(C950=VALUE(REPORTE!C$22),IF(SUM(DO951:DO$1993),CONCATENATE(INT(B950),", "),INT(B950)),""),IF(C950=VALUE(REPORTE!C$21),IF(SUM(DO951:DO$1993),CONCATENATE(INT(B950),", "),INT(B950)),""))</f>
        <v>#VALUE!</v>
      </c>
      <c r="DS950" s="5"/>
      <c r="DT950" s="5"/>
      <c r="DU950" s="5"/>
      <c r="DV950" s="5"/>
    </row>
    <row r="951" spans="1:126" x14ac:dyDescent="0.25">
      <c r="A951" s="4" t="str">
        <f t="shared" ca="1" si="215"/>
        <v/>
      </c>
      <c r="B951" s="3"/>
      <c r="D951" s="1" t="str">
        <f>IFERROR(INDEX('padron cfe'!B:B,MATCH(DATOS!C951,'padron cfe'!A:A,0),1),"")</f>
        <v/>
      </c>
      <c r="H951" s="5" t="str">
        <f>IF(F951="","",IFERROR(CONCATENATE("PEUA",VLOOKUP(ESTADO,REPORTE!AV$2:AW$33,2,0),DIDTRITO_FORM,CADER_FORM,IFERROR(INDEX(CA:CA,MATCH(DAY(F951),BZ:BZ,0),1),DAY(F951)),IFERROR(INDEX(CA:CA,MATCH(MONTH(F951),BZ:BZ,0),1),MONTH(F951)),YEAR(F951),G951),""))</f>
        <v/>
      </c>
      <c r="M951" s="2" t="str">
        <f>IFERROR(INDEX('padron cfe'!C:C,MATCH(DATOS!C951,'padron cfe'!A:A,0),1),"")</f>
        <v/>
      </c>
      <c r="N951" s="66" t="str">
        <f>IFERROR(IF(BT951="","",IF(INDEX(N$1:N950,MATCH(BT951,BT$1:BT950,0),1)=0,"",INDEX(N$1:N950,MATCH(BT951,BT$1:BT950,0),1))),"")</f>
        <v/>
      </c>
      <c r="O951" s="66" t="str">
        <f>IFERROR(IF(BT951="","",IF(INDEX(O$1:O950,MATCH(BT951,BT$1:BT950,0),1)=0,"",INDEX(O$1:O950,MATCH(BT951,BT$1:BT950,0),1))),"")</f>
        <v/>
      </c>
      <c r="R951" s="66"/>
      <c r="S951" s="5"/>
      <c r="T951" s="66"/>
      <c r="U951" s="5" t="str">
        <f>IFERROR(IF(INDEX(U$1:U950,MATCH(T951,T$1:T950,0),1)=0,"",INDEX(U$1:U950,MATCH(T951,T$1:T950,0),1)),"")</f>
        <v/>
      </c>
      <c r="V951" s="66"/>
      <c r="W951" s="5" t="str">
        <f>IFERROR(IF(INDEX(W$1:W950,MATCH(V951,V$1:V950,0),1)=0,"",INDEX(W$1:W950,MATCH(V951,V$1:V950,0),1)),"")</f>
        <v/>
      </c>
      <c r="X951" s="2" t="str">
        <f>IFERROR(INDEX('padron cfe'!D:D,MATCH(DATOS!C951,'padron cfe'!A:A,0),1),"")</f>
        <v/>
      </c>
      <c r="AC951" s="3"/>
      <c r="AE951" s="4" t="str">
        <f t="shared" si="216"/>
        <v/>
      </c>
      <c r="AI951" s="2" t="str">
        <f>IFERROR(IF(INDEX(AI$1:AI950,MATCH(BT951,BT$1:BT950,0),1)=0,"",INDEX(AI$1:AI950,MATCH(BT951,BT$1:BT950,0),1)),"")</f>
        <v/>
      </c>
      <c r="AJ951" s="2" t="str">
        <f>IFERROR(IF(INDEX(AJ$1:AJ950,MATCH(BT951,BT$1:BT950,0),1)=0,"",INDEX(AJ$1:AJ950,MATCH(BT951,BT$1:BT950,0),1)),"")</f>
        <v/>
      </c>
      <c r="AK951" s="2" t="str">
        <f>IFERROR(IF(INDEX(AK$1:AK950,MATCH(BT951,BT$1:BT950,0),1)=0,"",INDEX(AK$1:AK950,MATCH(BT951,BT$1:BT950,0),1)),"")</f>
        <v/>
      </c>
      <c r="AY951" s="7"/>
      <c r="BA951" s="66"/>
      <c r="BB951" s="66"/>
      <c r="BC951" s="66"/>
      <c r="BD951" s="78"/>
      <c r="BE951" s="66"/>
      <c r="BF951" s="66"/>
      <c r="BG951" s="4"/>
      <c r="BH951" s="69"/>
      <c r="BK951" s="9"/>
      <c r="BN951" s="7"/>
      <c r="BO951" s="286"/>
      <c r="BP951" s="22"/>
      <c r="BQ951" s="7" t="str">
        <f t="shared" ca="1" si="217"/>
        <v/>
      </c>
      <c r="BR951" s="75" t="str">
        <f t="shared" si="218"/>
        <v/>
      </c>
      <c r="BS951" s="75" t="str">
        <f t="shared" si="219"/>
        <v/>
      </c>
      <c r="BT951" s="5" t="str">
        <f t="shared" si="220"/>
        <v/>
      </c>
      <c r="BU951" s="79" t="str">
        <f t="shared" si="221"/>
        <v/>
      </c>
      <c r="BV951" s="79" t="str">
        <f t="shared" si="222"/>
        <v/>
      </c>
      <c r="BW951" s="79" t="str">
        <f t="shared" si="223"/>
        <v/>
      </c>
      <c r="CB951" s="5"/>
      <c r="CC951" s="4" t="str">
        <f>IF(IFERROR(VLOOKUP(C951,C952:C$1993,1,0),"")="","",COUNTIF(C:C,C951))</f>
        <v/>
      </c>
      <c r="CE951" s="5"/>
      <c r="CF951" s="5"/>
      <c r="CG951" s="5" t="str">
        <f>IF(B951="","",IF(CC951="",1+(MAX(CG$2:CG950)),""))</f>
        <v/>
      </c>
      <c r="CH951" s="5" t="str">
        <f t="shared" si="224"/>
        <v/>
      </c>
      <c r="CI951" s="5" t="str">
        <f t="shared" si="225"/>
        <v/>
      </c>
      <c r="CJ951" s="14" t="str">
        <f t="shared" si="226"/>
        <v/>
      </c>
      <c r="CK951" s="25"/>
      <c r="CM951" s="5" t="str">
        <f t="shared" si="228"/>
        <v/>
      </c>
      <c r="CO951" s="5"/>
      <c r="CP951" s="5" t="str">
        <f t="shared" si="227"/>
        <v/>
      </c>
      <c r="CQ951" s="5" t="str">
        <f>IF(BT951="","",IFERROR(IF(VLOOKUP(BT951,BT$2:BT950,1,0)=0,"",""),BT951))</f>
        <v/>
      </c>
      <c r="CR951" s="22" t="str">
        <f>IF(CQ951="","",(IFERROR(VLOOKUP(MID(CQ951,1,1),$DI$2:DM$28,3,0),0)+IFERROR(VLOOKUP(MID(CQ951,2,1),DI$2:DM$28,4,0),0)+IFERROR(VLOOKUP(MID(CQ951,3,1),DI$2:DM$28,5,0),0)+(ROW(CQ951)/1000000000000)))</f>
        <v/>
      </c>
      <c r="CS951" s="5"/>
      <c r="CT951" s="5">
        <v>950</v>
      </c>
      <c r="CU951" s="5" t="str">
        <f>IFERROR(VLOOKUP(CT951,CP$2:CQ2027,2,0),"")</f>
        <v/>
      </c>
      <c r="CV951" s="5"/>
      <c r="CX951" s="5"/>
      <c r="DO951" s="5" t="e">
        <f>IF(REPORTE!AH$2="si",IF(C951=VALUE(REPORTE!C$22),IF(SUM(DO952:DO$1993),CONCATENATE(INT(B951),", "),INT(B951)),""),IF(C951=VALUE(REPORTE!C$21),IF(SUM(DO952:DO$1993),CONCATENATE(INT(B951),", "),INT(B951)),""))</f>
        <v>#VALUE!</v>
      </c>
      <c r="DS951" s="5"/>
      <c r="DT951" s="5"/>
      <c r="DU951" s="5"/>
      <c r="DV951" s="5"/>
    </row>
    <row r="952" spans="1:126" x14ac:dyDescent="0.25">
      <c r="A952" s="4" t="str">
        <f t="shared" ca="1" si="215"/>
        <v/>
      </c>
      <c r="B952" s="3"/>
      <c r="D952" s="1" t="str">
        <f>IFERROR(INDEX('padron cfe'!B:B,MATCH(DATOS!C952,'padron cfe'!A:A,0),1),"")</f>
        <v/>
      </c>
      <c r="H952" s="5" t="str">
        <f>IF(F952="","",IFERROR(CONCATENATE("PEUA",VLOOKUP(ESTADO,REPORTE!AV$2:AW$33,2,0),DIDTRITO_FORM,CADER_FORM,IFERROR(INDEX(CA:CA,MATCH(DAY(F952),BZ:BZ,0),1),DAY(F952)),IFERROR(INDEX(CA:CA,MATCH(MONTH(F952),BZ:BZ,0),1),MONTH(F952)),YEAR(F952),G952),""))</f>
        <v/>
      </c>
      <c r="M952" s="2" t="str">
        <f>IFERROR(INDEX('padron cfe'!C:C,MATCH(DATOS!C952,'padron cfe'!A:A,0),1),"")</f>
        <v/>
      </c>
      <c r="N952" s="66" t="str">
        <f>IFERROR(IF(BT952="","",IF(INDEX(N$1:N951,MATCH(BT952,BT$1:BT951,0),1)=0,"",INDEX(N$1:N951,MATCH(BT952,BT$1:BT951,0),1))),"")</f>
        <v/>
      </c>
      <c r="O952" s="66" t="str">
        <f>IFERROR(IF(BT952="","",IF(INDEX(O$1:O951,MATCH(BT952,BT$1:BT951,0),1)=0,"",INDEX(O$1:O951,MATCH(BT952,BT$1:BT951,0),1))),"")</f>
        <v/>
      </c>
      <c r="R952" s="66"/>
      <c r="S952" s="5"/>
      <c r="T952" s="66"/>
      <c r="U952" s="5" t="str">
        <f>IFERROR(IF(INDEX(U$1:U951,MATCH(T952,T$1:T951,0),1)=0,"",INDEX(U$1:U951,MATCH(T952,T$1:T951,0),1)),"")</f>
        <v/>
      </c>
      <c r="V952" s="66"/>
      <c r="W952" s="5" t="str">
        <f>IFERROR(IF(INDEX(W$1:W951,MATCH(V952,V$1:V951,0),1)=0,"",INDEX(W$1:W951,MATCH(V952,V$1:V951,0),1)),"")</f>
        <v/>
      </c>
      <c r="X952" s="2" t="str">
        <f>IFERROR(INDEX('padron cfe'!D:D,MATCH(DATOS!C952,'padron cfe'!A:A,0),1),"")</f>
        <v/>
      </c>
      <c r="AC952" s="3"/>
      <c r="AE952" s="4" t="str">
        <f t="shared" si="216"/>
        <v/>
      </c>
      <c r="AI952" s="2" t="str">
        <f>IFERROR(IF(INDEX(AI$1:AI951,MATCH(BT952,BT$1:BT951,0),1)=0,"",INDEX(AI$1:AI951,MATCH(BT952,BT$1:BT951,0),1)),"")</f>
        <v/>
      </c>
      <c r="AJ952" s="2" t="str">
        <f>IFERROR(IF(INDEX(AJ$1:AJ951,MATCH(BT952,BT$1:BT951,0),1)=0,"",INDEX(AJ$1:AJ951,MATCH(BT952,BT$1:BT951,0),1)),"")</f>
        <v/>
      </c>
      <c r="AK952" s="2" t="str">
        <f>IFERROR(IF(INDEX(AK$1:AK951,MATCH(BT952,BT$1:BT951,0),1)=0,"",INDEX(AK$1:AK951,MATCH(BT952,BT$1:BT951,0),1)),"")</f>
        <v/>
      </c>
      <c r="AY952" s="7"/>
      <c r="BA952" s="66"/>
      <c r="BB952" s="66"/>
      <c r="BC952" s="66"/>
      <c r="BD952" s="78"/>
      <c r="BE952" s="66"/>
      <c r="BF952" s="66"/>
      <c r="BG952" s="4"/>
      <c r="BH952" s="69"/>
      <c r="BK952" s="9"/>
      <c r="BN952" s="7"/>
      <c r="BO952" s="286"/>
      <c r="BP952" s="22"/>
      <c r="BQ952" s="7" t="str">
        <f t="shared" ca="1" si="217"/>
        <v/>
      </c>
      <c r="BR952" s="75" t="str">
        <f t="shared" si="218"/>
        <v/>
      </c>
      <c r="BS952" s="75" t="str">
        <f t="shared" si="219"/>
        <v/>
      </c>
      <c r="BT952" s="5" t="str">
        <f t="shared" si="220"/>
        <v/>
      </c>
      <c r="BU952" s="79" t="str">
        <f t="shared" si="221"/>
        <v/>
      </c>
      <c r="BV952" s="79" t="str">
        <f t="shared" si="222"/>
        <v/>
      </c>
      <c r="BW952" s="79" t="str">
        <f t="shared" si="223"/>
        <v/>
      </c>
      <c r="CB952" s="5"/>
      <c r="CC952" s="4" t="str">
        <f>IF(IFERROR(VLOOKUP(C952,C953:C$1993,1,0),"")="","",COUNTIF(C:C,C952))</f>
        <v/>
      </c>
      <c r="CE952" s="5"/>
      <c r="CF952" s="5"/>
      <c r="CG952" s="5" t="str">
        <f>IF(B952="","",IF(CC952="",1+(MAX(CG$2:CG951)),""))</f>
        <v/>
      </c>
      <c r="CH952" s="5" t="str">
        <f t="shared" si="224"/>
        <v/>
      </c>
      <c r="CI952" s="5" t="str">
        <f t="shared" si="225"/>
        <v/>
      </c>
      <c r="CJ952" s="14" t="str">
        <f t="shared" si="226"/>
        <v/>
      </c>
      <c r="CK952" s="25"/>
      <c r="CM952" s="5" t="str">
        <f t="shared" si="228"/>
        <v/>
      </c>
      <c r="CO952" s="5"/>
      <c r="CP952" s="5" t="str">
        <f t="shared" si="227"/>
        <v/>
      </c>
      <c r="CQ952" s="5" t="str">
        <f>IF(BT952="","",IFERROR(IF(VLOOKUP(BT952,BT$2:BT951,1,0)=0,"",""),BT952))</f>
        <v/>
      </c>
      <c r="CR952" s="22" t="str">
        <f>IF(CQ952="","",(IFERROR(VLOOKUP(MID(CQ952,1,1),$DI$2:DM$28,3,0),0)+IFERROR(VLOOKUP(MID(CQ952,2,1),DI$2:DM$28,4,0),0)+IFERROR(VLOOKUP(MID(CQ952,3,1),DI$2:DM$28,5,0),0)+(ROW(CQ952)/1000000000000)))</f>
        <v/>
      </c>
      <c r="CS952" s="5"/>
      <c r="CT952" s="5">
        <v>951</v>
      </c>
      <c r="CU952" s="5" t="str">
        <f>IFERROR(VLOOKUP(CT952,CP$2:CQ2028,2,0),"")</f>
        <v/>
      </c>
      <c r="CV952" s="5"/>
      <c r="CX952" s="5"/>
      <c r="DO952" s="5" t="e">
        <f>IF(REPORTE!AH$2="si",IF(C952=VALUE(REPORTE!C$22),IF(SUM(DO953:DO$1993),CONCATENATE(INT(B952),", "),INT(B952)),""),IF(C952=VALUE(REPORTE!C$21),IF(SUM(DO953:DO$1993),CONCATENATE(INT(B952),", "),INT(B952)),""))</f>
        <v>#VALUE!</v>
      </c>
      <c r="DS952" s="5"/>
      <c r="DT952" s="5"/>
      <c r="DU952" s="5"/>
      <c r="DV952" s="5"/>
    </row>
    <row r="953" spans="1:126" x14ac:dyDescent="0.25">
      <c r="A953" s="4" t="str">
        <f t="shared" ca="1" si="215"/>
        <v/>
      </c>
      <c r="B953" s="3"/>
      <c r="D953" s="1" t="str">
        <f>IFERROR(INDEX('padron cfe'!B:B,MATCH(DATOS!C953,'padron cfe'!A:A,0),1),"")</f>
        <v/>
      </c>
      <c r="H953" s="5" t="str">
        <f>IF(F953="","",IFERROR(CONCATENATE("PEUA",VLOOKUP(ESTADO,REPORTE!AV$2:AW$33,2,0),DIDTRITO_FORM,CADER_FORM,IFERROR(INDEX(CA:CA,MATCH(DAY(F953),BZ:BZ,0),1),DAY(F953)),IFERROR(INDEX(CA:CA,MATCH(MONTH(F953),BZ:BZ,0),1),MONTH(F953)),YEAR(F953),G953),""))</f>
        <v/>
      </c>
      <c r="M953" s="2" t="str">
        <f>IFERROR(INDEX('padron cfe'!C:C,MATCH(DATOS!C953,'padron cfe'!A:A,0),1),"")</f>
        <v/>
      </c>
      <c r="N953" s="66" t="str">
        <f>IFERROR(IF(BT953="","",IF(INDEX(N$1:N952,MATCH(BT953,BT$1:BT952,0),1)=0,"",INDEX(N$1:N952,MATCH(BT953,BT$1:BT952,0),1))),"")</f>
        <v/>
      </c>
      <c r="O953" s="66" t="str">
        <f>IFERROR(IF(BT953="","",IF(INDEX(O$1:O952,MATCH(BT953,BT$1:BT952,0),1)=0,"",INDEX(O$1:O952,MATCH(BT953,BT$1:BT952,0),1))),"")</f>
        <v/>
      </c>
      <c r="R953" s="66"/>
      <c r="S953" s="5"/>
      <c r="T953" s="66"/>
      <c r="U953" s="5" t="str">
        <f>IFERROR(IF(INDEX(U$1:U952,MATCH(T953,T$1:T952,0),1)=0,"",INDEX(U$1:U952,MATCH(T953,T$1:T952,0),1)),"")</f>
        <v/>
      </c>
      <c r="V953" s="66"/>
      <c r="W953" s="5" t="str">
        <f>IFERROR(IF(INDEX(W$1:W952,MATCH(V953,V$1:V952,0),1)=0,"",INDEX(W$1:W952,MATCH(V953,V$1:V952,0),1)),"")</f>
        <v/>
      </c>
      <c r="X953" s="2" t="str">
        <f>IFERROR(INDEX('padron cfe'!D:D,MATCH(DATOS!C953,'padron cfe'!A:A,0),1),"")</f>
        <v/>
      </c>
      <c r="AC953" s="3"/>
      <c r="AE953" s="4" t="str">
        <f t="shared" si="216"/>
        <v/>
      </c>
      <c r="AI953" s="2" t="str">
        <f>IFERROR(IF(INDEX(AI$1:AI952,MATCH(BT953,BT$1:BT952,0),1)=0,"",INDEX(AI$1:AI952,MATCH(BT953,BT$1:BT952,0),1)),"")</f>
        <v/>
      </c>
      <c r="AJ953" s="2" t="str">
        <f>IFERROR(IF(INDEX(AJ$1:AJ952,MATCH(BT953,BT$1:BT952,0),1)=0,"",INDEX(AJ$1:AJ952,MATCH(BT953,BT$1:BT952,0),1)),"")</f>
        <v/>
      </c>
      <c r="AK953" s="2" t="str">
        <f>IFERROR(IF(INDEX(AK$1:AK952,MATCH(BT953,BT$1:BT952,0),1)=0,"",INDEX(AK$1:AK952,MATCH(BT953,BT$1:BT952,0),1)),"")</f>
        <v/>
      </c>
      <c r="AY953" s="7"/>
      <c r="BA953" s="66"/>
      <c r="BB953" s="66"/>
      <c r="BC953" s="66"/>
      <c r="BD953" s="78"/>
      <c r="BE953" s="66"/>
      <c r="BF953" s="66"/>
      <c r="BG953" s="4"/>
      <c r="BH953" s="69"/>
      <c r="BK953" s="9"/>
      <c r="BN953" s="7"/>
      <c r="BO953" s="286"/>
      <c r="BP953" s="22"/>
      <c r="BQ953" s="7" t="str">
        <f t="shared" ca="1" si="217"/>
        <v/>
      </c>
      <c r="BR953" s="75" t="str">
        <f t="shared" si="218"/>
        <v/>
      </c>
      <c r="BS953" s="75" t="str">
        <f t="shared" si="219"/>
        <v/>
      </c>
      <c r="BT953" s="5" t="str">
        <f t="shared" si="220"/>
        <v/>
      </c>
      <c r="BU953" s="79" t="str">
        <f t="shared" si="221"/>
        <v/>
      </c>
      <c r="BV953" s="79" t="str">
        <f t="shared" si="222"/>
        <v/>
      </c>
      <c r="BW953" s="79" t="str">
        <f t="shared" si="223"/>
        <v/>
      </c>
      <c r="CB953" s="5"/>
      <c r="CC953" s="4" t="str">
        <f>IF(IFERROR(VLOOKUP(C953,C954:C$1993,1,0),"")="","",COUNTIF(C:C,C953))</f>
        <v/>
      </c>
      <c r="CE953" s="5"/>
      <c r="CF953" s="5"/>
      <c r="CG953" s="5" t="str">
        <f>IF(B953="","",IF(CC953="",1+(MAX(CG$2:CG952)),""))</f>
        <v/>
      </c>
      <c r="CH953" s="5" t="str">
        <f t="shared" si="224"/>
        <v/>
      </c>
      <c r="CI953" s="5" t="str">
        <f t="shared" si="225"/>
        <v/>
      </c>
      <c r="CJ953" s="14" t="str">
        <f t="shared" si="226"/>
        <v/>
      </c>
      <c r="CK953" s="25"/>
      <c r="CM953" s="5" t="str">
        <f t="shared" si="228"/>
        <v/>
      </c>
      <c r="CO953" s="5"/>
      <c r="CP953" s="5" t="str">
        <f t="shared" si="227"/>
        <v/>
      </c>
      <c r="CQ953" s="5" t="str">
        <f>IF(BT953="","",IFERROR(IF(VLOOKUP(BT953,BT$2:BT952,1,0)=0,"",""),BT953))</f>
        <v/>
      </c>
      <c r="CR953" s="22" t="str">
        <f>IF(CQ953="","",(IFERROR(VLOOKUP(MID(CQ953,1,1),$DI$2:DM$28,3,0),0)+IFERROR(VLOOKUP(MID(CQ953,2,1),DI$2:DM$28,4,0),0)+IFERROR(VLOOKUP(MID(CQ953,3,1),DI$2:DM$28,5,0),0)+(ROW(CQ953)/1000000000000)))</f>
        <v/>
      </c>
      <c r="CS953" s="5"/>
      <c r="CT953" s="5">
        <v>952</v>
      </c>
      <c r="CU953" s="5" t="str">
        <f>IFERROR(VLOOKUP(CT953,CP$2:CQ2029,2,0),"")</f>
        <v/>
      </c>
      <c r="CV953" s="5"/>
      <c r="CX953" s="5"/>
      <c r="DO953" s="5" t="e">
        <f>IF(REPORTE!AH$2="si",IF(C953=VALUE(REPORTE!C$22),IF(SUM(DO954:DO$1993),CONCATENATE(INT(B953),", "),INT(B953)),""),IF(C953=VALUE(REPORTE!C$21),IF(SUM(DO954:DO$1993),CONCATENATE(INT(B953),", "),INT(B953)),""))</f>
        <v>#VALUE!</v>
      </c>
      <c r="DS953" s="5"/>
      <c r="DT953" s="5"/>
      <c r="DU953" s="5"/>
      <c r="DV953" s="5"/>
    </row>
    <row r="954" spans="1:126" x14ac:dyDescent="0.25">
      <c r="A954" s="4" t="str">
        <f t="shared" ca="1" si="215"/>
        <v/>
      </c>
      <c r="B954" s="3"/>
      <c r="D954" s="1" t="str">
        <f>IFERROR(INDEX('padron cfe'!B:B,MATCH(DATOS!C954,'padron cfe'!A:A,0),1),"")</f>
        <v/>
      </c>
      <c r="H954" s="5" t="str">
        <f>IF(F954="","",IFERROR(CONCATENATE("PEUA",VLOOKUP(ESTADO,REPORTE!AV$2:AW$33,2,0),DIDTRITO_FORM,CADER_FORM,IFERROR(INDEX(CA:CA,MATCH(DAY(F954),BZ:BZ,0),1),DAY(F954)),IFERROR(INDEX(CA:CA,MATCH(MONTH(F954),BZ:BZ,0),1),MONTH(F954)),YEAR(F954),G954),""))</f>
        <v/>
      </c>
      <c r="M954" s="2" t="str">
        <f>IFERROR(INDEX('padron cfe'!C:C,MATCH(DATOS!C954,'padron cfe'!A:A,0),1),"")</f>
        <v/>
      </c>
      <c r="N954" s="66" t="str">
        <f>IFERROR(IF(BT954="","",IF(INDEX(N$1:N953,MATCH(BT954,BT$1:BT953,0),1)=0,"",INDEX(N$1:N953,MATCH(BT954,BT$1:BT953,0),1))),"")</f>
        <v/>
      </c>
      <c r="O954" s="66" t="str">
        <f>IFERROR(IF(BT954="","",IF(INDEX(O$1:O953,MATCH(BT954,BT$1:BT953,0),1)=0,"",INDEX(O$1:O953,MATCH(BT954,BT$1:BT953,0),1))),"")</f>
        <v/>
      </c>
      <c r="R954" s="66"/>
      <c r="S954" s="5"/>
      <c r="T954" s="66"/>
      <c r="U954" s="5" t="str">
        <f>IFERROR(IF(INDEX(U$1:U953,MATCH(T954,T$1:T953,0),1)=0,"",INDEX(U$1:U953,MATCH(T954,T$1:T953,0),1)),"")</f>
        <v/>
      </c>
      <c r="V954" s="66"/>
      <c r="W954" s="5" t="str">
        <f>IFERROR(IF(INDEX(W$1:W953,MATCH(V954,V$1:V953,0),1)=0,"",INDEX(W$1:W953,MATCH(V954,V$1:V953,0),1)),"")</f>
        <v/>
      </c>
      <c r="X954" s="2" t="str">
        <f>IFERROR(INDEX('padron cfe'!D:D,MATCH(DATOS!C954,'padron cfe'!A:A,0),1),"")</f>
        <v/>
      </c>
      <c r="AC954" s="3"/>
      <c r="AE954" s="4" t="str">
        <f t="shared" si="216"/>
        <v/>
      </c>
      <c r="AI954" s="2" t="str">
        <f>IFERROR(IF(INDEX(AI$1:AI953,MATCH(BT954,BT$1:BT953,0),1)=0,"",INDEX(AI$1:AI953,MATCH(BT954,BT$1:BT953,0),1)),"")</f>
        <v/>
      </c>
      <c r="AJ954" s="2" t="str">
        <f>IFERROR(IF(INDEX(AJ$1:AJ953,MATCH(BT954,BT$1:BT953,0),1)=0,"",INDEX(AJ$1:AJ953,MATCH(BT954,BT$1:BT953,0),1)),"")</f>
        <v/>
      </c>
      <c r="AK954" s="2" t="str">
        <f>IFERROR(IF(INDEX(AK$1:AK953,MATCH(BT954,BT$1:BT953,0),1)=0,"",INDEX(AK$1:AK953,MATCH(BT954,BT$1:BT953,0),1)),"")</f>
        <v/>
      </c>
      <c r="AY954" s="7"/>
      <c r="BA954" s="66"/>
      <c r="BB954" s="66"/>
      <c r="BC954" s="66"/>
      <c r="BD954" s="78"/>
      <c r="BE954" s="66"/>
      <c r="BF954" s="66"/>
      <c r="BG954" s="4"/>
      <c r="BH954" s="69"/>
      <c r="BK954" s="9"/>
      <c r="BN954" s="7"/>
      <c r="BO954" s="286"/>
      <c r="BP954" s="22"/>
      <c r="BQ954" s="7" t="str">
        <f t="shared" ca="1" si="217"/>
        <v/>
      </c>
      <c r="BR954" s="75" t="str">
        <f t="shared" si="218"/>
        <v/>
      </c>
      <c r="BS954" s="75" t="str">
        <f t="shared" si="219"/>
        <v/>
      </c>
      <c r="BT954" s="5" t="str">
        <f t="shared" si="220"/>
        <v/>
      </c>
      <c r="BU954" s="79" t="str">
        <f t="shared" si="221"/>
        <v/>
      </c>
      <c r="BV954" s="79" t="str">
        <f t="shared" si="222"/>
        <v/>
      </c>
      <c r="BW954" s="79" t="str">
        <f t="shared" si="223"/>
        <v/>
      </c>
      <c r="CB954" s="5"/>
      <c r="CC954" s="4" t="str">
        <f>IF(IFERROR(VLOOKUP(C954,C955:C$1993,1,0),"")="","",COUNTIF(C:C,C954))</f>
        <v/>
      </c>
      <c r="CE954" s="5"/>
      <c r="CF954" s="5"/>
      <c r="CG954" s="5" t="str">
        <f>IF(B954="","",IF(CC954="",1+(MAX(CG$2:CG953)),""))</f>
        <v/>
      </c>
      <c r="CH954" s="5" t="str">
        <f t="shared" si="224"/>
        <v/>
      </c>
      <c r="CI954" s="5" t="str">
        <f t="shared" si="225"/>
        <v/>
      </c>
      <c r="CJ954" s="14" t="str">
        <f t="shared" si="226"/>
        <v/>
      </c>
      <c r="CK954" s="25"/>
      <c r="CM954" s="5" t="str">
        <f t="shared" si="228"/>
        <v/>
      </c>
      <c r="CO954" s="5"/>
      <c r="CP954" s="5" t="str">
        <f t="shared" si="227"/>
        <v/>
      </c>
      <c r="CQ954" s="5" t="str">
        <f>IF(BT954="","",IFERROR(IF(VLOOKUP(BT954,BT$2:BT953,1,0)=0,"",""),BT954))</f>
        <v/>
      </c>
      <c r="CR954" s="22" t="str">
        <f>IF(CQ954="","",(IFERROR(VLOOKUP(MID(CQ954,1,1),$DI$2:DM$28,3,0),0)+IFERROR(VLOOKUP(MID(CQ954,2,1),DI$2:DM$28,4,0),0)+IFERROR(VLOOKUP(MID(CQ954,3,1),DI$2:DM$28,5,0),0)+(ROW(CQ954)/1000000000000)))</f>
        <v/>
      </c>
      <c r="CS954" s="5"/>
      <c r="CT954" s="5">
        <v>953</v>
      </c>
      <c r="CU954" s="5" t="str">
        <f>IFERROR(VLOOKUP(CT954,CP$2:CQ2030,2,0),"")</f>
        <v/>
      </c>
      <c r="CV954" s="5"/>
      <c r="CX954" s="5"/>
      <c r="DO954" s="5" t="e">
        <f>IF(REPORTE!AH$2="si",IF(C954=VALUE(REPORTE!C$22),IF(SUM(DO955:DO$1993),CONCATENATE(INT(B954),", "),INT(B954)),""),IF(C954=VALUE(REPORTE!C$21),IF(SUM(DO955:DO$1993),CONCATENATE(INT(B954),", "),INT(B954)),""))</f>
        <v>#VALUE!</v>
      </c>
      <c r="DS954" s="5"/>
      <c r="DT954" s="5"/>
      <c r="DU954" s="5"/>
      <c r="DV954" s="5"/>
    </row>
    <row r="955" spans="1:126" x14ac:dyDescent="0.25">
      <c r="A955" s="4" t="str">
        <f t="shared" ca="1" si="215"/>
        <v/>
      </c>
      <c r="B955" s="3"/>
      <c r="D955" s="1" t="str">
        <f>IFERROR(INDEX('padron cfe'!B:B,MATCH(DATOS!C955,'padron cfe'!A:A,0),1),"")</f>
        <v/>
      </c>
      <c r="H955" s="5" t="str">
        <f>IF(F955="","",IFERROR(CONCATENATE("PEUA",VLOOKUP(ESTADO,REPORTE!AV$2:AW$33,2,0),DIDTRITO_FORM,CADER_FORM,IFERROR(INDEX(CA:CA,MATCH(DAY(F955),BZ:BZ,0),1),DAY(F955)),IFERROR(INDEX(CA:CA,MATCH(MONTH(F955),BZ:BZ,0),1),MONTH(F955)),YEAR(F955),G955),""))</f>
        <v/>
      </c>
      <c r="M955" s="2" t="str">
        <f>IFERROR(INDEX('padron cfe'!C:C,MATCH(DATOS!C955,'padron cfe'!A:A,0),1),"")</f>
        <v/>
      </c>
      <c r="N955" s="66" t="str">
        <f>IFERROR(IF(BT955="","",IF(INDEX(N$1:N954,MATCH(BT955,BT$1:BT954,0),1)=0,"",INDEX(N$1:N954,MATCH(BT955,BT$1:BT954,0),1))),"")</f>
        <v/>
      </c>
      <c r="O955" s="66" t="str">
        <f>IFERROR(IF(BT955="","",IF(INDEX(O$1:O954,MATCH(BT955,BT$1:BT954,0),1)=0,"",INDEX(O$1:O954,MATCH(BT955,BT$1:BT954,0),1))),"")</f>
        <v/>
      </c>
      <c r="R955" s="66"/>
      <c r="S955" s="5"/>
      <c r="T955" s="66"/>
      <c r="U955" s="5" t="str">
        <f>IFERROR(IF(INDEX(U$1:U954,MATCH(T955,T$1:T954,0),1)=0,"",INDEX(U$1:U954,MATCH(T955,T$1:T954,0),1)),"")</f>
        <v/>
      </c>
      <c r="V955" s="66"/>
      <c r="W955" s="5" t="str">
        <f>IFERROR(IF(INDEX(W$1:W954,MATCH(V955,V$1:V954,0),1)=0,"",INDEX(W$1:W954,MATCH(V955,V$1:V954,0),1)),"")</f>
        <v/>
      </c>
      <c r="X955" s="2" t="str">
        <f>IFERROR(INDEX('padron cfe'!D:D,MATCH(DATOS!C955,'padron cfe'!A:A,0),1),"")</f>
        <v/>
      </c>
      <c r="AC955" s="3"/>
      <c r="AE955" s="4" t="str">
        <f t="shared" si="216"/>
        <v/>
      </c>
      <c r="AI955" s="2" t="str">
        <f>IFERROR(IF(INDEX(AI$1:AI954,MATCH(BT955,BT$1:BT954,0),1)=0,"",INDEX(AI$1:AI954,MATCH(BT955,BT$1:BT954,0),1)),"")</f>
        <v/>
      </c>
      <c r="AJ955" s="2" t="str">
        <f>IFERROR(IF(INDEX(AJ$1:AJ954,MATCH(BT955,BT$1:BT954,0),1)=0,"",INDEX(AJ$1:AJ954,MATCH(BT955,BT$1:BT954,0),1)),"")</f>
        <v/>
      </c>
      <c r="AK955" s="2" t="str">
        <f>IFERROR(IF(INDEX(AK$1:AK954,MATCH(BT955,BT$1:BT954,0),1)=0,"",INDEX(AK$1:AK954,MATCH(BT955,BT$1:BT954,0),1)),"")</f>
        <v/>
      </c>
      <c r="AY955" s="7"/>
      <c r="BA955" s="66"/>
      <c r="BB955" s="66"/>
      <c r="BC955" s="66"/>
      <c r="BD955" s="78"/>
      <c r="BE955" s="66"/>
      <c r="BF955" s="66"/>
      <c r="BG955" s="4"/>
      <c r="BH955" s="69"/>
      <c r="BK955" s="9"/>
      <c r="BN955" s="7"/>
      <c r="BO955" s="286"/>
      <c r="BP955" s="22"/>
      <c r="BQ955" s="7" t="str">
        <f t="shared" ca="1" si="217"/>
        <v/>
      </c>
      <c r="BR955" s="75" t="str">
        <f t="shared" si="218"/>
        <v/>
      </c>
      <c r="BS955" s="75" t="str">
        <f t="shared" si="219"/>
        <v/>
      </c>
      <c r="BT955" s="5" t="str">
        <f t="shared" si="220"/>
        <v/>
      </c>
      <c r="BU955" s="79" t="str">
        <f t="shared" si="221"/>
        <v/>
      </c>
      <c r="BV955" s="79" t="str">
        <f t="shared" si="222"/>
        <v/>
      </c>
      <c r="BW955" s="79" t="str">
        <f t="shared" si="223"/>
        <v/>
      </c>
      <c r="CB955" s="5"/>
      <c r="CC955" s="4" t="str">
        <f>IF(IFERROR(VLOOKUP(C955,C956:C$1993,1,0),"")="","",COUNTIF(C:C,C955))</f>
        <v/>
      </c>
      <c r="CE955" s="5"/>
      <c r="CF955" s="5"/>
      <c r="CG955" s="5" t="str">
        <f>IF(B955="","",IF(CC955="",1+(MAX(CG$2:CG954)),""))</f>
        <v/>
      </c>
      <c r="CH955" s="5" t="str">
        <f t="shared" si="224"/>
        <v/>
      </c>
      <c r="CI955" s="5" t="str">
        <f t="shared" si="225"/>
        <v/>
      </c>
      <c r="CJ955" s="14" t="str">
        <f t="shared" si="226"/>
        <v/>
      </c>
      <c r="CK955" s="25"/>
      <c r="CM955" s="5" t="str">
        <f t="shared" si="228"/>
        <v/>
      </c>
      <c r="CO955" s="5"/>
      <c r="CP955" s="5" t="str">
        <f t="shared" si="227"/>
        <v/>
      </c>
      <c r="CQ955" s="5" t="str">
        <f>IF(BT955="","",IFERROR(IF(VLOOKUP(BT955,BT$2:BT954,1,0)=0,"",""),BT955))</f>
        <v/>
      </c>
      <c r="CR955" s="22" t="str">
        <f>IF(CQ955="","",(IFERROR(VLOOKUP(MID(CQ955,1,1),$DI$2:DM$28,3,0),0)+IFERROR(VLOOKUP(MID(CQ955,2,1),DI$2:DM$28,4,0),0)+IFERROR(VLOOKUP(MID(CQ955,3,1),DI$2:DM$28,5,0),0)+(ROW(CQ955)/1000000000000)))</f>
        <v/>
      </c>
      <c r="CS955" s="5"/>
      <c r="CT955" s="5">
        <v>954</v>
      </c>
      <c r="CU955" s="5" t="str">
        <f>IFERROR(VLOOKUP(CT955,CP$2:CQ2031,2,0),"")</f>
        <v/>
      </c>
      <c r="CV955" s="5"/>
      <c r="CX955" s="5"/>
      <c r="DO955" s="5" t="e">
        <f>IF(REPORTE!AH$2="si",IF(C955=VALUE(REPORTE!C$22),IF(SUM(DO956:DO$1993),CONCATENATE(INT(B955),", "),INT(B955)),""),IF(C955=VALUE(REPORTE!C$21),IF(SUM(DO956:DO$1993),CONCATENATE(INT(B955),", "),INT(B955)),""))</f>
        <v>#VALUE!</v>
      </c>
      <c r="DS955" s="5"/>
      <c r="DT955" s="5"/>
      <c r="DU955" s="5"/>
      <c r="DV955" s="5"/>
    </row>
    <row r="956" spans="1:126" x14ac:dyDescent="0.25">
      <c r="A956" s="4" t="str">
        <f t="shared" ca="1" si="215"/>
        <v/>
      </c>
      <c r="B956" s="3"/>
      <c r="D956" s="1" t="str">
        <f>IFERROR(INDEX('padron cfe'!B:B,MATCH(DATOS!C956,'padron cfe'!A:A,0),1),"")</f>
        <v/>
      </c>
      <c r="H956" s="5" t="str">
        <f>IF(F956="","",IFERROR(CONCATENATE("PEUA",VLOOKUP(ESTADO,REPORTE!AV$2:AW$33,2,0),DIDTRITO_FORM,CADER_FORM,IFERROR(INDEX(CA:CA,MATCH(DAY(F956),BZ:BZ,0),1),DAY(F956)),IFERROR(INDEX(CA:CA,MATCH(MONTH(F956),BZ:BZ,0),1),MONTH(F956)),YEAR(F956),G956),""))</f>
        <v/>
      </c>
      <c r="M956" s="2" t="str">
        <f>IFERROR(INDEX('padron cfe'!C:C,MATCH(DATOS!C956,'padron cfe'!A:A,0),1),"")</f>
        <v/>
      </c>
      <c r="N956" s="66" t="str">
        <f>IFERROR(IF(BT956="","",IF(INDEX(N$1:N955,MATCH(BT956,BT$1:BT955,0),1)=0,"",INDEX(N$1:N955,MATCH(BT956,BT$1:BT955,0),1))),"")</f>
        <v/>
      </c>
      <c r="O956" s="66" t="str">
        <f>IFERROR(IF(BT956="","",IF(INDEX(O$1:O955,MATCH(BT956,BT$1:BT955,0),1)=0,"",INDEX(O$1:O955,MATCH(BT956,BT$1:BT955,0),1))),"")</f>
        <v/>
      </c>
      <c r="R956" s="66"/>
      <c r="S956" s="5"/>
      <c r="T956" s="66"/>
      <c r="U956" s="5" t="str">
        <f>IFERROR(IF(INDEX(U$1:U955,MATCH(T956,T$1:T955,0),1)=0,"",INDEX(U$1:U955,MATCH(T956,T$1:T955,0),1)),"")</f>
        <v/>
      </c>
      <c r="V956" s="66"/>
      <c r="W956" s="5" t="str">
        <f>IFERROR(IF(INDEX(W$1:W955,MATCH(V956,V$1:V955,0),1)=0,"",INDEX(W$1:W955,MATCH(V956,V$1:V955,0),1)),"")</f>
        <v/>
      </c>
      <c r="X956" s="2" t="str">
        <f>IFERROR(INDEX('padron cfe'!D:D,MATCH(DATOS!C956,'padron cfe'!A:A,0),1),"")</f>
        <v/>
      </c>
      <c r="AC956" s="3"/>
      <c r="AE956" s="4" t="str">
        <f t="shared" si="216"/>
        <v/>
      </c>
      <c r="AI956" s="2" t="str">
        <f>IFERROR(IF(INDEX(AI$1:AI955,MATCH(BT956,BT$1:BT955,0),1)=0,"",INDEX(AI$1:AI955,MATCH(BT956,BT$1:BT955,0),1)),"")</f>
        <v/>
      </c>
      <c r="AJ956" s="2" t="str">
        <f>IFERROR(IF(INDEX(AJ$1:AJ955,MATCH(BT956,BT$1:BT955,0),1)=0,"",INDEX(AJ$1:AJ955,MATCH(BT956,BT$1:BT955,0),1)),"")</f>
        <v/>
      </c>
      <c r="AK956" s="2" t="str">
        <f>IFERROR(IF(INDEX(AK$1:AK955,MATCH(BT956,BT$1:BT955,0),1)=0,"",INDEX(AK$1:AK955,MATCH(BT956,BT$1:BT955,0),1)),"")</f>
        <v/>
      </c>
      <c r="AY956" s="7"/>
      <c r="BA956" s="66"/>
      <c r="BB956" s="66"/>
      <c r="BC956" s="66"/>
      <c r="BD956" s="78"/>
      <c r="BE956" s="66"/>
      <c r="BF956" s="66"/>
      <c r="BG956" s="4"/>
      <c r="BH956" s="69"/>
      <c r="BK956" s="9"/>
      <c r="BN956" s="7"/>
      <c r="BO956" s="286"/>
      <c r="BP956" s="22"/>
      <c r="BQ956" s="7" t="str">
        <f t="shared" ca="1" si="217"/>
        <v/>
      </c>
      <c r="BR956" s="75" t="str">
        <f t="shared" si="218"/>
        <v/>
      </c>
      <c r="BS956" s="75" t="str">
        <f t="shared" si="219"/>
        <v/>
      </c>
      <c r="BT956" s="5" t="str">
        <f t="shared" si="220"/>
        <v/>
      </c>
      <c r="BU956" s="79" t="str">
        <f t="shared" si="221"/>
        <v/>
      </c>
      <c r="BV956" s="79" t="str">
        <f t="shared" si="222"/>
        <v/>
      </c>
      <c r="BW956" s="79" t="str">
        <f t="shared" si="223"/>
        <v/>
      </c>
      <c r="CB956" s="5"/>
      <c r="CC956" s="4" t="str">
        <f>IF(IFERROR(VLOOKUP(C956,C957:C$1993,1,0),"")="","",COUNTIF(C:C,C956))</f>
        <v/>
      </c>
      <c r="CE956" s="5"/>
      <c r="CF956" s="5"/>
      <c r="CG956" s="5" t="str">
        <f>IF(B956="","",IF(CC956="",1+(MAX(CG$2:CG955)),""))</f>
        <v/>
      </c>
      <c r="CH956" s="5" t="str">
        <f t="shared" si="224"/>
        <v/>
      </c>
      <c r="CI956" s="5" t="str">
        <f t="shared" si="225"/>
        <v/>
      </c>
      <c r="CJ956" s="14" t="str">
        <f t="shared" si="226"/>
        <v/>
      </c>
      <c r="CK956" s="25"/>
      <c r="CM956" s="5" t="str">
        <f t="shared" si="228"/>
        <v/>
      </c>
      <c r="CO956" s="5"/>
      <c r="CP956" s="5" t="str">
        <f t="shared" si="227"/>
        <v/>
      </c>
      <c r="CQ956" s="5" t="str">
        <f>IF(BT956="","",IFERROR(IF(VLOOKUP(BT956,BT$2:BT955,1,0)=0,"",""),BT956))</f>
        <v/>
      </c>
      <c r="CR956" s="22" t="str">
        <f>IF(CQ956="","",(IFERROR(VLOOKUP(MID(CQ956,1,1),$DI$2:DM$28,3,0),0)+IFERROR(VLOOKUP(MID(CQ956,2,1),DI$2:DM$28,4,0),0)+IFERROR(VLOOKUP(MID(CQ956,3,1),DI$2:DM$28,5,0),0)+(ROW(CQ956)/1000000000000)))</f>
        <v/>
      </c>
      <c r="CS956" s="5"/>
      <c r="CT956" s="5">
        <v>955</v>
      </c>
      <c r="CU956" s="5" t="str">
        <f>IFERROR(VLOOKUP(CT956,CP$2:CQ2032,2,0),"")</f>
        <v/>
      </c>
      <c r="CV956" s="5"/>
      <c r="CX956" s="5"/>
      <c r="DO956" s="5" t="e">
        <f>IF(REPORTE!AH$2="si",IF(C956=VALUE(REPORTE!C$22),IF(SUM(DO957:DO$1993),CONCATENATE(INT(B956),", "),INT(B956)),""),IF(C956=VALUE(REPORTE!C$21),IF(SUM(DO957:DO$1993),CONCATENATE(INT(B956),", "),INT(B956)),""))</f>
        <v>#VALUE!</v>
      </c>
      <c r="DS956" s="5"/>
      <c r="DT956" s="5"/>
      <c r="DU956" s="5"/>
      <c r="DV956" s="5"/>
    </row>
    <row r="957" spans="1:126" x14ac:dyDescent="0.25">
      <c r="A957" s="4" t="str">
        <f t="shared" ca="1" si="215"/>
        <v/>
      </c>
      <c r="B957" s="3"/>
      <c r="D957" s="1" t="str">
        <f>IFERROR(INDEX('padron cfe'!B:B,MATCH(DATOS!C957,'padron cfe'!A:A,0),1),"")</f>
        <v/>
      </c>
      <c r="H957" s="5" t="str">
        <f>IF(F957="","",IFERROR(CONCATENATE("PEUA",VLOOKUP(ESTADO,REPORTE!AV$2:AW$33,2,0),DIDTRITO_FORM,CADER_FORM,IFERROR(INDEX(CA:CA,MATCH(DAY(F957),BZ:BZ,0),1),DAY(F957)),IFERROR(INDEX(CA:CA,MATCH(MONTH(F957),BZ:BZ,0),1),MONTH(F957)),YEAR(F957),G957),""))</f>
        <v/>
      </c>
      <c r="M957" s="2" t="str">
        <f>IFERROR(INDEX('padron cfe'!C:C,MATCH(DATOS!C957,'padron cfe'!A:A,0),1),"")</f>
        <v/>
      </c>
      <c r="N957" s="66" t="str">
        <f>IFERROR(IF(BT957="","",IF(INDEX(N$1:N956,MATCH(BT957,BT$1:BT956,0),1)=0,"",INDEX(N$1:N956,MATCH(BT957,BT$1:BT956,0),1))),"")</f>
        <v/>
      </c>
      <c r="O957" s="66" t="str">
        <f>IFERROR(IF(BT957="","",IF(INDEX(O$1:O956,MATCH(BT957,BT$1:BT956,0),1)=0,"",INDEX(O$1:O956,MATCH(BT957,BT$1:BT956,0),1))),"")</f>
        <v/>
      </c>
      <c r="R957" s="66"/>
      <c r="S957" s="5"/>
      <c r="T957" s="66"/>
      <c r="U957" s="5" t="str">
        <f>IFERROR(IF(INDEX(U$1:U956,MATCH(T957,T$1:T956,0),1)=0,"",INDEX(U$1:U956,MATCH(T957,T$1:T956,0),1)),"")</f>
        <v/>
      </c>
      <c r="V957" s="66"/>
      <c r="W957" s="5" t="str">
        <f>IFERROR(IF(INDEX(W$1:W956,MATCH(V957,V$1:V956,0),1)=0,"",INDEX(W$1:W956,MATCH(V957,V$1:V956,0),1)),"")</f>
        <v/>
      </c>
      <c r="X957" s="2" t="str">
        <f>IFERROR(INDEX('padron cfe'!D:D,MATCH(DATOS!C957,'padron cfe'!A:A,0),1),"")</f>
        <v/>
      </c>
      <c r="AC957" s="3"/>
      <c r="AE957" s="4" t="str">
        <f t="shared" si="216"/>
        <v/>
      </c>
      <c r="AI957" s="2" t="str">
        <f>IFERROR(IF(INDEX(AI$1:AI956,MATCH(BT957,BT$1:BT956,0),1)=0,"",INDEX(AI$1:AI956,MATCH(BT957,BT$1:BT956,0),1)),"")</f>
        <v/>
      </c>
      <c r="AJ957" s="2" t="str">
        <f>IFERROR(IF(INDEX(AJ$1:AJ956,MATCH(BT957,BT$1:BT956,0),1)=0,"",INDEX(AJ$1:AJ956,MATCH(BT957,BT$1:BT956,0),1)),"")</f>
        <v/>
      </c>
      <c r="AK957" s="2" t="str">
        <f>IFERROR(IF(INDEX(AK$1:AK956,MATCH(BT957,BT$1:BT956,0),1)=0,"",INDEX(AK$1:AK956,MATCH(BT957,BT$1:BT956,0),1)),"")</f>
        <v/>
      </c>
      <c r="AY957" s="7"/>
      <c r="BA957" s="66"/>
      <c r="BB957" s="66"/>
      <c r="BC957" s="66"/>
      <c r="BD957" s="78"/>
      <c r="BE957" s="66"/>
      <c r="BF957" s="66"/>
      <c r="BG957" s="4"/>
      <c r="BH957" s="69"/>
      <c r="BK957" s="9"/>
      <c r="BN957" s="7"/>
      <c r="BO957" s="286"/>
      <c r="BP957" s="22"/>
      <c r="BQ957" s="7" t="str">
        <f t="shared" ca="1" si="217"/>
        <v/>
      </c>
      <c r="BR957" s="75" t="str">
        <f t="shared" si="218"/>
        <v/>
      </c>
      <c r="BS957" s="75" t="str">
        <f t="shared" si="219"/>
        <v/>
      </c>
      <c r="BT957" s="5" t="str">
        <f t="shared" si="220"/>
        <v/>
      </c>
      <c r="BU957" s="79" t="str">
        <f t="shared" si="221"/>
        <v/>
      </c>
      <c r="BV957" s="79" t="str">
        <f t="shared" si="222"/>
        <v/>
      </c>
      <c r="BW957" s="79" t="str">
        <f t="shared" si="223"/>
        <v/>
      </c>
      <c r="CB957" s="5"/>
      <c r="CC957" s="4" t="str">
        <f>IF(IFERROR(VLOOKUP(C957,C958:C$1993,1,0),"")="","",COUNTIF(C:C,C957))</f>
        <v/>
      </c>
      <c r="CE957" s="5"/>
      <c r="CF957" s="5"/>
      <c r="CG957" s="5" t="str">
        <f>IF(B957="","",IF(CC957="",1+(MAX(CG$2:CG956)),""))</f>
        <v/>
      </c>
      <c r="CH957" s="5" t="str">
        <f t="shared" si="224"/>
        <v/>
      </c>
      <c r="CI957" s="5" t="str">
        <f t="shared" si="225"/>
        <v/>
      </c>
      <c r="CJ957" s="14" t="str">
        <f t="shared" si="226"/>
        <v/>
      </c>
      <c r="CK957" s="25"/>
      <c r="CM957" s="5" t="str">
        <f t="shared" si="228"/>
        <v/>
      </c>
      <c r="CO957" s="5"/>
      <c r="CP957" s="5" t="str">
        <f t="shared" si="227"/>
        <v/>
      </c>
      <c r="CQ957" s="5" t="str">
        <f>IF(BT957="","",IFERROR(IF(VLOOKUP(BT957,BT$2:BT956,1,0)=0,"",""),BT957))</f>
        <v/>
      </c>
      <c r="CR957" s="22" t="str">
        <f>IF(CQ957="","",(IFERROR(VLOOKUP(MID(CQ957,1,1),$DI$2:DM$28,3,0),0)+IFERROR(VLOOKUP(MID(CQ957,2,1),DI$2:DM$28,4,0),0)+IFERROR(VLOOKUP(MID(CQ957,3,1),DI$2:DM$28,5,0),0)+(ROW(CQ957)/1000000000000)))</f>
        <v/>
      </c>
      <c r="CS957" s="5"/>
      <c r="CT957" s="5">
        <v>956</v>
      </c>
      <c r="CU957" s="5" t="str">
        <f>IFERROR(VLOOKUP(CT957,CP$2:CQ2033,2,0),"")</f>
        <v/>
      </c>
      <c r="CV957" s="5"/>
      <c r="CX957" s="5"/>
      <c r="DO957" s="5" t="e">
        <f>IF(REPORTE!AH$2="si",IF(C957=VALUE(REPORTE!C$22),IF(SUM(DO958:DO$1993),CONCATENATE(INT(B957),", "),INT(B957)),""),IF(C957=VALUE(REPORTE!C$21),IF(SUM(DO958:DO$1993),CONCATENATE(INT(B957),", "),INT(B957)),""))</f>
        <v>#VALUE!</v>
      </c>
      <c r="DS957" s="5"/>
      <c r="DT957" s="5"/>
      <c r="DU957" s="5"/>
      <c r="DV957" s="5"/>
    </row>
    <row r="958" spans="1:126" x14ac:dyDescent="0.25">
      <c r="A958" s="4" t="str">
        <f t="shared" ca="1" si="215"/>
        <v/>
      </c>
      <c r="B958" s="3"/>
      <c r="D958" s="1" t="str">
        <f>IFERROR(INDEX('padron cfe'!B:B,MATCH(DATOS!C958,'padron cfe'!A:A,0),1),"")</f>
        <v/>
      </c>
      <c r="H958" s="5" t="str">
        <f>IF(F958="","",IFERROR(CONCATENATE("PEUA",VLOOKUP(ESTADO,REPORTE!AV$2:AW$33,2,0),DIDTRITO_FORM,CADER_FORM,IFERROR(INDEX(CA:CA,MATCH(DAY(F958),BZ:BZ,0),1),DAY(F958)),IFERROR(INDEX(CA:CA,MATCH(MONTH(F958),BZ:BZ,0),1),MONTH(F958)),YEAR(F958),G958),""))</f>
        <v/>
      </c>
      <c r="M958" s="2" t="str">
        <f>IFERROR(INDEX('padron cfe'!C:C,MATCH(DATOS!C958,'padron cfe'!A:A,0),1),"")</f>
        <v/>
      </c>
      <c r="N958" s="66" t="str">
        <f>IFERROR(IF(BT958="","",IF(INDEX(N$1:N957,MATCH(BT958,BT$1:BT957,0),1)=0,"",INDEX(N$1:N957,MATCH(BT958,BT$1:BT957,0),1))),"")</f>
        <v/>
      </c>
      <c r="O958" s="66" t="str">
        <f>IFERROR(IF(BT958="","",IF(INDEX(O$1:O957,MATCH(BT958,BT$1:BT957,0),1)=0,"",INDEX(O$1:O957,MATCH(BT958,BT$1:BT957,0),1))),"")</f>
        <v/>
      </c>
      <c r="R958" s="66"/>
      <c r="S958" s="5"/>
      <c r="T958" s="66"/>
      <c r="U958" s="5" t="str">
        <f>IFERROR(IF(INDEX(U$1:U957,MATCH(T958,T$1:T957,0),1)=0,"",INDEX(U$1:U957,MATCH(T958,T$1:T957,0),1)),"")</f>
        <v/>
      </c>
      <c r="V958" s="66"/>
      <c r="W958" s="5" t="str">
        <f>IFERROR(IF(INDEX(W$1:W957,MATCH(V958,V$1:V957,0),1)=0,"",INDEX(W$1:W957,MATCH(V958,V$1:V957,0),1)),"")</f>
        <v/>
      </c>
      <c r="X958" s="2" t="str">
        <f>IFERROR(INDEX('padron cfe'!D:D,MATCH(DATOS!C958,'padron cfe'!A:A,0),1),"")</f>
        <v/>
      </c>
      <c r="AC958" s="3"/>
      <c r="AE958" s="4" t="str">
        <f t="shared" si="216"/>
        <v/>
      </c>
      <c r="AI958" s="2" t="str">
        <f>IFERROR(IF(INDEX(AI$1:AI957,MATCH(BT958,BT$1:BT957,0),1)=0,"",INDEX(AI$1:AI957,MATCH(BT958,BT$1:BT957,0),1)),"")</f>
        <v/>
      </c>
      <c r="AJ958" s="2" t="str">
        <f>IFERROR(IF(INDEX(AJ$1:AJ957,MATCH(BT958,BT$1:BT957,0),1)=0,"",INDEX(AJ$1:AJ957,MATCH(BT958,BT$1:BT957,0),1)),"")</f>
        <v/>
      </c>
      <c r="AK958" s="2" t="str">
        <f>IFERROR(IF(INDEX(AK$1:AK957,MATCH(BT958,BT$1:BT957,0),1)=0,"",INDEX(AK$1:AK957,MATCH(BT958,BT$1:BT957,0),1)),"")</f>
        <v/>
      </c>
      <c r="AY958" s="7"/>
      <c r="BA958" s="66"/>
      <c r="BB958" s="66"/>
      <c r="BC958" s="66"/>
      <c r="BD958" s="78"/>
      <c r="BE958" s="66"/>
      <c r="BF958" s="66"/>
      <c r="BG958" s="4"/>
      <c r="BH958" s="69"/>
      <c r="BK958" s="9"/>
      <c r="BN958" s="7"/>
      <c r="BO958" s="286"/>
      <c r="BP958" s="22"/>
      <c r="BQ958" s="7" t="str">
        <f t="shared" ca="1" si="217"/>
        <v/>
      </c>
      <c r="BR958" s="75" t="str">
        <f t="shared" si="218"/>
        <v/>
      </c>
      <c r="BS958" s="75" t="str">
        <f t="shared" si="219"/>
        <v/>
      </c>
      <c r="BT958" s="5" t="str">
        <f t="shared" si="220"/>
        <v/>
      </c>
      <c r="BU958" s="79" t="str">
        <f t="shared" si="221"/>
        <v/>
      </c>
      <c r="BV958" s="79" t="str">
        <f t="shared" si="222"/>
        <v/>
      </c>
      <c r="BW958" s="79" t="str">
        <f t="shared" si="223"/>
        <v/>
      </c>
      <c r="CB958" s="5"/>
      <c r="CC958" s="4" t="str">
        <f>IF(IFERROR(VLOOKUP(C958,C959:C$1993,1,0),"")="","",COUNTIF(C:C,C958))</f>
        <v/>
      </c>
      <c r="CE958" s="5"/>
      <c r="CF958" s="5"/>
      <c r="CG958" s="5" t="str">
        <f>IF(B958="","",IF(CC958="",1+(MAX(CG$2:CG957)),""))</f>
        <v/>
      </c>
      <c r="CH958" s="5" t="str">
        <f t="shared" si="224"/>
        <v/>
      </c>
      <c r="CI958" s="5" t="str">
        <f t="shared" si="225"/>
        <v/>
      </c>
      <c r="CJ958" s="14" t="str">
        <f t="shared" si="226"/>
        <v/>
      </c>
      <c r="CK958" s="25"/>
      <c r="CM958" s="5" t="str">
        <f t="shared" si="228"/>
        <v/>
      </c>
      <c r="CO958" s="5"/>
      <c r="CP958" s="5" t="str">
        <f t="shared" si="227"/>
        <v/>
      </c>
      <c r="CQ958" s="5" t="str">
        <f>IF(BT958="","",IFERROR(IF(VLOOKUP(BT958,BT$2:BT957,1,0)=0,"",""),BT958))</f>
        <v/>
      </c>
      <c r="CR958" s="22" t="str">
        <f>IF(CQ958="","",(IFERROR(VLOOKUP(MID(CQ958,1,1),$DI$2:DM$28,3,0),0)+IFERROR(VLOOKUP(MID(CQ958,2,1),DI$2:DM$28,4,0),0)+IFERROR(VLOOKUP(MID(CQ958,3,1),DI$2:DM$28,5,0),0)+(ROW(CQ958)/1000000000000)))</f>
        <v/>
      </c>
      <c r="CS958" s="5"/>
      <c r="CT958" s="5">
        <v>957</v>
      </c>
      <c r="CU958" s="5" t="str">
        <f>IFERROR(VLOOKUP(CT958,CP$2:CQ2034,2,0),"")</f>
        <v/>
      </c>
      <c r="CV958" s="5"/>
      <c r="CX958" s="5"/>
      <c r="DO958" s="5" t="e">
        <f>IF(REPORTE!AH$2="si",IF(C958=VALUE(REPORTE!C$22),IF(SUM(DO959:DO$1993),CONCATENATE(INT(B958),", "),INT(B958)),""),IF(C958=VALUE(REPORTE!C$21),IF(SUM(DO959:DO$1993),CONCATENATE(INT(B958),", "),INT(B958)),""))</f>
        <v>#VALUE!</v>
      </c>
      <c r="DS958" s="5"/>
      <c r="DT958" s="5"/>
      <c r="DU958" s="5"/>
      <c r="DV958" s="5"/>
    </row>
    <row r="959" spans="1:126" x14ac:dyDescent="0.25">
      <c r="A959" s="4" t="str">
        <f t="shared" ca="1" si="215"/>
        <v/>
      </c>
      <c r="B959" s="3"/>
      <c r="D959" s="1" t="str">
        <f>IFERROR(INDEX('padron cfe'!B:B,MATCH(DATOS!C959,'padron cfe'!A:A,0),1),"")</f>
        <v/>
      </c>
      <c r="H959" s="5" t="str">
        <f>IF(F959="","",IFERROR(CONCATENATE("PEUA",VLOOKUP(ESTADO,REPORTE!AV$2:AW$33,2,0),DIDTRITO_FORM,CADER_FORM,IFERROR(INDEX(CA:CA,MATCH(DAY(F959),BZ:BZ,0),1),DAY(F959)),IFERROR(INDEX(CA:CA,MATCH(MONTH(F959),BZ:BZ,0),1),MONTH(F959)),YEAR(F959),G959),""))</f>
        <v/>
      </c>
      <c r="M959" s="2" t="str">
        <f>IFERROR(INDEX('padron cfe'!C:C,MATCH(DATOS!C959,'padron cfe'!A:A,0),1),"")</f>
        <v/>
      </c>
      <c r="N959" s="66" t="str">
        <f>IFERROR(IF(BT959="","",IF(INDEX(N$1:N958,MATCH(BT959,BT$1:BT958,0),1)=0,"",INDEX(N$1:N958,MATCH(BT959,BT$1:BT958,0),1))),"")</f>
        <v/>
      </c>
      <c r="O959" s="66" t="str">
        <f>IFERROR(IF(BT959="","",IF(INDEX(O$1:O958,MATCH(BT959,BT$1:BT958,0),1)=0,"",INDEX(O$1:O958,MATCH(BT959,BT$1:BT958,0),1))),"")</f>
        <v/>
      </c>
      <c r="R959" s="66"/>
      <c r="S959" s="5"/>
      <c r="T959" s="66"/>
      <c r="U959" s="5" t="str">
        <f>IFERROR(IF(INDEX(U$1:U958,MATCH(T959,T$1:T958,0),1)=0,"",INDEX(U$1:U958,MATCH(T959,T$1:T958,0),1)),"")</f>
        <v/>
      </c>
      <c r="V959" s="66"/>
      <c r="W959" s="5" t="str">
        <f>IFERROR(IF(INDEX(W$1:W958,MATCH(V959,V$1:V958,0),1)=0,"",INDEX(W$1:W958,MATCH(V959,V$1:V958,0),1)),"")</f>
        <v/>
      </c>
      <c r="X959" s="2" t="str">
        <f>IFERROR(INDEX('padron cfe'!D:D,MATCH(DATOS!C959,'padron cfe'!A:A,0),1),"")</f>
        <v/>
      </c>
      <c r="AC959" s="3"/>
      <c r="AE959" s="4" t="str">
        <f t="shared" si="216"/>
        <v/>
      </c>
      <c r="AI959" s="2" t="str">
        <f>IFERROR(IF(INDEX(AI$1:AI958,MATCH(BT959,BT$1:BT958,0),1)=0,"",INDEX(AI$1:AI958,MATCH(BT959,BT$1:BT958,0),1)),"")</f>
        <v/>
      </c>
      <c r="AJ959" s="2" t="str">
        <f>IFERROR(IF(INDEX(AJ$1:AJ958,MATCH(BT959,BT$1:BT958,0),1)=0,"",INDEX(AJ$1:AJ958,MATCH(BT959,BT$1:BT958,0),1)),"")</f>
        <v/>
      </c>
      <c r="AK959" s="2" t="str">
        <f>IFERROR(IF(INDEX(AK$1:AK958,MATCH(BT959,BT$1:BT958,0),1)=0,"",INDEX(AK$1:AK958,MATCH(BT959,BT$1:BT958,0),1)),"")</f>
        <v/>
      </c>
      <c r="AY959" s="7"/>
      <c r="BA959" s="66"/>
      <c r="BB959" s="66"/>
      <c r="BC959" s="66"/>
      <c r="BD959" s="78"/>
      <c r="BE959" s="66"/>
      <c r="BF959" s="66"/>
      <c r="BG959" s="4"/>
      <c r="BH959" s="69"/>
      <c r="BK959" s="9"/>
      <c r="BN959" s="7"/>
      <c r="BO959" s="286"/>
      <c r="BP959" s="22"/>
      <c r="BQ959" s="7" t="str">
        <f t="shared" ca="1" si="217"/>
        <v/>
      </c>
      <c r="BR959" s="75" t="str">
        <f t="shared" si="218"/>
        <v/>
      </c>
      <c r="BS959" s="75" t="str">
        <f t="shared" si="219"/>
        <v/>
      </c>
      <c r="BT959" s="5" t="str">
        <f t="shared" si="220"/>
        <v/>
      </c>
      <c r="BU959" s="79" t="str">
        <f t="shared" si="221"/>
        <v/>
      </c>
      <c r="BV959" s="79" t="str">
        <f t="shared" si="222"/>
        <v/>
      </c>
      <c r="BW959" s="79" t="str">
        <f t="shared" si="223"/>
        <v/>
      </c>
      <c r="CB959" s="5"/>
      <c r="CC959" s="4" t="str">
        <f>IF(IFERROR(VLOOKUP(C959,C960:C$1993,1,0),"")="","",COUNTIF(C:C,C959))</f>
        <v/>
      </c>
      <c r="CE959" s="5"/>
      <c r="CF959" s="5"/>
      <c r="CG959" s="5" t="str">
        <f>IF(B959="","",IF(CC959="",1+(MAX(CG$2:CG958)),""))</f>
        <v/>
      </c>
      <c r="CH959" s="5" t="str">
        <f t="shared" si="224"/>
        <v/>
      </c>
      <c r="CI959" s="5" t="str">
        <f t="shared" si="225"/>
        <v/>
      </c>
      <c r="CJ959" s="14" t="str">
        <f t="shared" si="226"/>
        <v/>
      </c>
      <c r="CK959" s="25"/>
      <c r="CM959" s="5" t="str">
        <f t="shared" si="228"/>
        <v/>
      </c>
      <c r="CO959" s="5"/>
      <c r="CP959" s="5" t="str">
        <f t="shared" si="227"/>
        <v/>
      </c>
      <c r="CQ959" s="5" t="str">
        <f>IF(BT959="","",IFERROR(IF(VLOOKUP(BT959,BT$2:BT958,1,0)=0,"",""),BT959))</f>
        <v/>
      </c>
      <c r="CR959" s="22" t="str">
        <f>IF(CQ959="","",(IFERROR(VLOOKUP(MID(CQ959,1,1),$DI$2:DM$28,3,0),0)+IFERROR(VLOOKUP(MID(CQ959,2,1),DI$2:DM$28,4,0),0)+IFERROR(VLOOKUP(MID(CQ959,3,1),DI$2:DM$28,5,0),0)+(ROW(CQ959)/1000000000000)))</f>
        <v/>
      </c>
      <c r="CS959" s="5"/>
      <c r="CT959" s="5">
        <v>958</v>
      </c>
      <c r="CU959" s="5" t="str">
        <f>IFERROR(VLOOKUP(CT959,CP$2:CQ2035,2,0),"")</f>
        <v/>
      </c>
      <c r="CV959" s="5"/>
      <c r="CX959" s="5"/>
      <c r="DO959" s="5" t="e">
        <f>IF(REPORTE!AH$2="si",IF(C959=VALUE(REPORTE!C$22),IF(SUM(DO960:DO$1993),CONCATENATE(INT(B959),", "),INT(B959)),""),IF(C959=VALUE(REPORTE!C$21),IF(SUM(DO960:DO$1993),CONCATENATE(INT(B959),", "),INT(B959)),""))</f>
        <v>#VALUE!</v>
      </c>
      <c r="DS959" s="5"/>
      <c r="DT959" s="5"/>
      <c r="DU959" s="5"/>
      <c r="DV959" s="5"/>
    </row>
    <row r="960" spans="1:126" x14ac:dyDescent="0.25">
      <c r="A960" s="4" t="str">
        <f t="shared" ca="1" si="215"/>
        <v/>
      </c>
      <c r="B960" s="3"/>
      <c r="D960" s="1" t="str">
        <f>IFERROR(INDEX('padron cfe'!B:B,MATCH(DATOS!C960,'padron cfe'!A:A,0),1),"")</f>
        <v/>
      </c>
      <c r="H960" s="5" t="str">
        <f>IF(F960="","",IFERROR(CONCATENATE("PEUA",VLOOKUP(ESTADO,REPORTE!AV$2:AW$33,2,0),DIDTRITO_FORM,CADER_FORM,IFERROR(INDEX(CA:CA,MATCH(DAY(F960),BZ:BZ,0),1),DAY(F960)),IFERROR(INDEX(CA:CA,MATCH(MONTH(F960),BZ:BZ,0),1),MONTH(F960)),YEAR(F960),G960),""))</f>
        <v/>
      </c>
      <c r="M960" s="2" t="str">
        <f>IFERROR(INDEX('padron cfe'!C:C,MATCH(DATOS!C960,'padron cfe'!A:A,0),1),"")</f>
        <v/>
      </c>
      <c r="N960" s="66" t="str">
        <f>IFERROR(IF(BT960="","",IF(INDEX(N$1:N959,MATCH(BT960,BT$1:BT959,0),1)=0,"",INDEX(N$1:N959,MATCH(BT960,BT$1:BT959,0),1))),"")</f>
        <v/>
      </c>
      <c r="O960" s="66" t="str">
        <f>IFERROR(IF(BT960="","",IF(INDEX(O$1:O959,MATCH(BT960,BT$1:BT959,0),1)=0,"",INDEX(O$1:O959,MATCH(BT960,BT$1:BT959,0),1))),"")</f>
        <v/>
      </c>
      <c r="R960" s="66"/>
      <c r="S960" s="5"/>
      <c r="T960" s="66"/>
      <c r="U960" s="5" t="str">
        <f>IFERROR(IF(INDEX(U$1:U959,MATCH(T960,T$1:T959,0),1)=0,"",INDEX(U$1:U959,MATCH(T960,T$1:T959,0),1)),"")</f>
        <v/>
      </c>
      <c r="V960" s="66"/>
      <c r="W960" s="5" t="str">
        <f>IFERROR(IF(INDEX(W$1:W959,MATCH(V960,V$1:V959,0),1)=0,"",INDEX(W$1:W959,MATCH(V960,V$1:V959,0),1)),"")</f>
        <v/>
      </c>
      <c r="X960" s="2" t="str">
        <f>IFERROR(INDEX('padron cfe'!D:D,MATCH(DATOS!C960,'padron cfe'!A:A,0),1),"")</f>
        <v/>
      </c>
      <c r="AC960" s="3"/>
      <c r="AE960" s="4" t="str">
        <f t="shared" si="216"/>
        <v/>
      </c>
      <c r="AI960" s="2" t="str">
        <f>IFERROR(IF(INDEX(AI$1:AI959,MATCH(BT960,BT$1:BT959,0),1)=0,"",INDEX(AI$1:AI959,MATCH(BT960,BT$1:BT959,0),1)),"")</f>
        <v/>
      </c>
      <c r="AJ960" s="2" t="str">
        <f>IFERROR(IF(INDEX(AJ$1:AJ959,MATCH(BT960,BT$1:BT959,0),1)=0,"",INDEX(AJ$1:AJ959,MATCH(BT960,BT$1:BT959,0),1)),"")</f>
        <v/>
      </c>
      <c r="AK960" s="2" t="str">
        <f>IFERROR(IF(INDEX(AK$1:AK959,MATCH(BT960,BT$1:BT959,0),1)=0,"",INDEX(AK$1:AK959,MATCH(BT960,BT$1:BT959,0),1)),"")</f>
        <v/>
      </c>
      <c r="AY960" s="7"/>
      <c r="BA960" s="66"/>
      <c r="BB960" s="66"/>
      <c r="BC960" s="66"/>
      <c r="BD960" s="78"/>
      <c r="BE960" s="66"/>
      <c r="BF960" s="66"/>
      <c r="BG960" s="4"/>
      <c r="BH960" s="69"/>
      <c r="BK960" s="9"/>
      <c r="BN960" s="7"/>
      <c r="BO960" s="286"/>
      <c r="BP960" s="22"/>
      <c r="BQ960" s="7" t="str">
        <f t="shared" ca="1" si="217"/>
        <v/>
      </c>
      <c r="BR960" s="75" t="str">
        <f t="shared" si="218"/>
        <v/>
      </c>
      <c r="BS960" s="75" t="str">
        <f t="shared" si="219"/>
        <v/>
      </c>
      <c r="BT960" s="5" t="str">
        <f t="shared" si="220"/>
        <v/>
      </c>
      <c r="BU960" s="79" t="str">
        <f t="shared" si="221"/>
        <v/>
      </c>
      <c r="BV960" s="79" t="str">
        <f t="shared" si="222"/>
        <v/>
      </c>
      <c r="BW960" s="79" t="str">
        <f t="shared" si="223"/>
        <v/>
      </c>
      <c r="CB960" s="5"/>
      <c r="CC960" s="4" t="str">
        <f>IF(IFERROR(VLOOKUP(C960,C961:C$1993,1,0),"")="","",COUNTIF(C:C,C960))</f>
        <v/>
      </c>
      <c r="CE960" s="5"/>
      <c r="CF960" s="5"/>
      <c r="CG960" s="5" t="str">
        <f>IF(B960="","",IF(CC960="",1+(MAX(CG$2:CG959)),""))</f>
        <v/>
      </c>
      <c r="CH960" s="5" t="str">
        <f t="shared" si="224"/>
        <v/>
      </c>
      <c r="CI960" s="5" t="str">
        <f t="shared" si="225"/>
        <v/>
      </c>
      <c r="CJ960" s="14" t="str">
        <f t="shared" si="226"/>
        <v/>
      </c>
      <c r="CK960" s="25"/>
      <c r="CM960" s="5" t="str">
        <f t="shared" si="228"/>
        <v/>
      </c>
      <c r="CO960" s="5"/>
      <c r="CP960" s="5" t="str">
        <f t="shared" si="227"/>
        <v/>
      </c>
      <c r="CQ960" s="5" t="str">
        <f>IF(BT960="","",IFERROR(IF(VLOOKUP(BT960,BT$2:BT959,1,0)=0,"",""),BT960))</f>
        <v/>
      </c>
      <c r="CR960" s="22" t="str">
        <f>IF(CQ960="","",(IFERROR(VLOOKUP(MID(CQ960,1,1),$DI$2:DM$28,3,0),0)+IFERROR(VLOOKUP(MID(CQ960,2,1),DI$2:DM$28,4,0),0)+IFERROR(VLOOKUP(MID(CQ960,3,1),DI$2:DM$28,5,0),0)+(ROW(CQ960)/1000000000000)))</f>
        <v/>
      </c>
      <c r="CS960" s="5"/>
      <c r="CT960" s="5">
        <v>959</v>
      </c>
      <c r="CU960" s="5" t="str">
        <f>IFERROR(VLOOKUP(CT960,CP$2:CQ2036,2,0),"")</f>
        <v/>
      </c>
      <c r="CV960" s="5"/>
      <c r="CX960" s="5"/>
      <c r="DO960" s="5" t="e">
        <f>IF(REPORTE!AH$2="si",IF(C960=VALUE(REPORTE!C$22),IF(SUM(DO961:DO$1993),CONCATENATE(INT(B960),", "),INT(B960)),""),IF(C960=VALUE(REPORTE!C$21),IF(SUM(DO961:DO$1993),CONCATENATE(INT(B960),", "),INT(B960)),""))</f>
        <v>#VALUE!</v>
      </c>
      <c r="DS960" s="5"/>
      <c r="DT960" s="5"/>
      <c r="DU960" s="5"/>
      <c r="DV960" s="5"/>
    </row>
    <row r="961" spans="1:126" x14ac:dyDescent="0.25">
      <c r="A961" s="4" t="str">
        <f t="shared" ca="1" si="215"/>
        <v/>
      </c>
      <c r="B961" s="3"/>
      <c r="D961" s="1" t="str">
        <f>IFERROR(INDEX('padron cfe'!B:B,MATCH(DATOS!C961,'padron cfe'!A:A,0),1),"")</f>
        <v/>
      </c>
      <c r="H961" s="5" t="str">
        <f>IF(F961="","",IFERROR(CONCATENATE("PEUA",VLOOKUP(ESTADO,REPORTE!AV$2:AW$33,2,0),DIDTRITO_FORM,CADER_FORM,IFERROR(INDEX(CA:CA,MATCH(DAY(F961),BZ:BZ,0),1),DAY(F961)),IFERROR(INDEX(CA:CA,MATCH(MONTH(F961),BZ:BZ,0),1),MONTH(F961)),YEAR(F961),G961),""))</f>
        <v/>
      </c>
      <c r="M961" s="2" t="str">
        <f>IFERROR(INDEX('padron cfe'!C:C,MATCH(DATOS!C961,'padron cfe'!A:A,0),1),"")</f>
        <v/>
      </c>
      <c r="N961" s="66" t="str">
        <f>IFERROR(IF(BT961="","",IF(INDEX(N$1:N960,MATCH(BT961,BT$1:BT960,0),1)=0,"",INDEX(N$1:N960,MATCH(BT961,BT$1:BT960,0),1))),"")</f>
        <v/>
      </c>
      <c r="O961" s="66" t="str">
        <f>IFERROR(IF(BT961="","",IF(INDEX(O$1:O960,MATCH(BT961,BT$1:BT960,0),1)=0,"",INDEX(O$1:O960,MATCH(BT961,BT$1:BT960,0),1))),"")</f>
        <v/>
      </c>
      <c r="R961" s="66"/>
      <c r="S961" s="5"/>
      <c r="T961" s="66"/>
      <c r="U961" s="5" t="str">
        <f>IFERROR(IF(INDEX(U$1:U960,MATCH(T961,T$1:T960,0),1)=0,"",INDEX(U$1:U960,MATCH(T961,T$1:T960,0),1)),"")</f>
        <v/>
      </c>
      <c r="V961" s="66"/>
      <c r="W961" s="5" t="str">
        <f>IFERROR(IF(INDEX(W$1:W960,MATCH(V961,V$1:V960,0),1)=0,"",INDEX(W$1:W960,MATCH(V961,V$1:V960,0),1)),"")</f>
        <v/>
      </c>
      <c r="X961" s="2" t="str">
        <f>IFERROR(INDEX('padron cfe'!D:D,MATCH(DATOS!C961,'padron cfe'!A:A,0),1),"")</f>
        <v/>
      </c>
      <c r="AC961" s="3"/>
      <c r="AE961" s="4" t="str">
        <f t="shared" si="216"/>
        <v/>
      </c>
      <c r="AI961" s="2" t="str">
        <f>IFERROR(IF(INDEX(AI$1:AI960,MATCH(BT961,BT$1:BT960,0),1)=0,"",INDEX(AI$1:AI960,MATCH(BT961,BT$1:BT960,0),1)),"")</f>
        <v/>
      </c>
      <c r="AJ961" s="2" t="str">
        <f>IFERROR(IF(INDEX(AJ$1:AJ960,MATCH(BT961,BT$1:BT960,0),1)=0,"",INDEX(AJ$1:AJ960,MATCH(BT961,BT$1:BT960,0),1)),"")</f>
        <v/>
      </c>
      <c r="AK961" s="2" t="str">
        <f>IFERROR(IF(INDEX(AK$1:AK960,MATCH(BT961,BT$1:BT960,0),1)=0,"",INDEX(AK$1:AK960,MATCH(BT961,BT$1:BT960,0),1)),"")</f>
        <v/>
      </c>
      <c r="AY961" s="7"/>
      <c r="BA961" s="66"/>
      <c r="BB961" s="66"/>
      <c r="BC961" s="66"/>
      <c r="BD961" s="78"/>
      <c r="BE961" s="66"/>
      <c r="BF961" s="66"/>
      <c r="BG961" s="4"/>
      <c r="BH961" s="69"/>
      <c r="BK961" s="9"/>
      <c r="BN961" s="7"/>
      <c r="BO961" s="286"/>
      <c r="BP961" s="22"/>
      <c r="BQ961" s="7" t="str">
        <f t="shared" ca="1" si="217"/>
        <v/>
      </c>
      <c r="BR961" s="75" t="str">
        <f t="shared" si="218"/>
        <v/>
      </c>
      <c r="BS961" s="75" t="str">
        <f t="shared" si="219"/>
        <v/>
      </c>
      <c r="BT961" s="5" t="str">
        <f t="shared" si="220"/>
        <v/>
      </c>
      <c r="BU961" s="79" t="str">
        <f t="shared" si="221"/>
        <v/>
      </c>
      <c r="BV961" s="79" t="str">
        <f t="shared" si="222"/>
        <v/>
      </c>
      <c r="BW961" s="79" t="str">
        <f t="shared" si="223"/>
        <v/>
      </c>
      <c r="CB961" s="5"/>
      <c r="CC961" s="4" t="str">
        <f>IF(IFERROR(VLOOKUP(C961,C962:C$1993,1,0),"")="","",COUNTIF(C:C,C961))</f>
        <v/>
      </c>
      <c r="CE961" s="5"/>
      <c r="CF961" s="5"/>
      <c r="CG961" s="5" t="str">
        <f>IF(B961="","",IF(CC961="",1+(MAX(CG$2:CG960)),""))</f>
        <v/>
      </c>
      <c r="CH961" s="5" t="str">
        <f t="shared" si="224"/>
        <v/>
      </c>
      <c r="CI961" s="5" t="str">
        <f t="shared" si="225"/>
        <v/>
      </c>
      <c r="CJ961" s="14" t="str">
        <f t="shared" si="226"/>
        <v/>
      </c>
      <c r="CK961" s="25"/>
      <c r="CM961" s="5" t="str">
        <f t="shared" si="228"/>
        <v/>
      </c>
      <c r="CO961" s="5"/>
      <c r="CP961" s="5" t="str">
        <f t="shared" si="227"/>
        <v/>
      </c>
      <c r="CQ961" s="5" t="str">
        <f>IF(BT961="","",IFERROR(IF(VLOOKUP(BT961,BT$2:BT960,1,0)=0,"",""),BT961))</f>
        <v/>
      </c>
      <c r="CR961" s="22" t="str">
        <f>IF(CQ961="","",(IFERROR(VLOOKUP(MID(CQ961,1,1),$DI$2:DM$28,3,0),0)+IFERROR(VLOOKUP(MID(CQ961,2,1),DI$2:DM$28,4,0),0)+IFERROR(VLOOKUP(MID(CQ961,3,1),DI$2:DM$28,5,0),0)+(ROW(CQ961)/1000000000000)))</f>
        <v/>
      </c>
      <c r="CS961" s="5"/>
      <c r="CT961" s="5">
        <v>960</v>
      </c>
      <c r="CU961" s="5" t="str">
        <f>IFERROR(VLOOKUP(CT961,CP$2:CQ2037,2,0),"")</f>
        <v/>
      </c>
      <c r="CV961" s="5"/>
      <c r="CX961" s="5"/>
      <c r="DO961" s="5" t="e">
        <f>IF(REPORTE!AH$2="si",IF(C961=VALUE(REPORTE!C$22),IF(SUM(DO962:DO$1993),CONCATENATE(INT(B961),", "),INT(B961)),""),IF(C961=VALUE(REPORTE!C$21),IF(SUM(DO962:DO$1993),CONCATENATE(INT(B961),", "),INT(B961)),""))</f>
        <v>#VALUE!</v>
      </c>
      <c r="DS961" s="5"/>
      <c r="DT961" s="5"/>
      <c r="DU961" s="5"/>
      <c r="DV961" s="5"/>
    </row>
    <row r="962" spans="1:126" x14ac:dyDescent="0.25">
      <c r="A962" s="4" t="str">
        <f t="shared" ref="A962:A1025" ca="1" si="229">IF(OR(BS962="",BQ962="",BQ962="VENCIDO"),IF(B962="","",IF(LEN(B962)=1,"000"&amp;B962,IF(LEN(B962)=2,"00"&amp;B962,IF(LEN(B962)=3,"0"&amp;B962,B962)))),C962)</f>
        <v/>
      </c>
      <c r="B962" s="3"/>
      <c r="D962" s="1" t="str">
        <f>IFERROR(INDEX('padron cfe'!B:B,MATCH(DATOS!C962,'padron cfe'!A:A,0),1),"")</f>
        <v/>
      </c>
      <c r="H962" s="5" t="str">
        <f>IF(F962="","",IFERROR(CONCATENATE("PEUA",VLOOKUP(ESTADO,REPORTE!AV$2:AW$33,2,0),DIDTRITO_FORM,CADER_FORM,IFERROR(INDEX(CA:CA,MATCH(DAY(F962),BZ:BZ,0),1),DAY(F962)),IFERROR(INDEX(CA:CA,MATCH(MONTH(F962),BZ:BZ,0),1),MONTH(F962)),YEAR(F962),G962),""))</f>
        <v/>
      </c>
      <c r="M962" s="2" t="str">
        <f>IFERROR(INDEX('padron cfe'!C:C,MATCH(DATOS!C962,'padron cfe'!A:A,0),1),"")</f>
        <v/>
      </c>
      <c r="N962" s="66" t="str">
        <f>IFERROR(IF(BT962="","",IF(INDEX(N$1:N961,MATCH(BT962,BT$1:BT961,0),1)=0,"",INDEX(N$1:N961,MATCH(BT962,BT$1:BT961,0),1))),"")</f>
        <v/>
      </c>
      <c r="O962" s="66" t="str">
        <f>IFERROR(IF(BT962="","",IF(INDEX(O$1:O961,MATCH(BT962,BT$1:BT961,0),1)=0,"",INDEX(O$1:O961,MATCH(BT962,BT$1:BT961,0),1))),"")</f>
        <v/>
      </c>
      <c r="R962" s="66"/>
      <c r="S962" s="5"/>
      <c r="T962" s="66"/>
      <c r="U962" s="5" t="str">
        <f>IFERROR(IF(INDEX(U$1:U961,MATCH(T962,T$1:T961,0),1)=0,"",INDEX(U$1:U961,MATCH(T962,T$1:T961,0),1)),"")</f>
        <v/>
      </c>
      <c r="V962" s="66"/>
      <c r="W962" s="5" t="str">
        <f>IFERROR(IF(INDEX(W$1:W961,MATCH(V962,V$1:V961,0),1)=0,"",INDEX(W$1:W961,MATCH(V962,V$1:V961,0),1)),"")</f>
        <v/>
      </c>
      <c r="X962" s="2" t="str">
        <f>IFERROR(INDEX('padron cfe'!D:D,MATCH(DATOS!C962,'padron cfe'!A:A,0),1),"")</f>
        <v/>
      </c>
      <c r="AC962" s="3"/>
      <c r="AE962" s="4" t="str">
        <f t="shared" ref="AE962:AE1025" si="230">IF(AD962="","",(AD962*0.746*365*24)*0.75+438)</f>
        <v/>
      </c>
      <c r="AI962" s="2" t="str">
        <f>IFERROR(IF(INDEX(AI$1:AI961,MATCH(BT962,BT$1:BT961,0),1)=0,"",INDEX(AI$1:AI961,MATCH(BT962,BT$1:BT961,0),1)),"")</f>
        <v/>
      </c>
      <c r="AJ962" s="2" t="str">
        <f>IFERROR(IF(INDEX(AJ$1:AJ961,MATCH(BT962,BT$1:BT961,0),1)=0,"",INDEX(AJ$1:AJ961,MATCH(BT962,BT$1:BT961,0),1)),"")</f>
        <v/>
      </c>
      <c r="AK962" s="2" t="str">
        <f>IFERROR(IF(INDEX(AK$1:AK961,MATCH(BT962,BT$1:BT961,0),1)=0,"",INDEX(AK$1:AK961,MATCH(BT962,BT$1:BT961,0),1)),"")</f>
        <v/>
      </c>
      <c r="AY962" s="7"/>
      <c r="BA962" s="66"/>
      <c r="BB962" s="66"/>
      <c r="BC962" s="66"/>
      <c r="BD962" s="78"/>
      <c r="BE962" s="66"/>
      <c r="BF962" s="66"/>
      <c r="BG962" s="4"/>
      <c r="BH962" s="69"/>
      <c r="BK962" s="9"/>
      <c r="BN962" s="7"/>
      <c r="BO962" s="286"/>
      <c r="BP962" s="22"/>
      <c r="BQ962" s="7" t="str">
        <f t="shared" ref="BQ962:BQ1025" ca="1" si="231">IFERROR(IF(BK962="","",IF(BG962=5,"",IF(BK962-TODAY()&gt;0,"VIGENTE","VENCIDO"))),"")</f>
        <v/>
      </c>
      <c r="BR962" s="75" t="str">
        <f t="shared" ref="BR962:BR1025" si="232">IFERROR(IF(BH962=0,"",BH962/6000),"")</f>
        <v/>
      </c>
      <c r="BS962" s="75" t="str">
        <f t="shared" ref="BS962:BS1025" si="233">IFERROR(IF(VALUE(AY962)&gt;VALUE(APERTURA_VENTANILLA),"OK",""),"")</f>
        <v/>
      </c>
      <c r="BT962" s="5" t="str">
        <f t="shared" ref="BT962:BT1025" si="234">J962&amp;IF(K962="",""," ")&amp;K962&amp;IF(L962="",""," ")&amp;L962</f>
        <v/>
      </c>
      <c r="BU962" s="79" t="str">
        <f t="shared" ref="BU962:BU1025" si="235">IF(I962="","",IF(I962="F",SUM(BV962:BW962),""))</f>
        <v/>
      </c>
      <c r="BV962" s="79" t="str">
        <f t="shared" ref="BV962:BV1025" si="236">IF(OR(I962="M",I962=""),"",IF(MID(N962,11,1)="H",1,0))</f>
        <v/>
      </c>
      <c r="BW962" s="79" t="str">
        <f t="shared" ref="BW962:BW1025" si="237">IF(OR(I962="M",I962=""),"",IF(MID(N962,11,1)="M",1,0))</f>
        <v/>
      </c>
      <c r="CB962" s="5"/>
      <c r="CC962" s="4" t="str">
        <f>IF(IFERROR(VLOOKUP(C962,C963:C$1993,1,0),"")="","",COUNTIF(C:C,C962))</f>
        <v/>
      </c>
      <c r="CE962" s="5"/>
      <c r="CF962" s="5"/>
      <c r="CG962" s="5" t="str">
        <f>IF(B962="","",IF(CC962="",1+(MAX(CG$2:CG961)),""))</f>
        <v/>
      </c>
      <c r="CH962" s="5" t="str">
        <f t="shared" ref="CH962:CH1025" si="238">IF(CG962="","",AE962)</f>
        <v/>
      </c>
      <c r="CI962" s="5" t="str">
        <f t="shared" ref="CI962:CI1025" si="239">IF(CG962="","",H962)</f>
        <v/>
      </c>
      <c r="CJ962" s="14" t="str">
        <f t="shared" ref="CJ962:CJ1025" si="240">IF(CG962="","",C962)</f>
        <v/>
      </c>
      <c r="CK962" s="25"/>
      <c r="CM962" s="5" t="str">
        <f t="shared" si="228"/>
        <v/>
      </c>
      <c r="CO962" s="5"/>
      <c r="CP962" s="5" t="str">
        <f t="shared" ref="CP962:CP1025" si="241">IFERROR(RANK(CR962,CR$2:CR$1493,1),"")</f>
        <v/>
      </c>
      <c r="CQ962" s="5" t="str">
        <f>IF(BT962="","",IFERROR(IF(VLOOKUP(BT962,BT$2:BT961,1,0)=0,"",""),BT962))</f>
        <v/>
      </c>
      <c r="CR962" s="22" t="str">
        <f>IF(CQ962="","",(IFERROR(VLOOKUP(MID(CQ962,1,1),$DI$2:DM$28,3,0),0)+IFERROR(VLOOKUP(MID(CQ962,2,1),DI$2:DM$28,4,0),0)+IFERROR(VLOOKUP(MID(CQ962,3,1),DI$2:DM$28,5,0),0)+(ROW(CQ962)/1000000000000)))</f>
        <v/>
      </c>
      <c r="CS962" s="5"/>
      <c r="CT962" s="5">
        <v>961</v>
      </c>
      <c r="CU962" s="5" t="str">
        <f>IFERROR(VLOOKUP(CT962,CP$2:CQ2038,2,0),"")</f>
        <v/>
      </c>
      <c r="CV962" s="5"/>
      <c r="CX962" s="5"/>
      <c r="DO962" s="5" t="e">
        <f>IF(REPORTE!AH$2="si",IF(C962=VALUE(REPORTE!C$22),IF(SUM(DO963:DO$1993),CONCATENATE(INT(B962),", "),INT(B962)),""),IF(C962=VALUE(REPORTE!C$21),IF(SUM(DO963:DO$1993),CONCATENATE(INT(B962),", "),INT(B962)),""))</f>
        <v>#VALUE!</v>
      </c>
      <c r="DS962" s="5"/>
      <c r="DT962" s="5"/>
      <c r="DU962" s="5"/>
      <c r="DV962" s="5"/>
    </row>
    <row r="963" spans="1:126" x14ac:dyDescent="0.25">
      <c r="A963" s="4" t="str">
        <f t="shared" ca="1" si="229"/>
        <v/>
      </c>
      <c r="B963" s="3"/>
      <c r="D963" s="1" t="str">
        <f>IFERROR(INDEX('padron cfe'!B:B,MATCH(DATOS!C963,'padron cfe'!A:A,0),1),"")</f>
        <v/>
      </c>
      <c r="H963" s="5" t="str">
        <f>IF(F963="","",IFERROR(CONCATENATE("PEUA",VLOOKUP(ESTADO,REPORTE!AV$2:AW$33,2,0),DIDTRITO_FORM,CADER_FORM,IFERROR(INDEX(CA:CA,MATCH(DAY(F963),BZ:BZ,0),1),DAY(F963)),IFERROR(INDEX(CA:CA,MATCH(MONTH(F963),BZ:BZ,0),1),MONTH(F963)),YEAR(F963),G963),""))</f>
        <v/>
      </c>
      <c r="M963" s="2" t="str">
        <f>IFERROR(INDEX('padron cfe'!C:C,MATCH(DATOS!C963,'padron cfe'!A:A,0),1),"")</f>
        <v/>
      </c>
      <c r="N963" s="66" t="str">
        <f>IFERROR(IF(BT963="","",IF(INDEX(N$1:N962,MATCH(BT963,BT$1:BT962,0),1)=0,"",INDEX(N$1:N962,MATCH(BT963,BT$1:BT962,0),1))),"")</f>
        <v/>
      </c>
      <c r="O963" s="66" t="str">
        <f>IFERROR(IF(BT963="","",IF(INDEX(O$1:O962,MATCH(BT963,BT$1:BT962,0),1)=0,"",INDEX(O$1:O962,MATCH(BT963,BT$1:BT962,0),1))),"")</f>
        <v/>
      </c>
      <c r="R963" s="66"/>
      <c r="S963" s="5"/>
      <c r="T963" s="66"/>
      <c r="U963" s="5" t="str">
        <f>IFERROR(IF(INDEX(U$1:U962,MATCH(T963,T$1:T962,0),1)=0,"",INDEX(U$1:U962,MATCH(T963,T$1:T962,0),1)),"")</f>
        <v/>
      </c>
      <c r="V963" s="66"/>
      <c r="W963" s="5" t="str">
        <f>IFERROR(IF(INDEX(W$1:W962,MATCH(V963,V$1:V962,0),1)=0,"",INDEX(W$1:W962,MATCH(V963,V$1:V962,0),1)),"")</f>
        <v/>
      </c>
      <c r="X963" s="2" t="str">
        <f>IFERROR(INDEX('padron cfe'!D:D,MATCH(DATOS!C963,'padron cfe'!A:A,0),1),"")</f>
        <v/>
      </c>
      <c r="AC963" s="3"/>
      <c r="AE963" s="4" t="str">
        <f t="shared" si="230"/>
        <v/>
      </c>
      <c r="AI963" s="2" t="str">
        <f>IFERROR(IF(INDEX(AI$1:AI962,MATCH(BT963,BT$1:BT962,0),1)=0,"",INDEX(AI$1:AI962,MATCH(BT963,BT$1:BT962,0),1)),"")</f>
        <v/>
      </c>
      <c r="AJ963" s="2" t="str">
        <f>IFERROR(IF(INDEX(AJ$1:AJ962,MATCH(BT963,BT$1:BT962,0),1)=0,"",INDEX(AJ$1:AJ962,MATCH(BT963,BT$1:BT962,0),1)),"")</f>
        <v/>
      </c>
      <c r="AK963" s="2" t="str">
        <f>IFERROR(IF(INDEX(AK$1:AK962,MATCH(BT963,BT$1:BT962,0),1)=0,"",INDEX(AK$1:AK962,MATCH(BT963,BT$1:BT962,0),1)),"")</f>
        <v/>
      </c>
      <c r="AY963" s="7"/>
      <c r="BA963" s="66"/>
      <c r="BB963" s="66"/>
      <c r="BC963" s="66"/>
      <c r="BD963" s="78"/>
      <c r="BE963" s="66"/>
      <c r="BF963" s="66"/>
      <c r="BG963" s="4"/>
      <c r="BH963" s="69"/>
      <c r="BK963" s="9"/>
      <c r="BN963" s="7"/>
      <c r="BO963" s="286"/>
      <c r="BP963" s="22"/>
      <c r="BQ963" s="7" t="str">
        <f t="shared" ca="1" si="231"/>
        <v/>
      </c>
      <c r="BR963" s="75" t="str">
        <f t="shared" si="232"/>
        <v/>
      </c>
      <c r="BS963" s="75" t="str">
        <f t="shared" si="233"/>
        <v/>
      </c>
      <c r="BT963" s="5" t="str">
        <f t="shared" si="234"/>
        <v/>
      </c>
      <c r="BU963" s="79" t="str">
        <f t="shared" si="235"/>
        <v/>
      </c>
      <c r="BV963" s="79" t="str">
        <f t="shared" si="236"/>
        <v/>
      </c>
      <c r="BW963" s="79" t="str">
        <f t="shared" si="237"/>
        <v/>
      </c>
      <c r="CB963" s="5"/>
      <c r="CC963" s="4" t="str">
        <f>IF(IFERROR(VLOOKUP(C963,C964:C$1993,1,0),"")="","",COUNTIF(C:C,C963))</f>
        <v/>
      </c>
      <c r="CE963" s="5"/>
      <c r="CF963" s="5"/>
      <c r="CG963" s="5" t="str">
        <f>IF(B963="","",IF(CC963="",1+(MAX(CG$2:CG962)),""))</f>
        <v/>
      </c>
      <c r="CH963" s="5" t="str">
        <f t="shared" si="238"/>
        <v/>
      </c>
      <c r="CI963" s="5" t="str">
        <f t="shared" si="239"/>
        <v/>
      </c>
      <c r="CJ963" s="14" t="str">
        <f t="shared" si="240"/>
        <v/>
      </c>
      <c r="CK963" s="25"/>
      <c r="CM963" s="5" t="str">
        <f t="shared" si="228"/>
        <v/>
      </c>
      <c r="CO963" s="5"/>
      <c r="CP963" s="5" t="str">
        <f t="shared" si="241"/>
        <v/>
      </c>
      <c r="CQ963" s="5" t="str">
        <f>IF(BT963="","",IFERROR(IF(VLOOKUP(BT963,BT$2:BT962,1,0)=0,"",""),BT963))</f>
        <v/>
      </c>
      <c r="CR963" s="22" t="str">
        <f>IF(CQ963="","",(IFERROR(VLOOKUP(MID(CQ963,1,1),$DI$2:DM$28,3,0),0)+IFERROR(VLOOKUP(MID(CQ963,2,1),DI$2:DM$28,4,0),0)+IFERROR(VLOOKUP(MID(CQ963,3,1),DI$2:DM$28,5,0),0)+(ROW(CQ963)/1000000000000)))</f>
        <v/>
      </c>
      <c r="CS963" s="5"/>
      <c r="CT963" s="5">
        <v>962</v>
      </c>
      <c r="CU963" s="5" t="str">
        <f>IFERROR(VLOOKUP(CT963,CP$2:CQ2039,2,0),"")</f>
        <v/>
      </c>
      <c r="CV963" s="5"/>
      <c r="CX963" s="5"/>
      <c r="DO963" s="5" t="e">
        <f>IF(REPORTE!AH$2="si",IF(C963=VALUE(REPORTE!C$22),IF(SUM(DO964:DO$1993),CONCATENATE(INT(B963),", "),INT(B963)),""),IF(C963=VALUE(REPORTE!C$21),IF(SUM(DO964:DO$1993),CONCATENATE(INT(B963),", "),INT(B963)),""))</f>
        <v>#VALUE!</v>
      </c>
      <c r="DS963" s="5"/>
      <c r="DT963" s="5"/>
      <c r="DU963" s="5"/>
      <c r="DV963" s="5"/>
    </row>
    <row r="964" spans="1:126" x14ac:dyDescent="0.25">
      <c r="A964" s="4" t="str">
        <f t="shared" ca="1" si="229"/>
        <v/>
      </c>
      <c r="B964" s="3"/>
      <c r="D964" s="1" t="str">
        <f>IFERROR(INDEX('padron cfe'!B:B,MATCH(DATOS!C964,'padron cfe'!A:A,0),1),"")</f>
        <v/>
      </c>
      <c r="H964" s="5" t="str">
        <f>IF(F964="","",IFERROR(CONCATENATE("PEUA",VLOOKUP(ESTADO,REPORTE!AV$2:AW$33,2,0),DIDTRITO_FORM,CADER_FORM,IFERROR(INDEX(CA:CA,MATCH(DAY(F964),BZ:BZ,0),1),DAY(F964)),IFERROR(INDEX(CA:CA,MATCH(MONTH(F964),BZ:BZ,0),1),MONTH(F964)),YEAR(F964),G964),""))</f>
        <v/>
      </c>
      <c r="M964" s="2" t="str">
        <f>IFERROR(INDEX('padron cfe'!C:C,MATCH(DATOS!C964,'padron cfe'!A:A,0),1),"")</f>
        <v/>
      </c>
      <c r="N964" s="66" t="str">
        <f>IFERROR(IF(BT964="","",IF(INDEX(N$1:N963,MATCH(BT964,BT$1:BT963,0),1)=0,"",INDEX(N$1:N963,MATCH(BT964,BT$1:BT963,0),1))),"")</f>
        <v/>
      </c>
      <c r="O964" s="66" t="str">
        <f>IFERROR(IF(BT964="","",IF(INDEX(O$1:O963,MATCH(BT964,BT$1:BT963,0),1)=0,"",INDEX(O$1:O963,MATCH(BT964,BT$1:BT963,0),1))),"")</f>
        <v/>
      </c>
      <c r="R964" s="66"/>
      <c r="S964" s="5"/>
      <c r="T964" s="66"/>
      <c r="U964" s="5" t="str">
        <f>IFERROR(IF(INDEX(U$1:U963,MATCH(T964,T$1:T963,0),1)=0,"",INDEX(U$1:U963,MATCH(T964,T$1:T963,0),1)),"")</f>
        <v/>
      </c>
      <c r="V964" s="66"/>
      <c r="W964" s="5" t="str">
        <f>IFERROR(IF(INDEX(W$1:W963,MATCH(V964,V$1:V963,0),1)=0,"",INDEX(W$1:W963,MATCH(V964,V$1:V963,0),1)),"")</f>
        <v/>
      </c>
      <c r="X964" s="2" t="str">
        <f>IFERROR(INDEX('padron cfe'!D:D,MATCH(DATOS!C964,'padron cfe'!A:A,0),1),"")</f>
        <v/>
      </c>
      <c r="AC964" s="3"/>
      <c r="AE964" s="4" t="str">
        <f t="shared" si="230"/>
        <v/>
      </c>
      <c r="AI964" s="2" t="str">
        <f>IFERROR(IF(INDEX(AI$1:AI963,MATCH(BT964,BT$1:BT963,0),1)=0,"",INDEX(AI$1:AI963,MATCH(BT964,BT$1:BT963,0),1)),"")</f>
        <v/>
      </c>
      <c r="AJ964" s="2" t="str">
        <f>IFERROR(IF(INDEX(AJ$1:AJ963,MATCH(BT964,BT$1:BT963,0),1)=0,"",INDEX(AJ$1:AJ963,MATCH(BT964,BT$1:BT963,0),1)),"")</f>
        <v/>
      </c>
      <c r="AK964" s="2" t="str">
        <f>IFERROR(IF(INDEX(AK$1:AK963,MATCH(BT964,BT$1:BT963,0),1)=0,"",INDEX(AK$1:AK963,MATCH(BT964,BT$1:BT963,0),1)),"")</f>
        <v/>
      </c>
      <c r="AY964" s="7"/>
      <c r="BA964" s="66"/>
      <c r="BB964" s="66"/>
      <c r="BC964" s="66"/>
      <c r="BD964" s="78"/>
      <c r="BE964" s="66"/>
      <c r="BF964" s="66"/>
      <c r="BG964" s="4"/>
      <c r="BH964" s="69"/>
      <c r="BK964" s="9"/>
      <c r="BN964" s="7"/>
      <c r="BO964" s="286"/>
      <c r="BP964" s="22"/>
      <c r="BQ964" s="7" t="str">
        <f t="shared" ca="1" si="231"/>
        <v/>
      </c>
      <c r="BR964" s="75" t="str">
        <f t="shared" si="232"/>
        <v/>
      </c>
      <c r="BS964" s="75" t="str">
        <f t="shared" si="233"/>
        <v/>
      </c>
      <c r="BT964" s="5" t="str">
        <f t="shared" si="234"/>
        <v/>
      </c>
      <c r="BU964" s="79" t="str">
        <f t="shared" si="235"/>
        <v/>
      </c>
      <c r="BV964" s="79" t="str">
        <f t="shared" si="236"/>
        <v/>
      </c>
      <c r="BW964" s="79" t="str">
        <f t="shared" si="237"/>
        <v/>
      </c>
      <c r="CB964" s="5"/>
      <c r="CC964" s="4" t="str">
        <f>IF(IFERROR(VLOOKUP(C964,C965:C$1993,1,0),"")="","",COUNTIF(C:C,C964))</f>
        <v/>
      </c>
      <c r="CE964" s="5"/>
      <c r="CF964" s="5"/>
      <c r="CG964" s="5" t="str">
        <f>IF(B964="","",IF(CC964="",1+(MAX(CG$2:CG963)),""))</f>
        <v/>
      </c>
      <c r="CH964" s="5" t="str">
        <f t="shared" si="238"/>
        <v/>
      </c>
      <c r="CI964" s="5" t="str">
        <f t="shared" si="239"/>
        <v/>
      </c>
      <c r="CJ964" s="14" t="str">
        <f t="shared" si="240"/>
        <v/>
      </c>
      <c r="CK964" s="25"/>
      <c r="CM964" s="5" t="str">
        <f t="shared" si="228"/>
        <v/>
      </c>
      <c r="CO964" s="5"/>
      <c r="CP964" s="5" t="str">
        <f t="shared" si="241"/>
        <v/>
      </c>
      <c r="CQ964" s="5" t="str">
        <f>IF(BT964="","",IFERROR(IF(VLOOKUP(BT964,BT$2:BT963,1,0)=0,"",""),BT964))</f>
        <v/>
      </c>
      <c r="CR964" s="22" t="str">
        <f>IF(CQ964="","",(IFERROR(VLOOKUP(MID(CQ964,1,1),$DI$2:DM$28,3,0),0)+IFERROR(VLOOKUP(MID(CQ964,2,1),DI$2:DM$28,4,0),0)+IFERROR(VLOOKUP(MID(CQ964,3,1),DI$2:DM$28,5,0),0)+(ROW(CQ964)/1000000000000)))</f>
        <v/>
      </c>
      <c r="CS964" s="5"/>
      <c r="CT964" s="5">
        <v>963</v>
      </c>
      <c r="CU964" s="5" t="str">
        <f>IFERROR(VLOOKUP(CT964,CP$2:CQ2040,2,0),"")</f>
        <v/>
      </c>
      <c r="CV964" s="5"/>
      <c r="CX964" s="5"/>
      <c r="DO964" s="5" t="e">
        <f>IF(REPORTE!AH$2="si",IF(C964=VALUE(REPORTE!C$22),IF(SUM(DO965:DO$1993),CONCATENATE(INT(B964),", "),INT(B964)),""),IF(C964=VALUE(REPORTE!C$21),IF(SUM(DO965:DO$1993),CONCATENATE(INT(B964),", "),INT(B964)),""))</f>
        <v>#VALUE!</v>
      </c>
      <c r="DS964" s="5"/>
      <c r="DT964" s="5"/>
      <c r="DU964" s="5"/>
      <c r="DV964" s="5"/>
    </row>
    <row r="965" spans="1:126" x14ac:dyDescent="0.25">
      <c r="A965" s="4" t="str">
        <f t="shared" ca="1" si="229"/>
        <v/>
      </c>
      <c r="B965" s="3"/>
      <c r="D965" s="1" t="str">
        <f>IFERROR(INDEX('padron cfe'!B:B,MATCH(DATOS!C965,'padron cfe'!A:A,0),1),"")</f>
        <v/>
      </c>
      <c r="H965" s="5" t="str">
        <f>IF(F965="","",IFERROR(CONCATENATE("PEUA",VLOOKUP(ESTADO,REPORTE!AV$2:AW$33,2,0),DIDTRITO_FORM,CADER_FORM,IFERROR(INDEX(CA:CA,MATCH(DAY(F965),BZ:BZ,0),1),DAY(F965)),IFERROR(INDEX(CA:CA,MATCH(MONTH(F965),BZ:BZ,0),1),MONTH(F965)),YEAR(F965),G965),""))</f>
        <v/>
      </c>
      <c r="M965" s="2" t="str">
        <f>IFERROR(INDEX('padron cfe'!C:C,MATCH(DATOS!C965,'padron cfe'!A:A,0),1),"")</f>
        <v/>
      </c>
      <c r="N965" s="66" t="str">
        <f>IFERROR(IF(BT965="","",IF(INDEX(N$1:N964,MATCH(BT965,BT$1:BT964,0),1)=0,"",INDEX(N$1:N964,MATCH(BT965,BT$1:BT964,0),1))),"")</f>
        <v/>
      </c>
      <c r="O965" s="66" t="str">
        <f>IFERROR(IF(BT965="","",IF(INDEX(O$1:O964,MATCH(BT965,BT$1:BT964,0),1)=0,"",INDEX(O$1:O964,MATCH(BT965,BT$1:BT964,0),1))),"")</f>
        <v/>
      </c>
      <c r="R965" s="66"/>
      <c r="S965" s="5"/>
      <c r="T965" s="66"/>
      <c r="U965" s="5" t="str">
        <f>IFERROR(IF(INDEX(U$1:U964,MATCH(T965,T$1:T964,0),1)=0,"",INDEX(U$1:U964,MATCH(T965,T$1:T964,0),1)),"")</f>
        <v/>
      </c>
      <c r="V965" s="66"/>
      <c r="W965" s="5" t="str">
        <f>IFERROR(IF(INDEX(W$1:W964,MATCH(V965,V$1:V964,0),1)=0,"",INDEX(W$1:W964,MATCH(V965,V$1:V964,0),1)),"")</f>
        <v/>
      </c>
      <c r="X965" s="2" t="str">
        <f>IFERROR(INDEX('padron cfe'!D:D,MATCH(DATOS!C965,'padron cfe'!A:A,0),1),"")</f>
        <v/>
      </c>
      <c r="AC965" s="3"/>
      <c r="AE965" s="4" t="str">
        <f t="shared" si="230"/>
        <v/>
      </c>
      <c r="AI965" s="2" t="str">
        <f>IFERROR(IF(INDEX(AI$1:AI964,MATCH(BT965,BT$1:BT964,0),1)=0,"",INDEX(AI$1:AI964,MATCH(BT965,BT$1:BT964,0),1)),"")</f>
        <v/>
      </c>
      <c r="AJ965" s="2" t="str">
        <f>IFERROR(IF(INDEX(AJ$1:AJ964,MATCH(BT965,BT$1:BT964,0),1)=0,"",INDEX(AJ$1:AJ964,MATCH(BT965,BT$1:BT964,0),1)),"")</f>
        <v/>
      </c>
      <c r="AK965" s="2" t="str">
        <f>IFERROR(IF(INDEX(AK$1:AK964,MATCH(BT965,BT$1:BT964,0),1)=0,"",INDEX(AK$1:AK964,MATCH(BT965,BT$1:BT964,0),1)),"")</f>
        <v/>
      </c>
      <c r="AY965" s="7"/>
      <c r="BA965" s="66"/>
      <c r="BB965" s="66"/>
      <c r="BC965" s="66"/>
      <c r="BD965" s="78"/>
      <c r="BE965" s="66"/>
      <c r="BF965" s="66"/>
      <c r="BG965" s="4"/>
      <c r="BH965" s="69"/>
      <c r="BK965" s="9"/>
      <c r="BN965" s="7"/>
      <c r="BO965" s="286"/>
      <c r="BP965" s="22"/>
      <c r="BQ965" s="7" t="str">
        <f t="shared" ca="1" si="231"/>
        <v/>
      </c>
      <c r="BR965" s="75" t="str">
        <f t="shared" si="232"/>
        <v/>
      </c>
      <c r="BS965" s="75" t="str">
        <f t="shared" si="233"/>
        <v/>
      </c>
      <c r="BT965" s="5" t="str">
        <f t="shared" si="234"/>
        <v/>
      </c>
      <c r="BU965" s="79" t="str">
        <f t="shared" si="235"/>
        <v/>
      </c>
      <c r="BV965" s="79" t="str">
        <f t="shared" si="236"/>
        <v/>
      </c>
      <c r="BW965" s="79" t="str">
        <f t="shared" si="237"/>
        <v/>
      </c>
      <c r="CB965" s="5"/>
      <c r="CC965" s="4" t="str">
        <f>IF(IFERROR(VLOOKUP(C965,C966:C$1993,1,0),"")="","",COUNTIF(C:C,C965))</f>
        <v/>
      </c>
      <c r="CE965" s="5"/>
      <c r="CF965" s="5"/>
      <c r="CG965" s="5" t="str">
        <f>IF(B965="","",IF(CC965="",1+(MAX(CG$2:CG964)),""))</f>
        <v/>
      </c>
      <c r="CH965" s="5" t="str">
        <f t="shared" si="238"/>
        <v/>
      </c>
      <c r="CI965" s="5" t="str">
        <f t="shared" si="239"/>
        <v/>
      </c>
      <c r="CJ965" s="14" t="str">
        <f t="shared" si="240"/>
        <v/>
      </c>
      <c r="CK965" s="25"/>
      <c r="CM965" s="5" t="str">
        <f t="shared" si="228"/>
        <v/>
      </c>
      <c r="CO965" s="5"/>
      <c r="CP965" s="5" t="str">
        <f t="shared" si="241"/>
        <v/>
      </c>
      <c r="CQ965" s="5" t="str">
        <f>IF(BT965="","",IFERROR(IF(VLOOKUP(BT965,BT$2:BT964,1,0)=0,"",""),BT965))</f>
        <v/>
      </c>
      <c r="CR965" s="22" t="str">
        <f>IF(CQ965="","",(IFERROR(VLOOKUP(MID(CQ965,1,1),$DI$2:DM$28,3,0),0)+IFERROR(VLOOKUP(MID(CQ965,2,1),DI$2:DM$28,4,0),0)+IFERROR(VLOOKUP(MID(CQ965,3,1),DI$2:DM$28,5,0),0)+(ROW(CQ965)/1000000000000)))</f>
        <v/>
      </c>
      <c r="CS965" s="5"/>
      <c r="CT965" s="5">
        <v>964</v>
      </c>
      <c r="CU965" s="5" t="str">
        <f>IFERROR(VLOOKUP(CT965,CP$2:CQ2041,2,0),"")</f>
        <v/>
      </c>
      <c r="CV965" s="5"/>
      <c r="CX965" s="5"/>
      <c r="DO965" s="5" t="e">
        <f>IF(REPORTE!AH$2="si",IF(C965=VALUE(REPORTE!C$22),IF(SUM(DO966:DO$1993),CONCATENATE(INT(B965),", "),INT(B965)),""),IF(C965=VALUE(REPORTE!C$21),IF(SUM(DO966:DO$1993),CONCATENATE(INT(B965),", "),INT(B965)),""))</f>
        <v>#VALUE!</v>
      </c>
      <c r="DS965" s="5"/>
      <c r="DT965" s="5"/>
      <c r="DU965" s="5"/>
      <c r="DV965" s="5"/>
    </row>
    <row r="966" spans="1:126" x14ac:dyDescent="0.25">
      <c r="A966" s="4" t="str">
        <f t="shared" ca="1" si="229"/>
        <v/>
      </c>
      <c r="B966" s="3"/>
      <c r="D966" s="1" t="str">
        <f>IFERROR(INDEX('padron cfe'!B:B,MATCH(DATOS!C966,'padron cfe'!A:A,0),1),"")</f>
        <v/>
      </c>
      <c r="H966" s="5" t="str">
        <f>IF(F966="","",IFERROR(CONCATENATE("PEUA",VLOOKUP(ESTADO,REPORTE!AV$2:AW$33,2,0),DIDTRITO_FORM,CADER_FORM,IFERROR(INDEX(CA:CA,MATCH(DAY(F966),BZ:BZ,0),1),DAY(F966)),IFERROR(INDEX(CA:CA,MATCH(MONTH(F966),BZ:BZ,0),1),MONTH(F966)),YEAR(F966),G966),""))</f>
        <v/>
      </c>
      <c r="M966" s="2" t="str">
        <f>IFERROR(INDEX('padron cfe'!C:C,MATCH(DATOS!C966,'padron cfe'!A:A,0),1),"")</f>
        <v/>
      </c>
      <c r="N966" s="66" t="str">
        <f>IFERROR(IF(BT966="","",IF(INDEX(N$1:N965,MATCH(BT966,BT$1:BT965,0),1)=0,"",INDEX(N$1:N965,MATCH(BT966,BT$1:BT965,0),1))),"")</f>
        <v/>
      </c>
      <c r="O966" s="66" t="str">
        <f>IFERROR(IF(BT966="","",IF(INDEX(O$1:O965,MATCH(BT966,BT$1:BT965,0),1)=0,"",INDEX(O$1:O965,MATCH(BT966,BT$1:BT965,0),1))),"")</f>
        <v/>
      </c>
      <c r="R966" s="66"/>
      <c r="S966" s="5"/>
      <c r="T966" s="66"/>
      <c r="U966" s="5" t="str">
        <f>IFERROR(IF(INDEX(U$1:U965,MATCH(T966,T$1:T965,0),1)=0,"",INDEX(U$1:U965,MATCH(T966,T$1:T965,0),1)),"")</f>
        <v/>
      </c>
      <c r="V966" s="66"/>
      <c r="W966" s="5" t="str">
        <f>IFERROR(IF(INDEX(W$1:W965,MATCH(V966,V$1:V965,0),1)=0,"",INDEX(W$1:W965,MATCH(V966,V$1:V965,0),1)),"")</f>
        <v/>
      </c>
      <c r="X966" s="2" t="str">
        <f>IFERROR(INDEX('padron cfe'!D:D,MATCH(DATOS!C966,'padron cfe'!A:A,0),1),"")</f>
        <v/>
      </c>
      <c r="AC966" s="3"/>
      <c r="AE966" s="4" t="str">
        <f t="shared" si="230"/>
        <v/>
      </c>
      <c r="AI966" s="2" t="str">
        <f>IFERROR(IF(INDEX(AI$1:AI965,MATCH(BT966,BT$1:BT965,0),1)=0,"",INDEX(AI$1:AI965,MATCH(BT966,BT$1:BT965,0),1)),"")</f>
        <v/>
      </c>
      <c r="AJ966" s="2" t="str">
        <f>IFERROR(IF(INDEX(AJ$1:AJ965,MATCH(BT966,BT$1:BT965,0),1)=0,"",INDEX(AJ$1:AJ965,MATCH(BT966,BT$1:BT965,0),1)),"")</f>
        <v/>
      </c>
      <c r="AK966" s="2" t="str">
        <f>IFERROR(IF(INDEX(AK$1:AK965,MATCH(BT966,BT$1:BT965,0),1)=0,"",INDEX(AK$1:AK965,MATCH(BT966,BT$1:BT965,0),1)),"")</f>
        <v/>
      </c>
      <c r="AY966" s="7"/>
      <c r="BA966" s="66"/>
      <c r="BB966" s="66"/>
      <c r="BC966" s="66"/>
      <c r="BD966" s="78"/>
      <c r="BE966" s="66"/>
      <c r="BF966" s="66"/>
      <c r="BG966" s="4"/>
      <c r="BH966" s="69"/>
      <c r="BK966" s="9"/>
      <c r="BN966" s="7"/>
      <c r="BO966" s="286"/>
      <c r="BP966" s="22"/>
      <c r="BQ966" s="7" t="str">
        <f t="shared" ca="1" si="231"/>
        <v/>
      </c>
      <c r="BR966" s="75" t="str">
        <f t="shared" si="232"/>
        <v/>
      </c>
      <c r="BS966" s="75" t="str">
        <f t="shared" si="233"/>
        <v/>
      </c>
      <c r="BT966" s="5" t="str">
        <f t="shared" si="234"/>
        <v/>
      </c>
      <c r="BU966" s="79" t="str">
        <f t="shared" si="235"/>
        <v/>
      </c>
      <c r="BV966" s="79" t="str">
        <f t="shared" si="236"/>
        <v/>
      </c>
      <c r="BW966" s="79" t="str">
        <f t="shared" si="237"/>
        <v/>
      </c>
      <c r="CB966" s="5"/>
      <c r="CC966" s="4" t="str">
        <f>IF(IFERROR(VLOOKUP(C966,C967:C$1993,1,0),"")="","",COUNTIF(C:C,C966))</f>
        <v/>
      </c>
      <c r="CE966" s="5"/>
      <c r="CF966" s="5"/>
      <c r="CG966" s="5" t="str">
        <f>IF(B966="","",IF(CC966="",1+(MAX(CG$2:CG965)),""))</f>
        <v/>
      </c>
      <c r="CH966" s="5" t="str">
        <f t="shared" si="238"/>
        <v/>
      </c>
      <c r="CI966" s="5" t="str">
        <f t="shared" si="239"/>
        <v/>
      </c>
      <c r="CJ966" s="14" t="str">
        <f t="shared" si="240"/>
        <v/>
      </c>
      <c r="CK966" s="25"/>
      <c r="CM966" s="5" t="str">
        <f t="shared" si="228"/>
        <v/>
      </c>
      <c r="CO966" s="5"/>
      <c r="CP966" s="5" t="str">
        <f t="shared" si="241"/>
        <v/>
      </c>
      <c r="CQ966" s="5" t="str">
        <f>IF(BT966="","",IFERROR(IF(VLOOKUP(BT966,BT$2:BT965,1,0)=0,"",""),BT966))</f>
        <v/>
      </c>
      <c r="CR966" s="22" t="str">
        <f>IF(CQ966="","",(IFERROR(VLOOKUP(MID(CQ966,1,1),$DI$2:DM$28,3,0),0)+IFERROR(VLOOKUP(MID(CQ966,2,1),DI$2:DM$28,4,0),0)+IFERROR(VLOOKUP(MID(CQ966,3,1),DI$2:DM$28,5,0),0)+(ROW(CQ966)/1000000000000)))</f>
        <v/>
      </c>
      <c r="CS966" s="5"/>
      <c r="CT966" s="5">
        <v>965</v>
      </c>
      <c r="CU966" s="5" t="str">
        <f>IFERROR(VLOOKUP(CT966,CP$2:CQ2042,2,0),"")</f>
        <v/>
      </c>
      <c r="CV966" s="5"/>
      <c r="CX966" s="5"/>
      <c r="DO966" s="5" t="e">
        <f>IF(REPORTE!AH$2="si",IF(C966=VALUE(REPORTE!C$22),IF(SUM(DO967:DO$1993),CONCATENATE(INT(B966),", "),INT(B966)),""),IF(C966=VALUE(REPORTE!C$21),IF(SUM(DO967:DO$1993),CONCATENATE(INT(B966),", "),INT(B966)),""))</f>
        <v>#VALUE!</v>
      </c>
      <c r="DP966" s="5"/>
      <c r="DS966" s="5"/>
      <c r="DT966" s="5"/>
      <c r="DU966" s="5"/>
      <c r="DV966" s="5"/>
    </row>
    <row r="967" spans="1:126" x14ac:dyDescent="0.25">
      <c r="A967" s="4" t="str">
        <f t="shared" ca="1" si="229"/>
        <v/>
      </c>
      <c r="B967" s="3"/>
      <c r="D967" s="1" t="str">
        <f>IFERROR(INDEX('padron cfe'!B:B,MATCH(DATOS!C967,'padron cfe'!A:A,0),1),"")</f>
        <v/>
      </c>
      <c r="H967" s="5" t="str">
        <f>IF(F967="","",IFERROR(CONCATENATE("PEUA",VLOOKUP(ESTADO,REPORTE!AV$2:AW$33,2,0),DIDTRITO_FORM,CADER_FORM,IFERROR(INDEX(CA:CA,MATCH(DAY(F967),BZ:BZ,0),1),DAY(F967)),IFERROR(INDEX(CA:CA,MATCH(MONTH(F967),BZ:BZ,0),1),MONTH(F967)),YEAR(F967),G967),""))</f>
        <v/>
      </c>
      <c r="M967" s="2" t="str">
        <f>IFERROR(INDEX('padron cfe'!C:C,MATCH(DATOS!C967,'padron cfe'!A:A,0),1),"")</f>
        <v/>
      </c>
      <c r="N967" s="66" t="str">
        <f>IFERROR(IF(BT967="","",IF(INDEX(N$1:N966,MATCH(BT967,BT$1:BT966,0),1)=0,"",INDEX(N$1:N966,MATCH(BT967,BT$1:BT966,0),1))),"")</f>
        <v/>
      </c>
      <c r="O967" s="66" t="str">
        <f>IFERROR(IF(BT967="","",IF(INDEX(O$1:O966,MATCH(BT967,BT$1:BT966,0),1)=0,"",INDEX(O$1:O966,MATCH(BT967,BT$1:BT966,0),1))),"")</f>
        <v/>
      </c>
      <c r="R967" s="66"/>
      <c r="S967" s="5"/>
      <c r="T967" s="66"/>
      <c r="U967" s="5" t="str">
        <f>IFERROR(IF(INDEX(U$1:U966,MATCH(T967,T$1:T966,0),1)=0,"",INDEX(U$1:U966,MATCH(T967,T$1:T966,0),1)),"")</f>
        <v/>
      </c>
      <c r="V967" s="66"/>
      <c r="W967" s="5" t="str">
        <f>IFERROR(IF(INDEX(W$1:W966,MATCH(V967,V$1:V966,0),1)=0,"",INDEX(W$1:W966,MATCH(V967,V$1:V966,0),1)),"")</f>
        <v/>
      </c>
      <c r="X967" s="2" t="str">
        <f>IFERROR(INDEX('padron cfe'!D:D,MATCH(DATOS!C967,'padron cfe'!A:A,0),1),"")</f>
        <v/>
      </c>
      <c r="AC967" s="3"/>
      <c r="AE967" s="4" t="str">
        <f t="shared" si="230"/>
        <v/>
      </c>
      <c r="AI967" s="2" t="str">
        <f>IFERROR(IF(INDEX(AI$1:AI966,MATCH(BT967,BT$1:BT966,0),1)=0,"",INDEX(AI$1:AI966,MATCH(BT967,BT$1:BT966,0),1)),"")</f>
        <v/>
      </c>
      <c r="AJ967" s="2" t="str">
        <f>IFERROR(IF(INDEX(AJ$1:AJ966,MATCH(BT967,BT$1:BT966,0),1)=0,"",INDEX(AJ$1:AJ966,MATCH(BT967,BT$1:BT966,0),1)),"")</f>
        <v/>
      </c>
      <c r="AK967" s="2" t="str">
        <f>IFERROR(IF(INDEX(AK$1:AK966,MATCH(BT967,BT$1:BT966,0),1)=0,"",INDEX(AK$1:AK966,MATCH(BT967,BT$1:BT966,0),1)),"")</f>
        <v/>
      </c>
      <c r="AY967" s="7"/>
      <c r="BA967" s="66"/>
      <c r="BB967" s="66"/>
      <c r="BC967" s="66"/>
      <c r="BD967" s="78"/>
      <c r="BE967" s="66"/>
      <c r="BF967" s="66"/>
      <c r="BG967" s="4"/>
      <c r="BH967" s="69"/>
      <c r="BK967" s="9"/>
      <c r="BN967" s="7"/>
      <c r="BO967" s="286"/>
      <c r="BP967" s="22"/>
      <c r="BQ967" s="7" t="str">
        <f t="shared" ca="1" si="231"/>
        <v/>
      </c>
      <c r="BR967" s="75" t="str">
        <f t="shared" si="232"/>
        <v/>
      </c>
      <c r="BS967" s="75" t="str">
        <f t="shared" si="233"/>
        <v/>
      </c>
      <c r="BT967" s="5" t="str">
        <f t="shared" si="234"/>
        <v/>
      </c>
      <c r="BU967" s="79" t="str">
        <f t="shared" si="235"/>
        <v/>
      </c>
      <c r="BV967" s="79" t="str">
        <f t="shared" si="236"/>
        <v/>
      </c>
      <c r="BW967" s="79" t="str">
        <f t="shared" si="237"/>
        <v/>
      </c>
      <c r="CB967" s="5"/>
      <c r="CC967" s="4" t="str">
        <f>IF(IFERROR(VLOOKUP(C967,C968:C$1993,1,0),"")="","",COUNTIF(C:C,C967))</f>
        <v/>
      </c>
      <c r="CE967" s="5"/>
      <c r="CF967" s="5"/>
      <c r="CG967" s="5" t="str">
        <f>IF(B967="","",IF(CC967="",1+(MAX(CG$2:CG966)),""))</f>
        <v/>
      </c>
      <c r="CH967" s="5" t="str">
        <f t="shared" si="238"/>
        <v/>
      </c>
      <c r="CI967" s="5" t="str">
        <f t="shared" si="239"/>
        <v/>
      </c>
      <c r="CJ967" s="14" t="str">
        <f t="shared" si="240"/>
        <v/>
      </c>
      <c r="CK967" s="25"/>
      <c r="CM967" s="5" t="str">
        <f t="shared" si="228"/>
        <v/>
      </c>
      <c r="CO967" s="5"/>
      <c r="CP967" s="5" t="str">
        <f t="shared" si="241"/>
        <v/>
      </c>
      <c r="CQ967" s="5" t="str">
        <f>IF(BT967="","",IFERROR(IF(VLOOKUP(BT967,BT$2:BT966,1,0)=0,"",""),BT967))</f>
        <v/>
      </c>
      <c r="CR967" s="22" t="str">
        <f>IF(CQ967="","",(IFERROR(VLOOKUP(MID(CQ967,1,1),$DI$2:DM$28,3,0),0)+IFERROR(VLOOKUP(MID(CQ967,2,1),DI$2:DM$28,4,0),0)+IFERROR(VLOOKUP(MID(CQ967,3,1),DI$2:DM$28,5,0),0)+(ROW(CQ967)/1000000000000)))</f>
        <v/>
      </c>
      <c r="CS967" s="5"/>
      <c r="CT967" s="5">
        <v>966</v>
      </c>
      <c r="CU967" s="5" t="str">
        <f>IFERROR(VLOOKUP(CT967,CP$2:CQ2043,2,0),"")</f>
        <v/>
      </c>
      <c r="CV967" s="5"/>
      <c r="CX967" s="5"/>
      <c r="DO967" s="5" t="e">
        <f>IF(REPORTE!AH$2="si",IF(C967=VALUE(REPORTE!C$22),IF(SUM(DO968:DO$1993),CONCATENATE(INT(B967),", "),INT(B967)),""),IF(C967=VALUE(REPORTE!C$21),IF(SUM(DO968:DO$1993),CONCATENATE(INT(B967),", "),INT(B967)),""))</f>
        <v>#VALUE!</v>
      </c>
      <c r="DS967" s="5"/>
      <c r="DT967" s="5"/>
      <c r="DU967" s="5"/>
      <c r="DV967" s="5"/>
    </row>
    <row r="968" spans="1:126" x14ac:dyDescent="0.25">
      <c r="A968" s="4" t="str">
        <f t="shared" ca="1" si="229"/>
        <v/>
      </c>
      <c r="B968" s="3"/>
      <c r="D968" s="1" t="str">
        <f>IFERROR(INDEX('padron cfe'!B:B,MATCH(DATOS!C968,'padron cfe'!A:A,0),1),"")</f>
        <v/>
      </c>
      <c r="H968" s="5" t="str">
        <f>IF(F968="","",IFERROR(CONCATENATE("PEUA",VLOOKUP(ESTADO,REPORTE!AV$2:AW$33,2,0),DIDTRITO_FORM,CADER_FORM,IFERROR(INDEX(CA:CA,MATCH(DAY(F968),BZ:BZ,0),1),DAY(F968)),IFERROR(INDEX(CA:CA,MATCH(MONTH(F968),BZ:BZ,0),1),MONTH(F968)),YEAR(F968),G968),""))</f>
        <v/>
      </c>
      <c r="M968" s="2" t="str">
        <f>IFERROR(INDEX('padron cfe'!C:C,MATCH(DATOS!C968,'padron cfe'!A:A,0),1),"")</f>
        <v/>
      </c>
      <c r="N968" s="66" t="str">
        <f>IFERROR(IF(BT968="","",IF(INDEX(N$1:N967,MATCH(BT968,BT$1:BT967,0),1)=0,"",INDEX(N$1:N967,MATCH(BT968,BT$1:BT967,0),1))),"")</f>
        <v/>
      </c>
      <c r="O968" s="66" t="str">
        <f>IFERROR(IF(BT968="","",IF(INDEX(O$1:O967,MATCH(BT968,BT$1:BT967,0),1)=0,"",INDEX(O$1:O967,MATCH(BT968,BT$1:BT967,0),1))),"")</f>
        <v/>
      </c>
      <c r="R968" s="66"/>
      <c r="S968" s="5"/>
      <c r="T968" s="66"/>
      <c r="U968" s="5" t="str">
        <f>IFERROR(IF(INDEX(U$1:U967,MATCH(T968,T$1:T967,0),1)=0,"",INDEX(U$1:U967,MATCH(T968,T$1:T967,0),1)),"")</f>
        <v/>
      </c>
      <c r="V968" s="66"/>
      <c r="W968" s="5" t="str">
        <f>IFERROR(IF(INDEX(W$1:W967,MATCH(V968,V$1:V967,0),1)=0,"",INDEX(W$1:W967,MATCH(V968,V$1:V967,0),1)),"")</f>
        <v/>
      </c>
      <c r="X968" s="2" t="str">
        <f>IFERROR(INDEX('padron cfe'!D:D,MATCH(DATOS!C968,'padron cfe'!A:A,0),1),"")</f>
        <v/>
      </c>
      <c r="AC968" s="3"/>
      <c r="AE968" s="4" t="str">
        <f t="shared" si="230"/>
        <v/>
      </c>
      <c r="AI968" s="2" t="str">
        <f>IFERROR(IF(INDEX(AI$1:AI967,MATCH(BT968,BT$1:BT967,0),1)=0,"",INDEX(AI$1:AI967,MATCH(BT968,BT$1:BT967,0),1)),"")</f>
        <v/>
      </c>
      <c r="AJ968" s="2" t="str">
        <f>IFERROR(IF(INDEX(AJ$1:AJ967,MATCH(BT968,BT$1:BT967,0),1)=0,"",INDEX(AJ$1:AJ967,MATCH(BT968,BT$1:BT967,0),1)),"")</f>
        <v/>
      </c>
      <c r="AK968" s="2" t="str">
        <f>IFERROR(IF(INDEX(AK$1:AK967,MATCH(BT968,BT$1:BT967,0),1)=0,"",INDEX(AK$1:AK967,MATCH(BT968,BT$1:BT967,0),1)),"")</f>
        <v/>
      </c>
      <c r="AY968" s="7"/>
      <c r="BA968" s="66"/>
      <c r="BB968" s="66"/>
      <c r="BC968" s="66"/>
      <c r="BD968" s="78"/>
      <c r="BE968" s="66"/>
      <c r="BF968" s="66"/>
      <c r="BG968" s="4"/>
      <c r="BH968" s="69"/>
      <c r="BK968" s="9"/>
      <c r="BN968" s="7"/>
      <c r="BO968" s="286"/>
      <c r="BP968" s="22"/>
      <c r="BQ968" s="7" t="str">
        <f t="shared" ca="1" si="231"/>
        <v/>
      </c>
      <c r="BR968" s="75" t="str">
        <f t="shared" si="232"/>
        <v/>
      </c>
      <c r="BS968" s="75" t="str">
        <f t="shared" si="233"/>
        <v/>
      </c>
      <c r="BT968" s="5" t="str">
        <f t="shared" si="234"/>
        <v/>
      </c>
      <c r="BU968" s="79" t="str">
        <f t="shared" si="235"/>
        <v/>
      </c>
      <c r="BV968" s="79" t="str">
        <f t="shared" si="236"/>
        <v/>
      </c>
      <c r="BW968" s="79" t="str">
        <f t="shared" si="237"/>
        <v/>
      </c>
      <c r="CB968" s="5"/>
      <c r="CC968" s="4" t="str">
        <f>IF(IFERROR(VLOOKUP(C968,C969:C$1993,1,0),"")="","",COUNTIF(C:C,C968))</f>
        <v/>
      </c>
      <c r="CE968" s="5"/>
      <c r="CF968" s="5"/>
      <c r="CG968" s="5" t="str">
        <f>IF(B968="","",IF(CC968="",1+(MAX(CG$2:CG967)),""))</f>
        <v/>
      </c>
      <c r="CH968" s="5" t="str">
        <f t="shared" si="238"/>
        <v/>
      </c>
      <c r="CI968" s="5" t="str">
        <f t="shared" si="239"/>
        <v/>
      </c>
      <c r="CJ968" s="14" t="str">
        <f t="shared" si="240"/>
        <v/>
      </c>
      <c r="CK968" s="25"/>
      <c r="CM968" s="5" t="str">
        <f t="shared" si="228"/>
        <v/>
      </c>
      <c r="CO968" s="5"/>
      <c r="CP968" s="5" t="str">
        <f t="shared" si="241"/>
        <v/>
      </c>
      <c r="CQ968" s="5" t="str">
        <f>IF(BT968="","",IFERROR(IF(VLOOKUP(BT968,BT$2:BT967,1,0)=0,"",""),BT968))</f>
        <v/>
      </c>
      <c r="CR968" s="22" t="str">
        <f>IF(CQ968="","",(IFERROR(VLOOKUP(MID(CQ968,1,1),$DI$2:DM$28,3,0),0)+IFERROR(VLOOKUP(MID(CQ968,2,1),DI$2:DM$28,4,0),0)+IFERROR(VLOOKUP(MID(CQ968,3,1),DI$2:DM$28,5,0),0)+(ROW(CQ968)/1000000000000)))</f>
        <v/>
      </c>
      <c r="CS968" s="5"/>
      <c r="CT968" s="5">
        <v>967</v>
      </c>
      <c r="CU968" s="5" t="str">
        <f>IFERROR(VLOOKUP(CT968,CP$2:CQ2044,2,0),"")</f>
        <v/>
      </c>
      <c r="CV968" s="5"/>
      <c r="CX968" s="5"/>
      <c r="DO968" s="5" t="e">
        <f>IF(REPORTE!AH$2="si",IF(C968=VALUE(REPORTE!C$22),IF(SUM(DO969:DO$1993),CONCATENATE(INT(B968),", "),INT(B968)),""),IF(C968=VALUE(REPORTE!C$21),IF(SUM(DO969:DO$1993),CONCATENATE(INT(B968),", "),INT(B968)),""))</f>
        <v>#VALUE!</v>
      </c>
      <c r="DP968" s="5" t="e">
        <f>CONCATENATE(DO968,DO969,DO970,DO971,DO972,DO973,DO974,DO975,DO976,DO977,DO978,DO979,DO980,DO981,DO982,DO983,DO984,DO985,DO986,DO987,DO988,DO989,DO990,DO991,DO992,DO993,DO994,DO995,DO996,DO997,DO998,DO999,DO1000,DO1001,DO1002,DO1003,DO1004,DO1005,DO1006,DO1007,DO1008,DO1009)</f>
        <v>#VALUE!</v>
      </c>
      <c r="DS968" s="5"/>
      <c r="DT968" s="5"/>
      <c r="DU968" s="5"/>
      <c r="DV968" s="5"/>
    </row>
    <row r="969" spans="1:126" x14ac:dyDescent="0.25">
      <c r="A969" s="4" t="str">
        <f t="shared" ca="1" si="229"/>
        <v/>
      </c>
      <c r="B969" s="3"/>
      <c r="D969" s="1" t="str">
        <f>IFERROR(INDEX('padron cfe'!B:B,MATCH(DATOS!C969,'padron cfe'!A:A,0),1),"")</f>
        <v/>
      </c>
      <c r="H969" s="5" t="str">
        <f>IF(F969="","",IFERROR(CONCATENATE("PEUA",VLOOKUP(ESTADO,REPORTE!AV$2:AW$33,2,0),DIDTRITO_FORM,CADER_FORM,IFERROR(INDEX(CA:CA,MATCH(DAY(F969),BZ:BZ,0),1),DAY(F969)),IFERROR(INDEX(CA:CA,MATCH(MONTH(F969),BZ:BZ,0),1),MONTH(F969)),YEAR(F969),G969),""))</f>
        <v/>
      </c>
      <c r="M969" s="2" t="str">
        <f>IFERROR(INDEX('padron cfe'!C:C,MATCH(DATOS!C969,'padron cfe'!A:A,0),1),"")</f>
        <v/>
      </c>
      <c r="N969" s="66" t="str">
        <f>IFERROR(IF(BT969="","",IF(INDEX(N$1:N968,MATCH(BT969,BT$1:BT968,0),1)=0,"",INDEX(N$1:N968,MATCH(BT969,BT$1:BT968,0),1))),"")</f>
        <v/>
      </c>
      <c r="O969" s="66" t="str">
        <f>IFERROR(IF(BT969="","",IF(INDEX(O$1:O968,MATCH(BT969,BT$1:BT968,0),1)=0,"",INDEX(O$1:O968,MATCH(BT969,BT$1:BT968,0),1))),"")</f>
        <v/>
      </c>
      <c r="R969" s="66"/>
      <c r="S969" s="5"/>
      <c r="T969" s="66"/>
      <c r="U969" s="5" t="str">
        <f>IFERROR(IF(INDEX(U$1:U968,MATCH(T969,T$1:T968,0),1)=0,"",INDEX(U$1:U968,MATCH(T969,T$1:T968,0),1)),"")</f>
        <v/>
      </c>
      <c r="V969" s="66"/>
      <c r="W969" s="5" t="str">
        <f>IFERROR(IF(INDEX(W$1:W968,MATCH(V969,V$1:V968,0),1)=0,"",INDEX(W$1:W968,MATCH(V969,V$1:V968,0),1)),"")</f>
        <v/>
      </c>
      <c r="X969" s="2" t="str">
        <f>IFERROR(INDEX('padron cfe'!D:D,MATCH(DATOS!C969,'padron cfe'!A:A,0),1),"")</f>
        <v/>
      </c>
      <c r="AC969" s="3"/>
      <c r="AE969" s="4" t="str">
        <f t="shared" si="230"/>
        <v/>
      </c>
      <c r="AI969" s="2" t="str">
        <f>IFERROR(IF(INDEX(AI$1:AI968,MATCH(BT969,BT$1:BT968,0),1)=0,"",INDEX(AI$1:AI968,MATCH(BT969,BT$1:BT968,0),1)),"")</f>
        <v/>
      </c>
      <c r="AJ969" s="2" t="str">
        <f>IFERROR(IF(INDEX(AJ$1:AJ968,MATCH(BT969,BT$1:BT968,0),1)=0,"",INDEX(AJ$1:AJ968,MATCH(BT969,BT$1:BT968,0),1)),"")</f>
        <v/>
      </c>
      <c r="AK969" s="2" t="str">
        <f>IFERROR(IF(INDEX(AK$1:AK968,MATCH(BT969,BT$1:BT968,0),1)=0,"",INDEX(AK$1:AK968,MATCH(BT969,BT$1:BT968,0),1)),"")</f>
        <v/>
      </c>
      <c r="AY969" s="7"/>
      <c r="BA969" s="66"/>
      <c r="BB969" s="66"/>
      <c r="BC969" s="66"/>
      <c r="BD969" s="78"/>
      <c r="BE969" s="66"/>
      <c r="BF969" s="66"/>
      <c r="BG969" s="4"/>
      <c r="BH969" s="69"/>
      <c r="BK969" s="9"/>
      <c r="BN969" s="7"/>
      <c r="BO969" s="286"/>
      <c r="BP969" s="22"/>
      <c r="BQ969" s="7" t="str">
        <f t="shared" ca="1" si="231"/>
        <v/>
      </c>
      <c r="BR969" s="75" t="str">
        <f t="shared" si="232"/>
        <v/>
      </c>
      <c r="BS969" s="75" t="str">
        <f t="shared" si="233"/>
        <v/>
      </c>
      <c r="BT969" s="5" t="str">
        <f t="shared" si="234"/>
        <v/>
      </c>
      <c r="BU969" s="79" t="str">
        <f t="shared" si="235"/>
        <v/>
      </c>
      <c r="BV969" s="79" t="str">
        <f t="shared" si="236"/>
        <v/>
      </c>
      <c r="BW969" s="79" t="str">
        <f t="shared" si="237"/>
        <v/>
      </c>
      <c r="CB969" s="5"/>
      <c r="CC969" s="4" t="str">
        <f>IF(IFERROR(VLOOKUP(C969,C970:C$1993,1,0),"")="","",COUNTIF(C:C,C969))</f>
        <v/>
      </c>
      <c r="CE969" s="5"/>
      <c r="CF969" s="5"/>
      <c r="CG969" s="5" t="str">
        <f>IF(B969="","",IF(CC969="",1+(MAX(CG$2:CG968)),""))</f>
        <v/>
      </c>
      <c r="CH969" s="5" t="str">
        <f t="shared" si="238"/>
        <v/>
      </c>
      <c r="CI969" s="5" t="str">
        <f t="shared" si="239"/>
        <v/>
      </c>
      <c r="CJ969" s="14" t="str">
        <f t="shared" si="240"/>
        <v/>
      </c>
      <c r="CK969" s="25"/>
      <c r="CM969" s="5" t="str">
        <f t="shared" si="228"/>
        <v/>
      </c>
      <c r="CO969" s="5"/>
      <c r="CP969" s="5" t="str">
        <f t="shared" si="241"/>
        <v/>
      </c>
      <c r="CQ969" s="5" t="str">
        <f>IF(BT969="","",IFERROR(IF(VLOOKUP(BT969,BT$2:BT968,1,0)=0,"",""),BT969))</f>
        <v/>
      </c>
      <c r="CR969" s="22" t="str">
        <f>IF(CQ969="","",(IFERROR(VLOOKUP(MID(CQ969,1,1),$DI$2:DM$28,3,0),0)+IFERROR(VLOOKUP(MID(CQ969,2,1),DI$2:DM$28,4,0),0)+IFERROR(VLOOKUP(MID(CQ969,3,1),DI$2:DM$28,5,0),0)+(ROW(CQ969)/1000000000000)))</f>
        <v/>
      </c>
      <c r="CS969" s="5"/>
      <c r="CT969" s="5">
        <v>968</v>
      </c>
      <c r="CU969" s="5" t="str">
        <f>IFERROR(VLOOKUP(CT969,CP$2:CQ2045,2,0),"")</f>
        <v/>
      </c>
      <c r="CV969" s="5"/>
      <c r="CX969" s="5"/>
      <c r="DO969" s="5" t="e">
        <f>IF(REPORTE!AH$2="si",IF(C969=VALUE(REPORTE!C$22),IF(SUM(DO970:DO$1993),CONCATENATE(INT(B969),", "),INT(B969)),""),IF(C969=VALUE(REPORTE!C$21),IF(SUM(DO970:DO$1993),CONCATENATE(INT(B969),", "),INT(B969)),""))</f>
        <v>#VALUE!</v>
      </c>
      <c r="DS969" s="5"/>
      <c r="DT969" s="5"/>
      <c r="DU969" s="5"/>
      <c r="DV969" s="5"/>
    </row>
    <row r="970" spans="1:126" x14ac:dyDescent="0.25">
      <c r="A970" s="4" t="str">
        <f t="shared" ca="1" si="229"/>
        <v/>
      </c>
      <c r="B970" s="3"/>
      <c r="D970" s="1" t="str">
        <f>IFERROR(INDEX('padron cfe'!B:B,MATCH(DATOS!C970,'padron cfe'!A:A,0),1),"")</f>
        <v/>
      </c>
      <c r="H970" s="5" t="str">
        <f>IF(F970="","",IFERROR(CONCATENATE("PEUA",VLOOKUP(ESTADO,REPORTE!AV$2:AW$33,2,0),DIDTRITO_FORM,CADER_FORM,IFERROR(INDEX(CA:CA,MATCH(DAY(F970),BZ:BZ,0),1),DAY(F970)),IFERROR(INDEX(CA:CA,MATCH(MONTH(F970),BZ:BZ,0),1),MONTH(F970)),YEAR(F970),G970),""))</f>
        <v/>
      </c>
      <c r="M970" s="2" t="str">
        <f>IFERROR(INDEX('padron cfe'!C:C,MATCH(DATOS!C970,'padron cfe'!A:A,0),1),"")</f>
        <v/>
      </c>
      <c r="N970" s="66" t="str">
        <f>IFERROR(IF(BT970="","",IF(INDEX(N$1:N969,MATCH(BT970,BT$1:BT969,0),1)=0,"",INDEX(N$1:N969,MATCH(BT970,BT$1:BT969,0),1))),"")</f>
        <v/>
      </c>
      <c r="O970" s="66" t="str">
        <f>IFERROR(IF(BT970="","",IF(INDEX(O$1:O969,MATCH(BT970,BT$1:BT969,0),1)=0,"",INDEX(O$1:O969,MATCH(BT970,BT$1:BT969,0),1))),"")</f>
        <v/>
      </c>
      <c r="R970" s="66"/>
      <c r="S970" s="5"/>
      <c r="T970" s="66"/>
      <c r="U970" s="5" t="str">
        <f>IFERROR(IF(INDEX(U$1:U969,MATCH(T970,T$1:T969,0),1)=0,"",INDEX(U$1:U969,MATCH(T970,T$1:T969,0),1)),"")</f>
        <v/>
      </c>
      <c r="V970" s="66"/>
      <c r="W970" s="5" t="str">
        <f>IFERROR(IF(INDEX(W$1:W969,MATCH(V970,V$1:V969,0),1)=0,"",INDEX(W$1:W969,MATCH(V970,V$1:V969,0),1)),"")</f>
        <v/>
      </c>
      <c r="X970" s="2" t="str">
        <f>IFERROR(INDEX('padron cfe'!D:D,MATCH(DATOS!C970,'padron cfe'!A:A,0),1),"")</f>
        <v/>
      </c>
      <c r="AC970" s="3"/>
      <c r="AE970" s="4" t="str">
        <f t="shared" si="230"/>
        <v/>
      </c>
      <c r="AI970" s="2" t="str">
        <f>IFERROR(IF(INDEX(AI$1:AI969,MATCH(BT970,BT$1:BT969,0),1)=0,"",INDEX(AI$1:AI969,MATCH(BT970,BT$1:BT969,0),1)),"")</f>
        <v/>
      </c>
      <c r="AJ970" s="2" t="str">
        <f>IFERROR(IF(INDEX(AJ$1:AJ969,MATCH(BT970,BT$1:BT969,0),1)=0,"",INDEX(AJ$1:AJ969,MATCH(BT970,BT$1:BT969,0),1)),"")</f>
        <v/>
      </c>
      <c r="AK970" s="2" t="str">
        <f>IFERROR(IF(INDEX(AK$1:AK969,MATCH(BT970,BT$1:BT969,0),1)=0,"",INDEX(AK$1:AK969,MATCH(BT970,BT$1:BT969,0),1)),"")</f>
        <v/>
      </c>
      <c r="AY970" s="7"/>
      <c r="BA970" s="66"/>
      <c r="BB970" s="66"/>
      <c r="BC970" s="66"/>
      <c r="BD970" s="78"/>
      <c r="BE970" s="66"/>
      <c r="BF970" s="66"/>
      <c r="BG970" s="4"/>
      <c r="BH970" s="69"/>
      <c r="BK970" s="9"/>
      <c r="BN970" s="7"/>
      <c r="BO970" s="286"/>
      <c r="BP970" s="22"/>
      <c r="BQ970" s="7" t="str">
        <f t="shared" ca="1" si="231"/>
        <v/>
      </c>
      <c r="BR970" s="75" t="str">
        <f t="shared" si="232"/>
        <v/>
      </c>
      <c r="BS970" s="75" t="str">
        <f t="shared" si="233"/>
        <v/>
      </c>
      <c r="BT970" s="5" t="str">
        <f t="shared" si="234"/>
        <v/>
      </c>
      <c r="BU970" s="79" t="str">
        <f t="shared" si="235"/>
        <v/>
      </c>
      <c r="BV970" s="79" t="str">
        <f t="shared" si="236"/>
        <v/>
      </c>
      <c r="BW970" s="79" t="str">
        <f t="shared" si="237"/>
        <v/>
      </c>
      <c r="CB970" s="5"/>
      <c r="CC970" s="4" t="str">
        <f>IF(IFERROR(VLOOKUP(C970,C971:C$1993,1,0),"")="","",COUNTIF(C:C,C970))</f>
        <v/>
      </c>
      <c r="CE970" s="5"/>
      <c r="CF970" s="5"/>
      <c r="CG970" s="5" t="str">
        <f>IF(B970="","",IF(CC970="",1+(MAX(CG$2:CG969)),""))</f>
        <v/>
      </c>
      <c r="CH970" s="5" t="str">
        <f t="shared" si="238"/>
        <v/>
      </c>
      <c r="CI970" s="5" t="str">
        <f t="shared" si="239"/>
        <v/>
      </c>
      <c r="CJ970" s="14" t="str">
        <f t="shared" si="240"/>
        <v/>
      </c>
      <c r="CK970" s="25"/>
      <c r="CM970" s="5" t="str">
        <f t="shared" si="228"/>
        <v/>
      </c>
      <c r="CO970" s="5"/>
      <c r="CP970" s="5" t="str">
        <f t="shared" si="241"/>
        <v/>
      </c>
      <c r="CQ970" s="5" t="str">
        <f>IF(BT970="","",IFERROR(IF(VLOOKUP(BT970,BT$2:BT969,1,0)=0,"",""),BT970))</f>
        <v/>
      </c>
      <c r="CR970" s="22" t="str">
        <f>IF(CQ970="","",(IFERROR(VLOOKUP(MID(CQ970,1,1),$DI$2:DM$28,3,0),0)+IFERROR(VLOOKUP(MID(CQ970,2,1),DI$2:DM$28,4,0),0)+IFERROR(VLOOKUP(MID(CQ970,3,1),DI$2:DM$28,5,0),0)+(ROW(CQ970)/1000000000000)))</f>
        <v/>
      </c>
      <c r="CS970" s="5"/>
      <c r="CT970" s="5">
        <v>969</v>
      </c>
      <c r="CU970" s="5" t="str">
        <f>IFERROR(VLOOKUP(CT970,CP$2:CQ2046,2,0),"")</f>
        <v/>
      </c>
      <c r="CV970" s="5"/>
      <c r="CX970" s="5"/>
      <c r="DO970" s="5" t="e">
        <f>IF(REPORTE!AH$2="si",IF(C970=VALUE(REPORTE!C$22),IF(SUM(DO971:DO$1993),CONCATENATE(INT(B970),", "),INT(B970)),""),IF(C970=VALUE(REPORTE!C$21),IF(SUM(DO971:DO$1993),CONCATENATE(INT(B970),", "),INT(B970)),""))</f>
        <v>#VALUE!</v>
      </c>
      <c r="DS970" s="5"/>
      <c r="DT970" s="5"/>
      <c r="DU970" s="5"/>
      <c r="DV970" s="5"/>
    </row>
    <row r="971" spans="1:126" x14ac:dyDescent="0.25">
      <c r="A971" s="4" t="str">
        <f t="shared" ca="1" si="229"/>
        <v/>
      </c>
      <c r="B971" s="3"/>
      <c r="D971" s="1" t="str">
        <f>IFERROR(INDEX('padron cfe'!B:B,MATCH(DATOS!C971,'padron cfe'!A:A,0),1),"")</f>
        <v/>
      </c>
      <c r="H971" s="5" t="str">
        <f>IF(F971="","",IFERROR(CONCATENATE("PEUA",VLOOKUP(ESTADO,REPORTE!AV$2:AW$33,2,0),DIDTRITO_FORM,CADER_FORM,IFERROR(INDEX(CA:CA,MATCH(DAY(F971),BZ:BZ,0),1),DAY(F971)),IFERROR(INDEX(CA:CA,MATCH(MONTH(F971),BZ:BZ,0),1),MONTH(F971)),YEAR(F971),G971),""))</f>
        <v/>
      </c>
      <c r="M971" s="2" t="str">
        <f>IFERROR(INDEX('padron cfe'!C:C,MATCH(DATOS!C971,'padron cfe'!A:A,0),1),"")</f>
        <v/>
      </c>
      <c r="N971" s="66" t="str">
        <f>IFERROR(IF(BT971="","",IF(INDEX(N$1:N970,MATCH(BT971,BT$1:BT970,0),1)=0,"",INDEX(N$1:N970,MATCH(BT971,BT$1:BT970,0),1))),"")</f>
        <v/>
      </c>
      <c r="O971" s="66" t="str">
        <f>IFERROR(IF(BT971="","",IF(INDEX(O$1:O970,MATCH(BT971,BT$1:BT970,0),1)=0,"",INDEX(O$1:O970,MATCH(BT971,BT$1:BT970,0),1))),"")</f>
        <v/>
      </c>
      <c r="R971" s="66"/>
      <c r="S971" s="5"/>
      <c r="T971" s="66"/>
      <c r="U971" s="5" t="str">
        <f>IFERROR(IF(INDEX(U$1:U970,MATCH(T971,T$1:T970,0),1)=0,"",INDEX(U$1:U970,MATCH(T971,T$1:T970,0),1)),"")</f>
        <v/>
      </c>
      <c r="V971" s="66"/>
      <c r="W971" s="5" t="str">
        <f>IFERROR(IF(INDEX(W$1:W970,MATCH(V971,V$1:V970,0),1)=0,"",INDEX(W$1:W970,MATCH(V971,V$1:V970,0),1)),"")</f>
        <v/>
      </c>
      <c r="X971" s="2" t="str">
        <f>IFERROR(INDEX('padron cfe'!D:D,MATCH(DATOS!C971,'padron cfe'!A:A,0),1),"")</f>
        <v/>
      </c>
      <c r="AC971" s="3"/>
      <c r="AE971" s="4" t="str">
        <f t="shared" si="230"/>
        <v/>
      </c>
      <c r="AI971" s="2" t="str">
        <f>IFERROR(IF(INDEX(AI$1:AI970,MATCH(BT971,BT$1:BT970,0),1)=0,"",INDEX(AI$1:AI970,MATCH(BT971,BT$1:BT970,0),1)),"")</f>
        <v/>
      </c>
      <c r="AJ971" s="2" t="str">
        <f>IFERROR(IF(INDEX(AJ$1:AJ970,MATCH(BT971,BT$1:BT970,0),1)=0,"",INDEX(AJ$1:AJ970,MATCH(BT971,BT$1:BT970,0),1)),"")</f>
        <v/>
      </c>
      <c r="AK971" s="2" t="str">
        <f>IFERROR(IF(INDEX(AK$1:AK970,MATCH(BT971,BT$1:BT970,0),1)=0,"",INDEX(AK$1:AK970,MATCH(BT971,BT$1:BT970,0),1)),"")</f>
        <v/>
      </c>
      <c r="AY971" s="7"/>
      <c r="BA971" s="66"/>
      <c r="BB971" s="66"/>
      <c r="BC971" s="66"/>
      <c r="BD971" s="78"/>
      <c r="BE971" s="66"/>
      <c r="BF971" s="66"/>
      <c r="BG971" s="4"/>
      <c r="BH971" s="69"/>
      <c r="BK971" s="9"/>
      <c r="BN971" s="7"/>
      <c r="BO971" s="286"/>
      <c r="BP971" s="22"/>
      <c r="BQ971" s="7" t="str">
        <f t="shared" ca="1" si="231"/>
        <v/>
      </c>
      <c r="BR971" s="75" t="str">
        <f t="shared" si="232"/>
        <v/>
      </c>
      <c r="BS971" s="75" t="str">
        <f t="shared" si="233"/>
        <v/>
      </c>
      <c r="BT971" s="5" t="str">
        <f t="shared" si="234"/>
        <v/>
      </c>
      <c r="BU971" s="79" t="str">
        <f t="shared" si="235"/>
        <v/>
      </c>
      <c r="BV971" s="79" t="str">
        <f t="shared" si="236"/>
        <v/>
      </c>
      <c r="BW971" s="79" t="str">
        <f t="shared" si="237"/>
        <v/>
      </c>
      <c r="CB971" s="5"/>
      <c r="CC971" s="4" t="str">
        <f>IF(IFERROR(VLOOKUP(C971,C972:C$1993,1,0),"")="","",COUNTIF(C:C,C971))</f>
        <v/>
      </c>
      <c r="CE971" s="5"/>
      <c r="CF971" s="5"/>
      <c r="CG971" s="5" t="str">
        <f>IF(B971="","",IF(CC971="",1+(MAX(CG$2:CG970)),""))</f>
        <v/>
      </c>
      <c r="CH971" s="5" t="str">
        <f t="shared" si="238"/>
        <v/>
      </c>
      <c r="CI971" s="5" t="str">
        <f t="shared" si="239"/>
        <v/>
      </c>
      <c r="CJ971" s="14" t="str">
        <f t="shared" si="240"/>
        <v/>
      </c>
      <c r="CK971" s="25"/>
      <c r="CM971" s="5" t="str">
        <f t="shared" si="228"/>
        <v/>
      </c>
      <c r="CO971" s="5"/>
      <c r="CP971" s="5" t="str">
        <f t="shared" si="241"/>
        <v/>
      </c>
      <c r="CQ971" s="5" t="str">
        <f>IF(BT971="","",IFERROR(IF(VLOOKUP(BT971,BT$2:BT970,1,0)=0,"",""),BT971))</f>
        <v/>
      </c>
      <c r="CR971" s="22" t="str">
        <f>IF(CQ971="","",(IFERROR(VLOOKUP(MID(CQ971,1,1),$DI$2:DM$28,3,0),0)+IFERROR(VLOOKUP(MID(CQ971,2,1),DI$2:DM$28,4,0),0)+IFERROR(VLOOKUP(MID(CQ971,3,1),DI$2:DM$28,5,0),0)+(ROW(CQ971)/1000000000000)))</f>
        <v/>
      </c>
      <c r="CS971" s="5"/>
      <c r="CT971" s="5">
        <v>970</v>
      </c>
      <c r="CU971" s="5" t="str">
        <f>IFERROR(VLOOKUP(CT971,CP$2:CQ2047,2,0),"")</f>
        <v/>
      </c>
      <c r="CV971" s="5"/>
      <c r="CX971" s="5"/>
      <c r="DO971" s="5" t="e">
        <f>IF(REPORTE!AH$2="si",IF(C971=VALUE(REPORTE!C$22),IF(SUM(DO972:DO$1993),CONCATENATE(INT(B971),", "),INT(B971)),""),IF(C971=VALUE(REPORTE!C$21),IF(SUM(DO972:DO$1993),CONCATENATE(INT(B971),", "),INT(B971)),""))</f>
        <v>#VALUE!</v>
      </c>
      <c r="DS971" s="5"/>
      <c r="DT971" s="5"/>
      <c r="DU971" s="5"/>
      <c r="DV971" s="5"/>
    </row>
    <row r="972" spans="1:126" x14ac:dyDescent="0.25">
      <c r="A972" s="4" t="str">
        <f t="shared" ca="1" si="229"/>
        <v/>
      </c>
      <c r="B972" s="3"/>
      <c r="D972" s="1" t="str">
        <f>IFERROR(INDEX('padron cfe'!B:B,MATCH(DATOS!C972,'padron cfe'!A:A,0),1),"")</f>
        <v/>
      </c>
      <c r="H972" s="5" t="str">
        <f>IF(F972="","",IFERROR(CONCATENATE("PEUA",VLOOKUP(ESTADO,REPORTE!AV$2:AW$33,2,0),DIDTRITO_FORM,CADER_FORM,IFERROR(INDEX(CA:CA,MATCH(DAY(F972),BZ:BZ,0),1),DAY(F972)),IFERROR(INDEX(CA:CA,MATCH(MONTH(F972),BZ:BZ,0),1),MONTH(F972)),YEAR(F972),G972),""))</f>
        <v/>
      </c>
      <c r="M972" s="2" t="str">
        <f>IFERROR(INDEX('padron cfe'!C:C,MATCH(DATOS!C972,'padron cfe'!A:A,0),1),"")</f>
        <v/>
      </c>
      <c r="N972" s="66" t="str">
        <f>IFERROR(IF(BT972="","",IF(INDEX(N$1:N971,MATCH(BT972,BT$1:BT971,0),1)=0,"",INDEX(N$1:N971,MATCH(BT972,BT$1:BT971,0),1))),"")</f>
        <v/>
      </c>
      <c r="O972" s="66" t="str">
        <f>IFERROR(IF(BT972="","",IF(INDEX(O$1:O971,MATCH(BT972,BT$1:BT971,0),1)=0,"",INDEX(O$1:O971,MATCH(BT972,BT$1:BT971,0),1))),"")</f>
        <v/>
      </c>
      <c r="R972" s="66"/>
      <c r="S972" s="5"/>
      <c r="T972" s="66"/>
      <c r="U972" s="5" t="str">
        <f>IFERROR(IF(INDEX(U$1:U971,MATCH(T972,T$1:T971,0),1)=0,"",INDEX(U$1:U971,MATCH(T972,T$1:T971,0),1)),"")</f>
        <v/>
      </c>
      <c r="V972" s="66"/>
      <c r="W972" s="5" t="str">
        <f>IFERROR(IF(INDEX(W$1:W971,MATCH(V972,V$1:V971,0),1)=0,"",INDEX(W$1:W971,MATCH(V972,V$1:V971,0),1)),"")</f>
        <v/>
      </c>
      <c r="X972" s="2" t="str">
        <f>IFERROR(INDEX('padron cfe'!D:D,MATCH(DATOS!C972,'padron cfe'!A:A,0),1),"")</f>
        <v/>
      </c>
      <c r="AC972" s="3"/>
      <c r="AE972" s="4" t="str">
        <f t="shared" si="230"/>
        <v/>
      </c>
      <c r="AI972" s="2" t="str">
        <f>IFERROR(IF(INDEX(AI$1:AI971,MATCH(BT972,BT$1:BT971,0),1)=0,"",INDEX(AI$1:AI971,MATCH(BT972,BT$1:BT971,0),1)),"")</f>
        <v/>
      </c>
      <c r="AJ972" s="2" t="str">
        <f>IFERROR(IF(INDEX(AJ$1:AJ971,MATCH(BT972,BT$1:BT971,0),1)=0,"",INDEX(AJ$1:AJ971,MATCH(BT972,BT$1:BT971,0),1)),"")</f>
        <v/>
      </c>
      <c r="AK972" s="2" t="str">
        <f>IFERROR(IF(INDEX(AK$1:AK971,MATCH(BT972,BT$1:BT971,0),1)=0,"",INDEX(AK$1:AK971,MATCH(BT972,BT$1:BT971,0),1)),"")</f>
        <v/>
      </c>
      <c r="AY972" s="7"/>
      <c r="BA972" s="66"/>
      <c r="BB972" s="66"/>
      <c r="BC972" s="66"/>
      <c r="BD972" s="78"/>
      <c r="BE972" s="66"/>
      <c r="BF972" s="66"/>
      <c r="BG972" s="4"/>
      <c r="BH972" s="69"/>
      <c r="BK972" s="9"/>
      <c r="BN972" s="7"/>
      <c r="BO972" s="286"/>
      <c r="BP972" s="22"/>
      <c r="BQ972" s="7" t="str">
        <f t="shared" ca="1" si="231"/>
        <v/>
      </c>
      <c r="BR972" s="75" t="str">
        <f t="shared" si="232"/>
        <v/>
      </c>
      <c r="BS972" s="75" t="str">
        <f t="shared" si="233"/>
        <v/>
      </c>
      <c r="BT972" s="5" t="str">
        <f t="shared" si="234"/>
        <v/>
      </c>
      <c r="BU972" s="79" t="str">
        <f t="shared" si="235"/>
        <v/>
      </c>
      <c r="BV972" s="79" t="str">
        <f t="shared" si="236"/>
        <v/>
      </c>
      <c r="BW972" s="79" t="str">
        <f t="shared" si="237"/>
        <v/>
      </c>
      <c r="CB972" s="5"/>
      <c r="CC972" s="4" t="str">
        <f>IF(IFERROR(VLOOKUP(C972,C973:C$1993,1,0),"")="","",COUNTIF(C:C,C972))</f>
        <v/>
      </c>
      <c r="CE972" s="5"/>
      <c r="CF972" s="5"/>
      <c r="CG972" s="5" t="str">
        <f>IF(B972="","",IF(CC972="",1+(MAX(CG$2:CG971)),""))</f>
        <v/>
      </c>
      <c r="CH972" s="5" t="str">
        <f t="shared" si="238"/>
        <v/>
      </c>
      <c r="CI972" s="5" t="str">
        <f t="shared" si="239"/>
        <v/>
      </c>
      <c r="CJ972" s="14" t="str">
        <f t="shared" si="240"/>
        <v/>
      </c>
      <c r="CK972" s="25"/>
      <c r="CM972" s="5" t="str">
        <f t="shared" si="228"/>
        <v/>
      </c>
      <c r="CO972" s="5"/>
      <c r="CP972" s="5" t="str">
        <f t="shared" si="241"/>
        <v/>
      </c>
      <c r="CQ972" s="5" t="str">
        <f>IF(BT972="","",IFERROR(IF(VLOOKUP(BT972,BT$2:BT971,1,0)=0,"",""),BT972))</f>
        <v/>
      </c>
      <c r="CR972" s="22" t="str">
        <f>IF(CQ972="","",(IFERROR(VLOOKUP(MID(CQ972,1,1),$DI$2:DM$28,3,0),0)+IFERROR(VLOOKUP(MID(CQ972,2,1),DI$2:DM$28,4,0),0)+IFERROR(VLOOKUP(MID(CQ972,3,1),DI$2:DM$28,5,0),0)+(ROW(CQ972)/1000000000000)))</f>
        <v/>
      </c>
      <c r="CS972" s="5"/>
      <c r="CT972" s="5">
        <v>971</v>
      </c>
      <c r="CU972" s="5" t="str">
        <f>IFERROR(VLOOKUP(CT972,CP$2:CQ2048,2,0),"")</f>
        <v/>
      </c>
      <c r="CV972" s="5"/>
      <c r="CX972" s="5"/>
      <c r="DO972" s="5" t="e">
        <f>IF(REPORTE!AH$2="si",IF(C972=VALUE(REPORTE!C$22),IF(SUM(DO973:DO$1993),CONCATENATE(INT(B972),", "),INT(B972)),""),IF(C972=VALUE(REPORTE!C$21),IF(SUM(DO973:DO$1993),CONCATENATE(INT(B972),", "),INT(B972)),""))</f>
        <v>#VALUE!</v>
      </c>
      <c r="DS972" s="5"/>
      <c r="DT972" s="5"/>
      <c r="DU972" s="5"/>
      <c r="DV972" s="5"/>
    </row>
    <row r="973" spans="1:126" x14ac:dyDescent="0.25">
      <c r="A973" s="4" t="str">
        <f t="shared" ca="1" si="229"/>
        <v/>
      </c>
      <c r="B973" s="3"/>
      <c r="D973" s="1" t="str">
        <f>IFERROR(INDEX('padron cfe'!B:B,MATCH(DATOS!C973,'padron cfe'!A:A,0),1),"")</f>
        <v/>
      </c>
      <c r="H973" s="5" t="str">
        <f>IF(F973="","",IFERROR(CONCATENATE("PEUA",VLOOKUP(ESTADO,REPORTE!AV$2:AW$33,2,0),DIDTRITO_FORM,CADER_FORM,IFERROR(INDEX(CA:CA,MATCH(DAY(F973),BZ:BZ,0),1),DAY(F973)),IFERROR(INDEX(CA:CA,MATCH(MONTH(F973),BZ:BZ,0),1),MONTH(F973)),YEAR(F973),G973),""))</f>
        <v/>
      </c>
      <c r="M973" s="2" t="str">
        <f>IFERROR(INDEX('padron cfe'!C:C,MATCH(DATOS!C973,'padron cfe'!A:A,0),1),"")</f>
        <v/>
      </c>
      <c r="N973" s="66" t="str">
        <f>IFERROR(IF(BT973="","",IF(INDEX(N$1:N972,MATCH(BT973,BT$1:BT972,0),1)=0,"",INDEX(N$1:N972,MATCH(BT973,BT$1:BT972,0),1))),"")</f>
        <v/>
      </c>
      <c r="O973" s="66" t="str">
        <f>IFERROR(IF(BT973="","",IF(INDEX(O$1:O972,MATCH(BT973,BT$1:BT972,0),1)=0,"",INDEX(O$1:O972,MATCH(BT973,BT$1:BT972,0),1))),"")</f>
        <v/>
      </c>
      <c r="R973" s="66"/>
      <c r="S973" s="5"/>
      <c r="T973" s="66"/>
      <c r="U973" s="5" t="str">
        <f>IFERROR(IF(INDEX(U$1:U972,MATCH(T973,T$1:T972,0),1)=0,"",INDEX(U$1:U972,MATCH(T973,T$1:T972,0),1)),"")</f>
        <v/>
      </c>
      <c r="V973" s="66"/>
      <c r="W973" s="5" t="str">
        <f>IFERROR(IF(INDEX(W$1:W972,MATCH(V973,V$1:V972,0),1)=0,"",INDEX(W$1:W972,MATCH(V973,V$1:V972,0),1)),"")</f>
        <v/>
      </c>
      <c r="X973" s="2" t="str">
        <f>IFERROR(INDEX('padron cfe'!D:D,MATCH(DATOS!C973,'padron cfe'!A:A,0),1),"")</f>
        <v/>
      </c>
      <c r="AC973" s="3"/>
      <c r="AE973" s="4" t="str">
        <f t="shared" si="230"/>
        <v/>
      </c>
      <c r="AI973" s="2" t="str">
        <f>IFERROR(IF(INDEX(AI$1:AI972,MATCH(BT973,BT$1:BT972,0),1)=0,"",INDEX(AI$1:AI972,MATCH(BT973,BT$1:BT972,0),1)),"")</f>
        <v/>
      </c>
      <c r="AJ973" s="2" t="str">
        <f>IFERROR(IF(INDEX(AJ$1:AJ972,MATCH(BT973,BT$1:BT972,0),1)=0,"",INDEX(AJ$1:AJ972,MATCH(BT973,BT$1:BT972,0),1)),"")</f>
        <v/>
      </c>
      <c r="AK973" s="2" t="str">
        <f>IFERROR(IF(INDEX(AK$1:AK972,MATCH(BT973,BT$1:BT972,0),1)=0,"",INDEX(AK$1:AK972,MATCH(BT973,BT$1:BT972,0),1)),"")</f>
        <v/>
      </c>
      <c r="AY973" s="7"/>
      <c r="BA973" s="66"/>
      <c r="BB973" s="66"/>
      <c r="BC973" s="66"/>
      <c r="BD973" s="78"/>
      <c r="BE973" s="66"/>
      <c r="BF973" s="66"/>
      <c r="BG973" s="4"/>
      <c r="BH973" s="69"/>
      <c r="BK973" s="9"/>
      <c r="BN973" s="7"/>
      <c r="BO973" s="286"/>
      <c r="BP973" s="22"/>
      <c r="BQ973" s="7" t="str">
        <f t="shared" ca="1" si="231"/>
        <v/>
      </c>
      <c r="BR973" s="75" t="str">
        <f t="shared" si="232"/>
        <v/>
      </c>
      <c r="BS973" s="75" t="str">
        <f t="shared" si="233"/>
        <v/>
      </c>
      <c r="BT973" s="5" t="str">
        <f t="shared" si="234"/>
        <v/>
      </c>
      <c r="BU973" s="79" t="str">
        <f t="shared" si="235"/>
        <v/>
      </c>
      <c r="BV973" s="79" t="str">
        <f t="shared" si="236"/>
        <v/>
      </c>
      <c r="BW973" s="79" t="str">
        <f t="shared" si="237"/>
        <v/>
      </c>
      <c r="CB973" s="5"/>
      <c r="CC973" s="4" t="str">
        <f>IF(IFERROR(VLOOKUP(C973,C974:C$1993,1,0),"")="","",COUNTIF(C:C,C973))</f>
        <v/>
      </c>
      <c r="CE973" s="5"/>
      <c r="CF973" s="5"/>
      <c r="CG973" s="5" t="str">
        <f>IF(B973="","",IF(CC973="",1+(MAX(CG$2:CG972)),""))</f>
        <v/>
      </c>
      <c r="CH973" s="5" t="str">
        <f t="shared" si="238"/>
        <v/>
      </c>
      <c r="CI973" s="5" t="str">
        <f t="shared" si="239"/>
        <v/>
      </c>
      <c r="CJ973" s="14" t="str">
        <f t="shared" si="240"/>
        <v/>
      </c>
      <c r="CK973" s="25"/>
      <c r="CM973" s="5" t="str">
        <f t="shared" si="228"/>
        <v/>
      </c>
      <c r="CO973" s="5"/>
      <c r="CP973" s="5" t="str">
        <f t="shared" si="241"/>
        <v/>
      </c>
      <c r="CQ973" s="5" t="str">
        <f>IF(BT973="","",IFERROR(IF(VLOOKUP(BT973,BT$2:BT972,1,0)=0,"",""),BT973))</f>
        <v/>
      </c>
      <c r="CR973" s="22" t="str">
        <f>IF(CQ973="","",(IFERROR(VLOOKUP(MID(CQ973,1,1),$DI$2:DM$28,3,0),0)+IFERROR(VLOOKUP(MID(CQ973,2,1),DI$2:DM$28,4,0),0)+IFERROR(VLOOKUP(MID(CQ973,3,1),DI$2:DM$28,5,0),0)+(ROW(CQ973)/1000000000000)))</f>
        <v/>
      </c>
      <c r="CS973" s="5"/>
      <c r="CT973" s="5">
        <v>972</v>
      </c>
      <c r="CU973" s="5" t="str">
        <f>IFERROR(VLOOKUP(CT973,CP$2:CQ2049,2,0),"")</f>
        <v/>
      </c>
      <c r="CV973" s="5"/>
      <c r="CX973" s="5"/>
      <c r="DO973" s="5" t="e">
        <f>IF(REPORTE!AH$2="si",IF(C973=VALUE(REPORTE!C$22),IF(SUM(DO974:DO$1993),CONCATENATE(INT(B973),", "),INT(B973)),""),IF(C973=VALUE(REPORTE!C$21),IF(SUM(DO974:DO$1993),CONCATENATE(INT(B973),", "),INT(B973)),""))</f>
        <v>#VALUE!</v>
      </c>
      <c r="DS973" s="5"/>
      <c r="DT973" s="5"/>
      <c r="DU973" s="5"/>
      <c r="DV973" s="5"/>
    </row>
    <row r="974" spans="1:126" x14ac:dyDescent="0.25">
      <c r="A974" s="4" t="str">
        <f t="shared" ca="1" si="229"/>
        <v/>
      </c>
      <c r="B974" s="3"/>
      <c r="D974" s="1" t="str">
        <f>IFERROR(INDEX('padron cfe'!B:B,MATCH(DATOS!C974,'padron cfe'!A:A,0),1),"")</f>
        <v/>
      </c>
      <c r="H974" s="5" t="str">
        <f>IF(F974="","",IFERROR(CONCATENATE("PEUA",VLOOKUP(ESTADO,REPORTE!AV$2:AW$33,2,0),DIDTRITO_FORM,CADER_FORM,IFERROR(INDEX(CA:CA,MATCH(DAY(F974),BZ:BZ,0),1),DAY(F974)),IFERROR(INDEX(CA:CA,MATCH(MONTH(F974),BZ:BZ,0),1),MONTH(F974)),YEAR(F974),G974),""))</f>
        <v/>
      </c>
      <c r="M974" s="2" t="str">
        <f>IFERROR(INDEX('padron cfe'!C:C,MATCH(DATOS!C974,'padron cfe'!A:A,0),1),"")</f>
        <v/>
      </c>
      <c r="N974" s="66" t="str">
        <f>IFERROR(IF(BT974="","",IF(INDEX(N$1:N973,MATCH(BT974,BT$1:BT973,0),1)=0,"",INDEX(N$1:N973,MATCH(BT974,BT$1:BT973,0),1))),"")</f>
        <v/>
      </c>
      <c r="O974" s="66" t="str">
        <f>IFERROR(IF(BT974="","",IF(INDEX(O$1:O973,MATCH(BT974,BT$1:BT973,0),1)=0,"",INDEX(O$1:O973,MATCH(BT974,BT$1:BT973,0),1))),"")</f>
        <v/>
      </c>
      <c r="R974" s="66"/>
      <c r="S974" s="5"/>
      <c r="T974" s="66"/>
      <c r="U974" s="5" t="str">
        <f>IFERROR(IF(INDEX(U$1:U973,MATCH(T974,T$1:T973,0),1)=0,"",INDEX(U$1:U973,MATCH(T974,T$1:T973,0),1)),"")</f>
        <v/>
      </c>
      <c r="V974" s="66"/>
      <c r="W974" s="5" t="str">
        <f>IFERROR(IF(INDEX(W$1:W973,MATCH(V974,V$1:V973,0),1)=0,"",INDEX(W$1:W973,MATCH(V974,V$1:V973,0),1)),"")</f>
        <v/>
      </c>
      <c r="X974" s="2" t="str">
        <f>IFERROR(INDEX('padron cfe'!D:D,MATCH(DATOS!C974,'padron cfe'!A:A,0),1),"")</f>
        <v/>
      </c>
      <c r="AC974" s="3"/>
      <c r="AE974" s="4" t="str">
        <f t="shared" si="230"/>
        <v/>
      </c>
      <c r="AI974" s="2" t="str">
        <f>IFERROR(IF(INDEX(AI$1:AI973,MATCH(BT974,BT$1:BT973,0),1)=0,"",INDEX(AI$1:AI973,MATCH(BT974,BT$1:BT973,0),1)),"")</f>
        <v/>
      </c>
      <c r="AJ974" s="2" t="str">
        <f>IFERROR(IF(INDEX(AJ$1:AJ973,MATCH(BT974,BT$1:BT973,0),1)=0,"",INDEX(AJ$1:AJ973,MATCH(BT974,BT$1:BT973,0),1)),"")</f>
        <v/>
      </c>
      <c r="AK974" s="2" t="str">
        <f>IFERROR(IF(INDEX(AK$1:AK973,MATCH(BT974,BT$1:BT973,0),1)=0,"",INDEX(AK$1:AK973,MATCH(BT974,BT$1:BT973,0),1)),"")</f>
        <v/>
      </c>
      <c r="AY974" s="7"/>
      <c r="BA974" s="66"/>
      <c r="BB974" s="66"/>
      <c r="BC974" s="66"/>
      <c r="BD974" s="78"/>
      <c r="BE974" s="66"/>
      <c r="BF974" s="66"/>
      <c r="BG974" s="4"/>
      <c r="BH974" s="69"/>
      <c r="BK974" s="9"/>
      <c r="BN974" s="7"/>
      <c r="BO974" s="286"/>
      <c r="BP974" s="22"/>
      <c r="BQ974" s="7" t="str">
        <f t="shared" ca="1" si="231"/>
        <v/>
      </c>
      <c r="BR974" s="75" t="str">
        <f t="shared" si="232"/>
        <v/>
      </c>
      <c r="BS974" s="75" t="str">
        <f t="shared" si="233"/>
        <v/>
      </c>
      <c r="BT974" s="5" t="str">
        <f t="shared" si="234"/>
        <v/>
      </c>
      <c r="BU974" s="79" t="str">
        <f t="shared" si="235"/>
        <v/>
      </c>
      <c r="BV974" s="79" t="str">
        <f t="shared" si="236"/>
        <v/>
      </c>
      <c r="BW974" s="79" t="str">
        <f t="shared" si="237"/>
        <v/>
      </c>
      <c r="CB974" s="5"/>
      <c r="CC974" s="4" t="str">
        <f>IF(IFERROR(VLOOKUP(C974,C975:C$1993,1,0),"")="","",COUNTIF(C:C,C974))</f>
        <v/>
      </c>
      <c r="CE974" s="5"/>
      <c r="CF974" s="5"/>
      <c r="CG974" s="5" t="str">
        <f>IF(B974="","",IF(CC974="",1+(MAX(CG$2:CG973)),""))</f>
        <v/>
      </c>
      <c r="CH974" s="5" t="str">
        <f t="shared" si="238"/>
        <v/>
      </c>
      <c r="CI974" s="5" t="str">
        <f t="shared" si="239"/>
        <v/>
      </c>
      <c r="CJ974" s="14" t="str">
        <f t="shared" si="240"/>
        <v/>
      </c>
      <c r="CK974" s="25"/>
      <c r="CM974" s="5" t="str">
        <f t="shared" si="228"/>
        <v/>
      </c>
      <c r="CO974" s="5"/>
      <c r="CP974" s="5" t="str">
        <f t="shared" si="241"/>
        <v/>
      </c>
      <c r="CQ974" s="5" t="str">
        <f>IF(BT974="","",IFERROR(IF(VLOOKUP(BT974,BT$2:BT973,1,0)=0,"",""),BT974))</f>
        <v/>
      </c>
      <c r="CR974" s="22" t="str">
        <f>IF(CQ974="","",(IFERROR(VLOOKUP(MID(CQ974,1,1),$DI$2:DM$28,3,0),0)+IFERROR(VLOOKUP(MID(CQ974,2,1),DI$2:DM$28,4,0),0)+IFERROR(VLOOKUP(MID(CQ974,3,1),DI$2:DM$28,5,0),0)+(ROW(CQ974)/1000000000000)))</f>
        <v/>
      </c>
      <c r="CS974" s="5"/>
      <c r="CT974" s="5">
        <v>973</v>
      </c>
      <c r="CU974" s="5" t="str">
        <f>IFERROR(VLOOKUP(CT974,CP$2:CQ2050,2,0),"")</f>
        <v/>
      </c>
      <c r="CV974" s="5"/>
      <c r="CX974" s="5"/>
      <c r="DO974" s="5" t="e">
        <f>IF(REPORTE!AH$2="si",IF(C974=VALUE(REPORTE!C$22),IF(SUM(DO975:DO$1993),CONCATENATE(INT(B974),", "),INT(B974)),""),IF(C974=VALUE(REPORTE!C$21),IF(SUM(DO975:DO$1993),CONCATENATE(INT(B974),", "),INT(B974)),""))</f>
        <v>#VALUE!</v>
      </c>
      <c r="DS974" s="5"/>
      <c r="DT974" s="5"/>
      <c r="DU974" s="5"/>
      <c r="DV974" s="5"/>
    </row>
    <row r="975" spans="1:126" x14ac:dyDescent="0.25">
      <c r="A975" s="4" t="str">
        <f t="shared" ca="1" si="229"/>
        <v/>
      </c>
      <c r="B975" s="3"/>
      <c r="D975" s="1" t="str">
        <f>IFERROR(INDEX('padron cfe'!B:B,MATCH(DATOS!C975,'padron cfe'!A:A,0),1),"")</f>
        <v/>
      </c>
      <c r="H975" s="5" t="str">
        <f>IF(F975="","",IFERROR(CONCATENATE("PEUA",VLOOKUP(ESTADO,REPORTE!AV$2:AW$33,2,0),DIDTRITO_FORM,CADER_FORM,IFERROR(INDEX(CA:CA,MATCH(DAY(F975),BZ:BZ,0),1),DAY(F975)),IFERROR(INDEX(CA:CA,MATCH(MONTH(F975),BZ:BZ,0),1),MONTH(F975)),YEAR(F975),G975),""))</f>
        <v/>
      </c>
      <c r="M975" s="2" t="str">
        <f>IFERROR(INDEX('padron cfe'!C:C,MATCH(DATOS!C975,'padron cfe'!A:A,0),1),"")</f>
        <v/>
      </c>
      <c r="N975" s="66" t="str">
        <f>IFERROR(IF(BT975="","",IF(INDEX(N$1:N974,MATCH(BT975,BT$1:BT974,0),1)=0,"",INDEX(N$1:N974,MATCH(BT975,BT$1:BT974,0),1))),"")</f>
        <v/>
      </c>
      <c r="O975" s="66" t="str">
        <f>IFERROR(IF(BT975="","",IF(INDEX(O$1:O974,MATCH(BT975,BT$1:BT974,0),1)=0,"",INDEX(O$1:O974,MATCH(BT975,BT$1:BT974,0),1))),"")</f>
        <v/>
      </c>
      <c r="R975" s="66"/>
      <c r="S975" s="5"/>
      <c r="T975" s="66"/>
      <c r="U975" s="5" t="str">
        <f>IFERROR(IF(INDEX(U$1:U974,MATCH(T975,T$1:T974,0),1)=0,"",INDEX(U$1:U974,MATCH(T975,T$1:T974,0),1)),"")</f>
        <v/>
      </c>
      <c r="V975" s="66"/>
      <c r="W975" s="5" t="str">
        <f>IFERROR(IF(INDEX(W$1:W974,MATCH(V975,V$1:V974,0),1)=0,"",INDEX(W$1:W974,MATCH(V975,V$1:V974,0),1)),"")</f>
        <v/>
      </c>
      <c r="X975" s="2" t="str">
        <f>IFERROR(INDEX('padron cfe'!D:D,MATCH(DATOS!C975,'padron cfe'!A:A,0),1),"")</f>
        <v/>
      </c>
      <c r="AC975" s="3"/>
      <c r="AE975" s="4" t="str">
        <f t="shared" si="230"/>
        <v/>
      </c>
      <c r="AI975" s="2" t="str">
        <f>IFERROR(IF(INDEX(AI$1:AI974,MATCH(BT975,BT$1:BT974,0),1)=0,"",INDEX(AI$1:AI974,MATCH(BT975,BT$1:BT974,0),1)),"")</f>
        <v/>
      </c>
      <c r="AJ975" s="2" t="str">
        <f>IFERROR(IF(INDEX(AJ$1:AJ974,MATCH(BT975,BT$1:BT974,0),1)=0,"",INDEX(AJ$1:AJ974,MATCH(BT975,BT$1:BT974,0),1)),"")</f>
        <v/>
      </c>
      <c r="AK975" s="2" t="str">
        <f>IFERROR(IF(INDEX(AK$1:AK974,MATCH(BT975,BT$1:BT974,0),1)=0,"",INDEX(AK$1:AK974,MATCH(BT975,BT$1:BT974,0),1)),"")</f>
        <v/>
      </c>
      <c r="AY975" s="7"/>
      <c r="BA975" s="66"/>
      <c r="BB975" s="66"/>
      <c r="BC975" s="66"/>
      <c r="BD975" s="78"/>
      <c r="BE975" s="66"/>
      <c r="BF975" s="66"/>
      <c r="BG975" s="4"/>
      <c r="BH975" s="69"/>
      <c r="BK975" s="9"/>
      <c r="BN975" s="7"/>
      <c r="BO975" s="286"/>
      <c r="BP975" s="22"/>
      <c r="BQ975" s="7" t="str">
        <f t="shared" ca="1" si="231"/>
        <v/>
      </c>
      <c r="BR975" s="75" t="str">
        <f t="shared" si="232"/>
        <v/>
      </c>
      <c r="BS975" s="75" t="str">
        <f t="shared" si="233"/>
        <v/>
      </c>
      <c r="BT975" s="5" t="str">
        <f t="shared" si="234"/>
        <v/>
      </c>
      <c r="BU975" s="79" t="str">
        <f t="shared" si="235"/>
        <v/>
      </c>
      <c r="BV975" s="79" t="str">
        <f t="shared" si="236"/>
        <v/>
      </c>
      <c r="BW975" s="79" t="str">
        <f t="shared" si="237"/>
        <v/>
      </c>
      <c r="CB975" s="5"/>
      <c r="CC975" s="4" t="str">
        <f>IF(IFERROR(VLOOKUP(C975,C976:C$1993,1,0),"")="","",COUNTIF(C:C,C975))</f>
        <v/>
      </c>
      <c r="CE975" s="5"/>
      <c r="CF975" s="5"/>
      <c r="CG975" s="5" t="str">
        <f>IF(B975="","",IF(CC975="",1+(MAX(CG$2:CG974)),""))</f>
        <v/>
      </c>
      <c r="CH975" s="5" t="str">
        <f t="shared" si="238"/>
        <v/>
      </c>
      <c r="CI975" s="5" t="str">
        <f t="shared" si="239"/>
        <v/>
      </c>
      <c r="CJ975" s="14" t="str">
        <f t="shared" si="240"/>
        <v/>
      </c>
      <c r="CK975" s="25"/>
      <c r="CM975" s="5" t="str">
        <f t="shared" si="228"/>
        <v/>
      </c>
      <c r="CO975" s="5"/>
      <c r="CP975" s="5" t="str">
        <f t="shared" si="241"/>
        <v/>
      </c>
      <c r="CQ975" s="5" t="str">
        <f>IF(BT975="","",IFERROR(IF(VLOOKUP(BT975,BT$2:BT974,1,0)=0,"",""),BT975))</f>
        <v/>
      </c>
      <c r="CR975" s="22" t="str">
        <f>IF(CQ975="","",(IFERROR(VLOOKUP(MID(CQ975,1,1),$DI$2:DM$28,3,0),0)+IFERROR(VLOOKUP(MID(CQ975,2,1),DI$2:DM$28,4,0),0)+IFERROR(VLOOKUP(MID(CQ975,3,1),DI$2:DM$28,5,0),0)+(ROW(CQ975)/1000000000000)))</f>
        <v/>
      </c>
      <c r="CS975" s="5"/>
      <c r="CT975" s="5">
        <v>974</v>
      </c>
      <c r="CU975" s="5" t="str">
        <f>IFERROR(VLOOKUP(CT975,CP$2:CQ2051,2,0),"")</f>
        <v/>
      </c>
      <c r="CV975" s="5"/>
      <c r="CX975" s="5"/>
      <c r="DO975" s="5" t="e">
        <f>IF(REPORTE!AH$2="si",IF(C975=VALUE(REPORTE!C$22),IF(SUM(DO976:DO$1993),CONCATENATE(INT(B975),", "),INT(B975)),""),IF(C975=VALUE(REPORTE!C$21),IF(SUM(DO976:DO$1993),CONCATENATE(INT(B975),", "),INT(B975)),""))</f>
        <v>#VALUE!</v>
      </c>
      <c r="DS975" s="5"/>
      <c r="DT975" s="5"/>
      <c r="DU975" s="5"/>
      <c r="DV975" s="5"/>
    </row>
    <row r="976" spans="1:126" x14ac:dyDescent="0.25">
      <c r="A976" s="4" t="str">
        <f t="shared" ca="1" si="229"/>
        <v/>
      </c>
      <c r="B976" s="3"/>
      <c r="D976" s="1" t="str">
        <f>IFERROR(INDEX('padron cfe'!B:B,MATCH(DATOS!C976,'padron cfe'!A:A,0),1),"")</f>
        <v/>
      </c>
      <c r="H976" s="5" t="str">
        <f>IF(F976="","",IFERROR(CONCATENATE("PEUA",VLOOKUP(ESTADO,REPORTE!AV$2:AW$33,2,0),DIDTRITO_FORM,CADER_FORM,IFERROR(INDEX(CA:CA,MATCH(DAY(F976),BZ:BZ,0),1),DAY(F976)),IFERROR(INDEX(CA:CA,MATCH(MONTH(F976),BZ:BZ,0),1),MONTH(F976)),YEAR(F976),G976),""))</f>
        <v/>
      </c>
      <c r="M976" s="2" t="str">
        <f>IFERROR(INDEX('padron cfe'!C:C,MATCH(DATOS!C976,'padron cfe'!A:A,0),1),"")</f>
        <v/>
      </c>
      <c r="N976" s="66" t="str">
        <f>IFERROR(IF(BT976="","",IF(INDEX(N$1:N975,MATCH(BT976,BT$1:BT975,0),1)=0,"",INDEX(N$1:N975,MATCH(BT976,BT$1:BT975,0),1))),"")</f>
        <v/>
      </c>
      <c r="O976" s="66" t="str">
        <f>IFERROR(IF(BT976="","",IF(INDEX(O$1:O975,MATCH(BT976,BT$1:BT975,0),1)=0,"",INDEX(O$1:O975,MATCH(BT976,BT$1:BT975,0),1))),"")</f>
        <v/>
      </c>
      <c r="R976" s="66"/>
      <c r="S976" s="5"/>
      <c r="T976" s="66"/>
      <c r="U976" s="5" t="str">
        <f>IFERROR(IF(INDEX(U$1:U975,MATCH(T976,T$1:T975,0),1)=0,"",INDEX(U$1:U975,MATCH(T976,T$1:T975,0),1)),"")</f>
        <v/>
      </c>
      <c r="V976" s="66"/>
      <c r="W976" s="5" t="str">
        <f>IFERROR(IF(INDEX(W$1:W975,MATCH(V976,V$1:V975,0),1)=0,"",INDEX(W$1:W975,MATCH(V976,V$1:V975,0),1)),"")</f>
        <v/>
      </c>
      <c r="X976" s="2" t="str">
        <f>IFERROR(INDEX('padron cfe'!D:D,MATCH(DATOS!C976,'padron cfe'!A:A,0),1),"")</f>
        <v/>
      </c>
      <c r="AC976" s="3"/>
      <c r="AE976" s="4" t="str">
        <f t="shared" si="230"/>
        <v/>
      </c>
      <c r="AI976" s="2" t="str">
        <f>IFERROR(IF(INDEX(AI$1:AI975,MATCH(BT976,BT$1:BT975,0),1)=0,"",INDEX(AI$1:AI975,MATCH(BT976,BT$1:BT975,0),1)),"")</f>
        <v/>
      </c>
      <c r="AJ976" s="2" t="str">
        <f>IFERROR(IF(INDEX(AJ$1:AJ975,MATCH(BT976,BT$1:BT975,0),1)=0,"",INDEX(AJ$1:AJ975,MATCH(BT976,BT$1:BT975,0),1)),"")</f>
        <v/>
      </c>
      <c r="AK976" s="2" t="str">
        <f>IFERROR(IF(INDEX(AK$1:AK975,MATCH(BT976,BT$1:BT975,0),1)=0,"",INDEX(AK$1:AK975,MATCH(BT976,BT$1:BT975,0),1)),"")</f>
        <v/>
      </c>
      <c r="AY976" s="7"/>
      <c r="BA976" s="66"/>
      <c r="BB976" s="66"/>
      <c r="BC976" s="66"/>
      <c r="BD976" s="78"/>
      <c r="BE976" s="66"/>
      <c r="BF976" s="66"/>
      <c r="BG976" s="4"/>
      <c r="BH976" s="69"/>
      <c r="BK976" s="9"/>
      <c r="BN976" s="7"/>
      <c r="BO976" s="286"/>
      <c r="BP976" s="22"/>
      <c r="BQ976" s="7" t="str">
        <f t="shared" ca="1" si="231"/>
        <v/>
      </c>
      <c r="BR976" s="75" t="str">
        <f t="shared" si="232"/>
        <v/>
      </c>
      <c r="BS976" s="75" t="str">
        <f t="shared" si="233"/>
        <v/>
      </c>
      <c r="BT976" s="5" t="str">
        <f t="shared" si="234"/>
        <v/>
      </c>
      <c r="BU976" s="79" t="str">
        <f t="shared" si="235"/>
        <v/>
      </c>
      <c r="BV976" s="79" t="str">
        <f t="shared" si="236"/>
        <v/>
      </c>
      <c r="BW976" s="79" t="str">
        <f t="shared" si="237"/>
        <v/>
      </c>
      <c r="CB976" s="5"/>
      <c r="CC976" s="4" t="str">
        <f>IF(IFERROR(VLOOKUP(C976,C977:C$1993,1,0),"")="","",COUNTIF(C:C,C976))</f>
        <v/>
      </c>
      <c r="CE976" s="5"/>
      <c r="CF976" s="5"/>
      <c r="CG976" s="5" t="str">
        <f>IF(B976="","",IF(CC976="",1+(MAX(CG$2:CG975)),""))</f>
        <v/>
      </c>
      <c r="CH976" s="5" t="str">
        <f t="shared" si="238"/>
        <v/>
      </c>
      <c r="CI976" s="5" t="str">
        <f t="shared" si="239"/>
        <v/>
      </c>
      <c r="CJ976" s="14" t="str">
        <f t="shared" si="240"/>
        <v/>
      </c>
      <c r="CK976" s="25"/>
      <c r="CM976" s="5" t="str">
        <f t="shared" si="228"/>
        <v/>
      </c>
      <c r="CO976" s="5"/>
      <c r="CP976" s="5" t="str">
        <f t="shared" si="241"/>
        <v/>
      </c>
      <c r="CQ976" s="5" t="str">
        <f>IF(BT976="","",IFERROR(IF(VLOOKUP(BT976,BT$2:BT975,1,0)=0,"",""),BT976))</f>
        <v/>
      </c>
      <c r="CR976" s="22" t="str">
        <f>IF(CQ976="","",(IFERROR(VLOOKUP(MID(CQ976,1,1),$DI$2:DM$28,3,0),0)+IFERROR(VLOOKUP(MID(CQ976,2,1),DI$2:DM$28,4,0),0)+IFERROR(VLOOKUP(MID(CQ976,3,1),DI$2:DM$28,5,0),0)+(ROW(CQ976)/1000000000000)))</f>
        <v/>
      </c>
      <c r="CS976" s="5"/>
      <c r="CT976" s="5">
        <v>975</v>
      </c>
      <c r="CU976" s="5" t="str">
        <f>IFERROR(VLOOKUP(CT976,CP$2:CQ2052,2,0),"")</f>
        <v/>
      </c>
      <c r="CV976" s="5"/>
      <c r="CX976" s="5"/>
      <c r="DO976" s="5" t="e">
        <f>IF(REPORTE!AH$2="si",IF(C976=VALUE(REPORTE!C$22),IF(SUM(DO977:DO$1993),CONCATENATE(INT(B976),", "),INT(B976)),""),IF(C976=VALUE(REPORTE!C$21),IF(SUM(DO977:DO$1993),CONCATENATE(INT(B976),", "),INT(B976)),""))</f>
        <v>#VALUE!</v>
      </c>
      <c r="DS976" s="5"/>
      <c r="DT976" s="5"/>
      <c r="DU976" s="5"/>
      <c r="DV976" s="5"/>
    </row>
    <row r="977" spans="1:126" x14ac:dyDescent="0.25">
      <c r="A977" s="4" t="str">
        <f t="shared" ca="1" si="229"/>
        <v/>
      </c>
      <c r="B977" s="3"/>
      <c r="D977" s="1" t="str">
        <f>IFERROR(INDEX('padron cfe'!B:B,MATCH(DATOS!C977,'padron cfe'!A:A,0),1),"")</f>
        <v/>
      </c>
      <c r="H977" s="5" t="str">
        <f>IF(F977="","",IFERROR(CONCATENATE("PEUA",VLOOKUP(ESTADO,REPORTE!AV$2:AW$33,2,0),DIDTRITO_FORM,CADER_FORM,IFERROR(INDEX(CA:CA,MATCH(DAY(F977),BZ:BZ,0),1),DAY(F977)),IFERROR(INDEX(CA:CA,MATCH(MONTH(F977),BZ:BZ,0),1),MONTH(F977)),YEAR(F977),G977),""))</f>
        <v/>
      </c>
      <c r="M977" s="2" t="str">
        <f>IFERROR(INDEX('padron cfe'!C:C,MATCH(DATOS!C977,'padron cfe'!A:A,0),1),"")</f>
        <v/>
      </c>
      <c r="N977" s="66" t="str">
        <f>IFERROR(IF(BT977="","",IF(INDEX(N$1:N976,MATCH(BT977,BT$1:BT976,0),1)=0,"",INDEX(N$1:N976,MATCH(BT977,BT$1:BT976,0),1))),"")</f>
        <v/>
      </c>
      <c r="O977" s="66" t="str">
        <f>IFERROR(IF(BT977="","",IF(INDEX(O$1:O976,MATCH(BT977,BT$1:BT976,0),1)=0,"",INDEX(O$1:O976,MATCH(BT977,BT$1:BT976,0),1))),"")</f>
        <v/>
      </c>
      <c r="R977" s="66"/>
      <c r="S977" s="5"/>
      <c r="T977" s="66"/>
      <c r="U977" s="5" t="str">
        <f>IFERROR(IF(INDEX(U$1:U976,MATCH(T977,T$1:T976,0),1)=0,"",INDEX(U$1:U976,MATCH(T977,T$1:T976,0),1)),"")</f>
        <v/>
      </c>
      <c r="V977" s="66"/>
      <c r="W977" s="5" t="str">
        <f>IFERROR(IF(INDEX(W$1:W976,MATCH(V977,V$1:V976,0),1)=0,"",INDEX(W$1:W976,MATCH(V977,V$1:V976,0),1)),"")</f>
        <v/>
      </c>
      <c r="X977" s="2" t="str">
        <f>IFERROR(INDEX('padron cfe'!D:D,MATCH(DATOS!C977,'padron cfe'!A:A,0),1),"")</f>
        <v/>
      </c>
      <c r="AC977" s="3"/>
      <c r="AE977" s="4" t="str">
        <f t="shared" si="230"/>
        <v/>
      </c>
      <c r="AI977" s="2" t="str">
        <f>IFERROR(IF(INDEX(AI$1:AI976,MATCH(BT977,BT$1:BT976,0),1)=0,"",INDEX(AI$1:AI976,MATCH(BT977,BT$1:BT976,0),1)),"")</f>
        <v/>
      </c>
      <c r="AJ977" s="2" t="str">
        <f>IFERROR(IF(INDEX(AJ$1:AJ976,MATCH(BT977,BT$1:BT976,0),1)=0,"",INDEX(AJ$1:AJ976,MATCH(BT977,BT$1:BT976,0),1)),"")</f>
        <v/>
      </c>
      <c r="AK977" s="2" t="str">
        <f>IFERROR(IF(INDEX(AK$1:AK976,MATCH(BT977,BT$1:BT976,0),1)=0,"",INDEX(AK$1:AK976,MATCH(BT977,BT$1:BT976,0),1)),"")</f>
        <v/>
      </c>
      <c r="AY977" s="7"/>
      <c r="BA977" s="66"/>
      <c r="BB977" s="66"/>
      <c r="BC977" s="66"/>
      <c r="BD977" s="78"/>
      <c r="BE977" s="66"/>
      <c r="BF977" s="66"/>
      <c r="BG977" s="4"/>
      <c r="BH977" s="69"/>
      <c r="BK977" s="9"/>
      <c r="BN977" s="7"/>
      <c r="BO977" s="286"/>
      <c r="BP977" s="22"/>
      <c r="BQ977" s="7" t="str">
        <f t="shared" ca="1" si="231"/>
        <v/>
      </c>
      <c r="BR977" s="75" t="str">
        <f t="shared" si="232"/>
        <v/>
      </c>
      <c r="BS977" s="75" t="str">
        <f t="shared" si="233"/>
        <v/>
      </c>
      <c r="BT977" s="5" t="str">
        <f t="shared" si="234"/>
        <v/>
      </c>
      <c r="BU977" s="79" t="str">
        <f t="shared" si="235"/>
        <v/>
      </c>
      <c r="BV977" s="79" t="str">
        <f t="shared" si="236"/>
        <v/>
      </c>
      <c r="BW977" s="79" t="str">
        <f t="shared" si="237"/>
        <v/>
      </c>
      <c r="CB977" s="5"/>
      <c r="CC977" s="4" t="str">
        <f>IF(IFERROR(VLOOKUP(C977,C978:C$1993,1,0),"")="","",COUNTIF(C:C,C977))</f>
        <v/>
      </c>
      <c r="CE977" s="5"/>
      <c r="CF977" s="5"/>
      <c r="CG977" s="5" t="str">
        <f>IF(B977="","",IF(CC977="",1+(MAX(CG$2:CG976)),""))</f>
        <v/>
      </c>
      <c r="CH977" s="5" t="str">
        <f t="shared" si="238"/>
        <v/>
      </c>
      <c r="CI977" s="5" t="str">
        <f t="shared" si="239"/>
        <v/>
      </c>
      <c r="CJ977" s="14" t="str">
        <f t="shared" si="240"/>
        <v/>
      </c>
      <c r="CK977" s="25"/>
      <c r="CM977" s="5" t="str">
        <f t="shared" si="228"/>
        <v/>
      </c>
      <c r="CO977" s="5"/>
      <c r="CP977" s="5" t="str">
        <f t="shared" si="241"/>
        <v/>
      </c>
      <c r="CQ977" s="5" t="str">
        <f>IF(BT977="","",IFERROR(IF(VLOOKUP(BT977,BT$2:BT976,1,0)=0,"",""),BT977))</f>
        <v/>
      </c>
      <c r="CR977" s="22" t="str">
        <f>IF(CQ977="","",(IFERROR(VLOOKUP(MID(CQ977,1,1),$DI$2:DM$28,3,0),0)+IFERROR(VLOOKUP(MID(CQ977,2,1),DI$2:DM$28,4,0),0)+IFERROR(VLOOKUP(MID(CQ977,3,1),DI$2:DM$28,5,0),0)+(ROW(CQ977)/1000000000000)))</f>
        <v/>
      </c>
      <c r="CS977" s="5"/>
      <c r="CT977" s="5">
        <v>976</v>
      </c>
      <c r="CU977" s="5" t="str">
        <f>IFERROR(VLOOKUP(CT977,CP$2:CQ2053,2,0),"")</f>
        <v/>
      </c>
      <c r="CV977" s="5"/>
      <c r="CX977" s="5"/>
      <c r="DO977" s="5" t="e">
        <f>IF(REPORTE!AH$2="si",IF(C977=VALUE(REPORTE!C$22),IF(SUM(DO978:DO$1993),CONCATENATE(INT(B977),", "),INT(B977)),""),IF(C977=VALUE(REPORTE!C$21),IF(SUM(DO978:DO$1993),CONCATENATE(INT(B977),", "),INT(B977)),""))</f>
        <v>#VALUE!</v>
      </c>
      <c r="DS977" s="5"/>
      <c r="DT977" s="5"/>
      <c r="DU977" s="5"/>
      <c r="DV977" s="5"/>
    </row>
    <row r="978" spans="1:126" x14ac:dyDescent="0.25">
      <c r="A978" s="4" t="str">
        <f t="shared" ca="1" si="229"/>
        <v/>
      </c>
      <c r="B978" s="3"/>
      <c r="D978" s="1" t="str">
        <f>IFERROR(INDEX('padron cfe'!B:B,MATCH(DATOS!C978,'padron cfe'!A:A,0),1),"")</f>
        <v/>
      </c>
      <c r="H978" s="5" t="str">
        <f>IF(F978="","",IFERROR(CONCATENATE("PEUA",VLOOKUP(ESTADO,REPORTE!AV$2:AW$33,2,0),DIDTRITO_FORM,CADER_FORM,IFERROR(INDEX(CA:CA,MATCH(DAY(F978),BZ:BZ,0),1),DAY(F978)),IFERROR(INDEX(CA:CA,MATCH(MONTH(F978),BZ:BZ,0),1),MONTH(F978)),YEAR(F978),G978),""))</f>
        <v/>
      </c>
      <c r="M978" s="2" t="str">
        <f>IFERROR(INDEX('padron cfe'!C:C,MATCH(DATOS!C978,'padron cfe'!A:A,0),1),"")</f>
        <v/>
      </c>
      <c r="N978" s="66" t="str">
        <f>IFERROR(IF(BT978="","",IF(INDEX(N$1:N977,MATCH(BT978,BT$1:BT977,0),1)=0,"",INDEX(N$1:N977,MATCH(BT978,BT$1:BT977,0),1))),"")</f>
        <v/>
      </c>
      <c r="O978" s="66" t="str">
        <f>IFERROR(IF(BT978="","",IF(INDEX(O$1:O977,MATCH(BT978,BT$1:BT977,0),1)=0,"",INDEX(O$1:O977,MATCH(BT978,BT$1:BT977,0),1))),"")</f>
        <v/>
      </c>
      <c r="R978" s="66"/>
      <c r="S978" s="5"/>
      <c r="T978" s="66"/>
      <c r="U978" s="5" t="str">
        <f>IFERROR(IF(INDEX(U$1:U977,MATCH(T978,T$1:T977,0),1)=0,"",INDEX(U$1:U977,MATCH(T978,T$1:T977,0),1)),"")</f>
        <v/>
      </c>
      <c r="V978" s="66"/>
      <c r="W978" s="5" t="str">
        <f>IFERROR(IF(INDEX(W$1:W977,MATCH(V978,V$1:V977,0),1)=0,"",INDEX(W$1:W977,MATCH(V978,V$1:V977,0),1)),"")</f>
        <v/>
      </c>
      <c r="X978" s="2" t="str">
        <f>IFERROR(INDEX('padron cfe'!D:D,MATCH(DATOS!C978,'padron cfe'!A:A,0),1),"")</f>
        <v/>
      </c>
      <c r="AC978" s="3"/>
      <c r="AE978" s="4" t="str">
        <f t="shared" si="230"/>
        <v/>
      </c>
      <c r="AI978" s="2" t="str">
        <f>IFERROR(IF(INDEX(AI$1:AI977,MATCH(BT978,BT$1:BT977,0),1)=0,"",INDEX(AI$1:AI977,MATCH(BT978,BT$1:BT977,0),1)),"")</f>
        <v/>
      </c>
      <c r="AJ978" s="2" t="str">
        <f>IFERROR(IF(INDEX(AJ$1:AJ977,MATCH(BT978,BT$1:BT977,0),1)=0,"",INDEX(AJ$1:AJ977,MATCH(BT978,BT$1:BT977,0),1)),"")</f>
        <v/>
      </c>
      <c r="AK978" s="2" t="str">
        <f>IFERROR(IF(INDEX(AK$1:AK977,MATCH(BT978,BT$1:BT977,0),1)=0,"",INDEX(AK$1:AK977,MATCH(BT978,BT$1:BT977,0),1)),"")</f>
        <v/>
      </c>
      <c r="AY978" s="7"/>
      <c r="BA978" s="66"/>
      <c r="BB978" s="66"/>
      <c r="BC978" s="66"/>
      <c r="BD978" s="78"/>
      <c r="BE978" s="66"/>
      <c r="BF978" s="66"/>
      <c r="BG978" s="4"/>
      <c r="BH978" s="69"/>
      <c r="BK978" s="9"/>
      <c r="BN978" s="7"/>
      <c r="BO978" s="286"/>
      <c r="BP978" s="22"/>
      <c r="BQ978" s="7" t="str">
        <f t="shared" ca="1" si="231"/>
        <v/>
      </c>
      <c r="BR978" s="75" t="str">
        <f t="shared" si="232"/>
        <v/>
      </c>
      <c r="BS978" s="75" t="str">
        <f t="shared" si="233"/>
        <v/>
      </c>
      <c r="BT978" s="5" t="str">
        <f t="shared" si="234"/>
        <v/>
      </c>
      <c r="BU978" s="79" t="str">
        <f t="shared" si="235"/>
        <v/>
      </c>
      <c r="BV978" s="79" t="str">
        <f t="shared" si="236"/>
        <v/>
      </c>
      <c r="BW978" s="79" t="str">
        <f t="shared" si="237"/>
        <v/>
      </c>
      <c r="CB978" s="5"/>
      <c r="CC978" s="4" t="str">
        <f>IF(IFERROR(VLOOKUP(C978,C979:C$1993,1,0),"")="","",COUNTIF(C:C,C978))</f>
        <v/>
      </c>
      <c r="CE978" s="5"/>
      <c r="CF978" s="5"/>
      <c r="CG978" s="5" t="str">
        <f>IF(B978="","",IF(CC978="",1+(MAX(CG$2:CG977)),""))</f>
        <v/>
      </c>
      <c r="CH978" s="5" t="str">
        <f t="shared" si="238"/>
        <v/>
      </c>
      <c r="CI978" s="5" t="str">
        <f t="shared" si="239"/>
        <v/>
      </c>
      <c r="CJ978" s="14" t="str">
        <f t="shared" si="240"/>
        <v/>
      </c>
      <c r="CK978" s="25"/>
      <c r="CM978" s="5" t="str">
        <f t="shared" si="228"/>
        <v/>
      </c>
      <c r="CO978" s="5"/>
      <c r="CP978" s="5" t="str">
        <f t="shared" si="241"/>
        <v/>
      </c>
      <c r="CQ978" s="5" t="str">
        <f>IF(BT978="","",IFERROR(IF(VLOOKUP(BT978,BT$2:BT977,1,0)=0,"",""),BT978))</f>
        <v/>
      </c>
      <c r="CR978" s="22" t="str">
        <f>IF(CQ978="","",(IFERROR(VLOOKUP(MID(CQ978,1,1),$DI$2:DM$28,3,0),0)+IFERROR(VLOOKUP(MID(CQ978,2,1),DI$2:DM$28,4,0),0)+IFERROR(VLOOKUP(MID(CQ978,3,1),DI$2:DM$28,5,0),0)+(ROW(CQ978)/1000000000000)))</f>
        <v/>
      </c>
      <c r="CS978" s="5"/>
      <c r="CT978" s="5">
        <v>977</v>
      </c>
      <c r="CU978" s="5" t="str">
        <f>IFERROR(VLOOKUP(CT978,CP$2:CQ2054,2,0),"")</f>
        <v/>
      </c>
      <c r="CV978" s="5"/>
      <c r="CX978" s="5"/>
      <c r="DO978" s="5" t="e">
        <f>IF(REPORTE!AH$2="si",IF(C978=VALUE(REPORTE!C$22),IF(SUM(DO979:DO$1993),CONCATENATE(INT(B978),", "),INT(B978)),""),IF(C978=VALUE(REPORTE!C$21),IF(SUM(DO979:DO$1993),CONCATENATE(INT(B978),", "),INT(B978)),""))</f>
        <v>#VALUE!</v>
      </c>
      <c r="DS978" s="5"/>
      <c r="DT978" s="5"/>
      <c r="DU978" s="5"/>
      <c r="DV978" s="5"/>
    </row>
    <row r="979" spans="1:126" x14ac:dyDescent="0.25">
      <c r="A979" s="4" t="str">
        <f t="shared" ca="1" si="229"/>
        <v/>
      </c>
      <c r="B979" s="3"/>
      <c r="D979" s="1" t="str">
        <f>IFERROR(INDEX('padron cfe'!B:B,MATCH(DATOS!C979,'padron cfe'!A:A,0),1),"")</f>
        <v/>
      </c>
      <c r="H979" s="5" t="str">
        <f>IF(F979="","",IFERROR(CONCATENATE("PEUA",VLOOKUP(ESTADO,REPORTE!AV$2:AW$33,2,0),DIDTRITO_FORM,CADER_FORM,IFERROR(INDEX(CA:CA,MATCH(DAY(F979),BZ:BZ,0),1),DAY(F979)),IFERROR(INDEX(CA:CA,MATCH(MONTH(F979),BZ:BZ,0),1),MONTH(F979)),YEAR(F979),G979),""))</f>
        <v/>
      </c>
      <c r="M979" s="2" t="str">
        <f>IFERROR(INDEX('padron cfe'!C:C,MATCH(DATOS!C979,'padron cfe'!A:A,0),1),"")</f>
        <v/>
      </c>
      <c r="N979" s="66" t="str">
        <f>IFERROR(IF(BT979="","",IF(INDEX(N$1:N978,MATCH(BT979,BT$1:BT978,0),1)=0,"",INDEX(N$1:N978,MATCH(BT979,BT$1:BT978,0),1))),"")</f>
        <v/>
      </c>
      <c r="O979" s="66" t="str">
        <f>IFERROR(IF(BT979="","",IF(INDEX(O$1:O978,MATCH(BT979,BT$1:BT978,0),1)=0,"",INDEX(O$1:O978,MATCH(BT979,BT$1:BT978,0),1))),"")</f>
        <v/>
      </c>
      <c r="R979" s="66"/>
      <c r="S979" s="5"/>
      <c r="T979" s="66"/>
      <c r="U979" s="5" t="str">
        <f>IFERROR(IF(INDEX(U$1:U978,MATCH(T979,T$1:T978,0),1)=0,"",INDEX(U$1:U978,MATCH(T979,T$1:T978,0),1)),"")</f>
        <v/>
      </c>
      <c r="V979" s="66"/>
      <c r="W979" s="5" t="str">
        <f>IFERROR(IF(INDEX(W$1:W978,MATCH(V979,V$1:V978,0),1)=0,"",INDEX(W$1:W978,MATCH(V979,V$1:V978,0),1)),"")</f>
        <v/>
      </c>
      <c r="X979" s="2" t="str">
        <f>IFERROR(INDEX('padron cfe'!D:D,MATCH(DATOS!C979,'padron cfe'!A:A,0),1),"")</f>
        <v/>
      </c>
      <c r="AC979" s="3"/>
      <c r="AE979" s="4" t="str">
        <f t="shared" si="230"/>
        <v/>
      </c>
      <c r="AI979" s="2" t="str">
        <f>IFERROR(IF(INDEX(AI$1:AI978,MATCH(BT979,BT$1:BT978,0),1)=0,"",INDEX(AI$1:AI978,MATCH(BT979,BT$1:BT978,0),1)),"")</f>
        <v/>
      </c>
      <c r="AJ979" s="2" t="str">
        <f>IFERROR(IF(INDEX(AJ$1:AJ978,MATCH(BT979,BT$1:BT978,0),1)=0,"",INDEX(AJ$1:AJ978,MATCH(BT979,BT$1:BT978,0),1)),"")</f>
        <v/>
      </c>
      <c r="AK979" s="2" t="str">
        <f>IFERROR(IF(INDEX(AK$1:AK978,MATCH(BT979,BT$1:BT978,0),1)=0,"",INDEX(AK$1:AK978,MATCH(BT979,BT$1:BT978,0),1)),"")</f>
        <v/>
      </c>
      <c r="AY979" s="7"/>
      <c r="BA979" s="66"/>
      <c r="BB979" s="66"/>
      <c r="BC979" s="66"/>
      <c r="BD979" s="78"/>
      <c r="BE979" s="66"/>
      <c r="BF979" s="66"/>
      <c r="BG979" s="4"/>
      <c r="BH979" s="69"/>
      <c r="BK979" s="9"/>
      <c r="BN979" s="7"/>
      <c r="BO979" s="286"/>
      <c r="BP979" s="22"/>
      <c r="BQ979" s="7" t="str">
        <f t="shared" ca="1" si="231"/>
        <v/>
      </c>
      <c r="BR979" s="75" t="str">
        <f t="shared" si="232"/>
        <v/>
      </c>
      <c r="BS979" s="75" t="str">
        <f t="shared" si="233"/>
        <v/>
      </c>
      <c r="BT979" s="5" t="str">
        <f t="shared" si="234"/>
        <v/>
      </c>
      <c r="BU979" s="79" t="str">
        <f t="shared" si="235"/>
        <v/>
      </c>
      <c r="BV979" s="79" t="str">
        <f t="shared" si="236"/>
        <v/>
      </c>
      <c r="BW979" s="79" t="str">
        <f t="shared" si="237"/>
        <v/>
      </c>
      <c r="CB979" s="5"/>
      <c r="CC979" s="4" t="str">
        <f>IF(IFERROR(VLOOKUP(C979,C980:C$1993,1,0),"")="","",COUNTIF(C:C,C979))</f>
        <v/>
      </c>
      <c r="CE979" s="5"/>
      <c r="CF979" s="5"/>
      <c r="CG979" s="5" t="str">
        <f>IF(B979="","",IF(CC979="",1+(MAX(CG$2:CG978)),""))</f>
        <v/>
      </c>
      <c r="CH979" s="5" t="str">
        <f t="shared" si="238"/>
        <v/>
      </c>
      <c r="CI979" s="5" t="str">
        <f t="shared" si="239"/>
        <v/>
      </c>
      <c r="CJ979" s="14" t="str">
        <f t="shared" si="240"/>
        <v/>
      </c>
      <c r="CK979" s="25"/>
      <c r="CM979" s="5" t="str">
        <f t="shared" si="228"/>
        <v/>
      </c>
      <c r="CO979" s="5"/>
      <c r="CP979" s="5" t="str">
        <f t="shared" si="241"/>
        <v/>
      </c>
      <c r="CQ979" s="5" t="str">
        <f>IF(BT979="","",IFERROR(IF(VLOOKUP(BT979,BT$2:BT978,1,0)=0,"",""),BT979))</f>
        <v/>
      </c>
      <c r="CR979" s="22" t="str">
        <f>IF(CQ979="","",(IFERROR(VLOOKUP(MID(CQ979,1,1),$DI$2:DM$28,3,0),0)+IFERROR(VLOOKUP(MID(CQ979,2,1),DI$2:DM$28,4,0),0)+IFERROR(VLOOKUP(MID(CQ979,3,1),DI$2:DM$28,5,0),0)+(ROW(CQ979)/1000000000000)))</f>
        <v/>
      </c>
      <c r="CS979" s="5"/>
      <c r="CT979" s="5">
        <v>978</v>
      </c>
      <c r="CU979" s="5" t="str">
        <f>IFERROR(VLOOKUP(CT979,CP$2:CQ2055,2,0),"")</f>
        <v/>
      </c>
      <c r="CV979" s="5"/>
      <c r="CX979" s="5"/>
      <c r="DO979" s="5" t="e">
        <f>IF(REPORTE!AH$2="si",IF(C979=VALUE(REPORTE!C$22),IF(SUM(DO980:DO$1993),CONCATENATE(INT(B979),", "),INT(B979)),""),IF(C979=VALUE(REPORTE!C$21),IF(SUM(DO980:DO$1993),CONCATENATE(INT(B979),", "),INT(B979)),""))</f>
        <v>#VALUE!</v>
      </c>
      <c r="DS979" s="5"/>
      <c r="DT979" s="5"/>
      <c r="DU979" s="5"/>
      <c r="DV979" s="5"/>
    </row>
    <row r="980" spans="1:126" x14ac:dyDescent="0.25">
      <c r="A980" s="4" t="str">
        <f t="shared" ca="1" si="229"/>
        <v/>
      </c>
      <c r="B980" s="3"/>
      <c r="D980" s="1" t="str">
        <f>IFERROR(INDEX('padron cfe'!B:B,MATCH(DATOS!C980,'padron cfe'!A:A,0),1),"")</f>
        <v/>
      </c>
      <c r="H980" s="5" t="str">
        <f>IF(F980="","",IFERROR(CONCATENATE("PEUA",VLOOKUP(ESTADO,REPORTE!AV$2:AW$33,2,0),DIDTRITO_FORM,CADER_FORM,IFERROR(INDEX(CA:CA,MATCH(DAY(F980),BZ:BZ,0),1),DAY(F980)),IFERROR(INDEX(CA:CA,MATCH(MONTH(F980),BZ:BZ,0),1),MONTH(F980)),YEAR(F980),G980),""))</f>
        <v/>
      </c>
      <c r="M980" s="2" t="str">
        <f>IFERROR(INDEX('padron cfe'!C:C,MATCH(DATOS!C980,'padron cfe'!A:A,0),1),"")</f>
        <v/>
      </c>
      <c r="N980" s="66" t="str">
        <f>IFERROR(IF(BT980="","",IF(INDEX(N$1:N979,MATCH(BT980,BT$1:BT979,0),1)=0,"",INDEX(N$1:N979,MATCH(BT980,BT$1:BT979,0),1))),"")</f>
        <v/>
      </c>
      <c r="O980" s="66" t="str">
        <f>IFERROR(IF(BT980="","",IF(INDEX(O$1:O979,MATCH(BT980,BT$1:BT979,0),1)=0,"",INDEX(O$1:O979,MATCH(BT980,BT$1:BT979,0),1))),"")</f>
        <v/>
      </c>
      <c r="R980" s="66"/>
      <c r="S980" s="5"/>
      <c r="T980" s="66"/>
      <c r="U980" s="5" t="str">
        <f>IFERROR(IF(INDEX(U$1:U979,MATCH(T980,T$1:T979,0),1)=0,"",INDEX(U$1:U979,MATCH(T980,T$1:T979,0),1)),"")</f>
        <v/>
      </c>
      <c r="V980" s="66"/>
      <c r="W980" s="5" t="str">
        <f>IFERROR(IF(INDEX(W$1:W979,MATCH(V980,V$1:V979,0),1)=0,"",INDEX(W$1:W979,MATCH(V980,V$1:V979,0),1)),"")</f>
        <v/>
      </c>
      <c r="X980" s="2" t="str">
        <f>IFERROR(INDEX('padron cfe'!D:D,MATCH(DATOS!C980,'padron cfe'!A:A,0),1),"")</f>
        <v/>
      </c>
      <c r="AC980" s="3"/>
      <c r="AE980" s="4" t="str">
        <f t="shared" si="230"/>
        <v/>
      </c>
      <c r="AI980" s="2" t="str">
        <f>IFERROR(IF(INDEX(AI$1:AI979,MATCH(BT980,BT$1:BT979,0),1)=0,"",INDEX(AI$1:AI979,MATCH(BT980,BT$1:BT979,0),1)),"")</f>
        <v/>
      </c>
      <c r="AJ980" s="2" t="str">
        <f>IFERROR(IF(INDEX(AJ$1:AJ979,MATCH(BT980,BT$1:BT979,0),1)=0,"",INDEX(AJ$1:AJ979,MATCH(BT980,BT$1:BT979,0),1)),"")</f>
        <v/>
      </c>
      <c r="AK980" s="2" t="str">
        <f>IFERROR(IF(INDEX(AK$1:AK979,MATCH(BT980,BT$1:BT979,0),1)=0,"",INDEX(AK$1:AK979,MATCH(BT980,BT$1:BT979,0),1)),"")</f>
        <v/>
      </c>
      <c r="AY980" s="7"/>
      <c r="BA980" s="66"/>
      <c r="BB980" s="66"/>
      <c r="BC980" s="66"/>
      <c r="BD980" s="78"/>
      <c r="BE980" s="66"/>
      <c r="BF980" s="66"/>
      <c r="BG980" s="4"/>
      <c r="BH980" s="69"/>
      <c r="BK980" s="9"/>
      <c r="BN980" s="7"/>
      <c r="BO980" s="286"/>
      <c r="BP980" s="22"/>
      <c r="BQ980" s="7" t="str">
        <f t="shared" ca="1" si="231"/>
        <v/>
      </c>
      <c r="BR980" s="75" t="str">
        <f t="shared" si="232"/>
        <v/>
      </c>
      <c r="BS980" s="75" t="str">
        <f t="shared" si="233"/>
        <v/>
      </c>
      <c r="BT980" s="5" t="str">
        <f t="shared" si="234"/>
        <v/>
      </c>
      <c r="BU980" s="79" t="str">
        <f t="shared" si="235"/>
        <v/>
      </c>
      <c r="BV980" s="79" t="str">
        <f t="shared" si="236"/>
        <v/>
      </c>
      <c r="BW980" s="79" t="str">
        <f t="shared" si="237"/>
        <v/>
      </c>
      <c r="CB980" s="5"/>
      <c r="CC980" s="4" t="str">
        <f>IF(IFERROR(VLOOKUP(C980,C981:C$1993,1,0),"")="","",COUNTIF(C:C,C980))</f>
        <v/>
      </c>
      <c r="CE980" s="5"/>
      <c r="CF980" s="5"/>
      <c r="CG980" s="5" t="str">
        <f>IF(B980="","",IF(CC980="",1+(MAX(CG$2:CG979)),""))</f>
        <v/>
      </c>
      <c r="CH980" s="5" t="str">
        <f t="shared" si="238"/>
        <v/>
      </c>
      <c r="CI980" s="5" t="str">
        <f t="shared" si="239"/>
        <v/>
      </c>
      <c r="CJ980" s="14" t="str">
        <f t="shared" si="240"/>
        <v/>
      </c>
      <c r="CK980" s="25"/>
      <c r="CM980" s="5" t="str">
        <f t="shared" si="228"/>
        <v/>
      </c>
      <c r="CO980" s="5"/>
      <c r="CP980" s="5" t="str">
        <f t="shared" si="241"/>
        <v/>
      </c>
      <c r="CQ980" s="5" t="str">
        <f>IF(BT980="","",IFERROR(IF(VLOOKUP(BT980,BT$2:BT979,1,0)=0,"",""),BT980))</f>
        <v/>
      </c>
      <c r="CR980" s="22" t="str">
        <f>IF(CQ980="","",(IFERROR(VLOOKUP(MID(CQ980,1,1),$DI$2:DM$28,3,0),0)+IFERROR(VLOOKUP(MID(CQ980,2,1),DI$2:DM$28,4,0),0)+IFERROR(VLOOKUP(MID(CQ980,3,1),DI$2:DM$28,5,0),0)+(ROW(CQ980)/1000000000000)))</f>
        <v/>
      </c>
      <c r="CS980" s="5"/>
      <c r="CT980" s="5">
        <v>979</v>
      </c>
      <c r="CU980" s="5" t="str">
        <f>IFERROR(VLOOKUP(CT980,CP$2:CQ2056,2,0),"")</f>
        <v/>
      </c>
      <c r="CV980" s="5"/>
      <c r="CX980" s="5"/>
      <c r="DO980" s="5" t="e">
        <f>IF(REPORTE!AH$2="si",IF(C980=VALUE(REPORTE!C$22),IF(SUM(DO981:DO$1993),CONCATENATE(INT(B980),", "),INT(B980)),""),IF(C980=VALUE(REPORTE!C$21),IF(SUM(DO981:DO$1993),CONCATENATE(INT(B980),", "),INT(B980)),""))</f>
        <v>#VALUE!</v>
      </c>
      <c r="DS980" s="5"/>
      <c r="DT980" s="5"/>
      <c r="DU980" s="5"/>
      <c r="DV980" s="5"/>
    </row>
    <row r="981" spans="1:126" x14ac:dyDescent="0.25">
      <c r="A981" s="4" t="str">
        <f t="shared" ca="1" si="229"/>
        <v/>
      </c>
      <c r="B981" s="3"/>
      <c r="D981" s="1" t="str">
        <f>IFERROR(INDEX('padron cfe'!B:B,MATCH(DATOS!C981,'padron cfe'!A:A,0),1),"")</f>
        <v/>
      </c>
      <c r="H981" s="5" t="str">
        <f>IF(F981="","",IFERROR(CONCATENATE("PEUA",VLOOKUP(ESTADO,REPORTE!AV$2:AW$33,2,0),DIDTRITO_FORM,CADER_FORM,IFERROR(INDEX(CA:CA,MATCH(DAY(F981),BZ:BZ,0),1),DAY(F981)),IFERROR(INDEX(CA:CA,MATCH(MONTH(F981),BZ:BZ,0),1),MONTH(F981)),YEAR(F981),G981),""))</f>
        <v/>
      </c>
      <c r="M981" s="2" t="str">
        <f>IFERROR(INDEX('padron cfe'!C:C,MATCH(DATOS!C981,'padron cfe'!A:A,0),1),"")</f>
        <v/>
      </c>
      <c r="N981" s="66" t="str">
        <f>IFERROR(IF(BT981="","",IF(INDEX(N$1:N980,MATCH(BT981,BT$1:BT980,0),1)=0,"",INDEX(N$1:N980,MATCH(BT981,BT$1:BT980,0),1))),"")</f>
        <v/>
      </c>
      <c r="O981" s="66" t="str">
        <f>IFERROR(IF(BT981="","",IF(INDEX(O$1:O980,MATCH(BT981,BT$1:BT980,0),1)=0,"",INDEX(O$1:O980,MATCH(BT981,BT$1:BT980,0),1))),"")</f>
        <v/>
      </c>
      <c r="R981" s="66"/>
      <c r="S981" s="5"/>
      <c r="T981" s="66"/>
      <c r="U981" s="5" t="str">
        <f>IFERROR(IF(INDEX(U$1:U980,MATCH(T981,T$1:T980,0),1)=0,"",INDEX(U$1:U980,MATCH(T981,T$1:T980,0),1)),"")</f>
        <v/>
      </c>
      <c r="V981" s="66"/>
      <c r="W981" s="5" t="str">
        <f>IFERROR(IF(INDEX(W$1:W980,MATCH(V981,V$1:V980,0),1)=0,"",INDEX(W$1:W980,MATCH(V981,V$1:V980,0),1)),"")</f>
        <v/>
      </c>
      <c r="X981" s="2" t="str">
        <f>IFERROR(INDEX('padron cfe'!D:D,MATCH(DATOS!C981,'padron cfe'!A:A,0),1),"")</f>
        <v/>
      </c>
      <c r="AC981" s="3"/>
      <c r="AE981" s="4" t="str">
        <f t="shared" si="230"/>
        <v/>
      </c>
      <c r="AI981" s="2" t="str">
        <f>IFERROR(IF(INDEX(AI$1:AI980,MATCH(BT981,BT$1:BT980,0),1)=0,"",INDEX(AI$1:AI980,MATCH(BT981,BT$1:BT980,0),1)),"")</f>
        <v/>
      </c>
      <c r="AJ981" s="2" t="str">
        <f>IFERROR(IF(INDEX(AJ$1:AJ980,MATCH(BT981,BT$1:BT980,0),1)=0,"",INDEX(AJ$1:AJ980,MATCH(BT981,BT$1:BT980,0),1)),"")</f>
        <v/>
      </c>
      <c r="AK981" s="2" t="str">
        <f>IFERROR(IF(INDEX(AK$1:AK980,MATCH(BT981,BT$1:BT980,0),1)=0,"",INDEX(AK$1:AK980,MATCH(BT981,BT$1:BT980,0),1)),"")</f>
        <v/>
      </c>
      <c r="AY981" s="7"/>
      <c r="BA981" s="66"/>
      <c r="BB981" s="66"/>
      <c r="BC981" s="66"/>
      <c r="BD981" s="78"/>
      <c r="BE981" s="66"/>
      <c r="BF981" s="66"/>
      <c r="BG981" s="4"/>
      <c r="BH981" s="69"/>
      <c r="BK981" s="9"/>
      <c r="BN981" s="7"/>
      <c r="BO981" s="286"/>
      <c r="BP981" s="22"/>
      <c r="BQ981" s="7" t="str">
        <f t="shared" ca="1" si="231"/>
        <v/>
      </c>
      <c r="BR981" s="75" t="str">
        <f t="shared" si="232"/>
        <v/>
      </c>
      <c r="BS981" s="75" t="str">
        <f t="shared" si="233"/>
        <v/>
      </c>
      <c r="BT981" s="5" t="str">
        <f t="shared" si="234"/>
        <v/>
      </c>
      <c r="BU981" s="79" t="str">
        <f t="shared" si="235"/>
        <v/>
      </c>
      <c r="BV981" s="79" t="str">
        <f t="shared" si="236"/>
        <v/>
      </c>
      <c r="BW981" s="79" t="str">
        <f t="shared" si="237"/>
        <v/>
      </c>
      <c r="CB981" s="5"/>
      <c r="CC981" s="4" t="str">
        <f>IF(IFERROR(VLOOKUP(C981,C982:C$1993,1,0),"")="","",COUNTIF(C:C,C981))</f>
        <v/>
      </c>
      <c r="CE981" s="5"/>
      <c r="CF981" s="5"/>
      <c r="CG981" s="5" t="str">
        <f>IF(B981="","",IF(CC981="",1+(MAX(CG$2:CG980)),""))</f>
        <v/>
      </c>
      <c r="CH981" s="5" t="str">
        <f t="shared" si="238"/>
        <v/>
      </c>
      <c r="CI981" s="5" t="str">
        <f t="shared" si="239"/>
        <v/>
      </c>
      <c r="CJ981" s="14" t="str">
        <f t="shared" si="240"/>
        <v/>
      </c>
      <c r="CK981" s="25"/>
      <c r="CM981" s="5" t="str">
        <f t="shared" si="228"/>
        <v/>
      </c>
      <c r="CO981" s="5"/>
      <c r="CP981" s="5" t="str">
        <f t="shared" si="241"/>
        <v/>
      </c>
      <c r="CQ981" s="5" t="str">
        <f>IF(BT981="","",IFERROR(IF(VLOOKUP(BT981,BT$2:BT980,1,0)=0,"",""),BT981))</f>
        <v/>
      </c>
      <c r="CR981" s="22" t="str">
        <f>IF(CQ981="","",(IFERROR(VLOOKUP(MID(CQ981,1,1),$DI$2:DM$28,3,0),0)+IFERROR(VLOOKUP(MID(CQ981,2,1),DI$2:DM$28,4,0),0)+IFERROR(VLOOKUP(MID(CQ981,3,1),DI$2:DM$28,5,0),0)+(ROW(CQ981)/1000000000000)))</f>
        <v/>
      </c>
      <c r="CS981" s="5"/>
      <c r="CT981" s="5">
        <v>980</v>
      </c>
      <c r="CU981" s="5" t="str">
        <f>IFERROR(VLOOKUP(CT981,CP$2:CQ2057,2,0),"")</f>
        <v/>
      </c>
      <c r="CV981" s="5"/>
      <c r="CX981" s="5"/>
      <c r="DO981" s="5" t="e">
        <f>IF(REPORTE!AH$2="si",IF(C981=VALUE(REPORTE!C$22),IF(SUM(DO982:DO$1993),CONCATENATE(INT(B981),", "),INT(B981)),""),IF(C981=VALUE(REPORTE!C$21),IF(SUM(DO982:DO$1993),CONCATENATE(INT(B981),", "),INT(B981)),""))</f>
        <v>#VALUE!</v>
      </c>
      <c r="DS981" s="5"/>
      <c r="DT981" s="5"/>
      <c r="DU981" s="5"/>
      <c r="DV981" s="5"/>
    </row>
    <row r="982" spans="1:126" x14ac:dyDescent="0.25">
      <c r="A982" s="4" t="str">
        <f t="shared" ca="1" si="229"/>
        <v/>
      </c>
      <c r="B982" s="3"/>
      <c r="D982" s="1" t="str">
        <f>IFERROR(INDEX('padron cfe'!B:B,MATCH(DATOS!C982,'padron cfe'!A:A,0),1),"")</f>
        <v/>
      </c>
      <c r="H982" s="5" t="str">
        <f>IF(F982="","",IFERROR(CONCATENATE("PEUA",VLOOKUP(ESTADO,REPORTE!AV$2:AW$33,2,0),DIDTRITO_FORM,CADER_FORM,IFERROR(INDEX(CA:CA,MATCH(DAY(F982),BZ:BZ,0),1),DAY(F982)),IFERROR(INDEX(CA:CA,MATCH(MONTH(F982),BZ:BZ,0),1),MONTH(F982)),YEAR(F982),G982),""))</f>
        <v/>
      </c>
      <c r="M982" s="2" t="str">
        <f>IFERROR(INDEX('padron cfe'!C:C,MATCH(DATOS!C982,'padron cfe'!A:A,0),1),"")</f>
        <v/>
      </c>
      <c r="N982" s="66" t="str">
        <f>IFERROR(IF(BT982="","",IF(INDEX(N$1:N981,MATCH(BT982,BT$1:BT981,0),1)=0,"",INDEX(N$1:N981,MATCH(BT982,BT$1:BT981,0),1))),"")</f>
        <v/>
      </c>
      <c r="O982" s="66" t="str">
        <f>IFERROR(IF(BT982="","",IF(INDEX(O$1:O981,MATCH(BT982,BT$1:BT981,0),1)=0,"",INDEX(O$1:O981,MATCH(BT982,BT$1:BT981,0),1))),"")</f>
        <v/>
      </c>
      <c r="R982" s="66"/>
      <c r="S982" s="5"/>
      <c r="T982" s="66"/>
      <c r="U982" s="5" t="str">
        <f>IFERROR(IF(INDEX(U$1:U981,MATCH(T982,T$1:T981,0),1)=0,"",INDEX(U$1:U981,MATCH(T982,T$1:T981,0),1)),"")</f>
        <v/>
      </c>
      <c r="V982" s="66"/>
      <c r="W982" s="5" t="str">
        <f>IFERROR(IF(INDEX(W$1:W981,MATCH(V982,V$1:V981,0),1)=0,"",INDEX(W$1:W981,MATCH(V982,V$1:V981,0),1)),"")</f>
        <v/>
      </c>
      <c r="X982" s="2" t="str">
        <f>IFERROR(INDEX('padron cfe'!D:D,MATCH(DATOS!C982,'padron cfe'!A:A,0),1),"")</f>
        <v/>
      </c>
      <c r="AC982" s="3"/>
      <c r="AE982" s="4" t="str">
        <f t="shared" si="230"/>
        <v/>
      </c>
      <c r="AI982" s="2" t="str">
        <f>IFERROR(IF(INDEX(AI$1:AI981,MATCH(BT982,BT$1:BT981,0),1)=0,"",INDEX(AI$1:AI981,MATCH(BT982,BT$1:BT981,0),1)),"")</f>
        <v/>
      </c>
      <c r="AJ982" s="2" t="str">
        <f>IFERROR(IF(INDEX(AJ$1:AJ981,MATCH(BT982,BT$1:BT981,0),1)=0,"",INDEX(AJ$1:AJ981,MATCH(BT982,BT$1:BT981,0),1)),"")</f>
        <v/>
      </c>
      <c r="AK982" s="2" t="str">
        <f>IFERROR(IF(INDEX(AK$1:AK981,MATCH(BT982,BT$1:BT981,0),1)=0,"",INDEX(AK$1:AK981,MATCH(BT982,BT$1:BT981,0),1)),"")</f>
        <v/>
      </c>
      <c r="AY982" s="7"/>
      <c r="BA982" s="66"/>
      <c r="BB982" s="66"/>
      <c r="BC982" s="66"/>
      <c r="BD982" s="78"/>
      <c r="BE982" s="66"/>
      <c r="BF982" s="66"/>
      <c r="BG982" s="4"/>
      <c r="BH982" s="69"/>
      <c r="BK982" s="9"/>
      <c r="BN982" s="7"/>
      <c r="BO982" s="286"/>
      <c r="BP982" s="22"/>
      <c r="BQ982" s="7" t="str">
        <f t="shared" ca="1" si="231"/>
        <v/>
      </c>
      <c r="BR982" s="75" t="str">
        <f t="shared" si="232"/>
        <v/>
      </c>
      <c r="BS982" s="75" t="str">
        <f t="shared" si="233"/>
        <v/>
      </c>
      <c r="BT982" s="5" t="str">
        <f t="shared" si="234"/>
        <v/>
      </c>
      <c r="BU982" s="79" t="str">
        <f t="shared" si="235"/>
        <v/>
      </c>
      <c r="BV982" s="79" t="str">
        <f t="shared" si="236"/>
        <v/>
      </c>
      <c r="BW982" s="79" t="str">
        <f t="shared" si="237"/>
        <v/>
      </c>
      <c r="CB982" s="5"/>
      <c r="CC982" s="4" t="str">
        <f>IF(IFERROR(VLOOKUP(C982,C983:C$1993,1,0),"")="","",COUNTIF(C:C,C982))</f>
        <v/>
      </c>
      <c r="CE982" s="5"/>
      <c r="CF982" s="5"/>
      <c r="CG982" s="5" t="str">
        <f>IF(B982="","",IF(CC982="",1+(MAX(CG$2:CG981)),""))</f>
        <v/>
      </c>
      <c r="CH982" s="5" t="str">
        <f t="shared" si="238"/>
        <v/>
      </c>
      <c r="CI982" s="5" t="str">
        <f t="shared" si="239"/>
        <v/>
      </c>
      <c r="CJ982" s="14" t="str">
        <f t="shared" si="240"/>
        <v/>
      </c>
      <c r="CK982" s="25"/>
      <c r="CM982" s="5" t="str">
        <f t="shared" ref="CM982:CM1045" si="242">CONCATENATE(AO982,AP982,AQ982,AR982,AS982)</f>
        <v/>
      </c>
      <c r="CO982" s="5"/>
      <c r="CP982" s="5" t="str">
        <f t="shared" si="241"/>
        <v/>
      </c>
      <c r="CQ982" s="5" t="str">
        <f>IF(BT982="","",IFERROR(IF(VLOOKUP(BT982,BT$2:BT981,1,0)=0,"",""),BT982))</f>
        <v/>
      </c>
      <c r="CR982" s="22" t="str">
        <f>IF(CQ982="","",(IFERROR(VLOOKUP(MID(CQ982,1,1),$DI$2:DM$28,3,0),0)+IFERROR(VLOOKUP(MID(CQ982,2,1),DI$2:DM$28,4,0),0)+IFERROR(VLOOKUP(MID(CQ982,3,1),DI$2:DM$28,5,0),0)+(ROW(CQ982)/1000000000000)))</f>
        <v/>
      </c>
      <c r="CS982" s="5"/>
      <c r="CT982" s="5">
        <v>981</v>
      </c>
      <c r="CU982" s="5" t="str">
        <f>IFERROR(VLOOKUP(CT982,CP$2:CQ2058,2,0),"")</f>
        <v/>
      </c>
      <c r="CV982" s="5"/>
      <c r="CX982" s="5"/>
      <c r="DO982" s="5" t="e">
        <f>IF(REPORTE!AH$2="si",IF(C982=VALUE(REPORTE!C$22),IF(SUM(DO983:DO$1993),CONCATENATE(INT(B982),", "),INT(B982)),""),IF(C982=VALUE(REPORTE!C$21),IF(SUM(DO983:DO$1993),CONCATENATE(INT(B982),", "),INT(B982)),""))</f>
        <v>#VALUE!</v>
      </c>
      <c r="DS982" s="5"/>
      <c r="DT982" s="5"/>
      <c r="DU982" s="5"/>
      <c r="DV982" s="5"/>
    </row>
    <row r="983" spans="1:126" x14ac:dyDescent="0.25">
      <c r="A983" s="4" t="str">
        <f t="shared" ca="1" si="229"/>
        <v/>
      </c>
      <c r="B983" s="3"/>
      <c r="D983" s="1" t="str">
        <f>IFERROR(INDEX('padron cfe'!B:B,MATCH(DATOS!C983,'padron cfe'!A:A,0),1),"")</f>
        <v/>
      </c>
      <c r="H983" s="5" t="str">
        <f>IF(F983="","",IFERROR(CONCATENATE("PEUA",VLOOKUP(ESTADO,REPORTE!AV$2:AW$33,2,0),DIDTRITO_FORM,CADER_FORM,IFERROR(INDEX(CA:CA,MATCH(DAY(F983),BZ:BZ,0),1),DAY(F983)),IFERROR(INDEX(CA:CA,MATCH(MONTH(F983),BZ:BZ,0),1),MONTH(F983)),YEAR(F983),G983),""))</f>
        <v/>
      </c>
      <c r="M983" s="2" t="str">
        <f>IFERROR(INDEX('padron cfe'!C:C,MATCH(DATOS!C983,'padron cfe'!A:A,0),1),"")</f>
        <v/>
      </c>
      <c r="N983" s="66" t="str">
        <f>IFERROR(IF(BT983="","",IF(INDEX(N$1:N982,MATCH(BT983,BT$1:BT982,0),1)=0,"",INDEX(N$1:N982,MATCH(BT983,BT$1:BT982,0),1))),"")</f>
        <v/>
      </c>
      <c r="O983" s="66" t="str">
        <f>IFERROR(IF(BT983="","",IF(INDEX(O$1:O982,MATCH(BT983,BT$1:BT982,0),1)=0,"",INDEX(O$1:O982,MATCH(BT983,BT$1:BT982,0),1))),"")</f>
        <v/>
      </c>
      <c r="R983" s="66"/>
      <c r="S983" s="5"/>
      <c r="T983" s="66"/>
      <c r="U983" s="5" t="str">
        <f>IFERROR(IF(INDEX(U$1:U982,MATCH(T983,T$1:T982,0),1)=0,"",INDEX(U$1:U982,MATCH(T983,T$1:T982,0),1)),"")</f>
        <v/>
      </c>
      <c r="V983" s="66"/>
      <c r="W983" s="5" t="str">
        <f>IFERROR(IF(INDEX(W$1:W982,MATCH(V983,V$1:V982,0),1)=0,"",INDEX(W$1:W982,MATCH(V983,V$1:V982,0),1)),"")</f>
        <v/>
      </c>
      <c r="X983" s="2" t="str">
        <f>IFERROR(INDEX('padron cfe'!D:D,MATCH(DATOS!C983,'padron cfe'!A:A,0),1),"")</f>
        <v/>
      </c>
      <c r="AC983" s="3"/>
      <c r="AE983" s="4" t="str">
        <f t="shared" si="230"/>
        <v/>
      </c>
      <c r="AI983" s="2" t="str">
        <f>IFERROR(IF(INDEX(AI$1:AI982,MATCH(BT983,BT$1:BT982,0),1)=0,"",INDEX(AI$1:AI982,MATCH(BT983,BT$1:BT982,0),1)),"")</f>
        <v/>
      </c>
      <c r="AJ983" s="2" t="str">
        <f>IFERROR(IF(INDEX(AJ$1:AJ982,MATCH(BT983,BT$1:BT982,0),1)=0,"",INDEX(AJ$1:AJ982,MATCH(BT983,BT$1:BT982,0),1)),"")</f>
        <v/>
      </c>
      <c r="AK983" s="2" t="str">
        <f>IFERROR(IF(INDEX(AK$1:AK982,MATCH(BT983,BT$1:BT982,0),1)=0,"",INDEX(AK$1:AK982,MATCH(BT983,BT$1:BT982,0),1)),"")</f>
        <v/>
      </c>
      <c r="AY983" s="7"/>
      <c r="BA983" s="66"/>
      <c r="BB983" s="66"/>
      <c r="BC983" s="66"/>
      <c r="BD983" s="78"/>
      <c r="BE983" s="66"/>
      <c r="BF983" s="66"/>
      <c r="BG983" s="4"/>
      <c r="BH983" s="69"/>
      <c r="BK983" s="9"/>
      <c r="BN983" s="7"/>
      <c r="BO983" s="286"/>
      <c r="BP983" s="22"/>
      <c r="BQ983" s="7" t="str">
        <f t="shared" ca="1" si="231"/>
        <v/>
      </c>
      <c r="BR983" s="75" t="str">
        <f t="shared" si="232"/>
        <v/>
      </c>
      <c r="BS983" s="75" t="str">
        <f t="shared" si="233"/>
        <v/>
      </c>
      <c r="BT983" s="5" t="str">
        <f t="shared" si="234"/>
        <v/>
      </c>
      <c r="BU983" s="79" t="str">
        <f t="shared" si="235"/>
        <v/>
      </c>
      <c r="BV983" s="79" t="str">
        <f t="shared" si="236"/>
        <v/>
      </c>
      <c r="BW983" s="79" t="str">
        <f t="shared" si="237"/>
        <v/>
      </c>
      <c r="CB983" s="5"/>
      <c r="CC983" s="4" t="str">
        <f>IF(IFERROR(VLOOKUP(C983,C984:C$1993,1,0),"")="","",COUNTIF(C:C,C983))</f>
        <v/>
      </c>
      <c r="CE983" s="5"/>
      <c r="CF983" s="5"/>
      <c r="CG983" s="5" t="str">
        <f>IF(B983="","",IF(CC983="",1+(MAX(CG$2:CG982)),""))</f>
        <v/>
      </c>
      <c r="CH983" s="5" t="str">
        <f t="shared" si="238"/>
        <v/>
      </c>
      <c r="CI983" s="5" t="str">
        <f t="shared" si="239"/>
        <v/>
      </c>
      <c r="CJ983" s="14" t="str">
        <f t="shared" si="240"/>
        <v/>
      </c>
      <c r="CK983" s="25"/>
      <c r="CM983" s="5" t="str">
        <f t="shared" si="242"/>
        <v/>
      </c>
      <c r="CO983" s="5"/>
      <c r="CP983" s="5" t="str">
        <f t="shared" si="241"/>
        <v/>
      </c>
      <c r="CQ983" s="5" t="str">
        <f>IF(BT983="","",IFERROR(IF(VLOOKUP(BT983,BT$2:BT982,1,0)=0,"",""),BT983))</f>
        <v/>
      </c>
      <c r="CR983" s="22" t="str">
        <f>IF(CQ983="","",(IFERROR(VLOOKUP(MID(CQ983,1,1),$DI$2:DM$28,3,0),0)+IFERROR(VLOOKUP(MID(CQ983,2,1),DI$2:DM$28,4,0),0)+IFERROR(VLOOKUP(MID(CQ983,3,1),DI$2:DM$28,5,0),0)+(ROW(CQ983)/1000000000000)))</f>
        <v/>
      </c>
      <c r="CS983" s="5"/>
      <c r="CT983" s="5">
        <v>982</v>
      </c>
      <c r="CU983" s="5" t="str">
        <f>IFERROR(VLOOKUP(CT983,CP$2:CQ2059,2,0),"")</f>
        <v/>
      </c>
      <c r="CV983" s="5"/>
      <c r="CX983" s="5"/>
      <c r="DO983" s="5" t="e">
        <f>IF(REPORTE!AH$2="si",IF(C983=VALUE(REPORTE!C$22),IF(SUM(DO984:DO$1993),CONCATENATE(INT(B983),", "),INT(B983)),""),IF(C983=VALUE(REPORTE!C$21),IF(SUM(DO984:DO$1993),CONCATENATE(INT(B983),", "),INT(B983)),""))</f>
        <v>#VALUE!</v>
      </c>
      <c r="DS983" s="5"/>
      <c r="DT983" s="5"/>
      <c r="DU983" s="5"/>
      <c r="DV983" s="5"/>
    </row>
    <row r="984" spans="1:126" x14ac:dyDescent="0.25">
      <c r="A984" s="4" t="str">
        <f t="shared" ca="1" si="229"/>
        <v/>
      </c>
      <c r="B984" s="3"/>
      <c r="D984" s="1" t="str">
        <f>IFERROR(INDEX('padron cfe'!B:B,MATCH(DATOS!C984,'padron cfe'!A:A,0),1),"")</f>
        <v/>
      </c>
      <c r="H984" s="5" t="str">
        <f>IF(F984="","",IFERROR(CONCATENATE("PEUA",VLOOKUP(ESTADO,REPORTE!AV$2:AW$33,2,0),DIDTRITO_FORM,CADER_FORM,IFERROR(INDEX(CA:CA,MATCH(DAY(F984),BZ:BZ,0),1),DAY(F984)),IFERROR(INDEX(CA:CA,MATCH(MONTH(F984),BZ:BZ,0),1),MONTH(F984)),YEAR(F984),G984),""))</f>
        <v/>
      </c>
      <c r="M984" s="2" t="str">
        <f>IFERROR(INDEX('padron cfe'!C:C,MATCH(DATOS!C984,'padron cfe'!A:A,0),1),"")</f>
        <v/>
      </c>
      <c r="N984" s="66" t="str">
        <f>IFERROR(IF(BT984="","",IF(INDEX(N$1:N983,MATCH(BT984,BT$1:BT983,0),1)=0,"",INDEX(N$1:N983,MATCH(BT984,BT$1:BT983,0),1))),"")</f>
        <v/>
      </c>
      <c r="O984" s="66" t="str">
        <f>IFERROR(IF(BT984="","",IF(INDEX(O$1:O983,MATCH(BT984,BT$1:BT983,0),1)=0,"",INDEX(O$1:O983,MATCH(BT984,BT$1:BT983,0),1))),"")</f>
        <v/>
      </c>
      <c r="R984" s="66"/>
      <c r="S984" s="5"/>
      <c r="T984" s="66"/>
      <c r="U984" s="5" t="str">
        <f>IFERROR(IF(INDEX(U$1:U983,MATCH(T984,T$1:T983,0),1)=0,"",INDEX(U$1:U983,MATCH(T984,T$1:T983,0),1)),"")</f>
        <v/>
      </c>
      <c r="V984" s="66"/>
      <c r="W984" s="5" t="str">
        <f>IFERROR(IF(INDEX(W$1:W983,MATCH(V984,V$1:V983,0),1)=0,"",INDEX(W$1:W983,MATCH(V984,V$1:V983,0),1)),"")</f>
        <v/>
      </c>
      <c r="X984" s="2" t="str">
        <f>IFERROR(INDEX('padron cfe'!D:D,MATCH(DATOS!C984,'padron cfe'!A:A,0),1),"")</f>
        <v/>
      </c>
      <c r="AC984" s="3"/>
      <c r="AE984" s="4" t="str">
        <f t="shared" si="230"/>
        <v/>
      </c>
      <c r="AI984" s="2" t="str">
        <f>IFERROR(IF(INDEX(AI$1:AI983,MATCH(BT984,BT$1:BT983,0),1)=0,"",INDEX(AI$1:AI983,MATCH(BT984,BT$1:BT983,0),1)),"")</f>
        <v/>
      </c>
      <c r="AJ984" s="2" t="str">
        <f>IFERROR(IF(INDEX(AJ$1:AJ983,MATCH(BT984,BT$1:BT983,0),1)=0,"",INDEX(AJ$1:AJ983,MATCH(BT984,BT$1:BT983,0),1)),"")</f>
        <v/>
      </c>
      <c r="AK984" s="2" t="str">
        <f>IFERROR(IF(INDEX(AK$1:AK983,MATCH(BT984,BT$1:BT983,0),1)=0,"",INDEX(AK$1:AK983,MATCH(BT984,BT$1:BT983,0),1)),"")</f>
        <v/>
      </c>
      <c r="AY984" s="7"/>
      <c r="BA984" s="66"/>
      <c r="BB984" s="66"/>
      <c r="BC984" s="66"/>
      <c r="BD984" s="78"/>
      <c r="BE984" s="66"/>
      <c r="BF984" s="66"/>
      <c r="BG984" s="4"/>
      <c r="BH984" s="69"/>
      <c r="BK984" s="9"/>
      <c r="BN984" s="7"/>
      <c r="BO984" s="286"/>
      <c r="BP984" s="22"/>
      <c r="BQ984" s="7" t="str">
        <f t="shared" ca="1" si="231"/>
        <v/>
      </c>
      <c r="BR984" s="75" t="str">
        <f t="shared" si="232"/>
        <v/>
      </c>
      <c r="BS984" s="75" t="str">
        <f t="shared" si="233"/>
        <v/>
      </c>
      <c r="BT984" s="5" t="str">
        <f t="shared" si="234"/>
        <v/>
      </c>
      <c r="BU984" s="79" t="str">
        <f t="shared" si="235"/>
        <v/>
      </c>
      <c r="BV984" s="79" t="str">
        <f t="shared" si="236"/>
        <v/>
      </c>
      <c r="BW984" s="79" t="str">
        <f t="shared" si="237"/>
        <v/>
      </c>
      <c r="CB984" s="5"/>
      <c r="CC984" s="4" t="str">
        <f>IF(IFERROR(VLOOKUP(C984,C985:C$1993,1,0),"")="","",COUNTIF(C:C,C984))</f>
        <v/>
      </c>
      <c r="CE984" s="5"/>
      <c r="CF984" s="5"/>
      <c r="CG984" s="5" t="str">
        <f>IF(B984="","",IF(CC984="",1+(MAX(CG$2:CG983)),""))</f>
        <v/>
      </c>
      <c r="CH984" s="5" t="str">
        <f t="shared" si="238"/>
        <v/>
      </c>
      <c r="CI984" s="5" t="str">
        <f t="shared" si="239"/>
        <v/>
      </c>
      <c r="CJ984" s="14" t="str">
        <f t="shared" si="240"/>
        <v/>
      </c>
      <c r="CK984" s="25"/>
      <c r="CM984" s="5" t="str">
        <f t="shared" si="242"/>
        <v/>
      </c>
      <c r="CO984" s="5"/>
      <c r="CP984" s="5" t="str">
        <f t="shared" si="241"/>
        <v/>
      </c>
      <c r="CQ984" s="5" t="str">
        <f>IF(BT984="","",IFERROR(IF(VLOOKUP(BT984,BT$2:BT983,1,0)=0,"",""),BT984))</f>
        <v/>
      </c>
      <c r="CR984" s="22" t="str">
        <f>IF(CQ984="","",(IFERROR(VLOOKUP(MID(CQ984,1,1),$DI$2:DM$28,3,0),0)+IFERROR(VLOOKUP(MID(CQ984,2,1),DI$2:DM$28,4,0),0)+IFERROR(VLOOKUP(MID(CQ984,3,1),DI$2:DM$28,5,0),0)+(ROW(CQ984)/1000000000000)))</f>
        <v/>
      </c>
      <c r="CS984" s="5"/>
      <c r="CT984" s="5">
        <v>983</v>
      </c>
      <c r="CU984" s="5" t="str">
        <f>IFERROR(VLOOKUP(CT984,CP$2:CQ2060,2,0),"")</f>
        <v/>
      </c>
      <c r="CV984" s="5"/>
      <c r="CX984" s="5"/>
      <c r="DO984" s="5" t="e">
        <f>IF(REPORTE!AH$2="si",IF(C984=VALUE(REPORTE!C$22),IF(SUM(DO985:DO$1993),CONCATENATE(INT(B984),", "),INT(B984)),""),IF(C984=VALUE(REPORTE!C$21),IF(SUM(DO985:DO$1993),CONCATENATE(INT(B984),", "),INT(B984)),""))</f>
        <v>#VALUE!</v>
      </c>
      <c r="DS984" s="5"/>
      <c r="DT984" s="5"/>
      <c r="DU984" s="5"/>
      <c r="DV984" s="5"/>
    </row>
    <row r="985" spans="1:126" x14ac:dyDescent="0.25">
      <c r="A985" s="4" t="str">
        <f t="shared" ca="1" si="229"/>
        <v/>
      </c>
      <c r="B985" s="3"/>
      <c r="D985" s="1" t="str">
        <f>IFERROR(INDEX('padron cfe'!B:B,MATCH(DATOS!C985,'padron cfe'!A:A,0),1),"")</f>
        <v/>
      </c>
      <c r="H985" s="5" t="str">
        <f>IF(F985="","",IFERROR(CONCATENATE("PEUA",VLOOKUP(ESTADO,REPORTE!AV$2:AW$33,2,0),DIDTRITO_FORM,CADER_FORM,IFERROR(INDEX(CA:CA,MATCH(DAY(F985),BZ:BZ,0),1),DAY(F985)),IFERROR(INDEX(CA:CA,MATCH(MONTH(F985),BZ:BZ,0),1),MONTH(F985)),YEAR(F985),G985),""))</f>
        <v/>
      </c>
      <c r="M985" s="2" t="str">
        <f>IFERROR(INDEX('padron cfe'!C:C,MATCH(DATOS!C985,'padron cfe'!A:A,0),1),"")</f>
        <v/>
      </c>
      <c r="N985" s="66" t="str">
        <f>IFERROR(IF(BT985="","",IF(INDEX(N$1:N984,MATCH(BT985,BT$1:BT984,0),1)=0,"",INDEX(N$1:N984,MATCH(BT985,BT$1:BT984,0),1))),"")</f>
        <v/>
      </c>
      <c r="O985" s="66" t="str">
        <f>IFERROR(IF(BT985="","",IF(INDEX(O$1:O984,MATCH(BT985,BT$1:BT984,0),1)=0,"",INDEX(O$1:O984,MATCH(BT985,BT$1:BT984,0),1))),"")</f>
        <v/>
      </c>
      <c r="R985" s="66"/>
      <c r="S985" s="5"/>
      <c r="T985" s="66"/>
      <c r="U985" s="5" t="str">
        <f>IFERROR(IF(INDEX(U$1:U984,MATCH(T985,T$1:T984,0),1)=0,"",INDEX(U$1:U984,MATCH(T985,T$1:T984,0),1)),"")</f>
        <v/>
      </c>
      <c r="V985" s="66"/>
      <c r="W985" s="5" t="str">
        <f>IFERROR(IF(INDEX(W$1:W984,MATCH(V985,V$1:V984,0),1)=0,"",INDEX(W$1:W984,MATCH(V985,V$1:V984,0),1)),"")</f>
        <v/>
      </c>
      <c r="X985" s="2" t="str">
        <f>IFERROR(INDEX('padron cfe'!D:D,MATCH(DATOS!C985,'padron cfe'!A:A,0),1),"")</f>
        <v/>
      </c>
      <c r="AC985" s="3"/>
      <c r="AE985" s="4" t="str">
        <f t="shared" si="230"/>
        <v/>
      </c>
      <c r="AI985" s="2" t="str">
        <f>IFERROR(IF(INDEX(AI$1:AI984,MATCH(BT985,BT$1:BT984,0),1)=0,"",INDEX(AI$1:AI984,MATCH(BT985,BT$1:BT984,0),1)),"")</f>
        <v/>
      </c>
      <c r="AJ985" s="2" t="str">
        <f>IFERROR(IF(INDEX(AJ$1:AJ984,MATCH(BT985,BT$1:BT984,0),1)=0,"",INDEX(AJ$1:AJ984,MATCH(BT985,BT$1:BT984,0),1)),"")</f>
        <v/>
      </c>
      <c r="AK985" s="2" t="str">
        <f>IFERROR(IF(INDEX(AK$1:AK984,MATCH(BT985,BT$1:BT984,0),1)=0,"",INDEX(AK$1:AK984,MATCH(BT985,BT$1:BT984,0),1)),"")</f>
        <v/>
      </c>
      <c r="AY985" s="7"/>
      <c r="BA985" s="66"/>
      <c r="BB985" s="66"/>
      <c r="BC985" s="66"/>
      <c r="BD985" s="78"/>
      <c r="BE985" s="66"/>
      <c r="BF985" s="66"/>
      <c r="BG985" s="4"/>
      <c r="BH985" s="69"/>
      <c r="BK985" s="9"/>
      <c r="BN985" s="7"/>
      <c r="BO985" s="286"/>
      <c r="BP985" s="22"/>
      <c r="BQ985" s="7" t="str">
        <f t="shared" ca="1" si="231"/>
        <v/>
      </c>
      <c r="BR985" s="75" t="str">
        <f t="shared" si="232"/>
        <v/>
      </c>
      <c r="BS985" s="75" t="str">
        <f t="shared" si="233"/>
        <v/>
      </c>
      <c r="BT985" s="5" t="str">
        <f t="shared" si="234"/>
        <v/>
      </c>
      <c r="BU985" s="79" t="str">
        <f t="shared" si="235"/>
        <v/>
      </c>
      <c r="BV985" s="79" t="str">
        <f t="shared" si="236"/>
        <v/>
      </c>
      <c r="BW985" s="79" t="str">
        <f t="shared" si="237"/>
        <v/>
      </c>
      <c r="CB985" s="5"/>
      <c r="CC985" s="4" t="str">
        <f>IF(IFERROR(VLOOKUP(C985,C986:C$1993,1,0),"")="","",COUNTIF(C:C,C985))</f>
        <v/>
      </c>
      <c r="CE985" s="5"/>
      <c r="CF985" s="5"/>
      <c r="CG985" s="5" t="str">
        <f>IF(B985="","",IF(CC985="",1+(MAX(CG$2:CG984)),""))</f>
        <v/>
      </c>
      <c r="CH985" s="5" t="str">
        <f t="shared" si="238"/>
        <v/>
      </c>
      <c r="CI985" s="5" t="str">
        <f t="shared" si="239"/>
        <v/>
      </c>
      <c r="CJ985" s="14" t="str">
        <f t="shared" si="240"/>
        <v/>
      </c>
      <c r="CK985" s="25"/>
      <c r="CM985" s="5" t="str">
        <f t="shared" si="242"/>
        <v/>
      </c>
      <c r="CO985" s="5"/>
      <c r="CP985" s="5" t="str">
        <f t="shared" si="241"/>
        <v/>
      </c>
      <c r="CQ985" s="5" t="str">
        <f>IF(BT985="","",IFERROR(IF(VLOOKUP(BT985,BT$2:BT984,1,0)=0,"",""),BT985))</f>
        <v/>
      </c>
      <c r="CR985" s="22" t="str">
        <f>IF(CQ985="","",(IFERROR(VLOOKUP(MID(CQ985,1,1),$DI$2:DM$28,3,0),0)+IFERROR(VLOOKUP(MID(CQ985,2,1),DI$2:DM$28,4,0),0)+IFERROR(VLOOKUP(MID(CQ985,3,1),DI$2:DM$28,5,0),0)+(ROW(CQ985)/1000000000000)))</f>
        <v/>
      </c>
      <c r="CS985" s="5"/>
      <c r="CT985" s="5">
        <v>984</v>
      </c>
      <c r="CU985" s="5" t="str">
        <f>IFERROR(VLOOKUP(CT985,CP$2:CQ2061,2,0),"")</f>
        <v/>
      </c>
      <c r="CV985" s="5"/>
      <c r="CX985" s="5"/>
      <c r="DO985" s="5" t="e">
        <f>IF(REPORTE!AH$2="si",IF(C985=VALUE(REPORTE!C$22),IF(SUM(DO986:DO$1993),CONCATENATE(INT(B985),", "),INT(B985)),""),IF(C985=VALUE(REPORTE!C$21),IF(SUM(DO986:DO$1993),CONCATENATE(INT(B985),", "),INT(B985)),""))</f>
        <v>#VALUE!</v>
      </c>
      <c r="DS985" s="5"/>
      <c r="DT985" s="5"/>
      <c r="DU985" s="5"/>
      <c r="DV985" s="5"/>
    </row>
    <row r="986" spans="1:126" x14ac:dyDescent="0.25">
      <c r="A986" s="4" t="str">
        <f t="shared" ca="1" si="229"/>
        <v/>
      </c>
      <c r="B986" s="3"/>
      <c r="D986" s="1" t="str">
        <f>IFERROR(INDEX('padron cfe'!B:B,MATCH(DATOS!C986,'padron cfe'!A:A,0),1),"")</f>
        <v/>
      </c>
      <c r="H986" s="5" t="str">
        <f>IF(F986="","",IFERROR(CONCATENATE("PEUA",VLOOKUP(ESTADO,REPORTE!AV$2:AW$33,2,0),DIDTRITO_FORM,CADER_FORM,IFERROR(INDEX(CA:CA,MATCH(DAY(F986),BZ:BZ,0),1),DAY(F986)),IFERROR(INDEX(CA:CA,MATCH(MONTH(F986),BZ:BZ,0),1),MONTH(F986)),YEAR(F986),G986),""))</f>
        <v/>
      </c>
      <c r="M986" s="2" t="str">
        <f>IFERROR(INDEX('padron cfe'!C:C,MATCH(DATOS!C986,'padron cfe'!A:A,0),1),"")</f>
        <v/>
      </c>
      <c r="N986" s="66" t="str">
        <f>IFERROR(IF(BT986="","",IF(INDEX(N$1:N985,MATCH(BT986,BT$1:BT985,0),1)=0,"",INDEX(N$1:N985,MATCH(BT986,BT$1:BT985,0),1))),"")</f>
        <v/>
      </c>
      <c r="O986" s="66" t="str">
        <f>IFERROR(IF(BT986="","",IF(INDEX(O$1:O985,MATCH(BT986,BT$1:BT985,0),1)=0,"",INDEX(O$1:O985,MATCH(BT986,BT$1:BT985,0),1))),"")</f>
        <v/>
      </c>
      <c r="R986" s="66"/>
      <c r="S986" s="5"/>
      <c r="T986" s="66"/>
      <c r="U986" s="5" t="str">
        <f>IFERROR(IF(INDEX(U$1:U985,MATCH(T986,T$1:T985,0),1)=0,"",INDEX(U$1:U985,MATCH(T986,T$1:T985,0),1)),"")</f>
        <v/>
      </c>
      <c r="V986" s="66"/>
      <c r="W986" s="5" t="str">
        <f>IFERROR(IF(INDEX(W$1:W985,MATCH(V986,V$1:V985,0),1)=0,"",INDEX(W$1:W985,MATCH(V986,V$1:V985,0),1)),"")</f>
        <v/>
      </c>
      <c r="X986" s="2" t="str">
        <f>IFERROR(INDEX('padron cfe'!D:D,MATCH(DATOS!C986,'padron cfe'!A:A,0),1),"")</f>
        <v/>
      </c>
      <c r="AC986" s="3"/>
      <c r="AE986" s="4" t="str">
        <f t="shared" si="230"/>
        <v/>
      </c>
      <c r="AI986" s="2" t="str">
        <f>IFERROR(IF(INDEX(AI$1:AI985,MATCH(BT986,BT$1:BT985,0),1)=0,"",INDEX(AI$1:AI985,MATCH(BT986,BT$1:BT985,0),1)),"")</f>
        <v/>
      </c>
      <c r="AJ986" s="2" t="str">
        <f>IFERROR(IF(INDEX(AJ$1:AJ985,MATCH(BT986,BT$1:BT985,0),1)=0,"",INDEX(AJ$1:AJ985,MATCH(BT986,BT$1:BT985,0),1)),"")</f>
        <v/>
      </c>
      <c r="AK986" s="2" t="str">
        <f>IFERROR(IF(INDEX(AK$1:AK985,MATCH(BT986,BT$1:BT985,0),1)=0,"",INDEX(AK$1:AK985,MATCH(BT986,BT$1:BT985,0),1)),"")</f>
        <v/>
      </c>
      <c r="AY986" s="7"/>
      <c r="BA986" s="66"/>
      <c r="BB986" s="66"/>
      <c r="BC986" s="66"/>
      <c r="BD986" s="78"/>
      <c r="BE986" s="66"/>
      <c r="BF986" s="66"/>
      <c r="BG986" s="4"/>
      <c r="BH986" s="69"/>
      <c r="BK986" s="9"/>
      <c r="BN986" s="7"/>
      <c r="BO986" s="286"/>
      <c r="BP986" s="22"/>
      <c r="BQ986" s="7" t="str">
        <f t="shared" ca="1" si="231"/>
        <v/>
      </c>
      <c r="BR986" s="75" t="str">
        <f t="shared" si="232"/>
        <v/>
      </c>
      <c r="BS986" s="75" t="str">
        <f t="shared" si="233"/>
        <v/>
      </c>
      <c r="BT986" s="5" t="str">
        <f t="shared" si="234"/>
        <v/>
      </c>
      <c r="BU986" s="79" t="str">
        <f t="shared" si="235"/>
        <v/>
      </c>
      <c r="BV986" s="79" t="str">
        <f t="shared" si="236"/>
        <v/>
      </c>
      <c r="BW986" s="79" t="str">
        <f t="shared" si="237"/>
        <v/>
      </c>
      <c r="CB986" s="5"/>
      <c r="CC986" s="4" t="str">
        <f>IF(IFERROR(VLOOKUP(C986,C987:C$1993,1,0),"")="","",COUNTIF(C:C,C986))</f>
        <v/>
      </c>
      <c r="CE986" s="5"/>
      <c r="CF986" s="5"/>
      <c r="CG986" s="5" t="str">
        <f>IF(B986="","",IF(CC986="",1+(MAX(CG$2:CG985)),""))</f>
        <v/>
      </c>
      <c r="CH986" s="5" t="str">
        <f t="shared" si="238"/>
        <v/>
      </c>
      <c r="CI986" s="5" t="str">
        <f t="shared" si="239"/>
        <v/>
      </c>
      <c r="CJ986" s="14" t="str">
        <f t="shared" si="240"/>
        <v/>
      </c>
      <c r="CK986" s="25"/>
      <c r="CM986" s="5" t="str">
        <f t="shared" si="242"/>
        <v/>
      </c>
      <c r="CO986" s="5"/>
      <c r="CP986" s="5" t="str">
        <f t="shared" si="241"/>
        <v/>
      </c>
      <c r="CQ986" s="5" t="str">
        <f>IF(BT986="","",IFERROR(IF(VLOOKUP(BT986,BT$2:BT985,1,0)=0,"",""),BT986))</f>
        <v/>
      </c>
      <c r="CR986" s="22" t="str">
        <f>IF(CQ986="","",(IFERROR(VLOOKUP(MID(CQ986,1,1),$DI$2:DM$28,3,0),0)+IFERROR(VLOOKUP(MID(CQ986,2,1),DI$2:DM$28,4,0),0)+IFERROR(VLOOKUP(MID(CQ986,3,1),DI$2:DM$28,5,0),0)+(ROW(CQ986)/1000000000000)))</f>
        <v/>
      </c>
      <c r="CS986" s="5"/>
      <c r="CT986" s="5">
        <v>985</v>
      </c>
      <c r="CU986" s="5" t="str">
        <f>IFERROR(VLOOKUP(CT986,CP$2:CQ2062,2,0),"")</f>
        <v/>
      </c>
      <c r="CV986" s="5"/>
      <c r="CX986" s="5"/>
      <c r="DO986" s="5" t="e">
        <f>IF(REPORTE!AH$2="si",IF(C986=VALUE(REPORTE!C$22),IF(SUM(DO987:DO$1993),CONCATENATE(INT(B986),", "),INT(B986)),""),IF(C986=VALUE(REPORTE!C$21),IF(SUM(DO987:DO$1993),CONCATENATE(INT(B986),", "),INT(B986)),""))</f>
        <v>#VALUE!</v>
      </c>
      <c r="DS986" s="5"/>
      <c r="DT986" s="5"/>
      <c r="DU986" s="5"/>
      <c r="DV986" s="5"/>
    </row>
    <row r="987" spans="1:126" x14ac:dyDescent="0.25">
      <c r="A987" s="4" t="str">
        <f t="shared" ca="1" si="229"/>
        <v/>
      </c>
      <c r="B987" s="3"/>
      <c r="D987" s="1" t="str">
        <f>IFERROR(INDEX('padron cfe'!B:B,MATCH(DATOS!C987,'padron cfe'!A:A,0),1),"")</f>
        <v/>
      </c>
      <c r="H987" s="5" t="str">
        <f>IF(F987="","",IFERROR(CONCATENATE("PEUA",VLOOKUP(ESTADO,REPORTE!AV$2:AW$33,2,0),DIDTRITO_FORM,CADER_FORM,IFERROR(INDEX(CA:CA,MATCH(DAY(F987),BZ:BZ,0),1),DAY(F987)),IFERROR(INDEX(CA:CA,MATCH(MONTH(F987),BZ:BZ,0),1),MONTH(F987)),YEAR(F987),G987),""))</f>
        <v/>
      </c>
      <c r="M987" s="2" t="str">
        <f>IFERROR(INDEX('padron cfe'!C:C,MATCH(DATOS!C987,'padron cfe'!A:A,0),1),"")</f>
        <v/>
      </c>
      <c r="N987" s="66" t="str">
        <f>IFERROR(IF(BT987="","",IF(INDEX(N$1:N986,MATCH(BT987,BT$1:BT986,0),1)=0,"",INDEX(N$1:N986,MATCH(BT987,BT$1:BT986,0),1))),"")</f>
        <v/>
      </c>
      <c r="O987" s="66" t="str">
        <f>IFERROR(IF(BT987="","",IF(INDEX(O$1:O986,MATCH(BT987,BT$1:BT986,0),1)=0,"",INDEX(O$1:O986,MATCH(BT987,BT$1:BT986,0),1))),"")</f>
        <v/>
      </c>
      <c r="R987" s="66"/>
      <c r="S987" s="5"/>
      <c r="T987" s="66"/>
      <c r="U987" s="5" t="str">
        <f>IFERROR(IF(INDEX(U$1:U986,MATCH(T987,T$1:T986,0),1)=0,"",INDEX(U$1:U986,MATCH(T987,T$1:T986,0),1)),"")</f>
        <v/>
      </c>
      <c r="V987" s="66"/>
      <c r="W987" s="5" t="str">
        <f>IFERROR(IF(INDEX(W$1:W986,MATCH(V987,V$1:V986,0),1)=0,"",INDEX(W$1:W986,MATCH(V987,V$1:V986,0),1)),"")</f>
        <v/>
      </c>
      <c r="X987" s="2" t="str">
        <f>IFERROR(INDEX('padron cfe'!D:D,MATCH(DATOS!C987,'padron cfe'!A:A,0),1),"")</f>
        <v/>
      </c>
      <c r="AC987" s="3"/>
      <c r="AE987" s="4" t="str">
        <f t="shared" si="230"/>
        <v/>
      </c>
      <c r="AI987" s="2" t="str">
        <f>IFERROR(IF(INDEX(AI$1:AI986,MATCH(BT987,BT$1:BT986,0),1)=0,"",INDEX(AI$1:AI986,MATCH(BT987,BT$1:BT986,0),1)),"")</f>
        <v/>
      </c>
      <c r="AJ987" s="2" t="str">
        <f>IFERROR(IF(INDEX(AJ$1:AJ986,MATCH(BT987,BT$1:BT986,0),1)=0,"",INDEX(AJ$1:AJ986,MATCH(BT987,BT$1:BT986,0),1)),"")</f>
        <v/>
      </c>
      <c r="AK987" s="2" t="str">
        <f>IFERROR(IF(INDEX(AK$1:AK986,MATCH(BT987,BT$1:BT986,0),1)=0,"",INDEX(AK$1:AK986,MATCH(BT987,BT$1:BT986,0),1)),"")</f>
        <v/>
      </c>
      <c r="AY987" s="7"/>
      <c r="BA987" s="66"/>
      <c r="BB987" s="66"/>
      <c r="BC987" s="66"/>
      <c r="BD987" s="78"/>
      <c r="BE987" s="66"/>
      <c r="BF987" s="66"/>
      <c r="BG987" s="4"/>
      <c r="BH987" s="69"/>
      <c r="BK987" s="9"/>
      <c r="BN987" s="7"/>
      <c r="BO987" s="286"/>
      <c r="BP987" s="22"/>
      <c r="BQ987" s="7" t="str">
        <f t="shared" ca="1" si="231"/>
        <v/>
      </c>
      <c r="BR987" s="75" t="str">
        <f t="shared" si="232"/>
        <v/>
      </c>
      <c r="BS987" s="75" t="str">
        <f t="shared" si="233"/>
        <v/>
      </c>
      <c r="BT987" s="5" t="str">
        <f t="shared" si="234"/>
        <v/>
      </c>
      <c r="BU987" s="79" t="str">
        <f t="shared" si="235"/>
        <v/>
      </c>
      <c r="BV987" s="79" t="str">
        <f t="shared" si="236"/>
        <v/>
      </c>
      <c r="BW987" s="79" t="str">
        <f t="shared" si="237"/>
        <v/>
      </c>
      <c r="CB987" s="5"/>
      <c r="CC987" s="4" t="str">
        <f>IF(IFERROR(VLOOKUP(C987,C988:C$1993,1,0),"")="","",COUNTIF(C:C,C987))</f>
        <v/>
      </c>
      <c r="CE987" s="5"/>
      <c r="CF987" s="5"/>
      <c r="CG987" s="5" t="str">
        <f>IF(B987="","",IF(CC987="",1+(MAX(CG$2:CG986)),""))</f>
        <v/>
      </c>
      <c r="CH987" s="5" t="str">
        <f t="shared" si="238"/>
        <v/>
      </c>
      <c r="CI987" s="5" t="str">
        <f t="shared" si="239"/>
        <v/>
      </c>
      <c r="CJ987" s="14" t="str">
        <f t="shared" si="240"/>
        <v/>
      </c>
      <c r="CK987" s="25"/>
      <c r="CM987" s="5" t="str">
        <f t="shared" si="242"/>
        <v/>
      </c>
      <c r="CO987" s="5"/>
      <c r="CP987" s="5" t="str">
        <f t="shared" si="241"/>
        <v/>
      </c>
      <c r="CQ987" s="5" t="str">
        <f>IF(BT987="","",IFERROR(IF(VLOOKUP(BT987,BT$2:BT986,1,0)=0,"",""),BT987))</f>
        <v/>
      </c>
      <c r="CR987" s="22" t="str">
        <f>IF(CQ987="","",(IFERROR(VLOOKUP(MID(CQ987,1,1),$DI$2:DM$28,3,0),0)+IFERROR(VLOOKUP(MID(CQ987,2,1),DI$2:DM$28,4,0),0)+IFERROR(VLOOKUP(MID(CQ987,3,1),DI$2:DM$28,5,0),0)+(ROW(CQ987)/1000000000000)))</f>
        <v/>
      </c>
      <c r="CS987" s="5"/>
      <c r="CT987" s="5">
        <v>986</v>
      </c>
      <c r="CU987" s="5" t="str">
        <f>IFERROR(VLOOKUP(CT987,CP$2:CQ2063,2,0),"")</f>
        <v/>
      </c>
      <c r="CV987" s="5"/>
      <c r="CX987" s="5"/>
      <c r="DO987" s="5" t="e">
        <f>IF(REPORTE!AH$2="si",IF(C987=VALUE(REPORTE!C$22),IF(SUM(DO988:DO$1993),CONCATENATE(INT(B987),", "),INT(B987)),""),IF(C987=VALUE(REPORTE!C$21),IF(SUM(DO988:DO$1993),CONCATENATE(INT(B987),", "),INT(B987)),""))</f>
        <v>#VALUE!</v>
      </c>
      <c r="DS987" s="5"/>
      <c r="DT987" s="5"/>
      <c r="DU987" s="5"/>
      <c r="DV987" s="5"/>
    </row>
    <row r="988" spans="1:126" x14ac:dyDescent="0.25">
      <c r="A988" s="4" t="str">
        <f t="shared" ca="1" si="229"/>
        <v/>
      </c>
      <c r="B988" s="3"/>
      <c r="D988" s="1" t="str">
        <f>IFERROR(INDEX('padron cfe'!B:B,MATCH(DATOS!C988,'padron cfe'!A:A,0),1),"")</f>
        <v/>
      </c>
      <c r="H988" s="5" t="str">
        <f>IF(F988="","",IFERROR(CONCATENATE("PEUA",VLOOKUP(ESTADO,REPORTE!AV$2:AW$33,2,0),DIDTRITO_FORM,CADER_FORM,IFERROR(INDEX(CA:CA,MATCH(DAY(F988),BZ:BZ,0),1),DAY(F988)),IFERROR(INDEX(CA:CA,MATCH(MONTH(F988),BZ:BZ,0),1),MONTH(F988)),YEAR(F988),G988),""))</f>
        <v/>
      </c>
      <c r="M988" s="2" t="str">
        <f>IFERROR(INDEX('padron cfe'!C:C,MATCH(DATOS!C988,'padron cfe'!A:A,0),1),"")</f>
        <v/>
      </c>
      <c r="N988" s="66" t="str">
        <f>IFERROR(IF(BT988="","",IF(INDEX(N$1:N987,MATCH(BT988,BT$1:BT987,0),1)=0,"",INDEX(N$1:N987,MATCH(BT988,BT$1:BT987,0),1))),"")</f>
        <v/>
      </c>
      <c r="O988" s="66" t="str">
        <f>IFERROR(IF(BT988="","",IF(INDEX(O$1:O987,MATCH(BT988,BT$1:BT987,0),1)=0,"",INDEX(O$1:O987,MATCH(BT988,BT$1:BT987,0),1))),"")</f>
        <v/>
      </c>
      <c r="R988" s="66"/>
      <c r="S988" s="5"/>
      <c r="T988" s="66"/>
      <c r="U988" s="5" t="str">
        <f>IFERROR(IF(INDEX(U$1:U987,MATCH(T988,T$1:T987,0),1)=0,"",INDEX(U$1:U987,MATCH(T988,T$1:T987,0),1)),"")</f>
        <v/>
      </c>
      <c r="V988" s="66"/>
      <c r="W988" s="5" t="str">
        <f>IFERROR(IF(INDEX(W$1:W987,MATCH(V988,V$1:V987,0),1)=0,"",INDEX(W$1:W987,MATCH(V988,V$1:V987,0),1)),"")</f>
        <v/>
      </c>
      <c r="X988" s="2" t="str">
        <f>IFERROR(INDEX('padron cfe'!D:D,MATCH(DATOS!C988,'padron cfe'!A:A,0),1),"")</f>
        <v/>
      </c>
      <c r="AC988" s="3"/>
      <c r="AE988" s="4" t="str">
        <f t="shared" si="230"/>
        <v/>
      </c>
      <c r="AI988" s="2" t="str">
        <f>IFERROR(IF(INDEX(AI$1:AI987,MATCH(BT988,BT$1:BT987,0),1)=0,"",INDEX(AI$1:AI987,MATCH(BT988,BT$1:BT987,0),1)),"")</f>
        <v/>
      </c>
      <c r="AJ988" s="2" t="str">
        <f>IFERROR(IF(INDEX(AJ$1:AJ987,MATCH(BT988,BT$1:BT987,0),1)=0,"",INDEX(AJ$1:AJ987,MATCH(BT988,BT$1:BT987,0),1)),"")</f>
        <v/>
      </c>
      <c r="AK988" s="2" t="str">
        <f>IFERROR(IF(INDEX(AK$1:AK987,MATCH(BT988,BT$1:BT987,0),1)=0,"",INDEX(AK$1:AK987,MATCH(BT988,BT$1:BT987,0),1)),"")</f>
        <v/>
      </c>
      <c r="AY988" s="7"/>
      <c r="BA988" s="66"/>
      <c r="BB988" s="66"/>
      <c r="BC988" s="66"/>
      <c r="BD988" s="78"/>
      <c r="BE988" s="66"/>
      <c r="BF988" s="66"/>
      <c r="BG988" s="4"/>
      <c r="BH988" s="69"/>
      <c r="BK988" s="9"/>
      <c r="BN988" s="7"/>
      <c r="BO988" s="286"/>
      <c r="BP988" s="22"/>
      <c r="BQ988" s="7" t="str">
        <f t="shared" ca="1" si="231"/>
        <v/>
      </c>
      <c r="BR988" s="75" t="str">
        <f t="shared" si="232"/>
        <v/>
      </c>
      <c r="BS988" s="75" t="str">
        <f t="shared" si="233"/>
        <v/>
      </c>
      <c r="BT988" s="5" t="str">
        <f t="shared" si="234"/>
        <v/>
      </c>
      <c r="BU988" s="79" t="str">
        <f t="shared" si="235"/>
        <v/>
      </c>
      <c r="BV988" s="79" t="str">
        <f t="shared" si="236"/>
        <v/>
      </c>
      <c r="BW988" s="79" t="str">
        <f t="shared" si="237"/>
        <v/>
      </c>
      <c r="CB988" s="5"/>
      <c r="CC988" s="4" t="str">
        <f>IF(IFERROR(VLOOKUP(C988,C989:C$1993,1,0),"")="","",COUNTIF(C:C,C988))</f>
        <v/>
      </c>
      <c r="CE988" s="5"/>
      <c r="CF988" s="5"/>
      <c r="CG988" s="5" t="str">
        <f>IF(B988="","",IF(CC988="",1+(MAX(CG$2:CG987)),""))</f>
        <v/>
      </c>
      <c r="CH988" s="5" t="str">
        <f t="shared" si="238"/>
        <v/>
      </c>
      <c r="CI988" s="5" t="str">
        <f t="shared" si="239"/>
        <v/>
      </c>
      <c r="CJ988" s="14" t="str">
        <f t="shared" si="240"/>
        <v/>
      </c>
      <c r="CK988" s="25"/>
      <c r="CM988" s="5" t="str">
        <f t="shared" si="242"/>
        <v/>
      </c>
      <c r="CO988" s="5"/>
      <c r="CP988" s="5" t="str">
        <f t="shared" si="241"/>
        <v/>
      </c>
      <c r="CQ988" s="5" t="str">
        <f>IF(BT988="","",IFERROR(IF(VLOOKUP(BT988,BT$2:BT987,1,0)=0,"",""),BT988))</f>
        <v/>
      </c>
      <c r="CR988" s="22" t="str">
        <f>IF(CQ988="","",(IFERROR(VLOOKUP(MID(CQ988,1,1),$DI$2:DM$28,3,0),0)+IFERROR(VLOOKUP(MID(CQ988,2,1),DI$2:DM$28,4,0),0)+IFERROR(VLOOKUP(MID(CQ988,3,1),DI$2:DM$28,5,0),0)+(ROW(CQ988)/1000000000000)))</f>
        <v/>
      </c>
      <c r="CS988" s="5"/>
      <c r="CT988" s="5">
        <v>987</v>
      </c>
      <c r="CU988" s="5" t="str">
        <f>IFERROR(VLOOKUP(CT988,CP$2:CQ2064,2,0),"")</f>
        <v/>
      </c>
      <c r="CV988" s="5"/>
      <c r="CX988" s="5"/>
      <c r="DO988" s="5" t="e">
        <f>IF(REPORTE!AH$2="si",IF(C988=VALUE(REPORTE!C$22),IF(SUM(DO989:DO$1993),CONCATENATE(INT(B988),", "),INT(B988)),""),IF(C988=VALUE(REPORTE!C$21),IF(SUM(DO989:DO$1993),CONCATENATE(INT(B988),", "),INT(B988)),""))</f>
        <v>#VALUE!</v>
      </c>
      <c r="DS988" s="5"/>
      <c r="DT988" s="5"/>
      <c r="DU988" s="5"/>
      <c r="DV988" s="5"/>
    </row>
    <row r="989" spans="1:126" x14ac:dyDescent="0.25">
      <c r="A989" s="4" t="str">
        <f t="shared" ca="1" si="229"/>
        <v/>
      </c>
      <c r="B989" s="3"/>
      <c r="D989" s="1" t="str">
        <f>IFERROR(INDEX('padron cfe'!B:B,MATCH(DATOS!C989,'padron cfe'!A:A,0),1),"")</f>
        <v/>
      </c>
      <c r="H989" s="5" t="str">
        <f>IF(F989="","",IFERROR(CONCATENATE("PEUA",VLOOKUP(ESTADO,REPORTE!AV$2:AW$33,2,0),DIDTRITO_FORM,CADER_FORM,IFERROR(INDEX(CA:CA,MATCH(DAY(F989),BZ:BZ,0),1),DAY(F989)),IFERROR(INDEX(CA:CA,MATCH(MONTH(F989),BZ:BZ,0),1),MONTH(F989)),YEAR(F989),G989),""))</f>
        <v/>
      </c>
      <c r="M989" s="2" t="str">
        <f>IFERROR(INDEX('padron cfe'!C:C,MATCH(DATOS!C989,'padron cfe'!A:A,0),1),"")</f>
        <v/>
      </c>
      <c r="N989" s="66" t="str">
        <f>IFERROR(IF(BT989="","",IF(INDEX(N$1:N988,MATCH(BT989,BT$1:BT988,0),1)=0,"",INDEX(N$1:N988,MATCH(BT989,BT$1:BT988,0),1))),"")</f>
        <v/>
      </c>
      <c r="O989" s="66" t="str">
        <f>IFERROR(IF(BT989="","",IF(INDEX(O$1:O988,MATCH(BT989,BT$1:BT988,0),1)=0,"",INDEX(O$1:O988,MATCH(BT989,BT$1:BT988,0),1))),"")</f>
        <v/>
      </c>
      <c r="R989" s="66"/>
      <c r="S989" s="5"/>
      <c r="T989" s="66"/>
      <c r="U989" s="5" t="str">
        <f>IFERROR(IF(INDEX(U$1:U988,MATCH(T989,T$1:T988,0),1)=0,"",INDEX(U$1:U988,MATCH(T989,T$1:T988,0),1)),"")</f>
        <v/>
      </c>
      <c r="V989" s="66"/>
      <c r="W989" s="5" t="str">
        <f>IFERROR(IF(INDEX(W$1:W988,MATCH(V989,V$1:V988,0),1)=0,"",INDEX(W$1:W988,MATCH(V989,V$1:V988,0),1)),"")</f>
        <v/>
      </c>
      <c r="X989" s="2" t="str">
        <f>IFERROR(INDEX('padron cfe'!D:D,MATCH(DATOS!C989,'padron cfe'!A:A,0),1),"")</f>
        <v/>
      </c>
      <c r="AC989" s="3"/>
      <c r="AE989" s="4" t="str">
        <f t="shared" si="230"/>
        <v/>
      </c>
      <c r="AI989" s="2" t="str">
        <f>IFERROR(IF(INDEX(AI$1:AI988,MATCH(BT989,BT$1:BT988,0),1)=0,"",INDEX(AI$1:AI988,MATCH(BT989,BT$1:BT988,0),1)),"")</f>
        <v/>
      </c>
      <c r="AJ989" s="2" t="str">
        <f>IFERROR(IF(INDEX(AJ$1:AJ988,MATCH(BT989,BT$1:BT988,0),1)=0,"",INDEX(AJ$1:AJ988,MATCH(BT989,BT$1:BT988,0),1)),"")</f>
        <v/>
      </c>
      <c r="AK989" s="2" t="str">
        <f>IFERROR(IF(INDEX(AK$1:AK988,MATCH(BT989,BT$1:BT988,0),1)=0,"",INDEX(AK$1:AK988,MATCH(BT989,BT$1:BT988,0),1)),"")</f>
        <v/>
      </c>
      <c r="AY989" s="7"/>
      <c r="BA989" s="66"/>
      <c r="BB989" s="66"/>
      <c r="BC989" s="66"/>
      <c r="BD989" s="78"/>
      <c r="BE989" s="66"/>
      <c r="BF989" s="66"/>
      <c r="BG989" s="4"/>
      <c r="BH989" s="69"/>
      <c r="BK989" s="9"/>
      <c r="BN989" s="7"/>
      <c r="BO989" s="286"/>
      <c r="BP989" s="22"/>
      <c r="BQ989" s="7" t="str">
        <f t="shared" ca="1" si="231"/>
        <v/>
      </c>
      <c r="BR989" s="75" t="str">
        <f t="shared" si="232"/>
        <v/>
      </c>
      <c r="BS989" s="75" t="str">
        <f t="shared" si="233"/>
        <v/>
      </c>
      <c r="BT989" s="5" t="str">
        <f t="shared" si="234"/>
        <v/>
      </c>
      <c r="BU989" s="79" t="str">
        <f t="shared" si="235"/>
        <v/>
      </c>
      <c r="BV989" s="79" t="str">
        <f t="shared" si="236"/>
        <v/>
      </c>
      <c r="BW989" s="79" t="str">
        <f t="shared" si="237"/>
        <v/>
      </c>
      <c r="CB989" s="5"/>
      <c r="CC989" s="4" t="str">
        <f>IF(IFERROR(VLOOKUP(C989,C990:C$1993,1,0),"")="","",COUNTIF(C:C,C989))</f>
        <v/>
      </c>
      <c r="CE989" s="5"/>
      <c r="CF989" s="5"/>
      <c r="CG989" s="5" t="str">
        <f>IF(B989="","",IF(CC989="",1+(MAX(CG$2:CG988)),""))</f>
        <v/>
      </c>
      <c r="CH989" s="5" t="str">
        <f t="shared" si="238"/>
        <v/>
      </c>
      <c r="CI989" s="5" t="str">
        <f t="shared" si="239"/>
        <v/>
      </c>
      <c r="CJ989" s="14" t="str">
        <f t="shared" si="240"/>
        <v/>
      </c>
      <c r="CK989" s="25"/>
      <c r="CM989" s="5" t="str">
        <f t="shared" si="242"/>
        <v/>
      </c>
      <c r="CO989" s="5"/>
      <c r="CP989" s="5" t="str">
        <f t="shared" si="241"/>
        <v/>
      </c>
      <c r="CQ989" s="5" t="str">
        <f>IF(BT989="","",IFERROR(IF(VLOOKUP(BT989,BT$2:BT988,1,0)=0,"",""),BT989))</f>
        <v/>
      </c>
      <c r="CR989" s="22" t="str">
        <f>IF(CQ989="","",(IFERROR(VLOOKUP(MID(CQ989,1,1),$DI$2:DM$28,3,0),0)+IFERROR(VLOOKUP(MID(CQ989,2,1),DI$2:DM$28,4,0),0)+IFERROR(VLOOKUP(MID(CQ989,3,1),DI$2:DM$28,5,0),0)+(ROW(CQ989)/1000000000000)))</f>
        <v/>
      </c>
      <c r="CS989" s="5"/>
      <c r="CT989" s="5">
        <v>988</v>
      </c>
      <c r="CU989" s="5" t="str">
        <f>IFERROR(VLOOKUP(CT989,CP$2:CQ2065,2,0),"")</f>
        <v/>
      </c>
      <c r="CV989" s="5"/>
      <c r="CX989" s="5"/>
      <c r="DO989" s="5" t="e">
        <f>IF(REPORTE!AH$2="si",IF(C989=VALUE(REPORTE!C$22),IF(SUM(DO990:DO$1993),CONCATENATE(INT(B989),", "),INT(B989)),""),IF(C989=VALUE(REPORTE!C$21),IF(SUM(DO990:DO$1993),CONCATENATE(INT(B989),", "),INT(B989)),""))</f>
        <v>#VALUE!</v>
      </c>
      <c r="DS989" s="5"/>
      <c r="DT989" s="5"/>
      <c r="DU989" s="5"/>
      <c r="DV989" s="5"/>
    </row>
    <row r="990" spans="1:126" x14ac:dyDescent="0.25">
      <c r="A990" s="4" t="str">
        <f t="shared" ca="1" si="229"/>
        <v/>
      </c>
      <c r="B990" s="3"/>
      <c r="D990" s="1" t="str">
        <f>IFERROR(INDEX('padron cfe'!B:B,MATCH(DATOS!C990,'padron cfe'!A:A,0),1),"")</f>
        <v/>
      </c>
      <c r="H990" s="5" t="str">
        <f>IF(F990="","",IFERROR(CONCATENATE("PEUA",VLOOKUP(ESTADO,REPORTE!AV$2:AW$33,2,0),DIDTRITO_FORM,CADER_FORM,IFERROR(INDEX(CA:CA,MATCH(DAY(F990),BZ:BZ,0),1),DAY(F990)),IFERROR(INDEX(CA:CA,MATCH(MONTH(F990),BZ:BZ,0),1),MONTH(F990)),YEAR(F990),G990),""))</f>
        <v/>
      </c>
      <c r="M990" s="2" t="str">
        <f>IFERROR(INDEX('padron cfe'!C:C,MATCH(DATOS!C990,'padron cfe'!A:A,0),1),"")</f>
        <v/>
      </c>
      <c r="N990" s="66" t="str">
        <f>IFERROR(IF(BT990="","",IF(INDEX(N$1:N989,MATCH(BT990,BT$1:BT989,0),1)=0,"",INDEX(N$1:N989,MATCH(BT990,BT$1:BT989,0),1))),"")</f>
        <v/>
      </c>
      <c r="O990" s="66" t="str">
        <f>IFERROR(IF(BT990="","",IF(INDEX(O$1:O989,MATCH(BT990,BT$1:BT989,0),1)=0,"",INDEX(O$1:O989,MATCH(BT990,BT$1:BT989,0),1))),"")</f>
        <v/>
      </c>
      <c r="R990" s="66"/>
      <c r="S990" s="5"/>
      <c r="T990" s="66"/>
      <c r="U990" s="5" t="str">
        <f>IFERROR(IF(INDEX(U$1:U989,MATCH(T990,T$1:T989,0),1)=0,"",INDEX(U$1:U989,MATCH(T990,T$1:T989,0),1)),"")</f>
        <v/>
      </c>
      <c r="V990" s="66"/>
      <c r="W990" s="5" t="str">
        <f>IFERROR(IF(INDEX(W$1:W989,MATCH(V990,V$1:V989,0),1)=0,"",INDEX(W$1:W989,MATCH(V990,V$1:V989,0),1)),"")</f>
        <v/>
      </c>
      <c r="X990" s="2" t="str">
        <f>IFERROR(INDEX('padron cfe'!D:D,MATCH(DATOS!C990,'padron cfe'!A:A,0),1),"")</f>
        <v/>
      </c>
      <c r="AC990" s="3"/>
      <c r="AE990" s="4" t="str">
        <f t="shared" si="230"/>
        <v/>
      </c>
      <c r="AI990" s="2" t="str">
        <f>IFERROR(IF(INDEX(AI$1:AI989,MATCH(BT990,BT$1:BT989,0),1)=0,"",INDEX(AI$1:AI989,MATCH(BT990,BT$1:BT989,0),1)),"")</f>
        <v/>
      </c>
      <c r="AJ990" s="2" t="str">
        <f>IFERROR(IF(INDEX(AJ$1:AJ989,MATCH(BT990,BT$1:BT989,0),1)=0,"",INDEX(AJ$1:AJ989,MATCH(BT990,BT$1:BT989,0),1)),"")</f>
        <v/>
      </c>
      <c r="AK990" s="2" t="str">
        <f>IFERROR(IF(INDEX(AK$1:AK989,MATCH(BT990,BT$1:BT989,0),1)=0,"",INDEX(AK$1:AK989,MATCH(BT990,BT$1:BT989,0),1)),"")</f>
        <v/>
      </c>
      <c r="AY990" s="7"/>
      <c r="BA990" s="66"/>
      <c r="BB990" s="66"/>
      <c r="BC990" s="66"/>
      <c r="BD990" s="78"/>
      <c r="BE990" s="66"/>
      <c r="BF990" s="66"/>
      <c r="BG990" s="4"/>
      <c r="BH990" s="69"/>
      <c r="BK990" s="9"/>
      <c r="BN990" s="7"/>
      <c r="BO990" s="286"/>
      <c r="BP990" s="22"/>
      <c r="BQ990" s="7" t="str">
        <f t="shared" ca="1" si="231"/>
        <v/>
      </c>
      <c r="BR990" s="75" t="str">
        <f t="shared" si="232"/>
        <v/>
      </c>
      <c r="BS990" s="75" t="str">
        <f t="shared" si="233"/>
        <v/>
      </c>
      <c r="BT990" s="5" t="str">
        <f t="shared" si="234"/>
        <v/>
      </c>
      <c r="BU990" s="79" t="str">
        <f t="shared" si="235"/>
        <v/>
      </c>
      <c r="BV990" s="79" t="str">
        <f t="shared" si="236"/>
        <v/>
      </c>
      <c r="BW990" s="79" t="str">
        <f t="shared" si="237"/>
        <v/>
      </c>
      <c r="CB990" s="5"/>
      <c r="CC990" s="4" t="str">
        <f>IF(IFERROR(VLOOKUP(C990,C991:C$1993,1,0),"")="","",COUNTIF(C:C,C990))</f>
        <v/>
      </c>
      <c r="CE990" s="5"/>
      <c r="CF990" s="5"/>
      <c r="CG990" s="5" t="str">
        <f>IF(B990="","",IF(CC990="",1+(MAX(CG$2:CG989)),""))</f>
        <v/>
      </c>
      <c r="CH990" s="5" t="str">
        <f t="shared" si="238"/>
        <v/>
      </c>
      <c r="CI990" s="5" t="str">
        <f t="shared" si="239"/>
        <v/>
      </c>
      <c r="CJ990" s="14" t="str">
        <f t="shared" si="240"/>
        <v/>
      </c>
      <c r="CK990" s="25"/>
      <c r="CM990" s="5" t="str">
        <f t="shared" si="242"/>
        <v/>
      </c>
      <c r="CO990" s="5"/>
      <c r="CP990" s="5" t="str">
        <f t="shared" si="241"/>
        <v/>
      </c>
      <c r="CQ990" s="5" t="str">
        <f>IF(BT990="","",IFERROR(IF(VLOOKUP(BT990,BT$2:BT989,1,0)=0,"",""),BT990))</f>
        <v/>
      </c>
      <c r="CR990" s="22" t="str">
        <f>IF(CQ990="","",(IFERROR(VLOOKUP(MID(CQ990,1,1),$DI$2:DM$28,3,0),0)+IFERROR(VLOOKUP(MID(CQ990,2,1),DI$2:DM$28,4,0),0)+IFERROR(VLOOKUP(MID(CQ990,3,1),DI$2:DM$28,5,0),0)+(ROW(CQ990)/1000000000000)))</f>
        <v/>
      </c>
      <c r="CS990" s="5"/>
      <c r="CT990" s="5">
        <v>989</v>
      </c>
      <c r="CU990" s="5" t="str">
        <f>IFERROR(VLOOKUP(CT990,CP$2:CQ2066,2,0),"")</f>
        <v/>
      </c>
      <c r="CV990" s="5"/>
      <c r="CX990" s="5"/>
      <c r="DO990" s="5" t="e">
        <f>IF(REPORTE!AH$2="si",IF(C990=VALUE(REPORTE!C$22),IF(SUM(DO991:DO$1993),CONCATENATE(INT(B990),", "),INT(B990)),""),IF(C990=VALUE(REPORTE!C$21),IF(SUM(DO991:DO$1993),CONCATENATE(INT(B990),", "),INT(B990)),""))</f>
        <v>#VALUE!</v>
      </c>
      <c r="DS990" s="5"/>
      <c r="DT990" s="5"/>
      <c r="DU990" s="5"/>
      <c r="DV990" s="5"/>
    </row>
    <row r="991" spans="1:126" x14ac:dyDescent="0.25">
      <c r="A991" s="4" t="str">
        <f t="shared" ca="1" si="229"/>
        <v/>
      </c>
      <c r="B991" s="3"/>
      <c r="D991" s="1" t="str">
        <f>IFERROR(INDEX('padron cfe'!B:B,MATCH(DATOS!C991,'padron cfe'!A:A,0),1),"")</f>
        <v/>
      </c>
      <c r="H991" s="5" t="str">
        <f>IF(F991="","",IFERROR(CONCATENATE("PEUA",VLOOKUP(ESTADO,REPORTE!AV$2:AW$33,2,0),DIDTRITO_FORM,CADER_FORM,IFERROR(INDEX(CA:CA,MATCH(DAY(F991),BZ:BZ,0),1),DAY(F991)),IFERROR(INDEX(CA:CA,MATCH(MONTH(F991),BZ:BZ,0),1),MONTH(F991)),YEAR(F991),G991),""))</f>
        <v/>
      </c>
      <c r="M991" s="2" t="str">
        <f>IFERROR(INDEX('padron cfe'!C:C,MATCH(DATOS!C991,'padron cfe'!A:A,0),1),"")</f>
        <v/>
      </c>
      <c r="N991" s="66" t="str">
        <f>IFERROR(IF(BT991="","",IF(INDEX(N$1:N990,MATCH(BT991,BT$1:BT990,0),1)=0,"",INDEX(N$1:N990,MATCH(BT991,BT$1:BT990,0),1))),"")</f>
        <v/>
      </c>
      <c r="O991" s="66" t="str">
        <f>IFERROR(IF(BT991="","",IF(INDEX(O$1:O990,MATCH(BT991,BT$1:BT990,0),1)=0,"",INDEX(O$1:O990,MATCH(BT991,BT$1:BT990,0),1))),"")</f>
        <v/>
      </c>
      <c r="R991" s="66"/>
      <c r="S991" s="5"/>
      <c r="T991" s="66"/>
      <c r="U991" s="5" t="str">
        <f>IFERROR(IF(INDEX(U$1:U990,MATCH(T991,T$1:T990,0),1)=0,"",INDEX(U$1:U990,MATCH(T991,T$1:T990,0),1)),"")</f>
        <v/>
      </c>
      <c r="V991" s="66"/>
      <c r="W991" s="5" t="str">
        <f>IFERROR(IF(INDEX(W$1:W990,MATCH(V991,V$1:V990,0),1)=0,"",INDEX(W$1:W990,MATCH(V991,V$1:V990,0),1)),"")</f>
        <v/>
      </c>
      <c r="X991" s="2" t="str">
        <f>IFERROR(INDEX('padron cfe'!D:D,MATCH(DATOS!C991,'padron cfe'!A:A,0),1),"")</f>
        <v/>
      </c>
      <c r="AC991" s="3"/>
      <c r="AE991" s="4" t="str">
        <f t="shared" si="230"/>
        <v/>
      </c>
      <c r="AI991" s="2" t="str">
        <f>IFERROR(IF(INDEX(AI$1:AI990,MATCH(BT991,BT$1:BT990,0),1)=0,"",INDEX(AI$1:AI990,MATCH(BT991,BT$1:BT990,0),1)),"")</f>
        <v/>
      </c>
      <c r="AJ991" s="2" t="str">
        <f>IFERROR(IF(INDEX(AJ$1:AJ990,MATCH(BT991,BT$1:BT990,0),1)=0,"",INDEX(AJ$1:AJ990,MATCH(BT991,BT$1:BT990,0),1)),"")</f>
        <v/>
      </c>
      <c r="AK991" s="2" t="str">
        <f>IFERROR(IF(INDEX(AK$1:AK990,MATCH(BT991,BT$1:BT990,0),1)=0,"",INDEX(AK$1:AK990,MATCH(BT991,BT$1:BT990,0),1)),"")</f>
        <v/>
      </c>
      <c r="AY991" s="7"/>
      <c r="BA991" s="66"/>
      <c r="BB991" s="66"/>
      <c r="BC991" s="66"/>
      <c r="BD991" s="78"/>
      <c r="BE991" s="66"/>
      <c r="BF991" s="66"/>
      <c r="BG991" s="4"/>
      <c r="BH991" s="69"/>
      <c r="BK991" s="9"/>
      <c r="BN991" s="7"/>
      <c r="BO991" s="286"/>
      <c r="BP991" s="22"/>
      <c r="BQ991" s="7" t="str">
        <f t="shared" ca="1" si="231"/>
        <v/>
      </c>
      <c r="BR991" s="75" t="str">
        <f t="shared" si="232"/>
        <v/>
      </c>
      <c r="BS991" s="75" t="str">
        <f t="shared" si="233"/>
        <v/>
      </c>
      <c r="BT991" s="5" t="str">
        <f t="shared" si="234"/>
        <v/>
      </c>
      <c r="BU991" s="79" t="str">
        <f t="shared" si="235"/>
        <v/>
      </c>
      <c r="BV991" s="79" t="str">
        <f t="shared" si="236"/>
        <v/>
      </c>
      <c r="BW991" s="79" t="str">
        <f t="shared" si="237"/>
        <v/>
      </c>
      <c r="CB991" s="5"/>
      <c r="CC991" s="4" t="str">
        <f>IF(IFERROR(VLOOKUP(C991,C992:C$1993,1,0),"")="","",COUNTIF(C:C,C991))</f>
        <v/>
      </c>
      <c r="CE991" s="5"/>
      <c r="CF991" s="5"/>
      <c r="CG991" s="5" t="str">
        <f>IF(B991="","",IF(CC991="",1+(MAX(CG$2:CG990)),""))</f>
        <v/>
      </c>
      <c r="CH991" s="5" t="str">
        <f t="shared" si="238"/>
        <v/>
      </c>
      <c r="CI991" s="5" t="str">
        <f t="shared" si="239"/>
        <v/>
      </c>
      <c r="CJ991" s="14" t="str">
        <f t="shared" si="240"/>
        <v/>
      </c>
      <c r="CK991" s="25"/>
      <c r="CM991" s="5" t="str">
        <f t="shared" si="242"/>
        <v/>
      </c>
      <c r="CO991" s="5"/>
      <c r="CP991" s="5" t="str">
        <f t="shared" si="241"/>
        <v/>
      </c>
      <c r="CQ991" s="5" t="str">
        <f>IF(BT991="","",IFERROR(IF(VLOOKUP(BT991,BT$2:BT990,1,0)=0,"",""),BT991))</f>
        <v/>
      </c>
      <c r="CR991" s="22" t="str">
        <f>IF(CQ991="","",(IFERROR(VLOOKUP(MID(CQ991,1,1),$DI$2:DM$28,3,0),0)+IFERROR(VLOOKUP(MID(CQ991,2,1),DI$2:DM$28,4,0),0)+IFERROR(VLOOKUP(MID(CQ991,3,1),DI$2:DM$28,5,0),0)+(ROW(CQ991)/1000000000000)))</f>
        <v/>
      </c>
      <c r="CS991" s="5"/>
      <c r="CT991" s="5">
        <v>990</v>
      </c>
      <c r="CU991" s="5" t="str">
        <f>IFERROR(VLOOKUP(CT991,CP$2:CQ2067,2,0),"")</f>
        <v/>
      </c>
      <c r="CV991" s="5"/>
      <c r="CX991" s="5"/>
      <c r="DO991" s="5" t="e">
        <f>IF(REPORTE!AH$2="si",IF(C991=VALUE(REPORTE!C$22),IF(SUM(DO992:DO$1993),CONCATENATE(INT(B991),", "),INT(B991)),""),IF(C991=VALUE(REPORTE!C$21),IF(SUM(DO992:DO$1993),CONCATENATE(INT(B991),", "),INT(B991)),""))</f>
        <v>#VALUE!</v>
      </c>
      <c r="DS991" s="5"/>
      <c r="DT991" s="5"/>
      <c r="DU991" s="5"/>
      <c r="DV991" s="5"/>
    </row>
    <row r="992" spans="1:126" x14ac:dyDescent="0.25">
      <c r="A992" s="4" t="str">
        <f t="shared" ca="1" si="229"/>
        <v/>
      </c>
      <c r="B992" s="3"/>
      <c r="D992" s="1" t="str">
        <f>IFERROR(INDEX('padron cfe'!B:B,MATCH(DATOS!C992,'padron cfe'!A:A,0),1),"")</f>
        <v/>
      </c>
      <c r="H992" s="5" t="str">
        <f>IF(F992="","",IFERROR(CONCATENATE("PEUA",VLOOKUP(ESTADO,REPORTE!AV$2:AW$33,2,0),DIDTRITO_FORM,CADER_FORM,IFERROR(INDEX(CA:CA,MATCH(DAY(F992),BZ:BZ,0),1),DAY(F992)),IFERROR(INDEX(CA:CA,MATCH(MONTH(F992),BZ:BZ,0),1),MONTH(F992)),YEAR(F992),G992),""))</f>
        <v/>
      </c>
      <c r="M992" s="2" t="str">
        <f>IFERROR(INDEX('padron cfe'!C:C,MATCH(DATOS!C992,'padron cfe'!A:A,0),1),"")</f>
        <v/>
      </c>
      <c r="N992" s="66" t="str">
        <f>IFERROR(IF(BT992="","",IF(INDEX(N$1:N991,MATCH(BT992,BT$1:BT991,0),1)=0,"",INDEX(N$1:N991,MATCH(BT992,BT$1:BT991,0),1))),"")</f>
        <v/>
      </c>
      <c r="O992" s="66" t="str">
        <f>IFERROR(IF(BT992="","",IF(INDEX(O$1:O991,MATCH(BT992,BT$1:BT991,0),1)=0,"",INDEX(O$1:O991,MATCH(BT992,BT$1:BT991,0),1))),"")</f>
        <v/>
      </c>
      <c r="R992" s="66"/>
      <c r="S992" s="5"/>
      <c r="T992" s="66"/>
      <c r="U992" s="5" t="str">
        <f>IFERROR(IF(INDEX(U$1:U991,MATCH(T992,T$1:T991,0),1)=0,"",INDEX(U$1:U991,MATCH(T992,T$1:T991,0),1)),"")</f>
        <v/>
      </c>
      <c r="V992" s="66"/>
      <c r="W992" s="5" t="str">
        <f>IFERROR(IF(INDEX(W$1:W991,MATCH(V992,V$1:V991,0),1)=0,"",INDEX(W$1:W991,MATCH(V992,V$1:V991,0),1)),"")</f>
        <v/>
      </c>
      <c r="X992" s="2" t="str">
        <f>IFERROR(INDEX('padron cfe'!D:D,MATCH(DATOS!C992,'padron cfe'!A:A,0),1),"")</f>
        <v/>
      </c>
      <c r="AC992" s="3"/>
      <c r="AE992" s="4" t="str">
        <f t="shared" si="230"/>
        <v/>
      </c>
      <c r="AI992" s="2" t="str">
        <f>IFERROR(IF(INDEX(AI$1:AI991,MATCH(BT992,BT$1:BT991,0),1)=0,"",INDEX(AI$1:AI991,MATCH(BT992,BT$1:BT991,0),1)),"")</f>
        <v/>
      </c>
      <c r="AJ992" s="2" t="str">
        <f>IFERROR(IF(INDEX(AJ$1:AJ991,MATCH(BT992,BT$1:BT991,0),1)=0,"",INDEX(AJ$1:AJ991,MATCH(BT992,BT$1:BT991,0),1)),"")</f>
        <v/>
      </c>
      <c r="AK992" s="2" t="str">
        <f>IFERROR(IF(INDEX(AK$1:AK991,MATCH(BT992,BT$1:BT991,0),1)=0,"",INDEX(AK$1:AK991,MATCH(BT992,BT$1:BT991,0),1)),"")</f>
        <v/>
      </c>
      <c r="AY992" s="7"/>
      <c r="BA992" s="66"/>
      <c r="BB992" s="66"/>
      <c r="BC992" s="66"/>
      <c r="BD992" s="78"/>
      <c r="BE992" s="66"/>
      <c r="BF992" s="66"/>
      <c r="BG992" s="4"/>
      <c r="BH992" s="69"/>
      <c r="BK992" s="9"/>
      <c r="BN992" s="7"/>
      <c r="BO992" s="286"/>
      <c r="BP992" s="22"/>
      <c r="BQ992" s="7" t="str">
        <f t="shared" ca="1" si="231"/>
        <v/>
      </c>
      <c r="BR992" s="75" t="str">
        <f t="shared" si="232"/>
        <v/>
      </c>
      <c r="BS992" s="75" t="str">
        <f t="shared" si="233"/>
        <v/>
      </c>
      <c r="BT992" s="5" t="str">
        <f t="shared" si="234"/>
        <v/>
      </c>
      <c r="BU992" s="79" t="str">
        <f t="shared" si="235"/>
        <v/>
      </c>
      <c r="BV992" s="79" t="str">
        <f t="shared" si="236"/>
        <v/>
      </c>
      <c r="BW992" s="79" t="str">
        <f t="shared" si="237"/>
        <v/>
      </c>
      <c r="CB992" s="5"/>
      <c r="CC992" s="4" t="str">
        <f>IF(IFERROR(VLOOKUP(C992,C993:C$1993,1,0),"")="","",COUNTIF(C:C,C992))</f>
        <v/>
      </c>
      <c r="CE992" s="5"/>
      <c r="CF992" s="5"/>
      <c r="CG992" s="5" t="str">
        <f>IF(B992="","",IF(CC992="",1+(MAX(CG$2:CG991)),""))</f>
        <v/>
      </c>
      <c r="CH992" s="5" t="str">
        <f t="shared" si="238"/>
        <v/>
      </c>
      <c r="CI992" s="5" t="str">
        <f t="shared" si="239"/>
        <v/>
      </c>
      <c r="CJ992" s="14" t="str">
        <f t="shared" si="240"/>
        <v/>
      </c>
      <c r="CK992" s="25"/>
      <c r="CM992" s="5" t="str">
        <f t="shared" si="242"/>
        <v/>
      </c>
      <c r="CO992" s="5"/>
      <c r="CP992" s="5" t="str">
        <f t="shared" si="241"/>
        <v/>
      </c>
      <c r="CQ992" s="5" t="str">
        <f>IF(BT992="","",IFERROR(IF(VLOOKUP(BT992,BT$2:BT991,1,0)=0,"",""),BT992))</f>
        <v/>
      </c>
      <c r="CR992" s="22" t="str">
        <f>IF(CQ992="","",(IFERROR(VLOOKUP(MID(CQ992,1,1),$DI$2:DM$28,3,0),0)+IFERROR(VLOOKUP(MID(CQ992,2,1),DI$2:DM$28,4,0),0)+IFERROR(VLOOKUP(MID(CQ992,3,1),DI$2:DM$28,5,0),0)+(ROW(CQ992)/1000000000000)))</f>
        <v/>
      </c>
      <c r="CS992" s="5"/>
      <c r="CT992" s="5">
        <v>991</v>
      </c>
      <c r="CU992" s="5" t="str">
        <f>IFERROR(VLOOKUP(CT992,CP$2:CQ2068,2,0),"")</f>
        <v/>
      </c>
      <c r="CV992" s="5"/>
      <c r="CX992" s="5"/>
      <c r="DO992" s="5" t="e">
        <f>IF(REPORTE!AH$2="si",IF(C992=VALUE(REPORTE!C$22),IF(SUM(DO993:DO$1993),CONCATENATE(INT(B992),", "),INT(B992)),""),IF(C992=VALUE(REPORTE!C$21),IF(SUM(DO993:DO$1993),CONCATENATE(INT(B992),", "),INT(B992)),""))</f>
        <v>#VALUE!</v>
      </c>
      <c r="DS992" s="5"/>
      <c r="DT992" s="5"/>
      <c r="DU992" s="5"/>
      <c r="DV992" s="5"/>
    </row>
    <row r="993" spans="1:126" x14ac:dyDescent="0.25">
      <c r="A993" s="4" t="str">
        <f t="shared" ca="1" si="229"/>
        <v/>
      </c>
      <c r="B993" s="3"/>
      <c r="D993" s="1" t="str">
        <f>IFERROR(INDEX('padron cfe'!B:B,MATCH(DATOS!C993,'padron cfe'!A:A,0),1),"")</f>
        <v/>
      </c>
      <c r="H993" s="5" t="str">
        <f>IF(F993="","",IFERROR(CONCATENATE("PEUA",VLOOKUP(ESTADO,REPORTE!AV$2:AW$33,2,0),DIDTRITO_FORM,CADER_FORM,IFERROR(INDEX(CA:CA,MATCH(DAY(F993),BZ:BZ,0),1),DAY(F993)),IFERROR(INDEX(CA:CA,MATCH(MONTH(F993),BZ:BZ,0),1),MONTH(F993)),YEAR(F993),G993),""))</f>
        <v/>
      </c>
      <c r="M993" s="2" t="str">
        <f>IFERROR(INDEX('padron cfe'!C:C,MATCH(DATOS!C993,'padron cfe'!A:A,0),1),"")</f>
        <v/>
      </c>
      <c r="N993" s="66" t="str">
        <f>IFERROR(IF(BT993="","",IF(INDEX(N$1:N992,MATCH(BT993,BT$1:BT992,0),1)=0,"",INDEX(N$1:N992,MATCH(BT993,BT$1:BT992,0),1))),"")</f>
        <v/>
      </c>
      <c r="O993" s="66" t="str">
        <f>IFERROR(IF(BT993="","",IF(INDEX(O$1:O992,MATCH(BT993,BT$1:BT992,0),1)=0,"",INDEX(O$1:O992,MATCH(BT993,BT$1:BT992,0),1))),"")</f>
        <v/>
      </c>
      <c r="R993" s="66"/>
      <c r="S993" s="5"/>
      <c r="T993" s="66"/>
      <c r="U993" s="5" t="str">
        <f>IFERROR(IF(INDEX(U$1:U992,MATCH(T993,T$1:T992,0),1)=0,"",INDEX(U$1:U992,MATCH(T993,T$1:T992,0),1)),"")</f>
        <v/>
      </c>
      <c r="V993" s="66"/>
      <c r="W993" s="5" t="str">
        <f>IFERROR(IF(INDEX(W$1:W992,MATCH(V993,V$1:V992,0),1)=0,"",INDEX(W$1:W992,MATCH(V993,V$1:V992,0),1)),"")</f>
        <v/>
      </c>
      <c r="X993" s="2" t="str">
        <f>IFERROR(INDEX('padron cfe'!D:D,MATCH(DATOS!C993,'padron cfe'!A:A,0),1),"")</f>
        <v/>
      </c>
      <c r="AC993" s="3"/>
      <c r="AE993" s="4" t="str">
        <f t="shared" si="230"/>
        <v/>
      </c>
      <c r="AI993" s="2" t="str">
        <f>IFERROR(IF(INDEX(AI$1:AI992,MATCH(BT993,BT$1:BT992,0),1)=0,"",INDEX(AI$1:AI992,MATCH(BT993,BT$1:BT992,0),1)),"")</f>
        <v/>
      </c>
      <c r="AJ993" s="2" t="str">
        <f>IFERROR(IF(INDEX(AJ$1:AJ992,MATCH(BT993,BT$1:BT992,0),1)=0,"",INDEX(AJ$1:AJ992,MATCH(BT993,BT$1:BT992,0),1)),"")</f>
        <v/>
      </c>
      <c r="AK993" s="2" t="str">
        <f>IFERROR(IF(INDEX(AK$1:AK992,MATCH(BT993,BT$1:BT992,0),1)=0,"",INDEX(AK$1:AK992,MATCH(BT993,BT$1:BT992,0),1)),"")</f>
        <v/>
      </c>
      <c r="AY993" s="7"/>
      <c r="BA993" s="66"/>
      <c r="BB993" s="66"/>
      <c r="BC993" s="66"/>
      <c r="BD993" s="78"/>
      <c r="BE993" s="66"/>
      <c r="BF993" s="66"/>
      <c r="BG993" s="4"/>
      <c r="BH993" s="69"/>
      <c r="BK993" s="9"/>
      <c r="BN993" s="7"/>
      <c r="BO993" s="286"/>
      <c r="BP993" s="22"/>
      <c r="BQ993" s="7" t="str">
        <f t="shared" ca="1" si="231"/>
        <v/>
      </c>
      <c r="BR993" s="75" t="str">
        <f t="shared" si="232"/>
        <v/>
      </c>
      <c r="BS993" s="75" t="str">
        <f t="shared" si="233"/>
        <v/>
      </c>
      <c r="BT993" s="5" t="str">
        <f t="shared" si="234"/>
        <v/>
      </c>
      <c r="BU993" s="79" t="str">
        <f t="shared" si="235"/>
        <v/>
      </c>
      <c r="BV993" s="79" t="str">
        <f t="shared" si="236"/>
        <v/>
      </c>
      <c r="BW993" s="79" t="str">
        <f t="shared" si="237"/>
        <v/>
      </c>
      <c r="CB993" s="5"/>
      <c r="CC993" s="4" t="str">
        <f>IF(IFERROR(VLOOKUP(C993,C994:C$1993,1,0),"")="","",COUNTIF(C:C,C993))</f>
        <v/>
      </c>
      <c r="CE993" s="5"/>
      <c r="CF993" s="5"/>
      <c r="CG993" s="5" t="str">
        <f>IF(B993="","",IF(CC993="",1+(MAX(CG$2:CG992)),""))</f>
        <v/>
      </c>
      <c r="CH993" s="5" t="str">
        <f t="shared" si="238"/>
        <v/>
      </c>
      <c r="CI993" s="5" t="str">
        <f t="shared" si="239"/>
        <v/>
      </c>
      <c r="CJ993" s="14" t="str">
        <f t="shared" si="240"/>
        <v/>
      </c>
      <c r="CK993" s="25"/>
      <c r="CM993" s="5" t="str">
        <f t="shared" si="242"/>
        <v/>
      </c>
      <c r="CO993" s="5"/>
      <c r="CP993" s="5" t="str">
        <f t="shared" si="241"/>
        <v/>
      </c>
      <c r="CQ993" s="5" t="str">
        <f>IF(BT993="","",IFERROR(IF(VLOOKUP(BT993,BT$2:BT992,1,0)=0,"",""),BT993))</f>
        <v/>
      </c>
      <c r="CR993" s="22" t="str">
        <f>IF(CQ993="","",(IFERROR(VLOOKUP(MID(CQ993,1,1),$DI$2:DM$28,3,0),0)+IFERROR(VLOOKUP(MID(CQ993,2,1),DI$2:DM$28,4,0),0)+IFERROR(VLOOKUP(MID(CQ993,3,1),DI$2:DM$28,5,0),0)+(ROW(CQ993)/1000000000000)))</f>
        <v/>
      </c>
      <c r="CS993" s="5"/>
      <c r="CT993" s="5">
        <v>992</v>
      </c>
      <c r="CU993" s="5" t="str">
        <f>IFERROR(VLOOKUP(CT993,CP$2:CQ2069,2,0),"")</f>
        <v/>
      </c>
      <c r="CV993" s="5"/>
      <c r="CX993" s="5"/>
      <c r="DO993" s="5" t="e">
        <f>IF(REPORTE!AH$2="si",IF(C993=VALUE(REPORTE!C$22),IF(SUM(DO994:DO$1993),CONCATENATE(INT(B993),", "),INT(B993)),""),IF(C993=VALUE(REPORTE!C$21),IF(SUM(DO994:DO$1993),CONCATENATE(INT(B993),", "),INT(B993)),""))</f>
        <v>#VALUE!</v>
      </c>
      <c r="DS993" s="5"/>
      <c r="DT993" s="5"/>
      <c r="DU993" s="5"/>
      <c r="DV993" s="5"/>
    </row>
    <row r="994" spans="1:126" x14ac:dyDescent="0.25">
      <c r="A994" s="4" t="str">
        <f t="shared" ca="1" si="229"/>
        <v/>
      </c>
      <c r="B994" s="3"/>
      <c r="D994" s="1" t="str">
        <f>IFERROR(INDEX('padron cfe'!B:B,MATCH(DATOS!C994,'padron cfe'!A:A,0),1),"")</f>
        <v/>
      </c>
      <c r="H994" s="5" t="str">
        <f>IF(F994="","",IFERROR(CONCATENATE("PEUA",VLOOKUP(ESTADO,REPORTE!AV$2:AW$33,2,0),DIDTRITO_FORM,CADER_FORM,IFERROR(INDEX(CA:CA,MATCH(DAY(F994),BZ:BZ,0),1),DAY(F994)),IFERROR(INDEX(CA:CA,MATCH(MONTH(F994),BZ:BZ,0),1),MONTH(F994)),YEAR(F994),G994),""))</f>
        <v/>
      </c>
      <c r="M994" s="2" t="str">
        <f>IFERROR(INDEX('padron cfe'!C:C,MATCH(DATOS!C994,'padron cfe'!A:A,0),1),"")</f>
        <v/>
      </c>
      <c r="N994" s="66" t="str">
        <f>IFERROR(IF(BT994="","",IF(INDEX(N$1:N993,MATCH(BT994,BT$1:BT993,0),1)=0,"",INDEX(N$1:N993,MATCH(BT994,BT$1:BT993,0),1))),"")</f>
        <v/>
      </c>
      <c r="O994" s="66" t="str">
        <f>IFERROR(IF(BT994="","",IF(INDEX(O$1:O993,MATCH(BT994,BT$1:BT993,0),1)=0,"",INDEX(O$1:O993,MATCH(BT994,BT$1:BT993,0),1))),"")</f>
        <v/>
      </c>
      <c r="R994" s="66"/>
      <c r="S994" s="5"/>
      <c r="T994" s="66"/>
      <c r="U994" s="5" t="str">
        <f>IFERROR(IF(INDEX(U$1:U993,MATCH(T994,T$1:T993,0),1)=0,"",INDEX(U$1:U993,MATCH(T994,T$1:T993,0),1)),"")</f>
        <v/>
      </c>
      <c r="V994" s="66"/>
      <c r="W994" s="5" t="str">
        <f>IFERROR(IF(INDEX(W$1:W993,MATCH(V994,V$1:V993,0),1)=0,"",INDEX(W$1:W993,MATCH(V994,V$1:V993,0),1)),"")</f>
        <v/>
      </c>
      <c r="X994" s="2" t="str">
        <f>IFERROR(INDEX('padron cfe'!D:D,MATCH(DATOS!C994,'padron cfe'!A:A,0),1),"")</f>
        <v/>
      </c>
      <c r="AC994" s="3"/>
      <c r="AE994" s="4" t="str">
        <f t="shared" si="230"/>
        <v/>
      </c>
      <c r="AI994" s="2" t="str">
        <f>IFERROR(IF(INDEX(AI$1:AI993,MATCH(BT994,BT$1:BT993,0),1)=0,"",INDEX(AI$1:AI993,MATCH(BT994,BT$1:BT993,0),1)),"")</f>
        <v/>
      </c>
      <c r="AJ994" s="2" t="str">
        <f>IFERROR(IF(INDEX(AJ$1:AJ993,MATCH(BT994,BT$1:BT993,0),1)=0,"",INDEX(AJ$1:AJ993,MATCH(BT994,BT$1:BT993,0),1)),"")</f>
        <v/>
      </c>
      <c r="AK994" s="2" t="str">
        <f>IFERROR(IF(INDEX(AK$1:AK993,MATCH(BT994,BT$1:BT993,0),1)=0,"",INDEX(AK$1:AK993,MATCH(BT994,BT$1:BT993,0),1)),"")</f>
        <v/>
      </c>
      <c r="AY994" s="7"/>
      <c r="BA994" s="66"/>
      <c r="BB994" s="66"/>
      <c r="BC994" s="66"/>
      <c r="BD994" s="78"/>
      <c r="BE994" s="66"/>
      <c r="BF994" s="66"/>
      <c r="BG994" s="4"/>
      <c r="BH994" s="69"/>
      <c r="BK994" s="9"/>
      <c r="BN994" s="7"/>
      <c r="BO994" s="286"/>
      <c r="BP994" s="22"/>
      <c r="BQ994" s="7" t="str">
        <f t="shared" ca="1" si="231"/>
        <v/>
      </c>
      <c r="BR994" s="75" t="str">
        <f t="shared" si="232"/>
        <v/>
      </c>
      <c r="BS994" s="75" t="str">
        <f t="shared" si="233"/>
        <v/>
      </c>
      <c r="BT994" s="5" t="str">
        <f t="shared" si="234"/>
        <v/>
      </c>
      <c r="BU994" s="79" t="str">
        <f t="shared" si="235"/>
        <v/>
      </c>
      <c r="BV994" s="79" t="str">
        <f t="shared" si="236"/>
        <v/>
      </c>
      <c r="BW994" s="79" t="str">
        <f t="shared" si="237"/>
        <v/>
      </c>
      <c r="CB994" s="5"/>
      <c r="CC994" s="4" t="str">
        <f>IF(IFERROR(VLOOKUP(C994,C995:C$1993,1,0),"")="","",COUNTIF(C:C,C994))</f>
        <v/>
      </c>
      <c r="CE994" s="5"/>
      <c r="CF994" s="5"/>
      <c r="CG994" s="5" t="str">
        <f>IF(B994="","",IF(CC994="",1+(MAX(CG$2:CG993)),""))</f>
        <v/>
      </c>
      <c r="CH994" s="5" t="str">
        <f t="shared" si="238"/>
        <v/>
      </c>
      <c r="CI994" s="5" t="str">
        <f t="shared" si="239"/>
        <v/>
      </c>
      <c r="CJ994" s="14" t="str">
        <f t="shared" si="240"/>
        <v/>
      </c>
      <c r="CK994" s="25"/>
      <c r="CM994" s="5" t="str">
        <f t="shared" si="242"/>
        <v/>
      </c>
      <c r="CO994" s="5"/>
      <c r="CP994" s="5" t="str">
        <f t="shared" si="241"/>
        <v/>
      </c>
      <c r="CQ994" s="5" t="str">
        <f>IF(BT994="","",IFERROR(IF(VLOOKUP(BT994,BT$2:BT993,1,0)=0,"",""),BT994))</f>
        <v/>
      </c>
      <c r="CR994" s="22" t="str">
        <f>IF(CQ994="","",(IFERROR(VLOOKUP(MID(CQ994,1,1),$DI$2:DM$28,3,0),0)+IFERROR(VLOOKUP(MID(CQ994,2,1),DI$2:DM$28,4,0),0)+IFERROR(VLOOKUP(MID(CQ994,3,1),DI$2:DM$28,5,0),0)+(ROW(CQ994)/1000000000000)))</f>
        <v/>
      </c>
      <c r="CS994" s="5"/>
      <c r="CT994" s="5">
        <v>993</v>
      </c>
      <c r="CU994" s="5" t="str">
        <f>IFERROR(VLOOKUP(CT994,CP$2:CQ2070,2,0),"")</f>
        <v/>
      </c>
      <c r="CV994" s="5"/>
      <c r="CX994" s="5"/>
      <c r="DO994" s="5" t="e">
        <f>IF(REPORTE!AH$2="si",IF(C994=VALUE(REPORTE!C$22),IF(SUM(DO995:DO$1993),CONCATENATE(INT(B994),", "),INT(B994)),""),IF(C994=VALUE(REPORTE!C$21),IF(SUM(DO995:DO$1993),CONCATENATE(INT(B994),", "),INT(B994)),""))</f>
        <v>#VALUE!</v>
      </c>
      <c r="DS994" s="5"/>
      <c r="DT994" s="5"/>
      <c r="DU994" s="5"/>
      <c r="DV994" s="5"/>
    </row>
    <row r="995" spans="1:126" x14ac:dyDescent="0.25">
      <c r="A995" s="4" t="str">
        <f t="shared" ca="1" si="229"/>
        <v/>
      </c>
      <c r="B995" s="3"/>
      <c r="D995" s="1" t="str">
        <f>IFERROR(INDEX('padron cfe'!B:B,MATCH(DATOS!C995,'padron cfe'!A:A,0),1),"")</f>
        <v/>
      </c>
      <c r="H995" s="5" t="str">
        <f>IF(F995="","",IFERROR(CONCATENATE("PEUA",VLOOKUP(ESTADO,REPORTE!AV$2:AW$33,2,0),DIDTRITO_FORM,CADER_FORM,IFERROR(INDEX(CA:CA,MATCH(DAY(F995),BZ:BZ,0),1),DAY(F995)),IFERROR(INDEX(CA:CA,MATCH(MONTH(F995),BZ:BZ,0),1),MONTH(F995)),YEAR(F995),G995),""))</f>
        <v/>
      </c>
      <c r="M995" s="2" t="str">
        <f>IFERROR(INDEX('padron cfe'!C:C,MATCH(DATOS!C995,'padron cfe'!A:A,0),1),"")</f>
        <v/>
      </c>
      <c r="N995" s="66" t="str">
        <f>IFERROR(IF(BT995="","",IF(INDEX(N$1:N994,MATCH(BT995,BT$1:BT994,0),1)=0,"",INDEX(N$1:N994,MATCH(BT995,BT$1:BT994,0),1))),"")</f>
        <v/>
      </c>
      <c r="O995" s="66" t="str">
        <f>IFERROR(IF(BT995="","",IF(INDEX(O$1:O994,MATCH(BT995,BT$1:BT994,0),1)=0,"",INDEX(O$1:O994,MATCH(BT995,BT$1:BT994,0),1))),"")</f>
        <v/>
      </c>
      <c r="R995" s="66"/>
      <c r="S995" s="5"/>
      <c r="T995" s="66"/>
      <c r="U995" s="5" t="str">
        <f>IFERROR(IF(INDEX(U$1:U994,MATCH(T995,T$1:T994,0),1)=0,"",INDEX(U$1:U994,MATCH(T995,T$1:T994,0),1)),"")</f>
        <v/>
      </c>
      <c r="V995" s="66"/>
      <c r="W995" s="5" t="str">
        <f>IFERROR(IF(INDEX(W$1:W994,MATCH(V995,V$1:V994,0),1)=0,"",INDEX(W$1:W994,MATCH(V995,V$1:V994,0),1)),"")</f>
        <v/>
      </c>
      <c r="X995" s="2" t="str">
        <f>IFERROR(INDEX('padron cfe'!D:D,MATCH(DATOS!C995,'padron cfe'!A:A,0),1),"")</f>
        <v/>
      </c>
      <c r="AC995" s="3"/>
      <c r="AE995" s="4" t="str">
        <f t="shared" si="230"/>
        <v/>
      </c>
      <c r="AI995" s="2" t="str">
        <f>IFERROR(IF(INDEX(AI$1:AI994,MATCH(BT995,BT$1:BT994,0),1)=0,"",INDEX(AI$1:AI994,MATCH(BT995,BT$1:BT994,0),1)),"")</f>
        <v/>
      </c>
      <c r="AJ995" s="2" t="str">
        <f>IFERROR(IF(INDEX(AJ$1:AJ994,MATCH(BT995,BT$1:BT994,0),1)=0,"",INDEX(AJ$1:AJ994,MATCH(BT995,BT$1:BT994,0),1)),"")</f>
        <v/>
      </c>
      <c r="AK995" s="2" t="str">
        <f>IFERROR(IF(INDEX(AK$1:AK994,MATCH(BT995,BT$1:BT994,0),1)=0,"",INDEX(AK$1:AK994,MATCH(BT995,BT$1:BT994,0),1)),"")</f>
        <v/>
      </c>
      <c r="AY995" s="7"/>
      <c r="BA995" s="66"/>
      <c r="BB995" s="66"/>
      <c r="BC995" s="66"/>
      <c r="BD995" s="78"/>
      <c r="BE995" s="66"/>
      <c r="BF995" s="66"/>
      <c r="BG995" s="4"/>
      <c r="BH995" s="69"/>
      <c r="BK995" s="9"/>
      <c r="BN995" s="7"/>
      <c r="BO995" s="286"/>
      <c r="BP995" s="22"/>
      <c r="BQ995" s="7" t="str">
        <f t="shared" ca="1" si="231"/>
        <v/>
      </c>
      <c r="BR995" s="75" t="str">
        <f t="shared" si="232"/>
        <v/>
      </c>
      <c r="BS995" s="75" t="str">
        <f t="shared" si="233"/>
        <v/>
      </c>
      <c r="BT995" s="5" t="str">
        <f t="shared" si="234"/>
        <v/>
      </c>
      <c r="BU995" s="79" t="str">
        <f t="shared" si="235"/>
        <v/>
      </c>
      <c r="BV995" s="79" t="str">
        <f t="shared" si="236"/>
        <v/>
      </c>
      <c r="BW995" s="79" t="str">
        <f t="shared" si="237"/>
        <v/>
      </c>
      <c r="CB995" s="5"/>
      <c r="CC995" s="4" t="str">
        <f>IF(IFERROR(VLOOKUP(C995,C996:C$1993,1,0),"")="","",COUNTIF(C:C,C995))</f>
        <v/>
      </c>
      <c r="CE995" s="5"/>
      <c r="CF995" s="5"/>
      <c r="CG995" s="5" t="str">
        <f>IF(B995="","",IF(CC995="",1+(MAX(CG$2:CG994)),""))</f>
        <v/>
      </c>
      <c r="CH995" s="5" t="str">
        <f t="shared" si="238"/>
        <v/>
      </c>
      <c r="CI995" s="5" t="str">
        <f t="shared" si="239"/>
        <v/>
      </c>
      <c r="CJ995" s="14" t="str">
        <f t="shared" si="240"/>
        <v/>
      </c>
      <c r="CK995" s="25"/>
      <c r="CM995" s="5" t="str">
        <f t="shared" si="242"/>
        <v/>
      </c>
      <c r="CO995" s="5"/>
      <c r="CP995" s="5" t="str">
        <f t="shared" si="241"/>
        <v/>
      </c>
      <c r="CQ995" s="5" t="str">
        <f>IF(BT995="","",IFERROR(IF(VLOOKUP(BT995,BT$2:BT994,1,0)=0,"",""),BT995))</f>
        <v/>
      </c>
      <c r="CR995" s="22" t="str">
        <f>IF(CQ995="","",(IFERROR(VLOOKUP(MID(CQ995,1,1),$DI$2:DM$28,3,0),0)+IFERROR(VLOOKUP(MID(CQ995,2,1),DI$2:DM$28,4,0),0)+IFERROR(VLOOKUP(MID(CQ995,3,1),DI$2:DM$28,5,0),0)+(ROW(CQ995)/1000000000000)))</f>
        <v/>
      </c>
      <c r="CS995" s="5"/>
      <c r="CT995" s="5">
        <v>994</v>
      </c>
      <c r="CU995" s="5" t="str">
        <f>IFERROR(VLOOKUP(CT995,CP$2:CQ2071,2,0),"")</f>
        <v/>
      </c>
      <c r="CV995" s="5"/>
      <c r="CX995" s="5"/>
      <c r="DO995" s="5" t="e">
        <f>IF(REPORTE!AH$2="si",IF(C995=VALUE(REPORTE!C$22),IF(SUM(DO996:DO$1993),CONCATENATE(INT(B995),", "),INT(B995)),""),IF(C995=VALUE(REPORTE!C$21),IF(SUM(DO996:DO$1993),CONCATENATE(INT(B995),", "),INT(B995)),""))</f>
        <v>#VALUE!</v>
      </c>
      <c r="DS995" s="5"/>
      <c r="DT995" s="5"/>
      <c r="DU995" s="5"/>
      <c r="DV995" s="5"/>
    </row>
    <row r="996" spans="1:126" x14ac:dyDescent="0.25">
      <c r="A996" s="4" t="str">
        <f t="shared" ca="1" si="229"/>
        <v/>
      </c>
      <c r="B996" s="3"/>
      <c r="D996" s="1" t="str">
        <f>IFERROR(INDEX('padron cfe'!B:B,MATCH(DATOS!C996,'padron cfe'!A:A,0),1),"")</f>
        <v/>
      </c>
      <c r="H996" s="5" t="str">
        <f>IF(F996="","",IFERROR(CONCATENATE("PEUA",VLOOKUP(ESTADO,REPORTE!AV$2:AW$33,2,0),DIDTRITO_FORM,CADER_FORM,IFERROR(INDEX(CA:CA,MATCH(DAY(F996),BZ:BZ,0),1),DAY(F996)),IFERROR(INDEX(CA:CA,MATCH(MONTH(F996),BZ:BZ,0),1),MONTH(F996)),YEAR(F996),G996),""))</f>
        <v/>
      </c>
      <c r="M996" s="2" t="str">
        <f>IFERROR(INDEX('padron cfe'!C:C,MATCH(DATOS!C996,'padron cfe'!A:A,0),1),"")</f>
        <v/>
      </c>
      <c r="N996" s="66" t="str">
        <f>IFERROR(IF(BT996="","",IF(INDEX(N$1:N995,MATCH(BT996,BT$1:BT995,0),1)=0,"",INDEX(N$1:N995,MATCH(BT996,BT$1:BT995,0),1))),"")</f>
        <v/>
      </c>
      <c r="O996" s="66" t="str">
        <f>IFERROR(IF(BT996="","",IF(INDEX(O$1:O995,MATCH(BT996,BT$1:BT995,0),1)=0,"",INDEX(O$1:O995,MATCH(BT996,BT$1:BT995,0),1))),"")</f>
        <v/>
      </c>
      <c r="R996" s="66"/>
      <c r="S996" s="5"/>
      <c r="T996" s="66"/>
      <c r="U996" s="5" t="str">
        <f>IFERROR(IF(INDEX(U$1:U995,MATCH(T996,T$1:T995,0),1)=0,"",INDEX(U$1:U995,MATCH(T996,T$1:T995,0),1)),"")</f>
        <v/>
      </c>
      <c r="V996" s="66"/>
      <c r="W996" s="5" t="str">
        <f>IFERROR(IF(INDEX(W$1:W995,MATCH(V996,V$1:V995,0),1)=0,"",INDEX(W$1:W995,MATCH(V996,V$1:V995,0),1)),"")</f>
        <v/>
      </c>
      <c r="X996" s="2" t="str">
        <f>IFERROR(INDEX('padron cfe'!D:D,MATCH(DATOS!C996,'padron cfe'!A:A,0),1),"")</f>
        <v/>
      </c>
      <c r="AC996" s="3"/>
      <c r="AE996" s="4" t="str">
        <f t="shared" si="230"/>
        <v/>
      </c>
      <c r="AI996" s="2" t="str">
        <f>IFERROR(IF(INDEX(AI$1:AI995,MATCH(BT996,BT$1:BT995,0),1)=0,"",INDEX(AI$1:AI995,MATCH(BT996,BT$1:BT995,0),1)),"")</f>
        <v/>
      </c>
      <c r="AJ996" s="2" t="str">
        <f>IFERROR(IF(INDEX(AJ$1:AJ995,MATCH(BT996,BT$1:BT995,0),1)=0,"",INDEX(AJ$1:AJ995,MATCH(BT996,BT$1:BT995,0),1)),"")</f>
        <v/>
      </c>
      <c r="AK996" s="2" t="str">
        <f>IFERROR(IF(INDEX(AK$1:AK995,MATCH(BT996,BT$1:BT995,0),1)=0,"",INDEX(AK$1:AK995,MATCH(BT996,BT$1:BT995,0),1)),"")</f>
        <v/>
      </c>
      <c r="AY996" s="7"/>
      <c r="BA996" s="66"/>
      <c r="BB996" s="66"/>
      <c r="BC996" s="66"/>
      <c r="BD996" s="78"/>
      <c r="BE996" s="66"/>
      <c r="BF996" s="66"/>
      <c r="BG996" s="4"/>
      <c r="BH996" s="69"/>
      <c r="BK996" s="9"/>
      <c r="BN996" s="7"/>
      <c r="BO996" s="286"/>
      <c r="BP996" s="22"/>
      <c r="BQ996" s="7" t="str">
        <f t="shared" ca="1" si="231"/>
        <v/>
      </c>
      <c r="BR996" s="75" t="str">
        <f t="shared" si="232"/>
        <v/>
      </c>
      <c r="BS996" s="75" t="str">
        <f t="shared" si="233"/>
        <v/>
      </c>
      <c r="BT996" s="5" t="str">
        <f t="shared" si="234"/>
        <v/>
      </c>
      <c r="BU996" s="79" t="str">
        <f t="shared" si="235"/>
        <v/>
      </c>
      <c r="BV996" s="79" t="str">
        <f t="shared" si="236"/>
        <v/>
      </c>
      <c r="BW996" s="79" t="str">
        <f t="shared" si="237"/>
        <v/>
      </c>
      <c r="CB996" s="5"/>
      <c r="CC996" s="4" t="str">
        <f>IF(IFERROR(VLOOKUP(C996,C997:C$1993,1,0),"")="","",COUNTIF(C:C,C996))</f>
        <v/>
      </c>
      <c r="CE996" s="5"/>
      <c r="CF996" s="5"/>
      <c r="CG996" s="5" t="str">
        <f>IF(B996="","",IF(CC996="",1+(MAX(CG$2:CG995)),""))</f>
        <v/>
      </c>
      <c r="CH996" s="5" t="str">
        <f t="shared" si="238"/>
        <v/>
      </c>
      <c r="CI996" s="5" t="str">
        <f t="shared" si="239"/>
        <v/>
      </c>
      <c r="CJ996" s="14" t="str">
        <f t="shared" si="240"/>
        <v/>
      </c>
      <c r="CK996" s="25"/>
      <c r="CM996" s="5" t="str">
        <f t="shared" si="242"/>
        <v/>
      </c>
      <c r="CO996" s="5"/>
      <c r="CP996" s="5" t="str">
        <f t="shared" si="241"/>
        <v/>
      </c>
      <c r="CQ996" s="5" t="str">
        <f>IF(BT996="","",IFERROR(IF(VLOOKUP(BT996,BT$2:BT995,1,0)=0,"",""),BT996))</f>
        <v/>
      </c>
      <c r="CR996" s="22" t="str">
        <f>IF(CQ996="","",(IFERROR(VLOOKUP(MID(CQ996,1,1),$DI$2:DM$28,3,0),0)+IFERROR(VLOOKUP(MID(CQ996,2,1),DI$2:DM$28,4,0),0)+IFERROR(VLOOKUP(MID(CQ996,3,1),DI$2:DM$28,5,0),0)+(ROW(CQ996)/1000000000000)))</f>
        <v/>
      </c>
      <c r="CS996" s="5"/>
      <c r="CT996" s="5">
        <v>995</v>
      </c>
      <c r="CU996" s="5" t="str">
        <f>IFERROR(VLOOKUP(CT996,CP$2:CQ2072,2,0),"")</f>
        <v/>
      </c>
      <c r="CV996" s="5"/>
      <c r="CX996" s="5"/>
      <c r="DO996" s="5" t="e">
        <f>IF(REPORTE!AH$2="si",IF(C996=VALUE(REPORTE!C$22),IF(SUM(DO997:DO$1993),CONCATENATE(INT(B996),", "),INT(B996)),""),IF(C996=VALUE(REPORTE!C$21),IF(SUM(DO997:DO$1993),CONCATENATE(INT(B996),", "),INT(B996)),""))</f>
        <v>#VALUE!</v>
      </c>
      <c r="DS996" s="5"/>
      <c r="DT996" s="5"/>
      <c r="DU996" s="5"/>
      <c r="DV996" s="5"/>
    </row>
    <row r="997" spans="1:126" x14ac:dyDescent="0.25">
      <c r="A997" s="4" t="str">
        <f t="shared" ca="1" si="229"/>
        <v/>
      </c>
      <c r="B997" s="3"/>
      <c r="D997" s="1" t="str">
        <f>IFERROR(INDEX('padron cfe'!B:B,MATCH(DATOS!C997,'padron cfe'!A:A,0),1),"")</f>
        <v/>
      </c>
      <c r="H997" s="5" t="str">
        <f>IF(F997="","",IFERROR(CONCATENATE("PEUA",VLOOKUP(ESTADO,REPORTE!AV$2:AW$33,2,0),DIDTRITO_FORM,CADER_FORM,IFERROR(INDEX(CA:CA,MATCH(DAY(F997),BZ:BZ,0),1),DAY(F997)),IFERROR(INDEX(CA:CA,MATCH(MONTH(F997),BZ:BZ,0),1),MONTH(F997)),YEAR(F997),G997),""))</f>
        <v/>
      </c>
      <c r="M997" s="2" t="str">
        <f>IFERROR(INDEX('padron cfe'!C:C,MATCH(DATOS!C997,'padron cfe'!A:A,0),1),"")</f>
        <v/>
      </c>
      <c r="N997" s="66" t="str">
        <f>IFERROR(IF(BT997="","",IF(INDEX(N$1:N996,MATCH(BT997,BT$1:BT996,0),1)=0,"",INDEX(N$1:N996,MATCH(BT997,BT$1:BT996,0),1))),"")</f>
        <v/>
      </c>
      <c r="O997" s="66" t="str">
        <f>IFERROR(IF(BT997="","",IF(INDEX(O$1:O996,MATCH(BT997,BT$1:BT996,0),1)=0,"",INDEX(O$1:O996,MATCH(BT997,BT$1:BT996,0),1))),"")</f>
        <v/>
      </c>
      <c r="R997" s="66"/>
      <c r="S997" s="5"/>
      <c r="T997" s="66"/>
      <c r="U997" s="5" t="str">
        <f>IFERROR(IF(INDEX(U$1:U996,MATCH(T997,T$1:T996,0),1)=0,"",INDEX(U$1:U996,MATCH(T997,T$1:T996,0),1)),"")</f>
        <v/>
      </c>
      <c r="V997" s="66"/>
      <c r="W997" s="5" t="str">
        <f>IFERROR(IF(INDEX(W$1:W996,MATCH(V997,V$1:V996,0),1)=0,"",INDEX(W$1:W996,MATCH(V997,V$1:V996,0),1)),"")</f>
        <v/>
      </c>
      <c r="X997" s="2" t="str">
        <f>IFERROR(INDEX('padron cfe'!D:D,MATCH(DATOS!C997,'padron cfe'!A:A,0),1),"")</f>
        <v/>
      </c>
      <c r="AC997" s="3"/>
      <c r="AE997" s="4" t="str">
        <f t="shared" si="230"/>
        <v/>
      </c>
      <c r="AI997" s="2" t="str">
        <f>IFERROR(IF(INDEX(AI$1:AI996,MATCH(BT997,BT$1:BT996,0),1)=0,"",INDEX(AI$1:AI996,MATCH(BT997,BT$1:BT996,0),1)),"")</f>
        <v/>
      </c>
      <c r="AJ997" s="2" t="str">
        <f>IFERROR(IF(INDEX(AJ$1:AJ996,MATCH(BT997,BT$1:BT996,0),1)=0,"",INDEX(AJ$1:AJ996,MATCH(BT997,BT$1:BT996,0),1)),"")</f>
        <v/>
      </c>
      <c r="AK997" s="2" t="str">
        <f>IFERROR(IF(INDEX(AK$1:AK996,MATCH(BT997,BT$1:BT996,0),1)=0,"",INDEX(AK$1:AK996,MATCH(BT997,BT$1:BT996,0),1)),"")</f>
        <v/>
      </c>
      <c r="AY997" s="7"/>
      <c r="BA997" s="66"/>
      <c r="BB997" s="66"/>
      <c r="BC997" s="66"/>
      <c r="BD997" s="78"/>
      <c r="BE997" s="66"/>
      <c r="BF997" s="66"/>
      <c r="BG997" s="4"/>
      <c r="BH997" s="69"/>
      <c r="BK997" s="9"/>
      <c r="BN997" s="7"/>
      <c r="BO997" s="286"/>
      <c r="BP997" s="22"/>
      <c r="BQ997" s="7" t="str">
        <f t="shared" ca="1" si="231"/>
        <v/>
      </c>
      <c r="BR997" s="75" t="str">
        <f t="shared" si="232"/>
        <v/>
      </c>
      <c r="BS997" s="75" t="str">
        <f t="shared" si="233"/>
        <v/>
      </c>
      <c r="BT997" s="5" t="str">
        <f t="shared" si="234"/>
        <v/>
      </c>
      <c r="BU997" s="79" t="str">
        <f t="shared" si="235"/>
        <v/>
      </c>
      <c r="BV997" s="79" t="str">
        <f t="shared" si="236"/>
        <v/>
      </c>
      <c r="BW997" s="79" t="str">
        <f t="shared" si="237"/>
        <v/>
      </c>
      <c r="CB997" s="5"/>
      <c r="CC997" s="4" t="str">
        <f>IF(IFERROR(VLOOKUP(C997,C998:C$1993,1,0),"")="","",COUNTIF(C:C,C997))</f>
        <v/>
      </c>
      <c r="CE997" s="5"/>
      <c r="CF997" s="5"/>
      <c r="CG997" s="5" t="str">
        <f>IF(B997="","",IF(CC997="",1+(MAX(CG$2:CG996)),""))</f>
        <v/>
      </c>
      <c r="CH997" s="5" t="str">
        <f t="shared" si="238"/>
        <v/>
      </c>
      <c r="CI997" s="5" t="str">
        <f t="shared" si="239"/>
        <v/>
      </c>
      <c r="CJ997" s="14" t="str">
        <f t="shared" si="240"/>
        <v/>
      </c>
      <c r="CK997" s="25"/>
      <c r="CM997" s="5" t="str">
        <f t="shared" si="242"/>
        <v/>
      </c>
      <c r="CO997" s="5"/>
      <c r="CP997" s="5" t="str">
        <f t="shared" si="241"/>
        <v/>
      </c>
      <c r="CQ997" s="5" t="str">
        <f>IF(BT997="","",IFERROR(IF(VLOOKUP(BT997,BT$2:BT996,1,0)=0,"",""),BT997))</f>
        <v/>
      </c>
      <c r="CR997" s="22" t="str">
        <f>IF(CQ997="","",(IFERROR(VLOOKUP(MID(CQ997,1,1),$DI$2:DM$28,3,0),0)+IFERROR(VLOOKUP(MID(CQ997,2,1),DI$2:DM$28,4,0),0)+IFERROR(VLOOKUP(MID(CQ997,3,1),DI$2:DM$28,5,0),0)+(ROW(CQ997)/1000000000000)))</f>
        <v/>
      </c>
      <c r="CS997" s="5"/>
      <c r="CT997" s="5">
        <v>996</v>
      </c>
      <c r="CU997" s="5" t="str">
        <f>IFERROR(VLOOKUP(CT997,CP$2:CQ2073,2,0),"")</f>
        <v/>
      </c>
      <c r="CV997" s="5"/>
      <c r="CX997" s="5"/>
      <c r="DO997" s="5" t="e">
        <f>IF(REPORTE!AH$2="si",IF(C997=VALUE(REPORTE!C$22),IF(SUM(DO998:DO$1993),CONCATENATE(INT(B997),", "),INT(B997)),""),IF(C997=VALUE(REPORTE!C$21),IF(SUM(DO998:DO$1993),CONCATENATE(INT(B997),", "),INT(B997)),""))</f>
        <v>#VALUE!</v>
      </c>
      <c r="DS997" s="5"/>
      <c r="DT997" s="5"/>
      <c r="DU997" s="5"/>
      <c r="DV997" s="5"/>
    </row>
    <row r="998" spans="1:126" x14ac:dyDescent="0.25">
      <c r="A998" s="4" t="str">
        <f t="shared" ca="1" si="229"/>
        <v/>
      </c>
      <c r="B998" s="3"/>
      <c r="D998" s="1" t="str">
        <f>IFERROR(INDEX('padron cfe'!B:B,MATCH(DATOS!C998,'padron cfe'!A:A,0),1),"")</f>
        <v/>
      </c>
      <c r="H998" s="5" t="str">
        <f>IF(F998="","",IFERROR(CONCATENATE("PEUA",VLOOKUP(ESTADO,REPORTE!AV$2:AW$33,2,0),DIDTRITO_FORM,CADER_FORM,IFERROR(INDEX(CA:CA,MATCH(DAY(F998),BZ:BZ,0),1),DAY(F998)),IFERROR(INDEX(CA:CA,MATCH(MONTH(F998),BZ:BZ,0),1),MONTH(F998)),YEAR(F998),G998),""))</f>
        <v/>
      </c>
      <c r="M998" s="2" t="str">
        <f>IFERROR(INDEX('padron cfe'!C:C,MATCH(DATOS!C998,'padron cfe'!A:A,0),1),"")</f>
        <v/>
      </c>
      <c r="N998" s="66" t="str">
        <f>IFERROR(IF(BT998="","",IF(INDEX(N$1:N997,MATCH(BT998,BT$1:BT997,0),1)=0,"",INDEX(N$1:N997,MATCH(BT998,BT$1:BT997,0),1))),"")</f>
        <v/>
      </c>
      <c r="O998" s="66" t="str">
        <f>IFERROR(IF(BT998="","",IF(INDEX(O$1:O997,MATCH(BT998,BT$1:BT997,0),1)=0,"",INDEX(O$1:O997,MATCH(BT998,BT$1:BT997,0),1))),"")</f>
        <v/>
      </c>
      <c r="R998" s="66"/>
      <c r="S998" s="5"/>
      <c r="T998" s="66"/>
      <c r="U998" s="5" t="str">
        <f>IFERROR(IF(INDEX(U$1:U997,MATCH(T998,T$1:T997,0),1)=0,"",INDEX(U$1:U997,MATCH(T998,T$1:T997,0),1)),"")</f>
        <v/>
      </c>
      <c r="V998" s="66"/>
      <c r="W998" s="5" t="str">
        <f>IFERROR(IF(INDEX(W$1:W997,MATCH(V998,V$1:V997,0),1)=0,"",INDEX(W$1:W997,MATCH(V998,V$1:V997,0),1)),"")</f>
        <v/>
      </c>
      <c r="X998" s="2" t="str">
        <f>IFERROR(INDEX('padron cfe'!D:D,MATCH(DATOS!C998,'padron cfe'!A:A,0),1),"")</f>
        <v/>
      </c>
      <c r="AC998" s="3"/>
      <c r="AE998" s="4" t="str">
        <f t="shared" si="230"/>
        <v/>
      </c>
      <c r="AI998" s="2" t="str">
        <f>IFERROR(IF(INDEX(AI$1:AI997,MATCH(BT998,BT$1:BT997,0),1)=0,"",INDEX(AI$1:AI997,MATCH(BT998,BT$1:BT997,0),1)),"")</f>
        <v/>
      </c>
      <c r="AJ998" s="2" t="str">
        <f>IFERROR(IF(INDEX(AJ$1:AJ997,MATCH(BT998,BT$1:BT997,0),1)=0,"",INDEX(AJ$1:AJ997,MATCH(BT998,BT$1:BT997,0),1)),"")</f>
        <v/>
      </c>
      <c r="AK998" s="2" t="str">
        <f>IFERROR(IF(INDEX(AK$1:AK997,MATCH(BT998,BT$1:BT997,0),1)=0,"",INDEX(AK$1:AK997,MATCH(BT998,BT$1:BT997,0),1)),"")</f>
        <v/>
      </c>
      <c r="AY998" s="7"/>
      <c r="BA998" s="66"/>
      <c r="BB998" s="66"/>
      <c r="BC998" s="66"/>
      <c r="BD998" s="78"/>
      <c r="BE998" s="66"/>
      <c r="BF998" s="66"/>
      <c r="BG998" s="4"/>
      <c r="BH998" s="69"/>
      <c r="BK998" s="9"/>
      <c r="BN998" s="7"/>
      <c r="BO998" s="286"/>
      <c r="BP998" s="22"/>
      <c r="BQ998" s="7" t="str">
        <f t="shared" ca="1" si="231"/>
        <v/>
      </c>
      <c r="BR998" s="75" t="str">
        <f t="shared" si="232"/>
        <v/>
      </c>
      <c r="BS998" s="75" t="str">
        <f t="shared" si="233"/>
        <v/>
      </c>
      <c r="BT998" s="5" t="str">
        <f t="shared" si="234"/>
        <v/>
      </c>
      <c r="BU998" s="79" t="str">
        <f t="shared" si="235"/>
        <v/>
      </c>
      <c r="BV998" s="79" t="str">
        <f t="shared" si="236"/>
        <v/>
      </c>
      <c r="BW998" s="79" t="str">
        <f t="shared" si="237"/>
        <v/>
      </c>
      <c r="CB998" s="5"/>
      <c r="CC998" s="4" t="str">
        <f>IF(IFERROR(VLOOKUP(C998,C999:C$1993,1,0),"")="","",COUNTIF(C:C,C998))</f>
        <v/>
      </c>
      <c r="CE998" s="5"/>
      <c r="CF998" s="5"/>
      <c r="CG998" s="5" t="str">
        <f>IF(B998="","",IF(CC998="",1+(MAX(CG$2:CG997)),""))</f>
        <v/>
      </c>
      <c r="CH998" s="5" t="str">
        <f t="shared" si="238"/>
        <v/>
      </c>
      <c r="CI998" s="5" t="str">
        <f t="shared" si="239"/>
        <v/>
      </c>
      <c r="CJ998" s="14" t="str">
        <f t="shared" si="240"/>
        <v/>
      </c>
      <c r="CK998" s="25"/>
      <c r="CM998" s="5" t="str">
        <f t="shared" si="242"/>
        <v/>
      </c>
      <c r="CO998" s="5"/>
      <c r="CP998" s="5" t="str">
        <f t="shared" si="241"/>
        <v/>
      </c>
      <c r="CQ998" s="5" t="str">
        <f>IF(BT998="","",IFERROR(IF(VLOOKUP(BT998,BT$2:BT997,1,0)=0,"",""),BT998))</f>
        <v/>
      </c>
      <c r="CR998" s="22" t="str">
        <f>IF(CQ998="","",(IFERROR(VLOOKUP(MID(CQ998,1,1),$DI$2:DM$28,3,0),0)+IFERROR(VLOOKUP(MID(CQ998,2,1),DI$2:DM$28,4,0),0)+IFERROR(VLOOKUP(MID(CQ998,3,1),DI$2:DM$28,5,0),0)+(ROW(CQ998)/1000000000000)))</f>
        <v/>
      </c>
      <c r="CS998" s="5"/>
      <c r="CT998" s="5">
        <v>997</v>
      </c>
      <c r="CU998" s="5" t="str">
        <f>IFERROR(VLOOKUP(CT998,CP$2:CQ2074,2,0),"")</f>
        <v/>
      </c>
      <c r="CV998" s="5"/>
      <c r="CX998" s="5"/>
      <c r="DO998" s="5" t="e">
        <f>IF(REPORTE!AH$2="si",IF(C998=VALUE(REPORTE!C$22),IF(SUM(DO999:DO$1993),CONCATENATE(INT(B998),", "),INT(B998)),""),IF(C998=VALUE(REPORTE!C$21),IF(SUM(DO999:DO$1993),CONCATENATE(INT(B998),", "),INT(B998)),""))</f>
        <v>#VALUE!</v>
      </c>
      <c r="DS998" s="5"/>
      <c r="DT998" s="5"/>
      <c r="DU998" s="5"/>
      <c r="DV998" s="5"/>
    </row>
    <row r="999" spans="1:126" x14ac:dyDescent="0.25">
      <c r="A999" s="4" t="str">
        <f t="shared" ca="1" si="229"/>
        <v/>
      </c>
      <c r="B999" s="3"/>
      <c r="D999" s="1" t="str">
        <f>IFERROR(INDEX('padron cfe'!B:B,MATCH(DATOS!C999,'padron cfe'!A:A,0),1),"")</f>
        <v/>
      </c>
      <c r="H999" s="5" t="str">
        <f>IF(F999="","",IFERROR(CONCATENATE("PEUA",VLOOKUP(ESTADO,REPORTE!AV$2:AW$33,2,0),DIDTRITO_FORM,CADER_FORM,IFERROR(INDEX(CA:CA,MATCH(DAY(F999),BZ:BZ,0),1),DAY(F999)),IFERROR(INDEX(CA:CA,MATCH(MONTH(F999),BZ:BZ,0),1),MONTH(F999)),YEAR(F999),G999),""))</f>
        <v/>
      </c>
      <c r="M999" s="2" t="str">
        <f>IFERROR(INDEX('padron cfe'!C:C,MATCH(DATOS!C999,'padron cfe'!A:A,0),1),"")</f>
        <v/>
      </c>
      <c r="N999" s="66" t="str">
        <f>IFERROR(IF(BT999="","",IF(INDEX(N$1:N998,MATCH(BT999,BT$1:BT998,0),1)=0,"",INDEX(N$1:N998,MATCH(BT999,BT$1:BT998,0),1))),"")</f>
        <v/>
      </c>
      <c r="O999" s="66" t="str">
        <f>IFERROR(IF(BT999="","",IF(INDEX(O$1:O998,MATCH(BT999,BT$1:BT998,0),1)=0,"",INDEX(O$1:O998,MATCH(BT999,BT$1:BT998,0),1))),"")</f>
        <v/>
      </c>
      <c r="R999" s="66"/>
      <c r="S999" s="5"/>
      <c r="T999" s="66"/>
      <c r="U999" s="5" t="str">
        <f>IFERROR(IF(INDEX(U$1:U998,MATCH(T999,T$1:T998,0),1)=0,"",INDEX(U$1:U998,MATCH(T999,T$1:T998,0),1)),"")</f>
        <v/>
      </c>
      <c r="V999" s="66"/>
      <c r="W999" s="5" t="str">
        <f>IFERROR(IF(INDEX(W$1:W998,MATCH(V999,V$1:V998,0),1)=0,"",INDEX(W$1:W998,MATCH(V999,V$1:V998,0),1)),"")</f>
        <v/>
      </c>
      <c r="X999" s="2" t="str">
        <f>IFERROR(INDEX('padron cfe'!D:D,MATCH(DATOS!C999,'padron cfe'!A:A,0),1),"")</f>
        <v/>
      </c>
      <c r="AC999" s="3"/>
      <c r="AE999" s="4" t="str">
        <f t="shared" si="230"/>
        <v/>
      </c>
      <c r="AI999" s="2" t="str">
        <f>IFERROR(IF(INDEX(AI$1:AI998,MATCH(BT999,BT$1:BT998,0),1)=0,"",INDEX(AI$1:AI998,MATCH(BT999,BT$1:BT998,0),1)),"")</f>
        <v/>
      </c>
      <c r="AJ999" s="2" t="str">
        <f>IFERROR(IF(INDEX(AJ$1:AJ998,MATCH(BT999,BT$1:BT998,0),1)=0,"",INDEX(AJ$1:AJ998,MATCH(BT999,BT$1:BT998,0),1)),"")</f>
        <v/>
      </c>
      <c r="AK999" s="2" t="str">
        <f>IFERROR(IF(INDEX(AK$1:AK998,MATCH(BT999,BT$1:BT998,0),1)=0,"",INDEX(AK$1:AK998,MATCH(BT999,BT$1:BT998,0),1)),"")</f>
        <v/>
      </c>
      <c r="AY999" s="7"/>
      <c r="BA999" s="66"/>
      <c r="BB999" s="66"/>
      <c r="BC999" s="66"/>
      <c r="BD999" s="78"/>
      <c r="BE999" s="66"/>
      <c r="BF999" s="66"/>
      <c r="BG999" s="4"/>
      <c r="BH999" s="69"/>
      <c r="BK999" s="9"/>
      <c r="BN999" s="7"/>
      <c r="BO999" s="286"/>
      <c r="BP999" s="22"/>
      <c r="BQ999" s="7" t="str">
        <f t="shared" ca="1" si="231"/>
        <v/>
      </c>
      <c r="BR999" s="75" t="str">
        <f t="shared" si="232"/>
        <v/>
      </c>
      <c r="BS999" s="75" t="str">
        <f t="shared" si="233"/>
        <v/>
      </c>
      <c r="BT999" s="5" t="str">
        <f t="shared" si="234"/>
        <v/>
      </c>
      <c r="BU999" s="79" t="str">
        <f t="shared" si="235"/>
        <v/>
      </c>
      <c r="BV999" s="79" t="str">
        <f t="shared" si="236"/>
        <v/>
      </c>
      <c r="BW999" s="79" t="str">
        <f t="shared" si="237"/>
        <v/>
      </c>
      <c r="CB999" s="5"/>
      <c r="CC999" s="4" t="str">
        <f>IF(IFERROR(VLOOKUP(C999,C1000:C$1993,1,0),"")="","",COUNTIF(C:C,C999))</f>
        <v/>
      </c>
      <c r="CE999" s="5"/>
      <c r="CF999" s="5"/>
      <c r="CG999" s="5" t="str">
        <f>IF(B999="","",IF(CC999="",1+(MAX(CG$2:CG998)),""))</f>
        <v/>
      </c>
      <c r="CH999" s="5" t="str">
        <f t="shared" si="238"/>
        <v/>
      </c>
      <c r="CI999" s="5" t="str">
        <f t="shared" si="239"/>
        <v/>
      </c>
      <c r="CJ999" s="14" t="str">
        <f t="shared" si="240"/>
        <v/>
      </c>
      <c r="CK999" s="25"/>
      <c r="CM999" s="5" t="str">
        <f t="shared" si="242"/>
        <v/>
      </c>
      <c r="CO999" s="5"/>
      <c r="CP999" s="5" t="str">
        <f t="shared" si="241"/>
        <v/>
      </c>
      <c r="CQ999" s="5" t="str">
        <f>IF(BT999="","",IFERROR(IF(VLOOKUP(BT999,BT$2:BT998,1,0)=0,"",""),BT999))</f>
        <v/>
      </c>
      <c r="CR999" s="22" t="str">
        <f>IF(CQ999="","",(IFERROR(VLOOKUP(MID(CQ999,1,1),$DI$2:DM$28,3,0),0)+IFERROR(VLOOKUP(MID(CQ999,2,1),DI$2:DM$28,4,0),0)+IFERROR(VLOOKUP(MID(CQ999,3,1),DI$2:DM$28,5,0),0)+(ROW(CQ999)/1000000000000)))</f>
        <v/>
      </c>
      <c r="CS999" s="5"/>
      <c r="CT999" s="5">
        <v>998</v>
      </c>
      <c r="CU999" s="5" t="str">
        <f>IFERROR(VLOOKUP(CT999,CP$2:CQ2075,2,0),"")</f>
        <v/>
      </c>
      <c r="CV999" s="5"/>
      <c r="CX999" s="5"/>
      <c r="DO999" s="5" t="e">
        <f>IF(REPORTE!AH$2="si",IF(C999=VALUE(REPORTE!C$22),IF(SUM(DO1000:DO$1993),CONCATENATE(INT(B999),", "),INT(B999)),""),IF(C999=VALUE(REPORTE!C$21),IF(SUM(DO1000:DO$1993),CONCATENATE(INT(B999),", "),INT(B999)),""))</f>
        <v>#VALUE!</v>
      </c>
      <c r="DS999" s="5"/>
      <c r="DT999" s="5"/>
      <c r="DU999" s="5"/>
      <c r="DV999" s="5"/>
    </row>
    <row r="1000" spans="1:126" x14ac:dyDescent="0.25">
      <c r="A1000" s="4" t="str">
        <f t="shared" ca="1" si="229"/>
        <v/>
      </c>
      <c r="B1000" s="3"/>
      <c r="D1000" s="1" t="str">
        <f>IFERROR(INDEX('padron cfe'!B:B,MATCH(DATOS!C1000,'padron cfe'!A:A,0),1),"")</f>
        <v/>
      </c>
      <c r="H1000" s="5" t="str">
        <f>IF(F1000="","",IFERROR(CONCATENATE("PEUA",VLOOKUP(ESTADO,REPORTE!AV$2:AW$33,2,0),DIDTRITO_FORM,CADER_FORM,IFERROR(INDEX(CA:CA,MATCH(DAY(F1000),BZ:BZ,0),1),DAY(F1000)),IFERROR(INDEX(CA:CA,MATCH(MONTH(F1000),BZ:BZ,0),1),MONTH(F1000)),YEAR(F1000),G1000),""))</f>
        <v/>
      </c>
      <c r="M1000" s="2" t="str">
        <f>IFERROR(INDEX('padron cfe'!C:C,MATCH(DATOS!C1000,'padron cfe'!A:A,0),1),"")</f>
        <v/>
      </c>
      <c r="N1000" s="66" t="str">
        <f>IFERROR(IF(BT1000="","",IF(INDEX(N$1:N999,MATCH(BT1000,BT$1:BT999,0),1)=0,"",INDEX(N$1:N999,MATCH(BT1000,BT$1:BT999,0),1))),"")</f>
        <v/>
      </c>
      <c r="O1000" s="66" t="str">
        <f>IFERROR(IF(BT1000="","",IF(INDEX(O$1:O999,MATCH(BT1000,BT$1:BT999,0),1)=0,"",INDEX(O$1:O999,MATCH(BT1000,BT$1:BT999,0),1))),"")</f>
        <v/>
      </c>
      <c r="R1000" s="66"/>
      <c r="S1000" s="5"/>
      <c r="T1000" s="66"/>
      <c r="U1000" s="5" t="str">
        <f>IFERROR(IF(INDEX(U$1:U999,MATCH(T1000,T$1:T999,0),1)=0,"",INDEX(U$1:U999,MATCH(T1000,T$1:T999,0),1)),"")</f>
        <v/>
      </c>
      <c r="V1000" s="66"/>
      <c r="W1000" s="5" t="str">
        <f>IFERROR(IF(INDEX(W$1:W999,MATCH(V1000,V$1:V999,0),1)=0,"",INDEX(W$1:W999,MATCH(V1000,V$1:V999,0),1)),"")</f>
        <v/>
      </c>
      <c r="X1000" s="2" t="str">
        <f>IFERROR(INDEX('padron cfe'!D:D,MATCH(DATOS!C1000,'padron cfe'!A:A,0),1),"")</f>
        <v/>
      </c>
      <c r="AC1000" s="3"/>
      <c r="AE1000" s="4" t="str">
        <f t="shared" si="230"/>
        <v/>
      </c>
      <c r="AI1000" s="2" t="str">
        <f>IFERROR(IF(INDEX(AI$1:AI999,MATCH(BT1000,BT$1:BT999,0),1)=0,"",INDEX(AI$1:AI999,MATCH(BT1000,BT$1:BT999,0),1)),"")</f>
        <v/>
      </c>
      <c r="AJ1000" s="2" t="str">
        <f>IFERROR(IF(INDEX(AJ$1:AJ999,MATCH(BT1000,BT$1:BT999,0),1)=0,"",INDEX(AJ$1:AJ999,MATCH(BT1000,BT$1:BT999,0),1)),"")</f>
        <v/>
      </c>
      <c r="AK1000" s="2" t="str">
        <f>IFERROR(IF(INDEX(AK$1:AK999,MATCH(BT1000,BT$1:BT999,0),1)=0,"",INDEX(AK$1:AK999,MATCH(BT1000,BT$1:BT999,0),1)),"")</f>
        <v/>
      </c>
      <c r="AY1000" s="7"/>
      <c r="BA1000" s="66"/>
      <c r="BB1000" s="66"/>
      <c r="BC1000" s="66"/>
      <c r="BD1000" s="78"/>
      <c r="BE1000" s="66"/>
      <c r="BF1000" s="66"/>
      <c r="BG1000" s="4"/>
      <c r="BH1000" s="69"/>
      <c r="BK1000" s="9"/>
      <c r="BN1000" s="7"/>
      <c r="BO1000" s="286"/>
      <c r="BP1000" s="22"/>
      <c r="BQ1000" s="7" t="str">
        <f t="shared" ca="1" si="231"/>
        <v/>
      </c>
      <c r="BR1000" s="75" t="str">
        <f t="shared" si="232"/>
        <v/>
      </c>
      <c r="BS1000" s="75" t="str">
        <f t="shared" si="233"/>
        <v/>
      </c>
      <c r="BT1000" s="5" t="str">
        <f t="shared" si="234"/>
        <v/>
      </c>
      <c r="BU1000" s="79" t="str">
        <f t="shared" si="235"/>
        <v/>
      </c>
      <c r="BV1000" s="79" t="str">
        <f t="shared" si="236"/>
        <v/>
      </c>
      <c r="BW1000" s="79" t="str">
        <f t="shared" si="237"/>
        <v/>
      </c>
      <c r="CB1000" s="5"/>
      <c r="CC1000" s="4" t="str">
        <f>IF(IFERROR(VLOOKUP(C1000,C1001:C$1993,1,0),"")="","",COUNTIF(C:C,C1000))</f>
        <v/>
      </c>
      <c r="CE1000" s="5"/>
      <c r="CF1000" s="5"/>
      <c r="CG1000" s="5" t="str">
        <f>IF(B1000="","",IF(CC1000="",1+(MAX(CG$2:CG999)),""))</f>
        <v/>
      </c>
      <c r="CH1000" s="5" t="str">
        <f t="shared" si="238"/>
        <v/>
      </c>
      <c r="CI1000" s="5" t="str">
        <f t="shared" si="239"/>
        <v/>
      </c>
      <c r="CJ1000" s="14" t="str">
        <f t="shared" si="240"/>
        <v/>
      </c>
      <c r="CK1000" s="25"/>
      <c r="CM1000" s="5" t="str">
        <f t="shared" si="242"/>
        <v/>
      </c>
      <c r="CO1000" s="5"/>
      <c r="CP1000" s="5" t="str">
        <f t="shared" si="241"/>
        <v/>
      </c>
      <c r="CQ1000" s="5" t="str">
        <f>IF(BT1000="","",IFERROR(IF(VLOOKUP(BT1000,BT$2:BT999,1,0)=0,"",""),BT1000))</f>
        <v/>
      </c>
      <c r="CR1000" s="22" t="str">
        <f>IF(CQ1000="","",(IFERROR(VLOOKUP(MID(CQ1000,1,1),$DI$2:DM$28,3,0),0)+IFERROR(VLOOKUP(MID(CQ1000,2,1),DI$2:DM$28,4,0),0)+IFERROR(VLOOKUP(MID(CQ1000,3,1),DI$2:DM$28,5,0),0)+(ROW(CQ1000)/1000000000000)))</f>
        <v/>
      </c>
      <c r="CS1000" s="5"/>
      <c r="CT1000" s="5">
        <v>999</v>
      </c>
      <c r="CU1000" s="5" t="str">
        <f>IFERROR(VLOOKUP(CT1000,CP$2:CQ2076,2,0),"")</f>
        <v/>
      </c>
      <c r="CV1000" s="5"/>
      <c r="CX1000" s="5"/>
      <c r="DO1000" s="5" t="e">
        <f>IF(REPORTE!AH$2="si",IF(C1000=VALUE(REPORTE!C$22),IF(SUM(DO1001:DO$1993),CONCATENATE(INT(B1000),", "),INT(B1000)),""),IF(C1000=VALUE(REPORTE!C$21),IF(SUM(DO1001:DO$1993),CONCATENATE(INT(B1000),", "),INT(B1000)),""))</f>
        <v>#VALUE!</v>
      </c>
      <c r="DS1000" s="5"/>
      <c r="DT1000" s="5"/>
      <c r="DU1000" s="5"/>
      <c r="DV1000" s="5"/>
    </row>
    <row r="1001" spans="1:126" x14ac:dyDescent="0.25">
      <c r="A1001" s="4" t="str">
        <f t="shared" ca="1" si="229"/>
        <v/>
      </c>
      <c r="B1001" s="3"/>
      <c r="D1001" s="1" t="str">
        <f>IFERROR(INDEX('padron cfe'!B:B,MATCH(DATOS!C1001,'padron cfe'!A:A,0),1),"")</f>
        <v/>
      </c>
      <c r="H1001" s="5" t="str">
        <f>IF(F1001="","",IFERROR(CONCATENATE("PEUA",VLOOKUP(ESTADO,REPORTE!AV$2:AW$33,2,0),DIDTRITO_FORM,CADER_FORM,IFERROR(INDEX(CA:CA,MATCH(DAY(F1001),BZ:BZ,0),1),DAY(F1001)),IFERROR(INDEX(CA:CA,MATCH(MONTH(F1001),BZ:BZ,0),1),MONTH(F1001)),YEAR(F1001),G1001),""))</f>
        <v/>
      </c>
      <c r="M1001" s="2" t="str">
        <f>IFERROR(INDEX('padron cfe'!C:C,MATCH(DATOS!C1001,'padron cfe'!A:A,0),1),"")</f>
        <v/>
      </c>
      <c r="N1001" s="66" t="str">
        <f>IFERROR(IF(BT1001="","",IF(INDEX(N$1:N1000,MATCH(BT1001,BT$1:BT1000,0),1)=0,"",INDEX(N$1:N1000,MATCH(BT1001,BT$1:BT1000,0),1))),"")</f>
        <v/>
      </c>
      <c r="O1001" s="66" t="str">
        <f>IFERROR(IF(BT1001="","",IF(INDEX(O$1:O1000,MATCH(BT1001,BT$1:BT1000,0),1)=0,"",INDEX(O$1:O1000,MATCH(BT1001,BT$1:BT1000,0),1))),"")</f>
        <v/>
      </c>
      <c r="R1001" s="66"/>
      <c r="S1001" s="5"/>
      <c r="T1001" s="66"/>
      <c r="U1001" s="5" t="str">
        <f>IFERROR(IF(INDEX(U$1:U1000,MATCH(T1001,T$1:T1000,0),1)=0,"",INDEX(U$1:U1000,MATCH(T1001,T$1:T1000,0),1)),"")</f>
        <v/>
      </c>
      <c r="V1001" s="66"/>
      <c r="W1001" s="5" t="str">
        <f>IFERROR(IF(INDEX(W$1:W1000,MATCH(V1001,V$1:V1000,0),1)=0,"",INDEX(W$1:W1000,MATCH(V1001,V$1:V1000,0),1)),"")</f>
        <v/>
      </c>
      <c r="X1001" s="2" t="str">
        <f>IFERROR(INDEX('padron cfe'!D:D,MATCH(DATOS!C1001,'padron cfe'!A:A,0),1),"")</f>
        <v/>
      </c>
      <c r="AC1001" s="3"/>
      <c r="AE1001" s="4" t="str">
        <f t="shared" si="230"/>
        <v/>
      </c>
      <c r="AI1001" s="2" t="str">
        <f>IFERROR(IF(INDEX(AI$1:AI1000,MATCH(BT1001,BT$1:BT1000,0),1)=0,"",INDEX(AI$1:AI1000,MATCH(BT1001,BT$1:BT1000,0),1)),"")</f>
        <v/>
      </c>
      <c r="AJ1001" s="2" t="str">
        <f>IFERROR(IF(INDEX(AJ$1:AJ1000,MATCH(BT1001,BT$1:BT1000,0),1)=0,"",INDEX(AJ$1:AJ1000,MATCH(BT1001,BT$1:BT1000,0),1)),"")</f>
        <v/>
      </c>
      <c r="AK1001" s="2" t="str">
        <f>IFERROR(IF(INDEX(AK$1:AK1000,MATCH(BT1001,BT$1:BT1000,0),1)=0,"",INDEX(AK$1:AK1000,MATCH(BT1001,BT$1:BT1000,0),1)),"")</f>
        <v/>
      </c>
      <c r="AY1001" s="7"/>
      <c r="BA1001" s="66"/>
      <c r="BB1001" s="66"/>
      <c r="BC1001" s="66"/>
      <c r="BD1001" s="78"/>
      <c r="BE1001" s="66"/>
      <c r="BF1001" s="66"/>
      <c r="BG1001" s="4"/>
      <c r="BH1001" s="69"/>
      <c r="BK1001" s="9"/>
      <c r="BN1001" s="7"/>
      <c r="BO1001" s="286"/>
      <c r="BP1001" s="22"/>
      <c r="BQ1001" s="7" t="str">
        <f t="shared" ca="1" si="231"/>
        <v/>
      </c>
      <c r="BR1001" s="75" t="str">
        <f t="shared" si="232"/>
        <v/>
      </c>
      <c r="BS1001" s="75" t="str">
        <f t="shared" si="233"/>
        <v/>
      </c>
      <c r="BT1001" s="5" t="str">
        <f t="shared" si="234"/>
        <v/>
      </c>
      <c r="BU1001" s="79" t="str">
        <f t="shared" si="235"/>
        <v/>
      </c>
      <c r="BV1001" s="79" t="str">
        <f t="shared" si="236"/>
        <v/>
      </c>
      <c r="BW1001" s="79" t="str">
        <f t="shared" si="237"/>
        <v/>
      </c>
      <c r="CB1001" s="5"/>
      <c r="CC1001" s="4" t="str">
        <f>IF(IFERROR(VLOOKUP(C1001,C1002:C$1993,1,0),"")="","",COUNTIF(C:C,C1001))</f>
        <v/>
      </c>
      <c r="CE1001" s="5"/>
      <c r="CF1001" s="5"/>
      <c r="CG1001" s="5" t="str">
        <f>IF(B1001="","",IF(CC1001="",1+(MAX(CG$2:CG1000)),""))</f>
        <v/>
      </c>
      <c r="CH1001" s="5" t="str">
        <f t="shared" si="238"/>
        <v/>
      </c>
      <c r="CI1001" s="5" t="str">
        <f t="shared" si="239"/>
        <v/>
      </c>
      <c r="CJ1001" s="14" t="str">
        <f t="shared" si="240"/>
        <v/>
      </c>
      <c r="CK1001" s="25"/>
      <c r="CM1001" s="5" t="str">
        <f t="shared" si="242"/>
        <v/>
      </c>
      <c r="CO1001" s="5"/>
      <c r="CP1001" s="5" t="str">
        <f t="shared" si="241"/>
        <v/>
      </c>
      <c r="CQ1001" s="5" t="str">
        <f>IF(BT1001="","",IFERROR(IF(VLOOKUP(BT1001,BT$2:BT1000,1,0)=0,"",""),BT1001))</f>
        <v/>
      </c>
      <c r="CR1001" s="22" t="str">
        <f>IF(CQ1001="","",(IFERROR(VLOOKUP(MID(CQ1001,1,1),$DI$2:DM$28,3,0),0)+IFERROR(VLOOKUP(MID(CQ1001,2,1),DI$2:DM$28,4,0),0)+IFERROR(VLOOKUP(MID(CQ1001,3,1),DI$2:DM$28,5,0),0)+(ROW(CQ1001)/1000000000000)))</f>
        <v/>
      </c>
      <c r="CS1001" s="5"/>
      <c r="CT1001" s="5">
        <v>1000</v>
      </c>
      <c r="CU1001" s="5" t="str">
        <f>IFERROR(VLOOKUP(CT1001,CP$2:CQ2077,2,0),"")</f>
        <v/>
      </c>
      <c r="CV1001" s="5"/>
      <c r="CX1001" s="5"/>
      <c r="DO1001" s="5" t="e">
        <f>IF(REPORTE!AH$2="si",IF(C1001=VALUE(REPORTE!C$22),IF(SUM(DO1002:DO$1993),CONCATENATE(INT(B1001),", "),INT(B1001)),""),IF(C1001=VALUE(REPORTE!C$21),IF(SUM(DO1002:DO$1993),CONCATENATE(INT(B1001),", "),INT(B1001)),""))</f>
        <v>#VALUE!</v>
      </c>
      <c r="DS1001" s="5"/>
      <c r="DT1001" s="5"/>
      <c r="DU1001" s="5"/>
      <c r="DV1001" s="5"/>
    </row>
    <row r="1002" spans="1:126" x14ac:dyDescent="0.25">
      <c r="A1002" s="4" t="str">
        <f t="shared" ca="1" si="229"/>
        <v/>
      </c>
      <c r="B1002" s="3"/>
      <c r="D1002" s="1" t="str">
        <f>IFERROR(INDEX('padron cfe'!B:B,MATCH(DATOS!C1002,'padron cfe'!A:A,0),1),"")</f>
        <v/>
      </c>
      <c r="H1002" s="5" t="str">
        <f>IF(F1002="","",IFERROR(CONCATENATE("PEUA",VLOOKUP(ESTADO,REPORTE!AV$2:AW$33,2,0),DIDTRITO_FORM,CADER_FORM,IFERROR(INDEX(CA:CA,MATCH(DAY(F1002),BZ:BZ,0),1),DAY(F1002)),IFERROR(INDEX(CA:CA,MATCH(MONTH(F1002),BZ:BZ,0),1),MONTH(F1002)),YEAR(F1002),G1002),""))</f>
        <v/>
      </c>
      <c r="M1002" s="2" t="str">
        <f>IFERROR(INDEX('padron cfe'!C:C,MATCH(DATOS!C1002,'padron cfe'!A:A,0),1),"")</f>
        <v/>
      </c>
      <c r="N1002" s="66" t="str">
        <f>IFERROR(IF(BT1002="","",IF(INDEX(N$1:N1001,MATCH(BT1002,BT$1:BT1001,0),1)=0,"",INDEX(N$1:N1001,MATCH(BT1002,BT$1:BT1001,0),1))),"")</f>
        <v/>
      </c>
      <c r="O1002" s="66" t="str">
        <f>IFERROR(IF(BT1002="","",IF(INDEX(O$1:O1001,MATCH(BT1002,BT$1:BT1001,0),1)=0,"",INDEX(O$1:O1001,MATCH(BT1002,BT$1:BT1001,0),1))),"")</f>
        <v/>
      </c>
      <c r="R1002" s="66"/>
      <c r="S1002" s="5"/>
      <c r="T1002" s="66"/>
      <c r="U1002" s="5" t="str">
        <f>IFERROR(IF(INDEX(U$1:U1001,MATCH(T1002,T$1:T1001,0),1)=0,"",INDEX(U$1:U1001,MATCH(T1002,T$1:T1001,0),1)),"")</f>
        <v/>
      </c>
      <c r="V1002" s="66"/>
      <c r="W1002" s="5" t="str">
        <f>IFERROR(IF(INDEX(W$1:W1001,MATCH(V1002,V$1:V1001,0),1)=0,"",INDEX(W$1:W1001,MATCH(V1002,V$1:V1001,0),1)),"")</f>
        <v/>
      </c>
      <c r="X1002" s="2" t="str">
        <f>IFERROR(INDEX('padron cfe'!D:D,MATCH(DATOS!C1002,'padron cfe'!A:A,0),1),"")</f>
        <v/>
      </c>
      <c r="AC1002" s="3"/>
      <c r="AE1002" s="4" t="str">
        <f t="shared" si="230"/>
        <v/>
      </c>
      <c r="AI1002" s="2" t="str">
        <f>IFERROR(IF(INDEX(AI$1:AI1001,MATCH(BT1002,BT$1:BT1001,0),1)=0,"",INDEX(AI$1:AI1001,MATCH(BT1002,BT$1:BT1001,0),1)),"")</f>
        <v/>
      </c>
      <c r="AJ1002" s="2" t="str">
        <f>IFERROR(IF(INDEX(AJ$1:AJ1001,MATCH(BT1002,BT$1:BT1001,0),1)=0,"",INDEX(AJ$1:AJ1001,MATCH(BT1002,BT$1:BT1001,0),1)),"")</f>
        <v/>
      </c>
      <c r="AK1002" s="2" t="str">
        <f>IFERROR(IF(INDEX(AK$1:AK1001,MATCH(BT1002,BT$1:BT1001,0),1)=0,"",INDEX(AK$1:AK1001,MATCH(BT1002,BT$1:BT1001,0),1)),"")</f>
        <v/>
      </c>
      <c r="AY1002" s="7"/>
      <c r="BA1002" s="66"/>
      <c r="BB1002" s="66"/>
      <c r="BC1002" s="66"/>
      <c r="BD1002" s="78"/>
      <c r="BE1002" s="66"/>
      <c r="BF1002" s="66"/>
      <c r="BG1002" s="4"/>
      <c r="BH1002" s="69"/>
      <c r="BK1002" s="9"/>
      <c r="BN1002" s="7"/>
      <c r="BO1002" s="286"/>
      <c r="BP1002" s="22"/>
      <c r="BQ1002" s="7" t="str">
        <f t="shared" ca="1" si="231"/>
        <v/>
      </c>
      <c r="BR1002" s="75" t="str">
        <f t="shared" si="232"/>
        <v/>
      </c>
      <c r="BS1002" s="75" t="str">
        <f t="shared" si="233"/>
        <v/>
      </c>
      <c r="BT1002" s="5" t="str">
        <f t="shared" si="234"/>
        <v/>
      </c>
      <c r="BU1002" s="79" t="str">
        <f t="shared" si="235"/>
        <v/>
      </c>
      <c r="BV1002" s="79" t="str">
        <f t="shared" si="236"/>
        <v/>
      </c>
      <c r="BW1002" s="79" t="str">
        <f t="shared" si="237"/>
        <v/>
      </c>
      <c r="CB1002" s="5"/>
      <c r="CC1002" s="4" t="str">
        <f>IF(IFERROR(VLOOKUP(C1002,C1003:C$1993,1,0),"")="","",COUNTIF(C:C,C1002))</f>
        <v/>
      </c>
      <c r="CE1002" s="5"/>
      <c r="CF1002" s="5"/>
      <c r="CG1002" s="5" t="str">
        <f>IF(B1002="","",IF(CC1002="",1+(MAX(CG$2:CG1001)),""))</f>
        <v/>
      </c>
      <c r="CH1002" s="5" t="str">
        <f t="shared" si="238"/>
        <v/>
      </c>
      <c r="CI1002" s="5" t="str">
        <f t="shared" si="239"/>
        <v/>
      </c>
      <c r="CJ1002" s="14" t="str">
        <f t="shared" si="240"/>
        <v/>
      </c>
      <c r="CK1002" s="25"/>
      <c r="CM1002" s="5" t="str">
        <f t="shared" si="242"/>
        <v/>
      </c>
      <c r="CO1002" s="5"/>
      <c r="CP1002" s="5" t="str">
        <f t="shared" si="241"/>
        <v/>
      </c>
      <c r="CQ1002" s="5" t="str">
        <f>IF(BT1002="","",IFERROR(IF(VLOOKUP(BT1002,BT$2:BT1001,1,0)=0,"",""),BT1002))</f>
        <v/>
      </c>
      <c r="CR1002" s="22" t="str">
        <f>IF(CQ1002="","",(IFERROR(VLOOKUP(MID(CQ1002,1,1),$DI$2:DM$28,3,0),0)+IFERROR(VLOOKUP(MID(CQ1002,2,1),DI$2:DM$28,4,0),0)+IFERROR(VLOOKUP(MID(CQ1002,3,1),DI$2:DM$28,5,0),0)+(ROW(CQ1002)/1000000000000)))</f>
        <v/>
      </c>
      <c r="CS1002" s="5"/>
      <c r="CT1002" s="5">
        <v>1001</v>
      </c>
      <c r="CU1002" s="5" t="str">
        <f>IFERROR(VLOOKUP(CT1002,CP$2:CQ2078,2,0),"")</f>
        <v/>
      </c>
      <c r="CV1002" s="5"/>
      <c r="CX1002" s="5"/>
      <c r="DO1002" s="5" t="e">
        <f>IF(REPORTE!AH$2="si",IF(C1002=VALUE(REPORTE!C$22),IF(SUM(DO1003:DO$1993),CONCATENATE(INT(B1002),", "),INT(B1002)),""),IF(C1002=VALUE(REPORTE!C$21),IF(SUM(DO1003:DO$1993),CONCATENATE(INT(B1002),", "),INT(B1002)),""))</f>
        <v>#VALUE!</v>
      </c>
      <c r="DS1002" s="5"/>
      <c r="DT1002" s="5"/>
      <c r="DU1002" s="5"/>
      <c r="DV1002" s="5"/>
    </row>
    <row r="1003" spans="1:126" x14ac:dyDescent="0.25">
      <c r="A1003" s="4" t="str">
        <f t="shared" ca="1" si="229"/>
        <v/>
      </c>
      <c r="B1003" s="3"/>
      <c r="D1003" s="1" t="str">
        <f>IFERROR(INDEX('padron cfe'!B:B,MATCH(DATOS!C1003,'padron cfe'!A:A,0),1),"")</f>
        <v/>
      </c>
      <c r="H1003" s="5" t="str">
        <f>IF(F1003="","",IFERROR(CONCATENATE("PEUA",VLOOKUP(ESTADO,REPORTE!AV$2:AW$33,2,0),DIDTRITO_FORM,CADER_FORM,IFERROR(INDEX(CA:CA,MATCH(DAY(F1003),BZ:BZ,0),1),DAY(F1003)),IFERROR(INDEX(CA:CA,MATCH(MONTH(F1003),BZ:BZ,0),1),MONTH(F1003)),YEAR(F1003),G1003),""))</f>
        <v/>
      </c>
      <c r="M1003" s="2" t="str">
        <f>IFERROR(INDEX('padron cfe'!C:C,MATCH(DATOS!C1003,'padron cfe'!A:A,0),1),"")</f>
        <v/>
      </c>
      <c r="N1003" s="66" t="str">
        <f>IFERROR(IF(BT1003="","",IF(INDEX(N$1:N1002,MATCH(BT1003,BT$1:BT1002,0),1)=0,"",INDEX(N$1:N1002,MATCH(BT1003,BT$1:BT1002,0),1))),"")</f>
        <v/>
      </c>
      <c r="O1003" s="66" t="str">
        <f>IFERROR(IF(BT1003="","",IF(INDEX(O$1:O1002,MATCH(BT1003,BT$1:BT1002,0),1)=0,"",INDEX(O$1:O1002,MATCH(BT1003,BT$1:BT1002,0),1))),"")</f>
        <v/>
      </c>
      <c r="R1003" s="66"/>
      <c r="S1003" s="5"/>
      <c r="T1003" s="66"/>
      <c r="U1003" s="5" t="str">
        <f>IFERROR(IF(INDEX(U$1:U1002,MATCH(T1003,T$1:T1002,0),1)=0,"",INDEX(U$1:U1002,MATCH(T1003,T$1:T1002,0),1)),"")</f>
        <v/>
      </c>
      <c r="V1003" s="66"/>
      <c r="W1003" s="5" t="str">
        <f>IFERROR(IF(INDEX(W$1:W1002,MATCH(V1003,V$1:V1002,0),1)=0,"",INDEX(W$1:W1002,MATCH(V1003,V$1:V1002,0),1)),"")</f>
        <v/>
      </c>
      <c r="X1003" s="2" t="str">
        <f>IFERROR(INDEX('padron cfe'!D:D,MATCH(DATOS!C1003,'padron cfe'!A:A,0),1),"")</f>
        <v/>
      </c>
      <c r="AC1003" s="3"/>
      <c r="AE1003" s="4" t="str">
        <f t="shared" si="230"/>
        <v/>
      </c>
      <c r="AI1003" s="2" t="str">
        <f>IFERROR(IF(INDEX(AI$1:AI1002,MATCH(BT1003,BT$1:BT1002,0),1)=0,"",INDEX(AI$1:AI1002,MATCH(BT1003,BT$1:BT1002,0),1)),"")</f>
        <v/>
      </c>
      <c r="AJ1003" s="2" t="str">
        <f>IFERROR(IF(INDEX(AJ$1:AJ1002,MATCH(BT1003,BT$1:BT1002,0),1)=0,"",INDEX(AJ$1:AJ1002,MATCH(BT1003,BT$1:BT1002,0),1)),"")</f>
        <v/>
      </c>
      <c r="AK1003" s="2" t="str">
        <f>IFERROR(IF(INDEX(AK$1:AK1002,MATCH(BT1003,BT$1:BT1002,0),1)=0,"",INDEX(AK$1:AK1002,MATCH(BT1003,BT$1:BT1002,0),1)),"")</f>
        <v/>
      </c>
      <c r="AY1003" s="7"/>
      <c r="BA1003" s="66"/>
      <c r="BB1003" s="66"/>
      <c r="BC1003" s="66"/>
      <c r="BD1003" s="78"/>
      <c r="BE1003" s="66"/>
      <c r="BF1003" s="66"/>
      <c r="BG1003" s="4"/>
      <c r="BH1003" s="69"/>
      <c r="BK1003" s="9"/>
      <c r="BN1003" s="7"/>
      <c r="BO1003" s="286"/>
      <c r="BP1003" s="22"/>
      <c r="BQ1003" s="7" t="str">
        <f t="shared" ca="1" si="231"/>
        <v/>
      </c>
      <c r="BR1003" s="75" t="str">
        <f t="shared" si="232"/>
        <v/>
      </c>
      <c r="BS1003" s="75" t="str">
        <f t="shared" si="233"/>
        <v/>
      </c>
      <c r="BT1003" s="5" t="str">
        <f t="shared" si="234"/>
        <v/>
      </c>
      <c r="BU1003" s="79" t="str">
        <f t="shared" si="235"/>
        <v/>
      </c>
      <c r="BV1003" s="79" t="str">
        <f t="shared" si="236"/>
        <v/>
      </c>
      <c r="BW1003" s="79" t="str">
        <f t="shared" si="237"/>
        <v/>
      </c>
      <c r="CB1003" s="5"/>
      <c r="CC1003" s="4" t="str">
        <f>IF(IFERROR(VLOOKUP(C1003,C1004:C$1993,1,0),"")="","",COUNTIF(C:C,C1003))</f>
        <v/>
      </c>
      <c r="CE1003" s="5"/>
      <c r="CF1003" s="5"/>
      <c r="CG1003" s="5" t="str">
        <f>IF(B1003="","",IF(CC1003="",1+(MAX(CG$2:CG1002)),""))</f>
        <v/>
      </c>
      <c r="CH1003" s="5" t="str">
        <f t="shared" si="238"/>
        <v/>
      </c>
      <c r="CI1003" s="5" t="str">
        <f t="shared" si="239"/>
        <v/>
      </c>
      <c r="CJ1003" s="14" t="str">
        <f t="shared" si="240"/>
        <v/>
      </c>
      <c r="CK1003" s="25"/>
      <c r="CM1003" s="5" t="str">
        <f t="shared" si="242"/>
        <v/>
      </c>
      <c r="CO1003" s="5"/>
      <c r="CP1003" s="5" t="str">
        <f t="shared" si="241"/>
        <v/>
      </c>
      <c r="CQ1003" s="5" t="str">
        <f>IF(BT1003="","",IFERROR(IF(VLOOKUP(BT1003,BT$2:BT1002,1,0)=0,"",""),BT1003))</f>
        <v/>
      </c>
      <c r="CR1003" s="22" t="str">
        <f>IF(CQ1003="","",(IFERROR(VLOOKUP(MID(CQ1003,1,1),$DI$2:DM$28,3,0),0)+IFERROR(VLOOKUP(MID(CQ1003,2,1),DI$2:DM$28,4,0),0)+IFERROR(VLOOKUP(MID(CQ1003,3,1),DI$2:DM$28,5,0),0)+(ROW(CQ1003)/1000000000000)))</f>
        <v/>
      </c>
      <c r="CS1003" s="5"/>
      <c r="CT1003" s="5">
        <v>1002</v>
      </c>
      <c r="CU1003" s="5" t="str">
        <f>IFERROR(VLOOKUP(CT1003,CP$2:CQ2079,2,0),"")</f>
        <v/>
      </c>
      <c r="CV1003" s="5"/>
      <c r="CX1003" s="5"/>
      <c r="DO1003" s="5" t="e">
        <f>IF(REPORTE!AH$2="si",IF(C1003=VALUE(REPORTE!C$22),IF(SUM(DO1004:DO$1993),CONCATENATE(INT(B1003),", "),INT(B1003)),""),IF(C1003=VALUE(REPORTE!C$21),IF(SUM(DO1004:DO$1993),CONCATENATE(INT(B1003),", "),INT(B1003)),""))</f>
        <v>#VALUE!</v>
      </c>
      <c r="DS1003" s="5"/>
      <c r="DT1003" s="5"/>
      <c r="DU1003" s="5"/>
      <c r="DV1003" s="5"/>
    </row>
    <row r="1004" spans="1:126" x14ac:dyDescent="0.25">
      <c r="A1004" s="4" t="str">
        <f t="shared" ca="1" si="229"/>
        <v/>
      </c>
      <c r="B1004" s="3"/>
      <c r="D1004" s="1" t="str">
        <f>IFERROR(INDEX('padron cfe'!B:B,MATCH(DATOS!C1004,'padron cfe'!A:A,0),1),"")</f>
        <v/>
      </c>
      <c r="H1004" s="5" t="str">
        <f>IF(F1004="","",IFERROR(CONCATENATE("PEUA",VLOOKUP(ESTADO,REPORTE!AV$2:AW$33,2,0),DIDTRITO_FORM,CADER_FORM,IFERROR(INDEX(CA:CA,MATCH(DAY(F1004),BZ:BZ,0),1),DAY(F1004)),IFERROR(INDEX(CA:CA,MATCH(MONTH(F1004),BZ:BZ,0),1),MONTH(F1004)),YEAR(F1004),G1004),""))</f>
        <v/>
      </c>
      <c r="M1004" s="2" t="str">
        <f>IFERROR(INDEX('padron cfe'!C:C,MATCH(DATOS!C1004,'padron cfe'!A:A,0),1),"")</f>
        <v/>
      </c>
      <c r="N1004" s="66" t="str">
        <f>IFERROR(IF(BT1004="","",IF(INDEX(N$1:N1003,MATCH(BT1004,BT$1:BT1003,0),1)=0,"",INDEX(N$1:N1003,MATCH(BT1004,BT$1:BT1003,0),1))),"")</f>
        <v/>
      </c>
      <c r="O1004" s="66" t="str">
        <f>IFERROR(IF(BT1004="","",IF(INDEX(O$1:O1003,MATCH(BT1004,BT$1:BT1003,0),1)=0,"",INDEX(O$1:O1003,MATCH(BT1004,BT$1:BT1003,0),1))),"")</f>
        <v/>
      </c>
      <c r="R1004" s="66"/>
      <c r="S1004" s="5"/>
      <c r="T1004" s="66"/>
      <c r="U1004" s="5" t="str">
        <f>IFERROR(IF(INDEX(U$1:U1003,MATCH(T1004,T$1:T1003,0),1)=0,"",INDEX(U$1:U1003,MATCH(T1004,T$1:T1003,0),1)),"")</f>
        <v/>
      </c>
      <c r="V1004" s="66"/>
      <c r="W1004" s="5" t="str">
        <f>IFERROR(IF(INDEX(W$1:W1003,MATCH(V1004,V$1:V1003,0),1)=0,"",INDEX(W$1:W1003,MATCH(V1004,V$1:V1003,0),1)),"")</f>
        <v/>
      </c>
      <c r="X1004" s="2" t="str">
        <f>IFERROR(INDEX('padron cfe'!D:D,MATCH(DATOS!C1004,'padron cfe'!A:A,0),1),"")</f>
        <v/>
      </c>
      <c r="AC1004" s="3"/>
      <c r="AE1004" s="4" t="str">
        <f t="shared" si="230"/>
        <v/>
      </c>
      <c r="AI1004" s="2" t="str">
        <f>IFERROR(IF(INDEX(AI$1:AI1003,MATCH(BT1004,BT$1:BT1003,0),1)=0,"",INDEX(AI$1:AI1003,MATCH(BT1004,BT$1:BT1003,0),1)),"")</f>
        <v/>
      </c>
      <c r="AJ1004" s="2" t="str">
        <f>IFERROR(IF(INDEX(AJ$1:AJ1003,MATCH(BT1004,BT$1:BT1003,0),1)=0,"",INDEX(AJ$1:AJ1003,MATCH(BT1004,BT$1:BT1003,0),1)),"")</f>
        <v/>
      </c>
      <c r="AK1004" s="2" t="str">
        <f>IFERROR(IF(INDEX(AK$1:AK1003,MATCH(BT1004,BT$1:BT1003,0),1)=0,"",INDEX(AK$1:AK1003,MATCH(BT1004,BT$1:BT1003,0),1)),"")</f>
        <v/>
      </c>
      <c r="AY1004" s="7"/>
      <c r="BA1004" s="66"/>
      <c r="BB1004" s="66"/>
      <c r="BC1004" s="66"/>
      <c r="BD1004" s="78"/>
      <c r="BE1004" s="66"/>
      <c r="BF1004" s="66"/>
      <c r="BG1004" s="4"/>
      <c r="BH1004" s="69"/>
      <c r="BK1004" s="9"/>
      <c r="BN1004" s="7"/>
      <c r="BO1004" s="286"/>
      <c r="BP1004" s="22"/>
      <c r="BQ1004" s="7" t="str">
        <f t="shared" ca="1" si="231"/>
        <v/>
      </c>
      <c r="BR1004" s="75" t="str">
        <f t="shared" si="232"/>
        <v/>
      </c>
      <c r="BS1004" s="75" t="str">
        <f t="shared" si="233"/>
        <v/>
      </c>
      <c r="BT1004" s="5" t="str">
        <f t="shared" si="234"/>
        <v/>
      </c>
      <c r="BU1004" s="79" t="str">
        <f t="shared" si="235"/>
        <v/>
      </c>
      <c r="BV1004" s="79" t="str">
        <f t="shared" si="236"/>
        <v/>
      </c>
      <c r="BW1004" s="79" t="str">
        <f t="shared" si="237"/>
        <v/>
      </c>
      <c r="CB1004" s="5"/>
      <c r="CC1004" s="4" t="str">
        <f>IF(IFERROR(VLOOKUP(C1004,C1005:C$1993,1,0),"")="","",COUNTIF(C:C,C1004))</f>
        <v/>
      </c>
      <c r="CE1004" s="5"/>
      <c r="CF1004" s="5"/>
      <c r="CG1004" s="5" t="str">
        <f>IF(B1004="","",IF(CC1004="",1+(MAX(CG$2:CG1003)),""))</f>
        <v/>
      </c>
      <c r="CH1004" s="5" t="str">
        <f t="shared" si="238"/>
        <v/>
      </c>
      <c r="CI1004" s="5" t="str">
        <f t="shared" si="239"/>
        <v/>
      </c>
      <c r="CJ1004" s="14" t="str">
        <f t="shared" si="240"/>
        <v/>
      </c>
      <c r="CK1004" s="25"/>
      <c r="CM1004" s="5" t="str">
        <f t="shared" si="242"/>
        <v/>
      </c>
      <c r="CO1004" s="5"/>
      <c r="CP1004" s="5" t="str">
        <f t="shared" si="241"/>
        <v/>
      </c>
      <c r="CQ1004" s="5" t="str">
        <f>IF(BT1004="","",IFERROR(IF(VLOOKUP(BT1004,BT$2:BT1003,1,0)=0,"",""),BT1004))</f>
        <v/>
      </c>
      <c r="CR1004" s="22" t="str">
        <f>IF(CQ1004="","",(IFERROR(VLOOKUP(MID(CQ1004,1,1),$DI$2:DM$28,3,0),0)+IFERROR(VLOOKUP(MID(CQ1004,2,1),DI$2:DM$28,4,0),0)+IFERROR(VLOOKUP(MID(CQ1004,3,1),DI$2:DM$28,5,0),0)+(ROW(CQ1004)/1000000000000)))</f>
        <v/>
      </c>
      <c r="CS1004" s="5"/>
      <c r="CT1004" s="5">
        <v>1003</v>
      </c>
      <c r="CU1004" s="5" t="str">
        <f>IFERROR(VLOOKUP(CT1004,CP$2:CQ2080,2,0),"")</f>
        <v/>
      </c>
      <c r="CV1004" s="5"/>
      <c r="CX1004" s="5"/>
      <c r="DO1004" s="5" t="e">
        <f>IF(REPORTE!AH$2="si",IF(C1004=VALUE(REPORTE!C$22),IF(SUM(DO1005:DO$1993),CONCATENATE(INT(B1004),", "),INT(B1004)),""),IF(C1004=VALUE(REPORTE!C$21),IF(SUM(DO1005:DO$1993),CONCATENATE(INT(B1004),", "),INT(B1004)),""))</f>
        <v>#VALUE!</v>
      </c>
      <c r="DS1004" s="5"/>
      <c r="DT1004" s="5"/>
      <c r="DU1004" s="5"/>
      <c r="DV1004" s="5"/>
    </row>
    <row r="1005" spans="1:126" x14ac:dyDescent="0.25">
      <c r="A1005" s="4" t="str">
        <f t="shared" ca="1" si="229"/>
        <v/>
      </c>
      <c r="B1005" s="3"/>
      <c r="D1005" s="1" t="str">
        <f>IFERROR(INDEX('padron cfe'!B:B,MATCH(DATOS!C1005,'padron cfe'!A:A,0),1),"")</f>
        <v/>
      </c>
      <c r="H1005" s="5" t="str">
        <f>IF(F1005="","",IFERROR(CONCATENATE("PEUA",VLOOKUP(ESTADO,REPORTE!AV$2:AW$33,2,0),DIDTRITO_FORM,CADER_FORM,IFERROR(INDEX(CA:CA,MATCH(DAY(F1005),BZ:BZ,0),1),DAY(F1005)),IFERROR(INDEX(CA:CA,MATCH(MONTH(F1005),BZ:BZ,0),1),MONTH(F1005)),YEAR(F1005),G1005),""))</f>
        <v/>
      </c>
      <c r="M1005" s="2" t="str">
        <f>IFERROR(INDEX('padron cfe'!C:C,MATCH(DATOS!C1005,'padron cfe'!A:A,0),1),"")</f>
        <v/>
      </c>
      <c r="N1005" s="66" t="str">
        <f>IFERROR(IF(BT1005="","",IF(INDEX(N$1:N1004,MATCH(BT1005,BT$1:BT1004,0),1)=0,"",INDEX(N$1:N1004,MATCH(BT1005,BT$1:BT1004,0),1))),"")</f>
        <v/>
      </c>
      <c r="O1005" s="66" t="str">
        <f>IFERROR(IF(BT1005="","",IF(INDEX(O$1:O1004,MATCH(BT1005,BT$1:BT1004,0),1)=0,"",INDEX(O$1:O1004,MATCH(BT1005,BT$1:BT1004,0),1))),"")</f>
        <v/>
      </c>
      <c r="R1005" s="66"/>
      <c r="S1005" s="5"/>
      <c r="T1005" s="66"/>
      <c r="U1005" s="5" t="str">
        <f>IFERROR(IF(INDEX(U$1:U1004,MATCH(T1005,T$1:T1004,0),1)=0,"",INDEX(U$1:U1004,MATCH(T1005,T$1:T1004,0),1)),"")</f>
        <v/>
      </c>
      <c r="V1005" s="66"/>
      <c r="W1005" s="5" t="str">
        <f>IFERROR(IF(INDEX(W$1:W1004,MATCH(V1005,V$1:V1004,0),1)=0,"",INDEX(W$1:W1004,MATCH(V1005,V$1:V1004,0),1)),"")</f>
        <v/>
      </c>
      <c r="X1005" s="2" t="str">
        <f>IFERROR(INDEX('padron cfe'!D:D,MATCH(DATOS!C1005,'padron cfe'!A:A,0),1),"")</f>
        <v/>
      </c>
      <c r="AC1005" s="3"/>
      <c r="AE1005" s="4" t="str">
        <f t="shared" si="230"/>
        <v/>
      </c>
      <c r="AI1005" s="2" t="str">
        <f>IFERROR(IF(INDEX(AI$1:AI1004,MATCH(BT1005,BT$1:BT1004,0),1)=0,"",INDEX(AI$1:AI1004,MATCH(BT1005,BT$1:BT1004,0),1)),"")</f>
        <v/>
      </c>
      <c r="AJ1005" s="2" t="str">
        <f>IFERROR(IF(INDEX(AJ$1:AJ1004,MATCH(BT1005,BT$1:BT1004,0),1)=0,"",INDEX(AJ$1:AJ1004,MATCH(BT1005,BT$1:BT1004,0),1)),"")</f>
        <v/>
      </c>
      <c r="AK1005" s="2" t="str">
        <f>IFERROR(IF(INDEX(AK$1:AK1004,MATCH(BT1005,BT$1:BT1004,0),1)=0,"",INDEX(AK$1:AK1004,MATCH(BT1005,BT$1:BT1004,0),1)),"")</f>
        <v/>
      </c>
      <c r="AY1005" s="7"/>
      <c r="BA1005" s="66"/>
      <c r="BB1005" s="66"/>
      <c r="BC1005" s="66"/>
      <c r="BD1005" s="78"/>
      <c r="BE1005" s="66"/>
      <c r="BF1005" s="66"/>
      <c r="BG1005" s="4"/>
      <c r="BH1005" s="69"/>
      <c r="BK1005" s="9"/>
      <c r="BN1005" s="7"/>
      <c r="BO1005" s="286"/>
      <c r="BP1005" s="22"/>
      <c r="BQ1005" s="7" t="str">
        <f t="shared" ca="1" si="231"/>
        <v/>
      </c>
      <c r="BR1005" s="75" t="str">
        <f t="shared" si="232"/>
        <v/>
      </c>
      <c r="BS1005" s="75" t="str">
        <f t="shared" si="233"/>
        <v/>
      </c>
      <c r="BT1005" s="5" t="str">
        <f t="shared" si="234"/>
        <v/>
      </c>
      <c r="BU1005" s="79" t="str">
        <f t="shared" si="235"/>
        <v/>
      </c>
      <c r="BV1005" s="79" t="str">
        <f t="shared" si="236"/>
        <v/>
      </c>
      <c r="BW1005" s="79" t="str">
        <f t="shared" si="237"/>
        <v/>
      </c>
      <c r="CB1005" s="5"/>
      <c r="CC1005" s="4" t="str">
        <f>IF(IFERROR(VLOOKUP(C1005,C1006:C$1993,1,0),"")="","",COUNTIF(C:C,C1005))</f>
        <v/>
      </c>
      <c r="CE1005" s="5"/>
      <c r="CF1005" s="5"/>
      <c r="CG1005" s="5" t="str">
        <f>IF(B1005="","",IF(CC1005="",1+(MAX(CG$2:CG1004)),""))</f>
        <v/>
      </c>
      <c r="CH1005" s="5" t="str">
        <f t="shared" si="238"/>
        <v/>
      </c>
      <c r="CI1005" s="5" t="str">
        <f t="shared" si="239"/>
        <v/>
      </c>
      <c r="CJ1005" s="14" t="str">
        <f t="shared" si="240"/>
        <v/>
      </c>
      <c r="CK1005" s="25"/>
      <c r="CM1005" s="5" t="str">
        <f t="shared" si="242"/>
        <v/>
      </c>
      <c r="CO1005" s="5"/>
      <c r="CP1005" s="5" t="str">
        <f t="shared" si="241"/>
        <v/>
      </c>
      <c r="CQ1005" s="5" t="str">
        <f>IF(BT1005="","",IFERROR(IF(VLOOKUP(BT1005,BT$2:BT1004,1,0)=0,"",""),BT1005))</f>
        <v/>
      </c>
      <c r="CR1005" s="22" t="str">
        <f>IF(CQ1005="","",(IFERROR(VLOOKUP(MID(CQ1005,1,1),$DI$2:DM$28,3,0),0)+IFERROR(VLOOKUP(MID(CQ1005,2,1),DI$2:DM$28,4,0),0)+IFERROR(VLOOKUP(MID(CQ1005,3,1),DI$2:DM$28,5,0),0)+(ROW(CQ1005)/1000000000000)))</f>
        <v/>
      </c>
      <c r="CS1005" s="5"/>
      <c r="CT1005" s="5">
        <v>1004</v>
      </c>
      <c r="CU1005" s="5" t="str">
        <f>IFERROR(VLOOKUP(CT1005,CP$2:CQ2081,2,0),"")</f>
        <v/>
      </c>
      <c r="CV1005" s="5"/>
      <c r="CX1005" s="5"/>
      <c r="DO1005" s="5" t="e">
        <f>IF(REPORTE!AH$2="si",IF(C1005=VALUE(REPORTE!C$22),IF(SUM(DO1006:DO$1993),CONCATENATE(INT(B1005),", "),INT(B1005)),""),IF(C1005=VALUE(REPORTE!C$21),IF(SUM(DO1006:DO$1993),CONCATENATE(INT(B1005),", "),INT(B1005)),""))</f>
        <v>#VALUE!</v>
      </c>
      <c r="DS1005" s="5"/>
      <c r="DT1005" s="5"/>
      <c r="DU1005" s="5"/>
      <c r="DV1005" s="5"/>
    </row>
    <row r="1006" spans="1:126" x14ac:dyDescent="0.25">
      <c r="A1006" s="4" t="str">
        <f t="shared" ca="1" si="229"/>
        <v/>
      </c>
      <c r="B1006" s="3"/>
      <c r="D1006" s="1" t="str">
        <f>IFERROR(INDEX('padron cfe'!B:B,MATCH(DATOS!C1006,'padron cfe'!A:A,0),1),"")</f>
        <v/>
      </c>
      <c r="H1006" s="5" t="str">
        <f>IF(F1006="","",IFERROR(CONCATENATE("PEUA",VLOOKUP(ESTADO,REPORTE!AV$2:AW$33,2,0),DIDTRITO_FORM,CADER_FORM,IFERROR(INDEX(CA:CA,MATCH(DAY(F1006),BZ:BZ,0),1),DAY(F1006)),IFERROR(INDEX(CA:CA,MATCH(MONTH(F1006),BZ:BZ,0),1),MONTH(F1006)),YEAR(F1006),G1006),""))</f>
        <v/>
      </c>
      <c r="M1006" s="2" t="str">
        <f>IFERROR(INDEX('padron cfe'!C:C,MATCH(DATOS!C1006,'padron cfe'!A:A,0),1),"")</f>
        <v/>
      </c>
      <c r="N1006" s="66" t="str">
        <f>IFERROR(IF(BT1006="","",IF(INDEX(N$1:N1005,MATCH(BT1006,BT$1:BT1005,0),1)=0,"",INDEX(N$1:N1005,MATCH(BT1006,BT$1:BT1005,0),1))),"")</f>
        <v/>
      </c>
      <c r="O1006" s="66" t="str">
        <f>IFERROR(IF(BT1006="","",IF(INDEX(O$1:O1005,MATCH(BT1006,BT$1:BT1005,0),1)=0,"",INDEX(O$1:O1005,MATCH(BT1006,BT$1:BT1005,0),1))),"")</f>
        <v/>
      </c>
      <c r="R1006" s="66"/>
      <c r="S1006" s="5"/>
      <c r="T1006" s="66"/>
      <c r="U1006" s="5" t="str">
        <f>IFERROR(IF(INDEX(U$1:U1005,MATCH(T1006,T$1:T1005,0),1)=0,"",INDEX(U$1:U1005,MATCH(T1006,T$1:T1005,0),1)),"")</f>
        <v/>
      </c>
      <c r="V1006" s="66"/>
      <c r="W1006" s="5" t="str">
        <f>IFERROR(IF(INDEX(W$1:W1005,MATCH(V1006,V$1:V1005,0),1)=0,"",INDEX(W$1:W1005,MATCH(V1006,V$1:V1005,0),1)),"")</f>
        <v/>
      </c>
      <c r="X1006" s="2" t="str">
        <f>IFERROR(INDEX('padron cfe'!D:D,MATCH(DATOS!C1006,'padron cfe'!A:A,0),1),"")</f>
        <v/>
      </c>
      <c r="AC1006" s="3"/>
      <c r="AE1006" s="4" t="str">
        <f t="shared" si="230"/>
        <v/>
      </c>
      <c r="AI1006" s="2" t="str">
        <f>IFERROR(IF(INDEX(AI$1:AI1005,MATCH(BT1006,BT$1:BT1005,0),1)=0,"",INDEX(AI$1:AI1005,MATCH(BT1006,BT$1:BT1005,0),1)),"")</f>
        <v/>
      </c>
      <c r="AJ1006" s="2" t="str">
        <f>IFERROR(IF(INDEX(AJ$1:AJ1005,MATCH(BT1006,BT$1:BT1005,0),1)=0,"",INDEX(AJ$1:AJ1005,MATCH(BT1006,BT$1:BT1005,0),1)),"")</f>
        <v/>
      </c>
      <c r="AK1006" s="2" t="str">
        <f>IFERROR(IF(INDEX(AK$1:AK1005,MATCH(BT1006,BT$1:BT1005,0),1)=0,"",INDEX(AK$1:AK1005,MATCH(BT1006,BT$1:BT1005,0),1)),"")</f>
        <v/>
      </c>
      <c r="AY1006" s="7"/>
      <c r="BA1006" s="66"/>
      <c r="BB1006" s="66"/>
      <c r="BC1006" s="66"/>
      <c r="BD1006" s="78"/>
      <c r="BE1006" s="66"/>
      <c r="BF1006" s="66"/>
      <c r="BG1006" s="4"/>
      <c r="BH1006" s="69"/>
      <c r="BK1006" s="9"/>
      <c r="BN1006" s="7"/>
      <c r="BO1006" s="286"/>
      <c r="BP1006" s="22"/>
      <c r="BQ1006" s="7" t="str">
        <f t="shared" ca="1" si="231"/>
        <v/>
      </c>
      <c r="BR1006" s="75" t="str">
        <f t="shared" si="232"/>
        <v/>
      </c>
      <c r="BS1006" s="75" t="str">
        <f t="shared" si="233"/>
        <v/>
      </c>
      <c r="BT1006" s="5" t="str">
        <f t="shared" si="234"/>
        <v/>
      </c>
      <c r="BU1006" s="79" t="str">
        <f t="shared" si="235"/>
        <v/>
      </c>
      <c r="BV1006" s="79" t="str">
        <f t="shared" si="236"/>
        <v/>
      </c>
      <c r="BW1006" s="79" t="str">
        <f t="shared" si="237"/>
        <v/>
      </c>
      <c r="CB1006" s="5"/>
      <c r="CC1006" s="4" t="str">
        <f>IF(IFERROR(VLOOKUP(C1006,C1007:C$1993,1,0),"")="","",COUNTIF(C:C,C1006))</f>
        <v/>
      </c>
      <c r="CE1006" s="5"/>
      <c r="CF1006" s="5"/>
      <c r="CG1006" s="5" t="str">
        <f>IF(B1006="","",IF(CC1006="",1+(MAX(CG$2:CG1005)),""))</f>
        <v/>
      </c>
      <c r="CH1006" s="5" t="str">
        <f t="shared" si="238"/>
        <v/>
      </c>
      <c r="CI1006" s="5" t="str">
        <f t="shared" si="239"/>
        <v/>
      </c>
      <c r="CJ1006" s="14" t="str">
        <f t="shared" si="240"/>
        <v/>
      </c>
      <c r="CK1006" s="25"/>
      <c r="CM1006" s="5" t="str">
        <f t="shared" si="242"/>
        <v/>
      </c>
      <c r="CO1006" s="5"/>
      <c r="CP1006" s="5" t="str">
        <f t="shared" si="241"/>
        <v/>
      </c>
      <c r="CQ1006" s="5" t="str">
        <f>IF(BT1006="","",IFERROR(IF(VLOOKUP(BT1006,BT$2:BT1005,1,0)=0,"",""),BT1006))</f>
        <v/>
      </c>
      <c r="CR1006" s="22" t="str">
        <f>IF(CQ1006="","",(IFERROR(VLOOKUP(MID(CQ1006,1,1),$DI$2:DM$28,3,0),0)+IFERROR(VLOOKUP(MID(CQ1006,2,1),DI$2:DM$28,4,0),0)+IFERROR(VLOOKUP(MID(CQ1006,3,1),DI$2:DM$28,5,0),0)+(ROW(CQ1006)/1000000000000)))</f>
        <v/>
      </c>
      <c r="CS1006" s="5"/>
      <c r="CT1006" s="5">
        <v>1005</v>
      </c>
      <c r="CU1006" s="5" t="str">
        <f>IFERROR(VLOOKUP(CT1006,CP$2:CQ2082,2,0),"")</f>
        <v/>
      </c>
      <c r="CV1006" s="5"/>
      <c r="CX1006" s="5"/>
      <c r="DO1006" s="5" t="e">
        <f>IF(REPORTE!AH$2="si",IF(C1006=VALUE(REPORTE!C$22),IF(SUM(DO1007:DO$1993),CONCATENATE(INT(B1006),", "),INT(B1006)),""),IF(C1006=VALUE(REPORTE!C$21),IF(SUM(DO1007:DO$1993),CONCATENATE(INT(B1006),", "),INT(B1006)),""))</f>
        <v>#VALUE!</v>
      </c>
      <c r="DS1006" s="5"/>
      <c r="DT1006" s="5"/>
      <c r="DU1006" s="5"/>
      <c r="DV1006" s="5"/>
    </row>
    <row r="1007" spans="1:126" x14ac:dyDescent="0.25">
      <c r="A1007" s="4" t="str">
        <f t="shared" ca="1" si="229"/>
        <v/>
      </c>
      <c r="B1007" s="3"/>
      <c r="D1007" s="1" t="str">
        <f>IFERROR(INDEX('padron cfe'!B:B,MATCH(DATOS!C1007,'padron cfe'!A:A,0),1),"")</f>
        <v/>
      </c>
      <c r="H1007" s="5" t="str">
        <f>IF(F1007="","",IFERROR(CONCATENATE("PEUA",VLOOKUP(ESTADO,REPORTE!AV$2:AW$33,2,0),DIDTRITO_FORM,CADER_FORM,IFERROR(INDEX(CA:CA,MATCH(DAY(F1007),BZ:BZ,0),1),DAY(F1007)),IFERROR(INDEX(CA:CA,MATCH(MONTH(F1007),BZ:BZ,0),1),MONTH(F1007)),YEAR(F1007),G1007),""))</f>
        <v/>
      </c>
      <c r="M1007" s="2" t="str">
        <f>IFERROR(INDEX('padron cfe'!C:C,MATCH(DATOS!C1007,'padron cfe'!A:A,0),1),"")</f>
        <v/>
      </c>
      <c r="N1007" s="66" t="str">
        <f>IFERROR(IF(BT1007="","",IF(INDEX(N$1:N1006,MATCH(BT1007,BT$1:BT1006,0),1)=0,"",INDEX(N$1:N1006,MATCH(BT1007,BT$1:BT1006,0),1))),"")</f>
        <v/>
      </c>
      <c r="O1007" s="66" t="str">
        <f>IFERROR(IF(BT1007="","",IF(INDEX(O$1:O1006,MATCH(BT1007,BT$1:BT1006,0),1)=0,"",INDEX(O$1:O1006,MATCH(BT1007,BT$1:BT1006,0),1))),"")</f>
        <v/>
      </c>
      <c r="R1007" s="66"/>
      <c r="S1007" s="5"/>
      <c r="T1007" s="66"/>
      <c r="U1007" s="5" t="str">
        <f>IFERROR(IF(INDEX(U$1:U1006,MATCH(T1007,T$1:T1006,0),1)=0,"",INDEX(U$1:U1006,MATCH(T1007,T$1:T1006,0),1)),"")</f>
        <v/>
      </c>
      <c r="V1007" s="66"/>
      <c r="W1007" s="5" t="str">
        <f>IFERROR(IF(INDEX(W$1:W1006,MATCH(V1007,V$1:V1006,0),1)=0,"",INDEX(W$1:W1006,MATCH(V1007,V$1:V1006,0),1)),"")</f>
        <v/>
      </c>
      <c r="X1007" s="2" t="str">
        <f>IFERROR(INDEX('padron cfe'!D:D,MATCH(DATOS!C1007,'padron cfe'!A:A,0),1),"")</f>
        <v/>
      </c>
      <c r="AC1007" s="3"/>
      <c r="AE1007" s="4" t="str">
        <f t="shared" si="230"/>
        <v/>
      </c>
      <c r="AI1007" s="2" t="str">
        <f>IFERROR(IF(INDEX(AI$1:AI1006,MATCH(BT1007,BT$1:BT1006,0),1)=0,"",INDEX(AI$1:AI1006,MATCH(BT1007,BT$1:BT1006,0),1)),"")</f>
        <v/>
      </c>
      <c r="AJ1007" s="2" t="str">
        <f>IFERROR(IF(INDEX(AJ$1:AJ1006,MATCH(BT1007,BT$1:BT1006,0),1)=0,"",INDEX(AJ$1:AJ1006,MATCH(BT1007,BT$1:BT1006,0),1)),"")</f>
        <v/>
      </c>
      <c r="AK1007" s="2" t="str">
        <f>IFERROR(IF(INDEX(AK$1:AK1006,MATCH(BT1007,BT$1:BT1006,0),1)=0,"",INDEX(AK$1:AK1006,MATCH(BT1007,BT$1:BT1006,0),1)),"")</f>
        <v/>
      </c>
      <c r="AY1007" s="7"/>
      <c r="BA1007" s="66"/>
      <c r="BB1007" s="66"/>
      <c r="BC1007" s="66"/>
      <c r="BD1007" s="78"/>
      <c r="BE1007" s="66"/>
      <c r="BF1007" s="66"/>
      <c r="BG1007" s="4"/>
      <c r="BH1007" s="69"/>
      <c r="BK1007" s="9"/>
      <c r="BN1007" s="7"/>
      <c r="BO1007" s="286"/>
      <c r="BP1007" s="22"/>
      <c r="BQ1007" s="7" t="str">
        <f t="shared" ca="1" si="231"/>
        <v/>
      </c>
      <c r="BR1007" s="75" t="str">
        <f t="shared" si="232"/>
        <v/>
      </c>
      <c r="BS1007" s="75" t="str">
        <f t="shared" si="233"/>
        <v/>
      </c>
      <c r="BT1007" s="5" t="str">
        <f t="shared" si="234"/>
        <v/>
      </c>
      <c r="BU1007" s="79" t="str">
        <f t="shared" si="235"/>
        <v/>
      </c>
      <c r="BV1007" s="79" t="str">
        <f t="shared" si="236"/>
        <v/>
      </c>
      <c r="BW1007" s="79" t="str">
        <f t="shared" si="237"/>
        <v/>
      </c>
      <c r="CB1007" s="5"/>
      <c r="CC1007" s="4" t="str">
        <f>IF(IFERROR(VLOOKUP(C1007,C1008:C$1993,1,0),"")="","",COUNTIF(C:C,C1007))</f>
        <v/>
      </c>
      <c r="CE1007" s="5"/>
      <c r="CF1007" s="5"/>
      <c r="CG1007" s="5" t="str">
        <f>IF(B1007="","",IF(CC1007="",1+(MAX(CG$2:CG1006)),""))</f>
        <v/>
      </c>
      <c r="CH1007" s="5" t="str">
        <f t="shared" si="238"/>
        <v/>
      </c>
      <c r="CI1007" s="5" t="str">
        <f t="shared" si="239"/>
        <v/>
      </c>
      <c r="CJ1007" s="14" t="str">
        <f t="shared" si="240"/>
        <v/>
      </c>
      <c r="CK1007" s="25"/>
      <c r="CM1007" s="5" t="str">
        <f t="shared" si="242"/>
        <v/>
      </c>
      <c r="CO1007" s="5"/>
      <c r="CP1007" s="5" t="str">
        <f t="shared" si="241"/>
        <v/>
      </c>
      <c r="CQ1007" s="5" t="str">
        <f>IF(BT1007="","",IFERROR(IF(VLOOKUP(BT1007,BT$2:BT1006,1,0)=0,"",""),BT1007))</f>
        <v/>
      </c>
      <c r="CR1007" s="22" t="str">
        <f>IF(CQ1007="","",(IFERROR(VLOOKUP(MID(CQ1007,1,1),$DI$2:DM$28,3,0),0)+IFERROR(VLOOKUP(MID(CQ1007,2,1),DI$2:DM$28,4,0),0)+IFERROR(VLOOKUP(MID(CQ1007,3,1),DI$2:DM$28,5,0),0)+(ROW(CQ1007)/1000000000000)))</f>
        <v/>
      </c>
      <c r="CS1007" s="5"/>
      <c r="CT1007" s="5">
        <v>1006</v>
      </c>
      <c r="CU1007" s="5" t="str">
        <f>IFERROR(VLOOKUP(CT1007,CP$2:CQ2083,2,0),"")</f>
        <v/>
      </c>
      <c r="CV1007" s="5"/>
      <c r="CX1007" s="5"/>
      <c r="DO1007" s="5" t="e">
        <f>IF(REPORTE!AH$2="si",IF(C1007=VALUE(REPORTE!C$22),IF(SUM(DO1008:DO$1993),CONCATENATE(INT(B1007),", "),INT(B1007)),""),IF(C1007=VALUE(REPORTE!C$21),IF(SUM(DO1008:DO$1993),CONCATENATE(INT(B1007),", "),INT(B1007)),""))</f>
        <v>#VALUE!</v>
      </c>
      <c r="DS1007" s="5"/>
      <c r="DT1007" s="5"/>
      <c r="DU1007" s="5"/>
      <c r="DV1007" s="5"/>
    </row>
    <row r="1008" spans="1:126" x14ac:dyDescent="0.25">
      <c r="A1008" s="4" t="str">
        <f t="shared" ca="1" si="229"/>
        <v/>
      </c>
      <c r="B1008" s="3"/>
      <c r="D1008" s="1" t="str">
        <f>IFERROR(INDEX('padron cfe'!B:B,MATCH(DATOS!C1008,'padron cfe'!A:A,0),1),"")</f>
        <v/>
      </c>
      <c r="H1008" s="5" t="str">
        <f>IF(F1008="","",IFERROR(CONCATENATE("PEUA",VLOOKUP(ESTADO,REPORTE!AV$2:AW$33,2,0),DIDTRITO_FORM,CADER_FORM,IFERROR(INDEX(CA:CA,MATCH(DAY(F1008),BZ:BZ,0),1),DAY(F1008)),IFERROR(INDEX(CA:CA,MATCH(MONTH(F1008),BZ:BZ,0),1),MONTH(F1008)),YEAR(F1008),G1008),""))</f>
        <v/>
      </c>
      <c r="M1008" s="2" t="str">
        <f>IFERROR(INDEX('padron cfe'!C:C,MATCH(DATOS!C1008,'padron cfe'!A:A,0),1),"")</f>
        <v/>
      </c>
      <c r="N1008" s="66" t="str">
        <f>IFERROR(IF(BT1008="","",IF(INDEX(N$1:N1007,MATCH(BT1008,BT$1:BT1007,0),1)=0,"",INDEX(N$1:N1007,MATCH(BT1008,BT$1:BT1007,0),1))),"")</f>
        <v/>
      </c>
      <c r="O1008" s="66" t="str">
        <f>IFERROR(IF(BT1008="","",IF(INDEX(O$1:O1007,MATCH(BT1008,BT$1:BT1007,0),1)=0,"",INDEX(O$1:O1007,MATCH(BT1008,BT$1:BT1007,0),1))),"")</f>
        <v/>
      </c>
      <c r="R1008" s="66"/>
      <c r="S1008" s="5"/>
      <c r="T1008" s="66"/>
      <c r="U1008" s="5" t="str">
        <f>IFERROR(IF(INDEX(U$1:U1007,MATCH(T1008,T$1:T1007,0),1)=0,"",INDEX(U$1:U1007,MATCH(T1008,T$1:T1007,0),1)),"")</f>
        <v/>
      </c>
      <c r="V1008" s="66"/>
      <c r="W1008" s="5" t="str">
        <f>IFERROR(IF(INDEX(W$1:W1007,MATCH(V1008,V$1:V1007,0),1)=0,"",INDEX(W$1:W1007,MATCH(V1008,V$1:V1007,0),1)),"")</f>
        <v/>
      </c>
      <c r="X1008" s="2" t="str">
        <f>IFERROR(INDEX('padron cfe'!D:D,MATCH(DATOS!C1008,'padron cfe'!A:A,0),1),"")</f>
        <v/>
      </c>
      <c r="AC1008" s="3"/>
      <c r="AE1008" s="4" t="str">
        <f t="shared" si="230"/>
        <v/>
      </c>
      <c r="AI1008" s="2" t="str">
        <f>IFERROR(IF(INDEX(AI$1:AI1007,MATCH(BT1008,BT$1:BT1007,0),1)=0,"",INDEX(AI$1:AI1007,MATCH(BT1008,BT$1:BT1007,0),1)),"")</f>
        <v/>
      </c>
      <c r="AJ1008" s="2" t="str">
        <f>IFERROR(IF(INDEX(AJ$1:AJ1007,MATCH(BT1008,BT$1:BT1007,0),1)=0,"",INDEX(AJ$1:AJ1007,MATCH(BT1008,BT$1:BT1007,0),1)),"")</f>
        <v/>
      </c>
      <c r="AK1008" s="2" t="str">
        <f>IFERROR(IF(INDEX(AK$1:AK1007,MATCH(BT1008,BT$1:BT1007,0),1)=0,"",INDEX(AK$1:AK1007,MATCH(BT1008,BT$1:BT1007,0),1)),"")</f>
        <v/>
      </c>
      <c r="AY1008" s="7"/>
      <c r="BA1008" s="66"/>
      <c r="BB1008" s="66"/>
      <c r="BC1008" s="66"/>
      <c r="BD1008" s="78"/>
      <c r="BE1008" s="66"/>
      <c r="BF1008" s="66"/>
      <c r="BG1008" s="4"/>
      <c r="BH1008" s="69"/>
      <c r="BK1008" s="9"/>
      <c r="BN1008" s="7"/>
      <c r="BO1008" s="286"/>
      <c r="BP1008" s="22"/>
      <c r="BQ1008" s="7" t="str">
        <f t="shared" ca="1" si="231"/>
        <v/>
      </c>
      <c r="BR1008" s="75" t="str">
        <f t="shared" si="232"/>
        <v/>
      </c>
      <c r="BS1008" s="75" t="str">
        <f t="shared" si="233"/>
        <v/>
      </c>
      <c r="BT1008" s="5" t="str">
        <f t="shared" si="234"/>
        <v/>
      </c>
      <c r="BU1008" s="79" t="str">
        <f t="shared" si="235"/>
        <v/>
      </c>
      <c r="BV1008" s="79" t="str">
        <f t="shared" si="236"/>
        <v/>
      </c>
      <c r="BW1008" s="79" t="str">
        <f t="shared" si="237"/>
        <v/>
      </c>
      <c r="CB1008" s="5"/>
      <c r="CC1008" s="4" t="str">
        <f>IF(IFERROR(VLOOKUP(C1008,C1009:C$1993,1,0),"")="","",COUNTIF(C:C,C1008))</f>
        <v/>
      </c>
      <c r="CE1008" s="5"/>
      <c r="CF1008" s="5"/>
      <c r="CG1008" s="5" t="str">
        <f>IF(B1008="","",IF(CC1008="",1+(MAX(CG$2:CG1007)),""))</f>
        <v/>
      </c>
      <c r="CH1008" s="5" t="str">
        <f t="shared" si="238"/>
        <v/>
      </c>
      <c r="CI1008" s="5" t="str">
        <f t="shared" si="239"/>
        <v/>
      </c>
      <c r="CJ1008" s="14" t="str">
        <f t="shared" si="240"/>
        <v/>
      </c>
      <c r="CK1008" s="25"/>
      <c r="CM1008" s="5" t="str">
        <f t="shared" si="242"/>
        <v/>
      </c>
      <c r="CO1008" s="5"/>
      <c r="CP1008" s="5" t="str">
        <f t="shared" si="241"/>
        <v/>
      </c>
      <c r="CQ1008" s="5" t="str">
        <f>IF(BT1008="","",IFERROR(IF(VLOOKUP(BT1008,BT$2:BT1007,1,0)=0,"",""),BT1008))</f>
        <v/>
      </c>
      <c r="CR1008" s="22" t="str">
        <f>IF(CQ1008="","",(IFERROR(VLOOKUP(MID(CQ1008,1,1),$DI$2:DM$28,3,0),0)+IFERROR(VLOOKUP(MID(CQ1008,2,1),DI$2:DM$28,4,0),0)+IFERROR(VLOOKUP(MID(CQ1008,3,1),DI$2:DM$28,5,0),0)+(ROW(CQ1008)/1000000000000)))</f>
        <v/>
      </c>
      <c r="CS1008" s="5"/>
      <c r="CT1008" s="5">
        <v>1007</v>
      </c>
      <c r="CU1008" s="5" t="str">
        <f>IFERROR(VLOOKUP(CT1008,CP$2:CQ2084,2,0),"")</f>
        <v/>
      </c>
      <c r="CV1008" s="5"/>
      <c r="CX1008" s="5"/>
      <c r="DO1008" s="5" t="e">
        <f>IF(REPORTE!AH$2="si",IF(C1008=VALUE(REPORTE!C$22),IF(SUM(DO1009:DO$1993),CONCATENATE(INT(B1008),", "),INT(B1008)),""),IF(C1008=VALUE(REPORTE!C$21),IF(SUM(DO1009:DO$1993),CONCATENATE(INT(B1008),", "),INT(B1008)),""))</f>
        <v>#VALUE!</v>
      </c>
      <c r="DS1008" s="5"/>
      <c r="DT1008" s="5"/>
      <c r="DU1008" s="5"/>
      <c r="DV1008" s="5"/>
    </row>
    <row r="1009" spans="1:126" x14ac:dyDescent="0.25">
      <c r="A1009" s="4" t="str">
        <f t="shared" ca="1" si="229"/>
        <v/>
      </c>
      <c r="B1009" s="3"/>
      <c r="D1009" s="1" t="str">
        <f>IFERROR(INDEX('padron cfe'!B:B,MATCH(DATOS!C1009,'padron cfe'!A:A,0),1),"")</f>
        <v/>
      </c>
      <c r="H1009" s="5" t="str">
        <f>IF(F1009="","",IFERROR(CONCATENATE("PEUA",VLOOKUP(ESTADO,REPORTE!AV$2:AW$33,2,0),DIDTRITO_FORM,CADER_FORM,IFERROR(INDEX(CA:CA,MATCH(DAY(F1009),BZ:BZ,0),1),DAY(F1009)),IFERROR(INDEX(CA:CA,MATCH(MONTH(F1009),BZ:BZ,0),1),MONTH(F1009)),YEAR(F1009),G1009),""))</f>
        <v/>
      </c>
      <c r="M1009" s="2" t="str">
        <f>IFERROR(INDEX('padron cfe'!C:C,MATCH(DATOS!C1009,'padron cfe'!A:A,0),1),"")</f>
        <v/>
      </c>
      <c r="N1009" s="66" t="str">
        <f>IFERROR(IF(BT1009="","",IF(INDEX(N$1:N1008,MATCH(BT1009,BT$1:BT1008,0),1)=0,"",INDEX(N$1:N1008,MATCH(BT1009,BT$1:BT1008,0),1))),"")</f>
        <v/>
      </c>
      <c r="O1009" s="66" t="str">
        <f>IFERROR(IF(BT1009="","",IF(INDEX(O$1:O1008,MATCH(BT1009,BT$1:BT1008,0),1)=0,"",INDEX(O$1:O1008,MATCH(BT1009,BT$1:BT1008,0),1))),"")</f>
        <v/>
      </c>
      <c r="R1009" s="66"/>
      <c r="S1009" s="5"/>
      <c r="T1009" s="66"/>
      <c r="U1009" s="5" t="str">
        <f>IFERROR(IF(INDEX(U$1:U1008,MATCH(T1009,T$1:T1008,0),1)=0,"",INDEX(U$1:U1008,MATCH(T1009,T$1:T1008,0),1)),"")</f>
        <v/>
      </c>
      <c r="V1009" s="66"/>
      <c r="W1009" s="5" t="str">
        <f>IFERROR(IF(INDEX(W$1:W1008,MATCH(V1009,V$1:V1008,0),1)=0,"",INDEX(W$1:W1008,MATCH(V1009,V$1:V1008,0),1)),"")</f>
        <v/>
      </c>
      <c r="X1009" s="2" t="str">
        <f>IFERROR(INDEX('padron cfe'!D:D,MATCH(DATOS!C1009,'padron cfe'!A:A,0),1),"")</f>
        <v/>
      </c>
      <c r="AC1009" s="3"/>
      <c r="AE1009" s="4" t="str">
        <f t="shared" si="230"/>
        <v/>
      </c>
      <c r="AI1009" s="2" t="str">
        <f>IFERROR(IF(INDEX(AI$1:AI1008,MATCH(BT1009,BT$1:BT1008,0),1)=0,"",INDEX(AI$1:AI1008,MATCH(BT1009,BT$1:BT1008,0),1)),"")</f>
        <v/>
      </c>
      <c r="AJ1009" s="2" t="str">
        <f>IFERROR(IF(INDEX(AJ$1:AJ1008,MATCH(BT1009,BT$1:BT1008,0),1)=0,"",INDEX(AJ$1:AJ1008,MATCH(BT1009,BT$1:BT1008,0),1)),"")</f>
        <v/>
      </c>
      <c r="AK1009" s="2" t="str">
        <f>IFERROR(IF(INDEX(AK$1:AK1008,MATCH(BT1009,BT$1:BT1008,0),1)=0,"",INDEX(AK$1:AK1008,MATCH(BT1009,BT$1:BT1008,0),1)),"")</f>
        <v/>
      </c>
      <c r="AY1009" s="7"/>
      <c r="BA1009" s="66"/>
      <c r="BB1009" s="66"/>
      <c r="BC1009" s="66"/>
      <c r="BD1009" s="78"/>
      <c r="BE1009" s="66"/>
      <c r="BF1009" s="66"/>
      <c r="BG1009" s="4"/>
      <c r="BH1009" s="69"/>
      <c r="BK1009" s="9"/>
      <c r="BN1009" s="7"/>
      <c r="BO1009" s="286"/>
      <c r="BP1009" s="22"/>
      <c r="BQ1009" s="7" t="str">
        <f t="shared" ca="1" si="231"/>
        <v/>
      </c>
      <c r="BR1009" s="75" t="str">
        <f t="shared" si="232"/>
        <v/>
      </c>
      <c r="BS1009" s="75" t="str">
        <f t="shared" si="233"/>
        <v/>
      </c>
      <c r="BT1009" s="5" t="str">
        <f t="shared" si="234"/>
        <v/>
      </c>
      <c r="BU1009" s="79" t="str">
        <f t="shared" si="235"/>
        <v/>
      </c>
      <c r="BV1009" s="79" t="str">
        <f t="shared" si="236"/>
        <v/>
      </c>
      <c r="BW1009" s="79" t="str">
        <f t="shared" si="237"/>
        <v/>
      </c>
      <c r="CB1009" s="5"/>
      <c r="CC1009" s="4" t="str">
        <f>IF(IFERROR(VLOOKUP(C1009,C1010:C$1993,1,0),"")="","",COUNTIF(C:C,C1009))</f>
        <v/>
      </c>
      <c r="CE1009" s="5"/>
      <c r="CF1009" s="5"/>
      <c r="CG1009" s="5" t="str">
        <f>IF(B1009="","",IF(CC1009="",1+(MAX(CG$2:CG1008)),""))</f>
        <v/>
      </c>
      <c r="CH1009" s="5" t="str">
        <f t="shared" si="238"/>
        <v/>
      </c>
      <c r="CI1009" s="5" t="str">
        <f t="shared" si="239"/>
        <v/>
      </c>
      <c r="CJ1009" s="14" t="str">
        <f t="shared" si="240"/>
        <v/>
      </c>
      <c r="CK1009" s="25"/>
      <c r="CM1009" s="5" t="str">
        <f t="shared" si="242"/>
        <v/>
      </c>
      <c r="CO1009" s="5"/>
      <c r="CP1009" s="5" t="str">
        <f t="shared" si="241"/>
        <v/>
      </c>
      <c r="CQ1009" s="5" t="str">
        <f>IF(BT1009="","",IFERROR(IF(VLOOKUP(BT1009,BT$2:BT1008,1,0)=0,"",""),BT1009))</f>
        <v/>
      </c>
      <c r="CR1009" s="22" t="str">
        <f>IF(CQ1009="","",(IFERROR(VLOOKUP(MID(CQ1009,1,1),$DI$2:DM$28,3,0),0)+IFERROR(VLOOKUP(MID(CQ1009,2,1),DI$2:DM$28,4,0),0)+IFERROR(VLOOKUP(MID(CQ1009,3,1),DI$2:DM$28,5,0),0)+(ROW(CQ1009)/1000000000000)))</f>
        <v/>
      </c>
      <c r="CS1009" s="5"/>
      <c r="CT1009" s="5">
        <v>1008</v>
      </c>
      <c r="CU1009" s="5" t="str">
        <f>IFERROR(VLOOKUP(CT1009,CP$2:CQ2085,2,0),"")</f>
        <v/>
      </c>
      <c r="CV1009" s="5"/>
      <c r="CX1009" s="5"/>
      <c r="DO1009" s="5" t="e">
        <f>IF(REPORTE!AH$2="si",IF(C1009=VALUE(REPORTE!C$22),IF(SUM(DO1010:DO$1993),CONCATENATE(INT(B1009),", "),INT(B1009)),""),IF(C1009=VALUE(REPORTE!C$21),IF(SUM(DO1010:DO$1993),CONCATENATE(INT(B1009),", "),INT(B1009)),""))</f>
        <v>#VALUE!</v>
      </c>
      <c r="DS1009" s="5"/>
      <c r="DT1009" s="5"/>
      <c r="DU1009" s="5"/>
      <c r="DV1009" s="5"/>
    </row>
    <row r="1010" spans="1:126" x14ac:dyDescent="0.25">
      <c r="A1010" s="4" t="str">
        <f t="shared" ca="1" si="229"/>
        <v/>
      </c>
      <c r="B1010" s="3"/>
      <c r="D1010" s="1" t="str">
        <f>IFERROR(INDEX('padron cfe'!B:B,MATCH(DATOS!C1010,'padron cfe'!A:A,0),1),"")</f>
        <v/>
      </c>
      <c r="H1010" s="5" t="str">
        <f>IF(F1010="","",IFERROR(CONCATENATE("PEUA",VLOOKUP(ESTADO,REPORTE!AV$2:AW$33,2,0),DIDTRITO_FORM,CADER_FORM,IFERROR(INDEX(CA:CA,MATCH(DAY(F1010),BZ:BZ,0),1),DAY(F1010)),IFERROR(INDEX(CA:CA,MATCH(MONTH(F1010),BZ:BZ,0),1),MONTH(F1010)),YEAR(F1010),G1010),""))</f>
        <v/>
      </c>
      <c r="M1010" s="2" t="str">
        <f>IFERROR(INDEX('padron cfe'!C:C,MATCH(DATOS!C1010,'padron cfe'!A:A,0),1),"")</f>
        <v/>
      </c>
      <c r="N1010" s="66" t="str">
        <f>IFERROR(IF(BT1010="","",IF(INDEX(N$1:N1009,MATCH(BT1010,BT$1:BT1009,0),1)=0,"",INDEX(N$1:N1009,MATCH(BT1010,BT$1:BT1009,0),1))),"")</f>
        <v/>
      </c>
      <c r="O1010" s="66" t="str">
        <f>IFERROR(IF(BT1010="","",IF(INDEX(O$1:O1009,MATCH(BT1010,BT$1:BT1009,0),1)=0,"",INDEX(O$1:O1009,MATCH(BT1010,BT$1:BT1009,0),1))),"")</f>
        <v/>
      </c>
      <c r="R1010" s="66"/>
      <c r="S1010" s="5"/>
      <c r="T1010" s="66"/>
      <c r="U1010" s="5" t="str">
        <f>IFERROR(IF(INDEX(U$1:U1009,MATCH(T1010,T$1:T1009,0),1)=0,"",INDEX(U$1:U1009,MATCH(T1010,T$1:T1009,0),1)),"")</f>
        <v/>
      </c>
      <c r="V1010" s="66"/>
      <c r="W1010" s="5" t="str">
        <f>IFERROR(IF(INDEX(W$1:W1009,MATCH(V1010,V$1:V1009,0),1)=0,"",INDEX(W$1:W1009,MATCH(V1010,V$1:V1009,0),1)),"")</f>
        <v/>
      </c>
      <c r="X1010" s="2" t="str">
        <f>IFERROR(INDEX('padron cfe'!D:D,MATCH(DATOS!C1010,'padron cfe'!A:A,0),1),"")</f>
        <v/>
      </c>
      <c r="AC1010" s="3"/>
      <c r="AE1010" s="4" t="str">
        <f t="shared" si="230"/>
        <v/>
      </c>
      <c r="AI1010" s="2" t="str">
        <f>IFERROR(IF(INDEX(AI$1:AI1009,MATCH(BT1010,BT$1:BT1009,0),1)=0,"",INDEX(AI$1:AI1009,MATCH(BT1010,BT$1:BT1009,0),1)),"")</f>
        <v/>
      </c>
      <c r="AJ1010" s="2" t="str">
        <f>IFERROR(IF(INDEX(AJ$1:AJ1009,MATCH(BT1010,BT$1:BT1009,0),1)=0,"",INDEX(AJ$1:AJ1009,MATCH(BT1010,BT$1:BT1009,0),1)),"")</f>
        <v/>
      </c>
      <c r="AK1010" s="2" t="str">
        <f>IFERROR(IF(INDEX(AK$1:AK1009,MATCH(BT1010,BT$1:BT1009,0),1)=0,"",INDEX(AK$1:AK1009,MATCH(BT1010,BT$1:BT1009,0),1)),"")</f>
        <v/>
      </c>
      <c r="AY1010" s="7"/>
      <c r="BA1010" s="66"/>
      <c r="BB1010" s="66"/>
      <c r="BC1010" s="66"/>
      <c r="BD1010" s="78"/>
      <c r="BE1010" s="66"/>
      <c r="BF1010" s="66"/>
      <c r="BG1010" s="4"/>
      <c r="BH1010" s="69"/>
      <c r="BK1010" s="9"/>
      <c r="BN1010" s="7"/>
      <c r="BO1010" s="286"/>
      <c r="BP1010" s="22"/>
      <c r="BQ1010" s="7" t="str">
        <f t="shared" ca="1" si="231"/>
        <v/>
      </c>
      <c r="BR1010" s="75" t="str">
        <f t="shared" si="232"/>
        <v/>
      </c>
      <c r="BS1010" s="75" t="str">
        <f t="shared" si="233"/>
        <v/>
      </c>
      <c r="BT1010" s="5" t="str">
        <f t="shared" si="234"/>
        <v/>
      </c>
      <c r="BU1010" s="79" t="str">
        <f t="shared" si="235"/>
        <v/>
      </c>
      <c r="BV1010" s="79" t="str">
        <f t="shared" si="236"/>
        <v/>
      </c>
      <c r="BW1010" s="79" t="str">
        <f t="shared" si="237"/>
        <v/>
      </c>
      <c r="CB1010" s="5"/>
      <c r="CC1010" s="4" t="str">
        <f>IF(IFERROR(VLOOKUP(C1010,C1011:C$1993,1,0),"")="","",COUNTIF(C:C,C1010))</f>
        <v/>
      </c>
      <c r="CE1010" s="5"/>
      <c r="CF1010" s="5"/>
      <c r="CG1010" s="5" t="str">
        <f>IF(B1010="","",IF(CC1010="",1+(MAX(CG$2:CG1009)),""))</f>
        <v/>
      </c>
      <c r="CH1010" s="5" t="str">
        <f t="shared" si="238"/>
        <v/>
      </c>
      <c r="CI1010" s="5" t="str">
        <f t="shared" si="239"/>
        <v/>
      </c>
      <c r="CJ1010" s="14" t="str">
        <f t="shared" si="240"/>
        <v/>
      </c>
      <c r="CK1010" s="25"/>
      <c r="CM1010" s="5" t="str">
        <f t="shared" si="242"/>
        <v/>
      </c>
      <c r="CO1010" s="5"/>
      <c r="CP1010" s="5" t="str">
        <f t="shared" si="241"/>
        <v/>
      </c>
      <c r="CQ1010" s="5" t="str">
        <f>IF(BT1010="","",IFERROR(IF(VLOOKUP(BT1010,BT$2:BT1009,1,0)=0,"",""),BT1010))</f>
        <v/>
      </c>
      <c r="CR1010" s="22" t="str">
        <f>IF(CQ1010="","",(IFERROR(VLOOKUP(MID(CQ1010,1,1),$DI$2:DM$28,3,0),0)+IFERROR(VLOOKUP(MID(CQ1010,2,1),DI$2:DM$28,4,0),0)+IFERROR(VLOOKUP(MID(CQ1010,3,1),DI$2:DM$28,5,0),0)+(ROW(CQ1010)/1000000000000)))</f>
        <v/>
      </c>
      <c r="CS1010" s="5"/>
      <c r="CT1010" s="5">
        <v>1009</v>
      </c>
      <c r="CU1010" s="5" t="str">
        <f>IFERROR(VLOOKUP(CT1010,CP$2:CQ2086,2,0),"")</f>
        <v/>
      </c>
      <c r="CV1010" s="5"/>
      <c r="CX1010" s="5"/>
      <c r="DO1010" s="5" t="e">
        <f>IF(REPORTE!AH$2="si",IF(C1010=VALUE(REPORTE!C$22),IF(SUM(DO1011:DO$1993),CONCATENATE(INT(B1010),", "),INT(B1010)),""),IF(C1010=VALUE(REPORTE!C$21),IF(SUM(DO1011:DO$1993),CONCATENATE(INT(B1010),", "),INT(B1010)),""))</f>
        <v>#VALUE!</v>
      </c>
      <c r="DP1010" s="5" t="e">
        <f>CONCATENATE(DO1010,DO1011,DO1012,DO1013,DO1014,DO1015,DO1016,DO1017,DO1018,DO1019,DO1020,DO1021,DO1022,DO1023,DO1024,DO1025,DO1026,DO1027,DO1028,DO1029,DO1030,DO1031,DO1032,DO1033,DO1034,DO1035,DO1036,DO1037,DO1038,DO1039,DO1040,DO1041,DO1042,DO1043,DO1044,DO1045,DO1046,DO1047,DO1048,DO1049,DO1050,DO1051)</f>
        <v>#VALUE!</v>
      </c>
      <c r="DS1010" s="5"/>
      <c r="DT1010" s="5"/>
      <c r="DU1010" s="5"/>
      <c r="DV1010" s="5"/>
    </row>
    <row r="1011" spans="1:126" x14ac:dyDescent="0.25">
      <c r="A1011" s="4" t="str">
        <f t="shared" ca="1" si="229"/>
        <v/>
      </c>
      <c r="B1011" s="3"/>
      <c r="D1011" s="1" t="str">
        <f>IFERROR(INDEX('padron cfe'!B:B,MATCH(DATOS!C1011,'padron cfe'!A:A,0),1),"")</f>
        <v/>
      </c>
      <c r="H1011" s="5" t="str">
        <f>IF(F1011="","",IFERROR(CONCATENATE("PEUA",VLOOKUP(ESTADO,REPORTE!AV$2:AW$33,2,0),DIDTRITO_FORM,CADER_FORM,IFERROR(INDEX(CA:CA,MATCH(DAY(F1011),BZ:BZ,0),1),DAY(F1011)),IFERROR(INDEX(CA:CA,MATCH(MONTH(F1011),BZ:BZ,0),1),MONTH(F1011)),YEAR(F1011),G1011),""))</f>
        <v/>
      </c>
      <c r="M1011" s="2" t="str">
        <f>IFERROR(INDEX('padron cfe'!C:C,MATCH(DATOS!C1011,'padron cfe'!A:A,0),1),"")</f>
        <v/>
      </c>
      <c r="N1011" s="66" t="str">
        <f>IFERROR(IF(BT1011="","",IF(INDEX(N$1:N1010,MATCH(BT1011,BT$1:BT1010,0),1)=0,"",INDEX(N$1:N1010,MATCH(BT1011,BT$1:BT1010,0),1))),"")</f>
        <v/>
      </c>
      <c r="O1011" s="66" t="str">
        <f>IFERROR(IF(BT1011="","",IF(INDEX(O$1:O1010,MATCH(BT1011,BT$1:BT1010,0),1)=0,"",INDEX(O$1:O1010,MATCH(BT1011,BT$1:BT1010,0),1))),"")</f>
        <v/>
      </c>
      <c r="R1011" s="66"/>
      <c r="S1011" s="5"/>
      <c r="T1011" s="66"/>
      <c r="U1011" s="5" t="str">
        <f>IFERROR(IF(INDEX(U$1:U1010,MATCH(T1011,T$1:T1010,0),1)=0,"",INDEX(U$1:U1010,MATCH(T1011,T$1:T1010,0),1)),"")</f>
        <v/>
      </c>
      <c r="V1011" s="66"/>
      <c r="W1011" s="5" t="str">
        <f>IFERROR(IF(INDEX(W$1:W1010,MATCH(V1011,V$1:V1010,0),1)=0,"",INDEX(W$1:W1010,MATCH(V1011,V$1:V1010,0),1)),"")</f>
        <v/>
      </c>
      <c r="X1011" s="2" t="str">
        <f>IFERROR(INDEX('padron cfe'!D:D,MATCH(DATOS!C1011,'padron cfe'!A:A,0),1),"")</f>
        <v/>
      </c>
      <c r="AC1011" s="3"/>
      <c r="AE1011" s="4" t="str">
        <f t="shared" si="230"/>
        <v/>
      </c>
      <c r="AI1011" s="2" t="str">
        <f>IFERROR(IF(INDEX(AI$1:AI1010,MATCH(BT1011,BT$1:BT1010,0),1)=0,"",INDEX(AI$1:AI1010,MATCH(BT1011,BT$1:BT1010,0),1)),"")</f>
        <v/>
      </c>
      <c r="AJ1011" s="2" t="str">
        <f>IFERROR(IF(INDEX(AJ$1:AJ1010,MATCH(BT1011,BT$1:BT1010,0),1)=0,"",INDEX(AJ$1:AJ1010,MATCH(BT1011,BT$1:BT1010,0),1)),"")</f>
        <v/>
      </c>
      <c r="AK1011" s="2" t="str">
        <f>IFERROR(IF(INDEX(AK$1:AK1010,MATCH(BT1011,BT$1:BT1010,0),1)=0,"",INDEX(AK$1:AK1010,MATCH(BT1011,BT$1:BT1010,0),1)),"")</f>
        <v/>
      </c>
      <c r="AY1011" s="7"/>
      <c r="BA1011" s="66"/>
      <c r="BB1011" s="66"/>
      <c r="BC1011" s="66"/>
      <c r="BD1011" s="78"/>
      <c r="BE1011" s="66"/>
      <c r="BF1011" s="66"/>
      <c r="BG1011" s="4"/>
      <c r="BH1011" s="69"/>
      <c r="BK1011" s="9"/>
      <c r="BN1011" s="7"/>
      <c r="BO1011" s="286"/>
      <c r="BP1011" s="22"/>
      <c r="BQ1011" s="7" t="str">
        <f t="shared" ca="1" si="231"/>
        <v/>
      </c>
      <c r="BR1011" s="75" t="str">
        <f t="shared" si="232"/>
        <v/>
      </c>
      <c r="BS1011" s="75" t="str">
        <f t="shared" si="233"/>
        <v/>
      </c>
      <c r="BT1011" s="5" t="str">
        <f t="shared" si="234"/>
        <v/>
      </c>
      <c r="BU1011" s="79" t="str">
        <f t="shared" si="235"/>
        <v/>
      </c>
      <c r="BV1011" s="79" t="str">
        <f t="shared" si="236"/>
        <v/>
      </c>
      <c r="BW1011" s="79" t="str">
        <f t="shared" si="237"/>
        <v/>
      </c>
      <c r="CB1011" s="5"/>
      <c r="CC1011" s="4" t="str">
        <f>IF(IFERROR(VLOOKUP(C1011,C1012:C$1993,1,0),"")="","",COUNTIF(C:C,C1011))</f>
        <v/>
      </c>
      <c r="CE1011" s="5"/>
      <c r="CF1011" s="5"/>
      <c r="CG1011" s="5" t="str">
        <f>IF(B1011="","",IF(CC1011="",1+(MAX(CG$2:CG1010)),""))</f>
        <v/>
      </c>
      <c r="CH1011" s="5" t="str">
        <f t="shared" si="238"/>
        <v/>
      </c>
      <c r="CI1011" s="5" t="str">
        <f t="shared" si="239"/>
        <v/>
      </c>
      <c r="CJ1011" s="14" t="str">
        <f t="shared" si="240"/>
        <v/>
      </c>
      <c r="CK1011" s="25"/>
      <c r="CM1011" s="5" t="str">
        <f t="shared" si="242"/>
        <v/>
      </c>
      <c r="CO1011" s="5"/>
      <c r="CP1011" s="5" t="str">
        <f t="shared" si="241"/>
        <v/>
      </c>
      <c r="CQ1011" s="5" t="str">
        <f>IF(BT1011="","",IFERROR(IF(VLOOKUP(BT1011,BT$2:BT1010,1,0)=0,"",""),BT1011))</f>
        <v/>
      </c>
      <c r="CR1011" s="22" t="str">
        <f>IF(CQ1011="","",(IFERROR(VLOOKUP(MID(CQ1011,1,1),$DI$2:DM$28,3,0),0)+IFERROR(VLOOKUP(MID(CQ1011,2,1),DI$2:DM$28,4,0),0)+IFERROR(VLOOKUP(MID(CQ1011,3,1),DI$2:DM$28,5,0),0)+(ROW(CQ1011)/1000000000000)))</f>
        <v/>
      </c>
      <c r="CS1011" s="5"/>
      <c r="CT1011" s="5">
        <v>1010</v>
      </c>
      <c r="CU1011" s="5" t="str">
        <f>IFERROR(VLOOKUP(CT1011,CP$2:CQ2087,2,0),"")</f>
        <v/>
      </c>
      <c r="CV1011" s="5"/>
      <c r="CX1011" s="5"/>
      <c r="DO1011" s="5" t="e">
        <f>IF(REPORTE!AH$2="si",IF(C1011=VALUE(REPORTE!C$22),IF(SUM(DO1012:DO$1993),CONCATENATE(INT(B1011),", "),INT(B1011)),""),IF(C1011=VALUE(REPORTE!C$21),IF(SUM(DO1012:DO$1993),CONCATENATE(INT(B1011),", "),INT(B1011)),""))</f>
        <v>#VALUE!</v>
      </c>
      <c r="DS1011" s="5"/>
      <c r="DT1011" s="5"/>
      <c r="DU1011" s="5"/>
      <c r="DV1011" s="5"/>
    </row>
    <row r="1012" spans="1:126" x14ac:dyDescent="0.25">
      <c r="A1012" s="4" t="str">
        <f t="shared" ca="1" si="229"/>
        <v/>
      </c>
      <c r="B1012" s="3"/>
      <c r="D1012" s="1" t="str">
        <f>IFERROR(INDEX('padron cfe'!B:B,MATCH(DATOS!C1012,'padron cfe'!A:A,0),1),"")</f>
        <v/>
      </c>
      <c r="H1012" s="5" t="str">
        <f>IF(F1012="","",IFERROR(CONCATENATE("PEUA",VLOOKUP(ESTADO,REPORTE!AV$2:AW$33,2,0),DIDTRITO_FORM,CADER_FORM,IFERROR(INDEX(CA:CA,MATCH(DAY(F1012),BZ:BZ,0),1),DAY(F1012)),IFERROR(INDEX(CA:CA,MATCH(MONTH(F1012),BZ:BZ,0),1),MONTH(F1012)),YEAR(F1012),G1012),""))</f>
        <v/>
      </c>
      <c r="M1012" s="2" t="str">
        <f>IFERROR(INDEX('padron cfe'!C:C,MATCH(DATOS!C1012,'padron cfe'!A:A,0),1),"")</f>
        <v/>
      </c>
      <c r="N1012" s="66" t="str">
        <f>IFERROR(IF(BT1012="","",IF(INDEX(N$1:N1011,MATCH(BT1012,BT$1:BT1011,0),1)=0,"",INDEX(N$1:N1011,MATCH(BT1012,BT$1:BT1011,0),1))),"")</f>
        <v/>
      </c>
      <c r="O1012" s="66" t="str">
        <f>IFERROR(IF(BT1012="","",IF(INDEX(O$1:O1011,MATCH(BT1012,BT$1:BT1011,0),1)=0,"",INDEX(O$1:O1011,MATCH(BT1012,BT$1:BT1011,0),1))),"")</f>
        <v/>
      </c>
      <c r="R1012" s="66"/>
      <c r="S1012" s="5"/>
      <c r="T1012" s="66"/>
      <c r="U1012" s="5" t="str">
        <f>IFERROR(IF(INDEX(U$1:U1011,MATCH(T1012,T$1:T1011,0),1)=0,"",INDEX(U$1:U1011,MATCH(T1012,T$1:T1011,0),1)),"")</f>
        <v/>
      </c>
      <c r="V1012" s="66"/>
      <c r="W1012" s="5" t="str">
        <f>IFERROR(IF(INDEX(W$1:W1011,MATCH(V1012,V$1:V1011,0),1)=0,"",INDEX(W$1:W1011,MATCH(V1012,V$1:V1011,0),1)),"")</f>
        <v/>
      </c>
      <c r="X1012" s="2" t="str">
        <f>IFERROR(INDEX('padron cfe'!D:D,MATCH(DATOS!C1012,'padron cfe'!A:A,0),1),"")</f>
        <v/>
      </c>
      <c r="AC1012" s="3"/>
      <c r="AE1012" s="4" t="str">
        <f t="shared" si="230"/>
        <v/>
      </c>
      <c r="AI1012" s="2" t="str">
        <f>IFERROR(IF(INDEX(AI$1:AI1011,MATCH(BT1012,BT$1:BT1011,0),1)=0,"",INDEX(AI$1:AI1011,MATCH(BT1012,BT$1:BT1011,0),1)),"")</f>
        <v/>
      </c>
      <c r="AJ1012" s="2" t="str">
        <f>IFERROR(IF(INDEX(AJ$1:AJ1011,MATCH(BT1012,BT$1:BT1011,0),1)=0,"",INDEX(AJ$1:AJ1011,MATCH(BT1012,BT$1:BT1011,0),1)),"")</f>
        <v/>
      </c>
      <c r="AK1012" s="2" t="str">
        <f>IFERROR(IF(INDEX(AK$1:AK1011,MATCH(BT1012,BT$1:BT1011,0),1)=0,"",INDEX(AK$1:AK1011,MATCH(BT1012,BT$1:BT1011,0),1)),"")</f>
        <v/>
      </c>
      <c r="AY1012" s="7"/>
      <c r="BA1012" s="66"/>
      <c r="BB1012" s="66"/>
      <c r="BC1012" s="66"/>
      <c r="BD1012" s="78"/>
      <c r="BE1012" s="66"/>
      <c r="BF1012" s="66"/>
      <c r="BG1012" s="4"/>
      <c r="BH1012" s="69"/>
      <c r="BK1012" s="9"/>
      <c r="BN1012" s="7"/>
      <c r="BO1012" s="286"/>
      <c r="BP1012" s="22"/>
      <c r="BQ1012" s="7" t="str">
        <f t="shared" ca="1" si="231"/>
        <v/>
      </c>
      <c r="BR1012" s="75" t="str">
        <f t="shared" si="232"/>
        <v/>
      </c>
      <c r="BS1012" s="75" t="str">
        <f t="shared" si="233"/>
        <v/>
      </c>
      <c r="BT1012" s="5" t="str">
        <f t="shared" si="234"/>
        <v/>
      </c>
      <c r="BU1012" s="79" t="str">
        <f t="shared" si="235"/>
        <v/>
      </c>
      <c r="BV1012" s="79" t="str">
        <f t="shared" si="236"/>
        <v/>
      </c>
      <c r="BW1012" s="79" t="str">
        <f t="shared" si="237"/>
        <v/>
      </c>
      <c r="CB1012" s="5"/>
      <c r="CC1012" s="4" t="str">
        <f>IF(IFERROR(VLOOKUP(C1012,C1013:C$1993,1,0),"")="","",COUNTIF(C:C,C1012))</f>
        <v/>
      </c>
      <c r="CE1012" s="5"/>
      <c r="CF1012" s="5"/>
      <c r="CG1012" s="5" t="str">
        <f>IF(B1012="","",IF(CC1012="",1+(MAX(CG$2:CG1011)),""))</f>
        <v/>
      </c>
      <c r="CH1012" s="5" t="str">
        <f t="shared" si="238"/>
        <v/>
      </c>
      <c r="CI1012" s="5" t="str">
        <f t="shared" si="239"/>
        <v/>
      </c>
      <c r="CJ1012" s="14" t="str">
        <f t="shared" si="240"/>
        <v/>
      </c>
      <c r="CK1012" s="25"/>
      <c r="CM1012" s="5" t="str">
        <f t="shared" si="242"/>
        <v/>
      </c>
      <c r="CO1012" s="5"/>
      <c r="CP1012" s="5" t="str">
        <f t="shared" si="241"/>
        <v/>
      </c>
      <c r="CQ1012" s="5" t="str">
        <f>IF(BT1012="","",IFERROR(IF(VLOOKUP(BT1012,BT$2:BT1011,1,0)=0,"",""),BT1012))</f>
        <v/>
      </c>
      <c r="CR1012" s="22" t="str">
        <f>IF(CQ1012="","",(IFERROR(VLOOKUP(MID(CQ1012,1,1),$DI$2:DM$28,3,0),0)+IFERROR(VLOOKUP(MID(CQ1012,2,1),DI$2:DM$28,4,0),0)+IFERROR(VLOOKUP(MID(CQ1012,3,1),DI$2:DM$28,5,0),0)+(ROW(CQ1012)/1000000000000)))</f>
        <v/>
      </c>
      <c r="CS1012" s="5"/>
      <c r="CT1012" s="5">
        <v>1011</v>
      </c>
      <c r="CU1012" s="5" t="str">
        <f>IFERROR(VLOOKUP(CT1012,CP$2:CQ2088,2,0),"")</f>
        <v/>
      </c>
      <c r="CV1012" s="5"/>
      <c r="CX1012" s="5"/>
      <c r="DO1012" s="5" t="e">
        <f>IF(REPORTE!AH$2="si",IF(C1012=VALUE(REPORTE!C$22),IF(SUM(DO1013:DO$1993),CONCATENATE(INT(B1012),", "),INT(B1012)),""),IF(C1012=VALUE(REPORTE!C$21),IF(SUM(DO1013:DO$1993),CONCATENATE(INT(B1012),", "),INT(B1012)),""))</f>
        <v>#VALUE!</v>
      </c>
      <c r="DS1012" s="5"/>
      <c r="DT1012" s="5"/>
      <c r="DU1012" s="5"/>
      <c r="DV1012" s="5"/>
    </row>
    <row r="1013" spans="1:126" x14ac:dyDescent="0.25">
      <c r="A1013" s="4" t="str">
        <f t="shared" ca="1" si="229"/>
        <v/>
      </c>
      <c r="B1013" s="3"/>
      <c r="D1013" s="1" t="str">
        <f>IFERROR(INDEX('padron cfe'!B:B,MATCH(DATOS!C1013,'padron cfe'!A:A,0),1),"")</f>
        <v/>
      </c>
      <c r="H1013" s="5" t="str">
        <f>IF(F1013="","",IFERROR(CONCATENATE("PEUA",VLOOKUP(ESTADO,REPORTE!AV$2:AW$33,2,0),DIDTRITO_FORM,CADER_FORM,IFERROR(INDEX(CA:CA,MATCH(DAY(F1013),BZ:BZ,0),1),DAY(F1013)),IFERROR(INDEX(CA:CA,MATCH(MONTH(F1013),BZ:BZ,0),1),MONTH(F1013)),YEAR(F1013),G1013),""))</f>
        <v/>
      </c>
      <c r="M1013" s="2" t="str">
        <f>IFERROR(INDEX('padron cfe'!C:C,MATCH(DATOS!C1013,'padron cfe'!A:A,0),1),"")</f>
        <v/>
      </c>
      <c r="N1013" s="66" t="str">
        <f>IFERROR(IF(BT1013="","",IF(INDEX(N$1:N1012,MATCH(BT1013,BT$1:BT1012,0),1)=0,"",INDEX(N$1:N1012,MATCH(BT1013,BT$1:BT1012,0),1))),"")</f>
        <v/>
      </c>
      <c r="O1013" s="66" t="str">
        <f>IFERROR(IF(BT1013="","",IF(INDEX(O$1:O1012,MATCH(BT1013,BT$1:BT1012,0),1)=0,"",INDEX(O$1:O1012,MATCH(BT1013,BT$1:BT1012,0),1))),"")</f>
        <v/>
      </c>
      <c r="R1013" s="66"/>
      <c r="S1013" s="5"/>
      <c r="T1013" s="66"/>
      <c r="U1013" s="5" t="str">
        <f>IFERROR(IF(INDEX(U$1:U1012,MATCH(T1013,T$1:T1012,0),1)=0,"",INDEX(U$1:U1012,MATCH(T1013,T$1:T1012,0),1)),"")</f>
        <v/>
      </c>
      <c r="V1013" s="66"/>
      <c r="W1013" s="5" t="str">
        <f>IFERROR(IF(INDEX(W$1:W1012,MATCH(V1013,V$1:V1012,0),1)=0,"",INDEX(W$1:W1012,MATCH(V1013,V$1:V1012,0),1)),"")</f>
        <v/>
      </c>
      <c r="X1013" s="2" t="str">
        <f>IFERROR(INDEX('padron cfe'!D:D,MATCH(DATOS!C1013,'padron cfe'!A:A,0),1),"")</f>
        <v/>
      </c>
      <c r="AC1013" s="3"/>
      <c r="AE1013" s="4" t="str">
        <f t="shared" si="230"/>
        <v/>
      </c>
      <c r="AI1013" s="2" t="str">
        <f>IFERROR(IF(INDEX(AI$1:AI1012,MATCH(BT1013,BT$1:BT1012,0),1)=0,"",INDEX(AI$1:AI1012,MATCH(BT1013,BT$1:BT1012,0),1)),"")</f>
        <v/>
      </c>
      <c r="AJ1013" s="2" t="str">
        <f>IFERROR(IF(INDEX(AJ$1:AJ1012,MATCH(BT1013,BT$1:BT1012,0),1)=0,"",INDEX(AJ$1:AJ1012,MATCH(BT1013,BT$1:BT1012,0),1)),"")</f>
        <v/>
      </c>
      <c r="AK1013" s="2" t="str">
        <f>IFERROR(IF(INDEX(AK$1:AK1012,MATCH(BT1013,BT$1:BT1012,0),1)=0,"",INDEX(AK$1:AK1012,MATCH(BT1013,BT$1:BT1012,0),1)),"")</f>
        <v/>
      </c>
      <c r="AY1013" s="7"/>
      <c r="BA1013" s="66"/>
      <c r="BB1013" s="66"/>
      <c r="BC1013" s="66"/>
      <c r="BD1013" s="78"/>
      <c r="BE1013" s="66"/>
      <c r="BF1013" s="66"/>
      <c r="BG1013" s="4"/>
      <c r="BH1013" s="69"/>
      <c r="BK1013" s="9"/>
      <c r="BN1013" s="7"/>
      <c r="BO1013" s="286"/>
      <c r="BP1013" s="22"/>
      <c r="BQ1013" s="7" t="str">
        <f t="shared" ca="1" si="231"/>
        <v/>
      </c>
      <c r="BR1013" s="75" t="str">
        <f t="shared" si="232"/>
        <v/>
      </c>
      <c r="BS1013" s="75" t="str">
        <f t="shared" si="233"/>
        <v/>
      </c>
      <c r="BT1013" s="5" t="str">
        <f t="shared" si="234"/>
        <v/>
      </c>
      <c r="BU1013" s="79" t="str">
        <f t="shared" si="235"/>
        <v/>
      </c>
      <c r="BV1013" s="79" t="str">
        <f t="shared" si="236"/>
        <v/>
      </c>
      <c r="BW1013" s="79" t="str">
        <f t="shared" si="237"/>
        <v/>
      </c>
      <c r="CB1013" s="5"/>
      <c r="CC1013" s="4" t="str">
        <f>IF(IFERROR(VLOOKUP(C1013,C1014:C$1993,1,0),"")="","",COUNTIF(C:C,C1013))</f>
        <v/>
      </c>
      <c r="CE1013" s="5"/>
      <c r="CF1013" s="5"/>
      <c r="CG1013" s="5" t="str">
        <f>IF(B1013="","",IF(CC1013="",1+(MAX(CG$2:CG1012)),""))</f>
        <v/>
      </c>
      <c r="CH1013" s="5" t="str">
        <f t="shared" si="238"/>
        <v/>
      </c>
      <c r="CI1013" s="5" t="str">
        <f t="shared" si="239"/>
        <v/>
      </c>
      <c r="CJ1013" s="14" t="str">
        <f t="shared" si="240"/>
        <v/>
      </c>
      <c r="CK1013" s="25"/>
      <c r="CM1013" s="5" t="str">
        <f t="shared" si="242"/>
        <v/>
      </c>
      <c r="CO1013" s="5"/>
      <c r="CP1013" s="5" t="str">
        <f t="shared" si="241"/>
        <v/>
      </c>
      <c r="CQ1013" s="5" t="str">
        <f>IF(BT1013="","",IFERROR(IF(VLOOKUP(BT1013,BT$2:BT1012,1,0)=0,"",""),BT1013))</f>
        <v/>
      </c>
      <c r="CR1013" s="22" t="str">
        <f>IF(CQ1013="","",(IFERROR(VLOOKUP(MID(CQ1013,1,1),$DI$2:DM$28,3,0),0)+IFERROR(VLOOKUP(MID(CQ1013,2,1),DI$2:DM$28,4,0),0)+IFERROR(VLOOKUP(MID(CQ1013,3,1),DI$2:DM$28,5,0),0)+(ROW(CQ1013)/1000000000000)))</f>
        <v/>
      </c>
      <c r="CS1013" s="5"/>
      <c r="CT1013" s="5">
        <v>1012</v>
      </c>
      <c r="CU1013" s="5" t="str">
        <f>IFERROR(VLOOKUP(CT1013,CP$2:CQ2089,2,0),"")</f>
        <v/>
      </c>
      <c r="CV1013" s="5"/>
      <c r="CX1013" s="5"/>
      <c r="DO1013" s="5" t="e">
        <f>IF(REPORTE!AH$2="si",IF(C1013=VALUE(REPORTE!C$22),IF(SUM(DO1014:DO$1993),CONCATENATE(INT(B1013),", "),INT(B1013)),""),IF(C1013=VALUE(REPORTE!C$21),IF(SUM(DO1014:DO$1993),CONCATENATE(INT(B1013),", "),INT(B1013)),""))</f>
        <v>#VALUE!</v>
      </c>
      <c r="DS1013" s="5"/>
      <c r="DT1013" s="5"/>
      <c r="DU1013" s="5"/>
      <c r="DV1013" s="5"/>
    </row>
    <row r="1014" spans="1:126" x14ac:dyDescent="0.25">
      <c r="A1014" s="4" t="str">
        <f t="shared" ca="1" si="229"/>
        <v/>
      </c>
      <c r="B1014" s="3"/>
      <c r="D1014" s="1" t="str">
        <f>IFERROR(INDEX('padron cfe'!B:B,MATCH(DATOS!C1014,'padron cfe'!A:A,0),1),"")</f>
        <v/>
      </c>
      <c r="H1014" s="5" t="str">
        <f>IF(F1014="","",IFERROR(CONCATENATE("PEUA",VLOOKUP(ESTADO,REPORTE!AV$2:AW$33,2,0),DIDTRITO_FORM,CADER_FORM,IFERROR(INDEX(CA:CA,MATCH(DAY(F1014),BZ:BZ,0),1),DAY(F1014)),IFERROR(INDEX(CA:CA,MATCH(MONTH(F1014),BZ:BZ,0),1),MONTH(F1014)),YEAR(F1014),G1014),""))</f>
        <v/>
      </c>
      <c r="M1014" s="2" t="str">
        <f>IFERROR(INDEX('padron cfe'!C:C,MATCH(DATOS!C1014,'padron cfe'!A:A,0),1),"")</f>
        <v/>
      </c>
      <c r="N1014" s="66" t="str">
        <f>IFERROR(IF(BT1014="","",IF(INDEX(N$1:N1013,MATCH(BT1014,BT$1:BT1013,0),1)=0,"",INDEX(N$1:N1013,MATCH(BT1014,BT$1:BT1013,0),1))),"")</f>
        <v/>
      </c>
      <c r="O1014" s="66" t="str">
        <f>IFERROR(IF(BT1014="","",IF(INDEX(O$1:O1013,MATCH(BT1014,BT$1:BT1013,0),1)=0,"",INDEX(O$1:O1013,MATCH(BT1014,BT$1:BT1013,0),1))),"")</f>
        <v/>
      </c>
      <c r="R1014" s="66"/>
      <c r="S1014" s="5"/>
      <c r="T1014" s="66"/>
      <c r="U1014" s="5" t="str">
        <f>IFERROR(IF(INDEX(U$1:U1013,MATCH(T1014,T$1:T1013,0),1)=0,"",INDEX(U$1:U1013,MATCH(T1014,T$1:T1013,0),1)),"")</f>
        <v/>
      </c>
      <c r="V1014" s="66"/>
      <c r="W1014" s="5" t="str">
        <f>IFERROR(IF(INDEX(W$1:W1013,MATCH(V1014,V$1:V1013,0),1)=0,"",INDEX(W$1:W1013,MATCH(V1014,V$1:V1013,0),1)),"")</f>
        <v/>
      </c>
      <c r="X1014" s="2" t="str">
        <f>IFERROR(INDEX('padron cfe'!D:D,MATCH(DATOS!C1014,'padron cfe'!A:A,0),1),"")</f>
        <v/>
      </c>
      <c r="AC1014" s="3"/>
      <c r="AE1014" s="4" t="str">
        <f t="shared" si="230"/>
        <v/>
      </c>
      <c r="AI1014" s="2" t="str">
        <f>IFERROR(IF(INDEX(AI$1:AI1013,MATCH(BT1014,BT$1:BT1013,0),1)=0,"",INDEX(AI$1:AI1013,MATCH(BT1014,BT$1:BT1013,0),1)),"")</f>
        <v/>
      </c>
      <c r="AJ1014" s="2" t="str">
        <f>IFERROR(IF(INDEX(AJ$1:AJ1013,MATCH(BT1014,BT$1:BT1013,0),1)=0,"",INDEX(AJ$1:AJ1013,MATCH(BT1014,BT$1:BT1013,0),1)),"")</f>
        <v/>
      </c>
      <c r="AK1014" s="2" t="str">
        <f>IFERROR(IF(INDEX(AK$1:AK1013,MATCH(BT1014,BT$1:BT1013,0),1)=0,"",INDEX(AK$1:AK1013,MATCH(BT1014,BT$1:BT1013,0),1)),"")</f>
        <v/>
      </c>
      <c r="AY1014" s="7"/>
      <c r="BA1014" s="66"/>
      <c r="BB1014" s="66"/>
      <c r="BC1014" s="66"/>
      <c r="BD1014" s="78"/>
      <c r="BE1014" s="66"/>
      <c r="BF1014" s="66"/>
      <c r="BG1014" s="4"/>
      <c r="BH1014" s="69"/>
      <c r="BK1014" s="9"/>
      <c r="BN1014" s="7"/>
      <c r="BO1014" s="286"/>
      <c r="BP1014" s="22"/>
      <c r="BQ1014" s="7" t="str">
        <f t="shared" ca="1" si="231"/>
        <v/>
      </c>
      <c r="BR1014" s="75" t="str">
        <f t="shared" si="232"/>
        <v/>
      </c>
      <c r="BS1014" s="75" t="str">
        <f t="shared" si="233"/>
        <v/>
      </c>
      <c r="BT1014" s="5" t="str">
        <f t="shared" si="234"/>
        <v/>
      </c>
      <c r="BU1014" s="79" t="str">
        <f t="shared" si="235"/>
        <v/>
      </c>
      <c r="BV1014" s="79" t="str">
        <f t="shared" si="236"/>
        <v/>
      </c>
      <c r="BW1014" s="79" t="str">
        <f t="shared" si="237"/>
        <v/>
      </c>
      <c r="CB1014" s="5"/>
      <c r="CC1014" s="4" t="str">
        <f>IF(IFERROR(VLOOKUP(C1014,C1015:C$1993,1,0),"")="","",COUNTIF(C:C,C1014))</f>
        <v/>
      </c>
      <c r="CE1014" s="5"/>
      <c r="CF1014" s="5"/>
      <c r="CG1014" s="5" t="str">
        <f>IF(B1014="","",IF(CC1014="",1+(MAX(CG$2:CG1013)),""))</f>
        <v/>
      </c>
      <c r="CH1014" s="5" t="str">
        <f t="shared" si="238"/>
        <v/>
      </c>
      <c r="CI1014" s="5" t="str">
        <f t="shared" si="239"/>
        <v/>
      </c>
      <c r="CJ1014" s="14" t="str">
        <f t="shared" si="240"/>
        <v/>
      </c>
      <c r="CK1014" s="25"/>
      <c r="CM1014" s="5" t="str">
        <f t="shared" si="242"/>
        <v/>
      </c>
      <c r="CO1014" s="5"/>
      <c r="CP1014" s="5" t="str">
        <f t="shared" si="241"/>
        <v/>
      </c>
      <c r="CQ1014" s="5" t="str">
        <f>IF(BT1014="","",IFERROR(IF(VLOOKUP(BT1014,BT$2:BT1013,1,0)=0,"",""),BT1014))</f>
        <v/>
      </c>
      <c r="CR1014" s="22" t="str">
        <f>IF(CQ1014="","",(IFERROR(VLOOKUP(MID(CQ1014,1,1),$DI$2:DM$28,3,0),0)+IFERROR(VLOOKUP(MID(CQ1014,2,1),DI$2:DM$28,4,0),0)+IFERROR(VLOOKUP(MID(CQ1014,3,1),DI$2:DM$28,5,0),0)+(ROW(CQ1014)/1000000000000)))</f>
        <v/>
      </c>
      <c r="CS1014" s="5"/>
      <c r="CT1014" s="5">
        <v>1013</v>
      </c>
      <c r="CU1014" s="5" t="str">
        <f>IFERROR(VLOOKUP(CT1014,CP$2:CQ2090,2,0),"")</f>
        <v/>
      </c>
      <c r="CV1014" s="5"/>
      <c r="CX1014" s="5"/>
      <c r="DO1014" s="5" t="e">
        <f>IF(REPORTE!AH$2="si",IF(C1014=VALUE(REPORTE!C$22),IF(SUM(DO1015:DO$1993),CONCATENATE(INT(B1014),", "),INT(B1014)),""),IF(C1014=VALUE(REPORTE!C$21),IF(SUM(DO1015:DO$1993),CONCATENATE(INT(B1014),", "),INT(B1014)),""))</f>
        <v>#VALUE!</v>
      </c>
      <c r="DS1014" s="5"/>
      <c r="DT1014" s="5"/>
      <c r="DU1014" s="5"/>
      <c r="DV1014" s="5"/>
    </row>
    <row r="1015" spans="1:126" x14ac:dyDescent="0.25">
      <c r="A1015" s="4" t="str">
        <f t="shared" ca="1" si="229"/>
        <v/>
      </c>
      <c r="B1015" s="3"/>
      <c r="D1015" s="1" t="str">
        <f>IFERROR(INDEX('padron cfe'!B:B,MATCH(DATOS!C1015,'padron cfe'!A:A,0),1),"")</f>
        <v/>
      </c>
      <c r="H1015" s="5" t="str">
        <f>IF(F1015="","",IFERROR(CONCATENATE("PEUA",VLOOKUP(ESTADO,REPORTE!AV$2:AW$33,2,0),DIDTRITO_FORM,CADER_FORM,IFERROR(INDEX(CA:CA,MATCH(DAY(F1015),BZ:BZ,0),1),DAY(F1015)),IFERROR(INDEX(CA:CA,MATCH(MONTH(F1015),BZ:BZ,0),1),MONTH(F1015)),YEAR(F1015),G1015),""))</f>
        <v/>
      </c>
      <c r="M1015" s="2" t="str">
        <f>IFERROR(INDEX('padron cfe'!C:C,MATCH(DATOS!C1015,'padron cfe'!A:A,0),1),"")</f>
        <v/>
      </c>
      <c r="N1015" s="66" t="str">
        <f>IFERROR(IF(BT1015="","",IF(INDEX(N$1:N1014,MATCH(BT1015,BT$1:BT1014,0),1)=0,"",INDEX(N$1:N1014,MATCH(BT1015,BT$1:BT1014,0),1))),"")</f>
        <v/>
      </c>
      <c r="O1015" s="66" t="str">
        <f>IFERROR(IF(BT1015="","",IF(INDEX(O$1:O1014,MATCH(BT1015,BT$1:BT1014,0),1)=0,"",INDEX(O$1:O1014,MATCH(BT1015,BT$1:BT1014,0),1))),"")</f>
        <v/>
      </c>
      <c r="R1015" s="66"/>
      <c r="S1015" s="5"/>
      <c r="T1015" s="66"/>
      <c r="U1015" s="5" t="str">
        <f>IFERROR(IF(INDEX(U$1:U1014,MATCH(T1015,T$1:T1014,0),1)=0,"",INDEX(U$1:U1014,MATCH(T1015,T$1:T1014,0),1)),"")</f>
        <v/>
      </c>
      <c r="V1015" s="66"/>
      <c r="W1015" s="5" t="str">
        <f>IFERROR(IF(INDEX(W$1:W1014,MATCH(V1015,V$1:V1014,0),1)=0,"",INDEX(W$1:W1014,MATCH(V1015,V$1:V1014,0),1)),"")</f>
        <v/>
      </c>
      <c r="X1015" s="2" t="str">
        <f>IFERROR(INDEX('padron cfe'!D:D,MATCH(DATOS!C1015,'padron cfe'!A:A,0),1),"")</f>
        <v/>
      </c>
      <c r="AC1015" s="3"/>
      <c r="AE1015" s="4" t="str">
        <f t="shared" si="230"/>
        <v/>
      </c>
      <c r="AI1015" s="2" t="str">
        <f>IFERROR(IF(INDEX(AI$1:AI1014,MATCH(BT1015,BT$1:BT1014,0),1)=0,"",INDEX(AI$1:AI1014,MATCH(BT1015,BT$1:BT1014,0),1)),"")</f>
        <v/>
      </c>
      <c r="AJ1015" s="2" t="str">
        <f>IFERROR(IF(INDEX(AJ$1:AJ1014,MATCH(BT1015,BT$1:BT1014,0),1)=0,"",INDEX(AJ$1:AJ1014,MATCH(BT1015,BT$1:BT1014,0),1)),"")</f>
        <v/>
      </c>
      <c r="AK1015" s="2" t="str">
        <f>IFERROR(IF(INDEX(AK$1:AK1014,MATCH(BT1015,BT$1:BT1014,0),1)=0,"",INDEX(AK$1:AK1014,MATCH(BT1015,BT$1:BT1014,0),1)),"")</f>
        <v/>
      </c>
      <c r="AY1015" s="7"/>
      <c r="BA1015" s="66"/>
      <c r="BB1015" s="66"/>
      <c r="BC1015" s="66"/>
      <c r="BD1015" s="78"/>
      <c r="BE1015" s="66"/>
      <c r="BF1015" s="66"/>
      <c r="BG1015" s="4"/>
      <c r="BH1015" s="69"/>
      <c r="BK1015" s="9"/>
      <c r="BN1015" s="7"/>
      <c r="BO1015" s="286"/>
      <c r="BP1015" s="22"/>
      <c r="BQ1015" s="7" t="str">
        <f t="shared" ca="1" si="231"/>
        <v/>
      </c>
      <c r="BR1015" s="75" t="str">
        <f t="shared" si="232"/>
        <v/>
      </c>
      <c r="BS1015" s="75" t="str">
        <f t="shared" si="233"/>
        <v/>
      </c>
      <c r="BT1015" s="5" t="str">
        <f t="shared" si="234"/>
        <v/>
      </c>
      <c r="BU1015" s="79" t="str">
        <f t="shared" si="235"/>
        <v/>
      </c>
      <c r="BV1015" s="79" t="str">
        <f t="shared" si="236"/>
        <v/>
      </c>
      <c r="BW1015" s="79" t="str">
        <f t="shared" si="237"/>
        <v/>
      </c>
      <c r="CB1015" s="5"/>
      <c r="CC1015" s="4" t="str">
        <f>IF(IFERROR(VLOOKUP(C1015,C1016:C$1993,1,0),"")="","",COUNTIF(C:C,C1015))</f>
        <v/>
      </c>
      <c r="CE1015" s="5"/>
      <c r="CF1015" s="5"/>
      <c r="CG1015" s="5" t="str">
        <f>IF(B1015="","",IF(CC1015="",1+(MAX(CG$2:CG1014)),""))</f>
        <v/>
      </c>
      <c r="CH1015" s="5" t="str">
        <f t="shared" si="238"/>
        <v/>
      </c>
      <c r="CI1015" s="5" t="str">
        <f t="shared" si="239"/>
        <v/>
      </c>
      <c r="CJ1015" s="14" t="str">
        <f t="shared" si="240"/>
        <v/>
      </c>
      <c r="CK1015" s="25"/>
      <c r="CM1015" s="5" t="str">
        <f t="shared" si="242"/>
        <v/>
      </c>
      <c r="CO1015" s="5"/>
      <c r="CP1015" s="5" t="str">
        <f t="shared" si="241"/>
        <v/>
      </c>
      <c r="CQ1015" s="5" t="str">
        <f>IF(BT1015="","",IFERROR(IF(VLOOKUP(BT1015,BT$2:BT1014,1,0)=0,"",""),BT1015))</f>
        <v/>
      </c>
      <c r="CR1015" s="22" t="str">
        <f>IF(CQ1015="","",(IFERROR(VLOOKUP(MID(CQ1015,1,1),$DI$2:DM$28,3,0),0)+IFERROR(VLOOKUP(MID(CQ1015,2,1),DI$2:DM$28,4,0),0)+IFERROR(VLOOKUP(MID(CQ1015,3,1),DI$2:DM$28,5,0),0)+(ROW(CQ1015)/1000000000000)))</f>
        <v/>
      </c>
      <c r="CS1015" s="5"/>
      <c r="CT1015" s="5">
        <v>1014</v>
      </c>
      <c r="CU1015" s="5" t="str">
        <f>IFERROR(VLOOKUP(CT1015,CP$2:CQ2091,2,0),"")</f>
        <v/>
      </c>
      <c r="CV1015" s="5"/>
      <c r="CX1015" s="5"/>
      <c r="DO1015" s="5" t="e">
        <f>IF(REPORTE!AH$2="si",IF(C1015=VALUE(REPORTE!C$22),IF(SUM(DO1016:DO$1993),CONCATENATE(INT(B1015),", "),INT(B1015)),""),IF(C1015=VALUE(REPORTE!C$21),IF(SUM(DO1016:DO$1993),CONCATENATE(INT(B1015),", "),INT(B1015)),""))</f>
        <v>#VALUE!</v>
      </c>
      <c r="DS1015" s="5"/>
      <c r="DT1015" s="5"/>
      <c r="DU1015" s="5"/>
      <c r="DV1015" s="5"/>
    </row>
    <row r="1016" spans="1:126" x14ac:dyDescent="0.25">
      <c r="A1016" s="4" t="str">
        <f t="shared" ca="1" si="229"/>
        <v/>
      </c>
      <c r="B1016" s="3"/>
      <c r="D1016" s="1" t="str">
        <f>IFERROR(INDEX('padron cfe'!B:B,MATCH(DATOS!C1016,'padron cfe'!A:A,0),1),"")</f>
        <v/>
      </c>
      <c r="H1016" s="5" t="str">
        <f>IF(F1016="","",IFERROR(CONCATENATE("PEUA",VLOOKUP(ESTADO,REPORTE!AV$2:AW$33,2,0),DIDTRITO_FORM,CADER_FORM,IFERROR(INDEX(CA:CA,MATCH(DAY(F1016),BZ:BZ,0),1),DAY(F1016)),IFERROR(INDEX(CA:CA,MATCH(MONTH(F1016),BZ:BZ,0),1),MONTH(F1016)),YEAR(F1016),G1016),""))</f>
        <v/>
      </c>
      <c r="M1016" s="2" t="str">
        <f>IFERROR(INDEX('padron cfe'!C:C,MATCH(DATOS!C1016,'padron cfe'!A:A,0),1),"")</f>
        <v/>
      </c>
      <c r="N1016" s="66" t="str">
        <f>IFERROR(IF(BT1016="","",IF(INDEX(N$1:N1015,MATCH(BT1016,BT$1:BT1015,0),1)=0,"",INDEX(N$1:N1015,MATCH(BT1016,BT$1:BT1015,0),1))),"")</f>
        <v/>
      </c>
      <c r="O1016" s="66" t="str">
        <f>IFERROR(IF(BT1016="","",IF(INDEX(O$1:O1015,MATCH(BT1016,BT$1:BT1015,0),1)=0,"",INDEX(O$1:O1015,MATCH(BT1016,BT$1:BT1015,0),1))),"")</f>
        <v/>
      </c>
      <c r="R1016" s="66"/>
      <c r="S1016" s="5"/>
      <c r="T1016" s="66"/>
      <c r="U1016" s="5" t="str">
        <f>IFERROR(IF(INDEX(U$1:U1015,MATCH(T1016,T$1:T1015,0),1)=0,"",INDEX(U$1:U1015,MATCH(T1016,T$1:T1015,0),1)),"")</f>
        <v/>
      </c>
      <c r="V1016" s="66"/>
      <c r="W1016" s="5" t="str">
        <f>IFERROR(IF(INDEX(W$1:W1015,MATCH(V1016,V$1:V1015,0),1)=0,"",INDEX(W$1:W1015,MATCH(V1016,V$1:V1015,0),1)),"")</f>
        <v/>
      </c>
      <c r="X1016" s="2" t="str">
        <f>IFERROR(INDEX('padron cfe'!D:D,MATCH(DATOS!C1016,'padron cfe'!A:A,0),1),"")</f>
        <v/>
      </c>
      <c r="AC1016" s="3"/>
      <c r="AE1016" s="4" t="str">
        <f t="shared" si="230"/>
        <v/>
      </c>
      <c r="AI1016" s="2" t="str">
        <f>IFERROR(IF(INDEX(AI$1:AI1015,MATCH(BT1016,BT$1:BT1015,0),1)=0,"",INDEX(AI$1:AI1015,MATCH(BT1016,BT$1:BT1015,0),1)),"")</f>
        <v/>
      </c>
      <c r="AJ1016" s="2" t="str">
        <f>IFERROR(IF(INDEX(AJ$1:AJ1015,MATCH(BT1016,BT$1:BT1015,0),1)=0,"",INDEX(AJ$1:AJ1015,MATCH(BT1016,BT$1:BT1015,0),1)),"")</f>
        <v/>
      </c>
      <c r="AK1016" s="2" t="str">
        <f>IFERROR(IF(INDEX(AK$1:AK1015,MATCH(BT1016,BT$1:BT1015,0),1)=0,"",INDEX(AK$1:AK1015,MATCH(BT1016,BT$1:BT1015,0),1)),"")</f>
        <v/>
      </c>
      <c r="AY1016" s="7"/>
      <c r="BA1016" s="66"/>
      <c r="BB1016" s="66"/>
      <c r="BC1016" s="66"/>
      <c r="BD1016" s="78"/>
      <c r="BE1016" s="66"/>
      <c r="BF1016" s="66"/>
      <c r="BG1016" s="4"/>
      <c r="BH1016" s="69"/>
      <c r="BK1016" s="9"/>
      <c r="BN1016" s="7"/>
      <c r="BO1016" s="286"/>
      <c r="BP1016" s="22"/>
      <c r="BQ1016" s="7" t="str">
        <f t="shared" ca="1" si="231"/>
        <v/>
      </c>
      <c r="BR1016" s="75" t="str">
        <f t="shared" si="232"/>
        <v/>
      </c>
      <c r="BS1016" s="75" t="str">
        <f t="shared" si="233"/>
        <v/>
      </c>
      <c r="BT1016" s="5" t="str">
        <f t="shared" si="234"/>
        <v/>
      </c>
      <c r="BU1016" s="79" t="str">
        <f t="shared" si="235"/>
        <v/>
      </c>
      <c r="BV1016" s="79" t="str">
        <f t="shared" si="236"/>
        <v/>
      </c>
      <c r="BW1016" s="79" t="str">
        <f t="shared" si="237"/>
        <v/>
      </c>
      <c r="CB1016" s="5"/>
      <c r="CC1016" s="4" t="str">
        <f>IF(IFERROR(VLOOKUP(C1016,C1017:C$1993,1,0),"")="","",COUNTIF(C:C,C1016))</f>
        <v/>
      </c>
      <c r="CE1016" s="5"/>
      <c r="CF1016" s="5"/>
      <c r="CG1016" s="5" t="str">
        <f>IF(B1016="","",IF(CC1016="",1+(MAX(CG$2:CG1015)),""))</f>
        <v/>
      </c>
      <c r="CH1016" s="5" t="str">
        <f t="shared" si="238"/>
        <v/>
      </c>
      <c r="CI1016" s="5" t="str">
        <f t="shared" si="239"/>
        <v/>
      </c>
      <c r="CJ1016" s="14" t="str">
        <f t="shared" si="240"/>
        <v/>
      </c>
      <c r="CK1016" s="25"/>
      <c r="CM1016" s="5" t="str">
        <f t="shared" si="242"/>
        <v/>
      </c>
      <c r="CO1016" s="5"/>
      <c r="CP1016" s="5" t="str">
        <f t="shared" si="241"/>
        <v/>
      </c>
      <c r="CQ1016" s="5" t="str">
        <f>IF(BT1016="","",IFERROR(IF(VLOOKUP(BT1016,BT$2:BT1015,1,0)=0,"",""),BT1016))</f>
        <v/>
      </c>
      <c r="CR1016" s="22" t="str">
        <f>IF(CQ1016="","",(IFERROR(VLOOKUP(MID(CQ1016,1,1),$DI$2:DM$28,3,0),0)+IFERROR(VLOOKUP(MID(CQ1016,2,1),DI$2:DM$28,4,0),0)+IFERROR(VLOOKUP(MID(CQ1016,3,1),DI$2:DM$28,5,0),0)+(ROW(CQ1016)/1000000000000)))</f>
        <v/>
      </c>
      <c r="CS1016" s="5"/>
      <c r="CT1016" s="5">
        <v>1015</v>
      </c>
      <c r="CU1016" s="5" t="str">
        <f>IFERROR(VLOOKUP(CT1016,CP$2:CQ2092,2,0),"")</f>
        <v/>
      </c>
      <c r="CV1016" s="5"/>
      <c r="CX1016" s="5"/>
      <c r="DO1016" s="5" t="e">
        <f>IF(REPORTE!AH$2="si",IF(C1016=VALUE(REPORTE!C$22),IF(SUM(DO1017:DO$1993),CONCATENATE(INT(B1016),", "),INT(B1016)),""),IF(C1016=VALUE(REPORTE!C$21),IF(SUM(DO1017:DO$1993),CONCATENATE(INT(B1016),", "),INT(B1016)),""))</f>
        <v>#VALUE!</v>
      </c>
      <c r="DS1016" s="5"/>
      <c r="DT1016" s="5"/>
      <c r="DU1016" s="5"/>
      <c r="DV1016" s="5"/>
    </row>
    <row r="1017" spans="1:126" x14ac:dyDescent="0.25">
      <c r="A1017" s="4" t="str">
        <f t="shared" ca="1" si="229"/>
        <v/>
      </c>
      <c r="B1017" s="3"/>
      <c r="D1017" s="1" t="str">
        <f>IFERROR(INDEX('padron cfe'!B:B,MATCH(DATOS!C1017,'padron cfe'!A:A,0),1),"")</f>
        <v/>
      </c>
      <c r="H1017" s="5" t="str">
        <f>IF(F1017="","",IFERROR(CONCATENATE("PEUA",VLOOKUP(ESTADO,REPORTE!AV$2:AW$33,2,0),DIDTRITO_FORM,CADER_FORM,IFERROR(INDEX(CA:CA,MATCH(DAY(F1017),BZ:BZ,0),1),DAY(F1017)),IFERROR(INDEX(CA:CA,MATCH(MONTH(F1017),BZ:BZ,0),1),MONTH(F1017)),YEAR(F1017),G1017),""))</f>
        <v/>
      </c>
      <c r="M1017" s="2" t="str">
        <f>IFERROR(INDEX('padron cfe'!C:C,MATCH(DATOS!C1017,'padron cfe'!A:A,0),1),"")</f>
        <v/>
      </c>
      <c r="N1017" s="66" t="str">
        <f>IFERROR(IF(BT1017="","",IF(INDEX(N$1:N1016,MATCH(BT1017,BT$1:BT1016,0),1)=0,"",INDEX(N$1:N1016,MATCH(BT1017,BT$1:BT1016,0),1))),"")</f>
        <v/>
      </c>
      <c r="O1017" s="66" t="str">
        <f>IFERROR(IF(BT1017="","",IF(INDEX(O$1:O1016,MATCH(BT1017,BT$1:BT1016,0),1)=0,"",INDEX(O$1:O1016,MATCH(BT1017,BT$1:BT1016,0),1))),"")</f>
        <v/>
      </c>
      <c r="R1017" s="66"/>
      <c r="S1017" s="5"/>
      <c r="T1017" s="66"/>
      <c r="U1017" s="5" t="str">
        <f>IFERROR(IF(INDEX(U$1:U1016,MATCH(T1017,T$1:T1016,0),1)=0,"",INDEX(U$1:U1016,MATCH(T1017,T$1:T1016,0),1)),"")</f>
        <v/>
      </c>
      <c r="V1017" s="66"/>
      <c r="W1017" s="5" t="str">
        <f>IFERROR(IF(INDEX(W$1:W1016,MATCH(V1017,V$1:V1016,0),1)=0,"",INDEX(W$1:W1016,MATCH(V1017,V$1:V1016,0),1)),"")</f>
        <v/>
      </c>
      <c r="X1017" s="2" t="str">
        <f>IFERROR(INDEX('padron cfe'!D:D,MATCH(DATOS!C1017,'padron cfe'!A:A,0),1),"")</f>
        <v/>
      </c>
      <c r="AC1017" s="3"/>
      <c r="AE1017" s="4" t="str">
        <f t="shared" si="230"/>
        <v/>
      </c>
      <c r="AI1017" s="2" t="str">
        <f>IFERROR(IF(INDEX(AI$1:AI1016,MATCH(BT1017,BT$1:BT1016,0),1)=0,"",INDEX(AI$1:AI1016,MATCH(BT1017,BT$1:BT1016,0),1)),"")</f>
        <v/>
      </c>
      <c r="AJ1017" s="2" t="str">
        <f>IFERROR(IF(INDEX(AJ$1:AJ1016,MATCH(BT1017,BT$1:BT1016,0),1)=0,"",INDEX(AJ$1:AJ1016,MATCH(BT1017,BT$1:BT1016,0),1)),"")</f>
        <v/>
      </c>
      <c r="AK1017" s="2" t="str">
        <f>IFERROR(IF(INDEX(AK$1:AK1016,MATCH(BT1017,BT$1:BT1016,0),1)=0,"",INDEX(AK$1:AK1016,MATCH(BT1017,BT$1:BT1016,0),1)),"")</f>
        <v/>
      </c>
      <c r="AY1017" s="7"/>
      <c r="BA1017" s="66"/>
      <c r="BB1017" s="66"/>
      <c r="BC1017" s="66"/>
      <c r="BD1017" s="78"/>
      <c r="BE1017" s="66"/>
      <c r="BF1017" s="66"/>
      <c r="BG1017" s="4"/>
      <c r="BH1017" s="69"/>
      <c r="BK1017" s="9"/>
      <c r="BN1017" s="7"/>
      <c r="BO1017" s="286"/>
      <c r="BP1017" s="22"/>
      <c r="BQ1017" s="7" t="str">
        <f t="shared" ca="1" si="231"/>
        <v/>
      </c>
      <c r="BR1017" s="75" t="str">
        <f t="shared" si="232"/>
        <v/>
      </c>
      <c r="BS1017" s="75" t="str">
        <f t="shared" si="233"/>
        <v/>
      </c>
      <c r="BT1017" s="5" t="str">
        <f t="shared" si="234"/>
        <v/>
      </c>
      <c r="BU1017" s="79" t="str">
        <f t="shared" si="235"/>
        <v/>
      </c>
      <c r="BV1017" s="79" t="str">
        <f t="shared" si="236"/>
        <v/>
      </c>
      <c r="BW1017" s="79" t="str">
        <f t="shared" si="237"/>
        <v/>
      </c>
      <c r="CB1017" s="5"/>
      <c r="CC1017" s="4" t="str">
        <f>IF(IFERROR(VLOOKUP(C1017,C1018:C$1993,1,0),"")="","",COUNTIF(C:C,C1017))</f>
        <v/>
      </c>
      <c r="CE1017" s="5"/>
      <c r="CF1017" s="5"/>
      <c r="CG1017" s="5" t="str">
        <f>IF(B1017="","",IF(CC1017="",1+(MAX(CG$2:CG1016)),""))</f>
        <v/>
      </c>
      <c r="CH1017" s="5" t="str">
        <f t="shared" si="238"/>
        <v/>
      </c>
      <c r="CI1017" s="5" t="str">
        <f t="shared" si="239"/>
        <v/>
      </c>
      <c r="CJ1017" s="14" t="str">
        <f t="shared" si="240"/>
        <v/>
      </c>
      <c r="CK1017" s="25"/>
      <c r="CM1017" s="5" t="str">
        <f t="shared" si="242"/>
        <v/>
      </c>
      <c r="CO1017" s="5"/>
      <c r="CP1017" s="5" t="str">
        <f t="shared" si="241"/>
        <v/>
      </c>
      <c r="CQ1017" s="5" t="str">
        <f>IF(BT1017="","",IFERROR(IF(VLOOKUP(BT1017,BT$2:BT1016,1,0)=0,"",""),BT1017))</f>
        <v/>
      </c>
      <c r="CR1017" s="22" t="str">
        <f>IF(CQ1017="","",(IFERROR(VLOOKUP(MID(CQ1017,1,1),$DI$2:DM$28,3,0),0)+IFERROR(VLOOKUP(MID(CQ1017,2,1),DI$2:DM$28,4,0),0)+IFERROR(VLOOKUP(MID(CQ1017,3,1),DI$2:DM$28,5,0),0)+(ROW(CQ1017)/1000000000000)))</f>
        <v/>
      </c>
      <c r="CS1017" s="5"/>
      <c r="CT1017" s="5">
        <v>1016</v>
      </c>
      <c r="CU1017" s="5" t="str">
        <f>IFERROR(VLOOKUP(CT1017,CP$2:CQ2093,2,0),"")</f>
        <v/>
      </c>
      <c r="CV1017" s="5"/>
      <c r="CX1017" s="5"/>
      <c r="DO1017" s="5" t="e">
        <f>IF(REPORTE!AH$2="si",IF(C1017=VALUE(REPORTE!C$22),IF(SUM(DO1018:DO$1993),CONCATENATE(INT(B1017),", "),INT(B1017)),""),IF(C1017=VALUE(REPORTE!C$21),IF(SUM(DO1018:DO$1993),CONCATENATE(INT(B1017),", "),INT(B1017)),""))</f>
        <v>#VALUE!</v>
      </c>
      <c r="DS1017" s="5"/>
      <c r="DT1017" s="5"/>
      <c r="DU1017" s="5"/>
      <c r="DV1017" s="5"/>
    </row>
    <row r="1018" spans="1:126" x14ac:dyDescent="0.25">
      <c r="A1018" s="4" t="str">
        <f t="shared" ca="1" si="229"/>
        <v/>
      </c>
      <c r="B1018" s="3"/>
      <c r="D1018" s="1" t="str">
        <f>IFERROR(INDEX('padron cfe'!B:B,MATCH(DATOS!C1018,'padron cfe'!A:A,0),1),"")</f>
        <v/>
      </c>
      <c r="H1018" s="5" t="str">
        <f>IF(F1018="","",IFERROR(CONCATENATE("PEUA",VLOOKUP(ESTADO,REPORTE!AV$2:AW$33,2,0),DIDTRITO_FORM,CADER_FORM,IFERROR(INDEX(CA:CA,MATCH(DAY(F1018),BZ:BZ,0),1),DAY(F1018)),IFERROR(INDEX(CA:CA,MATCH(MONTH(F1018),BZ:BZ,0),1),MONTH(F1018)),YEAR(F1018),G1018),""))</f>
        <v/>
      </c>
      <c r="M1018" s="2" t="str">
        <f>IFERROR(INDEX('padron cfe'!C:C,MATCH(DATOS!C1018,'padron cfe'!A:A,0),1),"")</f>
        <v/>
      </c>
      <c r="N1018" s="66" t="str">
        <f>IFERROR(IF(BT1018="","",IF(INDEX(N$1:N1017,MATCH(BT1018,BT$1:BT1017,0),1)=0,"",INDEX(N$1:N1017,MATCH(BT1018,BT$1:BT1017,0),1))),"")</f>
        <v/>
      </c>
      <c r="O1018" s="66" t="str">
        <f>IFERROR(IF(BT1018="","",IF(INDEX(O$1:O1017,MATCH(BT1018,BT$1:BT1017,0),1)=0,"",INDEX(O$1:O1017,MATCH(BT1018,BT$1:BT1017,0),1))),"")</f>
        <v/>
      </c>
      <c r="R1018" s="66"/>
      <c r="S1018" s="5"/>
      <c r="T1018" s="66"/>
      <c r="U1018" s="5" t="str">
        <f>IFERROR(IF(INDEX(U$1:U1017,MATCH(T1018,T$1:T1017,0),1)=0,"",INDEX(U$1:U1017,MATCH(T1018,T$1:T1017,0),1)),"")</f>
        <v/>
      </c>
      <c r="V1018" s="66"/>
      <c r="W1018" s="5" t="str">
        <f>IFERROR(IF(INDEX(W$1:W1017,MATCH(V1018,V$1:V1017,0),1)=0,"",INDEX(W$1:W1017,MATCH(V1018,V$1:V1017,0),1)),"")</f>
        <v/>
      </c>
      <c r="X1018" s="2" t="str">
        <f>IFERROR(INDEX('padron cfe'!D:D,MATCH(DATOS!C1018,'padron cfe'!A:A,0),1),"")</f>
        <v/>
      </c>
      <c r="AC1018" s="3"/>
      <c r="AE1018" s="4" t="str">
        <f t="shared" si="230"/>
        <v/>
      </c>
      <c r="AI1018" s="2" t="str">
        <f>IFERROR(IF(INDEX(AI$1:AI1017,MATCH(BT1018,BT$1:BT1017,0),1)=0,"",INDEX(AI$1:AI1017,MATCH(BT1018,BT$1:BT1017,0),1)),"")</f>
        <v/>
      </c>
      <c r="AJ1018" s="2" t="str">
        <f>IFERROR(IF(INDEX(AJ$1:AJ1017,MATCH(BT1018,BT$1:BT1017,0),1)=0,"",INDEX(AJ$1:AJ1017,MATCH(BT1018,BT$1:BT1017,0),1)),"")</f>
        <v/>
      </c>
      <c r="AK1018" s="2" t="str">
        <f>IFERROR(IF(INDEX(AK$1:AK1017,MATCH(BT1018,BT$1:BT1017,0),1)=0,"",INDEX(AK$1:AK1017,MATCH(BT1018,BT$1:BT1017,0),1)),"")</f>
        <v/>
      </c>
      <c r="AY1018" s="7"/>
      <c r="BA1018" s="66"/>
      <c r="BB1018" s="66"/>
      <c r="BC1018" s="66"/>
      <c r="BD1018" s="78"/>
      <c r="BE1018" s="66"/>
      <c r="BF1018" s="66"/>
      <c r="BG1018" s="4"/>
      <c r="BH1018" s="69"/>
      <c r="BK1018" s="9"/>
      <c r="BN1018" s="7"/>
      <c r="BO1018" s="286"/>
      <c r="BP1018" s="22"/>
      <c r="BQ1018" s="7" t="str">
        <f t="shared" ca="1" si="231"/>
        <v/>
      </c>
      <c r="BR1018" s="75" t="str">
        <f t="shared" si="232"/>
        <v/>
      </c>
      <c r="BS1018" s="75" t="str">
        <f t="shared" si="233"/>
        <v/>
      </c>
      <c r="BT1018" s="5" t="str">
        <f t="shared" si="234"/>
        <v/>
      </c>
      <c r="BU1018" s="79" t="str">
        <f t="shared" si="235"/>
        <v/>
      </c>
      <c r="BV1018" s="79" t="str">
        <f t="shared" si="236"/>
        <v/>
      </c>
      <c r="BW1018" s="79" t="str">
        <f t="shared" si="237"/>
        <v/>
      </c>
      <c r="CB1018" s="5"/>
      <c r="CC1018" s="4" t="str">
        <f>IF(IFERROR(VLOOKUP(C1018,C1019:C$1993,1,0),"")="","",COUNTIF(C:C,C1018))</f>
        <v/>
      </c>
      <c r="CE1018" s="5"/>
      <c r="CF1018" s="5"/>
      <c r="CG1018" s="5" t="str">
        <f>IF(B1018="","",IF(CC1018="",1+(MAX(CG$2:CG1017)),""))</f>
        <v/>
      </c>
      <c r="CH1018" s="5" t="str">
        <f t="shared" si="238"/>
        <v/>
      </c>
      <c r="CI1018" s="5" t="str">
        <f t="shared" si="239"/>
        <v/>
      </c>
      <c r="CJ1018" s="14" t="str">
        <f t="shared" si="240"/>
        <v/>
      </c>
      <c r="CK1018" s="25"/>
      <c r="CM1018" s="5" t="str">
        <f t="shared" si="242"/>
        <v/>
      </c>
      <c r="CO1018" s="5"/>
      <c r="CP1018" s="5" t="str">
        <f t="shared" si="241"/>
        <v/>
      </c>
      <c r="CQ1018" s="5" t="str">
        <f>IF(BT1018="","",IFERROR(IF(VLOOKUP(BT1018,BT$2:BT1017,1,0)=0,"",""),BT1018))</f>
        <v/>
      </c>
      <c r="CR1018" s="22" t="str">
        <f>IF(CQ1018="","",(IFERROR(VLOOKUP(MID(CQ1018,1,1),$DI$2:DM$28,3,0),0)+IFERROR(VLOOKUP(MID(CQ1018,2,1),DI$2:DM$28,4,0),0)+IFERROR(VLOOKUP(MID(CQ1018,3,1),DI$2:DM$28,5,0),0)+(ROW(CQ1018)/1000000000000)))</f>
        <v/>
      </c>
      <c r="CS1018" s="5"/>
      <c r="CT1018" s="5">
        <v>1017</v>
      </c>
      <c r="CU1018" s="5" t="str">
        <f>IFERROR(VLOOKUP(CT1018,CP$2:CQ2094,2,0),"")</f>
        <v/>
      </c>
      <c r="CV1018" s="5"/>
      <c r="CX1018" s="5"/>
      <c r="DO1018" s="5" t="e">
        <f>IF(REPORTE!AH$2="si",IF(C1018=VALUE(REPORTE!C$22),IF(SUM(DO1019:DO$1993),CONCATENATE(INT(B1018),", "),INT(B1018)),""),IF(C1018=VALUE(REPORTE!C$21),IF(SUM(DO1019:DO$1993),CONCATENATE(INT(B1018),", "),INT(B1018)),""))</f>
        <v>#VALUE!</v>
      </c>
      <c r="DS1018" s="5"/>
      <c r="DT1018" s="5"/>
      <c r="DU1018" s="5"/>
      <c r="DV1018" s="5"/>
    </row>
    <row r="1019" spans="1:126" x14ac:dyDescent="0.25">
      <c r="A1019" s="4" t="str">
        <f t="shared" ca="1" si="229"/>
        <v/>
      </c>
      <c r="B1019" s="3"/>
      <c r="D1019" s="1" t="str">
        <f>IFERROR(INDEX('padron cfe'!B:B,MATCH(DATOS!C1019,'padron cfe'!A:A,0),1),"")</f>
        <v/>
      </c>
      <c r="H1019" s="5" t="str">
        <f>IF(F1019="","",IFERROR(CONCATENATE("PEUA",VLOOKUP(ESTADO,REPORTE!AV$2:AW$33,2,0),DIDTRITO_FORM,CADER_FORM,IFERROR(INDEX(CA:CA,MATCH(DAY(F1019),BZ:BZ,0),1),DAY(F1019)),IFERROR(INDEX(CA:CA,MATCH(MONTH(F1019),BZ:BZ,0),1),MONTH(F1019)),YEAR(F1019),G1019),""))</f>
        <v/>
      </c>
      <c r="M1019" s="2" t="str">
        <f>IFERROR(INDEX('padron cfe'!C:C,MATCH(DATOS!C1019,'padron cfe'!A:A,0),1),"")</f>
        <v/>
      </c>
      <c r="N1019" s="66" t="str">
        <f>IFERROR(IF(BT1019="","",IF(INDEX(N$1:N1018,MATCH(BT1019,BT$1:BT1018,0),1)=0,"",INDEX(N$1:N1018,MATCH(BT1019,BT$1:BT1018,0),1))),"")</f>
        <v/>
      </c>
      <c r="O1019" s="66" t="str">
        <f>IFERROR(IF(BT1019="","",IF(INDEX(O$1:O1018,MATCH(BT1019,BT$1:BT1018,0),1)=0,"",INDEX(O$1:O1018,MATCH(BT1019,BT$1:BT1018,0),1))),"")</f>
        <v/>
      </c>
      <c r="R1019" s="66"/>
      <c r="S1019" s="5"/>
      <c r="T1019" s="66"/>
      <c r="U1019" s="5" t="str">
        <f>IFERROR(IF(INDEX(U$1:U1018,MATCH(T1019,T$1:T1018,0),1)=0,"",INDEX(U$1:U1018,MATCH(T1019,T$1:T1018,0),1)),"")</f>
        <v/>
      </c>
      <c r="V1019" s="66"/>
      <c r="W1019" s="5" t="str">
        <f>IFERROR(IF(INDEX(W$1:W1018,MATCH(V1019,V$1:V1018,0),1)=0,"",INDEX(W$1:W1018,MATCH(V1019,V$1:V1018,0),1)),"")</f>
        <v/>
      </c>
      <c r="X1019" s="2" t="str">
        <f>IFERROR(INDEX('padron cfe'!D:D,MATCH(DATOS!C1019,'padron cfe'!A:A,0),1),"")</f>
        <v/>
      </c>
      <c r="AC1019" s="3"/>
      <c r="AE1019" s="4" t="str">
        <f t="shared" si="230"/>
        <v/>
      </c>
      <c r="AI1019" s="2" t="str">
        <f>IFERROR(IF(INDEX(AI$1:AI1018,MATCH(BT1019,BT$1:BT1018,0),1)=0,"",INDEX(AI$1:AI1018,MATCH(BT1019,BT$1:BT1018,0),1)),"")</f>
        <v/>
      </c>
      <c r="AJ1019" s="2" t="str">
        <f>IFERROR(IF(INDEX(AJ$1:AJ1018,MATCH(BT1019,BT$1:BT1018,0),1)=0,"",INDEX(AJ$1:AJ1018,MATCH(BT1019,BT$1:BT1018,0),1)),"")</f>
        <v/>
      </c>
      <c r="AK1019" s="2" t="str">
        <f>IFERROR(IF(INDEX(AK$1:AK1018,MATCH(BT1019,BT$1:BT1018,0),1)=0,"",INDEX(AK$1:AK1018,MATCH(BT1019,BT$1:BT1018,0),1)),"")</f>
        <v/>
      </c>
      <c r="AY1019" s="7"/>
      <c r="BA1019" s="66"/>
      <c r="BB1019" s="66"/>
      <c r="BC1019" s="66"/>
      <c r="BD1019" s="78"/>
      <c r="BE1019" s="66"/>
      <c r="BF1019" s="66"/>
      <c r="BG1019" s="4"/>
      <c r="BH1019" s="69"/>
      <c r="BK1019" s="9"/>
      <c r="BN1019" s="7"/>
      <c r="BO1019" s="286"/>
      <c r="BP1019" s="22"/>
      <c r="BQ1019" s="7" t="str">
        <f t="shared" ca="1" si="231"/>
        <v/>
      </c>
      <c r="BR1019" s="75" t="str">
        <f t="shared" si="232"/>
        <v/>
      </c>
      <c r="BS1019" s="75" t="str">
        <f t="shared" si="233"/>
        <v/>
      </c>
      <c r="BT1019" s="5" t="str">
        <f t="shared" si="234"/>
        <v/>
      </c>
      <c r="BU1019" s="79" t="str">
        <f t="shared" si="235"/>
        <v/>
      </c>
      <c r="BV1019" s="79" t="str">
        <f t="shared" si="236"/>
        <v/>
      </c>
      <c r="BW1019" s="79" t="str">
        <f t="shared" si="237"/>
        <v/>
      </c>
      <c r="CB1019" s="5"/>
      <c r="CC1019" s="4" t="str">
        <f>IF(IFERROR(VLOOKUP(C1019,C1020:C$1993,1,0),"")="","",COUNTIF(C:C,C1019))</f>
        <v/>
      </c>
      <c r="CE1019" s="5"/>
      <c r="CF1019" s="5"/>
      <c r="CG1019" s="5" t="str">
        <f>IF(B1019="","",IF(CC1019="",1+(MAX(CG$2:CG1018)),""))</f>
        <v/>
      </c>
      <c r="CH1019" s="5" t="str">
        <f t="shared" si="238"/>
        <v/>
      </c>
      <c r="CI1019" s="5" t="str">
        <f t="shared" si="239"/>
        <v/>
      </c>
      <c r="CJ1019" s="14" t="str">
        <f t="shared" si="240"/>
        <v/>
      </c>
      <c r="CK1019" s="25"/>
      <c r="CM1019" s="5" t="str">
        <f t="shared" si="242"/>
        <v/>
      </c>
      <c r="CO1019" s="5"/>
      <c r="CP1019" s="5" t="str">
        <f t="shared" si="241"/>
        <v/>
      </c>
      <c r="CQ1019" s="5" t="str">
        <f>IF(BT1019="","",IFERROR(IF(VLOOKUP(BT1019,BT$2:BT1018,1,0)=0,"",""),BT1019))</f>
        <v/>
      </c>
      <c r="CR1019" s="22" t="str">
        <f>IF(CQ1019="","",(IFERROR(VLOOKUP(MID(CQ1019,1,1),$DI$2:DM$28,3,0),0)+IFERROR(VLOOKUP(MID(CQ1019,2,1),DI$2:DM$28,4,0),0)+IFERROR(VLOOKUP(MID(CQ1019,3,1),DI$2:DM$28,5,0),0)+(ROW(CQ1019)/1000000000000)))</f>
        <v/>
      </c>
      <c r="CS1019" s="5"/>
      <c r="CT1019" s="5">
        <v>1018</v>
      </c>
      <c r="CU1019" s="5" t="str">
        <f>IFERROR(VLOOKUP(CT1019,CP$2:CQ2095,2,0),"")</f>
        <v/>
      </c>
      <c r="CV1019" s="5"/>
      <c r="CX1019" s="5"/>
      <c r="DO1019" s="5" t="e">
        <f>IF(REPORTE!AH$2="si",IF(C1019=VALUE(REPORTE!C$22),IF(SUM(DO1020:DO$1993),CONCATENATE(INT(B1019),", "),INT(B1019)),""),IF(C1019=VALUE(REPORTE!C$21),IF(SUM(DO1020:DO$1993),CONCATENATE(INT(B1019),", "),INT(B1019)),""))</f>
        <v>#VALUE!</v>
      </c>
      <c r="DS1019" s="5"/>
      <c r="DT1019" s="5"/>
      <c r="DU1019" s="5"/>
      <c r="DV1019" s="5"/>
    </row>
    <row r="1020" spans="1:126" x14ac:dyDescent="0.25">
      <c r="A1020" s="4" t="str">
        <f t="shared" ca="1" si="229"/>
        <v/>
      </c>
      <c r="B1020" s="3"/>
      <c r="D1020" s="1" t="str">
        <f>IFERROR(INDEX('padron cfe'!B:B,MATCH(DATOS!C1020,'padron cfe'!A:A,0),1),"")</f>
        <v/>
      </c>
      <c r="H1020" s="5" t="str">
        <f>IF(F1020="","",IFERROR(CONCATENATE("PEUA",VLOOKUP(ESTADO,REPORTE!AV$2:AW$33,2,0),DIDTRITO_FORM,CADER_FORM,IFERROR(INDEX(CA:CA,MATCH(DAY(F1020),BZ:BZ,0),1),DAY(F1020)),IFERROR(INDEX(CA:CA,MATCH(MONTH(F1020),BZ:BZ,0),1),MONTH(F1020)),YEAR(F1020),G1020),""))</f>
        <v/>
      </c>
      <c r="M1020" s="2" t="str">
        <f>IFERROR(INDEX('padron cfe'!C:C,MATCH(DATOS!C1020,'padron cfe'!A:A,0),1),"")</f>
        <v/>
      </c>
      <c r="N1020" s="66" t="str">
        <f>IFERROR(IF(BT1020="","",IF(INDEX(N$1:N1019,MATCH(BT1020,BT$1:BT1019,0),1)=0,"",INDEX(N$1:N1019,MATCH(BT1020,BT$1:BT1019,0),1))),"")</f>
        <v/>
      </c>
      <c r="O1020" s="66" t="str">
        <f>IFERROR(IF(BT1020="","",IF(INDEX(O$1:O1019,MATCH(BT1020,BT$1:BT1019,0),1)=0,"",INDEX(O$1:O1019,MATCH(BT1020,BT$1:BT1019,0),1))),"")</f>
        <v/>
      </c>
      <c r="R1020" s="66"/>
      <c r="S1020" s="5"/>
      <c r="T1020" s="66"/>
      <c r="U1020" s="5" t="str">
        <f>IFERROR(IF(INDEX(U$1:U1019,MATCH(T1020,T$1:T1019,0),1)=0,"",INDEX(U$1:U1019,MATCH(T1020,T$1:T1019,0),1)),"")</f>
        <v/>
      </c>
      <c r="V1020" s="66"/>
      <c r="W1020" s="5" t="str">
        <f>IFERROR(IF(INDEX(W$1:W1019,MATCH(V1020,V$1:V1019,0),1)=0,"",INDEX(W$1:W1019,MATCH(V1020,V$1:V1019,0),1)),"")</f>
        <v/>
      </c>
      <c r="X1020" s="2" t="str">
        <f>IFERROR(INDEX('padron cfe'!D:D,MATCH(DATOS!C1020,'padron cfe'!A:A,0),1),"")</f>
        <v/>
      </c>
      <c r="AC1020" s="3"/>
      <c r="AE1020" s="4" t="str">
        <f t="shared" si="230"/>
        <v/>
      </c>
      <c r="AI1020" s="2" t="str">
        <f>IFERROR(IF(INDEX(AI$1:AI1019,MATCH(BT1020,BT$1:BT1019,0),1)=0,"",INDEX(AI$1:AI1019,MATCH(BT1020,BT$1:BT1019,0),1)),"")</f>
        <v/>
      </c>
      <c r="AJ1020" s="2" t="str">
        <f>IFERROR(IF(INDEX(AJ$1:AJ1019,MATCH(BT1020,BT$1:BT1019,0),1)=0,"",INDEX(AJ$1:AJ1019,MATCH(BT1020,BT$1:BT1019,0),1)),"")</f>
        <v/>
      </c>
      <c r="AK1020" s="2" t="str">
        <f>IFERROR(IF(INDEX(AK$1:AK1019,MATCH(BT1020,BT$1:BT1019,0),1)=0,"",INDEX(AK$1:AK1019,MATCH(BT1020,BT$1:BT1019,0),1)),"")</f>
        <v/>
      </c>
      <c r="AY1020" s="7"/>
      <c r="BA1020" s="66"/>
      <c r="BB1020" s="66"/>
      <c r="BC1020" s="66"/>
      <c r="BD1020" s="78"/>
      <c r="BE1020" s="66"/>
      <c r="BF1020" s="66"/>
      <c r="BG1020" s="4"/>
      <c r="BH1020" s="69"/>
      <c r="BK1020" s="9"/>
      <c r="BN1020" s="7"/>
      <c r="BO1020" s="286"/>
      <c r="BP1020" s="22"/>
      <c r="BQ1020" s="7" t="str">
        <f t="shared" ca="1" si="231"/>
        <v/>
      </c>
      <c r="BR1020" s="75" t="str">
        <f t="shared" si="232"/>
        <v/>
      </c>
      <c r="BS1020" s="75" t="str">
        <f t="shared" si="233"/>
        <v/>
      </c>
      <c r="BT1020" s="5" t="str">
        <f t="shared" si="234"/>
        <v/>
      </c>
      <c r="BU1020" s="79" t="str">
        <f t="shared" si="235"/>
        <v/>
      </c>
      <c r="BV1020" s="79" t="str">
        <f t="shared" si="236"/>
        <v/>
      </c>
      <c r="BW1020" s="79" t="str">
        <f t="shared" si="237"/>
        <v/>
      </c>
      <c r="CB1020" s="5"/>
      <c r="CC1020" s="4" t="str">
        <f>IF(IFERROR(VLOOKUP(C1020,C1021:C$1993,1,0),"")="","",COUNTIF(C:C,C1020))</f>
        <v/>
      </c>
      <c r="CE1020" s="5"/>
      <c r="CF1020" s="5"/>
      <c r="CG1020" s="5" t="str">
        <f>IF(B1020="","",IF(CC1020="",1+(MAX(CG$2:CG1019)),""))</f>
        <v/>
      </c>
      <c r="CH1020" s="5" t="str">
        <f t="shared" si="238"/>
        <v/>
      </c>
      <c r="CI1020" s="5" t="str">
        <f t="shared" si="239"/>
        <v/>
      </c>
      <c r="CJ1020" s="14" t="str">
        <f t="shared" si="240"/>
        <v/>
      </c>
      <c r="CK1020" s="25"/>
      <c r="CM1020" s="5" t="str">
        <f t="shared" si="242"/>
        <v/>
      </c>
      <c r="CO1020" s="5"/>
      <c r="CP1020" s="5" t="str">
        <f t="shared" si="241"/>
        <v/>
      </c>
      <c r="CQ1020" s="5" t="str">
        <f>IF(BT1020="","",IFERROR(IF(VLOOKUP(BT1020,BT$2:BT1019,1,0)=0,"",""),BT1020))</f>
        <v/>
      </c>
      <c r="CR1020" s="22" t="str">
        <f>IF(CQ1020="","",(IFERROR(VLOOKUP(MID(CQ1020,1,1),$DI$2:DM$28,3,0),0)+IFERROR(VLOOKUP(MID(CQ1020,2,1),DI$2:DM$28,4,0),0)+IFERROR(VLOOKUP(MID(CQ1020,3,1),DI$2:DM$28,5,0),0)+(ROW(CQ1020)/1000000000000)))</f>
        <v/>
      </c>
      <c r="CS1020" s="5"/>
      <c r="CT1020" s="5">
        <v>1019</v>
      </c>
      <c r="CU1020" s="5" t="str">
        <f>IFERROR(VLOOKUP(CT1020,CP$2:CQ2096,2,0),"")</f>
        <v/>
      </c>
      <c r="CV1020" s="5"/>
      <c r="CX1020" s="5"/>
      <c r="DO1020" s="5" t="e">
        <f>IF(REPORTE!AH$2="si",IF(C1020=VALUE(REPORTE!C$22),IF(SUM(DO1021:DO$1993),CONCATENATE(INT(B1020),", "),INT(B1020)),""),IF(C1020=VALUE(REPORTE!C$21),IF(SUM(DO1021:DO$1993),CONCATENATE(INT(B1020),", "),INT(B1020)),""))</f>
        <v>#VALUE!</v>
      </c>
      <c r="DS1020" s="5"/>
      <c r="DT1020" s="5"/>
      <c r="DU1020" s="5"/>
      <c r="DV1020" s="5"/>
    </row>
    <row r="1021" spans="1:126" x14ac:dyDescent="0.25">
      <c r="A1021" s="4" t="str">
        <f t="shared" ca="1" si="229"/>
        <v/>
      </c>
      <c r="B1021" s="3"/>
      <c r="D1021" s="1" t="str">
        <f>IFERROR(INDEX('padron cfe'!B:B,MATCH(DATOS!C1021,'padron cfe'!A:A,0),1),"")</f>
        <v/>
      </c>
      <c r="H1021" s="5" t="str">
        <f>IF(F1021="","",IFERROR(CONCATENATE("PEUA",VLOOKUP(ESTADO,REPORTE!AV$2:AW$33,2,0),DIDTRITO_FORM,CADER_FORM,IFERROR(INDEX(CA:CA,MATCH(DAY(F1021),BZ:BZ,0),1),DAY(F1021)),IFERROR(INDEX(CA:CA,MATCH(MONTH(F1021),BZ:BZ,0),1),MONTH(F1021)),YEAR(F1021),G1021),""))</f>
        <v/>
      </c>
      <c r="M1021" s="2" t="str">
        <f>IFERROR(INDEX('padron cfe'!C:C,MATCH(DATOS!C1021,'padron cfe'!A:A,0),1),"")</f>
        <v/>
      </c>
      <c r="N1021" s="66" t="str">
        <f>IFERROR(IF(BT1021="","",IF(INDEX(N$1:N1020,MATCH(BT1021,BT$1:BT1020,0),1)=0,"",INDEX(N$1:N1020,MATCH(BT1021,BT$1:BT1020,0),1))),"")</f>
        <v/>
      </c>
      <c r="O1021" s="66" t="str">
        <f>IFERROR(IF(BT1021="","",IF(INDEX(O$1:O1020,MATCH(BT1021,BT$1:BT1020,0),1)=0,"",INDEX(O$1:O1020,MATCH(BT1021,BT$1:BT1020,0),1))),"")</f>
        <v/>
      </c>
      <c r="R1021" s="66"/>
      <c r="S1021" s="5"/>
      <c r="T1021" s="66"/>
      <c r="U1021" s="5" t="str">
        <f>IFERROR(IF(INDEX(U$1:U1020,MATCH(T1021,T$1:T1020,0),1)=0,"",INDEX(U$1:U1020,MATCH(T1021,T$1:T1020,0),1)),"")</f>
        <v/>
      </c>
      <c r="V1021" s="66"/>
      <c r="W1021" s="5" t="str">
        <f>IFERROR(IF(INDEX(W$1:W1020,MATCH(V1021,V$1:V1020,0),1)=0,"",INDEX(W$1:W1020,MATCH(V1021,V$1:V1020,0),1)),"")</f>
        <v/>
      </c>
      <c r="X1021" s="2" t="str">
        <f>IFERROR(INDEX('padron cfe'!D:D,MATCH(DATOS!C1021,'padron cfe'!A:A,0),1),"")</f>
        <v/>
      </c>
      <c r="AC1021" s="3"/>
      <c r="AE1021" s="4" t="str">
        <f t="shared" si="230"/>
        <v/>
      </c>
      <c r="AI1021" s="2" t="str">
        <f>IFERROR(IF(INDEX(AI$1:AI1020,MATCH(BT1021,BT$1:BT1020,0),1)=0,"",INDEX(AI$1:AI1020,MATCH(BT1021,BT$1:BT1020,0),1)),"")</f>
        <v/>
      </c>
      <c r="AJ1021" s="2" t="str">
        <f>IFERROR(IF(INDEX(AJ$1:AJ1020,MATCH(BT1021,BT$1:BT1020,0),1)=0,"",INDEX(AJ$1:AJ1020,MATCH(BT1021,BT$1:BT1020,0),1)),"")</f>
        <v/>
      </c>
      <c r="AK1021" s="2" t="str">
        <f>IFERROR(IF(INDEX(AK$1:AK1020,MATCH(BT1021,BT$1:BT1020,0),1)=0,"",INDEX(AK$1:AK1020,MATCH(BT1021,BT$1:BT1020,0),1)),"")</f>
        <v/>
      </c>
      <c r="AY1021" s="7"/>
      <c r="BA1021" s="66"/>
      <c r="BB1021" s="66"/>
      <c r="BC1021" s="66"/>
      <c r="BD1021" s="78"/>
      <c r="BE1021" s="66"/>
      <c r="BF1021" s="66"/>
      <c r="BG1021" s="4"/>
      <c r="BH1021" s="69"/>
      <c r="BK1021" s="9"/>
      <c r="BN1021" s="7"/>
      <c r="BO1021" s="286"/>
      <c r="BP1021" s="22"/>
      <c r="BQ1021" s="7" t="str">
        <f t="shared" ca="1" si="231"/>
        <v/>
      </c>
      <c r="BR1021" s="75" t="str">
        <f t="shared" si="232"/>
        <v/>
      </c>
      <c r="BS1021" s="75" t="str">
        <f t="shared" si="233"/>
        <v/>
      </c>
      <c r="BT1021" s="5" t="str">
        <f t="shared" si="234"/>
        <v/>
      </c>
      <c r="BU1021" s="79" t="str">
        <f t="shared" si="235"/>
        <v/>
      </c>
      <c r="BV1021" s="79" t="str">
        <f t="shared" si="236"/>
        <v/>
      </c>
      <c r="BW1021" s="79" t="str">
        <f t="shared" si="237"/>
        <v/>
      </c>
      <c r="CB1021" s="5"/>
      <c r="CC1021" s="4" t="str">
        <f>IF(IFERROR(VLOOKUP(C1021,C1022:C$1993,1,0),"")="","",COUNTIF(C:C,C1021))</f>
        <v/>
      </c>
      <c r="CE1021" s="5"/>
      <c r="CF1021" s="5"/>
      <c r="CG1021" s="5" t="str">
        <f>IF(B1021="","",IF(CC1021="",1+(MAX(CG$2:CG1020)),""))</f>
        <v/>
      </c>
      <c r="CH1021" s="5" t="str">
        <f t="shared" si="238"/>
        <v/>
      </c>
      <c r="CI1021" s="5" t="str">
        <f t="shared" si="239"/>
        <v/>
      </c>
      <c r="CJ1021" s="14" t="str">
        <f t="shared" si="240"/>
        <v/>
      </c>
      <c r="CK1021" s="25"/>
      <c r="CM1021" s="5" t="str">
        <f t="shared" si="242"/>
        <v/>
      </c>
      <c r="CO1021" s="5"/>
      <c r="CP1021" s="5" t="str">
        <f t="shared" si="241"/>
        <v/>
      </c>
      <c r="CQ1021" s="5" t="str">
        <f>IF(BT1021="","",IFERROR(IF(VLOOKUP(BT1021,BT$2:BT1020,1,0)=0,"",""),BT1021))</f>
        <v/>
      </c>
      <c r="CR1021" s="22" t="str">
        <f>IF(CQ1021="","",(IFERROR(VLOOKUP(MID(CQ1021,1,1),$DI$2:DM$28,3,0),0)+IFERROR(VLOOKUP(MID(CQ1021,2,1),DI$2:DM$28,4,0),0)+IFERROR(VLOOKUP(MID(CQ1021,3,1),DI$2:DM$28,5,0),0)+(ROW(CQ1021)/1000000000000)))</f>
        <v/>
      </c>
      <c r="CS1021" s="5"/>
      <c r="CT1021" s="5">
        <v>1020</v>
      </c>
      <c r="CU1021" s="5" t="str">
        <f>IFERROR(VLOOKUP(CT1021,CP$2:CQ2097,2,0),"")</f>
        <v/>
      </c>
      <c r="CV1021" s="5"/>
      <c r="CX1021" s="5"/>
      <c r="DO1021" s="5" t="e">
        <f>IF(REPORTE!AH$2="si",IF(C1021=VALUE(REPORTE!C$22),IF(SUM(DO1022:DO$1993),CONCATENATE(INT(B1021),", "),INT(B1021)),""),IF(C1021=VALUE(REPORTE!C$21),IF(SUM(DO1022:DO$1993),CONCATENATE(INT(B1021),", "),INT(B1021)),""))</f>
        <v>#VALUE!</v>
      </c>
      <c r="DS1021" s="5"/>
      <c r="DT1021" s="5"/>
      <c r="DU1021" s="5"/>
      <c r="DV1021" s="5"/>
    </row>
    <row r="1022" spans="1:126" x14ac:dyDescent="0.25">
      <c r="A1022" s="4" t="str">
        <f t="shared" ca="1" si="229"/>
        <v/>
      </c>
      <c r="B1022" s="3"/>
      <c r="D1022" s="1" t="str">
        <f>IFERROR(INDEX('padron cfe'!B:B,MATCH(DATOS!C1022,'padron cfe'!A:A,0),1),"")</f>
        <v/>
      </c>
      <c r="H1022" s="5" t="str">
        <f>IF(F1022="","",IFERROR(CONCATENATE("PEUA",VLOOKUP(ESTADO,REPORTE!AV$2:AW$33,2,0),DIDTRITO_FORM,CADER_FORM,IFERROR(INDEX(CA:CA,MATCH(DAY(F1022),BZ:BZ,0),1),DAY(F1022)),IFERROR(INDEX(CA:CA,MATCH(MONTH(F1022),BZ:BZ,0),1),MONTH(F1022)),YEAR(F1022),G1022),""))</f>
        <v/>
      </c>
      <c r="M1022" s="2" t="str">
        <f>IFERROR(INDEX('padron cfe'!C:C,MATCH(DATOS!C1022,'padron cfe'!A:A,0),1),"")</f>
        <v/>
      </c>
      <c r="N1022" s="66" t="str">
        <f>IFERROR(IF(BT1022="","",IF(INDEX(N$1:N1021,MATCH(BT1022,BT$1:BT1021,0),1)=0,"",INDEX(N$1:N1021,MATCH(BT1022,BT$1:BT1021,0),1))),"")</f>
        <v/>
      </c>
      <c r="O1022" s="66" t="str">
        <f>IFERROR(IF(BT1022="","",IF(INDEX(O$1:O1021,MATCH(BT1022,BT$1:BT1021,0),1)=0,"",INDEX(O$1:O1021,MATCH(BT1022,BT$1:BT1021,0),1))),"")</f>
        <v/>
      </c>
      <c r="R1022" s="66"/>
      <c r="S1022" s="5"/>
      <c r="T1022" s="66"/>
      <c r="U1022" s="5" t="str">
        <f>IFERROR(IF(INDEX(U$1:U1021,MATCH(T1022,T$1:T1021,0),1)=0,"",INDEX(U$1:U1021,MATCH(T1022,T$1:T1021,0),1)),"")</f>
        <v/>
      </c>
      <c r="V1022" s="66"/>
      <c r="W1022" s="5" t="str">
        <f>IFERROR(IF(INDEX(W$1:W1021,MATCH(V1022,V$1:V1021,0),1)=0,"",INDEX(W$1:W1021,MATCH(V1022,V$1:V1021,0),1)),"")</f>
        <v/>
      </c>
      <c r="X1022" s="2" t="str">
        <f>IFERROR(INDEX('padron cfe'!D:D,MATCH(DATOS!C1022,'padron cfe'!A:A,0),1),"")</f>
        <v/>
      </c>
      <c r="AC1022" s="3"/>
      <c r="AE1022" s="4" t="str">
        <f t="shared" si="230"/>
        <v/>
      </c>
      <c r="AI1022" s="2" t="str">
        <f>IFERROR(IF(INDEX(AI$1:AI1021,MATCH(BT1022,BT$1:BT1021,0),1)=0,"",INDEX(AI$1:AI1021,MATCH(BT1022,BT$1:BT1021,0),1)),"")</f>
        <v/>
      </c>
      <c r="AJ1022" s="2" t="str">
        <f>IFERROR(IF(INDEX(AJ$1:AJ1021,MATCH(BT1022,BT$1:BT1021,0),1)=0,"",INDEX(AJ$1:AJ1021,MATCH(BT1022,BT$1:BT1021,0),1)),"")</f>
        <v/>
      </c>
      <c r="AK1022" s="2" t="str">
        <f>IFERROR(IF(INDEX(AK$1:AK1021,MATCH(BT1022,BT$1:BT1021,0),1)=0,"",INDEX(AK$1:AK1021,MATCH(BT1022,BT$1:BT1021,0),1)),"")</f>
        <v/>
      </c>
      <c r="AY1022" s="7"/>
      <c r="BA1022" s="66"/>
      <c r="BB1022" s="66"/>
      <c r="BC1022" s="66"/>
      <c r="BD1022" s="78"/>
      <c r="BE1022" s="66"/>
      <c r="BF1022" s="66"/>
      <c r="BG1022" s="4"/>
      <c r="BH1022" s="69"/>
      <c r="BK1022" s="9"/>
      <c r="BN1022" s="7"/>
      <c r="BO1022" s="286"/>
      <c r="BP1022" s="22"/>
      <c r="BQ1022" s="7" t="str">
        <f t="shared" ca="1" si="231"/>
        <v/>
      </c>
      <c r="BR1022" s="75" t="str">
        <f t="shared" si="232"/>
        <v/>
      </c>
      <c r="BS1022" s="75" t="str">
        <f t="shared" si="233"/>
        <v/>
      </c>
      <c r="BT1022" s="5" t="str">
        <f t="shared" si="234"/>
        <v/>
      </c>
      <c r="BU1022" s="79" t="str">
        <f t="shared" si="235"/>
        <v/>
      </c>
      <c r="BV1022" s="79" t="str">
        <f t="shared" si="236"/>
        <v/>
      </c>
      <c r="BW1022" s="79" t="str">
        <f t="shared" si="237"/>
        <v/>
      </c>
      <c r="CB1022" s="5"/>
      <c r="CC1022" s="4" t="str">
        <f>IF(IFERROR(VLOOKUP(C1022,C1023:C$1993,1,0),"")="","",COUNTIF(C:C,C1022))</f>
        <v/>
      </c>
      <c r="CE1022" s="5"/>
      <c r="CF1022" s="5"/>
      <c r="CG1022" s="5" t="str">
        <f>IF(B1022="","",IF(CC1022="",1+(MAX(CG$2:CG1021)),""))</f>
        <v/>
      </c>
      <c r="CH1022" s="5" t="str">
        <f t="shared" si="238"/>
        <v/>
      </c>
      <c r="CI1022" s="5" t="str">
        <f t="shared" si="239"/>
        <v/>
      </c>
      <c r="CJ1022" s="14" t="str">
        <f t="shared" si="240"/>
        <v/>
      </c>
      <c r="CK1022" s="25"/>
      <c r="CM1022" s="5" t="str">
        <f t="shared" si="242"/>
        <v/>
      </c>
      <c r="CO1022" s="5"/>
      <c r="CP1022" s="5" t="str">
        <f t="shared" si="241"/>
        <v/>
      </c>
      <c r="CQ1022" s="5" t="str">
        <f>IF(BT1022="","",IFERROR(IF(VLOOKUP(BT1022,BT$2:BT1021,1,0)=0,"",""),BT1022))</f>
        <v/>
      </c>
      <c r="CR1022" s="22" t="str">
        <f>IF(CQ1022="","",(IFERROR(VLOOKUP(MID(CQ1022,1,1),$DI$2:DM$28,3,0),0)+IFERROR(VLOOKUP(MID(CQ1022,2,1),DI$2:DM$28,4,0),0)+IFERROR(VLOOKUP(MID(CQ1022,3,1),DI$2:DM$28,5,0),0)+(ROW(CQ1022)/1000000000000)))</f>
        <v/>
      </c>
      <c r="CS1022" s="5"/>
      <c r="CT1022" s="5">
        <v>1021</v>
      </c>
      <c r="CU1022" s="5" t="str">
        <f>IFERROR(VLOOKUP(CT1022,CP$2:CQ2098,2,0),"")</f>
        <v/>
      </c>
      <c r="CV1022" s="5"/>
      <c r="CX1022" s="5"/>
      <c r="DO1022" s="5" t="e">
        <f>IF(REPORTE!AH$2="si",IF(C1022=VALUE(REPORTE!C$22),IF(SUM(DO1023:DO$1993),CONCATENATE(INT(B1022),", "),INT(B1022)),""),IF(C1022=VALUE(REPORTE!C$21),IF(SUM(DO1023:DO$1993),CONCATENATE(INT(B1022),", "),INT(B1022)),""))</f>
        <v>#VALUE!</v>
      </c>
      <c r="DS1022" s="5"/>
      <c r="DT1022" s="5"/>
      <c r="DU1022" s="5"/>
      <c r="DV1022" s="5"/>
    </row>
    <row r="1023" spans="1:126" x14ac:dyDescent="0.25">
      <c r="A1023" s="4" t="str">
        <f t="shared" ca="1" si="229"/>
        <v/>
      </c>
      <c r="B1023" s="3"/>
      <c r="D1023" s="1" t="str">
        <f>IFERROR(INDEX('padron cfe'!B:B,MATCH(DATOS!C1023,'padron cfe'!A:A,0),1),"")</f>
        <v/>
      </c>
      <c r="H1023" s="5" t="str">
        <f>IF(F1023="","",IFERROR(CONCATENATE("PEUA",VLOOKUP(ESTADO,REPORTE!AV$2:AW$33,2,0),DIDTRITO_FORM,CADER_FORM,IFERROR(INDEX(CA:CA,MATCH(DAY(F1023),BZ:BZ,0),1),DAY(F1023)),IFERROR(INDEX(CA:CA,MATCH(MONTH(F1023),BZ:BZ,0),1),MONTH(F1023)),YEAR(F1023),G1023),""))</f>
        <v/>
      </c>
      <c r="M1023" s="2" t="str">
        <f>IFERROR(INDEX('padron cfe'!C:C,MATCH(DATOS!C1023,'padron cfe'!A:A,0),1),"")</f>
        <v/>
      </c>
      <c r="N1023" s="66" t="str">
        <f>IFERROR(IF(BT1023="","",IF(INDEX(N$1:N1022,MATCH(BT1023,BT$1:BT1022,0),1)=0,"",INDEX(N$1:N1022,MATCH(BT1023,BT$1:BT1022,0),1))),"")</f>
        <v/>
      </c>
      <c r="O1023" s="66" t="str">
        <f>IFERROR(IF(BT1023="","",IF(INDEX(O$1:O1022,MATCH(BT1023,BT$1:BT1022,0),1)=0,"",INDEX(O$1:O1022,MATCH(BT1023,BT$1:BT1022,0),1))),"")</f>
        <v/>
      </c>
      <c r="R1023" s="66"/>
      <c r="S1023" s="5"/>
      <c r="T1023" s="66"/>
      <c r="U1023" s="5" t="str">
        <f>IFERROR(IF(INDEX(U$1:U1022,MATCH(T1023,T$1:T1022,0),1)=0,"",INDEX(U$1:U1022,MATCH(T1023,T$1:T1022,0),1)),"")</f>
        <v/>
      </c>
      <c r="V1023" s="66"/>
      <c r="W1023" s="5" t="str">
        <f>IFERROR(IF(INDEX(W$1:W1022,MATCH(V1023,V$1:V1022,0),1)=0,"",INDEX(W$1:W1022,MATCH(V1023,V$1:V1022,0),1)),"")</f>
        <v/>
      </c>
      <c r="X1023" s="2" t="str">
        <f>IFERROR(INDEX('padron cfe'!D:D,MATCH(DATOS!C1023,'padron cfe'!A:A,0),1),"")</f>
        <v/>
      </c>
      <c r="AC1023" s="3"/>
      <c r="AE1023" s="4" t="str">
        <f t="shared" si="230"/>
        <v/>
      </c>
      <c r="AI1023" s="2" t="str">
        <f>IFERROR(IF(INDEX(AI$1:AI1022,MATCH(BT1023,BT$1:BT1022,0),1)=0,"",INDEX(AI$1:AI1022,MATCH(BT1023,BT$1:BT1022,0),1)),"")</f>
        <v/>
      </c>
      <c r="AJ1023" s="2" t="str">
        <f>IFERROR(IF(INDEX(AJ$1:AJ1022,MATCH(BT1023,BT$1:BT1022,0),1)=0,"",INDEX(AJ$1:AJ1022,MATCH(BT1023,BT$1:BT1022,0),1)),"")</f>
        <v/>
      </c>
      <c r="AK1023" s="2" t="str">
        <f>IFERROR(IF(INDEX(AK$1:AK1022,MATCH(BT1023,BT$1:BT1022,0),1)=0,"",INDEX(AK$1:AK1022,MATCH(BT1023,BT$1:BT1022,0),1)),"")</f>
        <v/>
      </c>
      <c r="AY1023" s="7"/>
      <c r="BA1023" s="66"/>
      <c r="BB1023" s="66"/>
      <c r="BC1023" s="66"/>
      <c r="BD1023" s="78"/>
      <c r="BE1023" s="66"/>
      <c r="BF1023" s="66"/>
      <c r="BG1023" s="4"/>
      <c r="BH1023" s="69"/>
      <c r="BK1023" s="9"/>
      <c r="BN1023" s="7"/>
      <c r="BO1023" s="286"/>
      <c r="BP1023" s="22"/>
      <c r="BQ1023" s="7" t="str">
        <f t="shared" ca="1" si="231"/>
        <v/>
      </c>
      <c r="BR1023" s="75" t="str">
        <f t="shared" si="232"/>
        <v/>
      </c>
      <c r="BS1023" s="75" t="str">
        <f t="shared" si="233"/>
        <v/>
      </c>
      <c r="BT1023" s="5" t="str">
        <f t="shared" si="234"/>
        <v/>
      </c>
      <c r="BU1023" s="79" t="str">
        <f t="shared" si="235"/>
        <v/>
      </c>
      <c r="BV1023" s="79" t="str">
        <f t="shared" si="236"/>
        <v/>
      </c>
      <c r="BW1023" s="79" t="str">
        <f t="shared" si="237"/>
        <v/>
      </c>
      <c r="CB1023" s="5"/>
      <c r="CC1023" s="4" t="str">
        <f>IF(IFERROR(VLOOKUP(C1023,C1024:C$1993,1,0),"")="","",COUNTIF(C:C,C1023))</f>
        <v/>
      </c>
      <c r="CE1023" s="5"/>
      <c r="CF1023" s="5"/>
      <c r="CG1023" s="5" t="str">
        <f>IF(B1023="","",IF(CC1023="",1+(MAX(CG$2:CG1022)),""))</f>
        <v/>
      </c>
      <c r="CH1023" s="5" t="str">
        <f t="shared" si="238"/>
        <v/>
      </c>
      <c r="CI1023" s="5" t="str">
        <f t="shared" si="239"/>
        <v/>
      </c>
      <c r="CJ1023" s="14" t="str">
        <f t="shared" si="240"/>
        <v/>
      </c>
      <c r="CK1023" s="25"/>
      <c r="CM1023" s="5" t="str">
        <f t="shared" si="242"/>
        <v/>
      </c>
      <c r="CO1023" s="5"/>
      <c r="CP1023" s="5" t="str">
        <f t="shared" si="241"/>
        <v/>
      </c>
      <c r="CQ1023" s="5" t="str">
        <f>IF(BT1023="","",IFERROR(IF(VLOOKUP(BT1023,BT$2:BT1022,1,0)=0,"",""),BT1023))</f>
        <v/>
      </c>
      <c r="CR1023" s="22" t="str">
        <f>IF(CQ1023="","",(IFERROR(VLOOKUP(MID(CQ1023,1,1),$DI$2:DM$28,3,0),0)+IFERROR(VLOOKUP(MID(CQ1023,2,1),DI$2:DM$28,4,0),0)+IFERROR(VLOOKUP(MID(CQ1023,3,1),DI$2:DM$28,5,0),0)+(ROW(CQ1023)/1000000000000)))</f>
        <v/>
      </c>
      <c r="CS1023" s="5"/>
      <c r="CT1023" s="5">
        <v>1022</v>
      </c>
      <c r="CU1023" s="5" t="str">
        <f>IFERROR(VLOOKUP(CT1023,CP$2:CQ2099,2,0),"")</f>
        <v/>
      </c>
      <c r="CV1023" s="5"/>
      <c r="CX1023" s="5"/>
      <c r="DO1023" s="5" t="e">
        <f>IF(REPORTE!AH$2="si",IF(C1023=VALUE(REPORTE!C$22),IF(SUM(DO1024:DO$1993),CONCATENATE(INT(B1023),", "),INT(B1023)),""),IF(C1023=VALUE(REPORTE!C$21),IF(SUM(DO1024:DO$1993),CONCATENATE(INT(B1023),", "),INT(B1023)),""))</f>
        <v>#VALUE!</v>
      </c>
      <c r="DS1023" s="5"/>
      <c r="DT1023" s="5"/>
      <c r="DU1023" s="5"/>
      <c r="DV1023" s="5"/>
    </row>
    <row r="1024" spans="1:126" x14ac:dyDescent="0.25">
      <c r="A1024" s="4" t="str">
        <f t="shared" ca="1" si="229"/>
        <v/>
      </c>
      <c r="B1024" s="3"/>
      <c r="D1024" s="1" t="str">
        <f>IFERROR(INDEX('padron cfe'!B:B,MATCH(DATOS!C1024,'padron cfe'!A:A,0),1),"")</f>
        <v/>
      </c>
      <c r="H1024" s="5" t="str">
        <f>IF(F1024="","",IFERROR(CONCATENATE("PEUA",VLOOKUP(ESTADO,REPORTE!AV$2:AW$33,2,0),DIDTRITO_FORM,CADER_FORM,IFERROR(INDEX(CA:CA,MATCH(DAY(F1024),BZ:BZ,0),1),DAY(F1024)),IFERROR(INDEX(CA:CA,MATCH(MONTH(F1024),BZ:BZ,0),1),MONTH(F1024)),YEAR(F1024),G1024),""))</f>
        <v/>
      </c>
      <c r="M1024" s="2" t="str">
        <f>IFERROR(INDEX('padron cfe'!C:C,MATCH(DATOS!C1024,'padron cfe'!A:A,0),1),"")</f>
        <v/>
      </c>
      <c r="N1024" s="66" t="str">
        <f>IFERROR(IF(BT1024="","",IF(INDEX(N$1:N1023,MATCH(BT1024,BT$1:BT1023,0),1)=0,"",INDEX(N$1:N1023,MATCH(BT1024,BT$1:BT1023,0),1))),"")</f>
        <v/>
      </c>
      <c r="O1024" s="66" t="str">
        <f>IFERROR(IF(BT1024="","",IF(INDEX(O$1:O1023,MATCH(BT1024,BT$1:BT1023,0),1)=0,"",INDEX(O$1:O1023,MATCH(BT1024,BT$1:BT1023,0),1))),"")</f>
        <v/>
      </c>
      <c r="R1024" s="66"/>
      <c r="S1024" s="5"/>
      <c r="T1024" s="66"/>
      <c r="U1024" s="5" t="str">
        <f>IFERROR(IF(INDEX(U$1:U1023,MATCH(T1024,T$1:T1023,0),1)=0,"",INDEX(U$1:U1023,MATCH(T1024,T$1:T1023,0),1)),"")</f>
        <v/>
      </c>
      <c r="V1024" s="66"/>
      <c r="W1024" s="5" t="str">
        <f>IFERROR(IF(INDEX(W$1:W1023,MATCH(V1024,V$1:V1023,0),1)=0,"",INDEX(W$1:W1023,MATCH(V1024,V$1:V1023,0),1)),"")</f>
        <v/>
      </c>
      <c r="X1024" s="2" t="str">
        <f>IFERROR(INDEX('padron cfe'!D:D,MATCH(DATOS!C1024,'padron cfe'!A:A,0),1),"")</f>
        <v/>
      </c>
      <c r="AC1024" s="3"/>
      <c r="AE1024" s="4" t="str">
        <f t="shared" si="230"/>
        <v/>
      </c>
      <c r="AI1024" s="2" t="str">
        <f>IFERROR(IF(INDEX(AI$1:AI1023,MATCH(BT1024,BT$1:BT1023,0),1)=0,"",INDEX(AI$1:AI1023,MATCH(BT1024,BT$1:BT1023,0),1)),"")</f>
        <v/>
      </c>
      <c r="AJ1024" s="2" t="str">
        <f>IFERROR(IF(INDEX(AJ$1:AJ1023,MATCH(BT1024,BT$1:BT1023,0),1)=0,"",INDEX(AJ$1:AJ1023,MATCH(BT1024,BT$1:BT1023,0),1)),"")</f>
        <v/>
      </c>
      <c r="AK1024" s="2" t="str">
        <f>IFERROR(IF(INDEX(AK$1:AK1023,MATCH(BT1024,BT$1:BT1023,0),1)=0,"",INDEX(AK$1:AK1023,MATCH(BT1024,BT$1:BT1023,0),1)),"")</f>
        <v/>
      </c>
      <c r="AY1024" s="7"/>
      <c r="BA1024" s="66"/>
      <c r="BB1024" s="66"/>
      <c r="BC1024" s="66"/>
      <c r="BD1024" s="78"/>
      <c r="BE1024" s="66"/>
      <c r="BF1024" s="66"/>
      <c r="BG1024" s="4"/>
      <c r="BH1024" s="69"/>
      <c r="BK1024" s="9"/>
      <c r="BN1024" s="7"/>
      <c r="BO1024" s="286"/>
      <c r="BP1024" s="22"/>
      <c r="BQ1024" s="7" t="str">
        <f t="shared" ca="1" si="231"/>
        <v/>
      </c>
      <c r="BR1024" s="75" t="str">
        <f t="shared" si="232"/>
        <v/>
      </c>
      <c r="BS1024" s="75" t="str">
        <f t="shared" si="233"/>
        <v/>
      </c>
      <c r="BT1024" s="5" t="str">
        <f t="shared" si="234"/>
        <v/>
      </c>
      <c r="BU1024" s="79" t="str">
        <f t="shared" si="235"/>
        <v/>
      </c>
      <c r="BV1024" s="79" t="str">
        <f t="shared" si="236"/>
        <v/>
      </c>
      <c r="BW1024" s="79" t="str">
        <f t="shared" si="237"/>
        <v/>
      </c>
      <c r="CB1024" s="5"/>
      <c r="CC1024" s="4" t="str">
        <f>IF(IFERROR(VLOOKUP(C1024,C1025:C$1993,1,0),"")="","",COUNTIF(C:C,C1024))</f>
        <v/>
      </c>
      <c r="CE1024" s="5"/>
      <c r="CF1024" s="5"/>
      <c r="CG1024" s="5" t="str">
        <f>IF(B1024="","",IF(CC1024="",1+(MAX(CG$2:CG1023)),""))</f>
        <v/>
      </c>
      <c r="CH1024" s="5" t="str">
        <f t="shared" si="238"/>
        <v/>
      </c>
      <c r="CI1024" s="5" t="str">
        <f t="shared" si="239"/>
        <v/>
      </c>
      <c r="CJ1024" s="14" t="str">
        <f t="shared" si="240"/>
        <v/>
      </c>
      <c r="CK1024" s="25"/>
      <c r="CM1024" s="5" t="str">
        <f t="shared" si="242"/>
        <v/>
      </c>
      <c r="CO1024" s="5"/>
      <c r="CP1024" s="5" t="str">
        <f t="shared" si="241"/>
        <v/>
      </c>
      <c r="CQ1024" s="5" t="str">
        <f>IF(BT1024="","",IFERROR(IF(VLOOKUP(BT1024,BT$2:BT1023,1,0)=0,"",""),BT1024))</f>
        <v/>
      </c>
      <c r="CR1024" s="22" t="str">
        <f>IF(CQ1024="","",(IFERROR(VLOOKUP(MID(CQ1024,1,1),$DI$2:DM$28,3,0),0)+IFERROR(VLOOKUP(MID(CQ1024,2,1),DI$2:DM$28,4,0),0)+IFERROR(VLOOKUP(MID(CQ1024,3,1),DI$2:DM$28,5,0),0)+(ROW(CQ1024)/1000000000000)))</f>
        <v/>
      </c>
      <c r="CS1024" s="5"/>
      <c r="CT1024" s="5">
        <v>1023</v>
      </c>
      <c r="CU1024" s="5" t="str">
        <f>IFERROR(VLOOKUP(CT1024,CP$2:CQ2100,2,0),"")</f>
        <v/>
      </c>
      <c r="CV1024" s="5"/>
      <c r="CX1024" s="5"/>
      <c r="DO1024" s="5" t="e">
        <f>IF(REPORTE!AH$2="si",IF(C1024=VALUE(REPORTE!C$22),IF(SUM(DO1025:DO$1993),CONCATENATE(INT(B1024),", "),INT(B1024)),""),IF(C1024=VALUE(REPORTE!C$21),IF(SUM(DO1025:DO$1993),CONCATENATE(INT(B1024),", "),INT(B1024)),""))</f>
        <v>#VALUE!</v>
      </c>
      <c r="DS1024" s="5"/>
      <c r="DT1024" s="5"/>
      <c r="DU1024" s="5"/>
      <c r="DV1024" s="5"/>
    </row>
    <row r="1025" spans="1:126" x14ac:dyDescent="0.25">
      <c r="A1025" s="4" t="str">
        <f t="shared" ca="1" si="229"/>
        <v/>
      </c>
      <c r="B1025" s="3"/>
      <c r="D1025" s="1" t="str">
        <f>IFERROR(INDEX('padron cfe'!B:B,MATCH(DATOS!C1025,'padron cfe'!A:A,0),1),"")</f>
        <v/>
      </c>
      <c r="H1025" s="5" t="str">
        <f>IF(F1025="","",IFERROR(CONCATENATE("PEUA",VLOOKUP(ESTADO,REPORTE!AV$2:AW$33,2,0),DIDTRITO_FORM,CADER_FORM,IFERROR(INDEX(CA:CA,MATCH(DAY(F1025),BZ:BZ,0),1),DAY(F1025)),IFERROR(INDEX(CA:CA,MATCH(MONTH(F1025),BZ:BZ,0),1),MONTH(F1025)),YEAR(F1025),G1025),""))</f>
        <v/>
      </c>
      <c r="M1025" s="2" t="str">
        <f>IFERROR(INDEX('padron cfe'!C:C,MATCH(DATOS!C1025,'padron cfe'!A:A,0),1),"")</f>
        <v/>
      </c>
      <c r="N1025" s="66" t="str">
        <f>IFERROR(IF(BT1025="","",IF(INDEX(N$1:N1024,MATCH(BT1025,BT$1:BT1024,0),1)=0,"",INDEX(N$1:N1024,MATCH(BT1025,BT$1:BT1024,0),1))),"")</f>
        <v/>
      </c>
      <c r="O1025" s="66" t="str">
        <f>IFERROR(IF(BT1025="","",IF(INDEX(O$1:O1024,MATCH(BT1025,BT$1:BT1024,0),1)=0,"",INDEX(O$1:O1024,MATCH(BT1025,BT$1:BT1024,0),1))),"")</f>
        <v/>
      </c>
      <c r="R1025" s="66"/>
      <c r="S1025" s="5"/>
      <c r="T1025" s="66"/>
      <c r="U1025" s="5" t="str">
        <f>IFERROR(IF(INDEX(U$1:U1024,MATCH(T1025,T$1:T1024,0),1)=0,"",INDEX(U$1:U1024,MATCH(T1025,T$1:T1024,0),1)),"")</f>
        <v/>
      </c>
      <c r="V1025" s="66"/>
      <c r="W1025" s="5" t="str">
        <f>IFERROR(IF(INDEX(W$1:W1024,MATCH(V1025,V$1:V1024,0),1)=0,"",INDEX(W$1:W1024,MATCH(V1025,V$1:V1024,0),1)),"")</f>
        <v/>
      </c>
      <c r="X1025" s="2" t="str">
        <f>IFERROR(INDEX('padron cfe'!D:D,MATCH(DATOS!C1025,'padron cfe'!A:A,0),1),"")</f>
        <v/>
      </c>
      <c r="AC1025" s="3"/>
      <c r="AE1025" s="4" t="str">
        <f t="shared" si="230"/>
        <v/>
      </c>
      <c r="AI1025" s="2" t="str">
        <f>IFERROR(IF(INDEX(AI$1:AI1024,MATCH(BT1025,BT$1:BT1024,0),1)=0,"",INDEX(AI$1:AI1024,MATCH(BT1025,BT$1:BT1024,0),1)),"")</f>
        <v/>
      </c>
      <c r="AJ1025" s="2" t="str">
        <f>IFERROR(IF(INDEX(AJ$1:AJ1024,MATCH(BT1025,BT$1:BT1024,0),1)=0,"",INDEX(AJ$1:AJ1024,MATCH(BT1025,BT$1:BT1024,0),1)),"")</f>
        <v/>
      </c>
      <c r="AK1025" s="2" t="str">
        <f>IFERROR(IF(INDEX(AK$1:AK1024,MATCH(BT1025,BT$1:BT1024,0),1)=0,"",INDEX(AK$1:AK1024,MATCH(BT1025,BT$1:BT1024,0),1)),"")</f>
        <v/>
      </c>
      <c r="AY1025" s="7"/>
      <c r="BA1025" s="66"/>
      <c r="BB1025" s="66"/>
      <c r="BC1025" s="66"/>
      <c r="BD1025" s="78"/>
      <c r="BE1025" s="66"/>
      <c r="BF1025" s="66"/>
      <c r="BG1025" s="4"/>
      <c r="BH1025" s="69"/>
      <c r="BK1025" s="9"/>
      <c r="BN1025" s="7"/>
      <c r="BO1025" s="286"/>
      <c r="BP1025" s="22"/>
      <c r="BQ1025" s="7" t="str">
        <f t="shared" ca="1" si="231"/>
        <v/>
      </c>
      <c r="BR1025" s="75" t="str">
        <f t="shared" si="232"/>
        <v/>
      </c>
      <c r="BS1025" s="75" t="str">
        <f t="shared" si="233"/>
        <v/>
      </c>
      <c r="BT1025" s="5" t="str">
        <f t="shared" si="234"/>
        <v/>
      </c>
      <c r="BU1025" s="79" t="str">
        <f t="shared" si="235"/>
        <v/>
      </c>
      <c r="BV1025" s="79" t="str">
        <f t="shared" si="236"/>
        <v/>
      </c>
      <c r="BW1025" s="79" t="str">
        <f t="shared" si="237"/>
        <v/>
      </c>
      <c r="CB1025" s="5"/>
      <c r="CC1025" s="4" t="str">
        <f>IF(IFERROR(VLOOKUP(C1025,C1026:C$1993,1,0),"")="","",COUNTIF(C:C,C1025))</f>
        <v/>
      </c>
      <c r="CE1025" s="5"/>
      <c r="CF1025" s="5"/>
      <c r="CG1025" s="5" t="str">
        <f>IF(B1025="","",IF(CC1025="",1+(MAX(CG$2:CG1024)),""))</f>
        <v/>
      </c>
      <c r="CH1025" s="5" t="str">
        <f t="shared" si="238"/>
        <v/>
      </c>
      <c r="CI1025" s="5" t="str">
        <f t="shared" si="239"/>
        <v/>
      </c>
      <c r="CJ1025" s="14" t="str">
        <f t="shared" si="240"/>
        <v/>
      </c>
      <c r="CK1025" s="25"/>
      <c r="CM1025" s="5" t="str">
        <f t="shared" si="242"/>
        <v/>
      </c>
      <c r="CO1025" s="5"/>
      <c r="CP1025" s="5" t="str">
        <f t="shared" si="241"/>
        <v/>
      </c>
      <c r="CQ1025" s="5" t="str">
        <f>IF(BT1025="","",IFERROR(IF(VLOOKUP(BT1025,BT$2:BT1024,1,0)=0,"",""),BT1025))</f>
        <v/>
      </c>
      <c r="CR1025" s="22" t="str">
        <f>IF(CQ1025="","",(IFERROR(VLOOKUP(MID(CQ1025,1,1),$DI$2:DM$28,3,0),0)+IFERROR(VLOOKUP(MID(CQ1025,2,1),DI$2:DM$28,4,0),0)+IFERROR(VLOOKUP(MID(CQ1025,3,1),DI$2:DM$28,5,0),0)+(ROW(CQ1025)/1000000000000)))</f>
        <v/>
      </c>
      <c r="CS1025" s="5"/>
      <c r="CT1025" s="5">
        <v>1024</v>
      </c>
      <c r="CU1025" s="5" t="str">
        <f>IFERROR(VLOOKUP(CT1025,CP$2:CQ2101,2,0),"")</f>
        <v/>
      </c>
      <c r="CV1025" s="5"/>
      <c r="CX1025" s="5"/>
      <c r="DO1025" s="5" t="e">
        <f>IF(REPORTE!AH$2="si",IF(C1025=VALUE(REPORTE!C$22),IF(SUM(DO1026:DO$1993),CONCATENATE(INT(B1025),", "),INT(B1025)),""),IF(C1025=VALUE(REPORTE!C$21),IF(SUM(DO1026:DO$1993),CONCATENATE(INT(B1025),", "),INT(B1025)),""))</f>
        <v>#VALUE!</v>
      </c>
      <c r="DS1025" s="5"/>
      <c r="DT1025" s="5"/>
      <c r="DU1025" s="5"/>
      <c r="DV1025" s="5"/>
    </row>
    <row r="1026" spans="1:126" x14ac:dyDescent="0.25">
      <c r="A1026" s="4" t="str">
        <f t="shared" ref="A1026:A1089" ca="1" si="243">IF(OR(BS1026="",BQ1026="",BQ1026="VENCIDO"),IF(B1026="","",IF(LEN(B1026)=1,"000"&amp;B1026,IF(LEN(B1026)=2,"00"&amp;B1026,IF(LEN(B1026)=3,"0"&amp;B1026,B1026)))),C1026)</f>
        <v/>
      </c>
      <c r="B1026" s="3"/>
      <c r="D1026" s="1" t="str">
        <f>IFERROR(INDEX('padron cfe'!B:B,MATCH(DATOS!C1026,'padron cfe'!A:A,0),1),"")</f>
        <v/>
      </c>
      <c r="H1026" s="5" t="str">
        <f>IF(F1026="","",IFERROR(CONCATENATE("PEUA",VLOOKUP(ESTADO,REPORTE!AV$2:AW$33,2,0),DIDTRITO_FORM,CADER_FORM,IFERROR(INDEX(CA:CA,MATCH(DAY(F1026),BZ:BZ,0),1),DAY(F1026)),IFERROR(INDEX(CA:CA,MATCH(MONTH(F1026),BZ:BZ,0),1),MONTH(F1026)),YEAR(F1026),G1026),""))</f>
        <v/>
      </c>
      <c r="M1026" s="2" t="str">
        <f>IFERROR(INDEX('padron cfe'!C:C,MATCH(DATOS!C1026,'padron cfe'!A:A,0),1),"")</f>
        <v/>
      </c>
      <c r="N1026" s="66" t="str">
        <f>IFERROR(IF(BT1026="","",IF(INDEX(N$1:N1025,MATCH(BT1026,BT$1:BT1025,0),1)=0,"",INDEX(N$1:N1025,MATCH(BT1026,BT$1:BT1025,0),1))),"")</f>
        <v/>
      </c>
      <c r="O1026" s="66" t="str">
        <f>IFERROR(IF(BT1026="","",IF(INDEX(O$1:O1025,MATCH(BT1026,BT$1:BT1025,0),1)=0,"",INDEX(O$1:O1025,MATCH(BT1026,BT$1:BT1025,0),1))),"")</f>
        <v/>
      </c>
      <c r="R1026" s="66"/>
      <c r="S1026" s="5"/>
      <c r="T1026" s="66"/>
      <c r="U1026" s="5" t="str">
        <f>IFERROR(IF(INDEX(U$1:U1025,MATCH(T1026,T$1:T1025,0),1)=0,"",INDEX(U$1:U1025,MATCH(T1026,T$1:T1025,0),1)),"")</f>
        <v/>
      </c>
      <c r="V1026" s="66"/>
      <c r="W1026" s="5" t="str">
        <f>IFERROR(IF(INDEX(W$1:W1025,MATCH(V1026,V$1:V1025,0),1)=0,"",INDEX(W$1:W1025,MATCH(V1026,V$1:V1025,0),1)),"")</f>
        <v/>
      </c>
      <c r="X1026" s="2" t="str">
        <f>IFERROR(INDEX('padron cfe'!D:D,MATCH(DATOS!C1026,'padron cfe'!A:A,0),1),"")</f>
        <v/>
      </c>
      <c r="AC1026" s="3"/>
      <c r="AE1026" s="4" t="str">
        <f t="shared" ref="AE1026:AE1078" si="244">IF(AD1026="","",(AD1026*0.746*365*24)*0.75+438)</f>
        <v/>
      </c>
      <c r="AI1026" s="2" t="str">
        <f>IFERROR(IF(INDEX(AI$1:AI1025,MATCH(BT1026,BT$1:BT1025,0),1)=0,"",INDEX(AI$1:AI1025,MATCH(BT1026,BT$1:BT1025,0),1)),"")</f>
        <v/>
      </c>
      <c r="AJ1026" s="2" t="str">
        <f>IFERROR(IF(INDEX(AJ$1:AJ1025,MATCH(BT1026,BT$1:BT1025,0),1)=0,"",INDEX(AJ$1:AJ1025,MATCH(BT1026,BT$1:BT1025,0),1)),"")</f>
        <v/>
      </c>
      <c r="AK1026" s="2" t="str">
        <f>IFERROR(IF(INDEX(AK$1:AK1025,MATCH(BT1026,BT$1:BT1025,0),1)=0,"",INDEX(AK$1:AK1025,MATCH(BT1026,BT$1:BT1025,0),1)),"")</f>
        <v/>
      </c>
      <c r="AY1026" s="7"/>
      <c r="BA1026" s="66"/>
      <c r="BB1026" s="66"/>
      <c r="BC1026" s="66"/>
      <c r="BD1026" s="78"/>
      <c r="BE1026" s="66"/>
      <c r="BF1026" s="66"/>
      <c r="BG1026" s="4"/>
      <c r="BH1026" s="69"/>
      <c r="BK1026" s="9"/>
      <c r="BN1026" s="7"/>
      <c r="BO1026" s="286"/>
      <c r="BP1026" s="22"/>
      <c r="BQ1026" s="7" t="str">
        <f t="shared" ref="BQ1026:BQ1078" ca="1" si="245">IFERROR(IF(BK1026="","",IF(BG1026=5,"",IF(BK1026-TODAY()&gt;0,"VIGENTE","VENCIDO"))),"")</f>
        <v/>
      </c>
      <c r="BR1026" s="75" t="str">
        <f t="shared" ref="BR1026:BR1089" si="246">IFERROR(IF(BH1026=0,"",BH1026/6000),"")</f>
        <v/>
      </c>
      <c r="BS1026" s="75" t="str">
        <f t="shared" ref="BS1026:BS1089" si="247">IFERROR(IF(VALUE(AY1026)&gt;VALUE(APERTURA_VENTANILLA),"OK",""),"")</f>
        <v/>
      </c>
      <c r="BT1026" s="5" t="str">
        <f t="shared" ref="BT1026:BT1089" si="248">J1026&amp;IF(K1026="",""," ")&amp;K1026&amp;IF(L1026="",""," ")&amp;L1026</f>
        <v/>
      </c>
      <c r="BU1026" s="79" t="str">
        <f t="shared" ref="BU1026:BU1089" si="249">IF(I1026="","",IF(I1026="F",SUM(BV1026:BW1026),""))</f>
        <v/>
      </c>
      <c r="BV1026" s="79" t="str">
        <f t="shared" ref="BV1026:BV1089" si="250">IF(OR(I1026="M",I1026=""),"",IF(MID(N1026,11,1)="H",1,0))</f>
        <v/>
      </c>
      <c r="BW1026" s="79" t="str">
        <f t="shared" ref="BW1026:BW1089" si="251">IF(OR(I1026="M",I1026=""),"",IF(MID(N1026,11,1)="M",1,0))</f>
        <v/>
      </c>
      <c r="CB1026" s="5"/>
      <c r="CC1026" s="4" t="str">
        <f>IF(IFERROR(VLOOKUP(C1026,C1027:C$1993,1,0),"")="","",COUNTIF(C:C,C1026))</f>
        <v/>
      </c>
      <c r="CE1026" s="5"/>
      <c r="CF1026" s="5"/>
      <c r="CG1026" s="5" t="str">
        <f>IF(B1026="","",IF(CC1026="",1+(MAX(CG$2:CG1025)),""))</f>
        <v/>
      </c>
      <c r="CH1026" s="5" t="str">
        <f t="shared" ref="CH1026:CH1078" si="252">IF(CG1026="","",AE1026)</f>
        <v/>
      </c>
      <c r="CI1026" s="5" t="str">
        <f t="shared" ref="CI1026:CI1078" si="253">IF(CG1026="","",H1026)</f>
        <v/>
      </c>
      <c r="CJ1026" s="14" t="str">
        <f t="shared" ref="CJ1026:CJ1078" si="254">IF(CG1026="","",C1026)</f>
        <v/>
      </c>
      <c r="CK1026" s="25"/>
      <c r="CM1026" s="5" t="str">
        <f t="shared" si="242"/>
        <v/>
      </c>
      <c r="CO1026" s="5"/>
      <c r="CP1026" s="5" t="str">
        <f t="shared" ref="CP1026:CP1078" si="255">IFERROR(RANK(CR1026,CR$2:CR$1493,1),"")</f>
        <v/>
      </c>
      <c r="CQ1026" s="5" t="str">
        <f>IF(BT1026="","",IFERROR(IF(VLOOKUP(BT1026,BT$2:BT1025,1,0)=0,"",""),BT1026))</f>
        <v/>
      </c>
      <c r="CR1026" s="22" t="str">
        <f>IF(CQ1026="","",(IFERROR(VLOOKUP(MID(CQ1026,1,1),$DI$2:DM$28,3,0),0)+IFERROR(VLOOKUP(MID(CQ1026,2,1),DI$2:DM$28,4,0),0)+IFERROR(VLOOKUP(MID(CQ1026,3,1),DI$2:DM$28,5,0),0)+(ROW(CQ1026)/1000000000000)))</f>
        <v/>
      </c>
      <c r="CS1026" s="5"/>
      <c r="CT1026" s="5">
        <v>1025</v>
      </c>
      <c r="CU1026" s="5" t="str">
        <f>IFERROR(VLOOKUP(CT1026,CP$2:CQ2102,2,0),"")</f>
        <v/>
      </c>
      <c r="CV1026" s="5"/>
      <c r="CX1026" s="5"/>
      <c r="DO1026" s="5" t="e">
        <f>IF(REPORTE!AH$2="si",IF(C1026=VALUE(REPORTE!C$22),IF(SUM(DO1027:DO$1993),CONCATENATE(INT(B1026),", "),INT(B1026)),""),IF(C1026=VALUE(REPORTE!C$21),IF(SUM(DO1027:DO$1993),CONCATENATE(INT(B1026),", "),INT(B1026)),""))</f>
        <v>#VALUE!</v>
      </c>
      <c r="DS1026" s="5"/>
      <c r="DT1026" s="5"/>
      <c r="DU1026" s="5"/>
      <c r="DV1026" s="5"/>
    </row>
    <row r="1027" spans="1:126" x14ac:dyDescent="0.25">
      <c r="A1027" s="4" t="str">
        <f t="shared" ca="1" si="243"/>
        <v/>
      </c>
      <c r="B1027" s="3"/>
      <c r="D1027" s="1" t="str">
        <f>IFERROR(INDEX('padron cfe'!B:B,MATCH(DATOS!C1027,'padron cfe'!A:A,0),1),"")</f>
        <v/>
      </c>
      <c r="H1027" s="5" t="str">
        <f>IF(F1027="","",IFERROR(CONCATENATE("PEUA",VLOOKUP(ESTADO,REPORTE!AV$2:AW$33,2,0),DIDTRITO_FORM,CADER_FORM,IFERROR(INDEX(CA:CA,MATCH(DAY(F1027),BZ:BZ,0),1),DAY(F1027)),IFERROR(INDEX(CA:CA,MATCH(MONTH(F1027),BZ:BZ,0),1),MONTH(F1027)),YEAR(F1027),G1027),""))</f>
        <v/>
      </c>
      <c r="M1027" s="2" t="str">
        <f>IFERROR(INDEX('padron cfe'!C:C,MATCH(DATOS!C1027,'padron cfe'!A:A,0),1),"")</f>
        <v/>
      </c>
      <c r="N1027" s="66" t="str">
        <f>IFERROR(IF(BT1027="","",IF(INDEX(N$1:N1026,MATCH(BT1027,BT$1:BT1026,0),1)=0,"",INDEX(N$1:N1026,MATCH(BT1027,BT$1:BT1026,0),1))),"")</f>
        <v/>
      </c>
      <c r="O1027" s="66" t="str">
        <f>IFERROR(IF(BT1027="","",IF(INDEX(O$1:O1026,MATCH(BT1027,BT$1:BT1026,0),1)=0,"",INDEX(O$1:O1026,MATCH(BT1027,BT$1:BT1026,0),1))),"")</f>
        <v/>
      </c>
      <c r="R1027" s="66"/>
      <c r="S1027" s="5"/>
      <c r="T1027" s="66"/>
      <c r="U1027" s="5" t="str">
        <f>IFERROR(IF(INDEX(U$1:U1026,MATCH(T1027,T$1:T1026,0),1)=0,"",INDEX(U$1:U1026,MATCH(T1027,T$1:T1026,0),1)),"")</f>
        <v/>
      </c>
      <c r="V1027" s="66"/>
      <c r="W1027" s="5" t="str">
        <f>IFERROR(IF(INDEX(W$1:W1026,MATCH(V1027,V$1:V1026,0),1)=0,"",INDEX(W$1:W1026,MATCH(V1027,V$1:V1026,0),1)),"")</f>
        <v/>
      </c>
      <c r="X1027" s="2" t="str">
        <f>IFERROR(INDEX('padron cfe'!D:D,MATCH(DATOS!C1027,'padron cfe'!A:A,0),1),"")</f>
        <v/>
      </c>
      <c r="AC1027" s="3"/>
      <c r="AE1027" s="4" t="str">
        <f t="shared" si="244"/>
        <v/>
      </c>
      <c r="AI1027" s="2" t="str">
        <f>IFERROR(IF(INDEX(AI$1:AI1026,MATCH(BT1027,BT$1:BT1026,0),1)=0,"",INDEX(AI$1:AI1026,MATCH(BT1027,BT$1:BT1026,0),1)),"")</f>
        <v/>
      </c>
      <c r="AJ1027" s="2" t="str">
        <f>IFERROR(IF(INDEX(AJ$1:AJ1026,MATCH(BT1027,BT$1:BT1026,0),1)=0,"",INDEX(AJ$1:AJ1026,MATCH(BT1027,BT$1:BT1026,0),1)),"")</f>
        <v/>
      </c>
      <c r="AK1027" s="2" t="str">
        <f>IFERROR(IF(INDEX(AK$1:AK1026,MATCH(BT1027,BT$1:BT1026,0),1)=0,"",INDEX(AK$1:AK1026,MATCH(BT1027,BT$1:BT1026,0),1)),"")</f>
        <v/>
      </c>
      <c r="AY1027" s="7"/>
      <c r="BA1027" s="66"/>
      <c r="BB1027" s="66"/>
      <c r="BC1027" s="66"/>
      <c r="BD1027" s="78"/>
      <c r="BE1027" s="66"/>
      <c r="BF1027" s="66"/>
      <c r="BG1027" s="4"/>
      <c r="BH1027" s="69"/>
      <c r="BK1027" s="9"/>
      <c r="BN1027" s="7"/>
      <c r="BO1027" s="286"/>
      <c r="BP1027" s="22"/>
      <c r="BQ1027" s="7" t="str">
        <f t="shared" ca="1" si="245"/>
        <v/>
      </c>
      <c r="BR1027" s="75" t="str">
        <f t="shared" si="246"/>
        <v/>
      </c>
      <c r="BS1027" s="75" t="str">
        <f t="shared" si="247"/>
        <v/>
      </c>
      <c r="BT1027" s="5" t="str">
        <f t="shared" si="248"/>
        <v/>
      </c>
      <c r="BU1027" s="79" t="str">
        <f t="shared" si="249"/>
        <v/>
      </c>
      <c r="BV1027" s="79" t="str">
        <f t="shared" si="250"/>
        <v/>
      </c>
      <c r="BW1027" s="79" t="str">
        <f t="shared" si="251"/>
        <v/>
      </c>
      <c r="CB1027" s="5"/>
      <c r="CC1027" s="4" t="str">
        <f>IF(IFERROR(VLOOKUP(C1027,C1028:C$1993,1,0),"")="","",COUNTIF(C:C,C1027))</f>
        <v/>
      </c>
      <c r="CE1027" s="5"/>
      <c r="CF1027" s="5"/>
      <c r="CG1027" s="5" t="str">
        <f>IF(B1027="","",IF(CC1027="",1+(MAX(CG$2:CG1026)),""))</f>
        <v/>
      </c>
      <c r="CH1027" s="5" t="str">
        <f t="shared" si="252"/>
        <v/>
      </c>
      <c r="CI1027" s="5" t="str">
        <f t="shared" si="253"/>
        <v/>
      </c>
      <c r="CJ1027" s="14" t="str">
        <f t="shared" si="254"/>
        <v/>
      </c>
      <c r="CK1027" s="25"/>
      <c r="CM1027" s="5" t="str">
        <f t="shared" si="242"/>
        <v/>
      </c>
      <c r="CO1027" s="5"/>
      <c r="CP1027" s="5" t="str">
        <f t="shared" si="255"/>
        <v/>
      </c>
      <c r="CQ1027" s="5" t="str">
        <f>IF(BT1027="","",IFERROR(IF(VLOOKUP(BT1027,BT$2:BT1026,1,0)=0,"",""),BT1027))</f>
        <v/>
      </c>
      <c r="CR1027" s="22" t="str">
        <f>IF(CQ1027="","",(IFERROR(VLOOKUP(MID(CQ1027,1,1),$DI$2:DM$28,3,0),0)+IFERROR(VLOOKUP(MID(CQ1027,2,1),DI$2:DM$28,4,0),0)+IFERROR(VLOOKUP(MID(CQ1027,3,1),DI$2:DM$28,5,0),0)+(ROW(CQ1027)/1000000000000)))</f>
        <v/>
      </c>
      <c r="CS1027" s="5"/>
      <c r="CT1027" s="5">
        <v>1026</v>
      </c>
      <c r="CU1027" s="5" t="str">
        <f>IFERROR(VLOOKUP(CT1027,CP$2:CQ2103,2,0),"")</f>
        <v/>
      </c>
      <c r="CV1027" s="5"/>
      <c r="CX1027" s="5"/>
      <c r="DO1027" s="5" t="e">
        <f>IF(REPORTE!AH$2="si",IF(C1027=VALUE(REPORTE!C$22),IF(SUM(DO1028:DO$1993),CONCATENATE(INT(B1027),", "),INT(B1027)),""),IF(C1027=VALUE(REPORTE!C$21),IF(SUM(DO1028:DO$1993),CONCATENATE(INT(B1027),", "),INT(B1027)),""))</f>
        <v>#VALUE!</v>
      </c>
      <c r="DS1027" s="5"/>
      <c r="DT1027" s="5"/>
      <c r="DU1027" s="5"/>
      <c r="DV1027" s="5"/>
    </row>
    <row r="1028" spans="1:126" x14ac:dyDescent="0.25">
      <c r="A1028" s="4" t="str">
        <f t="shared" ca="1" si="243"/>
        <v/>
      </c>
      <c r="B1028" s="3"/>
      <c r="D1028" s="1" t="str">
        <f>IFERROR(INDEX('padron cfe'!B:B,MATCH(DATOS!C1028,'padron cfe'!A:A,0),1),"")</f>
        <v/>
      </c>
      <c r="H1028" s="5" t="str">
        <f>IF(F1028="","",IFERROR(CONCATENATE("PEUA",VLOOKUP(ESTADO,REPORTE!AV$2:AW$33,2,0),DIDTRITO_FORM,CADER_FORM,IFERROR(INDEX(CA:CA,MATCH(DAY(F1028),BZ:BZ,0),1),DAY(F1028)),IFERROR(INDEX(CA:CA,MATCH(MONTH(F1028),BZ:BZ,0),1),MONTH(F1028)),YEAR(F1028),G1028),""))</f>
        <v/>
      </c>
      <c r="M1028" s="2" t="str">
        <f>IFERROR(INDEX('padron cfe'!C:C,MATCH(DATOS!C1028,'padron cfe'!A:A,0),1),"")</f>
        <v/>
      </c>
      <c r="N1028" s="66" t="str">
        <f>IFERROR(IF(BT1028="","",IF(INDEX(N$1:N1027,MATCH(BT1028,BT$1:BT1027,0),1)=0,"",INDEX(N$1:N1027,MATCH(BT1028,BT$1:BT1027,0),1))),"")</f>
        <v/>
      </c>
      <c r="O1028" s="66" t="str">
        <f>IFERROR(IF(BT1028="","",IF(INDEX(O$1:O1027,MATCH(BT1028,BT$1:BT1027,0),1)=0,"",INDEX(O$1:O1027,MATCH(BT1028,BT$1:BT1027,0),1))),"")</f>
        <v/>
      </c>
      <c r="R1028" s="66"/>
      <c r="S1028" s="5"/>
      <c r="T1028" s="66"/>
      <c r="U1028" s="5" t="str">
        <f>IFERROR(IF(INDEX(U$1:U1027,MATCH(T1028,T$1:T1027,0),1)=0,"",INDEX(U$1:U1027,MATCH(T1028,T$1:T1027,0),1)),"")</f>
        <v/>
      </c>
      <c r="V1028" s="66"/>
      <c r="W1028" s="5" t="str">
        <f>IFERROR(IF(INDEX(W$1:W1027,MATCH(V1028,V$1:V1027,0),1)=0,"",INDEX(W$1:W1027,MATCH(V1028,V$1:V1027,0),1)),"")</f>
        <v/>
      </c>
      <c r="X1028" s="2" t="str">
        <f>IFERROR(INDEX('padron cfe'!D:D,MATCH(DATOS!C1028,'padron cfe'!A:A,0),1),"")</f>
        <v/>
      </c>
      <c r="AC1028" s="3"/>
      <c r="AE1028" s="4" t="str">
        <f t="shared" si="244"/>
        <v/>
      </c>
      <c r="AI1028" s="2" t="str">
        <f>IFERROR(IF(INDEX(AI$1:AI1027,MATCH(BT1028,BT$1:BT1027,0),1)=0,"",INDEX(AI$1:AI1027,MATCH(BT1028,BT$1:BT1027,0),1)),"")</f>
        <v/>
      </c>
      <c r="AJ1028" s="2" t="str">
        <f>IFERROR(IF(INDEX(AJ$1:AJ1027,MATCH(BT1028,BT$1:BT1027,0),1)=0,"",INDEX(AJ$1:AJ1027,MATCH(BT1028,BT$1:BT1027,0),1)),"")</f>
        <v/>
      </c>
      <c r="AK1028" s="2" t="str">
        <f>IFERROR(IF(INDEX(AK$1:AK1027,MATCH(BT1028,BT$1:BT1027,0),1)=0,"",INDEX(AK$1:AK1027,MATCH(BT1028,BT$1:BT1027,0),1)),"")</f>
        <v/>
      </c>
      <c r="AY1028" s="7"/>
      <c r="BA1028" s="66"/>
      <c r="BB1028" s="66"/>
      <c r="BC1028" s="66"/>
      <c r="BD1028" s="78"/>
      <c r="BE1028" s="66"/>
      <c r="BF1028" s="66"/>
      <c r="BG1028" s="4"/>
      <c r="BH1028" s="69"/>
      <c r="BK1028" s="9"/>
      <c r="BN1028" s="7"/>
      <c r="BO1028" s="286"/>
      <c r="BP1028" s="22"/>
      <c r="BQ1028" s="7" t="str">
        <f t="shared" ca="1" si="245"/>
        <v/>
      </c>
      <c r="BR1028" s="75" t="str">
        <f t="shared" si="246"/>
        <v/>
      </c>
      <c r="BS1028" s="75" t="str">
        <f t="shared" si="247"/>
        <v/>
      </c>
      <c r="BT1028" s="5" t="str">
        <f t="shared" si="248"/>
        <v/>
      </c>
      <c r="BU1028" s="79" t="str">
        <f t="shared" si="249"/>
        <v/>
      </c>
      <c r="BV1028" s="79" t="str">
        <f t="shared" si="250"/>
        <v/>
      </c>
      <c r="BW1028" s="79" t="str">
        <f t="shared" si="251"/>
        <v/>
      </c>
      <c r="CB1028" s="5"/>
      <c r="CC1028" s="4" t="str">
        <f>IF(IFERROR(VLOOKUP(C1028,C1029:C$1993,1,0),"")="","",COUNTIF(C:C,C1028))</f>
        <v/>
      </c>
      <c r="CE1028" s="5"/>
      <c r="CF1028" s="5"/>
      <c r="CG1028" s="5" t="str">
        <f>IF(B1028="","",IF(CC1028="",1+(MAX(CG$2:CG1027)),""))</f>
        <v/>
      </c>
      <c r="CH1028" s="5" t="str">
        <f t="shared" si="252"/>
        <v/>
      </c>
      <c r="CI1028" s="5" t="str">
        <f t="shared" si="253"/>
        <v/>
      </c>
      <c r="CJ1028" s="14" t="str">
        <f t="shared" si="254"/>
        <v/>
      </c>
      <c r="CK1028" s="25"/>
      <c r="CM1028" s="5" t="str">
        <f t="shared" si="242"/>
        <v/>
      </c>
      <c r="CO1028" s="5"/>
      <c r="CP1028" s="5" t="str">
        <f t="shared" si="255"/>
        <v/>
      </c>
      <c r="CQ1028" s="5" t="str">
        <f>IF(BT1028="","",IFERROR(IF(VLOOKUP(BT1028,BT$2:BT1027,1,0)=0,"",""),BT1028))</f>
        <v/>
      </c>
      <c r="CR1028" s="22" t="str">
        <f>IF(CQ1028="","",(IFERROR(VLOOKUP(MID(CQ1028,1,1),$DI$2:DM$28,3,0),0)+IFERROR(VLOOKUP(MID(CQ1028,2,1),DI$2:DM$28,4,0),0)+IFERROR(VLOOKUP(MID(CQ1028,3,1),DI$2:DM$28,5,0),0)+(ROW(CQ1028)/1000000000000)))</f>
        <v/>
      </c>
      <c r="CS1028" s="5"/>
      <c r="CT1028" s="5">
        <v>1027</v>
      </c>
      <c r="CU1028" s="5" t="str">
        <f>IFERROR(VLOOKUP(CT1028,CP$2:CQ2104,2,0),"")</f>
        <v/>
      </c>
      <c r="CV1028" s="5"/>
      <c r="CX1028" s="5"/>
      <c r="DO1028" s="5" t="e">
        <f>IF(REPORTE!AH$2="si",IF(C1028=VALUE(REPORTE!C$22),IF(SUM(DO1029:DO$1993),CONCATENATE(INT(B1028),", "),INT(B1028)),""),IF(C1028=VALUE(REPORTE!C$21),IF(SUM(DO1029:DO$1993),CONCATENATE(INT(B1028),", "),INT(B1028)),""))</f>
        <v>#VALUE!</v>
      </c>
      <c r="DS1028" s="5"/>
      <c r="DT1028" s="5"/>
      <c r="DU1028" s="5"/>
      <c r="DV1028" s="5"/>
    </row>
    <row r="1029" spans="1:126" x14ac:dyDescent="0.25">
      <c r="A1029" s="4" t="str">
        <f t="shared" ca="1" si="243"/>
        <v/>
      </c>
      <c r="B1029" s="3"/>
      <c r="D1029" s="1" t="str">
        <f>IFERROR(INDEX('padron cfe'!B:B,MATCH(DATOS!C1029,'padron cfe'!A:A,0),1),"")</f>
        <v/>
      </c>
      <c r="H1029" s="5" t="str">
        <f>IF(F1029="","",IFERROR(CONCATENATE("PEUA",VLOOKUP(ESTADO,REPORTE!AV$2:AW$33,2,0),DIDTRITO_FORM,CADER_FORM,IFERROR(INDEX(CA:CA,MATCH(DAY(F1029),BZ:BZ,0),1),DAY(F1029)),IFERROR(INDEX(CA:CA,MATCH(MONTH(F1029),BZ:BZ,0),1),MONTH(F1029)),YEAR(F1029),G1029),""))</f>
        <v/>
      </c>
      <c r="M1029" s="2" t="str">
        <f>IFERROR(INDEX('padron cfe'!C:C,MATCH(DATOS!C1029,'padron cfe'!A:A,0),1),"")</f>
        <v/>
      </c>
      <c r="N1029" s="66" t="str">
        <f>IFERROR(IF(BT1029="","",IF(INDEX(N$1:N1028,MATCH(BT1029,BT$1:BT1028,0),1)=0,"",INDEX(N$1:N1028,MATCH(BT1029,BT$1:BT1028,0),1))),"")</f>
        <v/>
      </c>
      <c r="O1029" s="66" t="str">
        <f>IFERROR(IF(BT1029="","",IF(INDEX(O$1:O1028,MATCH(BT1029,BT$1:BT1028,0),1)=0,"",INDEX(O$1:O1028,MATCH(BT1029,BT$1:BT1028,0),1))),"")</f>
        <v/>
      </c>
      <c r="R1029" s="66"/>
      <c r="S1029" s="5"/>
      <c r="T1029" s="66"/>
      <c r="U1029" s="5" t="str">
        <f>IFERROR(IF(INDEX(U$1:U1028,MATCH(T1029,T$1:T1028,0),1)=0,"",INDEX(U$1:U1028,MATCH(T1029,T$1:T1028,0),1)),"")</f>
        <v/>
      </c>
      <c r="V1029" s="66"/>
      <c r="W1029" s="5" t="str">
        <f>IFERROR(IF(INDEX(W$1:W1028,MATCH(V1029,V$1:V1028,0),1)=0,"",INDEX(W$1:W1028,MATCH(V1029,V$1:V1028,0),1)),"")</f>
        <v/>
      </c>
      <c r="X1029" s="2" t="str">
        <f>IFERROR(INDEX('padron cfe'!D:D,MATCH(DATOS!C1029,'padron cfe'!A:A,0),1),"")</f>
        <v/>
      </c>
      <c r="AC1029" s="3"/>
      <c r="AE1029" s="4" t="str">
        <f t="shared" si="244"/>
        <v/>
      </c>
      <c r="AI1029" s="2" t="str">
        <f>IFERROR(IF(INDEX(AI$1:AI1028,MATCH(BT1029,BT$1:BT1028,0),1)=0,"",INDEX(AI$1:AI1028,MATCH(BT1029,BT$1:BT1028,0),1)),"")</f>
        <v/>
      </c>
      <c r="AJ1029" s="2" t="str">
        <f>IFERROR(IF(INDEX(AJ$1:AJ1028,MATCH(BT1029,BT$1:BT1028,0),1)=0,"",INDEX(AJ$1:AJ1028,MATCH(BT1029,BT$1:BT1028,0),1)),"")</f>
        <v/>
      </c>
      <c r="AK1029" s="2" t="str">
        <f>IFERROR(IF(INDEX(AK$1:AK1028,MATCH(BT1029,BT$1:BT1028,0),1)=0,"",INDEX(AK$1:AK1028,MATCH(BT1029,BT$1:BT1028,0),1)),"")</f>
        <v/>
      </c>
      <c r="AY1029" s="7"/>
      <c r="BA1029" s="66"/>
      <c r="BB1029" s="66"/>
      <c r="BC1029" s="66"/>
      <c r="BD1029" s="78"/>
      <c r="BE1029" s="66"/>
      <c r="BF1029" s="66"/>
      <c r="BG1029" s="4"/>
      <c r="BH1029" s="69"/>
      <c r="BK1029" s="9"/>
      <c r="BN1029" s="7"/>
      <c r="BO1029" s="286"/>
      <c r="BP1029" s="22"/>
      <c r="BQ1029" s="7" t="str">
        <f t="shared" ca="1" si="245"/>
        <v/>
      </c>
      <c r="BR1029" s="75" t="str">
        <f t="shared" si="246"/>
        <v/>
      </c>
      <c r="BS1029" s="75" t="str">
        <f t="shared" si="247"/>
        <v/>
      </c>
      <c r="BT1029" s="5" t="str">
        <f t="shared" si="248"/>
        <v/>
      </c>
      <c r="BU1029" s="79" t="str">
        <f t="shared" si="249"/>
        <v/>
      </c>
      <c r="BV1029" s="79" t="str">
        <f t="shared" si="250"/>
        <v/>
      </c>
      <c r="BW1029" s="79" t="str">
        <f t="shared" si="251"/>
        <v/>
      </c>
      <c r="CB1029" s="5"/>
      <c r="CC1029" s="4" t="str">
        <f>IF(IFERROR(VLOOKUP(C1029,C1030:C$1993,1,0),"")="","",COUNTIF(C:C,C1029))</f>
        <v/>
      </c>
      <c r="CE1029" s="5"/>
      <c r="CF1029" s="5"/>
      <c r="CG1029" s="5" t="str">
        <f>IF(B1029="","",IF(CC1029="",1+(MAX(CG$2:CG1028)),""))</f>
        <v/>
      </c>
      <c r="CH1029" s="5" t="str">
        <f t="shared" si="252"/>
        <v/>
      </c>
      <c r="CI1029" s="5" t="str">
        <f t="shared" si="253"/>
        <v/>
      </c>
      <c r="CJ1029" s="14" t="str">
        <f t="shared" si="254"/>
        <v/>
      </c>
      <c r="CK1029" s="25"/>
      <c r="CM1029" s="5" t="str">
        <f t="shared" si="242"/>
        <v/>
      </c>
      <c r="CO1029" s="5"/>
      <c r="CP1029" s="5" t="str">
        <f t="shared" si="255"/>
        <v/>
      </c>
      <c r="CQ1029" s="5" t="str">
        <f>IF(BT1029="","",IFERROR(IF(VLOOKUP(BT1029,BT$2:BT1028,1,0)=0,"",""),BT1029))</f>
        <v/>
      </c>
      <c r="CR1029" s="22" t="str">
        <f>IF(CQ1029="","",(IFERROR(VLOOKUP(MID(CQ1029,1,1),$DI$2:DM$28,3,0),0)+IFERROR(VLOOKUP(MID(CQ1029,2,1),DI$2:DM$28,4,0),0)+IFERROR(VLOOKUP(MID(CQ1029,3,1),DI$2:DM$28,5,0),0)+(ROW(CQ1029)/1000000000000)))</f>
        <v/>
      </c>
      <c r="CS1029" s="5"/>
      <c r="CT1029" s="5">
        <v>1028</v>
      </c>
      <c r="CU1029" s="5" t="str">
        <f>IFERROR(VLOOKUP(CT1029,CP$2:CQ2105,2,0),"")</f>
        <v/>
      </c>
      <c r="CV1029" s="5"/>
      <c r="CX1029" s="5"/>
      <c r="DO1029" s="5" t="e">
        <f>IF(REPORTE!AH$2="si",IF(C1029=VALUE(REPORTE!C$22),IF(SUM(DO1030:DO$1993),CONCATENATE(INT(B1029),", "),INT(B1029)),""),IF(C1029=VALUE(REPORTE!C$21),IF(SUM(DO1030:DO$1993),CONCATENATE(INT(B1029),", "),INT(B1029)),""))</f>
        <v>#VALUE!</v>
      </c>
      <c r="DS1029" s="5"/>
      <c r="DT1029" s="5"/>
      <c r="DU1029" s="5"/>
      <c r="DV1029" s="5"/>
    </row>
    <row r="1030" spans="1:126" x14ac:dyDescent="0.25">
      <c r="A1030" s="4" t="str">
        <f t="shared" ca="1" si="243"/>
        <v/>
      </c>
      <c r="B1030" s="3"/>
      <c r="D1030" s="1" t="str">
        <f>IFERROR(INDEX('padron cfe'!B:B,MATCH(DATOS!C1030,'padron cfe'!A:A,0),1),"")</f>
        <v/>
      </c>
      <c r="H1030" s="5" t="str">
        <f>IF(F1030="","",IFERROR(CONCATENATE("PEUA",VLOOKUP(ESTADO,REPORTE!AV$2:AW$33,2,0),DIDTRITO_FORM,CADER_FORM,IFERROR(INDEX(CA:CA,MATCH(DAY(F1030),BZ:BZ,0),1),DAY(F1030)),IFERROR(INDEX(CA:CA,MATCH(MONTH(F1030),BZ:BZ,0),1),MONTH(F1030)),YEAR(F1030),G1030),""))</f>
        <v/>
      </c>
      <c r="M1030" s="2" t="str">
        <f>IFERROR(INDEX('padron cfe'!C:C,MATCH(DATOS!C1030,'padron cfe'!A:A,0),1),"")</f>
        <v/>
      </c>
      <c r="N1030" s="66" t="str">
        <f>IFERROR(IF(BT1030="","",IF(INDEX(N$1:N1029,MATCH(BT1030,BT$1:BT1029,0),1)=0,"",INDEX(N$1:N1029,MATCH(BT1030,BT$1:BT1029,0),1))),"")</f>
        <v/>
      </c>
      <c r="O1030" s="66" t="str">
        <f>IFERROR(IF(BT1030="","",IF(INDEX(O$1:O1029,MATCH(BT1030,BT$1:BT1029,0),1)=0,"",INDEX(O$1:O1029,MATCH(BT1030,BT$1:BT1029,0),1))),"")</f>
        <v/>
      </c>
      <c r="R1030" s="66"/>
      <c r="S1030" s="5"/>
      <c r="T1030" s="66"/>
      <c r="U1030" s="5" t="str">
        <f>IFERROR(IF(INDEX(U$1:U1029,MATCH(T1030,T$1:T1029,0),1)=0,"",INDEX(U$1:U1029,MATCH(T1030,T$1:T1029,0),1)),"")</f>
        <v/>
      </c>
      <c r="V1030" s="66"/>
      <c r="W1030" s="5" t="str">
        <f>IFERROR(IF(INDEX(W$1:W1029,MATCH(V1030,V$1:V1029,0),1)=0,"",INDEX(W$1:W1029,MATCH(V1030,V$1:V1029,0),1)),"")</f>
        <v/>
      </c>
      <c r="X1030" s="2" t="str">
        <f>IFERROR(INDEX('padron cfe'!D:D,MATCH(DATOS!C1030,'padron cfe'!A:A,0),1),"")</f>
        <v/>
      </c>
      <c r="AC1030" s="3"/>
      <c r="AE1030" s="4" t="str">
        <f t="shared" si="244"/>
        <v/>
      </c>
      <c r="AI1030" s="2" t="str">
        <f>IFERROR(IF(INDEX(AI$1:AI1029,MATCH(BT1030,BT$1:BT1029,0),1)=0,"",INDEX(AI$1:AI1029,MATCH(BT1030,BT$1:BT1029,0),1)),"")</f>
        <v/>
      </c>
      <c r="AJ1030" s="2" t="str">
        <f>IFERROR(IF(INDEX(AJ$1:AJ1029,MATCH(BT1030,BT$1:BT1029,0),1)=0,"",INDEX(AJ$1:AJ1029,MATCH(BT1030,BT$1:BT1029,0),1)),"")</f>
        <v/>
      </c>
      <c r="AK1030" s="2" t="str">
        <f>IFERROR(IF(INDEX(AK$1:AK1029,MATCH(BT1030,BT$1:BT1029,0),1)=0,"",INDEX(AK$1:AK1029,MATCH(BT1030,BT$1:BT1029,0),1)),"")</f>
        <v/>
      </c>
      <c r="AY1030" s="7"/>
      <c r="BA1030" s="66"/>
      <c r="BB1030" s="66"/>
      <c r="BC1030" s="66"/>
      <c r="BD1030" s="78"/>
      <c r="BE1030" s="66"/>
      <c r="BF1030" s="66"/>
      <c r="BG1030" s="4"/>
      <c r="BH1030" s="69"/>
      <c r="BK1030" s="9"/>
      <c r="BN1030" s="7"/>
      <c r="BO1030" s="286"/>
      <c r="BP1030" s="22"/>
      <c r="BQ1030" s="7" t="str">
        <f t="shared" ca="1" si="245"/>
        <v/>
      </c>
      <c r="BR1030" s="75" t="str">
        <f t="shared" si="246"/>
        <v/>
      </c>
      <c r="BS1030" s="75" t="str">
        <f t="shared" si="247"/>
        <v/>
      </c>
      <c r="BT1030" s="5" t="str">
        <f t="shared" si="248"/>
        <v/>
      </c>
      <c r="BU1030" s="79" t="str">
        <f t="shared" si="249"/>
        <v/>
      </c>
      <c r="BV1030" s="79" t="str">
        <f t="shared" si="250"/>
        <v/>
      </c>
      <c r="BW1030" s="79" t="str">
        <f t="shared" si="251"/>
        <v/>
      </c>
      <c r="CB1030" s="5"/>
      <c r="CC1030" s="4" t="str">
        <f>IF(IFERROR(VLOOKUP(C1030,C1031:C$1993,1,0),"")="","",COUNTIF(C:C,C1030))</f>
        <v/>
      </c>
      <c r="CE1030" s="5"/>
      <c r="CF1030" s="5"/>
      <c r="CG1030" s="5" t="str">
        <f>IF(B1030="","",IF(CC1030="",1+(MAX(CG$2:CG1029)),""))</f>
        <v/>
      </c>
      <c r="CH1030" s="5" t="str">
        <f t="shared" si="252"/>
        <v/>
      </c>
      <c r="CI1030" s="5" t="str">
        <f t="shared" si="253"/>
        <v/>
      </c>
      <c r="CJ1030" s="14" t="str">
        <f t="shared" si="254"/>
        <v/>
      </c>
      <c r="CK1030" s="25"/>
      <c r="CM1030" s="5" t="str">
        <f t="shared" si="242"/>
        <v/>
      </c>
      <c r="CO1030" s="5"/>
      <c r="CP1030" s="5" t="str">
        <f t="shared" si="255"/>
        <v/>
      </c>
      <c r="CQ1030" s="5" t="str">
        <f>IF(BT1030="","",IFERROR(IF(VLOOKUP(BT1030,BT$2:BT1029,1,0)=0,"",""),BT1030))</f>
        <v/>
      </c>
      <c r="CR1030" s="22" t="str">
        <f>IF(CQ1030="","",(IFERROR(VLOOKUP(MID(CQ1030,1,1),$DI$2:DM$28,3,0),0)+IFERROR(VLOOKUP(MID(CQ1030,2,1),DI$2:DM$28,4,0),0)+IFERROR(VLOOKUP(MID(CQ1030,3,1),DI$2:DM$28,5,0),0)+(ROW(CQ1030)/1000000000000)))</f>
        <v/>
      </c>
      <c r="CS1030" s="5"/>
      <c r="CT1030" s="5">
        <v>1029</v>
      </c>
      <c r="CU1030" s="5" t="str">
        <f>IFERROR(VLOOKUP(CT1030,CP$2:CQ2106,2,0),"")</f>
        <v/>
      </c>
      <c r="CV1030" s="5"/>
      <c r="CX1030" s="5"/>
      <c r="DO1030" s="5" t="e">
        <f>IF(REPORTE!AH$2="si",IF(C1030=VALUE(REPORTE!C$22),IF(SUM(DO1031:DO$1993),CONCATENATE(INT(B1030),", "),INT(B1030)),""),IF(C1030=VALUE(REPORTE!C$21),IF(SUM(DO1031:DO$1993),CONCATENATE(INT(B1030),", "),INT(B1030)),""))</f>
        <v>#VALUE!</v>
      </c>
      <c r="DS1030" s="5"/>
      <c r="DT1030" s="5"/>
      <c r="DU1030" s="5"/>
      <c r="DV1030" s="5"/>
    </row>
    <row r="1031" spans="1:126" x14ac:dyDescent="0.25">
      <c r="A1031" s="4" t="str">
        <f t="shared" ca="1" si="243"/>
        <v/>
      </c>
      <c r="B1031" s="3"/>
      <c r="D1031" s="1" t="str">
        <f>IFERROR(INDEX('padron cfe'!B:B,MATCH(DATOS!C1031,'padron cfe'!A:A,0),1),"")</f>
        <v/>
      </c>
      <c r="H1031" s="5" t="str">
        <f>IF(F1031="","",IFERROR(CONCATENATE("PEUA",VLOOKUP(ESTADO,REPORTE!AV$2:AW$33,2,0),DIDTRITO_FORM,CADER_FORM,IFERROR(INDEX(CA:CA,MATCH(DAY(F1031),BZ:BZ,0),1),DAY(F1031)),IFERROR(INDEX(CA:CA,MATCH(MONTH(F1031),BZ:BZ,0),1),MONTH(F1031)),YEAR(F1031),G1031),""))</f>
        <v/>
      </c>
      <c r="M1031" s="2" t="str">
        <f>IFERROR(INDEX('padron cfe'!C:C,MATCH(DATOS!C1031,'padron cfe'!A:A,0),1),"")</f>
        <v/>
      </c>
      <c r="N1031" s="66" t="str">
        <f>IFERROR(IF(BT1031="","",IF(INDEX(N$1:N1030,MATCH(BT1031,BT$1:BT1030,0),1)=0,"",INDEX(N$1:N1030,MATCH(BT1031,BT$1:BT1030,0),1))),"")</f>
        <v/>
      </c>
      <c r="O1031" s="66" t="str">
        <f>IFERROR(IF(BT1031="","",IF(INDEX(O$1:O1030,MATCH(BT1031,BT$1:BT1030,0),1)=0,"",INDEX(O$1:O1030,MATCH(BT1031,BT$1:BT1030,0),1))),"")</f>
        <v/>
      </c>
      <c r="R1031" s="66"/>
      <c r="S1031" s="5"/>
      <c r="T1031" s="66"/>
      <c r="U1031" s="5" t="str">
        <f>IFERROR(IF(INDEX(U$1:U1030,MATCH(T1031,T$1:T1030,0),1)=0,"",INDEX(U$1:U1030,MATCH(T1031,T$1:T1030,0),1)),"")</f>
        <v/>
      </c>
      <c r="V1031" s="66"/>
      <c r="W1031" s="5" t="str">
        <f>IFERROR(IF(INDEX(W$1:W1030,MATCH(V1031,V$1:V1030,0),1)=0,"",INDEX(W$1:W1030,MATCH(V1031,V$1:V1030,0),1)),"")</f>
        <v/>
      </c>
      <c r="X1031" s="2" t="str">
        <f>IFERROR(INDEX('padron cfe'!D:D,MATCH(DATOS!C1031,'padron cfe'!A:A,0),1),"")</f>
        <v/>
      </c>
      <c r="AC1031" s="3"/>
      <c r="AE1031" s="4" t="str">
        <f t="shared" si="244"/>
        <v/>
      </c>
      <c r="AI1031" s="2" t="str">
        <f>IFERROR(IF(INDEX(AI$1:AI1030,MATCH(BT1031,BT$1:BT1030,0),1)=0,"",INDEX(AI$1:AI1030,MATCH(BT1031,BT$1:BT1030,0),1)),"")</f>
        <v/>
      </c>
      <c r="AJ1031" s="2" t="str">
        <f>IFERROR(IF(INDEX(AJ$1:AJ1030,MATCH(BT1031,BT$1:BT1030,0),1)=0,"",INDEX(AJ$1:AJ1030,MATCH(BT1031,BT$1:BT1030,0),1)),"")</f>
        <v/>
      </c>
      <c r="AK1031" s="2" t="str">
        <f>IFERROR(IF(INDEX(AK$1:AK1030,MATCH(BT1031,BT$1:BT1030,0),1)=0,"",INDEX(AK$1:AK1030,MATCH(BT1031,BT$1:BT1030,0),1)),"")</f>
        <v/>
      </c>
      <c r="AY1031" s="7"/>
      <c r="BA1031" s="66"/>
      <c r="BB1031" s="66"/>
      <c r="BC1031" s="66"/>
      <c r="BD1031" s="78"/>
      <c r="BE1031" s="66"/>
      <c r="BF1031" s="66"/>
      <c r="BG1031" s="4"/>
      <c r="BH1031" s="69"/>
      <c r="BK1031" s="9"/>
      <c r="BN1031" s="7"/>
      <c r="BO1031" s="286"/>
      <c r="BP1031" s="22"/>
      <c r="BQ1031" s="7" t="str">
        <f t="shared" ca="1" si="245"/>
        <v/>
      </c>
      <c r="BR1031" s="75" t="str">
        <f t="shared" si="246"/>
        <v/>
      </c>
      <c r="BS1031" s="75" t="str">
        <f t="shared" si="247"/>
        <v/>
      </c>
      <c r="BT1031" s="5" t="str">
        <f t="shared" si="248"/>
        <v/>
      </c>
      <c r="BU1031" s="79" t="str">
        <f t="shared" si="249"/>
        <v/>
      </c>
      <c r="BV1031" s="79" t="str">
        <f t="shared" si="250"/>
        <v/>
      </c>
      <c r="BW1031" s="79" t="str">
        <f t="shared" si="251"/>
        <v/>
      </c>
      <c r="CB1031" s="5"/>
      <c r="CC1031" s="4" t="str">
        <f>IF(IFERROR(VLOOKUP(C1031,C1032:C$1993,1,0),"")="","",COUNTIF(C:C,C1031))</f>
        <v/>
      </c>
      <c r="CE1031" s="5"/>
      <c r="CF1031" s="5"/>
      <c r="CG1031" s="5" t="str">
        <f>IF(B1031="","",IF(CC1031="",1+(MAX(CG$2:CG1030)),""))</f>
        <v/>
      </c>
      <c r="CH1031" s="5" t="str">
        <f t="shared" si="252"/>
        <v/>
      </c>
      <c r="CI1031" s="5" t="str">
        <f t="shared" si="253"/>
        <v/>
      </c>
      <c r="CJ1031" s="14" t="str">
        <f t="shared" si="254"/>
        <v/>
      </c>
      <c r="CK1031" s="25"/>
      <c r="CM1031" s="5" t="str">
        <f t="shared" si="242"/>
        <v/>
      </c>
      <c r="CO1031" s="5"/>
      <c r="CP1031" s="5" t="str">
        <f t="shared" si="255"/>
        <v/>
      </c>
      <c r="CQ1031" s="5" t="str">
        <f>IF(BT1031="","",IFERROR(IF(VLOOKUP(BT1031,BT$2:BT1030,1,0)=0,"",""),BT1031))</f>
        <v/>
      </c>
      <c r="CR1031" s="22" t="str">
        <f>IF(CQ1031="","",(IFERROR(VLOOKUP(MID(CQ1031,1,1),$DI$2:DM$28,3,0),0)+IFERROR(VLOOKUP(MID(CQ1031,2,1),DI$2:DM$28,4,0),0)+IFERROR(VLOOKUP(MID(CQ1031,3,1),DI$2:DM$28,5,0),0)+(ROW(CQ1031)/1000000000000)))</f>
        <v/>
      </c>
      <c r="CS1031" s="5"/>
      <c r="CT1031" s="5">
        <v>1030</v>
      </c>
      <c r="CU1031" s="5" t="str">
        <f>IFERROR(VLOOKUP(CT1031,CP$2:CQ2107,2,0),"")</f>
        <v/>
      </c>
      <c r="CV1031" s="5"/>
      <c r="CX1031" s="5"/>
      <c r="DO1031" s="5" t="e">
        <f>IF(REPORTE!AH$2="si",IF(C1031=VALUE(REPORTE!C$22),IF(SUM(DO1032:DO$1993),CONCATENATE(INT(B1031),", "),INT(B1031)),""),IF(C1031=VALUE(REPORTE!C$21),IF(SUM(DO1032:DO$1993),CONCATENATE(INT(B1031),", "),INT(B1031)),""))</f>
        <v>#VALUE!</v>
      </c>
      <c r="DS1031" s="5"/>
      <c r="DT1031" s="5"/>
      <c r="DU1031" s="5"/>
      <c r="DV1031" s="5"/>
    </row>
    <row r="1032" spans="1:126" x14ac:dyDescent="0.25">
      <c r="A1032" s="4" t="str">
        <f t="shared" ca="1" si="243"/>
        <v/>
      </c>
      <c r="B1032" s="3"/>
      <c r="D1032" s="1" t="str">
        <f>IFERROR(INDEX('padron cfe'!B:B,MATCH(DATOS!C1032,'padron cfe'!A:A,0),1),"")</f>
        <v/>
      </c>
      <c r="H1032" s="5" t="str">
        <f>IF(F1032="","",IFERROR(CONCATENATE("PEUA",VLOOKUP(ESTADO,REPORTE!AV$2:AW$33,2,0),DIDTRITO_FORM,CADER_FORM,IFERROR(INDEX(CA:CA,MATCH(DAY(F1032),BZ:BZ,0),1),DAY(F1032)),IFERROR(INDEX(CA:CA,MATCH(MONTH(F1032),BZ:BZ,0),1),MONTH(F1032)),YEAR(F1032),G1032),""))</f>
        <v/>
      </c>
      <c r="M1032" s="2" t="str">
        <f>IFERROR(INDEX('padron cfe'!C:C,MATCH(DATOS!C1032,'padron cfe'!A:A,0),1),"")</f>
        <v/>
      </c>
      <c r="N1032" s="66" t="str">
        <f>IFERROR(IF(BT1032="","",IF(INDEX(N$1:N1031,MATCH(BT1032,BT$1:BT1031,0),1)=0,"",INDEX(N$1:N1031,MATCH(BT1032,BT$1:BT1031,0),1))),"")</f>
        <v/>
      </c>
      <c r="O1032" s="66" t="str">
        <f>IFERROR(IF(BT1032="","",IF(INDEX(O$1:O1031,MATCH(BT1032,BT$1:BT1031,0),1)=0,"",INDEX(O$1:O1031,MATCH(BT1032,BT$1:BT1031,0),1))),"")</f>
        <v/>
      </c>
      <c r="R1032" s="66"/>
      <c r="S1032" s="5"/>
      <c r="T1032" s="66"/>
      <c r="U1032" s="5" t="str">
        <f>IFERROR(IF(INDEX(U$1:U1031,MATCH(T1032,T$1:T1031,0),1)=0,"",INDEX(U$1:U1031,MATCH(T1032,T$1:T1031,0),1)),"")</f>
        <v/>
      </c>
      <c r="V1032" s="66"/>
      <c r="W1032" s="5" t="str">
        <f>IFERROR(IF(INDEX(W$1:W1031,MATCH(V1032,V$1:V1031,0),1)=0,"",INDEX(W$1:W1031,MATCH(V1032,V$1:V1031,0),1)),"")</f>
        <v/>
      </c>
      <c r="X1032" s="2" t="str">
        <f>IFERROR(INDEX('padron cfe'!D:D,MATCH(DATOS!C1032,'padron cfe'!A:A,0),1),"")</f>
        <v/>
      </c>
      <c r="AC1032" s="3"/>
      <c r="AE1032" s="4" t="str">
        <f t="shared" si="244"/>
        <v/>
      </c>
      <c r="AI1032" s="2" t="str">
        <f>IFERROR(IF(INDEX(AI$1:AI1031,MATCH(BT1032,BT$1:BT1031,0),1)=0,"",INDEX(AI$1:AI1031,MATCH(BT1032,BT$1:BT1031,0),1)),"")</f>
        <v/>
      </c>
      <c r="AJ1032" s="2" t="str">
        <f>IFERROR(IF(INDEX(AJ$1:AJ1031,MATCH(BT1032,BT$1:BT1031,0),1)=0,"",INDEX(AJ$1:AJ1031,MATCH(BT1032,BT$1:BT1031,0),1)),"")</f>
        <v/>
      </c>
      <c r="AK1032" s="2" t="str">
        <f>IFERROR(IF(INDEX(AK$1:AK1031,MATCH(BT1032,BT$1:BT1031,0),1)=0,"",INDEX(AK$1:AK1031,MATCH(BT1032,BT$1:BT1031,0),1)),"")</f>
        <v/>
      </c>
      <c r="AY1032" s="7"/>
      <c r="BA1032" s="66"/>
      <c r="BB1032" s="66"/>
      <c r="BC1032" s="66"/>
      <c r="BD1032" s="78"/>
      <c r="BE1032" s="66"/>
      <c r="BF1032" s="66"/>
      <c r="BG1032" s="4"/>
      <c r="BH1032" s="69"/>
      <c r="BK1032" s="9"/>
      <c r="BN1032" s="7"/>
      <c r="BO1032" s="286"/>
      <c r="BP1032" s="22"/>
      <c r="BQ1032" s="7" t="str">
        <f t="shared" ca="1" si="245"/>
        <v/>
      </c>
      <c r="BR1032" s="75" t="str">
        <f t="shared" si="246"/>
        <v/>
      </c>
      <c r="BS1032" s="75" t="str">
        <f t="shared" si="247"/>
        <v/>
      </c>
      <c r="BT1032" s="5" t="str">
        <f t="shared" si="248"/>
        <v/>
      </c>
      <c r="BU1032" s="79" t="str">
        <f t="shared" si="249"/>
        <v/>
      </c>
      <c r="BV1032" s="79" t="str">
        <f t="shared" si="250"/>
        <v/>
      </c>
      <c r="BW1032" s="79" t="str">
        <f t="shared" si="251"/>
        <v/>
      </c>
      <c r="CB1032" s="5"/>
      <c r="CC1032" s="4" t="str">
        <f>IF(IFERROR(VLOOKUP(C1032,C1033:C$1993,1,0),"")="","",COUNTIF(C:C,C1032))</f>
        <v/>
      </c>
      <c r="CE1032" s="5"/>
      <c r="CF1032" s="5"/>
      <c r="CG1032" s="5" t="str">
        <f>IF(B1032="","",IF(CC1032="",1+(MAX(CG$2:CG1031)),""))</f>
        <v/>
      </c>
      <c r="CH1032" s="5" t="str">
        <f t="shared" si="252"/>
        <v/>
      </c>
      <c r="CI1032" s="5" t="str">
        <f t="shared" si="253"/>
        <v/>
      </c>
      <c r="CJ1032" s="14" t="str">
        <f t="shared" si="254"/>
        <v/>
      </c>
      <c r="CK1032" s="25"/>
      <c r="CM1032" s="5" t="str">
        <f t="shared" si="242"/>
        <v/>
      </c>
      <c r="CO1032" s="5"/>
      <c r="CP1032" s="5" t="str">
        <f t="shared" si="255"/>
        <v/>
      </c>
      <c r="CQ1032" s="5" t="str">
        <f>IF(BT1032="","",IFERROR(IF(VLOOKUP(BT1032,BT$2:BT1031,1,0)=0,"",""),BT1032))</f>
        <v/>
      </c>
      <c r="CR1032" s="22" t="str">
        <f>IF(CQ1032="","",(IFERROR(VLOOKUP(MID(CQ1032,1,1),$DI$2:DM$28,3,0),0)+IFERROR(VLOOKUP(MID(CQ1032,2,1),DI$2:DM$28,4,0),0)+IFERROR(VLOOKUP(MID(CQ1032,3,1),DI$2:DM$28,5,0),0)+(ROW(CQ1032)/1000000000000)))</f>
        <v/>
      </c>
      <c r="CS1032" s="5"/>
      <c r="CT1032" s="5">
        <v>1031</v>
      </c>
      <c r="CU1032" s="5" t="str">
        <f>IFERROR(VLOOKUP(CT1032,CP$2:CQ2108,2,0),"")</f>
        <v/>
      </c>
      <c r="CV1032" s="5"/>
      <c r="CX1032" s="5"/>
      <c r="DO1032" s="5" t="e">
        <f>IF(REPORTE!AH$2="si",IF(C1032=VALUE(REPORTE!C$22),IF(SUM(DO1033:DO$1993),CONCATENATE(INT(B1032),", "),INT(B1032)),""),IF(C1032=VALUE(REPORTE!C$21),IF(SUM(DO1033:DO$1993),CONCATENATE(INT(B1032),", "),INT(B1032)),""))</f>
        <v>#VALUE!</v>
      </c>
      <c r="DS1032" s="5"/>
      <c r="DT1032" s="5"/>
      <c r="DU1032" s="5"/>
      <c r="DV1032" s="5"/>
    </row>
    <row r="1033" spans="1:126" x14ac:dyDescent="0.25">
      <c r="A1033" s="4" t="str">
        <f t="shared" ca="1" si="243"/>
        <v/>
      </c>
      <c r="B1033" s="3"/>
      <c r="D1033" s="1" t="str">
        <f>IFERROR(INDEX('padron cfe'!B:B,MATCH(DATOS!C1033,'padron cfe'!A:A,0),1),"")</f>
        <v/>
      </c>
      <c r="H1033" s="5" t="str">
        <f>IF(F1033="","",IFERROR(CONCATENATE("PEUA",VLOOKUP(ESTADO,REPORTE!AV$2:AW$33,2,0),DIDTRITO_FORM,CADER_FORM,IFERROR(INDEX(CA:CA,MATCH(DAY(F1033),BZ:BZ,0),1),DAY(F1033)),IFERROR(INDEX(CA:CA,MATCH(MONTH(F1033),BZ:BZ,0),1),MONTH(F1033)),YEAR(F1033),G1033),""))</f>
        <v/>
      </c>
      <c r="M1033" s="2" t="str">
        <f>IFERROR(INDEX('padron cfe'!C:C,MATCH(DATOS!C1033,'padron cfe'!A:A,0),1),"")</f>
        <v/>
      </c>
      <c r="N1033" s="66" t="str">
        <f>IFERROR(IF(BT1033="","",IF(INDEX(N$1:N1032,MATCH(BT1033,BT$1:BT1032,0),1)=0,"",INDEX(N$1:N1032,MATCH(BT1033,BT$1:BT1032,0),1))),"")</f>
        <v/>
      </c>
      <c r="O1033" s="66" t="str">
        <f>IFERROR(IF(BT1033="","",IF(INDEX(O$1:O1032,MATCH(BT1033,BT$1:BT1032,0),1)=0,"",INDEX(O$1:O1032,MATCH(BT1033,BT$1:BT1032,0),1))),"")</f>
        <v/>
      </c>
      <c r="R1033" s="66"/>
      <c r="S1033" s="5"/>
      <c r="T1033" s="66"/>
      <c r="U1033" s="5" t="str">
        <f>IFERROR(IF(INDEX(U$1:U1032,MATCH(T1033,T$1:T1032,0),1)=0,"",INDEX(U$1:U1032,MATCH(T1033,T$1:T1032,0),1)),"")</f>
        <v/>
      </c>
      <c r="V1033" s="66"/>
      <c r="W1033" s="5" t="str">
        <f>IFERROR(IF(INDEX(W$1:W1032,MATCH(V1033,V$1:V1032,0),1)=0,"",INDEX(W$1:W1032,MATCH(V1033,V$1:V1032,0),1)),"")</f>
        <v/>
      </c>
      <c r="X1033" s="2" t="str">
        <f>IFERROR(INDEX('padron cfe'!D:D,MATCH(DATOS!C1033,'padron cfe'!A:A,0),1),"")</f>
        <v/>
      </c>
      <c r="AC1033" s="3"/>
      <c r="AE1033" s="4" t="str">
        <f t="shared" si="244"/>
        <v/>
      </c>
      <c r="AI1033" s="2" t="str">
        <f>IFERROR(IF(INDEX(AI$1:AI1032,MATCH(BT1033,BT$1:BT1032,0),1)=0,"",INDEX(AI$1:AI1032,MATCH(BT1033,BT$1:BT1032,0),1)),"")</f>
        <v/>
      </c>
      <c r="AJ1033" s="2" t="str">
        <f>IFERROR(IF(INDEX(AJ$1:AJ1032,MATCH(BT1033,BT$1:BT1032,0),1)=0,"",INDEX(AJ$1:AJ1032,MATCH(BT1033,BT$1:BT1032,0),1)),"")</f>
        <v/>
      </c>
      <c r="AK1033" s="2" t="str">
        <f>IFERROR(IF(INDEX(AK$1:AK1032,MATCH(BT1033,BT$1:BT1032,0),1)=0,"",INDEX(AK$1:AK1032,MATCH(BT1033,BT$1:BT1032,0),1)),"")</f>
        <v/>
      </c>
      <c r="AY1033" s="7"/>
      <c r="BA1033" s="66"/>
      <c r="BB1033" s="66"/>
      <c r="BC1033" s="66"/>
      <c r="BD1033" s="78"/>
      <c r="BE1033" s="66"/>
      <c r="BF1033" s="66"/>
      <c r="BG1033" s="4"/>
      <c r="BH1033" s="69"/>
      <c r="BK1033" s="9"/>
      <c r="BN1033" s="7"/>
      <c r="BO1033" s="286"/>
      <c r="BP1033" s="22"/>
      <c r="BQ1033" s="7" t="str">
        <f t="shared" ca="1" si="245"/>
        <v/>
      </c>
      <c r="BR1033" s="75" t="str">
        <f t="shared" si="246"/>
        <v/>
      </c>
      <c r="BS1033" s="75" t="str">
        <f t="shared" si="247"/>
        <v/>
      </c>
      <c r="BT1033" s="5" t="str">
        <f t="shared" si="248"/>
        <v/>
      </c>
      <c r="BU1033" s="79" t="str">
        <f t="shared" si="249"/>
        <v/>
      </c>
      <c r="BV1033" s="79" t="str">
        <f t="shared" si="250"/>
        <v/>
      </c>
      <c r="BW1033" s="79" t="str">
        <f t="shared" si="251"/>
        <v/>
      </c>
      <c r="CB1033" s="5"/>
      <c r="CC1033" s="4" t="str">
        <f>IF(IFERROR(VLOOKUP(C1033,C1034:C$1993,1,0),"")="","",COUNTIF(C:C,C1033))</f>
        <v/>
      </c>
      <c r="CE1033" s="5"/>
      <c r="CF1033" s="5"/>
      <c r="CG1033" s="5" t="str">
        <f>IF(B1033="","",IF(CC1033="",1+(MAX(CG$2:CG1032)),""))</f>
        <v/>
      </c>
      <c r="CH1033" s="5" t="str">
        <f t="shared" si="252"/>
        <v/>
      </c>
      <c r="CI1033" s="5" t="str">
        <f t="shared" si="253"/>
        <v/>
      </c>
      <c r="CJ1033" s="14" t="str">
        <f t="shared" si="254"/>
        <v/>
      </c>
      <c r="CK1033" s="25"/>
      <c r="CM1033" s="5" t="str">
        <f t="shared" si="242"/>
        <v/>
      </c>
      <c r="CO1033" s="5"/>
      <c r="CP1033" s="5" t="str">
        <f t="shared" si="255"/>
        <v/>
      </c>
      <c r="CQ1033" s="5" t="str">
        <f>IF(BT1033="","",IFERROR(IF(VLOOKUP(BT1033,BT$2:BT1032,1,0)=0,"",""),BT1033))</f>
        <v/>
      </c>
      <c r="CR1033" s="22" t="str">
        <f>IF(CQ1033="","",(IFERROR(VLOOKUP(MID(CQ1033,1,1),$DI$2:DM$28,3,0),0)+IFERROR(VLOOKUP(MID(CQ1033,2,1),DI$2:DM$28,4,0),0)+IFERROR(VLOOKUP(MID(CQ1033,3,1),DI$2:DM$28,5,0),0)+(ROW(CQ1033)/1000000000000)))</f>
        <v/>
      </c>
      <c r="CS1033" s="5"/>
      <c r="CT1033" s="5">
        <v>1032</v>
      </c>
      <c r="CU1033" s="5" t="str">
        <f>IFERROR(VLOOKUP(CT1033,CP$2:CQ2109,2,0),"")</f>
        <v/>
      </c>
      <c r="CV1033" s="5"/>
      <c r="CX1033" s="5"/>
      <c r="DO1033" s="5" t="e">
        <f>IF(REPORTE!AH$2="si",IF(C1033=VALUE(REPORTE!C$22),IF(SUM(DO1034:DO$1993),CONCATENATE(INT(B1033),", "),INT(B1033)),""),IF(C1033=VALUE(REPORTE!C$21),IF(SUM(DO1034:DO$1993),CONCATENATE(INT(B1033),", "),INT(B1033)),""))</f>
        <v>#VALUE!</v>
      </c>
      <c r="DS1033" s="5"/>
      <c r="DT1033" s="5"/>
      <c r="DU1033" s="5"/>
      <c r="DV1033" s="5"/>
    </row>
    <row r="1034" spans="1:126" x14ac:dyDescent="0.25">
      <c r="A1034" s="4" t="str">
        <f t="shared" ca="1" si="243"/>
        <v/>
      </c>
      <c r="B1034" s="3"/>
      <c r="D1034" s="1" t="str">
        <f>IFERROR(INDEX('padron cfe'!B:B,MATCH(DATOS!C1034,'padron cfe'!A:A,0),1),"")</f>
        <v/>
      </c>
      <c r="H1034" s="5" t="str">
        <f>IF(F1034="","",IFERROR(CONCATENATE("PEUA",VLOOKUP(ESTADO,REPORTE!AV$2:AW$33,2,0),DIDTRITO_FORM,CADER_FORM,IFERROR(INDEX(CA:CA,MATCH(DAY(F1034),BZ:BZ,0),1),DAY(F1034)),IFERROR(INDEX(CA:CA,MATCH(MONTH(F1034),BZ:BZ,0),1),MONTH(F1034)),YEAR(F1034),G1034),""))</f>
        <v/>
      </c>
      <c r="M1034" s="2" t="str">
        <f>IFERROR(INDEX('padron cfe'!C:C,MATCH(DATOS!C1034,'padron cfe'!A:A,0),1),"")</f>
        <v/>
      </c>
      <c r="N1034" s="66" t="str">
        <f>IFERROR(IF(BT1034="","",IF(INDEX(N$1:N1033,MATCH(BT1034,BT$1:BT1033,0),1)=0,"",INDEX(N$1:N1033,MATCH(BT1034,BT$1:BT1033,0),1))),"")</f>
        <v/>
      </c>
      <c r="O1034" s="66" t="str">
        <f>IFERROR(IF(BT1034="","",IF(INDEX(O$1:O1033,MATCH(BT1034,BT$1:BT1033,0),1)=0,"",INDEX(O$1:O1033,MATCH(BT1034,BT$1:BT1033,0),1))),"")</f>
        <v/>
      </c>
      <c r="R1034" s="66"/>
      <c r="S1034" s="5"/>
      <c r="T1034" s="66"/>
      <c r="U1034" s="5" t="str">
        <f>IFERROR(IF(INDEX(U$1:U1033,MATCH(T1034,T$1:T1033,0),1)=0,"",INDEX(U$1:U1033,MATCH(T1034,T$1:T1033,0),1)),"")</f>
        <v/>
      </c>
      <c r="V1034" s="66"/>
      <c r="W1034" s="5" t="str">
        <f>IFERROR(IF(INDEX(W$1:W1033,MATCH(V1034,V$1:V1033,0),1)=0,"",INDEX(W$1:W1033,MATCH(V1034,V$1:V1033,0),1)),"")</f>
        <v/>
      </c>
      <c r="X1034" s="2" t="str">
        <f>IFERROR(INDEX('padron cfe'!D:D,MATCH(DATOS!C1034,'padron cfe'!A:A,0),1),"")</f>
        <v/>
      </c>
      <c r="AC1034" s="3"/>
      <c r="AE1034" s="4" t="str">
        <f t="shared" si="244"/>
        <v/>
      </c>
      <c r="AI1034" s="2" t="str">
        <f>IFERROR(IF(INDEX(AI$1:AI1033,MATCH(BT1034,BT$1:BT1033,0),1)=0,"",INDEX(AI$1:AI1033,MATCH(BT1034,BT$1:BT1033,0),1)),"")</f>
        <v/>
      </c>
      <c r="AJ1034" s="2" t="str">
        <f>IFERROR(IF(INDEX(AJ$1:AJ1033,MATCH(BT1034,BT$1:BT1033,0),1)=0,"",INDEX(AJ$1:AJ1033,MATCH(BT1034,BT$1:BT1033,0),1)),"")</f>
        <v/>
      </c>
      <c r="AK1034" s="2" t="str">
        <f>IFERROR(IF(INDEX(AK$1:AK1033,MATCH(BT1034,BT$1:BT1033,0),1)=0,"",INDEX(AK$1:AK1033,MATCH(BT1034,BT$1:BT1033,0),1)),"")</f>
        <v/>
      </c>
      <c r="AY1034" s="7"/>
      <c r="BA1034" s="66"/>
      <c r="BB1034" s="66"/>
      <c r="BC1034" s="66"/>
      <c r="BD1034" s="78"/>
      <c r="BE1034" s="66"/>
      <c r="BF1034" s="66"/>
      <c r="BG1034" s="4"/>
      <c r="BH1034" s="69"/>
      <c r="BK1034" s="9"/>
      <c r="BN1034" s="7"/>
      <c r="BO1034" s="286"/>
      <c r="BP1034" s="22"/>
      <c r="BQ1034" s="7" t="str">
        <f t="shared" ca="1" si="245"/>
        <v/>
      </c>
      <c r="BR1034" s="75" t="str">
        <f t="shared" si="246"/>
        <v/>
      </c>
      <c r="BS1034" s="75" t="str">
        <f t="shared" si="247"/>
        <v/>
      </c>
      <c r="BT1034" s="5" t="str">
        <f t="shared" si="248"/>
        <v/>
      </c>
      <c r="BU1034" s="79" t="str">
        <f t="shared" si="249"/>
        <v/>
      </c>
      <c r="BV1034" s="79" t="str">
        <f t="shared" si="250"/>
        <v/>
      </c>
      <c r="BW1034" s="79" t="str">
        <f t="shared" si="251"/>
        <v/>
      </c>
      <c r="CB1034" s="5"/>
      <c r="CC1034" s="4" t="str">
        <f>IF(IFERROR(VLOOKUP(C1034,C1035:C$1993,1,0),"")="","",COUNTIF(C:C,C1034))</f>
        <v/>
      </c>
      <c r="CE1034" s="5"/>
      <c r="CF1034" s="5"/>
      <c r="CG1034" s="5" t="str">
        <f>IF(B1034="","",IF(CC1034="",1+(MAX(CG$2:CG1033)),""))</f>
        <v/>
      </c>
      <c r="CH1034" s="5" t="str">
        <f t="shared" si="252"/>
        <v/>
      </c>
      <c r="CI1034" s="5" t="str">
        <f t="shared" si="253"/>
        <v/>
      </c>
      <c r="CJ1034" s="14" t="str">
        <f t="shared" si="254"/>
        <v/>
      </c>
      <c r="CK1034" s="25"/>
      <c r="CM1034" s="5" t="str">
        <f t="shared" si="242"/>
        <v/>
      </c>
      <c r="CO1034" s="5"/>
      <c r="CP1034" s="5" t="str">
        <f t="shared" si="255"/>
        <v/>
      </c>
      <c r="CQ1034" s="5" t="str">
        <f>IF(BT1034="","",IFERROR(IF(VLOOKUP(BT1034,BT$2:BT1033,1,0)=0,"",""),BT1034))</f>
        <v/>
      </c>
      <c r="CR1034" s="22" t="str">
        <f>IF(CQ1034="","",(IFERROR(VLOOKUP(MID(CQ1034,1,1),$DI$2:DM$28,3,0),0)+IFERROR(VLOOKUP(MID(CQ1034,2,1),DI$2:DM$28,4,0),0)+IFERROR(VLOOKUP(MID(CQ1034,3,1),DI$2:DM$28,5,0),0)+(ROW(CQ1034)/1000000000000)))</f>
        <v/>
      </c>
      <c r="CS1034" s="5"/>
      <c r="CT1034" s="5">
        <v>1033</v>
      </c>
      <c r="CU1034" s="5" t="str">
        <f>IFERROR(VLOOKUP(CT1034,CP$2:CQ2110,2,0),"")</f>
        <v/>
      </c>
      <c r="CV1034" s="5"/>
      <c r="CX1034" s="5"/>
      <c r="DO1034" s="5" t="e">
        <f>IF(REPORTE!AH$2="si",IF(C1034=VALUE(REPORTE!C$22),IF(SUM(DO1035:DO$1993),CONCATENATE(INT(B1034),", "),INT(B1034)),""),IF(C1034=VALUE(REPORTE!C$21),IF(SUM(DO1035:DO$1993),CONCATENATE(INT(B1034),", "),INT(B1034)),""))</f>
        <v>#VALUE!</v>
      </c>
      <c r="DS1034" s="5"/>
      <c r="DT1034" s="5"/>
      <c r="DU1034" s="5"/>
      <c r="DV1034" s="5"/>
    </row>
    <row r="1035" spans="1:126" x14ac:dyDescent="0.25">
      <c r="A1035" s="4" t="str">
        <f t="shared" ca="1" si="243"/>
        <v/>
      </c>
      <c r="B1035" s="3"/>
      <c r="D1035" s="1" t="str">
        <f>IFERROR(INDEX('padron cfe'!B:B,MATCH(DATOS!C1035,'padron cfe'!A:A,0),1),"")</f>
        <v/>
      </c>
      <c r="H1035" s="5" t="str">
        <f>IF(F1035="","",IFERROR(CONCATENATE("PEUA",VLOOKUP(ESTADO,REPORTE!AV$2:AW$33,2,0),DIDTRITO_FORM,CADER_FORM,IFERROR(INDEX(CA:CA,MATCH(DAY(F1035),BZ:BZ,0),1),DAY(F1035)),IFERROR(INDEX(CA:CA,MATCH(MONTH(F1035),BZ:BZ,0),1),MONTH(F1035)),YEAR(F1035),G1035),""))</f>
        <v/>
      </c>
      <c r="M1035" s="2" t="str">
        <f>IFERROR(INDEX('padron cfe'!C:C,MATCH(DATOS!C1035,'padron cfe'!A:A,0),1),"")</f>
        <v/>
      </c>
      <c r="N1035" s="66" t="str">
        <f>IFERROR(IF(BT1035="","",IF(INDEX(N$1:N1034,MATCH(BT1035,BT$1:BT1034,0),1)=0,"",INDEX(N$1:N1034,MATCH(BT1035,BT$1:BT1034,0),1))),"")</f>
        <v/>
      </c>
      <c r="O1035" s="66" t="str">
        <f>IFERROR(IF(BT1035="","",IF(INDEX(O$1:O1034,MATCH(BT1035,BT$1:BT1034,0),1)=0,"",INDEX(O$1:O1034,MATCH(BT1035,BT$1:BT1034,0),1))),"")</f>
        <v/>
      </c>
      <c r="R1035" s="66"/>
      <c r="S1035" s="5"/>
      <c r="T1035" s="66"/>
      <c r="U1035" s="5" t="str">
        <f>IFERROR(IF(INDEX(U$1:U1034,MATCH(T1035,T$1:T1034,0),1)=0,"",INDEX(U$1:U1034,MATCH(T1035,T$1:T1034,0),1)),"")</f>
        <v/>
      </c>
      <c r="V1035" s="66"/>
      <c r="W1035" s="5" t="str">
        <f>IFERROR(IF(INDEX(W$1:W1034,MATCH(V1035,V$1:V1034,0),1)=0,"",INDEX(W$1:W1034,MATCH(V1035,V$1:V1034,0),1)),"")</f>
        <v/>
      </c>
      <c r="X1035" s="2" t="str">
        <f>IFERROR(INDEX('padron cfe'!D:D,MATCH(DATOS!C1035,'padron cfe'!A:A,0),1),"")</f>
        <v/>
      </c>
      <c r="AC1035" s="3"/>
      <c r="AE1035" s="4" t="str">
        <f t="shared" si="244"/>
        <v/>
      </c>
      <c r="AI1035" s="2" t="str">
        <f>IFERROR(IF(INDEX(AI$1:AI1034,MATCH(BT1035,BT$1:BT1034,0),1)=0,"",INDEX(AI$1:AI1034,MATCH(BT1035,BT$1:BT1034,0),1)),"")</f>
        <v/>
      </c>
      <c r="AJ1035" s="2" t="str">
        <f>IFERROR(IF(INDEX(AJ$1:AJ1034,MATCH(BT1035,BT$1:BT1034,0),1)=0,"",INDEX(AJ$1:AJ1034,MATCH(BT1035,BT$1:BT1034,0),1)),"")</f>
        <v/>
      </c>
      <c r="AK1035" s="2" t="str">
        <f>IFERROR(IF(INDEX(AK$1:AK1034,MATCH(BT1035,BT$1:BT1034,0),1)=0,"",INDEX(AK$1:AK1034,MATCH(BT1035,BT$1:BT1034,0),1)),"")</f>
        <v/>
      </c>
      <c r="AY1035" s="7"/>
      <c r="BA1035" s="66"/>
      <c r="BB1035" s="66"/>
      <c r="BC1035" s="66"/>
      <c r="BD1035" s="78"/>
      <c r="BE1035" s="66"/>
      <c r="BF1035" s="66"/>
      <c r="BG1035" s="4"/>
      <c r="BH1035" s="69"/>
      <c r="BK1035" s="9"/>
      <c r="BN1035" s="7"/>
      <c r="BO1035" s="286"/>
      <c r="BP1035" s="22"/>
      <c r="BQ1035" s="7" t="str">
        <f t="shared" ca="1" si="245"/>
        <v/>
      </c>
      <c r="BR1035" s="75" t="str">
        <f t="shared" si="246"/>
        <v/>
      </c>
      <c r="BS1035" s="75" t="str">
        <f t="shared" si="247"/>
        <v/>
      </c>
      <c r="BT1035" s="5" t="str">
        <f t="shared" si="248"/>
        <v/>
      </c>
      <c r="BU1035" s="79" t="str">
        <f t="shared" si="249"/>
        <v/>
      </c>
      <c r="BV1035" s="79" t="str">
        <f t="shared" si="250"/>
        <v/>
      </c>
      <c r="BW1035" s="79" t="str">
        <f t="shared" si="251"/>
        <v/>
      </c>
      <c r="CB1035" s="5"/>
      <c r="CC1035" s="4" t="str">
        <f>IF(IFERROR(VLOOKUP(C1035,C1036:C$1993,1,0),"")="","",COUNTIF(C:C,C1035))</f>
        <v/>
      </c>
      <c r="CE1035" s="5"/>
      <c r="CF1035" s="5"/>
      <c r="CG1035" s="5" t="str">
        <f>IF(B1035="","",IF(CC1035="",1+(MAX(CG$2:CG1034)),""))</f>
        <v/>
      </c>
      <c r="CH1035" s="5" t="str">
        <f t="shared" si="252"/>
        <v/>
      </c>
      <c r="CI1035" s="5" t="str">
        <f t="shared" si="253"/>
        <v/>
      </c>
      <c r="CJ1035" s="14" t="str">
        <f t="shared" si="254"/>
        <v/>
      </c>
      <c r="CK1035" s="25"/>
      <c r="CM1035" s="5" t="str">
        <f t="shared" si="242"/>
        <v/>
      </c>
      <c r="CO1035" s="5"/>
      <c r="CP1035" s="5" t="str">
        <f t="shared" si="255"/>
        <v/>
      </c>
      <c r="CQ1035" s="5" t="str">
        <f>IF(BT1035="","",IFERROR(IF(VLOOKUP(BT1035,BT$2:BT1034,1,0)=0,"",""),BT1035))</f>
        <v/>
      </c>
      <c r="CR1035" s="22" t="str">
        <f>IF(CQ1035="","",(IFERROR(VLOOKUP(MID(CQ1035,1,1),$DI$2:DM$28,3,0),0)+IFERROR(VLOOKUP(MID(CQ1035,2,1),DI$2:DM$28,4,0),0)+IFERROR(VLOOKUP(MID(CQ1035,3,1),DI$2:DM$28,5,0),0)+(ROW(CQ1035)/1000000000000)))</f>
        <v/>
      </c>
      <c r="CS1035" s="5"/>
      <c r="CT1035" s="5">
        <v>1034</v>
      </c>
      <c r="CU1035" s="5" t="str">
        <f>IFERROR(VLOOKUP(CT1035,CP$2:CQ2111,2,0),"")</f>
        <v/>
      </c>
      <c r="CV1035" s="5"/>
      <c r="CX1035" s="5"/>
      <c r="DO1035" s="5" t="e">
        <f>IF(REPORTE!AH$2="si",IF(C1035=VALUE(REPORTE!C$22),IF(SUM(DO1036:DO$1993),CONCATENATE(INT(B1035),", "),INT(B1035)),""),IF(C1035=VALUE(REPORTE!C$21),IF(SUM(DO1036:DO$1993),CONCATENATE(INT(B1035),", "),INT(B1035)),""))</f>
        <v>#VALUE!</v>
      </c>
      <c r="DS1035" s="5"/>
      <c r="DT1035" s="5"/>
      <c r="DU1035" s="5"/>
      <c r="DV1035" s="5"/>
    </row>
    <row r="1036" spans="1:126" x14ac:dyDescent="0.25">
      <c r="A1036" s="4" t="str">
        <f t="shared" ca="1" si="243"/>
        <v/>
      </c>
      <c r="B1036" s="3"/>
      <c r="D1036" s="1" t="str">
        <f>IFERROR(INDEX('padron cfe'!B:B,MATCH(DATOS!C1036,'padron cfe'!A:A,0),1),"")</f>
        <v/>
      </c>
      <c r="H1036" s="5" t="str">
        <f>IF(F1036="","",IFERROR(CONCATENATE("PEUA",VLOOKUP(ESTADO,REPORTE!AV$2:AW$33,2,0),DIDTRITO_FORM,CADER_FORM,IFERROR(INDEX(CA:CA,MATCH(DAY(F1036),BZ:BZ,0),1),DAY(F1036)),IFERROR(INDEX(CA:CA,MATCH(MONTH(F1036),BZ:BZ,0),1),MONTH(F1036)),YEAR(F1036),G1036),""))</f>
        <v/>
      </c>
      <c r="M1036" s="2" t="str">
        <f>IFERROR(INDEX('padron cfe'!C:C,MATCH(DATOS!C1036,'padron cfe'!A:A,0),1),"")</f>
        <v/>
      </c>
      <c r="N1036" s="66" t="str">
        <f>IFERROR(IF(BT1036="","",IF(INDEX(N$1:N1035,MATCH(BT1036,BT$1:BT1035,0),1)=0,"",INDEX(N$1:N1035,MATCH(BT1036,BT$1:BT1035,0),1))),"")</f>
        <v/>
      </c>
      <c r="O1036" s="66" t="str">
        <f>IFERROR(IF(BT1036="","",IF(INDEX(O$1:O1035,MATCH(BT1036,BT$1:BT1035,0),1)=0,"",INDEX(O$1:O1035,MATCH(BT1036,BT$1:BT1035,0),1))),"")</f>
        <v/>
      </c>
      <c r="R1036" s="66"/>
      <c r="S1036" s="5"/>
      <c r="T1036" s="66"/>
      <c r="U1036" s="5" t="str">
        <f>IFERROR(IF(INDEX(U$1:U1035,MATCH(T1036,T$1:T1035,0),1)=0,"",INDEX(U$1:U1035,MATCH(T1036,T$1:T1035,0),1)),"")</f>
        <v/>
      </c>
      <c r="V1036" s="66"/>
      <c r="W1036" s="5" t="str">
        <f>IFERROR(IF(INDEX(W$1:W1035,MATCH(V1036,V$1:V1035,0),1)=0,"",INDEX(W$1:W1035,MATCH(V1036,V$1:V1035,0),1)),"")</f>
        <v/>
      </c>
      <c r="X1036" s="2" t="str">
        <f>IFERROR(INDEX('padron cfe'!D:D,MATCH(DATOS!C1036,'padron cfe'!A:A,0),1),"")</f>
        <v/>
      </c>
      <c r="AC1036" s="3"/>
      <c r="AE1036" s="4" t="str">
        <f t="shared" si="244"/>
        <v/>
      </c>
      <c r="AI1036" s="2" t="str">
        <f>IFERROR(IF(INDEX(AI$1:AI1035,MATCH(BT1036,BT$1:BT1035,0),1)=0,"",INDEX(AI$1:AI1035,MATCH(BT1036,BT$1:BT1035,0),1)),"")</f>
        <v/>
      </c>
      <c r="AJ1036" s="2" t="str">
        <f>IFERROR(IF(INDEX(AJ$1:AJ1035,MATCH(BT1036,BT$1:BT1035,0),1)=0,"",INDEX(AJ$1:AJ1035,MATCH(BT1036,BT$1:BT1035,0),1)),"")</f>
        <v/>
      </c>
      <c r="AK1036" s="2" t="str">
        <f>IFERROR(IF(INDEX(AK$1:AK1035,MATCH(BT1036,BT$1:BT1035,0),1)=0,"",INDEX(AK$1:AK1035,MATCH(BT1036,BT$1:BT1035,0),1)),"")</f>
        <v/>
      </c>
      <c r="AY1036" s="7"/>
      <c r="BA1036" s="66"/>
      <c r="BB1036" s="66"/>
      <c r="BC1036" s="66"/>
      <c r="BD1036" s="78"/>
      <c r="BE1036" s="66"/>
      <c r="BF1036" s="66"/>
      <c r="BG1036" s="4"/>
      <c r="BH1036" s="69"/>
      <c r="BK1036" s="9"/>
      <c r="BN1036" s="7"/>
      <c r="BO1036" s="286"/>
      <c r="BP1036" s="22"/>
      <c r="BQ1036" s="7" t="str">
        <f t="shared" ca="1" si="245"/>
        <v/>
      </c>
      <c r="BR1036" s="75" t="str">
        <f t="shared" si="246"/>
        <v/>
      </c>
      <c r="BS1036" s="75" t="str">
        <f t="shared" si="247"/>
        <v/>
      </c>
      <c r="BT1036" s="5" t="str">
        <f t="shared" si="248"/>
        <v/>
      </c>
      <c r="BU1036" s="79" t="str">
        <f t="shared" si="249"/>
        <v/>
      </c>
      <c r="BV1036" s="79" t="str">
        <f t="shared" si="250"/>
        <v/>
      </c>
      <c r="BW1036" s="79" t="str">
        <f t="shared" si="251"/>
        <v/>
      </c>
      <c r="CB1036" s="5"/>
      <c r="CC1036" s="4" t="str">
        <f>IF(IFERROR(VLOOKUP(C1036,C1037:C$1993,1,0),"")="","",COUNTIF(C:C,C1036))</f>
        <v/>
      </c>
      <c r="CE1036" s="5"/>
      <c r="CF1036" s="5"/>
      <c r="CG1036" s="5" t="str">
        <f>IF(B1036="","",IF(CC1036="",1+(MAX(CG$2:CG1035)),""))</f>
        <v/>
      </c>
      <c r="CH1036" s="5" t="str">
        <f t="shared" si="252"/>
        <v/>
      </c>
      <c r="CI1036" s="5" t="str">
        <f t="shared" si="253"/>
        <v/>
      </c>
      <c r="CJ1036" s="14" t="str">
        <f t="shared" si="254"/>
        <v/>
      </c>
      <c r="CK1036" s="25"/>
      <c r="CM1036" s="5" t="str">
        <f t="shared" si="242"/>
        <v/>
      </c>
      <c r="CO1036" s="5"/>
      <c r="CP1036" s="5" t="str">
        <f t="shared" si="255"/>
        <v/>
      </c>
      <c r="CQ1036" s="5" t="str">
        <f>IF(BT1036="","",IFERROR(IF(VLOOKUP(BT1036,BT$2:BT1035,1,0)=0,"",""),BT1036))</f>
        <v/>
      </c>
      <c r="CR1036" s="22" t="str">
        <f>IF(CQ1036="","",(IFERROR(VLOOKUP(MID(CQ1036,1,1),$DI$2:DM$28,3,0),0)+IFERROR(VLOOKUP(MID(CQ1036,2,1),DI$2:DM$28,4,0),0)+IFERROR(VLOOKUP(MID(CQ1036,3,1),DI$2:DM$28,5,0),0)+(ROW(CQ1036)/1000000000000)))</f>
        <v/>
      </c>
      <c r="CS1036" s="5"/>
      <c r="CT1036" s="5">
        <v>1035</v>
      </c>
      <c r="CU1036" s="5" t="str">
        <f>IFERROR(VLOOKUP(CT1036,CP$2:CQ2112,2,0),"")</f>
        <v/>
      </c>
      <c r="CV1036" s="5"/>
      <c r="CX1036" s="5"/>
      <c r="DO1036" s="5" t="e">
        <f>IF(REPORTE!AH$2="si",IF(C1036=VALUE(REPORTE!C$22),IF(SUM(DO1037:DO$1993),CONCATENATE(INT(B1036),", "),INT(B1036)),""),IF(C1036=VALUE(REPORTE!C$21),IF(SUM(DO1037:DO$1993),CONCATENATE(INT(B1036),", "),INT(B1036)),""))</f>
        <v>#VALUE!</v>
      </c>
      <c r="DS1036" s="5"/>
      <c r="DT1036" s="5"/>
      <c r="DU1036" s="5"/>
      <c r="DV1036" s="5"/>
    </row>
    <row r="1037" spans="1:126" x14ac:dyDescent="0.25">
      <c r="A1037" s="4" t="str">
        <f t="shared" ca="1" si="243"/>
        <v/>
      </c>
      <c r="B1037" s="3"/>
      <c r="D1037" s="1" t="str">
        <f>IFERROR(INDEX('padron cfe'!B:B,MATCH(DATOS!C1037,'padron cfe'!A:A,0),1),"")</f>
        <v/>
      </c>
      <c r="H1037" s="5" t="str">
        <f>IF(F1037="","",IFERROR(CONCATENATE("PEUA",VLOOKUP(ESTADO,REPORTE!AV$2:AW$33,2,0),DIDTRITO_FORM,CADER_FORM,IFERROR(INDEX(CA:CA,MATCH(DAY(F1037),BZ:BZ,0),1),DAY(F1037)),IFERROR(INDEX(CA:CA,MATCH(MONTH(F1037),BZ:BZ,0),1),MONTH(F1037)),YEAR(F1037),G1037),""))</f>
        <v/>
      </c>
      <c r="M1037" s="2" t="str">
        <f>IFERROR(INDEX('padron cfe'!C:C,MATCH(DATOS!C1037,'padron cfe'!A:A,0),1),"")</f>
        <v/>
      </c>
      <c r="N1037" s="66" t="str">
        <f>IFERROR(IF(BT1037="","",IF(INDEX(N$1:N1036,MATCH(BT1037,BT$1:BT1036,0),1)=0,"",INDEX(N$1:N1036,MATCH(BT1037,BT$1:BT1036,0),1))),"")</f>
        <v/>
      </c>
      <c r="O1037" s="66" t="str">
        <f>IFERROR(IF(BT1037="","",IF(INDEX(O$1:O1036,MATCH(BT1037,BT$1:BT1036,0),1)=0,"",INDEX(O$1:O1036,MATCH(BT1037,BT$1:BT1036,0),1))),"")</f>
        <v/>
      </c>
      <c r="R1037" s="66"/>
      <c r="S1037" s="5"/>
      <c r="T1037" s="66"/>
      <c r="U1037" s="5" t="str">
        <f>IFERROR(IF(INDEX(U$1:U1036,MATCH(T1037,T$1:T1036,0),1)=0,"",INDEX(U$1:U1036,MATCH(T1037,T$1:T1036,0),1)),"")</f>
        <v/>
      </c>
      <c r="V1037" s="66"/>
      <c r="W1037" s="5" t="str">
        <f>IFERROR(IF(INDEX(W$1:W1036,MATCH(V1037,V$1:V1036,0),1)=0,"",INDEX(W$1:W1036,MATCH(V1037,V$1:V1036,0),1)),"")</f>
        <v/>
      </c>
      <c r="X1037" s="2" t="str">
        <f>IFERROR(INDEX('padron cfe'!D:D,MATCH(DATOS!C1037,'padron cfe'!A:A,0),1),"")</f>
        <v/>
      </c>
      <c r="AC1037" s="3"/>
      <c r="AE1037" s="4" t="str">
        <f t="shared" si="244"/>
        <v/>
      </c>
      <c r="AI1037" s="2" t="str">
        <f>IFERROR(IF(INDEX(AI$1:AI1036,MATCH(BT1037,BT$1:BT1036,0),1)=0,"",INDEX(AI$1:AI1036,MATCH(BT1037,BT$1:BT1036,0),1)),"")</f>
        <v/>
      </c>
      <c r="AJ1037" s="2" t="str">
        <f>IFERROR(IF(INDEX(AJ$1:AJ1036,MATCH(BT1037,BT$1:BT1036,0),1)=0,"",INDEX(AJ$1:AJ1036,MATCH(BT1037,BT$1:BT1036,0),1)),"")</f>
        <v/>
      </c>
      <c r="AK1037" s="2" t="str">
        <f>IFERROR(IF(INDEX(AK$1:AK1036,MATCH(BT1037,BT$1:BT1036,0),1)=0,"",INDEX(AK$1:AK1036,MATCH(BT1037,BT$1:BT1036,0),1)),"")</f>
        <v/>
      </c>
      <c r="AY1037" s="7"/>
      <c r="BA1037" s="66"/>
      <c r="BB1037" s="66"/>
      <c r="BC1037" s="66"/>
      <c r="BD1037" s="78"/>
      <c r="BE1037" s="66"/>
      <c r="BF1037" s="66"/>
      <c r="BG1037" s="4"/>
      <c r="BH1037" s="69"/>
      <c r="BK1037" s="9"/>
      <c r="BN1037" s="7"/>
      <c r="BO1037" s="286"/>
      <c r="BP1037" s="22"/>
      <c r="BQ1037" s="7" t="str">
        <f t="shared" ca="1" si="245"/>
        <v/>
      </c>
      <c r="BR1037" s="75" t="str">
        <f t="shared" si="246"/>
        <v/>
      </c>
      <c r="BS1037" s="75" t="str">
        <f t="shared" si="247"/>
        <v/>
      </c>
      <c r="BT1037" s="5" t="str">
        <f t="shared" si="248"/>
        <v/>
      </c>
      <c r="BU1037" s="79" t="str">
        <f t="shared" si="249"/>
        <v/>
      </c>
      <c r="BV1037" s="79" t="str">
        <f t="shared" si="250"/>
        <v/>
      </c>
      <c r="BW1037" s="79" t="str">
        <f t="shared" si="251"/>
        <v/>
      </c>
      <c r="CB1037" s="5"/>
      <c r="CC1037" s="4" t="str">
        <f>IF(IFERROR(VLOOKUP(C1037,C1038:C$1993,1,0),"")="","",COUNTIF(C:C,C1037))</f>
        <v/>
      </c>
      <c r="CE1037" s="5"/>
      <c r="CF1037" s="5"/>
      <c r="CG1037" s="5" t="str">
        <f>IF(B1037="","",IF(CC1037="",1+(MAX(CG$2:CG1036)),""))</f>
        <v/>
      </c>
      <c r="CH1037" s="5" t="str">
        <f t="shared" si="252"/>
        <v/>
      </c>
      <c r="CI1037" s="5" t="str">
        <f t="shared" si="253"/>
        <v/>
      </c>
      <c r="CJ1037" s="14" t="str">
        <f t="shared" si="254"/>
        <v/>
      </c>
      <c r="CK1037" s="25"/>
      <c r="CM1037" s="5" t="str">
        <f t="shared" si="242"/>
        <v/>
      </c>
      <c r="CO1037" s="5"/>
      <c r="CP1037" s="5" t="str">
        <f t="shared" si="255"/>
        <v/>
      </c>
      <c r="CQ1037" s="5" t="str">
        <f>IF(BT1037="","",IFERROR(IF(VLOOKUP(BT1037,BT$2:BT1036,1,0)=0,"",""),BT1037))</f>
        <v/>
      </c>
      <c r="CR1037" s="22" t="str">
        <f>IF(CQ1037="","",(IFERROR(VLOOKUP(MID(CQ1037,1,1),$DI$2:DM$28,3,0),0)+IFERROR(VLOOKUP(MID(CQ1037,2,1),DI$2:DM$28,4,0),0)+IFERROR(VLOOKUP(MID(CQ1037,3,1),DI$2:DM$28,5,0),0)+(ROW(CQ1037)/1000000000000)))</f>
        <v/>
      </c>
      <c r="CS1037" s="5"/>
      <c r="CT1037" s="5">
        <v>1036</v>
      </c>
      <c r="CU1037" s="5" t="str">
        <f>IFERROR(VLOOKUP(CT1037,CP$2:CQ2113,2,0),"")</f>
        <v/>
      </c>
      <c r="CV1037" s="5"/>
      <c r="CX1037" s="5"/>
      <c r="DO1037" s="5" t="e">
        <f>IF(REPORTE!AH$2="si",IF(C1037=VALUE(REPORTE!C$22),IF(SUM(DO1038:DO$1993),CONCATENATE(INT(B1037),", "),INT(B1037)),""),IF(C1037=VALUE(REPORTE!C$21),IF(SUM(DO1038:DO$1993),CONCATENATE(INT(B1037),", "),INT(B1037)),""))</f>
        <v>#VALUE!</v>
      </c>
      <c r="DS1037" s="5"/>
      <c r="DT1037" s="5"/>
      <c r="DU1037" s="5"/>
      <c r="DV1037" s="5"/>
    </row>
    <row r="1038" spans="1:126" x14ac:dyDescent="0.25">
      <c r="A1038" s="4" t="str">
        <f t="shared" ca="1" si="243"/>
        <v/>
      </c>
      <c r="B1038" s="3"/>
      <c r="D1038" s="1" t="str">
        <f>IFERROR(INDEX('padron cfe'!B:B,MATCH(DATOS!C1038,'padron cfe'!A:A,0),1),"")</f>
        <v/>
      </c>
      <c r="H1038" s="5" t="str">
        <f>IF(F1038="","",IFERROR(CONCATENATE("PEUA",VLOOKUP(ESTADO,REPORTE!AV$2:AW$33,2,0),DIDTRITO_FORM,CADER_FORM,IFERROR(INDEX(CA:CA,MATCH(DAY(F1038),BZ:BZ,0),1),DAY(F1038)),IFERROR(INDEX(CA:CA,MATCH(MONTH(F1038),BZ:BZ,0),1),MONTH(F1038)),YEAR(F1038),G1038),""))</f>
        <v/>
      </c>
      <c r="M1038" s="2" t="str">
        <f>IFERROR(INDEX('padron cfe'!C:C,MATCH(DATOS!C1038,'padron cfe'!A:A,0),1),"")</f>
        <v/>
      </c>
      <c r="N1038" s="66" t="str">
        <f>IFERROR(IF(BT1038="","",IF(INDEX(N$1:N1037,MATCH(BT1038,BT$1:BT1037,0),1)=0,"",INDEX(N$1:N1037,MATCH(BT1038,BT$1:BT1037,0),1))),"")</f>
        <v/>
      </c>
      <c r="O1038" s="66" t="str">
        <f>IFERROR(IF(BT1038="","",IF(INDEX(O$1:O1037,MATCH(BT1038,BT$1:BT1037,0),1)=0,"",INDEX(O$1:O1037,MATCH(BT1038,BT$1:BT1037,0),1))),"")</f>
        <v/>
      </c>
      <c r="R1038" s="66"/>
      <c r="S1038" s="5"/>
      <c r="T1038" s="66"/>
      <c r="U1038" s="5" t="str">
        <f>IFERROR(IF(INDEX(U$1:U1037,MATCH(T1038,T$1:T1037,0),1)=0,"",INDEX(U$1:U1037,MATCH(T1038,T$1:T1037,0),1)),"")</f>
        <v/>
      </c>
      <c r="V1038" s="66"/>
      <c r="W1038" s="5" t="str">
        <f>IFERROR(IF(INDEX(W$1:W1037,MATCH(V1038,V$1:V1037,0),1)=0,"",INDEX(W$1:W1037,MATCH(V1038,V$1:V1037,0),1)),"")</f>
        <v/>
      </c>
      <c r="X1038" s="2" t="str">
        <f>IFERROR(INDEX('padron cfe'!D:D,MATCH(DATOS!C1038,'padron cfe'!A:A,0),1),"")</f>
        <v/>
      </c>
      <c r="AC1038" s="3"/>
      <c r="AE1038" s="4" t="str">
        <f t="shared" si="244"/>
        <v/>
      </c>
      <c r="AI1038" s="2" t="str">
        <f>IFERROR(IF(INDEX(AI$1:AI1037,MATCH(BT1038,BT$1:BT1037,0),1)=0,"",INDEX(AI$1:AI1037,MATCH(BT1038,BT$1:BT1037,0),1)),"")</f>
        <v/>
      </c>
      <c r="AJ1038" s="2" t="str">
        <f>IFERROR(IF(INDEX(AJ$1:AJ1037,MATCH(BT1038,BT$1:BT1037,0),1)=0,"",INDEX(AJ$1:AJ1037,MATCH(BT1038,BT$1:BT1037,0),1)),"")</f>
        <v/>
      </c>
      <c r="AK1038" s="2" t="str">
        <f>IFERROR(IF(INDEX(AK$1:AK1037,MATCH(BT1038,BT$1:BT1037,0),1)=0,"",INDEX(AK$1:AK1037,MATCH(BT1038,BT$1:BT1037,0),1)),"")</f>
        <v/>
      </c>
      <c r="AY1038" s="7"/>
      <c r="BA1038" s="66"/>
      <c r="BB1038" s="66"/>
      <c r="BC1038" s="66"/>
      <c r="BD1038" s="78"/>
      <c r="BE1038" s="66"/>
      <c r="BF1038" s="66"/>
      <c r="BG1038" s="4"/>
      <c r="BH1038" s="69"/>
      <c r="BK1038" s="9"/>
      <c r="BN1038" s="7"/>
      <c r="BO1038" s="286"/>
      <c r="BP1038" s="22"/>
      <c r="BQ1038" s="7" t="str">
        <f t="shared" ca="1" si="245"/>
        <v/>
      </c>
      <c r="BR1038" s="75" t="str">
        <f t="shared" si="246"/>
        <v/>
      </c>
      <c r="BS1038" s="75" t="str">
        <f t="shared" si="247"/>
        <v/>
      </c>
      <c r="BT1038" s="5" t="str">
        <f t="shared" si="248"/>
        <v/>
      </c>
      <c r="BU1038" s="79" t="str">
        <f t="shared" si="249"/>
        <v/>
      </c>
      <c r="BV1038" s="79" t="str">
        <f t="shared" si="250"/>
        <v/>
      </c>
      <c r="BW1038" s="79" t="str">
        <f t="shared" si="251"/>
        <v/>
      </c>
      <c r="CB1038" s="5"/>
      <c r="CC1038" s="4" t="str">
        <f>IF(IFERROR(VLOOKUP(C1038,C1039:C$1993,1,0),"")="","",COUNTIF(C:C,C1038))</f>
        <v/>
      </c>
      <c r="CE1038" s="5"/>
      <c r="CF1038" s="5"/>
      <c r="CG1038" s="5" t="str">
        <f>IF(B1038="","",IF(CC1038="",1+(MAX(CG$2:CG1037)),""))</f>
        <v/>
      </c>
      <c r="CH1038" s="5" t="str">
        <f t="shared" si="252"/>
        <v/>
      </c>
      <c r="CI1038" s="5" t="str">
        <f t="shared" si="253"/>
        <v/>
      </c>
      <c r="CJ1038" s="14" t="str">
        <f t="shared" si="254"/>
        <v/>
      </c>
      <c r="CK1038" s="25"/>
      <c r="CM1038" s="5" t="str">
        <f t="shared" si="242"/>
        <v/>
      </c>
      <c r="CO1038" s="5"/>
      <c r="CP1038" s="5" t="str">
        <f t="shared" si="255"/>
        <v/>
      </c>
      <c r="CQ1038" s="5" t="str">
        <f>IF(BT1038="","",IFERROR(IF(VLOOKUP(BT1038,BT$2:BT1037,1,0)=0,"",""),BT1038))</f>
        <v/>
      </c>
      <c r="CR1038" s="22" t="str">
        <f>IF(CQ1038="","",(IFERROR(VLOOKUP(MID(CQ1038,1,1),$DI$2:DM$28,3,0),0)+IFERROR(VLOOKUP(MID(CQ1038,2,1),DI$2:DM$28,4,0),0)+IFERROR(VLOOKUP(MID(CQ1038,3,1),DI$2:DM$28,5,0),0)+(ROW(CQ1038)/1000000000000)))</f>
        <v/>
      </c>
      <c r="CS1038" s="5"/>
      <c r="CT1038" s="5">
        <v>1037</v>
      </c>
      <c r="CU1038" s="5" t="str">
        <f>IFERROR(VLOOKUP(CT1038,CP$2:CQ2114,2,0),"")</f>
        <v/>
      </c>
      <c r="CV1038" s="5"/>
      <c r="CX1038" s="5"/>
      <c r="DO1038" s="5" t="e">
        <f>IF(REPORTE!AH$2="si",IF(C1038=VALUE(REPORTE!C$22),IF(SUM(DO1039:DO$1993),CONCATENATE(INT(B1038),", "),INT(B1038)),""),IF(C1038=VALUE(REPORTE!C$21),IF(SUM(DO1039:DO$1993),CONCATENATE(INT(B1038),", "),INT(B1038)),""))</f>
        <v>#VALUE!</v>
      </c>
      <c r="DS1038" s="5"/>
      <c r="DT1038" s="5"/>
      <c r="DU1038" s="5"/>
      <c r="DV1038" s="5"/>
    </row>
    <row r="1039" spans="1:126" x14ac:dyDescent="0.25">
      <c r="A1039" s="4" t="str">
        <f t="shared" ca="1" si="243"/>
        <v/>
      </c>
      <c r="B1039" s="3"/>
      <c r="D1039" s="1" t="str">
        <f>IFERROR(INDEX('padron cfe'!B:B,MATCH(DATOS!C1039,'padron cfe'!A:A,0),1),"")</f>
        <v/>
      </c>
      <c r="H1039" s="5" t="str">
        <f>IF(F1039="","",IFERROR(CONCATENATE("PEUA",VLOOKUP(ESTADO,REPORTE!AV$2:AW$33,2,0),DIDTRITO_FORM,CADER_FORM,IFERROR(INDEX(CA:CA,MATCH(DAY(F1039),BZ:BZ,0),1),DAY(F1039)),IFERROR(INDEX(CA:CA,MATCH(MONTH(F1039),BZ:BZ,0),1),MONTH(F1039)),YEAR(F1039),G1039),""))</f>
        <v/>
      </c>
      <c r="M1039" s="2" t="str">
        <f>IFERROR(INDEX('padron cfe'!C:C,MATCH(DATOS!C1039,'padron cfe'!A:A,0),1),"")</f>
        <v/>
      </c>
      <c r="N1039" s="66" t="str">
        <f>IFERROR(IF(BT1039="","",IF(INDEX(N$1:N1038,MATCH(BT1039,BT$1:BT1038,0),1)=0,"",INDEX(N$1:N1038,MATCH(BT1039,BT$1:BT1038,0),1))),"")</f>
        <v/>
      </c>
      <c r="O1039" s="66" t="str">
        <f>IFERROR(IF(BT1039="","",IF(INDEX(O$1:O1038,MATCH(BT1039,BT$1:BT1038,0),1)=0,"",INDEX(O$1:O1038,MATCH(BT1039,BT$1:BT1038,0),1))),"")</f>
        <v/>
      </c>
      <c r="R1039" s="66"/>
      <c r="S1039" s="5"/>
      <c r="T1039" s="66"/>
      <c r="U1039" s="5" t="str">
        <f>IFERROR(IF(INDEX(U$1:U1038,MATCH(T1039,T$1:T1038,0),1)=0,"",INDEX(U$1:U1038,MATCH(T1039,T$1:T1038,0),1)),"")</f>
        <v/>
      </c>
      <c r="V1039" s="66"/>
      <c r="W1039" s="5" t="str">
        <f>IFERROR(IF(INDEX(W$1:W1038,MATCH(V1039,V$1:V1038,0),1)=0,"",INDEX(W$1:W1038,MATCH(V1039,V$1:V1038,0),1)),"")</f>
        <v/>
      </c>
      <c r="X1039" s="2" t="str">
        <f>IFERROR(INDEX('padron cfe'!D:D,MATCH(DATOS!C1039,'padron cfe'!A:A,0),1),"")</f>
        <v/>
      </c>
      <c r="AC1039" s="3"/>
      <c r="AE1039" s="4" t="str">
        <f t="shared" si="244"/>
        <v/>
      </c>
      <c r="AI1039" s="2" t="str">
        <f>IFERROR(IF(INDEX(AI$1:AI1038,MATCH(BT1039,BT$1:BT1038,0),1)=0,"",INDEX(AI$1:AI1038,MATCH(BT1039,BT$1:BT1038,0),1)),"")</f>
        <v/>
      </c>
      <c r="AJ1039" s="2" t="str">
        <f>IFERROR(IF(INDEX(AJ$1:AJ1038,MATCH(BT1039,BT$1:BT1038,0),1)=0,"",INDEX(AJ$1:AJ1038,MATCH(BT1039,BT$1:BT1038,0),1)),"")</f>
        <v/>
      </c>
      <c r="AK1039" s="2" t="str">
        <f>IFERROR(IF(INDEX(AK$1:AK1038,MATCH(BT1039,BT$1:BT1038,0),1)=0,"",INDEX(AK$1:AK1038,MATCH(BT1039,BT$1:BT1038,0),1)),"")</f>
        <v/>
      </c>
      <c r="AY1039" s="7"/>
      <c r="BA1039" s="66"/>
      <c r="BB1039" s="66"/>
      <c r="BC1039" s="66"/>
      <c r="BD1039" s="78"/>
      <c r="BE1039" s="66"/>
      <c r="BF1039" s="66"/>
      <c r="BG1039" s="4"/>
      <c r="BH1039" s="69"/>
      <c r="BK1039" s="9"/>
      <c r="BN1039" s="7"/>
      <c r="BO1039" s="286"/>
      <c r="BP1039" s="22"/>
      <c r="BQ1039" s="7" t="str">
        <f t="shared" ca="1" si="245"/>
        <v/>
      </c>
      <c r="BR1039" s="75" t="str">
        <f t="shared" si="246"/>
        <v/>
      </c>
      <c r="BS1039" s="75" t="str">
        <f t="shared" si="247"/>
        <v/>
      </c>
      <c r="BT1039" s="5" t="str">
        <f t="shared" si="248"/>
        <v/>
      </c>
      <c r="BU1039" s="79" t="str">
        <f t="shared" si="249"/>
        <v/>
      </c>
      <c r="BV1039" s="79" t="str">
        <f t="shared" si="250"/>
        <v/>
      </c>
      <c r="BW1039" s="79" t="str">
        <f t="shared" si="251"/>
        <v/>
      </c>
      <c r="CB1039" s="5"/>
      <c r="CC1039" s="4" t="str">
        <f>IF(IFERROR(VLOOKUP(C1039,C1040:C$1993,1,0),"")="","",COUNTIF(C:C,C1039))</f>
        <v/>
      </c>
      <c r="CE1039" s="5"/>
      <c r="CF1039" s="5"/>
      <c r="CG1039" s="5" t="str">
        <f>IF(B1039="","",IF(CC1039="",1+(MAX(CG$2:CG1038)),""))</f>
        <v/>
      </c>
      <c r="CH1039" s="5" t="str">
        <f t="shared" si="252"/>
        <v/>
      </c>
      <c r="CI1039" s="5" t="str">
        <f t="shared" si="253"/>
        <v/>
      </c>
      <c r="CJ1039" s="14" t="str">
        <f t="shared" si="254"/>
        <v/>
      </c>
      <c r="CK1039" s="25"/>
      <c r="CM1039" s="5" t="str">
        <f t="shared" si="242"/>
        <v/>
      </c>
      <c r="CO1039" s="5"/>
      <c r="CP1039" s="5" t="str">
        <f t="shared" si="255"/>
        <v/>
      </c>
      <c r="CQ1039" s="5" t="str">
        <f>IF(BT1039="","",IFERROR(IF(VLOOKUP(BT1039,BT$2:BT1038,1,0)=0,"",""),BT1039))</f>
        <v/>
      </c>
      <c r="CR1039" s="22" t="str">
        <f>IF(CQ1039="","",(IFERROR(VLOOKUP(MID(CQ1039,1,1),$DI$2:DM$28,3,0),0)+IFERROR(VLOOKUP(MID(CQ1039,2,1),DI$2:DM$28,4,0),0)+IFERROR(VLOOKUP(MID(CQ1039,3,1),DI$2:DM$28,5,0),0)+(ROW(CQ1039)/1000000000000)))</f>
        <v/>
      </c>
      <c r="CS1039" s="5"/>
      <c r="CT1039" s="5">
        <v>1038</v>
      </c>
      <c r="CU1039" s="5" t="str">
        <f>IFERROR(VLOOKUP(CT1039,CP$2:CQ2115,2,0),"")</f>
        <v/>
      </c>
      <c r="CV1039" s="5"/>
      <c r="CX1039" s="5"/>
      <c r="DO1039" s="5" t="e">
        <f>IF(REPORTE!AH$2="si",IF(C1039=VALUE(REPORTE!C$22),IF(SUM(DO1040:DO$1993),CONCATENATE(INT(B1039),", "),INT(B1039)),""),IF(C1039=VALUE(REPORTE!C$21),IF(SUM(DO1040:DO$1993),CONCATENATE(INT(B1039),", "),INT(B1039)),""))</f>
        <v>#VALUE!</v>
      </c>
      <c r="DS1039" s="5"/>
      <c r="DT1039" s="5"/>
      <c r="DU1039" s="5"/>
      <c r="DV1039" s="5"/>
    </row>
    <row r="1040" spans="1:126" x14ac:dyDescent="0.25">
      <c r="A1040" s="4" t="str">
        <f t="shared" ca="1" si="243"/>
        <v/>
      </c>
      <c r="B1040" s="3"/>
      <c r="D1040" s="1" t="str">
        <f>IFERROR(INDEX('padron cfe'!B:B,MATCH(DATOS!C1040,'padron cfe'!A:A,0),1),"")</f>
        <v/>
      </c>
      <c r="H1040" s="5" t="str">
        <f>IF(F1040="","",IFERROR(CONCATENATE("PEUA",VLOOKUP(ESTADO,REPORTE!AV$2:AW$33,2,0),DIDTRITO_FORM,CADER_FORM,IFERROR(INDEX(CA:CA,MATCH(DAY(F1040),BZ:BZ,0),1),DAY(F1040)),IFERROR(INDEX(CA:CA,MATCH(MONTH(F1040),BZ:BZ,0),1),MONTH(F1040)),YEAR(F1040),G1040),""))</f>
        <v/>
      </c>
      <c r="M1040" s="2" t="str">
        <f>IFERROR(INDEX('padron cfe'!C:C,MATCH(DATOS!C1040,'padron cfe'!A:A,0),1),"")</f>
        <v/>
      </c>
      <c r="N1040" s="66" t="str">
        <f>IFERROR(IF(BT1040="","",IF(INDEX(N$1:N1039,MATCH(BT1040,BT$1:BT1039,0),1)=0,"",INDEX(N$1:N1039,MATCH(BT1040,BT$1:BT1039,0),1))),"")</f>
        <v/>
      </c>
      <c r="O1040" s="66" t="str">
        <f>IFERROR(IF(BT1040="","",IF(INDEX(O$1:O1039,MATCH(BT1040,BT$1:BT1039,0),1)=0,"",INDEX(O$1:O1039,MATCH(BT1040,BT$1:BT1039,0),1))),"")</f>
        <v/>
      </c>
      <c r="R1040" s="66"/>
      <c r="S1040" s="5"/>
      <c r="T1040" s="66"/>
      <c r="U1040" s="5" t="str">
        <f>IFERROR(IF(INDEX(U$1:U1039,MATCH(T1040,T$1:T1039,0),1)=0,"",INDEX(U$1:U1039,MATCH(T1040,T$1:T1039,0),1)),"")</f>
        <v/>
      </c>
      <c r="V1040" s="66"/>
      <c r="W1040" s="5" t="str">
        <f>IFERROR(IF(INDEX(W$1:W1039,MATCH(V1040,V$1:V1039,0),1)=0,"",INDEX(W$1:W1039,MATCH(V1040,V$1:V1039,0),1)),"")</f>
        <v/>
      </c>
      <c r="X1040" s="2" t="str">
        <f>IFERROR(INDEX('padron cfe'!D:D,MATCH(DATOS!C1040,'padron cfe'!A:A,0),1),"")</f>
        <v/>
      </c>
      <c r="AC1040" s="3"/>
      <c r="AE1040" s="4" t="str">
        <f t="shared" si="244"/>
        <v/>
      </c>
      <c r="AI1040" s="2" t="str">
        <f>IFERROR(IF(INDEX(AI$1:AI1039,MATCH(BT1040,BT$1:BT1039,0),1)=0,"",INDEX(AI$1:AI1039,MATCH(BT1040,BT$1:BT1039,0),1)),"")</f>
        <v/>
      </c>
      <c r="AJ1040" s="2" t="str">
        <f>IFERROR(IF(INDEX(AJ$1:AJ1039,MATCH(BT1040,BT$1:BT1039,0),1)=0,"",INDEX(AJ$1:AJ1039,MATCH(BT1040,BT$1:BT1039,0),1)),"")</f>
        <v/>
      </c>
      <c r="AK1040" s="2" t="str">
        <f>IFERROR(IF(INDEX(AK$1:AK1039,MATCH(BT1040,BT$1:BT1039,0),1)=0,"",INDEX(AK$1:AK1039,MATCH(BT1040,BT$1:BT1039,0),1)),"")</f>
        <v/>
      </c>
      <c r="AY1040" s="7"/>
      <c r="BA1040" s="66"/>
      <c r="BB1040" s="66"/>
      <c r="BC1040" s="66"/>
      <c r="BD1040" s="78"/>
      <c r="BE1040" s="66"/>
      <c r="BF1040" s="66"/>
      <c r="BG1040" s="4"/>
      <c r="BH1040" s="69"/>
      <c r="BK1040" s="9"/>
      <c r="BN1040" s="7"/>
      <c r="BO1040" s="286"/>
      <c r="BP1040" s="22"/>
      <c r="BQ1040" s="7" t="str">
        <f t="shared" ca="1" si="245"/>
        <v/>
      </c>
      <c r="BR1040" s="75" t="str">
        <f t="shared" si="246"/>
        <v/>
      </c>
      <c r="BS1040" s="75" t="str">
        <f t="shared" si="247"/>
        <v/>
      </c>
      <c r="BT1040" s="5" t="str">
        <f t="shared" si="248"/>
        <v/>
      </c>
      <c r="BU1040" s="79" t="str">
        <f t="shared" si="249"/>
        <v/>
      </c>
      <c r="BV1040" s="79" t="str">
        <f t="shared" si="250"/>
        <v/>
      </c>
      <c r="BW1040" s="79" t="str">
        <f t="shared" si="251"/>
        <v/>
      </c>
      <c r="CB1040" s="5"/>
      <c r="CC1040" s="4" t="str">
        <f>IF(IFERROR(VLOOKUP(C1040,C1041:C$1993,1,0),"")="","",COUNTIF(C:C,C1040))</f>
        <v/>
      </c>
      <c r="CE1040" s="5"/>
      <c r="CF1040" s="5"/>
      <c r="CG1040" s="5" t="str">
        <f>IF(B1040="","",IF(CC1040="",1+(MAX(CG$2:CG1039)),""))</f>
        <v/>
      </c>
      <c r="CH1040" s="5" t="str">
        <f t="shared" si="252"/>
        <v/>
      </c>
      <c r="CI1040" s="5" t="str">
        <f t="shared" si="253"/>
        <v/>
      </c>
      <c r="CJ1040" s="14" t="str">
        <f t="shared" si="254"/>
        <v/>
      </c>
      <c r="CK1040" s="25"/>
      <c r="CM1040" s="5" t="str">
        <f t="shared" si="242"/>
        <v/>
      </c>
      <c r="CO1040" s="5"/>
      <c r="CP1040" s="5" t="str">
        <f t="shared" si="255"/>
        <v/>
      </c>
      <c r="CQ1040" s="5" t="str">
        <f>IF(BT1040="","",IFERROR(IF(VLOOKUP(BT1040,BT$2:BT1039,1,0)=0,"",""),BT1040))</f>
        <v/>
      </c>
      <c r="CR1040" s="22" t="str">
        <f>IF(CQ1040="","",(IFERROR(VLOOKUP(MID(CQ1040,1,1),$DI$2:DM$28,3,0),0)+IFERROR(VLOOKUP(MID(CQ1040,2,1),DI$2:DM$28,4,0),0)+IFERROR(VLOOKUP(MID(CQ1040,3,1),DI$2:DM$28,5,0),0)+(ROW(CQ1040)/1000000000000)))</f>
        <v/>
      </c>
      <c r="CS1040" s="5"/>
      <c r="CT1040" s="5">
        <v>1039</v>
      </c>
      <c r="CU1040" s="5" t="str">
        <f>IFERROR(VLOOKUP(CT1040,CP$2:CQ2116,2,0),"")</f>
        <v/>
      </c>
      <c r="CV1040" s="5"/>
      <c r="CX1040" s="5"/>
      <c r="DO1040" s="5" t="e">
        <f>IF(REPORTE!AH$2="si",IF(C1040=VALUE(REPORTE!C$22),IF(SUM(DO1041:DO$1993),CONCATENATE(INT(B1040),", "),INT(B1040)),""),IF(C1040=VALUE(REPORTE!C$21),IF(SUM(DO1041:DO$1993),CONCATENATE(INT(B1040),", "),INT(B1040)),""))</f>
        <v>#VALUE!</v>
      </c>
      <c r="DS1040" s="5"/>
      <c r="DT1040" s="5"/>
      <c r="DU1040" s="5"/>
      <c r="DV1040" s="5"/>
    </row>
    <row r="1041" spans="1:126" x14ac:dyDescent="0.25">
      <c r="A1041" s="4" t="str">
        <f t="shared" ca="1" si="243"/>
        <v/>
      </c>
      <c r="B1041" s="3"/>
      <c r="D1041" s="1" t="str">
        <f>IFERROR(INDEX('padron cfe'!B:B,MATCH(DATOS!C1041,'padron cfe'!A:A,0),1),"")</f>
        <v/>
      </c>
      <c r="H1041" s="5" t="str">
        <f>IF(F1041="","",IFERROR(CONCATENATE("PEUA",VLOOKUP(ESTADO,REPORTE!AV$2:AW$33,2,0),DIDTRITO_FORM,CADER_FORM,IFERROR(INDEX(CA:CA,MATCH(DAY(F1041),BZ:BZ,0),1),DAY(F1041)),IFERROR(INDEX(CA:CA,MATCH(MONTH(F1041),BZ:BZ,0),1),MONTH(F1041)),YEAR(F1041),G1041),""))</f>
        <v/>
      </c>
      <c r="M1041" s="2" t="str">
        <f>IFERROR(INDEX('padron cfe'!C:C,MATCH(DATOS!C1041,'padron cfe'!A:A,0),1),"")</f>
        <v/>
      </c>
      <c r="N1041" s="66" t="str">
        <f>IFERROR(IF(BT1041="","",IF(INDEX(N$1:N1040,MATCH(BT1041,BT$1:BT1040,0),1)=0,"",INDEX(N$1:N1040,MATCH(BT1041,BT$1:BT1040,0),1))),"")</f>
        <v/>
      </c>
      <c r="O1041" s="66" t="str">
        <f>IFERROR(IF(BT1041="","",IF(INDEX(O$1:O1040,MATCH(BT1041,BT$1:BT1040,0),1)=0,"",INDEX(O$1:O1040,MATCH(BT1041,BT$1:BT1040,0),1))),"")</f>
        <v/>
      </c>
      <c r="R1041" s="66"/>
      <c r="S1041" s="5"/>
      <c r="T1041" s="66"/>
      <c r="U1041" s="5" t="str">
        <f>IFERROR(IF(INDEX(U$1:U1040,MATCH(T1041,T$1:T1040,0),1)=0,"",INDEX(U$1:U1040,MATCH(T1041,T$1:T1040,0),1)),"")</f>
        <v/>
      </c>
      <c r="V1041" s="66"/>
      <c r="W1041" s="5" t="str">
        <f>IFERROR(IF(INDEX(W$1:W1040,MATCH(V1041,V$1:V1040,0),1)=0,"",INDEX(W$1:W1040,MATCH(V1041,V$1:V1040,0),1)),"")</f>
        <v/>
      </c>
      <c r="X1041" s="2" t="str">
        <f>IFERROR(INDEX('padron cfe'!D:D,MATCH(DATOS!C1041,'padron cfe'!A:A,0),1),"")</f>
        <v/>
      </c>
      <c r="AC1041" s="3"/>
      <c r="AE1041" s="4" t="str">
        <f t="shared" si="244"/>
        <v/>
      </c>
      <c r="AI1041" s="2" t="str">
        <f>IFERROR(IF(INDEX(AI$1:AI1040,MATCH(BT1041,BT$1:BT1040,0),1)=0,"",INDEX(AI$1:AI1040,MATCH(BT1041,BT$1:BT1040,0),1)),"")</f>
        <v/>
      </c>
      <c r="AJ1041" s="2" t="str">
        <f>IFERROR(IF(INDEX(AJ$1:AJ1040,MATCH(BT1041,BT$1:BT1040,0),1)=0,"",INDEX(AJ$1:AJ1040,MATCH(BT1041,BT$1:BT1040,0),1)),"")</f>
        <v/>
      </c>
      <c r="AK1041" s="2" t="str">
        <f>IFERROR(IF(INDEX(AK$1:AK1040,MATCH(BT1041,BT$1:BT1040,0),1)=0,"",INDEX(AK$1:AK1040,MATCH(BT1041,BT$1:BT1040,0),1)),"")</f>
        <v/>
      </c>
      <c r="AY1041" s="7"/>
      <c r="BA1041" s="66"/>
      <c r="BB1041" s="66"/>
      <c r="BC1041" s="66"/>
      <c r="BD1041" s="78"/>
      <c r="BE1041" s="66"/>
      <c r="BF1041" s="66"/>
      <c r="BG1041" s="4"/>
      <c r="BH1041" s="69"/>
      <c r="BK1041" s="9"/>
      <c r="BN1041" s="7"/>
      <c r="BO1041" s="286"/>
      <c r="BP1041" s="22"/>
      <c r="BQ1041" s="7" t="str">
        <f t="shared" ca="1" si="245"/>
        <v/>
      </c>
      <c r="BR1041" s="75" t="str">
        <f t="shared" si="246"/>
        <v/>
      </c>
      <c r="BS1041" s="75" t="str">
        <f t="shared" si="247"/>
        <v/>
      </c>
      <c r="BT1041" s="5" t="str">
        <f t="shared" si="248"/>
        <v/>
      </c>
      <c r="BU1041" s="79" t="str">
        <f t="shared" si="249"/>
        <v/>
      </c>
      <c r="BV1041" s="79" t="str">
        <f t="shared" si="250"/>
        <v/>
      </c>
      <c r="BW1041" s="79" t="str">
        <f t="shared" si="251"/>
        <v/>
      </c>
      <c r="CB1041" s="5"/>
      <c r="CC1041" s="4" t="str">
        <f>IF(IFERROR(VLOOKUP(C1041,C1042:C$1993,1,0),"")="","",COUNTIF(C:C,C1041))</f>
        <v/>
      </c>
      <c r="CE1041" s="5"/>
      <c r="CF1041" s="5"/>
      <c r="CG1041" s="5" t="str">
        <f>IF(B1041="","",IF(CC1041="",1+(MAX(CG$2:CG1040)),""))</f>
        <v/>
      </c>
      <c r="CH1041" s="5" t="str">
        <f t="shared" si="252"/>
        <v/>
      </c>
      <c r="CI1041" s="5" t="str">
        <f t="shared" si="253"/>
        <v/>
      </c>
      <c r="CJ1041" s="14" t="str">
        <f t="shared" si="254"/>
        <v/>
      </c>
      <c r="CK1041" s="25"/>
      <c r="CM1041" s="5" t="str">
        <f t="shared" si="242"/>
        <v/>
      </c>
      <c r="CO1041" s="5"/>
      <c r="CP1041" s="5" t="str">
        <f t="shared" si="255"/>
        <v/>
      </c>
      <c r="CQ1041" s="5" t="str">
        <f>IF(BT1041="","",IFERROR(IF(VLOOKUP(BT1041,BT$2:BT1040,1,0)=0,"",""),BT1041))</f>
        <v/>
      </c>
      <c r="CR1041" s="22" t="str">
        <f>IF(CQ1041="","",(IFERROR(VLOOKUP(MID(CQ1041,1,1),$DI$2:DM$28,3,0),0)+IFERROR(VLOOKUP(MID(CQ1041,2,1),DI$2:DM$28,4,0),0)+IFERROR(VLOOKUP(MID(CQ1041,3,1),DI$2:DM$28,5,0),0)+(ROW(CQ1041)/1000000000000)))</f>
        <v/>
      </c>
      <c r="CS1041" s="5"/>
      <c r="CT1041" s="5">
        <v>1040</v>
      </c>
      <c r="CU1041" s="5" t="str">
        <f>IFERROR(VLOOKUP(CT1041,CP$2:CQ2117,2,0),"")</f>
        <v/>
      </c>
      <c r="CV1041" s="5"/>
      <c r="CX1041" s="5"/>
      <c r="DO1041" s="5" t="e">
        <f>IF(REPORTE!AH$2="si",IF(C1041=VALUE(REPORTE!C$22),IF(SUM(DO1042:DO$1993),CONCATENATE(INT(B1041),", "),INT(B1041)),""),IF(C1041=VALUE(REPORTE!C$21),IF(SUM(DO1042:DO$1993),CONCATENATE(INT(B1041),", "),INT(B1041)),""))</f>
        <v>#VALUE!</v>
      </c>
      <c r="DS1041" s="5"/>
      <c r="DT1041" s="5"/>
      <c r="DU1041" s="5"/>
      <c r="DV1041" s="5"/>
    </row>
    <row r="1042" spans="1:126" x14ac:dyDescent="0.25">
      <c r="A1042" s="4" t="str">
        <f t="shared" ca="1" si="243"/>
        <v/>
      </c>
      <c r="B1042" s="3"/>
      <c r="D1042" s="1" t="str">
        <f>IFERROR(INDEX('padron cfe'!B:B,MATCH(DATOS!C1042,'padron cfe'!A:A,0),1),"")</f>
        <v/>
      </c>
      <c r="H1042" s="5" t="str">
        <f>IF(F1042="","",IFERROR(CONCATENATE("PEUA",VLOOKUP(ESTADO,REPORTE!AV$2:AW$33,2,0),DIDTRITO_FORM,CADER_FORM,IFERROR(INDEX(CA:CA,MATCH(DAY(F1042),BZ:BZ,0),1),DAY(F1042)),IFERROR(INDEX(CA:CA,MATCH(MONTH(F1042),BZ:BZ,0),1),MONTH(F1042)),YEAR(F1042),G1042),""))</f>
        <v/>
      </c>
      <c r="M1042" s="2" t="str">
        <f>IFERROR(INDEX('padron cfe'!C:C,MATCH(DATOS!C1042,'padron cfe'!A:A,0),1),"")</f>
        <v/>
      </c>
      <c r="N1042" s="66" t="str">
        <f>IFERROR(IF(BT1042="","",IF(INDEX(N$1:N1041,MATCH(BT1042,BT$1:BT1041,0),1)=0,"",INDEX(N$1:N1041,MATCH(BT1042,BT$1:BT1041,0),1))),"")</f>
        <v/>
      </c>
      <c r="O1042" s="66" t="str">
        <f>IFERROR(IF(BT1042="","",IF(INDEX(O$1:O1041,MATCH(BT1042,BT$1:BT1041,0),1)=0,"",INDEX(O$1:O1041,MATCH(BT1042,BT$1:BT1041,0),1))),"")</f>
        <v/>
      </c>
      <c r="R1042" s="66"/>
      <c r="S1042" s="5"/>
      <c r="T1042" s="66"/>
      <c r="U1042" s="5" t="str">
        <f>IFERROR(IF(INDEX(U$1:U1041,MATCH(T1042,T$1:T1041,0),1)=0,"",INDEX(U$1:U1041,MATCH(T1042,T$1:T1041,0),1)),"")</f>
        <v/>
      </c>
      <c r="V1042" s="66"/>
      <c r="W1042" s="5" t="str">
        <f>IFERROR(IF(INDEX(W$1:W1041,MATCH(V1042,V$1:V1041,0),1)=0,"",INDEX(W$1:W1041,MATCH(V1042,V$1:V1041,0),1)),"")</f>
        <v/>
      </c>
      <c r="X1042" s="2" t="str">
        <f>IFERROR(INDEX('padron cfe'!D:D,MATCH(DATOS!C1042,'padron cfe'!A:A,0),1),"")</f>
        <v/>
      </c>
      <c r="AC1042" s="3"/>
      <c r="AE1042" s="4" t="str">
        <f t="shared" si="244"/>
        <v/>
      </c>
      <c r="AI1042" s="2" t="str">
        <f>IFERROR(IF(INDEX(AI$1:AI1041,MATCH(BT1042,BT$1:BT1041,0),1)=0,"",INDEX(AI$1:AI1041,MATCH(BT1042,BT$1:BT1041,0),1)),"")</f>
        <v/>
      </c>
      <c r="AJ1042" s="2" t="str">
        <f>IFERROR(IF(INDEX(AJ$1:AJ1041,MATCH(BT1042,BT$1:BT1041,0),1)=0,"",INDEX(AJ$1:AJ1041,MATCH(BT1042,BT$1:BT1041,0),1)),"")</f>
        <v/>
      </c>
      <c r="AK1042" s="2" t="str">
        <f>IFERROR(IF(INDEX(AK$1:AK1041,MATCH(BT1042,BT$1:BT1041,0),1)=0,"",INDEX(AK$1:AK1041,MATCH(BT1042,BT$1:BT1041,0),1)),"")</f>
        <v/>
      </c>
      <c r="AY1042" s="7"/>
      <c r="BA1042" s="66"/>
      <c r="BB1042" s="66"/>
      <c r="BC1042" s="66"/>
      <c r="BD1042" s="78"/>
      <c r="BE1042" s="66"/>
      <c r="BF1042" s="66"/>
      <c r="BG1042" s="4"/>
      <c r="BH1042" s="69"/>
      <c r="BK1042" s="9"/>
      <c r="BN1042" s="7"/>
      <c r="BO1042" s="286"/>
      <c r="BP1042" s="22"/>
      <c r="BQ1042" s="7" t="str">
        <f t="shared" ca="1" si="245"/>
        <v/>
      </c>
      <c r="BR1042" s="75" t="str">
        <f t="shared" si="246"/>
        <v/>
      </c>
      <c r="BS1042" s="75" t="str">
        <f t="shared" si="247"/>
        <v/>
      </c>
      <c r="BT1042" s="5" t="str">
        <f t="shared" si="248"/>
        <v/>
      </c>
      <c r="BU1042" s="79" t="str">
        <f t="shared" si="249"/>
        <v/>
      </c>
      <c r="BV1042" s="79" t="str">
        <f t="shared" si="250"/>
        <v/>
      </c>
      <c r="BW1042" s="79" t="str">
        <f t="shared" si="251"/>
        <v/>
      </c>
      <c r="CB1042" s="5"/>
      <c r="CC1042" s="4" t="str">
        <f>IF(IFERROR(VLOOKUP(C1042,C1043:C$1993,1,0),"")="","",COUNTIF(C:C,C1042))</f>
        <v/>
      </c>
      <c r="CE1042" s="5"/>
      <c r="CF1042" s="5"/>
      <c r="CG1042" s="5" t="str">
        <f>IF(B1042="","",IF(CC1042="",1+(MAX(CG$2:CG1041)),""))</f>
        <v/>
      </c>
      <c r="CH1042" s="5" t="str">
        <f t="shared" si="252"/>
        <v/>
      </c>
      <c r="CI1042" s="5" t="str">
        <f t="shared" si="253"/>
        <v/>
      </c>
      <c r="CJ1042" s="14" t="str">
        <f t="shared" si="254"/>
        <v/>
      </c>
      <c r="CK1042" s="25"/>
      <c r="CM1042" s="5" t="str">
        <f t="shared" si="242"/>
        <v/>
      </c>
      <c r="CO1042" s="5"/>
      <c r="CP1042" s="5" t="str">
        <f t="shared" si="255"/>
        <v/>
      </c>
      <c r="CQ1042" s="5" t="str">
        <f>IF(BT1042="","",IFERROR(IF(VLOOKUP(BT1042,BT$2:BT1041,1,0)=0,"",""),BT1042))</f>
        <v/>
      </c>
      <c r="CR1042" s="22" t="str">
        <f>IF(CQ1042="","",(IFERROR(VLOOKUP(MID(CQ1042,1,1),$DI$2:DM$28,3,0),0)+IFERROR(VLOOKUP(MID(CQ1042,2,1),DI$2:DM$28,4,0),0)+IFERROR(VLOOKUP(MID(CQ1042,3,1),DI$2:DM$28,5,0),0)+(ROW(CQ1042)/1000000000000)))</f>
        <v/>
      </c>
      <c r="CS1042" s="5"/>
      <c r="CT1042" s="5">
        <v>1041</v>
      </c>
      <c r="CU1042" s="5" t="str">
        <f>IFERROR(VLOOKUP(CT1042,CP$2:CQ2118,2,0),"")</f>
        <v/>
      </c>
      <c r="CV1042" s="5"/>
      <c r="CX1042" s="5"/>
      <c r="DO1042" s="5" t="e">
        <f>IF(REPORTE!AH$2="si",IF(C1042=VALUE(REPORTE!C$22),IF(SUM(DO1043:DO$1993),CONCATENATE(INT(B1042),", "),INT(B1042)),""),IF(C1042=VALUE(REPORTE!C$21),IF(SUM(DO1043:DO$1993),CONCATENATE(INT(B1042),", "),INT(B1042)),""))</f>
        <v>#VALUE!</v>
      </c>
      <c r="DS1042" s="5"/>
      <c r="DT1042" s="5"/>
      <c r="DU1042" s="5"/>
      <c r="DV1042" s="5"/>
    </row>
    <row r="1043" spans="1:126" x14ac:dyDescent="0.25">
      <c r="A1043" s="4" t="str">
        <f t="shared" ca="1" si="243"/>
        <v/>
      </c>
      <c r="B1043" s="3"/>
      <c r="D1043" s="1" t="str">
        <f>IFERROR(INDEX('padron cfe'!B:B,MATCH(DATOS!C1043,'padron cfe'!A:A,0),1),"")</f>
        <v/>
      </c>
      <c r="H1043" s="5" t="str">
        <f>IF(F1043="","",IFERROR(CONCATENATE("PEUA",VLOOKUP(ESTADO,REPORTE!AV$2:AW$33,2,0),DIDTRITO_FORM,CADER_FORM,IFERROR(INDEX(CA:CA,MATCH(DAY(F1043),BZ:BZ,0),1),DAY(F1043)),IFERROR(INDEX(CA:CA,MATCH(MONTH(F1043),BZ:BZ,0),1),MONTH(F1043)),YEAR(F1043),G1043),""))</f>
        <v/>
      </c>
      <c r="M1043" s="2" t="str">
        <f>IFERROR(INDEX('padron cfe'!C:C,MATCH(DATOS!C1043,'padron cfe'!A:A,0),1),"")</f>
        <v/>
      </c>
      <c r="N1043" s="66" t="str">
        <f>IFERROR(IF(BT1043="","",IF(INDEX(N$1:N1042,MATCH(BT1043,BT$1:BT1042,0),1)=0,"",INDEX(N$1:N1042,MATCH(BT1043,BT$1:BT1042,0),1))),"")</f>
        <v/>
      </c>
      <c r="O1043" s="66" t="str">
        <f>IFERROR(IF(BT1043="","",IF(INDEX(O$1:O1042,MATCH(BT1043,BT$1:BT1042,0),1)=0,"",INDEX(O$1:O1042,MATCH(BT1043,BT$1:BT1042,0),1))),"")</f>
        <v/>
      </c>
      <c r="R1043" s="66"/>
      <c r="S1043" s="5"/>
      <c r="T1043" s="66"/>
      <c r="U1043" s="5" t="str">
        <f>IFERROR(IF(INDEX(U$1:U1042,MATCH(T1043,T$1:T1042,0),1)=0,"",INDEX(U$1:U1042,MATCH(T1043,T$1:T1042,0),1)),"")</f>
        <v/>
      </c>
      <c r="V1043" s="66"/>
      <c r="W1043" s="5" t="str">
        <f>IFERROR(IF(INDEX(W$1:W1042,MATCH(V1043,V$1:V1042,0),1)=0,"",INDEX(W$1:W1042,MATCH(V1043,V$1:V1042,0),1)),"")</f>
        <v/>
      </c>
      <c r="X1043" s="2" t="str">
        <f>IFERROR(INDEX('padron cfe'!D:D,MATCH(DATOS!C1043,'padron cfe'!A:A,0),1),"")</f>
        <v/>
      </c>
      <c r="AC1043" s="3"/>
      <c r="AE1043" s="4" t="str">
        <f t="shared" si="244"/>
        <v/>
      </c>
      <c r="AI1043" s="2" t="str">
        <f>IFERROR(IF(INDEX(AI$1:AI1042,MATCH(BT1043,BT$1:BT1042,0),1)=0,"",INDEX(AI$1:AI1042,MATCH(BT1043,BT$1:BT1042,0),1)),"")</f>
        <v/>
      </c>
      <c r="AJ1043" s="2" t="str">
        <f>IFERROR(IF(INDEX(AJ$1:AJ1042,MATCH(BT1043,BT$1:BT1042,0),1)=0,"",INDEX(AJ$1:AJ1042,MATCH(BT1043,BT$1:BT1042,0),1)),"")</f>
        <v/>
      </c>
      <c r="AK1043" s="2" t="str">
        <f>IFERROR(IF(INDEX(AK$1:AK1042,MATCH(BT1043,BT$1:BT1042,0),1)=0,"",INDEX(AK$1:AK1042,MATCH(BT1043,BT$1:BT1042,0),1)),"")</f>
        <v/>
      </c>
      <c r="AY1043" s="7"/>
      <c r="BA1043" s="66"/>
      <c r="BB1043" s="66"/>
      <c r="BC1043" s="66"/>
      <c r="BD1043" s="78"/>
      <c r="BE1043" s="66"/>
      <c r="BF1043" s="66"/>
      <c r="BG1043" s="4"/>
      <c r="BH1043" s="69"/>
      <c r="BK1043" s="9"/>
      <c r="BN1043" s="7"/>
      <c r="BO1043" s="286"/>
      <c r="BP1043" s="22"/>
      <c r="BQ1043" s="7" t="str">
        <f t="shared" ca="1" si="245"/>
        <v/>
      </c>
      <c r="BR1043" s="75" t="str">
        <f t="shared" si="246"/>
        <v/>
      </c>
      <c r="BS1043" s="75" t="str">
        <f t="shared" si="247"/>
        <v/>
      </c>
      <c r="BT1043" s="5" t="str">
        <f t="shared" si="248"/>
        <v/>
      </c>
      <c r="BU1043" s="79" t="str">
        <f t="shared" si="249"/>
        <v/>
      </c>
      <c r="BV1043" s="79" t="str">
        <f t="shared" si="250"/>
        <v/>
      </c>
      <c r="BW1043" s="79" t="str">
        <f t="shared" si="251"/>
        <v/>
      </c>
      <c r="CB1043" s="5"/>
      <c r="CC1043" s="4" t="str">
        <f>IF(IFERROR(VLOOKUP(C1043,C1044:C$1993,1,0),"")="","",COUNTIF(C:C,C1043))</f>
        <v/>
      </c>
      <c r="CE1043" s="5"/>
      <c r="CF1043" s="5"/>
      <c r="CG1043" s="5" t="str">
        <f>IF(B1043="","",IF(CC1043="",1+(MAX(CG$2:CG1042)),""))</f>
        <v/>
      </c>
      <c r="CH1043" s="5" t="str">
        <f t="shared" si="252"/>
        <v/>
      </c>
      <c r="CI1043" s="5" t="str">
        <f t="shared" si="253"/>
        <v/>
      </c>
      <c r="CJ1043" s="14" t="str">
        <f t="shared" si="254"/>
        <v/>
      </c>
      <c r="CK1043" s="25"/>
      <c r="CM1043" s="5" t="str">
        <f t="shared" si="242"/>
        <v/>
      </c>
      <c r="CO1043" s="5"/>
      <c r="CP1043" s="5" t="str">
        <f t="shared" si="255"/>
        <v/>
      </c>
      <c r="CQ1043" s="5" t="str">
        <f>IF(BT1043="","",IFERROR(IF(VLOOKUP(BT1043,BT$2:BT1042,1,0)=0,"",""),BT1043))</f>
        <v/>
      </c>
      <c r="CR1043" s="22" t="str">
        <f>IF(CQ1043="","",(IFERROR(VLOOKUP(MID(CQ1043,1,1),$DI$2:DM$28,3,0),0)+IFERROR(VLOOKUP(MID(CQ1043,2,1),DI$2:DM$28,4,0),0)+IFERROR(VLOOKUP(MID(CQ1043,3,1),DI$2:DM$28,5,0),0)+(ROW(CQ1043)/1000000000000)))</f>
        <v/>
      </c>
      <c r="CS1043" s="5"/>
      <c r="CT1043" s="5">
        <v>1042</v>
      </c>
      <c r="CU1043" s="5" t="str">
        <f>IFERROR(VLOOKUP(CT1043,CP$2:CQ2119,2,0),"")</f>
        <v/>
      </c>
      <c r="CV1043" s="5"/>
      <c r="CX1043" s="5"/>
      <c r="DO1043" s="5" t="e">
        <f>IF(REPORTE!AH$2="si",IF(C1043=VALUE(REPORTE!C$22),IF(SUM(DO1044:DO$1993),CONCATENATE(INT(B1043),", "),INT(B1043)),""),IF(C1043=VALUE(REPORTE!C$21),IF(SUM(DO1044:DO$1993),CONCATENATE(INT(B1043),", "),INT(B1043)),""))</f>
        <v>#VALUE!</v>
      </c>
      <c r="DS1043" s="5"/>
      <c r="DT1043" s="5"/>
      <c r="DU1043" s="5"/>
      <c r="DV1043" s="5"/>
    </row>
    <row r="1044" spans="1:126" x14ac:dyDescent="0.25">
      <c r="A1044" s="4" t="str">
        <f t="shared" ca="1" si="243"/>
        <v/>
      </c>
      <c r="B1044" s="3"/>
      <c r="D1044" s="1" t="str">
        <f>IFERROR(INDEX('padron cfe'!B:B,MATCH(DATOS!C1044,'padron cfe'!A:A,0),1),"")</f>
        <v/>
      </c>
      <c r="H1044" s="5" t="str">
        <f>IF(F1044="","",IFERROR(CONCATENATE("PEUA",VLOOKUP(ESTADO,REPORTE!AV$2:AW$33,2,0),DIDTRITO_FORM,CADER_FORM,IFERROR(INDEX(CA:CA,MATCH(DAY(F1044),BZ:BZ,0),1),DAY(F1044)),IFERROR(INDEX(CA:CA,MATCH(MONTH(F1044),BZ:BZ,0),1),MONTH(F1044)),YEAR(F1044),G1044),""))</f>
        <v/>
      </c>
      <c r="M1044" s="2" t="str">
        <f>IFERROR(INDEX('padron cfe'!C:C,MATCH(DATOS!C1044,'padron cfe'!A:A,0),1),"")</f>
        <v/>
      </c>
      <c r="N1044" s="66" t="str">
        <f>IFERROR(IF(BT1044="","",IF(INDEX(N$1:N1043,MATCH(BT1044,BT$1:BT1043,0),1)=0,"",INDEX(N$1:N1043,MATCH(BT1044,BT$1:BT1043,0),1))),"")</f>
        <v/>
      </c>
      <c r="O1044" s="66" t="str">
        <f>IFERROR(IF(BT1044="","",IF(INDEX(O$1:O1043,MATCH(BT1044,BT$1:BT1043,0),1)=0,"",INDEX(O$1:O1043,MATCH(BT1044,BT$1:BT1043,0),1))),"")</f>
        <v/>
      </c>
      <c r="R1044" s="66"/>
      <c r="S1044" s="5"/>
      <c r="T1044" s="66"/>
      <c r="U1044" s="5" t="str">
        <f>IFERROR(IF(INDEX(U$1:U1043,MATCH(T1044,T$1:T1043,0),1)=0,"",INDEX(U$1:U1043,MATCH(T1044,T$1:T1043,0),1)),"")</f>
        <v/>
      </c>
      <c r="V1044" s="66"/>
      <c r="W1044" s="5" t="str">
        <f>IFERROR(IF(INDEX(W$1:W1043,MATCH(V1044,V$1:V1043,0),1)=0,"",INDEX(W$1:W1043,MATCH(V1044,V$1:V1043,0),1)),"")</f>
        <v/>
      </c>
      <c r="X1044" s="2" t="str">
        <f>IFERROR(INDEX('padron cfe'!D:D,MATCH(DATOS!C1044,'padron cfe'!A:A,0),1),"")</f>
        <v/>
      </c>
      <c r="AC1044" s="3"/>
      <c r="AE1044" s="4" t="str">
        <f t="shared" si="244"/>
        <v/>
      </c>
      <c r="AI1044" s="2" t="str">
        <f>IFERROR(IF(INDEX(AI$1:AI1043,MATCH(BT1044,BT$1:BT1043,0),1)=0,"",INDEX(AI$1:AI1043,MATCH(BT1044,BT$1:BT1043,0),1)),"")</f>
        <v/>
      </c>
      <c r="AJ1044" s="2" t="str">
        <f>IFERROR(IF(INDEX(AJ$1:AJ1043,MATCH(BT1044,BT$1:BT1043,0),1)=0,"",INDEX(AJ$1:AJ1043,MATCH(BT1044,BT$1:BT1043,0),1)),"")</f>
        <v/>
      </c>
      <c r="AK1044" s="2" t="str">
        <f>IFERROR(IF(INDEX(AK$1:AK1043,MATCH(BT1044,BT$1:BT1043,0),1)=0,"",INDEX(AK$1:AK1043,MATCH(BT1044,BT$1:BT1043,0),1)),"")</f>
        <v/>
      </c>
      <c r="AY1044" s="7"/>
      <c r="BA1044" s="66"/>
      <c r="BB1044" s="66"/>
      <c r="BC1044" s="66"/>
      <c r="BD1044" s="78"/>
      <c r="BE1044" s="66"/>
      <c r="BF1044" s="66"/>
      <c r="BG1044" s="4"/>
      <c r="BH1044" s="69"/>
      <c r="BK1044" s="9"/>
      <c r="BN1044" s="7"/>
      <c r="BO1044" s="286"/>
      <c r="BP1044" s="22"/>
      <c r="BQ1044" s="7" t="str">
        <f t="shared" ca="1" si="245"/>
        <v/>
      </c>
      <c r="BR1044" s="75" t="str">
        <f t="shared" si="246"/>
        <v/>
      </c>
      <c r="BS1044" s="75" t="str">
        <f t="shared" si="247"/>
        <v/>
      </c>
      <c r="BT1044" s="5" t="str">
        <f t="shared" si="248"/>
        <v/>
      </c>
      <c r="BU1044" s="79" t="str">
        <f t="shared" si="249"/>
        <v/>
      </c>
      <c r="BV1044" s="79" t="str">
        <f t="shared" si="250"/>
        <v/>
      </c>
      <c r="BW1044" s="79" t="str">
        <f t="shared" si="251"/>
        <v/>
      </c>
      <c r="CB1044" s="5"/>
      <c r="CC1044" s="4" t="str">
        <f>IF(IFERROR(VLOOKUP(C1044,C1045:C$1993,1,0),"")="","",COUNTIF(C:C,C1044))</f>
        <v/>
      </c>
      <c r="CE1044" s="5"/>
      <c r="CF1044" s="5"/>
      <c r="CG1044" s="5" t="str">
        <f>IF(B1044="","",IF(CC1044="",1+(MAX(CG$2:CG1043)),""))</f>
        <v/>
      </c>
      <c r="CH1044" s="5" t="str">
        <f t="shared" si="252"/>
        <v/>
      </c>
      <c r="CI1044" s="5" t="str">
        <f t="shared" si="253"/>
        <v/>
      </c>
      <c r="CJ1044" s="14" t="str">
        <f t="shared" si="254"/>
        <v/>
      </c>
      <c r="CK1044" s="25"/>
      <c r="CM1044" s="5" t="str">
        <f t="shared" si="242"/>
        <v/>
      </c>
      <c r="CO1044" s="5"/>
      <c r="CP1044" s="5" t="str">
        <f t="shared" si="255"/>
        <v/>
      </c>
      <c r="CQ1044" s="5" t="str">
        <f>IF(BT1044="","",IFERROR(IF(VLOOKUP(BT1044,BT$2:BT1043,1,0)=0,"",""),BT1044))</f>
        <v/>
      </c>
      <c r="CR1044" s="22" t="str">
        <f>IF(CQ1044="","",(IFERROR(VLOOKUP(MID(CQ1044,1,1),$DI$2:DM$28,3,0),0)+IFERROR(VLOOKUP(MID(CQ1044,2,1),DI$2:DM$28,4,0),0)+IFERROR(VLOOKUP(MID(CQ1044,3,1),DI$2:DM$28,5,0),0)+(ROW(CQ1044)/1000000000000)))</f>
        <v/>
      </c>
      <c r="CS1044" s="5"/>
      <c r="CT1044" s="5">
        <v>1043</v>
      </c>
      <c r="CU1044" s="5" t="str">
        <f>IFERROR(VLOOKUP(CT1044,CP$2:CQ2120,2,0),"")</f>
        <v/>
      </c>
      <c r="CV1044" s="5"/>
      <c r="CX1044" s="5"/>
      <c r="DO1044" s="5" t="e">
        <f>IF(REPORTE!AH$2="si",IF(C1044=VALUE(REPORTE!C$22),IF(SUM(DO1045:DO$1993),CONCATENATE(INT(B1044),", "),INT(B1044)),""),IF(C1044=VALUE(REPORTE!C$21),IF(SUM(DO1045:DO$1993),CONCATENATE(INT(B1044),", "),INT(B1044)),""))</f>
        <v>#VALUE!</v>
      </c>
      <c r="DS1044" s="5"/>
      <c r="DT1044" s="5"/>
      <c r="DU1044" s="5"/>
      <c r="DV1044" s="5"/>
    </row>
    <row r="1045" spans="1:126" x14ac:dyDescent="0.25">
      <c r="A1045" s="4" t="str">
        <f t="shared" ca="1" si="243"/>
        <v/>
      </c>
      <c r="B1045" s="3"/>
      <c r="D1045" s="1" t="str">
        <f>IFERROR(INDEX('padron cfe'!B:B,MATCH(DATOS!C1045,'padron cfe'!A:A,0),1),"")</f>
        <v/>
      </c>
      <c r="H1045" s="5" t="str">
        <f>IF(F1045="","",IFERROR(CONCATENATE("PEUA",VLOOKUP(ESTADO,REPORTE!AV$2:AW$33,2,0),DIDTRITO_FORM,CADER_FORM,IFERROR(INDEX(CA:CA,MATCH(DAY(F1045),BZ:BZ,0),1),DAY(F1045)),IFERROR(INDEX(CA:CA,MATCH(MONTH(F1045),BZ:BZ,0),1),MONTH(F1045)),YEAR(F1045),G1045),""))</f>
        <v/>
      </c>
      <c r="M1045" s="2" t="str">
        <f>IFERROR(INDEX('padron cfe'!C:C,MATCH(DATOS!C1045,'padron cfe'!A:A,0),1),"")</f>
        <v/>
      </c>
      <c r="N1045" s="66" t="str">
        <f>IFERROR(IF(BT1045="","",IF(INDEX(N$1:N1044,MATCH(BT1045,BT$1:BT1044,0),1)=0,"",INDEX(N$1:N1044,MATCH(BT1045,BT$1:BT1044,0),1))),"")</f>
        <v/>
      </c>
      <c r="O1045" s="66" t="str">
        <f>IFERROR(IF(BT1045="","",IF(INDEX(O$1:O1044,MATCH(BT1045,BT$1:BT1044,0),1)=0,"",INDEX(O$1:O1044,MATCH(BT1045,BT$1:BT1044,0),1))),"")</f>
        <v/>
      </c>
      <c r="R1045" s="66"/>
      <c r="S1045" s="5"/>
      <c r="T1045" s="66"/>
      <c r="U1045" s="5" t="str">
        <f>IFERROR(IF(INDEX(U$1:U1044,MATCH(T1045,T$1:T1044,0),1)=0,"",INDEX(U$1:U1044,MATCH(T1045,T$1:T1044,0),1)),"")</f>
        <v/>
      </c>
      <c r="V1045" s="66"/>
      <c r="W1045" s="5" t="str">
        <f>IFERROR(IF(INDEX(W$1:W1044,MATCH(V1045,V$1:V1044,0),1)=0,"",INDEX(W$1:W1044,MATCH(V1045,V$1:V1044,0),1)),"")</f>
        <v/>
      </c>
      <c r="X1045" s="2" t="str">
        <f>IFERROR(INDEX('padron cfe'!D:D,MATCH(DATOS!C1045,'padron cfe'!A:A,0),1),"")</f>
        <v/>
      </c>
      <c r="AC1045" s="3"/>
      <c r="AE1045" s="4" t="str">
        <f t="shared" si="244"/>
        <v/>
      </c>
      <c r="AI1045" s="2" t="str">
        <f>IFERROR(IF(INDEX(AI$1:AI1044,MATCH(BT1045,BT$1:BT1044,0),1)=0,"",INDEX(AI$1:AI1044,MATCH(BT1045,BT$1:BT1044,0),1)),"")</f>
        <v/>
      </c>
      <c r="AJ1045" s="2" t="str">
        <f>IFERROR(IF(INDEX(AJ$1:AJ1044,MATCH(BT1045,BT$1:BT1044,0),1)=0,"",INDEX(AJ$1:AJ1044,MATCH(BT1045,BT$1:BT1044,0),1)),"")</f>
        <v/>
      </c>
      <c r="AK1045" s="2" t="str">
        <f>IFERROR(IF(INDEX(AK$1:AK1044,MATCH(BT1045,BT$1:BT1044,0),1)=0,"",INDEX(AK$1:AK1044,MATCH(BT1045,BT$1:BT1044,0),1)),"")</f>
        <v/>
      </c>
      <c r="AY1045" s="7"/>
      <c r="BA1045" s="66"/>
      <c r="BB1045" s="66"/>
      <c r="BC1045" s="66"/>
      <c r="BD1045" s="78"/>
      <c r="BE1045" s="66"/>
      <c r="BF1045" s="66"/>
      <c r="BG1045" s="4"/>
      <c r="BH1045" s="69"/>
      <c r="BK1045" s="9"/>
      <c r="BN1045" s="7"/>
      <c r="BO1045" s="286"/>
      <c r="BP1045" s="22"/>
      <c r="BQ1045" s="7" t="str">
        <f t="shared" ca="1" si="245"/>
        <v/>
      </c>
      <c r="BR1045" s="75" t="str">
        <f t="shared" si="246"/>
        <v/>
      </c>
      <c r="BS1045" s="75" t="str">
        <f t="shared" si="247"/>
        <v/>
      </c>
      <c r="BT1045" s="5" t="str">
        <f t="shared" si="248"/>
        <v/>
      </c>
      <c r="BU1045" s="79" t="str">
        <f t="shared" si="249"/>
        <v/>
      </c>
      <c r="BV1045" s="79" t="str">
        <f t="shared" si="250"/>
        <v/>
      </c>
      <c r="BW1045" s="79" t="str">
        <f t="shared" si="251"/>
        <v/>
      </c>
      <c r="CB1045" s="5"/>
      <c r="CC1045" s="4" t="str">
        <f>IF(IFERROR(VLOOKUP(C1045,C1046:C$1993,1,0),"")="","",COUNTIF(C:C,C1045))</f>
        <v/>
      </c>
      <c r="CE1045" s="5"/>
      <c r="CF1045" s="5"/>
      <c r="CG1045" s="5" t="str">
        <f>IF(B1045="","",IF(CC1045="",1+(MAX(CG$2:CG1044)),""))</f>
        <v/>
      </c>
      <c r="CH1045" s="5" t="str">
        <f t="shared" si="252"/>
        <v/>
      </c>
      <c r="CI1045" s="5" t="str">
        <f t="shared" si="253"/>
        <v/>
      </c>
      <c r="CJ1045" s="14" t="str">
        <f t="shared" si="254"/>
        <v/>
      </c>
      <c r="CK1045" s="25"/>
      <c r="CM1045" s="5" t="str">
        <f t="shared" si="242"/>
        <v/>
      </c>
      <c r="CO1045" s="5"/>
      <c r="CP1045" s="5" t="str">
        <f t="shared" si="255"/>
        <v/>
      </c>
      <c r="CQ1045" s="5" t="str">
        <f>IF(BT1045="","",IFERROR(IF(VLOOKUP(BT1045,BT$2:BT1044,1,0)=0,"",""),BT1045))</f>
        <v/>
      </c>
      <c r="CR1045" s="22" t="str">
        <f>IF(CQ1045="","",(IFERROR(VLOOKUP(MID(CQ1045,1,1),$DI$2:DM$28,3,0),0)+IFERROR(VLOOKUP(MID(CQ1045,2,1),DI$2:DM$28,4,0),0)+IFERROR(VLOOKUP(MID(CQ1045,3,1),DI$2:DM$28,5,0),0)+(ROW(CQ1045)/1000000000000)))</f>
        <v/>
      </c>
      <c r="CS1045" s="5"/>
      <c r="CT1045" s="5">
        <v>1044</v>
      </c>
      <c r="CU1045" s="5" t="str">
        <f>IFERROR(VLOOKUP(CT1045,CP$2:CQ2121,2,0),"")</f>
        <v/>
      </c>
      <c r="CV1045" s="5"/>
      <c r="CX1045" s="5"/>
      <c r="DO1045" s="5" t="e">
        <f>IF(REPORTE!AH$2="si",IF(C1045=VALUE(REPORTE!C$22),IF(SUM(DO1046:DO$1993),CONCATENATE(INT(B1045),", "),INT(B1045)),""),IF(C1045=VALUE(REPORTE!C$21),IF(SUM(DO1046:DO$1993),CONCATENATE(INT(B1045),", "),INT(B1045)),""))</f>
        <v>#VALUE!</v>
      </c>
      <c r="DS1045" s="5"/>
      <c r="DT1045" s="5"/>
      <c r="DU1045" s="5"/>
      <c r="DV1045" s="5"/>
    </row>
    <row r="1046" spans="1:126" x14ac:dyDescent="0.25">
      <c r="A1046" s="4" t="str">
        <f t="shared" ca="1" si="243"/>
        <v/>
      </c>
      <c r="B1046" s="3"/>
      <c r="D1046" s="1" t="str">
        <f>IFERROR(INDEX('padron cfe'!B:B,MATCH(DATOS!C1046,'padron cfe'!A:A,0),1),"")</f>
        <v/>
      </c>
      <c r="H1046" s="5" t="str">
        <f>IF(F1046="","",IFERROR(CONCATENATE("PEUA",VLOOKUP(ESTADO,REPORTE!AV$2:AW$33,2,0),DIDTRITO_FORM,CADER_FORM,IFERROR(INDEX(CA:CA,MATCH(DAY(F1046),BZ:BZ,0),1),DAY(F1046)),IFERROR(INDEX(CA:CA,MATCH(MONTH(F1046),BZ:BZ,0),1),MONTH(F1046)),YEAR(F1046),G1046),""))</f>
        <v/>
      </c>
      <c r="M1046" s="2" t="str">
        <f>IFERROR(INDEX('padron cfe'!C:C,MATCH(DATOS!C1046,'padron cfe'!A:A,0),1),"")</f>
        <v/>
      </c>
      <c r="N1046" s="66" t="str">
        <f>IFERROR(IF(BT1046="","",IF(INDEX(N$1:N1045,MATCH(BT1046,BT$1:BT1045,0),1)=0,"",INDEX(N$1:N1045,MATCH(BT1046,BT$1:BT1045,0),1))),"")</f>
        <v/>
      </c>
      <c r="O1046" s="66" t="str">
        <f>IFERROR(IF(BT1046="","",IF(INDEX(O$1:O1045,MATCH(BT1046,BT$1:BT1045,0),1)=0,"",INDEX(O$1:O1045,MATCH(BT1046,BT$1:BT1045,0),1))),"")</f>
        <v/>
      </c>
      <c r="R1046" s="66"/>
      <c r="S1046" s="5"/>
      <c r="T1046" s="66"/>
      <c r="U1046" s="5" t="str">
        <f>IFERROR(IF(INDEX(U$1:U1045,MATCH(T1046,T$1:T1045,0),1)=0,"",INDEX(U$1:U1045,MATCH(T1046,T$1:T1045,0),1)),"")</f>
        <v/>
      </c>
      <c r="V1046" s="66"/>
      <c r="W1046" s="5" t="str">
        <f>IFERROR(IF(INDEX(W$1:W1045,MATCH(V1046,V$1:V1045,0),1)=0,"",INDEX(W$1:W1045,MATCH(V1046,V$1:V1045,0),1)),"")</f>
        <v/>
      </c>
      <c r="X1046" s="2" t="str">
        <f>IFERROR(INDEX('padron cfe'!D:D,MATCH(DATOS!C1046,'padron cfe'!A:A,0),1),"")</f>
        <v/>
      </c>
      <c r="AC1046" s="3"/>
      <c r="AE1046" s="4" t="str">
        <f t="shared" si="244"/>
        <v/>
      </c>
      <c r="AI1046" s="2" t="str">
        <f>IFERROR(IF(INDEX(AI$1:AI1045,MATCH(BT1046,BT$1:BT1045,0),1)=0,"",INDEX(AI$1:AI1045,MATCH(BT1046,BT$1:BT1045,0),1)),"")</f>
        <v/>
      </c>
      <c r="AJ1046" s="2" t="str">
        <f>IFERROR(IF(INDEX(AJ$1:AJ1045,MATCH(BT1046,BT$1:BT1045,0),1)=0,"",INDEX(AJ$1:AJ1045,MATCH(BT1046,BT$1:BT1045,0),1)),"")</f>
        <v/>
      </c>
      <c r="AK1046" s="2" t="str">
        <f>IFERROR(IF(INDEX(AK$1:AK1045,MATCH(BT1046,BT$1:BT1045,0),1)=0,"",INDEX(AK$1:AK1045,MATCH(BT1046,BT$1:BT1045,0),1)),"")</f>
        <v/>
      </c>
      <c r="AY1046" s="7"/>
      <c r="BA1046" s="66"/>
      <c r="BB1046" s="66"/>
      <c r="BC1046" s="66"/>
      <c r="BD1046" s="78"/>
      <c r="BE1046" s="66"/>
      <c r="BF1046" s="66"/>
      <c r="BG1046" s="4"/>
      <c r="BH1046" s="69"/>
      <c r="BK1046" s="9"/>
      <c r="BN1046" s="7"/>
      <c r="BO1046" s="286"/>
      <c r="BP1046" s="22"/>
      <c r="BQ1046" s="7" t="str">
        <f t="shared" ca="1" si="245"/>
        <v/>
      </c>
      <c r="BR1046" s="75" t="str">
        <f t="shared" si="246"/>
        <v/>
      </c>
      <c r="BS1046" s="75" t="str">
        <f t="shared" si="247"/>
        <v/>
      </c>
      <c r="BT1046" s="5" t="str">
        <f t="shared" si="248"/>
        <v/>
      </c>
      <c r="BU1046" s="79" t="str">
        <f t="shared" si="249"/>
        <v/>
      </c>
      <c r="BV1046" s="79" t="str">
        <f t="shared" si="250"/>
        <v/>
      </c>
      <c r="BW1046" s="79" t="str">
        <f t="shared" si="251"/>
        <v/>
      </c>
      <c r="CB1046" s="5"/>
      <c r="CC1046" s="4" t="str">
        <f>IF(IFERROR(VLOOKUP(C1046,C1047:C$1993,1,0),"")="","",COUNTIF(C:C,C1046))</f>
        <v/>
      </c>
      <c r="CE1046" s="5"/>
      <c r="CF1046" s="5"/>
      <c r="CG1046" s="5" t="str">
        <f>IF(B1046="","",IF(CC1046="",1+(MAX(CG$2:CG1045)),""))</f>
        <v/>
      </c>
      <c r="CH1046" s="5" t="str">
        <f t="shared" si="252"/>
        <v/>
      </c>
      <c r="CI1046" s="5" t="str">
        <f t="shared" si="253"/>
        <v/>
      </c>
      <c r="CJ1046" s="14" t="str">
        <f t="shared" si="254"/>
        <v/>
      </c>
      <c r="CK1046" s="25"/>
      <c r="CM1046" s="5" t="str">
        <f t="shared" ref="CM1046:CM1077" si="256">CONCATENATE(AO1046,AP1046,AQ1046,AR1046,AS1046)</f>
        <v/>
      </c>
      <c r="CO1046" s="5"/>
      <c r="CP1046" s="5" t="str">
        <f t="shared" si="255"/>
        <v/>
      </c>
      <c r="CQ1046" s="5" t="str">
        <f>IF(BT1046="","",IFERROR(IF(VLOOKUP(BT1046,BT$2:BT1045,1,0)=0,"",""),BT1046))</f>
        <v/>
      </c>
      <c r="CR1046" s="22" t="str">
        <f>IF(CQ1046="","",(IFERROR(VLOOKUP(MID(CQ1046,1,1),$DI$2:DM$28,3,0),0)+IFERROR(VLOOKUP(MID(CQ1046,2,1),DI$2:DM$28,4,0),0)+IFERROR(VLOOKUP(MID(CQ1046,3,1),DI$2:DM$28,5,0),0)+(ROW(CQ1046)/1000000000000)))</f>
        <v/>
      </c>
      <c r="CS1046" s="5"/>
      <c r="CT1046" s="5">
        <v>1045</v>
      </c>
      <c r="CU1046" s="5" t="str">
        <f>IFERROR(VLOOKUP(CT1046,CP$2:CQ2122,2,0),"")</f>
        <v/>
      </c>
      <c r="CV1046" s="5"/>
      <c r="CX1046" s="5"/>
      <c r="DO1046" s="5" t="e">
        <f>IF(REPORTE!AH$2="si",IF(C1046=VALUE(REPORTE!C$22),IF(SUM(DO1047:DO$1993),CONCATENATE(INT(B1046),", "),INT(B1046)),""),IF(C1046=VALUE(REPORTE!C$21),IF(SUM(DO1047:DO$1993),CONCATENATE(INT(B1046),", "),INT(B1046)),""))</f>
        <v>#VALUE!</v>
      </c>
      <c r="DS1046" s="5"/>
      <c r="DT1046" s="5"/>
      <c r="DU1046" s="5"/>
      <c r="DV1046" s="5"/>
    </row>
    <row r="1047" spans="1:126" x14ac:dyDescent="0.25">
      <c r="A1047" s="4" t="str">
        <f t="shared" ca="1" si="243"/>
        <v/>
      </c>
      <c r="B1047" s="3"/>
      <c r="D1047" s="1" t="str">
        <f>IFERROR(INDEX('padron cfe'!B:B,MATCH(DATOS!C1047,'padron cfe'!A:A,0),1),"")</f>
        <v/>
      </c>
      <c r="H1047" s="5" t="str">
        <f>IF(F1047="","",IFERROR(CONCATENATE("PEUA",VLOOKUP(ESTADO,REPORTE!AV$2:AW$33,2,0),DIDTRITO_FORM,CADER_FORM,IFERROR(INDEX(CA:CA,MATCH(DAY(F1047),BZ:BZ,0),1),DAY(F1047)),IFERROR(INDEX(CA:CA,MATCH(MONTH(F1047),BZ:BZ,0),1),MONTH(F1047)),YEAR(F1047),G1047),""))</f>
        <v/>
      </c>
      <c r="M1047" s="2" t="str">
        <f>IFERROR(INDEX('padron cfe'!C:C,MATCH(DATOS!C1047,'padron cfe'!A:A,0),1),"")</f>
        <v/>
      </c>
      <c r="N1047" s="66" t="str">
        <f>IFERROR(IF(BT1047="","",IF(INDEX(N$1:N1046,MATCH(BT1047,BT$1:BT1046,0),1)=0,"",INDEX(N$1:N1046,MATCH(BT1047,BT$1:BT1046,0),1))),"")</f>
        <v/>
      </c>
      <c r="O1047" s="66" t="str">
        <f>IFERROR(IF(BT1047="","",IF(INDEX(O$1:O1046,MATCH(BT1047,BT$1:BT1046,0),1)=0,"",INDEX(O$1:O1046,MATCH(BT1047,BT$1:BT1046,0),1))),"")</f>
        <v/>
      </c>
      <c r="R1047" s="66"/>
      <c r="S1047" s="5"/>
      <c r="T1047" s="66"/>
      <c r="U1047" s="5" t="str">
        <f>IFERROR(IF(INDEX(U$1:U1046,MATCH(T1047,T$1:T1046,0),1)=0,"",INDEX(U$1:U1046,MATCH(T1047,T$1:T1046,0),1)),"")</f>
        <v/>
      </c>
      <c r="V1047" s="66"/>
      <c r="W1047" s="5" t="str">
        <f>IFERROR(IF(INDEX(W$1:W1046,MATCH(V1047,V$1:V1046,0),1)=0,"",INDEX(W$1:W1046,MATCH(V1047,V$1:V1046,0),1)),"")</f>
        <v/>
      </c>
      <c r="X1047" s="2" t="str">
        <f>IFERROR(INDEX('padron cfe'!D:D,MATCH(DATOS!C1047,'padron cfe'!A:A,0),1),"")</f>
        <v/>
      </c>
      <c r="AC1047" s="3"/>
      <c r="AE1047" s="4" t="str">
        <f t="shared" si="244"/>
        <v/>
      </c>
      <c r="AI1047" s="2" t="str">
        <f>IFERROR(IF(INDEX(AI$1:AI1046,MATCH(BT1047,BT$1:BT1046,0),1)=0,"",INDEX(AI$1:AI1046,MATCH(BT1047,BT$1:BT1046,0),1)),"")</f>
        <v/>
      </c>
      <c r="AJ1047" s="2" t="str">
        <f>IFERROR(IF(INDEX(AJ$1:AJ1046,MATCH(BT1047,BT$1:BT1046,0),1)=0,"",INDEX(AJ$1:AJ1046,MATCH(BT1047,BT$1:BT1046,0),1)),"")</f>
        <v/>
      </c>
      <c r="AK1047" s="2" t="str">
        <f>IFERROR(IF(INDEX(AK$1:AK1046,MATCH(BT1047,BT$1:BT1046,0),1)=0,"",INDEX(AK$1:AK1046,MATCH(BT1047,BT$1:BT1046,0),1)),"")</f>
        <v/>
      </c>
      <c r="AY1047" s="7"/>
      <c r="BA1047" s="66"/>
      <c r="BB1047" s="66"/>
      <c r="BC1047" s="66"/>
      <c r="BD1047" s="78"/>
      <c r="BE1047" s="66"/>
      <c r="BF1047" s="66"/>
      <c r="BG1047" s="4"/>
      <c r="BH1047" s="69"/>
      <c r="BK1047" s="9"/>
      <c r="BN1047" s="7"/>
      <c r="BO1047" s="286"/>
      <c r="BP1047" s="22"/>
      <c r="BQ1047" s="7" t="str">
        <f t="shared" ca="1" si="245"/>
        <v/>
      </c>
      <c r="BR1047" s="75" t="str">
        <f t="shared" si="246"/>
        <v/>
      </c>
      <c r="BS1047" s="75" t="str">
        <f t="shared" si="247"/>
        <v/>
      </c>
      <c r="BT1047" s="5" t="str">
        <f t="shared" si="248"/>
        <v/>
      </c>
      <c r="BU1047" s="79" t="str">
        <f t="shared" si="249"/>
        <v/>
      </c>
      <c r="BV1047" s="79" t="str">
        <f t="shared" si="250"/>
        <v/>
      </c>
      <c r="BW1047" s="79" t="str">
        <f t="shared" si="251"/>
        <v/>
      </c>
      <c r="CB1047" s="5"/>
      <c r="CC1047" s="4" t="str">
        <f>IF(IFERROR(VLOOKUP(C1047,C1048:C$1993,1,0),"")="","",COUNTIF(C:C,C1047))</f>
        <v/>
      </c>
      <c r="CE1047" s="5"/>
      <c r="CF1047" s="5"/>
      <c r="CG1047" s="5" t="str">
        <f>IF(B1047="","",IF(CC1047="",1+(MAX(CG$2:CG1046)),""))</f>
        <v/>
      </c>
      <c r="CH1047" s="5" t="str">
        <f t="shared" si="252"/>
        <v/>
      </c>
      <c r="CI1047" s="5" t="str">
        <f t="shared" si="253"/>
        <v/>
      </c>
      <c r="CJ1047" s="14" t="str">
        <f t="shared" si="254"/>
        <v/>
      </c>
      <c r="CK1047" s="25"/>
      <c r="CM1047" s="5" t="str">
        <f t="shared" si="256"/>
        <v/>
      </c>
      <c r="CO1047" s="5"/>
      <c r="CP1047" s="5" t="str">
        <f t="shared" si="255"/>
        <v/>
      </c>
      <c r="CQ1047" s="5" t="str">
        <f>IF(BT1047="","",IFERROR(IF(VLOOKUP(BT1047,BT$2:BT1046,1,0)=0,"",""),BT1047))</f>
        <v/>
      </c>
      <c r="CR1047" s="22" t="str">
        <f>IF(CQ1047="","",(IFERROR(VLOOKUP(MID(CQ1047,1,1),$DI$2:DM$28,3,0),0)+IFERROR(VLOOKUP(MID(CQ1047,2,1),DI$2:DM$28,4,0),0)+IFERROR(VLOOKUP(MID(CQ1047,3,1),DI$2:DM$28,5,0),0)+(ROW(CQ1047)/1000000000000)))</f>
        <v/>
      </c>
      <c r="CS1047" s="5"/>
      <c r="CT1047" s="5">
        <v>1046</v>
      </c>
      <c r="CU1047" s="5" t="str">
        <f>IFERROR(VLOOKUP(CT1047,CP$2:CQ2123,2,0),"")</f>
        <v/>
      </c>
      <c r="CV1047" s="5"/>
      <c r="CX1047" s="5"/>
      <c r="DO1047" s="5" t="e">
        <f>IF(REPORTE!AH$2="si",IF(C1047=VALUE(REPORTE!C$22),IF(SUM(DO1048:DO$1993),CONCATENATE(INT(B1047),", "),INT(B1047)),""),IF(C1047=VALUE(REPORTE!C$21),IF(SUM(DO1048:DO$1993),CONCATENATE(INT(B1047),", "),INT(B1047)),""))</f>
        <v>#VALUE!</v>
      </c>
      <c r="DS1047" s="5"/>
      <c r="DT1047" s="5"/>
      <c r="DU1047" s="5"/>
      <c r="DV1047" s="5"/>
    </row>
    <row r="1048" spans="1:126" x14ac:dyDescent="0.25">
      <c r="A1048" s="4" t="str">
        <f t="shared" ca="1" si="243"/>
        <v/>
      </c>
      <c r="B1048" s="3"/>
      <c r="D1048" s="1" t="str">
        <f>IFERROR(INDEX('padron cfe'!B:B,MATCH(DATOS!C1048,'padron cfe'!A:A,0),1),"")</f>
        <v/>
      </c>
      <c r="H1048" s="5" t="str">
        <f>IF(F1048="","",IFERROR(CONCATENATE("PEUA",VLOOKUP(ESTADO,REPORTE!AV$2:AW$33,2,0),DIDTRITO_FORM,CADER_FORM,IFERROR(INDEX(CA:CA,MATCH(DAY(F1048),BZ:BZ,0),1),DAY(F1048)),IFERROR(INDEX(CA:CA,MATCH(MONTH(F1048),BZ:BZ,0),1),MONTH(F1048)),YEAR(F1048),G1048),""))</f>
        <v/>
      </c>
      <c r="M1048" s="2" t="str">
        <f>IFERROR(INDEX('padron cfe'!C:C,MATCH(DATOS!C1048,'padron cfe'!A:A,0),1),"")</f>
        <v/>
      </c>
      <c r="N1048" s="66" t="str">
        <f>IFERROR(IF(BT1048="","",IF(INDEX(N$1:N1047,MATCH(BT1048,BT$1:BT1047,0),1)=0,"",INDEX(N$1:N1047,MATCH(BT1048,BT$1:BT1047,0),1))),"")</f>
        <v/>
      </c>
      <c r="O1048" s="66" t="str">
        <f>IFERROR(IF(BT1048="","",IF(INDEX(O$1:O1047,MATCH(BT1048,BT$1:BT1047,0),1)=0,"",INDEX(O$1:O1047,MATCH(BT1048,BT$1:BT1047,0),1))),"")</f>
        <v/>
      </c>
      <c r="R1048" s="66"/>
      <c r="S1048" s="5"/>
      <c r="T1048" s="66"/>
      <c r="U1048" s="5" t="str">
        <f>IFERROR(IF(INDEX(U$1:U1047,MATCH(T1048,T$1:T1047,0),1)=0,"",INDEX(U$1:U1047,MATCH(T1048,T$1:T1047,0),1)),"")</f>
        <v/>
      </c>
      <c r="V1048" s="66"/>
      <c r="W1048" s="5" t="str">
        <f>IFERROR(IF(INDEX(W$1:W1047,MATCH(V1048,V$1:V1047,0),1)=0,"",INDEX(W$1:W1047,MATCH(V1048,V$1:V1047,0),1)),"")</f>
        <v/>
      </c>
      <c r="X1048" s="2" t="str">
        <f>IFERROR(INDEX('padron cfe'!D:D,MATCH(DATOS!C1048,'padron cfe'!A:A,0),1),"")</f>
        <v/>
      </c>
      <c r="AC1048" s="3"/>
      <c r="AE1048" s="4" t="str">
        <f t="shared" si="244"/>
        <v/>
      </c>
      <c r="AI1048" s="2" t="str">
        <f>IFERROR(IF(INDEX(AI$1:AI1047,MATCH(BT1048,BT$1:BT1047,0),1)=0,"",INDEX(AI$1:AI1047,MATCH(BT1048,BT$1:BT1047,0),1)),"")</f>
        <v/>
      </c>
      <c r="AJ1048" s="2" t="str">
        <f>IFERROR(IF(INDEX(AJ$1:AJ1047,MATCH(BT1048,BT$1:BT1047,0),1)=0,"",INDEX(AJ$1:AJ1047,MATCH(BT1048,BT$1:BT1047,0),1)),"")</f>
        <v/>
      </c>
      <c r="AK1048" s="2" t="str">
        <f>IFERROR(IF(INDEX(AK$1:AK1047,MATCH(BT1048,BT$1:BT1047,0),1)=0,"",INDEX(AK$1:AK1047,MATCH(BT1048,BT$1:BT1047,0),1)),"")</f>
        <v/>
      </c>
      <c r="AY1048" s="7"/>
      <c r="BA1048" s="66"/>
      <c r="BB1048" s="66"/>
      <c r="BC1048" s="66"/>
      <c r="BD1048" s="78"/>
      <c r="BE1048" s="66"/>
      <c r="BF1048" s="66"/>
      <c r="BG1048" s="4"/>
      <c r="BH1048" s="69"/>
      <c r="BK1048" s="9"/>
      <c r="BN1048" s="7"/>
      <c r="BO1048" s="286"/>
      <c r="BP1048" s="22"/>
      <c r="BQ1048" s="7" t="str">
        <f t="shared" ca="1" si="245"/>
        <v/>
      </c>
      <c r="BR1048" s="75" t="str">
        <f t="shared" si="246"/>
        <v/>
      </c>
      <c r="BS1048" s="75" t="str">
        <f t="shared" si="247"/>
        <v/>
      </c>
      <c r="BT1048" s="5" t="str">
        <f t="shared" si="248"/>
        <v/>
      </c>
      <c r="BU1048" s="79" t="str">
        <f t="shared" si="249"/>
        <v/>
      </c>
      <c r="BV1048" s="79" t="str">
        <f t="shared" si="250"/>
        <v/>
      </c>
      <c r="BW1048" s="79" t="str">
        <f t="shared" si="251"/>
        <v/>
      </c>
      <c r="CB1048" s="5"/>
      <c r="CC1048" s="4" t="str">
        <f>IF(IFERROR(VLOOKUP(C1048,C1049:C$1993,1,0),"")="","",COUNTIF(C:C,C1048))</f>
        <v/>
      </c>
      <c r="CE1048" s="5"/>
      <c r="CF1048" s="5"/>
      <c r="CG1048" s="5" t="str">
        <f>IF(B1048="","",IF(CC1048="",1+(MAX(CG$2:CG1047)),""))</f>
        <v/>
      </c>
      <c r="CH1048" s="5" t="str">
        <f t="shared" si="252"/>
        <v/>
      </c>
      <c r="CI1048" s="5" t="str">
        <f t="shared" si="253"/>
        <v/>
      </c>
      <c r="CJ1048" s="14" t="str">
        <f t="shared" si="254"/>
        <v/>
      </c>
      <c r="CK1048" s="25"/>
      <c r="CM1048" s="5" t="str">
        <f t="shared" si="256"/>
        <v/>
      </c>
      <c r="CO1048" s="5"/>
      <c r="CP1048" s="5" t="str">
        <f t="shared" si="255"/>
        <v/>
      </c>
      <c r="CQ1048" s="5" t="str">
        <f>IF(BT1048="","",IFERROR(IF(VLOOKUP(BT1048,BT$2:BT1047,1,0)=0,"",""),BT1048))</f>
        <v/>
      </c>
      <c r="CR1048" s="22" t="str">
        <f>IF(CQ1048="","",(IFERROR(VLOOKUP(MID(CQ1048,1,1),$DI$2:DM$28,3,0),0)+IFERROR(VLOOKUP(MID(CQ1048,2,1),DI$2:DM$28,4,0),0)+IFERROR(VLOOKUP(MID(CQ1048,3,1),DI$2:DM$28,5,0),0)+(ROW(CQ1048)/1000000000000)))</f>
        <v/>
      </c>
      <c r="CS1048" s="5"/>
      <c r="CT1048" s="5">
        <v>1047</v>
      </c>
      <c r="CU1048" s="5" t="str">
        <f>IFERROR(VLOOKUP(CT1048,CP$2:CQ2124,2,0),"")</f>
        <v/>
      </c>
      <c r="CV1048" s="5"/>
      <c r="CX1048" s="5"/>
      <c r="DO1048" s="5" t="e">
        <f>IF(REPORTE!AH$2="si",IF(C1048=VALUE(REPORTE!C$22),IF(SUM(DO1049:DO$1993),CONCATENATE(INT(B1048),", "),INT(B1048)),""),IF(C1048=VALUE(REPORTE!C$21),IF(SUM(DO1049:DO$1993),CONCATENATE(INT(B1048),", "),INT(B1048)),""))</f>
        <v>#VALUE!</v>
      </c>
      <c r="DS1048" s="5"/>
      <c r="DT1048" s="5"/>
      <c r="DU1048" s="5"/>
      <c r="DV1048" s="5"/>
    </row>
    <row r="1049" spans="1:126" x14ac:dyDescent="0.25">
      <c r="A1049" s="4" t="str">
        <f t="shared" ca="1" si="243"/>
        <v/>
      </c>
      <c r="B1049" s="3"/>
      <c r="D1049" s="1" t="str">
        <f>IFERROR(INDEX('padron cfe'!B:B,MATCH(DATOS!C1049,'padron cfe'!A:A,0),1),"")</f>
        <v/>
      </c>
      <c r="H1049" s="5" t="str">
        <f>IF(F1049="","",IFERROR(CONCATENATE("PEUA",VLOOKUP(ESTADO,REPORTE!AV$2:AW$33,2,0),DIDTRITO_FORM,CADER_FORM,IFERROR(INDEX(CA:CA,MATCH(DAY(F1049),BZ:BZ,0),1),DAY(F1049)),IFERROR(INDEX(CA:CA,MATCH(MONTH(F1049),BZ:BZ,0),1),MONTH(F1049)),YEAR(F1049),G1049),""))</f>
        <v/>
      </c>
      <c r="M1049" s="2" t="str">
        <f>IFERROR(INDEX('padron cfe'!C:C,MATCH(DATOS!C1049,'padron cfe'!A:A,0),1),"")</f>
        <v/>
      </c>
      <c r="N1049" s="66" t="str">
        <f>IFERROR(IF(BT1049="","",IF(INDEX(N$1:N1048,MATCH(BT1049,BT$1:BT1048,0),1)=0,"",INDEX(N$1:N1048,MATCH(BT1049,BT$1:BT1048,0),1))),"")</f>
        <v/>
      </c>
      <c r="O1049" s="66" t="str">
        <f>IFERROR(IF(BT1049="","",IF(INDEX(O$1:O1048,MATCH(BT1049,BT$1:BT1048,0),1)=0,"",INDEX(O$1:O1048,MATCH(BT1049,BT$1:BT1048,0),1))),"")</f>
        <v/>
      </c>
      <c r="R1049" s="66"/>
      <c r="S1049" s="5"/>
      <c r="T1049" s="66"/>
      <c r="U1049" s="5" t="str">
        <f>IFERROR(IF(INDEX(U$1:U1048,MATCH(T1049,T$1:T1048,0),1)=0,"",INDEX(U$1:U1048,MATCH(T1049,T$1:T1048,0),1)),"")</f>
        <v/>
      </c>
      <c r="V1049" s="66"/>
      <c r="W1049" s="5" t="str">
        <f>IFERROR(IF(INDEX(W$1:W1048,MATCH(V1049,V$1:V1048,0),1)=0,"",INDEX(W$1:W1048,MATCH(V1049,V$1:V1048,0),1)),"")</f>
        <v/>
      </c>
      <c r="X1049" s="2" t="str">
        <f>IFERROR(INDEX('padron cfe'!D:D,MATCH(DATOS!C1049,'padron cfe'!A:A,0),1),"")</f>
        <v/>
      </c>
      <c r="AC1049" s="3"/>
      <c r="AE1049" s="4" t="str">
        <f t="shared" si="244"/>
        <v/>
      </c>
      <c r="AI1049" s="2" t="str">
        <f>IFERROR(IF(INDEX(AI$1:AI1048,MATCH(BT1049,BT$1:BT1048,0),1)=0,"",INDEX(AI$1:AI1048,MATCH(BT1049,BT$1:BT1048,0),1)),"")</f>
        <v/>
      </c>
      <c r="AJ1049" s="2" t="str">
        <f>IFERROR(IF(INDEX(AJ$1:AJ1048,MATCH(BT1049,BT$1:BT1048,0),1)=0,"",INDEX(AJ$1:AJ1048,MATCH(BT1049,BT$1:BT1048,0),1)),"")</f>
        <v/>
      </c>
      <c r="AK1049" s="2" t="str">
        <f>IFERROR(IF(INDEX(AK$1:AK1048,MATCH(BT1049,BT$1:BT1048,0),1)=0,"",INDEX(AK$1:AK1048,MATCH(BT1049,BT$1:BT1048,0),1)),"")</f>
        <v/>
      </c>
      <c r="AY1049" s="7"/>
      <c r="BA1049" s="66"/>
      <c r="BB1049" s="66"/>
      <c r="BC1049" s="66"/>
      <c r="BD1049" s="78"/>
      <c r="BE1049" s="66"/>
      <c r="BF1049" s="66"/>
      <c r="BG1049" s="4"/>
      <c r="BH1049" s="69"/>
      <c r="BK1049" s="9"/>
      <c r="BN1049" s="7"/>
      <c r="BO1049" s="286"/>
      <c r="BP1049" s="22"/>
      <c r="BQ1049" s="7" t="str">
        <f t="shared" ca="1" si="245"/>
        <v/>
      </c>
      <c r="BR1049" s="75" t="str">
        <f t="shared" si="246"/>
        <v/>
      </c>
      <c r="BS1049" s="75" t="str">
        <f t="shared" si="247"/>
        <v/>
      </c>
      <c r="BT1049" s="5" t="str">
        <f t="shared" si="248"/>
        <v/>
      </c>
      <c r="BU1049" s="79" t="str">
        <f t="shared" si="249"/>
        <v/>
      </c>
      <c r="BV1049" s="79" t="str">
        <f t="shared" si="250"/>
        <v/>
      </c>
      <c r="BW1049" s="79" t="str">
        <f t="shared" si="251"/>
        <v/>
      </c>
      <c r="CB1049" s="5"/>
      <c r="CC1049" s="4" t="str">
        <f>IF(IFERROR(VLOOKUP(C1049,C1050:C$1993,1,0),"")="","",COUNTIF(C:C,C1049))</f>
        <v/>
      </c>
      <c r="CE1049" s="5"/>
      <c r="CF1049" s="5"/>
      <c r="CG1049" s="5" t="str">
        <f>IF(B1049="","",IF(CC1049="",1+(MAX(CG$2:CG1048)),""))</f>
        <v/>
      </c>
      <c r="CH1049" s="5" t="str">
        <f t="shared" si="252"/>
        <v/>
      </c>
      <c r="CI1049" s="5" t="str">
        <f t="shared" si="253"/>
        <v/>
      </c>
      <c r="CJ1049" s="14" t="str">
        <f t="shared" si="254"/>
        <v/>
      </c>
      <c r="CK1049" s="25"/>
      <c r="CM1049" s="5" t="str">
        <f t="shared" si="256"/>
        <v/>
      </c>
      <c r="CO1049" s="5"/>
      <c r="CP1049" s="5" t="str">
        <f t="shared" si="255"/>
        <v/>
      </c>
      <c r="CQ1049" s="5" t="str">
        <f>IF(BT1049="","",IFERROR(IF(VLOOKUP(BT1049,BT$2:BT1048,1,0)=0,"",""),BT1049))</f>
        <v/>
      </c>
      <c r="CR1049" s="22" t="str">
        <f>IF(CQ1049="","",(IFERROR(VLOOKUP(MID(CQ1049,1,1),$DI$2:DM$28,3,0),0)+IFERROR(VLOOKUP(MID(CQ1049,2,1),DI$2:DM$28,4,0),0)+IFERROR(VLOOKUP(MID(CQ1049,3,1),DI$2:DM$28,5,0),0)+(ROW(CQ1049)/1000000000000)))</f>
        <v/>
      </c>
      <c r="CS1049" s="5"/>
      <c r="CT1049" s="5">
        <v>1048</v>
      </c>
      <c r="CU1049" s="5" t="str">
        <f>IFERROR(VLOOKUP(CT1049,CP$2:CQ2125,2,0),"")</f>
        <v/>
      </c>
      <c r="CV1049" s="5"/>
      <c r="CX1049" s="5"/>
      <c r="DO1049" s="5" t="e">
        <f>IF(REPORTE!AH$2="si",IF(C1049=VALUE(REPORTE!C$22),IF(SUM(DO1050:DO$1993),CONCATENATE(INT(B1049),", "),INT(B1049)),""),IF(C1049=VALUE(REPORTE!C$21),IF(SUM(DO1050:DO$1993),CONCATENATE(INT(B1049),", "),INT(B1049)),""))</f>
        <v>#VALUE!</v>
      </c>
      <c r="DS1049" s="5"/>
      <c r="DT1049" s="5"/>
      <c r="DU1049" s="5"/>
      <c r="DV1049" s="5"/>
    </row>
    <row r="1050" spans="1:126" x14ac:dyDescent="0.25">
      <c r="A1050" s="4" t="str">
        <f t="shared" ca="1" si="243"/>
        <v/>
      </c>
      <c r="B1050" s="3"/>
      <c r="D1050" s="1" t="str">
        <f>IFERROR(INDEX('padron cfe'!B:B,MATCH(DATOS!C1050,'padron cfe'!A:A,0),1),"")</f>
        <v/>
      </c>
      <c r="H1050" s="5" t="str">
        <f>IF(F1050="","",IFERROR(CONCATENATE("PEUA",VLOOKUP(ESTADO,REPORTE!AV$2:AW$33,2,0),DIDTRITO_FORM,CADER_FORM,IFERROR(INDEX(CA:CA,MATCH(DAY(F1050),BZ:BZ,0),1),DAY(F1050)),IFERROR(INDEX(CA:CA,MATCH(MONTH(F1050),BZ:BZ,0),1),MONTH(F1050)),YEAR(F1050),G1050),""))</f>
        <v/>
      </c>
      <c r="M1050" s="2" t="str">
        <f>IFERROR(INDEX('padron cfe'!C:C,MATCH(DATOS!C1050,'padron cfe'!A:A,0),1),"")</f>
        <v/>
      </c>
      <c r="N1050" s="66" t="str">
        <f>IFERROR(IF(BT1050="","",IF(INDEX(N$1:N1049,MATCH(BT1050,BT$1:BT1049,0),1)=0,"",INDEX(N$1:N1049,MATCH(BT1050,BT$1:BT1049,0),1))),"")</f>
        <v/>
      </c>
      <c r="O1050" s="66" t="str">
        <f>IFERROR(IF(BT1050="","",IF(INDEX(O$1:O1049,MATCH(BT1050,BT$1:BT1049,0),1)=0,"",INDEX(O$1:O1049,MATCH(BT1050,BT$1:BT1049,0),1))),"")</f>
        <v/>
      </c>
      <c r="R1050" s="66"/>
      <c r="S1050" s="5"/>
      <c r="T1050" s="66"/>
      <c r="U1050" s="5" t="str">
        <f>IFERROR(IF(INDEX(U$1:U1049,MATCH(T1050,T$1:T1049,0),1)=0,"",INDEX(U$1:U1049,MATCH(T1050,T$1:T1049,0),1)),"")</f>
        <v/>
      </c>
      <c r="V1050" s="66"/>
      <c r="W1050" s="5" t="str">
        <f>IFERROR(IF(INDEX(W$1:W1049,MATCH(V1050,V$1:V1049,0),1)=0,"",INDEX(W$1:W1049,MATCH(V1050,V$1:V1049,0),1)),"")</f>
        <v/>
      </c>
      <c r="X1050" s="2" t="str">
        <f>IFERROR(INDEX('padron cfe'!D:D,MATCH(DATOS!C1050,'padron cfe'!A:A,0),1),"")</f>
        <v/>
      </c>
      <c r="AC1050" s="3"/>
      <c r="AE1050" s="4" t="str">
        <f t="shared" si="244"/>
        <v/>
      </c>
      <c r="AI1050" s="2" t="str">
        <f>IFERROR(IF(INDEX(AI$1:AI1049,MATCH(BT1050,BT$1:BT1049,0),1)=0,"",INDEX(AI$1:AI1049,MATCH(BT1050,BT$1:BT1049,0),1)),"")</f>
        <v/>
      </c>
      <c r="AJ1050" s="2" t="str">
        <f>IFERROR(IF(INDEX(AJ$1:AJ1049,MATCH(BT1050,BT$1:BT1049,0),1)=0,"",INDEX(AJ$1:AJ1049,MATCH(BT1050,BT$1:BT1049,0),1)),"")</f>
        <v/>
      </c>
      <c r="AK1050" s="2" t="str">
        <f>IFERROR(IF(INDEX(AK$1:AK1049,MATCH(BT1050,BT$1:BT1049,0),1)=0,"",INDEX(AK$1:AK1049,MATCH(BT1050,BT$1:BT1049,0),1)),"")</f>
        <v/>
      </c>
      <c r="AY1050" s="7"/>
      <c r="BA1050" s="66"/>
      <c r="BB1050" s="66"/>
      <c r="BC1050" s="66"/>
      <c r="BD1050" s="78"/>
      <c r="BE1050" s="66"/>
      <c r="BF1050" s="66"/>
      <c r="BG1050" s="4"/>
      <c r="BH1050" s="69"/>
      <c r="BK1050" s="9"/>
      <c r="BN1050" s="7"/>
      <c r="BO1050" s="286"/>
      <c r="BP1050" s="22"/>
      <c r="BQ1050" s="7" t="str">
        <f t="shared" ca="1" si="245"/>
        <v/>
      </c>
      <c r="BR1050" s="75" t="str">
        <f t="shared" si="246"/>
        <v/>
      </c>
      <c r="BS1050" s="75" t="str">
        <f t="shared" si="247"/>
        <v/>
      </c>
      <c r="BT1050" s="5" t="str">
        <f t="shared" si="248"/>
        <v/>
      </c>
      <c r="BU1050" s="79" t="str">
        <f t="shared" si="249"/>
        <v/>
      </c>
      <c r="BV1050" s="79" t="str">
        <f t="shared" si="250"/>
        <v/>
      </c>
      <c r="BW1050" s="79" t="str">
        <f t="shared" si="251"/>
        <v/>
      </c>
      <c r="CB1050" s="5"/>
      <c r="CC1050" s="4" t="str">
        <f>IF(IFERROR(VLOOKUP(C1050,C1051:C$1993,1,0),"")="","",COUNTIF(C:C,C1050))</f>
        <v/>
      </c>
      <c r="CE1050" s="5"/>
      <c r="CF1050" s="5"/>
      <c r="CG1050" s="5" t="str">
        <f>IF(B1050="","",IF(CC1050="",1+(MAX(CG$2:CG1049)),""))</f>
        <v/>
      </c>
      <c r="CH1050" s="5" t="str">
        <f t="shared" si="252"/>
        <v/>
      </c>
      <c r="CI1050" s="5" t="str">
        <f t="shared" si="253"/>
        <v/>
      </c>
      <c r="CJ1050" s="14" t="str">
        <f t="shared" si="254"/>
        <v/>
      </c>
      <c r="CK1050" s="25"/>
      <c r="CM1050" s="5" t="str">
        <f t="shared" si="256"/>
        <v/>
      </c>
      <c r="CO1050" s="5"/>
      <c r="CP1050" s="5" t="str">
        <f t="shared" si="255"/>
        <v/>
      </c>
      <c r="CQ1050" s="5" t="str">
        <f>IF(BT1050="","",IFERROR(IF(VLOOKUP(BT1050,BT$2:BT1049,1,0)=0,"",""),BT1050))</f>
        <v/>
      </c>
      <c r="CR1050" s="22" t="str">
        <f>IF(CQ1050="","",(IFERROR(VLOOKUP(MID(CQ1050,1,1),$DI$2:DM$28,3,0),0)+IFERROR(VLOOKUP(MID(CQ1050,2,1),DI$2:DM$28,4,0),0)+IFERROR(VLOOKUP(MID(CQ1050,3,1),DI$2:DM$28,5,0),0)+(ROW(CQ1050)/1000000000000)))</f>
        <v/>
      </c>
      <c r="CS1050" s="5"/>
      <c r="CT1050" s="5">
        <v>1049</v>
      </c>
      <c r="CU1050" s="5" t="str">
        <f>IFERROR(VLOOKUP(CT1050,CP$2:CQ2126,2,0),"")</f>
        <v/>
      </c>
      <c r="CV1050" s="5"/>
      <c r="CX1050" s="5"/>
      <c r="DO1050" s="5" t="e">
        <f>IF(REPORTE!AH$2="si",IF(C1050=VALUE(REPORTE!C$22),IF(SUM(DO1051:DO$1993),CONCATENATE(INT(B1050),", "),INT(B1050)),""),IF(C1050=VALUE(REPORTE!C$21),IF(SUM(DO1051:DO$1993),CONCATENATE(INT(B1050),", "),INT(B1050)),""))</f>
        <v>#VALUE!</v>
      </c>
      <c r="DS1050" s="5"/>
      <c r="DT1050" s="5"/>
      <c r="DU1050" s="5"/>
      <c r="DV1050" s="5"/>
    </row>
    <row r="1051" spans="1:126" x14ac:dyDescent="0.25">
      <c r="A1051" s="4" t="str">
        <f t="shared" ca="1" si="243"/>
        <v/>
      </c>
      <c r="B1051" s="3"/>
      <c r="D1051" s="1" t="str">
        <f>IFERROR(INDEX('padron cfe'!B:B,MATCH(DATOS!C1051,'padron cfe'!A:A,0),1),"")</f>
        <v/>
      </c>
      <c r="H1051" s="5" t="str">
        <f>IF(F1051="","",IFERROR(CONCATENATE("PEUA",VLOOKUP(ESTADO,REPORTE!AV$2:AW$33,2,0),DIDTRITO_FORM,CADER_FORM,IFERROR(INDEX(CA:CA,MATCH(DAY(F1051),BZ:BZ,0),1),DAY(F1051)),IFERROR(INDEX(CA:CA,MATCH(MONTH(F1051),BZ:BZ,0),1),MONTH(F1051)),YEAR(F1051),G1051),""))</f>
        <v/>
      </c>
      <c r="M1051" s="2" t="str">
        <f>IFERROR(INDEX('padron cfe'!C:C,MATCH(DATOS!C1051,'padron cfe'!A:A,0),1),"")</f>
        <v/>
      </c>
      <c r="N1051" s="66" t="str">
        <f>IFERROR(IF(BT1051="","",IF(INDEX(N$1:N1050,MATCH(BT1051,BT$1:BT1050,0),1)=0,"",INDEX(N$1:N1050,MATCH(BT1051,BT$1:BT1050,0),1))),"")</f>
        <v/>
      </c>
      <c r="O1051" s="66" t="str">
        <f>IFERROR(IF(BT1051="","",IF(INDEX(O$1:O1050,MATCH(BT1051,BT$1:BT1050,0),1)=0,"",INDEX(O$1:O1050,MATCH(BT1051,BT$1:BT1050,0),1))),"")</f>
        <v/>
      </c>
      <c r="R1051" s="66"/>
      <c r="S1051" s="5"/>
      <c r="T1051" s="66"/>
      <c r="U1051" s="5" t="str">
        <f>IFERROR(IF(INDEX(U$1:U1050,MATCH(T1051,T$1:T1050,0),1)=0,"",INDEX(U$1:U1050,MATCH(T1051,T$1:T1050,0),1)),"")</f>
        <v/>
      </c>
      <c r="V1051" s="66"/>
      <c r="W1051" s="5" t="str">
        <f>IFERROR(IF(INDEX(W$1:W1050,MATCH(V1051,V$1:V1050,0),1)=0,"",INDEX(W$1:W1050,MATCH(V1051,V$1:V1050,0),1)),"")</f>
        <v/>
      </c>
      <c r="X1051" s="2" t="str">
        <f>IFERROR(INDEX('padron cfe'!D:D,MATCH(DATOS!C1051,'padron cfe'!A:A,0),1),"")</f>
        <v/>
      </c>
      <c r="AC1051" s="3"/>
      <c r="AE1051" s="4" t="str">
        <f t="shared" si="244"/>
        <v/>
      </c>
      <c r="AI1051" s="2" t="str">
        <f>IFERROR(IF(INDEX(AI$1:AI1050,MATCH(BT1051,BT$1:BT1050,0),1)=0,"",INDEX(AI$1:AI1050,MATCH(BT1051,BT$1:BT1050,0),1)),"")</f>
        <v/>
      </c>
      <c r="AJ1051" s="2" t="str">
        <f>IFERROR(IF(INDEX(AJ$1:AJ1050,MATCH(BT1051,BT$1:BT1050,0),1)=0,"",INDEX(AJ$1:AJ1050,MATCH(BT1051,BT$1:BT1050,0),1)),"")</f>
        <v/>
      </c>
      <c r="AK1051" s="2" t="str">
        <f>IFERROR(IF(INDEX(AK$1:AK1050,MATCH(BT1051,BT$1:BT1050,0),1)=0,"",INDEX(AK$1:AK1050,MATCH(BT1051,BT$1:BT1050,0),1)),"")</f>
        <v/>
      </c>
      <c r="AY1051" s="7"/>
      <c r="BA1051" s="66"/>
      <c r="BB1051" s="66"/>
      <c r="BC1051" s="66"/>
      <c r="BD1051" s="78"/>
      <c r="BE1051" s="66"/>
      <c r="BF1051" s="66"/>
      <c r="BG1051" s="4"/>
      <c r="BH1051" s="69"/>
      <c r="BK1051" s="9"/>
      <c r="BN1051" s="7"/>
      <c r="BO1051" s="286"/>
      <c r="BP1051" s="22"/>
      <c r="BQ1051" s="7" t="str">
        <f t="shared" ca="1" si="245"/>
        <v/>
      </c>
      <c r="BR1051" s="75" t="str">
        <f t="shared" si="246"/>
        <v/>
      </c>
      <c r="BS1051" s="75" t="str">
        <f t="shared" si="247"/>
        <v/>
      </c>
      <c r="BT1051" s="5" t="str">
        <f t="shared" si="248"/>
        <v/>
      </c>
      <c r="BU1051" s="79" t="str">
        <f t="shared" si="249"/>
        <v/>
      </c>
      <c r="BV1051" s="79" t="str">
        <f t="shared" si="250"/>
        <v/>
      </c>
      <c r="BW1051" s="79" t="str">
        <f t="shared" si="251"/>
        <v/>
      </c>
      <c r="CB1051" s="5"/>
      <c r="CC1051" s="4" t="str">
        <f>IF(IFERROR(VLOOKUP(C1051,C1052:C$1993,1,0),"")="","",COUNTIF(C:C,C1051))</f>
        <v/>
      </c>
      <c r="CE1051" s="5"/>
      <c r="CF1051" s="5"/>
      <c r="CG1051" s="5" t="str">
        <f>IF(B1051="","",IF(CC1051="",1+(MAX(CG$2:CG1050)),""))</f>
        <v/>
      </c>
      <c r="CH1051" s="5" t="str">
        <f t="shared" si="252"/>
        <v/>
      </c>
      <c r="CI1051" s="5" t="str">
        <f t="shared" si="253"/>
        <v/>
      </c>
      <c r="CJ1051" s="14" t="str">
        <f t="shared" si="254"/>
        <v/>
      </c>
      <c r="CK1051" s="25"/>
      <c r="CM1051" s="5" t="str">
        <f t="shared" si="256"/>
        <v/>
      </c>
      <c r="CO1051" s="5"/>
      <c r="CP1051" s="5" t="str">
        <f t="shared" si="255"/>
        <v/>
      </c>
      <c r="CQ1051" s="5" t="str">
        <f>IF(BT1051="","",IFERROR(IF(VLOOKUP(BT1051,BT$2:BT1050,1,0)=0,"",""),BT1051))</f>
        <v/>
      </c>
      <c r="CR1051" s="22" t="str">
        <f>IF(CQ1051="","",(IFERROR(VLOOKUP(MID(CQ1051,1,1),$DI$2:DM$28,3,0),0)+IFERROR(VLOOKUP(MID(CQ1051,2,1),DI$2:DM$28,4,0),0)+IFERROR(VLOOKUP(MID(CQ1051,3,1),DI$2:DM$28,5,0),0)+(ROW(CQ1051)/1000000000000)))</f>
        <v/>
      </c>
      <c r="CS1051" s="5"/>
      <c r="CT1051" s="5">
        <v>1050</v>
      </c>
      <c r="CU1051" s="5" t="str">
        <f>IFERROR(VLOOKUP(CT1051,CP$2:CQ2127,2,0),"")</f>
        <v/>
      </c>
      <c r="CV1051" s="5"/>
      <c r="CX1051" s="5"/>
      <c r="DO1051" s="5" t="e">
        <f>IF(REPORTE!AH$2="si",IF(C1051=VALUE(REPORTE!C$22),IF(SUM(DO1052:DO$1993),CONCATENATE(INT(B1051),", "),INT(B1051)),""),IF(C1051=VALUE(REPORTE!C$21),IF(SUM(DO1052:DO$1993),CONCATENATE(INT(B1051),", "),INT(B1051)),""))</f>
        <v>#VALUE!</v>
      </c>
      <c r="DS1051" s="5"/>
      <c r="DT1051" s="5"/>
      <c r="DU1051" s="5"/>
      <c r="DV1051" s="5"/>
    </row>
    <row r="1052" spans="1:126" x14ac:dyDescent="0.25">
      <c r="A1052" s="4" t="str">
        <f t="shared" ca="1" si="243"/>
        <v/>
      </c>
      <c r="B1052" s="3"/>
      <c r="D1052" s="1" t="str">
        <f>IFERROR(INDEX('padron cfe'!B:B,MATCH(DATOS!C1052,'padron cfe'!A:A,0),1),"")</f>
        <v/>
      </c>
      <c r="H1052" s="5" t="str">
        <f>IF(F1052="","",IFERROR(CONCATENATE("PEUA",VLOOKUP(ESTADO,REPORTE!AV$2:AW$33,2,0),DIDTRITO_FORM,CADER_FORM,IFERROR(INDEX(CA:CA,MATCH(DAY(F1052),BZ:BZ,0),1),DAY(F1052)),IFERROR(INDEX(CA:CA,MATCH(MONTH(F1052),BZ:BZ,0),1),MONTH(F1052)),YEAR(F1052),G1052),""))</f>
        <v/>
      </c>
      <c r="M1052" s="2" t="str">
        <f>IFERROR(INDEX('padron cfe'!C:C,MATCH(DATOS!C1052,'padron cfe'!A:A,0),1),"")</f>
        <v/>
      </c>
      <c r="N1052" s="66" t="str">
        <f>IFERROR(IF(BT1052="","",IF(INDEX(N$1:N1051,MATCH(BT1052,BT$1:BT1051,0),1)=0,"",INDEX(N$1:N1051,MATCH(BT1052,BT$1:BT1051,0),1))),"")</f>
        <v/>
      </c>
      <c r="O1052" s="66" t="str">
        <f>IFERROR(IF(BT1052="","",IF(INDEX(O$1:O1051,MATCH(BT1052,BT$1:BT1051,0),1)=0,"",INDEX(O$1:O1051,MATCH(BT1052,BT$1:BT1051,0),1))),"")</f>
        <v/>
      </c>
      <c r="R1052" s="66"/>
      <c r="S1052" s="5"/>
      <c r="T1052" s="66"/>
      <c r="U1052" s="5" t="str">
        <f>IFERROR(IF(INDEX(U$1:U1051,MATCH(T1052,T$1:T1051,0),1)=0,"",INDEX(U$1:U1051,MATCH(T1052,T$1:T1051,0),1)),"")</f>
        <v/>
      </c>
      <c r="V1052" s="66"/>
      <c r="W1052" s="5" t="str">
        <f>IFERROR(IF(INDEX(W$1:W1051,MATCH(V1052,V$1:V1051,0),1)=0,"",INDEX(W$1:W1051,MATCH(V1052,V$1:V1051,0),1)),"")</f>
        <v/>
      </c>
      <c r="X1052" s="2" t="str">
        <f>IFERROR(INDEX('padron cfe'!D:D,MATCH(DATOS!C1052,'padron cfe'!A:A,0),1),"")</f>
        <v/>
      </c>
      <c r="AC1052" s="3"/>
      <c r="AE1052" s="4" t="str">
        <f t="shared" si="244"/>
        <v/>
      </c>
      <c r="AI1052" s="2" t="str">
        <f>IFERROR(IF(INDEX(AI$1:AI1051,MATCH(BT1052,BT$1:BT1051,0),1)=0,"",INDEX(AI$1:AI1051,MATCH(BT1052,BT$1:BT1051,0),1)),"")</f>
        <v/>
      </c>
      <c r="AJ1052" s="2" t="str">
        <f>IFERROR(IF(INDEX(AJ$1:AJ1051,MATCH(BT1052,BT$1:BT1051,0),1)=0,"",INDEX(AJ$1:AJ1051,MATCH(BT1052,BT$1:BT1051,0),1)),"")</f>
        <v/>
      </c>
      <c r="AK1052" s="2" t="str">
        <f>IFERROR(IF(INDEX(AK$1:AK1051,MATCH(BT1052,BT$1:BT1051,0),1)=0,"",INDEX(AK$1:AK1051,MATCH(BT1052,BT$1:BT1051,0),1)),"")</f>
        <v/>
      </c>
      <c r="AY1052" s="7"/>
      <c r="BA1052" s="66"/>
      <c r="BB1052" s="66"/>
      <c r="BC1052" s="66"/>
      <c r="BD1052" s="78"/>
      <c r="BE1052" s="66"/>
      <c r="BF1052" s="66"/>
      <c r="BG1052" s="4"/>
      <c r="BH1052" s="69"/>
      <c r="BK1052" s="9"/>
      <c r="BN1052" s="7"/>
      <c r="BO1052" s="286"/>
      <c r="BP1052" s="22"/>
      <c r="BQ1052" s="7" t="str">
        <f t="shared" ca="1" si="245"/>
        <v/>
      </c>
      <c r="BR1052" s="75" t="str">
        <f t="shared" si="246"/>
        <v/>
      </c>
      <c r="BS1052" s="75" t="str">
        <f t="shared" si="247"/>
        <v/>
      </c>
      <c r="BT1052" s="5" t="str">
        <f t="shared" si="248"/>
        <v/>
      </c>
      <c r="BU1052" s="79" t="str">
        <f t="shared" si="249"/>
        <v/>
      </c>
      <c r="BV1052" s="79" t="str">
        <f t="shared" si="250"/>
        <v/>
      </c>
      <c r="BW1052" s="79" t="str">
        <f t="shared" si="251"/>
        <v/>
      </c>
      <c r="CB1052" s="5"/>
      <c r="CC1052" s="4" t="str">
        <f>IF(IFERROR(VLOOKUP(C1052,C1053:C$1993,1,0),"")="","",COUNTIF(C:C,C1052))</f>
        <v/>
      </c>
      <c r="CE1052" s="5"/>
      <c r="CF1052" s="5"/>
      <c r="CG1052" s="5" t="str">
        <f>IF(B1052="","",IF(CC1052="",1+(MAX(CG$2:CG1051)),""))</f>
        <v/>
      </c>
      <c r="CH1052" s="5" t="str">
        <f t="shared" si="252"/>
        <v/>
      </c>
      <c r="CI1052" s="5" t="str">
        <f t="shared" si="253"/>
        <v/>
      </c>
      <c r="CJ1052" s="14" t="str">
        <f t="shared" si="254"/>
        <v/>
      </c>
      <c r="CK1052" s="25"/>
      <c r="CM1052" s="5" t="str">
        <f t="shared" si="256"/>
        <v/>
      </c>
      <c r="CO1052" s="5"/>
      <c r="CP1052" s="5" t="str">
        <f t="shared" si="255"/>
        <v/>
      </c>
      <c r="CQ1052" s="5" t="str">
        <f>IF(BT1052="","",IFERROR(IF(VLOOKUP(BT1052,BT$2:BT1051,1,0)=0,"",""),BT1052))</f>
        <v/>
      </c>
      <c r="CR1052" s="22" t="str">
        <f>IF(CQ1052="","",(IFERROR(VLOOKUP(MID(CQ1052,1,1),$DI$2:DM$28,3,0),0)+IFERROR(VLOOKUP(MID(CQ1052,2,1),DI$2:DM$28,4,0),0)+IFERROR(VLOOKUP(MID(CQ1052,3,1),DI$2:DM$28,5,0),0)+(ROW(CQ1052)/1000000000000)))</f>
        <v/>
      </c>
      <c r="CS1052" s="5"/>
      <c r="CT1052" s="5">
        <v>1051</v>
      </c>
      <c r="CU1052" s="5" t="str">
        <f>IFERROR(VLOOKUP(CT1052,CP$2:CQ2128,2,0),"")</f>
        <v/>
      </c>
      <c r="CV1052" s="5"/>
      <c r="CX1052" s="5"/>
      <c r="DO1052" s="5" t="e">
        <f>IF(REPORTE!AH$2="si",IF(C1052=VALUE(REPORTE!C$22),IF(SUM(DO1053:DO$1993),CONCATENATE(INT(B1052),", "),INT(B1052)),""),IF(C1052=VALUE(REPORTE!C$21),IF(SUM(DO1053:DO$1993),CONCATENATE(INT(B1052),", "),INT(B1052)),""))</f>
        <v>#VALUE!</v>
      </c>
      <c r="DP1052" s="5" t="e">
        <f>CONCATENATE(DO1052,DO1053,DO1054,DO1055,DO1056,DO1057,DO1058,DO1059,DO1060,DO1061,DO1062,DO1063,DO1064,DO1065,DO1066,DO1067,DO1068,DO1069,DO1070,DO1071,DO1072,DO1073,DO1074,DO1075,DO1076,DO1077,DO1078,DO1079,DO1080,DO1081,DO1082,DO1083,DO1084,DO1085,DO1086,DO1087,DO1088,DO1089,DO1090,DO1091,DO1092,DO1093)</f>
        <v>#VALUE!</v>
      </c>
      <c r="DS1052" s="5"/>
      <c r="DT1052" s="5"/>
      <c r="DU1052" s="5"/>
      <c r="DV1052" s="5"/>
    </row>
    <row r="1053" spans="1:126" x14ac:dyDescent="0.25">
      <c r="A1053" s="4" t="str">
        <f t="shared" ca="1" si="243"/>
        <v/>
      </c>
      <c r="B1053" s="3"/>
      <c r="D1053" s="1" t="str">
        <f>IFERROR(INDEX('padron cfe'!B:B,MATCH(DATOS!C1053,'padron cfe'!A:A,0),1),"")</f>
        <v/>
      </c>
      <c r="H1053" s="5" t="str">
        <f>IF(F1053="","",IFERROR(CONCATENATE("PEUA",VLOOKUP(ESTADO,REPORTE!AV$2:AW$33,2,0),DIDTRITO_FORM,CADER_FORM,IFERROR(INDEX(CA:CA,MATCH(DAY(F1053),BZ:BZ,0),1),DAY(F1053)),IFERROR(INDEX(CA:CA,MATCH(MONTH(F1053),BZ:BZ,0),1),MONTH(F1053)),YEAR(F1053),G1053),""))</f>
        <v/>
      </c>
      <c r="M1053" s="2" t="str">
        <f>IFERROR(INDEX('padron cfe'!C:C,MATCH(DATOS!C1053,'padron cfe'!A:A,0),1),"")</f>
        <v/>
      </c>
      <c r="N1053" s="66" t="str">
        <f>IFERROR(IF(BT1053="","",IF(INDEX(N$1:N1052,MATCH(BT1053,BT$1:BT1052,0),1)=0,"",INDEX(N$1:N1052,MATCH(BT1053,BT$1:BT1052,0),1))),"")</f>
        <v/>
      </c>
      <c r="O1053" s="66" t="str">
        <f>IFERROR(IF(BT1053="","",IF(INDEX(O$1:O1052,MATCH(BT1053,BT$1:BT1052,0),1)=0,"",INDEX(O$1:O1052,MATCH(BT1053,BT$1:BT1052,0),1))),"")</f>
        <v/>
      </c>
      <c r="R1053" s="66"/>
      <c r="S1053" s="5"/>
      <c r="T1053" s="66"/>
      <c r="U1053" s="5" t="str">
        <f>IFERROR(IF(INDEX(U$1:U1052,MATCH(T1053,T$1:T1052,0),1)=0,"",INDEX(U$1:U1052,MATCH(T1053,T$1:T1052,0),1)),"")</f>
        <v/>
      </c>
      <c r="V1053" s="66"/>
      <c r="W1053" s="5" t="str">
        <f>IFERROR(IF(INDEX(W$1:W1052,MATCH(V1053,V$1:V1052,0),1)=0,"",INDEX(W$1:W1052,MATCH(V1053,V$1:V1052,0),1)),"")</f>
        <v/>
      </c>
      <c r="X1053" s="2" t="str">
        <f>IFERROR(INDEX('padron cfe'!D:D,MATCH(DATOS!C1053,'padron cfe'!A:A,0),1),"")</f>
        <v/>
      </c>
      <c r="AC1053" s="3"/>
      <c r="AE1053" s="4" t="str">
        <f t="shared" si="244"/>
        <v/>
      </c>
      <c r="AI1053" s="2" t="str">
        <f>IFERROR(IF(INDEX(AI$1:AI1052,MATCH(BT1053,BT$1:BT1052,0),1)=0,"",INDEX(AI$1:AI1052,MATCH(BT1053,BT$1:BT1052,0),1)),"")</f>
        <v/>
      </c>
      <c r="AJ1053" s="2" t="str">
        <f>IFERROR(IF(INDEX(AJ$1:AJ1052,MATCH(BT1053,BT$1:BT1052,0),1)=0,"",INDEX(AJ$1:AJ1052,MATCH(BT1053,BT$1:BT1052,0),1)),"")</f>
        <v/>
      </c>
      <c r="AK1053" s="2" t="str">
        <f>IFERROR(IF(INDEX(AK$1:AK1052,MATCH(BT1053,BT$1:BT1052,0),1)=0,"",INDEX(AK$1:AK1052,MATCH(BT1053,BT$1:BT1052,0),1)),"")</f>
        <v/>
      </c>
      <c r="AY1053" s="7"/>
      <c r="BA1053" s="66"/>
      <c r="BB1053" s="66"/>
      <c r="BC1053" s="66"/>
      <c r="BD1053" s="78"/>
      <c r="BE1053" s="66"/>
      <c r="BF1053" s="66"/>
      <c r="BG1053" s="4"/>
      <c r="BH1053" s="69"/>
      <c r="BK1053" s="9"/>
      <c r="BN1053" s="7"/>
      <c r="BO1053" s="286"/>
      <c r="BP1053" s="22"/>
      <c r="BQ1053" s="7" t="str">
        <f t="shared" ca="1" si="245"/>
        <v/>
      </c>
      <c r="BR1053" s="75" t="str">
        <f t="shared" si="246"/>
        <v/>
      </c>
      <c r="BS1053" s="75" t="str">
        <f t="shared" si="247"/>
        <v/>
      </c>
      <c r="BT1053" s="5" t="str">
        <f t="shared" si="248"/>
        <v/>
      </c>
      <c r="BU1053" s="79" t="str">
        <f t="shared" si="249"/>
        <v/>
      </c>
      <c r="BV1053" s="79" t="str">
        <f t="shared" si="250"/>
        <v/>
      </c>
      <c r="BW1053" s="79" t="str">
        <f t="shared" si="251"/>
        <v/>
      </c>
      <c r="CB1053" s="5"/>
      <c r="CC1053" s="4" t="str">
        <f>IF(IFERROR(VLOOKUP(C1053,C1054:C$1993,1,0),"")="","",COUNTIF(C:C,C1053))</f>
        <v/>
      </c>
      <c r="CE1053" s="5"/>
      <c r="CF1053" s="5"/>
      <c r="CG1053" s="5" t="str">
        <f>IF(B1053="","",IF(CC1053="",1+(MAX(CG$2:CG1052)),""))</f>
        <v/>
      </c>
      <c r="CH1053" s="5" t="str">
        <f t="shared" si="252"/>
        <v/>
      </c>
      <c r="CI1053" s="5" t="str">
        <f t="shared" si="253"/>
        <v/>
      </c>
      <c r="CJ1053" s="14" t="str">
        <f t="shared" si="254"/>
        <v/>
      </c>
      <c r="CK1053" s="25"/>
      <c r="CM1053" s="5" t="str">
        <f t="shared" si="256"/>
        <v/>
      </c>
      <c r="CO1053" s="5"/>
      <c r="CP1053" s="5" t="str">
        <f t="shared" si="255"/>
        <v/>
      </c>
      <c r="CQ1053" s="5" t="str">
        <f>IF(BT1053="","",IFERROR(IF(VLOOKUP(BT1053,BT$2:BT1052,1,0)=0,"",""),BT1053))</f>
        <v/>
      </c>
      <c r="CR1053" s="22" t="str">
        <f>IF(CQ1053="","",(IFERROR(VLOOKUP(MID(CQ1053,1,1),$DI$2:DM$28,3,0),0)+IFERROR(VLOOKUP(MID(CQ1053,2,1),DI$2:DM$28,4,0),0)+IFERROR(VLOOKUP(MID(CQ1053,3,1),DI$2:DM$28,5,0),0)+(ROW(CQ1053)/1000000000000)))</f>
        <v/>
      </c>
      <c r="CS1053" s="5"/>
      <c r="CT1053" s="5">
        <v>1052</v>
      </c>
      <c r="CU1053" s="5" t="str">
        <f>IFERROR(VLOOKUP(CT1053,CP$2:CQ2129,2,0),"")</f>
        <v/>
      </c>
      <c r="CV1053" s="5"/>
      <c r="CX1053" s="5"/>
      <c r="DO1053" s="5" t="e">
        <f>IF(REPORTE!AH$2="si",IF(C1053=VALUE(REPORTE!C$22),IF(SUM(DO1054:DO$1993),CONCATENATE(INT(B1053),", "),INT(B1053)),""),IF(C1053=VALUE(REPORTE!C$21),IF(SUM(DO1054:DO$1993),CONCATENATE(INT(B1053),", "),INT(B1053)),""))</f>
        <v>#VALUE!</v>
      </c>
      <c r="DS1053" s="5"/>
      <c r="DT1053" s="5"/>
      <c r="DU1053" s="5"/>
      <c r="DV1053" s="5"/>
    </row>
    <row r="1054" spans="1:126" x14ac:dyDescent="0.25">
      <c r="A1054" s="4" t="str">
        <f t="shared" ca="1" si="243"/>
        <v/>
      </c>
      <c r="B1054" s="3"/>
      <c r="D1054" s="1" t="str">
        <f>IFERROR(INDEX('padron cfe'!B:B,MATCH(DATOS!C1054,'padron cfe'!A:A,0),1),"")</f>
        <v/>
      </c>
      <c r="H1054" s="5" t="str">
        <f>IF(F1054="","",IFERROR(CONCATENATE("PEUA",VLOOKUP(ESTADO,REPORTE!AV$2:AW$33,2,0),DIDTRITO_FORM,CADER_FORM,IFERROR(INDEX(CA:CA,MATCH(DAY(F1054),BZ:BZ,0),1),DAY(F1054)),IFERROR(INDEX(CA:CA,MATCH(MONTH(F1054),BZ:BZ,0),1),MONTH(F1054)),YEAR(F1054),G1054),""))</f>
        <v/>
      </c>
      <c r="M1054" s="2" t="str">
        <f>IFERROR(INDEX('padron cfe'!C:C,MATCH(DATOS!C1054,'padron cfe'!A:A,0),1),"")</f>
        <v/>
      </c>
      <c r="N1054" s="66" t="str">
        <f>IFERROR(IF(BT1054="","",IF(INDEX(N$1:N1053,MATCH(BT1054,BT$1:BT1053,0),1)=0,"",INDEX(N$1:N1053,MATCH(BT1054,BT$1:BT1053,0),1))),"")</f>
        <v/>
      </c>
      <c r="O1054" s="66" t="str">
        <f>IFERROR(IF(BT1054="","",IF(INDEX(O$1:O1053,MATCH(BT1054,BT$1:BT1053,0),1)=0,"",INDEX(O$1:O1053,MATCH(BT1054,BT$1:BT1053,0),1))),"")</f>
        <v/>
      </c>
      <c r="R1054" s="66"/>
      <c r="S1054" s="5"/>
      <c r="T1054" s="66"/>
      <c r="U1054" s="5" t="str">
        <f>IFERROR(IF(INDEX(U$1:U1053,MATCH(T1054,T$1:T1053,0),1)=0,"",INDEX(U$1:U1053,MATCH(T1054,T$1:T1053,0),1)),"")</f>
        <v/>
      </c>
      <c r="V1054" s="66"/>
      <c r="W1054" s="5" t="str">
        <f>IFERROR(IF(INDEX(W$1:W1053,MATCH(V1054,V$1:V1053,0),1)=0,"",INDEX(W$1:W1053,MATCH(V1054,V$1:V1053,0),1)),"")</f>
        <v/>
      </c>
      <c r="X1054" s="2" t="str">
        <f>IFERROR(INDEX('padron cfe'!D:D,MATCH(DATOS!C1054,'padron cfe'!A:A,0),1),"")</f>
        <v/>
      </c>
      <c r="AC1054" s="3"/>
      <c r="AE1054" s="4" t="str">
        <f t="shared" si="244"/>
        <v/>
      </c>
      <c r="AI1054" s="2" t="str">
        <f>IFERROR(IF(INDEX(AI$1:AI1053,MATCH(BT1054,BT$1:BT1053,0),1)=0,"",INDEX(AI$1:AI1053,MATCH(BT1054,BT$1:BT1053,0),1)),"")</f>
        <v/>
      </c>
      <c r="AJ1054" s="2" t="str">
        <f>IFERROR(IF(INDEX(AJ$1:AJ1053,MATCH(BT1054,BT$1:BT1053,0),1)=0,"",INDEX(AJ$1:AJ1053,MATCH(BT1054,BT$1:BT1053,0),1)),"")</f>
        <v/>
      </c>
      <c r="AK1054" s="2" t="str">
        <f>IFERROR(IF(INDEX(AK$1:AK1053,MATCH(BT1054,BT$1:BT1053,0),1)=0,"",INDEX(AK$1:AK1053,MATCH(BT1054,BT$1:BT1053,0),1)),"")</f>
        <v/>
      </c>
      <c r="AY1054" s="7"/>
      <c r="BA1054" s="66"/>
      <c r="BB1054" s="66"/>
      <c r="BC1054" s="66"/>
      <c r="BD1054" s="78"/>
      <c r="BE1054" s="66"/>
      <c r="BF1054" s="66"/>
      <c r="BG1054" s="4"/>
      <c r="BH1054" s="69"/>
      <c r="BK1054" s="9"/>
      <c r="BN1054" s="7"/>
      <c r="BO1054" s="286"/>
      <c r="BP1054" s="22"/>
      <c r="BQ1054" s="7" t="str">
        <f t="shared" ca="1" si="245"/>
        <v/>
      </c>
      <c r="BR1054" s="75" t="str">
        <f t="shared" si="246"/>
        <v/>
      </c>
      <c r="BS1054" s="75" t="str">
        <f t="shared" si="247"/>
        <v/>
      </c>
      <c r="BT1054" s="5" t="str">
        <f t="shared" si="248"/>
        <v/>
      </c>
      <c r="BU1054" s="79" t="str">
        <f t="shared" si="249"/>
        <v/>
      </c>
      <c r="BV1054" s="79" t="str">
        <f t="shared" si="250"/>
        <v/>
      </c>
      <c r="BW1054" s="79" t="str">
        <f t="shared" si="251"/>
        <v/>
      </c>
      <c r="CB1054" s="5"/>
      <c r="CC1054" s="4" t="str">
        <f>IF(IFERROR(VLOOKUP(C1054,C1055:C$1993,1,0),"")="","",COUNTIF(C:C,C1054))</f>
        <v/>
      </c>
      <c r="CE1054" s="5"/>
      <c r="CF1054" s="5"/>
      <c r="CG1054" s="5" t="str">
        <f>IF(B1054="","",IF(CC1054="",1+(MAX(CG$2:CG1053)),""))</f>
        <v/>
      </c>
      <c r="CH1054" s="5" t="str">
        <f t="shared" si="252"/>
        <v/>
      </c>
      <c r="CI1054" s="5" t="str">
        <f t="shared" si="253"/>
        <v/>
      </c>
      <c r="CJ1054" s="14" t="str">
        <f t="shared" si="254"/>
        <v/>
      </c>
      <c r="CK1054" s="25"/>
      <c r="CM1054" s="5" t="str">
        <f t="shared" si="256"/>
        <v/>
      </c>
      <c r="CO1054" s="5"/>
      <c r="CP1054" s="5" t="str">
        <f t="shared" si="255"/>
        <v/>
      </c>
      <c r="CQ1054" s="5" t="str">
        <f>IF(BT1054="","",IFERROR(IF(VLOOKUP(BT1054,BT$2:BT1053,1,0)=0,"",""),BT1054))</f>
        <v/>
      </c>
      <c r="CR1054" s="22" t="str">
        <f>IF(CQ1054="","",(IFERROR(VLOOKUP(MID(CQ1054,1,1),$DI$2:DM$28,3,0),0)+IFERROR(VLOOKUP(MID(CQ1054,2,1),DI$2:DM$28,4,0),0)+IFERROR(VLOOKUP(MID(CQ1054,3,1),DI$2:DM$28,5,0),0)+(ROW(CQ1054)/1000000000000)))</f>
        <v/>
      </c>
      <c r="CS1054" s="5"/>
      <c r="CT1054" s="5">
        <v>1053</v>
      </c>
      <c r="CU1054" s="5" t="str">
        <f>IFERROR(VLOOKUP(CT1054,CP$2:CQ2130,2,0),"")</f>
        <v/>
      </c>
      <c r="CV1054" s="5"/>
      <c r="CX1054" s="5"/>
      <c r="DO1054" s="5" t="e">
        <f>IF(REPORTE!AH$2="si",IF(C1054=VALUE(REPORTE!C$22),IF(SUM(DO1055:DO$1993),CONCATENATE(INT(B1054),", "),INT(B1054)),""),IF(C1054=VALUE(REPORTE!C$21),IF(SUM(DO1055:DO$1993),CONCATENATE(INT(B1054),", "),INT(B1054)),""))</f>
        <v>#VALUE!</v>
      </c>
      <c r="DS1054" s="5"/>
      <c r="DT1054" s="5"/>
      <c r="DU1054" s="5"/>
      <c r="DV1054" s="5"/>
    </row>
    <row r="1055" spans="1:126" x14ac:dyDescent="0.25">
      <c r="A1055" s="4" t="str">
        <f t="shared" ca="1" si="243"/>
        <v/>
      </c>
      <c r="B1055" s="3"/>
      <c r="D1055" s="1" t="str">
        <f>IFERROR(INDEX('padron cfe'!B:B,MATCH(DATOS!C1055,'padron cfe'!A:A,0),1),"")</f>
        <v/>
      </c>
      <c r="H1055" s="5" t="str">
        <f>IF(F1055="","",IFERROR(CONCATENATE("PEUA",VLOOKUP(ESTADO,REPORTE!AV$2:AW$33,2,0),DIDTRITO_FORM,CADER_FORM,IFERROR(INDEX(CA:CA,MATCH(DAY(F1055),BZ:BZ,0),1),DAY(F1055)),IFERROR(INDEX(CA:CA,MATCH(MONTH(F1055),BZ:BZ,0),1),MONTH(F1055)),YEAR(F1055),G1055),""))</f>
        <v/>
      </c>
      <c r="M1055" s="2" t="str">
        <f>IFERROR(INDEX('padron cfe'!C:C,MATCH(DATOS!C1055,'padron cfe'!A:A,0),1),"")</f>
        <v/>
      </c>
      <c r="N1055" s="66" t="str">
        <f>IFERROR(IF(BT1055="","",IF(INDEX(N$1:N1054,MATCH(BT1055,BT$1:BT1054,0),1)=0,"",INDEX(N$1:N1054,MATCH(BT1055,BT$1:BT1054,0),1))),"")</f>
        <v/>
      </c>
      <c r="O1055" s="66" t="str">
        <f>IFERROR(IF(BT1055="","",IF(INDEX(O$1:O1054,MATCH(BT1055,BT$1:BT1054,0),1)=0,"",INDEX(O$1:O1054,MATCH(BT1055,BT$1:BT1054,0),1))),"")</f>
        <v/>
      </c>
      <c r="R1055" s="66"/>
      <c r="S1055" s="5"/>
      <c r="T1055" s="66"/>
      <c r="U1055" s="5" t="str">
        <f>IFERROR(IF(INDEX(U$1:U1054,MATCH(T1055,T$1:T1054,0),1)=0,"",INDEX(U$1:U1054,MATCH(T1055,T$1:T1054,0),1)),"")</f>
        <v/>
      </c>
      <c r="V1055" s="66"/>
      <c r="W1055" s="5" t="str">
        <f>IFERROR(IF(INDEX(W$1:W1054,MATCH(V1055,V$1:V1054,0),1)=0,"",INDEX(W$1:W1054,MATCH(V1055,V$1:V1054,0),1)),"")</f>
        <v/>
      </c>
      <c r="X1055" s="2" t="str">
        <f>IFERROR(INDEX('padron cfe'!D:D,MATCH(DATOS!C1055,'padron cfe'!A:A,0),1),"")</f>
        <v/>
      </c>
      <c r="AC1055" s="3"/>
      <c r="AE1055" s="4" t="str">
        <f t="shared" si="244"/>
        <v/>
      </c>
      <c r="AI1055" s="2" t="str">
        <f>IFERROR(IF(INDEX(AI$1:AI1054,MATCH(BT1055,BT$1:BT1054,0),1)=0,"",INDEX(AI$1:AI1054,MATCH(BT1055,BT$1:BT1054,0),1)),"")</f>
        <v/>
      </c>
      <c r="AJ1055" s="2" t="str">
        <f>IFERROR(IF(INDEX(AJ$1:AJ1054,MATCH(BT1055,BT$1:BT1054,0),1)=0,"",INDEX(AJ$1:AJ1054,MATCH(BT1055,BT$1:BT1054,0),1)),"")</f>
        <v/>
      </c>
      <c r="AK1055" s="2" t="str">
        <f>IFERROR(IF(INDEX(AK$1:AK1054,MATCH(BT1055,BT$1:BT1054,0),1)=0,"",INDEX(AK$1:AK1054,MATCH(BT1055,BT$1:BT1054,0),1)),"")</f>
        <v/>
      </c>
      <c r="AY1055" s="7"/>
      <c r="BA1055" s="66"/>
      <c r="BB1055" s="66"/>
      <c r="BC1055" s="66"/>
      <c r="BD1055" s="78"/>
      <c r="BE1055" s="66"/>
      <c r="BF1055" s="66"/>
      <c r="BG1055" s="4"/>
      <c r="BH1055" s="69"/>
      <c r="BK1055" s="9"/>
      <c r="BN1055" s="7"/>
      <c r="BO1055" s="286"/>
      <c r="BP1055" s="22"/>
      <c r="BQ1055" s="7" t="str">
        <f t="shared" ca="1" si="245"/>
        <v/>
      </c>
      <c r="BR1055" s="75" t="str">
        <f t="shared" si="246"/>
        <v/>
      </c>
      <c r="BS1055" s="75" t="str">
        <f t="shared" si="247"/>
        <v/>
      </c>
      <c r="BT1055" s="5" t="str">
        <f t="shared" si="248"/>
        <v/>
      </c>
      <c r="BU1055" s="79" t="str">
        <f t="shared" si="249"/>
        <v/>
      </c>
      <c r="BV1055" s="79" t="str">
        <f t="shared" si="250"/>
        <v/>
      </c>
      <c r="BW1055" s="79" t="str">
        <f t="shared" si="251"/>
        <v/>
      </c>
      <c r="CB1055" s="5"/>
      <c r="CC1055" s="4" t="str">
        <f>IF(IFERROR(VLOOKUP(C1055,C1056:C$1993,1,0),"")="","",COUNTIF(C:C,C1055))</f>
        <v/>
      </c>
      <c r="CE1055" s="5"/>
      <c r="CF1055" s="5"/>
      <c r="CG1055" s="5" t="str">
        <f>IF(B1055="","",IF(CC1055="",1+(MAX(CG$2:CG1054)),""))</f>
        <v/>
      </c>
      <c r="CH1055" s="5" t="str">
        <f t="shared" si="252"/>
        <v/>
      </c>
      <c r="CI1055" s="5" t="str">
        <f t="shared" si="253"/>
        <v/>
      </c>
      <c r="CJ1055" s="14" t="str">
        <f t="shared" si="254"/>
        <v/>
      </c>
      <c r="CK1055" s="25"/>
      <c r="CM1055" s="5" t="str">
        <f t="shared" si="256"/>
        <v/>
      </c>
      <c r="CO1055" s="5"/>
      <c r="CP1055" s="5" t="str">
        <f t="shared" si="255"/>
        <v/>
      </c>
      <c r="CQ1055" s="5" t="str">
        <f>IF(BT1055="","",IFERROR(IF(VLOOKUP(BT1055,BT$2:BT1054,1,0)=0,"",""),BT1055))</f>
        <v/>
      </c>
      <c r="CR1055" s="22" t="str">
        <f>IF(CQ1055="","",(IFERROR(VLOOKUP(MID(CQ1055,1,1),$DI$2:DM$28,3,0),0)+IFERROR(VLOOKUP(MID(CQ1055,2,1),DI$2:DM$28,4,0),0)+IFERROR(VLOOKUP(MID(CQ1055,3,1),DI$2:DM$28,5,0),0)+(ROW(CQ1055)/1000000000000)))</f>
        <v/>
      </c>
      <c r="CS1055" s="5"/>
      <c r="CT1055" s="5">
        <v>1054</v>
      </c>
      <c r="CU1055" s="5" t="str">
        <f>IFERROR(VLOOKUP(CT1055,CP$2:CQ2131,2,0),"")</f>
        <v/>
      </c>
      <c r="CV1055" s="5"/>
      <c r="CX1055" s="5"/>
      <c r="DO1055" s="5" t="e">
        <f>IF(REPORTE!AH$2="si",IF(C1055=VALUE(REPORTE!C$22),IF(SUM(DO1056:DO$1993),CONCATENATE(INT(B1055),", "),INT(B1055)),""),IF(C1055=VALUE(REPORTE!C$21),IF(SUM(DO1056:DO$1993),CONCATENATE(INT(B1055),", "),INT(B1055)),""))</f>
        <v>#VALUE!</v>
      </c>
      <c r="DS1055" s="5"/>
      <c r="DT1055" s="5"/>
      <c r="DU1055" s="5"/>
      <c r="DV1055" s="5"/>
    </row>
    <row r="1056" spans="1:126" x14ac:dyDescent="0.25">
      <c r="A1056" s="4" t="str">
        <f t="shared" ca="1" si="243"/>
        <v/>
      </c>
      <c r="B1056" s="3"/>
      <c r="D1056" s="1" t="str">
        <f>IFERROR(INDEX('padron cfe'!B:B,MATCH(DATOS!C1056,'padron cfe'!A:A,0),1),"")</f>
        <v/>
      </c>
      <c r="H1056" s="5" t="str">
        <f>IF(F1056="","",IFERROR(CONCATENATE("PEUA",VLOOKUP(ESTADO,REPORTE!AV$2:AW$33,2,0),DIDTRITO_FORM,CADER_FORM,IFERROR(INDEX(CA:CA,MATCH(DAY(F1056),BZ:BZ,0),1),DAY(F1056)),IFERROR(INDEX(CA:CA,MATCH(MONTH(F1056),BZ:BZ,0),1),MONTH(F1056)),YEAR(F1056),G1056),""))</f>
        <v/>
      </c>
      <c r="M1056" s="2" t="str">
        <f>IFERROR(INDEX('padron cfe'!C:C,MATCH(DATOS!C1056,'padron cfe'!A:A,0),1),"")</f>
        <v/>
      </c>
      <c r="N1056" s="66" t="str">
        <f>IFERROR(IF(BT1056="","",IF(INDEX(N$1:N1055,MATCH(BT1056,BT$1:BT1055,0),1)=0,"",INDEX(N$1:N1055,MATCH(BT1056,BT$1:BT1055,0),1))),"")</f>
        <v/>
      </c>
      <c r="O1056" s="66" t="str">
        <f>IFERROR(IF(BT1056="","",IF(INDEX(O$1:O1055,MATCH(BT1056,BT$1:BT1055,0),1)=0,"",INDEX(O$1:O1055,MATCH(BT1056,BT$1:BT1055,0),1))),"")</f>
        <v/>
      </c>
      <c r="R1056" s="66"/>
      <c r="S1056" s="5"/>
      <c r="T1056" s="66"/>
      <c r="U1056" s="5" t="str">
        <f>IFERROR(IF(INDEX(U$1:U1055,MATCH(T1056,T$1:T1055,0),1)=0,"",INDEX(U$1:U1055,MATCH(T1056,T$1:T1055,0),1)),"")</f>
        <v/>
      </c>
      <c r="V1056" s="66"/>
      <c r="W1056" s="5" t="str">
        <f>IFERROR(IF(INDEX(W$1:W1055,MATCH(V1056,V$1:V1055,0),1)=0,"",INDEX(W$1:W1055,MATCH(V1056,V$1:V1055,0),1)),"")</f>
        <v/>
      </c>
      <c r="X1056" s="2" t="str">
        <f>IFERROR(INDEX('padron cfe'!D:D,MATCH(DATOS!C1056,'padron cfe'!A:A,0),1),"")</f>
        <v/>
      </c>
      <c r="AC1056" s="3"/>
      <c r="AE1056" s="4" t="str">
        <f t="shared" si="244"/>
        <v/>
      </c>
      <c r="AI1056" s="2" t="str">
        <f>IFERROR(IF(INDEX(AI$1:AI1055,MATCH(BT1056,BT$1:BT1055,0),1)=0,"",INDEX(AI$1:AI1055,MATCH(BT1056,BT$1:BT1055,0),1)),"")</f>
        <v/>
      </c>
      <c r="AJ1056" s="2" t="str">
        <f>IFERROR(IF(INDEX(AJ$1:AJ1055,MATCH(BT1056,BT$1:BT1055,0),1)=0,"",INDEX(AJ$1:AJ1055,MATCH(BT1056,BT$1:BT1055,0),1)),"")</f>
        <v/>
      </c>
      <c r="AK1056" s="2" t="str">
        <f>IFERROR(IF(INDEX(AK$1:AK1055,MATCH(BT1056,BT$1:BT1055,0),1)=0,"",INDEX(AK$1:AK1055,MATCH(BT1056,BT$1:BT1055,0),1)),"")</f>
        <v/>
      </c>
      <c r="AY1056" s="7"/>
      <c r="BA1056" s="66"/>
      <c r="BB1056" s="66"/>
      <c r="BC1056" s="66"/>
      <c r="BD1056" s="78"/>
      <c r="BE1056" s="66"/>
      <c r="BF1056" s="66"/>
      <c r="BG1056" s="4"/>
      <c r="BH1056" s="69"/>
      <c r="BK1056" s="9"/>
      <c r="BN1056" s="7"/>
      <c r="BO1056" s="286"/>
      <c r="BP1056" s="22"/>
      <c r="BQ1056" s="7" t="str">
        <f t="shared" ca="1" si="245"/>
        <v/>
      </c>
      <c r="BR1056" s="75" t="str">
        <f t="shared" si="246"/>
        <v/>
      </c>
      <c r="BS1056" s="75" t="str">
        <f t="shared" si="247"/>
        <v/>
      </c>
      <c r="BT1056" s="5" t="str">
        <f t="shared" si="248"/>
        <v/>
      </c>
      <c r="BU1056" s="79" t="str">
        <f t="shared" si="249"/>
        <v/>
      </c>
      <c r="BV1056" s="79" t="str">
        <f t="shared" si="250"/>
        <v/>
      </c>
      <c r="BW1056" s="79" t="str">
        <f t="shared" si="251"/>
        <v/>
      </c>
      <c r="CB1056" s="5"/>
      <c r="CC1056" s="4" t="str">
        <f>IF(IFERROR(VLOOKUP(C1056,C1057:C$1993,1,0),"")="","",COUNTIF(C:C,C1056))</f>
        <v/>
      </c>
      <c r="CE1056" s="5"/>
      <c r="CF1056" s="5"/>
      <c r="CG1056" s="5" t="str">
        <f>IF(B1056="","",IF(CC1056="",1+(MAX(CG$2:CG1055)),""))</f>
        <v/>
      </c>
      <c r="CH1056" s="5" t="str">
        <f t="shared" si="252"/>
        <v/>
      </c>
      <c r="CI1056" s="5" t="str">
        <f t="shared" si="253"/>
        <v/>
      </c>
      <c r="CJ1056" s="14" t="str">
        <f t="shared" si="254"/>
        <v/>
      </c>
      <c r="CK1056" s="25"/>
      <c r="CM1056" s="5" t="str">
        <f t="shared" si="256"/>
        <v/>
      </c>
      <c r="CO1056" s="5"/>
      <c r="CP1056" s="5" t="str">
        <f t="shared" si="255"/>
        <v/>
      </c>
      <c r="CQ1056" s="5" t="str">
        <f>IF(BT1056="","",IFERROR(IF(VLOOKUP(BT1056,BT$2:BT1055,1,0)=0,"",""),BT1056))</f>
        <v/>
      </c>
      <c r="CR1056" s="22" t="str">
        <f>IF(CQ1056="","",(IFERROR(VLOOKUP(MID(CQ1056,1,1),$DI$2:DM$28,3,0),0)+IFERROR(VLOOKUP(MID(CQ1056,2,1),DI$2:DM$28,4,0),0)+IFERROR(VLOOKUP(MID(CQ1056,3,1),DI$2:DM$28,5,0),0)+(ROW(CQ1056)/1000000000000)))</f>
        <v/>
      </c>
      <c r="CS1056" s="5"/>
      <c r="CT1056" s="5">
        <v>1055</v>
      </c>
      <c r="CU1056" s="5" t="str">
        <f>IFERROR(VLOOKUP(CT1056,CP$2:CQ2132,2,0),"")</f>
        <v/>
      </c>
      <c r="CV1056" s="5"/>
      <c r="CX1056" s="5"/>
      <c r="DO1056" s="5" t="e">
        <f>IF(REPORTE!AH$2="si",IF(C1056=VALUE(REPORTE!C$22),IF(SUM(DO1057:DO$1993),CONCATENATE(INT(B1056),", "),INT(B1056)),""),IF(C1056=VALUE(REPORTE!C$21),IF(SUM(DO1057:DO$1993),CONCATENATE(INT(B1056),", "),INT(B1056)),""))</f>
        <v>#VALUE!</v>
      </c>
      <c r="DS1056" s="5"/>
      <c r="DT1056" s="5"/>
      <c r="DU1056" s="5"/>
      <c r="DV1056" s="5"/>
    </row>
    <row r="1057" spans="1:126" x14ac:dyDescent="0.25">
      <c r="A1057" s="4" t="str">
        <f t="shared" ca="1" si="243"/>
        <v/>
      </c>
      <c r="B1057" s="3"/>
      <c r="D1057" s="1" t="str">
        <f>IFERROR(INDEX('padron cfe'!B:B,MATCH(DATOS!C1057,'padron cfe'!A:A,0),1),"")</f>
        <v/>
      </c>
      <c r="H1057" s="5" t="str">
        <f>IF(F1057="","",IFERROR(CONCATENATE("PEUA",VLOOKUP(ESTADO,REPORTE!AV$2:AW$33,2,0),DIDTRITO_FORM,CADER_FORM,IFERROR(INDEX(CA:CA,MATCH(DAY(F1057),BZ:BZ,0),1),DAY(F1057)),IFERROR(INDEX(CA:CA,MATCH(MONTH(F1057),BZ:BZ,0),1),MONTH(F1057)),YEAR(F1057),G1057),""))</f>
        <v/>
      </c>
      <c r="M1057" s="2" t="str">
        <f>IFERROR(INDEX('padron cfe'!C:C,MATCH(DATOS!C1057,'padron cfe'!A:A,0),1),"")</f>
        <v/>
      </c>
      <c r="N1057" s="66" t="str">
        <f>IFERROR(IF(BT1057="","",IF(INDEX(N$1:N1056,MATCH(BT1057,BT$1:BT1056,0),1)=0,"",INDEX(N$1:N1056,MATCH(BT1057,BT$1:BT1056,0),1))),"")</f>
        <v/>
      </c>
      <c r="O1057" s="66" t="str">
        <f>IFERROR(IF(BT1057="","",IF(INDEX(O$1:O1056,MATCH(BT1057,BT$1:BT1056,0),1)=0,"",INDEX(O$1:O1056,MATCH(BT1057,BT$1:BT1056,0),1))),"")</f>
        <v/>
      </c>
      <c r="R1057" s="66"/>
      <c r="S1057" s="5"/>
      <c r="T1057" s="66"/>
      <c r="U1057" s="5" t="str">
        <f>IFERROR(IF(INDEX(U$1:U1056,MATCH(T1057,T$1:T1056,0),1)=0,"",INDEX(U$1:U1056,MATCH(T1057,T$1:T1056,0),1)),"")</f>
        <v/>
      </c>
      <c r="V1057" s="66"/>
      <c r="W1057" s="5" t="str">
        <f>IFERROR(IF(INDEX(W$1:W1056,MATCH(V1057,V$1:V1056,0),1)=0,"",INDEX(W$1:W1056,MATCH(V1057,V$1:V1056,0),1)),"")</f>
        <v/>
      </c>
      <c r="X1057" s="2" t="str">
        <f>IFERROR(INDEX('padron cfe'!D:D,MATCH(DATOS!C1057,'padron cfe'!A:A,0),1),"")</f>
        <v/>
      </c>
      <c r="AC1057" s="3"/>
      <c r="AE1057" s="4" t="str">
        <f t="shared" si="244"/>
        <v/>
      </c>
      <c r="AI1057" s="2" t="str">
        <f>IFERROR(IF(INDEX(AI$1:AI1056,MATCH(BT1057,BT$1:BT1056,0),1)=0,"",INDEX(AI$1:AI1056,MATCH(BT1057,BT$1:BT1056,0),1)),"")</f>
        <v/>
      </c>
      <c r="AJ1057" s="2" t="str">
        <f>IFERROR(IF(INDEX(AJ$1:AJ1056,MATCH(BT1057,BT$1:BT1056,0),1)=0,"",INDEX(AJ$1:AJ1056,MATCH(BT1057,BT$1:BT1056,0),1)),"")</f>
        <v/>
      </c>
      <c r="AK1057" s="2" t="str">
        <f>IFERROR(IF(INDEX(AK$1:AK1056,MATCH(BT1057,BT$1:BT1056,0),1)=0,"",INDEX(AK$1:AK1056,MATCH(BT1057,BT$1:BT1056,0),1)),"")</f>
        <v/>
      </c>
      <c r="AY1057" s="7"/>
      <c r="BA1057" s="66"/>
      <c r="BB1057" s="66"/>
      <c r="BC1057" s="66"/>
      <c r="BD1057" s="78"/>
      <c r="BE1057" s="66"/>
      <c r="BF1057" s="66"/>
      <c r="BG1057" s="4"/>
      <c r="BH1057" s="69"/>
      <c r="BK1057" s="9"/>
      <c r="BN1057" s="7"/>
      <c r="BO1057" s="286"/>
      <c r="BP1057" s="22"/>
      <c r="BQ1057" s="7" t="str">
        <f t="shared" ca="1" si="245"/>
        <v/>
      </c>
      <c r="BR1057" s="75" t="str">
        <f t="shared" si="246"/>
        <v/>
      </c>
      <c r="BS1057" s="75" t="str">
        <f t="shared" si="247"/>
        <v/>
      </c>
      <c r="BT1057" s="5" t="str">
        <f t="shared" si="248"/>
        <v/>
      </c>
      <c r="BU1057" s="79" t="str">
        <f t="shared" si="249"/>
        <v/>
      </c>
      <c r="BV1057" s="79" t="str">
        <f t="shared" si="250"/>
        <v/>
      </c>
      <c r="BW1057" s="79" t="str">
        <f t="shared" si="251"/>
        <v/>
      </c>
      <c r="CB1057" s="5"/>
      <c r="CC1057" s="4" t="str">
        <f>IF(IFERROR(VLOOKUP(C1057,C1058:C$1993,1,0),"")="","",COUNTIF(C:C,C1057))</f>
        <v/>
      </c>
      <c r="CE1057" s="5"/>
      <c r="CF1057" s="5"/>
      <c r="CG1057" s="5" t="str">
        <f>IF(B1057="","",IF(CC1057="",1+(MAX(CG$2:CG1056)),""))</f>
        <v/>
      </c>
      <c r="CH1057" s="5" t="str">
        <f t="shared" si="252"/>
        <v/>
      </c>
      <c r="CI1057" s="5" t="str">
        <f t="shared" si="253"/>
        <v/>
      </c>
      <c r="CJ1057" s="14" t="str">
        <f t="shared" si="254"/>
        <v/>
      </c>
      <c r="CK1057" s="25"/>
      <c r="CM1057" s="5" t="str">
        <f t="shared" si="256"/>
        <v/>
      </c>
      <c r="CO1057" s="5"/>
      <c r="CP1057" s="5" t="str">
        <f t="shared" si="255"/>
        <v/>
      </c>
      <c r="CQ1057" s="5" t="str">
        <f>IF(BT1057="","",IFERROR(IF(VLOOKUP(BT1057,BT$2:BT1056,1,0)=0,"",""),BT1057))</f>
        <v/>
      </c>
      <c r="CR1057" s="22" t="str">
        <f>IF(CQ1057="","",(IFERROR(VLOOKUP(MID(CQ1057,1,1),$DI$2:DM$28,3,0),0)+IFERROR(VLOOKUP(MID(CQ1057,2,1),DI$2:DM$28,4,0),0)+IFERROR(VLOOKUP(MID(CQ1057,3,1),DI$2:DM$28,5,0),0)+(ROW(CQ1057)/1000000000000)))</f>
        <v/>
      </c>
      <c r="CS1057" s="5"/>
      <c r="CT1057" s="5">
        <v>1056</v>
      </c>
      <c r="CU1057" s="5" t="str">
        <f>IFERROR(VLOOKUP(CT1057,CP$2:CQ2133,2,0),"")</f>
        <v/>
      </c>
      <c r="CV1057" s="5"/>
      <c r="CX1057" s="5"/>
      <c r="DO1057" s="5" t="e">
        <f>IF(REPORTE!AH$2="si",IF(C1057=VALUE(REPORTE!C$22),IF(SUM(DO1058:DO$1993),CONCATENATE(INT(B1057),", "),INT(B1057)),""),IF(C1057=VALUE(REPORTE!C$21),IF(SUM(DO1058:DO$1993),CONCATENATE(INT(B1057),", "),INT(B1057)),""))</f>
        <v>#VALUE!</v>
      </c>
      <c r="DS1057" s="5"/>
      <c r="DT1057" s="5"/>
      <c r="DU1057" s="5"/>
      <c r="DV1057" s="5"/>
    </row>
    <row r="1058" spans="1:126" x14ac:dyDescent="0.25">
      <c r="A1058" s="4" t="str">
        <f t="shared" ca="1" si="243"/>
        <v/>
      </c>
      <c r="B1058" s="3"/>
      <c r="D1058" s="1" t="str">
        <f>IFERROR(INDEX('padron cfe'!B:B,MATCH(DATOS!C1058,'padron cfe'!A:A,0),1),"")</f>
        <v/>
      </c>
      <c r="H1058" s="5" t="str">
        <f>IF(F1058="","",IFERROR(CONCATENATE("PEUA",VLOOKUP(ESTADO,REPORTE!AV$2:AW$33,2,0),DIDTRITO_FORM,CADER_FORM,IFERROR(INDEX(CA:CA,MATCH(DAY(F1058),BZ:BZ,0),1),DAY(F1058)),IFERROR(INDEX(CA:CA,MATCH(MONTH(F1058),BZ:BZ,0),1),MONTH(F1058)),YEAR(F1058),G1058),""))</f>
        <v/>
      </c>
      <c r="M1058" s="2" t="str">
        <f>IFERROR(INDEX('padron cfe'!C:C,MATCH(DATOS!C1058,'padron cfe'!A:A,0),1),"")</f>
        <v/>
      </c>
      <c r="N1058" s="66" t="str">
        <f>IFERROR(IF(BT1058="","",IF(INDEX(N$1:N1057,MATCH(BT1058,BT$1:BT1057,0),1)=0,"",INDEX(N$1:N1057,MATCH(BT1058,BT$1:BT1057,0),1))),"")</f>
        <v/>
      </c>
      <c r="O1058" s="66" t="str">
        <f>IFERROR(IF(BT1058="","",IF(INDEX(O$1:O1057,MATCH(BT1058,BT$1:BT1057,0),1)=0,"",INDEX(O$1:O1057,MATCH(BT1058,BT$1:BT1057,0),1))),"")</f>
        <v/>
      </c>
      <c r="R1058" s="66"/>
      <c r="S1058" s="5"/>
      <c r="T1058" s="66"/>
      <c r="U1058" s="5" t="str">
        <f>IFERROR(IF(INDEX(U$1:U1057,MATCH(T1058,T$1:T1057,0),1)=0,"",INDEX(U$1:U1057,MATCH(T1058,T$1:T1057,0),1)),"")</f>
        <v/>
      </c>
      <c r="V1058" s="66"/>
      <c r="W1058" s="5" t="str">
        <f>IFERROR(IF(INDEX(W$1:W1057,MATCH(V1058,V$1:V1057,0),1)=0,"",INDEX(W$1:W1057,MATCH(V1058,V$1:V1057,0),1)),"")</f>
        <v/>
      </c>
      <c r="X1058" s="2" t="str">
        <f>IFERROR(INDEX('padron cfe'!D:D,MATCH(DATOS!C1058,'padron cfe'!A:A,0),1),"")</f>
        <v/>
      </c>
      <c r="AC1058" s="3"/>
      <c r="AE1058" s="4" t="str">
        <f t="shared" si="244"/>
        <v/>
      </c>
      <c r="AI1058" s="2" t="str">
        <f>IFERROR(IF(INDEX(AI$1:AI1057,MATCH(BT1058,BT$1:BT1057,0),1)=0,"",INDEX(AI$1:AI1057,MATCH(BT1058,BT$1:BT1057,0),1)),"")</f>
        <v/>
      </c>
      <c r="AJ1058" s="2" t="str">
        <f>IFERROR(IF(INDEX(AJ$1:AJ1057,MATCH(BT1058,BT$1:BT1057,0),1)=0,"",INDEX(AJ$1:AJ1057,MATCH(BT1058,BT$1:BT1057,0),1)),"")</f>
        <v/>
      </c>
      <c r="AK1058" s="2" t="str">
        <f>IFERROR(IF(INDEX(AK$1:AK1057,MATCH(BT1058,BT$1:BT1057,0),1)=0,"",INDEX(AK$1:AK1057,MATCH(BT1058,BT$1:BT1057,0),1)),"")</f>
        <v/>
      </c>
      <c r="AY1058" s="7"/>
      <c r="BA1058" s="66"/>
      <c r="BB1058" s="66"/>
      <c r="BC1058" s="66"/>
      <c r="BD1058" s="78"/>
      <c r="BE1058" s="66"/>
      <c r="BF1058" s="66"/>
      <c r="BG1058" s="4"/>
      <c r="BH1058" s="69"/>
      <c r="BK1058" s="9"/>
      <c r="BN1058" s="7"/>
      <c r="BO1058" s="286"/>
      <c r="BP1058" s="22"/>
      <c r="BQ1058" s="7" t="str">
        <f t="shared" ca="1" si="245"/>
        <v/>
      </c>
      <c r="BR1058" s="75" t="str">
        <f t="shared" si="246"/>
        <v/>
      </c>
      <c r="BS1058" s="75" t="str">
        <f t="shared" si="247"/>
        <v/>
      </c>
      <c r="BT1058" s="5" t="str">
        <f t="shared" si="248"/>
        <v/>
      </c>
      <c r="BU1058" s="79" t="str">
        <f t="shared" si="249"/>
        <v/>
      </c>
      <c r="BV1058" s="79" t="str">
        <f t="shared" si="250"/>
        <v/>
      </c>
      <c r="BW1058" s="79" t="str">
        <f t="shared" si="251"/>
        <v/>
      </c>
      <c r="CB1058" s="5"/>
      <c r="CC1058" s="4" t="str">
        <f>IF(IFERROR(VLOOKUP(C1058,C1059:C$1993,1,0),"")="","",COUNTIF(C:C,C1058))</f>
        <v/>
      </c>
      <c r="CE1058" s="5"/>
      <c r="CF1058" s="5"/>
      <c r="CG1058" s="5" t="str">
        <f>IF(B1058="","",IF(CC1058="",1+(MAX(CG$2:CG1057)),""))</f>
        <v/>
      </c>
      <c r="CH1058" s="5" t="str">
        <f t="shared" si="252"/>
        <v/>
      </c>
      <c r="CI1058" s="5" t="str">
        <f t="shared" si="253"/>
        <v/>
      </c>
      <c r="CJ1058" s="14" t="str">
        <f t="shared" si="254"/>
        <v/>
      </c>
      <c r="CK1058" s="25"/>
      <c r="CM1058" s="5" t="str">
        <f t="shared" si="256"/>
        <v/>
      </c>
      <c r="CO1058" s="5"/>
      <c r="CP1058" s="5" t="str">
        <f t="shared" si="255"/>
        <v/>
      </c>
      <c r="CQ1058" s="5" t="str">
        <f>IF(BT1058="","",IFERROR(IF(VLOOKUP(BT1058,BT$2:BT1057,1,0)=0,"",""),BT1058))</f>
        <v/>
      </c>
      <c r="CR1058" s="22" t="str">
        <f>IF(CQ1058="","",(IFERROR(VLOOKUP(MID(CQ1058,1,1),$DI$2:DM$28,3,0),0)+IFERROR(VLOOKUP(MID(CQ1058,2,1),DI$2:DM$28,4,0),0)+IFERROR(VLOOKUP(MID(CQ1058,3,1),DI$2:DM$28,5,0),0)+(ROW(CQ1058)/1000000000000)))</f>
        <v/>
      </c>
      <c r="CS1058" s="5"/>
      <c r="CT1058" s="5">
        <v>1057</v>
      </c>
      <c r="CU1058" s="5" t="str">
        <f>IFERROR(VLOOKUP(CT1058,CP$2:CQ2134,2,0),"")</f>
        <v/>
      </c>
      <c r="CV1058" s="5"/>
      <c r="CX1058" s="5"/>
      <c r="DO1058" s="5" t="e">
        <f>IF(REPORTE!AH$2="si",IF(C1058=VALUE(REPORTE!C$22),IF(SUM(DO1059:DO$1993),CONCATENATE(INT(B1058),", "),INT(B1058)),""),IF(C1058=VALUE(REPORTE!C$21),IF(SUM(DO1059:DO$1993),CONCATENATE(INT(B1058),", "),INT(B1058)),""))</f>
        <v>#VALUE!</v>
      </c>
      <c r="DS1058" s="5"/>
      <c r="DT1058" s="5"/>
      <c r="DU1058" s="5"/>
      <c r="DV1058" s="5"/>
    </row>
    <row r="1059" spans="1:126" x14ac:dyDescent="0.25">
      <c r="A1059" s="4" t="str">
        <f t="shared" ca="1" si="243"/>
        <v/>
      </c>
      <c r="B1059" s="3"/>
      <c r="D1059" s="1" t="str">
        <f>IFERROR(INDEX('padron cfe'!B:B,MATCH(DATOS!C1059,'padron cfe'!A:A,0),1),"")</f>
        <v/>
      </c>
      <c r="H1059" s="5" t="str">
        <f>IF(F1059="","",IFERROR(CONCATENATE("PEUA",VLOOKUP(ESTADO,REPORTE!AV$2:AW$33,2,0),DIDTRITO_FORM,CADER_FORM,IFERROR(INDEX(CA:CA,MATCH(DAY(F1059),BZ:BZ,0),1),DAY(F1059)),IFERROR(INDEX(CA:CA,MATCH(MONTH(F1059),BZ:BZ,0),1),MONTH(F1059)),YEAR(F1059),G1059),""))</f>
        <v/>
      </c>
      <c r="M1059" s="2" t="str">
        <f>IFERROR(INDEX('padron cfe'!C:C,MATCH(DATOS!C1059,'padron cfe'!A:A,0),1),"")</f>
        <v/>
      </c>
      <c r="N1059" s="66" t="str">
        <f>IFERROR(IF(BT1059="","",IF(INDEX(N$1:N1058,MATCH(BT1059,BT$1:BT1058,0),1)=0,"",INDEX(N$1:N1058,MATCH(BT1059,BT$1:BT1058,0),1))),"")</f>
        <v/>
      </c>
      <c r="O1059" s="66" t="str">
        <f>IFERROR(IF(BT1059="","",IF(INDEX(O$1:O1058,MATCH(BT1059,BT$1:BT1058,0),1)=0,"",INDEX(O$1:O1058,MATCH(BT1059,BT$1:BT1058,0),1))),"")</f>
        <v/>
      </c>
      <c r="R1059" s="66"/>
      <c r="S1059" s="5"/>
      <c r="T1059" s="66"/>
      <c r="U1059" s="5" t="str">
        <f>IFERROR(IF(INDEX(U$1:U1058,MATCH(T1059,T$1:T1058,0),1)=0,"",INDEX(U$1:U1058,MATCH(T1059,T$1:T1058,0),1)),"")</f>
        <v/>
      </c>
      <c r="V1059" s="66"/>
      <c r="W1059" s="5" t="str">
        <f>IFERROR(IF(INDEX(W$1:W1058,MATCH(V1059,V$1:V1058,0),1)=0,"",INDEX(W$1:W1058,MATCH(V1059,V$1:V1058,0),1)),"")</f>
        <v/>
      </c>
      <c r="X1059" s="2" t="str">
        <f>IFERROR(INDEX('padron cfe'!D:D,MATCH(DATOS!C1059,'padron cfe'!A:A,0),1),"")</f>
        <v/>
      </c>
      <c r="AC1059" s="3"/>
      <c r="AE1059" s="4" t="str">
        <f t="shared" si="244"/>
        <v/>
      </c>
      <c r="AI1059" s="2" t="str">
        <f>IFERROR(IF(INDEX(AI$1:AI1058,MATCH(BT1059,BT$1:BT1058,0),1)=0,"",INDEX(AI$1:AI1058,MATCH(BT1059,BT$1:BT1058,0),1)),"")</f>
        <v/>
      </c>
      <c r="AJ1059" s="2" t="str">
        <f>IFERROR(IF(INDEX(AJ$1:AJ1058,MATCH(BT1059,BT$1:BT1058,0),1)=0,"",INDEX(AJ$1:AJ1058,MATCH(BT1059,BT$1:BT1058,0),1)),"")</f>
        <v/>
      </c>
      <c r="AK1059" s="2" t="str">
        <f>IFERROR(IF(INDEX(AK$1:AK1058,MATCH(BT1059,BT$1:BT1058,0),1)=0,"",INDEX(AK$1:AK1058,MATCH(BT1059,BT$1:BT1058,0),1)),"")</f>
        <v/>
      </c>
      <c r="AY1059" s="7"/>
      <c r="BA1059" s="66"/>
      <c r="BB1059" s="66"/>
      <c r="BC1059" s="66"/>
      <c r="BD1059" s="78"/>
      <c r="BE1059" s="66"/>
      <c r="BF1059" s="66"/>
      <c r="BG1059" s="4"/>
      <c r="BH1059" s="69"/>
      <c r="BK1059" s="9"/>
      <c r="BN1059" s="7"/>
      <c r="BO1059" s="286"/>
      <c r="BP1059" s="22"/>
      <c r="BQ1059" s="7" t="str">
        <f t="shared" ca="1" si="245"/>
        <v/>
      </c>
      <c r="BR1059" s="75" t="str">
        <f t="shared" si="246"/>
        <v/>
      </c>
      <c r="BS1059" s="75" t="str">
        <f t="shared" si="247"/>
        <v/>
      </c>
      <c r="BT1059" s="5" t="str">
        <f t="shared" si="248"/>
        <v/>
      </c>
      <c r="BU1059" s="79" t="str">
        <f t="shared" si="249"/>
        <v/>
      </c>
      <c r="BV1059" s="79" t="str">
        <f t="shared" si="250"/>
        <v/>
      </c>
      <c r="BW1059" s="79" t="str">
        <f t="shared" si="251"/>
        <v/>
      </c>
      <c r="CB1059" s="5"/>
      <c r="CC1059" s="4" t="str">
        <f>IF(IFERROR(VLOOKUP(C1059,C1060:C$1993,1,0),"")="","",COUNTIF(C:C,C1059))</f>
        <v/>
      </c>
      <c r="CE1059" s="5"/>
      <c r="CF1059" s="5"/>
      <c r="CG1059" s="5" t="str">
        <f>IF(B1059="","",IF(CC1059="",1+(MAX(CG$2:CG1058)),""))</f>
        <v/>
      </c>
      <c r="CH1059" s="5" t="str">
        <f t="shared" si="252"/>
        <v/>
      </c>
      <c r="CI1059" s="5" t="str">
        <f t="shared" si="253"/>
        <v/>
      </c>
      <c r="CJ1059" s="14" t="str">
        <f t="shared" si="254"/>
        <v/>
      </c>
      <c r="CK1059" s="25"/>
      <c r="CM1059" s="5" t="str">
        <f t="shared" si="256"/>
        <v/>
      </c>
      <c r="CO1059" s="5"/>
      <c r="CP1059" s="5" t="str">
        <f t="shared" si="255"/>
        <v/>
      </c>
      <c r="CQ1059" s="5" t="str">
        <f>IF(BT1059="","",IFERROR(IF(VLOOKUP(BT1059,BT$2:BT1058,1,0)=0,"",""),BT1059))</f>
        <v/>
      </c>
      <c r="CR1059" s="22" t="str">
        <f>IF(CQ1059="","",(IFERROR(VLOOKUP(MID(CQ1059,1,1),$DI$2:DM$28,3,0),0)+IFERROR(VLOOKUP(MID(CQ1059,2,1),DI$2:DM$28,4,0),0)+IFERROR(VLOOKUP(MID(CQ1059,3,1),DI$2:DM$28,5,0),0)+(ROW(CQ1059)/1000000000000)))</f>
        <v/>
      </c>
      <c r="CS1059" s="5"/>
      <c r="CT1059" s="5">
        <v>1058</v>
      </c>
      <c r="CU1059" s="5" t="str">
        <f>IFERROR(VLOOKUP(CT1059,CP$2:CQ2135,2,0),"")</f>
        <v/>
      </c>
      <c r="CV1059" s="5"/>
      <c r="CX1059" s="5"/>
      <c r="DO1059" s="5" t="e">
        <f>IF(REPORTE!AH$2="si",IF(C1059=VALUE(REPORTE!C$22),IF(SUM(DO1060:DO$1993),CONCATENATE(INT(B1059),", "),INT(B1059)),""),IF(C1059=VALUE(REPORTE!C$21),IF(SUM(DO1060:DO$1993),CONCATENATE(INT(B1059),", "),INT(B1059)),""))</f>
        <v>#VALUE!</v>
      </c>
      <c r="DS1059" s="5"/>
      <c r="DT1059" s="5"/>
      <c r="DU1059" s="5"/>
      <c r="DV1059" s="5"/>
    </row>
    <row r="1060" spans="1:126" x14ac:dyDescent="0.25">
      <c r="A1060" s="4" t="str">
        <f t="shared" ca="1" si="243"/>
        <v/>
      </c>
      <c r="B1060" s="3"/>
      <c r="D1060" s="1" t="str">
        <f>IFERROR(INDEX('padron cfe'!B:B,MATCH(DATOS!C1060,'padron cfe'!A:A,0),1),"")</f>
        <v/>
      </c>
      <c r="H1060" s="5" t="str">
        <f>IF(F1060="","",IFERROR(CONCATENATE("PEUA",VLOOKUP(ESTADO,REPORTE!AV$2:AW$33,2,0),DIDTRITO_FORM,CADER_FORM,IFERROR(INDEX(CA:CA,MATCH(DAY(F1060),BZ:BZ,0),1),DAY(F1060)),IFERROR(INDEX(CA:CA,MATCH(MONTH(F1060),BZ:BZ,0),1),MONTH(F1060)),YEAR(F1060),G1060),""))</f>
        <v/>
      </c>
      <c r="M1060" s="2" t="str">
        <f>IFERROR(INDEX('padron cfe'!C:C,MATCH(DATOS!C1060,'padron cfe'!A:A,0),1),"")</f>
        <v/>
      </c>
      <c r="N1060" s="66" t="str">
        <f>IFERROR(IF(BT1060="","",IF(INDEX(N$1:N1059,MATCH(BT1060,BT$1:BT1059,0),1)=0,"",INDEX(N$1:N1059,MATCH(BT1060,BT$1:BT1059,0),1))),"")</f>
        <v/>
      </c>
      <c r="O1060" s="66" t="str">
        <f>IFERROR(IF(BT1060="","",IF(INDEX(O$1:O1059,MATCH(BT1060,BT$1:BT1059,0),1)=0,"",INDEX(O$1:O1059,MATCH(BT1060,BT$1:BT1059,0),1))),"")</f>
        <v/>
      </c>
      <c r="R1060" s="66"/>
      <c r="S1060" s="5"/>
      <c r="T1060" s="66"/>
      <c r="U1060" s="5" t="str">
        <f>IFERROR(IF(INDEX(U$1:U1059,MATCH(T1060,T$1:T1059,0),1)=0,"",INDEX(U$1:U1059,MATCH(T1060,T$1:T1059,0),1)),"")</f>
        <v/>
      </c>
      <c r="V1060" s="66"/>
      <c r="W1060" s="5" t="str">
        <f>IFERROR(IF(INDEX(W$1:W1059,MATCH(V1060,V$1:V1059,0),1)=0,"",INDEX(W$1:W1059,MATCH(V1060,V$1:V1059,0),1)),"")</f>
        <v/>
      </c>
      <c r="X1060" s="2" t="str">
        <f>IFERROR(INDEX('padron cfe'!D:D,MATCH(DATOS!C1060,'padron cfe'!A:A,0),1),"")</f>
        <v/>
      </c>
      <c r="AC1060" s="3"/>
      <c r="AE1060" s="4" t="str">
        <f t="shared" si="244"/>
        <v/>
      </c>
      <c r="AI1060" s="2" t="str">
        <f>IFERROR(IF(INDEX(AI$1:AI1059,MATCH(BT1060,BT$1:BT1059,0),1)=0,"",INDEX(AI$1:AI1059,MATCH(BT1060,BT$1:BT1059,0),1)),"")</f>
        <v/>
      </c>
      <c r="AJ1060" s="2" t="str">
        <f>IFERROR(IF(INDEX(AJ$1:AJ1059,MATCH(BT1060,BT$1:BT1059,0),1)=0,"",INDEX(AJ$1:AJ1059,MATCH(BT1060,BT$1:BT1059,0),1)),"")</f>
        <v/>
      </c>
      <c r="AK1060" s="2" t="str">
        <f>IFERROR(IF(INDEX(AK$1:AK1059,MATCH(BT1060,BT$1:BT1059,0),1)=0,"",INDEX(AK$1:AK1059,MATCH(BT1060,BT$1:BT1059,0),1)),"")</f>
        <v/>
      </c>
      <c r="AY1060" s="7"/>
      <c r="BA1060" s="66"/>
      <c r="BB1060" s="66"/>
      <c r="BC1060" s="66"/>
      <c r="BD1060" s="78"/>
      <c r="BE1060" s="66"/>
      <c r="BF1060" s="66"/>
      <c r="BG1060" s="4"/>
      <c r="BH1060" s="69"/>
      <c r="BK1060" s="9"/>
      <c r="BN1060" s="7"/>
      <c r="BO1060" s="286"/>
      <c r="BP1060" s="22"/>
      <c r="BQ1060" s="7" t="str">
        <f t="shared" ca="1" si="245"/>
        <v/>
      </c>
      <c r="BR1060" s="75" t="str">
        <f t="shared" si="246"/>
        <v/>
      </c>
      <c r="BS1060" s="75" t="str">
        <f t="shared" si="247"/>
        <v/>
      </c>
      <c r="BT1060" s="5" t="str">
        <f t="shared" si="248"/>
        <v/>
      </c>
      <c r="BU1060" s="79" t="str">
        <f t="shared" si="249"/>
        <v/>
      </c>
      <c r="BV1060" s="79" t="str">
        <f t="shared" si="250"/>
        <v/>
      </c>
      <c r="BW1060" s="79" t="str">
        <f t="shared" si="251"/>
        <v/>
      </c>
      <c r="CB1060" s="5"/>
      <c r="CC1060" s="4" t="str">
        <f>IF(IFERROR(VLOOKUP(C1060,C1061:C$1993,1,0),"")="","",COUNTIF(C:C,C1060))</f>
        <v/>
      </c>
      <c r="CE1060" s="5"/>
      <c r="CF1060" s="5"/>
      <c r="CG1060" s="5" t="str">
        <f>IF(B1060="","",IF(CC1060="",1+(MAX(CG$2:CG1059)),""))</f>
        <v/>
      </c>
      <c r="CH1060" s="5" t="str">
        <f t="shared" si="252"/>
        <v/>
      </c>
      <c r="CI1060" s="5" t="str">
        <f t="shared" si="253"/>
        <v/>
      </c>
      <c r="CJ1060" s="14" t="str">
        <f t="shared" si="254"/>
        <v/>
      </c>
      <c r="CK1060" s="25"/>
      <c r="CM1060" s="5" t="str">
        <f t="shared" si="256"/>
        <v/>
      </c>
      <c r="CO1060" s="5"/>
      <c r="CP1060" s="5" t="str">
        <f t="shared" si="255"/>
        <v/>
      </c>
      <c r="CQ1060" s="5" t="str">
        <f>IF(BT1060="","",IFERROR(IF(VLOOKUP(BT1060,BT$2:BT1059,1,0)=0,"",""),BT1060))</f>
        <v/>
      </c>
      <c r="CR1060" s="22" t="str">
        <f>IF(CQ1060="","",(IFERROR(VLOOKUP(MID(CQ1060,1,1),$DI$2:DM$28,3,0),0)+IFERROR(VLOOKUP(MID(CQ1060,2,1),DI$2:DM$28,4,0),0)+IFERROR(VLOOKUP(MID(CQ1060,3,1),DI$2:DM$28,5,0),0)+(ROW(CQ1060)/1000000000000)))</f>
        <v/>
      </c>
      <c r="CS1060" s="5"/>
      <c r="CT1060" s="5">
        <v>1059</v>
      </c>
      <c r="CU1060" s="5" t="str">
        <f>IFERROR(VLOOKUP(CT1060,CP$2:CQ2136,2,0),"")</f>
        <v/>
      </c>
      <c r="CV1060" s="5"/>
      <c r="CX1060" s="5"/>
      <c r="DO1060" s="5" t="e">
        <f>IF(REPORTE!AH$2="si",IF(C1060=VALUE(REPORTE!C$22),IF(SUM(DO1061:DO$1993),CONCATENATE(INT(B1060),", "),INT(B1060)),""),IF(C1060=VALUE(REPORTE!C$21),IF(SUM(DO1061:DO$1993),CONCATENATE(INT(B1060),", "),INT(B1060)),""))</f>
        <v>#VALUE!</v>
      </c>
      <c r="DS1060" s="5"/>
      <c r="DT1060" s="5"/>
      <c r="DU1060" s="5"/>
      <c r="DV1060" s="5"/>
    </row>
    <row r="1061" spans="1:126" x14ac:dyDescent="0.25">
      <c r="A1061" s="4" t="str">
        <f t="shared" ca="1" si="243"/>
        <v/>
      </c>
      <c r="B1061" s="3"/>
      <c r="D1061" s="1" t="str">
        <f>IFERROR(INDEX('padron cfe'!B:B,MATCH(DATOS!C1061,'padron cfe'!A:A,0),1),"")</f>
        <v/>
      </c>
      <c r="H1061" s="5" t="str">
        <f>IF(F1061="","",IFERROR(CONCATENATE("PEUA",VLOOKUP(ESTADO,REPORTE!AV$2:AW$33,2,0),DIDTRITO_FORM,CADER_FORM,IFERROR(INDEX(CA:CA,MATCH(DAY(F1061),BZ:BZ,0),1),DAY(F1061)),IFERROR(INDEX(CA:CA,MATCH(MONTH(F1061),BZ:BZ,0),1),MONTH(F1061)),YEAR(F1061),G1061),""))</f>
        <v/>
      </c>
      <c r="M1061" s="2" t="str">
        <f>IFERROR(INDEX('padron cfe'!C:C,MATCH(DATOS!C1061,'padron cfe'!A:A,0),1),"")</f>
        <v/>
      </c>
      <c r="N1061" s="66" t="str">
        <f>IFERROR(IF(BT1061="","",IF(INDEX(N$1:N1060,MATCH(BT1061,BT$1:BT1060,0),1)=0,"",INDEX(N$1:N1060,MATCH(BT1061,BT$1:BT1060,0),1))),"")</f>
        <v/>
      </c>
      <c r="O1061" s="66" t="str">
        <f>IFERROR(IF(BT1061="","",IF(INDEX(O$1:O1060,MATCH(BT1061,BT$1:BT1060,0),1)=0,"",INDEX(O$1:O1060,MATCH(BT1061,BT$1:BT1060,0),1))),"")</f>
        <v/>
      </c>
      <c r="R1061" s="66"/>
      <c r="S1061" s="5"/>
      <c r="T1061" s="66"/>
      <c r="U1061" s="5" t="str">
        <f>IFERROR(IF(INDEX(U$1:U1060,MATCH(T1061,T$1:T1060,0),1)=0,"",INDEX(U$1:U1060,MATCH(T1061,T$1:T1060,0),1)),"")</f>
        <v/>
      </c>
      <c r="V1061" s="66"/>
      <c r="W1061" s="5" t="str">
        <f>IFERROR(IF(INDEX(W$1:W1060,MATCH(V1061,V$1:V1060,0),1)=0,"",INDEX(W$1:W1060,MATCH(V1061,V$1:V1060,0),1)),"")</f>
        <v/>
      </c>
      <c r="X1061" s="2" t="str">
        <f>IFERROR(INDEX('padron cfe'!D:D,MATCH(DATOS!C1061,'padron cfe'!A:A,0),1),"")</f>
        <v/>
      </c>
      <c r="AC1061" s="3"/>
      <c r="AE1061" s="4" t="str">
        <f t="shared" si="244"/>
        <v/>
      </c>
      <c r="AI1061" s="2" t="str">
        <f>IFERROR(IF(INDEX(AI$1:AI1060,MATCH(BT1061,BT$1:BT1060,0),1)=0,"",INDEX(AI$1:AI1060,MATCH(BT1061,BT$1:BT1060,0),1)),"")</f>
        <v/>
      </c>
      <c r="AJ1061" s="2" t="str">
        <f>IFERROR(IF(INDEX(AJ$1:AJ1060,MATCH(BT1061,BT$1:BT1060,0),1)=0,"",INDEX(AJ$1:AJ1060,MATCH(BT1061,BT$1:BT1060,0),1)),"")</f>
        <v/>
      </c>
      <c r="AK1061" s="2" t="str">
        <f>IFERROR(IF(INDEX(AK$1:AK1060,MATCH(BT1061,BT$1:BT1060,0),1)=0,"",INDEX(AK$1:AK1060,MATCH(BT1061,BT$1:BT1060,0),1)),"")</f>
        <v/>
      </c>
      <c r="AY1061" s="7"/>
      <c r="BA1061" s="66"/>
      <c r="BB1061" s="66"/>
      <c r="BC1061" s="66"/>
      <c r="BD1061" s="78"/>
      <c r="BE1061" s="66"/>
      <c r="BF1061" s="66"/>
      <c r="BG1061" s="4"/>
      <c r="BH1061" s="69"/>
      <c r="BK1061" s="9"/>
      <c r="BN1061" s="7"/>
      <c r="BO1061" s="286"/>
      <c r="BP1061" s="22"/>
      <c r="BQ1061" s="7" t="str">
        <f t="shared" ca="1" si="245"/>
        <v/>
      </c>
      <c r="BR1061" s="75" t="str">
        <f t="shared" si="246"/>
        <v/>
      </c>
      <c r="BS1061" s="75" t="str">
        <f t="shared" si="247"/>
        <v/>
      </c>
      <c r="BT1061" s="5" t="str">
        <f t="shared" si="248"/>
        <v/>
      </c>
      <c r="BU1061" s="79" t="str">
        <f t="shared" si="249"/>
        <v/>
      </c>
      <c r="BV1061" s="79" t="str">
        <f t="shared" si="250"/>
        <v/>
      </c>
      <c r="BW1061" s="79" t="str">
        <f t="shared" si="251"/>
        <v/>
      </c>
      <c r="CB1061" s="5"/>
      <c r="CC1061" s="4" t="str">
        <f>IF(IFERROR(VLOOKUP(C1061,C1062:C$1993,1,0),"")="","",COUNTIF(C:C,C1061))</f>
        <v/>
      </c>
      <c r="CE1061" s="5"/>
      <c r="CF1061" s="5"/>
      <c r="CG1061" s="5" t="str">
        <f>IF(B1061="","",IF(CC1061="",1+(MAX(CG$2:CG1060)),""))</f>
        <v/>
      </c>
      <c r="CH1061" s="5" t="str">
        <f t="shared" si="252"/>
        <v/>
      </c>
      <c r="CI1061" s="5" t="str">
        <f t="shared" si="253"/>
        <v/>
      </c>
      <c r="CJ1061" s="14" t="str">
        <f t="shared" si="254"/>
        <v/>
      </c>
      <c r="CK1061" s="25"/>
      <c r="CM1061" s="5" t="str">
        <f t="shared" si="256"/>
        <v/>
      </c>
      <c r="CO1061" s="5"/>
      <c r="CP1061" s="5" t="str">
        <f t="shared" si="255"/>
        <v/>
      </c>
      <c r="CQ1061" s="5" t="str">
        <f>IF(BT1061="","",IFERROR(IF(VLOOKUP(BT1061,BT$2:BT1060,1,0)=0,"",""),BT1061))</f>
        <v/>
      </c>
      <c r="CR1061" s="22" t="str">
        <f>IF(CQ1061="","",(IFERROR(VLOOKUP(MID(CQ1061,1,1),$DI$2:DM$28,3,0),0)+IFERROR(VLOOKUP(MID(CQ1061,2,1),DI$2:DM$28,4,0),0)+IFERROR(VLOOKUP(MID(CQ1061,3,1),DI$2:DM$28,5,0),0)+(ROW(CQ1061)/1000000000000)))</f>
        <v/>
      </c>
      <c r="CS1061" s="5"/>
      <c r="CT1061" s="5">
        <v>1060</v>
      </c>
      <c r="CU1061" s="5" t="str">
        <f>IFERROR(VLOOKUP(CT1061,CP$2:CQ2137,2,0),"")</f>
        <v/>
      </c>
      <c r="CV1061" s="5"/>
      <c r="CX1061" s="5"/>
      <c r="DO1061" s="5" t="e">
        <f>IF(REPORTE!AH$2="si",IF(C1061=VALUE(REPORTE!C$22),IF(SUM(DO1062:DO$1993),CONCATENATE(INT(B1061),", "),INT(B1061)),""),IF(C1061=VALUE(REPORTE!C$21),IF(SUM(DO1062:DO$1993),CONCATENATE(INT(B1061),", "),INT(B1061)),""))</f>
        <v>#VALUE!</v>
      </c>
      <c r="DS1061" s="5"/>
      <c r="DT1061" s="5"/>
      <c r="DU1061" s="5"/>
      <c r="DV1061" s="5"/>
    </row>
    <row r="1062" spans="1:126" x14ac:dyDescent="0.25">
      <c r="A1062" s="4" t="str">
        <f t="shared" ca="1" si="243"/>
        <v/>
      </c>
      <c r="B1062" s="3"/>
      <c r="D1062" s="1" t="str">
        <f>IFERROR(INDEX('padron cfe'!B:B,MATCH(DATOS!C1062,'padron cfe'!A:A,0),1),"")</f>
        <v/>
      </c>
      <c r="H1062" s="5" t="str">
        <f>IF(F1062="","",IFERROR(CONCATENATE("PEUA",VLOOKUP(ESTADO,REPORTE!AV$2:AW$33,2,0),DIDTRITO_FORM,CADER_FORM,IFERROR(INDEX(CA:CA,MATCH(DAY(F1062),BZ:BZ,0),1),DAY(F1062)),IFERROR(INDEX(CA:CA,MATCH(MONTH(F1062),BZ:BZ,0),1),MONTH(F1062)),YEAR(F1062),G1062),""))</f>
        <v/>
      </c>
      <c r="M1062" s="2" t="str">
        <f>IFERROR(INDEX('padron cfe'!C:C,MATCH(DATOS!C1062,'padron cfe'!A:A,0),1),"")</f>
        <v/>
      </c>
      <c r="N1062" s="66" t="str">
        <f>IFERROR(IF(BT1062="","",IF(INDEX(N$1:N1061,MATCH(BT1062,BT$1:BT1061,0),1)=0,"",INDEX(N$1:N1061,MATCH(BT1062,BT$1:BT1061,0),1))),"")</f>
        <v/>
      </c>
      <c r="O1062" s="66" t="str">
        <f>IFERROR(IF(BT1062="","",IF(INDEX(O$1:O1061,MATCH(BT1062,BT$1:BT1061,0),1)=0,"",INDEX(O$1:O1061,MATCH(BT1062,BT$1:BT1061,0),1))),"")</f>
        <v/>
      </c>
      <c r="R1062" s="66"/>
      <c r="S1062" s="5"/>
      <c r="T1062" s="66"/>
      <c r="U1062" s="5" t="str">
        <f>IFERROR(IF(INDEX(U$1:U1061,MATCH(T1062,T$1:T1061,0),1)=0,"",INDEX(U$1:U1061,MATCH(T1062,T$1:T1061,0),1)),"")</f>
        <v/>
      </c>
      <c r="V1062" s="66"/>
      <c r="W1062" s="5" t="str">
        <f>IFERROR(IF(INDEX(W$1:W1061,MATCH(V1062,V$1:V1061,0),1)=0,"",INDEX(W$1:W1061,MATCH(V1062,V$1:V1061,0),1)),"")</f>
        <v/>
      </c>
      <c r="X1062" s="2" t="str">
        <f>IFERROR(INDEX('padron cfe'!D:D,MATCH(DATOS!C1062,'padron cfe'!A:A,0),1),"")</f>
        <v/>
      </c>
      <c r="AC1062" s="3"/>
      <c r="AE1062" s="4" t="str">
        <f t="shared" si="244"/>
        <v/>
      </c>
      <c r="AI1062" s="2" t="str">
        <f>IFERROR(IF(INDEX(AI$1:AI1061,MATCH(BT1062,BT$1:BT1061,0),1)=0,"",INDEX(AI$1:AI1061,MATCH(BT1062,BT$1:BT1061,0),1)),"")</f>
        <v/>
      </c>
      <c r="AJ1062" s="2" t="str">
        <f>IFERROR(IF(INDEX(AJ$1:AJ1061,MATCH(BT1062,BT$1:BT1061,0),1)=0,"",INDEX(AJ$1:AJ1061,MATCH(BT1062,BT$1:BT1061,0),1)),"")</f>
        <v/>
      </c>
      <c r="AK1062" s="2" t="str">
        <f>IFERROR(IF(INDEX(AK$1:AK1061,MATCH(BT1062,BT$1:BT1061,0),1)=0,"",INDEX(AK$1:AK1061,MATCH(BT1062,BT$1:BT1061,0),1)),"")</f>
        <v/>
      </c>
      <c r="AY1062" s="7"/>
      <c r="BA1062" s="66"/>
      <c r="BB1062" s="66"/>
      <c r="BC1062" s="66"/>
      <c r="BD1062" s="78"/>
      <c r="BE1062" s="66"/>
      <c r="BF1062" s="66"/>
      <c r="BG1062" s="4"/>
      <c r="BH1062" s="69"/>
      <c r="BK1062" s="9"/>
      <c r="BN1062" s="7"/>
      <c r="BO1062" s="286"/>
      <c r="BP1062" s="22"/>
      <c r="BQ1062" s="7" t="str">
        <f t="shared" ca="1" si="245"/>
        <v/>
      </c>
      <c r="BR1062" s="75" t="str">
        <f t="shared" si="246"/>
        <v/>
      </c>
      <c r="BS1062" s="75" t="str">
        <f t="shared" si="247"/>
        <v/>
      </c>
      <c r="BT1062" s="5" t="str">
        <f t="shared" si="248"/>
        <v/>
      </c>
      <c r="BU1062" s="79" t="str">
        <f t="shared" si="249"/>
        <v/>
      </c>
      <c r="BV1062" s="79" t="str">
        <f t="shared" si="250"/>
        <v/>
      </c>
      <c r="BW1062" s="79" t="str">
        <f t="shared" si="251"/>
        <v/>
      </c>
      <c r="CB1062" s="5"/>
      <c r="CC1062" s="4" t="str">
        <f>IF(IFERROR(VLOOKUP(C1062,C1063:C$1993,1,0),"")="","",COUNTIF(C:C,C1062))</f>
        <v/>
      </c>
      <c r="CE1062" s="5"/>
      <c r="CF1062" s="5"/>
      <c r="CG1062" s="5" t="str">
        <f>IF(B1062="","",IF(CC1062="",1+(MAX(CG$2:CG1061)),""))</f>
        <v/>
      </c>
      <c r="CH1062" s="5" t="str">
        <f t="shared" si="252"/>
        <v/>
      </c>
      <c r="CI1062" s="5" t="str">
        <f t="shared" si="253"/>
        <v/>
      </c>
      <c r="CJ1062" s="14" t="str">
        <f t="shared" si="254"/>
        <v/>
      </c>
      <c r="CK1062" s="25"/>
      <c r="CM1062" s="5" t="str">
        <f t="shared" si="256"/>
        <v/>
      </c>
      <c r="CO1062" s="5"/>
      <c r="CP1062" s="5" t="str">
        <f t="shared" si="255"/>
        <v/>
      </c>
      <c r="CQ1062" s="5" t="str">
        <f>IF(BT1062="","",IFERROR(IF(VLOOKUP(BT1062,BT$2:BT1061,1,0)=0,"",""),BT1062))</f>
        <v/>
      </c>
      <c r="CR1062" s="22" t="str">
        <f>IF(CQ1062="","",(IFERROR(VLOOKUP(MID(CQ1062,1,1),$DI$2:DM$28,3,0),0)+IFERROR(VLOOKUP(MID(CQ1062,2,1),DI$2:DM$28,4,0),0)+IFERROR(VLOOKUP(MID(CQ1062,3,1),DI$2:DM$28,5,0),0)+(ROW(CQ1062)/1000000000000)))</f>
        <v/>
      </c>
      <c r="CS1062" s="5"/>
      <c r="CT1062" s="5">
        <v>1061</v>
      </c>
      <c r="CU1062" s="5" t="str">
        <f>IFERROR(VLOOKUP(CT1062,CP$2:CQ2138,2,0),"")</f>
        <v/>
      </c>
      <c r="CV1062" s="5"/>
      <c r="CX1062" s="5"/>
      <c r="DO1062" s="5" t="e">
        <f>IF(REPORTE!AH$2="si",IF(C1062=VALUE(REPORTE!C$22),IF(SUM(DO1063:DO$1993),CONCATENATE(INT(B1062),", "),INT(B1062)),""),IF(C1062=VALUE(REPORTE!C$21),IF(SUM(DO1063:DO$1993),CONCATENATE(INT(B1062),", "),INT(B1062)),""))</f>
        <v>#VALUE!</v>
      </c>
      <c r="DS1062" s="5"/>
      <c r="DT1062" s="5"/>
      <c r="DU1062" s="5"/>
      <c r="DV1062" s="5"/>
    </row>
    <row r="1063" spans="1:126" x14ac:dyDescent="0.25">
      <c r="A1063" s="4" t="str">
        <f t="shared" ca="1" si="243"/>
        <v/>
      </c>
      <c r="B1063" s="3"/>
      <c r="D1063" s="1" t="str">
        <f>IFERROR(INDEX('padron cfe'!B:B,MATCH(DATOS!C1063,'padron cfe'!A:A,0),1),"")</f>
        <v/>
      </c>
      <c r="H1063" s="5" t="str">
        <f>IF(F1063="","",IFERROR(CONCATENATE("PEUA",VLOOKUP(ESTADO,REPORTE!AV$2:AW$33,2,0),DIDTRITO_FORM,CADER_FORM,IFERROR(INDEX(CA:CA,MATCH(DAY(F1063),BZ:BZ,0),1),DAY(F1063)),IFERROR(INDEX(CA:CA,MATCH(MONTH(F1063),BZ:BZ,0),1),MONTH(F1063)),YEAR(F1063),G1063),""))</f>
        <v/>
      </c>
      <c r="M1063" s="2" t="str">
        <f>IFERROR(INDEX('padron cfe'!C:C,MATCH(DATOS!C1063,'padron cfe'!A:A,0),1),"")</f>
        <v/>
      </c>
      <c r="N1063" s="66" t="str">
        <f>IFERROR(IF(BT1063="","",IF(INDEX(N$1:N1062,MATCH(BT1063,BT$1:BT1062,0),1)=0,"",INDEX(N$1:N1062,MATCH(BT1063,BT$1:BT1062,0),1))),"")</f>
        <v/>
      </c>
      <c r="O1063" s="66" t="str">
        <f>IFERROR(IF(BT1063="","",IF(INDEX(O$1:O1062,MATCH(BT1063,BT$1:BT1062,0),1)=0,"",INDEX(O$1:O1062,MATCH(BT1063,BT$1:BT1062,0),1))),"")</f>
        <v/>
      </c>
      <c r="R1063" s="66"/>
      <c r="S1063" s="5"/>
      <c r="T1063" s="66"/>
      <c r="U1063" s="5" t="str">
        <f>IFERROR(IF(INDEX(U$1:U1062,MATCH(T1063,T$1:T1062,0),1)=0,"",INDEX(U$1:U1062,MATCH(T1063,T$1:T1062,0),1)),"")</f>
        <v/>
      </c>
      <c r="V1063" s="66"/>
      <c r="W1063" s="5" t="str">
        <f>IFERROR(IF(INDEX(W$1:W1062,MATCH(V1063,V$1:V1062,0),1)=0,"",INDEX(W$1:W1062,MATCH(V1063,V$1:V1062,0),1)),"")</f>
        <v/>
      </c>
      <c r="X1063" s="2" t="str">
        <f>IFERROR(INDEX('padron cfe'!D:D,MATCH(DATOS!C1063,'padron cfe'!A:A,0),1),"")</f>
        <v/>
      </c>
      <c r="AC1063" s="3"/>
      <c r="AE1063" s="4" t="str">
        <f t="shared" si="244"/>
        <v/>
      </c>
      <c r="AI1063" s="2" t="str">
        <f>IFERROR(IF(INDEX(AI$1:AI1062,MATCH(BT1063,BT$1:BT1062,0),1)=0,"",INDEX(AI$1:AI1062,MATCH(BT1063,BT$1:BT1062,0),1)),"")</f>
        <v/>
      </c>
      <c r="AJ1063" s="2" t="str">
        <f>IFERROR(IF(INDEX(AJ$1:AJ1062,MATCH(BT1063,BT$1:BT1062,0),1)=0,"",INDEX(AJ$1:AJ1062,MATCH(BT1063,BT$1:BT1062,0),1)),"")</f>
        <v/>
      </c>
      <c r="AK1063" s="2" t="str">
        <f>IFERROR(IF(INDEX(AK$1:AK1062,MATCH(BT1063,BT$1:BT1062,0),1)=0,"",INDEX(AK$1:AK1062,MATCH(BT1063,BT$1:BT1062,0),1)),"")</f>
        <v/>
      </c>
      <c r="AY1063" s="7"/>
      <c r="BA1063" s="66"/>
      <c r="BB1063" s="66"/>
      <c r="BC1063" s="66"/>
      <c r="BD1063" s="78"/>
      <c r="BE1063" s="66"/>
      <c r="BF1063" s="66"/>
      <c r="BG1063" s="4"/>
      <c r="BH1063" s="69"/>
      <c r="BK1063" s="9"/>
      <c r="BN1063" s="7"/>
      <c r="BO1063" s="286"/>
      <c r="BP1063" s="22"/>
      <c r="BQ1063" s="7" t="str">
        <f t="shared" ca="1" si="245"/>
        <v/>
      </c>
      <c r="BR1063" s="75" t="str">
        <f t="shared" si="246"/>
        <v/>
      </c>
      <c r="BS1063" s="75" t="str">
        <f t="shared" si="247"/>
        <v/>
      </c>
      <c r="BT1063" s="5" t="str">
        <f t="shared" si="248"/>
        <v/>
      </c>
      <c r="BU1063" s="79" t="str">
        <f t="shared" si="249"/>
        <v/>
      </c>
      <c r="BV1063" s="79" t="str">
        <f t="shared" si="250"/>
        <v/>
      </c>
      <c r="BW1063" s="79" t="str">
        <f t="shared" si="251"/>
        <v/>
      </c>
      <c r="CB1063" s="5"/>
      <c r="CC1063" s="4" t="str">
        <f>IF(IFERROR(VLOOKUP(C1063,C1064:C$1993,1,0),"")="","",COUNTIF(C:C,C1063))</f>
        <v/>
      </c>
      <c r="CE1063" s="5"/>
      <c r="CF1063" s="5"/>
      <c r="CG1063" s="5" t="str">
        <f>IF(B1063="","",IF(CC1063="",1+(MAX(CG$2:CG1062)),""))</f>
        <v/>
      </c>
      <c r="CH1063" s="5" t="str">
        <f t="shared" si="252"/>
        <v/>
      </c>
      <c r="CI1063" s="5" t="str">
        <f t="shared" si="253"/>
        <v/>
      </c>
      <c r="CJ1063" s="14" t="str">
        <f t="shared" si="254"/>
        <v/>
      </c>
      <c r="CK1063" s="25"/>
      <c r="CM1063" s="5" t="str">
        <f t="shared" si="256"/>
        <v/>
      </c>
      <c r="CO1063" s="5"/>
      <c r="CP1063" s="5" t="str">
        <f t="shared" si="255"/>
        <v/>
      </c>
      <c r="CQ1063" s="5" t="str">
        <f>IF(BT1063="","",IFERROR(IF(VLOOKUP(BT1063,BT$2:BT1062,1,0)=0,"",""),BT1063))</f>
        <v/>
      </c>
      <c r="CR1063" s="22" t="str">
        <f>IF(CQ1063="","",(IFERROR(VLOOKUP(MID(CQ1063,1,1),$DI$2:DM$28,3,0),0)+IFERROR(VLOOKUP(MID(CQ1063,2,1),DI$2:DM$28,4,0),0)+IFERROR(VLOOKUP(MID(CQ1063,3,1),DI$2:DM$28,5,0),0)+(ROW(CQ1063)/1000000000000)))</f>
        <v/>
      </c>
      <c r="CS1063" s="5"/>
      <c r="CT1063" s="5">
        <v>1062</v>
      </c>
      <c r="CU1063" s="5" t="str">
        <f>IFERROR(VLOOKUP(CT1063,CP$2:CQ2139,2,0),"")</f>
        <v/>
      </c>
      <c r="CV1063" s="5"/>
      <c r="CX1063" s="5"/>
      <c r="DO1063" s="5" t="e">
        <f>IF(REPORTE!AH$2="si",IF(C1063=VALUE(REPORTE!C$22),IF(SUM(DO1064:DO$1993),CONCATENATE(INT(B1063),", "),INT(B1063)),""),IF(C1063=VALUE(REPORTE!C$21),IF(SUM(DO1064:DO$1993),CONCATENATE(INT(B1063),", "),INT(B1063)),""))</f>
        <v>#VALUE!</v>
      </c>
      <c r="DS1063" s="5"/>
      <c r="DT1063" s="5"/>
      <c r="DU1063" s="5"/>
      <c r="DV1063" s="5"/>
    </row>
    <row r="1064" spans="1:126" x14ac:dyDescent="0.25">
      <c r="A1064" s="4" t="str">
        <f t="shared" ca="1" si="243"/>
        <v/>
      </c>
      <c r="B1064" s="3"/>
      <c r="D1064" s="1" t="str">
        <f>IFERROR(INDEX('padron cfe'!B:B,MATCH(DATOS!C1064,'padron cfe'!A:A,0),1),"")</f>
        <v/>
      </c>
      <c r="H1064" s="5" t="str">
        <f>IF(F1064="","",IFERROR(CONCATENATE("PEUA",VLOOKUP(ESTADO,REPORTE!AV$2:AW$33,2,0),DIDTRITO_FORM,CADER_FORM,IFERROR(INDEX(CA:CA,MATCH(DAY(F1064),BZ:BZ,0),1),DAY(F1064)),IFERROR(INDEX(CA:CA,MATCH(MONTH(F1064),BZ:BZ,0),1),MONTH(F1064)),YEAR(F1064),G1064),""))</f>
        <v/>
      </c>
      <c r="M1064" s="2" t="str">
        <f>IFERROR(INDEX('padron cfe'!C:C,MATCH(DATOS!C1064,'padron cfe'!A:A,0),1),"")</f>
        <v/>
      </c>
      <c r="N1064" s="66" t="str">
        <f>IFERROR(IF(BT1064="","",IF(INDEX(N$1:N1063,MATCH(BT1064,BT$1:BT1063,0),1)=0,"",INDEX(N$1:N1063,MATCH(BT1064,BT$1:BT1063,0),1))),"")</f>
        <v/>
      </c>
      <c r="O1064" s="66" t="str">
        <f>IFERROR(IF(BT1064="","",IF(INDEX(O$1:O1063,MATCH(BT1064,BT$1:BT1063,0),1)=0,"",INDEX(O$1:O1063,MATCH(BT1064,BT$1:BT1063,0),1))),"")</f>
        <v/>
      </c>
      <c r="R1064" s="66"/>
      <c r="S1064" s="5"/>
      <c r="T1064" s="66"/>
      <c r="U1064" s="5" t="str">
        <f>IFERROR(IF(INDEX(U$1:U1063,MATCH(T1064,T$1:T1063,0),1)=0,"",INDEX(U$1:U1063,MATCH(T1064,T$1:T1063,0),1)),"")</f>
        <v/>
      </c>
      <c r="V1064" s="66"/>
      <c r="W1064" s="5" t="str">
        <f>IFERROR(IF(INDEX(W$1:W1063,MATCH(V1064,V$1:V1063,0),1)=0,"",INDEX(W$1:W1063,MATCH(V1064,V$1:V1063,0),1)),"")</f>
        <v/>
      </c>
      <c r="X1064" s="2" t="str">
        <f>IFERROR(INDEX('padron cfe'!D:D,MATCH(DATOS!C1064,'padron cfe'!A:A,0),1),"")</f>
        <v/>
      </c>
      <c r="AC1064" s="3"/>
      <c r="AE1064" s="4" t="str">
        <f t="shared" si="244"/>
        <v/>
      </c>
      <c r="AI1064" s="2" t="str">
        <f>IFERROR(IF(INDEX(AI$1:AI1063,MATCH(BT1064,BT$1:BT1063,0),1)=0,"",INDEX(AI$1:AI1063,MATCH(BT1064,BT$1:BT1063,0),1)),"")</f>
        <v/>
      </c>
      <c r="AJ1064" s="2" t="str">
        <f>IFERROR(IF(INDEX(AJ$1:AJ1063,MATCH(BT1064,BT$1:BT1063,0),1)=0,"",INDEX(AJ$1:AJ1063,MATCH(BT1064,BT$1:BT1063,0),1)),"")</f>
        <v/>
      </c>
      <c r="AK1064" s="2" t="str">
        <f>IFERROR(IF(INDEX(AK$1:AK1063,MATCH(BT1064,BT$1:BT1063,0),1)=0,"",INDEX(AK$1:AK1063,MATCH(BT1064,BT$1:BT1063,0),1)),"")</f>
        <v/>
      </c>
      <c r="AY1064" s="7"/>
      <c r="BA1064" s="66"/>
      <c r="BB1064" s="66"/>
      <c r="BC1064" s="66"/>
      <c r="BD1064" s="78"/>
      <c r="BE1064" s="66"/>
      <c r="BF1064" s="66"/>
      <c r="BG1064" s="4"/>
      <c r="BH1064" s="69"/>
      <c r="BK1064" s="9"/>
      <c r="BN1064" s="7"/>
      <c r="BO1064" s="286"/>
      <c r="BP1064" s="22"/>
      <c r="BQ1064" s="7" t="str">
        <f t="shared" ca="1" si="245"/>
        <v/>
      </c>
      <c r="BR1064" s="75" t="str">
        <f t="shared" si="246"/>
        <v/>
      </c>
      <c r="BS1064" s="75" t="str">
        <f t="shared" si="247"/>
        <v/>
      </c>
      <c r="BT1064" s="5" t="str">
        <f t="shared" si="248"/>
        <v/>
      </c>
      <c r="BU1064" s="79" t="str">
        <f t="shared" si="249"/>
        <v/>
      </c>
      <c r="BV1064" s="79" t="str">
        <f t="shared" si="250"/>
        <v/>
      </c>
      <c r="BW1064" s="79" t="str">
        <f t="shared" si="251"/>
        <v/>
      </c>
      <c r="CB1064" s="5"/>
      <c r="CC1064" s="4" t="str">
        <f>IF(IFERROR(VLOOKUP(C1064,C1065:C$1993,1,0),"")="","",COUNTIF(C:C,C1064))</f>
        <v/>
      </c>
      <c r="CE1064" s="5"/>
      <c r="CF1064" s="5"/>
      <c r="CG1064" s="5" t="str">
        <f>IF(B1064="","",IF(CC1064="",1+(MAX(CG$2:CG1063)),""))</f>
        <v/>
      </c>
      <c r="CH1064" s="5" t="str">
        <f t="shared" si="252"/>
        <v/>
      </c>
      <c r="CI1064" s="5" t="str">
        <f t="shared" si="253"/>
        <v/>
      </c>
      <c r="CJ1064" s="14" t="str">
        <f t="shared" si="254"/>
        <v/>
      </c>
      <c r="CK1064" s="25"/>
      <c r="CM1064" s="5" t="str">
        <f t="shared" si="256"/>
        <v/>
      </c>
      <c r="CO1064" s="5"/>
      <c r="CP1064" s="5" t="str">
        <f t="shared" si="255"/>
        <v/>
      </c>
      <c r="CQ1064" s="5" t="str">
        <f>IF(BT1064="","",IFERROR(IF(VLOOKUP(BT1064,BT$2:BT1063,1,0)=0,"",""),BT1064))</f>
        <v/>
      </c>
      <c r="CR1064" s="22" t="str">
        <f>IF(CQ1064="","",(IFERROR(VLOOKUP(MID(CQ1064,1,1),$DI$2:DM$28,3,0),0)+IFERROR(VLOOKUP(MID(CQ1064,2,1),DI$2:DM$28,4,0),0)+IFERROR(VLOOKUP(MID(CQ1064,3,1),DI$2:DM$28,5,0),0)+(ROW(CQ1064)/1000000000000)))</f>
        <v/>
      </c>
      <c r="CS1064" s="5"/>
      <c r="CT1064" s="5">
        <v>1063</v>
      </c>
      <c r="CU1064" s="5" t="str">
        <f>IFERROR(VLOOKUP(CT1064,CP$2:CQ2140,2,0),"")</f>
        <v/>
      </c>
      <c r="CV1064" s="5"/>
      <c r="CX1064" s="5"/>
      <c r="DO1064" s="5" t="e">
        <f>IF(REPORTE!AH$2="si",IF(C1064=VALUE(REPORTE!C$22),IF(SUM(DO1065:DO$1993),CONCATENATE(INT(B1064),", "),INT(B1064)),""),IF(C1064=VALUE(REPORTE!C$21),IF(SUM(DO1065:DO$1993),CONCATENATE(INT(B1064),", "),INT(B1064)),""))</f>
        <v>#VALUE!</v>
      </c>
      <c r="DS1064" s="5"/>
      <c r="DT1064" s="5"/>
      <c r="DU1064" s="5"/>
      <c r="DV1064" s="5"/>
    </row>
    <row r="1065" spans="1:126" x14ac:dyDescent="0.25">
      <c r="A1065" s="4" t="str">
        <f t="shared" ca="1" si="243"/>
        <v/>
      </c>
      <c r="B1065" s="3"/>
      <c r="D1065" s="1" t="str">
        <f>IFERROR(INDEX('padron cfe'!B:B,MATCH(DATOS!C1065,'padron cfe'!A:A,0),1),"")</f>
        <v/>
      </c>
      <c r="H1065" s="5" t="str">
        <f>IF(F1065="","",IFERROR(CONCATENATE("PEUA",VLOOKUP(ESTADO,REPORTE!AV$2:AW$33,2,0),DIDTRITO_FORM,CADER_FORM,IFERROR(INDEX(CA:CA,MATCH(DAY(F1065),BZ:BZ,0),1),DAY(F1065)),IFERROR(INDEX(CA:CA,MATCH(MONTH(F1065),BZ:BZ,0),1),MONTH(F1065)),YEAR(F1065),G1065),""))</f>
        <v/>
      </c>
      <c r="M1065" s="2" t="str">
        <f>IFERROR(INDEX('padron cfe'!C:C,MATCH(DATOS!C1065,'padron cfe'!A:A,0),1),"")</f>
        <v/>
      </c>
      <c r="N1065" s="66" t="str">
        <f>IFERROR(IF(BT1065="","",IF(INDEX(N$1:N1064,MATCH(BT1065,BT$1:BT1064,0),1)=0,"",INDEX(N$1:N1064,MATCH(BT1065,BT$1:BT1064,0),1))),"")</f>
        <v/>
      </c>
      <c r="O1065" s="66" t="str">
        <f>IFERROR(IF(BT1065="","",IF(INDEX(O$1:O1064,MATCH(BT1065,BT$1:BT1064,0),1)=0,"",INDEX(O$1:O1064,MATCH(BT1065,BT$1:BT1064,0),1))),"")</f>
        <v/>
      </c>
      <c r="R1065" s="66"/>
      <c r="S1065" s="5"/>
      <c r="T1065" s="66"/>
      <c r="U1065" s="5" t="str">
        <f>IFERROR(IF(INDEX(U$1:U1064,MATCH(T1065,T$1:T1064,0),1)=0,"",INDEX(U$1:U1064,MATCH(T1065,T$1:T1064,0),1)),"")</f>
        <v/>
      </c>
      <c r="V1065" s="66"/>
      <c r="W1065" s="5" t="str">
        <f>IFERROR(IF(INDEX(W$1:W1064,MATCH(V1065,V$1:V1064,0),1)=0,"",INDEX(W$1:W1064,MATCH(V1065,V$1:V1064,0),1)),"")</f>
        <v/>
      </c>
      <c r="X1065" s="2" t="str">
        <f>IFERROR(INDEX('padron cfe'!D:D,MATCH(DATOS!C1065,'padron cfe'!A:A,0),1),"")</f>
        <v/>
      </c>
      <c r="AC1065" s="3"/>
      <c r="AE1065" s="4" t="str">
        <f t="shared" si="244"/>
        <v/>
      </c>
      <c r="AI1065" s="2" t="str">
        <f>IFERROR(IF(INDEX(AI$1:AI1064,MATCH(BT1065,BT$1:BT1064,0),1)=0,"",INDEX(AI$1:AI1064,MATCH(BT1065,BT$1:BT1064,0),1)),"")</f>
        <v/>
      </c>
      <c r="AJ1065" s="2" t="str">
        <f>IFERROR(IF(INDEX(AJ$1:AJ1064,MATCH(BT1065,BT$1:BT1064,0),1)=0,"",INDEX(AJ$1:AJ1064,MATCH(BT1065,BT$1:BT1064,0),1)),"")</f>
        <v/>
      </c>
      <c r="AK1065" s="2" t="str">
        <f>IFERROR(IF(INDEX(AK$1:AK1064,MATCH(BT1065,BT$1:BT1064,0),1)=0,"",INDEX(AK$1:AK1064,MATCH(BT1065,BT$1:BT1064,0),1)),"")</f>
        <v/>
      </c>
      <c r="AY1065" s="7"/>
      <c r="BA1065" s="66"/>
      <c r="BB1065" s="66"/>
      <c r="BC1065" s="66"/>
      <c r="BD1065" s="78"/>
      <c r="BE1065" s="66"/>
      <c r="BF1065" s="66"/>
      <c r="BG1065" s="4"/>
      <c r="BH1065" s="69"/>
      <c r="BK1065" s="9"/>
      <c r="BN1065" s="7"/>
      <c r="BO1065" s="286"/>
      <c r="BP1065" s="22"/>
      <c r="BQ1065" s="7" t="str">
        <f t="shared" ca="1" si="245"/>
        <v/>
      </c>
      <c r="BR1065" s="75" t="str">
        <f t="shared" si="246"/>
        <v/>
      </c>
      <c r="BS1065" s="75" t="str">
        <f t="shared" si="247"/>
        <v/>
      </c>
      <c r="BT1065" s="5" t="str">
        <f t="shared" si="248"/>
        <v/>
      </c>
      <c r="BU1065" s="79" t="str">
        <f t="shared" si="249"/>
        <v/>
      </c>
      <c r="BV1065" s="79" t="str">
        <f t="shared" si="250"/>
        <v/>
      </c>
      <c r="BW1065" s="79" t="str">
        <f t="shared" si="251"/>
        <v/>
      </c>
      <c r="CB1065" s="5"/>
      <c r="CC1065" s="4" t="str">
        <f>IF(IFERROR(VLOOKUP(C1065,C1066:C$1993,1,0),"")="","",COUNTIF(C:C,C1065))</f>
        <v/>
      </c>
      <c r="CE1065" s="5"/>
      <c r="CF1065" s="5"/>
      <c r="CG1065" s="5" t="str">
        <f>IF(B1065="","",IF(CC1065="",1+(MAX(CG$2:CG1064)),""))</f>
        <v/>
      </c>
      <c r="CH1065" s="5" t="str">
        <f t="shared" si="252"/>
        <v/>
      </c>
      <c r="CI1065" s="5" t="str">
        <f t="shared" si="253"/>
        <v/>
      </c>
      <c r="CJ1065" s="14" t="str">
        <f t="shared" si="254"/>
        <v/>
      </c>
      <c r="CK1065" s="25"/>
      <c r="CM1065" s="5" t="str">
        <f t="shared" si="256"/>
        <v/>
      </c>
      <c r="CO1065" s="5"/>
      <c r="CP1065" s="5" t="str">
        <f t="shared" si="255"/>
        <v/>
      </c>
      <c r="CQ1065" s="5" t="str">
        <f>IF(BT1065="","",IFERROR(IF(VLOOKUP(BT1065,BT$2:BT1064,1,0)=0,"",""),BT1065))</f>
        <v/>
      </c>
      <c r="CR1065" s="22" t="str">
        <f>IF(CQ1065="","",(IFERROR(VLOOKUP(MID(CQ1065,1,1),$DI$2:DM$28,3,0),0)+IFERROR(VLOOKUP(MID(CQ1065,2,1),DI$2:DM$28,4,0),0)+IFERROR(VLOOKUP(MID(CQ1065,3,1),DI$2:DM$28,5,0),0)+(ROW(CQ1065)/1000000000000)))</f>
        <v/>
      </c>
      <c r="CS1065" s="5"/>
      <c r="CT1065" s="5">
        <v>1064</v>
      </c>
      <c r="CU1065" s="5" t="str">
        <f>IFERROR(VLOOKUP(CT1065,CP$2:CQ2141,2,0),"")</f>
        <v/>
      </c>
      <c r="CV1065" s="5"/>
      <c r="CX1065" s="5"/>
      <c r="DO1065" s="5" t="e">
        <f>IF(REPORTE!AH$2="si",IF(C1065=VALUE(REPORTE!C$22),IF(SUM(DO1066:DO$1993),CONCATENATE(INT(B1065),", "),INT(B1065)),""),IF(C1065=VALUE(REPORTE!C$21),IF(SUM(DO1066:DO$1993),CONCATENATE(INT(B1065),", "),INT(B1065)),""))</f>
        <v>#VALUE!</v>
      </c>
      <c r="DS1065" s="5"/>
      <c r="DT1065" s="5"/>
      <c r="DU1065" s="5"/>
      <c r="DV1065" s="5"/>
    </row>
    <row r="1066" spans="1:126" x14ac:dyDescent="0.25">
      <c r="A1066" s="4" t="str">
        <f t="shared" ca="1" si="243"/>
        <v/>
      </c>
      <c r="B1066" s="3"/>
      <c r="D1066" s="1" t="str">
        <f>IFERROR(INDEX('padron cfe'!B:B,MATCH(DATOS!C1066,'padron cfe'!A:A,0),1),"")</f>
        <v/>
      </c>
      <c r="H1066" s="5" t="str">
        <f>IF(F1066="","",IFERROR(CONCATENATE("PEUA",VLOOKUP(ESTADO,REPORTE!AV$2:AW$33,2,0),DIDTRITO_FORM,CADER_FORM,IFERROR(INDEX(CA:CA,MATCH(DAY(F1066),BZ:BZ,0),1),DAY(F1066)),IFERROR(INDEX(CA:CA,MATCH(MONTH(F1066),BZ:BZ,0),1),MONTH(F1066)),YEAR(F1066),G1066),""))</f>
        <v/>
      </c>
      <c r="M1066" s="2" t="str">
        <f>IFERROR(INDEX('padron cfe'!C:C,MATCH(DATOS!C1066,'padron cfe'!A:A,0),1),"")</f>
        <v/>
      </c>
      <c r="N1066" s="66" t="str">
        <f>IFERROR(IF(BT1066="","",IF(INDEX(N$1:N1065,MATCH(BT1066,BT$1:BT1065,0),1)=0,"",INDEX(N$1:N1065,MATCH(BT1066,BT$1:BT1065,0),1))),"")</f>
        <v/>
      </c>
      <c r="O1066" s="66" t="str">
        <f>IFERROR(IF(BT1066="","",IF(INDEX(O$1:O1065,MATCH(BT1066,BT$1:BT1065,0),1)=0,"",INDEX(O$1:O1065,MATCH(BT1066,BT$1:BT1065,0),1))),"")</f>
        <v/>
      </c>
      <c r="R1066" s="66"/>
      <c r="S1066" s="5"/>
      <c r="T1066" s="66"/>
      <c r="U1066" s="5" t="str">
        <f>IFERROR(IF(INDEX(U$1:U1065,MATCH(T1066,T$1:T1065,0),1)=0,"",INDEX(U$1:U1065,MATCH(T1066,T$1:T1065,0),1)),"")</f>
        <v/>
      </c>
      <c r="V1066" s="66"/>
      <c r="W1066" s="5" t="str">
        <f>IFERROR(IF(INDEX(W$1:W1065,MATCH(V1066,V$1:V1065,0),1)=0,"",INDEX(W$1:W1065,MATCH(V1066,V$1:V1065,0),1)),"")</f>
        <v/>
      </c>
      <c r="X1066" s="2" t="str">
        <f>IFERROR(INDEX('padron cfe'!D:D,MATCH(DATOS!C1066,'padron cfe'!A:A,0),1),"")</f>
        <v/>
      </c>
      <c r="AC1066" s="3"/>
      <c r="AE1066" s="4" t="str">
        <f t="shared" si="244"/>
        <v/>
      </c>
      <c r="AI1066" s="2" t="str">
        <f>IFERROR(IF(INDEX(AI$1:AI1065,MATCH(BT1066,BT$1:BT1065,0),1)=0,"",INDEX(AI$1:AI1065,MATCH(BT1066,BT$1:BT1065,0),1)),"")</f>
        <v/>
      </c>
      <c r="AJ1066" s="2" t="str">
        <f>IFERROR(IF(INDEX(AJ$1:AJ1065,MATCH(BT1066,BT$1:BT1065,0),1)=0,"",INDEX(AJ$1:AJ1065,MATCH(BT1066,BT$1:BT1065,0),1)),"")</f>
        <v/>
      </c>
      <c r="AK1066" s="2" t="str">
        <f>IFERROR(IF(INDEX(AK$1:AK1065,MATCH(BT1066,BT$1:BT1065,0),1)=0,"",INDEX(AK$1:AK1065,MATCH(BT1066,BT$1:BT1065,0),1)),"")</f>
        <v/>
      </c>
      <c r="AY1066" s="7"/>
      <c r="BA1066" s="66"/>
      <c r="BB1066" s="66"/>
      <c r="BC1066" s="66"/>
      <c r="BD1066" s="78"/>
      <c r="BE1066" s="66"/>
      <c r="BF1066" s="66"/>
      <c r="BG1066" s="4"/>
      <c r="BH1066" s="69"/>
      <c r="BK1066" s="9"/>
      <c r="BN1066" s="7"/>
      <c r="BO1066" s="286"/>
      <c r="BP1066" s="22"/>
      <c r="BQ1066" s="7" t="str">
        <f t="shared" ca="1" si="245"/>
        <v/>
      </c>
      <c r="BR1066" s="75" t="str">
        <f t="shared" si="246"/>
        <v/>
      </c>
      <c r="BS1066" s="75" t="str">
        <f t="shared" si="247"/>
        <v/>
      </c>
      <c r="BT1066" s="5" t="str">
        <f t="shared" si="248"/>
        <v/>
      </c>
      <c r="BU1066" s="79" t="str">
        <f t="shared" si="249"/>
        <v/>
      </c>
      <c r="BV1066" s="79" t="str">
        <f t="shared" si="250"/>
        <v/>
      </c>
      <c r="BW1066" s="79" t="str">
        <f t="shared" si="251"/>
        <v/>
      </c>
      <c r="CB1066" s="5"/>
      <c r="CC1066" s="4" t="str">
        <f>IF(IFERROR(VLOOKUP(C1066,C1067:C$1993,1,0),"")="","",COUNTIF(C:C,C1066))</f>
        <v/>
      </c>
      <c r="CE1066" s="5"/>
      <c r="CF1066" s="5"/>
      <c r="CG1066" s="5" t="str">
        <f>IF(B1066="","",IF(CC1066="",1+(MAX(CG$2:CG1065)),""))</f>
        <v/>
      </c>
      <c r="CH1066" s="5" t="str">
        <f t="shared" si="252"/>
        <v/>
      </c>
      <c r="CI1066" s="5" t="str">
        <f t="shared" si="253"/>
        <v/>
      </c>
      <c r="CJ1066" s="14" t="str">
        <f t="shared" si="254"/>
        <v/>
      </c>
      <c r="CK1066" s="25"/>
      <c r="CM1066" s="5" t="str">
        <f t="shared" si="256"/>
        <v/>
      </c>
      <c r="CO1066" s="5"/>
      <c r="CP1066" s="5" t="str">
        <f t="shared" si="255"/>
        <v/>
      </c>
      <c r="CQ1066" s="5" t="str">
        <f>IF(BT1066="","",IFERROR(IF(VLOOKUP(BT1066,BT$2:BT1065,1,0)=0,"",""),BT1066))</f>
        <v/>
      </c>
      <c r="CR1066" s="22" t="str">
        <f>IF(CQ1066="","",(IFERROR(VLOOKUP(MID(CQ1066,1,1),$DI$2:DM$28,3,0),0)+IFERROR(VLOOKUP(MID(CQ1066,2,1),DI$2:DM$28,4,0),0)+IFERROR(VLOOKUP(MID(CQ1066,3,1),DI$2:DM$28,5,0),0)+(ROW(CQ1066)/1000000000000)))</f>
        <v/>
      </c>
      <c r="CS1066" s="5"/>
      <c r="CT1066" s="5">
        <v>1065</v>
      </c>
      <c r="CU1066" s="5" t="str">
        <f>IFERROR(VLOOKUP(CT1066,CP$2:CQ2142,2,0),"")</f>
        <v/>
      </c>
      <c r="CV1066" s="5"/>
      <c r="CX1066" s="5"/>
      <c r="DO1066" s="5" t="e">
        <f>IF(REPORTE!AH$2="si",IF(C1066=VALUE(REPORTE!C$22),IF(SUM(DO1067:DO$1993),CONCATENATE(INT(B1066),", "),INT(B1066)),""),IF(C1066=VALUE(REPORTE!C$21),IF(SUM(DO1067:DO$1993),CONCATENATE(INT(B1066),", "),INT(B1066)),""))</f>
        <v>#VALUE!</v>
      </c>
      <c r="DS1066" s="5"/>
      <c r="DT1066" s="5"/>
      <c r="DU1066" s="5"/>
      <c r="DV1066" s="5"/>
    </row>
    <row r="1067" spans="1:126" x14ac:dyDescent="0.25">
      <c r="A1067" s="4" t="str">
        <f t="shared" ca="1" si="243"/>
        <v/>
      </c>
      <c r="B1067" s="3"/>
      <c r="D1067" s="1" t="str">
        <f>IFERROR(INDEX('padron cfe'!B:B,MATCH(DATOS!C1067,'padron cfe'!A:A,0),1),"")</f>
        <v/>
      </c>
      <c r="H1067" s="5" t="str">
        <f>IF(F1067="","",IFERROR(CONCATENATE("PEUA",VLOOKUP(ESTADO,REPORTE!AV$2:AW$33,2,0),DIDTRITO_FORM,CADER_FORM,IFERROR(INDEX(CA:CA,MATCH(DAY(F1067),BZ:BZ,0),1),DAY(F1067)),IFERROR(INDEX(CA:CA,MATCH(MONTH(F1067),BZ:BZ,0),1),MONTH(F1067)),YEAR(F1067),G1067),""))</f>
        <v/>
      </c>
      <c r="M1067" s="2" t="str">
        <f>IFERROR(INDEX('padron cfe'!C:C,MATCH(DATOS!C1067,'padron cfe'!A:A,0),1),"")</f>
        <v/>
      </c>
      <c r="N1067" s="66" t="str">
        <f>IFERROR(IF(BT1067="","",IF(INDEX(N$1:N1066,MATCH(BT1067,BT$1:BT1066,0),1)=0,"",INDEX(N$1:N1066,MATCH(BT1067,BT$1:BT1066,0),1))),"")</f>
        <v/>
      </c>
      <c r="O1067" s="66" t="str">
        <f>IFERROR(IF(BT1067="","",IF(INDEX(O$1:O1066,MATCH(BT1067,BT$1:BT1066,0),1)=0,"",INDEX(O$1:O1066,MATCH(BT1067,BT$1:BT1066,0),1))),"")</f>
        <v/>
      </c>
      <c r="R1067" s="66"/>
      <c r="S1067" s="5"/>
      <c r="T1067" s="66"/>
      <c r="U1067" s="5" t="str">
        <f>IFERROR(IF(INDEX(U$1:U1066,MATCH(T1067,T$1:T1066,0),1)=0,"",INDEX(U$1:U1066,MATCH(T1067,T$1:T1066,0),1)),"")</f>
        <v/>
      </c>
      <c r="V1067" s="66"/>
      <c r="W1067" s="5" t="str">
        <f>IFERROR(IF(INDEX(W$1:W1066,MATCH(V1067,V$1:V1066,0),1)=0,"",INDEX(W$1:W1066,MATCH(V1067,V$1:V1066,0),1)),"")</f>
        <v/>
      </c>
      <c r="X1067" s="2" t="str">
        <f>IFERROR(INDEX('padron cfe'!D:D,MATCH(DATOS!C1067,'padron cfe'!A:A,0),1),"")</f>
        <v/>
      </c>
      <c r="AC1067" s="3"/>
      <c r="AE1067" s="4" t="str">
        <f t="shared" si="244"/>
        <v/>
      </c>
      <c r="AI1067" s="2" t="str">
        <f>IFERROR(IF(INDEX(AI$1:AI1066,MATCH(BT1067,BT$1:BT1066,0),1)=0,"",INDEX(AI$1:AI1066,MATCH(BT1067,BT$1:BT1066,0),1)),"")</f>
        <v/>
      </c>
      <c r="AJ1067" s="2" t="str">
        <f>IFERROR(IF(INDEX(AJ$1:AJ1066,MATCH(BT1067,BT$1:BT1066,0),1)=0,"",INDEX(AJ$1:AJ1066,MATCH(BT1067,BT$1:BT1066,0),1)),"")</f>
        <v/>
      </c>
      <c r="AK1067" s="2" t="str">
        <f>IFERROR(IF(INDEX(AK$1:AK1066,MATCH(BT1067,BT$1:BT1066,0),1)=0,"",INDEX(AK$1:AK1066,MATCH(BT1067,BT$1:BT1066,0),1)),"")</f>
        <v/>
      </c>
      <c r="AY1067" s="7"/>
      <c r="BA1067" s="66"/>
      <c r="BB1067" s="66"/>
      <c r="BC1067" s="66"/>
      <c r="BD1067" s="78"/>
      <c r="BE1067" s="66"/>
      <c r="BF1067" s="66"/>
      <c r="BG1067" s="4"/>
      <c r="BH1067" s="69"/>
      <c r="BK1067" s="9"/>
      <c r="BN1067" s="7"/>
      <c r="BO1067" s="286"/>
      <c r="BP1067" s="22"/>
      <c r="BQ1067" s="7" t="str">
        <f t="shared" ca="1" si="245"/>
        <v/>
      </c>
      <c r="BR1067" s="75" t="str">
        <f t="shared" si="246"/>
        <v/>
      </c>
      <c r="BS1067" s="75" t="str">
        <f t="shared" si="247"/>
        <v/>
      </c>
      <c r="BT1067" s="5" t="str">
        <f t="shared" si="248"/>
        <v/>
      </c>
      <c r="BU1067" s="79" t="str">
        <f t="shared" si="249"/>
        <v/>
      </c>
      <c r="BV1067" s="79" t="str">
        <f t="shared" si="250"/>
        <v/>
      </c>
      <c r="BW1067" s="79" t="str">
        <f t="shared" si="251"/>
        <v/>
      </c>
      <c r="CB1067" s="5"/>
      <c r="CC1067" s="4" t="str">
        <f>IF(IFERROR(VLOOKUP(C1067,C1068:C$1993,1,0),"")="","",COUNTIF(C:C,C1067))</f>
        <v/>
      </c>
      <c r="CE1067" s="5"/>
      <c r="CF1067" s="5"/>
      <c r="CG1067" s="5" t="str">
        <f>IF(B1067="","",IF(CC1067="",1+(MAX(CG$2:CG1066)),""))</f>
        <v/>
      </c>
      <c r="CH1067" s="5" t="str">
        <f t="shared" si="252"/>
        <v/>
      </c>
      <c r="CI1067" s="5" t="str">
        <f t="shared" si="253"/>
        <v/>
      </c>
      <c r="CJ1067" s="14" t="str">
        <f t="shared" si="254"/>
        <v/>
      </c>
      <c r="CK1067" s="25"/>
      <c r="CM1067" s="5" t="str">
        <f t="shared" si="256"/>
        <v/>
      </c>
      <c r="CO1067" s="5"/>
      <c r="CP1067" s="5" t="str">
        <f t="shared" si="255"/>
        <v/>
      </c>
      <c r="CQ1067" s="5" t="str">
        <f>IF(BT1067="","",IFERROR(IF(VLOOKUP(BT1067,BT$2:BT1066,1,0)=0,"",""),BT1067))</f>
        <v/>
      </c>
      <c r="CR1067" s="22" t="str">
        <f>IF(CQ1067="","",(IFERROR(VLOOKUP(MID(CQ1067,1,1),$DI$2:DM$28,3,0),0)+IFERROR(VLOOKUP(MID(CQ1067,2,1),DI$2:DM$28,4,0),0)+IFERROR(VLOOKUP(MID(CQ1067,3,1),DI$2:DM$28,5,0),0)+(ROW(CQ1067)/1000000000000)))</f>
        <v/>
      </c>
      <c r="CS1067" s="5"/>
      <c r="CT1067" s="5">
        <v>1066</v>
      </c>
      <c r="CU1067" s="5" t="str">
        <f>IFERROR(VLOOKUP(CT1067,CP$2:CQ2143,2,0),"")</f>
        <v/>
      </c>
      <c r="CV1067" s="5"/>
      <c r="CX1067" s="5"/>
      <c r="DO1067" s="5" t="e">
        <f>IF(REPORTE!AH$2="si",IF(C1067=VALUE(REPORTE!C$22),IF(SUM(DO1068:DO$1993),CONCATENATE(INT(B1067),", "),INT(B1067)),""),IF(C1067=VALUE(REPORTE!C$21),IF(SUM(DO1068:DO$1993),CONCATENATE(INT(B1067),", "),INT(B1067)),""))</f>
        <v>#VALUE!</v>
      </c>
      <c r="DS1067" s="5"/>
      <c r="DT1067" s="5"/>
      <c r="DU1067" s="5"/>
      <c r="DV1067" s="5"/>
    </row>
    <row r="1068" spans="1:126" x14ac:dyDescent="0.25">
      <c r="A1068" s="4" t="str">
        <f t="shared" ca="1" si="243"/>
        <v/>
      </c>
      <c r="B1068" s="3"/>
      <c r="D1068" s="1" t="str">
        <f>IFERROR(INDEX('padron cfe'!B:B,MATCH(DATOS!C1068,'padron cfe'!A:A,0),1),"")</f>
        <v/>
      </c>
      <c r="H1068" s="5" t="str">
        <f>IF(F1068="","",IFERROR(CONCATENATE("PEUA",VLOOKUP(ESTADO,REPORTE!AV$2:AW$33,2,0),DIDTRITO_FORM,CADER_FORM,IFERROR(INDEX(CA:CA,MATCH(DAY(F1068),BZ:BZ,0),1),DAY(F1068)),IFERROR(INDEX(CA:CA,MATCH(MONTH(F1068),BZ:BZ,0),1),MONTH(F1068)),YEAR(F1068),G1068),""))</f>
        <v/>
      </c>
      <c r="M1068" s="2" t="str">
        <f>IFERROR(INDEX('padron cfe'!C:C,MATCH(DATOS!C1068,'padron cfe'!A:A,0),1),"")</f>
        <v/>
      </c>
      <c r="N1068" s="66" t="str">
        <f>IFERROR(IF(BT1068="","",IF(INDEX(N$1:N1067,MATCH(BT1068,BT$1:BT1067,0),1)=0,"",INDEX(N$1:N1067,MATCH(BT1068,BT$1:BT1067,0),1))),"")</f>
        <v/>
      </c>
      <c r="O1068" s="66" t="str">
        <f>IFERROR(IF(BT1068="","",IF(INDEX(O$1:O1067,MATCH(BT1068,BT$1:BT1067,0),1)=0,"",INDEX(O$1:O1067,MATCH(BT1068,BT$1:BT1067,0),1))),"")</f>
        <v/>
      </c>
      <c r="R1068" s="66"/>
      <c r="S1068" s="5"/>
      <c r="T1068" s="66"/>
      <c r="U1068" s="5" t="str">
        <f>IFERROR(IF(INDEX(U$1:U1067,MATCH(T1068,T$1:T1067,0),1)=0,"",INDEX(U$1:U1067,MATCH(T1068,T$1:T1067,0),1)),"")</f>
        <v/>
      </c>
      <c r="V1068" s="66"/>
      <c r="W1068" s="5" t="str">
        <f>IFERROR(IF(INDEX(W$1:W1067,MATCH(V1068,V$1:V1067,0),1)=0,"",INDEX(W$1:W1067,MATCH(V1068,V$1:V1067,0),1)),"")</f>
        <v/>
      </c>
      <c r="X1068" s="2" t="str">
        <f>IFERROR(INDEX('padron cfe'!D:D,MATCH(DATOS!C1068,'padron cfe'!A:A,0),1),"")</f>
        <v/>
      </c>
      <c r="AC1068" s="3"/>
      <c r="AE1068" s="4" t="str">
        <f t="shared" si="244"/>
        <v/>
      </c>
      <c r="AI1068" s="2" t="str">
        <f>IFERROR(IF(INDEX(AI$1:AI1067,MATCH(BT1068,BT$1:BT1067,0),1)=0,"",INDEX(AI$1:AI1067,MATCH(BT1068,BT$1:BT1067,0),1)),"")</f>
        <v/>
      </c>
      <c r="AJ1068" s="2" t="str">
        <f>IFERROR(IF(INDEX(AJ$1:AJ1067,MATCH(BT1068,BT$1:BT1067,0),1)=0,"",INDEX(AJ$1:AJ1067,MATCH(BT1068,BT$1:BT1067,0),1)),"")</f>
        <v/>
      </c>
      <c r="AK1068" s="2" t="str">
        <f>IFERROR(IF(INDEX(AK$1:AK1067,MATCH(BT1068,BT$1:BT1067,0),1)=0,"",INDEX(AK$1:AK1067,MATCH(BT1068,BT$1:BT1067,0),1)),"")</f>
        <v/>
      </c>
      <c r="AY1068" s="7"/>
      <c r="BA1068" s="66"/>
      <c r="BB1068" s="66"/>
      <c r="BC1068" s="66"/>
      <c r="BD1068" s="78"/>
      <c r="BE1068" s="66"/>
      <c r="BF1068" s="66"/>
      <c r="BG1068" s="4"/>
      <c r="BH1068" s="69"/>
      <c r="BK1068" s="9"/>
      <c r="BN1068" s="7"/>
      <c r="BO1068" s="286"/>
      <c r="BP1068" s="22"/>
      <c r="BQ1068" s="7" t="str">
        <f t="shared" ca="1" si="245"/>
        <v/>
      </c>
      <c r="BR1068" s="75" t="str">
        <f t="shared" si="246"/>
        <v/>
      </c>
      <c r="BS1068" s="75" t="str">
        <f t="shared" si="247"/>
        <v/>
      </c>
      <c r="BT1068" s="5" t="str">
        <f t="shared" si="248"/>
        <v/>
      </c>
      <c r="BU1068" s="79" t="str">
        <f t="shared" si="249"/>
        <v/>
      </c>
      <c r="BV1068" s="79" t="str">
        <f t="shared" si="250"/>
        <v/>
      </c>
      <c r="BW1068" s="79" t="str">
        <f t="shared" si="251"/>
        <v/>
      </c>
      <c r="CB1068" s="5"/>
      <c r="CC1068" s="4" t="str">
        <f>IF(IFERROR(VLOOKUP(C1068,C1069:C$1993,1,0),"")="","",COUNTIF(C:C,C1068))</f>
        <v/>
      </c>
      <c r="CE1068" s="5"/>
      <c r="CF1068" s="5"/>
      <c r="CG1068" s="5" t="str">
        <f>IF(B1068="","",IF(CC1068="",1+(MAX(CG$2:CG1067)),""))</f>
        <v/>
      </c>
      <c r="CH1068" s="5" t="str">
        <f t="shared" si="252"/>
        <v/>
      </c>
      <c r="CI1068" s="5" t="str">
        <f t="shared" si="253"/>
        <v/>
      </c>
      <c r="CJ1068" s="14" t="str">
        <f t="shared" si="254"/>
        <v/>
      </c>
      <c r="CK1068" s="25"/>
      <c r="CM1068" s="5" t="str">
        <f t="shared" si="256"/>
        <v/>
      </c>
      <c r="CO1068" s="5"/>
      <c r="CP1068" s="5" t="str">
        <f t="shared" si="255"/>
        <v/>
      </c>
      <c r="CQ1068" s="5" t="str">
        <f>IF(BT1068="","",IFERROR(IF(VLOOKUP(BT1068,BT$2:BT1067,1,0)=0,"",""),BT1068))</f>
        <v/>
      </c>
      <c r="CR1068" s="22" t="str">
        <f>IF(CQ1068="","",(IFERROR(VLOOKUP(MID(CQ1068,1,1),$DI$2:DM$28,3,0),0)+IFERROR(VLOOKUP(MID(CQ1068,2,1),DI$2:DM$28,4,0),0)+IFERROR(VLOOKUP(MID(CQ1068,3,1),DI$2:DM$28,5,0),0)+(ROW(CQ1068)/1000000000000)))</f>
        <v/>
      </c>
      <c r="CS1068" s="5"/>
      <c r="CT1068" s="5">
        <v>1067</v>
      </c>
      <c r="CU1068" s="5" t="str">
        <f>IFERROR(VLOOKUP(CT1068,CP$2:CQ2144,2,0),"")</f>
        <v/>
      </c>
      <c r="CV1068" s="5"/>
      <c r="CX1068" s="5"/>
      <c r="DO1068" s="5" t="e">
        <f>IF(REPORTE!AH$2="si",IF(C1068=VALUE(REPORTE!C$22),IF(SUM(DO1069:DO$1993),CONCATENATE(INT(B1068),", "),INT(B1068)),""),IF(C1068=VALUE(REPORTE!C$21),IF(SUM(DO1069:DO$1993),CONCATENATE(INT(B1068),", "),INT(B1068)),""))</f>
        <v>#VALUE!</v>
      </c>
      <c r="DS1068" s="5"/>
      <c r="DT1068" s="5"/>
      <c r="DU1068" s="5"/>
      <c r="DV1068" s="5"/>
    </row>
    <row r="1069" spans="1:126" x14ac:dyDescent="0.25">
      <c r="A1069" s="4" t="str">
        <f t="shared" ca="1" si="243"/>
        <v/>
      </c>
      <c r="B1069" s="3"/>
      <c r="D1069" s="1" t="str">
        <f>IFERROR(INDEX('padron cfe'!B:B,MATCH(DATOS!C1069,'padron cfe'!A:A,0),1),"")</f>
        <v/>
      </c>
      <c r="H1069" s="5" t="str">
        <f>IF(F1069="","",IFERROR(CONCATENATE("PEUA",VLOOKUP(ESTADO,REPORTE!AV$2:AW$33,2,0),DIDTRITO_FORM,CADER_FORM,IFERROR(INDEX(CA:CA,MATCH(DAY(F1069),BZ:BZ,0),1),DAY(F1069)),IFERROR(INDEX(CA:CA,MATCH(MONTH(F1069),BZ:BZ,0),1),MONTH(F1069)),YEAR(F1069),G1069),""))</f>
        <v/>
      </c>
      <c r="M1069" s="2" t="str">
        <f>IFERROR(INDEX('padron cfe'!C:C,MATCH(DATOS!C1069,'padron cfe'!A:A,0),1),"")</f>
        <v/>
      </c>
      <c r="N1069" s="66" t="str">
        <f>IFERROR(IF(BT1069="","",IF(INDEX(N$1:N1068,MATCH(BT1069,BT$1:BT1068,0),1)=0,"",INDEX(N$1:N1068,MATCH(BT1069,BT$1:BT1068,0),1))),"")</f>
        <v/>
      </c>
      <c r="O1069" s="66" t="str">
        <f>IFERROR(IF(BT1069="","",IF(INDEX(O$1:O1068,MATCH(BT1069,BT$1:BT1068,0),1)=0,"",INDEX(O$1:O1068,MATCH(BT1069,BT$1:BT1068,0),1))),"")</f>
        <v/>
      </c>
      <c r="R1069" s="66"/>
      <c r="S1069" s="5"/>
      <c r="T1069" s="66"/>
      <c r="U1069" s="5" t="str">
        <f>IFERROR(IF(INDEX(U$1:U1068,MATCH(T1069,T$1:T1068,0),1)=0,"",INDEX(U$1:U1068,MATCH(T1069,T$1:T1068,0),1)),"")</f>
        <v/>
      </c>
      <c r="V1069" s="66"/>
      <c r="W1069" s="5" t="str">
        <f>IFERROR(IF(INDEX(W$1:W1068,MATCH(V1069,V$1:V1068,0),1)=0,"",INDEX(W$1:W1068,MATCH(V1069,V$1:V1068,0),1)),"")</f>
        <v/>
      </c>
      <c r="X1069" s="2" t="str">
        <f>IFERROR(INDEX('padron cfe'!D:D,MATCH(DATOS!C1069,'padron cfe'!A:A,0),1),"")</f>
        <v/>
      </c>
      <c r="AC1069" s="3"/>
      <c r="AE1069" s="4" t="str">
        <f t="shared" si="244"/>
        <v/>
      </c>
      <c r="AI1069" s="2" t="str">
        <f>IFERROR(IF(INDEX(AI$1:AI1068,MATCH(BT1069,BT$1:BT1068,0),1)=0,"",INDEX(AI$1:AI1068,MATCH(BT1069,BT$1:BT1068,0),1)),"")</f>
        <v/>
      </c>
      <c r="AJ1069" s="2" t="str">
        <f>IFERROR(IF(INDEX(AJ$1:AJ1068,MATCH(BT1069,BT$1:BT1068,0),1)=0,"",INDEX(AJ$1:AJ1068,MATCH(BT1069,BT$1:BT1068,0),1)),"")</f>
        <v/>
      </c>
      <c r="AK1069" s="2" t="str">
        <f>IFERROR(IF(INDEX(AK$1:AK1068,MATCH(BT1069,BT$1:BT1068,0),1)=0,"",INDEX(AK$1:AK1068,MATCH(BT1069,BT$1:BT1068,0),1)),"")</f>
        <v/>
      </c>
      <c r="AY1069" s="7"/>
      <c r="BA1069" s="66"/>
      <c r="BB1069" s="66"/>
      <c r="BC1069" s="66"/>
      <c r="BD1069" s="78"/>
      <c r="BE1069" s="66"/>
      <c r="BF1069" s="66"/>
      <c r="BG1069" s="4"/>
      <c r="BH1069" s="69"/>
      <c r="BK1069" s="9"/>
      <c r="BN1069" s="7"/>
      <c r="BO1069" s="286"/>
      <c r="BP1069" s="22"/>
      <c r="BQ1069" s="7" t="str">
        <f t="shared" ca="1" si="245"/>
        <v/>
      </c>
      <c r="BR1069" s="75" t="str">
        <f t="shared" si="246"/>
        <v/>
      </c>
      <c r="BS1069" s="75" t="str">
        <f t="shared" si="247"/>
        <v/>
      </c>
      <c r="BT1069" s="5" t="str">
        <f t="shared" si="248"/>
        <v/>
      </c>
      <c r="BU1069" s="79" t="str">
        <f t="shared" si="249"/>
        <v/>
      </c>
      <c r="BV1069" s="79" t="str">
        <f t="shared" si="250"/>
        <v/>
      </c>
      <c r="BW1069" s="79" t="str">
        <f t="shared" si="251"/>
        <v/>
      </c>
      <c r="CB1069" s="5"/>
      <c r="CC1069" s="4" t="str">
        <f>IF(IFERROR(VLOOKUP(C1069,C1070:C$1993,1,0),"")="","",COUNTIF(C:C,C1069))</f>
        <v/>
      </c>
      <c r="CE1069" s="5"/>
      <c r="CF1069" s="5"/>
      <c r="CG1069" s="5" t="str">
        <f>IF(B1069="","",IF(CC1069="",1+(MAX(CG$2:CG1068)),""))</f>
        <v/>
      </c>
      <c r="CH1069" s="5" t="str">
        <f t="shared" si="252"/>
        <v/>
      </c>
      <c r="CI1069" s="5" t="str">
        <f t="shared" si="253"/>
        <v/>
      </c>
      <c r="CJ1069" s="14" t="str">
        <f t="shared" si="254"/>
        <v/>
      </c>
      <c r="CK1069" s="25"/>
      <c r="CM1069" s="5" t="str">
        <f t="shared" si="256"/>
        <v/>
      </c>
      <c r="CO1069" s="5"/>
      <c r="CP1069" s="5" t="str">
        <f t="shared" si="255"/>
        <v/>
      </c>
      <c r="CQ1069" s="5" t="str">
        <f>IF(BT1069="","",IFERROR(IF(VLOOKUP(BT1069,BT$2:BT1068,1,0)=0,"",""),BT1069))</f>
        <v/>
      </c>
      <c r="CR1069" s="22" t="str">
        <f>IF(CQ1069="","",(IFERROR(VLOOKUP(MID(CQ1069,1,1),$DI$2:DM$28,3,0),0)+IFERROR(VLOOKUP(MID(CQ1069,2,1),DI$2:DM$28,4,0),0)+IFERROR(VLOOKUP(MID(CQ1069,3,1),DI$2:DM$28,5,0),0)+(ROW(CQ1069)/1000000000000)))</f>
        <v/>
      </c>
      <c r="CS1069" s="5"/>
      <c r="CT1069" s="5">
        <v>1068</v>
      </c>
      <c r="CU1069" s="5" t="str">
        <f>IFERROR(VLOOKUP(CT1069,CP$2:CQ2145,2,0),"")</f>
        <v/>
      </c>
      <c r="CV1069" s="5"/>
      <c r="CX1069" s="5"/>
      <c r="DO1069" s="5" t="e">
        <f>IF(REPORTE!AH$2="si",IF(C1069=VALUE(REPORTE!C$22),IF(SUM(DO1070:DO$1993),CONCATENATE(INT(B1069),", "),INT(B1069)),""),IF(C1069=VALUE(REPORTE!C$21),IF(SUM(DO1070:DO$1993),CONCATENATE(INT(B1069),", "),INT(B1069)),""))</f>
        <v>#VALUE!</v>
      </c>
      <c r="DS1069" s="5"/>
      <c r="DT1069" s="5"/>
      <c r="DU1069" s="5"/>
      <c r="DV1069" s="5"/>
    </row>
    <row r="1070" spans="1:126" x14ac:dyDescent="0.25">
      <c r="A1070" s="4" t="str">
        <f t="shared" ca="1" si="243"/>
        <v/>
      </c>
      <c r="B1070" s="3"/>
      <c r="D1070" s="1" t="str">
        <f>IFERROR(INDEX('padron cfe'!B:B,MATCH(DATOS!C1070,'padron cfe'!A:A,0),1),"")</f>
        <v/>
      </c>
      <c r="H1070" s="5" t="str">
        <f>IF(F1070="","",IFERROR(CONCATENATE("PEUA",VLOOKUP(ESTADO,REPORTE!AV$2:AW$33,2,0),DIDTRITO_FORM,CADER_FORM,IFERROR(INDEX(CA:CA,MATCH(DAY(F1070),BZ:BZ,0),1),DAY(F1070)),IFERROR(INDEX(CA:CA,MATCH(MONTH(F1070),BZ:BZ,0),1),MONTH(F1070)),YEAR(F1070),G1070),""))</f>
        <v/>
      </c>
      <c r="M1070" s="2" t="str">
        <f>IFERROR(INDEX('padron cfe'!C:C,MATCH(DATOS!C1070,'padron cfe'!A:A,0),1),"")</f>
        <v/>
      </c>
      <c r="N1070" s="66" t="str">
        <f>IFERROR(IF(BT1070="","",IF(INDEX(N$1:N1069,MATCH(BT1070,BT$1:BT1069,0),1)=0,"",INDEX(N$1:N1069,MATCH(BT1070,BT$1:BT1069,0),1))),"")</f>
        <v/>
      </c>
      <c r="O1070" s="66" t="str">
        <f>IFERROR(IF(BT1070="","",IF(INDEX(O$1:O1069,MATCH(BT1070,BT$1:BT1069,0),1)=0,"",INDEX(O$1:O1069,MATCH(BT1070,BT$1:BT1069,0),1))),"")</f>
        <v/>
      </c>
      <c r="R1070" s="66"/>
      <c r="S1070" s="5"/>
      <c r="T1070" s="66"/>
      <c r="U1070" s="5" t="str">
        <f>IFERROR(IF(INDEX(U$1:U1069,MATCH(T1070,T$1:T1069,0),1)=0,"",INDEX(U$1:U1069,MATCH(T1070,T$1:T1069,0),1)),"")</f>
        <v/>
      </c>
      <c r="V1070" s="66"/>
      <c r="W1070" s="5" t="str">
        <f>IFERROR(IF(INDEX(W$1:W1069,MATCH(V1070,V$1:V1069,0),1)=0,"",INDEX(W$1:W1069,MATCH(V1070,V$1:V1069,0),1)),"")</f>
        <v/>
      </c>
      <c r="X1070" s="2" t="str">
        <f>IFERROR(INDEX('padron cfe'!D:D,MATCH(DATOS!C1070,'padron cfe'!A:A,0),1),"")</f>
        <v/>
      </c>
      <c r="AC1070" s="3"/>
      <c r="AE1070" s="4" t="str">
        <f t="shared" si="244"/>
        <v/>
      </c>
      <c r="AI1070" s="2" t="str">
        <f>IFERROR(IF(INDEX(AI$1:AI1069,MATCH(BT1070,BT$1:BT1069,0),1)=0,"",INDEX(AI$1:AI1069,MATCH(BT1070,BT$1:BT1069,0),1)),"")</f>
        <v/>
      </c>
      <c r="AJ1070" s="2" t="str">
        <f>IFERROR(IF(INDEX(AJ$1:AJ1069,MATCH(BT1070,BT$1:BT1069,0),1)=0,"",INDEX(AJ$1:AJ1069,MATCH(BT1070,BT$1:BT1069,0),1)),"")</f>
        <v/>
      </c>
      <c r="AK1070" s="2" t="str">
        <f>IFERROR(IF(INDEX(AK$1:AK1069,MATCH(BT1070,BT$1:BT1069,0),1)=0,"",INDEX(AK$1:AK1069,MATCH(BT1070,BT$1:BT1069,0),1)),"")</f>
        <v/>
      </c>
      <c r="AY1070" s="7"/>
      <c r="BA1070" s="66"/>
      <c r="BB1070" s="66"/>
      <c r="BC1070" s="66"/>
      <c r="BD1070" s="78"/>
      <c r="BE1070" s="66"/>
      <c r="BF1070" s="66"/>
      <c r="BG1070" s="4"/>
      <c r="BH1070" s="69"/>
      <c r="BK1070" s="9"/>
      <c r="BN1070" s="7"/>
      <c r="BO1070" s="286"/>
      <c r="BP1070" s="22"/>
      <c r="BQ1070" s="7" t="str">
        <f t="shared" ca="1" si="245"/>
        <v/>
      </c>
      <c r="BR1070" s="75" t="str">
        <f t="shared" si="246"/>
        <v/>
      </c>
      <c r="BS1070" s="75" t="str">
        <f t="shared" si="247"/>
        <v/>
      </c>
      <c r="BT1070" s="5" t="str">
        <f t="shared" si="248"/>
        <v/>
      </c>
      <c r="BU1070" s="79" t="str">
        <f t="shared" si="249"/>
        <v/>
      </c>
      <c r="BV1070" s="79" t="str">
        <f t="shared" si="250"/>
        <v/>
      </c>
      <c r="BW1070" s="79" t="str">
        <f t="shared" si="251"/>
        <v/>
      </c>
      <c r="CB1070" s="5"/>
      <c r="CC1070" s="4" t="str">
        <f>IF(IFERROR(VLOOKUP(C1070,C1071:C$1993,1,0),"")="","",COUNTIF(C:C,C1070))</f>
        <v/>
      </c>
      <c r="CE1070" s="5"/>
      <c r="CF1070" s="5"/>
      <c r="CG1070" s="5" t="str">
        <f>IF(B1070="","",IF(CC1070="",1+(MAX(CG$2:CG1069)),""))</f>
        <v/>
      </c>
      <c r="CH1070" s="5" t="str">
        <f t="shared" si="252"/>
        <v/>
      </c>
      <c r="CI1070" s="5" t="str">
        <f t="shared" si="253"/>
        <v/>
      </c>
      <c r="CJ1070" s="14" t="str">
        <f t="shared" si="254"/>
        <v/>
      </c>
      <c r="CK1070" s="25"/>
      <c r="CM1070" s="5" t="str">
        <f t="shared" si="256"/>
        <v/>
      </c>
      <c r="CO1070" s="5"/>
      <c r="CP1070" s="5" t="str">
        <f t="shared" si="255"/>
        <v/>
      </c>
      <c r="CQ1070" s="5" t="str">
        <f>IF(BT1070="","",IFERROR(IF(VLOOKUP(BT1070,BT$2:BT1069,1,0)=0,"",""),BT1070))</f>
        <v/>
      </c>
      <c r="CR1070" s="22" t="str">
        <f>IF(CQ1070="","",(IFERROR(VLOOKUP(MID(CQ1070,1,1),$DI$2:DM$28,3,0),0)+IFERROR(VLOOKUP(MID(CQ1070,2,1),DI$2:DM$28,4,0),0)+IFERROR(VLOOKUP(MID(CQ1070,3,1),DI$2:DM$28,5,0),0)+(ROW(CQ1070)/1000000000000)))</f>
        <v/>
      </c>
      <c r="CS1070" s="5"/>
      <c r="CT1070" s="5">
        <v>1069</v>
      </c>
      <c r="CU1070" s="5" t="str">
        <f>IFERROR(VLOOKUP(CT1070,CP$2:CQ2146,2,0),"")</f>
        <v/>
      </c>
      <c r="CV1070" s="5"/>
      <c r="CX1070" s="5"/>
      <c r="DO1070" s="5" t="e">
        <f>IF(REPORTE!AH$2="si",IF(C1070=VALUE(REPORTE!C$22),IF(SUM(DO1071:DO$1993),CONCATENATE(INT(B1070),", "),INT(B1070)),""),IF(C1070=VALUE(REPORTE!C$21),IF(SUM(DO1071:DO$1993),CONCATENATE(INT(B1070),", "),INT(B1070)),""))</f>
        <v>#VALUE!</v>
      </c>
      <c r="DS1070" s="5"/>
      <c r="DT1070" s="5"/>
      <c r="DU1070" s="5"/>
      <c r="DV1070" s="5"/>
    </row>
    <row r="1071" spans="1:126" x14ac:dyDescent="0.25">
      <c r="A1071" s="4" t="str">
        <f t="shared" ca="1" si="243"/>
        <v/>
      </c>
      <c r="B1071" s="3"/>
      <c r="D1071" s="1" t="str">
        <f>IFERROR(INDEX('padron cfe'!B:B,MATCH(DATOS!C1071,'padron cfe'!A:A,0),1),"")</f>
        <v/>
      </c>
      <c r="H1071" s="5" t="str">
        <f>IF(F1071="","",IFERROR(CONCATENATE("PEUA",VLOOKUP(ESTADO,REPORTE!AV$2:AW$33,2,0),DIDTRITO_FORM,CADER_FORM,IFERROR(INDEX(CA:CA,MATCH(DAY(F1071),BZ:BZ,0),1),DAY(F1071)),IFERROR(INDEX(CA:CA,MATCH(MONTH(F1071),BZ:BZ,0),1),MONTH(F1071)),YEAR(F1071),G1071),""))</f>
        <v/>
      </c>
      <c r="M1071" s="2" t="str">
        <f>IFERROR(INDEX('padron cfe'!C:C,MATCH(DATOS!C1071,'padron cfe'!A:A,0),1),"")</f>
        <v/>
      </c>
      <c r="N1071" s="66" t="str">
        <f>IFERROR(IF(BT1071="","",IF(INDEX(N$1:N1070,MATCH(BT1071,BT$1:BT1070,0),1)=0,"",INDEX(N$1:N1070,MATCH(BT1071,BT$1:BT1070,0),1))),"")</f>
        <v/>
      </c>
      <c r="O1071" s="66" t="str">
        <f>IFERROR(IF(BT1071="","",IF(INDEX(O$1:O1070,MATCH(BT1071,BT$1:BT1070,0),1)=0,"",INDEX(O$1:O1070,MATCH(BT1071,BT$1:BT1070,0),1))),"")</f>
        <v/>
      </c>
      <c r="R1071" s="66"/>
      <c r="S1071" s="5"/>
      <c r="T1071" s="66"/>
      <c r="U1071" s="5" t="str">
        <f>IFERROR(IF(INDEX(U$1:U1070,MATCH(T1071,T$1:T1070,0),1)=0,"",INDEX(U$1:U1070,MATCH(T1071,T$1:T1070,0),1)),"")</f>
        <v/>
      </c>
      <c r="V1071" s="66"/>
      <c r="W1071" s="5" t="str">
        <f>IFERROR(IF(INDEX(W$1:W1070,MATCH(V1071,V$1:V1070,0),1)=0,"",INDEX(W$1:W1070,MATCH(V1071,V$1:V1070,0),1)),"")</f>
        <v/>
      </c>
      <c r="X1071" s="2" t="str">
        <f>IFERROR(INDEX('padron cfe'!D:D,MATCH(DATOS!C1071,'padron cfe'!A:A,0),1),"")</f>
        <v/>
      </c>
      <c r="AC1071" s="3"/>
      <c r="AE1071" s="4" t="str">
        <f t="shared" si="244"/>
        <v/>
      </c>
      <c r="AI1071" s="2" t="str">
        <f>IFERROR(IF(INDEX(AI$1:AI1070,MATCH(BT1071,BT$1:BT1070,0),1)=0,"",INDEX(AI$1:AI1070,MATCH(BT1071,BT$1:BT1070,0),1)),"")</f>
        <v/>
      </c>
      <c r="AJ1071" s="2" t="str">
        <f>IFERROR(IF(INDEX(AJ$1:AJ1070,MATCH(BT1071,BT$1:BT1070,0),1)=0,"",INDEX(AJ$1:AJ1070,MATCH(BT1071,BT$1:BT1070,0),1)),"")</f>
        <v/>
      </c>
      <c r="AK1071" s="2" t="str">
        <f>IFERROR(IF(INDEX(AK$1:AK1070,MATCH(BT1071,BT$1:BT1070,0),1)=0,"",INDEX(AK$1:AK1070,MATCH(BT1071,BT$1:BT1070,0),1)),"")</f>
        <v/>
      </c>
      <c r="AY1071" s="7"/>
      <c r="BA1071" s="66"/>
      <c r="BB1071" s="66"/>
      <c r="BC1071" s="66"/>
      <c r="BD1071" s="78"/>
      <c r="BE1071" s="66"/>
      <c r="BF1071" s="66"/>
      <c r="BG1071" s="4"/>
      <c r="BH1071" s="69"/>
      <c r="BK1071" s="9"/>
      <c r="BN1071" s="7"/>
      <c r="BO1071" s="286"/>
      <c r="BP1071" s="22"/>
      <c r="BQ1071" s="7" t="str">
        <f t="shared" ca="1" si="245"/>
        <v/>
      </c>
      <c r="BR1071" s="75" t="str">
        <f t="shared" si="246"/>
        <v/>
      </c>
      <c r="BS1071" s="75" t="str">
        <f t="shared" si="247"/>
        <v/>
      </c>
      <c r="BT1071" s="5" t="str">
        <f t="shared" si="248"/>
        <v/>
      </c>
      <c r="BU1071" s="79" t="str">
        <f t="shared" si="249"/>
        <v/>
      </c>
      <c r="BV1071" s="79" t="str">
        <f t="shared" si="250"/>
        <v/>
      </c>
      <c r="BW1071" s="79" t="str">
        <f t="shared" si="251"/>
        <v/>
      </c>
      <c r="CB1071" s="5"/>
      <c r="CC1071" s="4" t="str">
        <f>IF(IFERROR(VLOOKUP(C1071,C1072:C$1993,1,0),"")="","",COUNTIF(C:C,C1071))</f>
        <v/>
      </c>
      <c r="CE1071" s="5"/>
      <c r="CF1071" s="5"/>
      <c r="CG1071" s="5" t="str">
        <f>IF(B1071="","",IF(CC1071="",1+(MAX(CG$2:CG1070)),""))</f>
        <v/>
      </c>
      <c r="CH1071" s="5" t="str">
        <f t="shared" si="252"/>
        <v/>
      </c>
      <c r="CI1071" s="5" t="str">
        <f t="shared" si="253"/>
        <v/>
      </c>
      <c r="CJ1071" s="14" t="str">
        <f t="shared" si="254"/>
        <v/>
      </c>
      <c r="CK1071" s="25"/>
      <c r="CM1071" s="5" t="str">
        <f t="shared" si="256"/>
        <v/>
      </c>
      <c r="CO1071" s="5"/>
      <c r="CP1071" s="5" t="str">
        <f t="shared" si="255"/>
        <v/>
      </c>
      <c r="CQ1071" s="5" t="str">
        <f>IF(BT1071="","",IFERROR(IF(VLOOKUP(BT1071,BT$2:BT1070,1,0)=0,"",""),BT1071))</f>
        <v/>
      </c>
      <c r="CR1071" s="22" t="str">
        <f>IF(CQ1071="","",(IFERROR(VLOOKUP(MID(CQ1071,1,1),$DI$2:DM$28,3,0),0)+IFERROR(VLOOKUP(MID(CQ1071,2,1),DI$2:DM$28,4,0),0)+IFERROR(VLOOKUP(MID(CQ1071,3,1),DI$2:DM$28,5,0),0)+(ROW(CQ1071)/1000000000000)))</f>
        <v/>
      </c>
      <c r="CS1071" s="5"/>
      <c r="CT1071" s="5">
        <v>1070</v>
      </c>
      <c r="CU1071" s="5" t="str">
        <f>IFERROR(VLOOKUP(CT1071,CP$2:CQ2147,2,0),"")</f>
        <v/>
      </c>
      <c r="CV1071" s="5"/>
      <c r="CX1071" s="5"/>
      <c r="DO1071" s="5" t="e">
        <f>IF(REPORTE!AH$2="si",IF(C1071=VALUE(REPORTE!C$22),IF(SUM(DO1072:DO$1993),CONCATENATE(INT(B1071),", "),INT(B1071)),""),IF(C1071=VALUE(REPORTE!C$21),IF(SUM(DO1072:DO$1993),CONCATENATE(INT(B1071),", "),INT(B1071)),""))</f>
        <v>#VALUE!</v>
      </c>
      <c r="DS1071" s="5"/>
      <c r="DT1071" s="5"/>
      <c r="DU1071" s="5"/>
      <c r="DV1071" s="5"/>
    </row>
    <row r="1072" spans="1:126" x14ac:dyDescent="0.25">
      <c r="A1072" s="4" t="str">
        <f t="shared" ca="1" si="243"/>
        <v/>
      </c>
      <c r="B1072" s="3"/>
      <c r="D1072" s="1" t="str">
        <f>IFERROR(INDEX('padron cfe'!B:B,MATCH(DATOS!C1072,'padron cfe'!A:A,0),1),"")</f>
        <v/>
      </c>
      <c r="H1072" s="5" t="str">
        <f>IF(F1072="","",IFERROR(CONCATENATE("PEUA",VLOOKUP(ESTADO,REPORTE!AV$2:AW$33,2,0),DIDTRITO_FORM,CADER_FORM,IFERROR(INDEX(CA:CA,MATCH(DAY(F1072),BZ:BZ,0),1),DAY(F1072)),IFERROR(INDEX(CA:CA,MATCH(MONTH(F1072),BZ:BZ,0),1),MONTH(F1072)),YEAR(F1072),G1072),""))</f>
        <v/>
      </c>
      <c r="M1072" s="2" t="str">
        <f>IFERROR(INDEX('padron cfe'!C:C,MATCH(DATOS!C1072,'padron cfe'!A:A,0),1),"")</f>
        <v/>
      </c>
      <c r="N1072" s="66" t="str">
        <f>IFERROR(IF(BT1072="","",IF(INDEX(N$1:N1071,MATCH(BT1072,BT$1:BT1071,0),1)=0,"",INDEX(N$1:N1071,MATCH(BT1072,BT$1:BT1071,0),1))),"")</f>
        <v/>
      </c>
      <c r="O1072" s="66" t="str">
        <f>IFERROR(IF(BT1072="","",IF(INDEX(O$1:O1071,MATCH(BT1072,BT$1:BT1071,0),1)=0,"",INDEX(O$1:O1071,MATCH(BT1072,BT$1:BT1071,0),1))),"")</f>
        <v/>
      </c>
      <c r="R1072" s="66"/>
      <c r="S1072" s="5"/>
      <c r="T1072" s="66"/>
      <c r="U1072" s="5" t="str">
        <f>IFERROR(IF(INDEX(U$1:U1071,MATCH(T1072,T$1:T1071,0),1)=0,"",INDEX(U$1:U1071,MATCH(T1072,T$1:T1071,0),1)),"")</f>
        <v/>
      </c>
      <c r="V1072" s="66"/>
      <c r="W1072" s="5" t="str">
        <f>IFERROR(IF(INDEX(W$1:W1071,MATCH(V1072,V$1:V1071,0),1)=0,"",INDEX(W$1:W1071,MATCH(V1072,V$1:V1071,0),1)),"")</f>
        <v/>
      </c>
      <c r="X1072" s="2" t="str">
        <f>IFERROR(INDEX('padron cfe'!D:D,MATCH(DATOS!C1072,'padron cfe'!A:A,0),1),"")</f>
        <v/>
      </c>
      <c r="AC1072" s="3"/>
      <c r="AE1072" s="4" t="str">
        <f t="shared" si="244"/>
        <v/>
      </c>
      <c r="AI1072" s="2" t="str">
        <f>IFERROR(IF(INDEX(AI$1:AI1071,MATCH(BT1072,BT$1:BT1071,0),1)=0,"",INDEX(AI$1:AI1071,MATCH(BT1072,BT$1:BT1071,0),1)),"")</f>
        <v/>
      </c>
      <c r="AJ1072" s="2" t="str">
        <f>IFERROR(IF(INDEX(AJ$1:AJ1071,MATCH(BT1072,BT$1:BT1071,0),1)=0,"",INDEX(AJ$1:AJ1071,MATCH(BT1072,BT$1:BT1071,0),1)),"")</f>
        <v/>
      </c>
      <c r="AK1072" s="2" t="str">
        <f>IFERROR(IF(INDEX(AK$1:AK1071,MATCH(BT1072,BT$1:BT1071,0),1)=0,"",INDEX(AK$1:AK1071,MATCH(BT1072,BT$1:BT1071,0),1)),"")</f>
        <v/>
      </c>
      <c r="AY1072" s="7"/>
      <c r="BA1072" s="66"/>
      <c r="BB1072" s="66"/>
      <c r="BC1072" s="66"/>
      <c r="BD1072" s="78"/>
      <c r="BE1072" s="66"/>
      <c r="BF1072" s="66"/>
      <c r="BG1072" s="4"/>
      <c r="BH1072" s="69"/>
      <c r="BK1072" s="9"/>
      <c r="BN1072" s="7"/>
      <c r="BO1072" s="286"/>
      <c r="BP1072" s="22"/>
      <c r="BQ1072" s="7" t="str">
        <f t="shared" ca="1" si="245"/>
        <v/>
      </c>
      <c r="BR1072" s="75" t="str">
        <f t="shared" si="246"/>
        <v/>
      </c>
      <c r="BS1072" s="75" t="str">
        <f t="shared" si="247"/>
        <v/>
      </c>
      <c r="BT1072" s="5" t="str">
        <f t="shared" si="248"/>
        <v/>
      </c>
      <c r="BU1072" s="79" t="str">
        <f t="shared" si="249"/>
        <v/>
      </c>
      <c r="BV1072" s="79" t="str">
        <f t="shared" si="250"/>
        <v/>
      </c>
      <c r="BW1072" s="79" t="str">
        <f t="shared" si="251"/>
        <v/>
      </c>
      <c r="CB1072" s="5"/>
      <c r="CC1072" s="4" t="str">
        <f>IF(IFERROR(VLOOKUP(C1072,C1073:C$1993,1,0),"")="","",COUNTIF(C:C,C1072))</f>
        <v/>
      </c>
      <c r="CE1072" s="5"/>
      <c r="CF1072" s="5"/>
      <c r="CG1072" s="5" t="str">
        <f>IF(B1072="","",IF(CC1072="",1+(MAX(CG$2:CG1071)),""))</f>
        <v/>
      </c>
      <c r="CH1072" s="5" t="str">
        <f t="shared" si="252"/>
        <v/>
      </c>
      <c r="CI1072" s="5" t="str">
        <f t="shared" si="253"/>
        <v/>
      </c>
      <c r="CJ1072" s="14" t="str">
        <f t="shared" si="254"/>
        <v/>
      </c>
      <c r="CK1072" s="25"/>
      <c r="CM1072" s="5" t="str">
        <f t="shared" si="256"/>
        <v/>
      </c>
      <c r="CO1072" s="5"/>
      <c r="CP1072" s="5" t="str">
        <f t="shared" si="255"/>
        <v/>
      </c>
      <c r="CQ1072" s="5" t="str">
        <f>IF(BT1072="","",IFERROR(IF(VLOOKUP(BT1072,BT$2:BT1071,1,0)=0,"",""),BT1072))</f>
        <v/>
      </c>
      <c r="CR1072" s="22" t="str">
        <f>IF(CQ1072="","",(IFERROR(VLOOKUP(MID(CQ1072,1,1),$DI$2:DM$28,3,0),0)+IFERROR(VLOOKUP(MID(CQ1072,2,1),DI$2:DM$28,4,0),0)+IFERROR(VLOOKUP(MID(CQ1072,3,1),DI$2:DM$28,5,0),0)+(ROW(CQ1072)/1000000000000)))</f>
        <v/>
      </c>
      <c r="CS1072" s="5"/>
      <c r="CT1072" s="5">
        <v>1071</v>
      </c>
      <c r="CU1072" s="5" t="str">
        <f>IFERROR(VLOOKUP(CT1072,CP$2:CQ2148,2,0),"")</f>
        <v/>
      </c>
      <c r="CV1072" s="5"/>
      <c r="CX1072" s="5"/>
      <c r="DO1072" s="5" t="e">
        <f>IF(REPORTE!AH$2="si",IF(C1072=VALUE(REPORTE!C$22),IF(SUM(DO1073:DO$1993),CONCATENATE(INT(B1072),", "),INT(B1072)),""),IF(C1072=VALUE(REPORTE!C$21),IF(SUM(DO1073:DO$1993),CONCATENATE(INT(B1072),", "),INT(B1072)),""))</f>
        <v>#VALUE!</v>
      </c>
      <c r="DS1072" s="5"/>
      <c r="DT1072" s="5"/>
      <c r="DU1072" s="5"/>
      <c r="DV1072" s="5"/>
    </row>
    <row r="1073" spans="1:126" x14ac:dyDescent="0.25">
      <c r="A1073" s="4" t="str">
        <f t="shared" ca="1" si="243"/>
        <v/>
      </c>
      <c r="B1073" s="3"/>
      <c r="D1073" s="1" t="str">
        <f>IFERROR(INDEX('padron cfe'!B:B,MATCH(DATOS!C1073,'padron cfe'!A:A,0),1),"")</f>
        <v/>
      </c>
      <c r="H1073" s="5" t="str">
        <f>IF(F1073="","",IFERROR(CONCATENATE("PEUA",VLOOKUP(ESTADO,REPORTE!AV$2:AW$33,2,0),DIDTRITO_FORM,CADER_FORM,IFERROR(INDEX(CA:CA,MATCH(DAY(F1073),BZ:BZ,0),1),DAY(F1073)),IFERROR(INDEX(CA:CA,MATCH(MONTH(F1073),BZ:BZ,0),1),MONTH(F1073)),YEAR(F1073),G1073),""))</f>
        <v/>
      </c>
      <c r="M1073" s="2" t="str">
        <f>IFERROR(INDEX('padron cfe'!C:C,MATCH(DATOS!C1073,'padron cfe'!A:A,0),1),"")</f>
        <v/>
      </c>
      <c r="N1073" s="66" t="str">
        <f>IFERROR(IF(BT1073="","",IF(INDEX(N$1:N1072,MATCH(BT1073,BT$1:BT1072,0),1)=0,"",INDEX(N$1:N1072,MATCH(BT1073,BT$1:BT1072,0),1))),"")</f>
        <v/>
      </c>
      <c r="O1073" s="66" t="str">
        <f>IFERROR(IF(BT1073="","",IF(INDEX(O$1:O1072,MATCH(BT1073,BT$1:BT1072,0),1)=0,"",INDEX(O$1:O1072,MATCH(BT1073,BT$1:BT1072,0),1))),"")</f>
        <v/>
      </c>
      <c r="R1073" s="66"/>
      <c r="S1073" s="5"/>
      <c r="T1073" s="66"/>
      <c r="U1073" s="5" t="str">
        <f>IFERROR(IF(INDEX(U$1:U1072,MATCH(T1073,T$1:T1072,0),1)=0,"",INDEX(U$1:U1072,MATCH(T1073,T$1:T1072,0),1)),"")</f>
        <v/>
      </c>
      <c r="V1073" s="66"/>
      <c r="W1073" s="5" t="str">
        <f>IFERROR(IF(INDEX(W$1:W1072,MATCH(V1073,V$1:V1072,0),1)=0,"",INDEX(W$1:W1072,MATCH(V1073,V$1:V1072,0),1)),"")</f>
        <v/>
      </c>
      <c r="X1073" s="2" t="str">
        <f>IFERROR(INDEX('padron cfe'!D:D,MATCH(DATOS!C1073,'padron cfe'!A:A,0),1),"")</f>
        <v/>
      </c>
      <c r="AC1073" s="3"/>
      <c r="AE1073" s="4" t="str">
        <f t="shared" si="244"/>
        <v/>
      </c>
      <c r="AI1073" s="2" t="str">
        <f>IFERROR(IF(INDEX(AI$1:AI1072,MATCH(BT1073,BT$1:BT1072,0),1)=0,"",INDEX(AI$1:AI1072,MATCH(BT1073,BT$1:BT1072,0),1)),"")</f>
        <v/>
      </c>
      <c r="AJ1073" s="2" t="str">
        <f>IFERROR(IF(INDEX(AJ$1:AJ1072,MATCH(BT1073,BT$1:BT1072,0),1)=0,"",INDEX(AJ$1:AJ1072,MATCH(BT1073,BT$1:BT1072,0),1)),"")</f>
        <v/>
      </c>
      <c r="AK1073" s="2" t="str">
        <f>IFERROR(IF(INDEX(AK$1:AK1072,MATCH(BT1073,BT$1:BT1072,0),1)=0,"",INDEX(AK$1:AK1072,MATCH(BT1073,BT$1:BT1072,0),1)),"")</f>
        <v/>
      </c>
      <c r="AY1073" s="7"/>
      <c r="BA1073" s="66"/>
      <c r="BB1073" s="66"/>
      <c r="BC1073" s="66"/>
      <c r="BD1073" s="78"/>
      <c r="BE1073" s="66"/>
      <c r="BF1073" s="66"/>
      <c r="BG1073" s="4"/>
      <c r="BH1073" s="69"/>
      <c r="BK1073" s="9"/>
      <c r="BN1073" s="7"/>
      <c r="BO1073" s="286"/>
      <c r="BP1073" s="22"/>
      <c r="BQ1073" s="7" t="str">
        <f t="shared" ca="1" si="245"/>
        <v/>
      </c>
      <c r="BR1073" s="75" t="str">
        <f t="shared" si="246"/>
        <v/>
      </c>
      <c r="BS1073" s="75" t="str">
        <f t="shared" si="247"/>
        <v/>
      </c>
      <c r="BT1073" s="5" t="str">
        <f t="shared" si="248"/>
        <v/>
      </c>
      <c r="BU1073" s="79" t="str">
        <f t="shared" si="249"/>
        <v/>
      </c>
      <c r="BV1073" s="79" t="str">
        <f t="shared" si="250"/>
        <v/>
      </c>
      <c r="BW1073" s="79" t="str">
        <f t="shared" si="251"/>
        <v/>
      </c>
      <c r="CB1073" s="5"/>
      <c r="CC1073" s="4" t="str">
        <f>IF(IFERROR(VLOOKUP(C1073,C1074:C$1993,1,0),"")="","",COUNTIF(C:C,C1073))</f>
        <v/>
      </c>
      <c r="CE1073" s="5"/>
      <c r="CF1073" s="5"/>
      <c r="CG1073" s="5" t="str">
        <f>IF(B1073="","",IF(CC1073="",1+(MAX(CG$2:CG1072)),""))</f>
        <v/>
      </c>
      <c r="CH1073" s="5" t="str">
        <f t="shared" si="252"/>
        <v/>
      </c>
      <c r="CI1073" s="5" t="str">
        <f t="shared" si="253"/>
        <v/>
      </c>
      <c r="CJ1073" s="14" t="str">
        <f t="shared" si="254"/>
        <v/>
      </c>
      <c r="CK1073" s="25"/>
      <c r="CM1073" s="5" t="str">
        <f t="shared" si="256"/>
        <v/>
      </c>
      <c r="CO1073" s="5"/>
      <c r="CP1073" s="5" t="str">
        <f t="shared" si="255"/>
        <v/>
      </c>
      <c r="CQ1073" s="5" t="str">
        <f>IF(BT1073="","",IFERROR(IF(VLOOKUP(BT1073,BT$2:BT1072,1,0)=0,"",""),BT1073))</f>
        <v/>
      </c>
      <c r="CR1073" s="22" t="str">
        <f>IF(CQ1073="","",(IFERROR(VLOOKUP(MID(CQ1073,1,1),$DI$2:DM$28,3,0),0)+IFERROR(VLOOKUP(MID(CQ1073,2,1),DI$2:DM$28,4,0),0)+IFERROR(VLOOKUP(MID(CQ1073,3,1),DI$2:DM$28,5,0),0)+(ROW(CQ1073)/1000000000000)))</f>
        <v/>
      </c>
      <c r="CS1073" s="5"/>
      <c r="CT1073" s="5">
        <v>1072</v>
      </c>
      <c r="CU1073" s="5" t="str">
        <f>IFERROR(VLOOKUP(CT1073,CP$2:CQ2149,2,0),"")</f>
        <v/>
      </c>
      <c r="CV1073" s="5"/>
      <c r="CX1073" s="5"/>
      <c r="DO1073" s="5" t="e">
        <f>IF(REPORTE!AH$2="si",IF(C1073=VALUE(REPORTE!C$22),IF(SUM(DO1074:DO$1993),CONCATENATE(INT(B1073),", "),INT(B1073)),""),IF(C1073=VALUE(REPORTE!C$21),IF(SUM(DO1074:DO$1993),CONCATENATE(INT(B1073),", "),INT(B1073)),""))</f>
        <v>#VALUE!</v>
      </c>
      <c r="DS1073" s="5"/>
      <c r="DT1073" s="5"/>
      <c r="DU1073" s="5"/>
      <c r="DV1073" s="5"/>
    </row>
    <row r="1074" spans="1:126" x14ac:dyDescent="0.25">
      <c r="A1074" s="4" t="str">
        <f t="shared" ca="1" si="243"/>
        <v/>
      </c>
      <c r="B1074" s="3"/>
      <c r="D1074" s="1" t="str">
        <f>IFERROR(INDEX('padron cfe'!B:B,MATCH(DATOS!C1074,'padron cfe'!A:A,0),1),"")</f>
        <v/>
      </c>
      <c r="H1074" s="5" t="str">
        <f>IF(F1074="","",IFERROR(CONCATENATE("PEUA",VLOOKUP(ESTADO,REPORTE!AV$2:AW$33,2,0),DIDTRITO_FORM,CADER_FORM,IFERROR(INDEX(CA:CA,MATCH(DAY(F1074),BZ:BZ,0),1),DAY(F1074)),IFERROR(INDEX(CA:CA,MATCH(MONTH(F1074),BZ:BZ,0),1),MONTH(F1074)),YEAR(F1074),G1074),""))</f>
        <v/>
      </c>
      <c r="M1074" s="2" t="str">
        <f>IFERROR(INDEX('padron cfe'!C:C,MATCH(DATOS!C1074,'padron cfe'!A:A,0),1),"")</f>
        <v/>
      </c>
      <c r="N1074" s="66" t="str">
        <f>IFERROR(IF(BT1074="","",IF(INDEX(N$1:N1073,MATCH(BT1074,BT$1:BT1073,0),1)=0,"",INDEX(N$1:N1073,MATCH(BT1074,BT$1:BT1073,0),1))),"")</f>
        <v/>
      </c>
      <c r="O1074" s="66" t="str">
        <f>IFERROR(IF(BT1074="","",IF(INDEX(O$1:O1073,MATCH(BT1074,BT$1:BT1073,0),1)=0,"",INDEX(O$1:O1073,MATCH(BT1074,BT$1:BT1073,0),1))),"")</f>
        <v/>
      </c>
      <c r="R1074" s="66"/>
      <c r="S1074" s="5"/>
      <c r="T1074" s="66"/>
      <c r="U1074" s="5" t="str">
        <f>IFERROR(IF(INDEX(U$1:U1073,MATCH(T1074,T$1:T1073,0),1)=0,"",INDEX(U$1:U1073,MATCH(T1074,T$1:T1073,0),1)),"")</f>
        <v/>
      </c>
      <c r="V1074" s="66"/>
      <c r="W1074" s="5" t="str">
        <f>IFERROR(IF(INDEX(W$1:W1073,MATCH(V1074,V$1:V1073,0),1)=0,"",INDEX(W$1:W1073,MATCH(V1074,V$1:V1073,0),1)),"")</f>
        <v/>
      </c>
      <c r="X1074" s="2" t="str">
        <f>IFERROR(INDEX('padron cfe'!D:D,MATCH(DATOS!C1074,'padron cfe'!A:A,0),1),"")</f>
        <v/>
      </c>
      <c r="AC1074" s="3"/>
      <c r="AE1074" s="4" t="str">
        <f t="shared" si="244"/>
        <v/>
      </c>
      <c r="AI1074" s="2" t="str">
        <f>IFERROR(IF(INDEX(AI$1:AI1073,MATCH(BT1074,BT$1:BT1073,0),1)=0,"",INDEX(AI$1:AI1073,MATCH(BT1074,BT$1:BT1073,0),1)),"")</f>
        <v/>
      </c>
      <c r="AJ1074" s="2" t="str">
        <f>IFERROR(IF(INDEX(AJ$1:AJ1073,MATCH(BT1074,BT$1:BT1073,0),1)=0,"",INDEX(AJ$1:AJ1073,MATCH(BT1074,BT$1:BT1073,0),1)),"")</f>
        <v/>
      </c>
      <c r="AK1074" s="2" t="str">
        <f>IFERROR(IF(INDEX(AK$1:AK1073,MATCH(BT1074,BT$1:BT1073,0),1)=0,"",INDEX(AK$1:AK1073,MATCH(BT1074,BT$1:BT1073,0),1)),"")</f>
        <v/>
      </c>
      <c r="AY1074" s="7"/>
      <c r="BA1074" s="66"/>
      <c r="BB1074" s="66"/>
      <c r="BC1074" s="66"/>
      <c r="BD1074" s="78"/>
      <c r="BE1074" s="66"/>
      <c r="BF1074" s="66"/>
      <c r="BG1074" s="4"/>
      <c r="BH1074" s="69"/>
      <c r="BK1074" s="9"/>
      <c r="BN1074" s="7"/>
      <c r="BO1074" s="286"/>
      <c r="BP1074" s="22"/>
      <c r="BQ1074" s="7" t="str">
        <f t="shared" ca="1" si="245"/>
        <v/>
      </c>
      <c r="BR1074" s="75" t="str">
        <f t="shared" si="246"/>
        <v/>
      </c>
      <c r="BS1074" s="75" t="str">
        <f t="shared" si="247"/>
        <v/>
      </c>
      <c r="BT1074" s="5" t="str">
        <f t="shared" si="248"/>
        <v/>
      </c>
      <c r="BU1074" s="79" t="str">
        <f t="shared" si="249"/>
        <v/>
      </c>
      <c r="BV1074" s="79" t="str">
        <f t="shared" si="250"/>
        <v/>
      </c>
      <c r="BW1074" s="79" t="str">
        <f t="shared" si="251"/>
        <v/>
      </c>
      <c r="CB1074" s="5"/>
      <c r="CC1074" s="4" t="str">
        <f>IF(IFERROR(VLOOKUP(C1074,C1075:C$1993,1,0),"")="","",COUNTIF(C:C,C1074))</f>
        <v/>
      </c>
      <c r="CE1074" s="5"/>
      <c r="CF1074" s="5"/>
      <c r="CG1074" s="5" t="str">
        <f>IF(B1074="","",IF(CC1074="",1+(MAX(CG$2:CG1073)),""))</f>
        <v/>
      </c>
      <c r="CH1074" s="5" t="str">
        <f t="shared" si="252"/>
        <v/>
      </c>
      <c r="CI1074" s="5" t="str">
        <f t="shared" si="253"/>
        <v/>
      </c>
      <c r="CJ1074" s="14" t="str">
        <f t="shared" si="254"/>
        <v/>
      </c>
      <c r="CK1074" s="25"/>
      <c r="CM1074" s="5" t="str">
        <f t="shared" si="256"/>
        <v/>
      </c>
      <c r="CO1074" s="5"/>
      <c r="CP1074" s="5" t="str">
        <f t="shared" si="255"/>
        <v/>
      </c>
      <c r="CQ1074" s="5" t="str">
        <f>IF(BT1074="","",IFERROR(IF(VLOOKUP(BT1074,BT$2:BT1073,1,0)=0,"",""),BT1074))</f>
        <v/>
      </c>
      <c r="CR1074" s="22" t="str">
        <f>IF(CQ1074="","",(IFERROR(VLOOKUP(MID(CQ1074,1,1),$DI$2:DM$28,3,0),0)+IFERROR(VLOOKUP(MID(CQ1074,2,1),DI$2:DM$28,4,0),0)+IFERROR(VLOOKUP(MID(CQ1074,3,1),DI$2:DM$28,5,0),0)+(ROW(CQ1074)/1000000000000)))</f>
        <v/>
      </c>
      <c r="CS1074" s="5"/>
      <c r="CT1074" s="5">
        <v>1073</v>
      </c>
      <c r="CU1074" s="5" t="str">
        <f>IFERROR(VLOOKUP(CT1074,CP$2:CQ2150,2,0),"")</f>
        <v/>
      </c>
      <c r="CV1074" s="5"/>
      <c r="CX1074" s="5"/>
      <c r="DO1074" s="5" t="e">
        <f>IF(REPORTE!AH$2="si",IF(C1074=VALUE(REPORTE!C$22),IF(SUM(DO1075:DO$1993),CONCATENATE(INT(B1074),", "),INT(B1074)),""),IF(C1074=VALUE(REPORTE!C$21),IF(SUM(DO1075:DO$1993),CONCATENATE(INT(B1074),", "),INT(B1074)),""))</f>
        <v>#VALUE!</v>
      </c>
      <c r="DS1074" s="5"/>
      <c r="DT1074" s="5"/>
      <c r="DU1074" s="5"/>
      <c r="DV1074" s="5"/>
    </row>
    <row r="1075" spans="1:126" x14ac:dyDescent="0.25">
      <c r="A1075" s="4" t="str">
        <f t="shared" ca="1" si="243"/>
        <v/>
      </c>
      <c r="B1075" s="3"/>
      <c r="D1075" s="1" t="str">
        <f>IFERROR(INDEX('padron cfe'!B:B,MATCH(DATOS!C1075,'padron cfe'!A:A,0),1),"")</f>
        <v/>
      </c>
      <c r="H1075" s="5" t="str">
        <f>IF(F1075="","",IFERROR(CONCATENATE("PEUA",VLOOKUP(ESTADO,REPORTE!AV$2:AW$33,2,0),DIDTRITO_FORM,CADER_FORM,IFERROR(INDEX(CA:CA,MATCH(DAY(F1075),BZ:BZ,0),1),DAY(F1075)),IFERROR(INDEX(CA:CA,MATCH(MONTH(F1075),BZ:BZ,0),1),MONTH(F1075)),YEAR(F1075),G1075),""))</f>
        <v/>
      </c>
      <c r="M1075" s="2" t="str">
        <f>IFERROR(INDEX('padron cfe'!C:C,MATCH(DATOS!C1075,'padron cfe'!A:A,0),1),"")</f>
        <v/>
      </c>
      <c r="N1075" s="66" t="str">
        <f>IFERROR(IF(BT1075="","",IF(INDEX(N$1:N1074,MATCH(BT1075,BT$1:BT1074,0),1)=0,"",INDEX(N$1:N1074,MATCH(BT1075,BT$1:BT1074,0),1))),"")</f>
        <v/>
      </c>
      <c r="O1075" s="66" t="str">
        <f>IFERROR(IF(BT1075="","",IF(INDEX(O$1:O1074,MATCH(BT1075,BT$1:BT1074,0),1)=0,"",INDEX(O$1:O1074,MATCH(BT1075,BT$1:BT1074,0),1))),"")</f>
        <v/>
      </c>
      <c r="R1075" s="66"/>
      <c r="S1075" s="5"/>
      <c r="T1075" s="66"/>
      <c r="U1075" s="5" t="str">
        <f>IFERROR(IF(INDEX(U$1:U1074,MATCH(T1075,T$1:T1074,0),1)=0,"",INDEX(U$1:U1074,MATCH(T1075,T$1:T1074,0),1)),"")</f>
        <v/>
      </c>
      <c r="V1075" s="66"/>
      <c r="W1075" s="5" t="str">
        <f>IFERROR(IF(INDEX(W$1:W1074,MATCH(V1075,V$1:V1074,0),1)=0,"",INDEX(W$1:W1074,MATCH(V1075,V$1:V1074,0),1)),"")</f>
        <v/>
      </c>
      <c r="X1075" s="2" t="str">
        <f>IFERROR(INDEX('padron cfe'!D:D,MATCH(DATOS!C1075,'padron cfe'!A:A,0),1),"")</f>
        <v/>
      </c>
      <c r="AC1075" s="3"/>
      <c r="AE1075" s="4" t="str">
        <f t="shared" si="244"/>
        <v/>
      </c>
      <c r="AI1075" s="2" t="str">
        <f>IFERROR(IF(INDEX(AI$1:AI1074,MATCH(BT1075,BT$1:BT1074,0),1)=0,"",INDEX(AI$1:AI1074,MATCH(BT1075,BT$1:BT1074,0),1)),"")</f>
        <v/>
      </c>
      <c r="AJ1075" s="2" t="str">
        <f>IFERROR(IF(INDEX(AJ$1:AJ1074,MATCH(BT1075,BT$1:BT1074,0),1)=0,"",INDEX(AJ$1:AJ1074,MATCH(BT1075,BT$1:BT1074,0),1)),"")</f>
        <v/>
      </c>
      <c r="AK1075" s="2" t="str">
        <f>IFERROR(IF(INDEX(AK$1:AK1074,MATCH(BT1075,BT$1:BT1074,0),1)=0,"",INDEX(AK$1:AK1074,MATCH(BT1075,BT$1:BT1074,0),1)),"")</f>
        <v/>
      </c>
      <c r="AY1075" s="7"/>
      <c r="BA1075" s="66"/>
      <c r="BB1075" s="66"/>
      <c r="BC1075" s="66"/>
      <c r="BD1075" s="78"/>
      <c r="BE1075" s="66"/>
      <c r="BF1075" s="66"/>
      <c r="BG1075" s="4"/>
      <c r="BH1075" s="69"/>
      <c r="BK1075" s="9"/>
      <c r="BN1075" s="7"/>
      <c r="BO1075" s="286"/>
      <c r="BP1075" s="22"/>
      <c r="BQ1075" s="7" t="str">
        <f t="shared" ca="1" si="245"/>
        <v/>
      </c>
      <c r="BR1075" s="75" t="str">
        <f t="shared" si="246"/>
        <v/>
      </c>
      <c r="BS1075" s="75" t="str">
        <f t="shared" si="247"/>
        <v/>
      </c>
      <c r="BT1075" s="5" t="str">
        <f t="shared" si="248"/>
        <v/>
      </c>
      <c r="BU1075" s="79" t="str">
        <f t="shared" si="249"/>
        <v/>
      </c>
      <c r="BV1075" s="79" t="str">
        <f t="shared" si="250"/>
        <v/>
      </c>
      <c r="BW1075" s="79" t="str">
        <f t="shared" si="251"/>
        <v/>
      </c>
      <c r="CB1075" s="5"/>
      <c r="CC1075" s="4" t="str">
        <f>IF(IFERROR(VLOOKUP(C1075,C1076:C$1993,1,0),"")="","",COUNTIF(C:C,C1075))</f>
        <v/>
      </c>
      <c r="CE1075" s="5"/>
      <c r="CF1075" s="5"/>
      <c r="CG1075" s="5" t="str">
        <f>IF(B1075="","",IF(CC1075="",1+(MAX(CG$2:CG1074)),""))</f>
        <v/>
      </c>
      <c r="CH1075" s="5" t="str">
        <f t="shared" si="252"/>
        <v/>
      </c>
      <c r="CI1075" s="5" t="str">
        <f t="shared" si="253"/>
        <v/>
      </c>
      <c r="CJ1075" s="14" t="str">
        <f t="shared" si="254"/>
        <v/>
      </c>
      <c r="CK1075" s="25"/>
      <c r="CM1075" s="5" t="str">
        <f t="shared" si="256"/>
        <v/>
      </c>
      <c r="CO1075" s="5"/>
      <c r="CP1075" s="5" t="str">
        <f t="shared" si="255"/>
        <v/>
      </c>
      <c r="CQ1075" s="5" t="str">
        <f>IF(BT1075="","",IFERROR(IF(VLOOKUP(BT1075,BT$2:BT1074,1,0)=0,"",""),BT1075))</f>
        <v/>
      </c>
      <c r="CR1075" s="22" t="str">
        <f>IF(CQ1075="","",(IFERROR(VLOOKUP(MID(CQ1075,1,1),$DI$2:DM$28,3,0),0)+IFERROR(VLOOKUP(MID(CQ1075,2,1),DI$2:DM$28,4,0),0)+IFERROR(VLOOKUP(MID(CQ1075,3,1),DI$2:DM$28,5,0),0)+(ROW(CQ1075)/1000000000000)))</f>
        <v/>
      </c>
      <c r="CS1075" s="5"/>
      <c r="CT1075" s="5">
        <v>1074</v>
      </c>
      <c r="CU1075" s="5" t="str">
        <f>IFERROR(VLOOKUP(CT1075,CP$2:CQ2151,2,0),"")</f>
        <v/>
      </c>
      <c r="CV1075" s="5"/>
      <c r="CX1075" s="5"/>
      <c r="DO1075" s="5" t="e">
        <f>IF(REPORTE!AH$2="si",IF(C1075=VALUE(REPORTE!C$22),IF(SUM(DO1076:DO$1993),CONCATENATE(INT(B1075),", "),INT(B1075)),""),IF(C1075=VALUE(REPORTE!C$21),IF(SUM(DO1076:DO$1993),CONCATENATE(INT(B1075),", "),INT(B1075)),""))</f>
        <v>#VALUE!</v>
      </c>
      <c r="DS1075" s="5"/>
      <c r="DT1075" s="5"/>
      <c r="DU1075" s="5"/>
      <c r="DV1075" s="5"/>
    </row>
    <row r="1076" spans="1:126" x14ac:dyDescent="0.25">
      <c r="A1076" s="4" t="str">
        <f t="shared" ca="1" si="243"/>
        <v/>
      </c>
      <c r="B1076" s="3"/>
      <c r="D1076" s="1" t="str">
        <f>IFERROR(INDEX('padron cfe'!B:B,MATCH(DATOS!C1076,'padron cfe'!A:A,0),1),"")</f>
        <v/>
      </c>
      <c r="H1076" s="5" t="str">
        <f>IF(F1076="","",IFERROR(CONCATENATE("PEUA",VLOOKUP(ESTADO,REPORTE!AV$2:AW$33,2,0),DIDTRITO_FORM,CADER_FORM,IFERROR(INDEX(CA:CA,MATCH(DAY(F1076),BZ:BZ,0),1),DAY(F1076)),IFERROR(INDEX(CA:CA,MATCH(MONTH(F1076),BZ:BZ,0),1),MONTH(F1076)),YEAR(F1076),G1076),""))</f>
        <v/>
      </c>
      <c r="M1076" s="2" t="str">
        <f>IFERROR(INDEX('padron cfe'!C:C,MATCH(DATOS!C1076,'padron cfe'!A:A,0),1),"")</f>
        <v/>
      </c>
      <c r="N1076" s="66" t="str">
        <f>IFERROR(IF(BT1076="","",IF(INDEX(N$1:N1075,MATCH(BT1076,BT$1:BT1075,0),1)=0,"",INDEX(N$1:N1075,MATCH(BT1076,BT$1:BT1075,0),1))),"")</f>
        <v/>
      </c>
      <c r="O1076" s="66" t="str">
        <f>IFERROR(IF(BT1076="","",IF(INDEX(O$1:O1075,MATCH(BT1076,BT$1:BT1075,0),1)=0,"",INDEX(O$1:O1075,MATCH(BT1076,BT$1:BT1075,0),1))),"")</f>
        <v/>
      </c>
      <c r="R1076" s="66"/>
      <c r="S1076" s="5"/>
      <c r="T1076" s="66"/>
      <c r="U1076" s="5" t="str">
        <f>IFERROR(IF(INDEX(U$1:U1075,MATCH(T1076,T$1:T1075,0),1)=0,"",INDEX(U$1:U1075,MATCH(T1076,T$1:T1075,0),1)),"")</f>
        <v/>
      </c>
      <c r="V1076" s="66"/>
      <c r="W1076" s="5" t="str">
        <f>IFERROR(IF(INDEX(W$1:W1075,MATCH(V1076,V$1:V1075,0),1)=0,"",INDEX(W$1:W1075,MATCH(V1076,V$1:V1075,0),1)),"")</f>
        <v/>
      </c>
      <c r="X1076" s="2" t="str">
        <f>IFERROR(INDEX('padron cfe'!D:D,MATCH(DATOS!C1076,'padron cfe'!A:A,0),1),"")</f>
        <v/>
      </c>
      <c r="AC1076" s="3"/>
      <c r="AE1076" s="4" t="str">
        <f t="shared" si="244"/>
        <v/>
      </c>
      <c r="AI1076" s="2" t="str">
        <f>IFERROR(IF(INDEX(AI$1:AI1075,MATCH(BT1076,BT$1:BT1075,0),1)=0,"",INDEX(AI$1:AI1075,MATCH(BT1076,BT$1:BT1075,0),1)),"")</f>
        <v/>
      </c>
      <c r="AJ1076" s="2" t="str">
        <f>IFERROR(IF(INDEX(AJ$1:AJ1075,MATCH(BT1076,BT$1:BT1075,0),1)=0,"",INDEX(AJ$1:AJ1075,MATCH(BT1076,BT$1:BT1075,0),1)),"")</f>
        <v/>
      </c>
      <c r="AK1076" s="2" t="str">
        <f>IFERROR(IF(INDEX(AK$1:AK1075,MATCH(BT1076,BT$1:BT1075,0),1)=0,"",INDEX(AK$1:AK1075,MATCH(BT1076,BT$1:BT1075,0),1)),"")</f>
        <v/>
      </c>
      <c r="AY1076" s="7"/>
      <c r="BA1076" s="66"/>
      <c r="BB1076" s="66"/>
      <c r="BC1076" s="66"/>
      <c r="BD1076" s="78"/>
      <c r="BE1076" s="66"/>
      <c r="BF1076" s="66"/>
      <c r="BG1076" s="4"/>
      <c r="BH1076" s="69"/>
      <c r="BK1076" s="9"/>
      <c r="BN1076" s="7"/>
      <c r="BO1076" s="286"/>
      <c r="BP1076" s="22"/>
      <c r="BQ1076" s="7" t="str">
        <f t="shared" ca="1" si="245"/>
        <v/>
      </c>
      <c r="BR1076" s="75" t="str">
        <f t="shared" si="246"/>
        <v/>
      </c>
      <c r="BS1076" s="75" t="str">
        <f t="shared" si="247"/>
        <v/>
      </c>
      <c r="BT1076" s="5" t="str">
        <f t="shared" si="248"/>
        <v/>
      </c>
      <c r="BU1076" s="79" t="str">
        <f t="shared" si="249"/>
        <v/>
      </c>
      <c r="BV1076" s="79" t="str">
        <f t="shared" si="250"/>
        <v/>
      </c>
      <c r="BW1076" s="79" t="str">
        <f t="shared" si="251"/>
        <v/>
      </c>
      <c r="CB1076" s="5"/>
      <c r="CC1076" s="4" t="str">
        <f>IF(IFERROR(VLOOKUP(C1076,C1077:C$1993,1,0),"")="","",COUNTIF(C:C,C1076))</f>
        <v/>
      </c>
      <c r="CE1076" s="5"/>
      <c r="CF1076" s="5"/>
      <c r="CG1076" s="5" t="str">
        <f>IF(B1076="","",IF(CC1076="",1+(MAX(CG$2:CG1075)),""))</f>
        <v/>
      </c>
      <c r="CH1076" s="5" t="str">
        <f t="shared" si="252"/>
        <v/>
      </c>
      <c r="CI1076" s="5" t="str">
        <f t="shared" si="253"/>
        <v/>
      </c>
      <c r="CJ1076" s="14" t="str">
        <f t="shared" si="254"/>
        <v/>
      </c>
      <c r="CK1076" s="25"/>
      <c r="CM1076" s="5" t="str">
        <f t="shared" si="256"/>
        <v/>
      </c>
      <c r="CO1076" s="5"/>
      <c r="CP1076" s="5" t="str">
        <f t="shared" si="255"/>
        <v/>
      </c>
      <c r="CQ1076" s="5" t="str">
        <f>IF(BT1076="","",IFERROR(IF(VLOOKUP(BT1076,BT$2:BT1075,1,0)=0,"",""),BT1076))</f>
        <v/>
      </c>
      <c r="CR1076" s="22" t="str">
        <f>IF(CQ1076="","",(IFERROR(VLOOKUP(MID(CQ1076,1,1),$DI$2:DM$28,3,0),0)+IFERROR(VLOOKUP(MID(CQ1076,2,1),DI$2:DM$28,4,0),0)+IFERROR(VLOOKUP(MID(CQ1076,3,1),DI$2:DM$28,5,0),0)+(ROW(CQ1076)/1000000000000)))</f>
        <v/>
      </c>
      <c r="CS1076" s="5"/>
      <c r="CT1076" s="5">
        <v>1075</v>
      </c>
      <c r="CU1076" s="5" t="str">
        <f>IFERROR(VLOOKUP(CT1076,CP$2:CQ2152,2,0),"")</f>
        <v/>
      </c>
      <c r="CV1076" s="5"/>
      <c r="CX1076" s="5"/>
      <c r="DO1076" s="5" t="e">
        <f>IF(REPORTE!AH$2="si",IF(C1076=VALUE(REPORTE!C$22),IF(SUM(DO1077:DO$1993),CONCATENATE(INT(B1076),", "),INT(B1076)),""),IF(C1076=VALUE(REPORTE!C$21),IF(SUM(DO1077:DO$1993),CONCATENATE(INT(B1076),", "),INT(B1076)),""))</f>
        <v>#VALUE!</v>
      </c>
      <c r="DS1076" s="5"/>
      <c r="DT1076" s="5"/>
      <c r="DU1076" s="5"/>
      <c r="DV1076" s="5"/>
    </row>
    <row r="1077" spans="1:126" x14ac:dyDescent="0.25">
      <c r="A1077" s="4" t="str">
        <f t="shared" ca="1" si="243"/>
        <v/>
      </c>
      <c r="B1077" s="3"/>
      <c r="D1077" s="1" t="str">
        <f>IFERROR(INDEX('padron cfe'!B:B,MATCH(DATOS!C1077,'padron cfe'!A:A,0),1),"")</f>
        <v/>
      </c>
      <c r="H1077" s="5" t="str">
        <f>IF(F1077="","",IFERROR(CONCATENATE("PEUA",VLOOKUP(ESTADO,REPORTE!AV$2:AW$33,2,0),DIDTRITO_FORM,CADER_FORM,IFERROR(INDEX(CA:CA,MATCH(DAY(F1077),BZ:BZ,0),1),DAY(F1077)),IFERROR(INDEX(CA:CA,MATCH(MONTH(F1077),BZ:BZ,0),1),MONTH(F1077)),YEAR(F1077),G1077),""))</f>
        <v/>
      </c>
      <c r="M1077" s="2" t="str">
        <f>IFERROR(INDEX('padron cfe'!C:C,MATCH(DATOS!C1077,'padron cfe'!A:A,0),1),"")</f>
        <v/>
      </c>
      <c r="N1077" s="66" t="str">
        <f>IFERROR(IF(BT1077="","",IF(INDEX(N$1:N1076,MATCH(BT1077,BT$1:BT1076,0),1)=0,"",INDEX(N$1:N1076,MATCH(BT1077,BT$1:BT1076,0),1))),"")</f>
        <v/>
      </c>
      <c r="O1077" s="66" t="str">
        <f>IFERROR(IF(BT1077="","",IF(INDEX(O$1:O1076,MATCH(BT1077,BT$1:BT1076,0),1)=0,"",INDEX(O$1:O1076,MATCH(BT1077,BT$1:BT1076,0),1))),"")</f>
        <v/>
      </c>
      <c r="R1077" s="66"/>
      <c r="S1077" s="5"/>
      <c r="T1077" s="66"/>
      <c r="U1077" s="5" t="str">
        <f>IFERROR(IF(INDEX(U$1:U1076,MATCH(T1077,T$1:T1076,0),1)=0,"",INDEX(U$1:U1076,MATCH(T1077,T$1:T1076,0),1)),"")</f>
        <v/>
      </c>
      <c r="V1077" s="66"/>
      <c r="W1077" s="5" t="str">
        <f>IFERROR(IF(INDEX(W$1:W1076,MATCH(V1077,V$1:V1076,0),1)=0,"",INDEX(W$1:W1076,MATCH(V1077,V$1:V1076,0),1)),"")</f>
        <v/>
      </c>
      <c r="X1077" s="2" t="str">
        <f>IFERROR(INDEX('padron cfe'!D:D,MATCH(DATOS!C1077,'padron cfe'!A:A,0),1),"")</f>
        <v/>
      </c>
      <c r="AC1077" s="3"/>
      <c r="AE1077" s="4" t="str">
        <f t="shared" si="244"/>
        <v/>
      </c>
      <c r="AI1077" s="2" t="str">
        <f>IFERROR(IF(INDEX(AI$1:AI1076,MATCH(BT1077,BT$1:BT1076,0),1)=0,"",INDEX(AI$1:AI1076,MATCH(BT1077,BT$1:BT1076,0),1)),"")</f>
        <v/>
      </c>
      <c r="AJ1077" s="2" t="str">
        <f>IFERROR(IF(INDEX(AJ$1:AJ1076,MATCH(BT1077,BT$1:BT1076,0),1)=0,"",INDEX(AJ$1:AJ1076,MATCH(BT1077,BT$1:BT1076,0),1)),"")</f>
        <v/>
      </c>
      <c r="AK1077" s="2" t="str">
        <f>IFERROR(IF(INDEX(AK$1:AK1076,MATCH(BT1077,BT$1:BT1076,0),1)=0,"",INDEX(AK$1:AK1076,MATCH(BT1077,BT$1:BT1076,0),1)),"")</f>
        <v/>
      </c>
      <c r="AY1077" s="7"/>
      <c r="BA1077" s="66"/>
      <c r="BB1077" s="66"/>
      <c r="BC1077" s="66"/>
      <c r="BD1077" s="78"/>
      <c r="BE1077" s="66"/>
      <c r="BF1077" s="66"/>
      <c r="BG1077" s="4"/>
      <c r="BH1077" s="69"/>
      <c r="BK1077" s="9"/>
      <c r="BN1077" s="7"/>
      <c r="BO1077" s="286"/>
      <c r="BP1077" s="22"/>
      <c r="BQ1077" s="7" t="str">
        <f t="shared" ca="1" si="245"/>
        <v/>
      </c>
      <c r="BR1077" s="75" t="str">
        <f t="shared" si="246"/>
        <v/>
      </c>
      <c r="BS1077" s="75" t="str">
        <f t="shared" si="247"/>
        <v/>
      </c>
      <c r="BT1077" s="5" t="str">
        <f t="shared" si="248"/>
        <v/>
      </c>
      <c r="BU1077" s="79" t="str">
        <f t="shared" si="249"/>
        <v/>
      </c>
      <c r="BV1077" s="79" t="str">
        <f t="shared" si="250"/>
        <v/>
      </c>
      <c r="BW1077" s="79" t="str">
        <f t="shared" si="251"/>
        <v/>
      </c>
      <c r="CB1077" s="5"/>
      <c r="CC1077" s="4" t="str">
        <f>IF(IFERROR(VLOOKUP(C1077,C1078:C$1993,1,0),"")="","",COUNTIF(C:C,C1077))</f>
        <v/>
      </c>
      <c r="CE1077" s="5"/>
      <c r="CF1077" s="5"/>
      <c r="CG1077" s="5" t="str">
        <f>IF(B1077="","",IF(CC1077="",1+(MAX(CG$2:CG1076)),""))</f>
        <v/>
      </c>
      <c r="CH1077" s="5" t="str">
        <f t="shared" si="252"/>
        <v/>
      </c>
      <c r="CI1077" s="5" t="str">
        <f t="shared" si="253"/>
        <v/>
      </c>
      <c r="CJ1077" s="14" t="str">
        <f t="shared" si="254"/>
        <v/>
      </c>
      <c r="CK1077" s="25"/>
      <c r="CM1077" s="5" t="str">
        <f t="shared" si="256"/>
        <v/>
      </c>
      <c r="CO1077" s="5"/>
      <c r="CP1077" s="5" t="str">
        <f t="shared" si="255"/>
        <v/>
      </c>
      <c r="CQ1077" s="5" t="str">
        <f>IF(BT1077="","",IFERROR(IF(VLOOKUP(BT1077,BT$2:BT1076,1,0)=0,"",""),BT1077))</f>
        <v/>
      </c>
      <c r="CR1077" s="22" t="str">
        <f>IF(CQ1077="","",(IFERROR(VLOOKUP(MID(CQ1077,1,1),$DI$2:DM$28,3,0),0)+IFERROR(VLOOKUP(MID(CQ1077,2,1),DI$2:DM$28,4,0),0)+IFERROR(VLOOKUP(MID(CQ1077,3,1),DI$2:DM$28,5,0),0)+(ROW(CQ1077)/1000000000000)))</f>
        <v/>
      </c>
      <c r="CS1077" s="5"/>
      <c r="CT1077" s="5">
        <v>1076</v>
      </c>
      <c r="CU1077" s="5" t="str">
        <f>IFERROR(VLOOKUP(CT1077,CP$2:CQ2153,2,0),"")</f>
        <v/>
      </c>
      <c r="CV1077" s="5"/>
      <c r="CX1077" s="5"/>
      <c r="DO1077" s="5" t="e">
        <f>IF(REPORTE!AH$2="si",IF(C1077=VALUE(REPORTE!C$22),IF(SUM(DO1078:DO$1993),CONCATENATE(INT(B1077),", "),INT(B1077)),""),IF(C1077=VALUE(REPORTE!C$21),IF(SUM(DO1078:DO$1993),CONCATENATE(INT(B1077),", "),INT(B1077)),""))</f>
        <v>#VALUE!</v>
      </c>
      <c r="DS1077" s="5"/>
      <c r="DT1077" s="5"/>
      <c r="DU1077" s="5"/>
      <c r="DV1077" s="5"/>
    </row>
    <row r="1078" spans="1:126" x14ac:dyDescent="0.25">
      <c r="A1078" s="4" t="str">
        <f t="shared" ca="1" si="243"/>
        <v/>
      </c>
      <c r="B1078" s="3"/>
      <c r="D1078" s="1" t="str">
        <f>IFERROR(INDEX('padron cfe'!B:B,MATCH(DATOS!C1078,'padron cfe'!A:A,0),1),"")</f>
        <v/>
      </c>
      <c r="H1078" s="5" t="str">
        <f>IF(F1078="","",IFERROR(CONCATENATE("PEUA",VLOOKUP(ESTADO,REPORTE!AV$2:AW$33,2,0),DIDTRITO_FORM,CADER_FORM,IFERROR(INDEX(CA:CA,MATCH(DAY(F1078),BZ:BZ,0),1),DAY(F1078)),IFERROR(INDEX(CA:CA,MATCH(MONTH(F1078),BZ:BZ,0),1),MONTH(F1078)),YEAR(F1078),G1078),""))</f>
        <v/>
      </c>
      <c r="M1078" s="2" t="str">
        <f>IFERROR(INDEX('padron cfe'!C:C,MATCH(DATOS!C1078,'padron cfe'!A:A,0),1),"")</f>
        <v/>
      </c>
      <c r="N1078" s="66" t="str">
        <f>IFERROR(IF(BT1078="","",IF(INDEX(N$1:N1077,MATCH(BT1078,BT$1:BT1077,0),1)=0,"",INDEX(N$1:N1077,MATCH(BT1078,BT$1:BT1077,0),1))),"")</f>
        <v/>
      </c>
      <c r="O1078" s="66" t="str">
        <f>IFERROR(IF(BT1078="","",IF(INDEX(O$1:O1077,MATCH(BT1078,BT$1:BT1077,0),1)=0,"",INDEX(O$1:O1077,MATCH(BT1078,BT$1:BT1077,0),1))),"")</f>
        <v/>
      </c>
      <c r="R1078" s="66"/>
      <c r="S1078" s="5"/>
      <c r="T1078" s="66"/>
      <c r="U1078" s="5" t="str">
        <f>IFERROR(IF(INDEX(U$1:U1077,MATCH(T1078,T$1:T1077,0),1)=0,"",INDEX(U$1:U1077,MATCH(T1078,T$1:T1077,0),1)),"")</f>
        <v/>
      </c>
      <c r="V1078" s="66"/>
      <c r="W1078" s="5" t="str">
        <f>IFERROR(IF(INDEX(W$1:W1077,MATCH(V1078,V$1:V1077,0),1)=0,"",INDEX(W$1:W1077,MATCH(V1078,V$1:V1077,0),1)),"")</f>
        <v/>
      </c>
      <c r="X1078" s="2" t="str">
        <f>IFERROR(INDEX('padron cfe'!D:D,MATCH(DATOS!C1078,'padron cfe'!A:A,0),1),"")</f>
        <v/>
      </c>
      <c r="AC1078" s="3"/>
      <c r="AE1078" s="4" t="str">
        <f t="shared" si="244"/>
        <v/>
      </c>
      <c r="AI1078" s="2" t="str">
        <f>IFERROR(IF(INDEX(AI$1:AI1077,MATCH(BT1078,BT$1:BT1077,0),1)=0,"",INDEX(AI$1:AI1077,MATCH(BT1078,BT$1:BT1077,0),1)),"")</f>
        <v/>
      </c>
      <c r="AJ1078" s="2" t="str">
        <f>IFERROR(IF(INDEX(AJ$1:AJ1077,MATCH(BT1078,BT$1:BT1077,0),1)=0,"",INDEX(AJ$1:AJ1077,MATCH(BT1078,BT$1:BT1077,0),1)),"")</f>
        <v/>
      </c>
      <c r="AK1078" s="2" t="str">
        <f>IFERROR(IF(INDEX(AK$1:AK1077,MATCH(BT1078,BT$1:BT1077,0),1)=0,"",INDEX(AK$1:AK1077,MATCH(BT1078,BT$1:BT1077,0),1)),"")</f>
        <v/>
      </c>
      <c r="AY1078" s="7"/>
      <c r="BA1078" s="66"/>
      <c r="BB1078" s="66"/>
      <c r="BC1078" s="66"/>
      <c r="BD1078" s="78"/>
      <c r="BE1078" s="66"/>
      <c r="BF1078" s="66"/>
      <c r="BG1078" s="4"/>
      <c r="BH1078" s="69"/>
      <c r="BK1078" s="9"/>
      <c r="BN1078" s="7"/>
      <c r="BO1078" s="286"/>
      <c r="BP1078" s="22"/>
      <c r="BQ1078" s="7" t="str">
        <f t="shared" ca="1" si="245"/>
        <v/>
      </c>
      <c r="BR1078" s="75" t="str">
        <f t="shared" si="246"/>
        <v/>
      </c>
      <c r="BS1078" s="75" t="str">
        <f t="shared" si="247"/>
        <v/>
      </c>
      <c r="BT1078" s="5" t="str">
        <f t="shared" si="248"/>
        <v/>
      </c>
      <c r="BU1078" s="79" t="str">
        <f t="shared" si="249"/>
        <v/>
      </c>
      <c r="BV1078" s="79" t="str">
        <f t="shared" si="250"/>
        <v/>
      </c>
      <c r="BW1078" s="79" t="str">
        <f t="shared" si="251"/>
        <v/>
      </c>
      <c r="CB1078" s="5"/>
      <c r="CC1078" s="4"/>
      <c r="CE1078" s="5"/>
      <c r="CF1078" s="5"/>
      <c r="CG1078" s="5" t="str">
        <f>IF(B1078="","",IF(CC1078="",1+(MAX(CG$2:CG1077)),""))</f>
        <v/>
      </c>
      <c r="CH1078" s="5" t="str">
        <f t="shared" si="252"/>
        <v/>
      </c>
      <c r="CI1078" s="5" t="str">
        <f t="shared" si="253"/>
        <v/>
      </c>
      <c r="CJ1078" s="14" t="str">
        <f t="shared" si="254"/>
        <v/>
      </c>
      <c r="CK1078" s="25"/>
      <c r="CO1078" s="5"/>
      <c r="CP1078" s="5" t="str">
        <f t="shared" si="255"/>
        <v/>
      </c>
      <c r="CQ1078" s="5" t="str">
        <f>IF(BT1078="","",IFERROR(IF(VLOOKUP(BT1078,BT$2:BT1077,1,0)=0,"",""),BT1078))</f>
        <v/>
      </c>
      <c r="CR1078" s="22" t="str">
        <f>IF(CQ1078="","",(IFERROR(VLOOKUP(MID(CQ1078,1,1),$DI$2:DM$28,3,0),0)+IFERROR(VLOOKUP(MID(CQ1078,2,1),DI$2:DM$28,4,0),0)+IFERROR(VLOOKUP(MID(CQ1078,3,1),DI$2:DM$28,5,0),0)+(ROW(CQ1078)/1000000000000)))</f>
        <v/>
      </c>
      <c r="CS1078" s="5"/>
      <c r="CT1078" s="5">
        <v>1077</v>
      </c>
      <c r="CU1078" s="5" t="str">
        <f>IFERROR(VLOOKUP(CT1078,CP$2:CQ2154,2,0),"")</f>
        <v/>
      </c>
      <c r="CV1078" s="5"/>
      <c r="CX1078" s="5"/>
      <c r="DO1078" s="5" t="e">
        <f>IF(REPORTE!AH$2="si",IF(C1078=VALUE(REPORTE!C$22),IF(SUM(DO1079:DO$1993),CONCATENATE(INT(B1078),", "),INT(B1078)),""),IF(C1078=VALUE(REPORTE!C$21),IF(SUM(DO1079:DO$1993),CONCATENATE(INT(B1078),", "),INT(B1078)),""))</f>
        <v>#VALUE!</v>
      </c>
      <c r="DS1078" s="5"/>
      <c r="DT1078" s="5"/>
      <c r="DU1078" s="5"/>
      <c r="DV1078" s="5"/>
    </row>
    <row r="1079" spans="1:126" x14ac:dyDescent="0.25">
      <c r="A1079" s="4" t="str">
        <f t="shared" si="243"/>
        <v/>
      </c>
      <c r="B1079" s="3"/>
      <c r="D1079" s="1"/>
      <c r="H1079" s="5" t="str">
        <f>IF(F1079="","",IFERROR(CONCATENATE("PEUA",VLOOKUP(ESTADO,REPORTE!AV$2:AW$33,2,0),DIDTRITO_FORM,CADER_FORM,IFERROR(INDEX(CA:CA,MATCH(DAY(F1079),BZ:BZ,0),1),DAY(F1079)),IFERROR(INDEX(CA:CA,MATCH(MONTH(F1079),BZ:BZ,0),1),MONTH(F1079)),YEAR(F1079),G1079),""))</f>
        <v/>
      </c>
      <c r="N1079" s="66" t="str">
        <f>IFERROR(IF(BT1079="","",IF(INDEX(N$1:N1078,MATCH(BT1079,BT$1:BT1078,0),1)=0,"",INDEX(N$1:N1078,MATCH(BT1079,BT$1:BT1078,0),1))),"")</f>
        <v/>
      </c>
      <c r="O1079" s="66" t="str">
        <f>IFERROR(IF(BT1079="","",IF(INDEX(O$1:O1078,MATCH(BT1079,BT$1:BT1078,0),1)=0,"",INDEX(O$1:O1078,MATCH(BT1079,BT$1:BT1078,0),1))),"")</f>
        <v/>
      </c>
      <c r="R1079" s="66"/>
      <c r="S1079" s="5"/>
      <c r="T1079" s="66"/>
      <c r="U1079" s="5" t="str">
        <f>IFERROR(IF(INDEX(U$1:U1078,MATCH(T1079,T$1:T1078,0),1)=0,"",INDEX(U$1:U1078,MATCH(T1079,T$1:T1078,0),1)),"")</f>
        <v/>
      </c>
      <c r="V1079" s="66"/>
      <c r="W1079" s="5" t="str">
        <f>IFERROR(IF(INDEX(W$1:W1078,MATCH(V1079,V$1:V1078,0),1)=0,"",INDEX(W$1:W1078,MATCH(V1079,V$1:V1078,0),1)),"")</f>
        <v/>
      </c>
      <c r="AC1079" s="3"/>
      <c r="AE1079" s="4"/>
      <c r="AY1079" s="7"/>
      <c r="BD1079" s="78"/>
      <c r="BK1079" s="9"/>
      <c r="BN1079" s="7" t="str">
        <f t="shared" ref="BN1079:BN1099" si="257">IF(BT1079="","",BT1079)</f>
        <v/>
      </c>
      <c r="BO1079" s="286" t="str">
        <f t="shared" ref="BO1079:BO1142" si="258">IF(N1079="","",N1079)</f>
        <v/>
      </c>
      <c r="BP1079" s="22" t="str">
        <f t="shared" ref="BP1079:BP1099" si="259">IF(BR1079="","",BR1079)</f>
        <v/>
      </c>
      <c r="BQ1079" s="7"/>
      <c r="BR1079" s="75" t="str">
        <f t="shared" si="246"/>
        <v/>
      </c>
      <c r="BS1079" s="75" t="str">
        <f t="shared" si="247"/>
        <v/>
      </c>
      <c r="BT1079" s="5" t="str">
        <f t="shared" si="248"/>
        <v/>
      </c>
      <c r="BU1079" s="79" t="str">
        <f t="shared" si="249"/>
        <v/>
      </c>
      <c r="BV1079" s="79" t="str">
        <f t="shared" si="250"/>
        <v/>
      </c>
      <c r="BW1079" s="79" t="str">
        <f t="shared" si="251"/>
        <v/>
      </c>
      <c r="CB1079" s="5"/>
      <c r="CC1079" s="4"/>
      <c r="CE1079" s="5"/>
      <c r="CF1079" s="5"/>
      <c r="CG1079" s="5"/>
      <c r="CH1079" s="5"/>
      <c r="CI1079" s="5"/>
      <c r="CJ1079" s="14"/>
      <c r="CK1079" s="25"/>
      <c r="CO1079" s="5"/>
      <c r="DO1079" s="5" t="e">
        <f>IF(REPORTE!AH$2="si",IF(C1079=VALUE(REPORTE!C$22),IF(SUM(DO1080:DO$1993),CONCATENATE(INT(B1079),", "),INT(B1079)),""),IF(C1079=VALUE(REPORTE!C$21),IF(SUM(DO1080:DO$1993),CONCATENATE(INT(B1079),", "),INT(B1079)),""))</f>
        <v>#VALUE!</v>
      </c>
      <c r="DS1079" s="5"/>
      <c r="DT1079" s="5"/>
      <c r="DU1079" s="5"/>
      <c r="DV1079" s="5"/>
    </row>
    <row r="1080" spans="1:126" x14ac:dyDescent="0.25">
      <c r="A1080" s="4" t="str">
        <f t="shared" si="243"/>
        <v/>
      </c>
      <c r="B1080" s="3"/>
      <c r="D1080" s="1"/>
      <c r="H1080" s="5" t="str">
        <f>IF(F1080="","",IFERROR(CONCATENATE("PEUA",VLOOKUP(ESTADO,REPORTE!AV$2:AW$33,2,0),DIDTRITO_FORM,CADER_FORM,IFERROR(INDEX(CA:CA,MATCH(DAY(F1080),BZ:BZ,0),1),DAY(F1080)),IFERROR(INDEX(CA:CA,MATCH(MONTH(F1080),BZ:BZ,0),1),MONTH(F1080)),YEAR(F1080),G1080),""))</f>
        <v/>
      </c>
      <c r="N1080" s="66" t="str">
        <f>IFERROR(IF(BT1080="","",IF(INDEX(N$1:N1079,MATCH(BT1080,BT$1:BT1079,0),1)=0,"",INDEX(N$1:N1079,MATCH(BT1080,BT$1:BT1079,0),1))),"")</f>
        <v/>
      </c>
      <c r="O1080" s="66" t="str">
        <f>IFERROR(IF(BT1080="","",IF(INDEX(O$1:O1079,MATCH(BT1080,BT$1:BT1079,0),1)=0,"",INDEX(O$1:O1079,MATCH(BT1080,BT$1:BT1079,0),1))),"")</f>
        <v/>
      </c>
      <c r="R1080" s="66"/>
      <c r="S1080" s="5"/>
      <c r="T1080" s="66"/>
      <c r="U1080" s="5" t="str">
        <f>IFERROR(IF(INDEX(U$1:U1079,MATCH(T1080,T$1:T1079,0),1)=0,"",INDEX(U$1:U1079,MATCH(T1080,T$1:T1079,0),1)),"")</f>
        <v/>
      </c>
      <c r="V1080" s="66"/>
      <c r="W1080" s="5" t="str">
        <f>IFERROR(IF(INDEX(W$1:W1079,MATCH(V1080,V$1:V1079,0),1)=0,"",INDEX(W$1:W1079,MATCH(V1080,V$1:V1079,0),1)),"")</f>
        <v/>
      </c>
      <c r="AC1080" s="3"/>
      <c r="AE1080" s="4"/>
      <c r="AY1080" s="7"/>
      <c r="BN1080" s="7" t="str">
        <f t="shared" si="257"/>
        <v/>
      </c>
      <c r="BO1080" s="286" t="str">
        <f t="shared" si="258"/>
        <v/>
      </c>
      <c r="BP1080" s="22" t="str">
        <f t="shared" si="259"/>
        <v/>
      </c>
      <c r="BQ1080" s="7"/>
      <c r="BR1080" s="75" t="str">
        <f t="shared" si="246"/>
        <v/>
      </c>
      <c r="BS1080" s="75" t="str">
        <f t="shared" si="247"/>
        <v/>
      </c>
      <c r="BT1080" s="5" t="str">
        <f t="shared" si="248"/>
        <v/>
      </c>
      <c r="BU1080" s="79" t="str">
        <f t="shared" si="249"/>
        <v/>
      </c>
      <c r="BV1080" s="79" t="str">
        <f t="shared" si="250"/>
        <v/>
      </c>
      <c r="BW1080" s="79" t="str">
        <f t="shared" si="251"/>
        <v/>
      </c>
      <c r="CB1080" s="5"/>
      <c r="CE1080" s="5"/>
      <c r="CF1080" s="5"/>
      <c r="CG1080" s="5"/>
      <c r="CH1080" s="5"/>
      <c r="CI1080" s="5"/>
      <c r="CJ1080" s="14"/>
      <c r="CK1080" s="25"/>
      <c r="CO1080" s="5"/>
      <c r="DO1080" s="5" t="e">
        <f>IF(REPORTE!AH$2="si",IF(C1080=VALUE(REPORTE!C$22),IF(SUM(DO1081:DO$1993),CONCATENATE(INT(B1080),", "),INT(B1080)),""),IF(C1080=VALUE(REPORTE!C$21),IF(SUM(DO1081:DO$1993),CONCATENATE(INT(B1080),", "),INT(B1080)),""))</f>
        <v>#VALUE!</v>
      </c>
      <c r="DS1080" s="5"/>
      <c r="DT1080" s="5"/>
      <c r="DU1080" s="5"/>
      <c r="DV1080" s="5"/>
    </row>
    <row r="1081" spans="1:126" x14ac:dyDescent="0.25">
      <c r="A1081" s="4" t="str">
        <f t="shared" si="243"/>
        <v/>
      </c>
      <c r="B1081" s="3"/>
      <c r="D1081" s="1"/>
      <c r="H1081" s="5" t="str">
        <f>IF(F1081="","",IFERROR(CONCATENATE("PEUA",VLOOKUP(ESTADO,REPORTE!AV$2:AW$33,2,0),DIDTRITO_FORM,CADER_FORM,IFERROR(INDEX(CA:CA,MATCH(DAY(F1081),BZ:BZ,0),1),DAY(F1081)),IFERROR(INDEX(CA:CA,MATCH(MONTH(F1081),BZ:BZ,0),1),MONTH(F1081)),YEAR(F1081),G1081),""))</f>
        <v/>
      </c>
      <c r="N1081" s="66" t="str">
        <f>IFERROR(IF(BT1081="","",IF(INDEX(N$1:N1080,MATCH(BT1081,BT$1:BT1080,0),1)=0,"",INDEX(N$1:N1080,MATCH(BT1081,BT$1:BT1080,0),1))),"")</f>
        <v/>
      </c>
      <c r="O1081" s="66" t="str">
        <f>IFERROR(IF(BT1081="","",IF(INDEX(O$1:O1080,MATCH(BT1081,BT$1:BT1080,0),1)=0,"",INDEX(O$1:O1080,MATCH(BT1081,BT$1:BT1080,0),1))),"")</f>
        <v/>
      </c>
      <c r="R1081" s="66"/>
      <c r="S1081" s="5"/>
      <c r="T1081" s="66"/>
      <c r="U1081" s="5" t="str">
        <f>IFERROR(IF(INDEX(U$1:U1080,MATCH(T1081,T$1:T1080,0),1)=0,"",INDEX(U$1:U1080,MATCH(T1081,T$1:T1080,0),1)),"")</f>
        <v/>
      </c>
      <c r="V1081" s="66"/>
      <c r="W1081" s="5" t="str">
        <f>IFERROR(IF(INDEX(W$1:W1080,MATCH(V1081,V$1:V1080,0),1)=0,"",INDEX(W$1:W1080,MATCH(V1081,V$1:V1080,0),1)),"")</f>
        <v/>
      </c>
      <c r="AC1081" s="3"/>
      <c r="AE1081" s="4"/>
      <c r="AY1081" s="7"/>
      <c r="BN1081" s="7" t="str">
        <f t="shared" si="257"/>
        <v/>
      </c>
      <c r="BO1081" s="286" t="str">
        <f t="shared" si="258"/>
        <v/>
      </c>
      <c r="BP1081" s="22" t="str">
        <f t="shared" si="259"/>
        <v/>
      </c>
      <c r="BQ1081" s="7"/>
      <c r="BR1081" s="75" t="str">
        <f t="shared" si="246"/>
        <v/>
      </c>
      <c r="BS1081" s="75" t="str">
        <f t="shared" si="247"/>
        <v/>
      </c>
      <c r="BT1081" s="5" t="str">
        <f t="shared" si="248"/>
        <v/>
      </c>
      <c r="BU1081" s="79" t="str">
        <f t="shared" si="249"/>
        <v/>
      </c>
      <c r="BV1081" s="79" t="str">
        <f t="shared" si="250"/>
        <v/>
      </c>
      <c r="BW1081" s="79" t="str">
        <f t="shared" si="251"/>
        <v/>
      </c>
      <c r="CB1081" s="5"/>
      <c r="CE1081" s="5"/>
      <c r="CF1081" s="5"/>
      <c r="CG1081" s="5"/>
      <c r="CH1081" s="5"/>
      <c r="CI1081" s="5"/>
      <c r="CJ1081" s="14"/>
      <c r="CK1081" s="25"/>
      <c r="CO1081" s="5"/>
      <c r="DO1081" s="5" t="e">
        <f>IF(REPORTE!AH$2="si",IF(C1081=VALUE(REPORTE!C$22),IF(SUM(DO1082:DO$1993),CONCATENATE(INT(B1081),", "),INT(B1081)),""),IF(C1081=VALUE(REPORTE!C$21),IF(SUM(DO1082:DO$1993),CONCATENATE(INT(B1081),", "),INT(B1081)),""))</f>
        <v>#VALUE!</v>
      </c>
      <c r="DS1081" s="5"/>
      <c r="DT1081" s="5"/>
      <c r="DU1081" s="5"/>
      <c r="DV1081" s="5"/>
    </row>
    <row r="1082" spans="1:126" x14ac:dyDescent="0.25">
      <c r="A1082" s="4" t="str">
        <f t="shared" si="243"/>
        <v/>
      </c>
      <c r="B1082" s="3"/>
      <c r="D1082" s="1"/>
      <c r="H1082" s="5" t="str">
        <f>IF(F1082="","",IFERROR(CONCATENATE("PEUA",VLOOKUP(ESTADO,REPORTE!AV$2:AW$33,2,0),DIDTRITO_FORM,CADER_FORM,IFERROR(INDEX(CA:CA,MATCH(DAY(F1082),BZ:BZ,0),1),DAY(F1082)),IFERROR(INDEX(CA:CA,MATCH(MONTH(F1082),BZ:BZ,0),1),MONTH(F1082)),YEAR(F1082),G1082),""))</f>
        <v/>
      </c>
      <c r="N1082" s="66" t="str">
        <f>IFERROR(IF(BT1082="","",IF(INDEX(N$1:N1081,MATCH(BT1082,BT$1:BT1081,0),1)=0,"",INDEX(N$1:N1081,MATCH(BT1082,BT$1:BT1081,0),1))),"")</f>
        <v/>
      </c>
      <c r="O1082" s="66" t="str">
        <f>IFERROR(IF(BT1082="","",IF(INDEX(O$1:O1081,MATCH(BT1082,BT$1:BT1081,0),1)=0,"",INDEX(O$1:O1081,MATCH(BT1082,BT$1:BT1081,0),1))),"")</f>
        <v/>
      </c>
      <c r="R1082" s="66"/>
      <c r="S1082" s="5"/>
      <c r="T1082" s="66"/>
      <c r="U1082" s="5" t="str">
        <f>IFERROR(IF(INDEX(U$1:U1081,MATCH(T1082,T$1:T1081,0),1)=0,"",INDEX(U$1:U1081,MATCH(T1082,T$1:T1081,0),1)),"")</f>
        <v/>
      </c>
      <c r="V1082" s="66"/>
      <c r="W1082" s="5" t="str">
        <f>IFERROR(IF(INDEX(W$1:W1081,MATCH(V1082,V$1:V1081,0),1)=0,"",INDEX(W$1:W1081,MATCH(V1082,V$1:V1081,0),1)),"")</f>
        <v/>
      </c>
      <c r="AC1082" s="3"/>
      <c r="AE1082" s="4"/>
      <c r="AY1082" s="7"/>
      <c r="BN1082" s="7" t="str">
        <f t="shared" si="257"/>
        <v/>
      </c>
      <c r="BO1082" s="286" t="str">
        <f t="shared" si="258"/>
        <v/>
      </c>
      <c r="BP1082" s="22" t="str">
        <f t="shared" si="259"/>
        <v/>
      </c>
      <c r="BQ1082" s="7"/>
      <c r="BR1082" s="75" t="str">
        <f t="shared" si="246"/>
        <v/>
      </c>
      <c r="BS1082" s="75" t="str">
        <f t="shared" si="247"/>
        <v/>
      </c>
      <c r="BT1082" s="5" t="str">
        <f t="shared" si="248"/>
        <v/>
      </c>
      <c r="BU1082" s="79" t="str">
        <f t="shared" si="249"/>
        <v/>
      </c>
      <c r="BV1082" s="79" t="str">
        <f t="shared" si="250"/>
        <v/>
      </c>
      <c r="BW1082" s="79" t="str">
        <f t="shared" si="251"/>
        <v/>
      </c>
      <c r="CB1082" s="5"/>
      <c r="CE1082" s="5"/>
      <c r="CF1082" s="5"/>
      <c r="CG1082" s="5"/>
      <c r="CH1082" s="5"/>
      <c r="CI1082" s="5"/>
      <c r="CJ1082" s="14"/>
      <c r="CK1082" s="25"/>
      <c r="CO1082" s="5"/>
      <c r="DO1082" s="5" t="e">
        <f>IF(REPORTE!AH$2="si",IF(C1082=VALUE(REPORTE!C$22),IF(SUM(DO1083:DO$1993),CONCATENATE(INT(B1082),", "),INT(B1082)),""),IF(C1082=VALUE(REPORTE!C$21),IF(SUM(DO1083:DO$1993),CONCATENATE(INT(B1082),", "),INT(B1082)),""))</f>
        <v>#VALUE!</v>
      </c>
      <c r="DS1082" s="5"/>
      <c r="DT1082" s="5"/>
      <c r="DU1082" s="5"/>
      <c r="DV1082" s="5"/>
    </row>
    <row r="1083" spans="1:126" x14ac:dyDescent="0.25">
      <c r="A1083" s="4" t="str">
        <f t="shared" si="243"/>
        <v/>
      </c>
      <c r="B1083" s="3"/>
      <c r="D1083" s="1"/>
      <c r="H1083" s="5" t="str">
        <f>IF(F1083="","",IFERROR(CONCATENATE("PEUA",VLOOKUP(ESTADO,REPORTE!AV$2:AW$33,2,0),DIDTRITO_FORM,CADER_FORM,IFERROR(INDEX(CA:CA,MATCH(DAY(F1083),BZ:BZ,0),1),DAY(F1083)),IFERROR(INDEX(CA:CA,MATCH(MONTH(F1083),BZ:BZ,0),1),MONTH(F1083)),YEAR(F1083),G1083),""))</f>
        <v/>
      </c>
      <c r="N1083" s="66" t="str">
        <f>IFERROR(IF(BT1083="","",IF(INDEX(N$1:N1082,MATCH(BT1083,BT$1:BT1082,0),1)=0,"",INDEX(N$1:N1082,MATCH(BT1083,BT$1:BT1082,0),1))),"")</f>
        <v/>
      </c>
      <c r="O1083" s="66" t="str">
        <f>IFERROR(IF(BT1083="","",IF(INDEX(O$1:O1082,MATCH(BT1083,BT$1:BT1082,0),1)=0,"",INDEX(O$1:O1082,MATCH(BT1083,BT$1:BT1082,0),1))),"")</f>
        <v/>
      </c>
      <c r="R1083" s="66"/>
      <c r="S1083" s="5"/>
      <c r="T1083" s="66"/>
      <c r="U1083" s="5" t="str">
        <f>IFERROR(IF(INDEX(U$1:U1082,MATCH(T1083,T$1:T1082,0),1)=0,"",INDEX(U$1:U1082,MATCH(T1083,T$1:T1082,0),1)),"")</f>
        <v/>
      </c>
      <c r="V1083" s="66"/>
      <c r="W1083" s="5" t="str">
        <f>IFERROR(IF(INDEX(W$1:W1082,MATCH(V1083,V$1:V1082,0),1)=0,"",INDEX(W$1:W1082,MATCH(V1083,V$1:V1082,0),1)),"")</f>
        <v/>
      </c>
      <c r="AC1083" s="3"/>
      <c r="AE1083" s="4"/>
      <c r="AY1083" s="7"/>
      <c r="BN1083" s="7" t="str">
        <f t="shared" si="257"/>
        <v/>
      </c>
      <c r="BO1083" s="286" t="str">
        <f t="shared" si="258"/>
        <v/>
      </c>
      <c r="BP1083" s="22" t="str">
        <f t="shared" si="259"/>
        <v/>
      </c>
      <c r="BQ1083" s="7"/>
      <c r="BR1083" s="75" t="str">
        <f t="shared" si="246"/>
        <v/>
      </c>
      <c r="BS1083" s="75" t="str">
        <f t="shared" si="247"/>
        <v/>
      </c>
      <c r="BT1083" s="5" t="str">
        <f t="shared" si="248"/>
        <v/>
      </c>
      <c r="BU1083" s="79" t="str">
        <f t="shared" si="249"/>
        <v/>
      </c>
      <c r="BV1083" s="79" t="str">
        <f t="shared" si="250"/>
        <v/>
      </c>
      <c r="BW1083" s="79" t="str">
        <f t="shared" si="251"/>
        <v/>
      </c>
      <c r="CB1083" s="5"/>
      <c r="CE1083" s="5"/>
      <c r="CF1083" s="5"/>
      <c r="CG1083" s="5"/>
      <c r="CH1083" s="5"/>
      <c r="CI1083" s="5"/>
      <c r="CJ1083" s="14"/>
      <c r="CK1083" s="25"/>
      <c r="CO1083" s="5"/>
      <c r="DO1083" s="5" t="e">
        <f>IF(REPORTE!AH$2="si",IF(C1083=VALUE(REPORTE!C$22),IF(SUM(DO1084:DO$1993),CONCATENATE(INT(B1083),", "),INT(B1083)),""),IF(C1083=VALUE(REPORTE!C$21),IF(SUM(DO1084:DO$1993),CONCATENATE(INT(B1083),", "),INT(B1083)),""))</f>
        <v>#VALUE!</v>
      </c>
      <c r="DS1083" s="5"/>
      <c r="DT1083" s="5"/>
      <c r="DU1083" s="5"/>
      <c r="DV1083" s="5"/>
    </row>
    <row r="1084" spans="1:126" x14ac:dyDescent="0.25">
      <c r="A1084" s="4" t="str">
        <f t="shared" si="243"/>
        <v/>
      </c>
      <c r="B1084" s="3"/>
      <c r="D1084" s="1"/>
      <c r="H1084" s="5" t="str">
        <f>IF(F1084="","",IFERROR(CONCATENATE("PEUA",VLOOKUP(ESTADO,REPORTE!AV$2:AW$33,2,0),DIDTRITO_FORM,CADER_FORM,IFERROR(INDEX(CA:CA,MATCH(DAY(F1084),BZ:BZ,0),1),DAY(F1084)),IFERROR(INDEX(CA:CA,MATCH(MONTH(F1084),BZ:BZ,0),1),MONTH(F1084)),YEAR(F1084),G1084),""))</f>
        <v/>
      </c>
      <c r="N1084" s="66" t="str">
        <f>IFERROR(IF(BT1084="","",IF(INDEX(N$1:N1083,MATCH(BT1084,BT$1:BT1083,0),1)=0,"",INDEX(N$1:N1083,MATCH(BT1084,BT$1:BT1083,0),1))),"")</f>
        <v/>
      </c>
      <c r="O1084" s="66" t="str">
        <f>IFERROR(IF(BT1084="","",IF(INDEX(O$1:O1083,MATCH(BT1084,BT$1:BT1083,0),1)=0,"",INDEX(O$1:O1083,MATCH(BT1084,BT$1:BT1083,0),1))),"")</f>
        <v/>
      </c>
      <c r="R1084" s="66"/>
      <c r="S1084" s="5"/>
      <c r="T1084" s="66"/>
      <c r="U1084" s="5" t="str">
        <f>IFERROR(IF(INDEX(U$1:U1083,MATCH(T1084,T$1:T1083,0),1)=0,"",INDEX(U$1:U1083,MATCH(T1084,T$1:T1083,0),1)),"")</f>
        <v/>
      </c>
      <c r="V1084" s="66"/>
      <c r="W1084" s="5" t="str">
        <f>IFERROR(IF(INDEX(W$1:W1083,MATCH(V1084,V$1:V1083,0),1)=0,"",INDEX(W$1:W1083,MATCH(V1084,V$1:V1083,0),1)),"")</f>
        <v/>
      </c>
      <c r="AC1084" s="3"/>
      <c r="AE1084" s="4"/>
      <c r="AY1084" s="7"/>
      <c r="BN1084" s="7" t="str">
        <f t="shared" si="257"/>
        <v/>
      </c>
      <c r="BO1084" s="286" t="str">
        <f t="shared" si="258"/>
        <v/>
      </c>
      <c r="BP1084" s="22" t="str">
        <f t="shared" si="259"/>
        <v/>
      </c>
      <c r="BQ1084" s="7"/>
      <c r="BR1084" s="75" t="str">
        <f t="shared" si="246"/>
        <v/>
      </c>
      <c r="BS1084" s="75" t="str">
        <f t="shared" si="247"/>
        <v/>
      </c>
      <c r="BT1084" s="5" t="str">
        <f t="shared" si="248"/>
        <v/>
      </c>
      <c r="BU1084" s="79" t="str">
        <f t="shared" si="249"/>
        <v/>
      </c>
      <c r="BV1084" s="79" t="str">
        <f t="shared" si="250"/>
        <v/>
      </c>
      <c r="BW1084" s="79" t="str">
        <f t="shared" si="251"/>
        <v/>
      </c>
      <c r="CB1084" s="5"/>
      <c r="CE1084" s="5"/>
      <c r="CF1084" s="5"/>
      <c r="CG1084" s="5"/>
      <c r="CH1084" s="5"/>
      <c r="CI1084" s="5"/>
      <c r="CJ1084" s="14"/>
      <c r="CK1084" s="25"/>
      <c r="CO1084" s="5"/>
      <c r="DO1084" s="5" t="e">
        <f>IF(REPORTE!AH$2="si",IF(C1084=VALUE(REPORTE!C$22),IF(SUM(DO1085:DO$1993),CONCATENATE(INT(B1084),", "),INT(B1084)),""),IF(C1084=VALUE(REPORTE!C$21),IF(SUM(DO1085:DO$1993),CONCATENATE(INT(B1084),", "),INT(B1084)),""))</f>
        <v>#VALUE!</v>
      </c>
      <c r="DS1084" s="5"/>
      <c r="DT1084" s="5"/>
      <c r="DU1084" s="5"/>
      <c r="DV1084" s="5"/>
    </row>
    <row r="1085" spans="1:126" x14ac:dyDescent="0.25">
      <c r="A1085" s="4" t="str">
        <f t="shared" si="243"/>
        <v/>
      </c>
      <c r="B1085" s="3"/>
      <c r="D1085" s="1"/>
      <c r="H1085" s="5" t="str">
        <f>IF(F1085="","",IFERROR(CONCATENATE("PEUA",VLOOKUP(ESTADO,REPORTE!AV$2:AW$33,2,0),DIDTRITO_FORM,CADER_FORM,IFERROR(INDEX(CA:CA,MATCH(DAY(F1085),BZ:BZ,0),1),DAY(F1085)),IFERROR(INDEX(CA:CA,MATCH(MONTH(F1085),BZ:BZ,0),1),MONTH(F1085)),YEAR(F1085),G1085),""))</f>
        <v/>
      </c>
      <c r="N1085" s="66" t="str">
        <f>IFERROR(IF(BT1085="","",IF(INDEX(N$1:N1084,MATCH(BT1085,BT$1:BT1084,0),1)=0,"",INDEX(N$1:N1084,MATCH(BT1085,BT$1:BT1084,0),1))),"")</f>
        <v/>
      </c>
      <c r="O1085" s="66" t="str">
        <f>IFERROR(IF(BT1085="","",IF(INDEX(O$1:O1084,MATCH(BT1085,BT$1:BT1084,0),1)=0,"",INDEX(O$1:O1084,MATCH(BT1085,BT$1:BT1084,0),1))),"")</f>
        <v/>
      </c>
      <c r="R1085" s="66"/>
      <c r="S1085" s="5"/>
      <c r="T1085" s="66"/>
      <c r="U1085" s="5" t="str">
        <f>IFERROR(IF(INDEX(U$1:U1084,MATCH(T1085,T$1:T1084,0),1)=0,"",INDEX(U$1:U1084,MATCH(T1085,T$1:T1084,0),1)),"")</f>
        <v/>
      </c>
      <c r="V1085" s="66"/>
      <c r="W1085" s="5" t="str">
        <f>IFERROR(IF(INDEX(W$1:W1084,MATCH(V1085,V$1:V1084,0),1)=0,"",INDEX(W$1:W1084,MATCH(V1085,V$1:V1084,0),1)),"")</f>
        <v/>
      </c>
      <c r="AC1085" s="3"/>
      <c r="AE1085" s="4"/>
      <c r="AY1085" s="7"/>
      <c r="BN1085" s="7" t="str">
        <f t="shared" si="257"/>
        <v/>
      </c>
      <c r="BO1085" s="286" t="str">
        <f t="shared" si="258"/>
        <v/>
      </c>
      <c r="BP1085" s="22" t="str">
        <f t="shared" si="259"/>
        <v/>
      </c>
      <c r="BQ1085" s="7"/>
      <c r="BR1085" s="75" t="str">
        <f t="shared" si="246"/>
        <v/>
      </c>
      <c r="BS1085" s="75" t="str">
        <f t="shared" si="247"/>
        <v/>
      </c>
      <c r="BT1085" s="5" t="str">
        <f t="shared" si="248"/>
        <v/>
      </c>
      <c r="BU1085" s="79" t="str">
        <f t="shared" si="249"/>
        <v/>
      </c>
      <c r="BV1085" s="79" t="str">
        <f t="shared" si="250"/>
        <v/>
      </c>
      <c r="BW1085" s="79" t="str">
        <f t="shared" si="251"/>
        <v/>
      </c>
      <c r="CB1085" s="5"/>
      <c r="CE1085" s="5"/>
      <c r="CF1085" s="5"/>
      <c r="CG1085" s="5"/>
      <c r="CH1085" s="5"/>
      <c r="CI1085" s="5"/>
      <c r="CJ1085" s="14"/>
      <c r="CK1085" s="25"/>
      <c r="DO1085" s="5" t="e">
        <f>IF(REPORTE!AH$2="si",IF(C1085=VALUE(REPORTE!C$22),IF(SUM(DO1086:DO$1993),CONCATENATE(INT(B1085),", "),INT(B1085)),""),IF(C1085=VALUE(REPORTE!C$21),IF(SUM(DO1086:DO$1993),CONCATENATE(INT(B1085),", "),INT(B1085)),""))</f>
        <v>#VALUE!</v>
      </c>
      <c r="DS1085" s="5"/>
      <c r="DT1085" s="5"/>
      <c r="DU1085" s="5"/>
      <c r="DV1085" s="5"/>
    </row>
    <row r="1086" spans="1:126" x14ac:dyDescent="0.25">
      <c r="A1086" s="4" t="str">
        <f t="shared" si="243"/>
        <v/>
      </c>
      <c r="B1086" s="3"/>
      <c r="D1086" s="1"/>
      <c r="H1086" s="5" t="str">
        <f>IF(F1086="","",IFERROR(CONCATENATE("PEUA",VLOOKUP(ESTADO,REPORTE!AV$2:AW$33,2,0),DIDTRITO_FORM,CADER_FORM,IFERROR(INDEX(CA:CA,MATCH(DAY(F1086),BZ:BZ,0),1),DAY(F1086)),IFERROR(INDEX(CA:CA,MATCH(MONTH(F1086),BZ:BZ,0),1),MONTH(F1086)),YEAR(F1086),G1086),""))</f>
        <v/>
      </c>
      <c r="N1086" s="66" t="str">
        <f>IFERROR(IF(BT1086="","",IF(INDEX(N$1:N1085,MATCH(BT1086,BT$1:BT1085,0),1)=0,"",INDEX(N$1:N1085,MATCH(BT1086,BT$1:BT1085,0),1))),"")</f>
        <v/>
      </c>
      <c r="O1086" s="66" t="str">
        <f>IFERROR(IF(BT1086="","",IF(INDEX(O$1:O1085,MATCH(BT1086,BT$1:BT1085,0),1)=0,"",INDEX(O$1:O1085,MATCH(BT1086,BT$1:BT1085,0),1))),"")</f>
        <v/>
      </c>
      <c r="R1086" s="66"/>
      <c r="S1086" s="5"/>
      <c r="T1086" s="66"/>
      <c r="U1086" s="5" t="str">
        <f>IFERROR(IF(INDEX(U$1:U1085,MATCH(T1086,T$1:T1085,0),1)=0,"",INDEX(U$1:U1085,MATCH(T1086,T$1:T1085,0),1)),"")</f>
        <v/>
      </c>
      <c r="V1086" s="66"/>
      <c r="W1086" s="5" t="str">
        <f>IFERROR(IF(INDEX(W$1:W1085,MATCH(V1086,V$1:V1085,0),1)=0,"",INDEX(W$1:W1085,MATCH(V1086,V$1:V1085,0),1)),"")</f>
        <v/>
      </c>
      <c r="AC1086" s="3"/>
      <c r="AE1086" s="4"/>
      <c r="AY1086" s="7"/>
      <c r="BN1086" s="7" t="str">
        <f t="shared" si="257"/>
        <v/>
      </c>
      <c r="BO1086" s="286" t="str">
        <f t="shared" si="258"/>
        <v/>
      </c>
      <c r="BP1086" s="22" t="str">
        <f t="shared" si="259"/>
        <v/>
      </c>
      <c r="BQ1086" s="7"/>
      <c r="BR1086" s="75" t="str">
        <f t="shared" si="246"/>
        <v/>
      </c>
      <c r="BS1086" s="75" t="str">
        <f t="shared" si="247"/>
        <v/>
      </c>
      <c r="BT1086" s="5" t="str">
        <f t="shared" si="248"/>
        <v/>
      </c>
      <c r="BU1086" s="79" t="str">
        <f t="shared" si="249"/>
        <v/>
      </c>
      <c r="BV1086" s="79" t="str">
        <f t="shared" si="250"/>
        <v/>
      </c>
      <c r="BW1086" s="79" t="str">
        <f t="shared" si="251"/>
        <v/>
      </c>
      <c r="CB1086" s="5"/>
      <c r="CE1086" s="5"/>
      <c r="CF1086" s="5"/>
      <c r="CG1086" s="5"/>
      <c r="CH1086" s="5"/>
      <c r="CI1086" s="5"/>
      <c r="CJ1086" s="14"/>
      <c r="CK1086" s="25"/>
      <c r="DO1086" s="5" t="e">
        <f>IF(REPORTE!AH$2="si",IF(C1086=VALUE(REPORTE!C$22),IF(SUM(DO1087:DO$1993),CONCATENATE(INT(B1086),", "),INT(B1086)),""),IF(C1086=VALUE(REPORTE!C$21),IF(SUM(DO1087:DO$1993),CONCATENATE(INT(B1086),", "),INT(B1086)),""))</f>
        <v>#VALUE!</v>
      </c>
      <c r="DS1086" s="5"/>
      <c r="DT1086" s="5"/>
      <c r="DU1086" s="5"/>
      <c r="DV1086" s="5"/>
    </row>
    <row r="1087" spans="1:126" x14ac:dyDescent="0.25">
      <c r="A1087" s="4" t="str">
        <f t="shared" si="243"/>
        <v/>
      </c>
      <c r="B1087" s="3"/>
      <c r="D1087" s="1"/>
      <c r="H1087" s="5" t="str">
        <f>IF(F1087="","",IFERROR(CONCATENATE("PEUA",VLOOKUP(ESTADO,REPORTE!AV$2:AW$33,2,0),DIDTRITO_FORM,CADER_FORM,IFERROR(INDEX(CA:CA,MATCH(DAY(F1087),BZ:BZ,0),1),DAY(F1087)),IFERROR(INDEX(CA:CA,MATCH(MONTH(F1087),BZ:BZ,0),1),MONTH(F1087)),YEAR(F1087),G1087),""))</f>
        <v/>
      </c>
      <c r="N1087" s="66" t="str">
        <f>IFERROR(IF(BT1087="","",IF(INDEX(N$1:N1086,MATCH(BT1087,BT$1:BT1086,0),1)=0,"",INDEX(N$1:N1086,MATCH(BT1087,BT$1:BT1086,0),1))),"")</f>
        <v/>
      </c>
      <c r="O1087" s="66" t="str">
        <f>IFERROR(IF(BT1087="","",IF(INDEX(O$1:O1086,MATCH(BT1087,BT$1:BT1086,0),1)=0,"",INDEX(O$1:O1086,MATCH(BT1087,BT$1:BT1086,0),1))),"")</f>
        <v/>
      </c>
      <c r="R1087" s="66"/>
      <c r="S1087" s="5"/>
      <c r="T1087" s="66"/>
      <c r="U1087" s="5" t="str">
        <f>IFERROR(IF(INDEX(U$1:U1086,MATCH(T1087,T$1:T1086,0),1)=0,"",INDEX(U$1:U1086,MATCH(T1087,T$1:T1086,0),1)),"")</f>
        <v/>
      </c>
      <c r="V1087" s="66"/>
      <c r="W1087" s="5" t="str">
        <f>IFERROR(IF(INDEX(W$1:W1086,MATCH(V1087,V$1:V1086,0),1)=0,"",INDEX(W$1:W1086,MATCH(V1087,V$1:V1086,0),1)),"")</f>
        <v/>
      </c>
      <c r="AC1087" s="3"/>
      <c r="AE1087" s="4"/>
      <c r="AY1087" s="7"/>
      <c r="BN1087" s="7" t="str">
        <f t="shared" si="257"/>
        <v/>
      </c>
      <c r="BO1087" s="286" t="str">
        <f t="shared" si="258"/>
        <v/>
      </c>
      <c r="BP1087" s="22" t="str">
        <f t="shared" si="259"/>
        <v/>
      </c>
      <c r="BQ1087" s="7"/>
      <c r="BR1087" s="75" t="str">
        <f t="shared" si="246"/>
        <v/>
      </c>
      <c r="BS1087" s="75" t="str">
        <f t="shared" si="247"/>
        <v/>
      </c>
      <c r="BT1087" s="5" t="str">
        <f t="shared" si="248"/>
        <v/>
      </c>
      <c r="BU1087" s="79" t="str">
        <f t="shared" si="249"/>
        <v/>
      </c>
      <c r="BV1087" s="79" t="str">
        <f t="shared" si="250"/>
        <v/>
      </c>
      <c r="BW1087" s="79" t="str">
        <f t="shared" si="251"/>
        <v/>
      </c>
      <c r="CB1087" s="5"/>
      <c r="CE1087" s="5"/>
      <c r="CF1087" s="5"/>
      <c r="CG1087" s="5"/>
      <c r="CH1087" s="5"/>
      <c r="CI1087" s="5"/>
      <c r="CJ1087" s="14"/>
      <c r="CK1087" s="25"/>
      <c r="DO1087" s="5" t="e">
        <f>IF(REPORTE!AH$2="si",IF(C1087=VALUE(REPORTE!C$22),IF(SUM(DO1088:DO$1993),CONCATENATE(INT(B1087),", "),INT(B1087)),""),IF(C1087=VALUE(REPORTE!C$21),IF(SUM(DO1088:DO$1993),CONCATENATE(INT(B1087),", "),INT(B1087)),""))</f>
        <v>#VALUE!</v>
      </c>
      <c r="DS1087" s="5"/>
      <c r="DT1087" s="5"/>
      <c r="DU1087" s="5"/>
      <c r="DV1087" s="5"/>
    </row>
    <row r="1088" spans="1:126" x14ac:dyDescent="0.25">
      <c r="A1088" s="4" t="str">
        <f t="shared" si="243"/>
        <v/>
      </c>
      <c r="B1088" s="3"/>
      <c r="D1088" s="1"/>
      <c r="H1088" s="5" t="str">
        <f>IF(F1088="","",IFERROR(CONCATENATE("PEUA",VLOOKUP(ESTADO,REPORTE!AV$2:AW$33,2,0),DIDTRITO_FORM,CADER_FORM,IFERROR(INDEX(CA:CA,MATCH(DAY(F1088),BZ:BZ,0),1),DAY(F1088)),IFERROR(INDEX(CA:CA,MATCH(MONTH(F1088),BZ:BZ,0),1),MONTH(F1088)),YEAR(F1088),G1088),""))</f>
        <v/>
      </c>
      <c r="N1088" s="66" t="str">
        <f>IFERROR(IF(BT1088="","",IF(INDEX(N$1:N1087,MATCH(BT1088,BT$1:BT1087,0),1)=0,"",INDEX(N$1:N1087,MATCH(BT1088,BT$1:BT1087,0),1))),"")</f>
        <v/>
      </c>
      <c r="O1088" s="66" t="str">
        <f>IFERROR(IF(BT1088="","",IF(INDEX(O$1:O1087,MATCH(BT1088,BT$1:BT1087,0),1)=0,"",INDEX(O$1:O1087,MATCH(BT1088,BT$1:BT1087,0),1))),"")</f>
        <v/>
      </c>
      <c r="R1088" s="66"/>
      <c r="S1088" s="5"/>
      <c r="T1088" s="66"/>
      <c r="U1088" s="5" t="str">
        <f>IFERROR(IF(INDEX(U$1:U1087,MATCH(T1088,T$1:T1087,0),1)=0,"",INDEX(U$1:U1087,MATCH(T1088,T$1:T1087,0),1)),"")</f>
        <v/>
      </c>
      <c r="V1088" s="66"/>
      <c r="W1088" s="5" t="str">
        <f>IFERROR(IF(INDEX(W$1:W1087,MATCH(V1088,V$1:V1087,0),1)=0,"",INDEX(W$1:W1087,MATCH(V1088,V$1:V1087,0),1)),"")</f>
        <v/>
      </c>
      <c r="AC1088" s="3"/>
      <c r="AE1088" s="4"/>
      <c r="AY1088" s="7"/>
      <c r="BN1088" s="7" t="str">
        <f t="shared" si="257"/>
        <v/>
      </c>
      <c r="BO1088" s="286" t="str">
        <f t="shared" si="258"/>
        <v/>
      </c>
      <c r="BP1088" s="22" t="str">
        <f t="shared" si="259"/>
        <v/>
      </c>
      <c r="BQ1088" s="7"/>
      <c r="BR1088" s="75" t="str">
        <f t="shared" si="246"/>
        <v/>
      </c>
      <c r="BS1088" s="75" t="str">
        <f t="shared" si="247"/>
        <v/>
      </c>
      <c r="BT1088" s="5" t="str">
        <f t="shared" si="248"/>
        <v/>
      </c>
      <c r="BU1088" s="79" t="str">
        <f t="shared" si="249"/>
        <v/>
      </c>
      <c r="BV1088" s="79" t="str">
        <f t="shared" si="250"/>
        <v/>
      </c>
      <c r="BW1088" s="79" t="str">
        <f t="shared" si="251"/>
        <v/>
      </c>
      <c r="CB1088" s="5"/>
      <c r="CE1088" s="5"/>
      <c r="CF1088" s="5"/>
      <c r="CG1088" s="5"/>
      <c r="CH1088" s="5"/>
      <c r="CI1088" s="5"/>
      <c r="CJ1088" s="14"/>
      <c r="CK1088" s="25"/>
      <c r="DO1088" s="5" t="e">
        <f>IF(REPORTE!AH$2="si",IF(C1088=VALUE(REPORTE!C$22),IF(SUM(DO1089:DO$1993),CONCATENATE(INT(B1088),", "),INT(B1088)),""),IF(C1088=VALUE(REPORTE!C$21),IF(SUM(DO1089:DO$1993),CONCATENATE(INT(B1088),", "),INT(B1088)),""))</f>
        <v>#VALUE!</v>
      </c>
      <c r="DS1088" s="5"/>
      <c r="DT1088" s="5"/>
      <c r="DU1088" s="5"/>
      <c r="DV1088" s="5"/>
    </row>
    <row r="1089" spans="1:126" x14ac:dyDescent="0.25">
      <c r="A1089" s="4" t="str">
        <f t="shared" si="243"/>
        <v/>
      </c>
      <c r="B1089" s="3"/>
      <c r="D1089" s="1"/>
      <c r="H1089" s="5" t="str">
        <f>IF(F1089="","",IFERROR(CONCATENATE("PEUA",VLOOKUP(ESTADO,REPORTE!AV$2:AW$33,2,0),DIDTRITO_FORM,CADER_FORM,IFERROR(INDEX(CA:CA,MATCH(DAY(F1089),BZ:BZ,0),1),DAY(F1089)),IFERROR(INDEX(CA:CA,MATCH(MONTH(F1089),BZ:BZ,0),1),MONTH(F1089)),YEAR(F1089),G1089),""))</f>
        <v/>
      </c>
      <c r="N1089" s="66" t="str">
        <f>IFERROR(IF(BT1089="","",IF(INDEX(N$1:N1088,MATCH(BT1089,BT$1:BT1088,0),1)=0,"",INDEX(N$1:N1088,MATCH(BT1089,BT$1:BT1088,0),1))),"")</f>
        <v/>
      </c>
      <c r="O1089" s="66" t="str">
        <f>IFERROR(IF(BT1089="","",IF(INDEX(O$1:O1088,MATCH(BT1089,BT$1:BT1088,0),1)=0,"",INDEX(O$1:O1088,MATCH(BT1089,BT$1:BT1088,0),1))),"")</f>
        <v/>
      </c>
      <c r="R1089" s="66"/>
      <c r="S1089" s="5"/>
      <c r="T1089" s="66"/>
      <c r="U1089" s="5" t="str">
        <f>IFERROR(IF(INDEX(U$1:U1088,MATCH(T1089,T$1:T1088,0),1)=0,"",INDEX(U$1:U1088,MATCH(T1089,T$1:T1088,0),1)),"")</f>
        <v/>
      </c>
      <c r="V1089" s="66"/>
      <c r="W1089" s="5" t="str">
        <f>IFERROR(IF(INDEX(W$1:W1088,MATCH(V1089,V$1:V1088,0),1)=0,"",INDEX(W$1:W1088,MATCH(V1089,V$1:V1088,0),1)),"")</f>
        <v/>
      </c>
      <c r="AC1089" s="3"/>
      <c r="AE1089" s="4"/>
      <c r="AY1089" s="7"/>
      <c r="BN1089" s="7" t="str">
        <f t="shared" si="257"/>
        <v/>
      </c>
      <c r="BO1089" s="286" t="str">
        <f t="shared" si="258"/>
        <v/>
      </c>
      <c r="BP1089" s="22" t="str">
        <f t="shared" si="259"/>
        <v/>
      </c>
      <c r="BQ1089" s="7"/>
      <c r="BR1089" s="75" t="str">
        <f t="shared" si="246"/>
        <v/>
      </c>
      <c r="BS1089" s="75" t="str">
        <f t="shared" si="247"/>
        <v/>
      </c>
      <c r="BT1089" s="5" t="str">
        <f t="shared" si="248"/>
        <v/>
      </c>
      <c r="BU1089" s="79" t="str">
        <f t="shared" si="249"/>
        <v/>
      </c>
      <c r="BV1089" s="79" t="str">
        <f t="shared" si="250"/>
        <v/>
      </c>
      <c r="BW1089" s="79" t="str">
        <f t="shared" si="251"/>
        <v/>
      </c>
      <c r="CB1089" s="5"/>
      <c r="CE1089" s="5"/>
      <c r="CF1089" s="5"/>
      <c r="CG1089" s="5"/>
      <c r="CH1089" s="5"/>
      <c r="CI1089" s="5"/>
      <c r="CJ1089" s="14"/>
      <c r="CK1089" s="25"/>
      <c r="DO1089" s="5" t="e">
        <f>IF(REPORTE!AH$2="si",IF(C1089=VALUE(REPORTE!C$22),IF(SUM(DO1090:DO$1993),CONCATENATE(INT(B1089),", "),INT(B1089)),""),IF(C1089=VALUE(REPORTE!C$21),IF(SUM(DO1090:DO$1993),CONCATENATE(INT(B1089),", "),INT(B1089)),""))</f>
        <v>#VALUE!</v>
      </c>
      <c r="DS1089" s="5"/>
      <c r="DT1089" s="5"/>
      <c r="DU1089" s="5"/>
      <c r="DV1089" s="5"/>
    </row>
    <row r="1090" spans="1:126" x14ac:dyDescent="0.25">
      <c r="A1090" s="4" t="str">
        <f t="shared" ref="A1090:A1153" si="260">IF(OR(BS1090="",BQ1090="",BQ1090="VENCIDO"),IF(B1090="","",IF(LEN(B1090)=1,"000"&amp;B1090,IF(LEN(B1090)=2,"00"&amp;B1090,IF(LEN(B1090)=3,"0"&amp;B1090,B1090)))),C1090)</f>
        <v/>
      </c>
      <c r="B1090" s="3"/>
      <c r="D1090" s="1"/>
      <c r="H1090" s="5" t="str">
        <f>IF(F1090="","",IFERROR(CONCATENATE("PEUA",VLOOKUP(ESTADO,REPORTE!AV$2:AW$33,2,0),DIDTRITO_FORM,CADER_FORM,IFERROR(INDEX(CA:CA,MATCH(DAY(F1090),BZ:BZ,0),1),DAY(F1090)),IFERROR(INDEX(CA:CA,MATCH(MONTH(F1090),BZ:BZ,0),1),MONTH(F1090)),YEAR(F1090),G1090),""))</f>
        <v/>
      </c>
      <c r="N1090" s="66" t="str">
        <f>IFERROR(IF(BT1090="","",IF(INDEX(N$1:N1089,MATCH(BT1090,BT$1:BT1089,0),1)=0,"",INDEX(N$1:N1089,MATCH(BT1090,BT$1:BT1089,0),1))),"")</f>
        <v/>
      </c>
      <c r="O1090" s="66" t="str">
        <f>IFERROR(IF(BT1090="","",IF(INDEX(O$1:O1089,MATCH(BT1090,BT$1:BT1089,0),1)=0,"",INDEX(O$1:O1089,MATCH(BT1090,BT$1:BT1089,0),1))),"")</f>
        <v/>
      </c>
      <c r="R1090" s="66"/>
      <c r="S1090" s="5"/>
      <c r="T1090" s="66"/>
      <c r="U1090" s="5" t="str">
        <f>IFERROR(IF(INDEX(U$1:U1089,MATCH(T1090,T$1:T1089,0),1)=0,"",INDEX(U$1:U1089,MATCH(T1090,T$1:T1089,0),1)),"")</f>
        <v/>
      </c>
      <c r="V1090" s="66"/>
      <c r="W1090" s="5" t="str">
        <f>IFERROR(IF(INDEX(W$1:W1089,MATCH(V1090,V$1:V1089,0),1)=0,"",INDEX(W$1:W1089,MATCH(V1090,V$1:V1089,0),1)),"")</f>
        <v/>
      </c>
      <c r="AC1090" s="3"/>
      <c r="AE1090" s="4"/>
      <c r="AY1090" s="7"/>
      <c r="BN1090" s="7" t="str">
        <f t="shared" si="257"/>
        <v/>
      </c>
      <c r="BO1090" s="286" t="str">
        <f t="shared" si="258"/>
        <v/>
      </c>
      <c r="BP1090" s="22" t="str">
        <f t="shared" si="259"/>
        <v/>
      </c>
      <c r="BQ1090" s="7"/>
      <c r="BR1090" s="75" t="str">
        <f t="shared" ref="BR1090:BR1153" si="261">IFERROR(IF(BH1090=0,"",BH1090/6000),"")</f>
        <v/>
      </c>
      <c r="BS1090" s="75" t="str">
        <f t="shared" ref="BS1090:BS1153" si="262">IFERROR(IF(VALUE(AY1090)&gt;VALUE(APERTURA_VENTANILLA),"OK",""),"")</f>
        <v/>
      </c>
      <c r="BT1090" s="5" t="str">
        <f t="shared" ref="BT1090:BT1153" si="263">J1090&amp;IF(K1090="",""," ")&amp;K1090&amp;IF(L1090="",""," ")&amp;L1090</f>
        <v/>
      </c>
      <c r="BU1090" s="79" t="str">
        <f t="shared" ref="BU1090:BU1153" si="264">IF(I1090="","",IF(I1090="F",SUM(BV1090:BW1090),""))</f>
        <v/>
      </c>
      <c r="BV1090" s="79" t="str">
        <f t="shared" ref="BV1090:BV1153" si="265">IF(OR(I1090="M",I1090=""),"",IF(MID(N1090,11,1)="H",1,0))</f>
        <v/>
      </c>
      <c r="BW1090" s="79" t="str">
        <f t="shared" ref="BW1090:BW1153" si="266">IF(OR(I1090="M",I1090=""),"",IF(MID(N1090,11,1)="M",1,0))</f>
        <v/>
      </c>
      <c r="CB1090" s="5"/>
      <c r="CE1090" s="5"/>
      <c r="CF1090" s="5"/>
      <c r="CG1090" s="5"/>
      <c r="CH1090" s="5"/>
      <c r="CI1090" s="5"/>
      <c r="CJ1090" s="14"/>
      <c r="CK1090" s="25"/>
      <c r="DO1090" s="5" t="e">
        <f>IF(REPORTE!AH$2="si",IF(C1090=VALUE(REPORTE!C$22),IF(SUM(DO1091:DO$1993),CONCATENATE(INT(B1090),", "),INT(B1090)),""),IF(C1090=VALUE(REPORTE!C$21),IF(SUM(DO1091:DO$1993),CONCATENATE(INT(B1090),", "),INT(B1090)),""))</f>
        <v>#VALUE!</v>
      </c>
      <c r="DS1090" s="5"/>
      <c r="DT1090" s="5"/>
      <c r="DU1090" s="5"/>
      <c r="DV1090" s="5"/>
    </row>
    <row r="1091" spans="1:126" x14ac:dyDescent="0.25">
      <c r="A1091" s="4" t="str">
        <f t="shared" si="260"/>
        <v/>
      </c>
      <c r="B1091" s="3"/>
      <c r="D1091" s="1"/>
      <c r="H1091" s="5" t="str">
        <f>IF(F1091="","",IFERROR(CONCATENATE("PEUA",VLOOKUP(ESTADO,REPORTE!AV$2:AW$33,2,0),DIDTRITO_FORM,CADER_FORM,IFERROR(INDEX(CA:CA,MATCH(DAY(F1091),BZ:BZ,0),1),DAY(F1091)),IFERROR(INDEX(CA:CA,MATCH(MONTH(F1091),BZ:BZ,0),1),MONTH(F1091)),YEAR(F1091),G1091),""))</f>
        <v/>
      </c>
      <c r="N1091" s="66" t="str">
        <f>IFERROR(IF(BT1091="","",IF(INDEX(N$1:N1090,MATCH(BT1091,BT$1:BT1090,0),1)=0,"",INDEX(N$1:N1090,MATCH(BT1091,BT$1:BT1090,0),1))),"")</f>
        <v/>
      </c>
      <c r="O1091" s="66" t="str">
        <f>IFERROR(IF(BT1091="","",IF(INDEX(O$1:O1090,MATCH(BT1091,BT$1:BT1090,0),1)=0,"",INDEX(O$1:O1090,MATCH(BT1091,BT$1:BT1090,0),1))),"")</f>
        <v/>
      </c>
      <c r="R1091" s="66"/>
      <c r="S1091" s="5"/>
      <c r="T1091" s="66"/>
      <c r="U1091" s="5" t="str">
        <f>IFERROR(IF(INDEX(U$1:U1090,MATCH(T1091,T$1:T1090,0),1)=0,"",INDEX(U$1:U1090,MATCH(T1091,T$1:T1090,0),1)),"")</f>
        <v/>
      </c>
      <c r="V1091" s="66"/>
      <c r="W1091" s="5" t="str">
        <f>IFERROR(IF(INDEX(W$1:W1090,MATCH(V1091,V$1:V1090,0),1)=0,"",INDEX(W$1:W1090,MATCH(V1091,V$1:V1090,0),1)),"")</f>
        <v/>
      </c>
      <c r="AC1091" s="3"/>
      <c r="AE1091" s="4"/>
      <c r="AY1091" s="7"/>
      <c r="BN1091" s="7" t="str">
        <f t="shared" si="257"/>
        <v/>
      </c>
      <c r="BO1091" s="286" t="str">
        <f t="shared" si="258"/>
        <v/>
      </c>
      <c r="BP1091" s="22" t="str">
        <f t="shared" si="259"/>
        <v/>
      </c>
      <c r="BQ1091" s="7"/>
      <c r="BR1091" s="75" t="str">
        <f t="shared" si="261"/>
        <v/>
      </c>
      <c r="BS1091" s="75" t="str">
        <f t="shared" si="262"/>
        <v/>
      </c>
      <c r="BT1091" s="5" t="str">
        <f t="shared" si="263"/>
        <v/>
      </c>
      <c r="BU1091" s="79" t="str">
        <f t="shared" si="264"/>
        <v/>
      </c>
      <c r="BV1091" s="79" t="str">
        <f t="shared" si="265"/>
        <v/>
      </c>
      <c r="BW1091" s="79" t="str">
        <f t="shared" si="266"/>
        <v/>
      </c>
      <c r="CB1091" s="5"/>
      <c r="CE1091" s="5"/>
      <c r="CF1091" s="5"/>
      <c r="CG1091" s="5"/>
      <c r="CH1091" s="5"/>
      <c r="CI1091" s="5"/>
      <c r="CJ1091" s="14"/>
      <c r="CK1091" s="25"/>
      <c r="DO1091" s="5" t="e">
        <f>IF(REPORTE!AH$2="si",IF(C1091=VALUE(REPORTE!C$22),IF(SUM(DO1092:DO$1993),CONCATENATE(INT(B1091),", "),INT(B1091)),""),IF(C1091=VALUE(REPORTE!C$21),IF(SUM(DO1092:DO$1993),CONCATENATE(INT(B1091),", "),INT(B1091)),""))</f>
        <v>#VALUE!</v>
      </c>
      <c r="DS1091" s="5"/>
      <c r="DT1091" s="5"/>
      <c r="DU1091" s="5"/>
      <c r="DV1091" s="5"/>
    </row>
    <row r="1092" spans="1:126" x14ac:dyDescent="0.25">
      <c r="A1092" s="4" t="str">
        <f t="shared" si="260"/>
        <v/>
      </c>
      <c r="B1092" s="3"/>
      <c r="D1092" s="1"/>
      <c r="H1092" s="5" t="str">
        <f>IF(F1092="","",IFERROR(CONCATENATE("PEUA",VLOOKUP(ESTADO,REPORTE!AV$2:AW$33,2,0),DIDTRITO_FORM,CADER_FORM,IFERROR(INDEX(CA:CA,MATCH(DAY(F1092),BZ:BZ,0),1),DAY(F1092)),IFERROR(INDEX(CA:CA,MATCH(MONTH(F1092),BZ:BZ,0),1),MONTH(F1092)),YEAR(F1092),G1092),""))</f>
        <v/>
      </c>
      <c r="N1092" s="66" t="str">
        <f>IFERROR(IF(BT1092="","",IF(INDEX(N$1:N1091,MATCH(BT1092,BT$1:BT1091,0),1)=0,"",INDEX(N$1:N1091,MATCH(BT1092,BT$1:BT1091,0),1))),"")</f>
        <v/>
      </c>
      <c r="O1092" s="66" t="str">
        <f>IFERROR(IF(BT1092="","",IF(INDEX(O$1:O1091,MATCH(BT1092,BT$1:BT1091,0),1)=0,"",INDEX(O$1:O1091,MATCH(BT1092,BT$1:BT1091,0),1))),"")</f>
        <v/>
      </c>
      <c r="R1092" s="66"/>
      <c r="S1092" s="5"/>
      <c r="T1092" s="66"/>
      <c r="U1092" s="5" t="str">
        <f>IFERROR(IF(INDEX(U$1:U1091,MATCH(T1092,T$1:T1091,0),1)=0,"",INDEX(U$1:U1091,MATCH(T1092,T$1:T1091,0),1)),"")</f>
        <v/>
      </c>
      <c r="V1092" s="66"/>
      <c r="W1092" s="5" t="str">
        <f>IFERROR(IF(INDEX(W$1:W1091,MATCH(V1092,V$1:V1091,0),1)=0,"",INDEX(W$1:W1091,MATCH(V1092,V$1:V1091,0),1)),"")</f>
        <v/>
      </c>
      <c r="AC1092" s="3"/>
      <c r="AE1092" s="4"/>
      <c r="AY1092" s="7"/>
      <c r="BN1092" s="7" t="str">
        <f t="shared" si="257"/>
        <v/>
      </c>
      <c r="BO1092" s="286" t="str">
        <f t="shared" si="258"/>
        <v/>
      </c>
      <c r="BP1092" s="22" t="str">
        <f t="shared" si="259"/>
        <v/>
      </c>
      <c r="BQ1092" s="7"/>
      <c r="BR1092" s="75" t="str">
        <f t="shared" si="261"/>
        <v/>
      </c>
      <c r="BS1092" s="75" t="str">
        <f t="shared" si="262"/>
        <v/>
      </c>
      <c r="BT1092" s="5" t="str">
        <f t="shared" si="263"/>
        <v/>
      </c>
      <c r="BU1092" s="79" t="str">
        <f t="shared" si="264"/>
        <v/>
      </c>
      <c r="BV1092" s="79" t="str">
        <f t="shared" si="265"/>
        <v/>
      </c>
      <c r="BW1092" s="79" t="str">
        <f t="shared" si="266"/>
        <v/>
      </c>
      <c r="CB1092" s="5"/>
      <c r="CE1092" s="5"/>
      <c r="CF1092" s="5"/>
      <c r="CG1092" s="5"/>
      <c r="CH1092" s="5"/>
      <c r="CI1092" s="5"/>
      <c r="CJ1092" s="14"/>
      <c r="CK1092" s="25"/>
      <c r="DO1092" s="5" t="e">
        <f>IF(REPORTE!AH$2="si",IF(C1092=VALUE(REPORTE!C$22),IF(SUM(DO1093:DO$1993),CONCATENATE(INT(B1092),", "),INT(B1092)),""),IF(C1092=VALUE(REPORTE!C$21),IF(SUM(DO1093:DO$1993),CONCATENATE(INT(B1092),", "),INT(B1092)),""))</f>
        <v>#VALUE!</v>
      </c>
      <c r="DS1092" s="5"/>
      <c r="DT1092" s="5"/>
      <c r="DU1092" s="5"/>
      <c r="DV1092" s="5"/>
    </row>
    <row r="1093" spans="1:126" x14ac:dyDescent="0.25">
      <c r="A1093" s="4" t="str">
        <f t="shared" si="260"/>
        <v/>
      </c>
      <c r="B1093" s="3"/>
      <c r="D1093" s="1"/>
      <c r="H1093" s="5" t="str">
        <f>IF(F1093="","",IFERROR(CONCATENATE("PEUA",VLOOKUP(ESTADO,REPORTE!AV$2:AW$33,2,0),DIDTRITO_FORM,CADER_FORM,IFERROR(INDEX(CA:CA,MATCH(DAY(F1093),BZ:BZ,0),1),DAY(F1093)),IFERROR(INDEX(CA:CA,MATCH(MONTH(F1093),BZ:BZ,0),1),MONTH(F1093)),YEAR(F1093),G1093),""))</f>
        <v/>
      </c>
      <c r="N1093" s="66" t="str">
        <f>IFERROR(IF(BT1093="","",IF(INDEX(N$1:N1092,MATCH(BT1093,BT$1:BT1092,0),1)=0,"",INDEX(N$1:N1092,MATCH(BT1093,BT$1:BT1092,0),1))),"")</f>
        <v/>
      </c>
      <c r="O1093" s="66" t="str">
        <f>IFERROR(IF(BT1093="","",IF(INDEX(O$1:O1092,MATCH(BT1093,BT$1:BT1092,0),1)=0,"",INDEX(O$1:O1092,MATCH(BT1093,BT$1:BT1092,0),1))),"")</f>
        <v/>
      </c>
      <c r="R1093" s="66"/>
      <c r="S1093" s="5"/>
      <c r="T1093" s="66"/>
      <c r="U1093" s="5" t="str">
        <f>IFERROR(IF(INDEX(U$1:U1092,MATCH(T1093,T$1:T1092,0),1)=0,"",INDEX(U$1:U1092,MATCH(T1093,T$1:T1092,0),1)),"")</f>
        <v/>
      </c>
      <c r="V1093" s="66"/>
      <c r="W1093" s="5" t="str">
        <f>IFERROR(IF(INDEX(W$1:W1092,MATCH(V1093,V$1:V1092,0),1)=0,"",INDEX(W$1:W1092,MATCH(V1093,V$1:V1092,0),1)),"")</f>
        <v/>
      </c>
      <c r="AC1093" s="3"/>
      <c r="AE1093" s="4"/>
      <c r="AY1093" s="7"/>
      <c r="BN1093" s="7" t="str">
        <f t="shared" si="257"/>
        <v/>
      </c>
      <c r="BO1093" s="286" t="str">
        <f t="shared" si="258"/>
        <v/>
      </c>
      <c r="BP1093" s="22" t="str">
        <f t="shared" si="259"/>
        <v/>
      </c>
      <c r="BQ1093" s="7"/>
      <c r="BR1093" s="75" t="str">
        <f t="shared" si="261"/>
        <v/>
      </c>
      <c r="BS1093" s="75" t="str">
        <f t="shared" si="262"/>
        <v/>
      </c>
      <c r="BT1093" s="5" t="str">
        <f t="shared" si="263"/>
        <v/>
      </c>
      <c r="BU1093" s="79" t="str">
        <f t="shared" si="264"/>
        <v/>
      </c>
      <c r="BV1093" s="79" t="str">
        <f t="shared" si="265"/>
        <v/>
      </c>
      <c r="BW1093" s="79" t="str">
        <f t="shared" si="266"/>
        <v/>
      </c>
      <c r="CB1093" s="5"/>
      <c r="CE1093" s="5"/>
      <c r="CF1093" s="5"/>
      <c r="CG1093" s="5"/>
      <c r="CH1093" s="5"/>
      <c r="CI1093" s="5"/>
      <c r="CJ1093" s="14"/>
      <c r="CK1093" s="25"/>
      <c r="DO1093" s="5" t="e">
        <f>IF(REPORTE!AH$2="si",IF(C1093=VALUE(REPORTE!C$22),IF(SUM(DO1094:DO$1993),CONCATENATE(INT(B1093),", "),INT(B1093)),""),IF(C1093=VALUE(REPORTE!C$21),IF(SUM(DO1094:DO$1993),CONCATENATE(INT(B1093),", "),INT(B1093)),""))</f>
        <v>#VALUE!</v>
      </c>
      <c r="DS1093" s="5"/>
      <c r="DT1093" s="5"/>
      <c r="DU1093" s="5"/>
      <c r="DV1093" s="5"/>
    </row>
    <row r="1094" spans="1:126" x14ac:dyDescent="0.25">
      <c r="A1094" s="4" t="str">
        <f t="shared" si="260"/>
        <v/>
      </c>
      <c r="B1094" s="3"/>
      <c r="D1094" s="1"/>
      <c r="H1094" s="5" t="str">
        <f>IF(F1094="","",IFERROR(CONCATENATE("PEUA",VLOOKUP(ESTADO,REPORTE!AV$2:AW$33,2,0),DIDTRITO_FORM,CADER_FORM,IFERROR(INDEX(CA:CA,MATCH(DAY(F1094),BZ:BZ,0),1),DAY(F1094)),IFERROR(INDEX(CA:CA,MATCH(MONTH(F1094),BZ:BZ,0),1),MONTH(F1094)),YEAR(F1094),G1094),""))</f>
        <v/>
      </c>
      <c r="N1094" s="66" t="str">
        <f>IFERROR(IF(BT1094="","",IF(INDEX(N$1:N1093,MATCH(BT1094,BT$1:BT1093,0),1)=0,"",INDEX(N$1:N1093,MATCH(BT1094,BT$1:BT1093,0),1))),"")</f>
        <v/>
      </c>
      <c r="O1094" s="66" t="str">
        <f>IFERROR(IF(BT1094="","",IF(INDEX(O$1:O1093,MATCH(BT1094,BT$1:BT1093,0),1)=0,"",INDEX(O$1:O1093,MATCH(BT1094,BT$1:BT1093,0),1))),"")</f>
        <v/>
      </c>
      <c r="R1094" s="66"/>
      <c r="S1094" s="5"/>
      <c r="T1094" s="66"/>
      <c r="U1094" s="5" t="str">
        <f>IFERROR(IF(INDEX(U$1:U1093,MATCH(T1094,T$1:T1093,0),1)=0,"",INDEX(U$1:U1093,MATCH(T1094,T$1:T1093,0),1)),"")</f>
        <v/>
      </c>
      <c r="V1094" s="66"/>
      <c r="W1094" s="5" t="str">
        <f>IFERROR(IF(INDEX(W$1:W1093,MATCH(V1094,V$1:V1093,0),1)=0,"",INDEX(W$1:W1093,MATCH(V1094,V$1:V1093,0),1)),"")</f>
        <v/>
      </c>
      <c r="AC1094" s="3"/>
      <c r="AE1094" s="4"/>
      <c r="AY1094" s="7"/>
      <c r="BN1094" s="7" t="str">
        <f t="shared" si="257"/>
        <v/>
      </c>
      <c r="BO1094" s="286" t="str">
        <f t="shared" si="258"/>
        <v/>
      </c>
      <c r="BP1094" s="22" t="str">
        <f t="shared" si="259"/>
        <v/>
      </c>
      <c r="BQ1094" s="7"/>
      <c r="BR1094" s="75" t="str">
        <f t="shared" si="261"/>
        <v/>
      </c>
      <c r="BS1094" s="75" t="str">
        <f t="shared" si="262"/>
        <v/>
      </c>
      <c r="BT1094" s="5" t="str">
        <f t="shared" si="263"/>
        <v/>
      </c>
      <c r="BU1094" s="79" t="str">
        <f t="shared" si="264"/>
        <v/>
      </c>
      <c r="BV1094" s="79" t="str">
        <f t="shared" si="265"/>
        <v/>
      </c>
      <c r="BW1094" s="79" t="str">
        <f t="shared" si="266"/>
        <v/>
      </c>
      <c r="CB1094" s="5"/>
      <c r="CE1094" s="5"/>
      <c r="CF1094" s="5"/>
      <c r="CG1094" s="5"/>
      <c r="CH1094" s="5"/>
      <c r="CI1094" s="5"/>
      <c r="CJ1094" s="14"/>
      <c r="CK1094" s="25"/>
      <c r="DO1094" s="5" t="e">
        <f>IF(REPORTE!AH$2="si",IF(C1094=VALUE(REPORTE!C$22),IF(SUM(DO1095:DO$1993),CONCATENATE(INT(B1094),", "),INT(B1094)),""),IF(C1094=VALUE(REPORTE!C$21),IF(SUM(DO1095:DO$1993),CONCATENATE(INT(B1094),", "),INT(B1094)),""))</f>
        <v>#VALUE!</v>
      </c>
      <c r="DP1094" s="5" t="e">
        <f>CONCATENATE(DO1094,DO1095,DO1096,DO1097,DO1098,DO1099,DO1100,DO1101,DO1102,DO1103,DO1104,DO1105,DO1106,DO1107,DO1108,DO1109,DO1110,DO1111,DO1112,DO1113,DO1114,DO1115,DO1116,DO1117,DO1118,DO1119,DO1120,DO1121,DO1122,DO1123,DO1124,DO1125,DO1126,DO1127,DO1128,DO1129,DO1130,DO1131,DO1132,DO1133,DO1134,DO1135)</f>
        <v>#VALUE!</v>
      </c>
      <c r="DS1094" s="5"/>
      <c r="DT1094" s="5"/>
      <c r="DU1094" s="5"/>
      <c r="DV1094" s="5"/>
    </row>
    <row r="1095" spans="1:126" x14ac:dyDescent="0.25">
      <c r="A1095" s="4" t="str">
        <f t="shared" si="260"/>
        <v/>
      </c>
      <c r="B1095" s="3"/>
      <c r="D1095" s="1"/>
      <c r="H1095" s="5" t="str">
        <f>IF(F1095="","",IFERROR(CONCATENATE("PEUA",VLOOKUP(ESTADO,REPORTE!AV$2:AW$33,2,0),DIDTRITO_FORM,CADER_FORM,IFERROR(INDEX(CA:CA,MATCH(DAY(F1095),BZ:BZ,0),1),DAY(F1095)),IFERROR(INDEX(CA:CA,MATCH(MONTH(F1095),BZ:BZ,0),1),MONTH(F1095)),YEAR(F1095),G1095),""))</f>
        <v/>
      </c>
      <c r="N1095" s="66" t="str">
        <f>IFERROR(IF(BT1095="","",IF(INDEX(N$1:N1094,MATCH(BT1095,BT$1:BT1094,0),1)=0,"",INDEX(N$1:N1094,MATCH(BT1095,BT$1:BT1094,0),1))),"")</f>
        <v/>
      </c>
      <c r="O1095" s="66" t="str">
        <f>IFERROR(IF(BT1095="","",IF(INDEX(O$1:O1094,MATCH(BT1095,BT$1:BT1094,0),1)=0,"",INDEX(O$1:O1094,MATCH(BT1095,BT$1:BT1094,0),1))),"")</f>
        <v/>
      </c>
      <c r="R1095" s="66"/>
      <c r="S1095" s="5"/>
      <c r="T1095" s="66"/>
      <c r="U1095" s="5" t="str">
        <f>IFERROR(IF(INDEX(U$1:U1094,MATCH(T1095,T$1:T1094,0),1)=0,"",INDEX(U$1:U1094,MATCH(T1095,T$1:T1094,0),1)),"")</f>
        <v/>
      </c>
      <c r="V1095" s="66"/>
      <c r="W1095" s="5" t="str">
        <f>IFERROR(IF(INDEX(W$1:W1094,MATCH(V1095,V$1:V1094,0),1)=0,"",INDEX(W$1:W1094,MATCH(V1095,V$1:V1094,0),1)),"")</f>
        <v/>
      </c>
      <c r="AC1095" s="3"/>
      <c r="AE1095" s="4"/>
      <c r="AY1095" s="7"/>
      <c r="BN1095" s="7" t="str">
        <f t="shared" si="257"/>
        <v/>
      </c>
      <c r="BO1095" s="286" t="str">
        <f t="shared" si="258"/>
        <v/>
      </c>
      <c r="BP1095" s="22" t="str">
        <f t="shared" si="259"/>
        <v/>
      </c>
      <c r="BQ1095" s="7"/>
      <c r="BR1095" s="75" t="str">
        <f t="shared" si="261"/>
        <v/>
      </c>
      <c r="BS1095" s="75" t="str">
        <f t="shared" si="262"/>
        <v/>
      </c>
      <c r="BT1095" s="5" t="str">
        <f t="shared" si="263"/>
        <v/>
      </c>
      <c r="BU1095" s="79" t="str">
        <f t="shared" si="264"/>
        <v/>
      </c>
      <c r="BV1095" s="79" t="str">
        <f t="shared" si="265"/>
        <v/>
      </c>
      <c r="BW1095" s="79" t="str">
        <f t="shared" si="266"/>
        <v/>
      </c>
      <c r="CB1095" s="5"/>
      <c r="CE1095" s="5"/>
      <c r="CF1095" s="5"/>
      <c r="CG1095" s="5"/>
      <c r="CH1095" s="5"/>
      <c r="CI1095" s="5"/>
      <c r="CJ1095" s="14"/>
      <c r="CK1095" s="25"/>
      <c r="DO1095" s="5" t="e">
        <f>IF(REPORTE!AH$2="si",IF(C1095=VALUE(REPORTE!C$22),IF(SUM(DO1096:DO$1993),CONCATENATE(INT(B1095),", "),INT(B1095)),""),IF(C1095=VALUE(REPORTE!C$21),IF(SUM(DO1096:DO$1993),CONCATENATE(INT(B1095),", "),INT(B1095)),""))</f>
        <v>#VALUE!</v>
      </c>
      <c r="DS1095" s="5"/>
      <c r="DT1095" s="5"/>
      <c r="DU1095" s="5"/>
      <c r="DV1095" s="5"/>
    </row>
    <row r="1096" spans="1:126" x14ac:dyDescent="0.25">
      <c r="A1096" s="4" t="str">
        <f t="shared" si="260"/>
        <v/>
      </c>
      <c r="B1096" s="3"/>
      <c r="D1096" s="1"/>
      <c r="H1096" s="5" t="str">
        <f>IF(F1096="","",IFERROR(CONCATENATE("PEUA",VLOOKUP(ESTADO,REPORTE!AV$2:AW$33,2,0),DIDTRITO_FORM,CADER_FORM,IFERROR(INDEX(CA:CA,MATCH(DAY(F1096),BZ:BZ,0),1),DAY(F1096)),IFERROR(INDEX(CA:CA,MATCH(MONTH(F1096),BZ:BZ,0),1),MONTH(F1096)),YEAR(F1096),G1096),""))</f>
        <v/>
      </c>
      <c r="N1096" s="66" t="str">
        <f>IFERROR(IF(BT1096="","",IF(INDEX(N$1:N1095,MATCH(BT1096,BT$1:BT1095,0),1)=0,"",INDEX(N$1:N1095,MATCH(BT1096,BT$1:BT1095,0),1))),"")</f>
        <v/>
      </c>
      <c r="O1096" s="66" t="str">
        <f>IFERROR(IF(BT1096="","",IF(INDEX(O$1:O1095,MATCH(BT1096,BT$1:BT1095,0),1)=0,"",INDEX(O$1:O1095,MATCH(BT1096,BT$1:BT1095,0),1))),"")</f>
        <v/>
      </c>
      <c r="R1096" s="66"/>
      <c r="S1096" s="5"/>
      <c r="T1096" s="66"/>
      <c r="U1096" s="5" t="str">
        <f>IFERROR(IF(INDEX(U$1:U1095,MATCH(T1096,T$1:T1095,0),1)=0,"",INDEX(U$1:U1095,MATCH(T1096,T$1:T1095,0),1)),"")</f>
        <v/>
      </c>
      <c r="V1096" s="66"/>
      <c r="W1096" s="5" t="str">
        <f>IFERROR(IF(INDEX(W$1:W1095,MATCH(V1096,V$1:V1095,0),1)=0,"",INDEX(W$1:W1095,MATCH(V1096,V$1:V1095,0),1)),"")</f>
        <v/>
      </c>
      <c r="AC1096" s="3"/>
      <c r="AE1096" s="4"/>
      <c r="AY1096" s="7"/>
      <c r="BN1096" s="7" t="str">
        <f t="shared" si="257"/>
        <v/>
      </c>
      <c r="BO1096" s="286" t="str">
        <f t="shared" si="258"/>
        <v/>
      </c>
      <c r="BP1096" s="22" t="str">
        <f t="shared" si="259"/>
        <v/>
      </c>
      <c r="BQ1096" s="7"/>
      <c r="BR1096" s="75" t="str">
        <f t="shared" si="261"/>
        <v/>
      </c>
      <c r="BS1096" s="75" t="str">
        <f t="shared" si="262"/>
        <v/>
      </c>
      <c r="BT1096" s="5" t="str">
        <f t="shared" si="263"/>
        <v/>
      </c>
      <c r="BU1096" s="79" t="str">
        <f t="shared" si="264"/>
        <v/>
      </c>
      <c r="BV1096" s="79" t="str">
        <f t="shared" si="265"/>
        <v/>
      </c>
      <c r="BW1096" s="79" t="str">
        <f t="shared" si="266"/>
        <v/>
      </c>
      <c r="CB1096" s="5"/>
      <c r="CE1096" s="5"/>
      <c r="CF1096" s="5"/>
      <c r="CG1096" s="5"/>
      <c r="CH1096" s="5"/>
      <c r="CI1096" s="5"/>
      <c r="CJ1096" s="14"/>
      <c r="CK1096" s="25"/>
      <c r="DO1096" s="5" t="e">
        <f>IF(REPORTE!AH$2="si",IF(C1096=VALUE(REPORTE!C$22),IF(SUM(DO1097:DO$1993),CONCATENATE(INT(B1096),", "),INT(B1096)),""),IF(C1096=VALUE(REPORTE!C$21),IF(SUM(DO1097:DO$1993),CONCATENATE(INT(B1096),", "),INT(B1096)),""))</f>
        <v>#VALUE!</v>
      </c>
      <c r="DS1096" s="5"/>
      <c r="DT1096" s="5"/>
      <c r="DU1096" s="5"/>
      <c r="DV1096" s="5"/>
    </row>
    <row r="1097" spans="1:126" x14ac:dyDescent="0.25">
      <c r="A1097" s="4" t="str">
        <f t="shared" si="260"/>
        <v/>
      </c>
      <c r="B1097" s="3"/>
      <c r="D1097" s="1"/>
      <c r="H1097" s="5" t="str">
        <f>IF(F1097="","",IFERROR(CONCATENATE("PEUA",VLOOKUP(ESTADO,REPORTE!AV$2:AW$33,2,0),DIDTRITO_FORM,CADER_FORM,IFERROR(INDEX(CA:CA,MATCH(DAY(F1097),BZ:BZ,0),1),DAY(F1097)),IFERROR(INDEX(CA:CA,MATCH(MONTH(F1097),BZ:BZ,0),1),MONTH(F1097)),YEAR(F1097),G1097),""))</f>
        <v/>
      </c>
      <c r="N1097" s="66" t="str">
        <f>IFERROR(IF(BT1097="","",IF(INDEX(N$1:N1096,MATCH(BT1097,BT$1:BT1096,0),1)=0,"",INDEX(N$1:N1096,MATCH(BT1097,BT$1:BT1096,0),1))),"")</f>
        <v/>
      </c>
      <c r="O1097" s="66" t="str">
        <f>IFERROR(IF(BT1097="","",IF(INDEX(O$1:O1096,MATCH(BT1097,BT$1:BT1096,0),1)=0,"",INDEX(O$1:O1096,MATCH(BT1097,BT$1:BT1096,0),1))),"")</f>
        <v/>
      </c>
      <c r="R1097" s="66"/>
      <c r="S1097" s="5"/>
      <c r="T1097" s="66"/>
      <c r="U1097" s="5" t="str">
        <f>IFERROR(IF(INDEX(U$1:U1096,MATCH(T1097,T$1:T1096,0),1)=0,"",INDEX(U$1:U1096,MATCH(T1097,T$1:T1096,0),1)),"")</f>
        <v/>
      </c>
      <c r="V1097" s="66"/>
      <c r="W1097" s="5" t="str">
        <f>IFERROR(IF(INDEX(W$1:W1096,MATCH(V1097,V$1:V1096,0),1)=0,"",INDEX(W$1:W1096,MATCH(V1097,V$1:V1096,0),1)),"")</f>
        <v/>
      </c>
      <c r="AC1097" s="3"/>
      <c r="AE1097" s="4"/>
      <c r="AY1097" s="7"/>
      <c r="BN1097" s="7" t="str">
        <f t="shared" si="257"/>
        <v/>
      </c>
      <c r="BO1097" s="286" t="str">
        <f t="shared" si="258"/>
        <v/>
      </c>
      <c r="BP1097" s="22" t="str">
        <f t="shared" si="259"/>
        <v/>
      </c>
      <c r="BQ1097" s="7"/>
      <c r="BR1097" s="75" t="str">
        <f t="shared" si="261"/>
        <v/>
      </c>
      <c r="BS1097" s="75" t="str">
        <f t="shared" si="262"/>
        <v/>
      </c>
      <c r="BT1097" s="5" t="str">
        <f t="shared" si="263"/>
        <v/>
      </c>
      <c r="BU1097" s="79" t="str">
        <f t="shared" si="264"/>
        <v/>
      </c>
      <c r="BV1097" s="79" t="str">
        <f t="shared" si="265"/>
        <v/>
      </c>
      <c r="BW1097" s="79" t="str">
        <f t="shared" si="266"/>
        <v/>
      </c>
      <c r="CB1097" s="5"/>
      <c r="CE1097" s="5"/>
      <c r="CF1097" s="5"/>
      <c r="CG1097" s="5"/>
      <c r="CH1097" s="5"/>
      <c r="CI1097" s="5"/>
      <c r="CJ1097" s="14"/>
      <c r="CK1097" s="25"/>
      <c r="DO1097" s="5" t="e">
        <f>IF(REPORTE!AH$2="si",IF(C1097=VALUE(REPORTE!C$22),IF(SUM(DO1098:DO$1993),CONCATENATE(INT(B1097),", "),INT(B1097)),""),IF(C1097=VALUE(REPORTE!C$21),IF(SUM(DO1098:DO$1993),CONCATENATE(INT(B1097),", "),INT(B1097)),""))</f>
        <v>#VALUE!</v>
      </c>
      <c r="DS1097" s="5"/>
      <c r="DT1097" s="5"/>
      <c r="DU1097" s="5"/>
      <c r="DV1097" s="5"/>
    </row>
    <row r="1098" spans="1:126" x14ac:dyDescent="0.25">
      <c r="A1098" s="4" t="str">
        <f t="shared" si="260"/>
        <v/>
      </c>
      <c r="B1098" s="3"/>
      <c r="D1098" s="1"/>
      <c r="H1098" s="5" t="str">
        <f>IF(F1098="","",IFERROR(CONCATENATE("PEUA",VLOOKUP(ESTADO,REPORTE!AV$2:AW$33,2,0),DIDTRITO_FORM,CADER_FORM,IFERROR(INDEX(CA:CA,MATCH(DAY(F1098),BZ:BZ,0),1),DAY(F1098)),IFERROR(INDEX(CA:CA,MATCH(MONTH(F1098),BZ:BZ,0),1),MONTH(F1098)),YEAR(F1098),G1098),""))</f>
        <v/>
      </c>
      <c r="N1098" s="66" t="str">
        <f>IFERROR(IF(BT1098="","",IF(INDEX(N$1:N1097,MATCH(BT1098,BT$1:BT1097,0),1)=0,"",INDEX(N$1:N1097,MATCH(BT1098,BT$1:BT1097,0),1))),"")</f>
        <v/>
      </c>
      <c r="O1098" s="66" t="str">
        <f>IFERROR(IF(BT1098="","",IF(INDEX(O$1:O1097,MATCH(BT1098,BT$1:BT1097,0),1)=0,"",INDEX(O$1:O1097,MATCH(BT1098,BT$1:BT1097,0),1))),"")</f>
        <v/>
      </c>
      <c r="R1098" s="66"/>
      <c r="S1098" s="5"/>
      <c r="T1098" s="66"/>
      <c r="U1098" s="5" t="str">
        <f>IFERROR(IF(INDEX(U$1:U1097,MATCH(T1098,T$1:T1097,0),1)=0,"",INDEX(U$1:U1097,MATCH(T1098,T$1:T1097,0),1)),"")</f>
        <v/>
      </c>
      <c r="V1098" s="66"/>
      <c r="W1098" s="5" t="str">
        <f>IFERROR(IF(INDEX(W$1:W1097,MATCH(V1098,V$1:V1097,0),1)=0,"",INDEX(W$1:W1097,MATCH(V1098,V$1:V1097,0),1)),"")</f>
        <v/>
      </c>
      <c r="AC1098" s="3"/>
      <c r="AE1098" s="4"/>
      <c r="AY1098" s="7"/>
      <c r="BN1098" s="7" t="str">
        <f t="shared" si="257"/>
        <v/>
      </c>
      <c r="BO1098" s="286" t="str">
        <f t="shared" si="258"/>
        <v/>
      </c>
      <c r="BP1098" s="22" t="str">
        <f t="shared" si="259"/>
        <v/>
      </c>
      <c r="BQ1098" s="7"/>
      <c r="BR1098" s="75" t="str">
        <f t="shared" si="261"/>
        <v/>
      </c>
      <c r="BS1098" s="75" t="str">
        <f t="shared" si="262"/>
        <v/>
      </c>
      <c r="BT1098" s="5" t="str">
        <f t="shared" si="263"/>
        <v/>
      </c>
      <c r="BU1098" s="79" t="str">
        <f t="shared" si="264"/>
        <v/>
      </c>
      <c r="BV1098" s="79" t="str">
        <f t="shared" si="265"/>
        <v/>
      </c>
      <c r="BW1098" s="79" t="str">
        <f t="shared" si="266"/>
        <v/>
      </c>
      <c r="CB1098" s="5"/>
      <c r="CE1098" s="5"/>
      <c r="CF1098" s="5"/>
      <c r="CG1098" s="5"/>
      <c r="CH1098" s="5"/>
      <c r="CI1098" s="5"/>
      <c r="CJ1098" s="14"/>
      <c r="CK1098" s="25"/>
      <c r="DO1098" s="5" t="e">
        <f>IF(REPORTE!AH$2="si",IF(C1098=VALUE(REPORTE!C$22),IF(SUM(DO1099:DO$1993),CONCATENATE(INT(B1098),", "),INT(B1098)),""),IF(C1098=VALUE(REPORTE!C$21),IF(SUM(DO1099:DO$1993),CONCATENATE(INT(B1098),", "),INT(B1098)),""))</f>
        <v>#VALUE!</v>
      </c>
      <c r="DS1098" s="5"/>
      <c r="DT1098" s="5"/>
      <c r="DU1098" s="5"/>
      <c r="DV1098" s="5"/>
    </row>
    <row r="1099" spans="1:126" x14ac:dyDescent="0.25">
      <c r="A1099" s="4" t="str">
        <f t="shared" si="260"/>
        <v/>
      </c>
      <c r="B1099" s="3"/>
      <c r="D1099" s="1"/>
      <c r="H1099" s="5" t="str">
        <f>IF(F1099="","",IFERROR(CONCATENATE("PEUA",VLOOKUP(ESTADO,REPORTE!AV$2:AW$33,2,0),DIDTRITO_FORM,CADER_FORM,IFERROR(INDEX(CA:CA,MATCH(DAY(F1099),BZ:BZ,0),1),DAY(F1099)),IFERROR(INDEX(CA:CA,MATCH(MONTH(F1099),BZ:BZ,0),1),MONTH(F1099)),YEAR(F1099),G1099),""))</f>
        <v/>
      </c>
      <c r="N1099" s="66" t="str">
        <f>IFERROR(IF(BT1099="","",IF(INDEX(N$1:N1098,MATCH(BT1099,BT$1:BT1098,0),1)=0,"",INDEX(N$1:N1098,MATCH(BT1099,BT$1:BT1098,0),1))),"")</f>
        <v/>
      </c>
      <c r="O1099" s="66" t="str">
        <f>IFERROR(IF(BT1099="","",IF(INDEX(O$1:O1098,MATCH(BT1099,BT$1:BT1098,0),1)=0,"",INDEX(O$1:O1098,MATCH(BT1099,BT$1:BT1098,0),1))),"")</f>
        <v/>
      </c>
      <c r="R1099" s="66"/>
      <c r="S1099" s="5"/>
      <c r="T1099" s="66"/>
      <c r="U1099" s="5" t="str">
        <f>IFERROR(IF(INDEX(U$1:U1098,MATCH(T1099,T$1:T1098,0),1)=0,"",INDEX(U$1:U1098,MATCH(T1099,T$1:T1098,0),1)),"")</f>
        <v/>
      </c>
      <c r="V1099" s="66"/>
      <c r="W1099" s="5" t="str">
        <f>IFERROR(IF(INDEX(W$1:W1098,MATCH(V1099,V$1:V1098,0),1)=0,"",INDEX(W$1:W1098,MATCH(V1099,V$1:V1098,0),1)),"")</f>
        <v/>
      </c>
      <c r="AC1099" s="3"/>
      <c r="AE1099" s="4"/>
      <c r="AY1099" s="7"/>
      <c r="BN1099" s="7" t="str">
        <f t="shared" si="257"/>
        <v/>
      </c>
      <c r="BO1099" s="286" t="str">
        <f t="shared" si="258"/>
        <v/>
      </c>
      <c r="BP1099" s="22" t="str">
        <f t="shared" si="259"/>
        <v/>
      </c>
      <c r="BQ1099" s="7"/>
      <c r="BR1099" s="75" t="str">
        <f t="shared" si="261"/>
        <v/>
      </c>
      <c r="BS1099" s="75" t="str">
        <f t="shared" si="262"/>
        <v/>
      </c>
      <c r="BT1099" s="5" t="str">
        <f t="shared" si="263"/>
        <v/>
      </c>
      <c r="BU1099" s="79" t="str">
        <f t="shared" si="264"/>
        <v/>
      </c>
      <c r="BV1099" s="79" t="str">
        <f t="shared" si="265"/>
        <v/>
      </c>
      <c r="BW1099" s="79" t="str">
        <f t="shared" si="266"/>
        <v/>
      </c>
      <c r="CB1099" s="5"/>
      <c r="CE1099" s="5"/>
      <c r="CF1099" s="5"/>
      <c r="CG1099" s="5"/>
      <c r="CH1099" s="5"/>
      <c r="CI1099" s="5"/>
      <c r="CJ1099" s="14"/>
      <c r="CK1099" s="25"/>
      <c r="DO1099" s="5" t="e">
        <f>IF(REPORTE!AH$2="si",IF(C1099=VALUE(REPORTE!C$22),IF(SUM(DO1100:DO$1993),CONCATENATE(INT(B1099),", "),INT(B1099)),""),IF(C1099=VALUE(REPORTE!C$21),IF(SUM(DO1100:DO$1993),CONCATENATE(INT(B1099),", "),INT(B1099)),""))</f>
        <v>#VALUE!</v>
      </c>
      <c r="DS1099" s="5"/>
      <c r="DT1099" s="5"/>
      <c r="DU1099" s="5"/>
      <c r="DV1099" s="5"/>
    </row>
    <row r="1100" spans="1:126" x14ac:dyDescent="0.25">
      <c r="A1100" s="4" t="str">
        <f t="shared" si="260"/>
        <v/>
      </c>
      <c r="B1100" s="3"/>
      <c r="D1100" s="1"/>
      <c r="H1100" s="5" t="str">
        <f>IF(F1100="","",IFERROR(CONCATENATE("PEUA",VLOOKUP(ESTADO,REPORTE!AV$2:AW$33,2,0),DIDTRITO_FORM,CADER_FORM,IFERROR(INDEX(CA:CA,MATCH(DAY(F1100),BZ:BZ,0),1),DAY(F1100)),IFERROR(INDEX(CA:CA,MATCH(MONTH(F1100),BZ:BZ,0),1),MONTH(F1100)),YEAR(F1100),G1100),""))</f>
        <v/>
      </c>
      <c r="N1100" s="66" t="str">
        <f>IFERROR(IF(BT1100="","",IF(INDEX(N$1:N1099,MATCH(BT1100,BT$1:BT1099,0),1)=0,"",INDEX(N$1:N1099,MATCH(BT1100,BT$1:BT1099,0),1))),"")</f>
        <v/>
      </c>
      <c r="O1100" s="66" t="str">
        <f>IFERROR(IF(BT1100="","",IF(INDEX(O$1:O1099,MATCH(BT1100,BT$1:BT1099,0),1)=0,"",INDEX(O$1:O1099,MATCH(BT1100,BT$1:BT1099,0),1))),"")</f>
        <v/>
      </c>
      <c r="R1100" s="66"/>
      <c r="S1100" s="5"/>
      <c r="T1100" s="66"/>
      <c r="U1100" s="5" t="str">
        <f>IFERROR(IF(INDEX(U$1:U1099,MATCH(T1100,T$1:T1099,0),1)=0,"",INDEX(U$1:U1099,MATCH(T1100,T$1:T1099,0),1)),"")</f>
        <v/>
      </c>
      <c r="V1100" s="66"/>
      <c r="W1100" s="5" t="str">
        <f>IFERROR(IF(INDEX(W$1:W1099,MATCH(V1100,V$1:V1099,0),1)=0,"",INDEX(W$1:W1099,MATCH(V1100,V$1:V1099,0),1)),"")</f>
        <v/>
      </c>
      <c r="AC1100" s="3"/>
      <c r="AE1100" s="4"/>
      <c r="AY1100" s="7"/>
      <c r="BN1100" s="7" t="str">
        <f t="shared" ref="BN1100:BN1163" si="267">IF(BT1100="","",BT1100)</f>
        <v/>
      </c>
      <c r="BO1100" s="286" t="str">
        <f t="shared" si="258"/>
        <v/>
      </c>
      <c r="BP1100" s="22" t="str">
        <f t="shared" ref="BP1100:BP1163" si="268">IF(BR1100="","",BR1100)</f>
        <v/>
      </c>
      <c r="BQ1100" s="7"/>
      <c r="BR1100" s="75" t="str">
        <f t="shared" si="261"/>
        <v/>
      </c>
      <c r="BS1100" s="75" t="str">
        <f t="shared" si="262"/>
        <v/>
      </c>
      <c r="BT1100" s="5" t="str">
        <f t="shared" si="263"/>
        <v/>
      </c>
      <c r="BU1100" s="79" t="str">
        <f t="shared" si="264"/>
        <v/>
      </c>
      <c r="BV1100" s="79" t="str">
        <f t="shared" si="265"/>
        <v/>
      </c>
      <c r="BW1100" s="79" t="str">
        <f t="shared" si="266"/>
        <v/>
      </c>
      <c r="CB1100" s="5"/>
      <c r="CE1100" s="5"/>
      <c r="CF1100" s="5"/>
      <c r="CG1100" s="5"/>
      <c r="CH1100" s="5"/>
      <c r="CI1100" s="5"/>
      <c r="CJ1100" s="14"/>
      <c r="CK1100" s="25"/>
      <c r="DO1100" s="5" t="e">
        <f>IF(REPORTE!AH$2="si",IF(C1100=VALUE(REPORTE!C$22),IF(SUM(DO1101:DO$1993),CONCATENATE(INT(B1100),", "),INT(B1100)),""),IF(C1100=VALUE(REPORTE!C$21),IF(SUM(DO1101:DO$1993),CONCATENATE(INT(B1100),", "),INT(B1100)),""))</f>
        <v>#VALUE!</v>
      </c>
      <c r="DS1100" s="5"/>
      <c r="DT1100" s="5"/>
      <c r="DU1100" s="5"/>
      <c r="DV1100" s="5"/>
    </row>
    <row r="1101" spans="1:126" x14ac:dyDescent="0.25">
      <c r="A1101" s="4" t="str">
        <f t="shared" si="260"/>
        <v/>
      </c>
      <c r="B1101" s="3"/>
      <c r="D1101" s="1"/>
      <c r="H1101" s="5" t="str">
        <f>IF(F1101="","",IFERROR(CONCATENATE("PEUA",VLOOKUP(ESTADO,REPORTE!AV$2:AW$33,2,0),DIDTRITO_FORM,CADER_FORM,IFERROR(INDEX(CA:CA,MATCH(DAY(F1101),BZ:BZ,0),1),DAY(F1101)),IFERROR(INDEX(CA:CA,MATCH(MONTH(F1101),BZ:BZ,0),1),MONTH(F1101)),YEAR(F1101),G1101),""))</f>
        <v/>
      </c>
      <c r="N1101" s="66" t="str">
        <f>IFERROR(IF(BT1101="","",IF(INDEX(N$1:N1100,MATCH(BT1101,BT$1:BT1100,0),1)=0,"",INDEX(N$1:N1100,MATCH(BT1101,BT$1:BT1100,0),1))),"")</f>
        <v/>
      </c>
      <c r="O1101" s="66" t="str">
        <f>IFERROR(IF(BT1101="","",IF(INDEX(O$1:O1100,MATCH(BT1101,BT$1:BT1100,0),1)=0,"",INDEX(O$1:O1100,MATCH(BT1101,BT$1:BT1100,0),1))),"")</f>
        <v/>
      </c>
      <c r="R1101" s="66"/>
      <c r="S1101" s="5"/>
      <c r="T1101" s="66"/>
      <c r="U1101" s="5" t="str">
        <f>IFERROR(IF(INDEX(U$1:U1100,MATCH(T1101,T$1:T1100,0),1)=0,"",INDEX(U$1:U1100,MATCH(T1101,T$1:T1100,0),1)),"")</f>
        <v/>
      </c>
      <c r="V1101" s="66"/>
      <c r="W1101" s="5" t="str">
        <f>IFERROR(IF(INDEX(W$1:W1100,MATCH(V1101,V$1:V1100,0),1)=0,"",INDEX(W$1:W1100,MATCH(V1101,V$1:V1100,0),1)),"")</f>
        <v/>
      </c>
      <c r="AC1101" s="3"/>
      <c r="AE1101" s="4"/>
      <c r="AY1101" s="7"/>
      <c r="BN1101" s="7" t="str">
        <f t="shared" si="267"/>
        <v/>
      </c>
      <c r="BO1101" s="286" t="str">
        <f t="shared" si="258"/>
        <v/>
      </c>
      <c r="BP1101" s="22" t="str">
        <f t="shared" si="268"/>
        <v/>
      </c>
      <c r="BQ1101" s="7"/>
      <c r="BR1101" s="75" t="str">
        <f t="shared" si="261"/>
        <v/>
      </c>
      <c r="BS1101" s="75" t="str">
        <f t="shared" si="262"/>
        <v/>
      </c>
      <c r="BT1101" s="5" t="str">
        <f t="shared" si="263"/>
        <v/>
      </c>
      <c r="BU1101" s="79" t="str">
        <f t="shared" si="264"/>
        <v/>
      </c>
      <c r="BV1101" s="79" t="str">
        <f t="shared" si="265"/>
        <v/>
      </c>
      <c r="BW1101" s="79" t="str">
        <f t="shared" si="266"/>
        <v/>
      </c>
      <c r="CB1101" s="5"/>
      <c r="CE1101" s="5"/>
      <c r="CF1101" s="5"/>
      <c r="CG1101" s="5"/>
      <c r="CH1101" s="5"/>
      <c r="CI1101" s="5"/>
      <c r="CJ1101" s="14"/>
      <c r="CK1101" s="25"/>
      <c r="DO1101" s="5" t="e">
        <f>IF(REPORTE!AH$2="si",IF(C1101=VALUE(REPORTE!C$22),IF(SUM(DO1102:DO$1993),CONCATENATE(INT(B1101),", "),INT(B1101)),""),IF(C1101=VALUE(REPORTE!C$21),IF(SUM(DO1102:DO$1993),CONCATENATE(INT(B1101),", "),INT(B1101)),""))</f>
        <v>#VALUE!</v>
      </c>
      <c r="DS1101" s="5"/>
      <c r="DT1101" s="5"/>
      <c r="DU1101" s="5"/>
      <c r="DV1101" s="5"/>
    </row>
    <row r="1102" spans="1:126" x14ac:dyDescent="0.25">
      <c r="A1102" s="4" t="str">
        <f t="shared" si="260"/>
        <v/>
      </c>
      <c r="B1102" s="3"/>
      <c r="D1102" s="1"/>
      <c r="H1102" s="5" t="str">
        <f>IF(F1102="","",IFERROR(CONCATENATE("PEUA",VLOOKUP(ESTADO,REPORTE!AV$2:AW$33,2,0),DIDTRITO_FORM,CADER_FORM,IFERROR(INDEX(CA:CA,MATCH(DAY(F1102),BZ:BZ,0),1),DAY(F1102)),IFERROR(INDEX(CA:CA,MATCH(MONTH(F1102),BZ:BZ,0),1),MONTH(F1102)),YEAR(F1102),G1102),""))</f>
        <v/>
      </c>
      <c r="N1102" s="66" t="str">
        <f>IFERROR(IF(BT1102="","",IF(INDEX(N$1:N1101,MATCH(BT1102,BT$1:BT1101,0),1)=0,"",INDEX(N$1:N1101,MATCH(BT1102,BT$1:BT1101,0),1))),"")</f>
        <v/>
      </c>
      <c r="O1102" s="66" t="str">
        <f>IFERROR(IF(BT1102="","",IF(INDEX(O$1:O1101,MATCH(BT1102,BT$1:BT1101,0),1)=0,"",INDEX(O$1:O1101,MATCH(BT1102,BT$1:BT1101,0),1))),"")</f>
        <v/>
      </c>
      <c r="R1102" s="66"/>
      <c r="S1102" s="5"/>
      <c r="T1102" s="66"/>
      <c r="U1102" s="5" t="str">
        <f>IFERROR(IF(INDEX(U$1:U1101,MATCH(T1102,T$1:T1101,0),1)=0,"",INDEX(U$1:U1101,MATCH(T1102,T$1:T1101,0),1)),"")</f>
        <v/>
      </c>
      <c r="V1102" s="66"/>
      <c r="W1102" s="5" t="str">
        <f>IFERROR(IF(INDEX(W$1:W1101,MATCH(V1102,V$1:V1101,0),1)=0,"",INDEX(W$1:W1101,MATCH(V1102,V$1:V1101,0),1)),"")</f>
        <v/>
      </c>
      <c r="AC1102" s="3"/>
      <c r="AE1102" s="4"/>
      <c r="AY1102" s="7"/>
      <c r="BN1102" s="7" t="str">
        <f t="shared" si="267"/>
        <v/>
      </c>
      <c r="BO1102" s="286" t="str">
        <f t="shared" si="258"/>
        <v/>
      </c>
      <c r="BP1102" s="22" t="str">
        <f t="shared" si="268"/>
        <v/>
      </c>
      <c r="BQ1102" s="7"/>
      <c r="BR1102" s="75" t="str">
        <f t="shared" si="261"/>
        <v/>
      </c>
      <c r="BS1102" s="75" t="str">
        <f t="shared" si="262"/>
        <v/>
      </c>
      <c r="BT1102" s="5" t="str">
        <f t="shared" si="263"/>
        <v/>
      </c>
      <c r="BU1102" s="79" t="str">
        <f t="shared" si="264"/>
        <v/>
      </c>
      <c r="BV1102" s="79" t="str">
        <f t="shared" si="265"/>
        <v/>
      </c>
      <c r="BW1102" s="79" t="str">
        <f t="shared" si="266"/>
        <v/>
      </c>
      <c r="CB1102" s="5"/>
      <c r="CE1102" s="5"/>
      <c r="CF1102" s="5"/>
      <c r="CG1102" s="5"/>
      <c r="CH1102" s="5"/>
      <c r="CI1102" s="5"/>
      <c r="CJ1102" s="14"/>
      <c r="CK1102" s="25"/>
      <c r="DO1102" s="5" t="e">
        <f>IF(REPORTE!AH$2="si",IF(C1102=VALUE(REPORTE!C$22),IF(SUM(DO1103:DO$1993),CONCATENATE(INT(B1102),", "),INT(B1102)),""),IF(C1102=VALUE(REPORTE!C$21),IF(SUM(DO1103:DO$1993),CONCATENATE(INT(B1102),", "),INT(B1102)),""))</f>
        <v>#VALUE!</v>
      </c>
      <c r="DS1102" s="5"/>
      <c r="DT1102" s="5"/>
      <c r="DU1102" s="5"/>
      <c r="DV1102" s="5"/>
    </row>
    <row r="1103" spans="1:126" x14ac:dyDescent="0.25">
      <c r="A1103" s="4" t="str">
        <f t="shared" si="260"/>
        <v/>
      </c>
      <c r="B1103" s="3"/>
      <c r="D1103" s="1"/>
      <c r="H1103" s="5" t="str">
        <f>IF(F1103="","",IFERROR(CONCATENATE("PEUA",VLOOKUP(ESTADO,REPORTE!AV$2:AW$33,2,0),DIDTRITO_FORM,CADER_FORM,IFERROR(INDEX(CA:CA,MATCH(DAY(F1103),BZ:BZ,0),1),DAY(F1103)),IFERROR(INDEX(CA:CA,MATCH(MONTH(F1103),BZ:BZ,0),1),MONTH(F1103)),YEAR(F1103),G1103),""))</f>
        <v/>
      </c>
      <c r="N1103" s="66" t="str">
        <f>IFERROR(IF(BT1103="","",IF(INDEX(N$1:N1102,MATCH(BT1103,BT$1:BT1102,0),1)=0,"",INDEX(N$1:N1102,MATCH(BT1103,BT$1:BT1102,0),1))),"")</f>
        <v/>
      </c>
      <c r="O1103" s="66" t="str">
        <f>IFERROR(IF(BT1103="","",IF(INDEX(O$1:O1102,MATCH(BT1103,BT$1:BT1102,0),1)=0,"",INDEX(O$1:O1102,MATCH(BT1103,BT$1:BT1102,0),1))),"")</f>
        <v/>
      </c>
      <c r="R1103" s="66"/>
      <c r="S1103" s="5"/>
      <c r="T1103" s="66"/>
      <c r="U1103" s="5" t="str">
        <f>IFERROR(IF(INDEX(U$1:U1102,MATCH(T1103,T$1:T1102,0),1)=0,"",INDEX(U$1:U1102,MATCH(T1103,T$1:T1102,0),1)),"")</f>
        <v/>
      </c>
      <c r="V1103" s="66"/>
      <c r="W1103" s="5" t="str">
        <f>IFERROR(IF(INDEX(W$1:W1102,MATCH(V1103,V$1:V1102,0),1)=0,"",INDEX(W$1:W1102,MATCH(V1103,V$1:V1102,0),1)),"")</f>
        <v/>
      </c>
      <c r="AC1103" s="3"/>
      <c r="AE1103" s="4"/>
      <c r="AY1103" s="7"/>
      <c r="BN1103" s="7" t="str">
        <f t="shared" si="267"/>
        <v/>
      </c>
      <c r="BO1103" s="286" t="str">
        <f t="shared" si="258"/>
        <v/>
      </c>
      <c r="BP1103" s="22" t="str">
        <f t="shared" si="268"/>
        <v/>
      </c>
      <c r="BQ1103" s="7"/>
      <c r="BR1103" s="75" t="str">
        <f t="shared" si="261"/>
        <v/>
      </c>
      <c r="BS1103" s="75" t="str">
        <f t="shared" si="262"/>
        <v/>
      </c>
      <c r="BT1103" s="5" t="str">
        <f t="shared" si="263"/>
        <v/>
      </c>
      <c r="BU1103" s="79" t="str">
        <f t="shared" si="264"/>
        <v/>
      </c>
      <c r="BV1103" s="79" t="str">
        <f t="shared" si="265"/>
        <v/>
      </c>
      <c r="BW1103" s="79" t="str">
        <f t="shared" si="266"/>
        <v/>
      </c>
      <c r="CB1103" s="5"/>
      <c r="CE1103" s="5"/>
      <c r="CF1103" s="5"/>
      <c r="CG1103" s="5"/>
      <c r="CH1103" s="5"/>
      <c r="CI1103" s="5"/>
      <c r="CJ1103" s="14"/>
      <c r="CK1103" s="25"/>
      <c r="DO1103" s="5" t="e">
        <f>IF(REPORTE!AH$2="si",IF(C1103=VALUE(REPORTE!C$22),IF(SUM(DO1104:DO$1993),CONCATENATE(INT(B1103),", "),INT(B1103)),""),IF(C1103=VALUE(REPORTE!C$21),IF(SUM(DO1104:DO$1993),CONCATENATE(INT(B1103),", "),INT(B1103)),""))</f>
        <v>#VALUE!</v>
      </c>
      <c r="DS1103" s="5"/>
      <c r="DT1103" s="5"/>
      <c r="DU1103" s="5"/>
      <c r="DV1103" s="5"/>
    </row>
    <row r="1104" spans="1:126" x14ac:dyDescent="0.25">
      <c r="A1104" s="4" t="str">
        <f t="shared" si="260"/>
        <v/>
      </c>
      <c r="B1104" s="3"/>
      <c r="D1104" s="1"/>
      <c r="H1104" s="5" t="str">
        <f>IF(F1104="","",IFERROR(CONCATENATE("PEUA",VLOOKUP(ESTADO,REPORTE!AV$2:AW$33,2,0),DIDTRITO_FORM,CADER_FORM,IFERROR(INDEX(CA:CA,MATCH(DAY(F1104),BZ:BZ,0),1),DAY(F1104)),IFERROR(INDEX(CA:CA,MATCH(MONTH(F1104),BZ:BZ,0),1),MONTH(F1104)),YEAR(F1104),G1104),""))</f>
        <v/>
      </c>
      <c r="N1104" s="66" t="str">
        <f>IFERROR(IF(BT1104="","",IF(INDEX(N$1:N1103,MATCH(BT1104,BT$1:BT1103,0),1)=0,"",INDEX(N$1:N1103,MATCH(BT1104,BT$1:BT1103,0),1))),"")</f>
        <v/>
      </c>
      <c r="O1104" s="66" t="str">
        <f>IFERROR(IF(BT1104="","",IF(INDEX(O$1:O1103,MATCH(BT1104,BT$1:BT1103,0),1)=0,"",INDEX(O$1:O1103,MATCH(BT1104,BT$1:BT1103,0),1))),"")</f>
        <v/>
      </c>
      <c r="R1104" s="66"/>
      <c r="S1104" s="5"/>
      <c r="T1104" s="66"/>
      <c r="U1104" s="5" t="str">
        <f>IFERROR(IF(INDEX(U$1:U1103,MATCH(T1104,T$1:T1103,0),1)=0,"",INDEX(U$1:U1103,MATCH(T1104,T$1:T1103,0),1)),"")</f>
        <v/>
      </c>
      <c r="V1104" s="66"/>
      <c r="W1104" s="5" t="str">
        <f>IFERROR(IF(INDEX(W$1:W1103,MATCH(V1104,V$1:V1103,0),1)=0,"",INDEX(W$1:W1103,MATCH(V1104,V$1:V1103,0),1)),"")</f>
        <v/>
      </c>
      <c r="AC1104" s="3"/>
      <c r="AE1104" s="4"/>
      <c r="AY1104" s="7"/>
      <c r="BN1104" s="7" t="str">
        <f t="shared" si="267"/>
        <v/>
      </c>
      <c r="BO1104" s="286" t="str">
        <f t="shared" si="258"/>
        <v/>
      </c>
      <c r="BP1104" s="22" t="str">
        <f t="shared" si="268"/>
        <v/>
      </c>
      <c r="BQ1104" s="7"/>
      <c r="BR1104" s="75" t="str">
        <f t="shared" si="261"/>
        <v/>
      </c>
      <c r="BS1104" s="75" t="str">
        <f t="shared" si="262"/>
        <v/>
      </c>
      <c r="BT1104" s="5" t="str">
        <f t="shared" si="263"/>
        <v/>
      </c>
      <c r="BU1104" s="79" t="str">
        <f t="shared" si="264"/>
        <v/>
      </c>
      <c r="BV1104" s="79" t="str">
        <f t="shared" si="265"/>
        <v/>
      </c>
      <c r="BW1104" s="79" t="str">
        <f t="shared" si="266"/>
        <v/>
      </c>
      <c r="CB1104" s="5"/>
      <c r="CE1104" s="5"/>
      <c r="CF1104" s="5"/>
      <c r="CG1104" s="5"/>
      <c r="CH1104" s="5"/>
      <c r="CI1104" s="5"/>
      <c r="CJ1104" s="14"/>
      <c r="CK1104" s="25"/>
      <c r="DO1104" s="5" t="e">
        <f>IF(REPORTE!AH$2="si",IF(C1104=VALUE(REPORTE!C$22),IF(SUM(DO1105:DO$1993),CONCATENATE(INT(B1104),", "),INT(B1104)),""),IF(C1104=VALUE(REPORTE!C$21),IF(SUM(DO1105:DO$1993),CONCATENATE(INT(B1104),", "),INT(B1104)),""))</f>
        <v>#VALUE!</v>
      </c>
      <c r="DS1104" s="5"/>
      <c r="DT1104" s="5"/>
      <c r="DU1104" s="5"/>
      <c r="DV1104" s="5"/>
    </row>
    <row r="1105" spans="1:126" x14ac:dyDescent="0.25">
      <c r="A1105" s="4" t="str">
        <f t="shared" si="260"/>
        <v/>
      </c>
      <c r="B1105" s="3"/>
      <c r="D1105" s="1"/>
      <c r="H1105" s="5" t="str">
        <f>IF(F1105="","",IFERROR(CONCATENATE("PEUA",VLOOKUP(ESTADO,REPORTE!AV$2:AW$33,2,0),DIDTRITO_FORM,CADER_FORM,IFERROR(INDEX(CA:CA,MATCH(DAY(F1105),BZ:BZ,0),1),DAY(F1105)),IFERROR(INDEX(CA:CA,MATCH(MONTH(F1105),BZ:BZ,0),1),MONTH(F1105)),YEAR(F1105),G1105),""))</f>
        <v/>
      </c>
      <c r="N1105" s="66" t="str">
        <f>IFERROR(IF(BT1105="","",IF(INDEX(N$1:N1104,MATCH(BT1105,BT$1:BT1104,0),1)=0,"",INDEX(N$1:N1104,MATCH(BT1105,BT$1:BT1104,0),1))),"")</f>
        <v/>
      </c>
      <c r="O1105" s="66" t="str">
        <f>IFERROR(IF(BT1105="","",IF(INDEX(O$1:O1104,MATCH(BT1105,BT$1:BT1104,0),1)=0,"",INDEX(O$1:O1104,MATCH(BT1105,BT$1:BT1104,0),1))),"")</f>
        <v/>
      </c>
      <c r="R1105" s="66"/>
      <c r="S1105" s="5"/>
      <c r="T1105" s="66"/>
      <c r="U1105" s="5" t="str">
        <f>IFERROR(IF(INDEX(U$1:U1104,MATCH(T1105,T$1:T1104,0),1)=0,"",INDEX(U$1:U1104,MATCH(T1105,T$1:T1104,0),1)),"")</f>
        <v/>
      </c>
      <c r="V1105" s="66"/>
      <c r="W1105" s="5" t="str">
        <f>IFERROR(IF(INDEX(W$1:W1104,MATCH(V1105,V$1:V1104,0),1)=0,"",INDEX(W$1:W1104,MATCH(V1105,V$1:V1104,0),1)),"")</f>
        <v/>
      </c>
      <c r="AC1105" s="3"/>
      <c r="AE1105" s="4"/>
      <c r="AY1105" s="7"/>
      <c r="BN1105" s="7" t="str">
        <f t="shared" si="267"/>
        <v/>
      </c>
      <c r="BO1105" s="286" t="str">
        <f t="shared" si="258"/>
        <v/>
      </c>
      <c r="BP1105" s="22" t="str">
        <f t="shared" si="268"/>
        <v/>
      </c>
      <c r="BQ1105" s="7"/>
      <c r="BR1105" s="75" t="str">
        <f t="shared" si="261"/>
        <v/>
      </c>
      <c r="BS1105" s="75" t="str">
        <f t="shared" si="262"/>
        <v/>
      </c>
      <c r="BT1105" s="5" t="str">
        <f t="shared" si="263"/>
        <v/>
      </c>
      <c r="BU1105" s="79" t="str">
        <f t="shared" si="264"/>
        <v/>
      </c>
      <c r="BV1105" s="79" t="str">
        <f t="shared" si="265"/>
        <v/>
      </c>
      <c r="BW1105" s="79" t="str">
        <f t="shared" si="266"/>
        <v/>
      </c>
      <c r="CB1105" s="5"/>
      <c r="CE1105" s="5"/>
      <c r="CF1105" s="5"/>
      <c r="CG1105" s="5"/>
      <c r="CH1105" s="5"/>
      <c r="CI1105" s="5"/>
      <c r="CJ1105" s="14"/>
      <c r="CK1105" s="25"/>
      <c r="DO1105" s="5" t="e">
        <f>IF(REPORTE!AH$2="si",IF(C1105=VALUE(REPORTE!C$22),IF(SUM(DO1106:DO$1993),CONCATENATE(INT(B1105),", "),INT(B1105)),""),IF(C1105=VALUE(REPORTE!C$21),IF(SUM(DO1106:DO$1993),CONCATENATE(INT(B1105),", "),INT(B1105)),""))</f>
        <v>#VALUE!</v>
      </c>
      <c r="DS1105" s="5"/>
      <c r="DT1105" s="5"/>
      <c r="DU1105" s="5"/>
      <c r="DV1105" s="5"/>
    </row>
    <row r="1106" spans="1:126" x14ac:dyDescent="0.25">
      <c r="A1106" s="4" t="str">
        <f t="shared" si="260"/>
        <v/>
      </c>
      <c r="B1106" s="3"/>
      <c r="D1106" s="1"/>
      <c r="H1106" s="5" t="str">
        <f>IF(F1106="","",IFERROR(CONCATENATE("PEUA",VLOOKUP(ESTADO,REPORTE!AV$2:AW$33,2,0),DIDTRITO_FORM,CADER_FORM,IFERROR(INDEX(CA:CA,MATCH(DAY(F1106),BZ:BZ,0),1),DAY(F1106)),IFERROR(INDEX(CA:CA,MATCH(MONTH(F1106),BZ:BZ,0),1),MONTH(F1106)),YEAR(F1106),G1106),""))</f>
        <v/>
      </c>
      <c r="N1106" s="66" t="str">
        <f>IFERROR(IF(BT1106="","",IF(INDEX(N$1:N1105,MATCH(BT1106,BT$1:BT1105,0),1)=0,"",INDEX(N$1:N1105,MATCH(BT1106,BT$1:BT1105,0),1))),"")</f>
        <v/>
      </c>
      <c r="O1106" s="66" t="str">
        <f>IFERROR(IF(BT1106="","",IF(INDEX(O$1:O1105,MATCH(BT1106,BT$1:BT1105,0),1)=0,"",INDEX(O$1:O1105,MATCH(BT1106,BT$1:BT1105,0),1))),"")</f>
        <v/>
      </c>
      <c r="R1106" s="66"/>
      <c r="S1106" s="5"/>
      <c r="T1106" s="66"/>
      <c r="U1106" s="5" t="str">
        <f>IFERROR(IF(INDEX(U$1:U1105,MATCH(T1106,T$1:T1105,0),1)=0,"",INDEX(U$1:U1105,MATCH(T1106,T$1:T1105,0),1)),"")</f>
        <v/>
      </c>
      <c r="V1106" s="66"/>
      <c r="W1106" s="5" t="str">
        <f>IFERROR(IF(INDEX(W$1:W1105,MATCH(V1106,V$1:V1105,0),1)=0,"",INDEX(W$1:W1105,MATCH(V1106,V$1:V1105,0),1)),"")</f>
        <v/>
      </c>
      <c r="AC1106" s="3"/>
      <c r="AE1106" s="4"/>
      <c r="AY1106" s="7"/>
      <c r="BN1106" s="7" t="str">
        <f t="shared" si="267"/>
        <v/>
      </c>
      <c r="BO1106" s="286" t="str">
        <f t="shared" si="258"/>
        <v/>
      </c>
      <c r="BP1106" s="22" t="str">
        <f t="shared" si="268"/>
        <v/>
      </c>
      <c r="BQ1106" s="7"/>
      <c r="BR1106" s="75" t="str">
        <f t="shared" si="261"/>
        <v/>
      </c>
      <c r="BS1106" s="75" t="str">
        <f t="shared" si="262"/>
        <v/>
      </c>
      <c r="BT1106" s="5" t="str">
        <f t="shared" si="263"/>
        <v/>
      </c>
      <c r="BU1106" s="79" t="str">
        <f t="shared" si="264"/>
        <v/>
      </c>
      <c r="BV1106" s="79" t="str">
        <f t="shared" si="265"/>
        <v/>
      </c>
      <c r="BW1106" s="79" t="str">
        <f t="shared" si="266"/>
        <v/>
      </c>
      <c r="CB1106" s="5"/>
      <c r="CE1106" s="5"/>
      <c r="CF1106" s="5"/>
      <c r="CG1106" s="5"/>
      <c r="CH1106" s="5"/>
      <c r="CI1106" s="5"/>
      <c r="CJ1106" s="14"/>
      <c r="CK1106" s="25"/>
      <c r="DO1106" s="5" t="e">
        <f>IF(REPORTE!AH$2="si",IF(C1106=VALUE(REPORTE!C$22),IF(SUM(DO1107:DO$1993),CONCATENATE(INT(B1106),", "),INT(B1106)),""),IF(C1106=VALUE(REPORTE!C$21),IF(SUM(DO1107:DO$1993),CONCATENATE(INT(B1106),", "),INT(B1106)),""))</f>
        <v>#VALUE!</v>
      </c>
      <c r="DS1106" s="5"/>
      <c r="DT1106" s="5"/>
      <c r="DU1106" s="5"/>
      <c r="DV1106" s="5"/>
    </row>
    <row r="1107" spans="1:126" x14ac:dyDescent="0.25">
      <c r="A1107" s="4" t="str">
        <f t="shared" si="260"/>
        <v/>
      </c>
      <c r="B1107" s="3"/>
      <c r="D1107" s="1"/>
      <c r="H1107" s="5" t="str">
        <f>IF(F1107="","",IFERROR(CONCATENATE("PEUA",VLOOKUP(ESTADO,REPORTE!AV$2:AW$33,2,0),DIDTRITO_FORM,CADER_FORM,IFERROR(INDEX(CA:CA,MATCH(DAY(F1107),BZ:BZ,0),1),DAY(F1107)),IFERROR(INDEX(CA:CA,MATCH(MONTH(F1107),BZ:BZ,0),1),MONTH(F1107)),YEAR(F1107),G1107),""))</f>
        <v/>
      </c>
      <c r="N1107" s="66" t="str">
        <f>IFERROR(IF(BT1107="","",IF(INDEX(N$1:N1106,MATCH(BT1107,BT$1:BT1106,0),1)=0,"",INDEX(N$1:N1106,MATCH(BT1107,BT$1:BT1106,0),1))),"")</f>
        <v/>
      </c>
      <c r="O1107" s="66" t="str">
        <f>IFERROR(IF(BT1107="","",IF(INDEX(O$1:O1106,MATCH(BT1107,BT$1:BT1106,0),1)=0,"",INDEX(O$1:O1106,MATCH(BT1107,BT$1:BT1106,0),1))),"")</f>
        <v/>
      </c>
      <c r="R1107" s="66"/>
      <c r="S1107" s="5"/>
      <c r="T1107" s="66"/>
      <c r="U1107" s="5" t="str">
        <f>IFERROR(IF(INDEX(U$1:U1106,MATCH(T1107,T$1:T1106,0),1)=0,"",INDEX(U$1:U1106,MATCH(T1107,T$1:T1106,0),1)),"")</f>
        <v/>
      </c>
      <c r="V1107" s="66"/>
      <c r="W1107" s="5" t="str">
        <f>IFERROR(IF(INDEX(W$1:W1106,MATCH(V1107,V$1:V1106,0),1)=0,"",INDEX(W$1:W1106,MATCH(V1107,V$1:V1106,0),1)),"")</f>
        <v/>
      </c>
      <c r="AC1107" s="3"/>
      <c r="AE1107" s="4"/>
      <c r="AY1107" s="7"/>
      <c r="BN1107" s="7" t="str">
        <f t="shared" si="267"/>
        <v/>
      </c>
      <c r="BO1107" s="286" t="str">
        <f t="shared" si="258"/>
        <v/>
      </c>
      <c r="BP1107" s="22" t="str">
        <f t="shared" si="268"/>
        <v/>
      </c>
      <c r="BQ1107" s="7"/>
      <c r="BR1107" s="75" t="str">
        <f t="shared" si="261"/>
        <v/>
      </c>
      <c r="BS1107" s="75" t="str">
        <f t="shared" si="262"/>
        <v/>
      </c>
      <c r="BT1107" s="5" t="str">
        <f t="shared" si="263"/>
        <v/>
      </c>
      <c r="BU1107" s="79" t="str">
        <f t="shared" si="264"/>
        <v/>
      </c>
      <c r="BV1107" s="79" t="str">
        <f t="shared" si="265"/>
        <v/>
      </c>
      <c r="BW1107" s="79" t="str">
        <f t="shared" si="266"/>
        <v/>
      </c>
      <c r="CB1107" s="5"/>
      <c r="CE1107" s="5"/>
      <c r="CF1107" s="5"/>
      <c r="CG1107" s="5"/>
      <c r="CH1107" s="5"/>
      <c r="CI1107" s="5"/>
      <c r="CJ1107" s="14"/>
      <c r="CK1107" s="25"/>
      <c r="DO1107" s="5" t="e">
        <f>IF(REPORTE!AH$2="si",IF(C1107=VALUE(REPORTE!C$22),IF(SUM(DO1108:DO$1993),CONCATENATE(INT(B1107),", "),INT(B1107)),""),IF(C1107=VALUE(REPORTE!C$21),IF(SUM(DO1108:DO$1993),CONCATENATE(INT(B1107),", "),INT(B1107)),""))</f>
        <v>#VALUE!</v>
      </c>
      <c r="DS1107" s="5"/>
      <c r="DT1107" s="5"/>
      <c r="DU1107" s="5"/>
      <c r="DV1107" s="5"/>
    </row>
    <row r="1108" spans="1:126" x14ac:dyDescent="0.25">
      <c r="A1108" s="4" t="str">
        <f t="shared" si="260"/>
        <v/>
      </c>
      <c r="B1108" s="3"/>
      <c r="D1108" s="1"/>
      <c r="H1108" s="5" t="str">
        <f>IF(F1108="","",IFERROR(CONCATENATE("PEUA",VLOOKUP(ESTADO,REPORTE!AV$2:AW$33,2,0),DIDTRITO_FORM,CADER_FORM,IFERROR(INDEX(CA:CA,MATCH(DAY(F1108),BZ:BZ,0),1),DAY(F1108)),IFERROR(INDEX(CA:CA,MATCH(MONTH(F1108),BZ:BZ,0),1),MONTH(F1108)),YEAR(F1108),G1108),""))</f>
        <v/>
      </c>
      <c r="N1108" s="66" t="str">
        <f>IFERROR(IF(BT1108="","",IF(INDEX(N$1:N1107,MATCH(BT1108,BT$1:BT1107,0),1)=0,"",INDEX(N$1:N1107,MATCH(BT1108,BT$1:BT1107,0),1))),"")</f>
        <v/>
      </c>
      <c r="O1108" s="66" t="str">
        <f>IFERROR(IF(BT1108="","",IF(INDEX(O$1:O1107,MATCH(BT1108,BT$1:BT1107,0),1)=0,"",INDEX(O$1:O1107,MATCH(BT1108,BT$1:BT1107,0),1))),"")</f>
        <v/>
      </c>
      <c r="R1108" s="66"/>
      <c r="S1108" s="5"/>
      <c r="T1108" s="66"/>
      <c r="U1108" s="5" t="str">
        <f>IFERROR(IF(INDEX(U$1:U1107,MATCH(T1108,T$1:T1107,0),1)=0,"",INDEX(U$1:U1107,MATCH(T1108,T$1:T1107,0),1)),"")</f>
        <v/>
      </c>
      <c r="V1108" s="66"/>
      <c r="W1108" s="5" t="str">
        <f>IFERROR(IF(INDEX(W$1:W1107,MATCH(V1108,V$1:V1107,0),1)=0,"",INDEX(W$1:W1107,MATCH(V1108,V$1:V1107,0),1)),"")</f>
        <v/>
      </c>
      <c r="AC1108" s="3"/>
      <c r="AE1108" s="4"/>
      <c r="AY1108" s="7"/>
      <c r="BN1108" s="7" t="str">
        <f t="shared" si="267"/>
        <v/>
      </c>
      <c r="BO1108" s="286" t="str">
        <f t="shared" si="258"/>
        <v/>
      </c>
      <c r="BP1108" s="22" t="str">
        <f t="shared" si="268"/>
        <v/>
      </c>
      <c r="BQ1108" s="7"/>
      <c r="BR1108" s="75" t="str">
        <f t="shared" si="261"/>
        <v/>
      </c>
      <c r="BS1108" s="75" t="str">
        <f t="shared" si="262"/>
        <v/>
      </c>
      <c r="BT1108" s="5" t="str">
        <f t="shared" si="263"/>
        <v/>
      </c>
      <c r="BU1108" s="79" t="str">
        <f t="shared" si="264"/>
        <v/>
      </c>
      <c r="BV1108" s="79" t="str">
        <f t="shared" si="265"/>
        <v/>
      </c>
      <c r="BW1108" s="79" t="str">
        <f t="shared" si="266"/>
        <v/>
      </c>
      <c r="CB1108" s="5"/>
      <c r="CE1108" s="5"/>
      <c r="CF1108" s="5"/>
      <c r="CG1108" s="5"/>
      <c r="CH1108" s="5"/>
      <c r="CI1108" s="5"/>
      <c r="CJ1108" s="14"/>
      <c r="CK1108" s="25"/>
      <c r="DO1108" s="5" t="e">
        <f>IF(REPORTE!AH$2="si",IF(C1108=VALUE(REPORTE!C$22),IF(SUM(DO1109:DO$1993),CONCATENATE(INT(B1108),", "),INT(B1108)),""),IF(C1108=VALUE(REPORTE!C$21),IF(SUM(DO1109:DO$1993),CONCATENATE(INT(B1108),", "),INT(B1108)),""))</f>
        <v>#VALUE!</v>
      </c>
      <c r="DS1108" s="5"/>
      <c r="DT1108" s="5"/>
      <c r="DU1108" s="5"/>
      <c r="DV1108" s="5"/>
    </row>
    <row r="1109" spans="1:126" x14ac:dyDescent="0.25">
      <c r="A1109" s="4" t="str">
        <f t="shared" si="260"/>
        <v/>
      </c>
      <c r="B1109" s="3"/>
      <c r="D1109" s="1"/>
      <c r="H1109" s="5" t="str">
        <f>IF(F1109="","",IFERROR(CONCATENATE("PEUA",VLOOKUP(ESTADO,REPORTE!AV$2:AW$33,2,0),DIDTRITO_FORM,CADER_FORM,IFERROR(INDEX(CA:CA,MATCH(DAY(F1109),BZ:BZ,0),1),DAY(F1109)),IFERROR(INDEX(CA:CA,MATCH(MONTH(F1109),BZ:BZ,0),1),MONTH(F1109)),YEAR(F1109),G1109),""))</f>
        <v/>
      </c>
      <c r="N1109" s="66" t="str">
        <f>IFERROR(IF(BT1109="","",IF(INDEX(N$1:N1108,MATCH(BT1109,BT$1:BT1108,0),1)=0,"",INDEX(N$1:N1108,MATCH(BT1109,BT$1:BT1108,0),1))),"")</f>
        <v/>
      </c>
      <c r="O1109" s="66" t="str">
        <f>IFERROR(IF(BT1109="","",IF(INDEX(O$1:O1108,MATCH(BT1109,BT$1:BT1108,0),1)=0,"",INDEX(O$1:O1108,MATCH(BT1109,BT$1:BT1108,0),1))),"")</f>
        <v/>
      </c>
      <c r="R1109" s="66"/>
      <c r="S1109" s="5"/>
      <c r="T1109" s="66"/>
      <c r="U1109" s="5" t="str">
        <f>IFERROR(IF(INDEX(U$1:U1108,MATCH(T1109,T$1:T1108,0),1)=0,"",INDEX(U$1:U1108,MATCH(T1109,T$1:T1108,0),1)),"")</f>
        <v/>
      </c>
      <c r="V1109" s="66"/>
      <c r="W1109" s="5" t="str">
        <f>IFERROR(IF(INDEX(W$1:W1108,MATCH(V1109,V$1:V1108,0),1)=0,"",INDEX(W$1:W1108,MATCH(V1109,V$1:V1108,0),1)),"")</f>
        <v/>
      </c>
      <c r="AC1109" s="3"/>
      <c r="AE1109" s="4"/>
      <c r="AY1109" s="7"/>
      <c r="BN1109" s="7" t="str">
        <f t="shared" si="267"/>
        <v/>
      </c>
      <c r="BO1109" s="286" t="str">
        <f t="shared" si="258"/>
        <v/>
      </c>
      <c r="BP1109" s="22" t="str">
        <f t="shared" si="268"/>
        <v/>
      </c>
      <c r="BQ1109" s="7"/>
      <c r="BR1109" s="75" t="str">
        <f t="shared" si="261"/>
        <v/>
      </c>
      <c r="BS1109" s="75" t="str">
        <f t="shared" si="262"/>
        <v/>
      </c>
      <c r="BT1109" s="5" t="str">
        <f t="shared" si="263"/>
        <v/>
      </c>
      <c r="BU1109" s="79" t="str">
        <f t="shared" si="264"/>
        <v/>
      </c>
      <c r="BV1109" s="79" t="str">
        <f t="shared" si="265"/>
        <v/>
      </c>
      <c r="BW1109" s="79" t="str">
        <f t="shared" si="266"/>
        <v/>
      </c>
      <c r="CB1109" s="5"/>
      <c r="CE1109" s="5"/>
      <c r="CF1109" s="5"/>
      <c r="CG1109" s="5"/>
      <c r="CH1109" s="5"/>
      <c r="CI1109" s="5"/>
      <c r="CJ1109" s="14"/>
      <c r="CK1109" s="25"/>
      <c r="DO1109" s="5" t="e">
        <f>IF(REPORTE!AH$2="si",IF(C1109=VALUE(REPORTE!C$22),IF(SUM(DO1110:DO$1993),CONCATENATE(INT(B1109),", "),INT(B1109)),""),IF(C1109=VALUE(REPORTE!C$21),IF(SUM(DO1110:DO$1993),CONCATENATE(INT(B1109),", "),INT(B1109)),""))</f>
        <v>#VALUE!</v>
      </c>
      <c r="DS1109" s="5"/>
      <c r="DT1109" s="5"/>
      <c r="DU1109" s="5"/>
      <c r="DV1109" s="5"/>
    </row>
    <row r="1110" spans="1:126" x14ac:dyDescent="0.25">
      <c r="A1110" s="4" t="str">
        <f t="shared" si="260"/>
        <v/>
      </c>
      <c r="B1110" s="3"/>
      <c r="D1110" s="1"/>
      <c r="H1110" s="5" t="str">
        <f>IF(F1110="","",IFERROR(CONCATENATE("PEUA",VLOOKUP(ESTADO,REPORTE!AV$2:AW$33,2,0),DIDTRITO_FORM,CADER_FORM,IFERROR(INDEX(CA:CA,MATCH(DAY(F1110),BZ:BZ,0),1),DAY(F1110)),IFERROR(INDEX(CA:CA,MATCH(MONTH(F1110),BZ:BZ,0),1),MONTH(F1110)),YEAR(F1110),G1110),""))</f>
        <v/>
      </c>
      <c r="N1110" s="66" t="str">
        <f>IFERROR(IF(BT1110="","",IF(INDEX(N$1:N1109,MATCH(BT1110,BT$1:BT1109,0),1)=0,"",INDEX(N$1:N1109,MATCH(BT1110,BT$1:BT1109,0),1))),"")</f>
        <v/>
      </c>
      <c r="O1110" s="66" t="str">
        <f>IFERROR(IF(BT1110="","",IF(INDEX(O$1:O1109,MATCH(BT1110,BT$1:BT1109,0),1)=0,"",INDEX(O$1:O1109,MATCH(BT1110,BT$1:BT1109,0),1))),"")</f>
        <v/>
      </c>
      <c r="R1110" s="66"/>
      <c r="S1110" s="5"/>
      <c r="T1110" s="66"/>
      <c r="U1110" s="5" t="str">
        <f>IFERROR(IF(INDEX(U$1:U1109,MATCH(T1110,T$1:T1109,0),1)=0,"",INDEX(U$1:U1109,MATCH(T1110,T$1:T1109,0),1)),"")</f>
        <v/>
      </c>
      <c r="V1110" s="66"/>
      <c r="W1110" s="5" t="str">
        <f>IFERROR(IF(INDEX(W$1:W1109,MATCH(V1110,V$1:V1109,0),1)=0,"",INDEX(W$1:W1109,MATCH(V1110,V$1:V1109,0),1)),"")</f>
        <v/>
      </c>
      <c r="AC1110" s="3"/>
      <c r="AE1110" s="4"/>
      <c r="AY1110" s="7"/>
      <c r="BN1110" s="7" t="str">
        <f t="shared" si="267"/>
        <v/>
      </c>
      <c r="BO1110" s="286" t="str">
        <f t="shared" si="258"/>
        <v/>
      </c>
      <c r="BP1110" s="22" t="str">
        <f t="shared" si="268"/>
        <v/>
      </c>
      <c r="BQ1110" s="7"/>
      <c r="BR1110" s="75" t="str">
        <f t="shared" si="261"/>
        <v/>
      </c>
      <c r="BS1110" s="75" t="str">
        <f t="shared" si="262"/>
        <v/>
      </c>
      <c r="BT1110" s="5" t="str">
        <f t="shared" si="263"/>
        <v/>
      </c>
      <c r="BU1110" s="79" t="str">
        <f t="shared" si="264"/>
        <v/>
      </c>
      <c r="BV1110" s="79" t="str">
        <f t="shared" si="265"/>
        <v/>
      </c>
      <c r="BW1110" s="79" t="str">
        <f t="shared" si="266"/>
        <v/>
      </c>
      <c r="CB1110" s="5"/>
      <c r="CE1110" s="5"/>
      <c r="CF1110" s="5"/>
      <c r="CG1110" s="5"/>
      <c r="CH1110" s="5"/>
      <c r="CI1110" s="5"/>
      <c r="CJ1110" s="14"/>
      <c r="CK1110" s="25"/>
      <c r="DO1110" s="5" t="e">
        <f>IF(REPORTE!AH$2="si",IF(C1110=VALUE(REPORTE!C$22),IF(SUM(DO1111:DO$1993),CONCATENATE(INT(B1110),", "),INT(B1110)),""),IF(C1110=VALUE(REPORTE!C$21),IF(SUM(DO1111:DO$1993),CONCATENATE(INT(B1110),", "),INT(B1110)),""))</f>
        <v>#VALUE!</v>
      </c>
      <c r="DS1110" s="5"/>
      <c r="DT1110" s="5"/>
      <c r="DU1110" s="5"/>
      <c r="DV1110" s="5"/>
    </row>
    <row r="1111" spans="1:126" x14ac:dyDescent="0.25">
      <c r="A1111" s="4" t="str">
        <f t="shared" si="260"/>
        <v/>
      </c>
      <c r="B1111" s="3"/>
      <c r="D1111" s="1"/>
      <c r="H1111" s="5" t="str">
        <f>IF(F1111="","",IFERROR(CONCATENATE("PEUA",VLOOKUP(ESTADO,REPORTE!AV$2:AW$33,2,0),DIDTRITO_FORM,CADER_FORM,IFERROR(INDEX(CA:CA,MATCH(DAY(F1111),BZ:BZ,0),1),DAY(F1111)),IFERROR(INDEX(CA:CA,MATCH(MONTH(F1111),BZ:BZ,0),1),MONTH(F1111)),YEAR(F1111),G1111),""))</f>
        <v/>
      </c>
      <c r="N1111" s="66" t="str">
        <f>IFERROR(IF(BT1111="","",IF(INDEX(N$1:N1110,MATCH(BT1111,BT$1:BT1110,0),1)=0,"",INDEX(N$1:N1110,MATCH(BT1111,BT$1:BT1110,0),1))),"")</f>
        <v/>
      </c>
      <c r="O1111" s="66" t="str">
        <f>IFERROR(IF(BT1111="","",IF(INDEX(O$1:O1110,MATCH(BT1111,BT$1:BT1110,0),1)=0,"",INDEX(O$1:O1110,MATCH(BT1111,BT$1:BT1110,0),1))),"")</f>
        <v/>
      </c>
      <c r="R1111" s="66"/>
      <c r="S1111" s="5"/>
      <c r="T1111" s="66"/>
      <c r="U1111" s="5" t="str">
        <f>IFERROR(IF(INDEX(U$1:U1110,MATCH(T1111,T$1:T1110,0),1)=0,"",INDEX(U$1:U1110,MATCH(T1111,T$1:T1110,0),1)),"")</f>
        <v/>
      </c>
      <c r="V1111" s="66"/>
      <c r="W1111" s="5" t="str">
        <f>IFERROR(IF(INDEX(W$1:W1110,MATCH(V1111,V$1:V1110,0),1)=0,"",INDEX(W$1:W1110,MATCH(V1111,V$1:V1110,0),1)),"")</f>
        <v/>
      </c>
      <c r="AC1111" s="3"/>
      <c r="AE1111" s="4"/>
      <c r="AY1111" s="7"/>
      <c r="BN1111" s="7" t="str">
        <f t="shared" si="267"/>
        <v/>
      </c>
      <c r="BO1111" s="286" t="str">
        <f t="shared" si="258"/>
        <v/>
      </c>
      <c r="BP1111" s="22" t="str">
        <f t="shared" si="268"/>
        <v/>
      </c>
      <c r="BQ1111" s="7"/>
      <c r="BR1111" s="75" t="str">
        <f t="shared" si="261"/>
        <v/>
      </c>
      <c r="BS1111" s="75" t="str">
        <f t="shared" si="262"/>
        <v/>
      </c>
      <c r="BT1111" s="5" t="str">
        <f t="shared" si="263"/>
        <v/>
      </c>
      <c r="BU1111" s="79" t="str">
        <f t="shared" si="264"/>
        <v/>
      </c>
      <c r="BV1111" s="79" t="str">
        <f t="shared" si="265"/>
        <v/>
      </c>
      <c r="BW1111" s="79" t="str">
        <f t="shared" si="266"/>
        <v/>
      </c>
      <c r="CB1111" s="5"/>
      <c r="CE1111" s="5"/>
      <c r="CF1111" s="5"/>
      <c r="CG1111" s="5"/>
      <c r="CH1111" s="5"/>
      <c r="CI1111" s="5"/>
      <c r="CJ1111" s="14"/>
      <c r="CK1111" s="25"/>
      <c r="DO1111" s="5" t="e">
        <f>IF(REPORTE!AH$2="si",IF(C1111=VALUE(REPORTE!C$22),IF(SUM(DO1112:DO$1993),CONCATENATE(INT(B1111),", "),INT(B1111)),""),IF(C1111=VALUE(REPORTE!C$21),IF(SUM(DO1112:DO$1993),CONCATENATE(INT(B1111),", "),INT(B1111)),""))</f>
        <v>#VALUE!</v>
      </c>
      <c r="DS1111" s="5"/>
      <c r="DT1111" s="5"/>
      <c r="DU1111" s="5"/>
      <c r="DV1111" s="5"/>
    </row>
    <row r="1112" spans="1:126" x14ac:dyDescent="0.25">
      <c r="A1112" s="4" t="str">
        <f t="shared" si="260"/>
        <v/>
      </c>
      <c r="B1112" s="3"/>
      <c r="D1112" s="1"/>
      <c r="H1112" s="5" t="str">
        <f>IF(F1112="","",IFERROR(CONCATENATE("PEUA",VLOOKUP(ESTADO,REPORTE!AV$2:AW$33,2,0),DIDTRITO_FORM,CADER_FORM,IFERROR(INDEX(CA:CA,MATCH(DAY(F1112),BZ:BZ,0),1),DAY(F1112)),IFERROR(INDEX(CA:CA,MATCH(MONTH(F1112),BZ:BZ,0),1),MONTH(F1112)),YEAR(F1112),G1112),""))</f>
        <v/>
      </c>
      <c r="N1112" s="66" t="str">
        <f>IFERROR(IF(BT1112="","",IF(INDEX(N$1:N1111,MATCH(BT1112,BT$1:BT1111,0),1)=0,"",INDEX(N$1:N1111,MATCH(BT1112,BT$1:BT1111,0),1))),"")</f>
        <v/>
      </c>
      <c r="O1112" s="66" t="str">
        <f>IFERROR(IF(BT1112="","",IF(INDEX(O$1:O1111,MATCH(BT1112,BT$1:BT1111,0),1)=0,"",INDEX(O$1:O1111,MATCH(BT1112,BT$1:BT1111,0),1))),"")</f>
        <v/>
      </c>
      <c r="R1112" s="66"/>
      <c r="S1112" s="5"/>
      <c r="T1112" s="66"/>
      <c r="U1112" s="5" t="str">
        <f>IFERROR(IF(INDEX(U$1:U1111,MATCH(T1112,T$1:T1111,0),1)=0,"",INDEX(U$1:U1111,MATCH(T1112,T$1:T1111,0),1)),"")</f>
        <v/>
      </c>
      <c r="V1112" s="66"/>
      <c r="W1112" s="5" t="str">
        <f>IFERROR(IF(INDEX(W$1:W1111,MATCH(V1112,V$1:V1111,0),1)=0,"",INDEX(W$1:W1111,MATCH(V1112,V$1:V1111,0),1)),"")</f>
        <v/>
      </c>
      <c r="AC1112" s="3"/>
      <c r="AE1112" s="4"/>
      <c r="AY1112" s="7"/>
      <c r="BN1112" s="7" t="str">
        <f t="shared" si="267"/>
        <v/>
      </c>
      <c r="BO1112" s="286" t="str">
        <f t="shared" si="258"/>
        <v/>
      </c>
      <c r="BP1112" s="22" t="str">
        <f t="shared" si="268"/>
        <v/>
      </c>
      <c r="BQ1112" s="7"/>
      <c r="BR1112" s="75" t="str">
        <f t="shared" si="261"/>
        <v/>
      </c>
      <c r="BS1112" s="75" t="str">
        <f t="shared" si="262"/>
        <v/>
      </c>
      <c r="BT1112" s="5" t="str">
        <f t="shared" si="263"/>
        <v/>
      </c>
      <c r="BU1112" s="79" t="str">
        <f t="shared" si="264"/>
        <v/>
      </c>
      <c r="BV1112" s="79" t="str">
        <f t="shared" si="265"/>
        <v/>
      </c>
      <c r="BW1112" s="79" t="str">
        <f t="shared" si="266"/>
        <v/>
      </c>
      <c r="CB1112" s="5"/>
      <c r="CE1112" s="5"/>
      <c r="CF1112" s="5"/>
      <c r="CG1112" s="5"/>
      <c r="CH1112" s="5"/>
      <c r="CI1112" s="5"/>
      <c r="CJ1112" s="14"/>
      <c r="CK1112" s="25"/>
      <c r="DO1112" s="5" t="e">
        <f>IF(REPORTE!AH$2="si",IF(C1112=VALUE(REPORTE!C$22),IF(SUM(DO1113:DO$1993),CONCATENATE(INT(B1112),", "),INT(B1112)),""),IF(C1112=VALUE(REPORTE!C$21),IF(SUM(DO1113:DO$1993),CONCATENATE(INT(B1112),", "),INT(B1112)),""))</f>
        <v>#VALUE!</v>
      </c>
      <c r="DS1112" s="5"/>
      <c r="DT1112" s="5"/>
      <c r="DU1112" s="5"/>
      <c r="DV1112" s="5"/>
    </row>
    <row r="1113" spans="1:126" x14ac:dyDescent="0.25">
      <c r="A1113" s="4" t="str">
        <f t="shared" si="260"/>
        <v/>
      </c>
      <c r="B1113" s="3"/>
      <c r="D1113" s="1"/>
      <c r="H1113" s="5" t="str">
        <f>IF(F1113="","",IFERROR(CONCATENATE("PEUA",VLOOKUP(ESTADO,REPORTE!AV$2:AW$33,2,0),DIDTRITO_FORM,CADER_FORM,IFERROR(INDEX(CA:CA,MATCH(DAY(F1113),BZ:BZ,0),1),DAY(F1113)),IFERROR(INDEX(CA:CA,MATCH(MONTH(F1113),BZ:BZ,0),1),MONTH(F1113)),YEAR(F1113),G1113),""))</f>
        <v/>
      </c>
      <c r="N1113" s="66" t="str">
        <f>IFERROR(IF(BT1113="","",IF(INDEX(N$1:N1112,MATCH(BT1113,BT$1:BT1112,0),1)=0,"",INDEX(N$1:N1112,MATCH(BT1113,BT$1:BT1112,0),1))),"")</f>
        <v/>
      </c>
      <c r="O1113" s="66" t="str">
        <f>IFERROR(IF(BT1113="","",IF(INDEX(O$1:O1112,MATCH(BT1113,BT$1:BT1112,0),1)=0,"",INDEX(O$1:O1112,MATCH(BT1113,BT$1:BT1112,0),1))),"")</f>
        <v/>
      </c>
      <c r="R1113" s="66"/>
      <c r="S1113" s="5"/>
      <c r="T1113" s="66"/>
      <c r="U1113" s="5" t="str">
        <f>IFERROR(IF(INDEX(U$1:U1112,MATCH(T1113,T$1:T1112,0),1)=0,"",INDEX(U$1:U1112,MATCH(T1113,T$1:T1112,0),1)),"")</f>
        <v/>
      </c>
      <c r="V1113" s="66"/>
      <c r="W1113" s="5" t="str">
        <f>IFERROR(IF(INDEX(W$1:W1112,MATCH(V1113,V$1:V1112,0),1)=0,"",INDEX(W$1:W1112,MATCH(V1113,V$1:V1112,0),1)),"")</f>
        <v/>
      </c>
      <c r="AC1113" s="3"/>
      <c r="AE1113" s="4"/>
      <c r="AY1113" s="7"/>
      <c r="BN1113" s="7" t="str">
        <f t="shared" si="267"/>
        <v/>
      </c>
      <c r="BO1113" s="286" t="str">
        <f t="shared" si="258"/>
        <v/>
      </c>
      <c r="BP1113" s="22" t="str">
        <f t="shared" si="268"/>
        <v/>
      </c>
      <c r="BQ1113" s="7"/>
      <c r="BR1113" s="75" t="str">
        <f t="shared" si="261"/>
        <v/>
      </c>
      <c r="BS1113" s="75" t="str">
        <f t="shared" si="262"/>
        <v/>
      </c>
      <c r="BT1113" s="5" t="str">
        <f t="shared" si="263"/>
        <v/>
      </c>
      <c r="BU1113" s="79" t="str">
        <f t="shared" si="264"/>
        <v/>
      </c>
      <c r="BV1113" s="79" t="str">
        <f t="shared" si="265"/>
        <v/>
      </c>
      <c r="BW1113" s="79" t="str">
        <f t="shared" si="266"/>
        <v/>
      </c>
      <c r="CB1113" s="5"/>
      <c r="CE1113" s="5"/>
      <c r="CF1113" s="5"/>
      <c r="CG1113" s="5"/>
      <c r="CH1113" s="5"/>
      <c r="CI1113" s="5"/>
      <c r="CJ1113" s="14"/>
      <c r="CK1113" s="25"/>
      <c r="DO1113" s="5" t="e">
        <f>IF(REPORTE!AH$2="si",IF(C1113=VALUE(REPORTE!C$22),IF(SUM(DO1114:DO$1993),CONCATENATE(INT(B1113),", "),INT(B1113)),""),IF(C1113=VALUE(REPORTE!C$21),IF(SUM(DO1114:DO$1993),CONCATENATE(INT(B1113),", "),INT(B1113)),""))</f>
        <v>#VALUE!</v>
      </c>
      <c r="DS1113" s="5"/>
      <c r="DT1113" s="5"/>
      <c r="DU1113" s="5"/>
      <c r="DV1113" s="5"/>
    </row>
    <row r="1114" spans="1:126" x14ac:dyDescent="0.25">
      <c r="A1114" s="4" t="str">
        <f t="shared" si="260"/>
        <v/>
      </c>
      <c r="B1114" s="3"/>
      <c r="D1114" s="1"/>
      <c r="H1114" s="5" t="str">
        <f>IF(F1114="","",IFERROR(CONCATENATE("PEUA",VLOOKUP(ESTADO,REPORTE!AV$2:AW$33,2,0),DIDTRITO_FORM,CADER_FORM,IFERROR(INDEX(CA:CA,MATCH(DAY(F1114),BZ:BZ,0),1),DAY(F1114)),IFERROR(INDEX(CA:CA,MATCH(MONTH(F1114),BZ:BZ,0),1),MONTH(F1114)),YEAR(F1114),G1114),""))</f>
        <v/>
      </c>
      <c r="N1114" s="66" t="str">
        <f>IFERROR(IF(BT1114="","",IF(INDEX(N$1:N1113,MATCH(BT1114,BT$1:BT1113,0),1)=0,"",INDEX(N$1:N1113,MATCH(BT1114,BT$1:BT1113,0),1))),"")</f>
        <v/>
      </c>
      <c r="O1114" s="66" t="str">
        <f>IFERROR(IF(BT1114="","",IF(INDEX(O$1:O1113,MATCH(BT1114,BT$1:BT1113,0),1)=0,"",INDEX(O$1:O1113,MATCH(BT1114,BT$1:BT1113,0),1))),"")</f>
        <v/>
      </c>
      <c r="R1114" s="66"/>
      <c r="S1114" s="5"/>
      <c r="T1114" s="66"/>
      <c r="U1114" s="5" t="str">
        <f>IFERROR(IF(INDEX(U$1:U1113,MATCH(T1114,T$1:T1113,0),1)=0,"",INDEX(U$1:U1113,MATCH(T1114,T$1:T1113,0),1)),"")</f>
        <v/>
      </c>
      <c r="V1114" s="66"/>
      <c r="W1114" s="5" t="str">
        <f>IFERROR(IF(INDEX(W$1:W1113,MATCH(V1114,V$1:V1113,0),1)=0,"",INDEX(W$1:W1113,MATCH(V1114,V$1:V1113,0),1)),"")</f>
        <v/>
      </c>
      <c r="AC1114" s="3"/>
      <c r="AE1114" s="4"/>
      <c r="AY1114" s="7"/>
      <c r="BN1114" s="7" t="str">
        <f t="shared" si="267"/>
        <v/>
      </c>
      <c r="BO1114" s="286" t="str">
        <f t="shared" si="258"/>
        <v/>
      </c>
      <c r="BP1114" s="22" t="str">
        <f t="shared" si="268"/>
        <v/>
      </c>
      <c r="BQ1114" s="7"/>
      <c r="BR1114" s="75" t="str">
        <f t="shared" si="261"/>
        <v/>
      </c>
      <c r="BS1114" s="75" t="str">
        <f t="shared" si="262"/>
        <v/>
      </c>
      <c r="BT1114" s="5" t="str">
        <f t="shared" si="263"/>
        <v/>
      </c>
      <c r="BU1114" s="79" t="str">
        <f t="shared" si="264"/>
        <v/>
      </c>
      <c r="BV1114" s="79" t="str">
        <f t="shared" si="265"/>
        <v/>
      </c>
      <c r="BW1114" s="79" t="str">
        <f t="shared" si="266"/>
        <v/>
      </c>
      <c r="CB1114" s="5"/>
      <c r="CE1114" s="5"/>
      <c r="CF1114" s="5"/>
      <c r="CG1114" s="5"/>
      <c r="CH1114" s="5"/>
      <c r="CI1114" s="5"/>
      <c r="CJ1114" s="14"/>
      <c r="CK1114" s="25"/>
      <c r="DO1114" s="5" t="e">
        <f>IF(REPORTE!AH$2="si",IF(C1114=VALUE(REPORTE!C$22),IF(SUM(DO1115:DO$1993),CONCATENATE(INT(B1114),", "),INT(B1114)),""),IF(C1114=VALUE(REPORTE!C$21),IF(SUM(DO1115:DO$1993),CONCATENATE(INT(B1114),", "),INT(B1114)),""))</f>
        <v>#VALUE!</v>
      </c>
      <c r="DS1114" s="5"/>
      <c r="DT1114" s="5"/>
      <c r="DU1114" s="5"/>
      <c r="DV1114" s="5"/>
    </row>
    <row r="1115" spans="1:126" x14ac:dyDescent="0.25">
      <c r="A1115" s="4" t="str">
        <f t="shared" si="260"/>
        <v/>
      </c>
      <c r="B1115" s="3"/>
      <c r="D1115" s="1"/>
      <c r="H1115" s="5" t="str">
        <f>IF(F1115="","",IFERROR(CONCATENATE("PEUA",VLOOKUP(ESTADO,REPORTE!AV$2:AW$33,2,0),DIDTRITO_FORM,CADER_FORM,IFERROR(INDEX(CA:CA,MATCH(DAY(F1115),BZ:BZ,0),1),DAY(F1115)),IFERROR(INDEX(CA:CA,MATCH(MONTH(F1115),BZ:BZ,0),1),MONTH(F1115)),YEAR(F1115),G1115),""))</f>
        <v/>
      </c>
      <c r="N1115" s="66" t="str">
        <f>IFERROR(IF(BT1115="","",IF(INDEX(N$1:N1114,MATCH(BT1115,BT$1:BT1114,0),1)=0,"",INDEX(N$1:N1114,MATCH(BT1115,BT$1:BT1114,0),1))),"")</f>
        <v/>
      </c>
      <c r="O1115" s="66" t="str">
        <f>IFERROR(IF(BT1115="","",IF(INDEX(O$1:O1114,MATCH(BT1115,BT$1:BT1114,0),1)=0,"",INDEX(O$1:O1114,MATCH(BT1115,BT$1:BT1114,0),1))),"")</f>
        <v/>
      </c>
      <c r="R1115" s="66"/>
      <c r="S1115" s="5"/>
      <c r="T1115" s="66"/>
      <c r="U1115" s="5" t="str">
        <f>IFERROR(IF(INDEX(U$1:U1114,MATCH(T1115,T$1:T1114,0),1)=0,"",INDEX(U$1:U1114,MATCH(T1115,T$1:T1114,0),1)),"")</f>
        <v/>
      </c>
      <c r="V1115" s="66"/>
      <c r="W1115" s="5" t="str">
        <f>IFERROR(IF(INDEX(W$1:W1114,MATCH(V1115,V$1:V1114,0),1)=0,"",INDEX(W$1:W1114,MATCH(V1115,V$1:V1114,0),1)),"")</f>
        <v/>
      </c>
      <c r="AC1115" s="3"/>
      <c r="AE1115" s="4"/>
      <c r="AY1115" s="7"/>
      <c r="BN1115" s="7" t="str">
        <f t="shared" si="267"/>
        <v/>
      </c>
      <c r="BO1115" s="286" t="str">
        <f t="shared" si="258"/>
        <v/>
      </c>
      <c r="BP1115" s="22" t="str">
        <f t="shared" si="268"/>
        <v/>
      </c>
      <c r="BQ1115" s="7"/>
      <c r="BR1115" s="75" t="str">
        <f t="shared" si="261"/>
        <v/>
      </c>
      <c r="BS1115" s="75" t="str">
        <f t="shared" si="262"/>
        <v/>
      </c>
      <c r="BT1115" s="5" t="str">
        <f t="shared" si="263"/>
        <v/>
      </c>
      <c r="BU1115" s="79" t="str">
        <f t="shared" si="264"/>
        <v/>
      </c>
      <c r="BV1115" s="79" t="str">
        <f t="shared" si="265"/>
        <v/>
      </c>
      <c r="BW1115" s="79" t="str">
        <f t="shared" si="266"/>
        <v/>
      </c>
      <c r="CB1115" s="5"/>
      <c r="CE1115" s="5"/>
      <c r="CF1115" s="5"/>
      <c r="CG1115" s="5"/>
      <c r="CH1115" s="5"/>
      <c r="CI1115" s="5"/>
      <c r="CJ1115" s="14"/>
      <c r="CK1115" s="25"/>
      <c r="DO1115" s="5" t="e">
        <f>IF(REPORTE!AH$2="si",IF(C1115=VALUE(REPORTE!C$22),IF(SUM(DO1116:DO$1993),CONCATENATE(INT(B1115),", "),INT(B1115)),""),IF(C1115=VALUE(REPORTE!C$21),IF(SUM(DO1116:DO$1993),CONCATENATE(INT(B1115),", "),INT(B1115)),""))</f>
        <v>#VALUE!</v>
      </c>
      <c r="DS1115" s="5"/>
      <c r="DT1115" s="5"/>
      <c r="DU1115" s="5"/>
      <c r="DV1115" s="5"/>
    </row>
    <row r="1116" spans="1:126" x14ac:dyDescent="0.25">
      <c r="A1116" s="4" t="str">
        <f t="shared" si="260"/>
        <v/>
      </c>
      <c r="B1116" s="3"/>
      <c r="D1116" s="1"/>
      <c r="H1116" s="5" t="str">
        <f>IF(F1116="","",IFERROR(CONCATENATE("PEUA",VLOOKUP(ESTADO,REPORTE!AV$2:AW$33,2,0),DIDTRITO_FORM,CADER_FORM,IFERROR(INDEX(CA:CA,MATCH(DAY(F1116),BZ:BZ,0),1),DAY(F1116)),IFERROR(INDEX(CA:CA,MATCH(MONTH(F1116),BZ:BZ,0),1),MONTH(F1116)),YEAR(F1116),G1116),""))</f>
        <v/>
      </c>
      <c r="N1116" s="66" t="str">
        <f>IFERROR(IF(BT1116="","",IF(INDEX(N$1:N1115,MATCH(BT1116,BT$1:BT1115,0),1)=0,"",INDEX(N$1:N1115,MATCH(BT1116,BT$1:BT1115,0),1))),"")</f>
        <v/>
      </c>
      <c r="O1116" s="66" t="str">
        <f>IFERROR(IF(BT1116="","",IF(INDEX(O$1:O1115,MATCH(BT1116,BT$1:BT1115,0),1)=0,"",INDEX(O$1:O1115,MATCH(BT1116,BT$1:BT1115,0),1))),"")</f>
        <v/>
      </c>
      <c r="R1116" s="66"/>
      <c r="S1116" s="5"/>
      <c r="T1116" s="66"/>
      <c r="U1116" s="5" t="str">
        <f>IFERROR(IF(INDEX(U$1:U1115,MATCH(T1116,T$1:T1115,0),1)=0,"",INDEX(U$1:U1115,MATCH(T1116,T$1:T1115,0),1)),"")</f>
        <v/>
      </c>
      <c r="V1116" s="66"/>
      <c r="W1116" s="5" t="str">
        <f>IFERROR(IF(INDEX(W$1:W1115,MATCH(V1116,V$1:V1115,0),1)=0,"",INDEX(W$1:W1115,MATCH(V1116,V$1:V1115,0),1)),"")</f>
        <v/>
      </c>
      <c r="AC1116" s="3"/>
      <c r="AE1116" s="4"/>
      <c r="AY1116" s="7"/>
      <c r="BN1116" s="7" t="str">
        <f t="shared" si="267"/>
        <v/>
      </c>
      <c r="BO1116" s="286" t="str">
        <f t="shared" si="258"/>
        <v/>
      </c>
      <c r="BP1116" s="22" t="str">
        <f t="shared" si="268"/>
        <v/>
      </c>
      <c r="BQ1116" s="7"/>
      <c r="BR1116" s="75" t="str">
        <f t="shared" si="261"/>
        <v/>
      </c>
      <c r="BS1116" s="75" t="str">
        <f t="shared" si="262"/>
        <v/>
      </c>
      <c r="BT1116" s="5" t="str">
        <f t="shared" si="263"/>
        <v/>
      </c>
      <c r="BU1116" s="79" t="str">
        <f t="shared" si="264"/>
        <v/>
      </c>
      <c r="BV1116" s="79" t="str">
        <f t="shared" si="265"/>
        <v/>
      </c>
      <c r="BW1116" s="79" t="str">
        <f t="shared" si="266"/>
        <v/>
      </c>
      <c r="CB1116" s="5"/>
      <c r="CE1116" s="5"/>
      <c r="CF1116" s="5"/>
      <c r="CG1116" s="5"/>
      <c r="CH1116" s="5"/>
      <c r="CI1116" s="5"/>
      <c r="CJ1116" s="14"/>
      <c r="CK1116" s="25"/>
      <c r="DO1116" s="5" t="e">
        <f>IF(REPORTE!AH$2="si",IF(C1116=VALUE(REPORTE!C$22),IF(SUM(DO1117:DO$1993),CONCATENATE(INT(B1116),", "),INT(B1116)),""),IF(C1116=VALUE(REPORTE!C$21),IF(SUM(DO1117:DO$1993),CONCATENATE(INT(B1116),", "),INT(B1116)),""))</f>
        <v>#VALUE!</v>
      </c>
      <c r="DS1116" s="5"/>
      <c r="DT1116" s="5"/>
      <c r="DU1116" s="5"/>
      <c r="DV1116" s="5"/>
    </row>
    <row r="1117" spans="1:126" x14ac:dyDescent="0.25">
      <c r="A1117" s="4" t="str">
        <f t="shared" si="260"/>
        <v/>
      </c>
      <c r="B1117" s="3"/>
      <c r="D1117" s="1"/>
      <c r="H1117" s="5" t="str">
        <f>IF(F1117="","",IFERROR(CONCATENATE("PEUA",VLOOKUP(ESTADO,REPORTE!AV$2:AW$33,2,0),DIDTRITO_FORM,CADER_FORM,IFERROR(INDEX(CA:CA,MATCH(DAY(F1117),BZ:BZ,0),1),DAY(F1117)),IFERROR(INDEX(CA:CA,MATCH(MONTH(F1117),BZ:BZ,0),1),MONTH(F1117)),YEAR(F1117),G1117),""))</f>
        <v/>
      </c>
      <c r="N1117" s="66" t="str">
        <f>IFERROR(IF(BT1117="","",IF(INDEX(N$1:N1116,MATCH(BT1117,BT$1:BT1116,0),1)=0,"",INDEX(N$1:N1116,MATCH(BT1117,BT$1:BT1116,0),1))),"")</f>
        <v/>
      </c>
      <c r="O1117" s="66" t="str">
        <f>IFERROR(IF(BT1117="","",IF(INDEX(O$1:O1116,MATCH(BT1117,BT$1:BT1116,0),1)=0,"",INDEX(O$1:O1116,MATCH(BT1117,BT$1:BT1116,0),1))),"")</f>
        <v/>
      </c>
      <c r="R1117" s="66"/>
      <c r="S1117" s="5"/>
      <c r="T1117" s="66"/>
      <c r="U1117" s="5" t="str">
        <f>IFERROR(IF(INDEX(U$1:U1116,MATCH(T1117,T$1:T1116,0),1)=0,"",INDEX(U$1:U1116,MATCH(T1117,T$1:T1116,0),1)),"")</f>
        <v/>
      </c>
      <c r="V1117" s="66"/>
      <c r="W1117" s="5" t="str">
        <f>IFERROR(IF(INDEX(W$1:W1116,MATCH(V1117,V$1:V1116,0),1)=0,"",INDEX(W$1:W1116,MATCH(V1117,V$1:V1116,0),1)),"")</f>
        <v/>
      </c>
      <c r="AC1117" s="3"/>
      <c r="AE1117" s="4"/>
      <c r="AY1117" s="7"/>
      <c r="BN1117" s="7" t="str">
        <f t="shared" si="267"/>
        <v/>
      </c>
      <c r="BO1117" s="286" t="str">
        <f t="shared" si="258"/>
        <v/>
      </c>
      <c r="BP1117" s="22" t="str">
        <f t="shared" si="268"/>
        <v/>
      </c>
      <c r="BQ1117" s="7"/>
      <c r="BR1117" s="75" t="str">
        <f t="shared" si="261"/>
        <v/>
      </c>
      <c r="BS1117" s="75" t="str">
        <f t="shared" si="262"/>
        <v/>
      </c>
      <c r="BT1117" s="5" t="str">
        <f t="shared" si="263"/>
        <v/>
      </c>
      <c r="BU1117" s="79" t="str">
        <f t="shared" si="264"/>
        <v/>
      </c>
      <c r="BV1117" s="79" t="str">
        <f t="shared" si="265"/>
        <v/>
      </c>
      <c r="BW1117" s="79" t="str">
        <f t="shared" si="266"/>
        <v/>
      </c>
      <c r="CB1117" s="5"/>
      <c r="CE1117" s="5"/>
      <c r="CF1117" s="5"/>
      <c r="CG1117" s="5"/>
      <c r="CH1117" s="5"/>
      <c r="CI1117" s="5"/>
      <c r="CJ1117" s="14"/>
      <c r="CK1117" s="25"/>
      <c r="DO1117" s="5" t="e">
        <f>IF(REPORTE!AH$2="si",IF(C1117=VALUE(REPORTE!C$22),IF(SUM(DO1118:DO$1993),CONCATENATE(INT(B1117),", "),INT(B1117)),""),IF(C1117=VALUE(REPORTE!C$21),IF(SUM(DO1118:DO$1993),CONCATENATE(INT(B1117),", "),INT(B1117)),""))</f>
        <v>#VALUE!</v>
      </c>
      <c r="DS1117" s="5"/>
      <c r="DT1117" s="5"/>
      <c r="DU1117" s="5"/>
      <c r="DV1117" s="5"/>
    </row>
    <row r="1118" spans="1:126" x14ac:dyDescent="0.25">
      <c r="A1118" s="4" t="str">
        <f t="shared" si="260"/>
        <v/>
      </c>
      <c r="B1118" s="3"/>
      <c r="D1118" s="1"/>
      <c r="H1118" s="5" t="str">
        <f>IF(F1118="","",IFERROR(CONCATENATE("PEUA",VLOOKUP(ESTADO,REPORTE!AV$2:AW$33,2,0),DIDTRITO_FORM,CADER_FORM,IFERROR(INDEX(CA:CA,MATCH(DAY(F1118),BZ:BZ,0),1),DAY(F1118)),IFERROR(INDEX(CA:CA,MATCH(MONTH(F1118),BZ:BZ,0),1),MONTH(F1118)),YEAR(F1118),G1118),""))</f>
        <v/>
      </c>
      <c r="N1118" s="66" t="str">
        <f>IFERROR(IF(BT1118="","",IF(INDEX(N$1:N1117,MATCH(BT1118,BT$1:BT1117,0),1)=0,"",INDEX(N$1:N1117,MATCH(BT1118,BT$1:BT1117,0),1))),"")</f>
        <v/>
      </c>
      <c r="O1118" s="66" t="str">
        <f>IFERROR(IF(BT1118="","",IF(INDEX(O$1:O1117,MATCH(BT1118,BT$1:BT1117,0),1)=0,"",INDEX(O$1:O1117,MATCH(BT1118,BT$1:BT1117,0),1))),"")</f>
        <v/>
      </c>
      <c r="R1118" s="66"/>
      <c r="S1118" s="5"/>
      <c r="T1118" s="66"/>
      <c r="U1118" s="5" t="str">
        <f>IFERROR(IF(INDEX(U$1:U1117,MATCH(T1118,T$1:T1117,0),1)=0,"",INDEX(U$1:U1117,MATCH(T1118,T$1:T1117,0),1)),"")</f>
        <v/>
      </c>
      <c r="V1118" s="66"/>
      <c r="W1118" s="5" t="str">
        <f>IFERROR(IF(INDEX(W$1:W1117,MATCH(V1118,V$1:V1117,0),1)=0,"",INDEX(W$1:W1117,MATCH(V1118,V$1:V1117,0),1)),"")</f>
        <v/>
      </c>
      <c r="AC1118" s="3"/>
      <c r="AE1118" s="4"/>
      <c r="AY1118" s="7"/>
      <c r="BN1118" s="7" t="str">
        <f t="shared" si="267"/>
        <v/>
      </c>
      <c r="BO1118" s="286" t="str">
        <f t="shared" si="258"/>
        <v/>
      </c>
      <c r="BP1118" s="22" t="str">
        <f t="shared" si="268"/>
        <v/>
      </c>
      <c r="BQ1118" s="7"/>
      <c r="BR1118" s="75" t="str">
        <f t="shared" si="261"/>
        <v/>
      </c>
      <c r="BS1118" s="75" t="str">
        <f t="shared" si="262"/>
        <v/>
      </c>
      <c r="BT1118" s="5" t="str">
        <f t="shared" si="263"/>
        <v/>
      </c>
      <c r="BU1118" s="79" t="str">
        <f t="shared" si="264"/>
        <v/>
      </c>
      <c r="BV1118" s="79" t="str">
        <f t="shared" si="265"/>
        <v/>
      </c>
      <c r="BW1118" s="79" t="str">
        <f t="shared" si="266"/>
        <v/>
      </c>
      <c r="CB1118" s="5"/>
      <c r="CE1118" s="5"/>
      <c r="CF1118" s="5"/>
      <c r="CG1118" s="5"/>
      <c r="CH1118" s="5"/>
      <c r="CI1118" s="5"/>
      <c r="CJ1118" s="14"/>
      <c r="CK1118" s="25"/>
      <c r="DO1118" s="5" t="e">
        <f>IF(REPORTE!AH$2="si",IF(C1118=VALUE(REPORTE!C$22),IF(SUM(DO1119:DO$1993),CONCATENATE(INT(B1118),", "),INT(B1118)),""),IF(C1118=VALUE(REPORTE!C$21),IF(SUM(DO1119:DO$1993),CONCATENATE(INT(B1118),", "),INT(B1118)),""))</f>
        <v>#VALUE!</v>
      </c>
      <c r="DS1118" s="5"/>
      <c r="DT1118" s="5"/>
      <c r="DU1118" s="5"/>
      <c r="DV1118" s="5"/>
    </row>
    <row r="1119" spans="1:126" x14ac:dyDescent="0.25">
      <c r="A1119" s="4" t="str">
        <f t="shared" si="260"/>
        <v/>
      </c>
      <c r="B1119" s="3"/>
      <c r="D1119" s="1"/>
      <c r="H1119" s="5" t="str">
        <f>IF(F1119="","",IFERROR(CONCATENATE("PEUA",VLOOKUP(ESTADO,REPORTE!AV$2:AW$33,2,0),DIDTRITO_FORM,CADER_FORM,IFERROR(INDEX(CA:CA,MATCH(DAY(F1119),BZ:BZ,0),1),DAY(F1119)),IFERROR(INDEX(CA:CA,MATCH(MONTH(F1119),BZ:BZ,0),1),MONTH(F1119)),YEAR(F1119),G1119),""))</f>
        <v/>
      </c>
      <c r="N1119" s="66" t="str">
        <f>IFERROR(IF(BT1119="","",IF(INDEX(N$1:N1118,MATCH(BT1119,BT$1:BT1118,0),1)=0,"",INDEX(N$1:N1118,MATCH(BT1119,BT$1:BT1118,0),1))),"")</f>
        <v/>
      </c>
      <c r="O1119" s="66" t="str">
        <f>IFERROR(IF(BT1119="","",IF(INDEX(O$1:O1118,MATCH(BT1119,BT$1:BT1118,0),1)=0,"",INDEX(O$1:O1118,MATCH(BT1119,BT$1:BT1118,0),1))),"")</f>
        <v/>
      </c>
      <c r="R1119" s="66"/>
      <c r="S1119" s="5"/>
      <c r="T1119" s="66"/>
      <c r="U1119" s="5" t="str">
        <f>IFERROR(IF(INDEX(U$1:U1118,MATCH(T1119,T$1:T1118,0),1)=0,"",INDEX(U$1:U1118,MATCH(T1119,T$1:T1118,0),1)),"")</f>
        <v/>
      </c>
      <c r="V1119" s="66"/>
      <c r="W1119" s="5" t="str">
        <f>IFERROR(IF(INDEX(W$1:W1118,MATCH(V1119,V$1:V1118,0),1)=0,"",INDEX(W$1:W1118,MATCH(V1119,V$1:V1118,0),1)),"")</f>
        <v/>
      </c>
      <c r="AC1119" s="3"/>
      <c r="AE1119" s="4"/>
      <c r="AY1119" s="7"/>
      <c r="BN1119" s="7" t="str">
        <f t="shared" si="267"/>
        <v/>
      </c>
      <c r="BO1119" s="286" t="str">
        <f t="shared" si="258"/>
        <v/>
      </c>
      <c r="BP1119" s="22" t="str">
        <f t="shared" si="268"/>
        <v/>
      </c>
      <c r="BQ1119" s="7"/>
      <c r="BR1119" s="75" t="str">
        <f t="shared" si="261"/>
        <v/>
      </c>
      <c r="BS1119" s="75" t="str">
        <f t="shared" si="262"/>
        <v/>
      </c>
      <c r="BT1119" s="5" t="str">
        <f t="shared" si="263"/>
        <v/>
      </c>
      <c r="BU1119" s="79" t="str">
        <f t="shared" si="264"/>
        <v/>
      </c>
      <c r="BV1119" s="79" t="str">
        <f t="shared" si="265"/>
        <v/>
      </c>
      <c r="BW1119" s="79" t="str">
        <f t="shared" si="266"/>
        <v/>
      </c>
      <c r="CB1119" s="5"/>
      <c r="CE1119" s="5"/>
      <c r="CF1119" s="5"/>
      <c r="CG1119" s="5"/>
      <c r="CH1119" s="5"/>
      <c r="CI1119" s="5"/>
      <c r="CJ1119" s="14"/>
      <c r="CK1119" s="25"/>
      <c r="DO1119" s="5" t="e">
        <f>IF(REPORTE!AH$2="si",IF(C1119=VALUE(REPORTE!C$22),IF(SUM(DO1120:DO$1993),CONCATENATE(INT(B1119),", "),INT(B1119)),""),IF(C1119=VALUE(REPORTE!C$21),IF(SUM(DO1120:DO$1993),CONCATENATE(INT(B1119),", "),INT(B1119)),""))</f>
        <v>#VALUE!</v>
      </c>
      <c r="DS1119" s="5"/>
      <c r="DT1119" s="5"/>
      <c r="DU1119" s="5"/>
      <c r="DV1119" s="5"/>
    </row>
    <row r="1120" spans="1:126" x14ac:dyDescent="0.25">
      <c r="A1120" s="4" t="str">
        <f t="shared" si="260"/>
        <v/>
      </c>
      <c r="B1120" s="3"/>
      <c r="D1120" s="1"/>
      <c r="H1120" s="5" t="str">
        <f>IF(F1120="","",IFERROR(CONCATENATE("PEUA",VLOOKUP(ESTADO,REPORTE!AV$2:AW$33,2,0),DIDTRITO_FORM,CADER_FORM,IFERROR(INDEX(CA:CA,MATCH(DAY(F1120),BZ:BZ,0),1),DAY(F1120)),IFERROR(INDEX(CA:CA,MATCH(MONTH(F1120),BZ:BZ,0),1),MONTH(F1120)),YEAR(F1120),G1120),""))</f>
        <v/>
      </c>
      <c r="N1120" s="66" t="str">
        <f>IFERROR(IF(BT1120="","",IF(INDEX(N$1:N1119,MATCH(BT1120,BT$1:BT1119,0),1)=0,"",INDEX(N$1:N1119,MATCH(BT1120,BT$1:BT1119,0),1))),"")</f>
        <v/>
      </c>
      <c r="O1120" s="66" t="str">
        <f>IFERROR(IF(BT1120="","",IF(INDEX(O$1:O1119,MATCH(BT1120,BT$1:BT1119,0),1)=0,"",INDEX(O$1:O1119,MATCH(BT1120,BT$1:BT1119,0),1))),"")</f>
        <v/>
      </c>
      <c r="R1120" s="66"/>
      <c r="S1120" s="5"/>
      <c r="T1120" s="66"/>
      <c r="U1120" s="5" t="str">
        <f>IFERROR(IF(INDEX(U$1:U1119,MATCH(T1120,T$1:T1119,0),1)=0,"",INDEX(U$1:U1119,MATCH(T1120,T$1:T1119,0),1)),"")</f>
        <v/>
      </c>
      <c r="V1120" s="66"/>
      <c r="W1120" s="5" t="str">
        <f>IFERROR(IF(INDEX(W$1:W1119,MATCH(V1120,V$1:V1119,0),1)=0,"",INDEX(W$1:W1119,MATCH(V1120,V$1:V1119,0),1)),"")</f>
        <v/>
      </c>
      <c r="AC1120" s="3"/>
      <c r="AE1120" s="4"/>
      <c r="AY1120" s="7"/>
      <c r="BN1120" s="7" t="str">
        <f t="shared" si="267"/>
        <v/>
      </c>
      <c r="BO1120" s="286" t="str">
        <f t="shared" si="258"/>
        <v/>
      </c>
      <c r="BP1120" s="22" t="str">
        <f t="shared" si="268"/>
        <v/>
      </c>
      <c r="BQ1120" s="7"/>
      <c r="BR1120" s="75" t="str">
        <f t="shared" si="261"/>
        <v/>
      </c>
      <c r="BS1120" s="75" t="str">
        <f t="shared" si="262"/>
        <v/>
      </c>
      <c r="BT1120" s="5" t="str">
        <f t="shared" si="263"/>
        <v/>
      </c>
      <c r="BU1120" s="79" t="str">
        <f t="shared" si="264"/>
        <v/>
      </c>
      <c r="BV1120" s="79" t="str">
        <f t="shared" si="265"/>
        <v/>
      </c>
      <c r="BW1120" s="79" t="str">
        <f t="shared" si="266"/>
        <v/>
      </c>
      <c r="CB1120" s="5"/>
      <c r="CE1120" s="5"/>
      <c r="CF1120" s="5"/>
      <c r="CG1120" s="5"/>
      <c r="CH1120" s="5"/>
      <c r="CI1120" s="5"/>
      <c r="CJ1120" s="14"/>
      <c r="CK1120" s="25"/>
      <c r="DO1120" s="5" t="e">
        <f>IF(REPORTE!AH$2="si",IF(C1120=VALUE(REPORTE!C$22),IF(SUM(DO1121:DO$1993),CONCATENATE(INT(B1120),", "),INT(B1120)),""),IF(C1120=VALUE(REPORTE!C$21),IF(SUM(DO1121:DO$1993),CONCATENATE(INT(B1120),", "),INT(B1120)),""))</f>
        <v>#VALUE!</v>
      </c>
      <c r="DS1120" s="5"/>
      <c r="DT1120" s="5"/>
      <c r="DU1120" s="5"/>
      <c r="DV1120" s="5"/>
    </row>
    <row r="1121" spans="1:126" x14ac:dyDescent="0.25">
      <c r="A1121" s="4" t="str">
        <f t="shared" si="260"/>
        <v/>
      </c>
      <c r="B1121" s="3"/>
      <c r="D1121" s="1"/>
      <c r="H1121" s="5" t="str">
        <f>IF(F1121="","",IFERROR(CONCATENATE("PEUA",VLOOKUP(ESTADO,REPORTE!AV$2:AW$33,2,0),DIDTRITO_FORM,CADER_FORM,IFERROR(INDEX(CA:CA,MATCH(DAY(F1121),BZ:BZ,0),1),DAY(F1121)),IFERROR(INDEX(CA:CA,MATCH(MONTH(F1121),BZ:BZ,0),1),MONTH(F1121)),YEAR(F1121),G1121),""))</f>
        <v/>
      </c>
      <c r="N1121" s="66" t="str">
        <f>IFERROR(IF(BT1121="","",IF(INDEX(N$1:N1120,MATCH(BT1121,BT$1:BT1120,0),1)=0,"",INDEX(N$1:N1120,MATCH(BT1121,BT$1:BT1120,0),1))),"")</f>
        <v/>
      </c>
      <c r="O1121" s="66" t="str">
        <f>IFERROR(IF(BT1121="","",IF(INDEX(O$1:O1120,MATCH(BT1121,BT$1:BT1120,0),1)=0,"",INDEX(O$1:O1120,MATCH(BT1121,BT$1:BT1120,0),1))),"")</f>
        <v/>
      </c>
      <c r="R1121" s="66"/>
      <c r="S1121" s="5"/>
      <c r="T1121" s="66"/>
      <c r="U1121" s="5" t="str">
        <f>IFERROR(IF(INDEX(U$1:U1120,MATCH(T1121,T$1:T1120,0),1)=0,"",INDEX(U$1:U1120,MATCH(T1121,T$1:T1120,0),1)),"")</f>
        <v/>
      </c>
      <c r="V1121" s="66"/>
      <c r="W1121" s="5" t="str">
        <f>IFERROR(IF(INDEX(W$1:W1120,MATCH(V1121,V$1:V1120,0),1)=0,"",INDEX(W$1:W1120,MATCH(V1121,V$1:V1120,0),1)),"")</f>
        <v/>
      </c>
      <c r="AC1121" s="3"/>
      <c r="AE1121" s="4"/>
      <c r="AY1121" s="7"/>
      <c r="BN1121" s="7" t="str">
        <f t="shared" si="267"/>
        <v/>
      </c>
      <c r="BO1121" s="286" t="str">
        <f t="shared" si="258"/>
        <v/>
      </c>
      <c r="BP1121" s="22" t="str">
        <f t="shared" si="268"/>
        <v/>
      </c>
      <c r="BQ1121" s="7"/>
      <c r="BR1121" s="75" t="str">
        <f t="shared" si="261"/>
        <v/>
      </c>
      <c r="BS1121" s="75" t="str">
        <f t="shared" si="262"/>
        <v/>
      </c>
      <c r="BT1121" s="5" t="str">
        <f t="shared" si="263"/>
        <v/>
      </c>
      <c r="BU1121" s="79" t="str">
        <f t="shared" si="264"/>
        <v/>
      </c>
      <c r="BV1121" s="79" t="str">
        <f t="shared" si="265"/>
        <v/>
      </c>
      <c r="BW1121" s="79" t="str">
        <f t="shared" si="266"/>
        <v/>
      </c>
      <c r="CB1121" s="5"/>
      <c r="CE1121" s="5"/>
      <c r="CF1121" s="5"/>
      <c r="CG1121" s="5"/>
      <c r="CH1121" s="5"/>
      <c r="CI1121" s="5"/>
      <c r="CJ1121" s="14"/>
      <c r="CK1121" s="25"/>
      <c r="DO1121" s="5" t="e">
        <f>IF(REPORTE!AH$2="si",IF(C1121=VALUE(REPORTE!C$22),IF(SUM(DO1122:DO$1993),CONCATENATE(INT(B1121),", "),INT(B1121)),""),IF(C1121=VALUE(REPORTE!C$21),IF(SUM(DO1122:DO$1993),CONCATENATE(INT(B1121),", "),INT(B1121)),""))</f>
        <v>#VALUE!</v>
      </c>
      <c r="DS1121" s="5"/>
      <c r="DT1121" s="5"/>
      <c r="DU1121" s="5"/>
      <c r="DV1121" s="5"/>
    </row>
    <row r="1122" spans="1:126" x14ac:dyDescent="0.25">
      <c r="A1122" s="4" t="str">
        <f t="shared" si="260"/>
        <v/>
      </c>
      <c r="B1122" s="3"/>
      <c r="D1122" s="1"/>
      <c r="H1122" s="5" t="str">
        <f>IF(F1122="","",IFERROR(CONCATENATE("PEUA",VLOOKUP(ESTADO,REPORTE!AV$2:AW$33,2,0),DIDTRITO_FORM,CADER_FORM,IFERROR(INDEX(CA:CA,MATCH(DAY(F1122),BZ:BZ,0),1),DAY(F1122)),IFERROR(INDEX(CA:CA,MATCH(MONTH(F1122),BZ:BZ,0),1),MONTH(F1122)),YEAR(F1122),G1122),""))</f>
        <v/>
      </c>
      <c r="N1122" s="66" t="str">
        <f>IFERROR(IF(BT1122="","",IF(INDEX(N$1:N1121,MATCH(BT1122,BT$1:BT1121,0),1)=0,"",INDEX(N$1:N1121,MATCH(BT1122,BT$1:BT1121,0),1))),"")</f>
        <v/>
      </c>
      <c r="O1122" s="66" t="str">
        <f>IFERROR(IF(BT1122="","",IF(INDEX(O$1:O1121,MATCH(BT1122,BT$1:BT1121,0),1)=0,"",INDEX(O$1:O1121,MATCH(BT1122,BT$1:BT1121,0),1))),"")</f>
        <v/>
      </c>
      <c r="R1122" s="66"/>
      <c r="S1122" s="5"/>
      <c r="T1122" s="66"/>
      <c r="U1122" s="5" t="str">
        <f>IFERROR(IF(INDEX(U$1:U1121,MATCH(T1122,T$1:T1121,0),1)=0,"",INDEX(U$1:U1121,MATCH(T1122,T$1:T1121,0),1)),"")</f>
        <v/>
      </c>
      <c r="V1122" s="66"/>
      <c r="W1122" s="5" t="str">
        <f>IFERROR(IF(INDEX(W$1:W1121,MATCH(V1122,V$1:V1121,0),1)=0,"",INDEX(W$1:W1121,MATCH(V1122,V$1:V1121,0),1)),"")</f>
        <v/>
      </c>
      <c r="AC1122" s="3"/>
      <c r="AE1122" s="4"/>
      <c r="AY1122" s="7"/>
      <c r="BN1122" s="7" t="str">
        <f t="shared" si="267"/>
        <v/>
      </c>
      <c r="BO1122" s="286" t="str">
        <f t="shared" si="258"/>
        <v/>
      </c>
      <c r="BP1122" s="22" t="str">
        <f t="shared" si="268"/>
        <v/>
      </c>
      <c r="BQ1122" s="7"/>
      <c r="BR1122" s="75" t="str">
        <f t="shared" si="261"/>
        <v/>
      </c>
      <c r="BS1122" s="75" t="str">
        <f t="shared" si="262"/>
        <v/>
      </c>
      <c r="BT1122" s="5" t="str">
        <f t="shared" si="263"/>
        <v/>
      </c>
      <c r="BU1122" s="79" t="str">
        <f t="shared" si="264"/>
        <v/>
      </c>
      <c r="BV1122" s="79" t="str">
        <f t="shared" si="265"/>
        <v/>
      </c>
      <c r="BW1122" s="79" t="str">
        <f t="shared" si="266"/>
        <v/>
      </c>
      <c r="CB1122" s="5"/>
      <c r="CE1122" s="5"/>
      <c r="CF1122" s="5"/>
      <c r="CG1122" s="5"/>
      <c r="CH1122" s="5"/>
      <c r="CI1122" s="5"/>
      <c r="CJ1122" s="14"/>
      <c r="CK1122" s="25"/>
      <c r="DO1122" s="5" t="e">
        <f>IF(REPORTE!AH$2="si",IF(C1122=VALUE(REPORTE!C$22),IF(SUM(DO1123:DO$1993),CONCATENATE(INT(B1122),", "),INT(B1122)),""),IF(C1122=VALUE(REPORTE!C$21),IF(SUM(DO1123:DO$1993),CONCATENATE(INT(B1122),", "),INT(B1122)),""))</f>
        <v>#VALUE!</v>
      </c>
      <c r="DS1122" s="5"/>
      <c r="DT1122" s="5"/>
      <c r="DU1122" s="5"/>
      <c r="DV1122" s="5"/>
    </row>
    <row r="1123" spans="1:126" x14ac:dyDescent="0.25">
      <c r="A1123" s="4" t="str">
        <f t="shared" si="260"/>
        <v/>
      </c>
      <c r="B1123" s="3"/>
      <c r="D1123" s="1"/>
      <c r="H1123" s="5" t="str">
        <f>IF(F1123="","",IFERROR(CONCATENATE("PEUA",VLOOKUP(ESTADO,REPORTE!AV$2:AW$33,2,0),DIDTRITO_FORM,CADER_FORM,IFERROR(INDEX(CA:CA,MATCH(DAY(F1123),BZ:BZ,0),1),DAY(F1123)),IFERROR(INDEX(CA:CA,MATCH(MONTH(F1123),BZ:BZ,0),1),MONTH(F1123)),YEAR(F1123),G1123),""))</f>
        <v/>
      </c>
      <c r="N1123" s="66" t="str">
        <f>IFERROR(IF(BT1123="","",IF(INDEX(N$1:N1122,MATCH(BT1123,BT$1:BT1122,0),1)=0,"",INDEX(N$1:N1122,MATCH(BT1123,BT$1:BT1122,0),1))),"")</f>
        <v/>
      </c>
      <c r="O1123" s="66" t="str">
        <f>IFERROR(IF(BT1123="","",IF(INDEX(O$1:O1122,MATCH(BT1123,BT$1:BT1122,0),1)=0,"",INDEX(O$1:O1122,MATCH(BT1123,BT$1:BT1122,0),1))),"")</f>
        <v/>
      </c>
      <c r="R1123" s="66"/>
      <c r="S1123" s="5"/>
      <c r="T1123" s="66"/>
      <c r="U1123" s="5" t="str">
        <f>IFERROR(IF(INDEX(U$1:U1122,MATCH(T1123,T$1:T1122,0),1)=0,"",INDEX(U$1:U1122,MATCH(T1123,T$1:T1122,0),1)),"")</f>
        <v/>
      </c>
      <c r="V1123" s="66"/>
      <c r="W1123" s="5" t="str">
        <f>IFERROR(IF(INDEX(W$1:W1122,MATCH(V1123,V$1:V1122,0),1)=0,"",INDEX(W$1:W1122,MATCH(V1123,V$1:V1122,0),1)),"")</f>
        <v/>
      </c>
      <c r="AC1123" s="3"/>
      <c r="AE1123" s="4"/>
      <c r="AY1123" s="7"/>
      <c r="BN1123" s="7" t="str">
        <f t="shared" si="267"/>
        <v/>
      </c>
      <c r="BO1123" s="286" t="str">
        <f t="shared" si="258"/>
        <v/>
      </c>
      <c r="BP1123" s="22" t="str">
        <f t="shared" si="268"/>
        <v/>
      </c>
      <c r="BQ1123" s="7"/>
      <c r="BR1123" s="75" t="str">
        <f t="shared" si="261"/>
        <v/>
      </c>
      <c r="BS1123" s="75" t="str">
        <f t="shared" si="262"/>
        <v/>
      </c>
      <c r="BT1123" s="5" t="str">
        <f t="shared" si="263"/>
        <v/>
      </c>
      <c r="BU1123" s="79" t="str">
        <f t="shared" si="264"/>
        <v/>
      </c>
      <c r="BV1123" s="79" t="str">
        <f t="shared" si="265"/>
        <v/>
      </c>
      <c r="BW1123" s="79" t="str">
        <f t="shared" si="266"/>
        <v/>
      </c>
      <c r="CB1123" s="5"/>
      <c r="CE1123" s="5"/>
      <c r="CF1123" s="5"/>
      <c r="CG1123" s="5"/>
      <c r="CH1123" s="5"/>
      <c r="CI1123" s="5"/>
      <c r="CJ1123" s="14"/>
      <c r="CK1123" s="25"/>
      <c r="DO1123" s="5" t="e">
        <f>IF(REPORTE!AH$2="si",IF(C1123=VALUE(REPORTE!C$22),IF(SUM(DO1124:DO$1993),CONCATENATE(INT(B1123),", "),INT(B1123)),""),IF(C1123=VALUE(REPORTE!C$21),IF(SUM(DO1124:DO$1993),CONCATENATE(INT(B1123),", "),INT(B1123)),""))</f>
        <v>#VALUE!</v>
      </c>
      <c r="DS1123" s="5"/>
      <c r="DT1123" s="5"/>
      <c r="DU1123" s="5"/>
      <c r="DV1123" s="5"/>
    </row>
    <row r="1124" spans="1:126" x14ac:dyDescent="0.25">
      <c r="A1124" s="4" t="str">
        <f t="shared" si="260"/>
        <v/>
      </c>
      <c r="B1124" s="3"/>
      <c r="D1124" s="1"/>
      <c r="H1124" s="5" t="str">
        <f>IF(F1124="","",IFERROR(CONCATENATE("PEUA",VLOOKUP(ESTADO,REPORTE!AV$2:AW$33,2,0),DIDTRITO_FORM,CADER_FORM,IFERROR(INDEX(CA:CA,MATCH(DAY(F1124),BZ:BZ,0),1),DAY(F1124)),IFERROR(INDEX(CA:CA,MATCH(MONTH(F1124),BZ:BZ,0),1),MONTH(F1124)),YEAR(F1124),G1124),""))</f>
        <v/>
      </c>
      <c r="N1124" s="66" t="str">
        <f>IFERROR(IF(BT1124="","",IF(INDEX(N$1:N1123,MATCH(BT1124,BT$1:BT1123,0),1)=0,"",INDEX(N$1:N1123,MATCH(BT1124,BT$1:BT1123,0),1))),"")</f>
        <v/>
      </c>
      <c r="O1124" s="66" t="str">
        <f>IFERROR(IF(BT1124="","",IF(INDEX(O$1:O1123,MATCH(BT1124,BT$1:BT1123,0),1)=0,"",INDEX(O$1:O1123,MATCH(BT1124,BT$1:BT1123,0),1))),"")</f>
        <v/>
      </c>
      <c r="R1124" s="66"/>
      <c r="S1124" s="5"/>
      <c r="T1124" s="66"/>
      <c r="U1124" s="5" t="str">
        <f>IFERROR(IF(INDEX(U$1:U1123,MATCH(T1124,T$1:T1123,0),1)=0,"",INDEX(U$1:U1123,MATCH(T1124,T$1:T1123,0),1)),"")</f>
        <v/>
      </c>
      <c r="V1124" s="66"/>
      <c r="W1124" s="5" t="str">
        <f>IFERROR(IF(INDEX(W$1:W1123,MATCH(V1124,V$1:V1123,0),1)=0,"",INDEX(W$1:W1123,MATCH(V1124,V$1:V1123,0),1)),"")</f>
        <v/>
      </c>
      <c r="AC1124" s="3"/>
      <c r="AE1124" s="4"/>
      <c r="AY1124" s="7"/>
      <c r="BN1124" s="7" t="str">
        <f t="shared" si="267"/>
        <v/>
      </c>
      <c r="BO1124" s="286" t="str">
        <f t="shared" si="258"/>
        <v/>
      </c>
      <c r="BP1124" s="22" t="str">
        <f t="shared" si="268"/>
        <v/>
      </c>
      <c r="BQ1124" s="7"/>
      <c r="BR1124" s="75" t="str">
        <f t="shared" si="261"/>
        <v/>
      </c>
      <c r="BS1124" s="75" t="str">
        <f t="shared" si="262"/>
        <v/>
      </c>
      <c r="BT1124" s="5" t="str">
        <f t="shared" si="263"/>
        <v/>
      </c>
      <c r="BU1124" s="79" t="str">
        <f t="shared" si="264"/>
        <v/>
      </c>
      <c r="BV1124" s="79" t="str">
        <f t="shared" si="265"/>
        <v/>
      </c>
      <c r="BW1124" s="79" t="str">
        <f t="shared" si="266"/>
        <v/>
      </c>
      <c r="CB1124" s="5"/>
      <c r="CE1124" s="5"/>
      <c r="CF1124" s="5"/>
      <c r="CG1124" s="5"/>
      <c r="CH1124" s="5"/>
      <c r="CI1124" s="5"/>
      <c r="CJ1124" s="14"/>
      <c r="CK1124" s="25"/>
      <c r="DO1124" s="5" t="e">
        <f>IF(REPORTE!AH$2="si",IF(C1124=VALUE(REPORTE!C$22),IF(SUM(DO1125:DO$1993),CONCATENATE(INT(B1124),", "),INT(B1124)),""),IF(C1124=VALUE(REPORTE!C$21),IF(SUM(DO1125:DO$1993),CONCATENATE(INT(B1124),", "),INT(B1124)),""))</f>
        <v>#VALUE!</v>
      </c>
      <c r="DS1124" s="5"/>
      <c r="DT1124" s="5"/>
      <c r="DU1124" s="5"/>
      <c r="DV1124" s="5"/>
    </row>
    <row r="1125" spans="1:126" x14ac:dyDescent="0.25">
      <c r="A1125" s="4" t="str">
        <f t="shared" si="260"/>
        <v/>
      </c>
      <c r="B1125" s="3"/>
      <c r="D1125" s="1"/>
      <c r="H1125" s="5" t="str">
        <f>IF(F1125="","",IFERROR(CONCATENATE("PEUA",VLOOKUP(ESTADO,REPORTE!AV$2:AW$33,2,0),DIDTRITO_FORM,CADER_FORM,IFERROR(INDEX(CA:CA,MATCH(DAY(F1125),BZ:BZ,0),1),DAY(F1125)),IFERROR(INDEX(CA:CA,MATCH(MONTH(F1125),BZ:BZ,0),1),MONTH(F1125)),YEAR(F1125),G1125),""))</f>
        <v/>
      </c>
      <c r="N1125" s="66" t="str">
        <f>IFERROR(IF(BT1125="","",IF(INDEX(N$1:N1124,MATCH(BT1125,BT$1:BT1124,0),1)=0,"",INDEX(N$1:N1124,MATCH(BT1125,BT$1:BT1124,0),1))),"")</f>
        <v/>
      </c>
      <c r="O1125" s="66" t="str">
        <f>IFERROR(IF(BT1125="","",IF(INDEX(O$1:O1124,MATCH(BT1125,BT$1:BT1124,0),1)=0,"",INDEX(O$1:O1124,MATCH(BT1125,BT$1:BT1124,0),1))),"")</f>
        <v/>
      </c>
      <c r="R1125" s="66"/>
      <c r="S1125" s="5"/>
      <c r="T1125" s="66"/>
      <c r="U1125" s="5" t="str">
        <f>IFERROR(IF(INDEX(U$1:U1124,MATCH(T1125,T$1:T1124,0),1)=0,"",INDEX(U$1:U1124,MATCH(T1125,T$1:T1124,0),1)),"")</f>
        <v/>
      </c>
      <c r="V1125" s="66"/>
      <c r="W1125" s="5" t="str">
        <f>IFERROR(IF(INDEX(W$1:W1124,MATCH(V1125,V$1:V1124,0),1)=0,"",INDEX(W$1:W1124,MATCH(V1125,V$1:V1124,0),1)),"")</f>
        <v/>
      </c>
      <c r="AC1125" s="3"/>
      <c r="AE1125" s="4"/>
      <c r="AY1125" s="7"/>
      <c r="BN1125" s="7" t="str">
        <f t="shared" si="267"/>
        <v/>
      </c>
      <c r="BO1125" s="286" t="str">
        <f t="shared" si="258"/>
        <v/>
      </c>
      <c r="BP1125" s="22" t="str">
        <f t="shared" si="268"/>
        <v/>
      </c>
      <c r="BQ1125" s="7"/>
      <c r="BR1125" s="75" t="str">
        <f t="shared" si="261"/>
        <v/>
      </c>
      <c r="BS1125" s="75" t="str">
        <f t="shared" si="262"/>
        <v/>
      </c>
      <c r="BT1125" s="5" t="str">
        <f t="shared" si="263"/>
        <v/>
      </c>
      <c r="BU1125" s="79" t="str">
        <f t="shared" si="264"/>
        <v/>
      </c>
      <c r="BV1125" s="79" t="str">
        <f t="shared" si="265"/>
        <v/>
      </c>
      <c r="BW1125" s="79" t="str">
        <f t="shared" si="266"/>
        <v/>
      </c>
      <c r="CB1125" s="5"/>
      <c r="CE1125" s="5"/>
      <c r="CF1125" s="5"/>
      <c r="CG1125" s="5"/>
      <c r="CH1125" s="5"/>
      <c r="CI1125" s="5"/>
      <c r="CJ1125" s="14"/>
      <c r="CK1125" s="25"/>
      <c r="DO1125" s="5" t="e">
        <f>IF(REPORTE!AH$2="si",IF(C1125=VALUE(REPORTE!C$22),IF(SUM(DO1126:DO$1993),CONCATENATE(INT(B1125),", "),INT(B1125)),""),IF(C1125=VALUE(REPORTE!C$21),IF(SUM(DO1126:DO$1993),CONCATENATE(INT(B1125),", "),INT(B1125)),""))</f>
        <v>#VALUE!</v>
      </c>
      <c r="DS1125" s="5"/>
      <c r="DT1125" s="5"/>
      <c r="DU1125" s="5"/>
      <c r="DV1125" s="5"/>
    </row>
    <row r="1126" spans="1:126" x14ac:dyDescent="0.25">
      <c r="A1126" s="4" t="str">
        <f t="shared" si="260"/>
        <v/>
      </c>
      <c r="B1126" s="3"/>
      <c r="D1126" s="1"/>
      <c r="H1126" s="5" t="str">
        <f>IF(F1126="","",IFERROR(CONCATENATE("PEUA",VLOOKUP(ESTADO,REPORTE!AV$2:AW$33,2,0),DIDTRITO_FORM,CADER_FORM,IFERROR(INDEX(CA:CA,MATCH(DAY(F1126),BZ:BZ,0),1),DAY(F1126)),IFERROR(INDEX(CA:CA,MATCH(MONTH(F1126),BZ:BZ,0),1),MONTH(F1126)),YEAR(F1126),G1126),""))</f>
        <v/>
      </c>
      <c r="N1126" s="66" t="str">
        <f>IFERROR(IF(BT1126="","",IF(INDEX(N$1:N1125,MATCH(BT1126,BT$1:BT1125,0),1)=0,"",INDEX(N$1:N1125,MATCH(BT1126,BT$1:BT1125,0),1))),"")</f>
        <v/>
      </c>
      <c r="O1126" s="66" t="str">
        <f>IFERROR(IF(BT1126="","",IF(INDEX(O$1:O1125,MATCH(BT1126,BT$1:BT1125,0),1)=0,"",INDEX(O$1:O1125,MATCH(BT1126,BT$1:BT1125,0),1))),"")</f>
        <v/>
      </c>
      <c r="R1126" s="66"/>
      <c r="S1126" s="5"/>
      <c r="T1126" s="66"/>
      <c r="U1126" s="5" t="str">
        <f>IFERROR(IF(INDEX(U$1:U1125,MATCH(T1126,T$1:T1125,0),1)=0,"",INDEX(U$1:U1125,MATCH(T1126,T$1:T1125,0),1)),"")</f>
        <v/>
      </c>
      <c r="V1126" s="66"/>
      <c r="W1126" s="5" t="str">
        <f>IFERROR(IF(INDEX(W$1:W1125,MATCH(V1126,V$1:V1125,0),1)=0,"",INDEX(W$1:W1125,MATCH(V1126,V$1:V1125,0),1)),"")</f>
        <v/>
      </c>
      <c r="AC1126" s="3"/>
      <c r="AE1126" s="4"/>
      <c r="AY1126" s="7"/>
      <c r="BN1126" s="7" t="str">
        <f t="shared" si="267"/>
        <v/>
      </c>
      <c r="BO1126" s="286" t="str">
        <f t="shared" si="258"/>
        <v/>
      </c>
      <c r="BP1126" s="22" t="str">
        <f t="shared" si="268"/>
        <v/>
      </c>
      <c r="BQ1126" s="7"/>
      <c r="BR1126" s="75" t="str">
        <f t="shared" si="261"/>
        <v/>
      </c>
      <c r="BS1126" s="75" t="str">
        <f t="shared" si="262"/>
        <v/>
      </c>
      <c r="BT1126" s="5" t="str">
        <f t="shared" si="263"/>
        <v/>
      </c>
      <c r="BU1126" s="79" t="str">
        <f t="shared" si="264"/>
        <v/>
      </c>
      <c r="BV1126" s="79" t="str">
        <f t="shared" si="265"/>
        <v/>
      </c>
      <c r="BW1126" s="79" t="str">
        <f t="shared" si="266"/>
        <v/>
      </c>
      <c r="CB1126" s="5"/>
      <c r="CE1126" s="5"/>
      <c r="CF1126" s="5"/>
      <c r="CG1126" s="5"/>
      <c r="CH1126" s="5"/>
      <c r="CI1126" s="5"/>
      <c r="CJ1126" s="14"/>
      <c r="CK1126" s="25"/>
      <c r="DO1126" s="5" t="e">
        <f>IF(REPORTE!AH$2="si",IF(C1126=VALUE(REPORTE!C$22),IF(SUM(DO1127:DO$1993),CONCATENATE(INT(B1126),", "),INT(B1126)),""),IF(C1126=VALUE(REPORTE!C$21),IF(SUM(DO1127:DO$1993),CONCATENATE(INT(B1126),", "),INT(B1126)),""))</f>
        <v>#VALUE!</v>
      </c>
      <c r="DS1126" s="5"/>
      <c r="DT1126" s="5"/>
      <c r="DU1126" s="5"/>
      <c r="DV1126" s="5"/>
    </row>
    <row r="1127" spans="1:126" x14ac:dyDescent="0.25">
      <c r="A1127" s="4" t="str">
        <f t="shared" si="260"/>
        <v/>
      </c>
      <c r="B1127" s="3"/>
      <c r="D1127" s="1"/>
      <c r="H1127" s="5" t="str">
        <f>IF(F1127="","",IFERROR(CONCATENATE("PEUA",VLOOKUP(ESTADO,REPORTE!AV$2:AW$33,2,0),DIDTRITO_FORM,CADER_FORM,IFERROR(INDEX(CA:CA,MATCH(DAY(F1127),BZ:BZ,0),1),DAY(F1127)),IFERROR(INDEX(CA:CA,MATCH(MONTH(F1127),BZ:BZ,0),1),MONTH(F1127)),YEAR(F1127),G1127),""))</f>
        <v/>
      </c>
      <c r="N1127" s="66" t="str">
        <f>IFERROR(IF(BT1127="","",IF(INDEX(N$1:N1126,MATCH(BT1127,BT$1:BT1126,0),1)=0,"",INDEX(N$1:N1126,MATCH(BT1127,BT$1:BT1126,0),1))),"")</f>
        <v/>
      </c>
      <c r="O1127" s="66" t="str">
        <f>IFERROR(IF(BT1127="","",IF(INDEX(O$1:O1126,MATCH(BT1127,BT$1:BT1126,0),1)=0,"",INDEX(O$1:O1126,MATCH(BT1127,BT$1:BT1126,0),1))),"")</f>
        <v/>
      </c>
      <c r="R1127" s="66"/>
      <c r="S1127" s="5"/>
      <c r="T1127" s="66"/>
      <c r="U1127" s="5" t="str">
        <f>IFERROR(IF(INDEX(U$1:U1126,MATCH(T1127,T$1:T1126,0),1)=0,"",INDEX(U$1:U1126,MATCH(T1127,T$1:T1126,0),1)),"")</f>
        <v/>
      </c>
      <c r="V1127" s="66"/>
      <c r="W1127" s="5" t="str">
        <f>IFERROR(IF(INDEX(W$1:W1126,MATCH(V1127,V$1:V1126,0),1)=0,"",INDEX(W$1:W1126,MATCH(V1127,V$1:V1126,0),1)),"")</f>
        <v/>
      </c>
      <c r="AC1127" s="3"/>
      <c r="AE1127" s="4"/>
      <c r="AY1127" s="7"/>
      <c r="BN1127" s="7" t="str">
        <f t="shared" si="267"/>
        <v/>
      </c>
      <c r="BO1127" s="286" t="str">
        <f t="shared" si="258"/>
        <v/>
      </c>
      <c r="BP1127" s="22" t="str">
        <f t="shared" si="268"/>
        <v/>
      </c>
      <c r="BQ1127" s="7"/>
      <c r="BR1127" s="75" t="str">
        <f t="shared" si="261"/>
        <v/>
      </c>
      <c r="BS1127" s="75" t="str">
        <f t="shared" si="262"/>
        <v/>
      </c>
      <c r="BT1127" s="5" t="str">
        <f t="shared" si="263"/>
        <v/>
      </c>
      <c r="BU1127" s="79" t="str">
        <f t="shared" si="264"/>
        <v/>
      </c>
      <c r="BV1127" s="79" t="str">
        <f t="shared" si="265"/>
        <v/>
      </c>
      <c r="BW1127" s="79" t="str">
        <f t="shared" si="266"/>
        <v/>
      </c>
      <c r="CB1127" s="5"/>
      <c r="CE1127" s="5"/>
      <c r="CF1127" s="5"/>
      <c r="CG1127" s="5"/>
      <c r="CH1127" s="5"/>
      <c r="CI1127" s="5"/>
      <c r="CJ1127" s="14"/>
      <c r="CK1127" s="25"/>
      <c r="DO1127" s="5" t="e">
        <f>IF(REPORTE!AH$2="si",IF(C1127=VALUE(REPORTE!C$22),IF(SUM(DO1128:DO$1993),CONCATENATE(INT(B1127),", "),INT(B1127)),""),IF(C1127=VALUE(REPORTE!C$21),IF(SUM(DO1128:DO$1993),CONCATENATE(INT(B1127),", "),INT(B1127)),""))</f>
        <v>#VALUE!</v>
      </c>
      <c r="DS1127" s="5"/>
      <c r="DT1127" s="5"/>
      <c r="DU1127" s="5"/>
      <c r="DV1127" s="5"/>
    </row>
    <row r="1128" spans="1:126" x14ac:dyDescent="0.25">
      <c r="A1128" s="4" t="str">
        <f t="shared" si="260"/>
        <v/>
      </c>
      <c r="B1128" s="3"/>
      <c r="D1128" s="1"/>
      <c r="H1128" s="5" t="str">
        <f>IF(F1128="","",IFERROR(CONCATENATE("PEUA",VLOOKUP(ESTADO,REPORTE!AV$2:AW$33,2,0),DIDTRITO_FORM,CADER_FORM,IFERROR(INDEX(CA:CA,MATCH(DAY(F1128),BZ:BZ,0),1),DAY(F1128)),IFERROR(INDEX(CA:CA,MATCH(MONTH(F1128),BZ:BZ,0),1),MONTH(F1128)),YEAR(F1128),G1128),""))</f>
        <v/>
      </c>
      <c r="N1128" s="66" t="str">
        <f>IFERROR(IF(BT1128="","",IF(INDEX(N$1:N1127,MATCH(BT1128,BT$1:BT1127,0),1)=0,"",INDEX(N$1:N1127,MATCH(BT1128,BT$1:BT1127,0),1))),"")</f>
        <v/>
      </c>
      <c r="O1128" s="66" t="str">
        <f>IFERROR(IF(BT1128="","",IF(INDEX(O$1:O1127,MATCH(BT1128,BT$1:BT1127,0),1)=0,"",INDEX(O$1:O1127,MATCH(BT1128,BT$1:BT1127,0),1))),"")</f>
        <v/>
      </c>
      <c r="R1128" s="66"/>
      <c r="S1128" s="5"/>
      <c r="T1128" s="66"/>
      <c r="U1128" s="5" t="str">
        <f>IFERROR(IF(INDEX(U$1:U1127,MATCH(T1128,T$1:T1127,0),1)=0,"",INDEX(U$1:U1127,MATCH(T1128,T$1:T1127,0),1)),"")</f>
        <v/>
      </c>
      <c r="V1128" s="66"/>
      <c r="W1128" s="5" t="str">
        <f>IFERROR(IF(INDEX(W$1:W1127,MATCH(V1128,V$1:V1127,0),1)=0,"",INDEX(W$1:W1127,MATCH(V1128,V$1:V1127,0),1)),"")</f>
        <v/>
      </c>
      <c r="AC1128" s="3"/>
      <c r="AE1128" s="4"/>
      <c r="AY1128" s="7"/>
      <c r="BN1128" s="7" t="str">
        <f t="shared" si="267"/>
        <v/>
      </c>
      <c r="BO1128" s="286" t="str">
        <f t="shared" si="258"/>
        <v/>
      </c>
      <c r="BP1128" s="22" t="str">
        <f t="shared" si="268"/>
        <v/>
      </c>
      <c r="BQ1128" s="7"/>
      <c r="BR1128" s="75" t="str">
        <f t="shared" si="261"/>
        <v/>
      </c>
      <c r="BS1128" s="75" t="str">
        <f t="shared" si="262"/>
        <v/>
      </c>
      <c r="BT1128" s="5" t="str">
        <f t="shared" si="263"/>
        <v/>
      </c>
      <c r="BU1128" s="79" t="str">
        <f t="shared" si="264"/>
        <v/>
      </c>
      <c r="BV1128" s="79" t="str">
        <f t="shared" si="265"/>
        <v/>
      </c>
      <c r="BW1128" s="79" t="str">
        <f t="shared" si="266"/>
        <v/>
      </c>
      <c r="CB1128" s="5"/>
      <c r="CE1128" s="5"/>
      <c r="CF1128" s="5"/>
      <c r="CG1128" s="5"/>
      <c r="CH1128" s="5"/>
      <c r="CI1128" s="5"/>
      <c r="CJ1128" s="14"/>
      <c r="CK1128" s="25"/>
      <c r="DO1128" s="5" t="e">
        <f>IF(REPORTE!AH$2="si",IF(C1128=VALUE(REPORTE!C$22),IF(SUM(DO1129:DO$1993),CONCATENATE(INT(B1128),", "),INT(B1128)),""),IF(C1128=VALUE(REPORTE!C$21),IF(SUM(DO1129:DO$1993),CONCATENATE(INT(B1128),", "),INT(B1128)),""))</f>
        <v>#VALUE!</v>
      </c>
      <c r="DS1128" s="5"/>
      <c r="DT1128" s="5"/>
      <c r="DU1128" s="5"/>
      <c r="DV1128" s="5"/>
    </row>
    <row r="1129" spans="1:126" x14ac:dyDescent="0.25">
      <c r="A1129" s="4" t="str">
        <f t="shared" si="260"/>
        <v/>
      </c>
      <c r="B1129" s="3"/>
      <c r="D1129" s="1"/>
      <c r="H1129" s="5" t="str">
        <f>IF(F1129="","",IFERROR(CONCATENATE("PEUA",VLOOKUP(ESTADO,REPORTE!AV$2:AW$33,2,0),DIDTRITO_FORM,CADER_FORM,IFERROR(INDEX(CA:CA,MATCH(DAY(F1129),BZ:BZ,0),1),DAY(F1129)),IFERROR(INDEX(CA:CA,MATCH(MONTH(F1129),BZ:BZ,0),1),MONTH(F1129)),YEAR(F1129),G1129),""))</f>
        <v/>
      </c>
      <c r="N1129" s="66" t="str">
        <f>IFERROR(IF(BT1129="","",IF(INDEX(N$1:N1128,MATCH(BT1129,BT$1:BT1128,0),1)=0,"",INDEX(N$1:N1128,MATCH(BT1129,BT$1:BT1128,0),1))),"")</f>
        <v/>
      </c>
      <c r="O1129" s="66" t="str">
        <f>IFERROR(IF(BT1129="","",IF(INDEX(O$1:O1128,MATCH(BT1129,BT$1:BT1128,0),1)=0,"",INDEX(O$1:O1128,MATCH(BT1129,BT$1:BT1128,0),1))),"")</f>
        <v/>
      </c>
      <c r="R1129" s="66"/>
      <c r="S1129" s="5"/>
      <c r="T1129" s="66"/>
      <c r="U1129" s="5" t="str">
        <f>IFERROR(IF(INDEX(U$1:U1128,MATCH(T1129,T$1:T1128,0),1)=0,"",INDEX(U$1:U1128,MATCH(T1129,T$1:T1128,0),1)),"")</f>
        <v/>
      </c>
      <c r="V1129" s="66"/>
      <c r="W1129" s="5" t="str">
        <f>IFERROR(IF(INDEX(W$1:W1128,MATCH(V1129,V$1:V1128,0),1)=0,"",INDEX(W$1:W1128,MATCH(V1129,V$1:V1128,0),1)),"")</f>
        <v/>
      </c>
      <c r="AC1129" s="3"/>
      <c r="AE1129" s="4"/>
      <c r="AY1129" s="7"/>
      <c r="BN1129" s="7" t="str">
        <f t="shared" si="267"/>
        <v/>
      </c>
      <c r="BO1129" s="286" t="str">
        <f t="shared" si="258"/>
        <v/>
      </c>
      <c r="BP1129" s="22" t="str">
        <f t="shared" si="268"/>
        <v/>
      </c>
      <c r="BQ1129" s="7"/>
      <c r="BR1129" s="75" t="str">
        <f t="shared" si="261"/>
        <v/>
      </c>
      <c r="BS1129" s="75" t="str">
        <f t="shared" si="262"/>
        <v/>
      </c>
      <c r="BT1129" s="5" t="str">
        <f t="shared" si="263"/>
        <v/>
      </c>
      <c r="BU1129" s="79" t="str">
        <f t="shared" si="264"/>
        <v/>
      </c>
      <c r="BV1129" s="79" t="str">
        <f t="shared" si="265"/>
        <v/>
      </c>
      <c r="BW1129" s="79" t="str">
        <f t="shared" si="266"/>
        <v/>
      </c>
      <c r="CB1129" s="5"/>
      <c r="CE1129" s="5"/>
      <c r="CF1129" s="5"/>
      <c r="CG1129" s="5"/>
      <c r="CH1129" s="5"/>
      <c r="CI1129" s="5"/>
      <c r="CJ1129" s="14"/>
      <c r="CK1129" s="25"/>
      <c r="DO1129" s="5" t="e">
        <f>IF(REPORTE!AH$2="si",IF(C1129=VALUE(REPORTE!C$22),IF(SUM(DO1130:DO$1993),CONCATENATE(INT(B1129),", "),INT(B1129)),""),IF(C1129=VALUE(REPORTE!C$21),IF(SUM(DO1130:DO$1993),CONCATENATE(INT(B1129),", "),INT(B1129)),""))</f>
        <v>#VALUE!</v>
      </c>
      <c r="DS1129" s="5"/>
      <c r="DT1129" s="5"/>
      <c r="DU1129" s="5"/>
      <c r="DV1129" s="5"/>
    </row>
    <row r="1130" spans="1:126" x14ac:dyDescent="0.25">
      <c r="A1130" s="4" t="str">
        <f t="shared" si="260"/>
        <v/>
      </c>
      <c r="B1130" s="3"/>
      <c r="D1130" s="1"/>
      <c r="H1130" s="5" t="str">
        <f>IF(F1130="","",IFERROR(CONCATENATE("PEUA",VLOOKUP(ESTADO,REPORTE!AV$2:AW$33,2,0),DIDTRITO_FORM,CADER_FORM,IFERROR(INDEX(CA:CA,MATCH(DAY(F1130),BZ:BZ,0),1),DAY(F1130)),IFERROR(INDEX(CA:CA,MATCH(MONTH(F1130),BZ:BZ,0),1),MONTH(F1130)),YEAR(F1130),G1130),""))</f>
        <v/>
      </c>
      <c r="N1130" s="66" t="str">
        <f>IFERROR(IF(BT1130="","",IF(INDEX(N$1:N1129,MATCH(BT1130,BT$1:BT1129,0),1)=0,"",INDEX(N$1:N1129,MATCH(BT1130,BT$1:BT1129,0),1))),"")</f>
        <v/>
      </c>
      <c r="O1130" s="66" t="str">
        <f>IFERROR(IF(BT1130="","",IF(INDEX(O$1:O1129,MATCH(BT1130,BT$1:BT1129,0),1)=0,"",INDEX(O$1:O1129,MATCH(BT1130,BT$1:BT1129,0),1))),"")</f>
        <v/>
      </c>
      <c r="R1130" s="66"/>
      <c r="S1130" s="5"/>
      <c r="T1130" s="66"/>
      <c r="U1130" s="5" t="str">
        <f>IFERROR(IF(INDEX(U$1:U1129,MATCH(T1130,T$1:T1129,0),1)=0,"",INDEX(U$1:U1129,MATCH(T1130,T$1:T1129,0),1)),"")</f>
        <v/>
      </c>
      <c r="V1130" s="66"/>
      <c r="W1130" s="5" t="str">
        <f>IFERROR(IF(INDEX(W$1:W1129,MATCH(V1130,V$1:V1129,0),1)=0,"",INDEX(W$1:W1129,MATCH(V1130,V$1:V1129,0),1)),"")</f>
        <v/>
      </c>
      <c r="AC1130" s="3"/>
      <c r="AE1130" s="4"/>
      <c r="AY1130" s="7"/>
      <c r="BN1130" s="7" t="str">
        <f t="shared" si="267"/>
        <v/>
      </c>
      <c r="BO1130" s="286" t="str">
        <f t="shared" si="258"/>
        <v/>
      </c>
      <c r="BP1130" s="22" t="str">
        <f t="shared" si="268"/>
        <v/>
      </c>
      <c r="BQ1130" s="7"/>
      <c r="BR1130" s="75" t="str">
        <f t="shared" si="261"/>
        <v/>
      </c>
      <c r="BS1130" s="75" t="str">
        <f t="shared" si="262"/>
        <v/>
      </c>
      <c r="BT1130" s="5" t="str">
        <f t="shared" si="263"/>
        <v/>
      </c>
      <c r="BU1130" s="79" t="str">
        <f t="shared" si="264"/>
        <v/>
      </c>
      <c r="BV1130" s="79" t="str">
        <f t="shared" si="265"/>
        <v/>
      </c>
      <c r="BW1130" s="79" t="str">
        <f t="shared" si="266"/>
        <v/>
      </c>
      <c r="CB1130" s="5"/>
      <c r="CE1130" s="5"/>
      <c r="CF1130" s="5"/>
      <c r="CG1130" s="5"/>
      <c r="CH1130" s="5"/>
      <c r="CI1130" s="5"/>
      <c r="CJ1130" s="14"/>
      <c r="CK1130" s="25"/>
      <c r="DO1130" s="5" t="e">
        <f>IF(REPORTE!AH$2="si",IF(C1130=VALUE(REPORTE!C$22),IF(SUM(DO1131:DO$1993),CONCATENATE(INT(B1130),", "),INT(B1130)),""),IF(C1130=VALUE(REPORTE!C$21),IF(SUM(DO1131:DO$1993),CONCATENATE(INT(B1130),", "),INT(B1130)),""))</f>
        <v>#VALUE!</v>
      </c>
      <c r="DS1130" s="5"/>
      <c r="DT1130" s="5"/>
      <c r="DU1130" s="5"/>
      <c r="DV1130" s="5"/>
    </row>
    <row r="1131" spans="1:126" x14ac:dyDescent="0.25">
      <c r="A1131" s="4" t="str">
        <f t="shared" si="260"/>
        <v/>
      </c>
      <c r="B1131" s="3"/>
      <c r="D1131" s="1"/>
      <c r="H1131" s="5" t="str">
        <f>IF(F1131="","",IFERROR(CONCATENATE("PEUA",VLOOKUP(ESTADO,REPORTE!AV$2:AW$33,2,0),DIDTRITO_FORM,CADER_FORM,IFERROR(INDEX(CA:CA,MATCH(DAY(F1131),BZ:BZ,0),1),DAY(F1131)),IFERROR(INDEX(CA:CA,MATCH(MONTH(F1131),BZ:BZ,0),1),MONTH(F1131)),YEAR(F1131),G1131),""))</f>
        <v/>
      </c>
      <c r="N1131" s="66" t="str">
        <f>IFERROR(IF(BT1131="","",IF(INDEX(N$1:N1130,MATCH(BT1131,BT$1:BT1130,0),1)=0,"",INDEX(N$1:N1130,MATCH(BT1131,BT$1:BT1130,0),1))),"")</f>
        <v/>
      </c>
      <c r="O1131" s="66" t="str">
        <f>IFERROR(IF(BT1131="","",IF(INDEX(O$1:O1130,MATCH(BT1131,BT$1:BT1130,0),1)=0,"",INDEX(O$1:O1130,MATCH(BT1131,BT$1:BT1130,0),1))),"")</f>
        <v/>
      </c>
      <c r="R1131" s="66"/>
      <c r="S1131" s="5"/>
      <c r="T1131" s="66"/>
      <c r="U1131" s="5" t="str">
        <f>IFERROR(IF(INDEX(U$1:U1130,MATCH(T1131,T$1:T1130,0),1)=0,"",INDEX(U$1:U1130,MATCH(T1131,T$1:T1130,0),1)),"")</f>
        <v/>
      </c>
      <c r="V1131" s="66"/>
      <c r="W1131" s="5" t="str">
        <f>IFERROR(IF(INDEX(W$1:W1130,MATCH(V1131,V$1:V1130,0),1)=0,"",INDEX(W$1:W1130,MATCH(V1131,V$1:V1130,0),1)),"")</f>
        <v/>
      </c>
      <c r="AC1131" s="3"/>
      <c r="AE1131" s="4"/>
      <c r="AY1131" s="7"/>
      <c r="BN1131" s="7" t="str">
        <f t="shared" si="267"/>
        <v/>
      </c>
      <c r="BO1131" s="286" t="str">
        <f t="shared" si="258"/>
        <v/>
      </c>
      <c r="BP1131" s="22" t="str">
        <f t="shared" si="268"/>
        <v/>
      </c>
      <c r="BQ1131" s="7"/>
      <c r="BR1131" s="75" t="str">
        <f t="shared" si="261"/>
        <v/>
      </c>
      <c r="BS1131" s="75" t="str">
        <f t="shared" si="262"/>
        <v/>
      </c>
      <c r="BT1131" s="5" t="str">
        <f t="shared" si="263"/>
        <v/>
      </c>
      <c r="BU1131" s="79" t="str">
        <f t="shared" si="264"/>
        <v/>
      </c>
      <c r="BV1131" s="79" t="str">
        <f t="shared" si="265"/>
        <v/>
      </c>
      <c r="BW1131" s="79" t="str">
        <f t="shared" si="266"/>
        <v/>
      </c>
      <c r="CB1131" s="5"/>
      <c r="CE1131" s="5"/>
      <c r="CF1131" s="5"/>
      <c r="CG1131" s="5"/>
      <c r="CH1131" s="5"/>
      <c r="CI1131" s="5"/>
      <c r="CJ1131" s="14"/>
      <c r="CK1131" s="25"/>
      <c r="DO1131" s="5" t="e">
        <f>IF(REPORTE!AH$2="si",IF(C1131=VALUE(REPORTE!C$22),IF(SUM(DO1132:DO$1993),CONCATENATE(INT(B1131),", "),INT(B1131)),""),IF(C1131=VALUE(REPORTE!C$21),IF(SUM(DO1132:DO$1993),CONCATENATE(INT(B1131),", "),INT(B1131)),""))</f>
        <v>#VALUE!</v>
      </c>
      <c r="DS1131" s="5"/>
      <c r="DT1131" s="5"/>
      <c r="DU1131" s="5"/>
      <c r="DV1131" s="5"/>
    </row>
    <row r="1132" spans="1:126" x14ac:dyDescent="0.25">
      <c r="A1132" s="4" t="str">
        <f t="shared" si="260"/>
        <v/>
      </c>
      <c r="B1132" s="3"/>
      <c r="D1132" s="1"/>
      <c r="H1132" s="5" t="str">
        <f>IF(F1132="","",IFERROR(CONCATENATE("PEUA",VLOOKUP(ESTADO,REPORTE!AV$2:AW$33,2,0),DIDTRITO_FORM,CADER_FORM,IFERROR(INDEX(CA:CA,MATCH(DAY(F1132),BZ:BZ,0),1),DAY(F1132)),IFERROR(INDEX(CA:CA,MATCH(MONTH(F1132),BZ:BZ,0),1),MONTH(F1132)),YEAR(F1132),G1132),""))</f>
        <v/>
      </c>
      <c r="N1132" s="66" t="str">
        <f>IFERROR(IF(BT1132="","",IF(INDEX(N$1:N1131,MATCH(BT1132,BT$1:BT1131,0),1)=0,"",INDEX(N$1:N1131,MATCH(BT1132,BT$1:BT1131,0),1))),"")</f>
        <v/>
      </c>
      <c r="O1132" s="66" t="str">
        <f>IFERROR(IF(BT1132="","",IF(INDEX(O$1:O1131,MATCH(BT1132,BT$1:BT1131,0),1)=0,"",INDEX(O$1:O1131,MATCH(BT1132,BT$1:BT1131,0),1))),"")</f>
        <v/>
      </c>
      <c r="R1132" s="66"/>
      <c r="S1132" s="5"/>
      <c r="T1132" s="66"/>
      <c r="U1132" s="5" t="str">
        <f>IFERROR(IF(INDEX(U$1:U1131,MATCH(T1132,T$1:T1131,0),1)=0,"",INDEX(U$1:U1131,MATCH(T1132,T$1:T1131,0),1)),"")</f>
        <v/>
      </c>
      <c r="V1132" s="66"/>
      <c r="W1132" s="5" t="str">
        <f>IFERROR(IF(INDEX(W$1:W1131,MATCH(V1132,V$1:V1131,0),1)=0,"",INDEX(W$1:W1131,MATCH(V1132,V$1:V1131,0),1)),"")</f>
        <v/>
      </c>
      <c r="AC1132" s="3"/>
      <c r="AE1132" s="4"/>
      <c r="AY1132" s="7"/>
      <c r="BN1132" s="7" t="str">
        <f t="shared" si="267"/>
        <v/>
      </c>
      <c r="BO1132" s="286" t="str">
        <f t="shared" si="258"/>
        <v/>
      </c>
      <c r="BP1132" s="22" t="str">
        <f t="shared" si="268"/>
        <v/>
      </c>
      <c r="BQ1132" s="7"/>
      <c r="BR1132" s="75" t="str">
        <f t="shared" si="261"/>
        <v/>
      </c>
      <c r="BS1132" s="75" t="str">
        <f t="shared" si="262"/>
        <v/>
      </c>
      <c r="BT1132" s="5" t="str">
        <f t="shared" si="263"/>
        <v/>
      </c>
      <c r="BU1132" s="79" t="str">
        <f t="shared" si="264"/>
        <v/>
      </c>
      <c r="BV1132" s="79" t="str">
        <f t="shared" si="265"/>
        <v/>
      </c>
      <c r="BW1132" s="79" t="str">
        <f t="shared" si="266"/>
        <v/>
      </c>
      <c r="CB1132" s="5"/>
      <c r="CE1132" s="5"/>
      <c r="CF1132" s="5"/>
      <c r="CG1132" s="5"/>
      <c r="CH1132" s="5"/>
      <c r="CI1132" s="5"/>
      <c r="CJ1132" s="14"/>
      <c r="CK1132" s="25"/>
      <c r="DO1132" s="5" t="e">
        <f>IF(REPORTE!AH$2="si",IF(C1132=VALUE(REPORTE!C$22),IF(SUM(DO1133:DO$1993),CONCATENATE(INT(B1132),", "),INT(B1132)),""),IF(C1132=VALUE(REPORTE!C$21),IF(SUM(DO1133:DO$1993),CONCATENATE(INT(B1132),", "),INT(B1132)),""))</f>
        <v>#VALUE!</v>
      </c>
      <c r="DS1132" s="5"/>
      <c r="DT1132" s="5"/>
      <c r="DU1132" s="5"/>
      <c r="DV1132" s="5"/>
    </row>
    <row r="1133" spans="1:126" x14ac:dyDescent="0.25">
      <c r="A1133" s="4" t="str">
        <f t="shared" si="260"/>
        <v/>
      </c>
      <c r="B1133" s="3"/>
      <c r="D1133" s="1"/>
      <c r="H1133" s="5" t="str">
        <f>IF(F1133="","",IFERROR(CONCATENATE("PEUA",VLOOKUP(ESTADO,REPORTE!AV$2:AW$33,2,0),DIDTRITO_FORM,CADER_FORM,IFERROR(INDEX(CA:CA,MATCH(DAY(F1133),BZ:BZ,0),1),DAY(F1133)),IFERROR(INDEX(CA:CA,MATCH(MONTH(F1133),BZ:BZ,0),1),MONTH(F1133)),YEAR(F1133),G1133),""))</f>
        <v/>
      </c>
      <c r="N1133" s="66" t="str">
        <f>IFERROR(IF(BT1133="","",IF(INDEX(N$1:N1132,MATCH(BT1133,BT$1:BT1132,0),1)=0,"",INDEX(N$1:N1132,MATCH(BT1133,BT$1:BT1132,0),1))),"")</f>
        <v/>
      </c>
      <c r="O1133" s="66" t="str">
        <f>IFERROR(IF(BT1133="","",IF(INDEX(O$1:O1132,MATCH(BT1133,BT$1:BT1132,0),1)=0,"",INDEX(O$1:O1132,MATCH(BT1133,BT$1:BT1132,0),1))),"")</f>
        <v/>
      </c>
      <c r="R1133" s="66"/>
      <c r="S1133" s="5"/>
      <c r="T1133" s="66"/>
      <c r="U1133" s="5" t="str">
        <f>IFERROR(IF(INDEX(U$1:U1132,MATCH(T1133,T$1:T1132,0),1)=0,"",INDEX(U$1:U1132,MATCH(T1133,T$1:T1132,0),1)),"")</f>
        <v/>
      </c>
      <c r="V1133" s="66"/>
      <c r="W1133" s="5" t="str">
        <f>IFERROR(IF(INDEX(W$1:W1132,MATCH(V1133,V$1:V1132,0),1)=0,"",INDEX(W$1:W1132,MATCH(V1133,V$1:V1132,0),1)),"")</f>
        <v/>
      </c>
      <c r="AC1133" s="3"/>
      <c r="AE1133" s="4"/>
      <c r="AY1133" s="7"/>
      <c r="BN1133" s="7" t="str">
        <f t="shared" si="267"/>
        <v/>
      </c>
      <c r="BO1133" s="286" t="str">
        <f t="shared" si="258"/>
        <v/>
      </c>
      <c r="BP1133" s="22" t="str">
        <f t="shared" si="268"/>
        <v/>
      </c>
      <c r="BQ1133" s="7"/>
      <c r="BR1133" s="75" t="str">
        <f t="shared" si="261"/>
        <v/>
      </c>
      <c r="BS1133" s="75" t="str">
        <f t="shared" si="262"/>
        <v/>
      </c>
      <c r="BT1133" s="5" t="str">
        <f t="shared" si="263"/>
        <v/>
      </c>
      <c r="BU1133" s="79" t="str">
        <f t="shared" si="264"/>
        <v/>
      </c>
      <c r="BV1133" s="79" t="str">
        <f t="shared" si="265"/>
        <v/>
      </c>
      <c r="BW1133" s="79" t="str">
        <f t="shared" si="266"/>
        <v/>
      </c>
      <c r="CB1133" s="5"/>
      <c r="CE1133" s="5"/>
      <c r="CF1133" s="5"/>
      <c r="CG1133" s="5"/>
      <c r="CH1133" s="5"/>
      <c r="CI1133" s="5"/>
      <c r="CJ1133" s="14"/>
      <c r="CK1133" s="25"/>
      <c r="DO1133" s="5" t="e">
        <f>IF(REPORTE!AH$2="si",IF(C1133=VALUE(REPORTE!C$22),IF(SUM(DO1134:DO$1993),CONCATENATE(INT(B1133),", "),INT(B1133)),""),IF(C1133=VALUE(REPORTE!C$21),IF(SUM(DO1134:DO$1993),CONCATENATE(INT(B1133),", "),INT(B1133)),""))</f>
        <v>#VALUE!</v>
      </c>
      <c r="DS1133" s="5"/>
      <c r="DT1133" s="5"/>
      <c r="DU1133" s="5"/>
      <c r="DV1133" s="5"/>
    </row>
    <row r="1134" spans="1:126" x14ac:dyDescent="0.25">
      <c r="A1134" s="4" t="str">
        <f t="shared" si="260"/>
        <v/>
      </c>
      <c r="B1134" s="3"/>
      <c r="D1134" s="1"/>
      <c r="H1134" s="5" t="str">
        <f>IF(F1134="","",IFERROR(CONCATENATE("PEUA",VLOOKUP(ESTADO,REPORTE!AV$2:AW$33,2,0),DIDTRITO_FORM,CADER_FORM,IFERROR(INDEX(CA:CA,MATCH(DAY(F1134),BZ:BZ,0),1),DAY(F1134)),IFERROR(INDEX(CA:CA,MATCH(MONTH(F1134),BZ:BZ,0),1),MONTH(F1134)),YEAR(F1134),G1134),""))</f>
        <v/>
      </c>
      <c r="N1134" s="66" t="str">
        <f>IFERROR(IF(BT1134="","",IF(INDEX(N$1:N1133,MATCH(BT1134,BT$1:BT1133,0),1)=0,"",INDEX(N$1:N1133,MATCH(BT1134,BT$1:BT1133,0),1))),"")</f>
        <v/>
      </c>
      <c r="O1134" s="66" t="str">
        <f>IFERROR(IF(BT1134="","",IF(INDEX(O$1:O1133,MATCH(BT1134,BT$1:BT1133,0),1)=0,"",INDEX(O$1:O1133,MATCH(BT1134,BT$1:BT1133,0),1))),"")</f>
        <v/>
      </c>
      <c r="R1134" s="66"/>
      <c r="S1134" s="5"/>
      <c r="T1134" s="66"/>
      <c r="U1134" s="5" t="str">
        <f>IFERROR(IF(INDEX(U$1:U1133,MATCH(T1134,T$1:T1133,0),1)=0,"",INDEX(U$1:U1133,MATCH(T1134,T$1:T1133,0),1)),"")</f>
        <v/>
      </c>
      <c r="V1134" s="66"/>
      <c r="W1134" s="5" t="str">
        <f>IFERROR(IF(INDEX(W$1:W1133,MATCH(V1134,V$1:V1133,0),1)=0,"",INDEX(W$1:W1133,MATCH(V1134,V$1:V1133,0),1)),"")</f>
        <v/>
      </c>
      <c r="AC1134" s="3"/>
      <c r="AE1134" s="4"/>
      <c r="AY1134" s="7"/>
      <c r="BN1134" s="7" t="str">
        <f t="shared" si="267"/>
        <v/>
      </c>
      <c r="BO1134" s="286" t="str">
        <f t="shared" si="258"/>
        <v/>
      </c>
      <c r="BP1134" s="22" t="str">
        <f t="shared" si="268"/>
        <v/>
      </c>
      <c r="BQ1134" s="7"/>
      <c r="BR1134" s="75" t="str">
        <f t="shared" si="261"/>
        <v/>
      </c>
      <c r="BS1134" s="75" t="str">
        <f t="shared" si="262"/>
        <v/>
      </c>
      <c r="BT1134" s="5" t="str">
        <f t="shared" si="263"/>
        <v/>
      </c>
      <c r="BU1134" s="79" t="str">
        <f t="shared" si="264"/>
        <v/>
      </c>
      <c r="BV1134" s="79" t="str">
        <f t="shared" si="265"/>
        <v/>
      </c>
      <c r="BW1134" s="79" t="str">
        <f t="shared" si="266"/>
        <v/>
      </c>
      <c r="CB1134" s="5"/>
      <c r="CE1134" s="5"/>
      <c r="CF1134" s="5"/>
      <c r="CG1134" s="5"/>
      <c r="CH1134" s="5"/>
      <c r="CI1134" s="5"/>
      <c r="CJ1134" s="14"/>
      <c r="CK1134" s="25"/>
      <c r="DO1134" s="5" t="e">
        <f>IF(REPORTE!AH$2="si",IF(C1134=VALUE(REPORTE!C$22),IF(SUM(DO1135:DO$1993),CONCATENATE(INT(B1134),", "),INT(B1134)),""),IF(C1134=VALUE(REPORTE!C$21),IF(SUM(DO1135:DO$1993),CONCATENATE(INT(B1134),", "),INT(B1134)),""))</f>
        <v>#VALUE!</v>
      </c>
      <c r="DS1134" s="5"/>
      <c r="DT1134" s="5"/>
      <c r="DU1134" s="5"/>
      <c r="DV1134" s="5"/>
    </row>
    <row r="1135" spans="1:126" x14ac:dyDescent="0.25">
      <c r="A1135" s="4" t="str">
        <f t="shared" si="260"/>
        <v/>
      </c>
      <c r="B1135" s="3"/>
      <c r="D1135" s="1"/>
      <c r="H1135" s="5" t="str">
        <f>IF(F1135="","",IFERROR(CONCATENATE("PEUA",VLOOKUP(ESTADO,REPORTE!AV$2:AW$33,2,0),DIDTRITO_FORM,CADER_FORM,IFERROR(INDEX(CA:CA,MATCH(DAY(F1135),BZ:BZ,0),1),DAY(F1135)),IFERROR(INDEX(CA:CA,MATCH(MONTH(F1135),BZ:BZ,0),1),MONTH(F1135)),YEAR(F1135),G1135),""))</f>
        <v/>
      </c>
      <c r="N1135" s="66" t="str">
        <f>IFERROR(IF(BT1135="","",IF(INDEX(N$1:N1134,MATCH(BT1135,BT$1:BT1134,0),1)=0,"",INDEX(N$1:N1134,MATCH(BT1135,BT$1:BT1134,0),1))),"")</f>
        <v/>
      </c>
      <c r="O1135" s="66" t="str">
        <f>IFERROR(IF(BT1135="","",IF(INDEX(O$1:O1134,MATCH(BT1135,BT$1:BT1134,0),1)=0,"",INDEX(O$1:O1134,MATCH(BT1135,BT$1:BT1134,0),1))),"")</f>
        <v/>
      </c>
      <c r="R1135" s="66"/>
      <c r="S1135" s="5"/>
      <c r="T1135" s="66"/>
      <c r="U1135" s="5" t="str">
        <f>IFERROR(IF(INDEX(U$1:U1134,MATCH(T1135,T$1:T1134,0),1)=0,"",INDEX(U$1:U1134,MATCH(T1135,T$1:T1134,0),1)),"")</f>
        <v/>
      </c>
      <c r="V1135" s="66"/>
      <c r="W1135" s="5" t="str">
        <f>IFERROR(IF(INDEX(W$1:W1134,MATCH(V1135,V$1:V1134,0),1)=0,"",INDEX(W$1:W1134,MATCH(V1135,V$1:V1134,0),1)),"")</f>
        <v/>
      </c>
      <c r="AC1135" s="3"/>
      <c r="AE1135" s="4"/>
      <c r="AY1135" s="7"/>
      <c r="BN1135" s="7" t="str">
        <f t="shared" si="267"/>
        <v/>
      </c>
      <c r="BO1135" s="286" t="str">
        <f t="shared" si="258"/>
        <v/>
      </c>
      <c r="BP1135" s="22" t="str">
        <f t="shared" si="268"/>
        <v/>
      </c>
      <c r="BQ1135" s="7"/>
      <c r="BR1135" s="75" t="str">
        <f t="shared" si="261"/>
        <v/>
      </c>
      <c r="BS1135" s="75" t="str">
        <f t="shared" si="262"/>
        <v/>
      </c>
      <c r="BT1135" s="5" t="str">
        <f t="shared" si="263"/>
        <v/>
      </c>
      <c r="BU1135" s="79" t="str">
        <f t="shared" si="264"/>
        <v/>
      </c>
      <c r="BV1135" s="79" t="str">
        <f t="shared" si="265"/>
        <v/>
      </c>
      <c r="BW1135" s="79" t="str">
        <f t="shared" si="266"/>
        <v/>
      </c>
      <c r="CB1135" s="5"/>
      <c r="CE1135" s="5"/>
      <c r="CF1135" s="5"/>
      <c r="CG1135" s="5"/>
      <c r="CH1135" s="5"/>
      <c r="CI1135" s="5"/>
      <c r="CJ1135" s="14"/>
      <c r="CK1135" s="25"/>
      <c r="DO1135" s="5" t="e">
        <f>IF(REPORTE!AH$2="si",IF(C1135=VALUE(REPORTE!C$22),IF(SUM(DO1136:DO$1993),CONCATENATE(INT(B1135),", "),INT(B1135)),""),IF(C1135=VALUE(REPORTE!C$21),IF(SUM(DO1136:DO$1993),CONCATENATE(INT(B1135),", "),INT(B1135)),""))</f>
        <v>#VALUE!</v>
      </c>
      <c r="DS1135" s="5"/>
      <c r="DT1135" s="5"/>
      <c r="DU1135" s="5"/>
      <c r="DV1135" s="5"/>
    </row>
    <row r="1136" spans="1:126" x14ac:dyDescent="0.25">
      <c r="A1136" s="4" t="str">
        <f t="shared" si="260"/>
        <v/>
      </c>
      <c r="B1136" s="3"/>
      <c r="D1136" s="1"/>
      <c r="H1136" s="5" t="str">
        <f>IF(F1136="","",IFERROR(CONCATENATE("PEUA",VLOOKUP(ESTADO,REPORTE!AV$2:AW$33,2,0),DIDTRITO_FORM,CADER_FORM,IFERROR(INDEX(CA:CA,MATCH(DAY(F1136),BZ:BZ,0),1),DAY(F1136)),IFERROR(INDEX(CA:CA,MATCH(MONTH(F1136),BZ:BZ,0),1),MONTH(F1136)),YEAR(F1136),G1136),""))</f>
        <v/>
      </c>
      <c r="N1136" s="66" t="str">
        <f>IFERROR(IF(BT1136="","",IF(INDEX(N$1:N1135,MATCH(BT1136,BT$1:BT1135,0),1)=0,"",INDEX(N$1:N1135,MATCH(BT1136,BT$1:BT1135,0),1))),"")</f>
        <v/>
      </c>
      <c r="O1136" s="66" t="str">
        <f>IFERROR(IF(BT1136="","",IF(INDEX(O$1:O1135,MATCH(BT1136,BT$1:BT1135,0),1)=0,"",INDEX(O$1:O1135,MATCH(BT1136,BT$1:BT1135,0),1))),"")</f>
        <v/>
      </c>
      <c r="R1136" s="66"/>
      <c r="S1136" s="5"/>
      <c r="T1136" s="66"/>
      <c r="U1136" s="5" t="str">
        <f>IFERROR(IF(INDEX(U$1:U1135,MATCH(T1136,T$1:T1135,0),1)=0,"",INDEX(U$1:U1135,MATCH(T1136,T$1:T1135,0),1)),"")</f>
        <v/>
      </c>
      <c r="V1136" s="66"/>
      <c r="W1136" s="5" t="str">
        <f>IFERROR(IF(INDEX(W$1:W1135,MATCH(V1136,V$1:V1135,0),1)=0,"",INDEX(W$1:W1135,MATCH(V1136,V$1:V1135,0),1)),"")</f>
        <v/>
      </c>
      <c r="AC1136" s="3"/>
      <c r="AE1136" s="4"/>
      <c r="AY1136" s="7"/>
      <c r="BN1136" s="7" t="str">
        <f t="shared" si="267"/>
        <v/>
      </c>
      <c r="BO1136" s="286" t="str">
        <f t="shared" si="258"/>
        <v/>
      </c>
      <c r="BP1136" s="22" t="str">
        <f t="shared" si="268"/>
        <v/>
      </c>
      <c r="BQ1136" s="7"/>
      <c r="BR1136" s="75" t="str">
        <f t="shared" si="261"/>
        <v/>
      </c>
      <c r="BS1136" s="75" t="str">
        <f t="shared" si="262"/>
        <v/>
      </c>
      <c r="BT1136" s="5" t="str">
        <f t="shared" si="263"/>
        <v/>
      </c>
      <c r="BU1136" s="79" t="str">
        <f t="shared" si="264"/>
        <v/>
      </c>
      <c r="BV1136" s="79" t="str">
        <f t="shared" si="265"/>
        <v/>
      </c>
      <c r="BW1136" s="79" t="str">
        <f t="shared" si="266"/>
        <v/>
      </c>
      <c r="CB1136" s="5"/>
      <c r="CE1136" s="5"/>
      <c r="CF1136" s="5"/>
      <c r="CG1136" s="5"/>
      <c r="CH1136" s="5"/>
      <c r="CI1136" s="5"/>
      <c r="CJ1136" s="14"/>
      <c r="CK1136" s="25"/>
      <c r="DO1136" s="5" t="e">
        <f>IF(REPORTE!AH$2="si",IF(C1136=VALUE(REPORTE!C$22),IF(SUM(DO1137:DO$1993),CONCATENATE(INT(B1136),", "),INT(B1136)),""),IF(C1136=VALUE(REPORTE!C$21),IF(SUM(DO1137:DO$1993),CONCATENATE(INT(B1136),", "),INT(B1136)),""))</f>
        <v>#VALUE!</v>
      </c>
      <c r="DP1136" s="5" t="e">
        <f>CONCATENATE(DO1136,DO1137,DO1138,DO1139,DO1140,DO1141,DO1142,DO1143,DO1144,DO1145,DO1146,DO1147,DO1148,DO1149,DO1150,DO1151,DO1152,DO1153,DO1154,DO1155,DO1156,DO1157,DO1158,DO1159,DO1160,DO1161,DO1162,DO1163,DO1164,DO1165,DO1166,DO1167,DO1168,DO1169,DO1170,DO1171,DO1172,DO1173,DO1174,DO1175,DO1176,DO1177)</f>
        <v>#VALUE!</v>
      </c>
      <c r="DS1136" s="5"/>
      <c r="DT1136" s="5"/>
      <c r="DU1136" s="5"/>
      <c r="DV1136" s="5"/>
    </row>
    <row r="1137" spans="1:126" x14ac:dyDescent="0.25">
      <c r="A1137" s="4" t="str">
        <f t="shared" si="260"/>
        <v/>
      </c>
      <c r="B1137" s="3"/>
      <c r="D1137" s="1"/>
      <c r="H1137" s="5" t="str">
        <f>IF(F1137="","",IFERROR(CONCATENATE("PEUA",VLOOKUP(ESTADO,REPORTE!AV$2:AW$33,2,0),DIDTRITO_FORM,CADER_FORM,IFERROR(INDEX(CA:CA,MATCH(DAY(F1137),BZ:BZ,0),1),DAY(F1137)),IFERROR(INDEX(CA:CA,MATCH(MONTH(F1137),BZ:BZ,0),1),MONTH(F1137)),YEAR(F1137),G1137),""))</f>
        <v/>
      </c>
      <c r="N1137" s="66" t="str">
        <f>IFERROR(IF(BT1137="","",IF(INDEX(N$1:N1136,MATCH(BT1137,BT$1:BT1136,0),1)=0,"",INDEX(N$1:N1136,MATCH(BT1137,BT$1:BT1136,0),1))),"")</f>
        <v/>
      </c>
      <c r="O1137" s="66" t="str">
        <f>IFERROR(IF(BT1137="","",IF(INDEX(O$1:O1136,MATCH(BT1137,BT$1:BT1136,0),1)=0,"",INDEX(O$1:O1136,MATCH(BT1137,BT$1:BT1136,0),1))),"")</f>
        <v/>
      </c>
      <c r="R1137" s="66"/>
      <c r="S1137" s="5"/>
      <c r="T1137" s="66"/>
      <c r="U1137" s="5" t="str">
        <f>IFERROR(IF(INDEX(U$1:U1136,MATCH(T1137,T$1:T1136,0),1)=0,"",INDEX(U$1:U1136,MATCH(T1137,T$1:T1136,0),1)),"")</f>
        <v/>
      </c>
      <c r="V1137" s="66"/>
      <c r="W1137" s="5" t="str">
        <f>IFERROR(IF(INDEX(W$1:W1136,MATCH(V1137,V$1:V1136,0),1)=0,"",INDEX(W$1:W1136,MATCH(V1137,V$1:V1136,0),1)),"")</f>
        <v/>
      </c>
      <c r="AC1137" s="3"/>
      <c r="AE1137" s="4"/>
      <c r="AY1137" s="7"/>
      <c r="BN1137" s="7" t="str">
        <f t="shared" si="267"/>
        <v/>
      </c>
      <c r="BO1137" s="286" t="str">
        <f t="shared" si="258"/>
        <v/>
      </c>
      <c r="BP1137" s="22" t="str">
        <f t="shared" si="268"/>
        <v/>
      </c>
      <c r="BQ1137" s="7"/>
      <c r="BR1137" s="75" t="str">
        <f t="shared" si="261"/>
        <v/>
      </c>
      <c r="BS1137" s="75" t="str">
        <f t="shared" si="262"/>
        <v/>
      </c>
      <c r="BT1137" s="5" t="str">
        <f t="shared" si="263"/>
        <v/>
      </c>
      <c r="BU1137" s="79" t="str">
        <f t="shared" si="264"/>
        <v/>
      </c>
      <c r="BV1137" s="79" t="str">
        <f t="shared" si="265"/>
        <v/>
      </c>
      <c r="BW1137" s="79" t="str">
        <f t="shared" si="266"/>
        <v/>
      </c>
      <c r="CB1137" s="5"/>
      <c r="CE1137" s="5"/>
      <c r="CF1137" s="5"/>
      <c r="CG1137" s="5"/>
      <c r="CH1137" s="5"/>
      <c r="CI1137" s="5"/>
      <c r="CJ1137" s="14"/>
      <c r="CK1137" s="25"/>
      <c r="DO1137" s="5" t="e">
        <f>IF(REPORTE!AH$2="si",IF(C1137=VALUE(REPORTE!C$22),IF(SUM(DO1138:DO$1993),CONCATENATE(INT(B1137),", "),INT(B1137)),""),IF(C1137=VALUE(REPORTE!C$21),IF(SUM(DO1138:DO$1993),CONCATENATE(INT(B1137),", "),INT(B1137)),""))</f>
        <v>#VALUE!</v>
      </c>
      <c r="DS1137" s="5"/>
      <c r="DT1137" s="5"/>
      <c r="DU1137" s="5"/>
      <c r="DV1137" s="5"/>
    </row>
    <row r="1138" spans="1:126" x14ac:dyDescent="0.25">
      <c r="A1138" s="4" t="str">
        <f t="shared" si="260"/>
        <v/>
      </c>
      <c r="B1138" s="3"/>
      <c r="D1138" s="1"/>
      <c r="H1138" s="5" t="str">
        <f>IF(F1138="","",IFERROR(CONCATENATE("PEUA",VLOOKUP(ESTADO,REPORTE!AV$2:AW$33,2,0),DIDTRITO_FORM,CADER_FORM,IFERROR(INDEX(CA:CA,MATCH(DAY(F1138),BZ:BZ,0),1),DAY(F1138)),IFERROR(INDEX(CA:CA,MATCH(MONTH(F1138),BZ:BZ,0),1),MONTH(F1138)),YEAR(F1138),G1138),""))</f>
        <v/>
      </c>
      <c r="N1138" s="66" t="str">
        <f>IFERROR(IF(BT1138="","",IF(INDEX(N$1:N1137,MATCH(BT1138,BT$1:BT1137,0),1)=0,"",INDEX(N$1:N1137,MATCH(BT1138,BT$1:BT1137,0),1))),"")</f>
        <v/>
      </c>
      <c r="O1138" s="66" t="str">
        <f>IFERROR(IF(BT1138="","",IF(INDEX(O$1:O1137,MATCH(BT1138,BT$1:BT1137,0),1)=0,"",INDEX(O$1:O1137,MATCH(BT1138,BT$1:BT1137,0),1))),"")</f>
        <v/>
      </c>
      <c r="R1138" s="66"/>
      <c r="S1138" s="5"/>
      <c r="T1138" s="66"/>
      <c r="U1138" s="5" t="str">
        <f>IFERROR(IF(INDEX(U$1:U1137,MATCH(T1138,T$1:T1137,0),1)=0,"",INDEX(U$1:U1137,MATCH(T1138,T$1:T1137,0),1)),"")</f>
        <v/>
      </c>
      <c r="V1138" s="66"/>
      <c r="W1138" s="5" t="str">
        <f>IFERROR(IF(INDEX(W$1:W1137,MATCH(V1138,V$1:V1137,0),1)=0,"",INDEX(W$1:W1137,MATCH(V1138,V$1:V1137,0),1)),"")</f>
        <v/>
      </c>
      <c r="AC1138" s="3"/>
      <c r="AE1138" s="4"/>
      <c r="AY1138" s="7"/>
      <c r="BN1138" s="7" t="str">
        <f t="shared" si="267"/>
        <v/>
      </c>
      <c r="BO1138" s="286" t="str">
        <f t="shared" si="258"/>
        <v/>
      </c>
      <c r="BP1138" s="22" t="str">
        <f t="shared" si="268"/>
        <v/>
      </c>
      <c r="BQ1138" s="7"/>
      <c r="BR1138" s="75" t="str">
        <f t="shared" si="261"/>
        <v/>
      </c>
      <c r="BS1138" s="75" t="str">
        <f t="shared" si="262"/>
        <v/>
      </c>
      <c r="BT1138" s="5" t="str">
        <f t="shared" si="263"/>
        <v/>
      </c>
      <c r="BU1138" s="79" t="str">
        <f t="shared" si="264"/>
        <v/>
      </c>
      <c r="BV1138" s="79" t="str">
        <f t="shared" si="265"/>
        <v/>
      </c>
      <c r="BW1138" s="79" t="str">
        <f t="shared" si="266"/>
        <v/>
      </c>
      <c r="CB1138" s="5"/>
      <c r="CE1138" s="5"/>
      <c r="CF1138" s="5"/>
      <c r="CG1138" s="5"/>
      <c r="CH1138" s="5"/>
      <c r="CI1138" s="5"/>
      <c r="CJ1138" s="14"/>
      <c r="CK1138" s="25"/>
      <c r="DO1138" s="5" t="e">
        <f>IF(REPORTE!AH$2="si",IF(C1138=VALUE(REPORTE!C$22),IF(SUM(DO1139:DO$1993),CONCATENATE(INT(B1138),", "),INT(B1138)),""),IF(C1138=VALUE(REPORTE!C$21),IF(SUM(DO1139:DO$1993),CONCATENATE(INT(B1138),", "),INT(B1138)),""))</f>
        <v>#VALUE!</v>
      </c>
      <c r="DS1138" s="5"/>
      <c r="DT1138" s="5"/>
      <c r="DU1138" s="5"/>
      <c r="DV1138" s="5"/>
    </row>
    <row r="1139" spans="1:126" x14ac:dyDescent="0.25">
      <c r="A1139" s="4" t="str">
        <f t="shared" si="260"/>
        <v/>
      </c>
      <c r="B1139" s="3"/>
      <c r="D1139" s="1"/>
      <c r="H1139" s="5" t="str">
        <f>IF(F1139="","",IFERROR(CONCATENATE("PEUA",VLOOKUP(ESTADO,REPORTE!AV$2:AW$33,2,0),DIDTRITO_FORM,CADER_FORM,IFERROR(INDEX(CA:CA,MATCH(DAY(F1139),BZ:BZ,0),1),DAY(F1139)),IFERROR(INDEX(CA:CA,MATCH(MONTH(F1139),BZ:BZ,0),1),MONTH(F1139)),YEAR(F1139),G1139),""))</f>
        <v/>
      </c>
      <c r="N1139" s="66" t="str">
        <f>IFERROR(IF(BT1139="","",IF(INDEX(N$1:N1138,MATCH(BT1139,BT$1:BT1138,0),1)=0,"",INDEX(N$1:N1138,MATCH(BT1139,BT$1:BT1138,0),1))),"")</f>
        <v/>
      </c>
      <c r="O1139" s="66" t="str">
        <f>IFERROR(IF(BT1139="","",IF(INDEX(O$1:O1138,MATCH(BT1139,BT$1:BT1138,0),1)=0,"",INDEX(O$1:O1138,MATCH(BT1139,BT$1:BT1138,0),1))),"")</f>
        <v/>
      </c>
      <c r="R1139" s="66"/>
      <c r="S1139" s="5"/>
      <c r="T1139" s="66"/>
      <c r="U1139" s="5" t="str">
        <f>IFERROR(IF(INDEX(U$1:U1138,MATCH(T1139,T$1:T1138,0),1)=0,"",INDEX(U$1:U1138,MATCH(T1139,T$1:T1138,0),1)),"")</f>
        <v/>
      </c>
      <c r="V1139" s="66"/>
      <c r="W1139" s="5" t="str">
        <f>IFERROR(IF(INDEX(W$1:W1138,MATCH(V1139,V$1:V1138,0),1)=0,"",INDEX(W$1:W1138,MATCH(V1139,V$1:V1138,0),1)),"")</f>
        <v/>
      </c>
      <c r="AC1139" s="3"/>
      <c r="AE1139" s="4"/>
      <c r="AY1139" s="7"/>
      <c r="BN1139" s="7" t="str">
        <f t="shared" si="267"/>
        <v/>
      </c>
      <c r="BO1139" s="286" t="str">
        <f t="shared" si="258"/>
        <v/>
      </c>
      <c r="BP1139" s="22" t="str">
        <f t="shared" si="268"/>
        <v/>
      </c>
      <c r="BQ1139" s="7"/>
      <c r="BR1139" s="75" t="str">
        <f t="shared" si="261"/>
        <v/>
      </c>
      <c r="BS1139" s="75" t="str">
        <f t="shared" si="262"/>
        <v/>
      </c>
      <c r="BT1139" s="5" t="str">
        <f t="shared" si="263"/>
        <v/>
      </c>
      <c r="BU1139" s="79" t="str">
        <f t="shared" si="264"/>
        <v/>
      </c>
      <c r="BV1139" s="79" t="str">
        <f t="shared" si="265"/>
        <v/>
      </c>
      <c r="BW1139" s="79" t="str">
        <f t="shared" si="266"/>
        <v/>
      </c>
      <c r="CB1139" s="5"/>
      <c r="CE1139" s="5"/>
      <c r="CF1139" s="5"/>
      <c r="CG1139" s="5"/>
      <c r="CH1139" s="5"/>
      <c r="CI1139" s="5"/>
      <c r="CJ1139" s="14"/>
      <c r="CK1139" s="25"/>
      <c r="DO1139" s="5" t="e">
        <f>IF(REPORTE!AH$2="si",IF(C1139=VALUE(REPORTE!C$22),IF(SUM(DO1140:DO$1993),CONCATENATE(INT(B1139),", "),INT(B1139)),""),IF(C1139=VALUE(REPORTE!C$21),IF(SUM(DO1140:DO$1993),CONCATENATE(INT(B1139),", "),INT(B1139)),""))</f>
        <v>#VALUE!</v>
      </c>
      <c r="DS1139" s="5"/>
      <c r="DT1139" s="5"/>
      <c r="DU1139" s="5"/>
      <c r="DV1139" s="5"/>
    </row>
    <row r="1140" spans="1:126" x14ac:dyDescent="0.25">
      <c r="A1140" s="4" t="str">
        <f t="shared" si="260"/>
        <v/>
      </c>
      <c r="B1140" s="3"/>
      <c r="D1140" s="1"/>
      <c r="H1140" s="5" t="str">
        <f>IF(F1140="","",IFERROR(CONCATENATE("PEUA",VLOOKUP(ESTADO,REPORTE!AV$2:AW$33,2,0),DIDTRITO_FORM,CADER_FORM,IFERROR(INDEX(CA:CA,MATCH(DAY(F1140),BZ:BZ,0),1),DAY(F1140)),IFERROR(INDEX(CA:CA,MATCH(MONTH(F1140),BZ:BZ,0),1),MONTH(F1140)),YEAR(F1140),G1140),""))</f>
        <v/>
      </c>
      <c r="N1140" s="66" t="str">
        <f>IFERROR(IF(BT1140="","",IF(INDEX(N$1:N1139,MATCH(BT1140,BT$1:BT1139,0),1)=0,"",INDEX(N$1:N1139,MATCH(BT1140,BT$1:BT1139,0),1))),"")</f>
        <v/>
      </c>
      <c r="O1140" s="66" t="str">
        <f>IFERROR(IF(BT1140="","",IF(INDEX(O$1:O1139,MATCH(BT1140,BT$1:BT1139,0),1)=0,"",INDEX(O$1:O1139,MATCH(BT1140,BT$1:BT1139,0),1))),"")</f>
        <v/>
      </c>
      <c r="R1140" s="66"/>
      <c r="S1140" s="5"/>
      <c r="T1140" s="66"/>
      <c r="U1140" s="5" t="str">
        <f>IFERROR(IF(INDEX(U$1:U1139,MATCH(T1140,T$1:T1139,0),1)=0,"",INDEX(U$1:U1139,MATCH(T1140,T$1:T1139,0),1)),"")</f>
        <v/>
      </c>
      <c r="V1140" s="66"/>
      <c r="W1140" s="5" t="str">
        <f>IFERROR(IF(INDEX(W$1:W1139,MATCH(V1140,V$1:V1139,0),1)=0,"",INDEX(W$1:W1139,MATCH(V1140,V$1:V1139,0),1)),"")</f>
        <v/>
      </c>
      <c r="AC1140" s="3"/>
      <c r="AE1140" s="4"/>
      <c r="AY1140" s="7"/>
      <c r="BN1140" s="7" t="str">
        <f t="shared" si="267"/>
        <v/>
      </c>
      <c r="BO1140" s="286" t="str">
        <f t="shared" si="258"/>
        <v/>
      </c>
      <c r="BP1140" s="22" t="str">
        <f t="shared" si="268"/>
        <v/>
      </c>
      <c r="BQ1140" s="7"/>
      <c r="BR1140" s="75" t="str">
        <f t="shared" si="261"/>
        <v/>
      </c>
      <c r="BS1140" s="75" t="str">
        <f t="shared" si="262"/>
        <v/>
      </c>
      <c r="BT1140" s="5" t="str">
        <f t="shared" si="263"/>
        <v/>
      </c>
      <c r="BU1140" s="79" t="str">
        <f t="shared" si="264"/>
        <v/>
      </c>
      <c r="BV1140" s="79" t="str">
        <f t="shared" si="265"/>
        <v/>
      </c>
      <c r="BW1140" s="79" t="str">
        <f t="shared" si="266"/>
        <v/>
      </c>
      <c r="CB1140" s="5"/>
      <c r="CE1140" s="5"/>
      <c r="CF1140" s="5"/>
      <c r="CG1140" s="5"/>
      <c r="CH1140" s="5"/>
      <c r="CI1140" s="5"/>
      <c r="CJ1140" s="14"/>
      <c r="CK1140" s="25"/>
      <c r="DO1140" s="5" t="e">
        <f>IF(REPORTE!AH$2="si",IF(C1140=VALUE(REPORTE!C$22),IF(SUM(DO1141:DO$1993),CONCATENATE(INT(B1140),", "),INT(B1140)),""),IF(C1140=VALUE(REPORTE!C$21),IF(SUM(DO1141:DO$1993),CONCATENATE(INT(B1140),", "),INT(B1140)),""))</f>
        <v>#VALUE!</v>
      </c>
      <c r="DS1140" s="5"/>
      <c r="DT1140" s="5"/>
      <c r="DU1140" s="5"/>
      <c r="DV1140" s="5"/>
    </row>
    <row r="1141" spans="1:126" x14ac:dyDescent="0.25">
      <c r="A1141" s="4" t="str">
        <f t="shared" si="260"/>
        <v/>
      </c>
      <c r="B1141" s="3"/>
      <c r="D1141" s="1"/>
      <c r="H1141" s="5" t="str">
        <f>IF(F1141="","",IFERROR(CONCATENATE("PEUA",VLOOKUP(ESTADO,REPORTE!AV$2:AW$33,2,0),DIDTRITO_FORM,CADER_FORM,IFERROR(INDEX(CA:CA,MATCH(DAY(F1141),BZ:BZ,0),1),DAY(F1141)),IFERROR(INDEX(CA:CA,MATCH(MONTH(F1141),BZ:BZ,0),1),MONTH(F1141)),YEAR(F1141),G1141),""))</f>
        <v/>
      </c>
      <c r="N1141" s="66" t="str">
        <f>IFERROR(IF(BT1141="","",IF(INDEX(N$1:N1140,MATCH(BT1141,BT$1:BT1140,0),1)=0,"",INDEX(N$1:N1140,MATCH(BT1141,BT$1:BT1140,0),1))),"")</f>
        <v/>
      </c>
      <c r="O1141" s="66" t="str">
        <f>IFERROR(IF(BT1141="","",IF(INDEX(O$1:O1140,MATCH(BT1141,BT$1:BT1140,0),1)=0,"",INDEX(O$1:O1140,MATCH(BT1141,BT$1:BT1140,0),1))),"")</f>
        <v/>
      </c>
      <c r="R1141" s="66"/>
      <c r="S1141" s="5"/>
      <c r="T1141" s="66"/>
      <c r="U1141" s="5" t="str">
        <f>IFERROR(IF(INDEX(U$1:U1140,MATCH(T1141,T$1:T1140,0),1)=0,"",INDEX(U$1:U1140,MATCH(T1141,T$1:T1140,0),1)),"")</f>
        <v/>
      </c>
      <c r="V1141" s="66"/>
      <c r="W1141" s="5" t="str">
        <f>IFERROR(IF(INDEX(W$1:W1140,MATCH(V1141,V$1:V1140,0),1)=0,"",INDEX(W$1:W1140,MATCH(V1141,V$1:V1140,0),1)),"")</f>
        <v/>
      </c>
      <c r="AC1141" s="3"/>
      <c r="AE1141" s="4"/>
      <c r="AY1141" s="7"/>
      <c r="BN1141" s="7" t="str">
        <f t="shared" si="267"/>
        <v/>
      </c>
      <c r="BO1141" s="286" t="str">
        <f t="shared" si="258"/>
        <v/>
      </c>
      <c r="BP1141" s="22" t="str">
        <f t="shared" si="268"/>
        <v/>
      </c>
      <c r="BQ1141" s="7"/>
      <c r="BR1141" s="75" t="str">
        <f t="shared" si="261"/>
        <v/>
      </c>
      <c r="BS1141" s="75" t="str">
        <f t="shared" si="262"/>
        <v/>
      </c>
      <c r="BT1141" s="5" t="str">
        <f t="shared" si="263"/>
        <v/>
      </c>
      <c r="BU1141" s="79" t="str">
        <f t="shared" si="264"/>
        <v/>
      </c>
      <c r="BV1141" s="79" t="str">
        <f t="shared" si="265"/>
        <v/>
      </c>
      <c r="BW1141" s="79" t="str">
        <f t="shared" si="266"/>
        <v/>
      </c>
      <c r="CB1141" s="5"/>
      <c r="CE1141" s="5"/>
      <c r="CF1141" s="5"/>
      <c r="CG1141" s="5"/>
      <c r="CH1141" s="5"/>
      <c r="CI1141" s="5"/>
      <c r="CJ1141" s="14"/>
      <c r="CK1141" s="25"/>
      <c r="DO1141" s="5" t="e">
        <f>IF(REPORTE!AH$2="si",IF(C1141=VALUE(REPORTE!C$22),IF(SUM(DO1142:DO$1993),CONCATENATE(INT(B1141),", "),INT(B1141)),""),IF(C1141=VALUE(REPORTE!C$21),IF(SUM(DO1142:DO$1993),CONCATENATE(INT(B1141),", "),INT(B1141)),""))</f>
        <v>#VALUE!</v>
      </c>
      <c r="DS1141" s="5"/>
      <c r="DT1141" s="5"/>
      <c r="DU1141" s="5"/>
      <c r="DV1141" s="5"/>
    </row>
    <row r="1142" spans="1:126" x14ac:dyDescent="0.25">
      <c r="A1142" s="4" t="str">
        <f t="shared" si="260"/>
        <v/>
      </c>
      <c r="B1142" s="3"/>
      <c r="D1142" s="1"/>
      <c r="H1142" s="5" t="str">
        <f>IF(F1142="","",IFERROR(CONCATENATE("PEUA",VLOOKUP(ESTADO,REPORTE!AV$2:AW$33,2,0),DIDTRITO_FORM,CADER_FORM,IFERROR(INDEX(CA:CA,MATCH(DAY(F1142),BZ:BZ,0),1),DAY(F1142)),IFERROR(INDEX(CA:CA,MATCH(MONTH(F1142),BZ:BZ,0),1),MONTH(F1142)),YEAR(F1142),G1142),""))</f>
        <v/>
      </c>
      <c r="N1142" s="66" t="str">
        <f>IFERROR(IF(BT1142="","",IF(INDEX(N$1:N1141,MATCH(BT1142,BT$1:BT1141,0),1)=0,"",INDEX(N$1:N1141,MATCH(BT1142,BT$1:BT1141,0),1))),"")</f>
        <v/>
      </c>
      <c r="O1142" s="66" t="str">
        <f>IFERROR(IF(BT1142="","",IF(INDEX(O$1:O1141,MATCH(BT1142,BT$1:BT1141,0),1)=0,"",INDEX(O$1:O1141,MATCH(BT1142,BT$1:BT1141,0),1))),"")</f>
        <v/>
      </c>
      <c r="R1142" s="66"/>
      <c r="S1142" s="5"/>
      <c r="T1142" s="66"/>
      <c r="U1142" s="5" t="str">
        <f>IFERROR(IF(INDEX(U$1:U1141,MATCH(T1142,T$1:T1141,0),1)=0,"",INDEX(U$1:U1141,MATCH(T1142,T$1:T1141,0),1)),"")</f>
        <v/>
      </c>
      <c r="V1142" s="66"/>
      <c r="W1142" s="5" t="str">
        <f>IFERROR(IF(INDEX(W$1:W1141,MATCH(V1142,V$1:V1141,0),1)=0,"",INDEX(W$1:W1141,MATCH(V1142,V$1:V1141,0),1)),"")</f>
        <v/>
      </c>
      <c r="AC1142" s="3"/>
      <c r="AE1142" s="4"/>
      <c r="AY1142" s="7"/>
      <c r="BN1142" s="7" t="str">
        <f t="shared" si="267"/>
        <v/>
      </c>
      <c r="BO1142" s="286" t="str">
        <f t="shared" si="258"/>
        <v/>
      </c>
      <c r="BP1142" s="22" t="str">
        <f t="shared" si="268"/>
        <v/>
      </c>
      <c r="BQ1142" s="7"/>
      <c r="BR1142" s="75" t="str">
        <f t="shared" si="261"/>
        <v/>
      </c>
      <c r="BS1142" s="75" t="str">
        <f t="shared" si="262"/>
        <v/>
      </c>
      <c r="BT1142" s="5" t="str">
        <f t="shared" si="263"/>
        <v/>
      </c>
      <c r="BU1142" s="79" t="str">
        <f t="shared" si="264"/>
        <v/>
      </c>
      <c r="BV1142" s="79" t="str">
        <f t="shared" si="265"/>
        <v/>
      </c>
      <c r="BW1142" s="79" t="str">
        <f t="shared" si="266"/>
        <v/>
      </c>
      <c r="CB1142" s="5"/>
      <c r="CE1142" s="5"/>
      <c r="CF1142" s="5"/>
      <c r="CG1142" s="5"/>
      <c r="CH1142" s="5"/>
      <c r="CI1142" s="5"/>
      <c r="CJ1142" s="14"/>
      <c r="CK1142" s="25"/>
      <c r="DO1142" s="5" t="e">
        <f>IF(REPORTE!AH$2="si",IF(C1142=VALUE(REPORTE!C$22),IF(SUM(DO1143:DO$1993),CONCATENATE(INT(B1142),", "),INT(B1142)),""),IF(C1142=VALUE(REPORTE!C$21),IF(SUM(DO1143:DO$1993),CONCATENATE(INT(B1142),", "),INT(B1142)),""))</f>
        <v>#VALUE!</v>
      </c>
      <c r="DS1142" s="5"/>
      <c r="DT1142" s="5"/>
      <c r="DU1142" s="5"/>
      <c r="DV1142" s="5"/>
    </row>
    <row r="1143" spans="1:126" x14ac:dyDescent="0.25">
      <c r="A1143" s="4" t="str">
        <f t="shared" si="260"/>
        <v/>
      </c>
      <c r="B1143" s="3"/>
      <c r="D1143" s="1"/>
      <c r="H1143" s="5" t="str">
        <f>IF(F1143="","",IFERROR(CONCATENATE("PEUA",VLOOKUP(ESTADO,REPORTE!AV$2:AW$33,2,0),DIDTRITO_FORM,CADER_FORM,IFERROR(INDEX(CA:CA,MATCH(DAY(F1143),BZ:BZ,0),1),DAY(F1143)),IFERROR(INDEX(CA:CA,MATCH(MONTH(F1143),BZ:BZ,0),1),MONTH(F1143)),YEAR(F1143),G1143),""))</f>
        <v/>
      </c>
      <c r="N1143" s="66" t="str">
        <f>IFERROR(IF(BT1143="","",IF(INDEX(N$1:N1142,MATCH(BT1143,BT$1:BT1142,0),1)=0,"",INDEX(N$1:N1142,MATCH(BT1143,BT$1:BT1142,0),1))),"")</f>
        <v/>
      </c>
      <c r="O1143" s="66" t="str">
        <f>IFERROR(IF(BT1143="","",IF(INDEX(O$1:O1142,MATCH(BT1143,BT$1:BT1142,0),1)=0,"",INDEX(O$1:O1142,MATCH(BT1143,BT$1:BT1142,0),1))),"")</f>
        <v/>
      </c>
      <c r="R1143" s="66"/>
      <c r="S1143" s="5"/>
      <c r="T1143" s="66"/>
      <c r="U1143" s="5" t="str">
        <f>IFERROR(IF(INDEX(U$1:U1142,MATCH(T1143,T$1:T1142,0),1)=0,"",INDEX(U$1:U1142,MATCH(T1143,T$1:T1142,0),1)),"")</f>
        <v/>
      </c>
      <c r="V1143" s="66"/>
      <c r="W1143" s="5" t="str">
        <f>IFERROR(IF(INDEX(W$1:W1142,MATCH(V1143,V$1:V1142,0),1)=0,"",INDEX(W$1:W1142,MATCH(V1143,V$1:V1142,0),1)),"")</f>
        <v/>
      </c>
      <c r="AC1143" s="3"/>
      <c r="AE1143" s="4"/>
      <c r="AY1143" s="7"/>
      <c r="BN1143" s="7" t="str">
        <f t="shared" si="267"/>
        <v/>
      </c>
      <c r="BO1143" s="286" t="str">
        <f t="shared" ref="BO1143:BO1206" si="269">IF(N1143="","",N1143)</f>
        <v/>
      </c>
      <c r="BP1143" s="22" t="str">
        <f t="shared" si="268"/>
        <v/>
      </c>
      <c r="BQ1143" s="7"/>
      <c r="BR1143" s="75" t="str">
        <f t="shared" si="261"/>
        <v/>
      </c>
      <c r="BS1143" s="75" t="str">
        <f t="shared" si="262"/>
        <v/>
      </c>
      <c r="BT1143" s="5" t="str">
        <f t="shared" si="263"/>
        <v/>
      </c>
      <c r="BU1143" s="79" t="str">
        <f t="shared" si="264"/>
        <v/>
      </c>
      <c r="BV1143" s="79" t="str">
        <f t="shared" si="265"/>
        <v/>
      </c>
      <c r="BW1143" s="79" t="str">
        <f t="shared" si="266"/>
        <v/>
      </c>
      <c r="CB1143" s="5"/>
      <c r="CE1143" s="5"/>
      <c r="CF1143" s="5"/>
      <c r="CG1143" s="5"/>
      <c r="CH1143" s="5"/>
      <c r="CI1143" s="5"/>
      <c r="CJ1143" s="14"/>
      <c r="CK1143" s="25"/>
      <c r="DO1143" s="5" t="e">
        <f>IF(REPORTE!AH$2="si",IF(C1143=VALUE(REPORTE!C$22),IF(SUM(DO1144:DO$1993),CONCATENATE(INT(B1143),", "),INT(B1143)),""),IF(C1143=VALUE(REPORTE!C$21),IF(SUM(DO1144:DO$1993),CONCATENATE(INT(B1143),", "),INT(B1143)),""))</f>
        <v>#VALUE!</v>
      </c>
      <c r="DS1143" s="5"/>
      <c r="DT1143" s="5"/>
      <c r="DU1143" s="5"/>
      <c r="DV1143" s="5"/>
    </row>
    <row r="1144" spans="1:126" x14ac:dyDescent="0.25">
      <c r="A1144" s="4" t="str">
        <f t="shared" si="260"/>
        <v/>
      </c>
      <c r="B1144" s="3"/>
      <c r="D1144" s="1"/>
      <c r="H1144" s="5" t="str">
        <f>IF(F1144="","",IFERROR(CONCATENATE("PEUA",VLOOKUP(ESTADO,REPORTE!AV$2:AW$33,2,0),DIDTRITO_FORM,CADER_FORM,IFERROR(INDEX(CA:CA,MATCH(DAY(F1144),BZ:BZ,0),1),DAY(F1144)),IFERROR(INDEX(CA:CA,MATCH(MONTH(F1144),BZ:BZ,0),1),MONTH(F1144)),YEAR(F1144),G1144),""))</f>
        <v/>
      </c>
      <c r="N1144" s="66" t="str">
        <f>IFERROR(IF(BT1144="","",IF(INDEX(N$1:N1143,MATCH(BT1144,BT$1:BT1143,0),1)=0,"",INDEX(N$1:N1143,MATCH(BT1144,BT$1:BT1143,0),1))),"")</f>
        <v/>
      </c>
      <c r="O1144" s="66" t="str">
        <f>IFERROR(IF(BT1144="","",IF(INDEX(O$1:O1143,MATCH(BT1144,BT$1:BT1143,0),1)=0,"",INDEX(O$1:O1143,MATCH(BT1144,BT$1:BT1143,0),1))),"")</f>
        <v/>
      </c>
      <c r="R1144" s="66"/>
      <c r="S1144" s="5"/>
      <c r="T1144" s="66"/>
      <c r="U1144" s="5" t="str">
        <f>IFERROR(IF(INDEX(U$1:U1143,MATCH(T1144,T$1:T1143,0),1)=0,"",INDEX(U$1:U1143,MATCH(T1144,T$1:T1143,0),1)),"")</f>
        <v/>
      </c>
      <c r="V1144" s="66"/>
      <c r="W1144" s="5" t="str">
        <f>IFERROR(IF(INDEX(W$1:W1143,MATCH(V1144,V$1:V1143,0),1)=0,"",INDEX(W$1:W1143,MATCH(V1144,V$1:V1143,0),1)),"")</f>
        <v/>
      </c>
      <c r="AC1144" s="3"/>
      <c r="AE1144" s="4"/>
      <c r="AY1144" s="7"/>
      <c r="BN1144" s="7" t="str">
        <f t="shared" si="267"/>
        <v/>
      </c>
      <c r="BO1144" s="286" t="str">
        <f t="shared" si="269"/>
        <v/>
      </c>
      <c r="BP1144" s="22" t="str">
        <f t="shared" si="268"/>
        <v/>
      </c>
      <c r="BQ1144" s="7"/>
      <c r="BR1144" s="75" t="str">
        <f t="shared" si="261"/>
        <v/>
      </c>
      <c r="BS1144" s="75" t="str">
        <f t="shared" si="262"/>
        <v/>
      </c>
      <c r="BT1144" s="5" t="str">
        <f t="shared" si="263"/>
        <v/>
      </c>
      <c r="BU1144" s="79" t="str">
        <f t="shared" si="264"/>
        <v/>
      </c>
      <c r="BV1144" s="79" t="str">
        <f t="shared" si="265"/>
        <v/>
      </c>
      <c r="BW1144" s="79" t="str">
        <f t="shared" si="266"/>
        <v/>
      </c>
      <c r="CB1144" s="5"/>
      <c r="CE1144" s="5"/>
      <c r="CF1144" s="5"/>
      <c r="CG1144" s="5"/>
      <c r="CH1144" s="5"/>
      <c r="CI1144" s="5"/>
      <c r="CJ1144" s="14"/>
      <c r="CK1144" s="25"/>
      <c r="DO1144" s="5" t="e">
        <f>IF(REPORTE!AH$2="si",IF(C1144=VALUE(REPORTE!C$22),IF(SUM(DO1145:DO$1993),CONCATENATE(INT(B1144),", "),INT(B1144)),""),IF(C1144=VALUE(REPORTE!C$21),IF(SUM(DO1145:DO$1993),CONCATENATE(INT(B1144),", "),INT(B1144)),""))</f>
        <v>#VALUE!</v>
      </c>
      <c r="DS1144" s="5"/>
      <c r="DT1144" s="5"/>
      <c r="DU1144" s="5"/>
      <c r="DV1144" s="5"/>
    </row>
    <row r="1145" spans="1:126" x14ac:dyDescent="0.25">
      <c r="A1145" s="4" t="str">
        <f t="shared" si="260"/>
        <v/>
      </c>
      <c r="B1145" s="3"/>
      <c r="D1145" s="1"/>
      <c r="H1145" s="5" t="str">
        <f>IF(F1145="","",IFERROR(CONCATENATE("PEUA",VLOOKUP(ESTADO,REPORTE!AV$2:AW$33,2,0),DIDTRITO_FORM,CADER_FORM,IFERROR(INDEX(CA:CA,MATCH(DAY(F1145),BZ:BZ,0),1),DAY(F1145)),IFERROR(INDEX(CA:CA,MATCH(MONTH(F1145),BZ:BZ,0),1),MONTH(F1145)),YEAR(F1145),G1145),""))</f>
        <v/>
      </c>
      <c r="N1145" s="66" t="str">
        <f>IFERROR(IF(BT1145="","",IF(INDEX(N$1:N1144,MATCH(BT1145,BT$1:BT1144,0),1)=0,"",INDEX(N$1:N1144,MATCH(BT1145,BT$1:BT1144,0),1))),"")</f>
        <v/>
      </c>
      <c r="O1145" s="66" t="str">
        <f>IFERROR(IF(BT1145="","",IF(INDEX(O$1:O1144,MATCH(BT1145,BT$1:BT1144,0),1)=0,"",INDEX(O$1:O1144,MATCH(BT1145,BT$1:BT1144,0),1))),"")</f>
        <v/>
      </c>
      <c r="R1145" s="66"/>
      <c r="S1145" s="5"/>
      <c r="T1145" s="66"/>
      <c r="U1145" s="5" t="str">
        <f>IFERROR(IF(INDEX(U$1:U1144,MATCH(T1145,T$1:T1144,0),1)=0,"",INDEX(U$1:U1144,MATCH(T1145,T$1:T1144,0),1)),"")</f>
        <v/>
      </c>
      <c r="V1145" s="66"/>
      <c r="W1145" s="5" t="str">
        <f>IFERROR(IF(INDEX(W$1:W1144,MATCH(V1145,V$1:V1144,0),1)=0,"",INDEX(W$1:W1144,MATCH(V1145,V$1:V1144,0),1)),"")</f>
        <v/>
      </c>
      <c r="AC1145" s="3"/>
      <c r="AE1145" s="4"/>
      <c r="AY1145" s="7"/>
      <c r="BN1145" s="7" t="str">
        <f t="shared" si="267"/>
        <v/>
      </c>
      <c r="BO1145" s="286" t="str">
        <f t="shared" si="269"/>
        <v/>
      </c>
      <c r="BP1145" s="22" t="str">
        <f t="shared" si="268"/>
        <v/>
      </c>
      <c r="BQ1145" s="7"/>
      <c r="BR1145" s="75" t="str">
        <f t="shared" si="261"/>
        <v/>
      </c>
      <c r="BS1145" s="75" t="str">
        <f t="shared" si="262"/>
        <v/>
      </c>
      <c r="BT1145" s="5" t="str">
        <f t="shared" si="263"/>
        <v/>
      </c>
      <c r="BU1145" s="79" t="str">
        <f t="shared" si="264"/>
        <v/>
      </c>
      <c r="BV1145" s="79" t="str">
        <f t="shared" si="265"/>
        <v/>
      </c>
      <c r="BW1145" s="79" t="str">
        <f t="shared" si="266"/>
        <v/>
      </c>
      <c r="CB1145" s="5"/>
      <c r="CE1145" s="5"/>
      <c r="CF1145" s="5"/>
      <c r="CG1145" s="5"/>
      <c r="CH1145" s="5"/>
      <c r="CI1145" s="5"/>
      <c r="CJ1145" s="14"/>
      <c r="CK1145" s="25"/>
      <c r="DO1145" s="5" t="e">
        <f>IF(REPORTE!AH$2="si",IF(C1145=VALUE(REPORTE!C$22),IF(SUM(DO1146:DO$1993),CONCATENATE(INT(B1145),", "),INT(B1145)),""),IF(C1145=VALUE(REPORTE!C$21),IF(SUM(DO1146:DO$1993),CONCATENATE(INT(B1145),", "),INT(B1145)),""))</f>
        <v>#VALUE!</v>
      </c>
      <c r="DS1145" s="5"/>
      <c r="DT1145" s="5"/>
      <c r="DU1145" s="5"/>
      <c r="DV1145" s="5"/>
    </row>
    <row r="1146" spans="1:126" x14ac:dyDescent="0.25">
      <c r="A1146" s="4" t="str">
        <f t="shared" si="260"/>
        <v/>
      </c>
      <c r="B1146" s="3"/>
      <c r="D1146" s="1"/>
      <c r="H1146" s="5" t="str">
        <f>IF(F1146="","",IFERROR(CONCATENATE("PEUA",VLOOKUP(ESTADO,REPORTE!AV$2:AW$33,2,0),DIDTRITO_FORM,CADER_FORM,IFERROR(INDEX(CA:CA,MATCH(DAY(F1146),BZ:BZ,0),1),DAY(F1146)),IFERROR(INDEX(CA:CA,MATCH(MONTH(F1146),BZ:BZ,0),1),MONTH(F1146)),YEAR(F1146),G1146),""))</f>
        <v/>
      </c>
      <c r="N1146" s="66" t="str">
        <f>IFERROR(IF(BT1146="","",IF(INDEX(N$1:N1145,MATCH(BT1146,BT$1:BT1145,0),1)=0,"",INDEX(N$1:N1145,MATCH(BT1146,BT$1:BT1145,0),1))),"")</f>
        <v/>
      </c>
      <c r="O1146" s="66" t="str">
        <f>IFERROR(IF(BT1146="","",IF(INDEX(O$1:O1145,MATCH(BT1146,BT$1:BT1145,0),1)=0,"",INDEX(O$1:O1145,MATCH(BT1146,BT$1:BT1145,0),1))),"")</f>
        <v/>
      </c>
      <c r="R1146" s="66"/>
      <c r="S1146" s="5"/>
      <c r="T1146" s="66"/>
      <c r="U1146" s="5" t="str">
        <f>IFERROR(IF(INDEX(U$1:U1145,MATCH(T1146,T$1:T1145,0),1)=0,"",INDEX(U$1:U1145,MATCH(T1146,T$1:T1145,0),1)),"")</f>
        <v/>
      </c>
      <c r="V1146" s="66"/>
      <c r="W1146" s="5" t="str">
        <f>IFERROR(IF(INDEX(W$1:W1145,MATCH(V1146,V$1:V1145,0),1)=0,"",INDEX(W$1:W1145,MATCH(V1146,V$1:V1145,0),1)),"")</f>
        <v/>
      </c>
      <c r="AC1146" s="3"/>
      <c r="AE1146" s="4"/>
      <c r="AY1146" s="7"/>
      <c r="BN1146" s="7" t="str">
        <f t="shared" si="267"/>
        <v/>
      </c>
      <c r="BO1146" s="286" t="str">
        <f t="shared" si="269"/>
        <v/>
      </c>
      <c r="BP1146" s="22" t="str">
        <f t="shared" si="268"/>
        <v/>
      </c>
      <c r="BQ1146" s="7"/>
      <c r="BR1146" s="75" t="str">
        <f t="shared" si="261"/>
        <v/>
      </c>
      <c r="BS1146" s="75" t="str">
        <f t="shared" si="262"/>
        <v/>
      </c>
      <c r="BT1146" s="5" t="str">
        <f t="shared" si="263"/>
        <v/>
      </c>
      <c r="BU1146" s="79" t="str">
        <f t="shared" si="264"/>
        <v/>
      </c>
      <c r="BV1146" s="79" t="str">
        <f t="shared" si="265"/>
        <v/>
      </c>
      <c r="BW1146" s="79" t="str">
        <f t="shared" si="266"/>
        <v/>
      </c>
      <c r="CB1146" s="5"/>
      <c r="CE1146" s="5"/>
      <c r="CF1146" s="5"/>
      <c r="CG1146" s="5"/>
      <c r="CH1146" s="5"/>
      <c r="CI1146" s="5"/>
      <c r="CJ1146" s="14"/>
      <c r="CK1146" s="25"/>
      <c r="DO1146" s="5" t="e">
        <f>IF(REPORTE!AH$2="si",IF(C1146=VALUE(REPORTE!C$22),IF(SUM(DO1147:DO$1993),CONCATENATE(INT(B1146),", "),INT(B1146)),""),IF(C1146=VALUE(REPORTE!C$21),IF(SUM(DO1147:DO$1993),CONCATENATE(INT(B1146),", "),INT(B1146)),""))</f>
        <v>#VALUE!</v>
      </c>
      <c r="DS1146" s="5"/>
      <c r="DT1146" s="5"/>
      <c r="DU1146" s="5"/>
      <c r="DV1146" s="5"/>
    </row>
    <row r="1147" spans="1:126" x14ac:dyDescent="0.25">
      <c r="A1147" s="4" t="str">
        <f t="shared" si="260"/>
        <v/>
      </c>
      <c r="B1147" s="3"/>
      <c r="D1147" s="1"/>
      <c r="H1147" s="5" t="str">
        <f>IF(F1147="","",IFERROR(CONCATENATE("PEUA",VLOOKUP(ESTADO,REPORTE!AV$2:AW$33,2,0),DIDTRITO_FORM,CADER_FORM,IFERROR(INDEX(CA:CA,MATCH(DAY(F1147),BZ:BZ,0),1),DAY(F1147)),IFERROR(INDEX(CA:CA,MATCH(MONTH(F1147),BZ:BZ,0),1),MONTH(F1147)),YEAR(F1147),G1147),""))</f>
        <v/>
      </c>
      <c r="N1147" s="66" t="str">
        <f>IFERROR(IF(BT1147="","",IF(INDEX(N$1:N1146,MATCH(BT1147,BT$1:BT1146,0),1)=0,"",INDEX(N$1:N1146,MATCH(BT1147,BT$1:BT1146,0),1))),"")</f>
        <v/>
      </c>
      <c r="O1147" s="66" t="str">
        <f>IFERROR(IF(BT1147="","",IF(INDEX(O$1:O1146,MATCH(BT1147,BT$1:BT1146,0),1)=0,"",INDEX(O$1:O1146,MATCH(BT1147,BT$1:BT1146,0),1))),"")</f>
        <v/>
      </c>
      <c r="R1147" s="66"/>
      <c r="S1147" s="5"/>
      <c r="T1147" s="66"/>
      <c r="U1147" s="5" t="str">
        <f>IFERROR(IF(INDEX(U$1:U1146,MATCH(T1147,T$1:T1146,0),1)=0,"",INDEX(U$1:U1146,MATCH(T1147,T$1:T1146,0),1)),"")</f>
        <v/>
      </c>
      <c r="V1147" s="66"/>
      <c r="W1147" s="5" t="str">
        <f>IFERROR(IF(INDEX(W$1:W1146,MATCH(V1147,V$1:V1146,0),1)=0,"",INDEX(W$1:W1146,MATCH(V1147,V$1:V1146,0),1)),"")</f>
        <v/>
      </c>
      <c r="AC1147" s="3"/>
      <c r="AE1147" s="4"/>
      <c r="AY1147" s="7"/>
      <c r="BN1147" s="7" t="str">
        <f t="shared" si="267"/>
        <v/>
      </c>
      <c r="BO1147" s="286" t="str">
        <f t="shared" si="269"/>
        <v/>
      </c>
      <c r="BP1147" s="22" t="str">
        <f t="shared" si="268"/>
        <v/>
      </c>
      <c r="BQ1147" s="7"/>
      <c r="BR1147" s="75" t="str">
        <f t="shared" si="261"/>
        <v/>
      </c>
      <c r="BS1147" s="75" t="str">
        <f t="shared" si="262"/>
        <v/>
      </c>
      <c r="BT1147" s="5" t="str">
        <f t="shared" si="263"/>
        <v/>
      </c>
      <c r="BU1147" s="79" t="str">
        <f t="shared" si="264"/>
        <v/>
      </c>
      <c r="BV1147" s="79" t="str">
        <f t="shared" si="265"/>
        <v/>
      </c>
      <c r="BW1147" s="79" t="str">
        <f t="shared" si="266"/>
        <v/>
      </c>
      <c r="CB1147" s="5"/>
      <c r="CE1147" s="5"/>
      <c r="CF1147" s="5"/>
      <c r="CG1147" s="5"/>
      <c r="CH1147" s="5"/>
      <c r="CI1147" s="5"/>
      <c r="CJ1147" s="14"/>
      <c r="CK1147" s="25"/>
      <c r="DO1147" s="5" t="e">
        <f>IF(REPORTE!AH$2="si",IF(C1147=VALUE(REPORTE!C$22),IF(SUM(DO1148:DO$1993),CONCATENATE(INT(B1147),", "),INT(B1147)),""),IF(C1147=VALUE(REPORTE!C$21),IF(SUM(DO1148:DO$1993),CONCATENATE(INT(B1147),", "),INT(B1147)),""))</f>
        <v>#VALUE!</v>
      </c>
      <c r="DS1147" s="5"/>
      <c r="DT1147" s="5"/>
      <c r="DU1147" s="5"/>
      <c r="DV1147" s="5"/>
    </row>
    <row r="1148" spans="1:126" x14ac:dyDescent="0.25">
      <c r="A1148" s="4" t="str">
        <f t="shared" si="260"/>
        <v/>
      </c>
      <c r="B1148" s="3"/>
      <c r="D1148" s="1"/>
      <c r="H1148" s="5" t="str">
        <f>IF(F1148="","",IFERROR(CONCATENATE("PEUA",VLOOKUP(ESTADO,REPORTE!AV$2:AW$33,2,0),DIDTRITO_FORM,CADER_FORM,IFERROR(INDEX(CA:CA,MATCH(DAY(F1148),BZ:BZ,0),1),DAY(F1148)),IFERROR(INDEX(CA:CA,MATCH(MONTH(F1148),BZ:BZ,0),1),MONTH(F1148)),YEAR(F1148),G1148),""))</f>
        <v/>
      </c>
      <c r="N1148" s="66" t="str">
        <f>IFERROR(IF(BT1148="","",IF(INDEX(N$1:N1147,MATCH(BT1148,BT$1:BT1147,0),1)=0,"",INDEX(N$1:N1147,MATCH(BT1148,BT$1:BT1147,0),1))),"")</f>
        <v/>
      </c>
      <c r="O1148" s="66" t="str">
        <f>IFERROR(IF(BT1148="","",IF(INDEX(O$1:O1147,MATCH(BT1148,BT$1:BT1147,0),1)=0,"",INDEX(O$1:O1147,MATCH(BT1148,BT$1:BT1147,0),1))),"")</f>
        <v/>
      </c>
      <c r="R1148" s="66"/>
      <c r="S1148" s="5"/>
      <c r="T1148" s="66"/>
      <c r="U1148" s="5" t="str">
        <f>IFERROR(IF(INDEX(U$1:U1147,MATCH(T1148,T$1:T1147,0),1)=0,"",INDEX(U$1:U1147,MATCH(T1148,T$1:T1147,0),1)),"")</f>
        <v/>
      </c>
      <c r="V1148" s="66"/>
      <c r="W1148" s="5" t="str">
        <f>IFERROR(IF(INDEX(W$1:W1147,MATCH(V1148,V$1:V1147,0),1)=0,"",INDEX(W$1:W1147,MATCH(V1148,V$1:V1147,0),1)),"")</f>
        <v/>
      </c>
      <c r="AC1148" s="3"/>
      <c r="AE1148" s="4"/>
      <c r="AY1148" s="7"/>
      <c r="BN1148" s="7" t="str">
        <f t="shared" si="267"/>
        <v/>
      </c>
      <c r="BO1148" s="286" t="str">
        <f t="shared" si="269"/>
        <v/>
      </c>
      <c r="BP1148" s="22" t="str">
        <f t="shared" si="268"/>
        <v/>
      </c>
      <c r="BQ1148" s="7"/>
      <c r="BR1148" s="75" t="str">
        <f t="shared" si="261"/>
        <v/>
      </c>
      <c r="BS1148" s="75" t="str">
        <f t="shared" si="262"/>
        <v/>
      </c>
      <c r="BT1148" s="5" t="str">
        <f t="shared" si="263"/>
        <v/>
      </c>
      <c r="BU1148" s="79" t="str">
        <f t="shared" si="264"/>
        <v/>
      </c>
      <c r="BV1148" s="79" t="str">
        <f t="shared" si="265"/>
        <v/>
      </c>
      <c r="BW1148" s="79" t="str">
        <f t="shared" si="266"/>
        <v/>
      </c>
      <c r="CB1148" s="5"/>
      <c r="CE1148" s="5"/>
      <c r="CF1148" s="5"/>
      <c r="CG1148" s="5"/>
      <c r="CH1148" s="5"/>
      <c r="CI1148" s="5"/>
      <c r="CJ1148" s="14"/>
      <c r="CK1148" s="25"/>
      <c r="DO1148" s="5" t="e">
        <f>IF(REPORTE!AH$2="si",IF(C1148=VALUE(REPORTE!C$22),IF(SUM(DO1149:DO$1993),CONCATENATE(INT(B1148),", "),INT(B1148)),""),IF(C1148=VALUE(REPORTE!C$21),IF(SUM(DO1149:DO$1993),CONCATENATE(INT(B1148),", "),INT(B1148)),""))</f>
        <v>#VALUE!</v>
      </c>
      <c r="DS1148" s="5"/>
      <c r="DT1148" s="5"/>
      <c r="DU1148" s="5"/>
      <c r="DV1148" s="5"/>
    </row>
    <row r="1149" spans="1:126" x14ac:dyDescent="0.25">
      <c r="A1149" s="4" t="str">
        <f t="shared" si="260"/>
        <v/>
      </c>
      <c r="B1149" s="3"/>
      <c r="D1149" s="1"/>
      <c r="H1149" s="5" t="str">
        <f>IF(F1149="","",IFERROR(CONCATENATE("PEUA",VLOOKUP(ESTADO,REPORTE!AV$2:AW$33,2,0),DIDTRITO_FORM,CADER_FORM,IFERROR(INDEX(CA:CA,MATCH(DAY(F1149),BZ:BZ,0),1),DAY(F1149)),IFERROR(INDEX(CA:CA,MATCH(MONTH(F1149),BZ:BZ,0),1),MONTH(F1149)),YEAR(F1149),G1149),""))</f>
        <v/>
      </c>
      <c r="N1149" s="66" t="str">
        <f>IFERROR(IF(BT1149="","",IF(INDEX(N$1:N1148,MATCH(BT1149,BT$1:BT1148,0),1)=0,"",INDEX(N$1:N1148,MATCH(BT1149,BT$1:BT1148,0),1))),"")</f>
        <v/>
      </c>
      <c r="O1149" s="66" t="str">
        <f>IFERROR(IF(BT1149="","",IF(INDEX(O$1:O1148,MATCH(BT1149,BT$1:BT1148,0),1)=0,"",INDEX(O$1:O1148,MATCH(BT1149,BT$1:BT1148,0),1))),"")</f>
        <v/>
      </c>
      <c r="R1149" s="66"/>
      <c r="S1149" s="5"/>
      <c r="T1149" s="66"/>
      <c r="U1149" s="5" t="str">
        <f>IFERROR(IF(INDEX(U$1:U1148,MATCH(T1149,T$1:T1148,0),1)=0,"",INDEX(U$1:U1148,MATCH(T1149,T$1:T1148,0),1)),"")</f>
        <v/>
      </c>
      <c r="V1149" s="66"/>
      <c r="W1149" s="5" t="str">
        <f>IFERROR(IF(INDEX(W$1:W1148,MATCH(V1149,V$1:V1148,0),1)=0,"",INDEX(W$1:W1148,MATCH(V1149,V$1:V1148,0),1)),"")</f>
        <v/>
      </c>
      <c r="AC1149" s="3"/>
      <c r="AE1149" s="4"/>
      <c r="AY1149" s="7"/>
      <c r="BN1149" s="7" t="str">
        <f t="shared" si="267"/>
        <v/>
      </c>
      <c r="BO1149" s="286" t="str">
        <f t="shared" si="269"/>
        <v/>
      </c>
      <c r="BP1149" s="22" t="str">
        <f t="shared" si="268"/>
        <v/>
      </c>
      <c r="BQ1149" s="7"/>
      <c r="BR1149" s="75" t="str">
        <f t="shared" si="261"/>
        <v/>
      </c>
      <c r="BS1149" s="75" t="str">
        <f t="shared" si="262"/>
        <v/>
      </c>
      <c r="BT1149" s="5" t="str">
        <f t="shared" si="263"/>
        <v/>
      </c>
      <c r="BU1149" s="79" t="str">
        <f t="shared" si="264"/>
        <v/>
      </c>
      <c r="BV1149" s="79" t="str">
        <f t="shared" si="265"/>
        <v/>
      </c>
      <c r="BW1149" s="79" t="str">
        <f t="shared" si="266"/>
        <v/>
      </c>
      <c r="CB1149" s="5"/>
      <c r="CE1149" s="5"/>
      <c r="CF1149" s="5"/>
      <c r="CG1149" s="5"/>
      <c r="CH1149" s="5"/>
      <c r="CI1149" s="5"/>
      <c r="CJ1149" s="14"/>
      <c r="CK1149" s="25"/>
      <c r="DO1149" s="5" t="e">
        <f>IF(REPORTE!AH$2="si",IF(C1149=VALUE(REPORTE!C$22),IF(SUM(DO1150:DO$1993),CONCATENATE(INT(B1149),", "),INT(B1149)),""),IF(C1149=VALUE(REPORTE!C$21),IF(SUM(DO1150:DO$1993),CONCATENATE(INT(B1149),", "),INT(B1149)),""))</f>
        <v>#VALUE!</v>
      </c>
      <c r="DS1149" s="5"/>
      <c r="DT1149" s="5"/>
      <c r="DU1149" s="5"/>
      <c r="DV1149" s="5"/>
    </row>
    <row r="1150" spans="1:126" x14ac:dyDescent="0.25">
      <c r="A1150" s="4" t="str">
        <f t="shared" si="260"/>
        <v/>
      </c>
      <c r="B1150" s="3"/>
      <c r="D1150" s="1"/>
      <c r="H1150" s="5" t="str">
        <f>IF(F1150="","",IFERROR(CONCATENATE("PEUA",VLOOKUP(ESTADO,REPORTE!AV$2:AW$33,2,0),DIDTRITO_FORM,CADER_FORM,IFERROR(INDEX(CA:CA,MATCH(DAY(F1150),BZ:BZ,0),1),DAY(F1150)),IFERROR(INDEX(CA:CA,MATCH(MONTH(F1150),BZ:BZ,0),1),MONTH(F1150)),YEAR(F1150),G1150),""))</f>
        <v/>
      </c>
      <c r="N1150" s="66" t="str">
        <f>IFERROR(IF(BT1150="","",IF(INDEX(N$1:N1149,MATCH(BT1150,BT$1:BT1149,0),1)=0,"",INDEX(N$1:N1149,MATCH(BT1150,BT$1:BT1149,0),1))),"")</f>
        <v/>
      </c>
      <c r="O1150" s="66" t="str">
        <f>IFERROR(IF(BT1150="","",IF(INDEX(O$1:O1149,MATCH(BT1150,BT$1:BT1149,0),1)=0,"",INDEX(O$1:O1149,MATCH(BT1150,BT$1:BT1149,0),1))),"")</f>
        <v/>
      </c>
      <c r="R1150" s="66"/>
      <c r="S1150" s="5"/>
      <c r="T1150" s="66"/>
      <c r="U1150" s="5" t="str">
        <f>IFERROR(IF(INDEX(U$1:U1149,MATCH(T1150,T$1:T1149,0),1)=0,"",INDEX(U$1:U1149,MATCH(T1150,T$1:T1149,0),1)),"")</f>
        <v/>
      </c>
      <c r="V1150" s="66"/>
      <c r="W1150" s="5" t="str">
        <f>IFERROR(IF(INDEX(W$1:W1149,MATCH(V1150,V$1:V1149,0),1)=0,"",INDEX(W$1:W1149,MATCH(V1150,V$1:V1149,0),1)),"")</f>
        <v/>
      </c>
      <c r="AC1150" s="3"/>
      <c r="AE1150" s="4"/>
      <c r="AY1150" s="7"/>
      <c r="BN1150" s="7" t="str">
        <f t="shared" si="267"/>
        <v/>
      </c>
      <c r="BO1150" s="286" t="str">
        <f t="shared" si="269"/>
        <v/>
      </c>
      <c r="BP1150" s="22" t="str">
        <f t="shared" si="268"/>
        <v/>
      </c>
      <c r="BQ1150" s="7"/>
      <c r="BR1150" s="75" t="str">
        <f t="shared" si="261"/>
        <v/>
      </c>
      <c r="BS1150" s="75" t="str">
        <f t="shared" si="262"/>
        <v/>
      </c>
      <c r="BT1150" s="5" t="str">
        <f t="shared" si="263"/>
        <v/>
      </c>
      <c r="BU1150" s="79" t="str">
        <f t="shared" si="264"/>
        <v/>
      </c>
      <c r="BV1150" s="79" t="str">
        <f t="shared" si="265"/>
        <v/>
      </c>
      <c r="BW1150" s="79" t="str">
        <f t="shared" si="266"/>
        <v/>
      </c>
      <c r="CB1150" s="5"/>
      <c r="CE1150" s="5"/>
      <c r="CF1150" s="5"/>
      <c r="CG1150" s="5"/>
      <c r="CH1150" s="5"/>
      <c r="CI1150" s="5"/>
      <c r="CJ1150" s="14"/>
      <c r="CK1150" s="25"/>
      <c r="DO1150" s="5" t="e">
        <f>IF(REPORTE!AH$2="si",IF(C1150=VALUE(REPORTE!C$22),IF(SUM(DO1151:DO$1993),CONCATENATE(INT(B1150),", "),INT(B1150)),""),IF(C1150=VALUE(REPORTE!C$21),IF(SUM(DO1151:DO$1993),CONCATENATE(INT(B1150),", "),INT(B1150)),""))</f>
        <v>#VALUE!</v>
      </c>
      <c r="DS1150" s="5"/>
      <c r="DT1150" s="5"/>
      <c r="DU1150" s="5"/>
      <c r="DV1150" s="5"/>
    </row>
    <row r="1151" spans="1:126" x14ac:dyDescent="0.25">
      <c r="A1151" s="4" t="str">
        <f t="shared" si="260"/>
        <v/>
      </c>
      <c r="B1151" s="3"/>
      <c r="D1151" s="1"/>
      <c r="H1151" s="5" t="str">
        <f>IF(F1151="","",IFERROR(CONCATENATE("PEUA",VLOOKUP(ESTADO,REPORTE!AV$2:AW$33,2,0),DIDTRITO_FORM,CADER_FORM,IFERROR(INDEX(CA:CA,MATCH(DAY(F1151),BZ:BZ,0),1),DAY(F1151)),IFERROR(INDEX(CA:CA,MATCH(MONTH(F1151),BZ:BZ,0),1),MONTH(F1151)),YEAR(F1151),G1151),""))</f>
        <v/>
      </c>
      <c r="N1151" s="66" t="str">
        <f>IFERROR(IF(BT1151="","",IF(INDEX(N$1:N1150,MATCH(BT1151,BT$1:BT1150,0),1)=0,"",INDEX(N$1:N1150,MATCH(BT1151,BT$1:BT1150,0),1))),"")</f>
        <v/>
      </c>
      <c r="O1151" s="66" t="str">
        <f>IFERROR(IF(BT1151="","",IF(INDEX(O$1:O1150,MATCH(BT1151,BT$1:BT1150,0),1)=0,"",INDEX(O$1:O1150,MATCH(BT1151,BT$1:BT1150,0),1))),"")</f>
        <v/>
      </c>
      <c r="R1151" s="66"/>
      <c r="S1151" s="5"/>
      <c r="T1151" s="66"/>
      <c r="U1151" s="5" t="str">
        <f>IFERROR(IF(INDEX(U$1:U1150,MATCH(T1151,T$1:T1150,0),1)=0,"",INDEX(U$1:U1150,MATCH(T1151,T$1:T1150,0),1)),"")</f>
        <v/>
      </c>
      <c r="V1151" s="66"/>
      <c r="W1151" s="5" t="str">
        <f>IFERROR(IF(INDEX(W$1:W1150,MATCH(V1151,V$1:V1150,0),1)=0,"",INDEX(W$1:W1150,MATCH(V1151,V$1:V1150,0),1)),"")</f>
        <v/>
      </c>
      <c r="AC1151" s="3"/>
      <c r="AE1151" s="4"/>
      <c r="AY1151" s="7"/>
      <c r="BN1151" s="7" t="str">
        <f t="shared" si="267"/>
        <v/>
      </c>
      <c r="BO1151" s="286" t="str">
        <f t="shared" si="269"/>
        <v/>
      </c>
      <c r="BP1151" s="22" t="str">
        <f t="shared" si="268"/>
        <v/>
      </c>
      <c r="BQ1151" s="7"/>
      <c r="BR1151" s="75" t="str">
        <f t="shared" si="261"/>
        <v/>
      </c>
      <c r="BS1151" s="75" t="str">
        <f t="shared" si="262"/>
        <v/>
      </c>
      <c r="BT1151" s="5" t="str">
        <f t="shared" si="263"/>
        <v/>
      </c>
      <c r="BU1151" s="79" t="str">
        <f t="shared" si="264"/>
        <v/>
      </c>
      <c r="BV1151" s="79" t="str">
        <f t="shared" si="265"/>
        <v/>
      </c>
      <c r="BW1151" s="79" t="str">
        <f t="shared" si="266"/>
        <v/>
      </c>
      <c r="CB1151" s="5"/>
      <c r="CE1151" s="5"/>
      <c r="CF1151" s="5"/>
      <c r="CG1151" s="5"/>
      <c r="CH1151" s="5"/>
      <c r="CI1151" s="5"/>
      <c r="CJ1151" s="14"/>
      <c r="CK1151" s="25"/>
      <c r="DO1151" s="5" t="e">
        <f>IF(REPORTE!AH$2="si",IF(C1151=VALUE(REPORTE!C$22),IF(SUM(DO1152:DO$1993),CONCATENATE(INT(B1151),", "),INT(B1151)),""),IF(C1151=VALUE(REPORTE!C$21),IF(SUM(DO1152:DO$1993),CONCATENATE(INT(B1151),", "),INT(B1151)),""))</f>
        <v>#VALUE!</v>
      </c>
      <c r="DS1151" s="5"/>
      <c r="DT1151" s="5"/>
      <c r="DU1151" s="5"/>
      <c r="DV1151" s="5"/>
    </row>
    <row r="1152" spans="1:126" x14ac:dyDescent="0.25">
      <c r="A1152" s="4" t="str">
        <f t="shared" si="260"/>
        <v/>
      </c>
      <c r="B1152" s="3"/>
      <c r="D1152" s="1"/>
      <c r="H1152" s="5" t="str">
        <f>IF(F1152="","",IFERROR(CONCATENATE("PEUA",VLOOKUP(ESTADO,REPORTE!AV$2:AW$33,2,0),DIDTRITO_FORM,CADER_FORM,IFERROR(INDEX(CA:CA,MATCH(DAY(F1152),BZ:BZ,0),1),DAY(F1152)),IFERROR(INDEX(CA:CA,MATCH(MONTH(F1152),BZ:BZ,0),1),MONTH(F1152)),YEAR(F1152),G1152),""))</f>
        <v/>
      </c>
      <c r="N1152" s="66" t="str">
        <f>IFERROR(IF(BT1152="","",IF(INDEX(N$1:N1151,MATCH(BT1152,BT$1:BT1151,0),1)=0,"",INDEX(N$1:N1151,MATCH(BT1152,BT$1:BT1151,0),1))),"")</f>
        <v/>
      </c>
      <c r="O1152" s="66" t="str">
        <f>IFERROR(IF(BT1152="","",IF(INDEX(O$1:O1151,MATCH(BT1152,BT$1:BT1151,0),1)=0,"",INDEX(O$1:O1151,MATCH(BT1152,BT$1:BT1151,0),1))),"")</f>
        <v/>
      </c>
      <c r="R1152" s="66"/>
      <c r="S1152" s="5"/>
      <c r="T1152" s="66"/>
      <c r="U1152" s="5" t="str">
        <f>IFERROR(IF(INDEX(U$1:U1151,MATCH(T1152,T$1:T1151,0),1)=0,"",INDEX(U$1:U1151,MATCH(T1152,T$1:T1151,0),1)),"")</f>
        <v/>
      </c>
      <c r="V1152" s="66"/>
      <c r="W1152" s="5" t="str">
        <f>IFERROR(IF(INDEX(W$1:W1151,MATCH(V1152,V$1:V1151,0),1)=0,"",INDEX(W$1:W1151,MATCH(V1152,V$1:V1151,0),1)),"")</f>
        <v/>
      </c>
      <c r="AC1152" s="3"/>
      <c r="AE1152" s="4"/>
      <c r="AY1152" s="7"/>
      <c r="BN1152" s="7" t="str">
        <f t="shared" si="267"/>
        <v/>
      </c>
      <c r="BO1152" s="286" t="str">
        <f t="shared" si="269"/>
        <v/>
      </c>
      <c r="BP1152" s="22" t="str">
        <f t="shared" si="268"/>
        <v/>
      </c>
      <c r="BQ1152" s="7"/>
      <c r="BR1152" s="75" t="str">
        <f t="shared" si="261"/>
        <v/>
      </c>
      <c r="BS1152" s="75" t="str">
        <f t="shared" si="262"/>
        <v/>
      </c>
      <c r="BT1152" s="5" t="str">
        <f t="shared" si="263"/>
        <v/>
      </c>
      <c r="BU1152" s="79" t="str">
        <f t="shared" si="264"/>
        <v/>
      </c>
      <c r="BV1152" s="79" t="str">
        <f t="shared" si="265"/>
        <v/>
      </c>
      <c r="BW1152" s="79" t="str">
        <f t="shared" si="266"/>
        <v/>
      </c>
      <c r="CB1152" s="5"/>
      <c r="CE1152" s="5"/>
      <c r="CF1152" s="5"/>
      <c r="CG1152" s="5"/>
      <c r="CH1152" s="5"/>
      <c r="CI1152" s="5"/>
      <c r="CJ1152" s="14"/>
      <c r="CK1152" s="25"/>
      <c r="DO1152" s="5" t="e">
        <f>IF(REPORTE!AH$2="si",IF(C1152=VALUE(REPORTE!C$22),IF(SUM(DO1153:DO$1993),CONCATENATE(INT(B1152),", "),INT(B1152)),""),IF(C1152=VALUE(REPORTE!C$21),IF(SUM(DO1153:DO$1993),CONCATENATE(INT(B1152),", "),INT(B1152)),""))</f>
        <v>#VALUE!</v>
      </c>
      <c r="DS1152" s="5"/>
      <c r="DT1152" s="5"/>
      <c r="DU1152" s="5"/>
      <c r="DV1152" s="5"/>
    </row>
    <row r="1153" spans="1:126" x14ac:dyDescent="0.25">
      <c r="A1153" s="4" t="str">
        <f t="shared" si="260"/>
        <v/>
      </c>
      <c r="B1153" s="3"/>
      <c r="D1153" s="1"/>
      <c r="H1153" s="5" t="str">
        <f>IF(F1153="","",IFERROR(CONCATENATE("PEUA",VLOOKUP(ESTADO,REPORTE!AV$2:AW$33,2,0),DIDTRITO_FORM,CADER_FORM,IFERROR(INDEX(CA:CA,MATCH(DAY(F1153),BZ:BZ,0),1),DAY(F1153)),IFERROR(INDEX(CA:CA,MATCH(MONTH(F1153),BZ:BZ,0),1),MONTH(F1153)),YEAR(F1153),G1153),""))</f>
        <v/>
      </c>
      <c r="N1153" s="66" t="str">
        <f>IFERROR(IF(BT1153="","",IF(INDEX(N$1:N1152,MATCH(BT1153,BT$1:BT1152,0),1)=0,"",INDEX(N$1:N1152,MATCH(BT1153,BT$1:BT1152,0),1))),"")</f>
        <v/>
      </c>
      <c r="O1153" s="66" t="str">
        <f>IFERROR(IF(BT1153="","",IF(INDEX(O$1:O1152,MATCH(BT1153,BT$1:BT1152,0),1)=0,"",INDEX(O$1:O1152,MATCH(BT1153,BT$1:BT1152,0),1))),"")</f>
        <v/>
      </c>
      <c r="R1153" s="66"/>
      <c r="S1153" s="5"/>
      <c r="T1153" s="66"/>
      <c r="U1153" s="5" t="str">
        <f>IFERROR(IF(INDEX(U$1:U1152,MATCH(T1153,T$1:T1152,0),1)=0,"",INDEX(U$1:U1152,MATCH(T1153,T$1:T1152,0),1)),"")</f>
        <v/>
      </c>
      <c r="V1153" s="66"/>
      <c r="W1153" s="5" t="str">
        <f>IFERROR(IF(INDEX(W$1:W1152,MATCH(V1153,V$1:V1152,0),1)=0,"",INDEX(W$1:W1152,MATCH(V1153,V$1:V1152,0),1)),"")</f>
        <v/>
      </c>
      <c r="AC1153" s="3"/>
      <c r="AE1153" s="4"/>
      <c r="AY1153" s="7"/>
      <c r="BN1153" s="7" t="str">
        <f t="shared" si="267"/>
        <v/>
      </c>
      <c r="BO1153" s="286" t="str">
        <f t="shared" si="269"/>
        <v/>
      </c>
      <c r="BP1153" s="22" t="str">
        <f t="shared" si="268"/>
        <v/>
      </c>
      <c r="BQ1153" s="7"/>
      <c r="BR1153" s="75" t="str">
        <f t="shared" si="261"/>
        <v/>
      </c>
      <c r="BS1153" s="75" t="str">
        <f t="shared" si="262"/>
        <v/>
      </c>
      <c r="BT1153" s="5" t="str">
        <f t="shared" si="263"/>
        <v/>
      </c>
      <c r="BU1153" s="79" t="str">
        <f t="shared" si="264"/>
        <v/>
      </c>
      <c r="BV1153" s="79" t="str">
        <f t="shared" si="265"/>
        <v/>
      </c>
      <c r="BW1153" s="79" t="str">
        <f t="shared" si="266"/>
        <v/>
      </c>
      <c r="CB1153" s="5"/>
      <c r="CE1153" s="5"/>
      <c r="CF1153" s="5"/>
      <c r="CG1153" s="5"/>
      <c r="CH1153" s="5"/>
      <c r="CI1153" s="5"/>
      <c r="CJ1153" s="14"/>
      <c r="CK1153" s="25"/>
      <c r="DO1153" s="5" t="e">
        <f>IF(REPORTE!AH$2="si",IF(C1153=VALUE(REPORTE!C$22),IF(SUM(DO1154:DO$1993),CONCATENATE(INT(B1153),", "),INT(B1153)),""),IF(C1153=VALUE(REPORTE!C$21),IF(SUM(DO1154:DO$1993),CONCATENATE(INT(B1153),", "),INT(B1153)),""))</f>
        <v>#VALUE!</v>
      </c>
      <c r="DS1153" s="5"/>
      <c r="DT1153" s="5"/>
      <c r="DU1153" s="5"/>
      <c r="DV1153" s="5"/>
    </row>
    <row r="1154" spans="1:126" x14ac:dyDescent="0.25">
      <c r="A1154" s="4" t="str">
        <f t="shared" ref="A1154:A1217" si="270">IF(OR(BS1154="",BQ1154="",BQ1154="VENCIDO"),IF(B1154="","",IF(LEN(B1154)=1,"000"&amp;B1154,IF(LEN(B1154)=2,"00"&amp;B1154,IF(LEN(B1154)=3,"0"&amp;B1154,B1154)))),C1154)</f>
        <v/>
      </c>
      <c r="B1154" s="3"/>
      <c r="D1154" s="1"/>
      <c r="H1154" s="5" t="str">
        <f>IF(F1154="","",IFERROR(CONCATENATE("PEUA",VLOOKUP(ESTADO,REPORTE!AV$2:AW$33,2,0),DIDTRITO_FORM,CADER_FORM,IFERROR(INDEX(CA:CA,MATCH(DAY(F1154),BZ:BZ,0),1),DAY(F1154)),IFERROR(INDEX(CA:CA,MATCH(MONTH(F1154),BZ:BZ,0),1),MONTH(F1154)),YEAR(F1154),G1154),""))</f>
        <v/>
      </c>
      <c r="N1154" s="66" t="str">
        <f>IFERROR(IF(BT1154="","",IF(INDEX(N$1:N1153,MATCH(BT1154,BT$1:BT1153,0),1)=0,"",INDEX(N$1:N1153,MATCH(BT1154,BT$1:BT1153,0),1))),"")</f>
        <v/>
      </c>
      <c r="O1154" s="66" t="str">
        <f>IFERROR(IF(BT1154="","",IF(INDEX(O$1:O1153,MATCH(BT1154,BT$1:BT1153,0),1)=0,"",INDEX(O$1:O1153,MATCH(BT1154,BT$1:BT1153,0),1))),"")</f>
        <v/>
      </c>
      <c r="R1154" s="66"/>
      <c r="S1154" s="5"/>
      <c r="T1154" s="66"/>
      <c r="U1154" s="5" t="str">
        <f>IFERROR(IF(INDEX(U$1:U1153,MATCH(T1154,T$1:T1153,0),1)=0,"",INDEX(U$1:U1153,MATCH(T1154,T$1:T1153,0),1)),"")</f>
        <v/>
      </c>
      <c r="V1154" s="66"/>
      <c r="W1154" s="5" t="str">
        <f>IFERROR(IF(INDEX(W$1:W1153,MATCH(V1154,V$1:V1153,0),1)=0,"",INDEX(W$1:W1153,MATCH(V1154,V$1:V1153,0),1)),"")</f>
        <v/>
      </c>
      <c r="AC1154" s="3"/>
      <c r="AE1154" s="4"/>
      <c r="AY1154" s="7"/>
      <c r="BN1154" s="7" t="str">
        <f t="shared" si="267"/>
        <v/>
      </c>
      <c r="BO1154" s="286" t="str">
        <f t="shared" si="269"/>
        <v/>
      </c>
      <c r="BP1154" s="22" t="str">
        <f t="shared" si="268"/>
        <v/>
      </c>
      <c r="BQ1154" s="7"/>
      <c r="BR1154" s="75" t="str">
        <f t="shared" ref="BR1154:BR1217" si="271">IFERROR(IF(BH1154=0,"",BH1154/6000),"")</f>
        <v/>
      </c>
      <c r="BS1154" s="75" t="str">
        <f t="shared" ref="BS1154:BS1217" si="272">IFERROR(IF(VALUE(AY1154)&gt;VALUE(APERTURA_VENTANILLA),"OK",""),"")</f>
        <v/>
      </c>
      <c r="BT1154" s="5" t="str">
        <f t="shared" ref="BT1154:BT1217" si="273">J1154&amp;IF(K1154="",""," ")&amp;K1154&amp;IF(L1154="",""," ")&amp;L1154</f>
        <v/>
      </c>
      <c r="BU1154" s="79" t="str">
        <f t="shared" ref="BU1154:BU1217" si="274">IF(I1154="","",IF(I1154="F",SUM(BV1154:BW1154),""))</f>
        <v/>
      </c>
      <c r="BV1154" s="79" t="str">
        <f t="shared" ref="BV1154:BV1217" si="275">IF(OR(I1154="M",I1154=""),"",IF(MID(N1154,11,1)="H",1,0))</f>
        <v/>
      </c>
      <c r="BW1154" s="79" t="str">
        <f t="shared" ref="BW1154:BW1217" si="276">IF(OR(I1154="M",I1154=""),"",IF(MID(N1154,11,1)="M",1,0))</f>
        <v/>
      </c>
      <c r="CB1154" s="5"/>
      <c r="CE1154" s="5"/>
      <c r="CF1154" s="5"/>
      <c r="CG1154" s="5"/>
      <c r="CH1154" s="5"/>
      <c r="CI1154" s="5"/>
      <c r="CJ1154" s="14"/>
      <c r="CK1154" s="25"/>
      <c r="DO1154" s="5" t="e">
        <f>IF(REPORTE!AH$2="si",IF(C1154=VALUE(REPORTE!C$22),IF(SUM(DO1155:DO$1993),CONCATENATE(INT(B1154),", "),INT(B1154)),""),IF(C1154=VALUE(REPORTE!C$21),IF(SUM(DO1155:DO$1993),CONCATENATE(INT(B1154),", "),INT(B1154)),""))</f>
        <v>#VALUE!</v>
      </c>
      <c r="DS1154" s="5"/>
      <c r="DT1154" s="5"/>
      <c r="DU1154" s="5"/>
      <c r="DV1154" s="5"/>
    </row>
    <row r="1155" spans="1:126" x14ac:dyDescent="0.25">
      <c r="A1155" s="4" t="str">
        <f t="shared" si="270"/>
        <v/>
      </c>
      <c r="B1155" s="3"/>
      <c r="D1155" s="1"/>
      <c r="H1155" s="5" t="str">
        <f>IF(F1155="","",IFERROR(CONCATENATE("PEUA",VLOOKUP(ESTADO,REPORTE!AV$2:AW$33,2,0),DIDTRITO_FORM,CADER_FORM,IFERROR(INDEX(CA:CA,MATCH(DAY(F1155),BZ:BZ,0),1),DAY(F1155)),IFERROR(INDEX(CA:CA,MATCH(MONTH(F1155),BZ:BZ,0),1),MONTH(F1155)),YEAR(F1155),G1155),""))</f>
        <v/>
      </c>
      <c r="N1155" s="66" t="str">
        <f>IFERROR(IF(BT1155="","",IF(INDEX(N$1:N1154,MATCH(BT1155,BT$1:BT1154,0),1)=0,"",INDEX(N$1:N1154,MATCH(BT1155,BT$1:BT1154,0),1))),"")</f>
        <v/>
      </c>
      <c r="O1155" s="66" t="str">
        <f>IFERROR(IF(BT1155="","",IF(INDEX(O$1:O1154,MATCH(BT1155,BT$1:BT1154,0),1)=0,"",INDEX(O$1:O1154,MATCH(BT1155,BT$1:BT1154,0),1))),"")</f>
        <v/>
      </c>
      <c r="R1155" s="66"/>
      <c r="S1155" s="5"/>
      <c r="T1155" s="66"/>
      <c r="U1155" s="5" t="str">
        <f>IFERROR(IF(INDEX(U$1:U1154,MATCH(T1155,T$1:T1154,0),1)=0,"",INDEX(U$1:U1154,MATCH(T1155,T$1:T1154,0),1)),"")</f>
        <v/>
      </c>
      <c r="V1155" s="66"/>
      <c r="W1155" s="5" t="str">
        <f>IFERROR(IF(INDEX(W$1:W1154,MATCH(V1155,V$1:V1154,0),1)=0,"",INDEX(W$1:W1154,MATCH(V1155,V$1:V1154,0),1)),"")</f>
        <v/>
      </c>
      <c r="AC1155" s="3"/>
      <c r="AE1155" s="4"/>
      <c r="AY1155" s="7"/>
      <c r="BN1155" s="7" t="str">
        <f t="shared" si="267"/>
        <v/>
      </c>
      <c r="BO1155" s="286" t="str">
        <f t="shared" si="269"/>
        <v/>
      </c>
      <c r="BP1155" s="22" t="str">
        <f t="shared" si="268"/>
        <v/>
      </c>
      <c r="BQ1155" s="7"/>
      <c r="BR1155" s="75" t="str">
        <f t="shared" si="271"/>
        <v/>
      </c>
      <c r="BS1155" s="75" t="str">
        <f t="shared" si="272"/>
        <v/>
      </c>
      <c r="BT1155" s="5" t="str">
        <f t="shared" si="273"/>
        <v/>
      </c>
      <c r="BU1155" s="79" t="str">
        <f t="shared" si="274"/>
        <v/>
      </c>
      <c r="BV1155" s="79" t="str">
        <f t="shared" si="275"/>
        <v/>
      </c>
      <c r="BW1155" s="79" t="str">
        <f t="shared" si="276"/>
        <v/>
      </c>
      <c r="CB1155" s="5"/>
      <c r="CE1155" s="5"/>
      <c r="CF1155" s="5"/>
      <c r="CG1155" s="5"/>
      <c r="CH1155" s="5"/>
      <c r="CI1155" s="5"/>
      <c r="CJ1155" s="14"/>
      <c r="CK1155" s="25"/>
      <c r="DO1155" s="5" t="e">
        <f>IF(REPORTE!AH$2="si",IF(C1155=VALUE(REPORTE!C$22),IF(SUM(DO1156:DO$1993),CONCATENATE(INT(B1155),", "),INT(B1155)),""),IF(C1155=VALUE(REPORTE!C$21),IF(SUM(DO1156:DO$1993),CONCATENATE(INT(B1155),", "),INT(B1155)),""))</f>
        <v>#VALUE!</v>
      </c>
      <c r="DS1155" s="5"/>
      <c r="DT1155" s="5"/>
      <c r="DU1155" s="5"/>
      <c r="DV1155" s="5"/>
    </row>
    <row r="1156" spans="1:126" x14ac:dyDescent="0.25">
      <c r="A1156" s="4" t="str">
        <f t="shared" si="270"/>
        <v/>
      </c>
      <c r="B1156" s="3"/>
      <c r="D1156" s="1"/>
      <c r="H1156" s="5" t="str">
        <f>IF(F1156="","",IFERROR(CONCATENATE("PEUA",VLOOKUP(ESTADO,REPORTE!AV$2:AW$33,2,0),DIDTRITO_FORM,CADER_FORM,IFERROR(INDEX(CA:CA,MATCH(DAY(F1156),BZ:BZ,0),1),DAY(F1156)),IFERROR(INDEX(CA:CA,MATCH(MONTH(F1156),BZ:BZ,0),1),MONTH(F1156)),YEAR(F1156),G1156),""))</f>
        <v/>
      </c>
      <c r="N1156" s="66" t="str">
        <f>IFERROR(IF(BT1156="","",IF(INDEX(N$1:N1155,MATCH(BT1156,BT$1:BT1155,0),1)=0,"",INDEX(N$1:N1155,MATCH(BT1156,BT$1:BT1155,0),1))),"")</f>
        <v/>
      </c>
      <c r="O1156" s="66" t="str">
        <f>IFERROR(IF(BT1156="","",IF(INDEX(O$1:O1155,MATCH(BT1156,BT$1:BT1155,0),1)=0,"",INDEX(O$1:O1155,MATCH(BT1156,BT$1:BT1155,0),1))),"")</f>
        <v/>
      </c>
      <c r="R1156" s="66"/>
      <c r="S1156" s="5"/>
      <c r="T1156" s="66"/>
      <c r="U1156" s="5" t="str">
        <f>IFERROR(IF(INDEX(U$1:U1155,MATCH(T1156,T$1:T1155,0),1)=0,"",INDEX(U$1:U1155,MATCH(T1156,T$1:T1155,0),1)),"")</f>
        <v/>
      </c>
      <c r="V1156" s="66"/>
      <c r="W1156" s="5" t="str">
        <f>IFERROR(IF(INDEX(W$1:W1155,MATCH(V1156,V$1:V1155,0),1)=0,"",INDEX(W$1:W1155,MATCH(V1156,V$1:V1155,0),1)),"")</f>
        <v/>
      </c>
      <c r="AC1156" s="3"/>
      <c r="AE1156" s="4"/>
      <c r="AY1156" s="7"/>
      <c r="BN1156" s="7" t="str">
        <f t="shared" si="267"/>
        <v/>
      </c>
      <c r="BO1156" s="286" t="str">
        <f t="shared" si="269"/>
        <v/>
      </c>
      <c r="BP1156" s="22" t="str">
        <f t="shared" si="268"/>
        <v/>
      </c>
      <c r="BQ1156" s="7"/>
      <c r="BR1156" s="75" t="str">
        <f t="shared" si="271"/>
        <v/>
      </c>
      <c r="BS1156" s="75" t="str">
        <f t="shared" si="272"/>
        <v/>
      </c>
      <c r="BT1156" s="5" t="str">
        <f t="shared" si="273"/>
        <v/>
      </c>
      <c r="BU1156" s="79" t="str">
        <f t="shared" si="274"/>
        <v/>
      </c>
      <c r="BV1156" s="79" t="str">
        <f t="shared" si="275"/>
        <v/>
      </c>
      <c r="BW1156" s="79" t="str">
        <f t="shared" si="276"/>
        <v/>
      </c>
      <c r="CB1156" s="5"/>
      <c r="CE1156" s="5"/>
      <c r="CF1156" s="5"/>
      <c r="CG1156" s="5"/>
      <c r="CH1156" s="5"/>
      <c r="CI1156" s="5"/>
      <c r="CJ1156" s="14"/>
      <c r="CK1156" s="25"/>
      <c r="DO1156" s="5" t="e">
        <f>IF(REPORTE!AH$2="si",IF(C1156=VALUE(REPORTE!C$22),IF(SUM(DO1157:DO$1993),CONCATENATE(INT(B1156),", "),INT(B1156)),""),IF(C1156=VALUE(REPORTE!C$21),IF(SUM(DO1157:DO$1993),CONCATENATE(INT(B1156),", "),INT(B1156)),""))</f>
        <v>#VALUE!</v>
      </c>
      <c r="DS1156" s="5"/>
      <c r="DT1156" s="5"/>
      <c r="DU1156" s="5"/>
      <c r="DV1156" s="5"/>
    </row>
    <row r="1157" spans="1:126" x14ac:dyDescent="0.25">
      <c r="A1157" s="4" t="str">
        <f t="shared" si="270"/>
        <v/>
      </c>
      <c r="B1157" s="3"/>
      <c r="D1157" s="1"/>
      <c r="H1157" s="5" t="str">
        <f>IF(F1157="","",IFERROR(CONCATENATE("PEUA",VLOOKUP(ESTADO,REPORTE!AV$2:AW$33,2,0),DIDTRITO_FORM,CADER_FORM,IFERROR(INDEX(CA:CA,MATCH(DAY(F1157),BZ:BZ,0),1),DAY(F1157)),IFERROR(INDEX(CA:CA,MATCH(MONTH(F1157),BZ:BZ,0),1),MONTH(F1157)),YEAR(F1157),G1157),""))</f>
        <v/>
      </c>
      <c r="N1157" s="66" t="str">
        <f>IFERROR(IF(BT1157="","",IF(INDEX(N$1:N1156,MATCH(BT1157,BT$1:BT1156,0),1)=0,"",INDEX(N$1:N1156,MATCH(BT1157,BT$1:BT1156,0),1))),"")</f>
        <v/>
      </c>
      <c r="O1157" s="66" t="str">
        <f>IFERROR(IF(BT1157="","",IF(INDEX(O$1:O1156,MATCH(BT1157,BT$1:BT1156,0),1)=0,"",INDEX(O$1:O1156,MATCH(BT1157,BT$1:BT1156,0),1))),"")</f>
        <v/>
      </c>
      <c r="R1157" s="66"/>
      <c r="S1157" s="5"/>
      <c r="T1157" s="66"/>
      <c r="U1157" s="5" t="str">
        <f>IFERROR(IF(INDEX(U$1:U1156,MATCH(T1157,T$1:T1156,0),1)=0,"",INDEX(U$1:U1156,MATCH(T1157,T$1:T1156,0),1)),"")</f>
        <v/>
      </c>
      <c r="V1157" s="66"/>
      <c r="W1157" s="5" t="str">
        <f>IFERROR(IF(INDEX(W$1:W1156,MATCH(V1157,V$1:V1156,0),1)=0,"",INDEX(W$1:W1156,MATCH(V1157,V$1:V1156,0),1)),"")</f>
        <v/>
      </c>
      <c r="AC1157" s="3"/>
      <c r="AE1157" s="4"/>
      <c r="AY1157" s="7"/>
      <c r="BN1157" s="7" t="str">
        <f t="shared" si="267"/>
        <v/>
      </c>
      <c r="BO1157" s="286" t="str">
        <f t="shared" si="269"/>
        <v/>
      </c>
      <c r="BP1157" s="22" t="str">
        <f t="shared" si="268"/>
        <v/>
      </c>
      <c r="BQ1157" s="7"/>
      <c r="BR1157" s="75" t="str">
        <f t="shared" si="271"/>
        <v/>
      </c>
      <c r="BS1157" s="75" t="str">
        <f t="shared" si="272"/>
        <v/>
      </c>
      <c r="BT1157" s="5" t="str">
        <f t="shared" si="273"/>
        <v/>
      </c>
      <c r="BU1157" s="79" t="str">
        <f t="shared" si="274"/>
        <v/>
      </c>
      <c r="BV1157" s="79" t="str">
        <f t="shared" si="275"/>
        <v/>
      </c>
      <c r="BW1157" s="79" t="str">
        <f t="shared" si="276"/>
        <v/>
      </c>
      <c r="CB1157" s="5"/>
      <c r="CE1157" s="5"/>
      <c r="CF1157" s="5"/>
      <c r="CG1157" s="5"/>
      <c r="CH1157" s="5"/>
      <c r="CI1157" s="5"/>
      <c r="CJ1157" s="14"/>
      <c r="CK1157" s="25"/>
      <c r="DO1157" s="5" t="e">
        <f>IF(REPORTE!AH$2="si",IF(C1157=VALUE(REPORTE!C$22),IF(SUM(DO1158:DO$1993),CONCATENATE(INT(B1157),", "),INT(B1157)),""),IF(C1157=VALUE(REPORTE!C$21),IF(SUM(DO1158:DO$1993),CONCATENATE(INT(B1157),", "),INT(B1157)),""))</f>
        <v>#VALUE!</v>
      </c>
      <c r="DS1157" s="5"/>
      <c r="DT1157" s="5"/>
      <c r="DU1157" s="5"/>
      <c r="DV1157" s="5"/>
    </row>
    <row r="1158" spans="1:126" x14ac:dyDescent="0.25">
      <c r="A1158" s="4" t="str">
        <f t="shared" si="270"/>
        <v/>
      </c>
      <c r="B1158" s="3"/>
      <c r="D1158" s="1"/>
      <c r="H1158" s="5" t="str">
        <f>IF(F1158="","",IFERROR(CONCATENATE("PEUA",VLOOKUP(ESTADO,REPORTE!AV$2:AW$33,2,0),DIDTRITO_FORM,CADER_FORM,IFERROR(INDEX(CA:CA,MATCH(DAY(F1158),BZ:BZ,0),1),DAY(F1158)),IFERROR(INDEX(CA:CA,MATCH(MONTH(F1158),BZ:BZ,0),1),MONTH(F1158)),YEAR(F1158),G1158),""))</f>
        <v/>
      </c>
      <c r="N1158" s="66" t="str">
        <f>IFERROR(IF(BT1158="","",IF(INDEX(N$1:N1157,MATCH(BT1158,BT$1:BT1157,0),1)=0,"",INDEX(N$1:N1157,MATCH(BT1158,BT$1:BT1157,0),1))),"")</f>
        <v/>
      </c>
      <c r="O1158" s="66" t="str">
        <f>IFERROR(IF(BT1158="","",IF(INDEX(O$1:O1157,MATCH(BT1158,BT$1:BT1157,0),1)=0,"",INDEX(O$1:O1157,MATCH(BT1158,BT$1:BT1157,0),1))),"")</f>
        <v/>
      </c>
      <c r="R1158" s="66"/>
      <c r="S1158" s="5"/>
      <c r="T1158" s="66"/>
      <c r="U1158" s="5" t="str">
        <f>IFERROR(IF(INDEX(U$1:U1157,MATCH(T1158,T$1:T1157,0),1)=0,"",INDEX(U$1:U1157,MATCH(T1158,T$1:T1157,0),1)),"")</f>
        <v/>
      </c>
      <c r="V1158" s="66"/>
      <c r="W1158" s="5" t="str">
        <f>IFERROR(IF(INDEX(W$1:W1157,MATCH(V1158,V$1:V1157,0),1)=0,"",INDEX(W$1:W1157,MATCH(V1158,V$1:V1157,0),1)),"")</f>
        <v/>
      </c>
      <c r="AC1158" s="3"/>
      <c r="AE1158" s="4"/>
      <c r="AY1158" s="7"/>
      <c r="BN1158" s="7" t="str">
        <f t="shared" si="267"/>
        <v/>
      </c>
      <c r="BO1158" s="286" t="str">
        <f t="shared" si="269"/>
        <v/>
      </c>
      <c r="BP1158" s="22" t="str">
        <f t="shared" si="268"/>
        <v/>
      </c>
      <c r="BQ1158" s="7"/>
      <c r="BR1158" s="75" t="str">
        <f t="shared" si="271"/>
        <v/>
      </c>
      <c r="BS1158" s="75" t="str">
        <f t="shared" si="272"/>
        <v/>
      </c>
      <c r="BT1158" s="5" t="str">
        <f t="shared" si="273"/>
        <v/>
      </c>
      <c r="BU1158" s="79" t="str">
        <f t="shared" si="274"/>
        <v/>
      </c>
      <c r="BV1158" s="79" t="str">
        <f t="shared" si="275"/>
        <v/>
      </c>
      <c r="BW1158" s="79" t="str">
        <f t="shared" si="276"/>
        <v/>
      </c>
      <c r="CB1158" s="5"/>
      <c r="CE1158" s="5"/>
      <c r="CF1158" s="5"/>
      <c r="CG1158" s="5"/>
      <c r="CH1158" s="5"/>
      <c r="CI1158" s="5"/>
      <c r="CJ1158" s="14"/>
      <c r="CK1158" s="25"/>
      <c r="DO1158" s="5" t="e">
        <f>IF(REPORTE!AH$2="si",IF(C1158=VALUE(REPORTE!C$22),IF(SUM(DO1159:DO$1993),CONCATENATE(INT(B1158),", "),INT(B1158)),""),IF(C1158=VALUE(REPORTE!C$21),IF(SUM(DO1159:DO$1993),CONCATENATE(INT(B1158),", "),INT(B1158)),""))</f>
        <v>#VALUE!</v>
      </c>
      <c r="DS1158" s="5"/>
      <c r="DT1158" s="5"/>
      <c r="DU1158" s="5"/>
      <c r="DV1158" s="5"/>
    </row>
    <row r="1159" spans="1:126" x14ac:dyDescent="0.25">
      <c r="A1159" s="4" t="str">
        <f t="shared" si="270"/>
        <v/>
      </c>
      <c r="B1159" s="3"/>
      <c r="D1159" s="1"/>
      <c r="H1159" s="5" t="str">
        <f>IF(F1159="","",IFERROR(CONCATENATE("PEUA",VLOOKUP(ESTADO,REPORTE!AV$2:AW$33,2,0),DIDTRITO_FORM,CADER_FORM,IFERROR(INDEX(CA:CA,MATCH(DAY(F1159),BZ:BZ,0),1),DAY(F1159)),IFERROR(INDEX(CA:CA,MATCH(MONTH(F1159),BZ:BZ,0),1),MONTH(F1159)),YEAR(F1159),G1159),""))</f>
        <v/>
      </c>
      <c r="N1159" s="66" t="str">
        <f>IFERROR(IF(BT1159="","",IF(INDEX(N$1:N1158,MATCH(BT1159,BT$1:BT1158,0),1)=0,"",INDEX(N$1:N1158,MATCH(BT1159,BT$1:BT1158,0),1))),"")</f>
        <v/>
      </c>
      <c r="O1159" s="66" t="str">
        <f>IFERROR(IF(BT1159="","",IF(INDEX(O$1:O1158,MATCH(BT1159,BT$1:BT1158,0),1)=0,"",INDEX(O$1:O1158,MATCH(BT1159,BT$1:BT1158,0),1))),"")</f>
        <v/>
      </c>
      <c r="R1159" s="66"/>
      <c r="S1159" s="5"/>
      <c r="T1159" s="66"/>
      <c r="U1159" s="5" t="str">
        <f>IFERROR(IF(INDEX(U$1:U1158,MATCH(T1159,T$1:T1158,0),1)=0,"",INDEX(U$1:U1158,MATCH(T1159,T$1:T1158,0),1)),"")</f>
        <v/>
      </c>
      <c r="V1159" s="66"/>
      <c r="W1159" s="5" t="str">
        <f>IFERROR(IF(INDEX(W$1:W1158,MATCH(V1159,V$1:V1158,0),1)=0,"",INDEX(W$1:W1158,MATCH(V1159,V$1:V1158,0),1)),"")</f>
        <v/>
      </c>
      <c r="AC1159" s="3"/>
      <c r="AE1159" s="4"/>
      <c r="AY1159" s="7"/>
      <c r="BN1159" s="7" t="str">
        <f t="shared" si="267"/>
        <v/>
      </c>
      <c r="BO1159" s="286" t="str">
        <f t="shared" si="269"/>
        <v/>
      </c>
      <c r="BP1159" s="22" t="str">
        <f t="shared" si="268"/>
        <v/>
      </c>
      <c r="BQ1159" s="7"/>
      <c r="BR1159" s="75" t="str">
        <f t="shared" si="271"/>
        <v/>
      </c>
      <c r="BS1159" s="75" t="str">
        <f t="shared" si="272"/>
        <v/>
      </c>
      <c r="BT1159" s="5" t="str">
        <f t="shared" si="273"/>
        <v/>
      </c>
      <c r="BU1159" s="79" t="str">
        <f t="shared" si="274"/>
        <v/>
      </c>
      <c r="BV1159" s="79" t="str">
        <f t="shared" si="275"/>
        <v/>
      </c>
      <c r="BW1159" s="79" t="str">
        <f t="shared" si="276"/>
        <v/>
      </c>
      <c r="CB1159" s="5"/>
      <c r="CE1159" s="5"/>
      <c r="CF1159" s="5"/>
      <c r="CG1159" s="5"/>
      <c r="CH1159" s="5"/>
      <c r="CI1159" s="5"/>
      <c r="CJ1159" s="14"/>
      <c r="CK1159" s="25"/>
      <c r="DO1159" s="5" t="e">
        <f>IF(REPORTE!AH$2="si",IF(C1159=VALUE(REPORTE!C$22),IF(SUM(DO1160:DO$1993),CONCATENATE(INT(B1159),", "),INT(B1159)),""),IF(C1159=VALUE(REPORTE!C$21),IF(SUM(DO1160:DO$1993),CONCATENATE(INT(B1159),", "),INT(B1159)),""))</f>
        <v>#VALUE!</v>
      </c>
      <c r="DS1159" s="5"/>
      <c r="DT1159" s="5"/>
      <c r="DU1159" s="5"/>
      <c r="DV1159" s="5"/>
    </row>
    <row r="1160" spans="1:126" x14ac:dyDescent="0.25">
      <c r="A1160" s="4" t="str">
        <f t="shared" si="270"/>
        <v/>
      </c>
      <c r="B1160" s="3"/>
      <c r="D1160" s="1"/>
      <c r="H1160" s="5" t="str">
        <f>IF(F1160="","",IFERROR(CONCATENATE("PEUA",VLOOKUP(ESTADO,REPORTE!AV$2:AW$33,2,0),DIDTRITO_FORM,CADER_FORM,IFERROR(INDEX(CA:CA,MATCH(DAY(F1160),BZ:BZ,0),1),DAY(F1160)),IFERROR(INDEX(CA:CA,MATCH(MONTH(F1160),BZ:BZ,0),1),MONTH(F1160)),YEAR(F1160),G1160),""))</f>
        <v/>
      </c>
      <c r="N1160" s="66" t="str">
        <f>IFERROR(IF(BT1160="","",IF(INDEX(N$1:N1159,MATCH(BT1160,BT$1:BT1159,0),1)=0,"",INDEX(N$1:N1159,MATCH(BT1160,BT$1:BT1159,0),1))),"")</f>
        <v/>
      </c>
      <c r="O1160" s="66" t="str">
        <f>IFERROR(IF(BT1160="","",IF(INDEX(O$1:O1159,MATCH(BT1160,BT$1:BT1159,0),1)=0,"",INDEX(O$1:O1159,MATCH(BT1160,BT$1:BT1159,0),1))),"")</f>
        <v/>
      </c>
      <c r="R1160" s="66"/>
      <c r="S1160" s="5"/>
      <c r="T1160" s="66"/>
      <c r="U1160" s="5" t="str">
        <f>IFERROR(IF(INDEX(U$1:U1159,MATCH(T1160,T$1:T1159,0),1)=0,"",INDEX(U$1:U1159,MATCH(T1160,T$1:T1159,0),1)),"")</f>
        <v/>
      </c>
      <c r="V1160" s="66"/>
      <c r="W1160" s="5" t="str">
        <f>IFERROR(IF(INDEX(W$1:W1159,MATCH(V1160,V$1:V1159,0),1)=0,"",INDEX(W$1:W1159,MATCH(V1160,V$1:V1159,0),1)),"")</f>
        <v/>
      </c>
      <c r="AC1160" s="3"/>
      <c r="AE1160" s="4"/>
      <c r="AY1160" s="7"/>
      <c r="BN1160" s="7" t="str">
        <f t="shared" si="267"/>
        <v/>
      </c>
      <c r="BO1160" s="286" t="str">
        <f t="shared" si="269"/>
        <v/>
      </c>
      <c r="BP1160" s="22" t="str">
        <f t="shared" si="268"/>
        <v/>
      </c>
      <c r="BQ1160" s="7"/>
      <c r="BR1160" s="75" t="str">
        <f t="shared" si="271"/>
        <v/>
      </c>
      <c r="BS1160" s="75" t="str">
        <f t="shared" si="272"/>
        <v/>
      </c>
      <c r="BT1160" s="5" t="str">
        <f t="shared" si="273"/>
        <v/>
      </c>
      <c r="BU1160" s="79" t="str">
        <f t="shared" si="274"/>
        <v/>
      </c>
      <c r="BV1160" s="79" t="str">
        <f t="shared" si="275"/>
        <v/>
      </c>
      <c r="BW1160" s="79" t="str">
        <f t="shared" si="276"/>
        <v/>
      </c>
      <c r="CB1160" s="5"/>
      <c r="CE1160" s="5"/>
      <c r="CF1160" s="5"/>
      <c r="CG1160" s="5"/>
      <c r="CH1160" s="5"/>
      <c r="CI1160" s="5"/>
      <c r="CJ1160" s="14"/>
      <c r="CK1160" s="25"/>
      <c r="DO1160" s="5" t="e">
        <f>IF(REPORTE!AH$2="si",IF(C1160=VALUE(REPORTE!C$22),IF(SUM(DO1161:DO$1993),CONCATENATE(INT(B1160),", "),INT(B1160)),""),IF(C1160=VALUE(REPORTE!C$21),IF(SUM(DO1161:DO$1993),CONCATENATE(INT(B1160),", "),INT(B1160)),""))</f>
        <v>#VALUE!</v>
      </c>
      <c r="DS1160" s="5"/>
      <c r="DT1160" s="5"/>
      <c r="DU1160" s="5"/>
      <c r="DV1160" s="5"/>
    </row>
    <row r="1161" spans="1:126" x14ac:dyDescent="0.25">
      <c r="A1161" s="4" t="str">
        <f t="shared" si="270"/>
        <v/>
      </c>
      <c r="B1161" s="3"/>
      <c r="D1161" s="1"/>
      <c r="H1161" s="5" t="str">
        <f>IF(F1161="","",IFERROR(CONCATENATE("PEUA",VLOOKUP(ESTADO,REPORTE!AV$2:AW$33,2,0),DIDTRITO_FORM,CADER_FORM,IFERROR(INDEX(CA:CA,MATCH(DAY(F1161),BZ:BZ,0),1),DAY(F1161)),IFERROR(INDEX(CA:CA,MATCH(MONTH(F1161),BZ:BZ,0),1),MONTH(F1161)),YEAR(F1161),G1161),""))</f>
        <v/>
      </c>
      <c r="N1161" s="66" t="str">
        <f>IFERROR(IF(BT1161="","",IF(INDEX(N$1:N1160,MATCH(BT1161,BT$1:BT1160,0),1)=0,"",INDEX(N$1:N1160,MATCH(BT1161,BT$1:BT1160,0),1))),"")</f>
        <v/>
      </c>
      <c r="O1161" s="66" t="str">
        <f>IFERROR(IF(BT1161="","",IF(INDEX(O$1:O1160,MATCH(BT1161,BT$1:BT1160,0),1)=0,"",INDEX(O$1:O1160,MATCH(BT1161,BT$1:BT1160,0),1))),"")</f>
        <v/>
      </c>
      <c r="R1161" s="66"/>
      <c r="S1161" s="5"/>
      <c r="T1161" s="66"/>
      <c r="U1161" s="5" t="str">
        <f>IFERROR(IF(INDEX(U$1:U1160,MATCH(T1161,T$1:T1160,0),1)=0,"",INDEX(U$1:U1160,MATCH(T1161,T$1:T1160,0),1)),"")</f>
        <v/>
      </c>
      <c r="V1161" s="66"/>
      <c r="W1161" s="5" t="str">
        <f>IFERROR(IF(INDEX(W$1:W1160,MATCH(V1161,V$1:V1160,0),1)=0,"",INDEX(W$1:W1160,MATCH(V1161,V$1:V1160,0),1)),"")</f>
        <v/>
      </c>
      <c r="AC1161" s="3"/>
      <c r="AE1161" s="4"/>
      <c r="AY1161" s="7"/>
      <c r="BN1161" s="7" t="str">
        <f t="shared" si="267"/>
        <v/>
      </c>
      <c r="BO1161" s="286" t="str">
        <f t="shared" si="269"/>
        <v/>
      </c>
      <c r="BP1161" s="22" t="str">
        <f t="shared" si="268"/>
        <v/>
      </c>
      <c r="BQ1161" s="7"/>
      <c r="BR1161" s="75" t="str">
        <f t="shared" si="271"/>
        <v/>
      </c>
      <c r="BS1161" s="75" t="str">
        <f t="shared" si="272"/>
        <v/>
      </c>
      <c r="BT1161" s="5" t="str">
        <f t="shared" si="273"/>
        <v/>
      </c>
      <c r="BU1161" s="79" t="str">
        <f t="shared" si="274"/>
        <v/>
      </c>
      <c r="BV1161" s="79" t="str">
        <f t="shared" si="275"/>
        <v/>
      </c>
      <c r="BW1161" s="79" t="str">
        <f t="shared" si="276"/>
        <v/>
      </c>
      <c r="CB1161" s="5"/>
      <c r="CE1161" s="5"/>
      <c r="CF1161" s="5"/>
      <c r="CG1161" s="5"/>
      <c r="CH1161" s="5"/>
      <c r="CI1161" s="5"/>
      <c r="CJ1161" s="14"/>
      <c r="CK1161" s="25"/>
      <c r="DO1161" s="5" t="e">
        <f>IF(REPORTE!AH$2="si",IF(C1161=VALUE(REPORTE!C$22),IF(SUM(DO1162:DO$1993),CONCATENATE(INT(B1161),", "),INT(B1161)),""),IF(C1161=VALUE(REPORTE!C$21),IF(SUM(DO1162:DO$1993),CONCATENATE(INT(B1161),", "),INT(B1161)),""))</f>
        <v>#VALUE!</v>
      </c>
      <c r="DS1161" s="5"/>
      <c r="DT1161" s="5"/>
      <c r="DU1161" s="5"/>
      <c r="DV1161" s="5"/>
    </row>
    <row r="1162" spans="1:126" x14ac:dyDescent="0.25">
      <c r="A1162" s="4" t="str">
        <f t="shared" si="270"/>
        <v/>
      </c>
      <c r="B1162" s="3"/>
      <c r="D1162" s="1"/>
      <c r="H1162" s="5" t="str">
        <f>IF(F1162="","",IFERROR(CONCATENATE("PEUA",VLOOKUP(ESTADO,REPORTE!AV$2:AW$33,2,0),DIDTRITO_FORM,CADER_FORM,IFERROR(INDEX(CA:CA,MATCH(DAY(F1162),BZ:BZ,0),1),DAY(F1162)),IFERROR(INDEX(CA:CA,MATCH(MONTH(F1162),BZ:BZ,0),1),MONTH(F1162)),YEAR(F1162),G1162),""))</f>
        <v/>
      </c>
      <c r="N1162" s="66" t="str">
        <f>IFERROR(IF(BT1162="","",IF(INDEX(N$1:N1161,MATCH(BT1162,BT$1:BT1161,0),1)=0,"",INDEX(N$1:N1161,MATCH(BT1162,BT$1:BT1161,0),1))),"")</f>
        <v/>
      </c>
      <c r="O1162" s="66" t="str">
        <f>IFERROR(IF(BT1162="","",IF(INDEX(O$1:O1161,MATCH(BT1162,BT$1:BT1161,0),1)=0,"",INDEX(O$1:O1161,MATCH(BT1162,BT$1:BT1161,0),1))),"")</f>
        <v/>
      </c>
      <c r="R1162" s="66"/>
      <c r="S1162" s="5"/>
      <c r="T1162" s="66"/>
      <c r="U1162" s="5" t="str">
        <f>IFERROR(IF(INDEX(U$1:U1161,MATCH(T1162,T$1:T1161,0),1)=0,"",INDEX(U$1:U1161,MATCH(T1162,T$1:T1161,0),1)),"")</f>
        <v/>
      </c>
      <c r="V1162" s="66"/>
      <c r="W1162" s="5" t="str">
        <f>IFERROR(IF(INDEX(W$1:W1161,MATCH(V1162,V$1:V1161,0),1)=0,"",INDEX(W$1:W1161,MATCH(V1162,V$1:V1161,0),1)),"")</f>
        <v/>
      </c>
      <c r="AC1162" s="3"/>
      <c r="AE1162" s="4"/>
      <c r="AY1162" s="7"/>
      <c r="BN1162" s="7" t="str">
        <f t="shared" si="267"/>
        <v/>
      </c>
      <c r="BO1162" s="286" t="str">
        <f t="shared" si="269"/>
        <v/>
      </c>
      <c r="BP1162" s="22" t="str">
        <f t="shared" si="268"/>
        <v/>
      </c>
      <c r="BQ1162" s="7"/>
      <c r="BR1162" s="75" t="str">
        <f t="shared" si="271"/>
        <v/>
      </c>
      <c r="BS1162" s="75" t="str">
        <f t="shared" si="272"/>
        <v/>
      </c>
      <c r="BT1162" s="5" t="str">
        <f t="shared" si="273"/>
        <v/>
      </c>
      <c r="BU1162" s="79" t="str">
        <f t="shared" si="274"/>
        <v/>
      </c>
      <c r="BV1162" s="79" t="str">
        <f t="shared" si="275"/>
        <v/>
      </c>
      <c r="BW1162" s="79" t="str">
        <f t="shared" si="276"/>
        <v/>
      </c>
      <c r="CB1162" s="5"/>
      <c r="CE1162" s="5"/>
      <c r="CF1162" s="5"/>
      <c r="CG1162" s="5"/>
      <c r="CH1162" s="5"/>
      <c r="CI1162" s="5"/>
      <c r="CJ1162" s="14"/>
      <c r="CK1162" s="25"/>
      <c r="DO1162" s="5" t="e">
        <f>IF(REPORTE!AH$2="si",IF(C1162=VALUE(REPORTE!C$22),IF(SUM(DO1163:DO$1993),CONCATENATE(INT(B1162),", "),INT(B1162)),""),IF(C1162=VALUE(REPORTE!C$21),IF(SUM(DO1163:DO$1993),CONCATENATE(INT(B1162),", "),INT(B1162)),""))</f>
        <v>#VALUE!</v>
      </c>
      <c r="DS1162" s="5"/>
      <c r="DT1162" s="5"/>
      <c r="DU1162" s="5"/>
      <c r="DV1162" s="5"/>
    </row>
    <row r="1163" spans="1:126" x14ac:dyDescent="0.25">
      <c r="A1163" s="4" t="str">
        <f t="shared" si="270"/>
        <v/>
      </c>
      <c r="B1163" s="3"/>
      <c r="D1163" s="1"/>
      <c r="H1163" s="5" t="str">
        <f>IF(F1163="","",IFERROR(CONCATENATE("PEUA",VLOOKUP(ESTADO,REPORTE!AV$2:AW$33,2,0),DIDTRITO_FORM,CADER_FORM,IFERROR(INDEX(CA:CA,MATCH(DAY(F1163),BZ:BZ,0),1),DAY(F1163)),IFERROR(INDEX(CA:CA,MATCH(MONTH(F1163),BZ:BZ,0),1),MONTH(F1163)),YEAR(F1163),G1163),""))</f>
        <v/>
      </c>
      <c r="N1163" s="66" t="str">
        <f>IFERROR(IF(BT1163="","",IF(INDEX(N$1:N1162,MATCH(BT1163,BT$1:BT1162,0),1)=0,"",INDEX(N$1:N1162,MATCH(BT1163,BT$1:BT1162,0),1))),"")</f>
        <v/>
      </c>
      <c r="O1163" s="66" t="str">
        <f>IFERROR(IF(BT1163="","",IF(INDEX(O$1:O1162,MATCH(BT1163,BT$1:BT1162,0),1)=0,"",INDEX(O$1:O1162,MATCH(BT1163,BT$1:BT1162,0),1))),"")</f>
        <v/>
      </c>
      <c r="R1163" s="66"/>
      <c r="S1163" s="5"/>
      <c r="T1163" s="66"/>
      <c r="U1163" s="5" t="str">
        <f>IFERROR(IF(INDEX(U$1:U1162,MATCH(T1163,T$1:T1162,0),1)=0,"",INDEX(U$1:U1162,MATCH(T1163,T$1:T1162,0),1)),"")</f>
        <v/>
      </c>
      <c r="V1163" s="66"/>
      <c r="W1163" s="5" t="str">
        <f>IFERROR(IF(INDEX(W$1:W1162,MATCH(V1163,V$1:V1162,0),1)=0,"",INDEX(W$1:W1162,MATCH(V1163,V$1:V1162,0),1)),"")</f>
        <v/>
      </c>
      <c r="AC1163" s="3"/>
      <c r="AE1163" s="4"/>
      <c r="AY1163" s="7"/>
      <c r="BN1163" s="7" t="str">
        <f t="shared" si="267"/>
        <v/>
      </c>
      <c r="BO1163" s="286" t="str">
        <f t="shared" si="269"/>
        <v/>
      </c>
      <c r="BP1163" s="22" t="str">
        <f t="shared" si="268"/>
        <v/>
      </c>
      <c r="BQ1163" s="7"/>
      <c r="BR1163" s="75" t="str">
        <f t="shared" si="271"/>
        <v/>
      </c>
      <c r="BS1163" s="75" t="str">
        <f t="shared" si="272"/>
        <v/>
      </c>
      <c r="BT1163" s="5" t="str">
        <f t="shared" si="273"/>
        <v/>
      </c>
      <c r="BU1163" s="79" t="str">
        <f t="shared" si="274"/>
        <v/>
      </c>
      <c r="BV1163" s="79" t="str">
        <f t="shared" si="275"/>
        <v/>
      </c>
      <c r="BW1163" s="79" t="str">
        <f t="shared" si="276"/>
        <v/>
      </c>
      <c r="CB1163" s="5"/>
      <c r="CE1163" s="5"/>
      <c r="CF1163" s="5"/>
      <c r="CG1163" s="5"/>
      <c r="CH1163" s="5"/>
      <c r="CI1163" s="5"/>
      <c r="CJ1163" s="14"/>
      <c r="CK1163" s="25"/>
      <c r="DO1163" s="5" t="e">
        <f>IF(REPORTE!AH$2="si",IF(C1163=VALUE(REPORTE!C$22),IF(SUM(DO1164:DO$1993),CONCATENATE(INT(B1163),", "),INT(B1163)),""),IF(C1163=VALUE(REPORTE!C$21),IF(SUM(DO1164:DO$1993),CONCATENATE(INT(B1163),", "),INT(B1163)),""))</f>
        <v>#VALUE!</v>
      </c>
      <c r="DS1163" s="5"/>
      <c r="DT1163" s="5"/>
      <c r="DU1163" s="5"/>
      <c r="DV1163" s="5"/>
    </row>
    <row r="1164" spans="1:126" x14ac:dyDescent="0.25">
      <c r="A1164" s="4" t="str">
        <f t="shared" si="270"/>
        <v/>
      </c>
      <c r="B1164" s="3"/>
      <c r="D1164" s="1"/>
      <c r="H1164" s="5" t="str">
        <f>IF(F1164="","",IFERROR(CONCATENATE("PEUA",VLOOKUP(ESTADO,REPORTE!AV$2:AW$33,2,0),DIDTRITO_FORM,CADER_FORM,IFERROR(INDEX(CA:CA,MATCH(DAY(F1164),BZ:BZ,0),1),DAY(F1164)),IFERROR(INDEX(CA:CA,MATCH(MONTH(F1164),BZ:BZ,0),1),MONTH(F1164)),YEAR(F1164),G1164),""))</f>
        <v/>
      </c>
      <c r="N1164" s="66" t="str">
        <f>IFERROR(IF(BT1164="","",IF(INDEX(N$1:N1163,MATCH(BT1164,BT$1:BT1163,0),1)=0,"",INDEX(N$1:N1163,MATCH(BT1164,BT$1:BT1163,0),1))),"")</f>
        <v/>
      </c>
      <c r="O1164" s="66" t="str">
        <f>IFERROR(IF(BT1164="","",IF(INDEX(O$1:O1163,MATCH(BT1164,BT$1:BT1163,0),1)=0,"",INDEX(O$1:O1163,MATCH(BT1164,BT$1:BT1163,0),1))),"")</f>
        <v/>
      </c>
      <c r="R1164" s="66"/>
      <c r="S1164" s="5"/>
      <c r="T1164" s="66"/>
      <c r="U1164" s="5" t="str">
        <f>IFERROR(IF(INDEX(U$1:U1163,MATCH(T1164,T$1:T1163,0),1)=0,"",INDEX(U$1:U1163,MATCH(T1164,T$1:T1163,0),1)),"")</f>
        <v/>
      </c>
      <c r="V1164" s="66"/>
      <c r="W1164" s="5" t="str">
        <f>IFERROR(IF(INDEX(W$1:W1163,MATCH(V1164,V$1:V1163,0),1)=0,"",INDEX(W$1:W1163,MATCH(V1164,V$1:V1163,0),1)),"")</f>
        <v/>
      </c>
      <c r="AC1164" s="3"/>
      <c r="AE1164" s="4"/>
      <c r="AY1164" s="7"/>
      <c r="BN1164" s="7" t="str">
        <f t="shared" ref="BN1164:BN1227" si="277">IF(BT1164="","",BT1164)</f>
        <v/>
      </c>
      <c r="BO1164" s="286" t="str">
        <f t="shared" si="269"/>
        <v/>
      </c>
      <c r="BP1164" s="22" t="str">
        <f t="shared" ref="BP1164:BP1227" si="278">IF(BR1164="","",BR1164)</f>
        <v/>
      </c>
      <c r="BQ1164" s="7"/>
      <c r="BR1164" s="75" t="str">
        <f t="shared" si="271"/>
        <v/>
      </c>
      <c r="BS1164" s="75" t="str">
        <f t="shared" si="272"/>
        <v/>
      </c>
      <c r="BT1164" s="5" t="str">
        <f t="shared" si="273"/>
        <v/>
      </c>
      <c r="BU1164" s="79" t="str">
        <f t="shared" si="274"/>
        <v/>
      </c>
      <c r="BV1164" s="79" t="str">
        <f t="shared" si="275"/>
        <v/>
      </c>
      <c r="BW1164" s="79" t="str">
        <f t="shared" si="276"/>
        <v/>
      </c>
      <c r="CB1164" s="5"/>
      <c r="CE1164" s="5"/>
      <c r="CF1164" s="5"/>
      <c r="CG1164" s="5"/>
      <c r="CH1164" s="5"/>
      <c r="CI1164" s="5"/>
      <c r="CJ1164" s="14"/>
      <c r="CK1164" s="25"/>
      <c r="DO1164" s="5" t="e">
        <f>IF(REPORTE!AH$2="si",IF(C1164=VALUE(REPORTE!C$22),IF(SUM(DO1165:DO$1993),CONCATENATE(INT(B1164),", "),INT(B1164)),""),IF(C1164=VALUE(REPORTE!C$21),IF(SUM(DO1165:DO$1993),CONCATENATE(INT(B1164),", "),INT(B1164)),""))</f>
        <v>#VALUE!</v>
      </c>
      <c r="DS1164" s="5"/>
      <c r="DT1164" s="5"/>
      <c r="DU1164" s="5"/>
      <c r="DV1164" s="5"/>
    </row>
    <row r="1165" spans="1:126" x14ac:dyDescent="0.25">
      <c r="A1165" s="4" t="str">
        <f t="shared" si="270"/>
        <v/>
      </c>
      <c r="B1165" s="3"/>
      <c r="D1165" s="1"/>
      <c r="H1165" s="5" t="str">
        <f>IF(F1165="","",IFERROR(CONCATENATE("PEUA",VLOOKUP(ESTADO,REPORTE!AV$2:AW$33,2,0),DIDTRITO_FORM,CADER_FORM,IFERROR(INDEX(CA:CA,MATCH(DAY(F1165),BZ:BZ,0),1),DAY(F1165)),IFERROR(INDEX(CA:CA,MATCH(MONTH(F1165),BZ:BZ,0),1),MONTH(F1165)),YEAR(F1165),G1165),""))</f>
        <v/>
      </c>
      <c r="N1165" s="66" t="str">
        <f>IFERROR(IF(BT1165="","",IF(INDEX(N$1:N1164,MATCH(BT1165,BT$1:BT1164,0),1)=0,"",INDEX(N$1:N1164,MATCH(BT1165,BT$1:BT1164,0),1))),"")</f>
        <v/>
      </c>
      <c r="O1165" s="66" t="str">
        <f>IFERROR(IF(BT1165="","",IF(INDEX(O$1:O1164,MATCH(BT1165,BT$1:BT1164,0),1)=0,"",INDEX(O$1:O1164,MATCH(BT1165,BT$1:BT1164,0),1))),"")</f>
        <v/>
      </c>
      <c r="R1165" s="66"/>
      <c r="S1165" s="5"/>
      <c r="T1165" s="66"/>
      <c r="U1165" s="5" t="str">
        <f>IFERROR(IF(INDEX(U$1:U1164,MATCH(T1165,T$1:T1164,0),1)=0,"",INDEX(U$1:U1164,MATCH(T1165,T$1:T1164,0),1)),"")</f>
        <v/>
      </c>
      <c r="V1165" s="66"/>
      <c r="W1165" s="5" t="str">
        <f>IFERROR(IF(INDEX(W$1:W1164,MATCH(V1165,V$1:V1164,0),1)=0,"",INDEX(W$1:W1164,MATCH(V1165,V$1:V1164,0),1)),"")</f>
        <v/>
      </c>
      <c r="AC1165" s="3"/>
      <c r="AE1165" s="4"/>
      <c r="AY1165" s="7"/>
      <c r="BN1165" s="7" t="str">
        <f t="shared" si="277"/>
        <v/>
      </c>
      <c r="BO1165" s="286" t="str">
        <f t="shared" si="269"/>
        <v/>
      </c>
      <c r="BP1165" s="22" t="str">
        <f t="shared" si="278"/>
        <v/>
      </c>
      <c r="BQ1165" s="7"/>
      <c r="BR1165" s="75" t="str">
        <f t="shared" si="271"/>
        <v/>
      </c>
      <c r="BS1165" s="75" t="str">
        <f t="shared" si="272"/>
        <v/>
      </c>
      <c r="BT1165" s="5" t="str">
        <f t="shared" si="273"/>
        <v/>
      </c>
      <c r="BU1165" s="79" t="str">
        <f t="shared" si="274"/>
        <v/>
      </c>
      <c r="BV1165" s="79" t="str">
        <f t="shared" si="275"/>
        <v/>
      </c>
      <c r="BW1165" s="79" t="str">
        <f t="shared" si="276"/>
        <v/>
      </c>
      <c r="CB1165" s="5"/>
      <c r="CE1165" s="5"/>
      <c r="CF1165" s="5"/>
      <c r="CG1165" s="5"/>
      <c r="CH1165" s="5"/>
      <c r="CI1165" s="5"/>
      <c r="CJ1165" s="14"/>
      <c r="CK1165" s="25"/>
      <c r="DO1165" s="5" t="e">
        <f>IF(REPORTE!AH$2="si",IF(C1165=VALUE(REPORTE!C$22),IF(SUM(DO1166:DO$1993),CONCATENATE(INT(B1165),", "),INT(B1165)),""),IF(C1165=VALUE(REPORTE!C$21),IF(SUM(DO1166:DO$1993),CONCATENATE(INT(B1165),", "),INT(B1165)),""))</f>
        <v>#VALUE!</v>
      </c>
      <c r="DS1165" s="5"/>
      <c r="DT1165" s="5"/>
      <c r="DU1165" s="5"/>
      <c r="DV1165" s="5"/>
    </row>
    <row r="1166" spans="1:126" x14ac:dyDescent="0.25">
      <c r="A1166" s="4" t="str">
        <f t="shared" si="270"/>
        <v/>
      </c>
      <c r="B1166" s="3"/>
      <c r="D1166" s="1"/>
      <c r="H1166" s="5" t="str">
        <f>IF(F1166="","",IFERROR(CONCATENATE("PEUA",VLOOKUP(ESTADO,REPORTE!AV$2:AW$33,2,0),DIDTRITO_FORM,CADER_FORM,IFERROR(INDEX(CA:CA,MATCH(DAY(F1166),BZ:BZ,0),1),DAY(F1166)),IFERROR(INDEX(CA:CA,MATCH(MONTH(F1166),BZ:BZ,0),1),MONTH(F1166)),YEAR(F1166),G1166),""))</f>
        <v/>
      </c>
      <c r="N1166" s="66" t="str">
        <f>IFERROR(IF(BT1166="","",IF(INDEX(N$1:N1165,MATCH(BT1166,BT$1:BT1165,0),1)=0,"",INDEX(N$1:N1165,MATCH(BT1166,BT$1:BT1165,0),1))),"")</f>
        <v/>
      </c>
      <c r="O1166" s="66" t="str">
        <f>IFERROR(IF(BT1166="","",IF(INDEX(O$1:O1165,MATCH(BT1166,BT$1:BT1165,0),1)=0,"",INDEX(O$1:O1165,MATCH(BT1166,BT$1:BT1165,0),1))),"")</f>
        <v/>
      </c>
      <c r="R1166" s="66"/>
      <c r="S1166" s="5"/>
      <c r="T1166" s="66"/>
      <c r="U1166" s="5" t="str">
        <f>IFERROR(IF(INDEX(U$1:U1165,MATCH(T1166,T$1:T1165,0),1)=0,"",INDEX(U$1:U1165,MATCH(T1166,T$1:T1165,0),1)),"")</f>
        <v/>
      </c>
      <c r="V1166" s="66"/>
      <c r="W1166" s="5" t="str">
        <f>IFERROR(IF(INDEX(W$1:W1165,MATCH(V1166,V$1:V1165,0),1)=0,"",INDEX(W$1:W1165,MATCH(V1166,V$1:V1165,0),1)),"")</f>
        <v/>
      </c>
      <c r="AC1166" s="3"/>
      <c r="AE1166" s="4"/>
      <c r="AY1166" s="7"/>
      <c r="BN1166" s="7" t="str">
        <f t="shared" si="277"/>
        <v/>
      </c>
      <c r="BO1166" s="286" t="str">
        <f t="shared" si="269"/>
        <v/>
      </c>
      <c r="BP1166" s="22" t="str">
        <f t="shared" si="278"/>
        <v/>
      </c>
      <c r="BQ1166" s="7"/>
      <c r="BR1166" s="75" t="str">
        <f t="shared" si="271"/>
        <v/>
      </c>
      <c r="BS1166" s="75" t="str">
        <f t="shared" si="272"/>
        <v/>
      </c>
      <c r="BT1166" s="5" t="str">
        <f t="shared" si="273"/>
        <v/>
      </c>
      <c r="BU1166" s="79" t="str">
        <f t="shared" si="274"/>
        <v/>
      </c>
      <c r="BV1166" s="79" t="str">
        <f t="shared" si="275"/>
        <v/>
      </c>
      <c r="BW1166" s="79" t="str">
        <f t="shared" si="276"/>
        <v/>
      </c>
      <c r="CB1166" s="5"/>
      <c r="CE1166" s="5"/>
      <c r="CF1166" s="5"/>
      <c r="CG1166" s="5"/>
      <c r="CH1166" s="5"/>
      <c r="CI1166" s="5"/>
      <c r="CJ1166" s="14"/>
      <c r="CK1166" s="25"/>
      <c r="DO1166" s="5" t="e">
        <f>IF(REPORTE!AH$2="si",IF(C1166=VALUE(REPORTE!C$22),IF(SUM(DO1167:DO$1993),CONCATENATE(INT(B1166),", "),INT(B1166)),""),IF(C1166=VALUE(REPORTE!C$21),IF(SUM(DO1167:DO$1993),CONCATENATE(INT(B1166),", "),INT(B1166)),""))</f>
        <v>#VALUE!</v>
      </c>
      <c r="DS1166" s="5"/>
      <c r="DT1166" s="5"/>
      <c r="DU1166" s="5"/>
      <c r="DV1166" s="5"/>
    </row>
    <row r="1167" spans="1:126" x14ac:dyDescent="0.25">
      <c r="A1167" s="4" t="str">
        <f t="shared" si="270"/>
        <v/>
      </c>
      <c r="B1167" s="3"/>
      <c r="D1167" s="1"/>
      <c r="H1167" s="5" t="str">
        <f>IF(F1167="","",IFERROR(CONCATENATE("PEUA",VLOOKUP(ESTADO,REPORTE!AV$2:AW$33,2,0),DIDTRITO_FORM,CADER_FORM,IFERROR(INDEX(CA:CA,MATCH(DAY(F1167),BZ:BZ,0),1),DAY(F1167)),IFERROR(INDEX(CA:CA,MATCH(MONTH(F1167),BZ:BZ,0),1),MONTH(F1167)),YEAR(F1167),G1167),""))</f>
        <v/>
      </c>
      <c r="N1167" s="66" t="str">
        <f>IFERROR(IF(BT1167="","",IF(INDEX(N$1:N1166,MATCH(BT1167,BT$1:BT1166,0),1)=0,"",INDEX(N$1:N1166,MATCH(BT1167,BT$1:BT1166,0),1))),"")</f>
        <v/>
      </c>
      <c r="O1167" s="66" t="str">
        <f>IFERROR(IF(BT1167="","",IF(INDEX(O$1:O1166,MATCH(BT1167,BT$1:BT1166,0),1)=0,"",INDEX(O$1:O1166,MATCH(BT1167,BT$1:BT1166,0),1))),"")</f>
        <v/>
      </c>
      <c r="R1167" s="66"/>
      <c r="S1167" s="5"/>
      <c r="T1167" s="66"/>
      <c r="U1167" s="5" t="str">
        <f>IFERROR(IF(INDEX(U$1:U1166,MATCH(T1167,T$1:T1166,0),1)=0,"",INDEX(U$1:U1166,MATCH(T1167,T$1:T1166,0),1)),"")</f>
        <v/>
      </c>
      <c r="V1167" s="66"/>
      <c r="W1167" s="5" t="str">
        <f>IFERROR(IF(INDEX(W$1:W1166,MATCH(V1167,V$1:V1166,0),1)=0,"",INDEX(W$1:W1166,MATCH(V1167,V$1:V1166,0),1)),"")</f>
        <v/>
      </c>
      <c r="AC1167" s="3"/>
      <c r="AE1167" s="4"/>
      <c r="AY1167" s="7"/>
      <c r="BN1167" s="7" t="str">
        <f t="shared" si="277"/>
        <v/>
      </c>
      <c r="BO1167" s="286" t="str">
        <f t="shared" si="269"/>
        <v/>
      </c>
      <c r="BP1167" s="22" t="str">
        <f t="shared" si="278"/>
        <v/>
      </c>
      <c r="BQ1167" s="7"/>
      <c r="BR1167" s="75" t="str">
        <f t="shared" si="271"/>
        <v/>
      </c>
      <c r="BS1167" s="75" t="str">
        <f t="shared" si="272"/>
        <v/>
      </c>
      <c r="BT1167" s="5" t="str">
        <f t="shared" si="273"/>
        <v/>
      </c>
      <c r="BU1167" s="79" t="str">
        <f t="shared" si="274"/>
        <v/>
      </c>
      <c r="BV1167" s="79" t="str">
        <f t="shared" si="275"/>
        <v/>
      </c>
      <c r="BW1167" s="79" t="str">
        <f t="shared" si="276"/>
        <v/>
      </c>
      <c r="CB1167" s="5"/>
      <c r="CE1167" s="5"/>
      <c r="CF1167" s="5"/>
      <c r="CG1167" s="5"/>
      <c r="CH1167" s="5"/>
      <c r="CI1167" s="5"/>
      <c r="CJ1167" s="14"/>
      <c r="CK1167" s="25"/>
      <c r="DO1167" s="5" t="e">
        <f>IF(REPORTE!AH$2="si",IF(C1167=VALUE(REPORTE!C$22),IF(SUM(DO1168:DO$1993),CONCATENATE(INT(B1167),", "),INT(B1167)),""),IF(C1167=VALUE(REPORTE!C$21),IF(SUM(DO1168:DO$1993),CONCATENATE(INT(B1167),", "),INT(B1167)),""))</f>
        <v>#VALUE!</v>
      </c>
      <c r="DS1167" s="5"/>
      <c r="DT1167" s="5"/>
      <c r="DU1167" s="5"/>
      <c r="DV1167" s="5"/>
    </row>
    <row r="1168" spans="1:126" x14ac:dyDescent="0.25">
      <c r="A1168" s="4" t="str">
        <f t="shared" si="270"/>
        <v/>
      </c>
      <c r="B1168" s="3"/>
      <c r="D1168" s="1"/>
      <c r="H1168" s="5" t="str">
        <f>IF(F1168="","",IFERROR(CONCATENATE("PEUA",VLOOKUP(ESTADO,REPORTE!AV$2:AW$33,2,0),DIDTRITO_FORM,CADER_FORM,IFERROR(INDEX(CA:CA,MATCH(DAY(F1168),BZ:BZ,0),1),DAY(F1168)),IFERROR(INDEX(CA:CA,MATCH(MONTH(F1168),BZ:BZ,0),1),MONTH(F1168)),YEAR(F1168),G1168),""))</f>
        <v/>
      </c>
      <c r="N1168" s="66" t="str">
        <f>IFERROR(IF(BT1168="","",IF(INDEX(N$1:N1167,MATCH(BT1168,BT$1:BT1167,0),1)=0,"",INDEX(N$1:N1167,MATCH(BT1168,BT$1:BT1167,0),1))),"")</f>
        <v/>
      </c>
      <c r="O1168" s="66" t="str">
        <f>IFERROR(IF(BT1168="","",IF(INDEX(O$1:O1167,MATCH(BT1168,BT$1:BT1167,0),1)=0,"",INDEX(O$1:O1167,MATCH(BT1168,BT$1:BT1167,0),1))),"")</f>
        <v/>
      </c>
      <c r="R1168" s="66"/>
      <c r="S1168" s="5"/>
      <c r="T1168" s="66"/>
      <c r="U1168" s="5" t="str">
        <f>IFERROR(IF(INDEX(U$1:U1167,MATCH(T1168,T$1:T1167,0),1)=0,"",INDEX(U$1:U1167,MATCH(T1168,T$1:T1167,0),1)),"")</f>
        <v/>
      </c>
      <c r="V1168" s="66"/>
      <c r="W1168" s="5" t="str">
        <f>IFERROR(IF(INDEX(W$1:W1167,MATCH(V1168,V$1:V1167,0),1)=0,"",INDEX(W$1:W1167,MATCH(V1168,V$1:V1167,0),1)),"")</f>
        <v/>
      </c>
      <c r="AC1168" s="3"/>
      <c r="AE1168" s="4"/>
      <c r="AY1168" s="7"/>
      <c r="BN1168" s="7" t="str">
        <f t="shared" si="277"/>
        <v/>
      </c>
      <c r="BO1168" s="286" t="str">
        <f t="shared" si="269"/>
        <v/>
      </c>
      <c r="BP1168" s="22" t="str">
        <f t="shared" si="278"/>
        <v/>
      </c>
      <c r="BQ1168" s="7"/>
      <c r="BR1168" s="75" t="str">
        <f t="shared" si="271"/>
        <v/>
      </c>
      <c r="BS1168" s="75" t="str">
        <f t="shared" si="272"/>
        <v/>
      </c>
      <c r="BT1168" s="5" t="str">
        <f t="shared" si="273"/>
        <v/>
      </c>
      <c r="BU1168" s="79" t="str">
        <f t="shared" si="274"/>
        <v/>
      </c>
      <c r="BV1168" s="79" t="str">
        <f t="shared" si="275"/>
        <v/>
      </c>
      <c r="BW1168" s="79" t="str">
        <f t="shared" si="276"/>
        <v/>
      </c>
      <c r="CB1168" s="5"/>
      <c r="CE1168" s="5"/>
      <c r="CF1168" s="5"/>
      <c r="CG1168" s="5"/>
      <c r="CH1168" s="5"/>
      <c r="CI1168" s="5"/>
      <c r="CJ1168" s="14"/>
      <c r="CK1168" s="25"/>
      <c r="DO1168" s="5" t="e">
        <f>IF(REPORTE!AH$2="si",IF(C1168=VALUE(REPORTE!C$22),IF(SUM(DO1169:DO$1993),CONCATENATE(INT(B1168),", "),INT(B1168)),""),IF(C1168=VALUE(REPORTE!C$21),IF(SUM(DO1169:DO$1993),CONCATENATE(INT(B1168),", "),INT(B1168)),""))</f>
        <v>#VALUE!</v>
      </c>
      <c r="DS1168" s="5"/>
      <c r="DT1168" s="5"/>
      <c r="DU1168" s="5"/>
      <c r="DV1168" s="5"/>
    </row>
    <row r="1169" spans="1:126" x14ac:dyDescent="0.25">
      <c r="A1169" s="4" t="str">
        <f t="shared" si="270"/>
        <v/>
      </c>
      <c r="B1169" s="3"/>
      <c r="D1169" s="1"/>
      <c r="H1169" s="5" t="str">
        <f>IF(F1169="","",IFERROR(CONCATENATE("PEUA",VLOOKUP(ESTADO,REPORTE!AV$2:AW$33,2,0),DIDTRITO_FORM,CADER_FORM,IFERROR(INDEX(CA:CA,MATCH(DAY(F1169),BZ:BZ,0),1),DAY(F1169)),IFERROR(INDEX(CA:CA,MATCH(MONTH(F1169),BZ:BZ,0),1),MONTH(F1169)),YEAR(F1169),G1169),""))</f>
        <v/>
      </c>
      <c r="N1169" s="66" t="str">
        <f>IFERROR(IF(BT1169="","",IF(INDEX(N$1:N1168,MATCH(BT1169,BT$1:BT1168,0),1)=0,"",INDEX(N$1:N1168,MATCH(BT1169,BT$1:BT1168,0),1))),"")</f>
        <v/>
      </c>
      <c r="O1169" s="66" t="str">
        <f>IFERROR(IF(BT1169="","",IF(INDEX(O$1:O1168,MATCH(BT1169,BT$1:BT1168,0),1)=0,"",INDEX(O$1:O1168,MATCH(BT1169,BT$1:BT1168,0),1))),"")</f>
        <v/>
      </c>
      <c r="R1169" s="66"/>
      <c r="S1169" s="5"/>
      <c r="T1169" s="66"/>
      <c r="U1169" s="5" t="str">
        <f>IFERROR(IF(INDEX(U$1:U1168,MATCH(T1169,T$1:T1168,0),1)=0,"",INDEX(U$1:U1168,MATCH(T1169,T$1:T1168,0),1)),"")</f>
        <v/>
      </c>
      <c r="V1169" s="66"/>
      <c r="W1169" s="5" t="str">
        <f>IFERROR(IF(INDEX(W$1:W1168,MATCH(V1169,V$1:V1168,0),1)=0,"",INDEX(W$1:W1168,MATCH(V1169,V$1:V1168,0),1)),"")</f>
        <v/>
      </c>
      <c r="AC1169" s="3"/>
      <c r="AE1169" s="4"/>
      <c r="AY1169" s="7"/>
      <c r="BN1169" s="7" t="str">
        <f t="shared" si="277"/>
        <v/>
      </c>
      <c r="BO1169" s="286" t="str">
        <f t="shared" si="269"/>
        <v/>
      </c>
      <c r="BP1169" s="22" t="str">
        <f t="shared" si="278"/>
        <v/>
      </c>
      <c r="BQ1169" s="7"/>
      <c r="BR1169" s="75" t="str">
        <f t="shared" si="271"/>
        <v/>
      </c>
      <c r="BS1169" s="75" t="str">
        <f t="shared" si="272"/>
        <v/>
      </c>
      <c r="BT1169" s="5" t="str">
        <f t="shared" si="273"/>
        <v/>
      </c>
      <c r="BU1169" s="79" t="str">
        <f t="shared" si="274"/>
        <v/>
      </c>
      <c r="BV1169" s="79" t="str">
        <f t="shared" si="275"/>
        <v/>
      </c>
      <c r="BW1169" s="79" t="str">
        <f t="shared" si="276"/>
        <v/>
      </c>
      <c r="CB1169" s="5"/>
      <c r="CE1169" s="5"/>
      <c r="CF1169" s="5"/>
      <c r="CG1169" s="5"/>
      <c r="CH1169" s="5"/>
      <c r="CI1169" s="5"/>
      <c r="CJ1169" s="14"/>
      <c r="CK1169" s="25"/>
      <c r="DO1169" s="5" t="e">
        <f>IF(REPORTE!AH$2="si",IF(C1169=VALUE(REPORTE!C$22),IF(SUM(DO1170:DO$1993),CONCATENATE(INT(B1169),", "),INT(B1169)),""),IF(C1169=VALUE(REPORTE!C$21),IF(SUM(DO1170:DO$1993),CONCATENATE(INT(B1169),", "),INT(B1169)),""))</f>
        <v>#VALUE!</v>
      </c>
      <c r="DS1169" s="5"/>
      <c r="DT1169" s="5"/>
      <c r="DU1169" s="5"/>
      <c r="DV1169" s="5"/>
    </row>
    <row r="1170" spans="1:126" x14ac:dyDescent="0.25">
      <c r="A1170" s="4" t="str">
        <f t="shared" si="270"/>
        <v/>
      </c>
      <c r="B1170" s="3"/>
      <c r="D1170" s="1"/>
      <c r="H1170" s="5" t="str">
        <f>IF(F1170="","",IFERROR(CONCATENATE("PEUA",VLOOKUP(ESTADO,REPORTE!AV$2:AW$33,2,0),DIDTRITO_FORM,CADER_FORM,IFERROR(INDEX(CA:CA,MATCH(DAY(F1170),BZ:BZ,0),1),DAY(F1170)),IFERROR(INDEX(CA:CA,MATCH(MONTH(F1170),BZ:BZ,0),1),MONTH(F1170)),YEAR(F1170),G1170),""))</f>
        <v/>
      </c>
      <c r="N1170" s="66" t="str">
        <f>IFERROR(IF(BT1170="","",IF(INDEX(N$1:N1169,MATCH(BT1170,BT$1:BT1169,0),1)=0,"",INDEX(N$1:N1169,MATCH(BT1170,BT$1:BT1169,0),1))),"")</f>
        <v/>
      </c>
      <c r="O1170" s="66" t="str">
        <f>IFERROR(IF(BT1170="","",IF(INDEX(O$1:O1169,MATCH(BT1170,BT$1:BT1169,0),1)=0,"",INDEX(O$1:O1169,MATCH(BT1170,BT$1:BT1169,0),1))),"")</f>
        <v/>
      </c>
      <c r="R1170" s="66"/>
      <c r="S1170" s="5"/>
      <c r="T1170" s="66"/>
      <c r="U1170" s="5" t="str">
        <f>IFERROR(IF(INDEX(U$1:U1169,MATCH(T1170,T$1:T1169,0),1)=0,"",INDEX(U$1:U1169,MATCH(T1170,T$1:T1169,0),1)),"")</f>
        <v/>
      </c>
      <c r="V1170" s="66"/>
      <c r="W1170" s="5" t="str">
        <f>IFERROR(IF(INDEX(W$1:W1169,MATCH(V1170,V$1:V1169,0),1)=0,"",INDEX(W$1:W1169,MATCH(V1170,V$1:V1169,0),1)),"")</f>
        <v/>
      </c>
      <c r="AC1170" s="3"/>
      <c r="AE1170" s="4"/>
      <c r="AY1170" s="7"/>
      <c r="BN1170" s="7" t="str">
        <f t="shared" si="277"/>
        <v/>
      </c>
      <c r="BO1170" s="286" t="str">
        <f t="shared" si="269"/>
        <v/>
      </c>
      <c r="BP1170" s="22" t="str">
        <f t="shared" si="278"/>
        <v/>
      </c>
      <c r="BQ1170" s="7"/>
      <c r="BR1170" s="75" t="str">
        <f t="shared" si="271"/>
        <v/>
      </c>
      <c r="BS1170" s="75" t="str">
        <f t="shared" si="272"/>
        <v/>
      </c>
      <c r="BT1170" s="5" t="str">
        <f t="shared" si="273"/>
        <v/>
      </c>
      <c r="BU1170" s="79" t="str">
        <f t="shared" si="274"/>
        <v/>
      </c>
      <c r="BV1170" s="79" t="str">
        <f t="shared" si="275"/>
        <v/>
      </c>
      <c r="BW1170" s="79" t="str">
        <f t="shared" si="276"/>
        <v/>
      </c>
      <c r="CB1170" s="5"/>
      <c r="CE1170" s="5"/>
      <c r="CF1170" s="5"/>
      <c r="CG1170" s="5"/>
      <c r="CH1170" s="5"/>
      <c r="CI1170" s="5"/>
      <c r="CJ1170" s="14"/>
      <c r="CK1170" s="25"/>
      <c r="DO1170" s="5" t="e">
        <f>IF(REPORTE!AH$2="si",IF(C1170=VALUE(REPORTE!C$22),IF(SUM(DO1171:DO$1993),CONCATENATE(INT(B1170),", "),INT(B1170)),""),IF(C1170=VALUE(REPORTE!C$21),IF(SUM(DO1171:DO$1993),CONCATENATE(INT(B1170),", "),INT(B1170)),""))</f>
        <v>#VALUE!</v>
      </c>
      <c r="DS1170" s="5"/>
      <c r="DT1170" s="5"/>
      <c r="DU1170" s="5"/>
      <c r="DV1170" s="5"/>
    </row>
    <row r="1171" spans="1:126" x14ac:dyDescent="0.25">
      <c r="A1171" s="4" t="str">
        <f t="shared" si="270"/>
        <v/>
      </c>
      <c r="B1171" s="3"/>
      <c r="D1171" s="1"/>
      <c r="H1171" s="5" t="str">
        <f>IF(F1171="","",IFERROR(CONCATENATE("PEUA",VLOOKUP(ESTADO,REPORTE!AV$2:AW$33,2,0),DIDTRITO_FORM,CADER_FORM,IFERROR(INDEX(CA:CA,MATCH(DAY(F1171),BZ:BZ,0),1),DAY(F1171)),IFERROR(INDEX(CA:CA,MATCH(MONTH(F1171),BZ:BZ,0),1),MONTH(F1171)),YEAR(F1171),G1171),""))</f>
        <v/>
      </c>
      <c r="N1171" s="66" t="str">
        <f>IFERROR(IF(BT1171="","",IF(INDEX(N$1:N1170,MATCH(BT1171,BT$1:BT1170,0),1)=0,"",INDEX(N$1:N1170,MATCH(BT1171,BT$1:BT1170,0),1))),"")</f>
        <v/>
      </c>
      <c r="O1171" s="66" t="str">
        <f>IFERROR(IF(BT1171="","",IF(INDEX(O$1:O1170,MATCH(BT1171,BT$1:BT1170,0),1)=0,"",INDEX(O$1:O1170,MATCH(BT1171,BT$1:BT1170,0),1))),"")</f>
        <v/>
      </c>
      <c r="R1171" s="66"/>
      <c r="S1171" s="5"/>
      <c r="T1171" s="66"/>
      <c r="U1171" s="5" t="str">
        <f>IFERROR(IF(INDEX(U$1:U1170,MATCH(T1171,T$1:T1170,0),1)=0,"",INDEX(U$1:U1170,MATCH(T1171,T$1:T1170,0),1)),"")</f>
        <v/>
      </c>
      <c r="V1171" s="66"/>
      <c r="W1171" s="5" t="str">
        <f>IFERROR(IF(INDEX(W$1:W1170,MATCH(V1171,V$1:V1170,0),1)=0,"",INDEX(W$1:W1170,MATCH(V1171,V$1:V1170,0),1)),"")</f>
        <v/>
      </c>
      <c r="AC1171" s="3"/>
      <c r="AE1171" s="4"/>
      <c r="AY1171" s="7"/>
      <c r="BN1171" s="7" t="str">
        <f t="shared" si="277"/>
        <v/>
      </c>
      <c r="BO1171" s="286" t="str">
        <f t="shared" si="269"/>
        <v/>
      </c>
      <c r="BP1171" s="22" t="str">
        <f t="shared" si="278"/>
        <v/>
      </c>
      <c r="BQ1171" s="7"/>
      <c r="BR1171" s="75" t="str">
        <f t="shared" si="271"/>
        <v/>
      </c>
      <c r="BS1171" s="75" t="str">
        <f t="shared" si="272"/>
        <v/>
      </c>
      <c r="BT1171" s="5" t="str">
        <f t="shared" si="273"/>
        <v/>
      </c>
      <c r="BU1171" s="79" t="str">
        <f t="shared" si="274"/>
        <v/>
      </c>
      <c r="BV1171" s="79" t="str">
        <f t="shared" si="275"/>
        <v/>
      </c>
      <c r="BW1171" s="79" t="str">
        <f t="shared" si="276"/>
        <v/>
      </c>
      <c r="CB1171" s="5"/>
      <c r="CE1171" s="5"/>
      <c r="CF1171" s="5"/>
      <c r="CG1171" s="5"/>
      <c r="CH1171" s="5"/>
      <c r="CI1171" s="5"/>
      <c r="CJ1171" s="14"/>
      <c r="CK1171" s="25"/>
      <c r="DO1171" s="5" t="e">
        <f>IF(REPORTE!AH$2="si",IF(C1171=VALUE(REPORTE!C$22),IF(SUM(DO1172:DO$1993),CONCATENATE(INT(B1171),", "),INT(B1171)),""),IF(C1171=VALUE(REPORTE!C$21),IF(SUM(DO1172:DO$1993),CONCATENATE(INT(B1171),", "),INT(B1171)),""))</f>
        <v>#VALUE!</v>
      </c>
      <c r="DS1171" s="5"/>
      <c r="DT1171" s="5"/>
      <c r="DU1171" s="5"/>
      <c r="DV1171" s="5"/>
    </row>
    <row r="1172" spans="1:126" x14ac:dyDescent="0.25">
      <c r="A1172" s="4" t="str">
        <f t="shared" si="270"/>
        <v/>
      </c>
      <c r="B1172" s="3"/>
      <c r="D1172" s="1"/>
      <c r="H1172" s="5" t="str">
        <f>IF(F1172="","",IFERROR(CONCATENATE("PEUA",VLOOKUP(ESTADO,REPORTE!AV$2:AW$33,2,0),DIDTRITO_FORM,CADER_FORM,IFERROR(INDEX(CA:CA,MATCH(DAY(F1172),BZ:BZ,0),1),DAY(F1172)),IFERROR(INDEX(CA:CA,MATCH(MONTH(F1172),BZ:BZ,0),1),MONTH(F1172)),YEAR(F1172),G1172),""))</f>
        <v/>
      </c>
      <c r="N1172" s="66" t="str">
        <f>IFERROR(IF(BT1172="","",IF(INDEX(N$1:N1171,MATCH(BT1172,BT$1:BT1171,0),1)=0,"",INDEX(N$1:N1171,MATCH(BT1172,BT$1:BT1171,0),1))),"")</f>
        <v/>
      </c>
      <c r="O1172" s="66" t="str">
        <f>IFERROR(IF(BT1172="","",IF(INDEX(O$1:O1171,MATCH(BT1172,BT$1:BT1171,0),1)=0,"",INDEX(O$1:O1171,MATCH(BT1172,BT$1:BT1171,0),1))),"")</f>
        <v/>
      </c>
      <c r="R1172" s="66"/>
      <c r="S1172" s="5"/>
      <c r="T1172" s="66"/>
      <c r="U1172" s="5" t="str">
        <f>IFERROR(IF(INDEX(U$1:U1171,MATCH(T1172,T$1:T1171,0),1)=0,"",INDEX(U$1:U1171,MATCH(T1172,T$1:T1171,0),1)),"")</f>
        <v/>
      </c>
      <c r="V1172" s="66"/>
      <c r="W1172" s="5" t="str">
        <f>IFERROR(IF(INDEX(W$1:W1171,MATCH(V1172,V$1:V1171,0),1)=0,"",INDEX(W$1:W1171,MATCH(V1172,V$1:V1171,0),1)),"")</f>
        <v/>
      </c>
      <c r="AC1172" s="3"/>
      <c r="AE1172" s="4"/>
      <c r="AY1172" s="7"/>
      <c r="BN1172" s="7" t="str">
        <f t="shared" si="277"/>
        <v/>
      </c>
      <c r="BO1172" s="286" t="str">
        <f t="shared" si="269"/>
        <v/>
      </c>
      <c r="BP1172" s="22" t="str">
        <f t="shared" si="278"/>
        <v/>
      </c>
      <c r="BQ1172" s="7"/>
      <c r="BR1172" s="75" t="str">
        <f t="shared" si="271"/>
        <v/>
      </c>
      <c r="BS1172" s="75" t="str">
        <f t="shared" si="272"/>
        <v/>
      </c>
      <c r="BT1172" s="5" t="str">
        <f t="shared" si="273"/>
        <v/>
      </c>
      <c r="BU1172" s="79" t="str">
        <f t="shared" si="274"/>
        <v/>
      </c>
      <c r="BV1172" s="79" t="str">
        <f t="shared" si="275"/>
        <v/>
      </c>
      <c r="BW1172" s="79" t="str">
        <f t="shared" si="276"/>
        <v/>
      </c>
      <c r="CB1172" s="5"/>
      <c r="CE1172" s="5"/>
      <c r="CF1172" s="5"/>
      <c r="CG1172" s="5"/>
      <c r="CH1172" s="5"/>
      <c r="CI1172" s="5"/>
      <c r="CJ1172" s="14"/>
      <c r="CK1172" s="25"/>
      <c r="DO1172" s="5" t="e">
        <f>IF(REPORTE!AH$2="si",IF(C1172=VALUE(REPORTE!C$22),IF(SUM(DO1173:DO$1993),CONCATENATE(INT(B1172),", "),INT(B1172)),""),IF(C1172=VALUE(REPORTE!C$21),IF(SUM(DO1173:DO$1993),CONCATENATE(INT(B1172),", "),INT(B1172)),""))</f>
        <v>#VALUE!</v>
      </c>
      <c r="DS1172" s="5"/>
      <c r="DT1172" s="5"/>
      <c r="DU1172" s="5"/>
      <c r="DV1172" s="5"/>
    </row>
    <row r="1173" spans="1:126" x14ac:dyDescent="0.25">
      <c r="A1173" s="4" t="str">
        <f t="shared" si="270"/>
        <v/>
      </c>
      <c r="B1173" s="3"/>
      <c r="D1173" s="1"/>
      <c r="H1173" s="5" t="str">
        <f>IF(F1173="","",IFERROR(CONCATENATE("PEUA",VLOOKUP(ESTADO,REPORTE!AV$2:AW$33,2,0),DIDTRITO_FORM,CADER_FORM,IFERROR(INDEX(CA:CA,MATCH(DAY(F1173),BZ:BZ,0),1),DAY(F1173)),IFERROR(INDEX(CA:CA,MATCH(MONTH(F1173),BZ:BZ,0),1),MONTH(F1173)),YEAR(F1173),G1173),""))</f>
        <v/>
      </c>
      <c r="N1173" s="66" t="str">
        <f>IFERROR(IF(BT1173="","",IF(INDEX(N$1:N1172,MATCH(BT1173,BT$1:BT1172,0),1)=0,"",INDEX(N$1:N1172,MATCH(BT1173,BT$1:BT1172,0),1))),"")</f>
        <v/>
      </c>
      <c r="O1173" s="66" t="str">
        <f>IFERROR(IF(BT1173="","",IF(INDEX(O$1:O1172,MATCH(BT1173,BT$1:BT1172,0),1)=0,"",INDEX(O$1:O1172,MATCH(BT1173,BT$1:BT1172,0),1))),"")</f>
        <v/>
      </c>
      <c r="R1173" s="66"/>
      <c r="S1173" s="5"/>
      <c r="T1173" s="66"/>
      <c r="U1173" s="5" t="str">
        <f>IFERROR(IF(INDEX(U$1:U1172,MATCH(T1173,T$1:T1172,0),1)=0,"",INDEX(U$1:U1172,MATCH(T1173,T$1:T1172,0),1)),"")</f>
        <v/>
      </c>
      <c r="V1173" s="66"/>
      <c r="W1173" s="5" t="str">
        <f>IFERROR(IF(INDEX(W$1:W1172,MATCH(V1173,V$1:V1172,0),1)=0,"",INDEX(W$1:W1172,MATCH(V1173,V$1:V1172,0),1)),"")</f>
        <v/>
      </c>
      <c r="AC1173" s="3"/>
      <c r="AE1173" s="4"/>
      <c r="AY1173" s="7"/>
      <c r="BN1173" s="7" t="str">
        <f t="shared" si="277"/>
        <v/>
      </c>
      <c r="BO1173" s="286" t="str">
        <f t="shared" si="269"/>
        <v/>
      </c>
      <c r="BP1173" s="22" t="str">
        <f t="shared" si="278"/>
        <v/>
      </c>
      <c r="BQ1173" s="7"/>
      <c r="BR1173" s="75" t="str">
        <f t="shared" si="271"/>
        <v/>
      </c>
      <c r="BS1173" s="75" t="str">
        <f t="shared" si="272"/>
        <v/>
      </c>
      <c r="BT1173" s="5" t="str">
        <f t="shared" si="273"/>
        <v/>
      </c>
      <c r="BU1173" s="79" t="str">
        <f t="shared" si="274"/>
        <v/>
      </c>
      <c r="BV1173" s="79" t="str">
        <f t="shared" si="275"/>
        <v/>
      </c>
      <c r="BW1173" s="79" t="str">
        <f t="shared" si="276"/>
        <v/>
      </c>
      <c r="CB1173" s="5"/>
      <c r="CE1173" s="5"/>
      <c r="CF1173" s="5"/>
      <c r="CG1173" s="5"/>
      <c r="CH1173" s="5"/>
      <c r="CI1173" s="5"/>
      <c r="CJ1173" s="14"/>
      <c r="CK1173" s="25"/>
      <c r="DO1173" s="5" t="e">
        <f>IF(REPORTE!AH$2="si",IF(C1173=VALUE(REPORTE!C$22),IF(SUM(DO1174:DO$1993),CONCATENATE(INT(B1173),", "),INT(B1173)),""),IF(C1173=VALUE(REPORTE!C$21),IF(SUM(DO1174:DO$1993),CONCATENATE(INT(B1173),", "),INT(B1173)),""))</f>
        <v>#VALUE!</v>
      </c>
      <c r="DS1173" s="5"/>
      <c r="DT1173" s="5"/>
      <c r="DU1173" s="5"/>
      <c r="DV1173" s="5"/>
    </row>
    <row r="1174" spans="1:126" x14ac:dyDescent="0.25">
      <c r="A1174" s="4" t="str">
        <f t="shared" si="270"/>
        <v/>
      </c>
      <c r="B1174" s="3"/>
      <c r="D1174" s="1"/>
      <c r="H1174" s="5" t="str">
        <f>IF(F1174="","",IFERROR(CONCATENATE("PEUA",VLOOKUP(ESTADO,REPORTE!AV$2:AW$33,2,0),DIDTRITO_FORM,CADER_FORM,IFERROR(INDEX(CA:CA,MATCH(DAY(F1174),BZ:BZ,0),1),DAY(F1174)),IFERROR(INDEX(CA:CA,MATCH(MONTH(F1174),BZ:BZ,0),1),MONTH(F1174)),YEAR(F1174),G1174),""))</f>
        <v/>
      </c>
      <c r="N1174" s="66" t="str">
        <f>IFERROR(IF(BT1174="","",IF(INDEX(N$1:N1173,MATCH(BT1174,BT$1:BT1173,0),1)=0,"",INDEX(N$1:N1173,MATCH(BT1174,BT$1:BT1173,0),1))),"")</f>
        <v/>
      </c>
      <c r="O1174" s="66" t="str">
        <f>IFERROR(IF(BT1174="","",IF(INDEX(O$1:O1173,MATCH(BT1174,BT$1:BT1173,0),1)=0,"",INDEX(O$1:O1173,MATCH(BT1174,BT$1:BT1173,0),1))),"")</f>
        <v/>
      </c>
      <c r="R1174" s="66"/>
      <c r="S1174" s="5"/>
      <c r="T1174" s="66"/>
      <c r="U1174" s="5" t="str">
        <f>IFERROR(IF(INDEX(U$1:U1173,MATCH(T1174,T$1:T1173,0),1)=0,"",INDEX(U$1:U1173,MATCH(T1174,T$1:T1173,0),1)),"")</f>
        <v/>
      </c>
      <c r="V1174" s="66"/>
      <c r="W1174" s="5" t="str">
        <f>IFERROR(IF(INDEX(W$1:W1173,MATCH(V1174,V$1:V1173,0),1)=0,"",INDEX(W$1:W1173,MATCH(V1174,V$1:V1173,0),1)),"")</f>
        <v/>
      </c>
      <c r="AC1174" s="3"/>
      <c r="AE1174" s="4"/>
      <c r="AY1174" s="7"/>
      <c r="BN1174" s="7" t="str">
        <f t="shared" si="277"/>
        <v/>
      </c>
      <c r="BO1174" s="286" t="str">
        <f t="shared" si="269"/>
        <v/>
      </c>
      <c r="BP1174" s="22" t="str">
        <f t="shared" si="278"/>
        <v/>
      </c>
      <c r="BQ1174" s="7"/>
      <c r="BR1174" s="75" t="str">
        <f t="shared" si="271"/>
        <v/>
      </c>
      <c r="BS1174" s="75" t="str">
        <f t="shared" si="272"/>
        <v/>
      </c>
      <c r="BT1174" s="5" t="str">
        <f t="shared" si="273"/>
        <v/>
      </c>
      <c r="BU1174" s="79" t="str">
        <f t="shared" si="274"/>
        <v/>
      </c>
      <c r="BV1174" s="79" t="str">
        <f t="shared" si="275"/>
        <v/>
      </c>
      <c r="BW1174" s="79" t="str">
        <f t="shared" si="276"/>
        <v/>
      </c>
      <c r="CB1174" s="5"/>
      <c r="CE1174" s="5"/>
      <c r="CF1174" s="5"/>
      <c r="CG1174" s="5"/>
      <c r="CH1174" s="5"/>
      <c r="CI1174" s="5"/>
      <c r="CJ1174" s="14"/>
      <c r="CK1174" s="25"/>
      <c r="DO1174" s="5" t="e">
        <f>IF(REPORTE!AH$2="si",IF(C1174=VALUE(REPORTE!C$22),IF(SUM(DO1175:DO$1993),CONCATENATE(INT(B1174),", "),INT(B1174)),""),IF(C1174=VALUE(REPORTE!C$21),IF(SUM(DO1175:DO$1993),CONCATENATE(INT(B1174),", "),INT(B1174)),""))</f>
        <v>#VALUE!</v>
      </c>
      <c r="DS1174" s="5"/>
      <c r="DT1174" s="5"/>
      <c r="DU1174" s="5"/>
      <c r="DV1174" s="5"/>
    </row>
    <row r="1175" spans="1:126" x14ac:dyDescent="0.25">
      <c r="A1175" s="4" t="str">
        <f t="shared" si="270"/>
        <v/>
      </c>
      <c r="B1175" s="3"/>
      <c r="D1175" s="1"/>
      <c r="H1175" s="5" t="str">
        <f>IF(F1175="","",IFERROR(CONCATENATE("PEUA",VLOOKUP(ESTADO,REPORTE!AV$2:AW$33,2,0),DIDTRITO_FORM,CADER_FORM,IFERROR(INDEX(CA:CA,MATCH(DAY(F1175),BZ:BZ,0),1),DAY(F1175)),IFERROR(INDEX(CA:CA,MATCH(MONTH(F1175),BZ:BZ,0),1),MONTH(F1175)),YEAR(F1175),G1175),""))</f>
        <v/>
      </c>
      <c r="N1175" s="66" t="str">
        <f>IFERROR(IF(BT1175="","",IF(INDEX(N$1:N1174,MATCH(BT1175,BT$1:BT1174,0),1)=0,"",INDEX(N$1:N1174,MATCH(BT1175,BT$1:BT1174,0),1))),"")</f>
        <v/>
      </c>
      <c r="O1175" s="66" t="str">
        <f>IFERROR(IF(BT1175="","",IF(INDEX(O$1:O1174,MATCH(BT1175,BT$1:BT1174,0),1)=0,"",INDEX(O$1:O1174,MATCH(BT1175,BT$1:BT1174,0),1))),"")</f>
        <v/>
      </c>
      <c r="R1175" s="66"/>
      <c r="S1175" s="5"/>
      <c r="T1175" s="66"/>
      <c r="U1175" s="5" t="str">
        <f>IFERROR(IF(INDEX(U$1:U1174,MATCH(T1175,T$1:T1174,0),1)=0,"",INDEX(U$1:U1174,MATCH(T1175,T$1:T1174,0),1)),"")</f>
        <v/>
      </c>
      <c r="V1175" s="66"/>
      <c r="W1175" s="5" t="str">
        <f>IFERROR(IF(INDEX(W$1:W1174,MATCH(V1175,V$1:V1174,0),1)=0,"",INDEX(W$1:W1174,MATCH(V1175,V$1:V1174,0),1)),"")</f>
        <v/>
      </c>
      <c r="AC1175" s="3"/>
      <c r="AE1175" s="4"/>
      <c r="AY1175" s="7"/>
      <c r="BN1175" s="7" t="str">
        <f t="shared" si="277"/>
        <v/>
      </c>
      <c r="BO1175" s="286" t="str">
        <f t="shared" si="269"/>
        <v/>
      </c>
      <c r="BP1175" s="22" t="str">
        <f t="shared" si="278"/>
        <v/>
      </c>
      <c r="BQ1175" s="7"/>
      <c r="BR1175" s="75" t="str">
        <f t="shared" si="271"/>
        <v/>
      </c>
      <c r="BS1175" s="75" t="str">
        <f t="shared" si="272"/>
        <v/>
      </c>
      <c r="BT1175" s="5" t="str">
        <f t="shared" si="273"/>
        <v/>
      </c>
      <c r="BU1175" s="79" t="str">
        <f t="shared" si="274"/>
        <v/>
      </c>
      <c r="BV1175" s="79" t="str">
        <f t="shared" si="275"/>
        <v/>
      </c>
      <c r="BW1175" s="79" t="str">
        <f t="shared" si="276"/>
        <v/>
      </c>
      <c r="CB1175" s="5"/>
      <c r="CE1175" s="5"/>
      <c r="CF1175" s="5"/>
      <c r="CG1175" s="5"/>
      <c r="CH1175" s="5"/>
      <c r="CI1175" s="5"/>
      <c r="CJ1175" s="14"/>
      <c r="CK1175" s="25"/>
      <c r="DO1175" s="5" t="e">
        <f>IF(REPORTE!AH$2="si",IF(C1175=VALUE(REPORTE!C$22),IF(SUM(DO1176:DO$1993),CONCATENATE(INT(B1175),", "),INT(B1175)),""),IF(C1175=VALUE(REPORTE!C$21),IF(SUM(DO1176:DO$1993),CONCATENATE(INT(B1175),", "),INT(B1175)),""))</f>
        <v>#VALUE!</v>
      </c>
      <c r="DS1175" s="5"/>
      <c r="DT1175" s="5"/>
      <c r="DU1175" s="5"/>
      <c r="DV1175" s="5"/>
    </row>
    <row r="1176" spans="1:126" x14ac:dyDescent="0.25">
      <c r="A1176" s="4" t="str">
        <f t="shared" si="270"/>
        <v/>
      </c>
      <c r="B1176" s="3"/>
      <c r="D1176" s="1"/>
      <c r="H1176" s="5" t="str">
        <f>IF(F1176="","",IFERROR(CONCATENATE("PEUA",VLOOKUP(ESTADO,REPORTE!AV$2:AW$33,2,0),DIDTRITO_FORM,CADER_FORM,IFERROR(INDEX(CA:CA,MATCH(DAY(F1176),BZ:BZ,0),1),DAY(F1176)),IFERROR(INDEX(CA:CA,MATCH(MONTH(F1176),BZ:BZ,0),1),MONTH(F1176)),YEAR(F1176),G1176),""))</f>
        <v/>
      </c>
      <c r="N1176" s="66" t="str">
        <f>IFERROR(IF(BT1176="","",IF(INDEX(N$1:N1175,MATCH(BT1176,BT$1:BT1175,0),1)=0,"",INDEX(N$1:N1175,MATCH(BT1176,BT$1:BT1175,0),1))),"")</f>
        <v/>
      </c>
      <c r="O1176" s="66" t="str">
        <f>IFERROR(IF(BT1176="","",IF(INDEX(O$1:O1175,MATCH(BT1176,BT$1:BT1175,0),1)=0,"",INDEX(O$1:O1175,MATCH(BT1176,BT$1:BT1175,0),1))),"")</f>
        <v/>
      </c>
      <c r="R1176" s="66"/>
      <c r="S1176" s="5"/>
      <c r="T1176" s="66"/>
      <c r="U1176" s="5" t="str">
        <f>IFERROR(IF(INDEX(U$1:U1175,MATCH(T1176,T$1:T1175,0),1)=0,"",INDEX(U$1:U1175,MATCH(T1176,T$1:T1175,0),1)),"")</f>
        <v/>
      </c>
      <c r="V1176" s="66"/>
      <c r="W1176" s="5" t="str">
        <f>IFERROR(IF(INDEX(W$1:W1175,MATCH(V1176,V$1:V1175,0),1)=0,"",INDEX(W$1:W1175,MATCH(V1176,V$1:V1175,0),1)),"")</f>
        <v/>
      </c>
      <c r="AC1176" s="3"/>
      <c r="AE1176" s="4"/>
      <c r="AY1176" s="7"/>
      <c r="BN1176" s="7" t="str">
        <f t="shared" si="277"/>
        <v/>
      </c>
      <c r="BO1176" s="286" t="str">
        <f t="shared" si="269"/>
        <v/>
      </c>
      <c r="BP1176" s="22" t="str">
        <f t="shared" si="278"/>
        <v/>
      </c>
      <c r="BQ1176" s="7"/>
      <c r="BR1176" s="75" t="str">
        <f t="shared" si="271"/>
        <v/>
      </c>
      <c r="BS1176" s="75" t="str">
        <f t="shared" si="272"/>
        <v/>
      </c>
      <c r="BT1176" s="5" t="str">
        <f t="shared" si="273"/>
        <v/>
      </c>
      <c r="BU1176" s="79" t="str">
        <f t="shared" si="274"/>
        <v/>
      </c>
      <c r="BV1176" s="79" t="str">
        <f t="shared" si="275"/>
        <v/>
      </c>
      <c r="BW1176" s="79" t="str">
        <f t="shared" si="276"/>
        <v/>
      </c>
      <c r="CB1176" s="5"/>
      <c r="CE1176" s="5"/>
      <c r="CF1176" s="5"/>
      <c r="CG1176" s="5"/>
      <c r="CH1176" s="5"/>
      <c r="CI1176" s="5"/>
      <c r="CJ1176" s="14"/>
      <c r="CK1176" s="25"/>
      <c r="DO1176" s="5" t="e">
        <f>IF(REPORTE!AH$2="si",IF(C1176=VALUE(REPORTE!C$22),IF(SUM(DO1177:DO$1993),CONCATENATE(INT(B1176),", "),INT(B1176)),""),IF(C1176=VALUE(REPORTE!C$21),IF(SUM(DO1177:DO$1993),CONCATENATE(INT(B1176),", "),INT(B1176)),""))</f>
        <v>#VALUE!</v>
      </c>
      <c r="DS1176" s="5"/>
      <c r="DT1176" s="5"/>
      <c r="DU1176" s="5"/>
      <c r="DV1176" s="5"/>
    </row>
    <row r="1177" spans="1:126" x14ac:dyDescent="0.25">
      <c r="A1177" s="4" t="str">
        <f t="shared" si="270"/>
        <v/>
      </c>
      <c r="B1177" s="3"/>
      <c r="D1177" s="1"/>
      <c r="H1177" s="5" t="str">
        <f>IF(F1177="","",IFERROR(CONCATENATE("PEUA",VLOOKUP(ESTADO,REPORTE!AV$2:AW$33,2,0),DIDTRITO_FORM,CADER_FORM,IFERROR(INDEX(CA:CA,MATCH(DAY(F1177),BZ:BZ,0),1),DAY(F1177)),IFERROR(INDEX(CA:CA,MATCH(MONTH(F1177),BZ:BZ,0),1),MONTH(F1177)),YEAR(F1177),G1177),""))</f>
        <v/>
      </c>
      <c r="N1177" s="66" t="str">
        <f>IFERROR(IF(BT1177="","",IF(INDEX(N$1:N1176,MATCH(BT1177,BT$1:BT1176,0),1)=0,"",INDEX(N$1:N1176,MATCH(BT1177,BT$1:BT1176,0),1))),"")</f>
        <v/>
      </c>
      <c r="O1177" s="66" t="str">
        <f>IFERROR(IF(BT1177="","",IF(INDEX(O$1:O1176,MATCH(BT1177,BT$1:BT1176,0),1)=0,"",INDEX(O$1:O1176,MATCH(BT1177,BT$1:BT1176,0),1))),"")</f>
        <v/>
      </c>
      <c r="R1177" s="66"/>
      <c r="S1177" s="5"/>
      <c r="T1177" s="66"/>
      <c r="U1177" s="5" t="str">
        <f>IFERROR(IF(INDEX(U$1:U1176,MATCH(T1177,T$1:T1176,0),1)=0,"",INDEX(U$1:U1176,MATCH(T1177,T$1:T1176,0),1)),"")</f>
        <v/>
      </c>
      <c r="V1177" s="66"/>
      <c r="W1177" s="5" t="str">
        <f>IFERROR(IF(INDEX(W$1:W1176,MATCH(V1177,V$1:V1176,0),1)=0,"",INDEX(W$1:W1176,MATCH(V1177,V$1:V1176,0),1)),"")</f>
        <v/>
      </c>
      <c r="AC1177" s="3"/>
      <c r="AE1177" s="4"/>
      <c r="AY1177" s="7"/>
      <c r="BN1177" s="7" t="str">
        <f t="shared" si="277"/>
        <v/>
      </c>
      <c r="BO1177" s="286" t="str">
        <f t="shared" si="269"/>
        <v/>
      </c>
      <c r="BP1177" s="22" t="str">
        <f t="shared" si="278"/>
        <v/>
      </c>
      <c r="BQ1177" s="7"/>
      <c r="BR1177" s="75" t="str">
        <f t="shared" si="271"/>
        <v/>
      </c>
      <c r="BS1177" s="75" t="str">
        <f t="shared" si="272"/>
        <v/>
      </c>
      <c r="BT1177" s="5" t="str">
        <f t="shared" si="273"/>
        <v/>
      </c>
      <c r="BU1177" s="79" t="str">
        <f t="shared" si="274"/>
        <v/>
      </c>
      <c r="BV1177" s="79" t="str">
        <f t="shared" si="275"/>
        <v/>
      </c>
      <c r="BW1177" s="79" t="str">
        <f t="shared" si="276"/>
        <v/>
      </c>
      <c r="CB1177" s="5"/>
      <c r="CE1177" s="5"/>
      <c r="CF1177" s="5"/>
      <c r="CG1177" s="5"/>
      <c r="CH1177" s="5"/>
      <c r="CI1177" s="5"/>
      <c r="CJ1177" s="14"/>
      <c r="CK1177" s="25"/>
      <c r="DO1177" s="5" t="e">
        <f>IF(REPORTE!AH$2="si",IF(C1177=VALUE(REPORTE!C$22),IF(SUM(DO1178:DO$1993),CONCATENATE(INT(B1177),", "),INT(B1177)),""),IF(C1177=VALUE(REPORTE!C$21),IF(SUM(DO1178:DO$1993),CONCATENATE(INT(B1177),", "),INT(B1177)),""))</f>
        <v>#VALUE!</v>
      </c>
      <c r="DS1177" s="5"/>
      <c r="DT1177" s="5"/>
      <c r="DU1177" s="5"/>
      <c r="DV1177" s="5"/>
    </row>
    <row r="1178" spans="1:126" x14ac:dyDescent="0.25">
      <c r="A1178" s="4" t="str">
        <f t="shared" si="270"/>
        <v/>
      </c>
      <c r="B1178" s="3"/>
      <c r="D1178" s="1"/>
      <c r="H1178" s="5" t="str">
        <f>IF(F1178="","",IFERROR(CONCATENATE("PEUA",VLOOKUP(ESTADO,REPORTE!AV$2:AW$33,2,0),DIDTRITO_FORM,CADER_FORM,IFERROR(INDEX(CA:CA,MATCH(DAY(F1178),BZ:BZ,0),1),DAY(F1178)),IFERROR(INDEX(CA:CA,MATCH(MONTH(F1178),BZ:BZ,0),1),MONTH(F1178)),YEAR(F1178),G1178),""))</f>
        <v/>
      </c>
      <c r="N1178" s="66" t="str">
        <f>IFERROR(IF(BT1178="","",IF(INDEX(N$1:N1177,MATCH(BT1178,BT$1:BT1177,0),1)=0,"",INDEX(N$1:N1177,MATCH(BT1178,BT$1:BT1177,0),1))),"")</f>
        <v/>
      </c>
      <c r="O1178" s="66" t="str">
        <f>IFERROR(IF(BT1178="","",IF(INDEX(O$1:O1177,MATCH(BT1178,BT$1:BT1177,0),1)=0,"",INDEX(O$1:O1177,MATCH(BT1178,BT$1:BT1177,0),1))),"")</f>
        <v/>
      </c>
      <c r="R1178" s="66"/>
      <c r="S1178" s="5"/>
      <c r="T1178" s="66"/>
      <c r="U1178" s="5" t="str">
        <f>IFERROR(IF(INDEX(U$1:U1177,MATCH(T1178,T$1:T1177,0),1)=0,"",INDEX(U$1:U1177,MATCH(T1178,T$1:T1177,0),1)),"")</f>
        <v/>
      </c>
      <c r="V1178" s="66"/>
      <c r="W1178" s="5" t="str">
        <f>IFERROR(IF(INDEX(W$1:W1177,MATCH(V1178,V$1:V1177,0),1)=0,"",INDEX(W$1:W1177,MATCH(V1178,V$1:V1177,0),1)),"")</f>
        <v/>
      </c>
      <c r="AC1178" s="3"/>
      <c r="AE1178" s="4"/>
      <c r="AY1178" s="7"/>
      <c r="BN1178" s="7" t="str">
        <f t="shared" si="277"/>
        <v/>
      </c>
      <c r="BO1178" s="286" t="str">
        <f t="shared" si="269"/>
        <v/>
      </c>
      <c r="BP1178" s="22" t="str">
        <f t="shared" si="278"/>
        <v/>
      </c>
      <c r="BQ1178" s="7"/>
      <c r="BR1178" s="75" t="str">
        <f t="shared" si="271"/>
        <v/>
      </c>
      <c r="BS1178" s="75" t="str">
        <f t="shared" si="272"/>
        <v/>
      </c>
      <c r="BT1178" s="5" t="str">
        <f t="shared" si="273"/>
        <v/>
      </c>
      <c r="BU1178" s="79" t="str">
        <f t="shared" si="274"/>
        <v/>
      </c>
      <c r="BV1178" s="79" t="str">
        <f t="shared" si="275"/>
        <v/>
      </c>
      <c r="BW1178" s="79" t="str">
        <f t="shared" si="276"/>
        <v/>
      </c>
      <c r="CB1178" s="5"/>
      <c r="CE1178" s="5"/>
      <c r="CF1178" s="5"/>
      <c r="CG1178" s="5"/>
      <c r="CH1178" s="5"/>
      <c r="CI1178" s="5"/>
      <c r="CJ1178" s="14"/>
      <c r="CK1178" s="25"/>
      <c r="DO1178" s="5" t="e">
        <f>IF(REPORTE!AH$2="si",IF(C1178=VALUE(REPORTE!C$22),IF(SUM(DO1179:DO$1993),CONCATENATE(INT(B1178),", "),INT(B1178)),""),IF(C1178=VALUE(REPORTE!C$21),IF(SUM(DO1179:DO$1993),CONCATENATE(INT(B1178),", "),INT(B1178)),""))</f>
        <v>#VALUE!</v>
      </c>
      <c r="DP1178" s="5" t="e">
        <f>CONCATENATE(DO1178,DO1179,DO1180,DO1181,DO1182,DO1183,DO1184,DO1185,DO1186,DO1187,DO1188,DO1189,DO1190,DO1191,DO1192,DO1193,DO1194,DO1195,DO1196,DO1197,DO1198,DO1199,DO1200,DO1201,DO1202,DO1203,DO1204,DO1205,DO1206,DO1207,DO1208,DO1209,DO1210,DO1211,DO1212,DO1213,DO1214,DO1215,DO1216,DO1217,DO1218,DO1219)</f>
        <v>#VALUE!</v>
      </c>
      <c r="DS1178" s="5"/>
      <c r="DT1178" s="5"/>
      <c r="DU1178" s="5"/>
      <c r="DV1178" s="5"/>
    </row>
    <row r="1179" spans="1:126" x14ac:dyDescent="0.25">
      <c r="A1179" s="4" t="str">
        <f t="shared" si="270"/>
        <v/>
      </c>
      <c r="B1179" s="3"/>
      <c r="D1179" s="1"/>
      <c r="H1179" s="5" t="str">
        <f>IF(F1179="","",IFERROR(CONCATENATE("PEUA",VLOOKUP(ESTADO,REPORTE!AV$2:AW$33,2,0),DIDTRITO_FORM,CADER_FORM,IFERROR(INDEX(CA:CA,MATCH(DAY(F1179),BZ:BZ,0),1),DAY(F1179)),IFERROR(INDEX(CA:CA,MATCH(MONTH(F1179),BZ:BZ,0),1),MONTH(F1179)),YEAR(F1179),G1179),""))</f>
        <v/>
      </c>
      <c r="N1179" s="66" t="str">
        <f>IFERROR(IF(BT1179="","",IF(INDEX(N$1:N1178,MATCH(BT1179,BT$1:BT1178,0),1)=0,"",INDEX(N$1:N1178,MATCH(BT1179,BT$1:BT1178,0),1))),"")</f>
        <v/>
      </c>
      <c r="O1179" s="66" t="str">
        <f>IFERROR(IF(BT1179="","",IF(INDEX(O$1:O1178,MATCH(BT1179,BT$1:BT1178,0),1)=0,"",INDEX(O$1:O1178,MATCH(BT1179,BT$1:BT1178,0),1))),"")</f>
        <v/>
      </c>
      <c r="R1179" s="66"/>
      <c r="S1179" s="5"/>
      <c r="T1179" s="66"/>
      <c r="U1179" s="5" t="str">
        <f>IFERROR(IF(INDEX(U$1:U1178,MATCH(T1179,T$1:T1178,0),1)=0,"",INDEX(U$1:U1178,MATCH(T1179,T$1:T1178,0),1)),"")</f>
        <v/>
      </c>
      <c r="V1179" s="66"/>
      <c r="W1179" s="5" t="str">
        <f>IFERROR(IF(INDEX(W$1:W1178,MATCH(V1179,V$1:V1178,0),1)=0,"",INDEX(W$1:W1178,MATCH(V1179,V$1:V1178,0),1)),"")</f>
        <v/>
      </c>
      <c r="AC1179" s="3"/>
      <c r="AE1179" s="4"/>
      <c r="AY1179" s="7"/>
      <c r="BN1179" s="7" t="str">
        <f t="shared" si="277"/>
        <v/>
      </c>
      <c r="BO1179" s="286" t="str">
        <f t="shared" si="269"/>
        <v/>
      </c>
      <c r="BP1179" s="22" t="str">
        <f t="shared" si="278"/>
        <v/>
      </c>
      <c r="BQ1179" s="7"/>
      <c r="BR1179" s="75" t="str">
        <f t="shared" si="271"/>
        <v/>
      </c>
      <c r="BS1179" s="75" t="str">
        <f t="shared" si="272"/>
        <v/>
      </c>
      <c r="BT1179" s="5" t="str">
        <f t="shared" si="273"/>
        <v/>
      </c>
      <c r="BU1179" s="79" t="str">
        <f t="shared" si="274"/>
        <v/>
      </c>
      <c r="BV1179" s="79" t="str">
        <f t="shared" si="275"/>
        <v/>
      </c>
      <c r="BW1179" s="79" t="str">
        <f t="shared" si="276"/>
        <v/>
      </c>
      <c r="CB1179" s="5"/>
      <c r="CE1179" s="5"/>
      <c r="CF1179" s="5"/>
      <c r="CG1179" s="5"/>
      <c r="CH1179" s="5"/>
      <c r="CI1179" s="5"/>
      <c r="CJ1179" s="14"/>
      <c r="CK1179" s="25"/>
      <c r="DO1179" s="5" t="e">
        <f>IF(REPORTE!AH$2="si",IF(C1179=VALUE(REPORTE!C$22),IF(SUM(DO1180:DO$1993),CONCATENATE(INT(B1179),", "),INT(B1179)),""),IF(C1179=VALUE(REPORTE!C$21),IF(SUM(DO1180:DO$1993),CONCATENATE(INT(B1179),", "),INT(B1179)),""))</f>
        <v>#VALUE!</v>
      </c>
      <c r="DS1179" s="5"/>
      <c r="DT1179" s="5"/>
      <c r="DU1179" s="5"/>
      <c r="DV1179" s="5"/>
    </row>
    <row r="1180" spans="1:126" x14ac:dyDescent="0.25">
      <c r="A1180" s="4" t="str">
        <f t="shared" si="270"/>
        <v/>
      </c>
      <c r="B1180" s="3"/>
      <c r="D1180" s="1"/>
      <c r="H1180" s="5" t="str">
        <f>IF(F1180="","",IFERROR(CONCATENATE("PEUA",VLOOKUP(ESTADO,REPORTE!AV$2:AW$33,2,0),DIDTRITO_FORM,CADER_FORM,IFERROR(INDEX(CA:CA,MATCH(DAY(F1180),BZ:BZ,0),1),DAY(F1180)),IFERROR(INDEX(CA:CA,MATCH(MONTH(F1180),BZ:BZ,0),1),MONTH(F1180)),YEAR(F1180),G1180),""))</f>
        <v/>
      </c>
      <c r="N1180" s="66" t="str">
        <f>IFERROR(IF(BT1180="","",IF(INDEX(N$1:N1179,MATCH(BT1180,BT$1:BT1179,0),1)=0,"",INDEX(N$1:N1179,MATCH(BT1180,BT$1:BT1179,0),1))),"")</f>
        <v/>
      </c>
      <c r="O1180" s="66" t="str">
        <f>IFERROR(IF(BT1180="","",IF(INDEX(O$1:O1179,MATCH(BT1180,BT$1:BT1179,0),1)=0,"",INDEX(O$1:O1179,MATCH(BT1180,BT$1:BT1179,0),1))),"")</f>
        <v/>
      </c>
      <c r="R1180" s="66"/>
      <c r="S1180" s="5"/>
      <c r="T1180" s="66"/>
      <c r="U1180" s="5" t="str">
        <f>IFERROR(IF(INDEX(U$1:U1179,MATCH(T1180,T$1:T1179,0),1)=0,"",INDEX(U$1:U1179,MATCH(T1180,T$1:T1179,0),1)),"")</f>
        <v/>
      </c>
      <c r="V1180" s="66"/>
      <c r="W1180" s="5" t="str">
        <f>IFERROR(IF(INDEX(W$1:W1179,MATCH(V1180,V$1:V1179,0),1)=0,"",INDEX(W$1:W1179,MATCH(V1180,V$1:V1179,0),1)),"")</f>
        <v/>
      </c>
      <c r="AC1180" s="3"/>
      <c r="AE1180" s="4"/>
      <c r="AY1180" s="7"/>
      <c r="BN1180" s="7" t="str">
        <f t="shared" si="277"/>
        <v/>
      </c>
      <c r="BO1180" s="286" t="str">
        <f t="shared" si="269"/>
        <v/>
      </c>
      <c r="BP1180" s="22" t="str">
        <f t="shared" si="278"/>
        <v/>
      </c>
      <c r="BQ1180" s="7"/>
      <c r="BR1180" s="75" t="str">
        <f t="shared" si="271"/>
        <v/>
      </c>
      <c r="BS1180" s="75" t="str">
        <f t="shared" si="272"/>
        <v/>
      </c>
      <c r="BT1180" s="5" t="str">
        <f t="shared" si="273"/>
        <v/>
      </c>
      <c r="BU1180" s="79" t="str">
        <f t="shared" si="274"/>
        <v/>
      </c>
      <c r="BV1180" s="79" t="str">
        <f t="shared" si="275"/>
        <v/>
      </c>
      <c r="BW1180" s="79" t="str">
        <f t="shared" si="276"/>
        <v/>
      </c>
      <c r="CB1180" s="5"/>
      <c r="CE1180" s="5"/>
      <c r="CF1180" s="5"/>
      <c r="CG1180" s="5"/>
      <c r="CH1180" s="5"/>
      <c r="CI1180" s="5"/>
      <c r="CJ1180" s="14"/>
      <c r="CK1180" s="25"/>
      <c r="DO1180" s="5" t="e">
        <f>IF(REPORTE!AH$2="si",IF(C1180=VALUE(REPORTE!C$22),IF(SUM(DO1181:DO$1993),CONCATENATE(INT(B1180),", "),INT(B1180)),""),IF(C1180=VALUE(REPORTE!C$21),IF(SUM(DO1181:DO$1993),CONCATENATE(INT(B1180),", "),INT(B1180)),""))</f>
        <v>#VALUE!</v>
      </c>
      <c r="DS1180" s="5"/>
      <c r="DT1180" s="5"/>
      <c r="DU1180" s="5"/>
      <c r="DV1180" s="5"/>
    </row>
    <row r="1181" spans="1:126" x14ac:dyDescent="0.25">
      <c r="A1181" s="4" t="str">
        <f t="shared" si="270"/>
        <v/>
      </c>
      <c r="B1181" s="3"/>
      <c r="D1181" s="1"/>
      <c r="H1181" s="5" t="str">
        <f>IF(F1181="","",IFERROR(CONCATENATE("PEUA",VLOOKUP(ESTADO,REPORTE!AV$2:AW$33,2,0),DIDTRITO_FORM,CADER_FORM,IFERROR(INDEX(CA:CA,MATCH(DAY(F1181),BZ:BZ,0),1),DAY(F1181)),IFERROR(INDEX(CA:CA,MATCH(MONTH(F1181),BZ:BZ,0),1),MONTH(F1181)),YEAR(F1181),G1181),""))</f>
        <v/>
      </c>
      <c r="N1181" s="66" t="str">
        <f>IFERROR(IF(BT1181="","",IF(INDEX(N$1:N1180,MATCH(BT1181,BT$1:BT1180,0),1)=0,"",INDEX(N$1:N1180,MATCH(BT1181,BT$1:BT1180,0),1))),"")</f>
        <v/>
      </c>
      <c r="O1181" s="66" t="str">
        <f>IFERROR(IF(BT1181="","",IF(INDEX(O$1:O1180,MATCH(BT1181,BT$1:BT1180,0),1)=0,"",INDEX(O$1:O1180,MATCH(BT1181,BT$1:BT1180,0),1))),"")</f>
        <v/>
      </c>
      <c r="R1181" s="66"/>
      <c r="S1181" s="5"/>
      <c r="T1181" s="66"/>
      <c r="U1181" s="5" t="str">
        <f>IFERROR(IF(INDEX(U$1:U1180,MATCH(T1181,T$1:T1180,0),1)=0,"",INDEX(U$1:U1180,MATCH(T1181,T$1:T1180,0),1)),"")</f>
        <v/>
      </c>
      <c r="V1181" s="66"/>
      <c r="W1181" s="5" t="str">
        <f>IFERROR(IF(INDEX(W$1:W1180,MATCH(V1181,V$1:V1180,0),1)=0,"",INDEX(W$1:W1180,MATCH(V1181,V$1:V1180,0),1)),"")</f>
        <v/>
      </c>
      <c r="AC1181" s="3"/>
      <c r="AE1181" s="4"/>
      <c r="AY1181" s="7"/>
      <c r="BN1181" s="7" t="str">
        <f t="shared" si="277"/>
        <v/>
      </c>
      <c r="BO1181" s="286" t="str">
        <f t="shared" si="269"/>
        <v/>
      </c>
      <c r="BP1181" s="22" t="str">
        <f t="shared" si="278"/>
        <v/>
      </c>
      <c r="BQ1181" s="7"/>
      <c r="BR1181" s="75" t="str">
        <f t="shared" si="271"/>
        <v/>
      </c>
      <c r="BS1181" s="75" t="str">
        <f t="shared" si="272"/>
        <v/>
      </c>
      <c r="BT1181" s="5" t="str">
        <f t="shared" si="273"/>
        <v/>
      </c>
      <c r="BU1181" s="79" t="str">
        <f t="shared" si="274"/>
        <v/>
      </c>
      <c r="BV1181" s="79" t="str">
        <f t="shared" si="275"/>
        <v/>
      </c>
      <c r="BW1181" s="79" t="str">
        <f t="shared" si="276"/>
        <v/>
      </c>
      <c r="CB1181" s="5"/>
      <c r="CE1181" s="5"/>
      <c r="CF1181" s="5"/>
      <c r="CG1181" s="5"/>
      <c r="CH1181" s="5"/>
      <c r="CI1181" s="5"/>
      <c r="CJ1181" s="14"/>
      <c r="CK1181" s="25"/>
      <c r="DO1181" s="5" t="e">
        <f>IF(REPORTE!AH$2="si",IF(C1181=VALUE(REPORTE!C$22),IF(SUM(DO1182:DO$1993),CONCATENATE(INT(B1181),", "),INT(B1181)),""),IF(C1181=VALUE(REPORTE!C$21),IF(SUM(DO1182:DO$1993),CONCATENATE(INT(B1181),", "),INT(B1181)),""))</f>
        <v>#VALUE!</v>
      </c>
      <c r="DS1181" s="5"/>
      <c r="DT1181" s="5"/>
      <c r="DU1181" s="5"/>
      <c r="DV1181" s="5"/>
    </row>
    <row r="1182" spans="1:126" x14ac:dyDescent="0.25">
      <c r="A1182" s="4" t="str">
        <f t="shared" si="270"/>
        <v/>
      </c>
      <c r="B1182" s="3"/>
      <c r="D1182" s="1"/>
      <c r="H1182" s="5" t="str">
        <f>IF(F1182="","",IFERROR(CONCATENATE("PEUA",VLOOKUP(ESTADO,REPORTE!AV$2:AW$33,2,0),DIDTRITO_FORM,CADER_FORM,IFERROR(INDEX(CA:CA,MATCH(DAY(F1182),BZ:BZ,0),1),DAY(F1182)),IFERROR(INDEX(CA:CA,MATCH(MONTH(F1182),BZ:BZ,0),1),MONTH(F1182)),YEAR(F1182),G1182),""))</f>
        <v/>
      </c>
      <c r="N1182" s="66" t="str">
        <f>IFERROR(IF(BT1182="","",IF(INDEX(N$1:N1181,MATCH(BT1182,BT$1:BT1181,0),1)=0,"",INDEX(N$1:N1181,MATCH(BT1182,BT$1:BT1181,0),1))),"")</f>
        <v/>
      </c>
      <c r="O1182" s="66" t="str">
        <f>IFERROR(IF(BT1182="","",IF(INDEX(O$1:O1181,MATCH(BT1182,BT$1:BT1181,0),1)=0,"",INDEX(O$1:O1181,MATCH(BT1182,BT$1:BT1181,0),1))),"")</f>
        <v/>
      </c>
      <c r="R1182" s="66"/>
      <c r="S1182" s="5"/>
      <c r="T1182" s="66"/>
      <c r="U1182" s="5" t="str">
        <f>IFERROR(IF(INDEX(U$1:U1181,MATCH(T1182,T$1:T1181,0),1)=0,"",INDEX(U$1:U1181,MATCH(T1182,T$1:T1181,0),1)),"")</f>
        <v/>
      </c>
      <c r="V1182" s="66"/>
      <c r="W1182" s="5" t="str">
        <f>IFERROR(IF(INDEX(W$1:W1181,MATCH(V1182,V$1:V1181,0),1)=0,"",INDEX(W$1:W1181,MATCH(V1182,V$1:V1181,0),1)),"")</f>
        <v/>
      </c>
      <c r="AC1182" s="3"/>
      <c r="AE1182" s="4"/>
      <c r="AY1182" s="7"/>
      <c r="BN1182" s="7" t="str">
        <f t="shared" si="277"/>
        <v/>
      </c>
      <c r="BO1182" s="286" t="str">
        <f t="shared" si="269"/>
        <v/>
      </c>
      <c r="BP1182" s="22" t="str">
        <f t="shared" si="278"/>
        <v/>
      </c>
      <c r="BQ1182" s="7"/>
      <c r="BR1182" s="75" t="str">
        <f t="shared" si="271"/>
        <v/>
      </c>
      <c r="BS1182" s="75" t="str">
        <f t="shared" si="272"/>
        <v/>
      </c>
      <c r="BT1182" s="5" t="str">
        <f t="shared" si="273"/>
        <v/>
      </c>
      <c r="BU1182" s="79" t="str">
        <f t="shared" si="274"/>
        <v/>
      </c>
      <c r="BV1182" s="79" t="str">
        <f t="shared" si="275"/>
        <v/>
      </c>
      <c r="BW1182" s="79" t="str">
        <f t="shared" si="276"/>
        <v/>
      </c>
      <c r="CB1182" s="5"/>
      <c r="CE1182" s="5"/>
      <c r="CF1182" s="5"/>
      <c r="CG1182" s="5"/>
      <c r="CH1182" s="5"/>
      <c r="CI1182" s="5"/>
      <c r="CJ1182" s="14"/>
      <c r="CK1182" s="25"/>
      <c r="DO1182" s="5" t="e">
        <f>IF(REPORTE!AH$2="si",IF(C1182=VALUE(REPORTE!C$22),IF(SUM(DO1183:DO$1993),CONCATENATE(INT(B1182),", "),INT(B1182)),""),IF(C1182=VALUE(REPORTE!C$21),IF(SUM(DO1183:DO$1993),CONCATENATE(INT(B1182),", "),INT(B1182)),""))</f>
        <v>#VALUE!</v>
      </c>
      <c r="DS1182" s="5"/>
      <c r="DT1182" s="5"/>
      <c r="DU1182" s="5"/>
      <c r="DV1182" s="5"/>
    </row>
    <row r="1183" spans="1:126" x14ac:dyDescent="0.25">
      <c r="A1183" s="4" t="str">
        <f t="shared" si="270"/>
        <v/>
      </c>
      <c r="B1183" s="3"/>
      <c r="D1183" s="1"/>
      <c r="H1183" s="5" t="str">
        <f>IF(F1183="","",IFERROR(CONCATENATE("PEUA",VLOOKUP(ESTADO,REPORTE!AV$2:AW$33,2,0),DIDTRITO_FORM,CADER_FORM,IFERROR(INDEX(CA:CA,MATCH(DAY(F1183),BZ:BZ,0),1),DAY(F1183)),IFERROR(INDEX(CA:CA,MATCH(MONTH(F1183),BZ:BZ,0),1),MONTH(F1183)),YEAR(F1183),G1183),""))</f>
        <v/>
      </c>
      <c r="N1183" s="66" t="str">
        <f>IFERROR(IF(BT1183="","",IF(INDEX(N$1:N1182,MATCH(BT1183,BT$1:BT1182,0),1)=0,"",INDEX(N$1:N1182,MATCH(BT1183,BT$1:BT1182,0),1))),"")</f>
        <v/>
      </c>
      <c r="O1183" s="66" t="str">
        <f>IFERROR(IF(BT1183="","",IF(INDEX(O$1:O1182,MATCH(BT1183,BT$1:BT1182,0),1)=0,"",INDEX(O$1:O1182,MATCH(BT1183,BT$1:BT1182,0),1))),"")</f>
        <v/>
      </c>
      <c r="R1183" s="66"/>
      <c r="S1183" s="5"/>
      <c r="T1183" s="66"/>
      <c r="U1183" s="5" t="str">
        <f>IFERROR(IF(INDEX(U$1:U1182,MATCH(T1183,T$1:T1182,0),1)=0,"",INDEX(U$1:U1182,MATCH(T1183,T$1:T1182,0),1)),"")</f>
        <v/>
      </c>
      <c r="V1183" s="66"/>
      <c r="W1183" s="5" t="str">
        <f>IFERROR(IF(INDEX(W$1:W1182,MATCH(V1183,V$1:V1182,0),1)=0,"",INDEX(W$1:W1182,MATCH(V1183,V$1:V1182,0),1)),"")</f>
        <v/>
      </c>
      <c r="AC1183" s="3"/>
      <c r="AE1183" s="4"/>
      <c r="AY1183" s="7"/>
      <c r="BN1183" s="7" t="str">
        <f t="shared" si="277"/>
        <v/>
      </c>
      <c r="BO1183" s="286" t="str">
        <f t="shared" si="269"/>
        <v/>
      </c>
      <c r="BP1183" s="22" t="str">
        <f t="shared" si="278"/>
        <v/>
      </c>
      <c r="BQ1183" s="7"/>
      <c r="BR1183" s="75" t="str">
        <f t="shared" si="271"/>
        <v/>
      </c>
      <c r="BS1183" s="75" t="str">
        <f t="shared" si="272"/>
        <v/>
      </c>
      <c r="BT1183" s="5" t="str">
        <f t="shared" si="273"/>
        <v/>
      </c>
      <c r="BU1183" s="79" t="str">
        <f t="shared" si="274"/>
        <v/>
      </c>
      <c r="BV1183" s="79" t="str">
        <f t="shared" si="275"/>
        <v/>
      </c>
      <c r="BW1183" s="79" t="str">
        <f t="shared" si="276"/>
        <v/>
      </c>
      <c r="CB1183" s="5"/>
      <c r="CE1183" s="5"/>
      <c r="CF1183" s="5"/>
      <c r="CG1183" s="5"/>
      <c r="CH1183" s="5"/>
      <c r="CI1183" s="5"/>
      <c r="CJ1183" s="14"/>
      <c r="CK1183" s="25"/>
      <c r="DO1183" s="5" t="e">
        <f>IF(REPORTE!AH$2="si",IF(C1183=VALUE(REPORTE!C$22),IF(SUM(DO1184:DO$1993),CONCATENATE(INT(B1183),", "),INT(B1183)),""),IF(C1183=VALUE(REPORTE!C$21),IF(SUM(DO1184:DO$1993),CONCATENATE(INT(B1183),", "),INT(B1183)),""))</f>
        <v>#VALUE!</v>
      </c>
      <c r="DS1183" s="5"/>
      <c r="DT1183" s="5"/>
      <c r="DU1183" s="5"/>
      <c r="DV1183" s="5"/>
    </row>
    <row r="1184" spans="1:126" x14ac:dyDescent="0.25">
      <c r="A1184" s="4" t="str">
        <f t="shared" si="270"/>
        <v/>
      </c>
      <c r="B1184" s="3"/>
      <c r="D1184" s="1"/>
      <c r="H1184" s="5" t="str">
        <f>IF(F1184="","",IFERROR(CONCATENATE("PEUA",VLOOKUP(ESTADO,REPORTE!AV$2:AW$33,2,0),DIDTRITO_FORM,CADER_FORM,IFERROR(INDEX(CA:CA,MATCH(DAY(F1184),BZ:BZ,0),1),DAY(F1184)),IFERROR(INDEX(CA:CA,MATCH(MONTH(F1184),BZ:BZ,0),1),MONTH(F1184)),YEAR(F1184),G1184),""))</f>
        <v/>
      </c>
      <c r="N1184" s="66" t="str">
        <f>IFERROR(IF(BT1184="","",IF(INDEX(N$1:N1183,MATCH(BT1184,BT$1:BT1183,0),1)=0,"",INDEX(N$1:N1183,MATCH(BT1184,BT$1:BT1183,0),1))),"")</f>
        <v/>
      </c>
      <c r="O1184" s="66" t="str">
        <f>IFERROR(IF(BT1184="","",IF(INDEX(O$1:O1183,MATCH(BT1184,BT$1:BT1183,0),1)=0,"",INDEX(O$1:O1183,MATCH(BT1184,BT$1:BT1183,0),1))),"")</f>
        <v/>
      </c>
      <c r="R1184" s="66"/>
      <c r="S1184" s="5"/>
      <c r="T1184" s="66"/>
      <c r="U1184" s="5" t="str">
        <f>IFERROR(IF(INDEX(U$1:U1183,MATCH(T1184,T$1:T1183,0),1)=0,"",INDEX(U$1:U1183,MATCH(T1184,T$1:T1183,0),1)),"")</f>
        <v/>
      </c>
      <c r="V1184" s="66"/>
      <c r="W1184" s="5" t="str">
        <f>IFERROR(IF(INDEX(W$1:W1183,MATCH(V1184,V$1:V1183,0),1)=0,"",INDEX(W$1:W1183,MATCH(V1184,V$1:V1183,0),1)),"")</f>
        <v/>
      </c>
      <c r="AC1184" s="3"/>
      <c r="AE1184" s="4"/>
      <c r="AY1184" s="7"/>
      <c r="BN1184" s="7" t="str">
        <f t="shared" si="277"/>
        <v/>
      </c>
      <c r="BO1184" s="286" t="str">
        <f t="shared" si="269"/>
        <v/>
      </c>
      <c r="BP1184" s="22" t="str">
        <f t="shared" si="278"/>
        <v/>
      </c>
      <c r="BQ1184" s="7"/>
      <c r="BR1184" s="75" t="str">
        <f t="shared" si="271"/>
        <v/>
      </c>
      <c r="BS1184" s="75" t="str">
        <f t="shared" si="272"/>
        <v/>
      </c>
      <c r="BT1184" s="5" t="str">
        <f t="shared" si="273"/>
        <v/>
      </c>
      <c r="BU1184" s="79" t="str">
        <f t="shared" si="274"/>
        <v/>
      </c>
      <c r="BV1184" s="79" t="str">
        <f t="shared" si="275"/>
        <v/>
      </c>
      <c r="BW1184" s="79" t="str">
        <f t="shared" si="276"/>
        <v/>
      </c>
      <c r="CB1184" s="5"/>
      <c r="CE1184" s="5"/>
      <c r="CF1184" s="5"/>
      <c r="CG1184" s="5"/>
      <c r="CH1184" s="5"/>
      <c r="CI1184" s="5"/>
      <c r="CJ1184" s="14"/>
      <c r="CK1184" s="25"/>
      <c r="DO1184" s="5" t="e">
        <f>IF(REPORTE!AH$2="si",IF(C1184=VALUE(REPORTE!C$22),IF(SUM(DO1185:DO$1993),CONCATENATE(INT(B1184),", "),INT(B1184)),""),IF(C1184=VALUE(REPORTE!C$21),IF(SUM(DO1185:DO$1993),CONCATENATE(INT(B1184),", "),INT(B1184)),""))</f>
        <v>#VALUE!</v>
      </c>
      <c r="DS1184" s="5"/>
      <c r="DT1184" s="5"/>
      <c r="DU1184" s="5"/>
      <c r="DV1184" s="5"/>
    </row>
    <row r="1185" spans="1:126" x14ac:dyDescent="0.25">
      <c r="A1185" s="4" t="str">
        <f t="shared" si="270"/>
        <v/>
      </c>
      <c r="B1185" s="3"/>
      <c r="D1185" s="1"/>
      <c r="H1185" s="5" t="str">
        <f>IF(F1185="","",IFERROR(CONCATENATE("PEUA",VLOOKUP(ESTADO,REPORTE!AV$2:AW$33,2,0),DIDTRITO_FORM,CADER_FORM,IFERROR(INDEX(CA:CA,MATCH(DAY(F1185),BZ:BZ,0),1),DAY(F1185)),IFERROR(INDEX(CA:CA,MATCH(MONTH(F1185),BZ:BZ,0),1),MONTH(F1185)),YEAR(F1185),G1185),""))</f>
        <v/>
      </c>
      <c r="N1185" s="66" t="str">
        <f>IFERROR(IF(BT1185="","",IF(INDEX(N$1:N1184,MATCH(BT1185,BT$1:BT1184,0),1)=0,"",INDEX(N$1:N1184,MATCH(BT1185,BT$1:BT1184,0),1))),"")</f>
        <v/>
      </c>
      <c r="O1185" s="66" t="str">
        <f>IFERROR(IF(BT1185="","",IF(INDEX(O$1:O1184,MATCH(BT1185,BT$1:BT1184,0),1)=0,"",INDEX(O$1:O1184,MATCH(BT1185,BT$1:BT1184,0),1))),"")</f>
        <v/>
      </c>
      <c r="R1185" s="66"/>
      <c r="S1185" s="5"/>
      <c r="T1185" s="66"/>
      <c r="U1185" s="5" t="str">
        <f>IFERROR(IF(INDEX(U$1:U1184,MATCH(T1185,T$1:T1184,0),1)=0,"",INDEX(U$1:U1184,MATCH(T1185,T$1:T1184,0),1)),"")</f>
        <v/>
      </c>
      <c r="V1185" s="66"/>
      <c r="W1185" s="5" t="str">
        <f>IFERROR(IF(INDEX(W$1:W1184,MATCH(V1185,V$1:V1184,0),1)=0,"",INDEX(W$1:W1184,MATCH(V1185,V$1:V1184,0),1)),"")</f>
        <v/>
      </c>
      <c r="AC1185" s="3"/>
      <c r="AE1185" s="4"/>
      <c r="AY1185" s="7"/>
      <c r="BN1185" s="7" t="str">
        <f t="shared" si="277"/>
        <v/>
      </c>
      <c r="BO1185" s="286" t="str">
        <f t="shared" si="269"/>
        <v/>
      </c>
      <c r="BP1185" s="22" t="str">
        <f t="shared" si="278"/>
        <v/>
      </c>
      <c r="BQ1185" s="7"/>
      <c r="BR1185" s="75" t="str">
        <f t="shared" si="271"/>
        <v/>
      </c>
      <c r="BS1185" s="75" t="str">
        <f t="shared" si="272"/>
        <v/>
      </c>
      <c r="BT1185" s="5" t="str">
        <f t="shared" si="273"/>
        <v/>
      </c>
      <c r="BU1185" s="79" t="str">
        <f t="shared" si="274"/>
        <v/>
      </c>
      <c r="BV1185" s="79" t="str">
        <f t="shared" si="275"/>
        <v/>
      </c>
      <c r="BW1185" s="79" t="str">
        <f t="shared" si="276"/>
        <v/>
      </c>
      <c r="CB1185" s="5"/>
      <c r="CE1185" s="5"/>
      <c r="CF1185" s="5"/>
      <c r="CG1185" s="5"/>
      <c r="CH1185" s="5"/>
      <c r="CI1185" s="5"/>
      <c r="CJ1185" s="14"/>
      <c r="CK1185" s="25"/>
      <c r="DO1185" s="5" t="e">
        <f>IF(REPORTE!AH$2="si",IF(C1185=VALUE(REPORTE!C$22),IF(SUM(DO1186:DO$1993),CONCATENATE(INT(B1185),", "),INT(B1185)),""),IF(C1185=VALUE(REPORTE!C$21),IF(SUM(DO1186:DO$1993),CONCATENATE(INT(B1185),", "),INT(B1185)),""))</f>
        <v>#VALUE!</v>
      </c>
      <c r="DS1185" s="5"/>
      <c r="DT1185" s="5"/>
      <c r="DU1185" s="5"/>
      <c r="DV1185" s="5"/>
    </row>
    <row r="1186" spans="1:126" x14ac:dyDescent="0.25">
      <c r="A1186" s="4" t="str">
        <f t="shared" si="270"/>
        <v/>
      </c>
      <c r="B1186" s="3"/>
      <c r="D1186" s="1"/>
      <c r="H1186" s="5" t="str">
        <f>IF(F1186="","",IFERROR(CONCATENATE("PEUA",VLOOKUP(ESTADO,REPORTE!AV$2:AW$33,2,0),DIDTRITO_FORM,CADER_FORM,IFERROR(INDEX(CA:CA,MATCH(DAY(F1186),BZ:BZ,0),1),DAY(F1186)),IFERROR(INDEX(CA:CA,MATCH(MONTH(F1186),BZ:BZ,0),1),MONTH(F1186)),YEAR(F1186),G1186),""))</f>
        <v/>
      </c>
      <c r="N1186" s="66" t="str">
        <f>IFERROR(IF(BT1186="","",IF(INDEX(N$1:N1185,MATCH(BT1186,BT$1:BT1185,0),1)=0,"",INDEX(N$1:N1185,MATCH(BT1186,BT$1:BT1185,0),1))),"")</f>
        <v/>
      </c>
      <c r="O1186" s="66" t="str">
        <f>IFERROR(IF(BT1186="","",IF(INDEX(O$1:O1185,MATCH(BT1186,BT$1:BT1185,0),1)=0,"",INDEX(O$1:O1185,MATCH(BT1186,BT$1:BT1185,0),1))),"")</f>
        <v/>
      </c>
      <c r="R1186" s="66"/>
      <c r="S1186" s="5"/>
      <c r="T1186" s="66"/>
      <c r="U1186" s="5" t="str">
        <f>IFERROR(IF(INDEX(U$1:U1185,MATCH(T1186,T$1:T1185,0),1)=0,"",INDEX(U$1:U1185,MATCH(T1186,T$1:T1185,0),1)),"")</f>
        <v/>
      </c>
      <c r="V1186" s="66"/>
      <c r="W1186" s="5" t="str">
        <f>IFERROR(IF(INDEX(W$1:W1185,MATCH(V1186,V$1:V1185,0),1)=0,"",INDEX(W$1:W1185,MATCH(V1186,V$1:V1185,0),1)),"")</f>
        <v/>
      </c>
      <c r="AC1186" s="3"/>
      <c r="AE1186" s="4"/>
      <c r="AY1186" s="7"/>
      <c r="BN1186" s="7" t="str">
        <f t="shared" si="277"/>
        <v/>
      </c>
      <c r="BO1186" s="286" t="str">
        <f t="shared" si="269"/>
        <v/>
      </c>
      <c r="BP1186" s="22" t="str">
        <f t="shared" si="278"/>
        <v/>
      </c>
      <c r="BQ1186" s="7"/>
      <c r="BR1186" s="75" t="str">
        <f t="shared" si="271"/>
        <v/>
      </c>
      <c r="BS1186" s="75" t="str">
        <f t="shared" si="272"/>
        <v/>
      </c>
      <c r="BT1186" s="5" t="str">
        <f t="shared" si="273"/>
        <v/>
      </c>
      <c r="BU1186" s="79" t="str">
        <f t="shared" si="274"/>
        <v/>
      </c>
      <c r="BV1186" s="79" t="str">
        <f t="shared" si="275"/>
        <v/>
      </c>
      <c r="BW1186" s="79" t="str">
        <f t="shared" si="276"/>
        <v/>
      </c>
      <c r="CB1186" s="5"/>
      <c r="CE1186" s="5"/>
      <c r="CF1186" s="5"/>
      <c r="CG1186" s="5"/>
      <c r="CH1186" s="5"/>
      <c r="CI1186" s="5"/>
      <c r="CJ1186" s="14"/>
      <c r="CK1186" s="25"/>
      <c r="DO1186" s="5" t="e">
        <f>IF(REPORTE!AH$2="si",IF(C1186=VALUE(REPORTE!C$22),IF(SUM(DO1187:DO$1993),CONCATENATE(INT(B1186),", "),INT(B1186)),""),IF(C1186=VALUE(REPORTE!C$21),IF(SUM(DO1187:DO$1993),CONCATENATE(INT(B1186),", "),INT(B1186)),""))</f>
        <v>#VALUE!</v>
      </c>
      <c r="DS1186" s="5"/>
      <c r="DT1186" s="5"/>
      <c r="DU1186" s="5"/>
      <c r="DV1186" s="5"/>
    </row>
    <row r="1187" spans="1:126" x14ac:dyDescent="0.25">
      <c r="A1187" s="4" t="str">
        <f t="shared" si="270"/>
        <v/>
      </c>
      <c r="B1187" s="3"/>
      <c r="D1187" s="1"/>
      <c r="H1187" s="5" t="str">
        <f>IF(F1187="","",IFERROR(CONCATENATE("PEUA",VLOOKUP(ESTADO,REPORTE!AV$2:AW$33,2,0),DIDTRITO_FORM,CADER_FORM,IFERROR(INDEX(CA:CA,MATCH(DAY(F1187),BZ:BZ,0),1),DAY(F1187)),IFERROR(INDEX(CA:CA,MATCH(MONTH(F1187),BZ:BZ,0),1),MONTH(F1187)),YEAR(F1187),G1187),""))</f>
        <v/>
      </c>
      <c r="N1187" s="66" t="str">
        <f>IFERROR(IF(BT1187="","",IF(INDEX(N$1:N1186,MATCH(BT1187,BT$1:BT1186,0),1)=0,"",INDEX(N$1:N1186,MATCH(BT1187,BT$1:BT1186,0),1))),"")</f>
        <v/>
      </c>
      <c r="O1187" s="66" t="str">
        <f>IFERROR(IF(BT1187="","",IF(INDEX(O$1:O1186,MATCH(BT1187,BT$1:BT1186,0),1)=0,"",INDEX(O$1:O1186,MATCH(BT1187,BT$1:BT1186,0),1))),"")</f>
        <v/>
      </c>
      <c r="R1187" s="66"/>
      <c r="S1187" s="5"/>
      <c r="T1187" s="66"/>
      <c r="U1187" s="5" t="str">
        <f>IFERROR(IF(INDEX(U$1:U1186,MATCH(T1187,T$1:T1186,0),1)=0,"",INDEX(U$1:U1186,MATCH(T1187,T$1:T1186,0),1)),"")</f>
        <v/>
      </c>
      <c r="V1187" s="66"/>
      <c r="W1187" s="5" t="str">
        <f>IFERROR(IF(INDEX(W$1:W1186,MATCH(V1187,V$1:V1186,0),1)=0,"",INDEX(W$1:W1186,MATCH(V1187,V$1:V1186,0),1)),"")</f>
        <v/>
      </c>
      <c r="AC1187" s="3"/>
      <c r="AE1187" s="4"/>
      <c r="AY1187" s="7"/>
      <c r="BN1187" s="7" t="str">
        <f t="shared" si="277"/>
        <v/>
      </c>
      <c r="BO1187" s="286" t="str">
        <f t="shared" si="269"/>
        <v/>
      </c>
      <c r="BP1187" s="22" t="str">
        <f t="shared" si="278"/>
        <v/>
      </c>
      <c r="BQ1187" s="7"/>
      <c r="BR1187" s="75" t="str">
        <f t="shared" si="271"/>
        <v/>
      </c>
      <c r="BS1187" s="75" t="str">
        <f t="shared" si="272"/>
        <v/>
      </c>
      <c r="BT1187" s="5" t="str">
        <f t="shared" si="273"/>
        <v/>
      </c>
      <c r="BU1187" s="79" t="str">
        <f t="shared" si="274"/>
        <v/>
      </c>
      <c r="BV1187" s="79" t="str">
        <f t="shared" si="275"/>
        <v/>
      </c>
      <c r="BW1187" s="79" t="str">
        <f t="shared" si="276"/>
        <v/>
      </c>
      <c r="CB1187" s="5"/>
      <c r="CE1187" s="5"/>
      <c r="CF1187" s="5"/>
      <c r="CG1187" s="5"/>
      <c r="CH1187" s="5"/>
      <c r="CI1187" s="5"/>
      <c r="CJ1187" s="14"/>
      <c r="CK1187" s="25"/>
      <c r="DO1187" s="5" t="e">
        <f>IF(REPORTE!AH$2="si",IF(C1187=VALUE(REPORTE!C$22),IF(SUM(DO1188:DO$1993),CONCATENATE(INT(B1187),", "),INT(B1187)),""),IF(C1187=VALUE(REPORTE!C$21),IF(SUM(DO1188:DO$1993),CONCATENATE(INT(B1187),", "),INT(B1187)),""))</f>
        <v>#VALUE!</v>
      </c>
      <c r="DS1187" s="5"/>
      <c r="DT1187" s="5"/>
      <c r="DU1187" s="5"/>
      <c r="DV1187" s="5"/>
    </row>
    <row r="1188" spans="1:126" x14ac:dyDescent="0.25">
      <c r="A1188" s="4" t="str">
        <f t="shared" si="270"/>
        <v/>
      </c>
      <c r="B1188" s="3"/>
      <c r="D1188" s="1"/>
      <c r="H1188" s="5" t="str">
        <f>IF(F1188="","",IFERROR(CONCATENATE("PEUA",VLOOKUP(ESTADO,REPORTE!AV$2:AW$33,2,0),DIDTRITO_FORM,CADER_FORM,IFERROR(INDEX(CA:CA,MATCH(DAY(F1188),BZ:BZ,0),1),DAY(F1188)),IFERROR(INDEX(CA:CA,MATCH(MONTH(F1188),BZ:BZ,0),1),MONTH(F1188)),YEAR(F1188),G1188),""))</f>
        <v/>
      </c>
      <c r="N1188" s="66" t="str">
        <f>IFERROR(IF(BT1188="","",IF(INDEX(N$1:N1187,MATCH(BT1188,BT$1:BT1187,0),1)=0,"",INDEX(N$1:N1187,MATCH(BT1188,BT$1:BT1187,0),1))),"")</f>
        <v/>
      </c>
      <c r="O1188" s="66" t="str">
        <f>IFERROR(IF(BT1188="","",IF(INDEX(O$1:O1187,MATCH(BT1188,BT$1:BT1187,0),1)=0,"",INDEX(O$1:O1187,MATCH(BT1188,BT$1:BT1187,0),1))),"")</f>
        <v/>
      </c>
      <c r="R1188" s="66"/>
      <c r="S1188" s="5"/>
      <c r="T1188" s="66"/>
      <c r="U1188" s="5" t="str">
        <f>IFERROR(IF(INDEX(U$1:U1187,MATCH(T1188,T$1:T1187,0),1)=0,"",INDEX(U$1:U1187,MATCH(T1188,T$1:T1187,0),1)),"")</f>
        <v/>
      </c>
      <c r="V1188" s="66"/>
      <c r="W1188" s="5" t="str">
        <f>IFERROR(IF(INDEX(W$1:W1187,MATCH(V1188,V$1:V1187,0),1)=0,"",INDEX(W$1:W1187,MATCH(V1188,V$1:V1187,0),1)),"")</f>
        <v/>
      </c>
      <c r="AC1188" s="3"/>
      <c r="AE1188" s="4"/>
      <c r="AY1188" s="7"/>
      <c r="BN1188" s="7" t="str">
        <f t="shared" si="277"/>
        <v/>
      </c>
      <c r="BO1188" s="286" t="str">
        <f t="shared" si="269"/>
        <v/>
      </c>
      <c r="BP1188" s="22" t="str">
        <f t="shared" si="278"/>
        <v/>
      </c>
      <c r="BQ1188" s="7"/>
      <c r="BR1188" s="75" t="str">
        <f t="shared" si="271"/>
        <v/>
      </c>
      <c r="BS1188" s="75" t="str">
        <f t="shared" si="272"/>
        <v/>
      </c>
      <c r="BT1188" s="5" t="str">
        <f t="shared" si="273"/>
        <v/>
      </c>
      <c r="BU1188" s="79" t="str">
        <f t="shared" si="274"/>
        <v/>
      </c>
      <c r="BV1188" s="79" t="str">
        <f t="shared" si="275"/>
        <v/>
      </c>
      <c r="BW1188" s="79" t="str">
        <f t="shared" si="276"/>
        <v/>
      </c>
      <c r="CB1188" s="5"/>
      <c r="CE1188" s="5"/>
      <c r="CF1188" s="5"/>
      <c r="CG1188" s="5"/>
      <c r="CH1188" s="5"/>
      <c r="CI1188" s="5"/>
      <c r="CJ1188" s="14"/>
      <c r="CK1188" s="25"/>
      <c r="DO1188" s="5" t="e">
        <f>IF(REPORTE!AH$2="si",IF(C1188=VALUE(REPORTE!C$22),IF(SUM(DO1189:DO$1993),CONCATENATE(INT(B1188),", "),INT(B1188)),""),IF(C1188=VALUE(REPORTE!C$21),IF(SUM(DO1189:DO$1993),CONCATENATE(INT(B1188),", "),INT(B1188)),""))</f>
        <v>#VALUE!</v>
      </c>
      <c r="DS1188" s="5"/>
      <c r="DT1188" s="5"/>
      <c r="DU1188" s="5"/>
      <c r="DV1188" s="5"/>
    </row>
    <row r="1189" spans="1:126" x14ac:dyDescent="0.25">
      <c r="A1189" s="4" t="str">
        <f t="shared" si="270"/>
        <v/>
      </c>
      <c r="B1189" s="3"/>
      <c r="D1189" s="1"/>
      <c r="H1189" s="5" t="str">
        <f>IF(F1189="","",IFERROR(CONCATENATE("PEUA",VLOOKUP(ESTADO,REPORTE!AV$2:AW$33,2,0),DIDTRITO_FORM,CADER_FORM,IFERROR(INDEX(CA:CA,MATCH(DAY(F1189),BZ:BZ,0),1),DAY(F1189)),IFERROR(INDEX(CA:CA,MATCH(MONTH(F1189),BZ:BZ,0),1),MONTH(F1189)),YEAR(F1189),G1189),""))</f>
        <v/>
      </c>
      <c r="N1189" s="66" t="str">
        <f>IFERROR(IF(BT1189="","",IF(INDEX(N$1:N1188,MATCH(BT1189,BT$1:BT1188,0),1)=0,"",INDEX(N$1:N1188,MATCH(BT1189,BT$1:BT1188,0),1))),"")</f>
        <v/>
      </c>
      <c r="O1189" s="66" t="str">
        <f>IFERROR(IF(BT1189="","",IF(INDEX(O$1:O1188,MATCH(BT1189,BT$1:BT1188,0),1)=0,"",INDEX(O$1:O1188,MATCH(BT1189,BT$1:BT1188,0),1))),"")</f>
        <v/>
      </c>
      <c r="R1189" s="66"/>
      <c r="S1189" s="5"/>
      <c r="T1189" s="66"/>
      <c r="U1189" s="5" t="str">
        <f>IFERROR(IF(INDEX(U$1:U1188,MATCH(T1189,T$1:T1188,0),1)=0,"",INDEX(U$1:U1188,MATCH(T1189,T$1:T1188,0),1)),"")</f>
        <v/>
      </c>
      <c r="V1189" s="66"/>
      <c r="W1189" s="5" t="str">
        <f>IFERROR(IF(INDEX(W$1:W1188,MATCH(V1189,V$1:V1188,0),1)=0,"",INDEX(W$1:W1188,MATCH(V1189,V$1:V1188,0),1)),"")</f>
        <v/>
      </c>
      <c r="AC1189" s="3"/>
      <c r="AE1189" s="4"/>
      <c r="AY1189" s="7"/>
      <c r="BN1189" s="7" t="str">
        <f t="shared" si="277"/>
        <v/>
      </c>
      <c r="BO1189" s="286" t="str">
        <f t="shared" si="269"/>
        <v/>
      </c>
      <c r="BP1189" s="22" t="str">
        <f t="shared" si="278"/>
        <v/>
      </c>
      <c r="BQ1189" s="7"/>
      <c r="BR1189" s="75" t="str">
        <f t="shared" si="271"/>
        <v/>
      </c>
      <c r="BS1189" s="75" t="str">
        <f t="shared" si="272"/>
        <v/>
      </c>
      <c r="BT1189" s="5" t="str">
        <f t="shared" si="273"/>
        <v/>
      </c>
      <c r="BU1189" s="79" t="str">
        <f t="shared" si="274"/>
        <v/>
      </c>
      <c r="BV1189" s="79" t="str">
        <f t="shared" si="275"/>
        <v/>
      </c>
      <c r="BW1189" s="79" t="str">
        <f t="shared" si="276"/>
        <v/>
      </c>
      <c r="CB1189" s="5"/>
      <c r="CE1189" s="5"/>
      <c r="CF1189" s="5"/>
      <c r="CG1189" s="5"/>
      <c r="CH1189" s="5"/>
      <c r="CI1189" s="5"/>
      <c r="CJ1189" s="14"/>
      <c r="CK1189" s="25"/>
      <c r="DO1189" s="5" t="e">
        <f>IF(REPORTE!AH$2="si",IF(C1189=VALUE(REPORTE!C$22),IF(SUM(DO1190:DO$1993),CONCATENATE(INT(B1189),", "),INT(B1189)),""),IF(C1189=VALUE(REPORTE!C$21),IF(SUM(DO1190:DO$1993),CONCATENATE(INT(B1189),", "),INT(B1189)),""))</f>
        <v>#VALUE!</v>
      </c>
      <c r="DS1189" s="5"/>
      <c r="DT1189" s="5"/>
      <c r="DU1189" s="5"/>
      <c r="DV1189" s="5"/>
    </row>
    <row r="1190" spans="1:126" x14ac:dyDescent="0.25">
      <c r="A1190" s="4" t="str">
        <f t="shared" si="270"/>
        <v/>
      </c>
      <c r="B1190" s="3"/>
      <c r="D1190" s="1"/>
      <c r="H1190" s="5" t="str">
        <f>IF(F1190="","",IFERROR(CONCATENATE("PEUA",VLOOKUP(ESTADO,REPORTE!AV$2:AW$33,2,0),DIDTRITO_FORM,CADER_FORM,IFERROR(INDEX(CA:CA,MATCH(DAY(F1190),BZ:BZ,0),1),DAY(F1190)),IFERROR(INDEX(CA:CA,MATCH(MONTH(F1190),BZ:BZ,0),1),MONTH(F1190)),YEAR(F1190),G1190),""))</f>
        <v/>
      </c>
      <c r="N1190" s="66" t="str">
        <f>IFERROR(IF(BT1190="","",IF(INDEX(N$1:N1189,MATCH(BT1190,BT$1:BT1189,0),1)=0,"",INDEX(N$1:N1189,MATCH(BT1190,BT$1:BT1189,0),1))),"")</f>
        <v/>
      </c>
      <c r="O1190" s="66" t="str">
        <f>IFERROR(IF(BT1190="","",IF(INDEX(O$1:O1189,MATCH(BT1190,BT$1:BT1189,0),1)=0,"",INDEX(O$1:O1189,MATCH(BT1190,BT$1:BT1189,0),1))),"")</f>
        <v/>
      </c>
      <c r="R1190" s="66"/>
      <c r="S1190" s="5"/>
      <c r="T1190" s="66"/>
      <c r="U1190" s="5" t="str">
        <f>IFERROR(IF(INDEX(U$1:U1189,MATCH(T1190,T$1:T1189,0),1)=0,"",INDEX(U$1:U1189,MATCH(T1190,T$1:T1189,0),1)),"")</f>
        <v/>
      </c>
      <c r="V1190" s="66"/>
      <c r="W1190" s="5" t="str">
        <f>IFERROR(IF(INDEX(W$1:W1189,MATCH(V1190,V$1:V1189,0),1)=0,"",INDEX(W$1:W1189,MATCH(V1190,V$1:V1189,0),1)),"")</f>
        <v/>
      </c>
      <c r="AC1190" s="3"/>
      <c r="AE1190" s="4"/>
      <c r="AY1190" s="7"/>
      <c r="BN1190" s="7" t="str">
        <f t="shared" si="277"/>
        <v/>
      </c>
      <c r="BO1190" s="286" t="str">
        <f t="shared" si="269"/>
        <v/>
      </c>
      <c r="BP1190" s="22" t="str">
        <f t="shared" si="278"/>
        <v/>
      </c>
      <c r="BQ1190" s="7"/>
      <c r="BR1190" s="75" t="str">
        <f t="shared" si="271"/>
        <v/>
      </c>
      <c r="BS1190" s="75" t="str">
        <f t="shared" si="272"/>
        <v/>
      </c>
      <c r="BT1190" s="5" t="str">
        <f t="shared" si="273"/>
        <v/>
      </c>
      <c r="BU1190" s="79" t="str">
        <f t="shared" si="274"/>
        <v/>
      </c>
      <c r="BV1190" s="79" t="str">
        <f t="shared" si="275"/>
        <v/>
      </c>
      <c r="BW1190" s="79" t="str">
        <f t="shared" si="276"/>
        <v/>
      </c>
      <c r="CB1190" s="5"/>
      <c r="CE1190" s="5"/>
      <c r="CF1190" s="5"/>
      <c r="CG1190" s="5"/>
      <c r="CH1190" s="5"/>
      <c r="CI1190" s="5"/>
      <c r="CJ1190" s="14"/>
      <c r="CK1190" s="25"/>
      <c r="DO1190" s="5" t="e">
        <f>IF(REPORTE!AH$2="si",IF(C1190=VALUE(REPORTE!C$22),IF(SUM(DO1191:DO$1993),CONCATENATE(INT(B1190),", "),INT(B1190)),""),IF(C1190=VALUE(REPORTE!C$21),IF(SUM(DO1191:DO$1993),CONCATENATE(INT(B1190),", "),INT(B1190)),""))</f>
        <v>#VALUE!</v>
      </c>
      <c r="DS1190" s="5"/>
      <c r="DT1190" s="5"/>
      <c r="DU1190" s="5"/>
      <c r="DV1190" s="5"/>
    </row>
    <row r="1191" spans="1:126" x14ac:dyDescent="0.25">
      <c r="A1191" s="4" t="str">
        <f t="shared" si="270"/>
        <v/>
      </c>
      <c r="B1191" s="3"/>
      <c r="D1191" s="1"/>
      <c r="H1191" s="5" t="str">
        <f>IF(F1191="","",IFERROR(CONCATENATE("PEUA",VLOOKUP(ESTADO,REPORTE!AV$2:AW$33,2,0),DIDTRITO_FORM,CADER_FORM,IFERROR(INDEX(CA:CA,MATCH(DAY(F1191),BZ:BZ,0),1),DAY(F1191)),IFERROR(INDEX(CA:CA,MATCH(MONTH(F1191),BZ:BZ,0),1),MONTH(F1191)),YEAR(F1191),G1191),""))</f>
        <v/>
      </c>
      <c r="N1191" s="66" t="str">
        <f>IFERROR(IF(BT1191="","",IF(INDEX(N$1:N1190,MATCH(BT1191,BT$1:BT1190,0),1)=0,"",INDEX(N$1:N1190,MATCH(BT1191,BT$1:BT1190,0),1))),"")</f>
        <v/>
      </c>
      <c r="O1191" s="66" t="str">
        <f>IFERROR(IF(BT1191="","",IF(INDEX(O$1:O1190,MATCH(BT1191,BT$1:BT1190,0),1)=0,"",INDEX(O$1:O1190,MATCH(BT1191,BT$1:BT1190,0),1))),"")</f>
        <v/>
      </c>
      <c r="R1191" s="66"/>
      <c r="S1191" s="5"/>
      <c r="T1191" s="66"/>
      <c r="U1191" s="5" t="str">
        <f>IFERROR(IF(INDEX(U$1:U1190,MATCH(T1191,T$1:T1190,0),1)=0,"",INDEX(U$1:U1190,MATCH(T1191,T$1:T1190,0),1)),"")</f>
        <v/>
      </c>
      <c r="V1191" s="66"/>
      <c r="W1191" s="5" t="str">
        <f>IFERROR(IF(INDEX(W$1:W1190,MATCH(V1191,V$1:V1190,0),1)=0,"",INDEX(W$1:W1190,MATCH(V1191,V$1:V1190,0),1)),"")</f>
        <v/>
      </c>
      <c r="AC1191" s="3"/>
      <c r="AE1191" s="4"/>
      <c r="AY1191" s="7"/>
      <c r="BN1191" s="7" t="str">
        <f t="shared" si="277"/>
        <v/>
      </c>
      <c r="BO1191" s="286" t="str">
        <f t="shared" si="269"/>
        <v/>
      </c>
      <c r="BP1191" s="22" t="str">
        <f t="shared" si="278"/>
        <v/>
      </c>
      <c r="BQ1191" s="7"/>
      <c r="BR1191" s="75" t="str">
        <f t="shared" si="271"/>
        <v/>
      </c>
      <c r="BS1191" s="75" t="str">
        <f t="shared" si="272"/>
        <v/>
      </c>
      <c r="BT1191" s="5" t="str">
        <f t="shared" si="273"/>
        <v/>
      </c>
      <c r="BU1191" s="79" t="str">
        <f t="shared" si="274"/>
        <v/>
      </c>
      <c r="BV1191" s="79" t="str">
        <f t="shared" si="275"/>
        <v/>
      </c>
      <c r="BW1191" s="79" t="str">
        <f t="shared" si="276"/>
        <v/>
      </c>
      <c r="CB1191" s="5"/>
      <c r="CE1191" s="5"/>
      <c r="CF1191" s="5"/>
      <c r="CG1191" s="5"/>
      <c r="CH1191" s="5"/>
      <c r="CI1191" s="5"/>
      <c r="CJ1191" s="14"/>
      <c r="CK1191" s="25"/>
      <c r="DO1191" s="5" t="e">
        <f>IF(REPORTE!AH$2="si",IF(C1191=VALUE(REPORTE!C$22),IF(SUM(DO1192:DO$1993),CONCATENATE(INT(B1191),", "),INT(B1191)),""),IF(C1191=VALUE(REPORTE!C$21),IF(SUM(DO1192:DO$1993),CONCATENATE(INT(B1191),", "),INT(B1191)),""))</f>
        <v>#VALUE!</v>
      </c>
      <c r="DS1191" s="5"/>
      <c r="DT1191" s="5"/>
      <c r="DU1191" s="5"/>
      <c r="DV1191" s="5"/>
    </row>
    <row r="1192" spans="1:126" x14ac:dyDescent="0.25">
      <c r="A1192" s="4" t="str">
        <f t="shared" si="270"/>
        <v/>
      </c>
      <c r="B1192" s="3"/>
      <c r="D1192" s="1"/>
      <c r="H1192" s="5" t="str">
        <f>IF(F1192="","",IFERROR(CONCATENATE("PEUA",VLOOKUP(ESTADO,REPORTE!AV$2:AW$33,2,0),DIDTRITO_FORM,CADER_FORM,IFERROR(INDEX(CA:CA,MATCH(DAY(F1192),BZ:BZ,0),1),DAY(F1192)),IFERROR(INDEX(CA:CA,MATCH(MONTH(F1192),BZ:BZ,0),1),MONTH(F1192)),YEAR(F1192),G1192),""))</f>
        <v/>
      </c>
      <c r="N1192" s="66" t="str">
        <f>IFERROR(IF(BT1192="","",IF(INDEX(N$1:N1191,MATCH(BT1192,BT$1:BT1191,0),1)=0,"",INDEX(N$1:N1191,MATCH(BT1192,BT$1:BT1191,0),1))),"")</f>
        <v/>
      </c>
      <c r="O1192" s="66" t="str">
        <f>IFERROR(IF(BT1192="","",IF(INDEX(O$1:O1191,MATCH(BT1192,BT$1:BT1191,0),1)=0,"",INDEX(O$1:O1191,MATCH(BT1192,BT$1:BT1191,0),1))),"")</f>
        <v/>
      </c>
      <c r="R1192" s="66"/>
      <c r="S1192" s="5"/>
      <c r="T1192" s="66"/>
      <c r="U1192" s="5" t="str">
        <f>IFERROR(IF(INDEX(U$1:U1191,MATCH(T1192,T$1:T1191,0),1)=0,"",INDEX(U$1:U1191,MATCH(T1192,T$1:T1191,0),1)),"")</f>
        <v/>
      </c>
      <c r="V1192" s="66"/>
      <c r="W1192" s="5" t="str">
        <f>IFERROR(IF(INDEX(W$1:W1191,MATCH(V1192,V$1:V1191,0),1)=0,"",INDEX(W$1:W1191,MATCH(V1192,V$1:V1191,0),1)),"")</f>
        <v/>
      </c>
      <c r="AC1192" s="3"/>
      <c r="AE1192" s="4"/>
      <c r="AY1192" s="7"/>
      <c r="BN1192" s="7" t="str">
        <f t="shared" si="277"/>
        <v/>
      </c>
      <c r="BO1192" s="286" t="str">
        <f t="shared" si="269"/>
        <v/>
      </c>
      <c r="BP1192" s="22" t="str">
        <f t="shared" si="278"/>
        <v/>
      </c>
      <c r="BQ1192" s="7"/>
      <c r="BR1192" s="75" t="str">
        <f t="shared" si="271"/>
        <v/>
      </c>
      <c r="BS1192" s="75" t="str">
        <f t="shared" si="272"/>
        <v/>
      </c>
      <c r="BT1192" s="5" t="str">
        <f t="shared" si="273"/>
        <v/>
      </c>
      <c r="BU1192" s="79" t="str">
        <f t="shared" si="274"/>
        <v/>
      </c>
      <c r="BV1192" s="79" t="str">
        <f t="shared" si="275"/>
        <v/>
      </c>
      <c r="BW1192" s="79" t="str">
        <f t="shared" si="276"/>
        <v/>
      </c>
      <c r="CB1192" s="5"/>
      <c r="CE1192" s="5"/>
      <c r="CF1192" s="5"/>
      <c r="CG1192" s="5"/>
      <c r="CH1192" s="5"/>
      <c r="CI1192" s="5"/>
      <c r="CJ1192" s="14"/>
      <c r="CK1192" s="25"/>
      <c r="DO1192" s="5" t="e">
        <f>IF(REPORTE!AH$2="si",IF(C1192=VALUE(REPORTE!C$22),IF(SUM(DO1193:DO$1993),CONCATENATE(INT(B1192),", "),INT(B1192)),""),IF(C1192=VALUE(REPORTE!C$21),IF(SUM(DO1193:DO$1993),CONCATENATE(INT(B1192),", "),INT(B1192)),""))</f>
        <v>#VALUE!</v>
      </c>
      <c r="DS1192" s="5"/>
      <c r="DT1192" s="5"/>
      <c r="DU1192" s="5"/>
      <c r="DV1192" s="5"/>
    </row>
    <row r="1193" spans="1:126" x14ac:dyDescent="0.25">
      <c r="A1193" s="4" t="str">
        <f t="shared" si="270"/>
        <v/>
      </c>
      <c r="B1193" s="3"/>
      <c r="D1193" s="1"/>
      <c r="H1193" s="5" t="str">
        <f>IF(F1193="","",IFERROR(CONCATENATE("PEUA",VLOOKUP(ESTADO,REPORTE!AV$2:AW$33,2,0),DIDTRITO_FORM,CADER_FORM,IFERROR(INDEX(CA:CA,MATCH(DAY(F1193),BZ:BZ,0),1),DAY(F1193)),IFERROR(INDEX(CA:CA,MATCH(MONTH(F1193),BZ:BZ,0),1),MONTH(F1193)),YEAR(F1193),G1193),""))</f>
        <v/>
      </c>
      <c r="N1193" s="66" t="str">
        <f>IFERROR(IF(BT1193="","",IF(INDEX(N$1:N1192,MATCH(BT1193,BT$1:BT1192,0),1)=0,"",INDEX(N$1:N1192,MATCH(BT1193,BT$1:BT1192,0),1))),"")</f>
        <v/>
      </c>
      <c r="O1193" s="66" t="str">
        <f>IFERROR(IF(BT1193="","",IF(INDEX(O$1:O1192,MATCH(BT1193,BT$1:BT1192,0),1)=0,"",INDEX(O$1:O1192,MATCH(BT1193,BT$1:BT1192,0),1))),"")</f>
        <v/>
      </c>
      <c r="R1193" s="66"/>
      <c r="S1193" s="5"/>
      <c r="T1193" s="66"/>
      <c r="U1193" s="5" t="str">
        <f>IFERROR(IF(INDEX(U$1:U1192,MATCH(T1193,T$1:T1192,0),1)=0,"",INDEX(U$1:U1192,MATCH(T1193,T$1:T1192,0),1)),"")</f>
        <v/>
      </c>
      <c r="V1193" s="66"/>
      <c r="W1193" s="5" t="str">
        <f>IFERROR(IF(INDEX(W$1:W1192,MATCH(V1193,V$1:V1192,0),1)=0,"",INDEX(W$1:W1192,MATCH(V1193,V$1:V1192,0),1)),"")</f>
        <v/>
      </c>
      <c r="AC1193" s="3"/>
      <c r="AE1193" s="4"/>
      <c r="AY1193" s="7"/>
      <c r="BN1193" s="7" t="str">
        <f t="shared" si="277"/>
        <v/>
      </c>
      <c r="BO1193" s="286" t="str">
        <f t="shared" si="269"/>
        <v/>
      </c>
      <c r="BP1193" s="22" t="str">
        <f t="shared" si="278"/>
        <v/>
      </c>
      <c r="BQ1193" s="7"/>
      <c r="BR1193" s="75" t="str">
        <f t="shared" si="271"/>
        <v/>
      </c>
      <c r="BS1193" s="75" t="str">
        <f t="shared" si="272"/>
        <v/>
      </c>
      <c r="BT1193" s="5" t="str">
        <f t="shared" si="273"/>
        <v/>
      </c>
      <c r="BU1193" s="79" t="str">
        <f t="shared" si="274"/>
        <v/>
      </c>
      <c r="BV1193" s="79" t="str">
        <f t="shared" si="275"/>
        <v/>
      </c>
      <c r="BW1193" s="79" t="str">
        <f t="shared" si="276"/>
        <v/>
      </c>
      <c r="CB1193" s="5"/>
      <c r="CE1193" s="5"/>
      <c r="CF1193" s="5"/>
      <c r="CG1193" s="5"/>
      <c r="CH1193" s="5"/>
      <c r="CI1193" s="5"/>
      <c r="CJ1193" s="14"/>
      <c r="CK1193" s="25"/>
      <c r="DO1193" s="5" t="e">
        <f>IF(REPORTE!AH$2="si",IF(C1193=VALUE(REPORTE!C$22),IF(SUM(DO1194:DO$1993),CONCATENATE(INT(B1193),", "),INT(B1193)),""),IF(C1193=VALUE(REPORTE!C$21),IF(SUM(DO1194:DO$1993),CONCATENATE(INT(B1193),", "),INT(B1193)),""))</f>
        <v>#VALUE!</v>
      </c>
      <c r="DS1193" s="5"/>
      <c r="DT1193" s="5"/>
      <c r="DU1193" s="5"/>
      <c r="DV1193" s="5"/>
    </row>
    <row r="1194" spans="1:126" x14ac:dyDescent="0.25">
      <c r="A1194" s="4" t="str">
        <f t="shared" si="270"/>
        <v/>
      </c>
      <c r="B1194" s="3"/>
      <c r="D1194" s="1"/>
      <c r="H1194" s="5" t="str">
        <f>IF(F1194="","",IFERROR(CONCATENATE("PEUA",VLOOKUP(ESTADO,REPORTE!AV$2:AW$33,2,0),DIDTRITO_FORM,CADER_FORM,IFERROR(INDEX(CA:CA,MATCH(DAY(F1194),BZ:BZ,0),1),DAY(F1194)),IFERROR(INDEX(CA:CA,MATCH(MONTH(F1194),BZ:BZ,0),1),MONTH(F1194)),YEAR(F1194),G1194),""))</f>
        <v/>
      </c>
      <c r="N1194" s="66" t="str">
        <f>IFERROR(IF(BT1194="","",IF(INDEX(N$1:N1193,MATCH(BT1194,BT$1:BT1193,0),1)=0,"",INDEX(N$1:N1193,MATCH(BT1194,BT$1:BT1193,0),1))),"")</f>
        <v/>
      </c>
      <c r="O1194" s="66" t="str">
        <f>IFERROR(IF(BT1194="","",IF(INDEX(O$1:O1193,MATCH(BT1194,BT$1:BT1193,0),1)=0,"",INDEX(O$1:O1193,MATCH(BT1194,BT$1:BT1193,0),1))),"")</f>
        <v/>
      </c>
      <c r="R1194" s="66"/>
      <c r="S1194" s="5"/>
      <c r="T1194" s="66"/>
      <c r="U1194" s="5" t="str">
        <f>IFERROR(IF(INDEX(U$1:U1193,MATCH(T1194,T$1:T1193,0),1)=0,"",INDEX(U$1:U1193,MATCH(T1194,T$1:T1193,0),1)),"")</f>
        <v/>
      </c>
      <c r="V1194" s="66"/>
      <c r="W1194" s="5" t="str">
        <f>IFERROR(IF(INDEX(W$1:W1193,MATCH(V1194,V$1:V1193,0),1)=0,"",INDEX(W$1:W1193,MATCH(V1194,V$1:V1193,0),1)),"")</f>
        <v/>
      </c>
      <c r="AC1194" s="3"/>
      <c r="AE1194" s="4"/>
      <c r="AY1194" s="7"/>
      <c r="BN1194" s="7" t="str">
        <f t="shared" si="277"/>
        <v/>
      </c>
      <c r="BO1194" s="286" t="str">
        <f t="shared" si="269"/>
        <v/>
      </c>
      <c r="BP1194" s="22" t="str">
        <f t="shared" si="278"/>
        <v/>
      </c>
      <c r="BQ1194" s="7"/>
      <c r="BR1194" s="75" t="str">
        <f t="shared" si="271"/>
        <v/>
      </c>
      <c r="BS1194" s="75" t="str">
        <f t="shared" si="272"/>
        <v/>
      </c>
      <c r="BT1194" s="5" t="str">
        <f t="shared" si="273"/>
        <v/>
      </c>
      <c r="BU1194" s="79" t="str">
        <f t="shared" si="274"/>
        <v/>
      </c>
      <c r="BV1194" s="79" t="str">
        <f t="shared" si="275"/>
        <v/>
      </c>
      <c r="BW1194" s="79" t="str">
        <f t="shared" si="276"/>
        <v/>
      </c>
      <c r="CB1194" s="5"/>
      <c r="CE1194" s="5"/>
      <c r="CF1194" s="5"/>
      <c r="CG1194" s="5"/>
      <c r="CH1194" s="5"/>
      <c r="CI1194" s="5"/>
      <c r="CJ1194" s="14"/>
      <c r="CK1194" s="25"/>
      <c r="DO1194" s="5" t="e">
        <f>IF(REPORTE!AH$2="si",IF(C1194=VALUE(REPORTE!C$22),IF(SUM(DO1195:DO$1993),CONCATENATE(INT(B1194),", "),INT(B1194)),""),IF(C1194=VALUE(REPORTE!C$21),IF(SUM(DO1195:DO$1993),CONCATENATE(INT(B1194),", "),INT(B1194)),""))</f>
        <v>#VALUE!</v>
      </c>
      <c r="DS1194" s="5"/>
      <c r="DT1194" s="5"/>
      <c r="DU1194" s="5"/>
      <c r="DV1194" s="5"/>
    </row>
    <row r="1195" spans="1:126" x14ac:dyDescent="0.25">
      <c r="A1195" s="4" t="str">
        <f t="shared" si="270"/>
        <v/>
      </c>
      <c r="B1195" s="3"/>
      <c r="D1195" s="1"/>
      <c r="H1195" s="5" t="str">
        <f>IF(F1195="","",IFERROR(CONCATENATE("PEUA",VLOOKUP(ESTADO,REPORTE!AV$2:AW$33,2,0),DIDTRITO_FORM,CADER_FORM,IFERROR(INDEX(CA:CA,MATCH(DAY(F1195),BZ:BZ,0),1),DAY(F1195)),IFERROR(INDEX(CA:CA,MATCH(MONTH(F1195),BZ:BZ,0),1),MONTH(F1195)),YEAR(F1195),G1195),""))</f>
        <v/>
      </c>
      <c r="N1195" s="66" t="str">
        <f>IFERROR(IF(BT1195="","",IF(INDEX(N$1:N1194,MATCH(BT1195,BT$1:BT1194,0),1)=0,"",INDEX(N$1:N1194,MATCH(BT1195,BT$1:BT1194,0),1))),"")</f>
        <v/>
      </c>
      <c r="O1195" s="66" t="str">
        <f>IFERROR(IF(BT1195="","",IF(INDEX(O$1:O1194,MATCH(BT1195,BT$1:BT1194,0),1)=0,"",INDEX(O$1:O1194,MATCH(BT1195,BT$1:BT1194,0),1))),"")</f>
        <v/>
      </c>
      <c r="R1195" s="66"/>
      <c r="S1195" s="5"/>
      <c r="T1195" s="66"/>
      <c r="U1195" s="5" t="str">
        <f>IFERROR(IF(INDEX(U$1:U1194,MATCH(T1195,T$1:T1194,0),1)=0,"",INDEX(U$1:U1194,MATCH(T1195,T$1:T1194,0),1)),"")</f>
        <v/>
      </c>
      <c r="V1195" s="66"/>
      <c r="W1195" s="5" t="str">
        <f>IFERROR(IF(INDEX(W$1:W1194,MATCH(V1195,V$1:V1194,0),1)=0,"",INDEX(W$1:W1194,MATCH(V1195,V$1:V1194,0),1)),"")</f>
        <v/>
      </c>
      <c r="AC1195" s="3"/>
      <c r="AE1195" s="4"/>
      <c r="AY1195" s="7"/>
      <c r="BN1195" s="7" t="str">
        <f t="shared" si="277"/>
        <v/>
      </c>
      <c r="BO1195" s="286" t="str">
        <f t="shared" si="269"/>
        <v/>
      </c>
      <c r="BP1195" s="22" t="str">
        <f t="shared" si="278"/>
        <v/>
      </c>
      <c r="BQ1195" s="7"/>
      <c r="BR1195" s="75" t="str">
        <f t="shared" si="271"/>
        <v/>
      </c>
      <c r="BS1195" s="75" t="str">
        <f t="shared" si="272"/>
        <v/>
      </c>
      <c r="BT1195" s="5" t="str">
        <f t="shared" si="273"/>
        <v/>
      </c>
      <c r="BU1195" s="79" t="str">
        <f t="shared" si="274"/>
        <v/>
      </c>
      <c r="BV1195" s="79" t="str">
        <f t="shared" si="275"/>
        <v/>
      </c>
      <c r="BW1195" s="79" t="str">
        <f t="shared" si="276"/>
        <v/>
      </c>
      <c r="CB1195" s="5"/>
      <c r="CE1195" s="5"/>
      <c r="CF1195" s="5"/>
      <c r="CG1195" s="5"/>
      <c r="CH1195" s="5"/>
      <c r="CI1195" s="5"/>
      <c r="CJ1195" s="14"/>
      <c r="CK1195" s="25"/>
      <c r="DO1195" s="5" t="e">
        <f>IF(REPORTE!AH$2="si",IF(C1195=VALUE(REPORTE!C$22),IF(SUM(DO1196:DO$1993),CONCATENATE(INT(B1195),", "),INT(B1195)),""),IF(C1195=VALUE(REPORTE!C$21),IF(SUM(DO1196:DO$1993),CONCATENATE(INT(B1195),", "),INT(B1195)),""))</f>
        <v>#VALUE!</v>
      </c>
      <c r="DS1195" s="5"/>
      <c r="DT1195" s="5"/>
      <c r="DU1195" s="5"/>
      <c r="DV1195" s="5"/>
    </row>
    <row r="1196" spans="1:126" x14ac:dyDescent="0.25">
      <c r="A1196" s="4" t="str">
        <f t="shared" si="270"/>
        <v/>
      </c>
      <c r="B1196" s="3"/>
      <c r="D1196" s="1"/>
      <c r="H1196" s="5" t="str">
        <f>IF(F1196="","",IFERROR(CONCATENATE("PEUA",VLOOKUP(ESTADO,REPORTE!AV$2:AW$33,2,0),DIDTRITO_FORM,CADER_FORM,IFERROR(INDEX(CA:CA,MATCH(DAY(F1196),BZ:BZ,0),1),DAY(F1196)),IFERROR(INDEX(CA:CA,MATCH(MONTH(F1196),BZ:BZ,0),1),MONTH(F1196)),YEAR(F1196),G1196),""))</f>
        <v/>
      </c>
      <c r="N1196" s="66" t="str">
        <f>IFERROR(IF(BT1196="","",IF(INDEX(N$1:N1195,MATCH(BT1196,BT$1:BT1195,0),1)=0,"",INDEX(N$1:N1195,MATCH(BT1196,BT$1:BT1195,0),1))),"")</f>
        <v/>
      </c>
      <c r="O1196" s="66" t="str">
        <f>IFERROR(IF(BT1196="","",IF(INDEX(O$1:O1195,MATCH(BT1196,BT$1:BT1195,0),1)=0,"",INDEX(O$1:O1195,MATCH(BT1196,BT$1:BT1195,0),1))),"")</f>
        <v/>
      </c>
      <c r="R1196" s="66"/>
      <c r="S1196" s="5"/>
      <c r="T1196" s="66"/>
      <c r="U1196" s="5" t="str">
        <f>IFERROR(IF(INDEX(U$1:U1195,MATCH(T1196,T$1:T1195,0),1)=0,"",INDEX(U$1:U1195,MATCH(T1196,T$1:T1195,0),1)),"")</f>
        <v/>
      </c>
      <c r="V1196" s="66"/>
      <c r="W1196" s="5" t="str">
        <f>IFERROR(IF(INDEX(W$1:W1195,MATCH(V1196,V$1:V1195,0),1)=0,"",INDEX(W$1:W1195,MATCH(V1196,V$1:V1195,0),1)),"")</f>
        <v/>
      </c>
      <c r="AC1196" s="3"/>
      <c r="AE1196" s="4"/>
      <c r="AY1196" s="7"/>
      <c r="BN1196" s="7" t="str">
        <f t="shared" si="277"/>
        <v/>
      </c>
      <c r="BO1196" s="286" t="str">
        <f t="shared" si="269"/>
        <v/>
      </c>
      <c r="BP1196" s="22" t="str">
        <f t="shared" si="278"/>
        <v/>
      </c>
      <c r="BQ1196" s="7"/>
      <c r="BR1196" s="75" t="str">
        <f t="shared" si="271"/>
        <v/>
      </c>
      <c r="BS1196" s="75" t="str">
        <f t="shared" si="272"/>
        <v/>
      </c>
      <c r="BT1196" s="5" t="str">
        <f t="shared" si="273"/>
        <v/>
      </c>
      <c r="BU1196" s="79" t="str">
        <f t="shared" si="274"/>
        <v/>
      </c>
      <c r="BV1196" s="79" t="str">
        <f t="shared" si="275"/>
        <v/>
      </c>
      <c r="BW1196" s="79" t="str">
        <f t="shared" si="276"/>
        <v/>
      </c>
      <c r="CB1196" s="5"/>
      <c r="CE1196" s="5"/>
      <c r="CF1196" s="5"/>
      <c r="CG1196" s="5"/>
      <c r="CH1196" s="5"/>
      <c r="CI1196" s="5"/>
      <c r="CJ1196" s="14"/>
      <c r="CK1196" s="25"/>
      <c r="DO1196" s="5" t="e">
        <f>IF(REPORTE!AH$2="si",IF(C1196=VALUE(REPORTE!C$22),IF(SUM(DO1197:DO$1993),CONCATENATE(INT(B1196),", "),INT(B1196)),""),IF(C1196=VALUE(REPORTE!C$21),IF(SUM(DO1197:DO$1993),CONCATENATE(INT(B1196),", "),INT(B1196)),""))</f>
        <v>#VALUE!</v>
      </c>
      <c r="DS1196" s="5"/>
      <c r="DT1196" s="5"/>
      <c r="DU1196" s="5"/>
      <c r="DV1196" s="5"/>
    </row>
    <row r="1197" spans="1:126" x14ac:dyDescent="0.25">
      <c r="A1197" s="4" t="str">
        <f t="shared" si="270"/>
        <v/>
      </c>
      <c r="B1197" s="3"/>
      <c r="D1197" s="1"/>
      <c r="H1197" s="5" t="str">
        <f>IF(F1197="","",IFERROR(CONCATENATE("PEUA",VLOOKUP(ESTADO,REPORTE!AV$2:AW$33,2,0),DIDTRITO_FORM,CADER_FORM,IFERROR(INDEX(CA:CA,MATCH(DAY(F1197),BZ:BZ,0),1),DAY(F1197)),IFERROR(INDEX(CA:CA,MATCH(MONTH(F1197),BZ:BZ,0),1),MONTH(F1197)),YEAR(F1197),G1197),""))</f>
        <v/>
      </c>
      <c r="N1197" s="66" t="str">
        <f>IFERROR(IF(BT1197="","",IF(INDEX(N$1:N1196,MATCH(BT1197,BT$1:BT1196,0),1)=0,"",INDEX(N$1:N1196,MATCH(BT1197,BT$1:BT1196,0),1))),"")</f>
        <v/>
      </c>
      <c r="O1197" s="66" t="str">
        <f>IFERROR(IF(BT1197="","",IF(INDEX(O$1:O1196,MATCH(BT1197,BT$1:BT1196,0),1)=0,"",INDEX(O$1:O1196,MATCH(BT1197,BT$1:BT1196,0),1))),"")</f>
        <v/>
      </c>
      <c r="R1197" s="66"/>
      <c r="S1197" s="5"/>
      <c r="T1197" s="66"/>
      <c r="U1197" s="5" t="str">
        <f>IFERROR(IF(INDEX(U$1:U1196,MATCH(T1197,T$1:T1196,0),1)=0,"",INDEX(U$1:U1196,MATCH(T1197,T$1:T1196,0),1)),"")</f>
        <v/>
      </c>
      <c r="V1197" s="66"/>
      <c r="W1197" s="5" t="str">
        <f>IFERROR(IF(INDEX(W$1:W1196,MATCH(V1197,V$1:V1196,0),1)=0,"",INDEX(W$1:W1196,MATCH(V1197,V$1:V1196,0),1)),"")</f>
        <v/>
      </c>
      <c r="AC1197" s="3"/>
      <c r="AE1197" s="4"/>
      <c r="AY1197" s="7"/>
      <c r="BN1197" s="7" t="str">
        <f t="shared" si="277"/>
        <v/>
      </c>
      <c r="BO1197" s="286" t="str">
        <f t="shared" si="269"/>
        <v/>
      </c>
      <c r="BP1197" s="22" t="str">
        <f t="shared" si="278"/>
        <v/>
      </c>
      <c r="BQ1197" s="7"/>
      <c r="BR1197" s="75" t="str">
        <f t="shared" si="271"/>
        <v/>
      </c>
      <c r="BS1197" s="75" t="str">
        <f t="shared" si="272"/>
        <v/>
      </c>
      <c r="BT1197" s="5" t="str">
        <f t="shared" si="273"/>
        <v/>
      </c>
      <c r="BU1197" s="79" t="str">
        <f t="shared" si="274"/>
        <v/>
      </c>
      <c r="BV1197" s="79" t="str">
        <f t="shared" si="275"/>
        <v/>
      </c>
      <c r="BW1197" s="79" t="str">
        <f t="shared" si="276"/>
        <v/>
      </c>
      <c r="CB1197" s="5"/>
      <c r="CE1197" s="5"/>
      <c r="CF1197" s="5"/>
      <c r="CG1197" s="5"/>
      <c r="CH1197" s="5"/>
      <c r="CI1197" s="5"/>
      <c r="CJ1197" s="14"/>
      <c r="CK1197" s="25"/>
      <c r="DO1197" s="5" t="e">
        <f>IF(REPORTE!AH$2="si",IF(C1197=VALUE(REPORTE!C$22),IF(SUM(DO1198:DO$1993),CONCATENATE(INT(B1197),", "),INT(B1197)),""),IF(C1197=VALUE(REPORTE!C$21),IF(SUM(DO1198:DO$1993),CONCATENATE(INT(B1197),", "),INT(B1197)),""))</f>
        <v>#VALUE!</v>
      </c>
      <c r="DS1197" s="5"/>
      <c r="DT1197" s="5"/>
      <c r="DU1197" s="5"/>
      <c r="DV1197" s="5"/>
    </row>
    <row r="1198" spans="1:126" x14ac:dyDescent="0.25">
      <c r="A1198" s="4" t="str">
        <f t="shared" si="270"/>
        <v/>
      </c>
      <c r="B1198" s="3"/>
      <c r="D1198" s="1"/>
      <c r="H1198" s="5" t="str">
        <f>IF(F1198="","",IFERROR(CONCATENATE("PEUA",VLOOKUP(ESTADO,REPORTE!AV$2:AW$33,2,0),DIDTRITO_FORM,CADER_FORM,IFERROR(INDEX(CA:CA,MATCH(DAY(F1198),BZ:BZ,0),1),DAY(F1198)),IFERROR(INDEX(CA:CA,MATCH(MONTH(F1198),BZ:BZ,0),1),MONTH(F1198)),YEAR(F1198),G1198),""))</f>
        <v/>
      </c>
      <c r="N1198" s="66" t="str">
        <f>IFERROR(IF(BT1198="","",IF(INDEX(N$1:N1197,MATCH(BT1198,BT$1:BT1197,0),1)=0,"",INDEX(N$1:N1197,MATCH(BT1198,BT$1:BT1197,0),1))),"")</f>
        <v/>
      </c>
      <c r="O1198" s="66" t="str">
        <f>IFERROR(IF(BT1198="","",IF(INDEX(O$1:O1197,MATCH(BT1198,BT$1:BT1197,0),1)=0,"",INDEX(O$1:O1197,MATCH(BT1198,BT$1:BT1197,0),1))),"")</f>
        <v/>
      </c>
      <c r="R1198" s="66"/>
      <c r="S1198" s="5"/>
      <c r="T1198" s="66"/>
      <c r="U1198" s="5" t="str">
        <f>IFERROR(IF(INDEX(U$1:U1197,MATCH(T1198,T$1:T1197,0),1)=0,"",INDEX(U$1:U1197,MATCH(T1198,T$1:T1197,0),1)),"")</f>
        <v/>
      </c>
      <c r="V1198" s="66"/>
      <c r="W1198" s="5" t="str">
        <f>IFERROR(IF(INDEX(W$1:W1197,MATCH(V1198,V$1:V1197,0),1)=0,"",INDEX(W$1:W1197,MATCH(V1198,V$1:V1197,0),1)),"")</f>
        <v/>
      </c>
      <c r="AC1198" s="3"/>
      <c r="AE1198" s="4"/>
      <c r="AY1198" s="7"/>
      <c r="BN1198" s="7" t="str">
        <f t="shared" si="277"/>
        <v/>
      </c>
      <c r="BO1198" s="286" t="str">
        <f t="shared" si="269"/>
        <v/>
      </c>
      <c r="BP1198" s="22" t="str">
        <f t="shared" si="278"/>
        <v/>
      </c>
      <c r="BQ1198" s="7"/>
      <c r="BR1198" s="75" t="str">
        <f t="shared" si="271"/>
        <v/>
      </c>
      <c r="BS1198" s="75" t="str">
        <f t="shared" si="272"/>
        <v/>
      </c>
      <c r="BT1198" s="5" t="str">
        <f t="shared" si="273"/>
        <v/>
      </c>
      <c r="BU1198" s="79" t="str">
        <f t="shared" si="274"/>
        <v/>
      </c>
      <c r="BV1198" s="79" t="str">
        <f t="shared" si="275"/>
        <v/>
      </c>
      <c r="BW1198" s="79" t="str">
        <f t="shared" si="276"/>
        <v/>
      </c>
      <c r="CB1198" s="5"/>
      <c r="CE1198" s="5"/>
      <c r="CF1198" s="5"/>
      <c r="CG1198" s="5"/>
      <c r="CH1198" s="5"/>
      <c r="CI1198" s="5"/>
      <c r="CJ1198" s="14"/>
      <c r="CK1198" s="25"/>
      <c r="DO1198" s="5" t="e">
        <f>IF(REPORTE!AH$2="si",IF(C1198=VALUE(REPORTE!C$22),IF(SUM(DO1199:DO$1993),CONCATENATE(INT(B1198),", "),INT(B1198)),""),IF(C1198=VALUE(REPORTE!C$21),IF(SUM(DO1199:DO$1993),CONCATENATE(INT(B1198),", "),INT(B1198)),""))</f>
        <v>#VALUE!</v>
      </c>
      <c r="DS1198" s="5"/>
      <c r="DT1198" s="5"/>
      <c r="DU1198" s="5"/>
      <c r="DV1198" s="5"/>
    </row>
    <row r="1199" spans="1:126" x14ac:dyDescent="0.25">
      <c r="A1199" s="4" t="str">
        <f t="shared" si="270"/>
        <v/>
      </c>
      <c r="B1199" s="3"/>
      <c r="D1199" s="1"/>
      <c r="H1199" s="5" t="str">
        <f>IF(F1199="","",IFERROR(CONCATENATE("PEUA",VLOOKUP(ESTADO,REPORTE!AV$2:AW$33,2,0),DIDTRITO_FORM,CADER_FORM,IFERROR(INDEX(CA:CA,MATCH(DAY(F1199),BZ:BZ,0),1),DAY(F1199)),IFERROR(INDEX(CA:CA,MATCH(MONTH(F1199),BZ:BZ,0),1),MONTH(F1199)),YEAR(F1199),G1199),""))</f>
        <v/>
      </c>
      <c r="N1199" s="66" t="str">
        <f>IFERROR(IF(BT1199="","",IF(INDEX(N$1:N1198,MATCH(BT1199,BT$1:BT1198,0),1)=0,"",INDEX(N$1:N1198,MATCH(BT1199,BT$1:BT1198,0),1))),"")</f>
        <v/>
      </c>
      <c r="O1199" s="66" t="str">
        <f>IFERROR(IF(BT1199="","",IF(INDEX(O$1:O1198,MATCH(BT1199,BT$1:BT1198,0),1)=0,"",INDEX(O$1:O1198,MATCH(BT1199,BT$1:BT1198,0),1))),"")</f>
        <v/>
      </c>
      <c r="R1199" s="66"/>
      <c r="S1199" s="5"/>
      <c r="T1199" s="66"/>
      <c r="U1199" s="5" t="str">
        <f>IFERROR(IF(INDEX(U$1:U1198,MATCH(T1199,T$1:T1198,0),1)=0,"",INDEX(U$1:U1198,MATCH(T1199,T$1:T1198,0),1)),"")</f>
        <v/>
      </c>
      <c r="V1199" s="66"/>
      <c r="W1199" s="5" t="str">
        <f>IFERROR(IF(INDEX(W$1:W1198,MATCH(V1199,V$1:V1198,0),1)=0,"",INDEX(W$1:W1198,MATCH(V1199,V$1:V1198,0),1)),"")</f>
        <v/>
      </c>
      <c r="AC1199" s="3"/>
      <c r="AE1199" s="4"/>
      <c r="AY1199" s="7"/>
      <c r="BN1199" s="7" t="str">
        <f t="shared" si="277"/>
        <v/>
      </c>
      <c r="BO1199" s="286" t="str">
        <f t="shared" si="269"/>
        <v/>
      </c>
      <c r="BP1199" s="22" t="str">
        <f t="shared" si="278"/>
        <v/>
      </c>
      <c r="BQ1199" s="7"/>
      <c r="BR1199" s="75" t="str">
        <f t="shared" si="271"/>
        <v/>
      </c>
      <c r="BS1199" s="75" t="str">
        <f t="shared" si="272"/>
        <v/>
      </c>
      <c r="BT1199" s="5" t="str">
        <f t="shared" si="273"/>
        <v/>
      </c>
      <c r="BU1199" s="79" t="str">
        <f t="shared" si="274"/>
        <v/>
      </c>
      <c r="BV1199" s="79" t="str">
        <f t="shared" si="275"/>
        <v/>
      </c>
      <c r="BW1199" s="79" t="str">
        <f t="shared" si="276"/>
        <v/>
      </c>
      <c r="CB1199" s="5"/>
      <c r="CE1199" s="5"/>
      <c r="CF1199" s="5"/>
      <c r="CG1199" s="5"/>
      <c r="CH1199" s="5"/>
      <c r="CI1199" s="5"/>
      <c r="CJ1199" s="14"/>
      <c r="CK1199" s="25"/>
      <c r="DO1199" s="5" t="e">
        <f>IF(REPORTE!AH$2="si",IF(C1199=VALUE(REPORTE!C$22),IF(SUM(DO1200:DO$1993),CONCATENATE(INT(B1199),", "),INT(B1199)),""),IF(C1199=VALUE(REPORTE!C$21),IF(SUM(DO1200:DO$1993),CONCATENATE(INT(B1199),", "),INT(B1199)),""))</f>
        <v>#VALUE!</v>
      </c>
      <c r="DS1199" s="5"/>
      <c r="DT1199" s="5"/>
      <c r="DU1199" s="5"/>
      <c r="DV1199" s="5"/>
    </row>
    <row r="1200" spans="1:126" x14ac:dyDescent="0.25">
      <c r="A1200" s="4" t="str">
        <f t="shared" si="270"/>
        <v/>
      </c>
      <c r="B1200" s="3"/>
      <c r="D1200" s="1"/>
      <c r="H1200" s="5" t="str">
        <f>IF(F1200="","",IFERROR(CONCATENATE("PEUA",VLOOKUP(ESTADO,REPORTE!AV$2:AW$33,2,0),DIDTRITO_FORM,CADER_FORM,IFERROR(INDEX(CA:CA,MATCH(DAY(F1200),BZ:BZ,0),1),DAY(F1200)),IFERROR(INDEX(CA:CA,MATCH(MONTH(F1200),BZ:BZ,0),1),MONTH(F1200)),YEAR(F1200),G1200),""))</f>
        <v/>
      </c>
      <c r="N1200" s="66" t="str">
        <f>IFERROR(IF(BT1200="","",IF(INDEX(N$1:N1199,MATCH(BT1200,BT$1:BT1199,0),1)=0,"",INDEX(N$1:N1199,MATCH(BT1200,BT$1:BT1199,0),1))),"")</f>
        <v/>
      </c>
      <c r="O1200" s="66" t="str">
        <f>IFERROR(IF(BT1200="","",IF(INDEX(O$1:O1199,MATCH(BT1200,BT$1:BT1199,0),1)=0,"",INDEX(O$1:O1199,MATCH(BT1200,BT$1:BT1199,0),1))),"")</f>
        <v/>
      </c>
      <c r="R1200" s="66"/>
      <c r="S1200" s="5"/>
      <c r="T1200" s="66"/>
      <c r="U1200" s="5" t="str">
        <f>IFERROR(IF(INDEX(U$1:U1199,MATCH(T1200,T$1:T1199,0),1)=0,"",INDEX(U$1:U1199,MATCH(T1200,T$1:T1199,0),1)),"")</f>
        <v/>
      </c>
      <c r="V1200" s="66"/>
      <c r="W1200" s="5" t="str">
        <f>IFERROR(IF(INDEX(W$1:W1199,MATCH(V1200,V$1:V1199,0),1)=0,"",INDEX(W$1:W1199,MATCH(V1200,V$1:V1199,0),1)),"")</f>
        <v/>
      </c>
      <c r="AC1200" s="3"/>
      <c r="AE1200" s="4"/>
      <c r="AY1200" s="7"/>
      <c r="BN1200" s="7" t="str">
        <f t="shared" si="277"/>
        <v/>
      </c>
      <c r="BO1200" s="286" t="str">
        <f t="shared" si="269"/>
        <v/>
      </c>
      <c r="BP1200" s="22" t="str">
        <f t="shared" si="278"/>
        <v/>
      </c>
      <c r="BQ1200" s="7"/>
      <c r="BR1200" s="75" t="str">
        <f t="shared" si="271"/>
        <v/>
      </c>
      <c r="BS1200" s="75" t="str">
        <f t="shared" si="272"/>
        <v/>
      </c>
      <c r="BT1200" s="5" t="str">
        <f t="shared" si="273"/>
        <v/>
      </c>
      <c r="BU1200" s="79" t="str">
        <f t="shared" si="274"/>
        <v/>
      </c>
      <c r="BV1200" s="79" t="str">
        <f t="shared" si="275"/>
        <v/>
      </c>
      <c r="BW1200" s="79" t="str">
        <f t="shared" si="276"/>
        <v/>
      </c>
      <c r="CB1200" s="5"/>
      <c r="CE1200" s="5"/>
      <c r="CF1200" s="5"/>
      <c r="CG1200" s="5"/>
      <c r="CH1200" s="5"/>
      <c r="CI1200" s="5"/>
      <c r="CJ1200" s="14"/>
      <c r="CK1200" s="25"/>
      <c r="DO1200" s="5" t="e">
        <f>IF(REPORTE!AH$2="si",IF(C1200=VALUE(REPORTE!C$22),IF(SUM(DO1201:DO$1993),CONCATENATE(INT(B1200),", "),INT(B1200)),""),IF(C1200=VALUE(REPORTE!C$21),IF(SUM(DO1201:DO$1993),CONCATENATE(INT(B1200),", "),INT(B1200)),""))</f>
        <v>#VALUE!</v>
      </c>
      <c r="DS1200" s="5"/>
      <c r="DT1200" s="5"/>
      <c r="DU1200" s="5"/>
      <c r="DV1200" s="5"/>
    </row>
    <row r="1201" spans="1:126" x14ac:dyDescent="0.25">
      <c r="A1201" s="4" t="str">
        <f t="shared" si="270"/>
        <v/>
      </c>
      <c r="B1201" s="3"/>
      <c r="D1201" s="1"/>
      <c r="H1201" s="5" t="str">
        <f>IF(F1201="","",IFERROR(CONCATENATE("PEUA",VLOOKUP(ESTADO,REPORTE!AV$2:AW$33,2,0),DIDTRITO_FORM,CADER_FORM,IFERROR(INDEX(CA:CA,MATCH(DAY(F1201),BZ:BZ,0),1),DAY(F1201)),IFERROR(INDEX(CA:CA,MATCH(MONTH(F1201),BZ:BZ,0),1),MONTH(F1201)),YEAR(F1201),G1201),""))</f>
        <v/>
      </c>
      <c r="N1201" s="66" t="str">
        <f>IFERROR(IF(BT1201="","",IF(INDEX(N$1:N1200,MATCH(BT1201,BT$1:BT1200,0),1)=0,"",INDEX(N$1:N1200,MATCH(BT1201,BT$1:BT1200,0),1))),"")</f>
        <v/>
      </c>
      <c r="O1201" s="66" t="str">
        <f>IFERROR(IF(BT1201="","",IF(INDEX(O$1:O1200,MATCH(BT1201,BT$1:BT1200,0),1)=0,"",INDEX(O$1:O1200,MATCH(BT1201,BT$1:BT1200,0),1))),"")</f>
        <v/>
      </c>
      <c r="R1201" s="66"/>
      <c r="S1201" s="5"/>
      <c r="T1201" s="66"/>
      <c r="U1201" s="5" t="str">
        <f>IFERROR(IF(INDEX(U$1:U1200,MATCH(T1201,T$1:T1200,0),1)=0,"",INDEX(U$1:U1200,MATCH(T1201,T$1:T1200,0),1)),"")</f>
        <v/>
      </c>
      <c r="V1201" s="66"/>
      <c r="W1201" s="5" t="str">
        <f>IFERROR(IF(INDEX(W$1:W1200,MATCH(V1201,V$1:V1200,0),1)=0,"",INDEX(W$1:W1200,MATCH(V1201,V$1:V1200,0),1)),"")</f>
        <v/>
      </c>
      <c r="AC1201" s="3"/>
      <c r="AE1201" s="4"/>
      <c r="AY1201" s="7"/>
      <c r="BN1201" s="7" t="str">
        <f t="shared" si="277"/>
        <v/>
      </c>
      <c r="BO1201" s="286" t="str">
        <f t="shared" si="269"/>
        <v/>
      </c>
      <c r="BP1201" s="22" t="str">
        <f t="shared" si="278"/>
        <v/>
      </c>
      <c r="BQ1201" s="7"/>
      <c r="BR1201" s="75" t="str">
        <f t="shared" si="271"/>
        <v/>
      </c>
      <c r="BS1201" s="75" t="str">
        <f t="shared" si="272"/>
        <v/>
      </c>
      <c r="BT1201" s="5" t="str">
        <f t="shared" si="273"/>
        <v/>
      </c>
      <c r="BU1201" s="79" t="str">
        <f t="shared" si="274"/>
        <v/>
      </c>
      <c r="BV1201" s="79" t="str">
        <f t="shared" si="275"/>
        <v/>
      </c>
      <c r="BW1201" s="79" t="str">
        <f t="shared" si="276"/>
        <v/>
      </c>
      <c r="CB1201" s="5"/>
      <c r="CE1201" s="5"/>
      <c r="CF1201" s="5"/>
      <c r="CG1201" s="5"/>
      <c r="CH1201" s="5"/>
      <c r="CI1201" s="5"/>
      <c r="CJ1201" s="14"/>
      <c r="CK1201" s="25"/>
      <c r="DO1201" s="5" t="e">
        <f>IF(REPORTE!AH$2="si",IF(C1201=VALUE(REPORTE!C$22),IF(SUM(DO1202:DO$1993),CONCATENATE(INT(B1201),", "),INT(B1201)),""),IF(C1201=VALUE(REPORTE!C$21),IF(SUM(DO1202:DO$1993),CONCATENATE(INT(B1201),", "),INT(B1201)),""))</f>
        <v>#VALUE!</v>
      </c>
      <c r="DS1201" s="5"/>
      <c r="DT1201" s="5"/>
      <c r="DU1201" s="5"/>
      <c r="DV1201" s="5"/>
    </row>
    <row r="1202" spans="1:126" x14ac:dyDescent="0.25">
      <c r="A1202" s="4" t="str">
        <f t="shared" si="270"/>
        <v/>
      </c>
      <c r="B1202" s="3"/>
      <c r="D1202" s="1"/>
      <c r="H1202" s="5" t="str">
        <f>IF(F1202="","",IFERROR(CONCATENATE("PEUA",VLOOKUP(ESTADO,REPORTE!AV$2:AW$33,2,0),DIDTRITO_FORM,CADER_FORM,IFERROR(INDEX(CA:CA,MATCH(DAY(F1202),BZ:BZ,0),1),DAY(F1202)),IFERROR(INDEX(CA:CA,MATCH(MONTH(F1202),BZ:BZ,0),1),MONTH(F1202)),YEAR(F1202),G1202),""))</f>
        <v/>
      </c>
      <c r="N1202" s="66" t="str">
        <f>IFERROR(IF(BT1202="","",IF(INDEX(N$1:N1201,MATCH(BT1202,BT$1:BT1201,0),1)=0,"",INDEX(N$1:N1201,MATCH(BT1202,BT$1:BT1201,0),1))),"")</f>
        <v/>
      </c>
      <c r="O1202" s="66" t="str">
        <f>IFERROR(IF(BT1202="","",IF(INDEX(O$1:O1201,MATCH(BT1202,BT$1:BT1201,0),1)=0,"",INDEX(O$1:O1201,MATCH(BT1202,BT$1:BT1201,0),1))),"")</f>
        <v/>
      </c>
      <c r="R1202" s="66"/>
      <c r="S1202" s="5"/>
      <c r="T1202" s="66"/>
      <c r="U1202" s="5" t="str">
        <f>IFERROR(IF(INDEX(U$1:U1201,MATCH(T1202,T$1:T1201,0),1)=0,"",INDEX(U$1:U1201,MATCH(T1202,T$1:T1201,0),1)),"")</f>
        <v/>
      </c>
      <c r="V1202" s="66"/>
      <c r="W1202" s="5" t="str">
        <f>IFERROR(IF(INDEX(W$1:W1201,MATCH(V1202,V$1:V1201,0),1)=0,"",INDEX(W$1:W1201,MATCH(V1202,V$1:V1201,0),1)),"")</f>
        <v/>
      </c>
      <c r="AC1202" s="3"/>
      <c r="AE1202" s="4"/>
      <c r="AY1202" s="7"/>
      <c r="BN1202" s="7" t="str">
        <f t="shared" si="277"/>
        <v/>
      </c>
      <c r="BO1202" s="286" t="str">
        <f t="shared" si="269"/>
        <v/>
      </c>
      <c r="BP1202" s="22" t="str">
        <f t="shared" si="278"/>
        <v/>
      </c>
      <c r="BQ1202" s="7"/>
      <c r="BR1202" s="75" t="str">
        <f t="shared" si="271"/>
        <v/>
      </c>
      <c r="BS1202" s="75" t="str">
        <f t="shared" si="272"/>
        <v/>
      </c>
      <c r="BT1202" s="5" t="str">
        <f t="shared" si="273"/>
        <v/>
      </c>
      <c r="BU1202" s="79" t="str">
        <f t="shared" si="274"/>
        <v/>
      </c>
      <c r="BV1202" s="79" t="str">
        <f t="shared" si="275"/>
        <v/>
      </c>
      <c r="BW1202" s="79" t="str">
        <f t="shared" si="276"/>
        <v/>
      </c>
      <c r="CB1202" s="5"/>
      <c r="CE1202" s="5"/>
      <c r="CF1202" s="5"/>
      <c r="CG1202" s="5"/>
      <c r="CH1202" s="5"/>
      <c r="CI1202" s="5"/>
      <c r="CJ1202" s="14"/>
      <c r="CK1202" s="25"/>
      <c r="DO1202" s="5" t="e">
        <f>IF(REPORTE!AH$2="si",IF(C1202=VALUE(REPORTE!C$22),IF(SUM(DO1203:DO$1993),CONCATENATE(INT(B1202),", "),INT(B1202)),""),IF(C1202=VALUE(REPORTE!C$21),IF(SUM(DO1203:DO$1993),CONCATENATE(INT(B1202),", "),INT(B1202)),""))</f>
        <v>#VALUE!</v>
      </c>
      <c r="DS1202" s="5"/>
      <c r="DT1202" s="5"/>
      <c r="DU1202" s="5"/>
      <c r="DV1202" s="5"/>
    </row>
    <row r="1203" spans="1:126" x14ac:dyDescent="0.25">
      <c r="A1203" s="4" t="str">
        <f t="shared" si="270"/>
        <v/>
      </c>
      <c r="B1203" s="3"/>
      <c r="D1203" s="1"/>
      <c r="H1203" s="5" t="str">
        <f>IF(F1203="","",IFERROR(CONCATENATE("PEUA",VLOOKUP(ESTADO,REPORTE!AV$2:AW$33,2,0),DIDTRITO_FORM,CADER_FORM,IFERROR(INDEX(CA:CA,MATCH(DAY(F1203),BZ:BZ,0),1),DAY(F1203)),IFERROR(INDEX(CA:CA,MATCH(MONTH(F1203),BZ:BZ,0),1),MONTH(F1203)),YEAR(F1203),G1203),""))</f>
        <v/>
      </c>
      <c r="N1203" s="66" t="str">
        <f>IFERROR(IF(BT1203="","",IF(INDEX(N$1:N1202,MATCH(BT1203,BT$1:BT1202,0),1)=0,"",INDEX(N$1:N1202,MATCH(BT1203,BT$1:BT1202,0),1))),"")</f>
        <v/>
      </c>
      <c r="O1203" s="66" t="str">
        <f>IFERROR(IF(BT1203="","",IF(INDEX(O$1:O1202,MATCH(BT1203,BT$1:BT1202,0),1)=0,"",INDEX(O$1:O1202,MATCH(BT1203,BT$1:BT1202,0),1))),"")</f>
        <v/>
      </c>
      <c r="R1203" s="66"/>
      <c r="S1203" s="5"/>
      <c r="T1203" s="66"/>
      <c r="U1203" s="5" t="str">
        <f>IFERROR(IF(INDEX(U$1:U1202,MATCH(T1203,T$1:T1202,0),1)=0,"",INDEX(U$1:U1202,MATCH(T1203,T$1:T1202,0),1)),"")</f>
        <v/>
      </c>
      <c r="V1203" s="66"/>
      <c r="W1203" s="5" t="str">
        <f>IFERROR(IF(INDEX(W$1:W1202,MATCH(V1203,V$1:V1202,0),1)=0,"",INDEX(W$1:W1202,MATCH(V1203,V$1:V1202,0),1)),"")</f>
        <v/>
      </c>
      <c r="AC1203" s="3"/>
      <c r="AE1203" s="4"/>
      <c r="AY1203" s="7"/>
      <c r="BN1203" s="7" t="str">
        <f t="shared" si="277"/>
        <v/>
      </c>
      <c r="BO1203" s="286" t="str">
        <f t="shared" si="269"/>
        <v/>
      </c>
      <c r="BP1203" s="22" t="str">
        <f t="shared" si="278"/>
        <v/>
      </c>
      <c r="BQ1203" s="7"/>
      <c r="BR1203" s="75" t="str">
        <f t="shared" si="271"/>
        <v/>
      </c>
      <c r="BS1203" s="75" t="str">
        <f t="shared" si="272"/>
        <v/>
      </c>
      <c r="BT1203" s="5" t="str">
        <f t="shared" si="273"/>
        <v/>
      </c>
      <c r="BU1203" s="79" t="str">
        <f t="shared" si="274"/>
        <v/>
      </c>
      <c r="BV1203" s="79" t="str">
        <f t="shared" si="275"/>
        <v/>
      </c>
      <c r="BW1203" s="79" t="str">
        <f t="shared" si="276"/>
        <v/>
      </c>
      <c r="CB1203" s="5"/>
      <c r="CE1203" s="5"/>
      <c r="CF1203" s="5"/>
      <c r="CG1203" s="5"/>
      <c r="CH1203" s="5"/>
      <c r="CI1203" s="5"/>
      <c r="CJ1203" s="14"/>
      <c r="CK1203" s="25"/>
      <c r="DO1203" s="5" t="e">
        <f>IF(REPORTE!AH$2="si",IF(C1203=VALUE(REPORTE!C$22),IF(SUM(DO1204:DO$1993),CONCATENATE(INT(B1203),", "),INT(B1203)),""),IF(C1203=VALUE(REPORTE!C$21),IF(SUM(DO1204:DO$1993),CONCATENATE(INT(B1203),", "),INT(B1203)),""))</f>
        <v>#VALUE!</v>
      </c>
      <c r="DS1203" s="5"/>
      <c r="DT1203" s="5"/>
      <c r="DU1203" s="5"/>
      <c r="DV1203" s="5"/>
    </row>
    <row r="1204" spans="1:126" x14ac:dyDescent="0.25">
      <c r="A1204" s="4" t="str">
        <f t="shared" si="270"/>
        <v/>
      </c>
      <c r="B1204" s="3"/>
      <c r="D1204" s="1"/>
      <c r="H1204" s="5" t="str">
        <f>IF(F1204="","",IFERROR(CONCATENATE("PEUA",VLOOKUP(ESTADO,REPORTE!AV$2:AW$33,2,0),DIDTRITO_FORM,CADER_FORM,IFERROR(INDEX(CA:CA,MATCH(DAY(F1204),BZ:BZ,0),1),DAY(F1204)),IFERROR(INDEX(CA:CA,MATCH(MONTH(F1204),BZ:BZ,0),1),MONTH(F1204)),YEAR(F1204),G1204),""))</f>
        <v/>
      </c>
      <c r="N1204" s="66" t="str">
        <f>IFERROR(IF(BT1204="","",IF(INDEX(N$1:N1203,MATCH(BT1204,BT$1:BT1203,0),1)=0,"",INDEX(N$1:N1203,MATCH(BT1204,BT$1:BT1203,0),1))),"")</f>
        <v/>
      </c>
      <c r="O1204" s="66" t="str">
        <f>IFERROR(IF(BT1204="","",IF(INDEX(O$1:O1203,MATCH(BT1204,BT$1:BT1203,0),1)=0,"",INDEX(O$1:O1203,MATCH(BT1204,BT$1:BT1203,0),1))),"")</f>
        <v/>
      </c>
      <c r="R1204" s="66"/>
      <c r="S1204" s="5"/>
      <c r="T1204" s="66"/>
      <c r="U1204" s="5" t="str">
        <f>IFERROR(IF(INDEX(U$1:U1203,MATCH(T1204,T$1:T1203,0),1)=0,"",INDEX(U$1:U1203,MATCH(T1204,T$1:T1203,0),1)),"")</f>
        <v/>
      </c>
      <c r="V1204" s="66"/>
      <c r="W1204" s="5" t="str">
        <f>IFERROR(IF(INDEX(W$1:W1203,MATCH(V1204,V$1:V1203,0),1)=0,"",INDEX(W$1:W1203,MATCH(V1204,V$1:V1203,0),1)),"")</f>
        <v/>
      </c>
      <c r="AC1204" s="3"/>
      <c r="AE1204" s="4"/>
      <c r="AY1204" s="7"/>
      <c r="BN1204" s="7" t="str">
        <f t="shared" si="277"/>
        <v/>
      </c>
      <c r="BO1204" s="286" t="str">
        <f t="shared" si="269"/>
        <v/>
      </c>
      <c r="BP1204" s="22" t="str">
        <f t="shared" si="278"/>
        <v/>
      </c>
      <c r="BQ1204" s="7"/>
      <c r="BR1204" s="75" t="str">
        <f t="shared" si="271"/>
        <v/>
      </c>
      <c r="BS1204" s="75" t="str">
        <f t="shared" si="272"/>
        <v/>
      </c>
      <c r="BT1204" s="5" t="str">
        <f t="shared" si="273"/>
        <v/>
      </c>
      <c r="BU1204" s="79" t="str">
        <f t="shared" si="274"/>
        <v/>
      </c>
      <c r="BV1204" s="79" t="str">
        <f t="shared" si="275"/>
        <v/>
      </c>
      <c r="BW1204" s="79" t="str">
        <f t="shared" si="276"/>
        <v/>
      </c>
      <c r="CB1204" s="5"/>
      <c r="CE1204" s="5"/>
      <c r="CF1204" s="5"/>
      <c r="CG1204" s="5"/>
      <c r="CH1204" s="5"/>
      <c r="CI1204" s="5"/>
      <c r="CJ1204" s="14"/>
      <c r="CK1204" s="25"/>
      <c r="DO1204" s="5" t="e">
        <f>IF(REPORTE!AH$2="si",IF(C1204=VALUE(REPORTE!C$22),IF(SUM(DO1205:DO$1993),CONCATENATE(INT(B1204),", "),INT(B1204)),""),IF(C1204=VALUE(REPORTE!C$21),IF(SUM(DO1205:DO$1993),CONCATENATE(INT(B1204),", "),INT(B1204)),""))</f>
        <v>#VALUE!</v>
      </c>
      <c r="DS1204" s="5"/>
      <c r="DT1204" s="5"/>
      <c r="DU1204" s="5"/>
      <c r="DV1204" s="5"/>
    </row>
    <row r="1205" spans="1:126" x14ac:dyDescent="0.25">
      <c r="A1205" s="4" t="str">
        <f t="shared" si="270"/>
        <v/>
      </c>
      <c r="B1205" s="3"/>
      <c r="D1205" s="1"/>
      <c r="H1205" s="5" t="str">
        <f>IF(F1205="","",IFERROR(CONCATENATE("PEUA",VLOOKUP(ESTADO,REPORTE!AV$2:AW$33,2,0),DIDTRITO_FORM,CADER_FORM,IFERROR(INDEX(CA:CA,MATCH(DAY(F1205),BZ:BZ,0),1),DAY(F1205)),IFERROR(INDEX(CA:CA,MATCH(MONTH(F1205),BZ:BZ,0),1),MONTH(F1205)),YEAR(F1205),G1205),""))</f>
        <v/>
      </c>
      <c r="N1205" s="66" t="str">
        <f>IFERROR(IF(BT1205="","",IF(INDEX(N$1:N1204,MATCH(BT1205,BT$1:BT1204,0),1)=0,"",INDEX(N$1:N1204,MATCH(BT1205,BT$1:BT1204,0),1))),"")</f>
        <v/>
      </c>
      <c r="O1205" s="66" t="str">
        <f>IFERROR(IF(BT1205="","",IF(INDEX(O$1:O1204,MATCH(BT1205,BT$1:BT1204,0),1)=0,"",INDEX(O$1:O1204,MATCH(BT1205,BT$1:BT1204,0),1))),"")</f>
        <v/>
      </c>
      <c r="R1205" s="66"/>
      <c r="S1205" s="5"/>
      <c r="T1205" s="66"/>
      <c r="U1205" s="5" t="str">
        <f>IFERROR(IF(INDEX(U$1:U1204,MATCH(T1205,T$1:T1204,0),1)=0,"",INDEX(U$1:U1204,MATCH(T1205,T$1:T1204,0),1)),"")</f>
        <v/>
      </c>
      <c r="V1205" s="66"/>
      <c r="W1205" s="5" t="str">
        <f>IFERROR(IF(INDEX(W$1:W1204,MATCH(V1205,V$1:V1204,0),1)=0,"",INDEX(W$1:W1204,MATCH(V1205,V$1:V1204,0),1)),"")</f>
        <v/>
      </c>
      <c r="AC1205" s="3"/>
      <c r="AE1205" s="4"/>
      <c r="AY1205" s="7"/>
      <c r="BN1205" s="7" t="str">
        <f t="shared" si="277"/>
        <v/>
      </c>
      <c r="BO1205" s="286" t="str">
        <f t="shared" si="269"/>
        <v/>
      </c>
      <c r="BP1205" s="22" t="str">
        <f t="shared" si="278"/>
        <v/>
      </c>
      <c r="BQ1205" s="7"/>
      <c r="BR1205" s="75" t="str">
        <f t="shared" si="271"/>
        <v/>
      </c>
      <c r="BS1205" s="75" t="str">
        <f t="shared" si="272"/>
        <v/>
      </c>
      <c r="BT1205" s="5" t="str">
        <f t="shared" si="273"/>
        <v/>
      </c>
      <c r="BU1205" s="79" t="str">
        <f t="shared" si="274"/>
        <v/>
      </c>
      <c r="BV1205" s="79" t="str">
        <f t="shared" si="275"/>
        <v/>
      </c>
      <c r="BW1205" s="79" t="str">
        <f t="shared" si="276"/>
        <v/>
      </c>
      <c r="CB1205" s="5"/>
      <c r="CE1205" s="5"/>
      <c r="CF1205" s="5"/>
      <c r="CG1205" s="5"/>
      <c r="CH1205" s="5"/>
      <c r="CI1205" s="5"/>
      <c r="CJ1205" s="14"/>
      <c r="CK1205" s="25"/>
      <c r="DO1205" s="5" t="e">
        <f>IF(REPORTE!AH$2="si",IF(C1205=VALUE(REPORTE!C$22),IF(SUM(DO1206:DO$1993),CONCATENATE(INT(B1205),", "),INT(B1205)),""),IF(C1205=VALUE(REPORTE!C$21),IF(SUM(DO1206:DO$1993),CONCATENATE(INT(B1205),", "),INT(B1205)),""))</f>
        <v>#VALUE!</v>
      </c>
      <c r="DS1205" s="5"/>
      <c r="DT1205" s="5"/>
      <c r="DU1205" s="5"/>
      <c r="DV1205" s="5"/>
    </row>
    <row r="1206" spans="1:126" x14ac:dyDescent="0.25">
      <c r="A1206" s="4" t="str">
        <f t="shared" si="270"/>
        <v/>
      </c>
      <c r="B1206" s="3"/>
      <c r="D1206" s="1"/>
      <c r="H1206" s="5" t="str">
        <f>IF(F1206="","",IFERROR(CONCATENATE("PEUA",VLOOKUP(ESTADO,REPORTE!AV$2:AW$33,2,0),DIDTRITO_FORM,CADER_FORM,IFERROR(INDEX(CA:CA,MATCH(DAY(F1206),BZ:BZ,0),1),DAY(F1206)),IFERROR(INDEX(CA:CA,MATCH(MONTH(F1206),BZ:BZ,0),1),MONTH(F1206)),YEAR(F1206),G1206),""))</f>
        <v/>
      </c>
      <c r="N1206" s="66" t="str">
        <f>IFERROR(IF(BT1206="","",IF(INDEX(N$1:N1205,MATCH(BT1206,BT$1:BT1205,0),1)=0,"",INDEX(N$1:N1205,MATCH(BT1206,BT$1:BT1205,0),1))),"")</f>
        <v/>
      </c>
      <c r="O1206" s="66" t="str">
        <f>IFERROR(IF(BT1206="","",IF(INDEX(O$1:O1205,MATCH(BT1206,BT$1:BT1205,0),1)=0,"",INDEX(O$1:O1205,MATCH(BT1206,BT$1:BT1205,0),1))),"")</f>
        <v/>
      </c>
      <c r="R1206" s="66"/>
      <c r="S1206" s="5"/>
      <c r="T1206" s="66"/>
      <c r="U1206" s="5" t="str">
        <f>IFERROR(IF(INDEX(U$1:U1205,MATCH(T1206,T$1:T1205,0),1)=0,"",INDEX(U$1:U1205,MATCH(T1206,T$1:T1205,0),1)),"")</f>
        <v/>
      </c>
      <c r="V1206" s="66"/>
      <c r="W1206" s="5" t="str">
        <f>IFERROR(IF(INDEX(W$1:W1205,MATCH(V1206,V$1:V1205,0),1)=0,"",INDEX(W$1:W1205,MATCH(V1206,V$1:V1205,0),1)),"")</f>
        <v/>
      </c>
      <c r="AC1206" s="3"/>
      <c r="AE1206" s="4"/>
      <c r="AY1206" s="7"/>
      <c r="BN1206" s="7" t="str">
        <f t="shared" si="277"/>
        <v/>
      </c>
      <c r="BO1206" s="286" t="str">
        <f t="shared" si="269"/>
        <v/>
      </c>
      <c r="BP1206" s="22" t="str">
        <f t="shared" si="278"/>
        <v/>
      </c>
      <c r="BQ1206" s="7"/>
      <c r="BR1206" s="75" t="str">
        <f t="shared" si="271"/>
        <v/>
      </c>
      <c r="BS1206" s="75" t="str">
        <f t="shared" si="272"/>
        <v/>
      </c>
      <c r="BT1206" s="5" t="str">
        <f t="shared" si="273"/>
        <v/>
      </c>
      <c r="BU1206" s="79" t="str">
        <f t="shared" si="274"/>
        <v/>
      </c>
      <c r="BV1206" s="79" t="str">
        <f t="shared" si="275"/>
        <v/>
      </c>
      <c r="BW1206" s="79" t="str">
        <f t="shared" si="276"/>
        <v/>
      </c>
      <c r="CB1206" s="5"/>
      <c r="CE1206" s="5"/>
      <c r="CF1206" s="5"/>
      <c r="CG1206" s="5"/>
      <c r="CH1206" s="5"/>
      <c r="CI1206" s="5"/>
      <c r="CJ1206" s="14"/>
      <c r="CK1206" s="25"/>
      <c r="DO1206" s="5" t="e">
        <f>IF(REPORTE!AH$2="si",IF(C1206=VALUE(REPORTE!C$22),IF(SUM(DO1207:DO$1993),CONCATENATE(INT(B1206),", "),INT(B1206)),""),IF(C1206=VALUE(REPORTE!C$21),IF(SUM(DO1207:DO$1993),CONCATENATE(INT(B1206),", "),INT(B1206)),""))</f>
        <v>#VALUE!</v>
      </c>
      <c r="DS1206" s="5"/>
      <c r="DT1206" s="5"/>
      <c r="DU1206" s="5"/>
      <c r="DV1206" s="5"/>
    </row>
    <row r="1207" spans="1:126" x14ac:dyDescent="0.25">
      <c r="A1207" s="4" t="str">
        <f t="shared" si="270"/>
        <v/>
      </c>
      <c r="B1207" s="3"/>
      <c r="D1207" s="1"/>
      <c r="H1207" s="5" t="str">
        <f>IF(F1207="","",IFERROR(CONCATENATE("PEUA",VLOOKUP(ESTADO,REPORTE!AV$2:AW$33,2,0),DIDTRITO_FORM,CADER_FORM,IFERROR(INDEX(CA:CA,MATCH(DAY(F1207),BZ:BZ,0),1),DAY(F1207)),IFERROR(INDEX(CA:CA,MATCH(MONTH(F1207),BZ:BZ,0),1),MONTH(F1207)),YEAR(F1207),G1207),""))</f>
        <v/>
      </c>
      <c r="N1207" s="66" t="str">
        <f>IFERROR(IF(BT1207="","",IF(INDEX(N$1:N1206,MATCH(BT1207,BT$1:BT1206,0),1)=0,"",INDEX(N$1:N1206,MATCH(BT1207,BT$1:BT1206,0),1))),"")</f>
        <v/>
      </c>
      <c r="O1207" s="66" t="str">
        <f>IFERROR(IF(BT1207="","",IF(INDEX(O$1:O1206,MATCH(BT1207,BT$1:BT1206,0),1)=0,"",INDEX(O$1:O1206,MATCH(BT1207,BT$1:BT1206,0),1))),"")</f>
        <v/>
      </c>
      <c r="R1207" s="66"/>
      <c r="S1207" s="5"/>
      <c r="T1207" s="66"/>
      <c r="U1207" s="5" t="str">
        <f>IFERROR(IF(INDEX(U$1:U1206,MATCH(T1207,T$1:T1206,0),1)=0,"",INDEX(U$1:U1206,MATCH(T1207,T$1:T1206,0),1)),"")</f>
        <v/>
      </c>
      <c r="V1207" s="66"/>
      <c r="W1207" s="5" t="str">
        <f>IFERROR(IF(INDEX(W$1:W1206,MATCH(V1207,V$1:V1206,0),1)=0,"",INDEX(W$1:W1206,MATCH(V1207,V$1:V1206,0),1)),"")</f>
        <v/>
      </c>
      <c r="AC1207" s="3"/>
      <c r="AE1207" s="4"/>
      <c r="AY1207" s="7"/>
      <c r="BN1207" s="7" t="str">
        <f t="shared" si="277"/>
        <v/>
      </c>
      <c r="BO1207" s="286" t="str">
        <f t="shared" ref="BO1207:BO1270" si="279">IF(N1207="","",N1207)</f>
        <v/>
      </c>
      <c r="BP1207" s="22" t="str">
        <f t="shared" si="278"/>
        <v/>
      </c>
      <c r="BQ1207" s="7"/>
      <c r="BR1207" s="75" t="str">
        <f t="shared" si="271"/>
        <v/>
      </c>
      <c r="BS1207" s="75" t="str">
        <f t="shared" si="272"/>
        <v/>
      </c>
      <c r="BT1207" s="5" t="str">
        <f t="shared" si="273"/>
        <v/>
      </c>
      <c r="BU1207" s="79" t="str">
        <f t="shared" si="274"/>
        <v/>
      </c>
      <c r="BV1207" s="79" t="str">
        <f t="shared" si="275"/>
        <v/>
      </c>
      <c r="BW1207" s="79" t="str">
        <f t="shared" si="276"/>
        <v/>
      </c>
      <c r="CB1207" s="5"/>
      <c r="CE1207" s="5"/>
      <c r="CF1207" s="5"/>
      <c r="CG1207" s="5"/>
      <c r="CH1207" s="5"/>
      <c r="CI1207" s="5"/>
      <c r="CJ1207" s="14"/>
      <c r="CK1207" s="25"/>
      <c r="DO1207" s="5" t="e">
        <f>IF(REPORTE!AH$2="si",IF(C1207=VALUE(REPORTE!C$22),IF(SUM(DO1208:DO$1993),CONCATENATE(INT(B1207),", "),INT(B1207)),""),IF(C1207=VALUE(REPORTE!C$21),IF(SUM(DO1208:DO$1993),CONCATENATE(INT(B1207),", "),INT(B1207)),""))</f>
        <v>#VALUE!</v>
      </c>
      <c r="DS1207" s="5"/>
      <c r="DT1207" s="5"/>
      <c r="DU1207" s="5"/>
      <c r="DV1207" s="5"/>
    </row>
    <row r="1208" spans="1:126" x14ac:dyDescent="0.25">
      <c r="A1208" s="4" t="str">
        <f t="shared" si="270"/>
        <v/>
      </c>
      <c r="B1208" s="3"/>
      <c r="D1208" s="1"/>
      <c r="H1208" s="5" t="str">
        <f>IF(F1208="","",IFERROR(CONCATENATE("PEUA",VLOOKUP(ESTADO,REPORTE!AV$2:AW$33,2,0),DIDTRITO_FORM,CADER_FORM,IFERROR(INDEX(CA:CA,MATCH(DAY(F1208),BZ:BZ,0),1),DAY(F1208)),IFERROR(INDEX(CA:CA,MATCH(MONTH(F1208),BZ:BZ,0),1),MONTH(F1208)),YEAR(F1208),G1208),""))</f>
        <v/>
      </c>
      <c r="N1208" s="66" t="str">
        <f>IFERROR(IF(BT1208="","",IF(INDEX(N$1:N1207,MATCH(BT1208,BT$1:BT1207,0),1)=0,"",INDEX(N$1:N1207,MATCH(BT1208,BT$1:BT1207,0),1))),"")</f>
        <v/>
      </c>
      <c r="O1208" s="66" t="str">
        <f>IFERROR(IF(BT1208="","",IF(INDEX(O$1:O1207,MATCH(BT1208,BT$1:BT1207,0),1)=0,"",INDEX(O$1:O1207,MATCH(BT1208,BT$1:BT1207,0),1))),"")</f>
        <v/>
      </c>
      <c r="R1208" s="66"/>
      <c r="S1208" s="5"/>
      <c r="T1208" s="66"/>
      <c r="U1208" s="5" t="str">
        <f>IFERROR(IF(INDEX(U$1:U1207,MATCH(T1208,T$1:T1207,0),1)=0,"",INDEX(U$1:U1207,MATCH(T1208,T$1:T1207,0),1)),"")</f>
        <v/>
      </c>
      <c r="V1208" s="66"/>
      <c r="W1208" s="5" t="str">
        <f>IFERROR(IF(INDEX(W$1:W1207,MATCH(V1208,V$1:V1207,0),1)=0,"",INDEX(W$1:W1207,MATCH(V1208,V$1:V1207,0),1)),"")</f>
        <v/>
      </c>
      <c r="AC1208" s="3"/>
      <c r="AE1208" s="4"/>
      <c r="AY1208" s="7"/>
      <c r="BN1208" s="7" t="str">
        <f t="shared" si="277"/>
        <v/>
      </c>
      <c r="BO1208" s="286" t="str">
        <f t="shared" si="279"/>
        <v/>
      </c>
      <c r="BP1208" s="22" t="str">
        <f t="shared" si="278"/>
        <v/>
      </c>
      <c r="BQ1208" s="7"/>
      <c r="BR1208" s="75" t="str">
        <f t="shared" si="271"/>
        <v/>
      </c>
      <c r="BS1208" s="75" t="str">
        <f t="shared" si="272"/>
        <v/>
      </c>
      <c r="BT1208" s="5" t="str">
        <f t="shared" si="273"/>
        <v/>
      </c>
      <c r="BU1208" s="79" t="str">
        <f t="shared" si="274"/>
        <v/>
      </c>
      <c r="BV1208" s="79" t="str">
        <f t="shared" si="275"/>
        <v/>
      </c>
      <c r="BW1208" s="79" t="str">
        <f t="shared" si="276"/>
        <v/>
      </c>
      <c r="CB1208" s="5"/>
      <c r="CE1208" s="5"/>
      <c r="CF1208" s="5"/>
      <c r="CG1208" s="5"/>
      <c r="CH1208" s="5"/>
      <c r="CI1208" s="5"/>
      <c r="CJ1208" s="14"/>
      <c r="CK1208" s="25"/>
      <c r="DO1208" s="5" t="e">
        <f>IF(REPORTE!AH$2="si",IF(C1208=VALUE(REPORTE!C$22),IF(SUM(DO1209:DO$1993),CONCATENATE(INT(B1208),", "),INT(B1208)),""),IF(C1208=VALUE(REPORTE!C$21),IF(SUM(DO1209:DO$1993),CONCATENATE(INT(B1208),", "),INT(B1208)),""))</f>
        <v>#VALUE!</v>
      </c>
      <c r="DS1208" s="5"/>
      <c r="DT1208" s="5"/>
      <c r="DU1208" s="5"/>
      <c r="DV1208" s="5"/>
    </row>
    <row r="1209" spans="1:126" x14ac:dyDescent="0.25">
      <c r="A1209" s="4" t="str">
        <f t="shared" si="270"/>
        <v/>
      </c>
      <c r="B1209" s="3"/>
      <c r="D1209" s="1"/>
      <c r="H1209" s="5" t="str">
        <f>IF(F1209="","",IFERROR(CONCATENATE("PEUA",VLOOKUP(ESTADO,REPORTE!AV$2:AW$33,2,0),DIDTRITO_FORM,CADER_FORM,IFERROR(INDEX(CA:CA,MATCH(DAY(F1209),BZ:BZ,0),1),DAY(F1209)),IFERROR(INDEX(CA:CA,MATCH(MONTH(F1209),BZ:BZ,0),1),MONTH(F1209)),YEAR(F1209),G1209),""))</f>
        <v/>
      </c>
      <c r="N1209" s="66" t="str">
        <f>IFERROR(IF(BT1209="","",IF(INDEX(N$1:N1208,MATCH(BT1209,BT$1:BT1208,0),1)=0,"",INDEX(N$1:N1208,MATCH(BT1209,BT$1:BT1208,0),1))),"")</f>
        <v/>
      </c>
      <c r="O1209" s="66" t="str">
        <f>IFERROR(IF(BT1209="","",IF(INDEX(O$1:O1208,MATCH(BT1209,BT$1:BT1208,0),1)=0,"",INDEX(O$1:O1208,MATCH(BT1209,BT$1:BT1208,0),1))),"")</f>
        <v/>
      </c>
      <c r="R1209" s="66"/>
      <c r="S1209" s="5"/>
      <c r="T1209" s="66"/>
      <c r="U1209" s="5" t="str">
        <f>IFERROR(IF(INDEX(U$1:U1208,MATCH(T1209,T$1:T1208,0),1)=0,"",INDEX(U$1:U1208,MATCH(T1209,T$1:T1208,0),1)),"")</f>
        <v/>
      </c>
      <c r="V1209" s="66"/>
      <c r="W1209" s="5" t="str">
        <f>IFERROR(IF(INDEX(W$1:W1208,MATCH(V1209,V$1:V1208,0),1)=0,"",INDEX(W$1:W1208,MATCH(V1209,V$1:V1208,0),1)),"")</f>
        <v/>
      </c>
      <c r="AC1209" s="3"/>
      <c r="AE1209" s="4"/>
      <c r="AY1209" s="7"/>
      <c r="BN1209" s="7" t="str">
        <f t="shared" si="277"/>
        <v/>
      </c>
      <c r="BO1209" s="286" t="str">
        <f t="shared" si="279"/>
        <v/>
      </c>
      <c r="BP1209" s="22" t="str">
        <f t="shared" si="278"/>
        <v/>
      </c>
      <c r="BQ1209" s="7"/>
      <c r="BR1209" s="75" t="str">
        <f t="shared" si="271"/>
        <v/>
      </c>
      <c r="BS1209" s="75" t="str">
        <f t="shared" si="272"/>
        <v/>
      </c>
      <c r="BT1209" s="5" t="str">
        <f t="shared" si="273"/>
        <v/>
      </c>
      <c r="BU1209" s="79" t="str">
        <f t="shared" si="274"/>
        <v/>
      </c>
      <c r="BV1209" s="79" t="str">
        <f t="shared" si="275"/>
        <v/>
      </c>
      <c r="BW1209" s="79" t="str">
        <f t="shared" si="276"/>
        <v/>
      </c>
      <c r="CB1209" s="5"/>
      <c r="CE1209" s="5"/>
      <c r="CF1209" s="5"/>
      <c r="CG1209" s="5"/>
      <c r="CH1209" s="5"/>
      <c r="CI1209" s="5"/>
      <c r="CJ1209" s="14"/>
      <c r="CK1209" s="25"/>
      <c r="DO1209" s="5" t="e">
        <f>IF(REPORTE!AH$2="si",IF(C1209=VALUE(REPORTE!C$22),IF(SUM(DO1210:DO$1993),CONCATENATE(INT(B1209),", "),INT(B1209)),""),IF(C1209=VALUE(REPORTE!C$21),IF(SUM(DO1210:DO$1993),CONCATENATE(INT(B1209),", "),INT(B1209)),""))</f>
        <v>#VALUE!</v>
      </c>
      <c r="DS1209" s="5"/>
      <c r="DT1209" s="5"/>
      <c r="DU1209" s="5"/>
      <c r="DV1209" s="5"/>
    </row>
    <row r="1210" spans="1:126" x14ac:dyDescent="0.25">
      <c r="A1210" s="4" t="str">
        <f t="shared" si="270"/>
        <v/>
      </c>
      <c r="B1210" s="3"/>
      <c r="D1210" s="1"/>
      <c r="H1210" s="5" t="str">
        <f>IF(F1210="","",IFERROR(CONCATENATE("PEUA",VLOOKUP(ESTADO,REPORTE!AV$2:AW$33,2,0),DIDTRITO_FORM,CADER_FORM,IFERROR(INDEX(CA:CA,MATCH(DAY(F1210),BZ:BZ,0),1),DAY(F1210)),IFERROR(INDEX(CA:CA,MATCH(MONTH(F1210),BZ:BZ,0),1),MONTH(F1210)),YEAR(F1210),G1210),""))</f>
        <v/>
      </c>
      <c r="N1210" s="66" t="str">
        <f>IFERROR(IF(BT1210="","",IF(INDEX(N$1:N1209,MATCH(BT1210,BT$1:BT1209,0),1)=0,"",INDEX(N$1:N1209,MATCH(BT1210,BT$1:BT1209,0),1))),"")</f>
        <v/>
      </c>
      <c r="O1210" s="66" t="str">
        <f>IFERROR(IF(BT1210="","",IF(INDEX(O$1:O1209,MATCH(BT1210,BT$1:BT1209,0),1)=0,"",INDEX(O$1:O1209,MATCH(BT1210,BT$1:BT1209,0),1))),"")</f>
        <v/>
      </c>
      <c r="R1210" s="66"/>
      <c r="S1210" s="5"/>
      <c r="T1210" s="66"/>
      <c r="U1210" s="5" t="str">
        <f>IFERROR(IF(INDEX(U$1:U1209,MATCH(T1210,T$1:T1209,0),1)=0,"",INDEX(U$1:U1209,MATCH(T1210,T$1:T1209,0),1)),"")</f>
        <v/>
      </c>
      <c r="V1210" s="66"/>
      <c r="W1210" s="5" t="str">
        <f>IFERROR(IF(INDEX(W$1:W1209,MATCH(V1210,V$1:V1209,0),1)=0,"",INDEX(W$1:W1209,MATCH(V1210,V$1:V1209,0),1)),"")</f>
        <v/>
      </c>
      <c r="AC1210" s="3"/>
      <c r="AE1210" s="4"/>
      <c r="AY1210" s="7"/>
      <c r="BN1210" s="7" t="str">
        <f t="shared" si="277"/>
        <v/>
      </c>
      <c r="BO1210" s="286" t="str">
        <f t="shared" si="279"/>
        <v/>
      </c>
      <c r="BP1210" s="22" t="str">
        <f t="shared" si="278"/>
        <v/>
      </c>
      <c r="BQ1210" s="7"/>
      <c r="BR1210" s="75" t="str">
        <f t="shared" si="271"/>
        <v/>
      </c>
      <c r="BS1210" s="75" t="str">
        <f t="shared" si="272"/>
        <v/>
      </c>
      <c r="BT1210" s="5" t="str">
        <f t="shared" si="273"/>
        <v/>
      </c>
      <c r="BU1210" s="79" t="str">
        <f t="shared" si="274"/>
        <v/>
      </c>
      <c r="BV1210" s="79" t="str">
        <f t="shared" si="275"/>
        <v/>
      </c>
      <c r="BW1210" s="79" t="str">
        <f t="shared" si="276"/>
        <v/>
      </c>
      <c r="CB1210" s="5"/>
      <c r="CE1210" s="5"/>
      <c r="CF1210" s="5"/>
      <c r="CG1210" s="5"/>
      <c r="CH1210" s="5"/>
      <c r="CI1210" s="5"/>
      <c r="CJ1210" s="14"/>
      <c r="CK1210" s="25"/>
      <c r="DO1210" s="5" t="e">
        <f>IF(REPORTE!AH$2="si",IF(C1210=VALUE(REPORTE!C$22),IF(SUM(DO1211:DO$1993),CONCATENATE(INT(B1210),", "),INT(B1210)),""),IF(C1210=VALUE(REPORTE!C$21),IF(SUM(DO1211:DO$1993),CONCATENATE(INT(B1210),", "),INT(B1210)),""))</f>
        <v>#VALUE!</v>
      </c>
      <c r="DS1210" s="5"/>
      <c r="DT1210" s="5"/>
      <c r="DU1210" s="5"/>
      <c r="DV1210" s="5"/>
    </row>
    <row r="1211" spans="1:126" x14ac:dyDescent="0.25">
      <c r="A1211" s="4" t="str">
        <f t="shared" si="270"/>
        <v/>
      </c>
      <c r="B1211" s="3"/>
      <c r="D1211" s="1"/>
      <c r="H1211" s="5" t="str">
        <f>IF(F1211="","",IFERROR(CONCATENATE("PEUA",VLOOKUP(ESTADO,REPORTE!AV$2:AW$33,2,0),DIDTRITO_FORM,CADER_FORM,IFERROR(INDEX(CA:CA,MATCH(DAY(F1211),BZ:BZ,0),1),DAY(F1211)),IFERROR(INDEX(CA:CA,MATCH(MONTH(F1211),BZ:BZ,0),1),MONTH(F1211)),YEAR(F1211),G1211),""))</f>
        <v/>
      </c>
      <c r="N1211" s="66" t="str">
        <f>IFERROR(IF(BT1211="","",IF(INDEX(N$1:N1210,MATCH(BT1211,BT$1:BT1210,0),1)=0,"",INDEX(N$1:N1210,MATCH(BT1211,BT$1:BT1210,0),1))),"")</f>
        <v/>
      </c>
      <c r="O1211" s="66" t="str">
        <f>IFERROR(IF(BT1211="","",IF(INDEX(O$1:O1210,MATCH(BT1211,BT$1:BT1210,0),1)=0,"",INDEX(O$1:O1210,MATCH(BT1211,BT$1:BT1210,0),1))),"")</f>
        <v/>
      </c>
      <c r="R1211" s="66"/>
      <c r="S1211" s="5"/>
      <c r="T1211" s="66"/>
      <c r="U1211" s="5" t="str">
        <f>IFERROR(IF(INDEX(U$1:U1210,MATCH(T1211,T$1:T1210,0),1)=0,"",INDEX(U$1:U1210,MATCH(T1211,T$1:T1210,0),1)),"")</f>
        <v/>
      </c>
      <c r="V1211" s="66"/>
      <c r="W1211" s="5" t="str">
        <f>IFERROR(IF(INDEX(W$1:W1210,MATCH(V1211,V$1:V1210,0),1)=0,"",INDEX(W$1:W1210,MATCH(V1211,V$1:V1210,0),1)),"")</f>
        <v/>
      </c>
      <c r="AC1211" s="3"/>
      <c r="AE1211" s="4"/>
      <c r="AY1211" s="7"/>
      <c r="BN1211" s="7" t="str">
        <f t="shared" si="277"/>
        <v/>
      </c>
      <c r="BO1211" s="286" t="str">
        <f t="shared" si="279"/>
        <v/>
      </c>
      <c r="BP1211" s="22" t="str">
        <f t="shared" si="278"/>
        <v/>
      </c>
      <c r="BQ1211" s="7"/>
      <c r="BR1211" s="75" t="str">
        <f t="shared" si="271"/>
        <v/>
      </c>
      <c r="BS1211" s="75" t="str">
        <f t="shared" si="272"/>
        <v/>
      </c>
      <c r="BT1211" s="5" t="str">
        <f t="shared" si="273"/>
        <v/>
      </c>
      <c r="BU1211" s="79" t="str">
        <f t="shared" si="274"/>
        <v/>
      </c>
      <c r="BV1211" s="79" t="str">
        <f t="shared" si="275"/>
        <v/>
      </c>
      <c r="BW1211" s="79" t="str">
        <f t="shared" si="276"/>
        <v/>
      </c>
      <c r="CB1211" s="5"/>
      <c r="CE1211" s="5"/>
      <c r="CF1211" s="5"/>
      <c r="CG1211" s="5"/>
      <c r="CH1211" s="5"/>
      <c r="CI1211" s="5"/>
      <c r="CJ1211" s="14"/>
      <c r="CK1211" s="25"/>
      <c r="DO1211" s="5" t="e">
        <f>IF(REPORTE!AH$2="si",IF(C1211=VALUE(REPORTE!C$22),IF(SUM(DO1212:DO$1993),CONCATENATE(INT(B1211),", "),INT(B1211)),""),IF(C1211=VALUE(REPORTE!C$21),IF(SUM(DO1212:DO$1993),CONCATENATE(INT(B1211),", "),INT(B1211)),""))</f>
        <v>#VALUE!</v>
      </c>
      <c r="DS1211" s="5"/>
      <c r="DT1211" s="5"/>
      <c r="DU1211" s="5"/>
      <c r="DV1211" s="5"/>
    </row>
    <row r="1212" spans="1:126" x14ac:dyDescent="0.25">
      <c r="A1212" s="4" t="str">
        <f t="shared" si="270"/>
        <v/>
      </c>
      <c r="B1212" s="3"/>
      <c r="D1212" s="1"/>
      <c r="H1212" s="5" t="str">
        <f>IF(F1212="","",IFERROR(CONCATENATE("PEUA",VLOOKUP(ESTADO,REPORTE!AV$2:AW$33,2,0),DIDTRITO_FORM,CADER_FORM,IFERROR(INDEX(CA:CA,MATCH(DAY(F1212),BZ:BZ,0),1),DAY(F1212)),IFERROR(INDEX(CA:CA,MATCH(MONTH(F1212),BZ:BZ,0),1),MONTH(F1212)),YEAR(F1212),G1212),""))</f>
        <v/>
      </c>
      <c r="N1212" s="66" t="str">
        <f>IFERROR(IF(BT1212="","",IF(INDEX(N$1:N1211,MATCH(BT1212,BT$1:BT1211,0),1)=0,"",INDEX(N$1:N1211,MATCH(BT1212,BT$1:BT1211,0),1))),"")</f>
        <v/>
      </c>
      <c r="O1212" s="66" t="str">
        <f>IFERROR(IF(BT1212="","",IF(INDEX(O$1:O1211,MATCH(BT1212,BT$1:BT1211,0),1)=0,"",INDEX(O$1:O1211,MATCH(BT1212,BT$1:BT1211,0),1))),"")</f>
        <v/>
      </c>
      <c r="R1212" s="66"/>
      <c r="S1212" s="5"/>
      <c r="T1212" s="66"/>
      <c r="U1212" s="5" t="str">
        <f>IFERROR(IF(INDEX(U$1:U1211,MATCH(T1212,T$1:T1211,0),1)=0,"",INDEX(U$1:U1211,MATCH(T1212,T$1:T1211,0),1)),"")</f>
        <v/>
      </c>
      <c r="V1212" s="66"/>
      <c r="W1212" s="5" t="str">
        <f>IFERROR(IF(INDEX(W$1:W1211,MATCH(V1212,V$1:V1211,0),1)=0,"",INDEX(W$1:W1211,MATCH(V1212,V$1:V1211,0),1)),"")</f>
        <v/>
      </c>
      <c r="AC1212" s="3"/>
      <c r="AE1212" s="4"/>
      <c r="AY1212" s="7"/>
      <c r="BN1212" s="7" t="str">
        <f t="shared" si="277"/>
        <v/>
      </c>
      <c r="BO1212" s="286" t="str">
        <f t="shared" si="279"/>
        <v/>
      </c>
      <c r="BP1212" s="22" t="str">
        <f t="shared" si="278"/>
        <v/>
      </c>
      <c r="BQ1212" s="7"/>
      <c r="BR1212" s="75" t="str">
        <f t="shared" si="271"/>
        <v/>
      </c>
      <c r="BS1212" s="75" t="str">
        <f t="shared" si="272"/>
        <v/>
      </c>
      <c r="BT1212" s="5" t="str">
        <f t="shared" si="273"/>
        <v/>
      </c>
      <c r="BU1212" s="79" t="str">
        <f t="shared" si="274"/>
        <v/>
      </c>
      <c r="BV1212" s="79" t="str">
        <f t="shared" si="275"/>
        <v/>
      </c>
      <c r="BW1212" s="79" t="str">
        <f t="shared" si="276"/>
        <v/>
      </c>
      <c r="CB1212" s="5"/>
      <c r="CE1212" s="5"/>
      <c r="CF1212" s="5"/>
      <c r="CG1212" s="5"/>
      <c r="CH1212" s="5"/>
      <c r="CI1212" s="5"/>
      <c r="CJ1212" s="14"/>
      <c r="CK1212" s="25"/>
      <c r="DO1212" s="5" t="e">
        <f>IF(REPORTE!AH$2="si",IF(C1212=VALUE(REPORTE!C$22),IF(SUM(DO1213:DO$1993),CONCATENATE(INT(B1212),", "),INT(B1212)),""),IF(C1212=VALUE(REPORTE!C$21),IF(SUM(DO1213:DO$1993),CONCATENATE(INT(B1212),", "),INT(B1212)),""))</f>
        <v>#VALUE!</v>
      </c>
      <c r="DS1212" s="5"/>
      <c r="DT1212" s="5"/>
      <c r="DU1212" s="5"/>
      <c r="DV1212" s="5"/>
    </row>
    <row r="1213" spans="1:126" x14ac:dyDescent="0.25">
      <c r="A1213" s="4" t="str">
        <f t="shared" si="270"/>
        <v/>
      </c>
      <c r="B1213" s="3"/>
      <c r="D1213" s="1"/>
      <c r="H1213" s="5" t="str">
        <f>IF(F1213="","",IFERROR(CONCATENATE("PEUA",VLOOKUP(ESTADO,REPORTE!AV$2:AW$33,2,0),DIDTRITO_FORM,CADER_FORM,IFERROR(INDEX(CA:CA,MATCH(DAY(F1213),BZ:BZ,0),1),DAY(F1213)),IFERROR(INDEX(CA:CA,MATCH(MONTH(F1213),BZ:BZ,0),1),MONTH(F1213)),YEAR(F1213),G1213),""))</f>
        <v/>
      </c>
      <c r="N1213" s="66" t="str">
        <f>IFERROR(IF(BT1213="","",IF(INDEX(N$1:N1212,MATCH(BT1213,BT$1:BT1212,0),1)=0,"",INDEX(N$1:N1212,MATCH(BT1213,BT$1:BT1212,0),1))),"")</f>
        <v/>
      </c>
      <c r="O1213" s="66" t="str">
        <f>IFERROR(IF(BT1213="","",IF(INDEX(O$1:O1212,MATCH(BT1213,BT$1:BT1212,0),1)=0,"",INDEX(O$1:O1212,MATCH(BT1213,BT$1:BT1212,0),1))),"")</f>
        <v/>
      </c>
      <c r="R1213" s="66"/>
      <c r="S1213" s="5"/>
      <c r="T1213" s="66"/>
      <c r="U1213" s="5" t="str">
        <f>IFERROR(IF(INDEX(U$1:U1212,MATCH(T1213,T$1:T1212,0),1)=0,"",INDEX(U$1:U1212,MATCH(T1213,T$1:T1212,0),1)),"")</f>
        <v/>
      </c>
      <c r="V1213" s="66"/>
      <c r="W1213" s="5" t="str">
        <f>IFERROR(IF(INDEX(W$1:W1212,MATCH(V1213,V$1:V1212,0),1)=0,"",INDEX(W$1:W1212,MATCH(V1213,V$1:V1212,0),1)),"")</f>
        <v/>
      </c>
      <c r="AC1213" s="3"/>
      <c r="AE1213" s="4"/>
      <c r="AY1213" s="7"/>
      <c r="BN1213" s="7" t="str">
        <f t="shared" si="277"/>
        <v/>
      </c>
      <c r="BO1213" s="286" t="str">
        <f t="shared" si="279"/>
        <v/>
      </c>
      <c r="BP1213" s="22" t="str">
        <f t="shared" si="278"/>
        <v/>
      </c>
      <c r="BQ1213" s="7"/>
      <c r="BR1213" s="75" t="str">
        <f t="shared" si="271"/>
        <v/>
      </c>
      <c r="BS1213" s="75" t="str">
        <f t="shared" si="272"/>
        <v/>
      </c>
      <c r="BT1213" s="5" t="str">
        <f t="shared" si="273"/>
        <v/>
      </c>
      <c r="BU1213" s="79" t="str">
        <f t="shared" si="274"/>
        <v/>
      </c>
      <c r="BV1213" s="79" t="str">
        <f t="shared" si="275"/>
        <v/>
      </c>
      <c r="BW1213" s="79" t="str">
        <f t="shared" si="276"/>
        <v/>
      </c>
      <c r="CB1213" s="5"/>
      <c r="CE1213" s="5"/>
      <c r="CF1213" s="5"/>
      <c r="CG1213" s="5"/>
      <c r="CH1213" s="5"/>
      <c r="CI1213" s="5"/>
      <c r="CJ1213" s="14"/>
      <c r="CK1213" s="25"/>
      <c r="DO1213" s="5" t="e">
        <f>IF(REPORTE!AH$2="si",IF(C1213=VALUE(REPORTE!C$22),IF(SUM(DO1214:DO$1993),CONCATENATE(INT(B1213),", "),INT(B1213)),""),IF(C1213=VALUE(REPORTE!C$21),IF(SUM(DO1214:DO$1993),CONCATENATE(INT(B1213),", "),INT(B1213)),""))</f>
        <v>#VALUE!</v>
      </c>
      <c r="DS1213" s="5"/>
      <c r="DT1213" s="5"/>
      <c r="DU1213" s="5"/>
      <c r="DV1213" s="5"/>
    </row>
    <row r="1214" spans="1:126" x14ac:dyDescent="0.25">
      <c r="A1214" s="4" t="str">
        <f t="shared" si="270"/>
        <v/>
      </c>
      <c r="B1214" s="3"/>
      <c r="D1214" s="1"/>
      <c r="H1214" s="5" t="str">
        <f>IF(F1214="","",IFERROR(CONCATENATE("PEUA",VLOOKUP(ESTADO,REPORTE!AV$2:AW$33,2,0),DIDTRITO_FORM,CADER_FORM,IFERROR(INDEX(CA:CA,MATCH(DAY(F1214),BZ:BZ,0),1),DAY(F1214)),IFERROR(INDEX(CA:CA,MATCH(MONTH(F1214),BZ:BZ,0),1),MONTH(F1214)),YEAR(F1214),G1214),""))</f>
        <v/>
      </c>
      <c r="N1214" s="66" t="str">
        <f>IFERROR(IF(BT1214="","",IF(INDEX(N$1:N1213,MATCH(BT1214,BT$1:BT1213,0),1)=0,"",INDEX(N$1:N1213,MATCH(BT1214,BT$1:BT1213,0),1))),"")</f>
        <v/>
      </c>
      <c r="O1214" s="66" t="str">
        <f>IFERROR(IF(BT1214="","",IF(INDEX(O$1:O1213,MATCH(BT1214,BT$1:BT1213,0),1)=0,"",INDEX(O$1:O1213,MATCH(BT1214,BT$1:BT1213,0),1))),"")</f>
        <v/>
      </c>
      <c r="R1214" s="66"/>
      <c r="S1214" s="5"/>
      <c r="T1214" s="66"/>
      <c r="U1214" s="5" t="str">
        <f>IFERROR(IF(INDEX(U$1:U1213,MATCH(T1214,T$1:T1213,0),1)=0,"",INDEX(U$1:U1213,MATCH(T1214,T$1:T1213,0),1)),"")</f>
        <v/>
      </c>
      <c r="V1214" s="66"/>
      <c r="W1214" s="5" t="str">
        <f>IFERROR(IF(INDEX(W$1:W1213,MATCH(V1214,V$1:V1213,0),1)=0,"",INDEX(W$1:W1213,MATCH(V1214,V$1:V1213,0),1)),"")</f>
        <v/>
      </c>
      <c r="AC1214" s="3"/>
      <c r="AE1214" s="4"/>
      <c r="AY1214" s="7"/>
      <c r="BN1214" s="7" t="str">
        <f t="shared" si="277"/>
        <v/>
      </c>
      <c r="BO1214" s="286" t="str">
        <f t="shared" si="279"/>
        <v/>
      </c>
      <c r="BP1214" s="22" t="str">
        <f t="shared" si="278"/>
        <v/>
      </c>
      <c r="BQ1214" s="7"/>
      <c r="BR1214" s="75" t="str">
        <f t="shared" si="271"/>
        <v/>
      </c>
      <c r="BS1214" s="75" t="str">
        <f t="shared" si="272"/>
        <v/>
      </c>
      <c r="BT1214" s="5" t="str">
        <f t="shared" si="273"/>
        <v/>
      </c>
      <c r="BU1214" s="79" t="str">
        <f t="shared" si="274"/>
        <v/>
      </c>
      <c r="BV1214" s="79" t="str">
        <f t="shared" si="275"/>
        <v/>
      </c>
      <c r="BW1214" s="79" t="str">
        <f t="shared" si="276"/>
        <v/>
      </c>
      <c r="CB1214" s="5"/>
      <c r="CE1214" s="5"/>
      <c r="CF1214" s="5"/>
      <c r="CG1214" s="5"/>
      <c r="CH1214" s="5"/>
      <c r="CI1214" s="5"/>
      <c r="CJ1214" s="14"/>
      <c r="CK1214" s="25"/>
      <c r="DO1214" s="5" t="e">
        <f>IF(REPORTE!AH$2="si",IF(C1214=VALUE(REPORTE!C$22),IF(SUM(DO1215:DO$1993),CONCATENATE(INT(B1214),", "),INT(B1214)),""),IF(C1214=VALUE(REPORTE!C$21),IF(SUM(DO1215:DO$1993),CONCATENATE(INT(B1214),", "),INT(B1214)),""))</f>
        <v>#VALUE!</v>
      </c>
      <c r="DS1214" s="5"/>
      <c r="DT1214" s="5"/>
      <c r="DU1214" s="5"/>
      <c r="DV1214" s="5"/>
    </row>
    <row r="1215" spans="1:126" x14ac:dyDescent="0.25">
      <c r="A1215" s="4" t="str">
        <f t="shared" si="270"/>
        <v/>
      </c>
      <c r="B1215" s="3"/>
      <c r="D1215" s="1"/>
      <c r="H1215" s="5" t="str">
        <f>IF(F1215="","",IFERROR(CONCATENATE("PEUA",VLOOKUP(ESTADO,REPORTE!AV$2:AW$33,2,0),DIDTRITO_FORM,CADER_FORM,IFERROR(INDEX(CA:CA,MATCH(DAY(F1215),BZ:BZ,0),1),DAY(F1215)),IFERROR(INDEX(CA:CA,MATCH(MONTH(F1215),BZ:BZ,0),1),MONTH(F1215)),YEAR(F1215),G1215),""))</f>
        <v/>
      </c>
      <c r="N1215" s="66" t="str">
        <f>IFERROR(IF(BT1215="","",IF(INDEX(N$1:N1214,MATCH(BT1215,BT$1:BT1214,0),1)=0,"",INDEX(N$1:N1214,MATCH(BT1215,BT$1:BT1214,0),1))),"")</f>
        <v/>
      </c>
      <c r="O1215" s="66" t="str">
        <f>IFERROR(IF(BT1215="","",IF(INDEX(O$1:O1214,MATCH(BT1215,BT$1:BT1214,0),1)=0,"",INDEX(O$1:O1214,MATCH(BT1215,BT$1:BT1214,0),1))),"")</f>
        <v/>
      </c>
      <c r="R1215" s="66"/>
      <c r="S1215" s="5"/>
      <c r="T1215" s="66"/>
      <c r="U1215" s="5" t="str">
        <f>IFERROR(IF(INDEX(U$1:U1214,MATCH(T1215,T$1:T1214,0),1)=0,"",INDEX(U$1:U1214,MATCH(T1215,T$1:T1214,0),1)),"")</f>
        <v/>
      </c>
      <c r="V1215" s="66"/>
      <c r="W1215" s="5" t="str">
        <f>IFERROR(IF(INDEX(W$1:W1214,MATCH(V1215,V$1:V1214,0),1)=0,"",INDEX(W$1:W1214,MATCH(V1215,V$1:V1214,0),1)),"")</f>
        <v/>
      </c>
      <c r="AC1215" s="3"/>
      <c r="AE1215" s="4"/>
      <c r="AY1215" s="7"/>
      <c r="BN1215" s="7" t="str">
        <f t="shared" si="277"/>
        <v/>
      </c>
      <c r="BO1215" s="286" t="str">
        <f t="shared" si="279"/>
        <v/>
      </c>
      <c r="BP1215" s="22" t="str">
        <f t="shared" si="278"/>
        <v/>
      </c>
      <c r="BQ1215" s="7"/>
      <c r="BR1215" s="75" t="str">
        <f t="shared" si="271"/>
        <v/>
      </c>
      <c r="BS1215" s="75" t="str">
        <f t="shared" si="272"/>
        <v/>
      </c>
      <c r="BT1215" s="5" t="str">
        <f t="shared" si="273"/>
        <v/>
      </c>
      <c r="BU1215" s="79" t="str">
        <f t="shared" si="274"/>
        <v/>
      </c>
      <c r="BV1215" s="79" t="str">
        <f t="shared" si="275"/>
        <v/>
      </c>
      <c r="BW1215" s="79" t="str">
        <f t="shared" si="276"/>
        <v/>
      </c>
      <c r="CB1215" s="5"/>
      <c r="CE1215" s="5"/>
      <c r="CF1215" s="5"/>
      <c r="CG1215" s="5"/>
      <c r="CH1215" s="5"/>
      <c r="CI1215" s="5"/>
      <c r="CJ1215" s="14"/>
      <c r="CK1215" s="25"/>
      <c r="DO1215" s="5" t="e">
        <f>IF(REPORTE!AH$2="si",IF(C1215=VALUE(REPORTE!C$22),IF(SUM(DO1216:DO$1993),CONCATENATE(INT(B1215),", "),INT(B1215)),""),IF(C1215=VALUE(REPORTE!C$21),IF(SUM(DO1216:DO$1993),CONCATENATE(INT(B1215),", "),INT(B1215)),""))</f>
        <v>#VALUE!</v>
      </c>
      <c r="DS1215" s="5"/>
      <c r="DT1215" s="5"/>
      <c r="DU1215" s="5"/>
      <c r="DV1215" s="5"/>
    </row>
    <row r="1216" spans="1:126" x14ac:dyDescent="0.25">
      <c r="A1216" s="4" t="str">
        <f t="shared" si="270"/>
        <v/>
      </c>
      <c r="B1216" s="3"/>
      <c r="D1216" s="1"/>
      <c r="H1216" s="5" t="str">
        <f>IF(F1216="","",IFERROR(CONCATENATE("PEUA",VLOOKUP(ESTADO,REPORTE!AV$2:AW$33,2,0),DIDTRITO_FORM,CADER_FORM,IFERROR(INDEX(CA:CA,MATCH(DAY(F1216),BZ:BZ,0),1),DAY(F1216)),IFERROR(INDEX(CA:CA,MATCH(MONTH(F1216),BZ:BZ,0),1),MONTH(F1216)),YEAR(F1216),G1216),""))</f>
        <v/>
      </c>
      <c r="N1216" s="66" t="str">
        <f>IFERROR(IF(BT1216="","",IF(INDEX(N$1:N1215,MATCH(BT1216,BT$1:BT1215,0),1)=0,"",INDEX(N$1:N1215,MATCH(BT1216,BT$1:BT1215,0),1))),"")</f>
        <v/>
      </c>
      <c r="O1216" s="66" t="str">
        <f>IFERROR(IF(BT1216="","",IF(INDEX(O$1:O1215,MATCH(BT1216,BT$1:BT1215,0),1)=0,"",INDEX(O$1:O1215,MATCH(BT1216,BT$1:BT1215,0),1))),"")</f>
        <v/>
      </c>
      <c r="R1216" s="66"/>
      <c r="S1216" s="5"/>
      <c r="T1216" s="66"/>
      <c r="U1216" s="5" t="str">
        <f>IFERROR(IF(INDEX(U$1:U1215,MATCH(T1216,T$1:T1215,0),1)=0,"",INDEX(U$1:U1215,MATCH(T1216,T$1:T1215,0),1)),"")</f>
        <v/>
      </c>
      <c r="V1216" s="66"/>
      <c r="W1216" s="5" t="str">
        <f>IFERROR(IF(INDEX(W$1:W1215,MATCH(V1216,V$1:V1215,0),1)=0,"",INDEX(W$1:W1215,MATCH(V1216,V$1:V1215,0),1)),"")</f>
        <v/>
      </c>
      <c r="AC1216" s="3"/>
      <c r="AE1216" s="4"/>
      <c r="AY1216" s="7"/>
      <c r="BN1216" s="7" t="str">
        <f t="shared" si="277"/>
        <v/>
      </c>
      <c r="BO1216" s="286" t="str">
        <f t="shared" si="279"/>
        <v/>
      </c>
      <c r="BP1216" s="22" t="str">
        <f t="shared" si="278"/>
        <v/>
      </c>
      <c r="BQ1216" s="7"/>
      <c r="BR1216" s="75" t="str">
        <f t="shared" si="271"/>
        <v/>
      </c>
      <c r="BS1216" s="75" t="str">
        <f t="shared" si="272"/>
        <v/>
      </c>
      <c r="BT1216" s="5" t="str">
        <f t="shared" si="273"/>
        <v/>
      </c>
      <c r="BU1216" s="79" t="str">
        <f t="shared" si="274"/>
        <v/>
      </c>
      <c r="BV1216" s="79" t="str">
        <f t="shared" si="275"/>
        <v/>
      </c>
      <c r="BW1216" s="79" t="str">
        <f t="shared" si="276"/>
        <v/>
      </c>
      <c r="CB1216" s="5"/>
      <c r="CE1216" s="5"/>
      <c r="CF1216" s="5"/>
      <c r="CG1216" s="5"/>
      <c r="CH1216" s="5"/>
      <c r="CI1216" s="5"/>
      <c r="CJ1216" s="14"/>
      <c r="CK1216" s="25"/>
      <c r="DO1216" s="5" t="e">
        <f>IF(REPORTE!AH$2="si",IF(C1216=VALUE(REPORTE!C$22),IF(SUM(DO1217:DO$1993),CONCATENATE(INT(B1216),", "),INT(B1216)),""),IF(C1216=VALUE(REPORTE!C$21),IF(SUM(DO1217:DO$1993),CONCATENATE(INT(B1216),", "),INT(B1216)),""))</f>
        <v>#VALUE!</v>
      </c>
      <c r="DS1216" s="5"/>
      <c r="DT1216" s="5"/>
      <c r="DU1216" s="5"/>
      <c r="DV1216" s="5"/>
    </row>
    <row r="1217" spans="1:126" x14ac:dyDescent="0.25">
      <c r="A1217" s="4" t="str">
        <f t="shared" si="270"/>
        <v/>
      </c>
      <c r="B1217" s="3"/>
      <c r="D1217" s="1"/>
      <c r="H1217" s="5" t="str">
        <f>IF(F1217="","",IFERROR(CONCATENATE("PEUA",VLOOKUP(ESTADO,REPORTE!AV$2:AW$33,2,0),DIDTRITO_FORM,CADER_FORM,IFERROR(INDEX(CA:CA,MATCH(DAY(F1217),BZ:BZ,0),1),DAY(F1217)),IFERROR(INDEX(CA:CA,MATCH(MONTH(F1217),BZ:BZ,0),1),MONTH(F1217)),YEAR(F1217),G1217),""))</f>
        <v/>
      </c>
      <c r="N1217" s="66" t="str">
        <f>IFERROR(IF(BT1217="","",IF(INDEX(N$1:N1216,MATCH(BT1217,BT$1:BT1216,0),1)=0,"",INDEX(N$1:N1216,MATCH(BT1217,BT$1:BT1216,0),1))),"")</f>
        <v/>
      </c>
      <c r="O1217" s="66" t="str">
        <f>IFERROR(IF(BT1217="","",IF(INDEX(O$1:O1216,MATCH(BT1217,BT$1:BT1216,0),1)=0,"",INDEX(O$1:O1216,MATCH(BT1217,BT$1:BT1216,0),1))),"")</f>
        <v/>
      </c>
      <c r="R1217" s="66"/>
      <c r="S1217" s="5"/>
      <c r="T1217" s="66"/>
      <c r="U1217" s="5" t="str">
        <f>IFERROR(IF(INDEX(U$1:U1216,MATCH(T1217,T$1:T1216,0),1)=0,"",INDEX(U$1:U1216,MATCH(T1217,T$1:T1216,0),1)),"")</f>
        <v/>
      </c>
      <c r="V1217" s="66"/>
      <c r="W1217" s="5" t="str">
        <f>IFERROR(IF(INDEX(W$1:W1216,MATCH(V1217,V$1:V1216,0),1)=0,"",INDEX(W$1:W1216,MATCH(V1217,V$1:V1216,0),1)),"")</f>
        <v/>
      </c>
      <c r="AC1217" s="3"/>
      <c r="AE1217" s="4"/>
      <c r="AY1217" s="7"/>
      <c r="BN1217" s="7" t="str">
        <f t="shared" si="277"/>
        <v/>
      </c>
      <c r="BO1217" s="286" t="str">
        <f t="shared" si="279"/>
        <v/>
      </c>
      <c r="BP1217" s="22" t="str">
        <f t="shared" si="278"/>
        <v/>
      </c>
      <c r="BQ1217" s="7"/>
      <c r="BR1217" s="75" t="str">
        <f t="shared" si="271"/>
        <v/>
      </c>
      <c r="BS1217" s="75" t="str">
        <f t="shared" si="272"/>
        <v/>
      </c>
      <c r="BT1217" s="5" t="str">
        <f t="shared" si="273"/>
        <v/>
      </c>
      <c r="BU1217" s="79" t="str">
        <f t="shared" si="274"/>
        <v/>
      </c>
      <c r="BV1217" s="79" t="str">
        <f t="shared" si="275"/>
        <v/>
      </c>
      <c r="BW1217" s="79" t="str">
        <f t="shared" si="276"/>
        <v/>
      </c>
      <c r="CB1217" s="5"/>
      <c r="CE1217" s="5"/>
      <c r="CF1217" s="5"/>
      <c r="CG1217" s="5"/>
      <c r="CH1217" s="5"/>
      <c r="CI1217" s="5"/>
      <c r="CJ1217" s="14"/>
      <c r="CK1217" s="25"/>
      <c r="DO1217" s="5" t="e">
        <f>IF(REPORTE!AH$2="si",IF(C1217=VALUE(REPORTE!C$22),IF(SUM(DO1218:DO$1993),CONCATENATE(INT(B1217),", "),INT(B1217)),""),IF(C1217=VALUE(REPORTE!C$21),IF(SUM(DO1218:DO$1993),CONCATENATE(INT(B1217),", "),INT(B1217)),""))</f>
        <v>#VALUE!</v>
      </c>
      <c r="DS1217" s="5"/>
      <c r="DT1217" s="5"/>
      <c r="DU1217" s="5"/>
      <c r="DV1217" s="5"/>
    </row>
    <row r="1218" spans="1:126" x14ac:dyDescent="0.25">
      <c r="A1218" s="4" t="str">
        <f t="shared" ref="A1218:A1281" si="280">IF(OR(BS1218="",BQ1218="",BQ1218="VENCIDO"),IF(B1218="","",IF(LEN(B1218)=1,"000"&amp;B1218,IF(LEN(B1218)=2,"00"&amp;B1218,IF(LEN(B1218)=3,"0"&amp;B1218,B1218)))),C1218)</f>
        <v/>
      </c>
      <c r="B1218" s="3"/>
      <c r="D1218" s="1"/>
      <c r="H1218" s="5" t="str">
        <f>IF(F1218="","",IFERROR(CONCATENATE("PEUA",VLOOKUP(ESTADO,REPORTE!AV$2:AW$33,2,0),DIDTRITO_FORM,CADER_FORM,IFERROR(INDEX(CA:CA,MATCH(DAY(F1218),BZ:BZ,0),1),DAY(F1218)),IFERROR(INDEX(CA:CA,MATCH(MONTH(F1218),BZ:BZ,0),1),MONTH(F1218)),YEAR(F1218),G1218),""))</f>
        <v/>
      </c>
      <c r="N1218" s="66" t="str">
        <f>IFERROR(IF(BT1218="","",IF(INDEX(N$1:N1217,MATCH(BT1218,BT$1:BT1217,0),1)=0,"",INDEX(N$1:N1217,MATCH(BT1218,BT$1:BT1217,0),1))),"")</f>
        <v/>
      </c>
      <c r="O1218" s="66" t="str">
        <f>IFERROR(IF(BT1218="","",IF(INDEX(O$1:O1217,MATCH(BT1218,BT$1:BT1217,0),1)=0,"",INDEX(O$1:O1217,MATCH(BT1218,BT$1:BT1217,0),1))),"")</f>
        <v/>
      </c>
      <c r="R1218" s="66"/>
      <c r="S1218" s="5"/>
      <c r="T1218" s="66"/>
      <c r="U1218" s="5" t="str">
        <f>IFERROR(IF(INDEX(U$1:U1217,MATCH(T1218,T$1:T1217,0),1)=0,"",INDEX(U$1:U1217,MATCH(T1218,T$1:T1217,0),1)),"")</f>
        <v/>
      </c>
      <c r="V1218" s="66"/>
      <c r="W1218" s="5" t="str">
        <f>IFERROR(IF(INDEX(W$1:W1217,MATCH(V1218,V$1:V1217,0),1)=0,"",INDEX(W$1:W1217,MATCH(V1218,V$1:V1217,0),1)),"")</f>
        <v/>
      </c>
      <c r="AC1218" s="3"/>
      <c r="AE1218" s="4"/>
      <c r="AY1218" s="7"/>
      <c r="BN1218" s="7" t="str">
        <f t="shared" si="277"/>
        <v/>
      </c>
      <c r="BO1218" s="286" t="str">
        <f t="shared" si="279"/>
        <v/>
      </c>
      <c r="BP1218" s="22" t="str">
        <f t="shared" si="278"/>
        <v/>
      </c>
      <c r="BQ1218" s="7"/>
      <c r="BR1218" s="75" t="str">
        <f t="shared" ref="BR1218:BR1281" si="281">IFERROR(IF(BH1218=0,"",BH1218/6000),"")</f>
        <v/>
      </c>
      <c r="BS1218" s="75" t="str">
        <f t="shared" ref="BS1218:BS1281" si="282">IFERROR(IF(VALUE(AY1218)&gt;VALUE(APERTURA_VENTANILLA),"OK",""),"")</f>
        <v/>
      </c>
      <c r="BT1218" s="5" t="str">
        <f t="shared" ref="BT1218:BT1281" si="283">J1218&amp;IF(K1218="",""," ")&amp;K1218&amp;IF(L1218="",""," ")&amp;L1218</f>
        <v/>
      </c>
      <c r="BU1218" s="79" t="str">
        <f t="shared" ref="BU1218:BU1281" si="284">IF(I1218="","",IF(I1218="F",SUM(BV1218:BW1218),""))</f>
        <v/>
      </c>
      <c r="BV1218" s="79" t="str">
        <f t="shared" ref="BV1218:BV1281" si="285">IF(OR(I1218="M",I1218=""),"",IF(MID(N1218,11,1)="H",1,0))</f>
        <v/>
      </c>
      <c r="BW1218" s="79" t="str">
        <f t="shared" ref="BW1218:BW1281" si="286">IF(OR(I1218="M",I1218=""),"",IF(MID(N1218,11,1)="M",1,0))</f>
        <v/>
      </c>
      <c r="CB1218" s="5"/>
      <c r="CE1218" s="5"/>
      <c r="CF1218" s="5"/>
      <c r="CG1218" s="5"/>
      <c r="CH1218" s="5"/>
      <c r="CI1218" s="5"/>
      <c r="CJ1218" s="14"/>
      <c r="CK1218" s="25"/>
      <c r="DO1218" s="5" t="e">
        <f>IF(REPORTE!AH$2="si",IF(C1218=VALUE(REPORTE!C$22),IF(SUM(DO1219:DO$1993),CONCATENATE(INT(B1218),", "),INT(B1218)),""),IF(C1218=VALUE(REPORTE!C$21),IF(SUM(DO1219:DO$1993),CONCATENATE(INT(B1218),", "),INT(B1218)),""))</f>
        <v>#VALUE!</v>
      </c>
      <c r="DS1218" s="5"/>
      <c r="DT1218" s="5"/>
      <c r="DU1218" s="5"/>
      <c r="DV1218" s="5"/>
    </row>
    <row r="1219" spans="1:126" x14ac:dyDescent="0.25">
      <c r="A1219" s="4" t="str">
        <f t="shared" si="280"/>
        <v/>
      </c>
      <c r="B1219" s="3"/>
      <c r="D1219" s="1"/>
      <c r="H1219" s="5" t="str">
        <f>IF(F1219="","",IFERROR(CONCATENATE("PEUA",VLOOKUP(ESTADO,REPORTE!AV$2:AW$33,2,0),DIDTRITO_FORM,CADER_FORM,IFERROR(INDEX(CA:CA,MATCH(DAY(F1219),BZ:BZ,0),1),DAY(F1219)),IFERROR(INDEX(CA:CA,MATCH(MONTH(F1219),BZ:BZ,0),1),MONTH(F1219)),YEAR(F1219),G1219),""))</f>
        <v/>
      </c>
      <c r="N1219" s="66" t="str">
        <f>IFERROR(IF(BT1219="","",IF(INDEX(N$1:N1218,MATCH(BT1219,BT$1:BT1218,0),1)=0,"",INDEX(N$1:N1218,MATCH(BT1219,BT$1:BT1218,0),1))),"")</f>
        <v/>
      </c>
      <c r="O1219" s="66" t="str">
        <f>IFERROR(IF(BT1219="","",IF(INDEX(O$1:O1218,MATCH(BT1219,BT$1:BT1218,0),1)=0,"",INDEX(O$1:O1218,MATCH(BT1219,BT$1:BT1218,0),1))),"")</f>
        <v/>
      </c>
      <c r="R1219" s="66"/>
      <c r="S1219" s="5"/>
      <c r="T1219" s="66"/>
      <c r="U1219" s="5" t="str">
        <f>IFERROR(IF(INDEX(U$1:U1218,MATCH(T1219,T$1:T1218,0),1)=0,"",INDEX(U$1:U1218,MATCH(T1219,T$1:T1218,0),1)),"")</f>
        <v/>
      </c>
      <c r="V1219" s="66"/>
      <c r="W1219" s="5" t="str">
        <f>IFERROR(IF(INDEX(W$1:W1218,MATCH(V1219,V$1:V1218,0),1)=0,"",INDEX(W$1:W1218,MATCH(V1219,V$1:V1218,0),1)),"")</f>
        <v/>
      </c>
      <c r="AC1219" s="3"/>
      <c r="AE1219" s="4"/>
      <c r="AY1219" s="7"/>
      <c r="BN1219" s="7" t="str">
        <f t="shared" si="277"/>
        <v/>
      </c>
      <c r="BO1219" s="286" t="str">
        <f t="shared" si="279"/>
        <v/>
      </c>
      <c r="BP1219" s="22" t="str">
        <f t="shared" si="278"/>
        <v/>
      </c>
      <c r="BQ1219" s="7"/>
      <c r="BR1219" s="75" t="str">
        <f t="shared" si="281"/>
        <v/>
      </c>
      <c r="BS1219" s="75" t="str">
        <f t="shared" si="282"/>
        <v/>
      </c>
      <c r="BT1219" s="5" t="str">
        <f t="shared" si="283"/>
        <v/>
      </c>
      <c r="BU1219" s="79" t="str">
        <f t="shared" si="284"/>
        <v/>
      </c>
      <c r="BV1219" s="79" t="str">
        <f t="shared" si="285"/>
        <v/>
      </c>
      <c r="BW1219" s="79" t="str">
        <f t="shared" si="286"/>
        <v/>
      </c>
      <c r="CB1219" s="5"/>
      <c r="CE1219" s="5"/>
      <c r="CF1219" s="5"/>
      <c r="CG1219" s="5"/>
      <c r="CH1219" s="5"/>
      <c r="CI1219" s="5"/>
      <c r="CJ1219" s="14"/>
      <c r="CK1219" s="25"/>
      <c r="DO1219" s="5" t="e">
        <f>IF(REPORTE!AH$2="si",IF(C1219=VALUE(REPORTE!C$22),IF(SUM(DO1220:DO$1993),CONCATENATE(INT(B1219),", "),INT(B1219)),""),IF(C1219=VALUE(REPORTE!C$21),IF(SUM(DO1220:DO$1993),CONCATENATE(INT(B1219),", "),INT(B1219)),""))</f>
        <v>#VALUE!</v>
      </c>
      <c r="DP1219" s="5"/>
      <c r="DS1219" s="5"/>
      <c r="DT1219" s="5"/>
      <c r="DU1219" s="5"/>
      <c r="DV1219" s="5"/>
    </row>
    <row r="1220" spans="1:126" x14ac:dyDescent="0.25">
      <c r="A1220" s="4" t="str">
        <f t="shared" si="280"/>
        <v/>
      </c>
      <c r="B1220" s="3"/>
      <c r="D1220" s="1"/>
      <c r="H1220" s="5" t="str">
        <f>IF(F1220="","",IFERROR(CONCATENATE("PEUA",VLOOKUP(ESTADO,REPORTE!AV$2:AW$33,2,0),DIDTRITO_FORM,CADER_FORM,IFERROR(INDEX(CA:CA,MATCH(DAY(F1220),BZ:BZ,0),1),DAY(F1220)),IFERROR(INDEX(CA:CA,MATCH(MONTH(F1220),BZ:BZ,0),1),MONTH(F1220)),YEAR(F1220),G1220),""))</f>
        <v/>
      </c>
      <c r="N1220" s="66" t="str">
        <f>IFERROR(IF(BT1220="","",IF(INDEX(N$1:N1219,MATCH(BT1220,BT$1:BT1219,0),1)=0,"",INDEX(N$1:N1219,MATCH(BT1220,BT$1:BT1219,0),1))),"")</f>
        <v/>
      </c>
      <c r="O1220" s="66" t="str">
        <f>IFERROR(IF(BT1220="","",IF(INDEX(O$1:O1219,MATCH(BT1220,BT$1:BT1219,0),1)=0,"",INDEX(O$1:O1219,MATCH(BT1220,BT$1:BT1219,0),1))),"")</f>
        <v/>
      </c>
      <c r="R1220" s="66"/>
      <c r="S1220" s="5"/>
      <c r="T1220" s="66"/>
      <c r="U1220" s="5" t="str">
        <f>IFERROR(IF(INDEX(U$1:U1219,MATCH(T1220,T$1:T1219,0),1)=0,"",INDEX(U$1:U1219,MATCH(T1220,T$1:T1219,0),1)),"")</f>
        <v/>
      </c>
      <c r="V1220" s="66"/>
      <c r="W1220" s="5" t="str">
        <f>IFERROR(IF(INDEX(W$1:W1219,MATCH(V1220,V$1:V1219,0),1)=0,"",INDEX(W$1:W1219,MATCH(V1220,V$1:V1219,0),1)),"")</f>
        <v/>
      </c>
      <c r="AE1220" s="4"/>
      <c r="AY1220" s="7"/>
      <c r="BN1220" s="7" t="str">
        <f t="shared" si="277"/>
        <v/>
      </c>
      <c r="BO1220" s="286" t="str">
        <f t="shared" si="279"/>
        <v/>
      </c>
      <c r="BP1220" s="22" t="str">
        <f t="shared" si="278"/>
        <v/>
      </c>
      <c r="BQ1220" s="7"/>
      <c r="BR1220" s="75" t="str">
        <f t="shared" si="281"/>
        <v/>
      </c>
      <c r="BS1220" s="75" t="str">
        <f t="shared" si="282"/>
        <v/>
      </c>
      <c r="BT1220" s="5" t="str">
        <f t="shared" si="283"/>
        <v/>
      </c>
      <c r="BU1220" s="79" t="str">
        <f t="shared" si="284"/>
        <v/>
      </c>
      <c r="BV1220" s="79" t="str">
        <f t="shared" si="285"/>
        <v/>
      </c>
      <c r="BW1220" s="79" t="str">
        <f t="shared" si="286"/>
        <v/>
      </c>
      <c r="CB1220" s="5"/>
      <c r="CE1220" s="5"/>
      <c r="CF1220" s="5"/>
      <c r="CG1220" s="5"/>
      <c r="CH1220" s="5"/>
      <c r="CI1220" s="5"/>
      <c r="CJ1220" s="14"/>
      <c r="CK1220" s="25"/>
      <c r="DO1220" s="5" t="e">
        <f>IF(REPORTE!AH$2="si",IF(C1220=VALUE(REPORTE!C$22),IF(SUM(DO1221:DO$1993),CONCATENATE(INT(B1220),", "),INT(B1220)),""),IF(C1220=VALUE(REPORTE!C$21),IF(SUM(DO1221:DO$1993),CONCATENATE(INT(B1220),", "),INT(B1220)),""))</f>
        <v>#VALUE!</v>
      </c>
      <c r="DP1220" s="5" t="e">
        <f>CONCATENATE(DO1220,DO1221,DO1222,DO1223,DO1224,DO1225,DO1226,DO1227,DO1228,DO1229,DO1230,DO1231,DO1232,DO1233,DO1234,DO1235,DO1236,DO1237,DO1238,DO1239,DO1240,DO1241,DO1242,DO1243,DO1244,DO1245,DO1246,DO1247,DO1248,DO1249,DO1250,DO1251,DO1252,DO1253,DO1254,DO1255,DO1256,DO1257,DO1258,DO1259,DO1260,DO1261)</f>
        <v>#VALUE!</v>
      </c>
      <c r="DS1220" s="5"/>
      <c r="DT1220" s="5"/>
      <c r="DU1220" s="5"/>
      <c r="DV1220" s="5"/>
    </row>
    <row r="1221" spans="1:126" x14ac:dyDescent="0.25">
      <c r="A1221" s="4" t="str">
        <f t="shared" si="280"/>
        <v/>
      </c>
      <c r="B1221" s="3"/>
      <c r="D1221" s="1"/>
      <c r="H1221" s="5" t="str">
        <f>IF(F1221="","",IFERROR(CONCATENATE("PEUA",VLOOKUP(ESTADO,REPORTE!AV$2:AW$33,2,0),DIDTRITO_FORM,CADER_FORM,IFERROR(INDEX(CA:CA,MATCH(DAY(F1221),BZ:BZ,0),1),DAY(F1221)),IFERROR(INDEX(CA:CA,MATCH(MONTH(F1221),BZ:BZ,0),1),MONTH(F1221)),YEAR(F1221),G1221),""))</f>
        <v/>
      </c>
      <c r="N1221" s="66" t="str">
        <f>IFERROR(IF(BT1221="","",IF(INDEX(N$1:N1220,MATCH(BT1221,BT$1:BT1220,0),1)=0,"",INDEX(N$1:N1220,MATCH(BT1221,BT$1:BT1220,0),1))),"")</f>
        <v/>
      </c>
      <c r="O1221" s="66" t="str">
        <f>IFERROR(IF(BT1221="","",IF(INDEX(O$1:O1220,MATCH(BT1221,BT$1:BT1220,0),1)=0,"",INDEX(O$1:O1220,MATCH(BT1221,BT$1:BT1220,0),1))),"")</f>
        <v/>
      </c>
      <c r="R1221" s="66"/>
      <c r="S1221" s="5"/>
      <c r="T1221" s="66"/>
      <c r="U1221" s="5" t="str">
        <f>IFERROR(IF(INDEX(U$1:U1220,MATCH(T1221,T$1:T1220,0),1)=0,"",INDEX(U$1:U1220,MATCH(T1221,T$1:T1220,0),1)),"")</f>
        <v/>
      </c>
      <c r="V1221" s="66"/>
      <c r="W1221" s="5" t="str">
        <f>IFERROR(IF(INDEX(W$1:W1220,MATCH(V1221,V$1:V1220,0),1)=0,"",INDEX(W$1:W1220,MATCH(V1221,V$1:V1220,0),1)),"")</f>
        <v/>
      </c>
      <c r="AE1221" s="4"/>
      <c r="AY1221" s="7"/>
      <c r="BN1221" s="7" t="str">
        <f t="shared" si="277"/>
        <v/>
      </c>
      <c r="BO1221" s="286" t="str">
        <f t="shared" si="279"/>
        <v/>
      </c>
      <c r="BP1221" s="22" t="str">
        <f t="shared" si="278"/>
        <v/>
      </c>
      <c r="BQ1221" s="7"/>
      <c r="BR1221" s="75" t="str">
        <f t="shared" si="281"/>
        <v/>
      </c>
      <c r="BS1221" s="75" t="str">
        <f t="shared" si="282"/>
        <v/>
      </c>
      <c r="BT1221" s="5" t="str">
        <f t="shared" si="283"/>
        <v/>
      </c>
      <c r="BU1221" s="79" t="str">
        <f t="shared" si="284"/>
        <v/>
      </c>
      <c r="BV1221" s="79" t="str">
        <f t="shared" si="285"/>
        <v/>
      </c>
      <c r="BW1221" s="79" t="str">
        <f t="shared" si="286"/>
        <v/>
      </c>
      <c r="CB1221" s="5"/>
      <c r="CE1221" s="5"/>
      <c r="CF1221" s="5"/>
      <c r="CG1221" s="5"/>
      <c r="CH1221" s="5"/>
      <c r="CI1221" s="5"/>
      <c r="CJ1221" s="14"/>
      <c r="CK1221" s="25"/>
      <c r="DO1221" s="5" t="e">
        <f>IF(REPORTE!AH$2="si",IF(C1221=VALUE(REPORTE!C$22),IF(SUM(DO1222:DO$1993),CONCATENATE(INT(B1221),", "),INT(B1221)),""),IF(C1221=VALUE(REPORTE!C$21),IF(SUM(DO1222:DO$1993),CONCATENATE(INT(B1221),", "),INT(B1221)),""))</f>
        <v>#VALUE!</v>
      </c>
      <c r="DS1221" s="5"/>
      <c r="DT1221" s="5"/>
      <c r="DU1221" s="5"/>
      <c r="DV1221" s="5"/>
    </row>
    <row r="1222" spans="1:126" x14ac:dyDescent="0.25">
      <c r="A1222" s="4" t="str">
        <f t="shared" si="280"/>
        <v/>
      </c>
      <c r="B1222" s="3"/>
      <c r="D1222" s="1"/>
      <c r="H1222" s="5" t="str">
        <f>IF(F1222="","",IFERROR(CONCATENATE("PEUA",VLOOKUP(ESTADO,REPORTE!AV$2:AW$33,2,0),DIDTRITO_FORM,CADER_FORM,IFERROR(INDEX(CA:CA,MATCH(DAY(F1222),BZ:BZ,0),1),DAY(F1222)),IFERROR(INDEX(CA:CA,MATCH(MONTH(F1222),BZ:BZ,0),1),MONTH(F1222)),YEAR(F1222),G1222),""))</f>
        <v/>
      </c>
      <c r="N1222" s="66" t="str">
        <f>IFERROR(IF(BT1222="","",IF(INDEX(N$1:N1221,MATCH(BT1222,BT$1:BT1221,0),1)=0,"",INDEX(N$1:N1221,MATCH(BT1222,BT$1:BT1221,0),1))),"")</f>
        <v/>
      </c>
      <c r="O1222" s="66" t="str">
        <f>IFERROR(IF(BT1222="","",IF(INDEX(O$1:O1221,MATCH(BT1222,BT$1:BT1221,0),1)=0,"",INDEX(O$1:O1221,MATCH(BT1222,BT$1:BT1221,0),1))),"")</f>
        <v/>
      </c>
      <c r="R1222" s="66"/>
      <c r="S1222" s="5"/>
      <c r="T1222" s="66"/>
      <c r="U1222" s="5" t="str">
        <f>IFERROR(IF(INDEX(U$1:U1221,MATCH(T1222,T$1:T1221,0),1)=0,"",INDEX(U$1:U1221,MATCH(T1222,T$1:T1221,0),1)),"")</f>
        <v/>
      </c>
      <c r="V1222" s="66"/>
      <c r="W1222" s="5" t="str">
        <f>IFERROR(IF(INDEX(W$1:W1221,MATCH(V1222,V$1:V1221,0),1)=0,"",INDEX(W$1:W1221,MATCH(V1222,V$1:V1221,0),1)),"")</f>
        <v/>
      </c>
      <c r="AE1222" s="4"/>
      <c r="AY1222" s="7"/>
      <c r="BN1222" s="7" t="str">
        <f t="shared" si="277"/>
        <v/>
      </c>
      <c r="BO1222" s="286" t="str">
        <f t="shared" si="279"/>
        <v/>
      </c>
      <c r="BP1222" s="22" t="str">
        <f t="shared" si="278"/>
        <v/>
      </c>
      <c r="BQ1222" s="7"/>
      <c r="BR1222" s="75" t="str">
        <f t="shared" si="281"/>
        <v/>
      </c>
      <c r="BS1222" s="75" t="str">
        <f t="shared" si="282"/>
        <v/>
      </c>
      <c r="BT1222" s="5" t="str">
        <f t="shared" si="283"/>
        <v/>
      </c>
      <c r="BU1222" s="79" t="str">
        <f t="shared" si="284"/>
        <v/>
      </c>
      <c r="BV1222" s="79" t="str">
        <f t="shared" si="285"/>
        <v/>
      </c>
      <c r="BW1222" s="79" t="str">
        <f t="shared" si="286"/>
        <v/>
      </c>
      <c r="CB1222" s="5"/>
      <c r="CE1222" s="5"/>
      <c r="CF1222" s="5"/>
      <c r="CG1222" s="5"/>
      <c r="CH1222" s="5"/>
      <c r="CI1222" s="5"/>
      <c r="CJ1222" s="14"/>
      <c r="CK1222" s="25"/>
      <c r="DO1222" s="5" t="e">
        <f>IF(REPORTE!AH$2="si",IF(C1222=VALUE(REPORTE!C$22),IF(SUM(DO1223:DO$1993),CONCATENATE(INT(B1222),", "),INT(B1222)),""),IF(C1222=VALUE(REPORTE!C$21),IF(SUM(DO1223:DO$1993),CONCATENATE(INT(B1222),", "),INT(B1222)),""))</f>
        <v>#VALUE!</v>
      </c>
      <c r="DS1222" s="5"/>
      <c r="DT1222" s="5"/>
      <c r="DU1222" s="5"/>
      <c r="DV1222" s="5"/>
    </row>
    <row r="1223" spans="1:126" x14ac:dyDescent="0.25">
      <c r="A1223" s="4" t="str">
        <f t="shared" si="280"/>
        <v/>
      </c>
      <c r="B1223" s="3"/>
      <c r="D1223" s="1"/>
      <c r="H1223" s="5" t="str">
        <f>IF(F1223="","",IFERROR(CONCATENATE("PEUA",VLOOKUP(ESTADO,REPORTE!AV$2:AW$33,2,0),DIDTRITO_FORM,CADER_FORM,IFERROR(INDEX(CA:CA,MATCH(DAY(F1223),BZ:BZ,0),1),DAY(F1223)),IFERROR(INDEX(CA:CA,MATCH(MONTH(F1223),BZ:BZ,0),1),MONTH(F1223)),YEAR(F1223),G1223),""))</f>
        <v/>
      </c>
      <c r="N1223" s="66" t="str">
        <f>IFERROR(IF(BT1223="","",IF(INDEX(N$1:N1222,MATCH(BT1223,BT$1:BT1222,0),1)=0,"",INDEX(N$1:N1222,MATCH(BT1223,BT$1:BT1222,0),1))),"")</f>
        <v/>
      </c>
      <c r="O1223" s="66" t="str">
        <f>IFERROR(IF(BT1223="","",IF(INDEX(O$1:O1222,MATCH(BT1223,BT$1:BT1222,0),1)=0,"",INDEX(O$1:O1222,MATCH(BT1223,BT$1:BT1222,0),1))),"")</f>
        <v/>
      </c>
      <c r="R1223" s="66"/>
      <c r="S1223" s="5"/>
      <c r="T1223" s="66"/>
      <c r="U1223" s="5" t="str">
        <f>IFERROR(IF(INDEX(U$1:U1222,MATCH(T1223,T$1:T1222,0),1)=0,"",INDEX(U$1:U1222,MATCH(T1223,T$1:T1222,0),1)),"")</f>
        <v/>
      </c>
      <c r="V1223" s="66"/>
      <c r="W1223" s="5" t="str">
        <f>IFERROR(IF(INDEX(W$1:W1222,MATCH(V1223,V$1:V1222,0),1)=0,"",INDEX(W$1:W1222,MATCH(V1223,V$1:V1222,0),1)),"")</f>
        <v/>
      </c>
      <c r="AE1223" s="4"/>
      <c r="AY1223" s="7"/>
      <c r="BN1223" s="7" t="str">
        <f t="shared" si="277"/>
        <v/>
      </c>
      <c r="BO1223" s="286" t="str">
        <f t="shared" si="279"/>
        <v/>
      </c>
      <c r="BP1223" s="22" t="str">
        <f t="shared" si="278"/>
        <v/>
      </c>
      <c r="BQ1223" s="7"/>
      <c r="BR1223" s="75" t="str">
        <f t="shared" si="281"/>
        <v/>
      </c>
      <c r="BS1223" s="75" t="str">
        <f t="shared" si="282"/>
        <v/>
      </c>
      <c r="BT1223" s="5" t="str">
        <f t="shared" si="283"/>
        <v/>
      </c>
      <c r="BU1223" s="79" t="str">
        <f t="shared" si="284"/>
        <v/>
      </c>
      <c r="BV1223" s="79" t="str">
        <f t="shared" si="285"/>
        <v/>
      </c>
      <c r="BW1223" s="79" t="str">
        <f t="shared" si="286"/>
        <v/>
      </c>
      <c r="CB1223" s="5"/>
      <c r="CE1223" s="5"/>
      <c r="CF1223" s="5"/>
      <c r="CG1223" s="5"/>
      <c r="CH1223" s="5"/>
      <c r="CI1223" s="5"/>
      <c r="CJ1223" s="14"/>
      <c r="CK1223" s="25"/>
      <c r="DO1223" s="5" t="e">
        <f>IF(REPORTE!AH$2="si",IF(C1223=VALUE(REPORTE!C$22),IF(SUM(DO1224:DO$1993),CONCATENATE(INT(B1223),", "),INT(B1223)),""),IF(C1223=VALUE(REPORTE!C$21),IF(SUM(DO1224:DO$1993),CONCATENATE(INT(B1223),", "),INT(B1223)),""))</f>
        <v>#VALUE!</v>
      </c>
      <c r="DS1223" s="5"/>
      <c r="DT1223" s="5"/>
      <c r="DU1223" s="5"/>
      <c r="DV1223" s="5"/>
    </row>
    <row r="1224" spans="1:126" x14ac:dyDescent="0.25">
      <c r="A1224" s="4" t="str">
        <f t="shared" si="280"/>
        <v/>
      </c>
      <c r="B1224" s="3"/>
      <c r="D1224" s="1"/>
      <c r="H1224" s="5" t="str">
        <f>IF(F1224="","",IFERROR(CONCATENATE("PEUA",VLOOKUP(ESTADO,REPORTE!AV$2:AW$33,2,0),DIDTRITO_FORM,CADER_FORM,IFERROR(INDEX(CA:CA,MATCH(DAY(F1224),BZ:BZ,0),1),DAY(F1224)),IFERROR(INDEX(CA:CA,MATCH(MONTH(F1224),BZ:BZ,0),1),MONTH(F1224)),YEAR(F1224),G1224),""))</f>
        <v/>
      </c>
      <c r="N1224" s="66" t="str">
        <f>IFERROR(IF(BT1224="","",IF(INDEX(N$1:N1223,MATCH(BT1224,BT$1:BT1223,0),1)=0,"",INDEX(N$1:N1223,MATCH(BT1224,BT$1:BT1223,0),1))),"")</f>
        <v/>
      </c>
      <c r="O1224" s="66" t="str">
        <f>IFERROR(IF(BT1224="","",IF(INDEX(O$1:O1223,MATCH(BT1224,BT$1:BT1223,0),1)=0,"",INDEX(O$1:O1223,MATCH(BT1224,BT$1:BT1223,0),1))),"")</f>
        <v/>
      </c>
      <c r="R1224" s="66"/>
      <c r="S1224" s="5"/>
      <c r="T1224" s="66"/>
      <c r="U1224" s="5" t="str">
        <f>IFERROR(IF(INDEX(U$1:U1223,MATCH(T1224,T$1:T1223,0),1)=0,"",INDEX(U$1:U1223,MATCH(T1224,T$1:T1223,0),1)),"")</f>
        <v/>
      </c>
      <c r="V1224" s="66"/>
      <c r="W1224" s="5" t="str">
        <f>IFERROR(IF(INDEX(W$1:W1223,MATCH(V1224,V$1:V1223,0),1)=0,"",INDEX(W$1:W1223,MATCH(V1224,V$1:V1223,0),1)),"")</f>
        <v/>
      </c>
      <c r="AE1224" s="4"/>
      <c r="AY1224" s="7"/>
      <c r="BN1224" s="7" t="str">
        <f t="shared" si="277"/>
        <v/>
      </c>
      <c r="BO1224" s="286" t="str">
        <f t="shared" si="279"/>
        <v/>
      </c>
      <c r="BP1224" s="22" t="str">
        <f t="shared" si="278"/>
        <v/>
      </c>
      <c r="BQ1224" s="7"/>
      <c r="BR1224" s="75" t="str">
        <f t="shared" si="281"/>
        <v/>
      </c>
      <c r="BS1224" s="75" t="str">
        <f t="shared" si="282"/>
        <v/>
      </c>
      <c r="BT1224" s="5" t="str">
        <f t="shared" si="283"/>
        <v/>
      </c>
      <c r="BU1224" s="79" t="str">
        <f t="shared" si="284"/>
        <v/>
      </c>
      <c r="BV1224" s="79" t="str">
        <f t="shared" si="285"/>
        <v/>
      </c>
      <c r="BW1224" s="79" t="str">
        <f t="shared" si="286"/>
        <v/>
      </c>
      <c r="CB1224" s="5"/>
      <c r="CE1224" s="5"/>
      <c r="CF1224" s="5"/>
      <c r="CG1224" s="5"/>
      <c r="CH1224" s="5"/>
      <c r="CI1224" s="5"/>
      <c r="CJ1224" s="14"/>
      <c r="CK1224" s="25"/>
      <c r="DO1224" s="5" t="e">
        <f>IF(REPORTE!AH$2="si",IF(C1224=VALUE(REPORTE!C$22),IF(SUM(DO1225:DO$1993),CONCATENATE(INT(B1224),", "),INT(B1224)),""),IF(C1224=VALUE(REPORTE!C$21),IF(SUM(DO1225:DO$1993),CONCATENATE(INT(B1224),", "),INT(B1224)),""))</f>
        <v>#VALUE!</v>
      </c>
      <c r="DS1224" s="5"/>
      <c r="DT1224" s="5"/>
      <c r="DU1224" s="5"/>
      <c r="DV1224" s="5"/>
    </row>
    <row r="1225" spans="1:126" x14ac:dyDescent="0.25">
      <c r="A1225" s="4" t="str">
        <f t="shared" si="280"/>
        <v/>
      </c>
      <c r="B1225" s="3"/>
      <c r="D1225" s="1"/>
      <c r="H1225" s="5" t="str">
        <f>IF(F1225="","",IFERROR(CONCATENATE("PEUA",VLOOKUP(ESTADO,REPORTE!AV$2:AW$33,2,0),DIDTRITO_FORM,CADER_FORM,IFERROR(INDEX(CA:CA,MATCH(DAY(F1225),BZ:BZ,0),1),DAY(F1225)),IFERROR(INDEX(CA:CA,MATCH(MONTH(F1225),BZ:BZ,0),1),MONTH(F1225)),YEAR(F1225),G1225),""))</f>
        <v/>
      </c>
      <c r="N1225" s="66" t="str">
        <f>IFERROR(IF(BT1225="","",IF(INDEX(N$1:N1224,MATCH(BT1225,BT$1:BT1224,0),1)=0,"",INDEX(N$1:N1224,MATCH(BT1225,BT$1:BT1224,0),1))),"")</f>
        <v/>
      </c>
      <c r="O1225" s="66" t="str">
        <f>IFERROR(IF(BT1225="","",IF(INDEX(O$1:O1224,MATCH(BT1225,BT$1:BT1224,0),1)=0,"",INDEX(O$1:O1224,MATCH(BT1225,BT$1:BT1224,0),1))),"")</f>
        <v/>
      </c>
      <c r="R1225" s="66"/>
      <c r="S1225" s="5"/>
      <c r="T1225" s="66"/>
      <c r="U1225" s="5" t="str">
        <f>IFERROR(IF(INDEX(U$1:U1224,MATCH(T1225,T$1:T1224,0),1)=0,"",INDEX(U$1:U1224,MATCH(T1225,T$1:T1224,0),1)),"")</f>
        <v/>
      </c>
      <c r="V1225" s="66"/>
      <c r="W1225" s="5" t="str">
        <f>IFERROR(IF(INDEX(W$1:W1224,MATCH(V1225,V$1:V1224,0),1)=0,"",INDEX(W$1:W1224,MATCH(V1225,V$1:V1224,0),1)),"")</f>
        <v/>
      </c>
      <c r="AE1225" s="4"/>
      <c r="AY1225" s="7"/>
      <c r="BN1225" s="7" t="str">
        <f t="shared" si="277"/>
        <v/>
      </c>
      <c r="BO1225" s="286" t="str">
        <f t="shared" si="279"/>
        <v/>
      </c>
      <c r="BP1225" s="22" t="str">
        <f t="shared" si="278"/>
        <v/>
      </c>
      <c r="BQ1225" s="7"/>
      <c r="BR1225" s="75" t="str">
        <f t="shared" si="281"/>
        <v/>
      </c>
      <c r="BS1225" s="75" t="str">
        <f t="shared" si="282"/>
        <v/>
      </c>
      <c r="BT1225" s="5" t="str">
        <f t="shared" si="283"/>
        <v/>
      </c>
      <c r="BU1225" s="79" t="str">
        <f t="shared" si="284"/>
        <v/>
      </c>
      <c r="BV1225" s="79" t="str">
        <f t="shared" si="285"/>
        <v/>
      </c>
      <c r="BW1225" s="79" t="str">
        <f t="shared" si="286"/>
        <v/>
      </c>
      <c r="CB1225" s="5"/>
      <c r="CE1225" s="5"/>
      <c r="CF1225" s="5"/>
      <c r="CG1225" s="5"/>
      <c r="CH1225" s="5"/>
      <c r="CI1225" s="5"/>
      <c r="CJ1225" s="14"/>
      <c r="CK1225" s="25"/>
      <c r="DO1225" s="5" t="e">
        <f>IF(REPORTE!AH$2="si",IF(C1225=VALUE(REPORTE!C$22),IF(SUM(DO1226:DO$1993),CONCATENATE(INT(B1225),", "),INT(B1225)),""),IF(C1225=VALUE(REPORTE!C$21),IF(SUM(DO1226:DO$1993),CONCATENATE(INT(B1225),", "),INT(B1225)),""))</f>
        <v>#VALUE!</v>
      </c>
      <c r="DS1225" s="5"/>
      <c r="DT1225" s="5"/>
      <c r="DU1225" s="5"/>
      <c r="DV1225" s="5"/>
    </row>
    <row r="1226" spans="1:126" x14ac:dyDescent="0.25">
      <c r="A1226" s="4" t="str">
        <f t="shared" si="280"/>
        <v/>
      </c>
      <c r="B1226" s="3"/>
      <c r="D1226" s="1"/>
      <c r="H1226" s="5" t="str">
        <f>IF(F1226="","",IFERROR(CONCATENATE("PEUA",VLOOKUP(ESTADO,REPORTE!AV$2:AW$33,2,0),DIDTRITO_FORM,CADER_FORM,IFERROR(INDEX(CA:CA,MATCH(DAY(F1226),BZ:BZ,0),1),DAY(F1226)),IFERROR(INDEX(CA:CA,MATCH(MONTH(F1226),BZ:BZ,0),1),MONTH(F1226)),YEAR(F1226),G1226),""))</f>
        <v/>
      </c>
      <c r="N1226" s="66" t="str">
        <f>IFERROR(IF(BT1226="","",IF(INDEX(N$1:N1225,MATCH(BT1226,BT$1:BT1225,0),1)=0,"",INDEX(N$1:N1225,MATCH(BT1226,BT$1:BT1225,0),1))),"")</f>
        <v/>
      </c>
      <c r="O1226" s="66" t="str">
        <f>IFERROR(IF(BT1226="","",IF(INDEX(O$1:O1225,MATCH(BT1226,BT$1:BT1225,0),1)=0,"",INDEX(O$1:O1225,MATCH(BT1226,BT$1:BT1225,0),1))),"")</f>
        <v/>
      </c>
      <c r="R1226" s="66"/>
      <c r="S1226" s="5"/>
      <c r="T1226" s="66"/>
      <c r="U1226" s="5" t="str">
        <f>IFERROR(IF(INDEX(U$1:U1225,MATCH(T1226,T$1:T1225,0),1)=0,"",INDEX(U$1:U1225,MATCH(T1226,T$1:T1225,0),1)),"")</f>
        <v/>
      </c>
      <c r="V1226" s="66"/>
      <c r="W1226" s="5" t="str">
        <f>IFERROR(IF(INDEX(W$1:W1225,MATCH(V1226,V$1:V1225,0),1)=0,"",INDEX(W$1:W1225,MATCH(V1226,V$1:V1225,0),1)),"")</f>
        <v/>
      </c>
      <c r="AE1226" s="4"/>
      <c r="AY1226" s="7"/>
      <c r="BN1226" s="7" t="str">
        <f t="shared" si="277"/>
        <v/>
      </c>
      <c r="BO1226" s="286" t="str">
        <f t="shared" si="279"/>
        <v/>
      </c>
      <c r="BP1226" s="22" t="str">
        <f t="shared" si="278"/>
        <v/>
      </c>
      <c r="BQ1226" s="7"/>
      <c r="BR1226" s="75" t="str">
        <f t="shared" si="281"/>
        <v/>
      </c>
      <c r="BS1226" s="75" t="str">
        <f t="shared" si="282"/>
        <v/>
      </c>
      <c r="BT1226" s="5" t="str">
        <f t="shared" si="283"/>
        <v/>
      </c>
      <c r="BU1226" s="79" t="str">
        <f t="shared" si="284"/>
        <v/>
      </c>
      <c r="BV1226" s="79" t="str">
        <f t="shared" si="285"/>
        <v/>
      </c>
      <c r="BW1226" s="79" t="str">
        <f t="shared" si="286"/>
        <v/>
      </c>
      <c r="CB1226" s="5"/>
      <c r="CE1226" s="5"/>
      <c r="CF1226" s="5"/>
      <c r="CG1226" s="5"/>
      <c r="CH1226" s="5"/>
      <c r="CI1226" s="5"/>
      <c r="CJ1226" s="14"/>
      <c r="CK1226" s="25"/>
      <c r="DO1226" s="5" t="e">
        <f>IF(REPORTE!AH$2="si",IF(C1226=VALUE(REPORTE!C$22),IF(SUM(DO1227:DO$1993),CONCATENATE(INT(B1226),", "),INT(B1226)),""),IF(C1226=VALUE(REPORTE!C$21),IF(SUM(DO1227:DO$1993),CONCATENATE(INT(B1226),", "),INT(B1226)),""))</f>
        <v>#VALUE!</v>
      </c>
      <c r="DS1226" s="5"/>
      <c r="DT1226" s="5"/>
      <c r="DU1226" s="5"/>
      <c r="DV1226" s="5"/>
    </row>
    <row r="1227" spans="1:126" x14ac:dyDescent="0.25">
      <c r="A1227" s="4" t="str">
        <f t="shared" si="280"/>
        <v/>
      </c>
      <c r="B1227" s="3"/>
      <c r="D1227" s="1"/>
      <c r="H1227" s="5" t="str">
        <f>IF(F1227="","",IFERROR(CONCATENATE("PEUA",VLOOKUP(ESTADO,REPORTE!AV$2:AW$33,2,0),DIDTRITO_FORM,CADER_FORM,IFERROR(INDEX(CA:CA,MATCH(DAY(F1227),BZ:BZ,0),1),DAY(F1227)),IFERROR(INDEX(CA:CA,MATCH(MONTH(F1227),BZ:BZ,0),1),MONTH(F1227)),YEAR(F1227),G1227),""))</f>
        <v/>
      </c>
      <c r="N1227" s="66" t="str">
        <f>IFERROR(IF(BT1227="","",IF(INDEX(N$1:N1226,MATCH(BT1227,BT$1:BT1226,0),1)=0,"",INDEX(N$1:N1226,MATCH(BT1227,BT$1:BT1226,0),1))),"")</f>
        <v/>
      </c>
      <c r="O1227" s="66" t="str">
        <f>IFERROR(IF(BT1227="","",IF(INDEX(O$1:O1226,MATCH(BT1227,BT$1:BT1226,0),1)=0,"",INDEX(O$1:O1226,MATCH(BT1227,BT$1:BT1226,0),1))),"")</f>
        <v/>
      </c>
      <c r="R1227" s="66"/>
      <c r="S1227" s="5"/>
      <c r="T1227" s="66"/>
      <c r="U1227" s="5" t="str">
        <f>IFERROR(IF(INDEX(U$1:U1226,MATCH(T1227,T$1:T1226,0),1)=0,"",INDEX(U$1:U1226,MATCH(T1227,T$1:T1226,0),1)),"")</f>
        <v/>
      </c>
      <c r="V1227" s="66"/>
      <c r="W1227" s="5" t="str">
        <f>IFERROR(IF(INDEX(W$1:W1226,MATCH(V1227,V$1:V1226,0),1)=0,"",INDEX(W$1:W1226,MATCH(V1227,V$1:V1226,0),1)),"")</f>
        <v/>
      </c>
      <c r="AE1227" s="4"/>
      <c r="AY1227" s="7"/>
      <c r="BN1227" s="7" t="str">
        <f t="shared" si="277"/>
        <v/>
      </c>
      <c r="BO1227" s="286" t="str">
        <f t="shared" si="279"/>
        <v/>
      </c>
      <c r="BP1227" s="22" t="str">
        <f t="shared" si="278"/>
        <v/>
      </c>
      <c r="BQ1227" s="7"/>
      <c r="BR1227" s="75" t="str">
        <f t="shared" si="281"/>
        <v/>
      </c>
      <c r="BS1227" s="75" t="str">
        <f t="shared" si="282"/>
        <v/>
      </c>
      <c r="BT1227" s="5" t="str">
        <f t="shared" si="283"/>
        <v/>
      </c>
      <c r="BU1227" s="79" t="str">
        <f t="shared" si="284"/>
        <v/>
      </c>
      <c r="BV1227" s="79" t="str">
        <f t="shared" si="285"/>
        <v/>
      </c>
      <c r="BW1227" s="79" t="str">
        <f t="shared" si="286"/>
        <v/>
      </c>
      <c r="CB1227" s="5"/>
      <c r="CE1227" s="5"/>
      <c r="CF1227" s="5"/>
      <c r="CG1227" s="5"/>
      <c r="CH1227" s="5"/>
      <c r="CI1227" s="5"/>
      <c r="CJ1227" s="14"/>
      <c r="CK1227" s="25"/>
      <c r="DO1227" s="5" t="e">
        <f>IF(REPORTE!AH$2="si",IF(C1227=VALUE(REPORTE!C$22),IF(SUM(DO1228:DO$1993),CONCATENATE(INT(B1227),", "),INT(B1227)),""),IF(C1227=VALUE(REPORTE!C$21),IF(SUM(DO1228:DO$1993),CONCATENATE(INT(B1227),", "),INT(B1227)),""))</f>
        <v>#VALUE!</v>
      </c>
      <c r="DS1227" s="5"/>
      <c r="DT1227" s="5"/>
      <c r="DU1227" s="5"/>
      <c r="DV1227" s="5"/>
    </row>
    <row r="1228" spans="1:126" x14ac:dyDescent="0.25">
      <c r="A1228" s="4" t="str">
        <f t="shared" si="280"/>
        <v/>
      </c>
      <c r="B1228" s="3"/>
      <c r="D1228" s="1"/>
      <c r="H1228" s="5" t="str">
        <f>IF(F1228="","",IFERROR(CONCATENATE("PEUA",VLOOKUP(ESTADO,REPORTE!AV$2:AW$33,2,0),DIDTRITO_FORM,CADER_FORM,IFERROR(INDEX(CA:CA,MATCH(DAY(F1228),BZ:BZ,0),1),DAY(F1228)),IFERROR(INDEX(CA:CA,MATCH(MONTH(F1228),BZ:BZ,0),1),MONTH(F1228)),YEAR(F1228),G1228),""))</f>
        <v/>
      </c>
      <c r="N1228" s="66" t="str">
        <f>IFERROR(IF(BT1228="","",IF(INDEX(N$1:N1227,MATCH(BT1228,BT$1:BT1227,0),1)=0,"",INDEX(N$1:N1227,MATCH(BT1228,BT$1:BT1227,0),1))),"")</f>
        <v/>
      </c>
      <c r="O1228" s="66" t="str">
        <f>IFERROR(IF(BT1228="","",IF(INDEX(O$1:O1227,MATCH(BT1228,BT$1:BT1227,0),1)=0,"",INDEX(O$1:O1227,MATCH(BT1228,BT$1:BT1227,0),1))),"")</f>
        <v/>
      </c>
      <c r="R1228" s="66"/>
      <c r="S1228" s="5"/>
      <c r="T1228" s="66"/>
      <c r="U1228" s="5" t="str">
        <f>IFERROR(IF(INDEX(U$1:U1227,MATCH(T1228,T$1:T1227,0),1)=0,"",INDEX(U$1:U1227,MATCH(T1228,T$1:T1227,0),1)),"")</f>
        <v/>
      </c>
      <c r="V1228" s="66"/>
      <c r="W1228" s="5" t="str">
        <f>IFERROR(IF(INDEX(W$1:W1227,MATCH(V1228,V$1:V1227,0),1)=0,"",INDEX(W$1:W1227,MATCH(V1228,V$1:V1227,0),1)),"")</f>
        <v/>
      </c>
      <c r="AE1228" s="4"/>
      <c r="AY1228" s="7"/>
      <c r="BN1228" s="7" t="str">
        <f t="shared" ref="BN1228:BN1291" si="287">IF(BT1228="","",BT1228)</f>
        <v/>
      </c>
      <c r="BO1228" s="286" t="str">
        <f t="shared" si="279"/>
        <v/>
      </c>
      <c r="BP1228" s="22" t="str">
        <f t="shared" ref="BP1228:BP1291" si="288">IF(BR1228="","",BR1228)</f>
        <v/>
      </c>
      <c r="BQ1228" s="7"/>
      <c r="BR1228" s="75" t="str">
        <f t="shared" si="281"/>
        <v/>
      </c>
      <c r="BS1228" s="75" t="str">
        <f t="shared" si="282"/>
        <v/>
      </c>
      <c r="BT1228" s="5" t="str">
        <f t="shared" si="283"/>
        <v/>
      </c>
      <c r="BU1228" s="79" t="str">
        <f t="shared" si="284"/>
        <v/>
      </c>
      <c r="BV1228" s="79" t="str">
        <f t="shared" si="285"/>
        <v/>
      </c>
      <c r="BW1228" s="79" t="str">
        <f t="shared" si="286"/>
        <v/>
      </c>
      <c r="CB1228" s="5"/>
      <c r="CE1228" s="5"/>
      <c r="CF1228" s="5"/>
      <c r="CG1228" s="5"/>
      <c r="CH1228" s="5"/>
      <c r="CI1228" s="5"/>
      <c r="CJ1228" s="14"/>
      <c r="CK1228" s="25"/>
      <c r="DO1228" s="5" t="e">
        <f>IF(REPORTE!AH$2="si",IF(C1228=VALUE(REPORTE!C$22),IF(SUM(DO1229:DO$1993),CONCATENATE(INT(B1228),", "),INT(B1228)),""),IF(C1228=VALUE(REPORTE!C$21),IF(SUM(DO1229:DO$1993),CONCATENATE(INT(B1228),", "),INT(B1228)),""))</f>
        <v>#VALUE!</v>
      </c>
      <c r="DS1228" s="5"/>
      <c r="DT1228" s="5"/>
      <c r="DU1228" s="5"/>
      <c r="DV1228" s="5"/>
    </row>
    <row r="1229" spans="1:126" x14ac:dyDescent="0.25">
      <c r="A1229" s="4" t="str">
        <f t="shared" si="280"/>
        <v/>
      </c>
      <c r="B1229" s="3"/>
      <c r="D1229" s="1"/>
      <c r="H1229" s="5" t="str">
        <f>IF(F1229="","",IFERROR(CONCATENATE("PEUA",VLOOKUP(ESTADO,REPORTE!AV$2:AW$33,2,0),DIDTRITO_FORM,CADER_FORM,IFERROR(INDEX(CA:CA,MATCH(DAY(F1229),BZ:BZ,0),1),DAY(F1229)),IFERROR(INDEX(CA:CA,MATCH(MONTH(F1229),BZ:BZ,0),1),MONTH(F1229)),YEAR(F1229),G1229),""))</f>
        <v/>
      </c>
      <c r="N1229" s="66" t="str">
        <f>IFERROR(IF(BT1229="","",IF(INDEX(N$1:N1228,MATCH(BT1229,BT$1:BT1228,0),1)=0,"",INDEX(N$1:N1228,MATCH(BT1229,BT$1:BT1228,0),1))),"")</f>
        <v/>
      </c>
      <c r="O1229" s="66" t="str">
        <f>IFERROR(IF(BT1229="","",IF(INDEX(O$1:O1228,MATCH(BT1229,BT$1:BT1228,0),1)=0,"",INDEX(O$1:O1228,MATCH(BT1229,BT$1:BT1228,0),1))),"")</f>
        <v/>
      </c>
      <c r="R1229" s="66"/>
      <c r="S1229" s="5"/>
      <c r="T1229" s="66"/>
      <c r="U1229" s="5" t="str">
        <f>IFERROR(IF(INDEX(U$1:U1228,MATCH(T1229,T$1:T1228,0),1)=0,"",INDEX(U$1:U1228,MATCH(T1229,T$1:T1228,0),1)),"")</f>
        <v/>
      </c>
      <c r="V1229" s="66"/>
      <c r="W1229" s="5" t="str">
        <f>IFERROR(IF(INDEX(W$1:W1228,MATCH(V1229,V$1:V1228,0),1)=0,"",INDEX(W$1:W1228,MATCH(V1229,V$1:V1228,0),1)),"")</f>
        <v/>
      </c>
      <c r="AE1229" s="4"/>
      <c r="AY1229" s="7"/>
      <c r="BN1229" s="7" t="str">
        <f t="shared" si="287"/>
        <v/>
      </c>
      <c r="BO1229" s="286" t="str">
        <f t="shared" si="279"/>
        <v/>
      </c>
      <c r="BP1229" s="22" t="str">
        <f t="shared" si="288"/>
        <v/>
      </c>
      <c r="BQ1229" s="7"/>
      <c r="BR1229" s="75" t="str">
        <f t="shared" si="281"/>
        <v/>
      </c>
      <c r="BS1229" s="75" t="str">
        <f t="shared" si="282"/>
        <v/>
      </c>
      <c r="BT1229" s="5" t="str">
        <f t="shared" si="283"/>
        <v/>
      </c>
      <c r="BU1229" s="79" t="str">
        <f t="shared" si="284"/>
        <v/>
      </c>
      <c r="BV1229" s="79" t="str">
        <f t="shared" si="285"/>
        <v/>
      </c>
      <c r="BW1229" s="79" t="str">
        <f t="shared" si="286"/>
        <v/>
      </c>
      <c r="CB1229" s="5"/>
      <c r="CE1229" s="5"/>
      <c r="CF1229" s="5"/>
      <c r="CG1229" s="5"/>
      <c r="CH1229" s="5"/>
      <c r="CI1229" s="5"/>
      <c r="CJ1229" s="14"/>
      <c r="CK1229" s="25"/>
      <c r="DO1229" s="5" t="e">
        <f>IF(REPORTE!AH$2="si",IF(C1229=VALUE(REPORTE!C$22),IF(SUM(DO1230:DO$1993),CONCATENATE(INT(B1229),", "),INT(B1229)),""),IF(C1229=VALUE(REPORTE!C$21),IF(SUM(DO1230:DO$1993),CONCATENATE(INT(B1229),", "),INT(B1229)),""))</f>
        <v>#VALUE!</v>
      </c>
      <c r="DS1229" s="5"/>
      <c r="DT1229" s="5"/>
      <c r="DU1229" s="5"/>
      <c r="DV1229" s="5"/>
    </row>
    <row r="1230" spans="1:126" x14ac:dyDescent="0.25">
      <c r="A1230" s="4" t="str">
        <f t="shared" si="280"/>
        <v/>
      </c>
      <c r="B1230" s="3"/>
      <c r="D1230" s="1"/>
      <c r="H1230" s="5" t="str">
        <f>IF(F1230="","",IFERROR(CONCATENATE("PEUA",VLOOKUP(ESTADO,REPORTE!AV$2:AW$33,2,0),DIDTRITO_FORM,CADER_FORM,IFERROR(INDEX(CA:CA,MATCH(DAY(F1230),BZ:BZ,0),1),DAY(F1230)),IFERROR(INDEX(CA:CA,MATCH(MONTH(F1230),BZ:BZ,0),1),MONTH(F1230)),YEAR(F1230),G1230),""))</f>
        <v/>
      </c>
      <c r="N1230" s="66" t="str">
        <f>IFERROR(IF(BT1230="","",IF(INDEX(N$1:N1229,MATCH(BT1230,BT$1:BT1229,0),1)=0,"",INDEX(N$1:N1229,MATCH(BT1230,BT$1:BT1229,0),1))),"")</f>
        <v/>
      </c>
      <c r="O1230" s="66" t="str">
        <f>IFERROR(IF(BT1230="","",IF(INDEX(O$1:O1229,MATCH(BT1230,BT$1:BT1229,0),1)=0,"",INDEX(O$1:O1229,MATCH(BT1230,BT$1:BT1229,0),1))),"")</f>
        <v/>
      </c>
      <c r="R1230" s="66"/>
      <c r="S1230" s="5"/>
      <c r="T1230" s="66"/>
      <c r="U1230" s="5" t="str">
        <f>IFERROR(IF(INDEX(U$1:U1229,MATCH(T1230,T$1:T1229,0),1)=0,"",INDEX(U$1:U1229,MATCH(T1230,T$1:T1229,0),1)),"")</f>
        <v/>
      </c>
      <c r="V1230" s="66"/>
      <c r="W1230" s="5" t="str">
        <f>IFERROR(IF(INDEX(W$1:W1229,MATCH(V1230,V$1:V1229,0),1)=0,"",INDEX(W$1:W1229,MATCH(V1230,V$1:V1229,0),1)),"")</f>
        <v/>
      </c>
      <c r="AE1230" s="4"/>
      <c r="AY1230" s="7"/>
      <c r="BN1230" s="7" t="str">
        <f t="shared" si="287"/>
        <v/>
      </c>
      <c r="BO1230" s="286" t="str">
        <f t="shared" si="279"/>
        <v/>
      </c>
      <c r="BP1230" s="22" t="str">
        <f t="shared" si="288"/>
        <v/>
      </c>
      <c r="BQ1230" s="7"/>
      <c r="BR1230" s="75" t="str">
        <f t="shared" si="281"/>
        <v/>
      </c>
      <c r="BS1230" s="75" t="str">
        <f t="shared" si="282"/>
        <v/>
      </c>
      <c r="BT1230" s="5" t="str">
        <f t="shared" si="283"/>
        <v/>
      </c>
      <c r="BU1230" s="79" t="str">
        <f t="shared" si="284"/>
        <v/>
      </c>
      <c r="BV1230" s="79" t="str">
        <f t="shared" si="285"/>
        <v/>
      </c>
      <c r="BW1230" s="79" t="str">
        <f t="shared" si="286"/>
        <v/>
      </c>
      <c r="CB1230" s="5"/>
      <c r="CE1230" s="5"/>
      <c r="CF1230" s="5"/>
      <c r="CG1230" s="5"/>
      <c r="CH1230" s="5"/>
      <c r="CI1230" s="5"/>
      <c r="CJ1230" s="14"/>
      <c r="CK1230" s="25"/>
      <c r="DO1230" s="5" t="e">
        <f>IF(REPORTE!AH$2="si",IF(C1230=VALUE(REPORTE!C$22),IF(SUM(DO1231:DO$1993),CONCATENATE(INT(B1230),", "),INT(B1230)),""),IF(C1230=VALUE(REPORTE!C$21),IF(SUM(DO1231:DO$1993),CONCATENATE(INT(B1230),", "),INT(B1230)),""))</f>
        <v>#VALUE!</v>
      </c>
      <c r="DS1230" s="5"/>
      <c r="DT1230" s="5"/>
      <c r="DU1230" s="5"/>
      <c r="DV1230" s="5"/>
    </row>
    <row r="1231" spans="1:126" x14ac:dyDescent="0.25">
      <c r="A1231" s="4" t="str">
        <f t="shared" si="280"/>
        <v/>
      </c>
      <c r="B1231" s="3"/>
      <c r="D1231" s="1"/>
      <c r="H1231" s="5" t="str">
        <f>IF(F1231="","",IFERROR(CONCATENATE("PEUA",VLOOKUP(ESTADO,REPORTE!AV$2:AW$33,2,0),DIDTRITO_FORM,CADER_FORM,IFERROR(INDEX(CA:CA,MATCH(DAY(F1231),BZ:BZ,0),1),DAY(F1231)),IFERROR(INDEX(CA:CA,MATCH(MONTH(F1231),BZ:BZ,0),1),MONTH(F1231)),YEAR(F1231),G1231),""))</f>
        <v/>
      </c>
      <c r="N1231" s="66" t="str">
        <f>IFERROR(IF(BT1231="","",IF(INDEX(N$1:N1230,MATCH(BT1231,BT$1:BT1230,0),1)=0,"",INDEX(N$1:N1230,MATCH(BT1231,BT$1:BT1230,0),1))),"")</f>
        <v/>
      </c>
      <c r="O1231" s="66" t="str">
        <f>IFERROR(IF(BT1231="","",IF(INDEX(O$1:O1230,MATCH(BT1231,BT$1:BT1230,0),1)=0,"",INDEX(O$1:O1230,MATCH(BT1231,BT$1:BT1230,0),1))),"")</f>
        <v/>
      </c>
      <c r="R1231" s="66"/>
      <c r="S1231" s="5"/>
      <c r="T1231" s="66"/>
      <c r="U1231" s="5" t="str">
        <f>IFERROR(IF(INDEX(U$1:U1230,MATCH(T1231,T$1:T1230,0),1)=0,"",INDEX(U$1:U1230,MATCH(T1231,T$1:T1230,0),1)),"")</f>
        <v/>
      </c>
      <c r="V1231" s="66"/>
      <c r="W1231" s="5" t="str">
        <f>IFERROR(IF(INDEX(W$1:W1230,MATCH(V1231,V$1:V1230,0),1)=0,"",INDEX(W$1:W1230,MATCH(V1231,V$1:V1230,0),1)),"")</f>
        <v/>
      </c>
      <c r="AE1231" s="4"/>
      <c r="AY1231" s="7"/>
      <c r="BN1231" s="7" t="str">
        <f t="shared" si="287"/>
        <v/>
      </c>
      <c r="BO1231" s="286" t="str">
        <f t="shared" si="279"/>
        <v/>
      </c>
      <c r="BP1231" s="22" t="str">
        <f t="shared" si="288"/>
        <v/>
      </c>
      <c r="BQ1231" s="7"/>
      <c r="BR1231" s="75" t="str">
        <f t="shared" si="281"/>
        <v/>
      </c>
      <c r="BS1231" s="75" t="str">
        <f t="shared" si="282"/>
        <v/>
      </c>
      <c r="BT1231" s="5" t="str">
        <f t="shared" si="283"/>
        <v/>
      </c>
      <c r="BU1231" s="79" t="str">
        <f t="shared" si="284"/>
        <v/>
      </c>
      <c r="BV1231" s="79" t="str">
        <f t="shared" si="285"/>
        <v/>
      </c>
      <c r="BW1231" s="79" t="str">
        <f t="shared" si="286"/>
        <v/>
      </c>
      <c r="CB1231" s="5"/>
      <c r="CE1231" s="5"/>
      <c r="CF1231" s="5"/>
      <c r="CG1231" s="5"/>
      <c r="CH1231" s="5"/>
      <c r="CI1231" s="5"/>
      <c r="CJ1231" s="14"/>
      <c r="CK1231" s="25"/>
      <c r="DO1231" s="5" t="e">
        <f>IF(REPORTE!AH$2="si",IF(C1231=VALUE(REPORTE!C$22),IF(SUM(DO1232:DO$1993),CONCATENATE(INT(B1231),", "),INT(B1231)),""),IF(C1231=VALUE(REPORTE!C$21),IF(SUM(DO1232:DO$1993),CONCATENATE(INT(B1231),", "),INT(B1231)),""))</f>
        <v>#VALUE!</v>
      </c>
      <c r="DS1231" s="5"/>
      <c r="DT1231" s="5"/>
      <c r="DU1231" s="5"/>
      <c r="DV1231" s="5"/>
    </row>
    <row r="1232" spans="1:126" x14ac:dyDescent="0.25">
      <c r="A1232" s="4" t="str">
        <f t="shared" si="280"/>
        <v/>
      </c>
      <c r="B1232" s="3"/>
      <c r="D1232" s="1"/>
      <c r="H1232" s="5" t="str">
        <f>IF(F1232="","",IFERROR(CONCATENATE("PEUA",VLOOKUP(ESTADO,REPORTE!AV$2:AW$33,2,0),DIDTRITO_FORM,CADER_FORM,IFERROR(INDEX(CA:CA,MATCH(DAY(F1232),BZ:BZ,0),1),DAY(F1232)),IFERROR(INDEX(CA:CA,MATCH(MONTH(F1232),BZ:BZ,0),1),MONTH(F1232)),YEAR(F1232),G1232),""))</f>
        <v/>
      </c>
      <c r="N1232" s="66" t="str">
        <f>IFERROR(IF(BT1232="","",IF(INDEX(N$1:N1231,MATCH(BT1232,BT$1:BT1231,0),1)=0,"",INDEX(N$1:N1231,MATCH(BT1232,BT$1:BT1231,0),1))),"")</f>
        <v/>
      </c>
      <c r="O1232" s="66" t="str">
        <f>IFERROR(IF(BT1232="","",IF(INDEX(O$1:O1231,MATCH(BT1232,BT$1:BT1231,0),1)=0,"",INDEX(O$1:O1231,MATCH(BT1232,BT$1:BT1231,0),1))),"")</f>
        <v/>
      </c>
      <c r="R1232" s="66"/>
      <c r="S1232" s="5"/>
      <c r="T1232" s="66"/>
      <c r="U1232" s="5" t="str">
        <f>IFERROR(IF(INDEX(U$1:U1231,MATCH(T1232,T$1:T1231,0),1)=0,"",INDEX(U$1:U1231,MATCH(T1232,T$1:T1231,0),1)),"")</f>
        <v/>
      </c>
      <c r="V1232" s="66"/>
      <c r="W1232" s="5" t="str">
        <f>IFERROR(IF(INDEX(W$1:W1231,MATCH(V1232,V$1:V1231,0),1)=0,"",INDEX(W$1:W1231,MATCH(V1232,V$1:V1231,0),1)),"")</f>
        <v/>
      </c>
      <c r="AE1232" s="4"/>
      <c r="AY1232" s="7"/>
      <c r="BN1232" s="7" t="str">
        <f t="shared" si="287"/>
        <v/>
      </c>
      <c r="BO1232" s="286" t="str">
        <f t="shared" si="279"/>
        <v/>
      </c>
      <c r="BP1232" s="22" t="str">
        <f t="shared" si="288"/>
        <v/>
      </c>
      <c r="BQ1232" s="7"/>
      <c r="BR1232" s="75" t="str">
        <f t="shared" si="281"/>
        <v/>
      </c>
      <c r="BS1232" s="75" t="str">
        <f t="shared" si="282"/>
        <v/>
      </c>
      <c r="BT1232" s="5" t="str">
        <f t="shared" si="283"/>
        <v/>
      </c>
      <c r="BU1232" s="79" t="str">
        <f t="shared" si="284"/>
        <v/>
      </c>
      <c r="BV1232" s="79" t="str">
        <f t="shared" si="285"/>
        <v/>
      </c>
      <c r="BW1232" s="79" t="str">
        <f t="shared" si="286"/>
        <v/>
      </c>
      <c r="CB1232" s="5"/>
      <c r="CE1232" s="5"/>
      <c r="CF1232" s="5"/>
      <c r="CG1232" s="5"/>
      <c r="CH1232" s="5"/>
      <c r="CI1232" s="5"/>
      <c r="CJ1232" s="14"/>
      <c r="CK1232" s="25"/>
      <c r="DO1232" s="5" t="e">
        <f>IF(REPORTE!AH$2="si",IF(C1232=VALUE(REPORTE!C$22),IF(SUM(DO1233:DO$1993),CONCATENATE(INT(B1232),", "),INT(B1232)),""),IF(C1232=VALUE(REPORTE!C$21),IF(SUM(DO1233:DO$1993),CONCATENATE(INT(B1232),", "),INT(B1232)),""))</f>
        <v>#VALUE!</v>
      </c>
      <c r="DS1232" s="5"/>
      <c r="DT1232" s="5"/>
      <c r="DU1232" s="5"/>
      <c r="DV1232" s="5"/>
    </row>
    <row r="1233" spans="1:126" x14ac:dyDescent="0.25">
      <c r="A1233" s="4" t="str">
        <f t="shared" si="280"/>
        <v/>
      </c>
      <c r="B1233" s="3"/>
      <c r="D1233" s="1"/>
      <c r="H1233" s="5" t="str">
        <f>IF(F1233="","",IFERROR(CONCATENATE("PEUA",VLOOKUP(ESTADO,REPORTE!AV$2:AW$33,2,0),DIDTRITO_FORM,CADER_FORM,IFERROR(INDEX(CA:CA,MATCH(DAY(F1233),BZ:BZ,0),1),DAY(F1233)),IFERROR(INDEX(CA:CA,MATCH(MONTH(F1233),BZ:BZ,0),1),MONTH(F1233)),YEAR(F1233),G1233),""))</f>
        <v/>
      </c>
      <c r="N1233" s="66" t="str">
        <f>IFERROR(IF(BT1233="","",IF(INDEX(N$1:N1232,MATCH(BT1233,BT$1:BT1232,0),1)=0,"",INDEX(N$1:N1232,MATCH(BT1233,BT$1:BT1232,0),1))),"")</f>
        <v/>
      </c>
      <c r="O1233" s="66" t="str">
        <f>IFERROR(IF(BT1233="","",IF(INDEX(O$1:O1232,MATCH(BT1233,BT$1:BT1232,0),1)=0,"",INDEX(O$1:O1232,MATCH(BT1233,BT$1:BT1232,0),1))),"")</f>
        <v/>
      </c>
      <c r="R1233" s="66"/>
      <c r="S1233" s="5"/>
      <c r="T1233" s="66"/>
      <c r="U1233" s="5" t="str">
        <f>IFERROR(IF(INDEX(U$1:U1232,MATCH(T1233,T$1:T1232,0),1)=0,"",INDEX(U$1:U1232,MATCH(T1233,T$1:T1232,0),1)),"")</f>
        <v/>
      </c>
      <c r="V1233" s="66"/>
      <c r="W1233" s="5" t="str">
        <f>IFERROR(IF(INDEX(W$1:W1232,MATCH(V1233,V$1:V1232,0),1)=0,"",INDEX(W$1:W1232,MATCH(V1233,V$1:V1232,0),1)),"")</f>
        <v/>
      </c>
      <c r="AE1233" s="4"/>
      <c r="AY1233" s="7"/>
      <c r="BN1233" s="7" t="str">
        <f t="shared" si="287"/>
        <v/>
      </c>
      <c r="BO1233" s="286" t="str">
        <f t="shared" si="279"/>
        <v/>
      </c>
      <c r="BP1233" s="22" t="str">
        <f t="shared" si="288"/>
        <v/>
      </c>
      <c r="BQ1233" s="7"/>
      <c r="BR1233" s="75" t="str">
        <f t="shared" si="281"/>
        <v/>
      </c>
      <c r="BS1233" s="75" t="str">
        <f t="shared" si="282"/>
        <v/>
      </c>
      <c r="BT1233" s="5" t="str">
        <f t="shared" si="283"/>
        <v/>
      </c>
      <c r="BU1233" s="79" t="str">
        <f t="shared" si="284"/>
        <v/>
      </c>
      <c r="BV1233" s="79" t="str">
        <f t="shared" si="285"/>
        <v/>
      </c>
      <c r="BW1233" s="79" t="str">
        <f t="shared" si="286"/>
        <v/>
      </c>
      <c r="CB1233" s="5"/>
      <c r="CE1233" s="5"/>
      <c r="CF1233" s="5"/>
      <c r="CG1233" s="5"/>
      <c r="CH1233" s="5"/>
      <c r="CI1233" s="5"/>
      <c r="CJ1233" s="14"/>
      <c r="CK1233" s="25"/>
      <c r="DO1233" s="5" t="e">
        <f>IF(REPORTE!AH$2="si",IF(C1233=VALUE(REPORTE!C$22),IF(SUM(DO1234:DO$1993),CONCATENATE(INT(B1233),", "),INT(B1233)),""),IF(C1233=VALUE(REPORTE!C$21),IF(SUM(DO1234:DO$1993),CONCATENATE(INT(B1233),", "),INT(B1233)),""))</f>
        <v>#VALUE!</v>
      </c>
      <c r="DS1233" s="5"/>
      <c r="DT1233" s="5"/>
      <c r="DU1233" s="5"/>
      <c r="DV1233" s="5"/>
    </row>
    <row r="1234" spans="1:126" x14ac:dyDescent="0.25">
      <c r="A1234" s="4" t="str">
        <f t="shared" si="280"/>
        <v/>
      </c>
      <c r="B1234" s="3"/>
      <c r="D1234" s="1"/>
      <c r="H1234" s="5" t="str">
        <f>IF(F1234="","",IFERROR(CONCATENATE("PEUA",VLOOKUP(ESTADO,REPORTE!AV$2:AW$33,2,0),DIDTRITO_FORM,CADER_FORM,IFERROR(INDEX(CA:CA,MATCH(DAY(F1234),BZ:BZ,0),1),DAY(F1234)),IFERROR(INDEX(CA:CA,MATCH(MONTH(F1234),BZ:BZ,0),1),MONTH(F1234)),YEAR(F1234),G1234),""))</f>
        <v/>
      </c>
      <c r="N1234" s="66" t="str">
        <f>IFERROR(IF(BT1234="","",IF(INDEX(N$1:N1233,MATCH(BT1234,BT$1:BT1233,0),1)=0,"",INDEX(N$1:N1233,MATCH(BT1234,BT$1:BT1233,0),1))),"")</f>
        <v/>
      </c>
      <c r="O1234" s="66" t="str">
        <f>IFERROR(IF(BT1234="","",IF(INDEX(O$1:O1233,MATCH(BT1234,BT$1:BT1233,0),1)=0,"",INDEX(O$1:O1233,MATCH(BT1234,BT$1:BT1233,0),1))),"")</f>
        <v/>
      </c>
      <c r="R1234" s="66"/>
      <c r="S1234" s="5"/>
      <c r="T1234" s="66"/>
      <c r="U1234" s="5" t="str">
        <f>IFERROR(IF(INDEX(U$1:U1233,MATCH(T1234,T$1:T1233,0),1)=0,"",INDEX(U$1:U1233,MATCH(T1234,T$1:T1233,0),1)),"")</f>
        <v/>
      </c>
      <c r="V1234" s="66"/>
      <c r="W1234" s="5" t="str">
        <f>IFERROR(IF(INDEX(W$1:W1233,MATCH(V1234,V$1:V1233,0),1)=0,"",INDEX(W$1:W1233,MATCH(V1234,V$1:V1233,0),1)),"")</f>
        <v/>
      </c>
      <c r="AE1234" s="4"/>
      <c r="AY1234" s="7"/>
      <c r="BN1234" s="7" t="str">
        <f t="shared" si="287"/>
        <v/>
      </c>
      <c r="BO1234" s="286" t="str">
        <f t="shared" si="279"/>
        <v/>
      </c>
      <c r="BP1234" s="22" t="str">
        <f t="shared" si="288"/>
        <v/>
      </c>
      <c r="BQ1234" s="7"/>
      <c r="BR1234" s="75" t="str">
        <f t="shared" si="281"/>
        <v/>
      </c>
      <c r="BS1234" s="75" t="str">
        <f t="shared" si="282"/>
        <v/>
      </c>
      <c r="BT1234" s="5" t="str">
        <f t="shared" si="283"/>
        <v/>
      </c>
      <c r="BU1234" s="79" t="str">
        <f t="shared" si="284"/>
        <v/>
      </c>
      <c r="BV1234" s="79" t="str">
        <f t="shared" si="285"/>
        <v/>
      </c>
      <c r="BW1234" s="79" t="str">
        <f t="shared" si="286"/>
        <v/>
      </c>
      <c r="CB1234" s="5"/>
      <c r="CE1234" s="5"/>
      <c r="CF1234" s="5"/>
      <c r="CG1234" s="5"/>
      <c r="CH1234" s="5"/>
      <c r="CI1234" s="5"/>
      <c r="CJ1234" s="14"/>
      <c r="CK1234" s="25"/>
      <c r="DO1234" s="5" t="e">
        <f>IF(REPORTE!AH$2="si",IF(C1234=VALUE(REPORTE!C$22),IF(SUM(DO1235:DO$1993),CONCATENATE(INT(B1234),", "),INT(B1234)),""),IF(C1234=VALUE(REPORTE!C$21),IF(SUM(DO1235:DO$1993),CONCATENATE(INT(B1234),", "),INT(B1234)),""))</f>
        <v>#VALUE!</v>
      </c>
      <c r="DS1234" s="5"/>
      <c r="DT1234" s="5"/>
      <c r="DU1234" s="5"/>
      <c r="DV1234" s="5"/>
    </row>
    <row r="1235" spans="1:126" x14ac:dyDescent="0.25">
      <c r="A1235" s="4" t="str">
        <f t="shared" si="280"/>
        <v/>
      </c>
      <c r="B1235" s="3"/>
      <c r="D1235" s="1"/>
      <c r="H1235" s="5" t="str">
        <f>IF(F1235="","",IFERROR(CONCATENATE("PEUA",VLOOKUP(ESTADO,REPORTE!AV$2:AW$33,2,0),DIDTRITO_FORM,CADER_FORM,IFERROR(INDEX(CA:CA,MATCH(DAY(F1235),BZ:BZ,0),1),DAY(F1235)),IFERROR(INDEX(CA:CA,MATCH(MONTH(F1235),BZ:BZ,0),1),MONTH(F1235)),YEAR(F1235),G1235),""))</f>
        <v/>
      </c>
      <c r="N1235" s="66" t="str">
        <f>IFERROR(IF(BT1235="","",IF(INDEX(N$1:N1234,MATCH(BT1235,BT$1:BT1234,0),1)=0,"",INDEX(N$1:N1234,MATCH(BT1235,BT$1:BT1234,0),1))),"")</f>
        <v/>
      </c>
      <c r="O1235" s="66" t="str">
        <f>IFERROR(IF(BT1235="","",IF(INDEX(O$1:O1234,MATCH(BT1235,BT$1:BT1234,0),1)=0,"",INDEX(O$1:O1234,MATCH(BT1235,BT$1:BT1234,0),1))),"")</f>
        <v/>
      </c>
      <c r="R1235" s="66"/>
      <c r="S1235" s="5"/>
      <c r="T1235" s="66"/>
      <c r="U1235" s="5" t="str">
        <f>IFERROR(IF(INDEX(U$1:U1234,MATCH(T1235,T$1:T1234,0),1)=0,"",INDEX(U$1:U1234,MATCH(T1235,T$1:T1234,0),1)),"")</f>
        <v/>
      </c>
      <c r="V1235" s="66"/>
      <c r="W1235" s="5" t="str">
        <f>IFERROR(IF(INDEX(W$1:W1234,MATCH(V1235,V$1:V1234,0),1)=0,"",INDEX(W$1:W1234,MATCH(V1235,V$1:V1234,0),1)),"")</f>
        <v/>
      </c>
      <c r="AE1235" s="4"/>
      <c r="AY1235" s="7"/>
      <c r="BN1235" s="7" t="str">
        <f t="shared" si="287"/>
        <v/>
      </c>
      <c r="BO1235" s="286" t="str">
        <f t="shared" si="279"/>
        <v/>
      </c>
      <c r="BP1235" s="22" t="str">
        <f t="shared" si="288"/>
        <v/>
      </c>
      <c r="BQ1235" s="7"/>
      <c r="BR1235" s="75" t="str">
        <f t="shared" si="281"/>
        <v/>
      </c>
      <c r="BS1235" s="75" t="str">
        <f t="shared" si="282"/>
        <v/>
      </c>
      <c r="BT1235" s="5" t="str">
        <f t="shared" si="283"/>
        <v/>
      </c>
      <c r="BU1235" s="79" t="str">
        <f t="shared" si="284"/>
        <v/>
      </c>
      <c r="BV1235" s="79" t="str">
        <f t="shared" si="285"/>
        <v/>
      </c>
      <c r="BW1235" s="79" t="str">
        <f t="shared" si="286"/>
        <v/>
      </c>
      <c r="CB1235" s="5"/>
      <c r="CE1235" s="5"/>
      <c r="CF1235" s="5"/>
      <c r="CG1235" s="5"/>
      <c r="CH1235" s="5"/>
      <c r="CI1235" s="5"/>
      <c r="CJ1235" s="14"/>
      <c r="CK1235" s="25"/>
      <c r="DO1235" s="5" t="e">
        <f>IF(REPORTE!AH$2="si",IF(C1235=VALUE(REPORTE!C$22),IF(SUM(DO1236:DO$1993),CONCATENATE(INT(B1235),", "),INT(B1235)),""),IF(C1235=VALUE(REPORTE!C$21),IF(SUM(DO1236:DO$1993),CONCATENATE(INT(B1235),", "),INT(B1235)),""))</f>
        <v>#VALUE!</v>
      </c>
      <c r="DS1235" s="5"/>
      <c r="DT1235" s="5"/>
      <c r="DU1235" s="5"/>
      <c r="DV1235" s="5"/>
    </row>
    <row r="1236" spans="1:126" x14ac:dyDescent="0.25">
      <c r="A1236" s="4" t="str">
        <f t="shared" si="280"/>
        <v/>
      </c>
      <c r="B1236" s="3"/>
      <c r="D1236" s="1"/>
      <c r="H1236" s="5" t="str">
        <f>IF(F1236="","",IFERROR(CONCATENATE("PEUA",VLOOKUP(ESTADO,REPORTE!AV$2:AW$33,2,0),DIDTRITO_FORM,CADER_FORM,IFERROR(INDEX(CA:CA,MATCH(DAY(F1236),BZ:BZ,0),1),DAY(F1236)),IFERROR(INDEX(CA:CA,MATCH(MONTH(F1236),BZ:BZ,0),1),MONTH(F1236)),YEAR(F1236),G1236),""))</f>
        <v/>
      </c>
      <c r="N1236" s="66" t="str">
        <f>IFERROR(IF(BT1236="","",IF(INDEX(N$1:N1235,MATCH(BT1236,BT$1:BT1235,0),1)=0,"",INDEX(N$1:N1235,MATCH(BT1236,BT$1:BT1235,0),1))),"")</f>
        <v/>
      </c>
      <c r="O1236" s="66" t="str">
        <f>IFERROR(IF(BT1236="","",IF(INDEX(O$1:O1235,MATCH(BT1236,BT$1:BT1235,0),1)=0,"",INDEX(O$1:O1235,MATCH(BT1236,BT$1:BT1235,0),1))),"")</f>
        <v/>
      </c>
      <c r="R1236" s="66"/>
      <c r="S1236" s="5"/>
      <c r="T1236" s="66"/>
      <c r="U1236" s="5" t="str">
        <f>IFERROR(IF(INDEX(U$1:U1235,MATCH(T1236,T$1:T1235,0),1)=0,"",INDEX(U$1:U1235,MATCH(T1236,T$1:T1235,0),1)),"")</f>
        <v/>
      </c>
      <c r="V1236" s="66"/>
      <c r="W1236" s="5" t="str">
        <f>IFERROR(IF(INDEX(W$1:W1235,MATCH(V1236,V$1:V1235,0),1)=0,"",INDEX(W$1:W1235,MATCH(V1236,V$1:V1235,0),1)),"")</f>
        <v/>
      </c>
      <c r="AE1236" s="4"/>
      <c r="AY1236" s="7"/>
      <c r="BN1236" s="7" t="str">
        <f t="shared" si="287"/>
        <v/>
      </c>
      <c r="BO1236" s="286" t="str">
        <f t="shared" si="279"/>
        <v/>
      </c>
      <c r="BP1236" s="22" t="str">
        <f t="shared" si="288"/>
        <v/>
      </c>
      <c r="BQ1236" s="7"/>
      <c r="BR1236" s="75" t="str">
        <f t="shared" si="281"/>
        <v/>
      </c>
      <c r="BS1236" s="75" t="str">
        <f t="shared" si="282"/>
        <v/>
      </c>
      <c r="BT1236" s="5" t="str">
        <f t="shared" si="283"/>
        <v/>
      </c>
      <c r="BU1236" s="79" t="str">
        <f t="shared" si="284"/>
        <v/>
      </c>
      <c r="BV1236" s="79" t="str">
        <f t="shared" si="285"/>
        <v/>
      </c>
      <c r="BW1236" s="79" t="str">
        <f t="shared" si="286"/>
        <v/>
      </c>
      <c r="CB1236" s="5"/>
      <c r="CE1236" s="5"/>
      <c r="CF1236" s="5"/>
      <c r="CG1236" s="5"/>
      <c r="CH1236" s="5"/>
      <c r="CI1236" s="5"/>
      <c r="CJ1236" s="14"/>
      <c r="CK1236" s="25"/>
      <c r="DO1236" s="5" t="e">
        <f>IF(REPORTE!AH$2="si",IF(C1236=VALUE(REPORTE!C$22),IF(SUM(DO1237:DO$1993),CONCATENATE(INT(B1236),", "),INT(B1236)),""),IF(C1236=VALUE(REPORTE!C$21),IF(SUM(DO1237:DO$1993),CONCATENATE(INT(B1236),", "),INT(B1236)),""))</f>
        <v>#VALUE!</v>
      </c>
      <c r="DS1236" s="5"/>
      <c r="DT1236" s="5"/>
      <c r="DU1236" s="5"/>
      <c r="DV1236" s="5"/>
    </row>
    <row r="1237" spans="1:126" x14ac:dyDescent="0.25">
      <c r="A1237" s="4" t="str">
        <f t="shared" si="280"/>
        <v/>
      </c>
      <c r="B1237" s="3"/>
      <c r="D1237" s="1"/>
      <c r="H1237" s="5" t="str">
        <f>IF(F1237="","",IFERROR(CONCATENATE("PEUA",VLOOKUP(ESTADO,REPORTE!AV$2:AW$33,2,0),DIDTRITO_FORM,CADER_FORM,IFERROR(INDEX(CA:CA,MATCH(DAY(F1237),BZ:BZ,0),1),DAY(F1237)),IFERROR(INDEX(CA:CA,MATCH(MONTH(F1237),BZ:BZ,0),1),MONTH(F1237)),YEAR(F1237),G1237),""))</f>
        <v/>
      </c>
      <c r="N1237" s="66" t="str">
        <f>IFERROR(IF(BT1237="","",IF(INDEX(N$1:N1236,MATCH(BT1237,BT$1:BT1236,0),1)=0,"",INDEX(N$1:N1236,MATCH(BT1237,BT$1:BT1236,0),1))),"")</f>
        <v/>
      </c>
      <c r="O1237" s="66" t="str">
        <f>IFERROR(IF(BT1237="","",IF(INDEX(O$1:O1236,MATCH(BT1237,BT$1:BT1236,0),1)=0,"",INDEX(O$1:O1236,MATCH(BT1237,BT$1:BT1236,0),1))),"")</f>
        <v/>
      </c>
      <c r="R1237" s="66"/>
      <c r="S1237" s="5"/>
      <c r="T1237" s="66"/>
      <c r="U1237" s="5" t="str">
        <f>IFERROR(IF(INDEX(U$1:U1236,MATCH(T1237,T$1:T1236,0),1)=0,"",INDEX(U$1:U1236,MATCH(T1237,T$1:T1236,0),1)),"")</f>
        <v/>
      </c>
      <c r="V1237" s="66"/>
      <c r="W1237" s="5" t="str">
        <f>IFERROR(IF(INDEX(W$1:W1236,MATCH(V1237,V$1:V1236,0),1)=0,"",INDEX(W$1:W1236,MATCH(V1237,V$1:V1236,0),1)),"")</f>
        <v/>
      </c>
      <c r="AE1237" s="4"/>
      <c r="AY1237" s="7"/>
      <c r="BN1237" s="7" t="str">
        <f t="shared" si="287"/>
        <v/>
      </c>
      <c r="BO1237" s="286" t="str">
        <f t="shared" si="279"/>
        <v/>
      </c>
      <c r="BP1237" s="22" t="str">
        <f t="shared" si="288"/>
        <v/>
      </c>
      <c r="BQ1237" s="7"/>
      <c r="BR1237" s="75" t="str">
        <f t="shared" si="281"/>
        <v/>
      </c>
      <c r="BS1237" s="75" t="str">
        <f t="shared" si="282"/>
        <v/>
      </c>
      <c r="BT1237" s="5" t="str">
        <f t="shared" si="283"/>
        <v/>
      </c>
      <c r="BU1237" s="79" t="str">
        <f t="shared" si="284"/>
        <v/>
      </c>
      <c r="BV1237" s="79" t="str">
        <f t="shared" si="285"/>
        <v/>
      </c>
      <c r="BW1237" s="79" t="str">
        <f t="shared" si="286"/>
        <v/>
      </c>
      <c r="CB1237" s="5"/>
      <c r="CE1237" s="5"/>
      <c r="CF1237" s="5"/>
      <c r="CG1237" s="5"/>
      <c r="CH1237" s="5"/>
      <c r="CI1237" s="5"/>
      <c r="CJ1237" s="14"/>
      <c r="CK1237" s="25"/>
      <c r="DO1237" s="5" t="e">
        <f>IF(REPORTE!AH$2="si",IF(C1237=VALUE(REPORTE!C$22),IF(SUM(DO1238:DO$1993),CONCATENATE(INT(B1237),", "),INT(B1237)),""),IF(C1237=VALUE(REPORTE!C$21),IF(SUM(DO1238:DO$1993),CONCATENATE(INT(B1237),", "),INT(B1237)),""))</f>
        <v>#VALUE!</v>
      </c>
      <c r="DS1237" s="5"/>
      <c r="DT1237" s="5"/>
      <c r="DU1237" s="5"/>
      <c r="DV1237" s="5"/>
    </row>
    <row r="1238" spans="1:126" x14ac:dyDescent="0.25">
      <c r="A1238" s="4" t="str">
        <f t="shared" si="280"/>
        <v/>
      </c>
      <c r="B1238" s="3"/>
      <c r="D1238" s="1"/>
      <c r="H1238" s="5" t="str">
        <f>IF(F1238="","",IFERROR(CONCATENATE("PEUA",VLOOKUP(ESTADO,REPORTE!AV$2:AW$33,2,0),DIDTRITO_FORM,CADER_FORM,IFERROR(INDEX(CA:CA,MATCH(DAY(F1238),BZ:BZ,0),1),DAY(F1238)),IFERROR(INDEX(CA:CA,MATCH(MONTH(F1238),BZ:BZ,0),1),MONTH(F1238)),YEAR(F1238),G1238),""))</f>
        <v/>
      </c>
      <c r="N1238" s="66" t="str">
        <f>IFERROR(IF(BT1238="","",IF(INDEX(N$1:N1237,MATCH(BT1238,BT$1:BT1237,0),1)=0,"",INDEX(N$1:N1237,MATCH(BT1238,BT$1:BT1237,0),1))),"")</f>
        <v/>
      </c>
      <c r="O1238" s="66" t="str">
        <f>IFERROR(IF(BT1238="","",IF(INDEX(O$1:O1237,MATCH(BT1238,BT$1:BT1237,0),1)=0,"",INDEX(O$1:O1237,MATCH(BT1238,BT$1:BT1237,0),1))),"")</f>
        <v/>
      </c>
      <c r="R1238" s="66"/>
      <c r="S1238" s="5"/>
      <c r="T1238" s="66"/>
      <c r="U1238" s="5" t="str">
        <f>IFERROR(IF(INDEX(U$1:U1237,MATCH(T1238,T$1:T1237,0),1)=0,"",INDEX(U$1:U1237,MATCH(T1238,T$1:T1237,0),1)),"")</f>
        <v/>
      </c>
      <c r="V1238" s="66"/>
      <c r="W1238" s="5" t="str">
        <f>IFERROR(IF(INDEX(W$1:W1237,MATCH(V1238,V$1:V1237,0),1)=0,"",INDEX(W$1:W1237,MATCH(V1238,V$1:V1237,0),1)),"")</f>
        <v/>
      </c>
      <c r="AE1238" s="4"/>
      <c r="AY1238" s="7"/>
      <c r="BN1238" s="7" t="str">
        <f t="shared" si="287"/>
        <v/>
      </c>
      <c r="BO1238" s="286" t="str">
        <f t="shared" si="279"/>
        <v/>
      </c>
      <c r="BP1238" s="22" t="str">
        <f t="shared" si="288"/>
        <v/>
      </c>
      <c r="BQ1238" s="7"/>
      <c r="BR1238" s="75" t="str">
        <f t="shared" si="281"/>
        <v/>
      </c>
      <c r="BS1238" s="75" t="str">
        <f t="shared" si="282"/>
        <v/>
      </c>
      <c r="BT1238" s="5" t="str">
        <f t="shared" si="283"/>
        <v/>
      </c>
      <c r="BU1238" s="79" t="str">
        <f t="shared" si="284"/>
        <v/>
      </c>
      <c r="BV1238" s="79" t="str">
        <f t="shared" si="285"/>
        <v/>
      </c>
      <c r="BW1238" s="79" t="str">
        <f t="shared" si="286"/>
        <v/>
      </c>
      <c r="CB1238" s="5"/>
      <c r="CE1238" s="5"/>
      <c r="CF1238" s="5"/>
      <c r="CG1238" s="5"/>
      <c r="CH1238" s="5"/>
      <c r="CI1238" s="5"/>
      <c r="CJ1238" s="14"/>
      <c r="CK1238" s="25"/>
      <c r="DO1238" s="5" t="e">
        <f>IF(REPORTE!AH$2="si",IF(C1238=VALUE(REPORTE!C$22),IF(SUM(DO1239:DO$1993),CONCATENATE(INT(B1238),", "),INT(B1238)),""),IF(C1238=VALUE(REPORTE!C$21),IF(SUM(DO1239:DO$1993),CONCATENATE(INT(B1238),", "),INT(B1238)),""))</f>
        <v>#VALUE!</v>
      </c>
      <c r="DS1238" s="5"/>
      <c r="DT1238" s="5"/>
      <c r="DU1238" s="5"/>
      <c r="DV1238" s="5"/>
    </row>
    <row r="1239" spans="1:126" x14ac:dyDescent="0.25">
      <c r="A1239" s="4" t="str">
        <f t="shared" si="280"/>
        <v/>
      </c>
      <c r="B1239" s="3"/>
      <c r="D1239" s="1"/>
      <c r="H1239" s="5" t="str">
        <f>IF(F1239="","",IFERROR(CONCATENATE("PEUA",VLOOKUP(ESTADO,REPORTE!AV$2:AW$33,2,0),DIDTRITO_FORM,CADER_FORM,IFERROR(INDEX(CA:CA,MATCH(DAY(F1239),BZ:BZ,0),1),DAY(F1239)),IFERROR(INDEX(CA:CA,MATCH(MONTH(F1239),BZ:BZ,0),1),MONTH(F1239)),YEAR(F1239),G1239),""))</f>
        <v/>
      </c>
      <c r="N1239" s="66" t="str">
        <f>IFERROR(IF(BT1239="","",IF(INDEX(N$1:N1238,MATCH(BT1239,BT$1:BT1238,0),1)=0,"",INDEX(N$1:N1238,MATCH(BT1239,BT$1:BT1238,0),1))),"")</f>
        <v/>
      </c>
      <c r="O1239" s="66" t="str">
        <f>IFERROR(IF(BT1239="","",IF(INDEX(O$1:O1238,MATCH(BT1239,BT$1:BT1238,0),1)=0,"",INDEX(O$1:O1238,MATCH(BT1239,BT$1:BT1238,0),1))),"")</f>
        <v/>
      </c>
      <c r="R1239" s="66"/>
      <c r="S1239" s="5"/>
      <c r="T1239" s="66"/>
      <c r="U1239" s="5" t="str">
        <f>IFERROR(IF(INDEX(U$1:U1238,MATCH(T1239,T$1:T1238,0),1)=0,"",INDEX(U$1:U1238,MATCH(T1239,T$1:T1238,0),1)),"")</f>
        <v/>
      </c>
      <c r="V1239" s="66"/>
      <c r="W1239" s="5" t="str">
        <f>IFERROR(IF(INDEX(W$1:W1238,MATCH(V1239,V$1:V1238,0),1)=0,"",INDEX(W$1:W1238,MATCH(V1239,V$1:V1238,0),1)),"")</f>
        <v/>
      </c>
      <c r="AE1239" s="4"/>
      <c r="AY1239" s="7"/>
      <c r="BN1239" s="7" t="str">
        <f t="shared" si="287"/>
        <v/>
      </c>
      <c r="BO1239" s="286" t="str">
        <f t="shared" si="279"/>
        <v/>
      </c>
      <c r="BP1239" s="22" t="str">
        <f t="shared" si="288"/>
        <v/>
      </c>
      <c r="BQ1239" s="7"/>
      <c r="BR1239" s="75" t="str">
        <f t="shared" si="281"/>
        <v/>
      </c>
      <c r="BS1239" s="75" t="str">
        <f t="shared" si="282"/>
        <v/>
      </c>
      <c r="BT1239" s="5" t="str">
        <f t="shared" si="283"/>
        <v/>
      </c>
      <c r="BU1239" s="79" t="str">
        <f t="shared" si="284"/>
        <v/>
      </c>
      <c r="BV1239" s="79" t="str">
        <f t="shared" si="285"/>
        <v/>
      </c>
      <c r="BW1239" s="79" t="str">
        <f t="shared" si="286"/>
        <v/>
      </c>
      <c r="CB1239" s="5"/>
      <c r="CE1239" s="5"/>
      <c r="CF1239" s="5"/>
      <c r="CG1239" s="5"/>
      <c r="CH1239" s="5"/>
      <c r="CI1239" s="5"/>
      <c r="CJ1239" s="14"/>
      <c r="CK1239" s="25"/>
      <c r="DO1239" s="5" t="e">
        <f>IF(REPORTE!AH$2="si",IF(C1239=VALUE(REPORTE!C$22),IF(SUM(DO1240:DO$1993),CONCATENATE(INT(B1239),", "),INT(B1239)),""),IF(C1239=VALUE(REPORTE!C$21),IF(SUM(DO1240:DO$1993),CONCATENATE(INT(B1239),", "),INT(B1239)),""))</f>
        <v>#VALUE!</v>
      </c>
      <c r="DS1239" s="5"/>
      <c r="DT1239" s="5"/>
      <c r="DU1239" s="5"/>
      <c r="DV1239" s="5"/>
    </row>
    <row r="1240" spans="1:126" x14ac:dyDescent="0.25">
      <c r="A1240" s="4" t="str">
        <f t="shared" si="280"/>
        <v/>
      </c>
      <c r="B1240" s="3"/>
      <c r="D1240" s="1"/>
      <c r="H1240" s="5" t="str">
        <f>IF(F1240="","",IFERROR(CONCATENATE("PEUA",VLOOKUP(ESTADO,REPORTE!AV$2:AW$33,2,0),DIDTRITO_FORM,CADER_FORM,IFERROR(INDEX(CA:CA,MATCH(DAY(F1240),BZ:BZ,0),1),DAY(F1240)),IFERROR(INDEX(CA:CA,MATCH(MONTH(F1240),BZ:BZ,0),1),MONTH(F1240)),YEAR(F1240),G1240),""))</f>
        <v/>
      </c>
      <c r="N1240" s="66" t="str">
        <f>IFERROR(IF(BT1240="","",IF(INDEX(N$1:N1239,MATCH(BT1240,BT$1:BT1239,0),1)=0,"",INDEX(N$1:N1239,MATCH(BT1240,BT$1:BT1239,0),1))),"")</f>
        <v/>
      </c>
      <c r="O1240" s="66" t="str">
        <f>IFERROR(IF(BT1240="","",IF(INDEX(O$1:O1239,MATCH(BT1240,BT$1:BT1239,0),1)=0,"",INDEX(O$1:O1239,MATCH(BT1240,BT$1:BT1239,0),1))),"")</f>
        <v/>
      </c>
      <c r="R1240" s="66"/>
      <c r="S1240" s="5"/>
      <c r="T1240" s="66"/>
      <c r="U1240" s="5" t="str">
        <f>IFERROR(IF(INDEX(U$1:U1239,MATCH(T1240,T$1:T1239,0),1)=0,"",INDEX(U$1:U1239,MATCH(T1240,T$1:T1239,0),1)),"")</f>
        <v/>
      </c>
      <c r="V1240" s="66"/>
      <c r="W1240" s="5" t="str">
        <f>IFERROR(IF(INDEX(W$1:W1239,MATCH(V1240,V$1:V1239,0),1)=0,"",INDEX(W$1:W1239,MATCH(V1240,V$1:V1239,0),1)),"")</f>
        <v/>
      </c>
      <c r="AE1240" s="4"/>
      <c r="AY1240" s="7"/>
      <c r="BN1240" s="7" t="str">
        <f t="shared" si="287"/>
        <v/>
      </c>
      <c r="BO1240" s="286" t="str">
        <f t="shared" si="279"/>
        <v/>
      </c>
      <c r="BP1240" s="22" t="str">
        <f t="shared" si="288"/>
        <v/>
      </c>
      <c r="BQ1240" s="7"/>
      <c r="BR1240" s="75" t="str">
        <f t="shared" si="281"/>
        <v/>
      </c>
      <c r="BS1240" s="75" t="str">
        <f t="shared" si="282"/>
        <v/>
      </c>
      <c r="BT1240" s="5" t="str">
        <f t="shared" si="283"/>
        <v/>
      </c>
      <c r="BU1240" s="79" t="str">
        <f t="shared" si="284"/>
        <v/>
      </c>
      <c r="BV1240" s="79" t="str">
        <f t="shared" si="285"/>
        <v/>
      </c>
      <c r="BW1240" s="79" t="str">
        <f t="shared" si="286"/>
        <v/>
      </c>
      <c r="CB1240" s="5"/>
      <c r="CE1240" s="5"/>
      <c r="CF1240" s="5"/>
      <c r="CG1240" s="5"/>
      <c r="CH1240" s="5"/>
      <c r="CI1240" s="5"/>
      <c r="CJ1240" s="14"/>
      <c r="CK1240" s="25"/>
      <c r="DO1240" s="5" t="e">
        <f>IF(REPORTE!AH$2="si",IF(C1240=VALUE(REPORTE!C$22),IF(SUM(DO1241:DO$1993),CONCATENATE(INT(B1240),", "),INT(B1240)),""),IF(C1240=VALUE(REPORTE!C$21),IF(SUM(DO1241:DO$1993),CONCATENATE(INT(B1240),", "),INT(B1240)),""))</f>
        <v>#VALUE!</v>
      </c>
      <c r="DS1240" s="5"/>
      <c r="DT1240" s="5"/>
      <c r="DU1240" s="5"/>
      <c r="DV1240" s="5"/>
    </row>
    <row r="1241" spans="1:126" x14ac:dyDescent="0.25">
      <c r="A1241" s="4" t="str">
        <f t="shared" si="280"/>
        <v/>
      </c>
      <c r="B1241" s="3"/>
      <c r="D1241" s="1"/>
      <c r="H1241" s="5" t="str">
        <f>IF(F1241="","",IFERROR(CONCATENATE("PEUA",VLOOKUP(ESTADO,REPORTE!AV$2:AW$33,2,0),DIDTRITO_FORM,CADER_FORM,IFERROR(INDEX(CA:CA,MATCH(DAY(F1241),BZ:BZ,0),1),DAY(F1241)),IFERROR(INDEX(CA:CA,MATCH(MONTH(F1241),BZ:BZ,0),1),MONTH(F1241)),YEAR(F1241),G1241),""))</f>
        <v/>
      </c>
      <c r="N1241" s="66" t="str">
        <f>IFERROR(IF(BT1241="","",IF(INDEX(N$1:N1240,MATCH(BT1241,BT$1:BT1240,0),1)=0,"",INDEX(N$1:N1240,MATCH(BT1241,BT$1:BT1240,0),1))),"")</f>
        <v/>
      </c>
      <c r="O1241" s="66" t="str">
        <f>IFERROR(IF(BT1241="","",IF(INDEX(O$1:O1240,MATCH(BT1241,BT$1:BT1240,0),1)=0,"",INDEX(O$1:O1240,MATCH(BT1241,BT$1:BT1240,0),1))),"")</f>
        <v/>
      </c>
      <c r="R1241" s="66"/>
      <c r="S1241" s="5"/>
      <c r="T1241" s="66"/>
      <c r="U1241" s="5" t="str">
        <f>IFERROR(IF(INDEX(U$1:U1240,MATCH(T1241,T$1:T1240,0),1)=0,"",INDEX(U$1:U1240,MATCH(T1241,T$1:T1240,0),1)),"")</f>
        <v/>
      </c>
      <c r="V1241" s="66"/>
      <c r="W1241" s="5" t="str">
        <f>IFERROR(IF(INDEX(W$1:W1240,MATCH(V1241,V$1:V1240,0),1)=0,"",INDEX(W$1:W1240,MATCH(V1241,V$1:V1240,0),1)),"")</f>
        <v/>
      </c>
      <c r="AE1241" s="4"/>
      <c r="AY1241" s="7"/>
      <c r="BN1241" s="7" t="str">
        <f t="shared" si="287"/>
        <v/>
      </c>
      <c r="BO1241" s="286" t="str">
        <f t="shared" si="279"/>
        <v/>
      </c>
      <c r="BP1241" s="22" t="str">
        <f t="shared" si="288"/>
        <v/>
      </c>
      <c r="BQ1241" s="7"/>
      <c r="BR1241" s="75" t="str">
        <f t="shared" si="281"/>
        <v/>
      </c>
      <c r="BS1241" s="75" t="str">
        <f t="shared" si="282"/>
        <v/>
      </c>
      <c r="BT1241" s="5" t="str">
        <f t="shared" si="283"/>
        <v/>
      </c>
      <c r="BU1241" s="79" t="str">
        <f t="shared" si="284"/>
        <v/>
      </c>
      <c r="BV1241" s="79" t="str">
        <f t="shared" si="285"/>
        <v/>
      </c>
      <c r="BW1241" s="79" t="str">
        <f t="shared" si="286"/>
        <v/>
      </c>
      <c r="CB1241" s="5"/>
      <c r="CE1241" s="5"/>
      <c r="CF1241" s="5"/>
      <c r="CG1241" s="5"/>
      <c r="CH1241" s="5"/>
      <c r="CI1241" s="5"/>
      <c r="CJ1241" s="14"/>
      <c r="CK1241" s="25"/>
      <c r="DO1241" s="5" t="e">
        <f>IF(REPORTE!AH$2="si",IF(C1241=VALUE(REPORTE!C$22),IF(SUM(DO1242:DO$1993),CONCATENATE(INT(B1241),", "),INT(B1241)),""),IF(C1241=VALUE(REPORTE!C$21),IF(SUM(DO1242:DO$1993),CONCATENATE(INT(B1241),", "),INT(B1241)),""))</f>
        <v>#VALUE!</v>
      </c>
      <c r="DS1241" s="5"/>
      <c r="DT1241" s="5"/>
      <c r="DU1241" s="5"/>
      <c r="DV1241" s="5"/>
    </row>
    <row r="1242" spans="1:126" x14ac:dyDescent="0.25">
      <c r="A1242" s="4" t="str">
        <f t="shared" si="280"/>
        <v/>
      </c>
      <c r="B1242" s="3"/>
      <c r="D1242" s="1"/>
      <c r="H1242" s="5" t="str">
        <f>IF(F1242="","",IFERROR(CONCATENATE("PEUA",VLOOKUP(ESTADO,REPORTE!AV$2:AW$33,2,0),DIDTRITO_FORM,CADER_FORM,IFERROR(INDEX(CA:CA,MATCH(DAY(F1242),BZ:BZ,0),1),DAY(F1242)),IFERROR(INDEX(CA:CA,MATCH(MONTH(F1242),BZ:BZ,0),1),MONTH(F1242)),YEAR(F1242),G1242),""))</f>
        <v/>
      </c>
      <c r="N1242" s="66" t="str">
        <f>IFERROR(IF(BT1242="","",IF(INDEX(N$1:N1241,MATCH(BT1242,BT$1:BT1241,0),1)=0,"",INDEX(N$1:N1241,MATCH(BT1242,BT$1:BT1241,0),1))),"")</f>
        <v/>
      </c>
      <c r="O1242" s="66" t="str">
        <f>IFERROR(IF(BT1242="","",IF(INDEX(O$1:O1241,MATCH(BT1242,BT$1:BT1241,0),1)=0,"",INDEX(O$1:O1241,MATCH(BT1242,BT$1:BT1241,0),1))),"")</f>
        <v/>
      </c>
      <c r="R1242" s="66"/>
      <c r="S1242" s="5"/>
      <c r="T1242" s="66"/>
      <c r="U1242" s="5" t="str">
        <f>IFERROR(IF(INDEX(U$1:U1241,MATCH(T1242,T$1:T1241,0),1)=0,"",INDEX(U$1:U1241,MATCH(T1242,T$1:T1241,0),1)),"")</f>
        <v/>
      </c>
      <c r="V1242" s="66"/>
      <c r="W1242" s="5" t="str">
        <f>IFERROR(IF(INDEX(W$1:W1241,MATCH(V1242,V$1:V1241,0),1)=0,"",INDEX(W$1:W1241,MATCH(V1242,V$1:V1241,0),1)),"")</f>
        <v/>
      </c>
      <c r="AE1242" s="4"/>
      <c r="AY1242" s="7"/>
      <c r="BN1242" s="7" t="str">
        <f t="shared" si="287"/>
        <v/>
      </c>
      <c r="BO1242" s="286" t="str">
        <f t="shared" si="279"/>
        <v/>
      </c>
      <c r="BP1242" s="22" t="str">
        <f t="shared" si="288"/>
        <v/>
      </c>
      <c r="BQ1242" s="7"/>
      <c r="BR1242" s="75" t="str">
        <f t="shared" si="281"/>
        <v/>
      </c>
      <c r="BS1242" s="75" t="str">
        <f t="shared" si="282"/>
        <v/>
      </c>
      <c r="BT1242" s="5" t="str">
        <f t="shared" si="283"/>
        <v/>
      </c>
      <c r="BU1242" s="79" t="str">
        <f t="shared" si="284"/>
        <v/>
      </c>
      <c r="BV1242" s="79" t="str">
        <f t="shared" si="285"/>
        <v/>
      </c>
      <c r="BW1242" s="79" t="str">
        <f t="shared" si="286"/>
        <v/>
      </c>
      <c r="CB1242" s="5"/>
      <c r="CE1242" s="5"/>
      <c r="CF1242" s="5"/>
      <c r="CG1242" s="5"/>
      <c r="CH1242" s="5"/>
      <c r="CI1242" s="5"/>
      <c r="CJ1242" s="14"/>
      <c r="CK1242" s="25"/>
      <c r="DO1242" s="5" t="e">
        <f>IF(REPORTE!AH$2="si",IF(C1242=VALUE(REPORTE!C$22),IF(SUM(DO1243:DO$1993),CONCATENATE(INT(B1242),", "),INT(B1242)),""),IF(C1242=VALUE(REPORTE!C$21),IF(SUM(DO1243:DO$1993),CONCATENATE(INT(B1242),", "),INT(B1242)),""))</f>
        <v>#VALUE!</v>
      </c>
      <c r="DS1242" s="5"/>
      <c r="DT1242" s="5"/>
      <c r="DU1242" s="5"/>
      <c r="DV1242" s="5"/>
    </row>
    <row r="1243" spans="1:126" x14ac:dyDescent="0.25">
      <c r="A1243" s="4" t="str">
        <f t="shared" si="280"/>
        <v/>
      </c>
      <c r="B1243" s="3"/>
      <c r="D1243" s="1"/>
      <c r="H1243" s="5" t="str">
        <f>IF(F1243="","",IFERROR(CONCATENATE("PEUA",VLOOKUP(ESTADO,REPORTE!AV$2:AW$33,2,0),DIDTRITO_FORM,CADER_FORM,IFERROR(INDEX(CA:CA,MATCH(DAY(F1243),BZ:BZ,0),1),DAY(F1243)),IFERROR(INDEX(CA:CA,MATCH(MONTH(F1243),BZ:BZ,0),1),MONTH(F1243)),YEAR(F1243),G1243),""))</f>
        <v/>
      </c>
      <c r="N1243" s="66" t="str">
        <f>IFERROR(IF(BT1243="","",IF(INDEX(N$1:N1242,MATCH(BT1243,BT$1:BT1242,0),1)=0,"",INDEX(N$1:N1242,MATCH(BT1243,BT$1:BT1242,0),1))),"")</f>
        <v/>
      </c>
      <c r="O1243" s="66" t="str">
        <f>IFERROR(IF(BT1243="","",IF(INDEX(O$1:O1242,MATCH(BT1243,BT$1:BT1242,0),1)=0,"",INDEX(O$1:O1242,MATCH(BT1243,BT$1:BT1242,0),1))),"")</f>
        <v/>
      </c>
      <c r="R1243" s="66"/>
      <c r="S1243" s="5"/>
      <c r="T1243" s="66"/>
      <c r="U1243" s="5" t="str">
        <f>IFERROR(IF(INDEX(U$1:U1242,MATCH(T1243,T$1:T1242,0),1)=0,"",INDEX(U$1:U1242,MATCH(T1243,T$1:T1242,0),1)),"")</f>
        <v/>
      </c>
      <c r="V1243" s="66"/>
      <c r="W1243" s="5" t="str">
        <f>IFERROR(IF(INDEX(W$1:W1242,MATCH(V1243,V$1:V1242,0),1)=0,"",INDEX(W$1:W1242,MATCH(V1243,V$1:V1242,0),1)),"")</f>
        <v/>
      </c>
      <c r="AE1243" s="4"/>
      <c r="AY1243" s="7"/>
      <c r="BN1243" s="7" t="str">
        <f t="shared" si="287"/>
        <v/>
      </c>
      <c r="BO1243" s="286" t="str">
        <f t="shared" si="279"/>
        <v/>
      </c>
      <c r="BP1243" s="22" t="str">
        <f t="shared" si="288"/>
        <v/>
      </c>
      <c r="BQ1243" s="7"/>
      <c r="BR1243" s="75" t="str">
        <f t="shared" si="281"/>
        <v/>
      </c>
      <c r="BS1243" s="75" t="str">
        <f t="shared" si="282"/>
        <v/>
      </c>
      <c r="BT1243" s="5" t="str">
        <f t="shared" si="283"/>
        <v/>
      </c>
      <c r="BU1243" s="79" t="str">
        <f t="shared" si="284"/>
        <v/>
      </c>
      <c r="BV1243" s="79" t="str">
        <f t="shared" si="285"/>
        <v/>
      </c>
      <c r="BW1243" s="79" t="str">
        <f t="shared" si="286"/>
        <v/>
      </c>
      <c r="CB1243" s="5"/>
      <c r="CE1243" s="5"/>
      <c r="CF1243" s="5"/>
      <c r="CG1243" s="5"/>
      <c r="CH1243" s="5"/>
      <c r="CI1243" s="5"/>
      <c r="CJ1243" s="14"/>
      <c r="CK1243" s="25"/>
      <c r="DO1243" s="5" t="e">
        <f>IF(REPORTE!AH$2="si",IF(C1243=VALUE(REPORTE!C$22),IF(SUM(DO1244:DO$1993),CONCATENATE(INT(B1243),", "),INT(B1243)),""),IF(C1243=VALUE(REPORTE!C$21),IF(SUM(DO1244:DO$1993),CONCATENATE(INT(B1243),", "),INT(B1243)),""))</f>
        <v>#VALUE!</v>
      </c>
      <c r="DS1243" s="5"/>
      <c r="DT1243" s="5"/>
      <c r="DU1243" s="5"/>
      <c r="DV1243" s="5"/>
    </row>
    <row r="1244" spans="1:126" x14ac:dyDescent="0.25">
      <c r="A1244" s="4" t="str">
        <f t="shared" si="280"/>
        <v/>
      </c>
      <c r="B1244" s="3"/>
      <c r="D1244" s="1"/>
      <c r="H1244" s="5" t="str">
        <f>IF(F1244="","",IFERROR(CONCATENATE("PEUA",VLOOKUP(ESTADO,REPORTE!AV$2:AW$33,2,0),DIDTRITO_FORM,CADER_FORM,IFERROR(INDEX(CA:CA,MATCH(DAY(F1244),BZ:BZ,0),1),DAY(F1244)),IFERROR(INDEX(CA:CA,MATCH(MONTH(F1244),BZ:BZ,0),1),MONTH(F1244)),YEAR(F1244),G1244),""))</f>
        <v/>
      </c>
      <c r="N1244" s="66" t="str">
        <f>IFERROR(IF(BT1244="","",IF(INDEX(N$1:N1243,MATCH(BT1244,BT$1:BT1243,0),1)=0,"",INDEX(N$1:N1243,MATCH(BT1244,BT$1:BT1243,0),1))),"")</f>
        <v/>
      </c>
      <c r="O1244" s="66" t="str">
        <f>IFERROR(IF(BT1244="","",IF(INDEX(O$1:O1243,MATCH(BT1244,BT$1:BT1243,0),1)=0,"",INDEX(O$1:O1243,MATCH(BT1244,BT$1:BT1243,0),1))),"")</f>
        <v/>
      </c>
      <c r="R1244" s="66"/>
      <c r="S1244" s="5"/>
      <c r="T1244" s="66"/>
      <c r="U1244" s="5" t="str">
        <f>IFERROR(IF(INDEX(U$1:U1243,MATCH(T1244,T$1:T1243,0),1)=0,"",INDEX(U$1:U1243,MATCH(T1244,T$1:T1243,0),1)),"")</f>
        <v/>
      </c>
      <c r="V1244" s="66"/>
      <c r="W1244" s="5" t="str">
        <f>IFERROR(IF(INDEX(W$1:W1243,MATCH(V1244,V$1:V1243,0),1)=0,"",INDEX(W$1:W1243,MATCH(V1244,V$1:V1243,0),1)),"")</f>
        <v/>
      </c>
      <c r="AE1244" s="4"/>
      <c r="AY1244" s="7"/>
      <c r="BN1244" s="7" t="str">
        <f t="shared" si="287"/>
        <v/>
      </c>
      <c r="BO1244" s="286" t="str">
        <f t="shared" si="279"/>
        <v/>
      </c>
      <c r="BP1244" s="22" t="str">
        <f t="shared" si="288"/>
        <v/>
      </c>
      <c r="BQ1244" s="7"/>
      <c r="BR1244" s="75" t="str">
        <f t="shared" si="281"/>
        <v/>
      </c>
      <c r="BS1244" s="75" t="str">
        <f t="shared" si="282"/>
        <v/>
      </c>
      <c r="BT1244" s="5" t="str">
        <f t="shared" si="283"/>
        <v/>
      </c>
      <c r="BU1244" s="79" t="str">
        <f t="shared" si="284"/>
        <v/>
      </c>
      <c r="BV1244" s="79" t="str">
        <f t="shared" si="285"/>
        <v/>
      </c>
      <c r="BW1244" s="79" t="str">
        <f t="shared" si="286"/>
        <v/>
      </c>
      <c r="CB1244" s="5"/>
      <c r="CE1244" s="5"/>
      <c r="CF1244" s="5"/>
      <c r="CG1244" s="5"/>
      <c r="CH1244" s="5"/>
      <c r="CI1244" s="5"/>
      <c r="CJ1244" s="14"/>
      <c r="CK1244" s="25"/>
      <c r="DO1244" s="5" t="e">
        <f>IF(REPORTE!AH$2="si",IF(C1244=VALUE(REPORTE!C$22),IF(SUM(DO1245:DO$1993),CONCATENATE(INT(B1244),", "),INT(B1244)),""),IF(C1244=VALUE(REPORTE!C$21),IF(SUM(DO1245:DO$1993),CONCATENATE(INT(B1244),", "),INT(B1244)),""))</f>
        <v>#VALUE!</v>
      </c>
      <c r="DS1244" s="5"/>
      <c r="DT1244" s="5"/>
      <c r="DU1244" s="5"/>
      <c r="DV1244" s="5"/>
    </row>
    <row r="1245" spans="1:126" x14ac:dyDescent="0.25">
      <c r="A1245" s="4" t="str">
        <f t="shared" si="280"/>
        <v/>
      </c>
      <c r="B1245" s="3"/>
      <c r="D1245" s="1"/>
      <c r="H1245" s="5" t="str">
        <f>IF(F1245="","",IFERROR(CONCATENATE("PEUA",VLOOKUP(ESTADO,REPORTE!AV$2:AW$33,2,0),DIDTRITO_FORM,CADER_FORM,IFERROR(INDEX(CA:CA,MATCH(DAY(F1245),BZ:BZ,0),1),DAY(F1245)),IFERROR(INDEX(CA:CA,MATCH(MONTH(F1245),BZ:BZ,0),1),MONTH(F1245)),YEAR(F1245),G1245),""))</f>
        <v/>
      </c>
      <c r="N1245" s="66" t="str">
        <f>IFERROR(IF(BT1245="","",IF(INDEX(N$1:N1244,MATCH(BT1245,BT$1:BT1244,0),1)=0,"",INDEX(N$1:N1244,MATCH(BT1245,BT$1:BT1244,0),1))),"")</f>
        <v/>
      </c>
      <c r="O1245" s="66" t="str">
        <f>IFERROR(IF(BT1245="","",IF(INDEX(O$1:O1244,MATCH(BT1245,BT$1:BT1244,0),1)=0,"",INDEX(O$1:O1244,MATCH(BT1245,BT$1:BT1244,0),1))),"")</f>
        <v/>
      </c>
      <c r="R1245" s="66"/>
      <c r="S1245" s="5"/>
      <c r="T1245" s="66"/>
      <c r="U1245" s="5" t="str">
        <f>IFERROR(IF(INDEX(U$1:U1244,MATCH(T1245,T$1:T1244,0),1)=0,"",INDEX(U$1:U1244,MATCH(T1245,T$1:T1244,0),1)),"")</f>
        <v/>
      </c>
      <c r="V1245" s="66"/>
      <c r="W1245" s="5" t="str">
        <f>IFERROR(IF(INDEX(W$1:W1244,MATCH(V1245,V$1:V1244,0),1)=0,"",INDEX(W$1:W1244,MATCH(V1245,V$1:V1244,0),1)),"")</f>
        <v/>
      </c>
      <c r="AE1245" s="4"/>
      <c r="AY1245" s="7"/>
      <c r="BN1245" s="7" t="str">
        <f t="shared" si="287"/>
        <v/>
      </c>
      <c r="BO1245" s="286" t="str">
        <f t="shared" si="279"/>
        <v/>
      </c>
      <c r="BP1245" s="22" t="str">
        <f t="shared" si="288"/>
        <v/>
      </c>
      <c r="BQ1245" s="7"/>
      <c r="BR1245" s="75" t="str">
        <f t="shared" si="281"/>
        <v/>
      </c>
      <c r="BS1245" s="75" t="str">
        <f t="shared" si="282"/>
        <v/>
      </c>
      <c r="BT1245" s="5" t="str">
        <f t="shared" si="283"/>
        <v/>
      </c>
      <c r="BU1245" s="79" t="str">
        <f t="shared" si="284"/>
        <v/>
      </c>
      <c r="BV1245" s="79" t="str">
        <f t="shared" si="285"/>
        <v/>
      </c>
      <c r="BW1245" s="79" t="str">
        <f t="shared" si="286"/>
        <v/>
      </c>
      <c r="CB1245" s="5"/>
      <c r="CE1245" s="5"/>
      <c r="CF1245" s="5"/>
      <c r="CG1245" s="5"/>
      <c r="CH1245" s="5"/>
      <c r="CI1245" s="5"/>
      <c r="CJ1245" s="14"/>
      <c r="CK1245" s="25"/>
      <c r="DO1245" s="5" t="e">
        <f>IF(REPORTE!AH$2="si",IF(C1245=VALUE(REPORTE!C$22),IF(SUM(DO1246:DO$1993),CONCATENATE(INT(B1245),", "),INT(B1245)),""),IF(C1245=VALUE(REPORTE!C$21),IF(SUM(DO1246:DO$1993),CONCATENATE(INT(B1245),", "),INT(B1245)),""))</f>
        <v>#VALUE!</v>
      </c>
      <c r="DS1245" s="5"/>
      <c r="DT1245" s="5"/>
      <c r="DU1245" s="5"/>
      <c r="DV1245" s="5"/>
    </row>
    <row r="1246" spans="1:126" x14ac:dyDescent="0.25">
      <c r="A1246" s="4" t="str">
        <f t="shared" si="280"/>
        <v/>
      </c>
      <c r="B1246" s="3"/>
      <c r="D1246" s="1"/>
      <c r="H1246" s="5" t="str">
        <f>IF(F1246="","",IFERROR(CONCATENATE("PEUA",VLOOKUP(ESTADO,REPORTE!AV$2:AW$33,2,0),DIDTRITO_FORM,CADER_FORM,IFERROR(INDEX(CA:CA,MATCH(DAY(F1246),BZ:BZ,0),1),DAY(F1246)),IFERROR(INDEX(CA:CA,MATCH(MONTH(F1246),BZ:BZ,0),1),MONTH(F1246)),YEAR(F1246),G1246),""))</f>
        <v/>
      </c>
      <c r="N1246" s="66" t="str">
        <f>IFERROR(IF(BT1246="","",IF(INDEX(N$1:N1245,MATCH(BT1246,BT$1:BT1245,0),1)=0,"",INDEX(N$1:N1245,MATCH(BT1246,BT$1:BT1245,0),1))),"")</f>
        <v/>
      </c>
      <c r="O1246" s="66" t="str">
        <f>IFERROR(IF(BT1246="","",IF(INDEX(O$1:O1245,MATCH(BT1246,BT$1:BT1245,0),1)=0,"",INDEX(O$1:O1245,MATCH(BT1246,BT$1:BT1245,0),1))),"")</f>
        <v/>
      </c>
      <c r="R1246" s="66"/>
      <c r="S1246" s="5"/>
      <c r="T1246" s="66"/>
      <c r="U1246" s="5" t="str">
        <f>IFERROR(IF(INDEX(U$1:U1245,MATCH(T1246,T$1:T1245,0),1)=0,"",INDEX(U$1:U1245,MATCH(T1246,T$1:T1245,0),1)),"")</f>
        <v/>
      </c>
      <c r="V1246" s="66"/>
      <c r="W1246" s="5" t="str">
        <f>IFERROR(IF(INDEX(W$1:W1245,MATCH(V1246,V$1:V1245,0),1)=0,"",INDEX(W$1:W1245,MATCH(V1246,V$1:V1245,0),1)),"")</f>
        <v/>
      </c>
      <c r="AE1246" s="4"/>
      <c r="AY1246" s="7"/>
      <c r="BN1246" s="7" t="str">
        <f t="shared" si="287"/>
        <v/>
      </c>
      <c r="BO1246" s="286" t="str">
        <f t="shared" si="279"/>
        <v/>
      </c>
      <c r="BP1246" s="22" t="str">
        <f t="shared" si="288"/>
        <v/>
      </c>
      <c r="BQ1246" s="7"/>
      <c r="BR1246" s="75" t="str">
        <f t="shared" si="281"/>
        <v/>
      </c>
      <c r="BS1246" s="75" t="str">
        <f t="shared" si="282"/>
        <v/>
      </c>
      <c r="BT1246" s="5" t="str">
        <f t="shared" si="283"/>
        <v/>
      </c>
      <c r="BU1246" s="79" t="str">
        <f t="shared" si="284"/>
        <v/>
      </c>
      <c r="BV1246" s="79" t="str">
        <f t="shared" si="285"/>
        <v/>
      </c>
      <c r="BW1246" s="79" t="str">
        <f t="shared" si="286"/>
        <v/>
      </c>
      <c r="CB1246" s="5"/>
      <c r="CE1246" s="5"/>
      <c r="CF1246" s="5"/>
      <c r="CG1246" s="5"/>
      <c r="CH1246" s="5"/>
      <c r="CI1246" s="5"/>
      <c r="CJ1246" s="14"/>
      <c r="CK1246" s="25"/>
      <c r="DO1246" s="5" t="e">
        <f>IF(REPORTE!AH$2="si",IF(C1246=VALUE(REPORTE!C$22),IF(SUM(DO1247:DO$1993),CONCATENATE(INT(B1246),", "),INT(B1246)),""),IF(C1246=VALUE(REPORTE!C$21),IF(SUM(DO1247:DO$1993),CONCATENATE(INT(B1246),", "),INT(B1246)),""))</f>
        <v>#VALUE!</v>
      </c>
      <c r="DS1246" s="5"/>
      <c r="DT1246" s="5"/>
      <c r="DU1246" s="5"/>
      <c r="DV1246" s="5"/>
    </row>
    <row r="1247" spans="1:126" x14ac:dyDescent="0.25">
      <c r="A1247" s="4" t="str">
        <f t="shared" si="280"/>
        <v/>
      </c>
      <c r="B1247" s="3"/>
      <c r="D1247" s="1"/>
      <c r="H1247" s="5" t="str">
        <f>IF(F1247="","",IFERROR(CONCATENATE("PEUA",VLOOKUP(ESTADO,REPORTE!AV$2:AW$33,2,0),DIDTRITO_FORM,CADER_FORM,IFERROR(INDEX(CA:CA,MATCH(DAY(F1247),BZ:BZ,0),1),DAY(F1247)),IFERROR(INDEX(CA:CA,MATCH(MONTH(F1247),BZ:BZ,0),1),MONTH(F1247)),YEAR(F1247),G1247),""))</f>
        <v/>
      </c>
      <c r="N1247" s="66" t="str">
        <f>IFERROR(IF(BT1247="","",IF(INDEX(N$1:N1246,MATCH(BT1247,BT$1:BT1246,0),1)=0,"",INDEX(N$1:N1246,MATCH(BT1247,BT$1:BT1246,0),1))),"")</f>
        <v/>
      </c>
      <c r="O1247" s="66" t="str">
        <f>IFERROR(IF(BT1247="","",IF(INDEX(O$1:O1246,MATCH(BT1247,BT$1:BT1246,0),1)=0,"",INDEX(O$1:O1246,MATCH(BT1247,BT$1:BT1246,0),1))),"")</f>
        <v/>
      </c>
      <c r="R1247" s="66"/>
      <c r="S1247" s="5"/>
      <c r="T1247" s="66"/>
      <c r="U1247" s="5" t="str">
        <f>IFERROR(IF(INDEX(U$1:U1246,MATCH(T1247,T$1:T1246,0),1)=0,"",INDEX(U$1:U1246,MATCH(T1247,T$1:T1246,0),1)),"")</f>
        <v/>
      </c>
      <c r="V1247" s="66"/>
      <c r="W1247" s="5" t="str">
        <f>IFERROR(IF(INDEX(W$1:W1246,MATCH(V1247,V$1:V1246,0),1)=0,"",INDEX(W$1:W1246,MATCH(V1247,V$1:V1246,0),1)),"")</f>
        <v/>
      </c>
      <c r="AE1247" s="4"/>
      <c r="AY1247" s="7"/>
      <c r="BN1247" s="7" t="str">
        <f t="shared" si="287"/>
        <v/>
      </c>
      <c r="BO1247" s="286" t="str">
        <f t="shared" si="279"/>
        <v/>
      </c>
      <c r="BP1247" s="22" t="str">
        <f t="shared" si="288"/>
        <v/>
      </c>
      <c r="BQ1247" s="7"/>
      <c r="BR1247" s="75" t="str">
        <f t="shared" si="281"/>
        <v/>
      </c>
      <c r="BS1247" s="75" t="str">
        <f t="shared" si="282"/>
        <v/>
      </c>
      <c r="BT1247" s="5" t="str">
        <f t="shared" si="283"/>
        <v/>
      </c>
      <c r="BU1247" s="79" t="str">
        <f t="shared" si="284"/>
        <v/>
      </c>
      <c r="BV1247" s="79" t="str">
        <f t="shared" si="285"/>
        <v/>
      </c>
      <c r="BW1247" s="79" t="str">
        <f t="shared" si="286"/>
        <v/>
      </c>
      <c r="CB1247" s="5"/>
      <c r="CE1247" s="5"/>
      <c r="CF1247" s="5"/>
      <c r="CG1247" s="5"/>
      <c r="CH1247" s="5"/>
      <c r="CI1247" s="5"/>
      <c r="CJ1247" s="14"/>
      <c r="CK1247" s="25"/>
      <c r="DO1247" s="5" t="e">
        <f>IF(REPORTE!AH$2="si",IF(C1247=VALUE(REPORTE!C$22),IF(SUM(DO1248:DO$1993),CONCATENATE(INT(B1247),", "),INT(B1247)),""),IF(C1247=VALUE(REPORTE!C$21),IF(SUM(DO1248:DO$1993),CONCATENATE(INT(B1247),", "),INT(B1247)),""))</f>
        <v>#VALUE!</v>
      </c>
      <c r="DS1247" s="5"/>
      <c r="DT1247" s="5"/>
      <c r="DU1247" s="5"/>
      <c r="DV1247" s="5"/>
    </row>
    <row r="1248" spans="1:126" x14ac:dyDescent="0.25">
      <c r="A1248" s="4" t="str">
        <f t="shared" si="280"/>
        <v/>
      </c>
      <c r="B1248" s="3"/>
      <c r="D1248" s="1"/>
      <c r="H1248" s="5" t="str">
        <f>IF(F1248="","",IFERROR(CONCATENATE("PEUA",VLOOKUP(ESTADO,REPORTE!AV$2:AW$33,2,0),DIDTRITO_FORM,CADER_FORM,IFERROR(INDEX(CA:CA,MATCH(DAY(F1248),BZ:BZ,0),1),DAY(F1248)),IFERROR(INDEX(CA:CA,MATCH(MONTH(F1248),BZ:BZ,0),1),MONTH(F1248)),YEAR(F1248),G1248),""))</f>
        <v/>
      </c>
      <c r="N1248" s="66" t="str">
        <f>IFERROR(IF(BT1248="","",IF(INDEX(N$1:N1247,MATCH(BT1248,BT$1:BT1247,0),1)=0,"",INDEX(N$1:N1247,MATCH(BT1248,BT$1:BT1247,0),1))),"")</f>
        <v/>
      </c>
      <c r="O1248" s="66" t="str">
        <f>IFERROR(IF(BT1248="","",IF(INDEX(O$1:O1247,MATCH(BT1248,BT$1:BT1247,0),1)=0,"",INDEX(O$1:O1247,MATCH(BT1248,BT$1:BT1247,0),1))),"")</f>
        <v/>
      </c>
      <c r="R1248" s="66"/>
      <c r="S1248" s="5"/>
      <c r="T1248" s="66"/>
      <c r="U1248" s="5" t="str">
        <f>IFERROR(IF(INDEX(U$1:U1247,MATCH(T1248,T$1:T1247,0),1)=0,"",INDEX(U$1:U1247,MATCH(T1248,T$1:T1247,0),1)),"")</f>
        <v/>
      </c>
      <c r="V1248" s="66"/>
      <c r="W1248" s="5" t="str">
        <f>IFERROR(IF(INDEX(W$1:W1247,MATCH(V1248,V$1:V1247,0),1)=0,"",INDEX(W$1:W1247,MATCH(V1248,V$1:V1247,0),1)),"")</f>
        <v/>
      </c>
      <c r="AE1248" s="4"/>
      <c r="AY1248" s="7"/>
      <c r="BN1248" s="7" t="str">
        <f t="shared" si="287"/>
        <v/>
      </c>
      <c r="BO1248" s="286" t="str">
        <f t="shared" si="279"/>
        <v/>
      </c>
      <c r="BP1248" s="22" t="str">
        <f t="shared" si="288"/>
        <v/>
      </c>
      <c r="BQ1248" s="7"/>
      <c r="BR1248" s="75" t="str">
        <f t="shared" si="281"/>
        <v/>
      </c>
      <c r="BS1248" s="75" t="str">
        <f t="shared" si="282"/>
        <v/>
      </c>
      <c r="BT1248" s="5" t="str">
        <f t="shared" si="283"/>
        <v/>
      </c>
      <c r="BU1248" s="79" t="str">
        <f t="shared" si="284"/>
        <v/>
      </c>
      <c r="BV1248" s="79" t="str">
        <f t="shared" si="285"/>
        <v/>
      </c>
      <c r="BW1248" s="79" t="str">
        <f t="shared" si="286"/>
        <v/>
      </c>
      <c r="CB1248" s="5"/>
      <c r="CE1248" s="5"/>
      <c r="CF1248" s="5"/>
      <c r="CG1248" s="5"/>
      <c r="CH1248" s="5"/>
      <c r="CI1248" s="5"/>
      <c r="CJ1248" s="14"/>
      <c r="CK1248" s="25"/>
      <c r="DO1248" s="5" t="e">
        <f>IF(REPORTE!AH$2="si",IF(C1248=VALUE(REPORTE!C$22),IF(SUM(DO1249:DO$1993),CONCATENATE(INT(B1248),", "),INT(B1248)),""),IF(C1248=VALUE(REPORTE!C$21),IF(SUM(DO1249:DO$1993),CONCATENATE(INT(B1248),", "),INT(B1248)),""))</f>
        <v>#VALUE!</v>
      </c>
      <c r="DS1248" s="5"/>
      <c r="DT1248" s="5"/>
      <c r="DU1248" s="5"/>
      <c r="DV1248" s="5"/>
    </row>
    <row r="1249" spans="1:126" x14ac:dyDescent="0.25">
      <c r="A1249" s="4" t="str">
        <f t="shared" si="280"/>
        <v/>
      </c>
      <c r="B1249" s="3"/>
      <c r="D1249" s="1"/>
      <c r="H1249" s="5" t="str">
        <f>IF(F1249="","",IFERROR(CONCATENATE("PEUA",VLOOKUP(ESTADO,REPORTE!AV$2:AW$33,2,0),DIDTRITO_FORM,CADER_FORM,IFERROR(INDEX(CA:CA,MATCH(DAY(F1249),BZ:BZ,0),1),DAY(F1249)),IFERROR(INDEX(CA:CA,MATCH(MONTH(F1249),BZ:BZ,0),1),MONTH(F1249)),YEAR(F1249),G1249),""))</f>
        <v/>
      </c>
      <c r="N1249" s="66" t="str">
        <f>IFERROR(IF(BT1249="","",IF(INDEX(N$1:N1248,MATCH(BT1249,BT$1:BT1248,0),1)=0,"",INDEX(N$1:N1248,MATCH(BT1249,BT$1:BT1248,0),1))),"")</f>
        <v/>
      </c>
      <c r="O1249" s="66" t="str">
        <f>IFERROR(IF(BT1249="","",IF(INDEX(O$1:O1248,MATCH(BT1249,BT$1:BT1248,0),1)=0,"",INDEX(O$1:O1248,MATCH(BT1249,BT$1:BT1248,0),1))),"")</f>
        <v/>
      </c>
      <c r="R1249" s="66"/>
      <c r="S1249" s="5"/>
      <c r="T1249" s="66"/>
      <c r="U1249" s="5" t="str">
        <f>IFERROR(IF(INDEX(U$1:U1248,MATCH(T1249,T$1:T1248,0),1)=0,"",INDEX(U$1:U1248,MATCH(T1249,T$1:T1248,0),1)),"")</f>
        <v/>
      </c>
      <c r="V1249" s="66"/>
      <c r="W1249" s="5" t="str">
        <f>IFERROR(IF(INDEX(W$1:W1248,MATCH(V1249,V$1:V1248,0),1)=0,"",INDEX(W$1:W1248,MATCH(V1249,V$1:V1248,0),1)),"")</f>
        <v/>
      </c>
      <c r="AE1249" s="4"/>
      <c r="AY1249" s="7"/>
      <c r="BN1249" s="7" t="str">
        <f t="shared" si="287"/>
        <v/>
      </c>
      <c r="BO1249" s="286" t="str">
        <f t="shared" si="279"/>
        <v/>
      </c>
      <c r="BP1249" s="22" t="str">
        <f t="shared" si="288"/>
        <v/>
      </c>
      <c r="BQ1249" s="7"/>
      <c r="BR1249" s="75" t="str">
        <f t="shared" si="281"/>
        <v/>
      </c>
      <c r="BS1249" s="75" t="str">
        <f t="shared" si="282"/>
        <v/>
      </c>
      <c r="BT1249" s="5" t="str">
        <f t="shared" si="283"/>
        <v/>
      </c>
      <c r="BU1249" s="79" t="str">
        <f t="shared" si="284"/>
        <v/>
      </c>
      <c r="BV1249" s="79" t="str">
        <f t="shared" si="285"/>
        <v/>
      </c>
      <c r="BW1249" s="79" t="str">
        <f t="shared" si="286"/>
        <v/>
      </c>
      <c r="CB1249" s="5"/>
      <c r="CE1249" s="5"/>
      <c r="CF1249" s="5"/>
      <c r="CG1249" s="5"/>
      <c r="CH1249" s="5"/>
      <c r="CI1249" s="5"/>
      <c r="CJ1249" s="14"/>
      <c r="CK1249" s="25"/>
      <c r="DO1249" s="5" t="e">
        <f>IF(REPORTE!AH$2="si",IF(C1249=VALUE(REPORTE!C$22),IF(SUM(DO1250:DO$1993),CONCATENATE(INT(B1249),", "),INT(B1249)),""),IF(C1249=VALUE(REPORTE!C$21),IF(SUM(DO1250:DO$1993),CONCATENATE(INT(B1249),", "),INT(B1249)),""))</f>
        <v>#VALUE!</v>
      </c>
      <c r="DS1249" s="5"/>
      <c r="DT1249" s="5"/>
      <c r="DU1249" s="5"/>
      <c r="DV1249" s="5"/>
    </row>
    <row r="1250" spans="1:126" x14ac:dyDescent="0.25">
      <c r="A1250" s="4" t="str">
        <f t="shared" si="280"/>
        <v/>
      </c>
      <c r="B1250" s="3"/>
      <c r="D1250" s="1"/>
      <c r="H1250" s="5" t="str">
        <f>IF(F1250="","",IFERROR(CONCATENATE("PEUA",VLOOKUP(ESTADO,REPORTE!AV$2:AW$33,2,0),DIDTRITO_FORM,CADER_FORM,IFERROR(INDEX(CA:CA,MATCH(DAY(F1250),BZ:BZ,0),1),DAY(F1250)),IFERROR(INDEX(CA:CA,MATCH(MONTH(F1250),BZ:BZ,0),1),MONTH(F1250)),YEAR(F1250),G1250),""))</f>
        <v/>
      </c>
      <c r="N1250" s="66" t="str">
        <f>IFERROR(IF(BT1250="","",IF(INDEX(N$1:N1249,MATCH(BT1250,BT$1:BT1249,0),1)=0,"",INDEX(N$1:N1249,MATCH(BT1250,BT$1:BT1249,0),1))),"")</f>
        <v/>
      </c>
      <c r="O1250" s="66" t="str">
        <f>IFERROR(IF(BT1250="","",IF(INDEX(O$1:O1249,MATCH(BT1250,BT$1:BT1249,0),1)=0,"",INDEX(O$1:O1249,MATCH(BT1250,BT$1:BT1249,0),1))),"")</f>
        <v/>
      </c>
      <c r="R1250" s="66"/>
      <c r="S1250" s="5"/>
      <c r="T1250" s="66"/>
      <c r="U1250" s="5" t="str">
        <f>IFERROR(IF(INDEX(U$1:U1249,MATCH(T1250,T$1:T1249,0),1)=0,"",INDEX(U$1:U1249,MATCH(T1250,T$1:T1249,0),1)),"")</f>
        <v/>
      </c>
      <c r="V1250" s="66"/>
      <c r="W1250" s="5" t="str">
        <f>IFERROR(IF(INDEX(W$1:W1249,MATCH(V1250,V$1:V1249,0),1)=0,"",INDEX(W$1:W1249,MATCH(V1250,V$1:V1249,0),1)),"")</f>
        <v/>
      </c>
      <c r="AE1250" s="4"/>
      <c r="AY1250" s="7"/>
      <c r="BN1250" s="7" t="str">
        <f t="shared" si="287"/>
        <v/>
      </c>
      <c r="BO1250" s="286" t="str">
        <f t="shared" si="279"/>
        <v/>
      </c>
      <c r="BP1250" s="22" t="str">
        <f t="shared" si="288"/>
        <v/>
      </c>
      <c r="BQ1250" s="7"/>
      <c r="BR1250" s="75" t="str">
        <f t="shared" si="281"/>
        <v/>
      </c>
      <c r="BS1250" s="75" t="str">
        <f t="shared" si="282"/>
        <v/>
      </c>
      <c r="BT1250" s="5" t="str">
        <f t="shared" si="283"/>
        <v/>
      </c>
      <c r="BU1250" s="79" t="str">
        <f t="shared" si="284"/>
        <v/>
      </c>
      <c r="BV1250" s="79" t="str">
        <f t="shared" si="285"/>
        <v/>
      </c>
      <c r="BW1250" s="79" t="str">
        <f t="shared" si="286"/>
        <v/>
      </c>
      <c r="CB1250" s="5"/>
      <c r="CE1250" s="5"/>
      <c r="CF1250" s="5"/>
      <c r="CG1250" s="5"/>
      <c r="CH1250" s="5"/>
      <c r="CI1250" s="5"/>
      <c r="CJ1250" s="14"/>
      <c r="CK1250" s="25"/>
      <c r="DO1250" s="5" t="e">
        <f>IF(REPORTE!AH$2="si",IF(C1250=VALUE(REPORTE!C$22),IF(SUM(DO1251:DO$1993),CONCATENATE(INT(B1250),", "),INT(B1250)),""),IF(C1250=VALUE(REPORTE!C$21),IF(SUM(DO1251:DO$1993),CONCATENATE(INT(B1250),", "),INT(B1250)),""))</f>
        <v>#VALUE!</v>
      </c>
      <c r="DS1250" s="5"/>
      <c r="DT1250" s="5"/>
      <c r="DU1250" s="5"/>
      <c r="DV1250" s="5"/>
    </row>
    <row r="1251" spans="1:126" x14ac:dyDescent="0.25">
      <c r="A1251" s="4" t="str">
        <f t="shared" si="280"/>
        <v/>
      </c>
      <c r="B1251" s="3"/>
      <c r="D1251" s="1"/>
      <c r="H1251" s="5" t="str">
        <f>IF(F1251="","",IFERROR(CONCATENATE("PEUA",VLOOKUP(ESTADO,REPORTE!AV$2:AW$33,2,0),DIDTRITO_FORM,CADER_FORM,IFERROR(INDEX(CA:CA,MATCH(DAY(F1251),BZ:BZ,0),1),DAY(F1251)),IFERROR(INDEX(CA:CA,MATCH(MONTH(F1251),BZ:BZ,0),1),MONTH(F1251)),YEAR(F1251),G1251),""))</f>
        <v/>
      </c>
      <c r="N1251" s="66" t="str">
        <f>IFERROR(IF(BT1251="","",IF(INDEX(N$1:N1250,MATCH(BT1251,BT$1:BT1250,0),1)=0,"",INDEX(N$1:N1250,MATCH(BT1251,BT$1:BT1250,0),1))),"")</f>
        <v/>
      </c>
      <c r="O1251" s="66" t="str">
        <f>IFERROR(IF(BT1251="","",IF(INDEX(O$1:O1250,MATCH(BT1251,BT$1:BT1250,0),1)=0,"",INDEX(O$1:O1250,MATCH(BT1251,BT$1:BT1250,0),1))),"")</f>
        <v/>
      </c>
      <c r="R1251" s="66"/>
      <c r="S1251" s="5"/>
      <c r="T1251" s="66"/>
      <c r="U1251" s="5" t="str">
        <f>IFERROR(IF(INDEX(U$1:U1250,MATCH(T1251,T$1:T1250,0),1)=0,"",INDEX(U$1:U1250,MATCH(T1251,T$1:T1250,0),1)),"")</f>
        <v/>
      </c>
      <c r="V1251" s="66"/>
      <c r="W1251" s="5" t="str">
        <f>IFERROR(IF(INDEX(W$1:W1250,MATCH(V1251,V$1:V1250,0),1)=0,"",INDEX(W$1:W1250,MATCH(V1251,V$1:V1250,0),1)),"")</f>
        <v/>
      </c>
      <c r="AE1251" s="4"/>
      <c r="AY1251" s="7"/>
      <c r="BN1251" s="7" t="str">
        <f t="shared" si="287"/>
        <v/>
      </c>
      <c r="BO1251" s="286" t="str">
        <f t="shared" si="279"/>
        <v/>
      </c>
      <c r="BP1251" s="22" t="str">
        <f t="shared" si="288"/>
        <v/>
      </c>
      <c r="BQ1251" s="7"/>
      <c r="BR1251" s="75" t="str">
        <f t="shared" si="281"/>
        <v/>
      </c>
      <c r="BS1251" s="75" t="str">
        <f t="shared" si="282"/>
        <v/>
      </c>
      <c r="BT1251" s="5" t="str">
        <f t="shared" si="283"/>
        <v/>
      </c>
      <c r="BU1251" s="79" t="str">
        <f t="shared" si="284"/>
        <v/>
      </c>
      <c r="BV1251" s="79" t="str">
        <f t="shared" si="285"/>
        <v/>
      </c>
      <c r="BW1251" s="79" t="str">
        <f t="shared" si="286"/>
        <v/>
      </c>
      <c r="CB1251" s="5"/>
      <c r="CE1251" s="5"/>
      <c r="CF1251" s="5"/>
      <c r="CG1251" s="5"/>
      <c r="CH1251" s="5"/>
      <c r="CI1251" s="5"/>
      <c r="CJ1251" s="14"/>
      <c r="CK1251" s="25"/>
      <c r="DO1251" s="5" t="e">
        <f>IF(REPORTE!AH$2="si",IF(C1251=VALUE(REPORTE!C$22),IF(SUM(DO1252:DO$1993),CONCATENATE(INT(B1251),", "),INT(B1251)),""),IF(C1251=VALUE(REPORTE!C$21),IF(SUM(DO1252:DO$1993),CONCATENATE(INT(B1251),", "),INT(B1251)),""))</f>
        <v>#VALUE!</v>
      </c>
      <c r="DS1251" s="5"/>
      <c r="DT1251" s="5"/>
      <c r="DU1251" s="5"/>
      <c r="DV1251" s="5"/>
    </row>
    <row r="1252" spans="1:126" x14ac:dyDescent="0.25">
      <c r="A1252" s="4" t="str">
        <f t="shared" si="280"/>
        <v/>
      </c>
      <c r="B1252" s="3"/>
      <c r="D1252" s="1"/>
      <c r="H1252" s="5" t="str">
        <f>IF(F1252="","",IFERROR(CONCATENATE("PEUA",VLOOKUP(ESTADO,REPORTE!AV$2:AW$33,2,0),DIDTRITO_FORM,CADER_FORM,IFERROR(INDEX(CA:CA,MATCH(DAY(F1252),BZ:BZ,0),1),DAY(F1252)),IFERROR(INDEX(CA:CA,MATCH(MONTH(F1252),BZ:BZ,0),1),MONTH(F1252)),YEAR(F1252),G1252),""))</f>
        <v/>
      </c>
      <c r="N1252" s="66" t="str">
        <f>IFERROR(IF(BT1252="","",IF(INDEX(N$1:N1251,MATCH(BT1252,BT$1:BT1251,0),1)=0,"",INDEX(N$1:N1251,MATCH(BT1252,BT$1:BT1251,0),1))),"")</f>
        <v/>
      </c>
      <c r="O1252" s="66" t="str">
        <f>IFERROR(IF(BT1252="","",IF(INDEX(O$1:O1251,MATCH(BT1252,BT$1:BT1251,0),1)=0,"",INDEX(O$1:O1251,MATCH(BT1252,BT$1:BT1251,0),1))),"")</f>
        <v/>
      </c>
      <c r="R1252" s="66"/>
      <c r="S1252" s="5"/>
      <c r="T1252" s="66"/>
      <c r="U1252" s="5" t="str">
        <f>IFERROR(IF(INDEX(U$1:U1251,MATCH(T1252,T$1:T1251,0),1)=0,"",INDEX(U$1:U1251,MATCH(T1252,T$1:T1251,0),1)),"")</f>
        <v/>
      </c>
      <c r="V1252" s="66"/>
      <c r="W1252" s="5" t="str">
        <f>IFERROR(IF(INDEX(W$1:W1251,MATCH(V1252,V$1:V1251,0),1)=0,"",INDEX(W$1:W1251,MATCH(V1252,V$1:V1251,0),1)),"")</f>
        <v/>
      </c>
      <c r="AE1252" s="4"/>
      <c r="AY1252" s="7"/>
      <c r="BN1252" s="7" t="str">
        <f t="shared" si="287"/>
        <v/>
      </c>
      <c r="BO1252" s="286" t="str">
        <f t="shared" si="279"/>
        <v/>
      </c>
      <c r="BP1252" s="22" t="str">
        <f t="shared" si="288"/>
        <v/>
      </c>
      <c r="BQ1252" s="7"/>
      <c r="BR1252" s="75" t="str">
        <f t="shared" si="281"/>
        <v/>
      </c>
      <c r="BS1252" s="75" t="str">
        <f t="shared" si="282"/>
        <v/>
      </c>
      <c r="BT1252" s="5" t="str">
        <f t="shared" si="283"/>
        <v/>
      </c>
      <c r="BU1252" s="79" t="str">
        <f t="shared" si="284"/>
        <v/>
      </c>
      <c r="BV1252" s="79" t="str">
        <f t="shared" si="285"/>
        <v/>
      </c>
      <c r="BW1252" s="79" t="str">
        <f t="shared" si="286"/>
        <v/>
      </c>
      <c r="CB1252" s="5"/>
      <c r="CE1252" s="5"/>
      <c r="CF1252" s="5"/>
      <c r="CG1252" s="5"/>
      <c r="CH1252" s="5"/>
      <c r="CI1252" s="5"/>
      <c r="CJ1252" s="14"/>
      <c r="CK1252" s="25"/>
      <c r="DO1252" s="5" t="e">
        <f>IF(REPORTE!AH$2="si",IF(C1252=VALUE(REPORTE!C$22),IF(SUM(DO1253:DO$1993),CONCATENATE(INT(B1252),", "),INT(B1252)),""),IF(C1252=VALUE(REPORTE!C$21),IF(SUM(DO1253:DO$1993),CONCATENATE(INT(B1252),", "),INT(B1252)),""))</f>
        <v>#VALUE!</v>
      </c>
      <c r="DS1252" s="5"/>
      <c r="DT1252" s="5"/>
      <c r="DU1252" s="5"/>
      <c r="DV1252" s="5"/>
    </row>
    <row r="1253" spans="1:126" x14ac:dyDescent="0.25">
      <c r="A1253" s="4" t="str">
        <f t="shared" si="280"/>
        <v/>
      </c>
      <c r="B1253" s="3"/>
      <c r="D1253" s="1"/>
      <c r="H1253" s="5" t="str">
        <f>IF(F1253="","",IFERROR(CONCATENATE("PEUA",VLOOKUP(ESTADO,REPORTE!AV$2:AW$33,2,0),DIDTRITO_FORM,CADER_FORM,IFERROR(INDEX(CA:CA,MATCH(DAY(F1253),BZ:BZ,0),1),DAY(F1253)),IFERROR(INDEX(CA:CA,MATCH(MONTH(F1253),BZ:BZ,0),1),MONTH(F1253)),YEAR(F1253),G1253),""))</f>
        <v/>
      </c>
      <c r="N1253" s="66" t="str">
        <f>IFERROR(IF(BT1253="","",IF(INDEX(N$1:N1252,MATCH(BT1253,BT$1:BT1252,0),1)=0,"",INDEX(N$1:N1252,MATCH(BT1253,BT$1:BT1252,0),1))),"")</f>
        <v/>
      </c>
      <c r="O1253" s="66" t="str">
        <f>IFERROR(IF(BT1253="","",IF(INDEX(O$1:O1252,MATCH(BT1253,BT$1:BT1252,0),1)=0,"",INDEX(O$1:O1252,MATCH(BT1253,BT$1:BT1252,0),1))),"")</f>
        <v/>
      </c>
      <c r="R1253" s="66"/>
      <c r="S1253" s="5"/>
      <c r="T1253" s="66"/>
      <c r="U1253" s="5" t="str">
        <f>IFERROR(IF(INDEX(U$1:U1252,MATCH(T1253,T$1:T1252,0),1)=0,"",INDEX(U$1:U1252,MATCH(T1253,T$1:T1252,0),1)),"")</f>
        <v/>
      </c>
      <c r="V1253" s="66"/>
      <c r="W1253" s="5" t="str">
        <f>IFERROR(IF(INDEX(W$1:W1252,MATCH(V1253,V$1:V1252,0),1)=0,"",INDEX(W$1:W1252,MATCH(V1253,V$1:V1252,0),1)),"")</f>
        <v/>
      </c>
      <c r="AE1253" s="4"/>
      <c r="AY1253" s="7"/>
      <c r="BN1253" s="7" t="str">
        <f t="shared" si="287"/>
        <v/>
      </c>
      <c r="BO1253" s="286" t="str">
        <f t="shared" si="279"/>
        <v/>
      </c>
      <c r="BP1253" s="22" t="str">
        <f t="shared" si="288"/>
        <v/>
      </c>
      <c r="BQ1253" s="7"/>
      <c r="BR1253" s="75" t="str">
        <f t="shared" si="281"/>
        <v/>
      </c>
      <c r="BS1253" s="75" t="str">
        <f t="shared" si="282"/>
        <v/>
      </c>
      <c r="BT1253" s="5" t="str">
        <f t="shared" si="283"/>
        <v/>
      </c>
      <c r="BU1253" s="79" t="str">
        <f t="shared" si="284"/>
        <v/>
      </c>
      <c r="BV1253" s="79" t="str">
        <f t="shared" si="285"/>
        <v/>
      </c>
      <c r="BW1253" s="79" t="str">
        <f t="shared" si="286"/>
        <v/>
      </c>
      <c r="CB1253" s="5"/>
      <c r="CE1253" s="5"/>
      <c r="CF1253" s="5"/>
      <c r="CG1253" s="5"/>
      <c r="CH1253" s="5"/>
      <c r="CI1253" s="5"/>
      <c r="CJ1253" s="14"/>
      <c r="CK1253" s="25"/>
      <c r="DO1253" s="5" t="e">
        <f>IF(REPORTE!AH$2="si",IF(C1253=VALUE(REPORTE!C$22),IF(SUM(DO1254:DO$1993),CONCATENATE(INT(B1253),", "),INT(B1253)),""),IF(C1253=VALUE(REPORTE!C$21),IF(SUM(DO1254:DO$1993),CONCATENATE(INT(B1253),", "),INT(B1253)),""))</f>
        <v>#VALUE!</v>
      </c>
      <c r="DS1253" s="5"/>
      <c r="DT1253" s="5"/>
      <c r="DU1253" s="5"/>
      <c r="DV1253" s="5"/>
    </row>
    <row r="1254" spans="1:126" x14ac:dyDescent="0.25">
      <c r="A1254" s="4" t="str">
        <f t="shared" si="280"/>
        <v/>
      </c>
      <c r="B1254" s="3"/>
      <c r="D1254" s="1"/>
      <c r="H1254" s="5" t="str">
        <f>IF(F1254="","",IFERROR(CONCATENATE("PEUA",VLOOKUP(ESTADO,REPORTE!AV$2:AW$33,2,0),DIDTRITO_FORM,CADER_FORM,IFERROR(INDEX(CA:CA,MATCH(DAY(F1254),BZ:BZ,0),1),DAY(F1254)),IFERROR(INDEX(CA:CA,MATCH(MONTH(F1254),BZ:BZ,0),1),MONTH(F1254)),YEAR(F1254),G1254),""))</f>
        <v/>
      </c>
      <c r="N1254" s="66" t="str">
        <f>IFERROR(IF(BT1254="","",IF(INDEX(N$1:N1253,MATCH(BT1254,BT$1:BT1253,0),1)=0,"",INDEX(N$1:N1253,MATCH(BT1254,BT$1:BT1253,0),1))),"")</f>
        <v/>
      </c>
      <c r="O1254" s="66" t="str">
        <f>IFERROR(IF(BT1254="","",IF(INDEX(O$1:O1253,MATCH(BT1254,BT$1:BT1253,0),1)=0,"",INDEX(O$1:O1253,MATCH(BT1254,BT$1:BT1253,0),1))),"")</f>
        <v/>
      </c>
      <c r="R1254" s="66"/>
      <c r="S1254" s="5"/>
      <c r="T1254" s="66"/>
      <c r="U1254" s="5" t="str">
        <f>IFERROR(IF(INDEX(U$1:U1253,MATCH(T1254,T$1:T1253,0),1)=0,"",INDEX(U$1:U1253,MATCH(T1254,T$1:T1253,0),1)),"")</f>
        <v/>
      </c>
      <c r="V1254" s="66"/>
      <c r="W1254" s="5" t="str">
        <f>IFERROR(IF(INDEX(W$1:W1253,MATCH(V1254,V$1:V1253,0),1)=0,"",INDEX(W$1:W1253,MATCH(V1254,V$1:V1253,0),1)),"")</f>
        <v/>
      </c>
      <c r="AE1254" s="4"/>
      <c r="AY1254" s="7"/>
      <c r="BN1254" s="7" t="str">
        <f t="shared" si="287"/>
        <v/>
      </c>
      <c r="BO1254" s="286" t="str">
        <f t="shared" si="279"/>
        <v/>
      </c>
      <c r="BP1254" s="22" t="str">
        <f t="shared" si="288"/>
        <v/>
      </c>
      <c r="BQ1254" s="7"/>
      <c r="BR1254" s="75" t="str">
        <f t="shared" si="281"/>
        <v/>
      </c>
      <c r="BS1254" s="75" t="str">
        <f t="shared" si="282"/>
        <v/>
      </c>
      <c r="BT1254" s="5" t="str">
        <f t="shared" si="283"/>
        <v/>
      </c>
      <c r="BU1254" s="79" t="str">
        <f t="shared" si="284"/>
        <v/>
      </c>
      <c r="BV1254" s="79" t="str">
        <f t="shared" si="285"/>
        <v/>
      </c>
      <c r="BW1254" s="79" t="str">
        <f t="shared" si="286"/>
        <v/>
      </c>
      <c r="CB1254" s="5"/>
      <c r="CE1254" s="5"/>
      <c r="CF1254" s="5"/>
      <c r="CG1254" s="5"/>
      <c r="CH1254" s="5"/>
      <c r="CI1254" s="5"/>
      <c r="CJ1254" s="14"/>
      <c r="CK1254" s="25"/>
      <c r="DO1254" s="5" t="e">
        <f>IF(REPORTE!AH$2="si",IF(C1254=VALUE(REPORTE!C$22),IF(SUM(DO1255:DO$1993),CONCATENATE(INT(B1254),", "),INT(B1254)),""),IF(C1254=VALUE(REPORTE!C$21),IF(SUM(DO1255:DO$1993),CONCATENATE(INT(B1254),", "),INT(B1254)),""))</f>
        <v>#VALUE!</v>
      </c>
      <c r="DS1254" s="5"/>
      <c r="DT1254" s="5"/>
      <c r="DU1254" s="5"/>
      <c r="DV1254" s="5"/>
    </row>
    <row r="1255" spans="1:126" x14ac:dyDescent="0.25">
      <c r="A1255" s="4" t="str">
        <f t="shared" si="280"/>
        <v/>
      </c>
      <c r="B1255" s="3"/>
      <c r="D1255" s="1"/>
      <c r="H1255" s="5" t="str">
        <f>IF(F1255="","",IFERROR(CONCATENATE("PEUA",VLOOKUP(ESTADO,REPORTE!AV$2:AW$33,2,0),DIDTRITO_FORM,CADER_FORM,IFERROR(INDEX(CA:CA,MATCH(DAY(F1255),BZ:BZ,0),1),DAY(F1255)),IFERROR(INDEX(CA:CA,MATCH(MONTH(F1255),BZ:BZ,0),1),MONTH(F1255)),YEAR(F1255),G1255),""))</f>
        <v/>
      </c>
      <c r="N1255" s="66" t="str">
        <f>IFERROR(IF(BT1255="","",IF(INDEX(N$1:N1254,MATCH(BT1255,BT$1:BT1254,0),1)=0,"",INDEX(N$1:N1254,MATCH(BT1255,BT$1:BT1254,0),1))),"")</f>
        <v/>
      </c>
      <c r="O1255" s="66" t="str">
        <f>IFERROR(IF(BT1255="","",IF(INDEX(O$1:O1254,MATCH(BT1255,BT$1:BT1254,0),1)=0,"",INDEX(O$1:O1254,MATCH(BT1255,BT$1:BT1254,0),1))),"")</f>
        <v/>
      </c>
      <c r="R1255" s="66"/>
      <c r="S1255" s="5"/>
      <c r="T1255" s="66"/>
      <c r="U1255" s="5" t="str">
        <f>IFERROR(IF(INDEX(U$1:U1254,MATCH(T1255,T$1:T1254,0),1)=0,"",INDEX(U$1:U1254,MATCH(T1255,T$1:T1254,0),1)),"")</f>
        <v/>
      </c>
      <c r="V1255" s="66"/>
      <c r="W1255" s="5" t="str">
        <f>IFERROR(IF(INDEX(W$1:W1254,MATCH(V1255,V$1:V1254,0),1)=0,"",INDEX(W$1:W1254,MATCH(V1255,V$1:V1254,0),1)),"")</f>
        <v/>
      </c>
      <c r="AE1255" s="4"/>
      <c r="AY1255" s="7"/>
      <c r="BN1255" s="7" t="str">
        <f t="shared" si="287"/>
        <v/>
      </c>
      <c r="BO1255" s="286" t="str">
        <f t="shared" si="279"/>
        <v/>
      </c>
      <c r="BP1255" s="22" t="str">
        <f t="shared" si="288"/>
        <v/>
      </c>
      <c r="BQ1255" s="7"/>
      <c r="BR1255" s="75" t="str">
        <f t="shared" si="281"/>
        <v/>
      </c>
      <c r="BS1255" s="75" t="str">
        <f t="shared" si="282"/>
        <v/>
      </c>
      <c r="BT1255" s="5" t="str">
        <f t="shared" si="283"/>
        <v/>
      </c>
      <c r="BU1255" s="79" t="str">
        <f t="shared" si="284"/>
        <v/>
      </c>
      <c r="BV1255" s="79" t="str">
        <f t="shared" si="285"/>
        <v/>
      </c>
      <c r="BW1255" s="79" t="str">
        <f t="shared" si="286"/>
        <v/>
      </c>
      <c r="CB1255" s="5"/>
      <c r="CE1255" s="5"/>
      <c r="CF1255" s="5"/>
      <c r="CG1255" s="5"/>
      <c r="CH1255" s="5"/>
      <c r="CI1255" s="5"/>
      <c r="CJ1255" s="14"/>
      <c r="CK1255" s="25"/>
      <c r="DO1255" s="5" t="e">
        <f>IF(REPORTE!AH$2="si",IF(C1255=VALUE(REPORTE!C$22),IF(SUM(DO1256:DO$1993),CONCATENATE(INT(B1255),", "),INT(B1255)),""),IF(C1255=VALUE(REPORTE!C$21),IF(SUM(DO1256:DO$1993),CONCATENATE(INT(B1255),", "),INT(B1255)),""))</f>
        <v>#VALUE!</v>
      </c>
      <c r="DS1255" s="5"/>
      <c r="DT1255" s="5"/>
      <c r="DU1255" s="5"/>
      <c r="DV1255" s="5"/>
    </row>
    <row r="1256" spans="1:126" x14ac:dyDescent="0.25">
      <c r="A1256" s="4" t="str">
        <f t="shared" si="280"/>
        <v/>
      </c>
      <c r="B1256" s="3"/>
      <c r="D1256" s="1"/>
      <c r="H1256" s="5" t="str">
        <f>IF(F1256="","",IFERROR(CONCATENATE("PEUA",VLOOKUP(ESTADO,REPORTE!AV$2:AW$33,2,0),DIDTRITO_FORM,CADER_FORM,IFERROR(INDEX(CA:CA,MATCH(DAY(F1256),BZ:BZ,0),1),DAY(F1256)),IFERROR(INDEX(CA:CA,MATCH(MONTH(F1256),BZ:BZ,0),1),MONTH(F1256)),YEAR(F1256),G1256),""))</f>
        <v/>
      </c>
      <c r="N1256" s="66" t="str">
        <f>IFERROR(IF(BT1256="","",IF(INDEX(N$1:N1255,MATCH(BT1256,BT$1:BT1255,0),1)=0,"",INDEX(N$1:N1255,MATCH(BT1256,BT$1:BT1255,0),1))),"")</f>
        <v/>
      </c>
      <c r="O1256" s="66" t="str">
        <f>IFERROR(IF(BT1256="","",IF(INDEX(O$1:O1255,MATCH(BT1256,BT$1:BT1255,0),1)=0,"",INDEX(O$1:O1255,MATCH(BT1256,BT$1:BT1255,0),1))),"")</f>
        <v/>
      </c>
      <c r="R1256" s="66"/>
      <c r="S1256" s="5"/>
      <c r="T1256" s="66"/>
      <c r="U1256" s="5" t="str">
        <f>IFERROR(IF(INDEX(U$1:U1255,MATCH(T1256,T$1:T1255,0),1)=0,"",INDEX(U$1:U1255,MATCH(T1256,T$1:T1255,0),1)),"")</f>
        <v/>
      </c>
      <c r="V1256" s="66"/>
      <c r="W1256" s="5" t="str">
        <f>IFERROR(IF(INDEX(W$1:W1255,MATCH(V1256,V$1:V1255,0),1)=0,"",INDEX(W$1:W1255,MATCH(V1256,V$1:V1255,0),1)),"")</f>
        <v/>
      </c>
      <c r="AE1256" s="4"/>
      <c r="AY1256" s="7"/>
      <c r="BN1256" s="7" t="str">
        <f t="shared" si="287"/>
        <v/>
      </c>
      <c r="BO1256" s="286" t="str">
        <f t="shared" si="279"/>
        <v/>
      </c>
      <c r="BP1256" s="22" t="str">
        <f t="shared" si="288"/>
        <v/>
      </c>
      <c r="BQ1256" s="7"/>
      <c r="BR1256" s="75" t="str">
        <f t="shared" si="281"/>
        <v/>
      </c>
      <c r="BS1256" s="75" t="str">
        <f t="shared" si="282"/>
        <v/>
      </c>
      <c r="BT1256" s="5" t="str">
        <f t="shared" si="283"/>
        <v/>
      </c>
      <c r="BU1256" s="79" t="str">
        <f t="shared" si="284"/>
        <v/>
      </c>
      <c r="BV1256" s="79" t="str">
        <f t="shared" si="285"/>
        <v/>
      </c>
      <c r="BW1256" s="79" t="str">
        <f t="shared" si="286"/>
        <v/>
      </c>
      <c r="CB1256" s="5"/>
      <c r="CE1256" s="5"/>
      <c r="CF1256" s="5"/>
      <c r="CG1256" s="5"/>
      <c r="CH1256" s="5"/>
      <c r="CI1256" s="5"/>
      <c r="CJ1256" s="14"/>
      <c r="CK1256" s="25"/>
      <c r="DO1256" s="5" t="e">
        <f>IF(REPORTE!AH$2="si",IF(C1256=VALUE(REPORTE!C$22),IF(SUM(DO1257:DO$1993),CONCATENATE(INT(B1256),", "),INT(B1256)),""),IF(C1256=VALUE(REPORTE!C$21),IF(SUM(DO1257:DO$1993),CONCATENATE(INT(B1256),", "),INT(B1256)),""))</f>
        <v>#VALUE!</v>
      </c>
      <c r="DS1256" s="5"/>
      <c r="DT1256" s="5"/>
      <c r="DU1256" s="5"/>
      <c r="DV1256" s="5"/>
    </row>
    <row r="1257" spans="1:126" x14ac:dyDescent="0.25">
      <c r="A1257" s="4" t="str">
        <f t="shared" si="280"/>
        <v/>
      </c>
      <c r="B1257" s="3"/>
      <c r="D1257" s="1"/>
      <c r="H1257" s="5" t="str">
        <f>IF(F1257="","",IFERROR(CONCATENATE("PEUA",VLOOKUP(ESTADO,REPORTE!AV$2:AW$33,2,0),DIDTRITO_FORM,CADER_FORM,IFERROR(INDEX(CA:CA,MATCH(DAY(F1257),BZ:BZ,0),1),DAY(F1257)),IFERROR(INDEX(CA:CA,MATCH(MONTH(F1257),BZ:BZ,0),1),MONTH(F1257)),YEAR(F1257),G1257),""))</f>
        <v/>
      </c>
      <c r="N1257" s="66" t="str">
        <f>IFERROR(IF(BT1257="","",IF(INDEX(N$1:N1256,MATCH(BT1257,BT$1:BT1256,0),1)=0,"",INDEX(N$1:N1256,MATCH(BT1257,BT$1:BT1256,0),1))),"")</f>
        <v/>
      </c>
      <c r="O1257" s="66" t="str">
        <f>IFERROR(IF(BT1257="","",IF(INDEX(O$1:O1256,MATCH(BT1257,BT$1:BT1256,0),1)=0,"",INDEX(O$1:O1256,MATCH(BT1257,BT$1:BT1256,0),1))),"")</f>
        <v/>
      </c>
      <c r="R1257" s="66"/>
      <c r="S1257" s="5"/>
      <c r="T1257" s="66"/>
      <c r="U1257" s="5" t="str">
        <f>IFERROR(IF(INDEX(U$1:U1256,MATCH(T1257,T$1:T1256,0),1)=0,"",INDEX(U$1:U1256,MATCH(T1257,T$1:T1256,0),1)),"")</f>
        <v/>
      </c>
      <c r="V1257" s="66"/>
      <c r="W1257" s="5" t="str">
        <f>IFERROR(IF(INDEX(W$1:W1256,MATCH(V1257,V$1:V1256,0),1)=0,"",INDEX(W$1:W1256,MATCH(V1257,V$1:V1256,0),1)),"")</f>
        <v/>
      </c>
      <c r="AE1257" s="4"/>
      <c r="AY1257" s="7"/>
      <c r="BN1257" s="7" t="str">
        <f t="shared" si="287"/>
        <v/>
      </c>
      <c r="BO1257" s="286" t="str">
        <f t="shared" si="279"/>
        <v/>
      </c>
      <c r="BP1257" s="22" t="str">
        <f t="shared" si="288"/>
        <v/>
      </c>
      <c r="BQ1257" s="7"/>
      <c r="BR1257" s="75" t="str">
        <f t="shared" si="281"/>
        <v/>
      </c>
      <c r="BS1257" s="75" t="str">
        <f t="shared" si="282"/>
        <v/>
      </c>
      <c r="BT1257" s="5" t="str">
        <f t="shared" si="283"/>
        <v/>
      </c>
      <c r="BU1257" s="79" t="str">
        <f t="shared" si="284"/>
        <v/>
      </c>
      <c r="BV1257" s="79" t="str">
        <f t="shared" si="285"/>
        <v/>
      </c>
      <c r="BW1257" s="79" t="str">
        <f t="shared" si="286"/>
        <v/>
      </c>
      <c r="CB1257" s="5"/>
      <c r="CE1257" s="5"/>
      <c r="CF1257" s="5"/>
      <c r="CG1257" s="5"/>
      <c r="CH1257" s="5"/>
      <c r="CI1257" s="5"/>
      <c r="CJ1257" s="14"/>
      <c r="CK1257" s="25"/>
      <c r="DO1257" s="5" t="e">
        <f>IF(REPORTE!AH$2="si",IF(C1257=VALUE(REPORTE!C$22),IF(SUM(DO1258:DO$1993),CONCATENATE(INT(B1257),", "),INT(B1257)),""),IF(C1257=VALUE(REPORTE!C$21),IF(SUM(DO1258:DO$1993),CONCATENATE(INT(B1257),", "),INT(B1257)),""))</f>
        <v>#VALUE!</v>
      </c>
      <c r="DS1257" s="5"/>
      <c r="DT1257" s="5"/>
      <c r="DU1257" s="5"/>
      <c r="DV1257" s="5"/>
    </row>
    <row r="1258" spans="1:126" x14ac:dyDescent="0.25">
      <c r="A1258" s="4" t="str">
        <f t="shared" si="280"/>
        <v/>
      </c>
      <c r="B1258" s="3"/>
      <c r="D1258" s="1"/>
      <c r="H1258" s="5" t="str">
        <f>IF(F1258="","",IFERROR(CONCATENATE("PEUA",VLOOKUP(ESTADO,REPORTE!AV$2:AW$33,2,0),DIDTRITO_FORM,CADER_FORM,IFERROR(INDEX(CA:CA,MATCH(DAY(F1258),BZ:BZ,0),1),DAY(F1258)),IFERROR(INDEX(CA:CA,MATCH(MONTH(F1258),BZ:BZ,0),1),MONTH(F1258)),YEAR(F1258),G1258),""))</f>
        <v/>
      </c>
      <c r="N1258" s="66" t="str">
        <f>IFERROR(IF(BT1258="","",IF(INDEX(N$1:N1257,MATCH(BT1258,BT$1:BT1257,0),1)=0,"",INDEX(N$1:N1257,MATCH(BT1258,BT$1:BT1257,0),1))),"")</f>
        <v/>
      </c>
      <c r="O1258" s="66" t="str">
        <f>IFERROR(IF(BT1258="","",IF(INDEX(O$1:O1257,MATCH(BT1258,BT$1:BT1257,0),1)=0,"",INDEX(O$1:O1257,MATCH(BT1258,BT$1:BT1257,0),1))),"")</f>
        <v/>
      </c>
      <c r="R1258" s="66"/>
      <c r="S1258" s="5"/>
      <c r="T1258" s="66"/>
      <c r="U1258" s="5" t="str">
        <f>IFERROR(IF(INDEX(U$1:U1257,MATCH(T1258,T$1:T1257,0),1)=0,"",INDEX(U$1:U1257,MATCH(T1258,T$1:T1257,0),1)),"")</f>
        <v/>
      </c>
      <c r="V1258" s="66"/>
      <c r="W1258" s="5" t="str">
        <f>IFERROR(IF(INDEX(W$1:W1257,MATCH(V1258,V$1:V1257,0),1)=0,"",INDEX(W$1:W1257,MATCH(V1258,V$1:V1257,0),1)),"")</f>
        <v/>
      </c>
      <c r="AE1258" s="4"/>
      <c r="AY1258" s="7"/>
      <c r="BN1258" s="7" t="str">
        <f t="shared" si="287"/>
        <v/>
      </c>
      <c r="BO1258" s="286" t="str">
        <f t="shared" si="279"/>
        <v/>
      </c>
      <c r="BP1258" s="22" t="str">
        <f t="shared" si="288"/>
        <v/>
      </c>
      <c r="BQ1258" s="7"/>
      <c r="BR1258" s="75" t="str">
        <f t="shared" si="281"/>
        <v/>
      </c>
      <c r="BS1258" s="75" t="str">
        <f t="shared" si="282"/>
        <v/>
      </c>
      <c r="BT1258" s="5" t="str">
        <f t="shared" si="283"/>
        <v/>
      </c>
      <c r="BU1258" s="79" t="str">
        <f t="shared" si="284"/>
        <v/>
      </c>
      <c r="BV1258" s="79" t="str">
        <f t="shared" si="285"/>
        <v/>
      </c>
      <c r="BW1258" s="79" t="str">
        <f t="shared" si="286"/>
        <v/>
      </c>
      <c r="CB1258" s="5"/>
      <c r="CE1258" s="5"/>
      <c r="CF1258" s="5"/>
      <c r="CG1258" s="5"/>
      <c r="CH1258" s="5"/>
      <c r="CI1258" s="5"/>
      <c r="CJ1258" s="14"/>
      <c r="CK1258" s="25"/>
      <c r="DO1258" s="5" t="e">
        <f>IF(REPORTE!AH$2="si",IF(C1258=VALUE(REPORTE!C$22),IF(SUM(DO1259:DO$1993),CONCATENATE(INT(B1258),", "),INT(B1258)),""),IF(C1258=VALUE(REPORTE!C$21),IF(SUM(DO1259:DO$1993),CONCATENATE(INT(B1258),", "),INT(B1258)),""))</f>
        <v>#VALUE!</v>
      </c>
      <c r="DS1258" s="5"/>
      <c r="DT1258" s="5"/>
      <c r="DU1258" s="5"/>
      <c r="DV1258" s="5"/>
    </row>
    <row r="1259" spans="1:126" x14ac:dyDescent="0.25">
      <c r="A1259" s="4" t="str">
        <f t="shared" si="280"/>
        <v/>
      </c>
      <c r="B1259" s="3"/>
      <c r="D1259" s="1"/>
      <c r="H1259" s="5" t="str">
        <f>IF(F1259="","",IFERROR(CONCATENATE("PEUA",VLOOKUP(ESTADO,REPORTE!AV$2:AW$33,2,0),DIDTRITO_FORM,CADER_FORM,IFERROR(INDEX(CA:CA,MATCH(DAY(F1259),BZ:BZ,0),1),DAY(F1259)),IFERROR(INDEX(CA:CA,MATCH(MONTH(F1259),BZ:BZ,0),1),MONTH(F1259)),YEAR(F1259),G1259),""))</f>
        <v/>
      </c>
      <c r="N1259" s="66" t="str">
        <f>IFERROR(IF(BT1259="","",IF(INDEX(N$1:N1258,MATCH(BT1259,BT$1:BT1258,0),1)=0,"",INDEX(N$1:N1258,MATCH(BT1259,BT$1:BT1258,0),1))),"")</f>
        <v/>
      </c>
      <c r="O1259" s="66" t="str">
        <f>IFERROR(IF(BT1259="","",IF(INDEX(O$1:O1258,MATCH(BT1259,BT$1:BT1258,0),1)=0,"",INDEX(O$1:O1258,MATCH(BT1259,BT$1:BT1258,0),1))),"")</f>
        <v/>
      </c>
      <c r="R1259" s="66"/>
      <c r="S1259" s="5"/>
      <c r="T1259" s="66"/>
      <c r="U1259" s="5" t="str">
        <f>IFERROR(IF(INDEX(U$1:U1258,MATCH(T1259,T$1:T1258,0),1)=0,"",INDEX(U$1:U1258,MATCH(T1259,T$1:T1258,0),1)),"")</f>
        <v/>
      </c>
      <c r="V1259" s="66"/>
      <c r="W1259" s="5" t="str">
        <f>IFERROR(IF(INDEX(W$1:W1258,MATCH(V1259,V$1:V1258,0),1)=0,"",INDEX(W$1:W1258,MATCH(V1259,V$1:V1258,0),1)),"")</f>
        <v/>
      </c>
      <c r="AE1259" s="4"/>
      <c r="AY1259" s="7"/>
      <c r="BN1259" s="7" t="str">
        <f t="shared" si="287"/>
        <v/>
      </c>
      <c r="BO1259" s="286" t="str">
        <f t="shared" si="279"/>
        <v/>
      </c>
      <c r="BP1259" s="22" t="str">
        <f t="shared" si="288"/>
        <v/>
      </c>
      <c r="BQ1259" s="7"/>
      <c r="BR1259" s="75" t="str">
        <f t="shared" si="281"/>
        <v/>
      </c>
      <c r="BS1259" s="75" t="str">
        <f t="shared" si="282"/>
        <v/>
      </c>
      <c r="BT1259" s="5" t="str">
        <f t="shared" si="283"/>
        <v/>
      </c>
      <c r="BU1259" s="79" t="str">
        <f t="shared" si="284"/>
        <v/>
      </c>
      <c r="BV1259" s="79" t="str">
        <f t="shared" si="285"/>
        <v/>
      </c>
      <c r="BW1259" s="79" t="str">
        <f t="shared" si="286"/>
        <v/>
      </c>
      <c r="CB1259" s="5"/>
      <c r="CE1259" s="5"/>
      <c r="CF1259" s="5"/>
      <c r="CG1259" s="5"/>
      <c r="CH1259" s="5"/>
      <c r="CI1259" s="5"/>
      <c r="CJ1259" s="14"/>
      <c r="CK1259" s="25"/>
      <c r="DO1259" s="5" t="e">
        <f>IF(REPORTE!AH$2="si",IF(C1259=VALUE(REPORTE!C$22),IF(SUM(DO1260:DO$1993),CONCATENATE(INT(B1259),", "),INT(B1259)),""),IF(C1259=VALUE(REPORTE!C$21),IF(SUM(DO1260:DO$1993),CONCATENATE(INT(B1259),", "),INT(B1259)),""))</f>
        <v>#VALUE!</v>
      </c>
      <c r="DS1259" s="5"/>
      <c r="DT1259" s="5"/>
      <c r="DU1259" s="5"/>
      <c r="DV1259" s="5"/>
    </row>
    <row r="1260" spans="1:126" x14ac:dyDescent="0.25">
      <c r="A1260" s="4" t="str">
        <f t="shared" si="280"/>
        <v/>
      </c>
      <c r="B1260" s="3"/>
      <c r="D1260" s="1"/>
      <c r="H1260" s="5" t="str">
        <f>IF(F1260="","",IFERROR(CONCATENATE("PEUA",VLOOKUP(ESTADO,REPORTE!AV$2:AW$33,2,0),DIDTRITO_FORM,CADER_FORM,IFERROR(INDEX(CA:CA,MATCH(DAY(F1260),BZ:BZ,0),1),DAY(F1260)),IFERROR(INDEX(CA:CA,MATCH(MONTH(F1260),BZ:BZ,0),1),MONTH(F1260)),YEAR(F1260),G1260),""))</f>
        <v/>
      </c>
      <c r="N1260" s="66" t="str">
        <f>IFERROR(IF(BT1260="","",IF(INDEX(N$1:N1259,MATCH(BT1260,BT$1:BT1259,0),1)=0,"",INDEX(N$1:N1259,MATCH(BT1260,BT$1:BT1259,0),1))),"")</f>
        <v/>
      </c>
      <c r="O1260" s="66" t="str">
        <f>IFERROR(IF(BT1260="","",IF(INDEX(O$1:O1259,MATCH(BT1260,BT$1:BT1259,0),1)=0,"",INDEX(O$1:O1259,MATCH(BT1260,BT$1:BT1259,0),1))),"")</f>
        <v/>
      </c>
      <c r="R1260" s="66"/>
      <c r="S1260" s="5"/>
      <c r="T1260" s="66"/>
      <c r="U1260" s="5" t="str">
        <f>IFERROR(IF(INDEX(U$1:U1259,MATCH(T1260,T$1:T1259,0),1)=0,"",INDEX(U$1:U1259,MATCH(T1260,T$1:T1259,0),1)),"")</f>
        <v/>
      </c>
      <c r="V1260" s="66"/>
      <c r="W1260" s="5" t="str">
        <f>IFERROR(IF(INDEX(W$1:W1259,MATCH(V1260,V$1:V1259,0),1)=0,"",INDEX(W$1:W1259,MATCH(V1260,V$1:V1259,0),1)),"")</f>
        <v/>
      </c>
      <c r="AE1260" s="4"/>
      <c r="AY1260" s="7"/>
      <c r="BN1260" s="7" t="str">
        <f t="shared" si="287"/>
        <v/>
      </c>
      <c r="BO1260" s="286" t="str">
        <f t="shared" si="279"/>
        <v/>
      </c>
      <c r="BP1260" s="22" t="str">
        <f t="shared" si="288"/>
        <v/>
      </c>
      <c r="BQ1260" s="7"/>
      <c r="BR1260" s="75" t="str">
        <f t="shared" si="281"/>
        <v/>
      </c>
      <c r="BS1260" s="75" t="str">
        <f t="shared" si="282"/>
        <v/>
      </c>
      <c r="BT1260" s="5" t="str">
        <f t="shared" si="283"/>
        <v/>
      </c>
      <c r="BU1260" s="79" t="str">
        <f t="shared" si="284"/>
        <v/>
      </c>
      <c r="BV1260" s="79" t="str">
        <f t="shared" si="285"/>
        <v/>
      </c>
      <c r="BW1260" s="79" t="str">
        <f t="shared" si="286"/>
        <v/>
      </c>
      <c r="CB1260" s="5"/>
      <c r="CE1260" s="5"/>
      <c r="CF1260" s="5"/>
      <c r="CG1260" s="5"/>
      <c r="CH1260" s="5"/>
      <c r="CI1260" s="5"/>
      <c r="CJ1260" s="14"/>
      <c r="CK1260" s="25"/>
      <c r="DO1260" s="5" t="e">
        <f>IF(REPORTE!AH$2="si",IF(C1260=VALUE(REPORTE!C$22),IF(SUM(DO1261:DO$1993),CONCATENATE(INT(B1260),", "),INT(B1260)),""),IF(C1260=VALUE(REPORTE!C$21),IF(SUM(DO1261:DO$1993),CONCATENATE(INT(B1260),", "),INT(B1260)),""))</f>
        <v>#VALUE!</v>
      </c>
      <c r="DS1260" s="5"/>
      <c r="DT1260" s="5"/>
      <c r="DU1260" s="5"/>
      <c r="DV1260" s="5"/>
    </row>
    <row r="1261" spans="1:126" x14ac:dyDescent="0.25">
      <c r="A1261" s="4" t="str">
        <f t="shared" si="280"/>
        <v/>
      </c>
      <c r="B1261" s="3"/>
      <c r="D1261" s="1"/>
      <c r="H1261" s="5" t="str">
        <f>IF(F1261="","",IFERROR(CONCATENATE("PEUA",VLOOKUP(ESTADO,REPORTE!AV$2:AW$33,2,0),DIDTRITO_FORM,CADER_FORM,IFERROR(INDEX(CA:CA,MATCH(DAY(F1261),BZ:BZ,0),1),DAY(F1261)),IFERROR(INDEX(CA:CA,MATCH(MONTH(F1261),BZ:BZ,0),1),MONTH(F1261)),YEAR(F1261),G1261),""))</f>
        <v/>
      </c>
      <c r="N1261" s="66" t="str">
        <f>IFERROR(IF(BT1261="","",IF(INDEX(N$1:N1260,MATCH(BT1261,BT$1:BT1260,0),1)=0,"",INDEX(N$1:N1260,MATCH(BT1261,BT$1:BT1260,0),1))),"")</f>
        <v/>
      </c>
      <c r="O1261" s="66" t="str">
        <f>IFERROR(IF(BT1261="","",IF(INDEX(O$1:O1260,MATCH(BT1261,BT$1:BT1260,0),1)=0,"",INDEX(O$1:O1260,MATCH(BT1261,BT$1:BT1260,0),1))),"")</f>
        <v/>
      </c>
      <c r="R1261" s="66"/>
      <c r="S1261" s="5"/>
      <c r="T1261" s="66"/>
      <c r="U1261" s="5" t="str">
        <f>IFERROR(IF(INDEX(U$1:U1260,MATCH(T1261,T$1:T1260,0),1)=0,"",INDEX(U$1:U1260,MATCH(T1261,T$1:T1260,0),1)),"")</f>
        <v/>
      </c>
      <c r="V1261" s="66"/>
      <c r="W1261" s="5" t="str">
        <f>IFERROR(IF(INDEX(W$1:W1260,MATCH(V1261,V$1:V1260,0),1)=0,"",INDEX(W$1:W1260,MATCH(V1261,V$1:V1260,0),1)),"")</f>
        <v/>
      </c>
      <c r="AE1261" s="4"/>
      <c r="AY1261" s="7"/>
      <c r="BN1261" s="7" t="str">
        <f t="shared" si="287"/>
        <v/>
      </c>
      <c r="BO1261" s="286" t="str">
        <f t="shared" si="279"/>
        <v/>
      </c>
      <c r="BP1261" s="22" t="str">
        <f t="shared" si="288"/>
        <v/>
      </c>
      <c r="BQ1261" s="7"/>
      <c r="BR1261" s="75" t="str">
        <f t="shared" si="281"/>
        <v/>
      </c>
      <c r="BS1261" s="75" t="str">
        <f t="shared" si="282"/>
        <v/>
      </c>
      <c r="BT1261" s="5" t="str">
        <f t="shared" si="283"/>
        <v/>
      </c>
      <c r="BU1261" s="79" t="str">
        <f t="shared" si="284"/>
        <v/>
      </c>
      <c r="BV1261" s="79" t="str">
        <f t="shared" si="285"/>
        <v/>
      </c>
      <c r="BW1261" s="79" t="str">
        <f t="shared" si="286"/>
        <v/>
      </c>
      <c r="CB1261" s="5"/>
      <c r="CE1261" s="5"/>
      <c r="CF1261" s="5"/>
      <c r="CG1261" s="5"/>
      <c r="CH1261" s="5"/>
      <c r="CI1261" s="5"/>
      <c r="CJ1261" s="14"/>
      <c r="CK1261" s="25"/>
      <c r="DO1261" s="5" t="e">
        <f>IF(REPORTE!AH$2="si",IF(C1261=VALUE(REPORTE!C$22),IF(SUM(DO1262:DO$1993),CONCATENATE(INT(B1261),", "),INT(B1261)),""),IF(C1261=VALUE(REPORTE!C$21),IF(SUM(DO1262:DO$1993),CONCATENATE(INT(B1261),", "),INT(B1261)),""))</f>
        <v>#VALUE!</v>
      </c>
      <c r="DS1261" s="5"/>
      <c r="DT1261" s="5"/>
      <c r="DU1261" s="5"/>
      <c r="DV1261" s="5"/>
    </row>
    <row r="1262" spans="1:126" x14ac:dyDescent="0.25">
      <c r="A1262" s="4" t="str">
        <f t="shared" si="280"/>
        <v/>
      </c>
      <c r="B1262" s="3"/>
      <c r="D1262" s="1"/>
      <c r="H1262" s="5" t="str">
        <f>IF(F1262="","",IFERROR(CONCATENATE("PEUA",VLOOKUP(ESTADO,REPORTE!AV$2:AW$33,2,0),DIDTRITO_FORM,CADER_FORM,IFERROR(INDEX(CA:CA,MATCH(DAY(F1262),BZ:BZ,0),1),DAY(F1262)),IFERROR(INDEX(CA:CA,MATCH(MONTH(F1262),BZ:BZ,0),1),MONTH(F1262)),YEAR(F1262),G1262),""))</f>
        <v/>
      </c>
      <c r="N1262" s="66" t="str">
        <f>IFERROR(IF(BT1262="","",IF(INDEX(N$1:N1261,MATCH(BT1262,BT$1:BT1261,0),1)=0,"",INDEX(N$1:N1261,MATCH(BT1262,BT$1:BT1261,0),1))),"")</f>
        <v/>
      </c>
      <c r="O1262" s="66" t="str">
        <f>IFERROR(IF(BT1262="","",IF(INDEX(O$1:O1261,MATCH(BT1262,BT$1:BT1261,0),1)=0,"",INDEX(O$1:O1261,MATCH(BT1262,BT$1:BT1261,0),1))),"")</f>
        <v/>
      </c>
      <c r="R1262" s="66"/>
      <c r="S1262" s="5"/>
      <c r="T1262" s="66"/>
      <c r="U1262" s="5" t="str">
        <f>IFERROR(IF(INDEX(U$1:U1261,MATCH(T1262,T$1:T1261,0),1)=0,"",INDEX(U$1:U1261,MATCH(T1262,T$1:T1261,0),1)),"")</f>
        <v/>
      </c>
      <c r="V1262" s="66"/>
      <c r="W1262" s="5" t="str">
        <f>IFERROR(IF(INDEX(W$1:W1261,MATCH(V1262,V$1:V1261,0),1)=0,"",INDEX(W$1:W1261,MATCH(V1262,V$1:V1261,0),1)),"")</f>
        <v/>
      </c>
      <c r="AE1262" s="4"/>
      <c r="AY1262" s="7"/>
      <c r="BN1262" s="7" t="str">
        <f t="shared" si="287"/>
        <v/>
      </c>
      <c r="BO1262" s="286" t="str">
        <f t="shared" si="279"/>
        <v/>
      </c>
      <c r="BP1262" s="22" t="str">
        <f t="shared" si="288"/>
        <v/>
      </c>
      <c r="BQ1262" s="7"/>
      <c r="BR1262" s="75" t="str">
        <f t="shared" si="281"/>
        <v/>
      </c>
      <c r="BS1262" s="75" t="str">
        <f t="shared" si="282"/>
        <v/>
      </c>
      <c r="BT1262" s="5" t="str">
        <f t="shared" si="283"/>
        <v/>
      </c>
      <c r="BU1262" s="79" t="str">
        <f t="shared" si="284"/>
        <v/>
      </c>
      <c r="BV1262" s="79" t="str">
        <f t="shared" si="285"/>
        <v/>
      </c>
      <c r="BW1262" s="79" t="str">
        <f t="shared" si="286"/>
        <v/>
      </c>
      <c r="CB1262" s="5"/>
      <c r="CE1262" s="5"/>
      <c r="CF1262" s="5"/>
      <c r="CG1262" s="5"/>
      <c r="CH1262" s="5"/>
      <c r="CI1262" s="5"/>
      <c r="CJ1262" s="14"/>
      <c r="CK1262" s="25"/>
      <c r="DO1262" s="5" t="e">
        <f>IF(REPORTE!AH$2="si",IF(C1262=VALUE(REPORTE!C$22),IF(SUM(DO1263:DO$1993),CONCATENATE(INT(B1262),", "),INT(B1262)),""),IF(C1262=VALUE(REPORTE!C$21),IF(SUM(DO1263:DO$1993),CONCATENATE(INT(B1262),", "),INT(B1262)),""))</f>
        <v>#VALUE!</v>
      </c>
      <c r="DP1262" s="5" t="e">
        <f>CONCATENATE(DO1262,DO1263,DO1264,DO1265,DO1266,DO1267,DO1268,DO1269,DO1270,DO1271,DO1272,DO1273,DO1274,DO1275,DO1276,DO1277,DO1278,DO1279,DO1280,DO1281,DO1282,DO1283,DO1284,DO1285,DO1286,DO1287,DO1288,DO1289,DO1290,DO1291,DO1292,DO1293,DO1294,DO1295,DO1296,DO1297,DO1298,DO1299,DO1300,DO1301,DO1302,DO1303)</f>
        <v>#VALUE!</v>
      </c>
      <c r="DS1262" s="5"/>
      <c r="DT1262" s="5"/>
      <c r="DU1262" s="5"/>
      <c r="DV1262" s="5"/>
    </row>
    <row r="1263" spans="1:126" x14ac:dyDescent="0.25">
      <c r="A1263" s="4" t="str">
        <f t="shared" si="280"/>
        <v/>
      </c>
      <c r="B1263" s="3"/>
      <c r="D1263" s="1"/>
      <c r="H1263" s="5" t="str">
        <f>IF(F1263="","",IFERROR(CONCATENATE("PEUA",VLOOKUP(ESTADO,REPORTE!AV$2:AW$33,2,0),DIDTRITO_FORM,CADER_FORM,IFERROR(INDEX(CA:CA,MATCH(DAY(F1263),BZ:BZ,0),1),DAY(F1263)),IFERROR(INDEX(CA:CA,MATCH(MONTH(F1263),BZ:BZ,0),1),MONTH(F1263)),YEAR(F1263),G1263),""))</f>
        <v/>
      </c>
      <c r="N1263" s="66" t="str">
        <f>IFERROR(IF(BT1263="","",IF(INDEX(N$1:N1262,MATCH(BT1263,BT$1:BT1262,0),1)=0,"",INDEX(N$1:N1262,MATCH(BT1263,BT$1:BT1262,0),1))),"")</f>
        <v/>
      </c>
      <c r="O1263" s="66" t="str">
        <f>IFERROR(IF(BT1263="","",IF(INDEX(O$1:O1262,MATCH(BT1263,BT$1:BT1262,0),1)=0,"",INDEX(O$1:O1262,MATCH(BT1263,BT$1:BT1262,0),1))),"")</f>
        <v/>
      </c>
      <c r="R1263" s="66"/>
      <c r="S1263" s="5"/>
      <c r="T1263" s="66"/>
      <c r="U1263" s="5" t="str">
        <f>IFERROR(IF(INDEX(U$1:U1262,MATCH(T1263,T$1:T1262,0),1)=0,"",INDEX(U$1:U1262,MATCH(T1263,T$1:T1262,0),1)),"")</f>
        <v/>
      </c>
      <c r="V1263" s="66"/>
      <c r="W1263" s="5" t="str">
        <f>IFERROR(IF(INDEX(W$1:W1262,MATCH(V1263,V$1:V1262,0),1)=0,"",INDEX(W$1:W1262,MATCH(V1263,V$1:V1262,0),1)),"")</f>
        <v/>
      </c>
      <c r="AE1263" s="4"/>
      <c r="AY1263" s="7"/>
      <c r="BN1263" s="7" t="str">
        <f t="shared" si="287"/>
        <v/>
      </c>
      <c r="BO1263" s="286" t="str">
        <f t="shared" si="279"/>
        <v/>
      </c>
      <c r="BP1263" s="22" t="str">
        <f t="shared" si="288"/>
        <v/>
      </c>
      <c r="BQ1263" s="7"/>
      <c r="BR1263" s="75" t="str">
        <f t="shared" si="281"/>
        <v/>
      </c>
      <c r="BS1263" s="75" t="str">
        <f t="shared" si="282"/>
        <v/>
      </c>
      <c r="BT1263" s="5" t="str">
        <f t="shared" si="283"/>
        <v/>
      </c>
      <c r="BU1263" s="79" t="str">
        <f t="shared" si="284"/>
        <v/>
      </c>
      <c r="BV1263" s="79" t="str">
        <f t="shared" si="285"/>
        <v/>
      </c>
      <c r="BW1263" s="79" t="str">
        <f t="shared" si="286"/>
        <v/>
      </c>
      <c r="CB1263" s="5"/>
      <c r="CE1263" s="5"/>
      <c r="CF1263" s="5"/>
      <c r="CG1263" s="5"/>
      <c r="CH1263" s="5"/>
      <c r="CI1263" s="5"/>
      <c r="CJ1263" s="14"/>
      <c r="CK1263" s="25"/>
      <c r="DO1263" s="5" t="e">
        <f>IF(REPORTE!AH$2="si",IF(C1263=VALUE(REPORTE!C$22),IF(SUM(DO1264:DO$1993),CONCATENATE(INT(B1263),", "),INT(B1263)),""),IF(C1263=VALUE(REPORTE!C$21),IF(SUM(DO1264:DO$1993),CONCATENATE(INT(B1263),", "),INT(B1263)),""))</f>
        <v>#VALUE!</v>
      </c>
      <c r="DS1263" s="5"/>
      <c r="DT1263" s="5"/>
      <c r="DU1263" s="5"/>
      <c r="DV1263" s="5"/>
    </row>
    <row r="1264" spans="1:126" x14ac:dyDescent="0.25">
      <c r="A1264" s="4" t="str">
        <f t="shared" si="280"/>
        <v/>
      </c>
      <c r="B1264" s="3"/>
      <c r="D1264" s="1"/>
      <c r="H1264" s="5" t="str">
        <f>IF(F1264="","",IFERROR(CONCATENATE("PEUA",VLOOKUP(ESTADO,REPORTE!AV$2:AW$33,2,0),DIDTRITO_FORM,CADER_FORM,IFERROR(INDEX(CA:CA,MATCH(DAY(F1264),BZ:BZ,0),1),DAY(F1264)),IFERROR(INDEX(CA:CA,MATCH(MONTH(F1264),BZ:BZ,0),1),MONTH(F1264)),YEAR(F1264),G1264),""))</f>
        <v/>
      </c>
      <c r="N1264" s="66" t="str">
        <f>IFERROR(IF(BT1264="","",IF(INDEX(N$1:N1263,MATCH(BT1264,BT$1:BT1263,0),1)=0,"",INDEX(N$1:N1263,MATCH(BT1264,BT$1:BT1263,0),1))),"")</f>
        <v/>
      </c>
      <c r="O1264" s="66" t="str">
        <f>IFERROR(IF(BT1264="","",IF(INDEX(O$1:O1263,MATCH(BT1264,BT$1:BT1263,0),1)=0,"",INDEX(O$1:O1263,MATCH(BT1264,BT$1:BT1263,0),1))),"")</f>
        <v/>
      </c>
      <c r="R1264" s="66"/>
      <c r="S1264" s="5"/>
      <c r="T1264" s="66"/>
      <c r="U1264" s="5" t="str">
        <f>IFERROR(IF(INDEX(U$1:U1263,MATCH(T1264,T$1:T1263,0),1)=0,"",INDEX(U$1:U1263,MATCH(T1264,T$1:T1263,0),1)),"")</f>
        <v/>
      </c>
      <c r="V1264" s="66"/>
      <c r="W1264" s="5" t="str">
        <f>IFERROR(IF(INDEX(W$1:W1263,MATCH(V1264,V$1:V1263,0),1)=0,"",INDEX(W$1:W1263,MATCH(V1264,V$1:V1263,0),1)),"")</f>
        <v/>
      </c>
      <c r="AE1264" s="4"/>
      <c r="AY1264" s="7"/>
      <c r="BN1264" s="7" t="str">
        <f t="shared" si="287"/>
        <v/>
      </c>
      <c r="BO1264" s="286" t="str">
        <f t="shared" si="279"/>
        <v/>
      </c>
      <c r="BP1264" s="22" t="str">
        <f t="shared" si="288"/>
        <v/>
      </c>
      <c r="BQ1264" s="7"/>
      <c r="BR1264" s="75" t="str">
        <f t="shared" si="281"/>
        <v/>
      </c>
      <c r="BS1264" s="75" t="str">
        <f t="shared" si="282"/>
        <v/>
      </c>
      <c r="BT1264" s="5" t="str">
        <f t="shared" si="283"/>
        <v/>
      </c>
      <c r="BU1264" s="79" t="str">
        <f t="shared" si="284"/>
        <v/>
      </c>
      <c r="BV1264" s="79" t="str">
        <f t="shared" si="285"/>
        <v/>
      </c>
      <c r="BW1264" s="79" t="str">
        <f t="shared" si="286"/>
        <v/>
      </c>
      <c r="CB1264" s="5"/>
      <c r="CE1264" s="5"/>
      <c r="CF1264" s="5"/>
      <c r="CG1264" s="5"/>
      <c r="CH1264" s="5"/>
      <c r="CI1264" s="5"/>
      <c r="CJ1264" s="14"/>
      <c r="CK1264" s="25"/>
      <c r="DO1264" s="5" t="e">
        <f>IF(REPORTE!AH$2="si",IF(C1264=VALUE(REPORTE!C$22),IF(SUM(DO1265:DO$1993),CONCATENATE(INT(B1264),", "),INT(B1264)),""),IF(C1264=VALUE(REPORTE!C$21),IF(SUM(DO1265:DO$1993),CONCATENATE(INT(B1264),", "),INT(B1264)),""))</f>
        <v>#VALUE!</v>
      </c>
      <c r="DS1264" s="5"/>
      <c r="DT1264" s="5"/>
      <c r="DU1264" s="5"/>
      <c r="DV1264" s="5"/>
    </row>
    <row r="1265" spans="1:126" x14ac:dyDescent="0.25">
      <c r="A1265" s="4" t="str">
        <f t="shared" si="280"/>
        <v/>
      </c>
      <c r="B1265" s="3"/>
      <c r="D1265" s="1"/>
      <c r="H1265" s="5" t="str">
        <f>IF(F1265="","",IFERROR(CONCATENATE("PEUA",VLOOKUP(ESTADO,REPORTE!AV$2:AW$33,2,0),DIDTRITO_FORM,CADER_FORM,IFERROR(INDEX(CA:CA,MATCH(DAY(F1265),BZ:BZ,0),1),DAY(F1265)),IFERROR(INDEX(CA:CA,MATCH(MONTH(F1265),BZ:BZ,0),1),MONTH(F1265)),YEAR(F1265),G1265),""))</f>
        <v/>
      </c>
      <c r="N1265" s="66" t="str">
        <f>IFERROR(IF(BT1265="","",IF(INDEX(N$1:N1264,MATCH(BT1265,BT$1:BT1264,0),1)=0,"",INDEX(N$1:N1264,MATCH(BT1265,BT$1:BT1264,0),1))),"")</f>
        <v/>
      </c>
      <c r="O1265" s="66" t="str">
        <f>IFERROR(IF(BT1265="","",IF(INDEX(O$1:O1264,MATCH(BT1265,BT$1:BT1264,0),1)=0,"",INDEX(O$1:O1264,MATCH(BT1265,BT$1:BT1264,0),1))),"")</f>
        <v/>
      </c>
      <c r="R1265" s="66"/>
      <c r="S1265" s="5"/>
      <c r="T1265" s="66"/>
      <c r="U1265" s="5" t="str">
        <f>IFERROR(IF(INDEX(U$1:U1264,MATCH(T1265,T$1:T1264,0),1)=0,"",INDEX(U$1:U1264,MATCH(T1265,T$1:T1264,0),1)),"")</f>
        <v/>
      </c>
      <c r="V1265" s="66"/>
      <c r="W1265" s="5" t="str">
        <f>IFERROR(IF(INDEX(W$1:W1264,MATCH(V1265,V$1:V1264,0),1)=0,"",INDEX(W$1:W1264,MATCH(V1265,V$1:V1264,0),1)),"")</f>
        <v/>
      </c>
      <c r="AE1265" s="4"/>
      <c r="AY1265" s="7"/>
      <c r="BN1265" s="7" t="str">
        <f t="shared" si="287"/>
        <v/>
      </c>
      <c r="BO1265" s="286" t="str">
        <f t="shared" si="279"/>
        <v/>
      </c>
      <c r="BP1265" s="22" t="str">
        <f t="shared" si="288"/>
        <v/>
      </c>
      <c r="BQ1265" s="7"/>
      <c r="BR1265" s="75" t="str">
        <f t="shared" si="281"/>
        <v/>
      </c>
      <c r="BS1265" s="75" t="str">
        <f t="shared" si="282"/>
        <v/>
      </c>
      <c r="BT1265" s="5" t="str">
        <f t="shared" si="283"/>
        <v/>
      </c>
      <c r="BU1265" s="79" t="str">
        <f t="shared" si="284"/>
        <v/>
      </c>
      <c r="BV1265" s="79" t="str">
        <f t="shared" si="285"/>
        <v/>
      </c>
      <c r="BW1265" s="79" t="str">
        <f t="shared" si="286"/>
        <v/>
      </c>
      <c r="CB1265" s="5"/>
      <c r="CE1265" s="5"/>
      <c r="CF1265" s="5"/>
      <c r="CG1265" s="5"/>
      <c r="CH1265" s="5"/>
      <c r="CI1265" s="5"/>
      <c r="CJ1265" s="14"/>
      <c r="CK1265" s="25"/>
      <c r="DO1265" s="5" t="e">
        <f>IF(REPORTE!AH$2="si",IF(C1265=VALUE(REPORTE!C$22),IF(SUM(DO1266:DO$1993),CONCATENATE(INT(B1265),", "),INT(B1265)),""),IF(C1265=VALUE(REPORTE!C$21),IF(SUM(DO1266:DO$1993),CONCATENATE(INT(B1265),", "),INT(B1265)),""))</f>
        <v>#VALUE!</v>
      </c>
      <c r="DS1265" s="5"/>
      <c r="DT1265" s="5"/>
      <c r="DU1265" s="5"/>
      <c r="DV1265" s="5"/>
    </row>
    <row r="1266" spans="1:126" x14ac:dyDescent="0.25">
      <c r="A1266" s="4" t="str">
        <f t="shared" si="280"/>
        <v/>
      </c>
      <c r="B1266" s="3"/>
      <c r="D1266" s="1"/>
      <c r="H1266" s="5" t="str">
        <f>IF(F1266="","",IFERROR(CONCATENATE("PEUA",VLOOKUP(ESTADO,REPORTE!AV$2:AW$33,2,0),DIDTRITO_FORM,CADER_FORM,IFERROR(INDEX(CA:CA,MATCH(DAY(F1266),BZ:BZ,0),1),DAY(F1266)),IFERROR(INDEX(CA:CA,MATCH(MONTH(F1266),BZ:BZ,0),1),MONTH(F1266)),YEAR(F1266),G1266),""))</f>
        <v/>
      </c>
      <c r="N1266" s="66" t="str">
        <f>IFERROR(IF(BT1266="","",IF(INDEX(N$1:N1265,MATCH(BT1266,BT$1:BT1265,0),1)=0,"",INDEX(N$1:N1265,MATCH(BT1266,BT$1:BT1265,0),1))),"")</f>
        <v/>
      </c>
      <c r="O1266" s="66" t="str">
        <f>IFERROR(IF(BT1266="","",IF(INDEX(O$1:O1265,MATCH(BT1266,BT$1:BT1265,0),1)=0,"",INDEX(O$1:O1265,MATCH(BT1266,BT$1:BT1265,0),1))),"")</f>
        <v/>
      </c>
      <c r="R1266" s="66"/>
      <c r="S1266" s="5"/>
      <c r="T1266" s="66"/>
      <c r="U1266" s="5" t="str">
        <f>IFERROR(IF(INDEX(U$1:U1265,MATCH(T1266,T$1:T1265,0),1)=0,"",INDEX(U$1:U1265,MATCH(T1266,T$1:T1265,0),1)),"")</f>
        <v/>
      </c>
      <c r="V1266" s="66"/>
      <c r="W1266" s="5" t="str">
        <f>IFERROR(IF(INDEX(W$1:W1265,MATCH(V1266,V$1:V1265,0),1)=0,"",INDEX(W$1:W1265,MATCH(V1266,V$1:V1265,0),1)),"")</f>
        <v/>
      </c>
      <c r="AE1266" s="4"/>
      <c r="AY1266" s="7"/>
      <c r="BN1266" s="7" t="str">
        <f t="shared" si="287"/>
        <v/>
      </c>
      <c r="BO1266" s="286" t="str">
        <f t="shared" si="279"/>
        <v/>
      </c>
      <c r="BP1266" s="22" t="str">
        <f t="shared" si="288"/>
        <v/>
      </c>
      <c r="BQ1266" s="7"/>
      <c r="BR1266" s="75" t="str">
        <f t="shared" si="281"/>
        <v/>
      </c>
      <c r="BS1266" s="75" t="str">
        <f t="shared" si="282"/>
        <v/>
      </c>
      <c r="BT1266" s="5" t="str">
        <f t="shared" si="283"/>
        <v/>
      </c>
      <c r="BU1266" s="79" t="str">
        <f t="shared" si="284"/>
        <v/>
      </c>
      <c r="BV1266" s="79" t="str">
        <f t="shared" si="285"/>
        <v/>
      </c>
      <c r="BW1266" s="79" t="str">
        <f t="shared" si="286"/>
        <v/>
      </c>
      <c r="CB1266" s="5"/>
      <c r="CE1266" s="5"/>
      <c r="CF1266" s="5"/>
      <c r="CG1266" s="5"/>
      <c r="CH1266" s="5"/>
      <c r="CI1266" s="5"/>
      <c r="CJ1266" s="14"/>
      <c r="CK1266" s="25"/>
      <c r="DO1266" s="5" t="e">
        <f>IF(REPORTE!AH$2="si",IF(C1266=VALUE(REPORTE!C$22),IF(SUM(DO1267:DO$1993),CONCATENATE(INT(B1266),", "),INT(B1266)),""),IF(C1266=VALUE(REPORTE!C$21),IF(SUM(DO1267:DO$1993),CONCATENATE(INT(B1266),", "),INT(B1266)),""))</f>
        <v>#VALUE!</v>
      </c>
      <c r="DS1266" s="5"/>
      <c r="DT1266" s="5"/>
      <c r="DU1266" s="5"/>
      <c r="DV1266" s="5"/>
    </row>
    <row r="1267" spans="1:126" x14ac:dyDescent="0.25">
      <c r="A1267" s="4" t="str">
        <f t="shared" si="280"/>
        <v/>
      </c>
      <c r="B1267" s="3"/>
      <c r="D1267" s="1"/>
      <c r="H1267" s="5" t="str">
        <f>IF(F1267="","",IFERROR(CONCATENATE("PEUA",VLOOKUP(ESTADO,REPORTE!AV$2:AW$33,2,0),DIDTRITO_FORM,CADER_FORM,IFERROR(INDEX(CA:CA,MATCH(DAY(F1267),BZ:BZ,0),1),DAY(F1267)),IFERROR(INDEX(CA:CA,MATCH(MONTH(F1267),BZ:BZ,0),1),MONTH(F1267)),YEAR(F1267),G1267),""))</f>
        <v/>
      </c>
      <c r="N1267" s="66" t="str">
        <f>IFERROR(IF(BT1267="","",IF(INDEX(N$1:N1266,MATCH(BT1267,BT$1:BT1266,0),1)=0,"",INDEX(N$1:N1266,MATCH(BT1267,BT$1:BT1266,0),1))),"")</f>
        <v/>
      </c>
      <c r="O1267" s="66" t="str">
        <f>IFERROR(IF(BT1267="","",IF(INDEX(O$1:O1266,MATCH(BT1267,BT$1:BT1266,0),1)=0,"",INDEX(O$1:O1266,MATCH(BT1267,BT$1:BT1266,0),1))),"")</f>
        <v/>
      </c>
      <c r="R1267" s="66"/>
      <c r="S1267" s="5"/>
      <c r="T1267" s="66"/>
      <c r="U1267" s="5" t="str">
        <f>IFERROR(IF(INDEX(U$1:U1266,MATCH(T1267,T$1:T1266,0),1)=0,"",INDEX(U$1:U1266,MATCH(T1267,T$1:T1266,0),1)),"")</f>
        <v/>
      </c>
      <c r="V1267" s="66"/>
      <c r="W1267" s="5" t="str">
        <f>IFERROR(IF(INDEX(W$1:W1266,MATCH(V1267,V$1:V1266,0),1)=0,"",INDEX(W$1:W1266,MATCH(V1267,V$1:V1266,0),1)),"")</f>
        <v/>
      </c>
      <c r="AE1267" s="4"/>
      <c r="AY1267" s="7"/>
      <c r="BN1267" s="7" t="str">
        <f t="shared" si="287"/>
        <v/>
      </c>
      <c r="BO1267" s="286" t="str">
        <f t="shared" si="279"/>
        <v/>
      </c>
      <c r="BP1267" s="22" t="str">
        <f t="shared" si="288"/>
        <v/>
      </c>
      <c r="BQ1267" s="7"/>
      <c r="BR1267" s="75" t="str">
        <f t="shared" si="281"/>
        <v/>
      </c>
      <c r="BS1267" s="75" t="str">
        <f t="shared" si="282"/>
        <v/>
      </c>
      <c r="BT1267" s="5" t="str">
        <f t="shared" si="283"/>
        <v/>
      </c>
      <c r="BU1267" s="79" t="str">
        <f t="shared" si="284"/>
        <v/>
      </c>
      <c r="BV1267" s="79" t="str">
        <f t="shared" si="285"/>
        <v/>
      </c>
      <c r="BW1267" s="79" t="str">
        <f t="shared" si="286"/>
        <v/>
      </c>
      <c r="CB1267" s="5"/>
      <c r="CE1267" s="5"/>
      <c r="CF1267" s="5"/>
      <c r="CG1267" s="5"/>
      <c r="CH1267" s="5"/>
      <c r="CI1267" s="5"/>
      <c r="CJ1267" s="14"/>
      <c r="CK1267" s="25"/>
      <c r="DO1267" s="5" t="e">
        <f>IF(REPORTE!AH$2="si",IF(C1267=VALUE(REPORTE!C$22),IF(SUM(DO1268:DO$1993),CONCATENATE(INT(B1267),", "),INT(B1267)),""),IF(C1267=VALUE(REPORTE!C$21),IF(SUM(DO1268:DO$1993),CONCATENATE(INT(B1267),", "),INT(B1267)),""))</f>
        <v>#VALUE!</v>
      </c>
      <c r="DS1267" s="5"/>
      <c r="DT1267" s="5"/>
      <c r="DU1267" s="5"/>
      <c r="DV1267" s="5"/>
    </row>
    <row r="1268" spans="1:126" x14ac:dyDescent="0.25">
      <c r="A1268" s="4" t="str">
        <f t="shared" si="280"/>
        <v/>
      </c>
      <c r="B1268" s="3"/>
      <c r="D1268" s="1"/>
      <c r="H1268" s="5" t="str">
        <f>IF(F1268="","",IFERROR(CONCATENATE("PEUA",VLOOKUP(ESTADO,REPORTE!AV$2:AW$33,2,0),DIDTRITO_FORM,CADER_FORM,IFERROR(INDEX(CA:CA,MATCH(DAY(F1268),BZ:BZ,0),1),DAY(F1268)),IFERROR(INDEX(CA:CA,MATCH(MONTH(F1268),BZ:BZ,0),1),MONTH(F1268)),YEAR(F1268),G1268),""))</f>
        <v/>
      </c>
      <c r="N1268" s="66" t="str">
        <f>IFERROR(IF(BT1268="","",IF(INDEX(N$1:N1267,MATCH(BT1268,BT$1:BT1267,0),1)=0,"",INDEX(N$1:N1267,MATCH(BT1268,BT$1:BT1267,0),1))),"")</f>
        <v/>
      </c>
      <c r="O1268" s="66" t="str">
        <f>IFERROR(IF(BT1268="","",IF(INDEX(O$1:O1267,MATCH(BT1268,BT$1:BT1267,0),1)=0,"",INDEX(O$1:O1267,MATCH(BT1268,BT$1:BT1267,0),1))),"")</f>
        <v/>
      </c>
      <c r="R1268" s="66"/>
      <c r="S1268" s="5"/>
      <c r="T1268" s="66"/>
      <c r="U1268" s="5" t="str">
        <f>IFERROR(IF(INDEX(U$1:U1267,MATCH(T1268,T$1:T1267,0),1)=0,"",INDEX(U$1:U1267,MATCH(T1268,T$1:T1267,0),1)),"")</f>
        <v/>
      </c>
      <c r="V1268" s="66"/>
      <c r="W1268" s="5" t="str">
        <f>IFERROR(IF(INDEX(W$1:W1267,MATCH(V1268,V$1:V1267,0),1)=0,"",INDEX(W$1:W1267,MATCH(V1268,V$1:V1267,0),1)),"")</f>
        <v/>
      </c>
      <c r="AE1268" s="4"/>
      <c r="AY1268" s="7"/>
      <c r="BN1268" s="7" t="str">
        <f t="shared" si="287"/>
        <v/>
      </c>
      <c r="BO1268" s="286" t="str">
        <f t="shared" si="279"/>
        <v/>
      </c>
      <c r="BP1268" s="22" t="str">
        <f t="shared" si="288"/>
        <v/>
      </c>
      <c r="BQ1268" s="7"/>
      <c r="BR1268" s="75" t="str">
        <f t="shared" si="281"/>
        <v/>
      </c>
      <c r="BS1268" s="75" t="str">
        <f t="shared" si="282"/>
        <v/>
      </c>
      <c r="BT1268" s="5" t="str">
        <f t="shared" si="283"/>
        <v/>
      </c>
      <c r="BU1268" s="79" t="str">
        <f t="shared" si="284"/>
        <v/>
      </c>
      <c r="BV1268" s="79" t="str">
        <f t="shared" si="285"/>
        <v/>
      </c>
      <c r="BW1268" s="79" t="str">
        <f t="shared" si="286"/>
        <v/>
      </c>
      <c r="CB1268" s="5"/>
      <c r="CE1268" s="5"/>
      <c r="CF1268" s="5"/>
      <c r="CG1268" s="5"/>
      <c r="CH1268" s="5"/>
      <c r="CI1268" s="5"/>
      <c r="CJ1268" s="14"/>
      <c r="CK1268" s="25"/>
      <c r="DO1268" s="5" t="e">
        <f>IF(REPORTE!AH$2="si",IF(C1268=VALUE(REPORTE!C$22),IF(SUM(DO1269:DO$1993),CONCATENATE(INT(B1268),", "),INT(B1268)),""),IF(C1268=VALUE(REPORTE!C$21),IF(SUM(DO1269:DO$1993),CONCATENATE(INT(B1268),", "),INT(B1268)),""))</f>
        <v>#VALUE!</v>
      </c>
      <c r="DS1268" s="5"/>
      <c r="DT1268" s="5"/>
      <c r="DU1268" s="5"/>
      <c r="DV1268" s="5"/>
    </row>
    <row r="1269" spans="1:126" x14ac:dyDescent="0.25">
      <c r="A1269" s="4" t="str">
        <f t="shared" si="280"/>
        <v/>
      </c>
      <c r="B1269" s="3"/>
      <c r="D1269" s="1"/>
      <c r="H1269" s="5" t="str">
        <f>IF(F1269="","",IFERROR(CONCATENATE("PEUA",VLOOKUP(ESTADO,REPORTE!AV$2:AW$33,2,0),DIDTRITO_FORM,CADER_FORM,IFERROR(INDEX(CA:CA,MATCH(DAY(F1269),BZ:BZ,0),1),DAY(F1269)),IFERROR(INDEX(CA:CA,MATCH(MONTH(F1269),BZ:BZ,0),1),MONTH(F1269)),YEAR(F1269),G1269),""))</f>
        <v/>
      </c>
      <c r="N1269" s="66" t="str">
        <f>IFERROR(IF(BT1269="","",IF(INDEX(N$1:N1268,MATCH(BT1269,BT$1:BT1268,0),1)=0,"",INDEX(N$1:N1268,MATCH(BT1269,BT$1:BT1268,0),1))),"")</f>
        <v/>
      </c>
      <c r="O1269" s="66" t="str">
        <f>IFERROR(IF(BT1269="","",IF(INDEX(O$1:O1268,MATCH(BT1269,BT$1:BT1268,0),1)=0,"",INDEX(O$1:O1268,MATCH(BT1269,BT$1:BT1268,0),1))),"")</f>
        <v/>
      </c>
      <c r="R1269" s="66"/>
      <c r="S1269" s="5"/>
      <c r="T1269" s="66"/>
      <c r="U1269" s="5" t="str">
        <f>IFERROR(IF(INDEX(U$1:U1268,MATCH(T1269,T$1:T1268,0),1)=0,"",INDEX(U$1:U1268,MATCH(T1269,T$1:T1268,0),1)),"")</f>
        <v/>
      </c>
      <c r="V1269" s="66"/>
      <c r="W1269" s="5" t="str">
        <f>IFERROR(IF(INDEX(W$1:W1268,MATCH(V1269,V$1:V1268,0),1)=0,"",INDEX(W$1:W1268,MATCH(V1269,V$1:V1268,0),1)),"")</f>
        <v/>
      </c>
      <c r="AE1269" s="4"/>
      <c r="AY1269" s="7"/>
      <c r="BN1269" s="7" t="str">
        <f t="shared" si="287"/>
        <v/>
      </c>
      <c r="BO1269" s="286" t="str">
        <f t="shared" si="279"/>
        <v/>
      </c>
      <c r="BP1269" s="22" t="str">
        <f t="shared" si="288"/>
        <v/>
      </c>
      <c r="BQ1269" s="7"/>
      <c r="BR1269" s="75" t="str">
        <f t="shared" si="281"/>
        <v/>
      </c>
      <c r="BS1269" s="75" t="str">
        <f t="shared" si="282"/>
        <v/>
      </c>
      <c r="BT1269" s="5" t="str">
        <f t="shared" si="283"/>
        <v/>
      </c>
      <c r="BU1269" s="79" t="str">
        <f t="shared" si="284"/>
        <v/>
      </c>
      <c r="BV1269" s="79" t="str">
        <f t="shared" si="285"/>
        <v/>
      </c>
      <c r="BW1269" s="79" t="str">
        <f t="shared" si="286"/>
        <v/>
      </c>
      <c r="CB1269" s="5"/>
      <c r="CE1269" s="5"/>
      <c r="CF1269" s="5"/>
      <c r="CG1269" s="5"/>
      <c r="CH1269" s="5"/>
      <c r="CI1269" s="5"/>
      <c r="CJ1269" s="14"/>
      <c r="CK1269" s="25"/>
      <c r="DO1269" s="5" t="e">
        <f>IF(REPORTE!AH$2="si",IF(C1269=VALUE(REPORTE!C$22),IF(SUM(DO1270:DO$1993),CONCATENATE(INT(B1269),", "),INT(B1269)),""),IF(C1269=VALUE(REPORTE!C$21),IF(SUM(DO1270:DO$1993),CONCATENATE(INT(B1269),", "),INT(B1269)),""))</f>
        <v>#VALUE!</v>
      </c>
      <c r="DS1269" s="5"/>
      <c r="DT1269" s="5"/>
      <c r="DU1269" s="5"/>
      <c r="DV1269" s="5"/>
    </row>
    <row r="1270" spans="1:126" x14ac:dyDescent="0.25">
      <c r="A1270" s="4" t="str">
        <f t="shared" si="280"/>
        <v/>
      </c>
      <c r="B1270" s="3"/>
      <c r="D1270" s="1"/>
      <c r="H1270" s="5" t="str">
        <f>IF(F1270="","",IFERROR(CONCATENATE("PEUA",VLOOKUP(ESTADO,REPORTE!AV$2:AW$33,2,0),DIDTRITO_FORM,CADER_FORM,IFERROR(INDEX(CA:CA,MATCH(DAY(F1270),BZ:BZ,0),1),DAY(F1270)),IFERROR(INDEX(CA:CA,MATCH(MONTH(F1270),BZ:BZ,0),1),MONTH(F1270)),YEAR(F1270),G1270),""))</f>
        <v/>
      </c>
      <c r="N1270" s="66" t="str">
        <f>IFERROR(IF(BT1270="","",IF(INDEX(N$1:N1269,MATCH(BT1270,BT$1:BT1269,0),1)=0,"",INDEX(N$1:N1269,MATCH(BT1270,BT$1:BT1269,0),1))),"")</f>
        <v/>
      </c>
      <c r="O1270" s="66" t="str">
        <f>IFERROR(IF(BT1270="","",IF(INDEX(O$1:O1269,MATCH(BT1270,BT$1:BT1269,0),1)=0,"",INDEX(O$1:O1269,MATCH(BT1270,BT$1:BT1269,0),1))),"")</f>
        <v/>
      </c>
      <c r="R1270" s="66"/>
      <c r="S1270" s="5"/>
      <c r="T1270" s="66"/>
      <c r="U1270" s="5" t="str">
        <f>IFERROR(IF(INDEX(U$1:U1269,MATCH(T1270,T$1:T1269,0),1)=0,"",INDEX(U$1:U1269,MATCH(T1270,T$1:T1269,0),1)),"")</f>
        <v/>
      </c>
      <c r="V1270" s="66"/>
      <c r="W1270" s="5" t="str">
        <f>IFERROR(IF(INDEX(W$1:W1269,MATCH(V1270,V$1:V1269,0),1)=0,"",INDEX(W$1:W1269,MATCH(V1270,V$1:V1269,0),1)),"")</f>
        <v/>
      </c>
      <c r="AE1270" s="4"/>
      <c r="AY1270" s="7"/>
      <c r="BN1270" s="7" t="str">
        <f t="shared" si="287"/>
        <v/>
      </c>
      <c r="BO1270" s="286" t="str">
        <f t="shared" si="279"/>
        <v/>
      </c>
      <c r="BP1270" s="22" t="str">
        <f t="shared" si="288"/>
        <v/>
      </c>
      <c r="BQ1270" s="7"/>
      <c r="BR1270" s="75" t="str">
        <f t="shared" si="281"/>
        <v/>
      </c>
      <c r="BS1270" s="75" t="str">
        <f t="shared" si="282"/>
        <v/>
      </c>
      <c r="BT1270" s="5" t="str">
        <f t="shared" si="283"/>
        <v/>
      </c>
      <c r="BU1270" s="79" t="str">
        <f t="shared" si="284"/>
        <v/>
      </c>
      <c r="BV1270" s="79" t="str">
        <f t="shared" si="285"/>
        <v/>
      </c>
      <c r="BW1270" s="79" t="str">
        <f t="shared" si="286"/>
        <v/>
      </c>
      <c r="CB1270" s="5"/>
      <c r="CE1270" s="5"/>
      <c r="CF1270" s="5"/>
      <c r="CG1270" s="5"/>
      <c r="CH1270" s="5"/>
      <c r="CI1270" s="5"/>
      <c r="CJ1270" s="14"/>
      <c r="CK1270" s="25"/>
      <c r="DO1270" s="5" t="e">
        <f>IF(REPORTE!AH$2="si",IF(C1270=VALUE(REPORTE!C$22),IF(SUM(DO1271:DO$1993),CONCATENATE(INT(B1270),", "),INT(B1270)),""),IF(C1270=VALUE(REPORTE!C$21),IF(SUM(DO1271:DO$1993),CONCATENATE(INT(B1270),", "),INT(B1270)),""))</f>
        <v>#VALUE!</v>
      </c>
      <c r="DS1270" s="5"/>
      <c r="DT1270" s="5"/>
      <c r="DU1270" s="5"/>
      <c r="DV1270" s="5"/>
    </row>
    <row r="1271" spans="1:126" x14ac:dyDescent="0.25">
      <c r="A1271" s="4" t="str">
        <f t="shared" si="280"/>
        <v/>
      </c>
      <c r="B1271" s="3"/>
      <c r="D1271" s="1"/>
      <c r="H1271" s="5" t="str">
        <f>IF(F1271="","",IFERROR(CONCATENATE("PEUA",VLOOKUP(ESTADO,REPORTE!AV$2:AW$33,2,0),DIDTRITO_FORM,CADER_FORM,IFERROR(INDEX(CA:CA,MATCH(DAY(F1271),BZ:BZ,0),1),DAY(F1271)),IFERROR(INDEX(CA:CA,MATCH(MONTH(F1271),BZ:BZ,0),1),MONTH(F1271)),YEAR(F1271),G1271),""))</f>
        <v/>
      </c>
      <c r="N1271" s="66" t="str">
        <f>IFERROR(IF(BT1271="","",IF(INDEX(N$1:N1270,MATCH(BT1271,BT$1:BT1270,0),1)=0,"",INDEX(N$1:N1270,MATCH(BT1271,BT$1:BT1270,0),1))),"")</f>
        <v/>
      </c>
      <c r="O1271" s="66" t="str">
        <f>IFERROR(IF(BT1271="","",IF(INDEX(O$1:O1270,MATCH(BT1271,BT$1:BT1270,0),1)=0,"",INDEX(O$1:O1270,MATCH(BT1271,BT$1:BT1270,0),1))),"")</f>
        <v/>
      </c>
      <c r="R1271" s="66"/>
      <c r="S1271" s="5"/>
      <c r="T1271" s="66"/>
      <c r="U1271" s="5" t="str">
        <f>IFERROR(IF(INDEX(U$1:U1270,MATCH(T1271,T$1:T1270,0),1)=0,"",INDEX(U$1:U1270,MATCH(T1271,T$1:T1270,0),1)),"")</f>
        <v/>
      </c>
      <c r="V1271" s="66"/>
      <c r="W1271" s="5" t="str">
        <f>IFERROR(IF(INDEX(W$1:W1270,MATCH(V1271,V$1:V1270,0),1)=0,"",INDEX(W$1:W1270,MATCH(V1271,V$1:V1270,0),1)),"")</f>
        <v/>
      </c>
      <c r="AE1271" s="4"/>
      <c r="AY1271" s="7"/>
      <c r="BN1271" s="7" t="str">
        <f t="shared" si="287"/>
        <v/>
      </c>
      <c r="BO1271" s="286" t="str">
        <f t="shared" ref="BO1271:BO1334" si="289">IF(N1271="","",N1271)</f>
        <v/>
      </c>
      <c r="BP1271" s="22" t="str">
        <f t="shared" si="288"/>
        <v/>
      </c>
      <c r="BQ1271" s="7"/>
      <c r="BR1271" s="75" t="str">
        <f t="shared" si="281"/>
        <v/>
      </c>
      <c r="BS1271" s="75" t="str">
        <f t="shared" si="282"/>
        <v/>
      </c>
      <c r="BT1271" s="5" t="str">
        <f t="shared" si="283"/>
        <v/>
      </c>
      <c r="BU1271" s="79" t="str">
        <f t="shared" si="284"/>
        <v/>
      </c>
      <c r="BV1271" s="79" t="str">
        <f t="shared" si="285"/>
        <v/>
      </c>
      <c r="BW1271" s="79" t="str">
        <f t="shared" si="286"/>
        <v/>
      </c>
      <c r="CB1271" s="5"/>
      <c r="CE1271" s="5"/>
      <c r="CF1271" s="5"/>
      <c r="CG1271" s="5"/>
      <c r="CH1271" s="5"/>
      <c r="CI1271" s="5"/>
      <c r="CJ1271" s="14"/>
      <c r="CK1271" s="25"/>
      <c r="DO1271" s="5" t="e">
        <f>IF(REPORTE!AH$2="si",IF(C1271=VALUE(REPORTE!C$22),IF(SUM(DO1272:DO$1993),CONCATENATE(INT(B1271),", "),INT(B1271)),""),IF(C1271=VALUE(REPORTE!C$21),IF(SUM(DO1272:DO$1993),CONCATENATE(INT(B1271),", "),INT(B1271)),""))</f>
        <v>#VALUE!</v>
      </c>
      <c r="DS1271" s="5"/>
      <c r="DT1271" s="5"/>
      <c r="DU1271" s="5"/>
      <c r="DV1271" s="5"/>
    </row>
    <row r="1272" spans="1:126" x14ac:dyDescent="0.25">
      <c r="A1272" s="4" t="str">
        <f t="shared" si="280"/>
        <v/>
      </c>
      <c r="B1272" s="3"/>
      <c r="D1272" s="1"/>
      <c r="H1272" s="5" t="str">
        <f>IF(F1272="","",IFERROR(CONCATENATE("PEUA",VLOOKUP(ESTADO,REPORTE!AV$2:AW$33,2,0),DIDTRITO_FORM,CADER_FORM,IFERROR(INDEX(CA:CA,MATCH(DAY(F1272),BZ:BZ,0),1),DAY(F1272)),IFERROR(INDEX(CA:CA,MATCH(MONTH(F1272),BZ:BZ,0),1),MONTH(F1272)),YEAR(F1272),G1272),""))</f>
        <v/>
      </c>
      <c r="N1272" s="66" t="str">
        <f>IFERROR(IF(BT1272="","",IF(INDEX(N$1:N1271,MATCH(BT1272,BT$1:BT1271,0),1)=0,"",INDEX(N$1:N1271,MATCH(BT1272,BT$1:BT1271,0),1))),"")</f>
        <v/>
      </c>
      <c r="O1272" s="66" t="str">
        <f>IFERROR(IF(BT1272="","",IF(INDEX(O$1:O1271,MATCH(BT1272,BT$1:BT1271,0),1)=0,"",INDEX(O$1:O1271,MATCH(BT1272,BT$1:BT1271,0),1))),"")</f>
        <v/>
      </c>
      <c r="R1272" s="66"/>
      <c r="S1272" s="5"/>
      <c r="T1272" s="66"/>
      <c r="U1272" s="5" t="str">
        <f>IFERROR(IF(INDEX(U$1:U1271,MATCH(T1272,T$1:T1271,0),1)=0,"",INDEX(U$1:U1271,MATCH(T1272,T$1:T1271,0),1)),"")</f>
        <v/>
      </c>
      <c r="V1272" s="66"/>
      <c r="W1272" s="5" t="str">
        <f>IFERROR(IF(INDEX(W$1:W1271,MATCH(V1272,V$1:V1271,0),1)=0,"",INDEX(W$1:W1271,MATCH(V1272,V$1:V1271,0),1)),"")</f>
        <v/>
      </c>
      <c r="AE1272" s="4"/>
      <c r="AY1272" s="7"/>
      <c r="BN1272" s="7" t="str">
        <f t="shared" si="287"/>
        <v/>
      </c>
      <c r="BO1272" s="286" t="str">
        <f t="shared" si="289"/>
        <v/>
      </c>
      <c r="BP1272" s="22" t="str">
        <f t="shared" si="288"/>
        <v/>
      </c>
      <c r="BQ1272" s="7"/>
      <c r="BR1272" s="75" t="str">
        <f t="shared" si="281"/>
        <v/>
      </c>
      <c r="BS1272" s="75" t="str">
        <f t="shared" si="282"/>
        <v/>
      </c>
      <c r="BT1272" s="5" t="str">
        <f t="shared" si="283"/>
        <v/>
      </c>
      <c r="BU1272" s="79" t="str">
        <f t="shared" si="284"/>
        <v/>
      </c>
      <c r="BV1272" s="79" t="str">
        <f t="shared" si="285"/>
        <v/>
      </c>
      <c r="BW1272" s="79" t="str">
        <f t="shared" si="286"/>
        <v/>
      </c>
      <c r="CB1272" s="5"/>
      <c r="CE1272" s="5"/>
      <c r="CF1272" s="5"/>
      <c r="CG1272" s="5"/>
      <c r="CH1272" s="5"/>
      <c r="CI1272" s="5"/>
      <c r="CJ1272" s="14"/>
      <c r="CK1272" s="25"/>
      <c r="DO1272" s="5" t="e">
        <f>IF(REPORTE!AH$2="si",IF(C1272=VALUE(REPORTE!C$22),IF(SUM(DO1273:DO$1993),CONCATENATE(INT(B1272),", "),INT(B1272)),""),IF(C1272=VALUE(REPORTE!C$21),IF(SUM(DO1273:DO$1993),CONCATENATE(INT(B1272),", "),INT(B1272)),""))</f>
        <v>#VALUE!</v>
      </c>
      <c r="DS1272" s="5"/>
      <c r="DT1272" s="5"/>
      <c r="DU1272" s="5"/>
      <c r="DV1272" s="5"/>
    </row>
    <row r="1273" spans="1:126" x14ac:dyDescent="0.25">
      <c r="A1273" s="4" t="str">
        <f t="shared" si="280"/>
        <v/>
      </c>
      <c r="B1273" s="3"/>
      <c r="D1273" s="1"/>
      <c r="H1273" s="5" t="str">
        <f>IF(F1273="","",IFERROR(CONCATENATE("PEUA",VLOOKUP(ESTADO,REPORTE!AV$2:AW$33,2,0),DIDTRITO_FORM,CADER_FORM,IFERROR(INDEX(CA:CA,MATCH(DAY(F1273),BZ:BZ,0),1),DAY(F1273)),IFERROR(INDEX(CA:CA,MATCH(MONTH(F1273),BZ:BZ,0),1),MONTH(F1273)),YEAR(F1273),G1273),""))</f>
        <v/>
      </c>
      <c r="N1273" s="66" t="str">
        <f>IFERROR(IF(BT1273="","",IF(INDEX(N$1:N1272,MATCH(BT1273,BT$1:BT1272,0),1)=0,"",INDEX(N$1:N1272,MATCH(BT1273,BT$1:BT1272,0),1))),"")</f>
        <v/>
      </c>
      <c r="O1273" s="66" t="str">
        <f>IFERROR(IF(BT1273="","",IF(INDEX(O$1:O1272,MATCH(BT1273,BT$1:BT1272,0),1)=0,"",INDEX(O$1:O1272,MATCH(BT1273,BT$1:BT1272,0),1))),"")</f>
        <v/>
      </c>
      <c r="R1273" s="66"/>
      <c r="S1273" s="5"/>
      <c r="T1273" s="66"/>
      <c r="U1273" s="5" t="str">
        <f>IFERROR(IF(INDEX(U$1:U1272,MATCH(T1273,T$1:T1272,0),1)=0,"",INDEX(U$1:U1272,MATCH(T1273,T$1:T1272,0),1)),"")</f>
        <v/>
      </c>
      <c r="V1273" s="66"/>
      <c r="W1273" s="5" t="str">
        <f>IFERROR(IF(INDEX(W$1:W1272,MATCH(V1273,V$1:V1272,0),1)=0,"",INDEX(W$1:W1272,MATCH(V1273,V$1:V1272,0),1)),"")</f>
        <v/>
      </c>
      <c r="AE1273" s="4"/>
      <c r="AY1273" s="7"/>
      <c r="BN1273" s="7" t="str">
        <f t="shared" si="287"/>
        <v/>
      </c>
      <c r="BO1273" s="286" t="str">
        <f t="shared" si="289"/>
        <v/>
      </c>
      <c r="BP1273" s="22" t="str">
        <f t="shared" si="288"/>
        <v/>
      </c>
      <c r="BQ1273" s="7"/>
      <c r="BR1273" s="75" t="str">
        <f t="shared" si="281"/>
        <v/>
      </c>
      <c r="BS1273" s="75" t="str">
        <f t="shared" si="282"/>
        <v/>
      </c>
      <c r="BT1273" s="5" t="str">
        <f t="shared" si="283"/>
        <v/>
      </c>
      <c r="BU1273" s="79" t="str">
        <f t="shared" si="284"/>
        <v/>
      </c>
      <c r="BV1273" s="79" t="str">
        <f t="shared" si="285"/>
        <v/>
      </c>
      <c r="BW1273" s="79" t="str">
        <f t="shared" si="286"/>
        <v/>
      </c>
      <c r="CB1273" s="5"/>
      <c r="CE1273" s="5"/>
      <c r="CF1273" s="5"/>
      <c r="CG1273" s="5"/>
      <c r="CH1273" s="5"/>
      <c r="CI1273" s="5"/>
      <c r="CJ1273" s="14"/>
      <c r="CK1273" s="25"/>
      <c r="DO1273" s="5" t="e">
        <f>IF(REPORTE!AH$2="si",IF(C1273=VALUE(REPORTE!C$22),IF(SUM(DO1274:DO$1993),CONCATENATE(INT(B1273),", "),INT(B1273)),""),IF(C1273=VALUE(REPORTE!C$21),IF(SUM(DO1274:DO$1993),CONCATENATE(INT(B1273),", "),INT(B1273)),""))</f>
        <v>#VALUE!</v>
      </c>
      <c r="DS1273" s="5"/>
      <c r="DT1273" s="5"/>
      <c r="DU1273" s="5"/>
      <c r="DV1273" s="5"/>
    </row>
    <row r="1274" spans="1:126" x14ac:dyDescent="0.25">
      <c r="A1274" s="4" t="str">
        <f t="shared" si="280"/>
        <v/>
      </c>
      <c r="B1274" s="3"/>
      <c r="D1274" s="1"/>
      <c r="H1274" s="5" t="str">
        <f>IF(F1274="","",IFERROR(CONCATENATE("PEUA",VLOOKUP(ESTADO,REPORTE!AV$2:AW$33,2,0),DIDTRITO_FORM,CADER_FORM,IFERROR(INDEX(CA:CA,MATCH(DAY(F1274),BZ:BZ,0),1),DAY(F1274)),IFERROR(INDEX(CA:CA,MATCH(MONTH(F1274),BZ:BZ,0),1),MONTH(F1274)),YEAR(F1274),G1274),""))</f>
        <v/>
      </c>
      <c r="N1274" s="66" t="str">
        <f>IFERROR(IF(BT1274="","",IF(INDEX(N$1:N1273,MATCH(BT1274,BT$1:BT1273,0),1)=0,"",INDEX(N$1:N1273,MATCH(BT1274,BT$1:BT1273,0),1))),"")</f>
        <v/>
      </c>
      <c r="O1274" s="66" t="str">
        <f>IFERROR(IF(BT1274="","",IF(INDEX(O$1:O1273,MATCH(BT1274,BT$1:BT1273,0),1)=0,"",INDEX(O$1:O1273,MATCH(BT1274,BT$1:BT1273,0),1))),"")</f>
        <v/>
      </c>
      <c r="R1274" s="66"/>
      <c r="S1274" s="5"/>
      <c r="T1274" s="66"/>
      <c r="U1274" s="5" t="str">
        <f>IFERROR(IF(INDEX(U$1:U1273,MATCH(T1274,T$1:T1273,0),1)=0,"",INDEX(U$1:U1273,MATCH(T1274,T$1:T1273,0),1)),"")</f>
        <v/>
      </c>
      <c r="V1274" s="66"/>
      <c r="W1274" s="5" t="str">
        <f>IFERROR(IF(INDEX(W$1:W1273,MATCH(V1274,V$1:V1273,0),1)=0,"",INDEX(W$1:W1273,MATCH(V1274,V$1:V1273,0),1)),"")</f>
        <v/>
      </c>
      <c r="AE1274" s="4"/>
      <c r="AY1274" s="7"/>
      <c r="BN1274" s="7" t="str">
        <f t="shared" si="287"/>
        <v/>
      </c>
      <c r="BO1274" s="286" t="str">
        <f t="shared" si="289"/>
        <v/>
      </c>
      <c r="BP1274" s="22" t="str">
        <f t="shared" si="288"/>
        <v/>
      </c>
      <c r="BQ1274" s="7"/>
      <c r="BR1274" s="75" t="str">
        <f t="shared" si="281"/>
        <v/>
      </c>
      <c r="BS1274" s="75" t="str">
        <f t="shared" si="282"/>
        <v/>
      </c>
      <c r="BT1274" s="5" t="str">
        <f t="shared" si="283"/>
        <v/>
      </c>
      <c r="BU1274" s="79" t="str">
        <f t="shared" si="284"/>
        <v/>
      </c>
      <c r="BV1274" s="79" t="str">
        <f t="shared" si="285"/>
        <v/>
      </c>
      <c r="BW1274" s="79" t="str">
        <f t="shared" si="286"/>
        <v/>
      </c>
      <c r="CB1274" s="5"/>
      <c r="CE1274" s="5"/>
      <c r="CF1274" s="5"/>
      <c r="CG1274" s="5"/>
      <c r="CH1274" s="5"/>
      <c r="CI1274" s="5"/>
      <c r="CJ1274" s="14"/>
      <c r="CK1274" s="25"/>
      <c r="DO1274" s="5" t="e">
        <f>IF(REPORTE!AH$2="si",IF(C1274=VALUE(REPORTE!C$22),IF(SUM(DO1275:DO$1993),CONCATENATE(INT(B1274),", "),INT(B1274)),""),IF(C1274=VALUE(REPORTE!C$21),IF(SUM(DO1275:DO$1993),CONCATENATE(INT(B1274),", "),INT(B1274)),""))</f>
        <v>#VALUE!</v>
      </c>
      <c r="DS1274" s="5"/>
      <c r="DT1274" s="5"/>
      <c r="DU1274" s="5"/>
      <c r="DV1274" s="5"/>
    </row>
    <row r="1275" spans="1:126" x14ac:dyDescent="0.25">
      <c r="A1275" s="4" t="str">
        <f t="shared" si="280"/>
        <v/>
      </c>
      <c r="B1275" s="3"/>
      <c r="D1275" s="1"/>
      <c r="H1275" s="5" t="str">
        <f>IF(F1275="","",IFERROR(CONCATENATE("PEUA",VLOOKUP(ESTADO,REPORTE!AV$2:AW$33,2,0),DIDTRITO_FORM,CADER_FORM,IFERROR(INDEX(CA:CA,MATCH(DAY(F1275),BZ:BZ,0),1),DAY(F1275)),IFERROR(INDEX(CA:CA,MATCH(MONTH(F1275),BZ:BZ,0),1),MONTH(F1275)),YEAR(F1275),G1275),""))</f>
        <v/>
      </c>
      <c r="N1275" s="66" t="str">
        <f>IFERROR(IF(BT1275="","",IF(INDEX(N$1:N1274,MATCH(BT1275,BT$1:BT1274,0),1)=0,"",INDEX(N$1:N1274,MATCH(BT1275,BT$1:BT1274,0),1))),"")</f>
        <v/>
      </c>
      <c r="O1275" s="66" t="str">
        <f>IFERROR(IF(BT1275="","",IF(INDEX(O$1:O1274,MATCH(BT1275,BT$1:BT1274,0),1)=0,"",INDEX(O$1:O1274,MATCH(BT1275,BT$1:BT1274,0),1))),"")</f>
        <v/>
      </c>
      <c r="R1275" s="66"/>
      <c r="S1275" s="5"/>
      <c r="T1275" s="66"/>
      <c r="U1275" s="5" t="str">
        <f>IFERROR(IF(INDEX(U$1:U1274,MATCH(T1275,T$1:T1274,0),1)=0,"",INDEX(U$1:U1274,MATCH(T1275,T$1:T1274,0),1)),"")</f>
        <v/>
      </c>
      <c r="V1275" s="66"/>
      <c r="W1275" s="5" t="str">
        <f>IFERROR(IF(INDEX(W$1:W1274,MATCH(V1275,V$1:V1274,0),1)=0,"",INDEX(W$1:W1274,MATCH(V1275,V$1:V1274,0),1)),"")</f>
        <v/>
      </c>
      <c r="AE1275" s="4"/>
      <c r="AY1275" s="7"/>
      <c r="BN1275" s="7" t="str">
        <f t="shared" si="287"/>
        <v/>
      </c>
      <c r="BO1275" s="286" t="str">
        <f t="shared" si="289"/>
        <v/>
      </c>
      <c r="BP1275" s="22" t="str">
        <f t="shared" si="288"/>
        <v/>
      </c>
      <c r="BQ1275" s="7"/>
      <c r="BR1275" s="75" t="str">
        <f t="shared" si="281"/>
        <v/>
      </c>
      <c r="BS1275" s="75" t="str">
        <f t="shared" si="282"/>
        <v/>
      </c>
      <c r="BT1275" s="5" t="str">
        <f t="shared" si="283"/>
        <v/>
      </c>
      <c r="BU1275" s="79" t="str">
        <f t="shared" si="284"/>
        <v/>
      </c>
      <c r="BV1275" s="79" t="str">
        <f t="shared" si="285"/>
        <v/>
      </c>
      <c r="BW1275" s="79" t="str">
        <f t="shared" si="286"/>
        <v/>
      </c>
      <c r="CB1275" s="5"/>
      <c r="CE1275" s="5"/>
      <c r="CF1275" s="5"/>
      <c r="CG1275" s="5"/>
      <c r="CH1275" s="5"/>
      <c r="CI1275" s="5"/>
      <c r="CJ1275" s="14"/>
      <c r="CK1275" s="25"/>
      <c r="DO1275" s="5" t="e">
        <f>IF(REPORTE!AH$2="si",IF(C1275=VALUE(REPORTE!C$22),IF(SUM(DO1276:DO$1993),CONCATENATE(INT(B1275),", "),INT(B1275)),""),IF(C1275=VALUE(REPORTE!C$21),IF(SUM(DO1276:DO$1993),CONCATENATE(INT(B1275),", "),INT(B1275)),""))</f>
        <v>#VALUE!</v>
      </c>
      <c r="DS1275" s="5"/>
      <c r="DT1275" s="5"/>
      <c r="DU1275" s="5"/>
      <c r="DV1275" s="5"/>
    </row>
    <row r="1276" spans="1:126" x14ac:dyDescent="0.25">
      <c r="A1276" s="4" t="str">
        <f t="shared" si="280"/>
        <v/>
      </c>
      <c r="B1276" s="3"/>
      <c r="D1276" s="1"/>
      <c r="H1276" s="5" t="str">
        <f>IF(F1276="","",IFERROR(CONCATENATE("PEUA",VLOOKUP(ESTADO,REPORTE!AV$2:AW$33,2,0),DIDTRITO_FORM,CADER_FORM,IFERROR(INDEX(CA:CA,MATCH(DAY(F1276),BZ:BZ,0),1),DAY(F1276)),IFERROR(INDEX(CA:CA,MATCH(MONTH(F1276),BZ:BZ,0),1),MONTH(F1276)),YEAR(F1276),G1276),""))</f>
        <v/>
      </c>
      <c r="N1276" s="66" t="str">
        <f>IFERROR(IF(BT1276="","",IF(INDEX(N$1:N1275,MATCH(BT1276,BT$1:BT1275,0),1)=0,"",INDEX(N$1:N1275,MATCH(BT1276,BT$1:BT1275,0),1))),"")</f>
        <v/>
      </c>
      <c r="O1276" s="66" t="str">
        <f>IFERROR(IF(BT1276="","",IF(INDEX(O$1:O1275,MATCH(BT1276,BT$1:BT1275,0),1)=0,"",INDEX(O$1:O1275,MATCH(BT1276,BT$1:BT1275,0),1))),"")</f>
        <v/>
      </c>
      <c r="R1276" s="66"/>
      <c r="S1276" s="5"/>
      <c r="T1276" s="66"/>
      <c r="U1276" s="5" t="str">
        <f>IFERROR(IF(INDEX(U$1:U1275,MATCH(T1276,T$1:T1275,0),1)=0,"",INDEX(U$1:U1275,MATCH(T1276,T$1:T1275,0),1)),"")</f>
        <v/>
      </c>
      <c r="V1276" s="66"/>
      <c r="W1276" s="5" t="str">
        <f>IFERROR(IF(INDEX(W$1:W1275,MATCH(V1276,V$1:V1275,0),1)=0,"",INDEX(W$1:W1275,MATCH(V1276,V$1:V1275,0),1)),"")</f>
        <v/>
      </c>
      <c r="AE1276" s="4"/>
      <c r="AY1276" s="7"/>
      <c r="BN1276" s="7" t="str">
        <f t="shared" si="287"/>
        <v/>
      </c>
      <c r="BO1276" s="286" t="str">
        <f t="shared" si="289"/>
        <v/>
      </c>
      <c r="BP1276" s="22" t="str">
        <f t="shared" si="288"/>
        <v/>
      </c>
      <c r="BQ1276" s="7"/>
      <c r="BR1276" s="75" t="str">
        <f t="shared" si="281"/>
        <v/>
      </c>
      <c r="BS1276" s="75" t="str">
        <f t="shared" si="282"/>
        <v/>
      </c>
      <c r="BT1276" s="5" t="str">
        <f t="shared" si="283"/>
        <v/>
      </c>
      <c r="BU1276" s="79" t="str">
        <f t="shared" si="284"/>
        <v/>
      </c>
      <c r="BV1276" s="79" t="str">
        <f t="shared" si="285"/>
        <v/>
      </c>
      <c r="BW1276" s="79" t="str">
        <f t="shared" si="286"/>
        <v/>
      </c>
      <c r="CB1276" s="5"/>
      <c r="CE1276" s="5"/>
      <c r="CF1276" s="5"/>
      <c r="CG1276" s="5"/>
      <c r="CH1276" s="5"/>
      <c r="CI1276" s="5"/>
      <c r="CJ1276" s="14"/>
      <c r="CK1276" s="25"/>
      <c r="DO1276" s="5" t="e">
        <f>IF(REPORTE!AH$2="si",IF(C1276=VALUE(REPORTE!C$22),IF(SUM(DO1277:DO$1993),CONCATENATE(INT(B1276),", "),INT(B1276)),""),IF(C1276=VALUE(REPORTE!C$21),IF(SUM(DO1277:DO$1993),CONCATENATE(INT(B1276),", "),INT(B1276)),""))</f>
        <v>#VALUE!</v>
      </c>
      <c r="DS1276" s="5"/>
      <c r="DT1276" s="5"/>
      <c r="DU1276" s="5"/>
      <c r="DV1276" s="5"/>
    </row>
    <row r="1277" spans="1:126" x14ac:dyDescent="0.25">
      <c r="A1277" s="4" t="str">
        <f t="shared" si="280"/>
        <v/>
      </c>
      <c r="B1277" s="3"/>
      <c r="D1277" s="1"/>
      <c r="H1277" s="5" t="str">
        <f>IF(F1277="","",IFERROR(CONCATENATE("PEUA",VLOOKUP(ESTADO,REPORTE!AV$2:AW$33,2,0),DIDTRITO_FORM,CADER_FORM,IFERROR(INDEX(CA:CA,MATCH(DAY(F1277),BZ:BZ,0),1),DAY(F1277)),IFERROR(INDEX(CA:CA,MATCH(MONTH(F1277),BZ:BZ,0),1),MONTH(F1277)),YEAR(F1277),G1277),""))</f>
        <v/>
      </c>
      <c r="N1277" s="66" t="str">
        <f>IFERROR(IF(BT1277="","",IF(INDEX(N$1:N1276,MATCH(BT1277,BT$1:BT1276,0),1)=0,"",INDEX(N$1:N1276,MATCH(BT1277,BT$1:BT1276,0),1))),"")</f>
        <v/>
      </c>
      <c r="O1277" s="66" t="str">
        <f>IFERROR(IF(BT1277="","",IF(INDEX(O$1:O1276,MATCH(BT1277,BT$1:BT1276,0),1)=0,"",INDEX(O$1:O1276,MATCH(BT1277,BT$1:BT1276,0),1))),"")</f>
        <v/>
      </c>
      <c r="R1277" s="66"/>
      <c r="S1277" s="5"/>
      <c r="T1277" s="66"/>
      <c r="U1277" s="5" t="str">
        <f>IFERROR(IF(INDEX(U$1:U1276,MATCH(T1277,T$1:T1276,0),1)=0,"",INDEX(U$1:U1276,MATCH(T1277,T$1:T1276,0),1)),"")</f>
        <v/>
      </c>
      <c r="V1277" s="66"/>
      <c r="W1277" s="5" t="str">
        <f>IFERROR(IF(INDEX(W$1:W1276,MATCH(V1277,V$1:V1276,0),1)=0,"",INDEX(W$1:W1276,MATCH(V1277,V$1:V1276,0),1)),"")</f>
        <v/>
      </c>
      <c r="AE1277" s="4"/>
      <c r="AY1277" s="7"/>
      <c r="BN1277" s="7" t="str">
        <f t="shared" si="287"/>
        <v/>
      </c>
      <c r="BO1277" s="286" t="str">
        <f t="shared" si="289"/>
        <v/>
      </c>
      <c r="BP1277" s="22" t="str">
        <f t="shared" si="288"/>
        <v/>
      </c>
      <c r="BQ1277" s="7"/>
      <c r="BR1277" s="75" t="str">
        <f t="shared" si="281"/>
        <v/>
      </c>
      <c r="BS1277" s="75" t="str">
        <f t="shared" si="282"/>
        <v/>
      </c>
      <c r="BT1277" s="5" t="str">
        <f t="shared" si="283"/>
        <v/>
      </c>
      <c r="BU1277" s="79" t="str">
        <f t="shared" si="284"/>
        <v/>
      </c>
      <c r="BV1277" s="79" t="str">
        <f t="shared" si="285"/>
        <v/>
      </c>
      <c r="BW1277" s="79" t="str">
        <f t="shared" si="286"/>
        <v/>
      </c>
      <c r="CB1277" s="5"/>
      <c r="CE1277" s="5"/>
      <c r="CF1277" s="5"/>
      <c r="CG1277" s="5"/>
      <c r="CH1277" s="5"/>
      <c r="CI1277" s="5"/>
      <c r="CJ1277" s="14"/>
      <c r="CK1277" s="25"/>
      <c r="DO1277" s="5" t="e">
        <f>IF(REPORTE!AH$2="si",IF(C1277=VALUE(REPORTE!C$22),IF(SUM(DO1278:DO$1993),CONCATENATE(INT(B1277),", "),INT(B1277)),""),IF(C1277=VALUE(REPORTE!C$21),IF(SUM(DO1278:DO$1993),CONCATENATE(INT(B1277),", "),INT(B1277)),""))</f>
        <v>#VALUE!</v>
      </c>
      <c r="DS1277" s="5"/>
      <c r="DT1277" s="5"/>
      <c r="DU1277" s="5"/>
      <c r="DV1277" s="5"/>
    </row>
    <row r="1278" spans="1:126" x14ac:dyDescent="0.25">
      <c r="A1278" s="4" t="str">
        <f t="shared" si="280"/>
        <v/>
      </c>
      <c r="B1278" s="3"/>
      <c r="D1278" s="1"/>
      <c r="H1278" s="5" t="str">
        <f>IF(F1278="","",IFERROR(CONCATENATE("PEUA",VLOOKUP(ESTADO,REPORTE!AV$2:AW$33,2,0),DIDTRITO_FORM,CADER_FORM,IFERROR(INDEX(CA:CA,MATCH(DAY(F1278),BZ:BZ,0),1),DAY(F1278)),IFERROR(INDEX(CA:CA,MATCH(MONTH(F1278),BZ:BZ,0),1),MONTH(F1278)),YEAR(F1278),G1278),""))</f>
        <v/>
      </c>
      <c r="N1278" s="66" t="str">
        <f>IFERROR(IF(BT1278="","",IF(INDEX(N$1:N1277,MATCH(BT1278,BT$1:BT1277,0),1)=0,"",INDEX(N$1:N1277,MATCH(BT1278,BT$1:BT1277,0),1))),"")</f>
        <v/>
      </c>
      <c r="O1278" s="66" t="str">
        <f>IFERROR(IF(BT1278="","",IF(INDEX(O$1:O1277,MATCH(BT1278,BT$1:BT1277,0),1)=0,"",INDEX(O$1:O1277,MATCH(BT1278,BT$1:BT1277,0),1))),"")</f>
        <v/>
      </c>
      <c r="R1278" s="66"/>
      <c r="S1278" s="5"/>
      <c r="T1278" s="66"/>
      <c r="U1278" s="5" t="str">
        <f>IFERROR(IF(INDEX(U$1:U1277,MATCH(T1278,T$1:T1277,0),1)=0,"",INDEX(U$1:U1277,MATCH(T1278,T$1:T1277,0),1)),"")</f>
        <v/>
      </c>
      <c r="V1278" s="66"/>
      <c r="W1278" s="5" t="str">
        <f>IFERROR(IF(INDEX(W$1:W1277,MATCH(V1278,V$1:V1277,0),1)=0,"",INDEX(W$1:W1277,MATCH(V1278,V$1:V1277,0),1)),"")</f>
        <v/>
      </c>
      <c r="AE1278" s="4"/>
      <c r="AY1278" s="7"/>
      <c r="BN1278" s="7" t="str">
        <f t="shared" si="287"/>
        <v/>
      </c>
      <c r="BO1278" s="286" t="str">
        <f t="shared" si="289"/>
        <v/>
      </c>
      <c r="BP1278" s="22" t="str">
        <f t="shared" si="288"/>
        <v/>
      </c>
      <c r="BQ1278" s="7"/>
      <c r="BR1278" s="75" t="str">
        <f t="shared" si="281"/>
        <v/>
      </c>
      <c r="BS1278" s="75" t="str">
        <f t="shared" si="282"/>
        <v/>
      </c>
      <c r="BT1278" s="5" t="str">
        <f t="shared" si="283"/>
        <v/>
      </c>
      <c r="BU1278" s="79" t="str">
        <f t="shared" si="284"/>
        <v/>
      </c>
      <c r="BV1278" s="79" t="str">
        <f t="shared" si="285"/>
        <v/>
      </c>
      <c r="BW1278" s="79" t="str">
        <f t="shared" si="286"/>
        <v/>
      </c>
      <c r="CB1278" s="5"/>
      <c r="CE1278" s="5"/>
      <c r="CF1278" s="5"/>
      <c r="CG1278" s="5"/>
      <c r="CH1278" s="5"/>
      <c r="CI1278" s="5"/>
      <c r="CJ1278" s="14"/>
      <c r="CK1278" s="25"/>
      <c r="DO1278" s="5" t="e">
        <f>IF(REPORTE!AH$2="si",IF(C1278=VALUE(REPORTE!C$22),IF(SUM(DO1279:DO$1993),CONCATENATE(INT(B1278),", "),INT(B1278)),""),IF(C1278=VALUE(REPORTE!C$21),IF(SUM(DO1279:DO$1993),CONCATENATE(INT(B1278),", "),INT(B1278)),""))</f>
        <v>#VALUE!</v>
      </c>
      <c r="DS1278" s="5"/>
      <c r="DT1278" s="5"/>
      <c r="DU1278" s="5"/>
      <c r="DV1278" s="5"/>
    </row>
    <row r="1279" spans="1:126" x14ac:dyDescent="0.25">
      <c r="A1279" s="4" t="str">
        <f t="shared" si="280"/>
        <v/>
      </c>
      <c r="B1279" s="3"/>
      <c r="D1279" s="1"/>
      <c r="H1279" s="5" t="str">
        <f>IF(F1279="","",IFERROR(CONCATENATE("PEUA",VLOOKUP(ESTADO,REPORTE!AV$2:AW$33,2,0),DIDTRITO_FORM,CADER_FORM,IFERROR(INDEX(CA:CA,MATCH(DAY(F1279),BZ:BZ,0),1),DAY(F1279)),IFERROR(INDEX(CA:CA,MATCH(MONTH(F1279),BZ:BZ,0),1),MONTH(F1279)),YEAR(F1279),G1279),""))</f>
        <v/>
      </c>
      <c r="N1279" s="66" t="str">
        <f>IFERROR(IF(BT1279="","",IF(INDEX(N$1:N1278,MATCH(BT1279,BT$1:BT1278,0),1)=0,"",INDEX(N$1:N1278,MATCH(BT1279,BT$1:BT1278,0),1))),"")</f>
        <v/>
      </c>
      <c r="O1279" s="66" t="str">
        <f>IFERROR(IF(BT1279="","",IF(INDEX(O$1:O1278,MATCH(BT1279,BT$1:BT1278,0),1)=0,"",INDEX(O$1:O1278,MATCH(BT1279,BT$1:BT1278,0),1))),"")</f>
        <v/>
      </c>
      <c r="R1279" s="66"/>
      <c r="S1279" s="5"/>
      <c r="T1279" s="66"/>
      <c r="U1279" s="5" t="str">
        <f>IFERROR(IF(INDEX(U$1:U1278,MATCH(T1279,T$1:T1278,0),1)=0,"",INDEX(U$1:U1278,MATCH(T1279,T$1:T1278,0),1)),"")</f>
        <v/>
      </c>
      <c r="V1279" s="66"/>
      <c r="W1279" s="5" t="str">
        <f>IFERROR(IF(INDEX(W$1:W1278,MATCH(V1279,V$1:V1278,0),1)=0,"",INDEX(W$1:W1278,MATCH(V1279,V$1:V1278,0),1)),"")</f>
        <v/>
      </c>
      <c r="AE1279" s="4"/>
      <c r="AY1279" s="7"/>
      <c r="BN1279" s="7" t="str">
        <f t="shared" si="287"/>
        <v/>
      </c>
      <c r="BO1279" s="286" t="str">
        <f t="shared" si="289"/>
        <v/>
      </c>
      <c r="BP1279" s="22" t="str">
        <f t="shared" si="288"/>
        <v/>
      </c>
      <c r="BQ1279" s="7"/>
      <c r="BR1279" s="75" t="str">
        <f t="shared" si="281"/>
        <v/>
      </c>
      <c r="BS1279" s="75" t="str">
        <f t="shared" si="282"/>
        <v/>
      </c>
      <c r="BT1279" s="5" t="str">
        <f t="shared" si="283"/>
        <v/>
      </c>
      <c r="BU1279" s="79" t="str">
        <f t="shared" si="284"/>
        <v/>
      </c>
      <c r="BV1279" s="79" t="str">
        <f t="shared" si="285"/>
        <v/>
      </c>
      <c r="BW1279" s="79" t="str">
        <f t="shared" si="286"/>
        <v/>
      </c>
      <c r="CB1279" s="5"/>
      <c r="CE1279" s="5"/>
      <c r="CF1279" s="5"/>
      <c r="CG1279" s="5"/>
      <c r="CH1279" s="5"/>
      <c r="CI1279" s="5"/>
      <c r="CJ1279" s="14"/>
      <c r="CK1279" s="25"/>
      <c r="DO1279" s="5" t="e">
        <f>IF(REPORTE!AH$2="si",IF(C1279=VALUE(REPORTE!C$22),IF(SUM(DO1280:DO$1993),CONCATENATE(INT(B1279),", "),INT(B1279)),""),IF(C1279=VALUE(REPORTE!C$21),IF(SUM(DO1280:DO$1993),CONCATENATE(INT(B1279),", "),INT(B1279)),""))</f>
        <v>#VALUE!</v>
      </c>
      <c r="DS1279" s="5"/>
      <c r="DT1279" s="5"/>
      <c r="DU1279" s="5"/>
      <c r="DV1279" s="5"/>
    </row>
    <row r="1280" spans="1:126" x14ac:dyDescent="0.25">
      <c r="A1280" s="4" t="str">
        <f t="shared" si="280"/>
        <v/>
      </c>
      <c r="B1280" s="3"/>
      <c r="D1280" s="1"/>
      <c r="H1280" s="5" t="str">
        <f>IF(F1280="","",IFERROR(CONCATENATE("PEUA",VLOOKUP(ESTADO,REPORTE!AV$2:AW$33,2,0),DIDTRITO_FORM,CADER_FORM,IFERROR(INDEX(CA:CA,MATCH(DAY(F1280),BZ:BZ,0),1),DAY(F1280)),IFERROR(INDEX(CA:CA,MATCH(MONTH(F1280),BZ:BZ,0),1),MONTH(F1280)),YEAR(F1280),G1280),""))</f>
        <v/>
      </c>
      <c r="N1280" s="66" t="str">
        <f>IFERROR(IF(BT1280="","",IF(INDEX(N$1:N1279,MATCH(BT1280,BT$1:BT1279,0),1)=0,"",INDEX(N$1:N1279,MATCH(BT1280,BT$1:BT1279,0),1))),"")</f>
        <v/>
      </c>
      <c r="O1280" s="66" t="str">
        <f>IFERROR(IF(BT1280="","",IF(INDEX(O$1:O1279,MATCH(BT1280,BT$1:BT1279,0),1)=0,"",INDEX(O$1:O1279,MATCH(BT1280,BT$1:BT1279,0),1))),"")</f>
        <v/>
      </c>
      <c r="R1280" s="66"/>
      <c r="S1280" s="5"/>
      <c r="T1280" s="66"/>
      <c r="U1280" s="5" t="str">
        <f>IFERROR(IF(INDEX(U$1:U1279,MATCH(T1280,T$1:T1279,0),1)=0,"",INDEX(U$1:U1279,MATCH(T1280,T$1:T1279,0),1)),"")</f>
        <v/>
      </c>
      <c r="V1280" s="66"/>
      <c r="W1280" s="5" t="str">
        <f>IFERROR(IF(INDEX(W$1:W1279,MATCH(V1280,V$1:V1279,0),1)=0,"",INDEX(W$1:W1279,MATCH(V1280,V$1:V1279,0),1)),"")</f>
        <v/>
      </c>
      <c r="AE1280" s="4"/>
      <c r="AY1280" s="7"/>
      <c r="BN1280" s="7" t="str">
        <f t="shared" si="287"/>
        <v/>
      </c>
      <c r="BO1280" s="286" t="str">
        <f t="shared" si="289"/>
        <v/>
      </c>
      <c r="BP1280" s="22" t="str">
        <f t="shared" si="288"/>
        <v/>
      </c>
      <c r="BQ1280" s="7"/>
      <c r="BR1280" s="75" t="str">
        <f t="shared" si="281"/>
        <v/>
      </c>
      <c r="BS1280" s="75" t="str">
        <f t="shared" si="282"/>
        <v/>
      </c>
      <c r="BT1280" s="5" t="str">
        <f t="shared" si="283"/>
        <v/>
      </c>
      <c r="BU1280" s="79" t="str">
        <f t="shared" si="284"/>
        <v/>
      </c>
      <c r="BV1280" s="79" t="str">
        <f t="shared" si="285"/>
        <v/>
      </c>
      <c r="BW1280" s="79" t="str">
        <f t="shared" si="286"/>
        <v/>
      </c>
      <c r="CB1280" s="5"/>
      <c r="CE1280" s="5"/>
      <c r="CF1280" s="5"/>
      <c r="CG1280" s="5"/>
      <c r="CH1280" s="5"/>
      <c r="CI1280" s="5"/>
      <c r="CJ1280" s="14"/>
      <c r="CK1280" s="25"/>
      <c r="DO1280" s="5" t="e">
        <f>IF(REPORTE!AH$2="si",IF(C1280=VALUE(REPORTE!C$22),IF(SUM(DO1281:DO$1993),CONCATENATE(INT(B1280),", "),INT(B1280)),""),IF(C1280=VALUE(REPORTE!C$21),IF(SUM(DO1281:DO$1993),CONCATENATE(INT(B1280),", "),INT(B1280)),""))</f>
        <v>#VALUE!</v>
      </c>
      <c r="DS1280" s="5"/>
      <c r="DT1280" s="5"/>
      <c r="DU1280" s="5"/>
      <c r="DV1280" s="5"/>
    </row>
    <row r="1281" spans="1:126" x14ac:dyDescent="0.25">
      <c r="A1281" s="4" t="str">
        <f t="shared" si="280"/>
        <v/>
      </c>
      <c r="B1281" s="3"/>
      <c r="D1281" s="1"/>
      <c r="H1281" s="5" t="str">
        <f>IF(F1281="","",IFERROR(CONCATENATE("PEUA",VLOOKUP(ESTADO,REPORTE!AV$2:AW$33,2,0),DIDTRITO_FORM,CADER_FORM,IFERROR(INDEX(CA:CA,MATCH(DAY(F1281),BZ:BZ,0),1),DAY(F1281)),IFERROR(INDEX(CA:CA,MATCH(MONTH(F1281),BZ:BZ,0),1),MONTH(F1281)),YEAR(F1281),G1281),""))</f>
        <v/>
      </c>
      <c r="N1281" s="66" t="str">
        <f>IFERROR(IF(BT1281="","",IF(INDEX(N$1:N1280,MATCH(BT1281,BT$1:BT1280,0),1)=0,"",INDEX(N$1:N1280,MATCH(BT1281,BT$1:BT1280,0),1))),"")</f>
        <v/>
      </c>
      <c r="O1281" s="66" t="str">
        <f>IFERROR(IF(BT1281="","",IF(INDEX(O$1:O1280,MATCH(BT1281,BT$1:BT1280,0),1)=0,"",INDEX(O$1:O1280,MATCH(BT1281,BT$1:BT1280,0),1))),"")</f>
        <v/>
      </c>
      <c r="R1281" s="66"/>
      <c r="S1281" s="5"/>
      <c r="T1281" s="66"/>
      <c r="U1281" s="5" t="str">
        <f>IFERROR(IF(INDEX(U$1:U1280,MATCH(T1281,T$1:T1280,0),1)=0,"",INDEX(U$1:U1280,MATCH(T1281,T$1:T1280,0),1)),"")</f>
        <v/>
      </c>
      <c r="V1281" s="66"/>
      <c r="W1281" s="5" t="str">
        <f>IFERROR(IF(INDEX(W$1:W1280,MATCH(V1281,V$1:V1280,0),1)=0,"",INDEX(W$1:W1280,MATCH(V1281,V$1:V1280,0),1)),"")</f>
        <v/>
      </c>
      <c r="AE1281" s="4"/>
      <c r="AY1281" s="7"/>
      <c r="BN1281" s="7" t="str">
        <f t="shared" si="287"/>
        <v/>
      </c>
      <c r="BO1281" s="286" t="str">
        <f t="shared" si="289"/>
        <v/>
      </c>
      <c r="BP1281" s="22" t="str">
        <f t="shared" si="288"/>
        <v/>
      </c>
      <c r="BQ1281" s="7"/>
      <c r="BR1281" s="75" t="str">
        <f t="shared" si="281"/>
        <v/>
      </c>
      <c r="BS1281" s="75" t="str">
        <f t="shared" si="282"/>
        <v/>
      </c>
      <c r="BT1281" s="5" t="str">
        <f t="shared" si="283"/>
        <v/>
      </c>
      <c r="BU1281" s="79" t="str">
        <f t="shared" si="284"/>
        <v/>
      </c>
      <c r="BV1281" s="79" t="str">
        <f t="shared" si="285"/>
        <v/>
      </c>
      <c r="BW1281" s="79" t="str">
        <f t="shared" si="286"/>
        <v/>
      </c>
      <c r="CB1281" s="5"/>
      <c r="CE1281" s="5"/>
      <c r="CF1281" s="5"/>
      <c r="CG1281" s="5"/>
      <c r="CH1281" s="5"/>
      <c r="CI1281" s="5"/>
      <c r="CJ1281" s="14"/>
      <c r="CK1281" s="25"/>
      <c r="DO1281" s="5" t="e">
        <f>IF(REPORTE!AH$2="si",IF(C1281=VALUE(REPORTE!C$22),IF(SUM(DO1282:DO$1993),CONCATENATE(INT(B1281),", "),INT(B1281)),""),IF(C1281=VALUE(REPORTE!C$21),IF(SUM(DO1282:DO$1993),CONCATENATE(INT(B1281),", "),INT(B1281)),""))</f>
        <v>#VALUE!</v>
      </c>
      <c r="DS1281" s="5"/>
      <c r="DT1281" s="5"/>
      <c r="DU1281" s="5"/>
      <c r="DV1281" s="5"/>
    </row>
    <row r="1282" spans="1:126" x14ac:dyDescent="0.25">
      <c r="A1282" s="4" t="str">
        <f t="shared" ref="A1282:A1345" si="290">IF(OR(BS1282="",BQ1282="",BQ1282="VENCIDO"),IF(B1282="","",IF(LEN(B1282)=1,"000"&amp;B1282,IF(LEN(B1282)=2,"00"&amp;B1282,IF(LEN(B1282)=3,"0"&amp;B1282,B1282)))),C1282)</f>
        <v/>
      </c>
      <c r="B1282" s="3"/>
      <c r="D1282" s="1"/>
      <c r="H1282" s="5" t="str">
        <f>IF(F1282="","",IFERROR(CONCATENATE("PEUA",VLOOKUP(ESTADO,REPORTE!AV$2:AW$33,2,0),DIDTRITO_FORM,CADER_FORM,IFERROR(INDEX(CA:CA,MATCH(DAY(F1282),BZ:BZ,0),1),DAY(F1282)),IFERROR(INDEX(CA:CA,MATCH(MONTH(F1282),BZ:BZ,0),1),MONTH(F1282)),YEAR(F1282),G1282),""))</f>
        <v/>
      </c>
      <c r="N1282" s="66" t="str">
        <f>IFERROR(IF(BT1282="","",IF(INDEX(N$1:N1281,MATCH(BT1282,BT$1:BT1281,0),1)=0,"",INDEX(N$1:N1281,MATCH(BT1282,BT$1:BT1281,0),1))),"")</f>
        <v/>
      </c>
      <c r="O1282" s="66" t="str">
        <f>IFERROR(IF(BT1282="","",IF(INDEX(O$1:O1281,MATCH(BT1282,BT$1:BT1281,0),1)=0,"",INDEX(O$1:O1281,MATCH(BT1282,BT$1:BT1281,0),1))),"")</f>
        <v/>
      </c>
      <c r="R1282" s="66"/>
      <c r="S1282" s="5"/>
      <c r="T1282" s="66"/>
      <c r="U1282" s="5" t="str">
        <f>IFERROR(IF(INDEX(U$1:U1281,MATCH(T1282,T$1:T1281,0),1)=0,"",INDEX(U$1:U1281,MATCH(T1282,T$1:T1281,0),1)),"")</f>
        <v/>
      </c>
      <c r="V1282" s="66"/>
      <c r="W1282" s="5" t="str">
        <f>IFERROR(IF(INDEX(W$1:W1281,MATCH(V1282,V$1:V1281,0),1)=0,"",INDEX(W$1:W1281,MATCH(V1282,V$1:V1281,0),1)),"")</f>
        <v/>
      </c>
      <c r="AE1282" s="4"/>
      <c r="AY1282" s="7"/>
      <c r="BN1282" s="7" t="str">
        <f t="shared" si="287"/>
        <v/>
      </c>
      <c r="BO1282" s="286" t="str">
        <f t="shared" si="289"/>
        <v/>
      </c>
      <c r="BP1282" s="22" t="str">
        <f t="shared" si="288"/>
        <v/>
      </c>
      <c r="BQ1282" s="7"/>
      <c r="BR1282" s="75" t="str">
        <f t="shared" ref="BR1282:BR1345" si="291">IFERROR(IF(BH1282=0,"",BH1282/6000),"")</f>
        <v/>
      </c>
      <c r="BS1282" s="75" t="str">
        <f t="shared" ref="BS1282:BS1345" si="292">IFERROR(IF(VALUE(AY1282)&gt;VALUE(APERTURA_VENTANILLA),"OK",""),"")</f>
        <v/>
      </c>
      <c r="BT1282" s="5" t="str">
        <f t="shared" ref="BT1282:BT1345" si="293">J1282&amp;IF(K1282="",""," ")&amp;K1282&amp;IF(L1282="",""," ")&amp;L1282</f>
        <v/>
      </c>
      <c r="BU1282" s="79" t="str">
        <f t="shared" ref="BU1282:BU1345" si="294">IF(I1282="","",IF(I1282="F",SUM(BV1282:BW1282),""))</f>
        <v/>
      </c>
      <c r="BV1282" s="79" t="str">
        <f t="shared" ref="BV1282:BV1345" si="295">IF(OR(I1282="M",I1282=""),"",IF(MID(N1282,11,1)="H",1,0))</f>
        <v/>
      </c>
      <c r="BW1282" s="79" t="str">
        <f t="shared" ref="BW1282:BW1345" si="296">IF(OR(I1282="M",I1282=""),"",IF(MID(N1282,11,1)="M",1,0))</f>
        <v/>
      </c>
      <c r="CB1282" s="5"/>
      <c r="CE1282" s="5"/>
      <c r="CF1282" s="5"/>
      <c r="CG1282" s="5"/>
      <c r="CH1282" s="5"/>
      <c r="CI1282" s="5"/>
      <c r="CJ1282" s="14"/>
      <c r="CK1282" s="25"/>
      <c r="DO1282" s="5" t="e">
        <f>IF(REPORTE!AH$2="si",IF(C1282=VALUE(REPORTE!C$22),IF(SUM(DO1283:DO$1993),CONCATENATE(INT(B1282),", "),INT(B1282)),""),IF(C1282=VALUE(REPORTE!C$21),IF(SUM(DO1283:DO$1993),CONCATENATE(INT(B1282),", "),INT(B1282)),""))</f>
        <v>#VALUE!</v>
      </c>
      <c r="DS1282" s="5"/>
      <c r="DT1282" s="5"/>
      <c r="DU1282" s="5"/>
      <c r="DV1282" s="5"/>
    </row>
    <row r="1283" spans="1:126" x14ac:dyDescent="0.25">
      <c r="A1283" s="4" t="str">
        <f t="shared" si="290"/>
        <v/>
      </c>
      <c r="B1283" s="3"/>
      <c r="D1283" s="1"/>
      <c r="H1283" s="5" t="str">
        <f>IF(F1283="","",IFERROR(CONCATENATE("PEUA",VLOOKUP(ESTADO,REPORTE!AV$2:AW$33,2,0),DIDTRITO_FORM,CADER_FORM,IFERROR(INDEX(CA:CA,MATCH(DAY(F1283),BZ:BZ,0),1),DAY(F1283)),IFERROR(INDEX(CA:CA,MATCH(MONTH(F1283),BZ:BZ,0),1),MONTH(F1283)),YEAR(F1283),G1283),""))</f>
        <v/>
      </c>
      <c r="N1283" s="66" t="str">
        <f>IFERROR(IF(BT1283="","",IF(INDEX(N$1:N1282,MATCH(BT1283,BT$1:BT1282,0),1)=0,"",INDEX(N$1:N1282,MATCH(BT1283,BT$1:BT1282,0),1))),"")</f>
        <v/>
      </c>
      <c r="O1283" s="66" t="str">
        <f>IFERROR(IF(BT1283="","",IF(INDEX(O$1:O1282,MATCH(BT1283,BT$1:BT1282,0),1)=0,"",INDEX(O$1:O1282,MATCH(BT1283,BT$1:BT1282,0),1))),"")</f>
        <v/>
      </c>
      <c r="R1283" s="66"/>
      <c r="S1283" s="5"/>
      <c r="T1283" s="66"/>
      <c r="U1283" s="5" t="str">
        <f>IFERROR(IF(INDEX(U$1:U1282,MATCH(T1283,T$1:T1282,0),1)=0,"",INDEX(U$1:U1282,MATCH(T1283,T$1:T1282,0),1)),"")</f>
        <v/>
      </c>
      <c r="V1283" s="66"/>
      <c r="W1283" s="5" t="str">
        <f>IFERROR(IF(INDEX(W$1:W1282,MATCH(V1283,V$1:V1282,0),1)=0,"",INDEX(W$1:W1282,MATCH(V1283,V$1:V1282,0),1)),"")</f>
        <v/>
      </c>
      <c r="AE1283" s="4"/>
      <c r="AY1283" s="7"/>
      <c r="BN1283" s="7" t="str">
        <f t="shared" si="287"/>
        <v/>
      </c>
      <c r="BO1283" s="286" t="str">
        <f t="shared" si="289"/>
        <v/>
      </c>
      <c r="BP1283" s="22" t="str">
        <f t="shared" si="288"/>
        <v/>
      </c>
      <c r="BQ1283" s="7"/>
      <c r="BR1283" s="75" t="str">
        <f t="shared" si="291"/>
        <v/>
      </c>
      <c r="BS1283" s="75" t="str">
        <f t="shared" si="292"/>
        <v/>
      </c>
      <c r="BT1283" s="5" t="str">
        <f t="shared" si="293"/>
        <v/>
      </c>
      <c r="BU1283" s="79" t="str">
        <f t="shared" si="294"/>
        <v/>
      </c>
      <c r="BV1283" s="79" t="str">
        <f t="shared" si="295"/>
        <v/>
      </c>
      <c r="BW1283" s="79" t="str">
        <f t="shared" si="296"/>
        <v/>
      </c>
      <c r="CB1283" s="5"/>
      <c r="CE1283" s="5"/>
      <c r="CF1283" s="5"/>
      <c r="CG1283" s="5"/>
      <c r="CH1283" s="5"/>
      <c r="CI1283" s="5"/>
      <c r="CJ1283" s="14"/>
      <c r="CK1283" s="25"/>
      <c r="DO1283" s="5" t="e">
        <f>IF(REPORTE!AH$2="si",IF(C1283=VALUE(REPORTE!C$22),IF(SUM(DO1284:DO$1993),CONCATENATE(INT(B1283),", "),INT(B1283)),""),IF(C1283=VALUE(REPORTE!C$21),IF(SUM(DO1284:DO$1993),CONCATENATE(INT(B1283),", "),INT(B1283)),""))</f>
        <v>#VALUE!</v>
      </c>
      <c r="DS1283" s="5"/>
      <c r="DT1283" s="5"/>
      <c r="DU1283" s="5"/>
      <c r="DV1283" s="5"/>
    </row>
    <row r="1284" spans="1:126" x14ac:dyDescent="0.25">
      <c r="A1284" s="4" t="str">
        <f t="shared" si="290"/>
        <v/>
      </c>
      <c r="B1284" s="3"/>
      <c r="D1284" s="1"/>
      <c r="H1284" s="5" t="str">
        <f>IF(F1284="","",IFERROR(CONCATENATE("PEUA",VLOOKUP(ESTADO,REPORTE!AV$2:AW$33,2,0),DIDTRITO_FORM,CADER_FORM,IFERROR(INDEX(CA:CA,MATCH(DAY(F1284),BZ:BZ,0),1),DAY(F1284)),IFERROR(INDEX(CA:CA,MATCH(MONTH(F1284),BZ:BZ,0),1),MONTH(F1284)),YEAR(F1284),G1284),""))</f>
        <v/>
      </c>
      <c r="N1284" s="66" t="str">
        <f>IFERROR(IF(BT1284="","",IF(INDEX(N$1:N1283,MATCH(BT1284,BT$1:BT1283,0),1)=0,"",INDEX(N$1:N1283,MATCH(BT1284,BT$1:BT1283,0),1))),"")</f>
        <v/>
      </c>
      <c r="O1284" s="66" t="str">
        <f>IFERROR(IF(BT1284="","",IF(INDEX(O$1:O1283,MATCH(BT1284,BT$1:BT1283,0),1)=0,"",INDEX(O$1:O1283,MATCH(BT1284,BT$1:BT1283,0),1))),"")</f>
        <v/>
      </c>
      <c r="R1284" s="66"/>
      <c r="S1284" s="5"/>
      <c r="T1284" s="66"/>
      <c r="U1284" s="5" t="str">
        <f>IFERROR(IF(INDEX(U$1:U1283,MATCH(T1284,T$1:T1283,0),1)=0,"",INDEX(U$1:U1283,MATCH(T1284,T$1:T1283,0),1)),"")</f>
        <v/>
      </c>
      <c r="V1284" s="66"/>
      <c r="W1284" s="5" t="str">
        <f>IFERROR(IF(INDEX(W$1:W1283,MATCH(V1284,V$1:V1283,0),1)=0,"",INDEX(W$1:W1283,MATCH(V1284,V$1:V1283,0),1)),"")</f>
        <v/>
      </c>
      <c r="AE1284" s="4"/>
      <c r="AY1284" s="7"/>
      <c r="BN1284" s="7" t="str">
        <f t="shared" si="287"/>
        <v/>
      </c>
      <c r="BO1284" s="286" t="str">
        <f t="shared" si="289"/>
        <v/>
      </c>
      <c r="BP1284" s="22" t="str">
        <f t="shared" si="288"/>
        <v/>
      </c>
      <c r="BQ1284" s="7"/>
      <c r="BR1284" s="75" t="str">
        <f t="shared" si="291"/>
        <v/>
      </c>
      <c r="BS1284" s="75" t="str">
        <f t="shared" si="292"/>
        <v/>
      </c>
      <c r="BT1284" s="5" t="str">
        <f t="shared" si="293"/>
        <v/>
      </c>
      <c r="BU1284" s="79" t="str">
        <f t="shared" si="294"/>
        <v/>
      </c>
      <c r="BV1284" s="79" t="str">
        <f t="shared" si="295"/>
        <v/>
      </c>
      <c r="BW1284" s="79" t="str">
        <f t="shared" si="296"/>
        <v/>
      </c>
      <c r="CB1284" s="5"/>
      <c r="CE1284" s="5"/>
      <c r="CF1284" s="5"/>
      <c r="CG1284" s="5"/>
      <c r="CH1284" s="5"/>
      <c r="CI1284" s="5"/>
      <c r="CJ1284" s="14"/>
      <c r="CK1284" s="25"/>
      <c r="DO1284" s="5" t="e">
        <f>IF(REPORTE!AH$2="si",IF(C1284=VALUE(REPORTE!C$22),IF(SUM(DO1285:DO$1993),CONCATENATE(INT(B1284),", "),INT(B1284)),""),IF(C1284=VALUE(REPORTE!C$21),IF(SUM(DO1285:DO$1993),CONCATENATE(INT(B1284),", "),INT(B1284)),""))</f>
        <v>#VALUE!</v>
      </c>
      <c r="DS1284" s="5"/>
      <c r="DT1284" s="5"/>
      <c r="DU1284" s="5"/>
      <c r="DV1284" s="5"/>
    </row>
    <row r="1285" spans="1:126" x14ac:dyDescent="0.25">
      <c r="A1285" s="4" t="str">
        <f t="shared" si="290"/>
        <v/>
      </c>
      <c r="B1285" s="3"/>
      <c r="D1285" s="1"/>
      <c r="H1285" s="5" t="str">
        <f>IF(F1285="","",IFERROR(CONCATENATE("PEUA",VLOOKUP(ESTADO,REPORTE!AV$2:AW$33,2,0),DIDTRITO_FORM,CADER_FORM,IFERROR(INDEX(CA:CA,MATCH(DAY(F1285),BZ:BZ,0),1),DAY(F1285)),IFERROR(INDEX(CA:CA,MATCH(MONTH(F1285),BZ:BZ,0),1),MONTH(F1285)),YEAR(F1285),G1285),""))</f>
        <v/>
      </c>
      <c r="N1285" s="66" t="str">
        <f>IFERROR(IF(BT1285="","",IF(INDEX(N$1:N1284,MATCH(BT1285,BT$1:BT1284,0),1)=0,"",INDEX(N$1:N1284,MATCH(BT1285,BT$1:BT1284,0),1))),"")</f>
        <v/>
      </c>
      <c r="O1285" s="66" t="str">
        <f>IFERROR(IF(BT1285="","",IF(INDEX(O$1:O1284,MATCH(BT1285,BT$1:BT1284,0),1)=0,"",INDEX(O$1:O1284,MATCH(BT1285,BT$1:BT1284,0),1))),"")</f>
        <v/>
      </c>
      <c r="R1285" s="66"/>
      <c r="S1285" s="5"/>
      <c r="T1285" s="66"/>
      <c r="U1285" s="5" t="str">
        <f>IFERROR(IF(INDEX(U$1:U1284,MATCH(T1285,T$1:T1284,0),1)=0,"",INDEX(U$1:U1284,MATCH(T1285,T$1:T1284,0),1)),"")</f>
        <v/>
      </c>
      <c r="V1285" s="66"/>
      <c r="W1285" s="5" t="str">
        <f>IFERROR(IF(INDEX(W$1:W1284,MATCH(V1285,V$1:V1284,0),1)=0,"",INDEX(W$1:W1284,MATCH(V1285,V$1:V1284,0),1)),"")</f>
        <v/>
      </c>
      <c r="AE1285" s="4"/>
      <c r="AY1285" s="7"/>
      <c r="BN1285" s="7" t="str">
        <f t="shared" si="287"/>
        <v/>
      </c>
      <c r="BO1285" s="286" t="str">
        <f t="shared" si="289"/>
        <v/>
      </c>
      <c r="BP1285" s="22" t="str">
        <f t="shared" si="288"/>
        <v/>
      </c>
      <c r="BQ1285" s="7"/>
      <c r="BR1285" s="75" t="str">
        <f t="shared" si="291"/>
        <v/>
      </c>
      <c r="BS1285" s="75" t="str">
        <f t="shared" si="292"/>
        <v/>
      </c>
      <c r="BT1285" s="5" t="str">
        <f t="shared" si="293"/>
        <v/>
      </c>
      <c r="BU1285" s="79" t="str">
        <f t="shared" si="294"/>
        <v/>
      </c>
      <c r="BV1285" s="79" t="str">
        <f t="shared" si="295"/>
        <v/>
      </c>
      <c r="BW1285" s="79" t="str">
        <f t="shared" si="296"/>
        <v/>
      </c>
      <c r="CB1285" s="5"/>
      <c r="CE1285" s="5"/>
      <c r="CF1285" s="5"/>
      <c r="CG1285" s="5"/>
      <c r="CH1285" s="5"/>
      <c r="CI1285" s="5"/>
      <c r="CJ1285" s="14"/>
      <c r="CK1285" s="25"/>
      <c r="DO1285" s="5" t="e">
        <f>IF(REPORTE!AH$2="si",IF(C1285=VALUE(REPORTE!C$22),IF(SUM(DO1286:DO$1993),CONCATENATE(INT(B1285),", "),INT(B1285)),""),IF(C1285=VALUE(REPORTE!C$21),IF(SUM(DO1286:DO$1993),CONCATENATE(INT(B1285),", "),INT(B1285)),""))</f>
        <v>#VALUE!</v>
      </c>
      <c r="DS1285" s="5"/>
      <c r="DT1285" s="5"/>
      <c r="DU1285" s="5"/>
      <c r="DV1285" s="5"/>
    </row>
    <row r="1286" spans="1:126" x14ac:dyDescent="0.25">
      <c r="A1286" s="4" t="str">
        <f t="shared" si="290"/>
        <v/>
      </c>
      <c r="B1286" s="3"/>
      <c r="D1286" s="1"/>
      <c r="H1286" s="5" t="str">
        <f>IF(F1286="","",IFERROR(CONCATENATE("PEUA",VLOOKUP(ESTADO,REPORTE!AV$2:AW$33,2,0),DIDTRITO_FORM,CADER_FORM,IFERROR(INDEX(CA:CA,MATCH(DAY(F1286),BZ:BZ,0),1),DAY(F1286)),IFERROR(INDEX(CA:CA,MATCH(MONTH(F1286),BZ:BZ,0),1),MONTH(F1286)),YEAR(F1286),G1286),""))</f>
        <v/>
      </c>
      <c r="N1286" s="66" t="str">
        <f>IFERROR(IF(BT1286="","",IF(INDEX(N$1:N1285,MATCH(BT1286,BT$1:BT1285,0),1)=0,"",INDEX(N$1:N1285,MATCH(BT1286,BT$1:BT1285,0),1))),"")</f>
        <v/>
      </c>
      <c r="O1286" s="66" t="str">
        <f>IFERROR(IF(BT1286="","",IF(INDEX(O$1:O1285,MATCH(BT1286,BT$1:BT1285,0),1)=0,"",INDEX(O$1:O1285,MATCH(BT1286,BT$1:BT1285,0),1))),"")</f>
        <v/>
      </c>
      <c r="R1286" s="66"/>
      <c r="S1286" s="5"/>
      <c r="T1286" s="66"/>
      <c r="U1286" s="5" t="str">
        <f>IFERROR(IF(INDEX(U$1:U1285,MATCH(T1286,T$1:T1285,0),1)=0,"",INDEX(U$1:U1285,MATCH(T1286,T$1:T1285,0),1)),"")</f>
        <v/>
      </c>
      <c r="V1286" s="66"/>
      <c r="W1286" s="5" t="str">
        <f>IFERROR(IF(INDEX(W$1:W1285,MATCH(V1286,V$1:V1285,0),1)=0,"",INDEX(W$1:W1285,MATCH(V1286,V$1:V1285,0),1)),"")</f>
        <v/>
      </c>
      <c r="AE1286" s="4"/>
      <c r="AY1286" s="7"/>
      <c r="BN1286" s="7" t="str">
        <f t="shared" si="287"/>
        <v/>
      </c>
      <c r="BO1286" s="286" t="str">
        <f t="shared" si="289"/>
        <v/>
      </c>
      <c r="BP1286" s="22" t="str">
        <f t="shared" si="288"/>
        <v/>
      </c>
      <c r="BQ1286" s="7"/>
      <c r="BR1286" s="75" t="str">
        <f t="shared" si="291"/>
        <v/>
      </c>
      <c r="BS1286" s="75" t="str">
        <f t="shared" si="292"/>
        <v/>
      </c>
      <c r="BT1286" s="5" t="str">
        <f t="shared" si="293"/>
        <v/>
      </c>
      <c r="BU1286" s="79" t="str">
        <f t="shared" si="294"/>
        <v/>
      </c>
      <c r="BV1286" s="79" t="str">
        <f t="shared" si="295"/>
        <v/>
      </c>
      <c r="BW1286" s="79" t="str">
        <f t="shared" si="296"/>
        <v/>
      </c>
      <c r="CB1286" s="5"/>
      <c r="CE1286" s="5"/>
      <c r="CF1286" s="5"/>
      <c r="CG1286" s="5"/>
      <c r="CH1286" s="5"/>
      <c r="CI1286" s="5"/>
      <c r="CJ1286" s="14"/>
      <c r="CK1286" s="25"/>
      <c r="DO1286" s="5" t="e">
        <f>IF(REPORTE!AH$2="si",IF(C1286=VALUE(REPORTE!C$22),IF(SUM(DO1287:DO$1993),CONCATENATE(INT(B1286),", "),INT(B1286)),""),IF(C1286=VALUE(REPORTE!C$21),IF(SUM(DO1287:DO$1993),CONCATENATE(INT(B1286),", "),INT(B1286)),""))</f>
        <v>#VALUE!</v>
      </c>
      <c r="DS1286" s="5"/>
      <c r="DT1286" s="5"/>
      <c r="DU1286" s="5"/>
      <c r="DV1286" s="5"/>
    </row>
    <row r="1287" spans="1:126" x14ac:dyDescent="0.25">
      <c r="A1287" s="4" t="str">
        <f t="shared" si="290"/>
        <v/>
      </c>
      <c r="B1287" s="3"/>
      <c r="D1287" s="1"/>
      <c r="H1287" s="5" t="str">
        <f>IF(F1287="","",IFERROR(CONCATENATE("PEUA",VLOOKUP(ESTADO,REPORTE!AV$2:AW$33,2,0),DIDTRITO_FORM,CADER_FORM,IFERROR(INDEX(CA:CA,MATCH(DAY(F1287),BZ:BZ,0),1),DAY(F1287)),IFERROR(INDEX(CA:CA,MATCH(MONTH(F1287),BZ:BZ,0),1),MONTH(F1287)),YEAR(F1287),G1287),""))</f>
        <v/>
      </c>
      <c r="N1287" s="66" t="str">
        <f>IFERROR(IF(BT1287="","",IF(INDEX(N$1:N1286,MATCH(BT1287,BT$1:BT1286,0),1)=0,"",INDEX(N$1:N1286,MATCH(BT1287,BT$1:BT1286,0),1))),"")</f>
        <v/>
      </c>
      <c r="O1287" s="66" t="str">
        <f>IFERROR(IF(BT1287="","",IF(INDEX(O$1:O1286,MATCH(BT1287,BT$1:BT1286,0),1)=0,"",INDEX(O$1:O1286,MATCH(BT1287,BT$1:BT1286,0),1))),"")</f>
        <v/>
      </c>
      <c r="R1287" s="66"/>
      <c r="S1287" s="5"/>
      <c r="T1287" s="66"/>
      <c r="U1287" s="5" t="str">
        <f>IFERROR(IF(INDEX(U$1:U1286,MATCH(T1287,T$1:T1286,0),1)=0,"",INDEX(U$1:U1286,MATCH(T1287,T$1:T1286,0),1)),"")</f>
        <v/>
      </c>
      <c r="V1287" s="66"/>
      <c r="W1287" s="5" t="str">
        <f>IFERROR(IF(INDEX(W$1:W1286,MATCH(V1287,V$1:V1286,0),1)=0,"",INDEX(W$1:W1286,MATCH(V1287,V$1:V1286,0),1)),"")</f>
        <v/>
      </c>
      <c r="AE1287" s="4"/>
      <c r="AY1287" s="7"/>
      <c r="BN1287" s="7" t="str">
        <f t="shared" si="287"/>
        <v/>
      </c>
      <c r="BO1287" s="286" t="str">
        <f t="shared" si="289"/>
        <v/>
      </c>
      <c r="BP1287" s="22" t="str">
        <f t="shared" si="288"/>
        <v/>
      </c>
      <c r="BQ1287" s="7"/>
      <c r="BR1287" s="75" t="str">
        <f t="shared" si="291"/>
        <v/>
      </c>
      <c r="BS1287" s="75" t="str">
        <f t="shared" si="292"/>
        <v/>
      </c>
      <c r="BT1287" s="5" t="str">
        <f t="shared" si="293"/>
        <v/>
      </c>
      <c r="BU1287" s="79" t="str">
        <f t="shared" si="294"/>
        <v/>
      </c>
      <c r="BV1287" s="79" t="str">
        <f t="shared" si="295"/>
        <v/>
      </c>
      <c r="BW1287" s="79" t="str">
        <f t="shared" si="296"/>
        <v/>
      </c>
      <c r="CB1287" s="5"/>
      <c r="CE1287" s="5"/>
      <c r="CF1287" s="5"/>
      <c r="CG1287" s="5"/>
      <c r="CH1287" s="5"/>
      <c r="CI1287" s="5"/>
      <c r="CJ1287" s="14"/>
      <c r="CK1287" s="25"/>
      <c r="DO1287" s="5" t="e">
        <f>IF(REPORTE!AH$2="si",IF(C1287=VALUE(REPORTE!C$22),IF(SUM(DO1288:DO$1993),CONCATENATE(INT(B1287),", "),INT(B1287)),""),IF(C1287=VALUE(REPORTE!C$21),IF(SUM(DO1288:DO$1993),CONCATENATE(INT(B1287),", "),INT(B1287)),""))</f>
        <v>#VALUE!</v>
      </c>
      <c r="DS1287" s="5"/>
      <c r="DT1287" s="5"/>
      <c r="DU1287" s="5"/>
      <c r="DV1287" s="5"/>
    </row>
    <row r="1288" spans="1:126" x14ac:dyDescent="0.25">
      <c r="A1288" s="4" t="str">
        <f t="shared" si="290"/>
        <v/>
      </c>
      <c r="B1288" s="3"/>
      <c r="D1288" s="1"/>
      <c r="H1288" s="5" t="str">
        <f>IF(F1288="","",IFERROR(CONCATENATE("PEUA",VLOOKUP(ESTADO,REPORTE!AV$2:AW$33,2,0),DIDTRITO_FORM,CADER_FORM,IFERROR(INDEX(CA:CA,MATCH(DAY(F1288),BZ:BZ,0),1),DAY(F1288)),IFERROR(INDEX(CA:CA,MATCH(MONTH(F1288),BZ:BZ,0),1),MONTH(F1288)),YEAR(F1288),G1288),""))</f>
        <v/>
      </c>
      <c r="N1288" s="66" t="str">
        <f>IFERROR(IF(BT1288="","",IF(INDEX(N$1:N1287,MATCH(BT1288,BT$1:BT1287,0),1)=0,"",INDEX(N$1:N1287,MATCH(BT1288,BT$1:BT1287,0),1))),"")</f>
        <v/>
      </c>
      <c r="O1288" s="66" t="str">
        <f>IFERROR(IF(BT1288="","",IF(INDEX(O$1:O1287,MATCH(BT1288,BT$1:BT1287,0),1)=0,"",INDEX(O$1:O1287,MATCH(BT1288,BT$1:BT1287,0),1))),"")</f>
        <v/>
      </c>
      <c r="R1288" s="66"/>
      <c r="S1288" s="5"/>
      <c r="T1288" s="66"/>
      <c r="U1288" s="5" t="str">
        <f>IFERROR(IF(INDEX(U$1:U1287,MATCH(T1288,T$1:T1287,0),1)=0,"",INDEX(U$1:U1287,MATCH(T1288,T$1:T1287,0),1)),"")</f>
        <v/>
      </c>
      <c r="V1288" s="66"/>
      <c r="W1288" s="5" t="str">
        <f>IFERROR(IF(INDEX(W$1:W1287,MATCH(V1288,V$1:V1287,0),1)=0,"",INDEX(W$1:W1287,MATCH(V1288,V$1:V1287,0),1)),"")</f>
        <v/>
      </c>
      <c r="AE1288" s="4"/>
      <c r="AY1288" s="7"/>
      <c r="BN1288" s="7" t="str">
        <f t="shared" si="287"/>
        <v/>
      </c>
      <c r="BO1288" s="286" t="str">
        <f t="shared" si="289"/>
        <v/>
      </c>
      <c r="BP1288" s="22" t="str">
        <f t="shared" si="288"/>
        <v/>
      </c>
      <c r="BQ1288" s="7"/>
      <c r="BR1288" s="75" t="str">
        <f t="shared" si="291"/>
        <v/>
      </c>
      <c r="BS1288" s="75" t="str">
        <f t="shared" si="292"/>
        <v/>
      </c>
      <c r="BT1288" s="5" t="str">
        <f t="shared" si="293"/>
        <v/>
      </c>
      <c r="BU1288" s="79" t="str">
        <f t="shared" si="294"/>
        <v/>
      </c>
      <c r="BV1288" s="79" t="str">
        <f t="shared" si="295"/>
        <v/>
      </c>
      <c r="BW1288" s="79" t="str">
        <f t="shared" si="296"/>
        <v/>
      </c>
      <c r="CB1288" s="5"/>
      <c r="CE1288" s="5"/>
      <c r="CF1288" s="5"/>
      <c r="CG1288" s="5"/>
      <c r="CH1288" s="5"/>
      <c r="CI1288" s="5"/>
      <c r="CJ1288" s="14"/>
      <c r="CK1288" s="25"/>
      <c r="DO1288" s="5" t="e">
        <f>IF(REPORTE!AH$2="si",IF(C1288=VALUE(REPORTE!C$22),IF(SUM(DO1289:DO$1993),CONCATENATE(INT(B1288),", "),INT(B1288)),""),IF(C1288=VALUE(REPORTE!C$21),IF(SUM(DO1289:DO$1993),CONCATENATE(INT(B1288),", "),INT(B1288)),""))</f>
        <v>#VALUE!</v>
      </c>
      <c r="DS1288" s="5"/>
      <c r="DT1288" s="5"/>
      <c r="DU1288" s="5"/>
      <c r="DV1288" s="5"/>
    </row>
    <row r="1289" spans="1:126" x14ac:dyDescent="0.25">
      <c r="A1289" s="4" t="str">
        <f t="shared" si="290"/>
        <v/>
      </c>
      <c r="B1289" s="3"/>
      <c r="D1289" s="1"/>
      <c r="H1289" s="5" t="str">
        <f>IF(F1289="","",IFERROR(CONCATENATE("PEUA",VLOOKUP(ESTADO,REPORTE!AV$2:AW$33,2,0),DIDTRITO_FORM,CADER_FORM,IFERROR(INDEX(CA:CA,MATCH(DAY(F1289),BZ:BZ,0),1),DAY(F1289)),IFERROR(INDEX(CA:CA,MATCH(MONTH(F1289),BZ:BZ,0),1),MONTH(F1289)),YEAR(F1289),G1289),""))</f>
        <v/>
      </c>
      <c r="N1289" s="66" t="str">
        <f>IFERROR(IF(BT1289="","",IF(INDEX(N$1:N1288,MATCH(BT1289,BT$1:BT1288,0),1)=0,"",INDEX(N$1:N1288,MATCH(BT1289,BT$1:BT1288,0),1))),"")</f>
        <v/>
      </c>
      <c r="O1289" s="66" t="str">
        <f>IFERROR(IF(BT1289="","",IF(INDEX(O$1:O1288,MATCH(BT1289,BT$1:BT1288,0),1)=0,"",INDEX(O$1:O1288,MATCH(BT1289,BT$1:BT1288,0),1))),"")</f>
        <v/>
      </c>
      <c r="R1289" s="66"/>
      <c r="S1289" s="5"/>
      <c r="T1289" s="66"/>
      <c r="U1289" s="5" t="str">
        <f>IFERROR(IF(INDEX(U$1:U1288,MATCH(T1289,T$1:T1288,0),1)=0,"",INDEX(U$1:U1288,MATCH(T1289,T$1:T1288,0),1)),"")</f>
        <v/>
      </c>
      <c r="V1289" s="66"/>
      <c r="W1289" s="5" t="str">
        <f>IFERROR(IF(INDEX(W$1:W1288,MATCH(V1289,V$1:V1288,0),1)=0,"",INDEX(W$1:W1288,MATCH(V1289,V$1:V1288,0),1)),"")</f>
        <v/>
      </c>
      <c r="AE1289" s="4"/>
      <c r="AY1289" s="7"/>
      <c r="BN1289" s="7" t="str">
        <f t="shared" si="287"/>
        <v/>
      </c>
      <c r="BO1289" s="286" t="str">
        <f t="shared" si="289"/>
        <v/>
      </c>
      <c r="BP1289" s="22" t="str">
        <f t="shared" si="288"/>
        <v/>
      </c>
      <c r="BQ1289" s="7"/>
      <c r="BR1289" s="75" t="str">
        <f t="shared" si="291"/>
        <v/>
      </c>
      <c r="BS1289" s="75" t="str">
        <f t="shared" si="292"/>
        <v/>
      </c>
      <c r="BT1289" s="5" t="str">
        <f t="shared" si="293"/>
        <v/>
      </c>
      <c r="BU1289" s="79" t="str">
        <f t="shared" si="294"/>
        <v/>
      </c>
      <c r="BV1289" s="79" t="str">
        <f t="shared" si="295"/>
        <v/>
      </c>
      <c r="BW1289" s="79" t="str">
        <f t="shared" si="296"/>
        <v/>
      </c>
      <c r="CB1289" s="5"/>
      <c r="CE1289" s="5"/>
      <c r="CF1289" s="5"/>
      <c r="CG1289" s="5"/>
      <c r="CH1289" s="5"/>
      <c r="CI1289" s="5"/>
      <c r="CJ1289" s="14"/>
      <c r="CK1289" s="25"/>
      <c r="DO1289" s="5" t="e">
        <f>IF(REPORTE!AH$2="si",IF(C1289=VALUE(REPORTE!C$22),IF(SUM(DO1290:DO$1993),CONCATENATE(INT(B1289),", "),INT(B1289)),""),IF(C1289=VALUE(REPORTE!C$21),IF(SUM(DO1290:DO$1993),CONCATENATE(INT(B1289),", "),INT(B1289)),""))</f>
        <v>#VALUE!</v>
      </c>
      <c r="DS1289" s="5"/>
      <c r="DT1289" s="5"/>
      <c r="DU1289" s="5"/>
      <c r="DV1289" s="5"/>
    </row>
    <row r="1290" spans="1:126" x14ac:dyDescent="0.25">
      <c r="A1290" s="4" t="str">
        <f t="shared" si="290"/>
        <v/>
      </c>
      <c r="B1290" s="3"/>
      <c r="D1290" s="1"/>
      <c r="H1290" s="5" t="str">
        <f>IF(F1290="","",IFERROR(CONCATENATE("PEUA",VLOOKUP(ESTADO,REPORTE!AV$2:AW$33,2,0),DIDTRITO_FORM,CADER_FORM,IFERROR(INDEX(CA:CA,MATCH(DAY(F1290),BZ:BZ,0),1),DAY(F1290)),IFERROR(INDEX(CA:CA,MATCH(MONTH(F1290),BZ:BZ,0),1),MONTH(F1290)),YEAR(F1290),G1290),""))</f>
        <v/>
      </c>
      <c r="N1290" s="66" t="str">
        <f>IFERROR(IF(BT1290="","",IF(INDEX(N$1:N1289,MATCH(BT1290,BT$1:BT1289,0),1)=0,"",INDEX(N$1:N1289,MATCH(BT1290,BT$1:BT1289,0),1))),"")</f>
        <v/>
      </c>
      <c r="O1290" s="66" t="str">
        <f>IFERROR(IF(BT1290="","",IF(INDEX(O$1:O1289,MATCH(BT1290,BT$1:BT1289,0),1)=0,"",INDEX(O$1:O1289,MATCH(BT1290,BT$1:BT1289,0),1))),"")</f>
        <v/>
      </c>
      <c r="R1290" s="66"/>
      <c r="S1290" s="5"/>
      <c r="T1290" s="66"/>
      <c r="U1290" s="5" t="str">
        <f>IFERROR(IF(INDEX(U$1:U1289,MATCH(T1290,T$1:T1289,0),1)=0,"",INDEX(U$1:U1289,MATCH(T1290,T$1:T1289,0),1)),"")</f>
        <v/>
      </c>
      <c r="V1290" s="66"/>
      <c r="W1290" s="5" t="str">
        <f>IFERROR(IF(INDEX(W$1:W1289,MATCH(V1290,V$1:V1289,0),1)=0,"",INDEX(W$1:W1289,MATCH(V1290,V$1:V1289,0),1)),"")</f>
        <v/>
      </c>
      <c r="AE1290" s="4"/>
      <c r="AY1290" s="7"/>
      <c r="BN1290" s="7" t="str">
        <f t="shared" si="287"/>
        <v/>
      </c>
      <c r="BO1290" s="286" t="str">
        <f t="shared" si="289"/>
        <v/>
      </c>
      <c r="BP1290" s="22" t="str">
        <f t="shared" si="288"/>
        <v/>
      </c>
      <c r="BQ1290" s="7"/>
      <c r="BR1290" s="75" t="str">
        <f t="shared" si="291"/>
        <v/>
      </c>
      <c r="BS1290" s="75" t="str">
        <f t="shared" si="292"/>
        <v/>
      </c>
      <c r="BT1290" s="5" t="str">
        <f t="shared" si="293"/>
        <v/>
      </c>
      <c r="BU1290" s="79" t="str">
        <f t="shared" si="294"/>
        <v/>
      </c>
      <c r="BV1290" s="79" t="str">
        <f t="shared" si="295"/>
        <v/>
      </c>
      <c r="BW1290" s="79" t="str">
        <f t="shared" si="296"/>
        <v/>
      </c>
      <c r="CB1290" s="5"/>
      <c r="CE1290" s="5"/>
      <c r="CF1290" s="5"/>
      <c r="CG1290" s="5"/>
      <c r="CH1290" s="5"/>
      <c r="CI1290" s="5"/>
      <c r="CJ1290" s="14"/>
      <c r="CK1290" s="25"/>
      <c r="DO1290" s="5" t="e">
        <f>IF(REPORTE!AH$2="si",IF(C1290=VALUE(REPORTE!C$22),IF(SUM(DO1291:DO$1993),CONCATENATE(INT(B1290),", "),INT(B1290)),""),IF(C1290=VALUE(REPORTE!C$21),IF(SUM(DO1291:DO$1993),CONCATENATE(INT(B1290),", "),INT(B1290)),""))</f>
        <v>#VALUE!</v>
      </c>
      <c r="DS1290" s="5"/>
      <c r="DT1290" s="5"/>
      <c r="DU1290" s="5"/>
      <c r="DV1290" s="5"/>
    </row>
    <row r="1291" spans="1:126" x14ac:dyDescent="0.25">
      <c r="A1291" s="4" t="str">
        <f t="shared" si="290"/>
        <v/>
      </c>
      <c r="B1291" s="3"/>
      <c r="D1291" s="1"/>
      <c r="H1291" s="5" t="str">
        <f>IF(F1291="","",IFERROR(CONCATENATE("PEUA",VLOOKUP(ESTADO,REPORTE!AV$2:AW$33,2,0),DIDTRITO_FORM,CADER_FORM,IFERROR(INDEX(CA:CA,MATCH(DAY(F1291),BZ:BZ,0),1),DAY(F1291)),IFERROR(INDEX(CA:CA,MATCH(MONTH(F1291),BZ:BZ,0),1),MONTH(F1291)),YEAR(F1291),G1291),""))</f>
        <v/>
      </c>
      <c r="N1291" s="66" t="str">
        <f>IFERROR(IF(BT1291="","",IF(INDEX(N$1:N1290,MATCH(BT1291,BT$1:BT1290,0),1)=0,"",INDEX(N$1:N1290,MATCH(BT1291,BT$1:BT1290,0),1))),"")</f>
        <v/>
      </c>
      <c r="O1291" s="66" t="str">
        <f>IFERROR(IF(BT1291="","",IF(INDEX(O$1:O1290,MATCH(BT1291,BT$1:BT1290,0),1)=0,"",INDEX(O$1:O1290,MATCH(BT1291,BT$1:BT1290,0),1))),"")</f>
        <v/>
      </c>
      <c r="R1291" s="66"/>
      <c r="S1291" s="5"/>
      <c r="T1291" s="66"/>
      <c r="U1291" s="5" t="str">
        <f>IFERROR(IF(INDEX(U$1:U1290,MATCH(T1291,T$1:T1290,0),1)=0,"",INDEX(U$1:U1290,MATCH(T1291,T$1:T1290,0),1)),"")</f>
        <v/>
      </c>
      <c r="V1291" s="66"/>
      <c r="W1291" s="5" t="str">
        <f>IFERROR(IF(INDEX(W$1:W1290,MATCH(V1291,V$1:V1290,0),1)=0,"",INDEX(W$1:W1290,MATCH(V1291,V$1:V1290,0),1)),"")</f>
        <v/>
      </c>
      <c r="AE1291" s="4"/>
      <c r="AY1291" s="7"/>
      <c r="BN1291" s="7" t="str">
        <f t="shared" si="287"/>
        <v/>
      </c>
      <c r="BO1291" s="286" t="str">
        <f t="shared" si="289"/>
        <v/>
      </c>
      <c r="BP1291" s="22" t="str">
        <f t="shared" si="288"/>
        <v/>
      </c>
      <c r="BQ1291" s="7"/>
      <c r="BR1291" s="75" t="str">
        <f t="shared" si="291"/>
        <v/>
      </c>
      <c r="BS1291" s="75" t="str">
        <f t="shared" si="292"/>
        <v/>
      </c>
      <c r="BT1291" s="5" t="str">
        <f t="shared" si="293"/>
        <v/>
      </c>
      <c r="BU1291" s="79" t="str">
        <f t="shared" si="294"/>
        <v/>
      </c>
      <c r="BV1291" s="79" t="str">
        <f t="shared" si="295"/>
        <v/>
      </c>
      <c r="BW1291" s="79" t="str">
        <f t="shared" si="296"/>
        <v/>
      </c>
      <c r="CB1291" s="5"/>
      <c r="CE1291" s="5"/>
      <c r="CF1291" s="5"/>
      <c r="CG1291" s="5"/>
      <c r="CH1291" s="5"/>
      <c r="CI1291" s="5"/>
      <c r="CJ1291" s="14"/>
      <c r="CK1291" s="25"/>
      <c r="DO1291" s="5" t="e">
        <f>IF(REPORTE!AH$2="si",IF(C1291=VALUE(REPORTE!C$22),IF(SUM(DO1292:DO$1993),CONCATENATE(INT(B1291),", "),INT(B1291)),""),IF(C1291=VALUE(REPORTE!C$21),IF(SUM(DO1292:DO$1993),CONCATENATE(INT(B1291),", "),INT(B1291)),""))</f>
        <v>#VALUE!</v>
      </c>
      <c r="DS1291" s="5"/>
      <c r="DT1291" s="5"/>
      <c r="DU1291" s="5"/>
      <c r="DV1291" s="5"/>
    </row>
    <row r="1292" spans="1:126" x14ac:dyDescent="0.25">
      <c r="A1292" s="4" t="str">
        <f t="shared" si="290"/>
        <v/>
      </c>
      <c r="B1292" s="3"/>
      <c r="D1292" s="1"/>
      <c r="H1292" s="5" t="str">
        <f>IF(F1292="","",IFERROR(CONCATENATE("PEUA",VLOOKUP(ESTADO,REPORTE!AV$2:AW$33,2,0),DIDTRITO_FORM,CADER_FORM,IFERROR(INDEX(CA:CA,MATCH(DAY(F1292),BZ:BZ,0),1),DAY(F1292)),IFERROR(INDEX(CA:CA,MATCH(MONTH(F1292),BZ:BZ,0),1),MONTH(F1292)),YEAR(F1292),G1292),""))</f>
        <v/>
      </c>
      <c r="N1292" s="66" t="str">
        <f>IFERROR(IF(BT1292="","",IF(INDEX(N$1:N1291,MATCH(BT1292,BT$1:BT1291,0),1)=0,"",INDEX(N$1:N1291,MATCH(BT1292,BT$1:BT1291,0),1))),"")</f>
        <v/>
      </c>
      <c r="O1292" s="66" t="str">
        <f>IFERROR(IF(BT1292="","",IF(INDEX(O$1:O1291,MATCH(BT1292,BT$1:BT1291,0),1)=0,"",INDEX(O$1:O1291,MATCH(BT1292,BT$1:BT1291,0),1))),"")</f>
        <v/>
      </c>
      <c r="R1292" s="66"/>
      <c r="S1292" s="5"/>
      <c r="T1292" s="66"/>
      <c r="U1292" s="5" t="str">
        <f>IFERROR(IF(INDEX(U$1:U1291,MATCH(T1292,T$1:T1291,0),1)=0,"",INDEX(U$1:U1291,MATCH(T1292,T$1:T1291,0),1)),"")</f>
        <v/>
      </c>
      <c r="V1292" s="66"/>
      <c r="W1292" s="5" t="str">
        <f>IFERROR(IF(INDEX(W$1:W1291,MATCH(V1292,V$1:V1291,0),1)=0,"",INDEX(W$1:W1291,MATCH(V1292,V$1:V1291,0),1)),"")</f>
        <v/>
      </c>
      <c r="AE1292" s="4"/>
      <c r="AY1292" s="7"/>
      <c r="BN1292" s="7" t="str">
        <f t="shared" ref="BN1292:BN1355" si="297">IF(BT1292="","",BT1292)</f>
        <v/>
      </c>
      <c r="BO1292" s="286" t="str">
        <f t="shared" si="289"/>
        <v/>
      </c>
      <c r="BP1292" s="22" t="str">
        <f t="shared" ref="BP1292:BP1355" si="298">IF(BR1292="","",BR1292)</f>
        <v/>
      </c>
      <c r="BQ1292" s="7"/>
      <c r="BR1292" s="75" t="str">
        <f t="shared" si="291"/>
        <v/>
      </c>
      <c r="BS1292" s="75" t="str">
        <f t="shared" si="292"/>
        <v/>
      </c>
      <c r="BT1292" s="5" t="str">
        <f t="shared" si="293"/>
        <v/>
      </c>
      <c r="BU1292" s="79" t="str">
        <f t="shared" si="294"/>
        <v/>
      </c>
      <c r="BV1292" s="79" t="str">
        <f t="shared" si="295"/>
        <v/>
      </c>
      <c r="BW1292" s="79" t="str">
        <f t="shared" si="296"/>
        <v/>
      </c>
      <c r="CB1292" s="5"/>
      <c r="CE1292" s="5"/>
      <c r="CF1292" s="5"/>
      <c r="CG1292" s="5"/>
      <c r="CH1292" s="5"/>
      <c r="CI1292" s="5"/>
      <c r="CJ1292" s="14"/>
      <c r="CK1292" s="25"/>
      <c r="DO1292" s="5" t="e">
        <f>IF(REPORTE!AH$2="si",IF(C1292=VALUE(REPORTE!C$22),IF(SUM(DO1293:DO$1993),CONCATENATE(INT(B1292),", "),INT(B1292)),""),IF(C1292=VALUE(REPORTE!C$21),IF(SUM(DO1293:DO$1993),CONCATENATE(INT(B1292),", "),INT(B1292)),""))</f>
        <v>#VALUE!</v>
      </c>
      <c r="DS1292" s="5"/>
      <c r="DT1292" s="5"/>
      <c r="DU1292" s="5"/>
      <c r="DV1292" s="5"/>
    </row>
    <row r="1293" spans="1:126" x14ac:dyDescent="0.25">
      <c r="A1293" s="4" t="str">
        <f t="shared" si="290"/>
        <v/>
      </c>
      <c r="B1293" s="3"/>
      <c r="D1293" s="1"/>
      <c r="H1293" s="5" t="str">
        <f>IF(F1293="","",IFERROR(CONCATENATE("PEUA",VLOOKUP(ESTADO,REPORTE!AV$2:AW$33,2,0),DIDTRITO_FORM,CADER_FORM,IFERROR(INDEX(CA:CA,MATCH(DAY(F1293),BZ:BZ,0),1),DAY(F1293)),IFERROR(INDEX(CA:CA,MATCH(MONTH(F1293),BZ:BZ,0),1),MONTH(F1293)),YEAR(F1293),G1293),""))</f>
        <v/>
      </c>
      <c r="N1293" s="66" t="str">
        <f>IFERROR(IF(BT1293="","",IF(INDEX(N$1:N1292,MATCH(BT1293,BT$1:BT1292,0),1)=0,"",INDEX(N$1:N1292,MATCH(BT1293,BT$1:BT1292,0),1))),"")</f>
        <v/>
      </c>
      <c r="O1293" s="66" t="str">
        <f>IFERROR(IF(BT1293="","",IF(INDEX(O$1:O1292,MATCH(BT1293,BT$1:BT1292,0),1)=0,"",INDEX(O$1:O1292,MATCH(BT1293,BT$1:BT1292,0),1))),"")</f>
        <v/>
      </c>
      <c r="R1293" s="66"/>
      <c r="S1293" s="5"/>
      <c r="T1293" s="66"/>
      <c r="U1293" s="5" t="str">
        <f>IFERROR(IF(INDEX(U$1:U1292,MATCH(T1293,T$1:T1292,0),1)=0,"",INDEX(U$1:U1292,MATCH(T1293,T$1:T1292,0),1)),"")</f>
        <v/>
      </c>
      <c r="V1293" s="66"/>
      <c r="W1293" s="5" t="str">
        <f>IFERROR(IF(INDEX(W$1:W1292,MATCH(V1293,V$1:V1292,0),1)=0,"",INDEX(W$1:W1292,MATCH(V1293,V$1:V1292,0),1)),"")</f>
        <v/>
      </c>
      <c r="AE1293" s="4"/>
      <c r="AY1293" s="7"/>
      <c r="BN1293" s="7" t="str">
        <f t="shared" si="297"/>
        <v/>
      </c>
      <c r="BO1293" s="286" t="str">
        <f t="shared" si="289"/>
        <v/>
      </c>
      <c r="BP1293" s="22" t="str">
        <f t="shared" si="298"/>
        <v/>
      </c>
      <c r="BQ1293" s="7"/>
      <c r="BR1293" s="75" t="str">
        <f t="shared" si="291"/>
        <v/>
      </c>
      <c r="BS1293" s="75" t="str">
        <f t="shared" si="292"/>
        <v/>
      </c>
      <c r="BT1293" s="5" t="str">
        <f t="shared" si="293"/>
        <v/>
      </c>
      <c r="BU1293" s="79" t="str">
        <f t="shared" si="294"/>
        <v/>
      </c>
      <c r="BV1293" s="79" t="str">
        <f t="shared" si="295"/>
        <v/>
      </c>
      <c r="BW1293" s="79" t="str">
        <f t="shared" si="296"/>
        <v/>
      </c>
      <c r="CB1293" s="5"/>
      <c r="CE1293" s="5"/>
      <c r="CF1293" s="5"/>
      <c r="CG1293" s="5"/>
      <c r="CH1293" s="5"/>
      <c r="CI1293" s="5"/>
      <c r="CJ1293" s="14"/>
      <c r="CK1293" s="25"/>
      <c r="DO1293" s="5" t="e">
        <f>IF(REPORTE!AH$2="si",IF(C1293=VALUE(REPORTE!C$22),IF(SUM(DO1294:DO$1993),CONCATENATE(INT(B1293),", "),INT(B1293)),""),IF(C1293=VALUE(REPORTE!C$21),IF(SUM(DO1294:DO$1993),CONCATENATE(INT(B1293),", "),INT(B1293)),""))</f>
        <v>#VALUE!</v>
      </c>
      <c r="DS1293" s="5"/>
      <c r="DT1293" s="5"/>
      <c r="DU1293" s="5"/>
      <c r="DV1293" s="5"/>
    </row>
    <row r="1294" spans="1:126" x14ac:dyDescent="0.25">
      <c r="A1294" s="4" t="str">
        <f t="shared" si="290"/>
        <v/>
      </c>
      <c r="B1294" s="3"/>
      <c r="D1294" s="1"/>
      <c r="H1294" s="5" t="str">
        <f>IF(F1294="","",IFERROR(CONCATENATE("PEUA",VLOOKUP(ESTADO,REPORTE!AV$2:AW$33,2,0),DIDTRITO_FORM,CADER_FORM,IFERROR(INDEX(CA:CA,MATCH(DAY(F1294),BZ:BZ,0),1),DAY(F1294)),IFERROR(INDEX(CA:CA,MATCH(MONTH(F1294),BZ:BZ,0),1),MONTH(F1294)),YEAR(F1294),G1294),""))</f>
        <v/>
      </c>
      <c r="N1294" s="66" t="str">
        <f>IFERROR(IF(BT1294="","",IF(INDEX(N$1:N1293,MATCH(BT1294,BT$1:BT1293,0),1)=0,"",INDEX(N$1:N1293,MATCH(BT1294,BT$1:BT1293,0),1))),"")</f>
        <v/>
      </c>
      <c r="O1294" s="66" t="str">
        <f>IFERROR(IF(BT1294="","",IF(INDEX(O$1:O1293,MATCH(BT1294,BT$1:BT1293,0),1)=0,"",INDEX(O$1:O1293,MATCH(BT1294,BT$1:BT1293,0),1))),"")</f>
        <v/>
      </c>
      <c r="R1294" s="66"/>
      <c r="S1294" s="5"/>
      <c r="T1294" s="66"/>
      <c r="U1294" s="5" t="str">
        <f>IFERROR(IF(INDEX(U$1:U1293,MATCH(T1294,T$1:T1293,0),1)=0,"",INDEX(U$1:U1293,MATCH(T1294,T$1:T1293,0),1)),"")</f>
        <v/>
      </c>
      <c r="V1294" s="66"/>
      <c r="W1294" s="5" t="str">
        <f>IFERROR(IF(INDEX(W$1:W1293,MATCH(V1294,V$1:V1293,0),1)=0,"",INDEX(W$1:W1293,MATCH(V1294,V$1:V1293,0),1)),"")</f>
        <v/>
      </c>
      <c r="AE1294" s="4"/>
      <c r="AY1294" s="7"/>
      <c r="BN1294" s="7" t="str">
        <f t="shared" si="297"/>
        <v/>
      </c>
      <c r="BO1294" s="286" t="str">
        <f t="shared" si="289"/>
        <v/>
      </c>
      <c r="BP1294" s="22" t="str">
        <f t="shared" si="298"/>
        <v/>
      </c>
      <c r="BQ1294" s="7"/>
      <c r="BR1294" s="75" t="str">
        <f t="shared" si="291"/>
        <v/>
      </c>
      <c r="BS1294" s="75" t="str">
        <f t="shared" si="292"/>
        <v/>
      </c>
      <c r="BT1294" s="5" t="str">
        <f t="shared" si="293"/>
        <v/>
      </c>
      <c r="BU1294" s="79" t="str">
        <f t="shared" si="294"/>
        <v/>
      </c>
      <c r="BV1294" s="79" t="str">
        <f t="shared" si="295"/>
        <v/>
      </c>
      <c r="BW1294" s="79" t="str">
        <f t="shared" si="296"/>
        <v/>
      </c>
      <c r="CB1294" s="5"/>
      <c r="CE1294" s="5"/>
      <c r="CF1294" s="5"/>
      <c r="CG1294" s="5"/>
      <c r="CH1294" s="5"/>
      <c r="CI1294" s="5"/>
      <c r="CJ1294" s="14"/>
      <c r="CK1294" s="25"/>
      <c r="DO1294" s="5" t="e">
        <f>IF(REPORTE!AH$2="si",IF(C1294=VALUE(REPORTE!C$22),IF(SUM(DO1295:DO$1993),CONCATENATE(INT(B1294),", "),INT(B1294)),""),IF(C1294=VALUE(REPORTE!C$21),IF(SUM(DO1295:DO$1993),CONCATENATE(INT(B1294),", "),INT(B1294)),""))</f>
        <v>#VALUE!</v>
      </c>
      <c r="DS1294" s="5"/>
      <c r="DT1294" s="5"/>
      <c r="DU1294" s="5"/>
      <c r="DV1294" s="5"/>
    </row>
    <row r="1295" spans="1:126" x14ac:dyDescent="0.25">
      <c r="A1295" s="4" t="str">
        <f t="shared" si="290"/>
        <v/>
      </c>
      <c r="B1295" s="3"/>
      <c r="D1295" s="1"/>
      <c r="H1295" s="5" t="str">
        <f>IF(F1295="","",IFERROR(CONCATENATE("PEUA",VLOOKUP(ESTADO,REPORTE!AV$2:AW$33,2,0),DIDTRITO_FORM,CADER_FORM,IFERROR(INDEX(CA:CA,MATCH(DAY(F1295),BZ:BZ,0),1),DAY(F1295)),IFERROR(INDEX(CA:CA,MATCH(MONTH(F1295),BZ:BZ,0),1),MONTH(F1295)),YEAR(F1295),G1295),""))</f>
        <v/>
      </c>
      <c r="N1295" s="66" t="str">
        <f>IFERROR(IF(BT1295="","",IF(INDEX(N$1:N1294,MATCH(BT1295,BT$1:BT1294,0),1)=0,"",INDEX(N$1:N1294,MATCH(BT1295,BT$1:BT1294,0),1))),"")</f>
        <v/>
      </c>
      <c r="O1295" s="66" t="str">
        <f>IFERROR(IF(BT1295="","",IF(INDEX(O$1:O1294,MATCH(BT1295,BT$1:BT1294,0),1)=0,"",INDEX(O$1:O1294,MATCH(BT1295,BT$1:BT1294,0),1))),"")</f>
        <v/>
      </c>
      <c r="R1295" s="66"/>
      <c r="S1295" s="5"/>
      <c r="T1295" s="66"/>
      <c r="U1295" s="5" t="str">
        <f>IFERROR(IF(INDEX(U$1:U1294,MATCH(T1295,T$1:T1294,0),1)=0,"",INDEX(U$1:U1294,MATCH(T1295,T$1:T1294,0),1)),"")</f>
        <v/>
      </c>
      <c r="V1295" s="66"/>
      <c r="W1295" s="5" t="str">
        <f>IFERROR(IF(INDEX(W$1:W1294,MATCH(V1295,V$1:V1294,0),1)=0,"",INDEX(W$1:W1294,MATCH(V1295,V$1:V1294,0),1)),"")</f>
        <v/>
      </c>
      <c r="AE1295" s="4"/>
      <c r="AY1295" s="7"/>
      <c r="BN1295" s="7" t="str">
        <f t="shared" si="297"/>
        <v/>
      </c>
      <c r="BO1295" s="286" t="str">
        <f t="shared" si="289"/>
        <v/>
      </c>
      <c r="BP1295" s="22" t="str">
        <f t="shared" si="298"/>
        <v/>
      </c>
      <c r="BQ1295" s="7"/>
      <c r="BR1295" s="75" t="str">
        <f t="shared" si="291"/>
        <v/>
      </c>
      <c r="BS1295" s="75" t="str">
        <f t="shared" si="292"/>
        <v/>
      </c>
      <c r="BT1295" s="5" t="str">
        <f t="shared" si="293"/>
        <v/>
      </c>
      <c r="BU1295" s="79" t="str">
        <f t="shared" si="294"/>
        <v/>
      </c>
      <c r="BV1295" s="79" t="str">
        <f t="shared" si="295"/>
        <v/>
      </c>
      <c r="BW1295" s="79" t="str">
        <f t="shared" si="296"/>
        <v/>
      </c>
      <c r="CB1295" s="5"/>
      <c r="CE1295" s="5"/>
      <c r="CF1295" s="5"/>
      <c r="CG1295" s="5"/>
      <c r="CH1295" s="5"/>
      <c r="CI1295" s="5"/>
      <c r="CJ1295" s="14"/>
      <c r="CK1295" s="25"/>
      <c r="DO1295" s="5" t="e">
        <f>IF(REPORTE!AH$2="si",IF(C1295=VALUE(REPORTE!C$22),IF(SUM(DO1296:DO$1993),CONCATENATE(INT(B1295),", "),INT(B1295)),""),IF(C1295=VALUE(REPORTE!C$21),IF(SUM(DO1296:DO$1993),CONCATENATE(INT(B1295),", "),INT(B1295)),""))</f>
        <v>#VALUE!</v>
      </c>
      <c r="DS1295" s="5"/>
      <c r="DT1295" s="5"/>
      <c r="DU1295" s="5"/>
      <c r="DV1295" s="5"/>
    </row>
    <row r="1296" spans="1:126" x14ac:dyDescent="0.25">
      <c r="A1296" s="4" t="str">
        <f t="shared" si="290"/>
        <v/>
      </c>
      <c r="B1296" s="3"/>
      <c r="D1296" s="1"/>
      <c r="H1296" s="5" t="str">
        <f>IF(F1296="","",IFERROR(CONCATENATE("PEUA",VLOOKUP(ESTADO,REPORTE!AV$2:AW$33,2,0),DIDTRITO_FORM,CADER_FORM,IFERROR(INDEX(CA:CA,MATCH(DAY(F1296),BZ:BZ,0),1),DAY(F1296)),IFERROR(INDEX(CA:CA,MATCH(MONTH(F1296),BZ:BZ,0),1),MONTH(F1296)),YEAR(F1296),G1296),""))</f>
        <v/>
      </c>
      <c r="N1296" s="66" t="str">
        <f>IFERROR(IF(BT1296="","",IF(INDEX(N$1:N1295,MATCH(BT1296,BT$1:BT1295,0),1)=0,"",INDEX(N$1:N1295,MATCH(BT1296,BT$1:BT1295,0),1))),"")</f>
        <v/>
      </c>
      <c r="O1296" s="66" t="str">
        <f>IFERROR(IF(BT1296="","",IF(INDEX(O$1:O1295,MATCH(BT1296,BT$1:BT1295,0),1)=0,"",INDEX(O$1:O1295,MATCH(BT1296,BT$1:BT1295,0),1))),"")</f>
        <v/>
      </c>
      <c r="R1296" s="66"/>
      <c r="S1296" s="5"/>
      <c r="T1296" s="66"/>
      <c r="U1296" s="5" t="str">
        <f>IFERROR(IF(INDEX(U$1:U1295,MATCH(T1296,T$1:T1295,0),1)=0,"",INDEX(U$1:U1295,MATCH(T1296,T$1:T1295,0),1)),"")</f>
        <v/>
      </c>
      <c r="V1296" s="66"/>
      <c r="W1296" s="5" t="str">
        <f>IFERROR(IF(INDEX(W$1:W1295,MATCH(V1296,V$1:V1295,0),1)=0,"",INDEX(W$1:W1295,MATCH(V1296,V$1:V1295,0),1)),"")</f>
        <v/>
      </c>
      <c r="AE1296" s="4"/>
      <c r="AY1296" s="7"/>
      <c r="BN1296" s="7" t="str">
        <f t="shared" si="297"/>
        <v/>
      </c>
      <c r="BO1296" s="286" t="str">
        <f t="shared" si="289"/>
        <v/>
      </c>
      <c r="BP1296" s="22" t="str">
        <f t="shared" si="298"/>
        <v/>
      </c>
      <c r="BQ1296" s="7"/>
      <c r="BR1296" s="75" t="str">
        <f t="shared" si="291"/>
        <v/>
      </c>
      <c r="BS1296" s="75" t="str">
        <f t="shared" si="292"/>
        <v/>
      </c>
      <c r="BT1296" s="5" t="str">
        <f t="shared" si="293"/>
        <v/>
      </c>
      <c r="BU1296" s="79" t="str">
        <f t="shared" si="294"/>
        <v/>
      </c>
      <c r="BV1296" s="79" t="str">
        <f t="shared" si="295"/>
        <v/>
      </c>
      <c r="BW1296" s="79" t="str">
        <f t="shared" si="296"/>
        <v/>
      </c>
      <c r="CB1296" s="5"/>
      <c r="CE1296" s="5"/>
      <c r="CF1296" s="5"/>
      <c r="CG1296" s="5"/>
      <c r="CH1296" s="5"/>
      <c r="CI1296" s="5"/>
      <c r="CJ1296" s="14"/>
      <c r="CK1296" s="25"/>
      <c r="DO1296" s="5" t="e">
        <f>IF(REPORTE!AH$2="si",IF(C1296=VALUE(REPORTE!C$22),IF(SUM(DO1297:DO$1993),CONCATENATE(INT(B1296),", "),INT(B1296)),""),IF(C1296=VALUE(REPORTE!C$21),IF(SUM(DO1297:DO$1993),CONCATENATE(INT(B1296),", "),INT(B1296)),""))</f>
        <v>#VALUE!</v>
      </c>
      <c r="DS1296" s="5"/>
      <c r="DT1296" s="5"/>
      <c r="DU1296" s="5"/>
      <c r="DV1296" s="5"/>
    </row>
    <row r="1297" spans="1:126" x14ac:dyDescent="0.25">
      <c r="A1297" s="4" t="str">
        <f t="shared" si="290"/>
        <v/>
      </c>
      <c r="B1297" s="3"/>
      <c r="D1297" s="1"/>
      <c r="H1297" s="5" t="str">
        <f>IF(F1297="","",IFERROR(CONCATENATE("PEUA",VLOOKUP(ESTADO,REPORTE!AV$2:AW$33,2,0),DIDTRITO_FORM,CADER_FORM,IFERROR(INDEX(CA:CA,MATCH(DAY(F1297),BZ:BZ,0),1),DAY(F1297)),IFERROR(INDEX(CA:CA,MATCH(MONTH(F1297),BZ:BZ,0),1),MONTH(F1297)),YEAR(F1297),G1297),""))</f>
        <v/>
      </c>
      <c r="N1297" s="66" t="str">
        <f>IFERROR(IF(BT1297="","",IF(INDEX(N$1:N1296,MATCH(BT1297,BT$1:BT1296,0),1)=0,"",INDEX(N$1:N1296,MATCH(BT1297,BT$1:BT1296,0),1))),"")</f>
        <v/>
      </c>
      <c r="O1297" s="66" t="str">
        <f>IFERROR(IF(BT1297="","",IF(INDEX(O$1:O1296,MATCH(BT1297,BT$1:BT1296,0),1)=0,"",INDEX(O$1:O1296,MATCH(BT1297,BT$1:BT1296,0),1))),"")</f>
        <v/>
      </c>
      <c r="R1297" s="66"/>
      <c r="S1297" s="5"/>
      <c r="T1297" s="66"/>
      <c r="U1297" s="5" t="str">
        <f>IFERROR(IF(INDEX(U$1:U1296,MATCH(T1297,T$1:T1296,0),1)=0,"",INDEX(U$1:U1296,MATCH(T1297,T$1:T1296,0),1)),"")</f>
        <v/>
      </c>
      <c r="V1297" s="66"/>
      <c r="W1297" s="5" t="str">
        <f>IFERROR(IF(INDEX(W$1:W1296,MATCH(V1297,V$1:V1296,0),1)=0,"",INDEX(W$1:W1296,MATCH(V1297,V$1:V1296,0),1)),"")</f>
        <v/>
      </c>
      <c r="AE1297" s="4"/>
      <c r="AY1297" s="7"/>
      <c r="BN1297" s="7" t="str">
        <f t="shared" si="297"/>
        <v/>
      </c>
      <c r="BO1297" s="286" t="str">
        <f t="shared" si="289"/>
        <v/>
      </c>
      <c r="BP1297" s="22" t="str">
        <f t="shared" si="298"/>
        <v/>
      </c>
      <c r="BQ1297" s="7"/>
      <c r="BR1297" s="75" t="str">
        <f t="shared" si="291"/>
        <v/>
      </c>
      <c r="BS1297" s="75" t="str">
        <f t="shared" si="292"/>
        <v/>
      </c>
      <c r="BT1297" s="5" t="str">
        <f t="shared" si="293"/>
        <v/>
      </c>
      <c r="BU1297" s="79" t="str">
        <f t="shared" si="294"/>
        <v/>
      </c>
      <c r="BV1297" s="79" t="str">
        <f t="shared" si="295"/>
        <v/>
      </c>
      <c r="BW1297" s="79" t="str">
        <f t="shared" si="296"/>
        <v/>
      </c>
      <c r="CB1297" s="5"/>
      <c r="CE1297" s="5"/>
      <c r="CF1297" s="5"/>
      <c r="CG1297" s="5"/>
      <c r="CH1297" s="5"/>
      <c r="CI1297" s="5"/>
      <c r="CJ1297" s="14"/>
      <c r="CK1297" s="25"/>
      <c r="DO1297" s="5" t="e">
        <f>IF(REPORTE!AH$2="si",IF(C1297=VALUE(REPORTE!C$22),IF(SUM(DO1298:DO$1993),CONCATENATE(INT(B1297),", "),INT(B1297)),""),IF(C1297=VALUE(REPORTE!C$21),IF(SUM(DO1298:DO$1993),CONCATENATE(INT(B1297),", "),INT(B1297)),""))</f>
        <v>#VALUE!</v>
      </c>
      <c r="DS1297" s="5"/>
      <c r="DT1297" s="5"/>
      <c r="DU1297" s="5"/>
      <c r="DV1297" s="5"/>
    </row>
    <row r="1298" spans="1:126" x14ac:dyDescent="0.25">
      <c r="A1298" s="4" t="str">
        <f t="shared" si="290"/>
        <v/>
      </c>
      <c r="B1298" s="3"/>
      <c r="D1298" s="1"/>
      <c r="H1298" s="5" t="str">
        <f>IF(F1298="","",IFERROR(CONCATENATE("PEUA",VLOOKUP(ESTADO,REPORTE!AV$2:AW$33,2,0),DIDTRITO_FORM,CADER_FORM,IFERROR(INDEX(CA:CA,MATCH(DAY(F1298),BZ:BZ,0),1),DAY(F1298)),IFERROR(INDEX(CA:CA,MATCH(MONTH(F1298),BZ:BZ,0),1),MONTH(F1298)),YEAR(F1298),G1298),""))</f>
        <v/>
      </c>
      <c r="N1298" s="66" t="str">
        <f>IFERROR(IF(BT1298="","",IF(INDEX(N$1:N1297,MATCH(BT1298,BT$1:BT1297,0),1)=0,"",INDEX(N$1:N1297,MATCH(BT1298,BT$1:BT1297,0),1))),"")</f>
        <v/>
      </c>
      <c r="O1298" s="66" t="str">
        <f>IFERROR(IF(BT1298="","",IF(INDEX(O$1:O1297,MATCH(BT1298,BT$1:BT1297,0),1)=0,"",INDEX(O$1:O1297,MATCH(BT1298,BT$1:BT1297,0),1))),"")</f>
        <v/>
      </c>
      <c r="R1298" s="66"/>
      <c r="S1298" s="5"/>
      <c r="T1298" s="66"/>
      <c r="U1298" s="5" t="str">
        <f>IFERROR(IF(INDEX(U$1:U1297,MATCH(T1298,T$1:T1297,0),1)=0,"",INDEX(U$1:U1297,MATCH(T1298,T$1:T1297,0),1)),"")</f>
        <v/>
      </c>
      <c r="V1298" s="66"/>
      <c r="W1298" s="5" t="str">
        <f>IFERROR(IF(INDEX(W$1:W1297,MATCH(V1298,V$1:V1297,0),1)=0,"",INDEX(W$1:W1297,MATCH(V1298,V$1:V1297,0),1)),"")</f>
        <v/>
      </c>
      <c r="AE1298" s="4"/>
      <c r="AY1298" s="7"/>
      <c r="BN1298" s="7" t="str">
        <f t="shared" si="297"/>
        <v/>
      </c>
      <c r="BO1298" s="286" t="str">
        <f t="shared" si="289"/>
        <v/>
      </c>
      <c r="BP1298" s="22" t="str">
        <f t="shared" si="298"/>
        <v/>
      </c>
      <c r="BQ1298" s="7"/>
      <c r="BR1298" s="75" t="str">
        <f t="shared" si="291"/>
        <v/>
      </c>
      <c r="BS1298" s="75" t="str">
        <f t="shared" si="292"/>
        <v/>
      </c>
      <c r="BT1298" s="5" t="str">
        <f t="shared" si="293"/>
        <v/>
      </c>
      <c r="BU1298" s="79" t="str">
        <f t="shared" si="294"/>
        <v/>
      </c>
      <c r="BV1298" s="79" t="str">
        <f t="shared" si="295"/>
        <v/>
      </c>
      <c r="BW1298" s="79" t="str">
        <f t="shared" si="296"/>
        <v/>
      </c>
      <c r="CB1298" s="5"/>
      <c r="CE1298" s="5"/>
      <c r="CF1298" s="5"/>
      <c r="CG1298" s="5"/>
      <c r="CH1298" s="5"/>
      <c r="CI1298" s="5"/>
      <c r="CJ1298" s="14"/>
      <c r="CK1298" s="25"/>
      <c r="DO1298" s="5" t="e">
        <f>IF(REPORTE!AH$2="si",IF(C1298=VALUE(REPORTE!C$22),IF(SUM(DO1299:DO$1993),CONCATENATE(INT(B1298),", "),INT(B1298)),""),IF(C1298=VALUE(REPORTE!C$21),IF(SUM(DO1299:DO$1993),CONCATENATE(INT(B1298),", "),INT(B1298)),""))</f>
        <v>#VALUE!</v>
      </c>
      <c r="DS1298" s="5"/>
      <c r="DT1298" s="5"/>
      <c r="DU1298" s="5"/>
      <c r="DV1298" s="5"/>
    </row>
    <row r="1299" spans="1:126" x14ac:dyDescent="0.25">
      <c r="A1299" s="4" t="str">
        <f t="shared" si="290"/>
        <v/>
      </c>
      <c r="B1299" s="3"/>
      <c r="D1299" s="1"/>
      <c r="H1299" s="5" t="str">
        <f>IF(F1299="","",IFERROR(CONCATENATE("PEUA",VLOOKUP(ESTADO,REPORTE!AV$2:AW$33,2,0),DIDTRITO_FORM,CADER_FORM,IFERROR(INDEX(CA:CA,MATCH(DAY(F1299),BZ:BZ,0),1),DAY(F1299)),IFERROR(INDEX(CA:CA,MATCH(MONTH(F1299),BZ:BZ,0),1),MONTH(F1299)),YEAR(F1299),G1299),""))</f>
        <v/>
      </c>
      <c r="N1299" s="66" t="str">
        <f>IFERROR(IF(BT1299="","",IF(INDEX(N$1:N1298,MATCH(BT1299,BT$1:BT1298,0),1)=0,"",INDEX(N$1:N1298,MATCH(BT1299,BT$1:BT1298,0),1))),"")</f>
        <v/>
      </c>
      <c r="O1299" s="66" t="str">
        <f>IFERROR(IF(BT1299="","",IF(INDEX(O$1:O1298,MATCH(BT1299,BT$1:BT1298,0),1)=0,"",INDEX(O$1:O1298,MATCH(BT1299,BT$1:BT1298,0),1))),"")</f>
        <v/>
      </c>
      <c r="R1299" s="66"/>
      <c r="S1299" s="5"/>
      <c r="T1299" s="66"/>
      <c r="U1299" s="5" t="str">
        <f>IFERROR(IF(INDEX(U$1:U1298,MATCH(T1299,T$1:T1298,0),1)=0,"",INDEX(U$1:U1298,MATCH(T1299,T$1:T1298,0),1)),"")</f>
        <v/>
      </c>
      <c r="V1299" s="66"/>
      <c r="W1299" s="5" t="str">
        <f>IFERROR(IF(INDEX(W$1:W1298,MATCH(V1299,V$1:V1298,0),1)=0,"",INDEX(W$1:W1298,MATCH(V1299,V$1:V1298,0),1)),"")</f>
        <v/>
      </c>
      <c r="AE1299" s="4"/>
      <c r="AY1299" s="7"/>
      <c r="BN1299" s="7" t="str">
        <f t="shared" si="297"/>
        <v/>
      </c>
      <c r="BO1299" s="286" t="str">
        <f t="shared" si="289"/>
        <v/>
      </c>
      <c r="BP1299" s="22" t="str">
        <f t="shared" si="298"/>
        <v/>
      </c>
      <c r="BQ1299" s="7"/>
      <c r="BR1299" s="75" t="str">
        <f t="shared" si="291"/>
        <v/>
      </c>
      <c r="BS1299" s="75" t="str">
        <f t="shared" si="292"/>
        <v/>
      </c>
      <c r="BT1299" s="5" t="str">
        <f t="shared" si="293"/>
        <v/>
      </c>
      <c r="BU1299" s="79" t="str">
        <f t="shared" si="294"/>
        <v/>
      </c>
      <c r="BV1299" s="79" t="str">
        <f t="shared" si="295"/>
        <v/>
      </c>
      <c r="BW1299" s="79" t="str">
        <f t="shared" si="296"/>
        <v/>
      </c>
      <c r="CB1299" s="5"/>
      <c r="CE1299" s="5"/>
      <c r="CF1299" s="5"/>
      <c r="CG1299" s="5"/>
      <c r="CH1299" s="5"/>
      <c r="CI1299" s="5"/>
      <c r="CJ1299" s="14"/>
      <c r="CK1299" s="25"/>
      <c r="DO1299" s="5" t="e">
        <f>IF(REPORTE!AH$2="si",IF(C1299=VALUE(REPORTE!C$22),IF(SUM(DO1300:DO$1993),CONCATENATE(INT(B1299),", "),INT(B1299)),""),IF(C1299=VALUE(REPORTE!C$21),IF(SUM(DO1300:DO$1993),CONCATENATE(INT(B1299),", "),INT(B1299)),""))</f>
        <v>#VALUE!</v>
      </c>
      <c r="DS1299" s="5"/>
      <c r="DT1299" s="5"/>
      <c r="DU1299" s="5"/>
      <c r="DV1299" s="5"/>
    </row>
    <row r="1300" spans="1:126" x14ac:dyDescent="0.25">
      <c r="A1300" s="4" t="str">
        <f t="shared" si="290"/>
        <v/>
      </c>
      <c r="B1300" s="3"/>
      <c r="D1300" s="1"/>
      <c r="H1300" s="5" t="str">
        <f>IF(F1300="","",IFERROR(CONCATENATE("PEUA",VLOOKUP(ESTADO,REPORTE!AV$2:AW$33,2,0),DIDTRITO_FORM,CADER_FORM,IFERROR(INDEX(CA:CA,MATCH(DAY(F1300),BZ:BZ,0),1),DAY(F1300)),IFERROR(INDEX(CA:CA,MATCH(MONTH(F1300),BZ:BZ,0),1),MONTH(F1300)),YEAR(F1300),G1300),""))</f>
        <v/>
      </c>
      <c r="N1300" s="66" t="str">
        <f>IFERROR(IF(BT1300="","",IF(INDEX(N$1:N1299,MATCH(BT1300,BT$1:BT1299,0),1)=0,"",INDEX(N$1:N1299,MATCH(BT1300,BT$1:BT1299,0),1))),"")</f>
        <v/>
      </c>
      <c r="O1300" s="66" t="str">
        <f>IFERROR(IF(BT1300="","",IF(INDEX(O$1:O1299,MATCH(BT1300,BT$1:BT1299,0),1)=0,"",INDEX(O$1:O1299,MATCH(BT1300,BT$1:BT1299,0),1))),"")</f>
        <v/>
      </c>
      <c r="R1300" s="66"/>
      <c r="S1300" s="5"/>
      <c r="T1300" s="66"/>
      <c r="U1300" s="5" t="str">
        <f>IFERROR(IF(INDEX(U$1:U1299,MATCH(T1300,T$1:T1299,0),1)=0,"",INDEX(U$1:U1299,MATCH(T1300,T$1:T1299,0),1)),"")</f>
        <v/>
      </c>
      <c r="V1300" s="66"/>
      <c r="W1300" s="5" t="str">
        <f>IFERROR(IF(INDEX(W$1:W1299,MATCH(V1300,V$1:V1299,0),1)=0,"",INDEX(W$1:W1299,MATCH(V1300,V$1:V1299,0),1)),"")</f>
        <v/>
      </c>
      <c r="AE1300" s="4"/>
      <c r="AY1300" s="7"/>
      <c r="BN1300" s="7" t="str">
        <f t="shared" si="297"/>
        <v/>
      </c>
      <c r="BO1300" s="286" t="str">
        <f t="shared" si="289"/>
        <v/>
      </c>
      <c r="BP1300" s="22" t="str">
        <f t="shared" si="298"/>
        <v/>
      </c>
      <c r="BQ1300" s="7"/>
      <c r="BR1300" s="75" t="str">
        <f t="shared" si="291"/>
        <v/>
      </c>
      <c r="BS1300" s="75" t="str">
        <f t="shared" si="292"/>
        <v/>
      </c>
      <c r="BT1300" s="5" t="str">
        <f t="shared" si="293"/>
        <v/>
      </c>
      <c r="BU1300" s="79" t="str">
        <f t="shared" si="294"/>
        <v/>
      </c>
      <c r="BV1300" s="79" t="str">
        <f t="shared" si="295"/>
        <v/>
      </c>
      <c r="BW1300" s="79" t="str">
        <f t="shared" si="296"/>
        <v/>
      </c>
      <c r="CB1300" s="5"/>
      <c r="CE1300" s="5"/>
      <c r="CF1300" s="5"/>
      <c r="CG1300" s="5"/>
      <c r="CH1300" s="5"/>
      <c r="CI1300" s="5"/>
      <c r="CJ1300" s="14"/>
      <c r="CK1300" s="25"/>
      <c r="DO1300" s="5" t="e">
        <f>IF(REPORTE!AH$2="si",IF(C1300=VALUE(REPORTE!C$22),IF(SUM(DO1301:DO$1993),CONCATENATE(INT(B1300),", "),INT(B1300)),""),IF(C1300=VALUE(REPORTE!C$21),IF(SUM(DO1301:DO$1993),CONCATENATE(INT(B1300),", "),INT(B1300)),""))</f>
        <v>#VALUE!</v>
      </c>
      <c r="DS1300" s="5"/>
      <c r="DT1300" s="5"/>
      <c r="DU1300" s="5"/>
      <c r="DV1300" s="5"/>
    </row>
    <row r="1301" spans="1:126" x14ac:dyDescent="0.25">
      <c r="A1301" s="4" t="str">
        <f t="shared" si="290"/>
        <v/>
      </c>
      <c r="B1301" s="3"/>
      <c r="D1301" s="1"/>
      <c r="H1301" s="5" t="str">
        <f>IF(F1301="","",IFERROR(CONCATENATE("PEUA",VLOOKUP(ESTADO,REPORTE!AV$2:AW$33,2,0),DIDTRITO_FORM,CADER_FORM,IFERROR(INDEX(CA:CA,MATCH(DAY(F1301),BZ:BZ,0),1),DAY(F1301)),IFERROR(INDEX(CA:CA,MATCH(MONTH(F1301),BZ:BZ,0),1),MONTH(F1301)),YEAR(F1301),G1301),""))</f>
        <v/>
      </c>
      <c r="N1301" s="66" t="str">
        <f>IFERROR(IF(BT1301="","",IF(INDEX(N$1:N1300,MATCH(BT1301,BT$1:BT1300,0),1)=0,"",INDEX(N$1:N1300,MATCH(BT1301,BT$1:BT1300,0),1))),"")</f>
        <v/>
      </c>
      <c r="O1301" s="66" t="str">
        <f>IFERROR(IF(BT1301="","",IF(INDEX(O$1:O1300,MATCH(BT1301,BT$1:BT1300,0),1)=0,"",INDEX(O$1:O1300,MATCH(BT1301,BT$1:BT1300,0),1))),"")</f>
        <v/>
      </c>
      <c r="R1301" s="66"/>
      <c r="S1301" s="5"/>
      <c r="T1301" s="66"/>
      <c r="U1301" s="5" t="str">
        <f>IFERROR(IF(INDEX(U$1:U1300,MATCH(T1301,T$1:T1300,0),1)=0,"",INDEX(U$1:U1300,MATCH(T1301,T$1:T1300,0),1)),"")</f>
        <v/>
      </c>
      <c r="V1301" s="66"/>
      <c r="W1301" s="5" t="str">
        <f>IFERROR(IF(INDEX(W$1:W1300,MATCH(V1301,V$1:V1300,0),1)=0,"",INDEX(W$1:W1300,MATCH(V1301,V$1:V1300,0),1)),"")</f>
        <v/>
      </c>
      <c r="AE1301" s="4"/>
      <c r="AY1301" s="7"/>
      <c r="BN1301" s="7" t="str">
        <f t="shared" si="297"/>
        <v/>
      </c>
      <c r="BO1301" s="286" t="str">
        <f t="shared" si="289"/>
        <v/>
      </c>
      <c r="BP1301" s="22" t="str">
        <f t="shared" si="298"/>
        <v/>
      </c>
      <c r="BQ1301" s="7"/>
      <c r="BR1301" s="75" t="str">
        <f t="shared" si="291"/>
        <v/>
      </c>
      <c r="BS1301" s="75" t="str">
        <f t="shared" si="292"/>
        <v/>
      </c>
      <c r="BT1301" s="5" t="str">
        <f t="shared" si="293"/>
        <v/>
      </c>
      <c r="BU1301" s="79" t="str">
        <f t="shared" si="294"/>
        <v/>
      </c>
      <c r="BV1301" s="79" t="str">
        <f t="shared" si="295"/>
        <v/>
      </c>
      <c r="BW1301" s="79" t="str">
        <f t="shared" si="296"/>
        <v/>
      </c>
      <c r="CB1301" s="5"/>
      <c r="CE1301" s="5"/>
      <c r="CF1301" s="5"/>
      <c r="CG1301" s="5"/>
      <c r="CH1301" s="5"/>
      <c r="CI1301" s="5"/>
      <c r="CJ1301" s="14"/>
      <c r="CK1301" s="25"/>
      <c r="DO1301" s="5" t="e">
        <f>IF(REPORTE!AH$2="si",IF(C1301=VALUE(REPORTE!C$22),IF(SUM(DO1302:DO$1993),CONCATENATE(INT(B1301),", "),INT(B1301)),""),IF(C1301=VALUE(REPORTE!C$21),IF(SUM(DO1302:DO$1993),CONCATENATE(INT(B1301),", "),INT(B1301)),""))</f>
        <v>#VALUE!</v>
      </c>
      <c r="DS1301" s="5"/>
      <c r="DT1301" s="5"/>
      <c r="DU1301" s="5"/>
      <c r="DV1301" s="5"/>
    </row>
    <row r="1302" spans="1:126" x14ac:dyDescent="0.25">
      <c r="A1302" s="4" t="str">
        <f t="shared" si="290"/>
        <v/>
      </c>
      <c r="B1302" s="3"/>
      <c r="D1302" s="1"/>
      <c r="H1302" s="5" t="str">
        <f>IF(F1302="","",IFERROR(CONCATENATE("PEUA",VLOOKUP(ESTADO,REPORTE!AV$2:AW$33,2,0),DIDTRITO_FORM,CADER_FORM,IFERROR(INDEX(CA:CA,MATCH(DAY(F1302),BZ:BZ,0),1),DAY(F1302)),IFERROR(INDEX(CA:CA,MATCH(MONTH(F1302),BZ:BZ,0),1),MONTH(F1302)),YEAR(F1302),G1302),""))</f>
        <v/>
      </c>
      <c r="N1302" s="66" t="str">
        <f>IFERROR(IF(BT1302="","",IF(INDEX(N$1:N1301,MATCH(BT1302,BT$1:BT1301,0),1)=0,"",INDEX(N$1:N1301,MATCH(BT1302,BT$1:BT1301,0),1))),"")</f>
        <v/>
      </c>
      <c r="O1302" s="66" t="str">
        <f>IFERROR(IF(BT1302="","",IF(INDEX(O$1:O1301,MATCH(BT1302,BT$1:BT1301,0),1)=0,"",INDEX(O$1:O1301,MATCH(BT1302,BT$1:BT1301,0),1))),"")</f>
        <v/>
      </c>
      <c r="R1302" s="66"/>
      <c r="S1302" s="5"/>
      <c r="T1302" s="66"/>
      <c r="U1302" s="5" t="str">
        <f>IFERROR(IF(INDEX(U$1:U1301,MATCH(T1302,T$1:T1301,0),1)=0,"",INDEX(U$1:U1301,MATCH(T1302,T$1:T1301,0),1)),"")</f>
        <v/>
      </c>
      <c r="V1302" s="66"/>
      <c r="W1302" s="5" t="str">
        <f>IFERROR(IF(INDEX(W$1:W1301,MATCH(V1302,V$1:V1301,0),1)=0,"",INDEX(W$1:W1301,MATCH(V1302,V$1:V1301,0),1)),"")</f>
        <v/>
      </c>
      <c r="AE1302" s="4"/>
      <c r="AY1302" s="7"/>
      <c r="BN1302" s="7" t="str">
        <f t="shared" si="297"/>
        <v/>
      </c>
      <c r="BO1302" s="286" t="str">
        <f t="shared" si="289"/>
        <v/>
      </c>
      <c r="BP1302" s="22" t="str">
        <f t="shared" si="298"/>
        <v/>
      </c>
      <c r="BQ1302" s="7"/>
      <c r="BR1302" s="75" t="str">
        <f t="shared" si="291"/>
        <v/>
      </c>
      <c r="BS1302" s="75" t="str">
        <f t="shared" si="292"/>
        <v/>
      </c>
      <c r="BT1302" s="5" t="str">
        <f t="shared" si="293"/>
        <v/>
      </c>
      <c r="BU1302" s="79" t="str">
        <f t="shared" si="294"/>
        <v/>
      </c>
      <c r="BV1302" s="79" t="str">
        <f t="shared" si="295"/>
        <v/>
      </c>
      <c r="BW1302" s="79" t="str">
        <f t="shared" si="296"/>
        <v/>
      </c>
      <c r="CB1302" s="5"/>
      <c r="CE1302" s="5"/>
      <c r="CF1302" s="5"/>
      <c r="CG1302" s="5"/>
      <c r="CH1302" s="5"/>
      <c r="CI1302" s="5"/>
      <c r="CJ1302" s="14"/>
      <c r="CK1302" s="25"/>
      <c r="DO1302" s="5" t="e">
        <f>IF(REPORTE!AH$2="si",IF(C1302=VALUE(REPORTE!C$22),IF(SUM(DO1303:DO$1993),CONCATENATE(INT(B1302),", "),INT(B1302)),""),IF(C1302=VALUE(REPORTE!C$21),IF(SUM(DO1303:DO$1993),CONCATENATE(INT(B1302),", "),INT(B1302)),""))</f>
        <v>#VALUE!</v>
      </c>
      <c r="DS1302" s="5"/>
      <c r="DT1302" s="5"/>
      <c r="DU1302" s="5"/>
      <c r="DV1302" s="5"/>
    </row>
    <row r="1303" spans="1:126" x14ac:dyDescent="0.25">
      <c r="A1303" s="4" t="str">
        <f t="shared" si="290"/>
        <v/>
      </c>
      <c r="B1303" s="3"/>
      <c r="D1303" s="1"/>
      <c r="H1303" s="5" t="str">
        <f>IF(F1303="","",IFERROR(CONCATENATE("PEUA",VLOOKUP(ESTADO,REPORTE!AV$2:AW$33,2,0),DIDTRITO_FORM,CADER_FORM,IFERROR(INDEX(CA:CA,MATCH(DAY(F1303),BZ:BZ,0),1),DAY(F1303)),IFERROR(INDEX(CA:CA,MATCH(MONTH(F1303),BZ:BZ,0),1),MONTH(F1303)),YEAR(F1303),G1303),""))</f>
        <v/>
      </c>
      <c r="N1303" s="66" t="str">
        <f>IFERROR(IF(BT1303="","",IF(INDEX(N$1:N1302,MATCH(BT1303,BT$1:BT1302,0),1)=0,"",INDEX(N$1:N1302,MATCH(BT1303,BT$1:BT1302,0),1))),"")</f>
        <v/>
      </c>
      <c r="O1303" s="66" t="str">
        <f>IFERROR(IF(BT1303="","",IF(INDEX(O$1:O1302,MATCH(BT1303,BT$1:BT1302,0),1)=0,"",INDEX(O$1:O1302,MATCH(BT1303,BT$1:BT1302,0),1))),"")</f>
        <v/>
      </c>
      <c r="R1303" s="66"/>
      <c r="S1303" s="5"/>
      <c r="T1303" s="66"/>
      <c r="U1303" s="5" t="str">
        <f>IFERROR(IF(INDEX(U$1:U1302,MATCH(T1303,T$1:T1302,0),1)=0,"",INDEX(U$1:U1302,MATCH(T1303,T$1:T1302,0),1)),"")</f>
        <v/>
      </c>
      <c r="V1303" s="66"/>
      <c r="W1303" s="5" t="str">
        <f>IFERROR(IF(INDEX(W$1:W1302,MATCH(V1303,V$1:V1302,0),1)=0,"",INDEX(W$1:W1302,MATCH(V1303,V$1:V1302,0),1)),"")</f>
        <v/>
      </c>
      <c r="AE1303" s="4"/>
      <c r="AY1303" s="7"/>
      <c r="BN1303" s="7" t="str">
        <f t="shared" si="297"/>
        <v/>
      </c>
      <c r="BO1303" s="286" t="str">
        <f t="shared" si="289"/>
        <v/>
      </c>
      <c r="BP1303" s="22" t="str">
        <f t="shared" si="298"/>
        <v/>
      </c>
      <c r="BQ1303" s="7"/>
      <c r="BR1303" s="75" t="str">
        <f t="shared" si="291"/>
        <v/>
      </c>
      <c r="BS1303" s="75" t="str">
        <f t="shared" si="292"/>
        <v/>
      </c>
      <c r="BT1303" s="5" t="str">
        <f t="shared" si="293"/>
        <v/>
      </c>
      <c r="BU1303" s="79" t="str">
        <f t="shared" si="294"/>
        <v/>
      </c>
      <c r="BV1303" s="79" t="str">
        <f t="shared" si="295"/>
        <v/>
      </c>
      <c r="BW1303" s="79" t="str">
        <f t="shared" si="296"/>
        <v/>
      </c>
      <c r="CB1303" s="5"/>
      <c r="CE1303" s="5"/>
      <c r="CF1303" s="5"/>
      <c r="CG1303" s="5"/>
      <c r="CH1303" s="5"/>
      <c r="CI1303" s="5"/>
      <c r="CJ1303" s="14"/>
      <c r="CK1303" s="25"/>
      <c r="DO1303" s="5" t="e">
        <f>IF(REPORTE!AH$2="si",IF(C1303=VALUE(REPORTE!C$22),IF(SUM(DO1304:DO$1993),CONCATENATE(INT(B1303),", "),INT(B1303)),""),IF(C1303=VALUE(REPORTE!C$21),IF(SUM(DO1304:DO$1993),CONCATENATE(INT(B1303),", "),INT(B1303)),""))</f>
        <v>#VALUE!</v>
      </c>
      <c r="DP1303" s="5"/>
      <c r="DS1303" s="5"/>
      <c r="DT1303" s="5"/>
      <c r="DU1303" s="5"/>
      <c r="DV1303" s="5"/>
    </row>
    <row r="1304" spans="1:126" x14ac:dyDescent="0.25">
      <c r="A1304" s="4" t="str">
        <f t="shared" si="290"/>
        <v/>
      </c>
      <c r="B1304" s="3"/>
      <c r="D1304" s="1"/>
      <c r="H1304" s="5" t="str">
        <f>IF(F1304="","",IFERROR(CONCATENATE("PEUA",VLOOKUP(ESTADO,REPORTE!AV$2:AW$33,2,0),DIDTRITO_FORM,CADER_FORM,IFERROR(INDEX(CA:CA,MATCH(DAY(F1304),BZ:BZ,0),1),DAY(F1304)),IFERROR(INDEX(CA:CA,MATCH(MONTH(F1304),BZ:BZ,0),1),MONTH(F1304)),YEAR(F1304),G1304),""))</f>
        <v/>
      </c>
      <c r="N1304" s="66" t="str">
        <f>IFERROR(IF(BT1304="","",IF(INDEX(N$1:N1303,MATCH(BT1304,BT$1:BT1303,0),1)=0,"",INDEX(N$1:N1303,MATCH(BT1304,BT$1:BT1303,0),1))),"")</f>
        <v/>
      </c>
      <c r="O1304" s="66" t="str">
        <f>IFERROR(IF(BT1304="","",IF(INDEX(O$1:O1303,MATCH(BT1304,BT$1:BT1303,0),1)=0,"",INDEX(O$1:O1303,MATCH(BT1304,BT$1:BT1303,0),1))),"")</f>
        <v/>
      </c>
      <c r="R1304" s="66"/>
      <c r="S1304" s="5"/>
      <c r="T1304" s="66"/>
      <c r="U1304" s="5" t="str">
        <f>IFERROR(IF(INDEX(U$1:U1303,MATCH(T1304,T$1:T1303,0),1)=0,"",INDEX(U$1:U1303,MATCH(T1304,T$1:T1303,0),1)),"")</f>
        <v/>
      </c>
      <c r="V1304" s="66"/>
      <c r="W1304" s="5" t="str">
        <f>IFERROR(IF(INDEX(W$1:W1303,MATCH(V1304,V$1:V1303,0),1)=0,"",INDEX(W$1:W1303,MATCH(V1304,V$1:V1303,0),1)),"")</f>
        <v/>
      </c>
      <c r="AE1304" s="4"/>
      <c r="AY1304" s="7"/>
      <c r="BN1304" s="7" t="str">
        <f t="shared" si="297"/>
        <v/>
      </c>
      <c r="BO1304" s="286" t="str">
        <f t="shared" si="289"/>
        <v/>
      </c>
      <c r="BP1304" s="22" t="str">
        <f t="shared" si="298"/>
        <v/>
      </c>
      <c r="BQ1304" s="7"/>
      <c r="BR1304" s="75" t="str">
        <f t="shared" si="291"/>
        <v/>
      </c>
      <c r="BS1304" s="75" t="str">
        <f t="shared" si="292"/>
        <v/>
      </c>
      <c r="BT1304" s="5" t="str">
        <f t="shared" si="293"/>
        <v/>
      </c>
      <c r="BU1304" s="79" t="str">
        <f t="shared" si="294"/>
        <v/>
      </c>
      <c r="BV1304" s="79" t="str">
        <f t="shared" si="295"/>
        <v/>
      </c>
      <c r="BW1304" s="79" t="str">
        <f t="shared" si="296"/>
        <v/>
      </c>
      <c r="CB1304" s="5"/>
      <c r="CE1304" s="5"/>
      <c r="CF1304" s="5"/>
      <c r="CG1304" s="5"/>
      <c r="CH1304" s="5"/>
      <c r="CI1304" s="5"/>
      <c r="CJ1304" s="14"/>
      <c r="CK1304" s="25"/>
      <c r="DO1304" s="5" t="e">
        <f>IF(REPORTE!AH$2="si",IF(C1304=VALUE(REPORTE!C$22),IF(SUM(DO1305:DO$1993),CONCATENATE(INT(B1304),", "),INT(B1304)),""),IF(C1304=VALUE(REPORTE!C$21),IF(SUM(DO1305:DO$1993),CONCATENATE(INT(B1304),", "),INT(B1304)),""))</f>
        <v>#VALUE!</v>
      </c>
      <c r="DP1304" s="5" t="e">
        <f>CONCATENATE(DO1304,DO1305,DO1306,DO1307,DO1308,DO1309,DO1310,DO1311,DO1312,DO1313,DO1314,DO1315,DO1316,DO1317,DO1318,DO1319,DO1320,DO1321,DO1322,DO1323,DO1324,DO1325,DO1326,DO1327,DO1328,DO1329,DO1330,DO1331,DO1332,DO1333,DO1334,DO1335,DO1336,DO1337,DO1338,DO1339,DO1340,DO1341,DO1342,DO1343,DO1344,DO1345)</f>
        <v>#VALUE!</v>
      </c>
      <c r="DS1304" s="5"/>
      <c r="DT1304" s="5"/>
      <c r="DU1304" s="5"/>
      <c r="DV1304" s="5"/>
    </row>
    <row r="1305" spans="1:126" x14ac:dyDescent="0.25">
      <c r="A1305" s="4" t="str">
        <f t="shared" si="290"/>
        <v/>
      </c>
      <c r="B1305" s="3"/>
      <c r="D1305" s="1"/>
      <c r="H1305" s="5" t="str">
        <f>IF(F1305="","",IFERROR(CONCATENATE("PEUA",VLOOKUP(ESTADO,REPORTE!AV$2:AW$33,2,0),DIDTRITO_FORM,CADER_FORM,IFERROR(INDEX(CA:CA,MATCH(DAY(F1305),BZ:BZ,0),1),DAY(F1305)),IFERROR(INDEX(CA:CA,MATCH(MONTH(F1305),BZ:BZ,0),1),MONTH(F1305)),YEAR(F1305),G1305),""))</f>
        <v/>
      </c>
      <c r="N1305" s="66" t="str">
        <f>IFERROR(IF(BT1305="","",IF(INDEX(N$1:N1304,MATCH(BT1305,BT$1:BT1304,0),1)=0,"",INDEX(N$1:N1304,MATCH(BT1305,BT$1:BT1304,0),1))),"")</f>
        <v/>
      </c>
      <c r="O1305" s="66" t="str">
        <f>IFERROR(IF(BT1305="","",IF(INDEX(O$1:O1304,MATCH(BT1305,BT$1:BT1304,0),1)=0,"",INDEX(O$1:O1304,MATCH(BT1305,BT$1:BT1304,0),1))),"")</f>
        <v/>
      </c>
      <c r="R1305" s="66"/>
      <c r="S1305" s="5"/>
      <c r="T1305" s="66"/>
      <c r="U1305" s="5" t="str">
        <f>IFERROR(IF(INDEX(U$1:U1304,MATCH(T1305,T$1:T1304,0),1)=0,"",INDEX(U$1:U1304,MATCH(T1305,T$1:T1304,0),1)),"")</f>
        <v/>
      </c>
      <c r="V1305" s="66"/>
      <c r="W1305" s="5" t="str">
        <f>IFERROR(IF(INDEX(W$1:W1304,MATCH(V1305,V$1:V1304,0),1)=0,"",INDEX(W$1:W1304,MATCH(V1305,V$1:V1304,0),1)),"")</f>
        <v/>
      </c>
      <c r="AE1305" s="4"/>
      <c r="AY1305" s="7"/>
      <c r="BN1305" s="7" t="str">
        <f t="shared" si="297"/>
        <v/>
      </c>
      <c r="BO1305" s="286" t="str">
        <f t="shared" si="289"/>
        <v/>
      </c>
      <c r="BP1305" s="22" t="str">
        <f t="shared" si="298"/>
        <v/>
      </c>
      <c r="BQ1305" s="7"/>
      <c r="BR1305" s="75" t="str">
        <f t="shared" si="291"/>
        <v/>
      </c>
      <c r="BS1305" s="75" t="str">
        <f t="shared" si="292"/>
        <v/>
      </c>
      <c r="BT1305" s="5" t="str">
        <f t="shared" si="293"/>
        <v/>
      </c>
      <c r="BU1305" s="79" t="str">
        <f t="shared" si="294"/>
        <v/>
      </c>
      <c r="BV1305" s="79" t="str">
        <f t="shared" si="295"/>
        <v/>
      </c>
      <c r="BW1305" s="79" t="str">
        <f t="shared" si="296"/>
        <v/>
      </c>
      <c r="CB1305" s="5"/>
      <c r="CE1305" s="5"/>
      <c r="CF1305" s="5"/>
      <c r="CG1305" s="5"/>
      <c r="CH1305" s="5"/>
      <c r="CI1305" s="5"/>
      <c r="CJ1305" s="14"/>
      <c r="CK1305" s="25"/>
      <c r="DO1305" s="5" t="e">
        <f>IF(REPORTE!AH$2="si",IF(C1305=VALUE(REPORTE!C$22),IF(SUM(DO1306:DO$1993),CONCATENATE(INT(B1305),", "),INT(B1305)),""),IF(C1305=VALUE(REPORTE!C$21),IF(SUM(DO1306:DO$1993),CONCATENATE(INT(B1305),", "),INT(B1305)),""))</f>
        <v>#VALUE!</v>
      </c>
      <c r="DS1305" s="5"/>
      <c r="DT1305" s="5"/>
      <c r="DU1305" s="5"/>
      <c r="DV1305" s="5"/>
    </row>
    <row r="1306" spans="1:126" x14ac:dyDescent="0.25">
      <c r="A1306" s="4" t="str">
        <f t="shared" si="290"/>
        <v/>
      </c>
      <c r="B1306" s="3"/>
      <c r="D1306" s="1"/>
      <c r="H1306" s="5" t="str">
        <f>IF(F1306="","",IFERROR(CONCATENATE("PEUA",VLOOKUP(ESTADO,REPORTE!AV$2:AW$33,2,0),DIDTRITO_FORM,CADER_FORM,IFERROR(INDEX(CA:CA,MATCH(DAY(F1306),BZ:BZ,0),1),DAY(F1306)),IFERROR(INDEX(CA:CA,MATCH(MONTH(F1306),BZ:BZ,0),1),MONTH(F1306)),YEAR(F1306),G1306),""))</f>
        <v/>
      </c>
      <c r="N1306" s="66" t="str">
        <f>IFERROR(IF(BT1306="","",IF(INDEX(N$1:N1305,MATCH(BT1306,BT$1:BT1305,0),1)=0,"",INDEX(N$1:N1305,MATCH(BT1306,BT$1:BT1305,0),1))),"")</f>
        <v/>
      </c>
      <c r="O1306" s="66" t="str">
        <f>IFERROR(IF(BT1306="","",IF(INDEX(O$1:O1305,MATCH(BT1306,BT$1:BT1305,0),1)=0,"",INDEX(O$1:O1305,MATCH(BT1306,BT$1:BT1305,0),1))),"")</f>
        <v/>
      </c>
      <c r="R1306" s="66"/>
      <c r="S1306" s="5"/>
      <c r="T1306" s="66"/>
      <c r="U1306" s="5" t="str">
        <f>IFERROR(IF(INDEX(U$1:U1305,MATCH(T1306,T$1:T1305,0),1)=0,"",INDEX(U$1:U1305,MATCH(T1306,T$1:T1305,0),1)),"")</f>
        <v/>
      </c>
      <c r="V1306" s="66"/>
      <c r="W1306" s="5" t="str">
        <f>IFERROR(IF(INDEX(W$1:W1305,MATCH(V1306,V$1:V1305,0),1)=0,"",INDEX(W$1:W1305,MATCH(V1306,V$1:V1305,0),1)),"")</f>
        <v/>
      </c>
      <c r="AE1306" s="4"/>
      <c r="AY1306" s="7"/>
      <c r="BN1306" s="7" t="str">
        <f t="shared" si="297"/>
        <v/>
      </c>
      <c r="BO1306" s="286" t="str">
        <f t="shared" si="289"/>
        <v/>
      </c>
      <c r="BP1306" s="22" t="str">
        <f t="shared" si="298"/>
        <v/>
      </c>
      <c r="BQ1306" s="7"/>
      <c r="BR1306" s="75" t="str">
        <f t="shared" si="291"/>
        <v/>
      </c>
      <c r="BS1306" s="75" t="str">
        <f t="shared" si="292"/>
        <v/>
      </c>
      <c r="BT1306" s="5" t="str">
        <f t="shared" si="293"/>
        <v/>
      </c>
      <c r="BU1306" s="79" t="str">
        <f t="shared" si="294"/>
        <v/>
      </c>
      <c r="BV1306" s="79" t="str">
        <f t="shared" si="295"/>
        <v/>
      </c>
      <c r="BW1306" s="79" t="str">
        <f t="shared" si="296"/>
        <v/>
      </c>
      <c r="CB1306" s="5"/>
      <c r="CE1306" s="5"/>
      <c r="CF1306" s="5"/>
      <c r="CG1306" s="5"/>
      <c r="CH1306" s="5"/>
      <c r="CI1306" s="5"/>
      <c r="CJ1306" s="14"/>
      <c r="CK1306" s="25"/>
      <c r="DO1306" s="5" t="e">
        <f>IF(REPORTE!AH$2="si",IF(C1306=VALUE(REPORTE!C$22),IF(SUM(DO1307:DO$1993),CONCATENATE(INT(B1306),", "),INT(B1306)),""),IF(C1306=VALUE(REPORTE!C$21),IF(SUM(DO1307:DO$1993),CONCATENATE(INT(B1306),", "),INT(B1306)),""))</f>
        <v>#VALUE!</v>
      </c>
      <c r="DS1306" s="5"/>
      <c r="DT1306" s="5"/>
      <c r="DU1306" s="5"/>
      <c r="DV1306" s="5"/>
    </row>
    <row r="1307" spans="1:126" x14ac:dyDescent="0.25">
      <c r="A1307" s="4" t="str">
        <f t="shared" si="290"/>
        <v/>
      </c>
      <c r="B1307" s="3"/>
      <c r="D1307" s="1"/>
      <c r="H1307" s="5" t="str">
        <f>IF(F1307="","",IFERROR(CONCATENATE("PEUA",VLOOKUP(ESTADO,REPORTE!AV$2:AW$33,2,0),DIDTRITO_FORM,CADER_FORM,IFERROR(INDEX(CA:CA,MATCH(DAY(F1307),BZ:BZ,0),1),DAY(F1307)),IFERROR(INDEX(CA:CA,MATCH(MONTH(F1307),BZ:BZ,0),1),MONTH(F1307)),YEAR(F1307),G1307),""))</f>
        <v/>
      </c>
      <c r="N1307" s="66" t="str">
        <f>IFERROR(IF(BT1307="","",IF(INDEX(N$1:N1306,MATCH(BT1307,BT$1:BT1306,0),1)=0,"",INDEX(N$1:N1306,MATCH(BT1307,BT$1:BT1306,0),1))),"")</f>
        <v/>
      </c>
      <c r="O1307" s="66" t="str">
        <f>IFERROR(IF(BT1307="","",IF(INDEX(O$1:O1306,MATCH(BT1307,BT$1:BT1306,0),1)=0,"",INDEX(O$1:O1306,MATCH(BT1307,BT$1:BT1306,0),1))),"")</f>
        <v/>
      </c>
      <c r="R1307" s="66"/>
      <c r="S1307" s="5"/>
      <c r="T1307" s="66"/>
      <c r="U1307" s="5" t="str">
        <f>IFERROR(IF(INDEX(U$1:U1306,MATCH(T1307,T$1:T1306,0),1)=0,"",INDEX(U$1:U1306,MATCH(T1307,T$1:T1306,0),1)),"")</f>
        <v/>
      </c>
      <c r="V1307" s="66"/>
      <c r="W1307" s="5" t="str">
        <f>IFERROR(IF(INDEX(W$1:W1306,MATCH(V1307,V$1:V1306,0),1)=0,"",INDEX(W$1:W1306,MATCH(V1307,V$1:V1306,0),1)),"")</f>
        <v/>
      </c>
      <c r="AE1307" s="4"/>
      <c r="AY1307" s="7"/>
      <c r="BN1307" s="7" t="str">
        <f t="shared" si="297"/>
        <v/>
      </c>
      <c r="BO1307" s="286" t="str">
        <f t="shared" si="289"/>
        <v/>
      </c>
      <c r="BP1307" s="22" t="str">
        <f t="shared" si="298"/>
        <v/>
      </c>
      <c r="BQ1307" s="7"/>
      <c r="BR1307" s="75" t="str">
        <f t="shared" si="291"/>
        <v/>
      </c>
      <c r="BS1307" s="75" t="str">
        <f t="shared" si="292"/>
        <v/>
      </c>
      <c r="BT1307" s="5" t="str">
        <f t="shared" si="293"/>
        <v/>
      </c>
      <c r="BU1307" s="79" t="str">
        <f t="shared" si="294"/>
        <v/>
      </c>
      <c r="BV1307" s="79" t="str">
        <f t="shared" si="295"/>
        <v/>
      </c>
      <c r="BW1307" s="79" t="str">
        <f t="shared" si="296"/>
        <v/>
      </c>
      <c r="CB1307" s="5"/>
      <c r="CE1307" s="5"/>
      <c r="CF1307" s="5"/>
      <c r="CG1307" s="5"/>
      <c r="CH1307" s="5"/>
      <c r="CI1307" s="5"/>
      <c r="CJ1307" s="14"/>
      <c r="CK1307" s="25"/>
      <c r="DO1307" s="5" t="e">
        <f>IF(REPORTE!AH$2="si",IF(C1307=VALUE(REPORTE!C$22),IF(SUM(DO1308:DO$1993),CONCATENATE(INT(B1307),", "),INT(B1307)),""),IF(C1307=VALUE(REPORTE!C$21),IF(SUM(DO1308:DO$1993),CONCATENATE(INT(B1307),", "),INT(B1307)),""))</f>
        <v>#VALUE!</v>
      </c>
      <c r="DS1307" s="5"/>
      <c r="DT1307" s="5"/>
      <c r="DU1307" s="5"/>
      <c r="DV1307" s="5"/>
    </row>
    <row r="1308" spans="1:126" x14ac:dyDescent="0.25">
      <c r="A1308" s="4" t="str">
        <f t="shared" si="290"/>
        <v/>
      </c>
      <c r="B1308" s="3"/>
      <c r="D1308" s="1"/>
      <c r="H1308" s="5" t="str">
        <f>IF(F1308="","",IFERROR(CONCATENATE("PEUA",VLOOKUP(ESTADO,REPORTE!AV$2:AW$33,2,0),DIDTRITO_FORM,CADER_FORM,IFERROR(INDEX(CA:CA,MATCH(DAY(F1308),BZ:BZ,0),1),DAY(F1308)),IFERROR(INDEX(CA:CA,MATCH(MONTH(F1308),BZ:BZ,0),1),MONTH(F1308)),YEAR(F1308),G1308),""))</f>
        <v/>
      </c>
      <c r="N1308" s="66" t="str">
        <f>IFERROR(IF(BT1308="","",IF(INDEX(N$1:N1307,MATCH(BT1308,BT$1:BT1307,0),1)=0,"",INDEX(N$1:N1307,MATCH(BT1308,BT$1:BT1307,0),1))),"")</f>
        <v/>
      </c>
      <c r="O1308" s="66" t="str">
        <f>IFERROR(IF(BT1308="","",IF(INDEX(O$1:O1307,MATCH(BT1308,BT$1:BT1307,0),1)=0,"",INDEX(O$1:O1307,MATCH(BT1308,BT$1:BT1307,0),1))),"")</f>
        <v/>
      </c>
      <c r="R1308" s="66"/>
      <c r="S1308" s="5"/>
      <c r="T1308" s="66"/>
      <c r="U1308" s="5" t="str">
        <f>IFERROR(IF(INDEX(U$1:U1307,MATCH(T1308,T$1:T1307,0),1)=0,"",INDEX(U$1:U1307,MATCH(T1308,T$1:T1307,0),1)),"")</f>
        <v/>
      </c>
      <c r="V1308" s="66"/>
      <c r="W1308" s="5" t="str">
        <f>IFERROR(IF(INDEX(W$1:W1307,MATCH(V1308,V$1:V1307,0),1)=0,"",INDEX(W$1:W1307,MATCH(V1308,V$1:V1307,0),1)),"")</f>
        <v/>
      </c>
      <c r="AE1308" s="4"/>
      <c r="AY1308" s="7"/>
      <c r="BN1308" s="7" t="str">
        <f t="shared" si="297"/>
        <v/>
      </c>
      <c r="BO1308" s="286" t="str">
        <f t="shared" si="289"/>
        <v/>
      </c>
      <c r="BP1308" s="22" t="str">
        <f t="shared" si="298"/>
        <v/>
      </c>
      <c r="BQ1308" s="7"/>
      <c r="BR1308" s="75" t="str">
        <f t="shared" si="291"/>
        <v/>
      </c>
      <c r="BS1308" s="75" t="str">
        <f t="shared" si="292"/>
        <v/>
      </c>
      <c r="BT1308" s="5" t="str">
        <f t="shared" si="293"/>
        <v/>
      </c>
      <c r="BU1308" s="79" t="str">
        <f t="shared" si="294"/>
        <v/>
      </c>
      <c r="BV1308" s="79" t="str">
        <f t="shared" si="295"/>
        <v/>
      </c>
      <c r="BW1308" s="79" t="str">
        <f t="shared" si="296"/>
        <v/>
      </c>
      <c r="CB1308" s="5"/>
      <c r="CE1308" s="5"/>
      <c r="CF1308" s="5"/>
      <c r="CG1308" s="5"/>
      <c r="CH1308" s="5"/>
      <c r="CI1308" s="5"/>
      <c r="CJ1308" s="14"/>
      <c r="CK1308" s="25"/>
      <c r="DO1308" s="5" t="e">
        <f>IF(REPORTE!AH$2="si",IF(C1308=VALUE(REPORTE!C$22),IF(SUM(DO1309:DO$1993),CONCATENATE(INT(B1308),", "),INT(B1308)),""),IF(C1308=VALUE(REPORTE!C$21),IF(SUM(DO1309:DO$1993),CONCATENATE(INT(B1308),", "),INT(B1308)),""))</f>
        <v>#VALUE!</v>
      </c>
      <c r="DS1308" s="5"/>
      <c r="DT1308" s="5"/>
      <c r="DU1308" s="5"/>
      <c r="DV1308" s="5"/>
    </row>
    <row r="1309" spans="1:126" x14ac:dyDescent="0.25">
      <c r="A1309" s="4" t="str">
        <f t="shared" si="290"/>
        <v/>
      </c>
      <c r="B1309" s="3"/>
      <c r="D1309" s="1"/>
      <c r="H1309" s="5" t="str">
        <f>IF(F1309="","",IFERROR(CONCATENATE("PEUA",VLOOKUP(ESTADO,REPORTE!AV$2:AW$33,2,0),DIDTRITO_FORM,CADER_FORM,IFERROR(INDEX(CA:CA,MATCH(DAY(F1309),BZ:BZ,0),1),DAY(F1309)),IFERROR(INDEX(CA:CA,MATCH(MONTH(F1309),BZ:BZ,0),1),MONTH(F1309)),YEAR(F1309),G1309),""))</f>
        <v/>
      </c>
      <c r="N1309" s="66" t="str">
        <f>IFERROR(IF(BT1309="","",IF(INDEX(N$1:N1308,MATCH(BT1309,BT$1:BT1308,0),1)=0,"",INDEX(N$1:N1308,MATCH(BT1309,BT$1:BT1308,0),1))),"")</f>
        <v/>
      </c>
      <c r="O1309" s="66" t="str">
        <f>IFERROR(IF(BT1309="","",IF(INDEX(O$1:O1308,MATCH(BT1309,BT$1:BT1308,0),1)=0,"",INDEX(O$1:O1308,MATCH(BT1309,BT$1:BT1308,0),1))),"")</f>
        <v/>
      </c>
      <c r="R1309" s="66"/>
      <c r="S1309" s="5"/>
      <c r="T1309" s="66"/>
      <c r="U1309" s="5" t="str">
        <f>IFERROR(IF(INDEX(U$1:U1308,MATCH(T1309,T$1:T1308,0),1)=0,"",INDEX(U$1:U1308,MATCH(T1309,T$1:T1308,0),1)),"")</f>
        <v/>
      </c>
      <c r="V1309" s="66"/>
      <c r="W1309" s="5" t="str">
        <f>IFERROR(IF(INDEX(W$1:W1308,MATCH(V1309,V$1:V1308,0),1)=0,"",INDEX(W$1:W1308,MATCH(V1309,V$1:V1308,0),1)),"")</f>
        <v/>
      </c>
      <c r="AE1309" s="4"/>
      <c r="AY1309" s="7"/>
      <c r="BN1309" s="7" t="str">
        <f t="shared" si="297"/>
        <v/>
      </c>
      <c r="BO1309" s="286" t="str">
        <f t="shared" si="289"/>
        <v/>
      </c>
      <c r="BP1309" s="22" t="str">
        <f t="shared" si="298"/>
        <v/>
      </c>
      <c r="BQ1309" s="7"/>
      <c r="BR1309" s="75" t="str">
        <f t="shared" si="291"/>
        <v/>
      </c>
      <c r="BS1309" s="75" t="str">
        <f t="shared" si="292"/>
        <v/>
      </c>
      <c r="BT1309" s="5" t="str">
        <f t="shared" si="293"/>
        <v/>
      </c>
      <c r="BU1309" s="79" t="str">
        <f t="shared" si="294"/>
        <v/>
      </c>
      <c r="BV1309" s="79" t="str">
        <f t="shared" si="295"/>
        <v/>
      </c>
      <c r="BW1309" s="79" t="str">
        <f t="shared" si="296"/>
        <v/>
      </c>
      <c r="CB1309" s="5"/>
      <c r="CE1309" s="5"/>
      <c r="CF1309" s="5"/>
      <c r="CG1309" s="5"/>
      <c r="CH1309" s="5"/>
      <c r="CI1309" s="5"/>
      <c r="CJ1309" s="14"/>
      <c r="CK1309" s="25"/>
      <c r="DO1309" s="5" t="e">
        <f>IF(REPORTE!AH$2="si",IF(C1309=VALUE(REPORTE!C$22),IF(SUM(DO1310:DO$1993),CONCATENATE(INT(B1309),", "),INT(B1309)),""),IF(C1309=VALUE(REPORTE!C$21),IF(SUM(DO1310:DO$1993),CONCATENATE(INT(B1309),", "),INT(B1309)),""))</f>
        <v>#VALUE!</v>
      </c>
      <c r="DS1309" s="5"/>
      <c r="DT1309" s="5"/>
      <c r="DU1309" s="5"/>
      <c r="DV1309" s="5"/>
    </row>
    <row r="1310" spans="1:126" x14ac:dyDescent="0.25">
      <c r="A1310" s="4" t="str">
        <f t="shared" si="290"/>
        <v/>
      </c>
      <c r="B1310" s="3"/>
      <c r="D1310" s="1"/>
      <c r="H1310" s="5" t="str">
        <f>IF(F1310="","",IFERROR(CONCATENATE("PEUA",VLOOKUP(ESTADO,REPORTE!AV$2:AW$33,2,0),DIDTRITO_FORM,CADER_FORM,IFERROR(INDEX(CA:CA,MATCH(DAY(F1310),BZ:BZ,0),1),DAY(F1310)),IFERROR(INDEX(CA:CA,MATCH(MONTH(F1310),BZ:BZ,0),1),MONTH(F1310)),YEAR(F1310),G1310),""))</f>
        <v/>
      </c>
      <c r="N1310" s="66" t="str">
        <f>IFERROR(IF(BT1310="","",IF(INDEX(N$1:N1309,MATCH(BT1310,BT$1:BT1309,0),1)=0,"",INDEX(N$1:N1309,MATCH(BT1310,BT$1:BT1309,0),1))),"")</f>
        <v/>
      </c>
      <c r="O1310" s="66" t="str">
        <f>IFERROR(IF(BT1310="","",IF(INDEX(O$1:O1309,MATCH(BT1310,BT$1:BT1309,0),1)=0,"",INDEX(O$1:O1309,MATCH(BT1310,BT$1:BT1309,0),1))),"")</f>
        <v/>
      </c>
      <c r="R1310" s="66"/>
      <c r="S1310" s="5"/>
      <c r="T1310" s="66"/>
      <c r="U1310" s="5" t="str">
        <f>IFERROR(IF(INDEX(U$1:U1309,MATCH(T1310,T$1:T1309,0),1)=0,"",INDEX(U$1:U1309,MATCH(T1310,T$1:T1309,0),1)),"")</f>
        <v/>
      </c>
      <c r="V1310" s="66"/>
      <c r="W1310" s="5" t="str">
        <f>IFERROR(IF(INDEX(W$1:W1309,MATCH(V1310,V$1:V1309,0),1)=0,"",INDEX(W$1:W1309,MATCH(V1310,V$1:V1309,0),1)),"")</f>
        <v/>
      </c>
      <c r="AE1310" s="4"/>
      <c r="AY1310" s="7"/>
      <c r="BN1310" s="7" t="str">
        <f t="shared" si="297"/>
        <v/>
      </c>
      <c r="BO1310" s="286" t="str">
        <f t="shared" si="289"/>
        <v/>
      </c>
      <c r="BP1310" s="22" t="str">
        <f t="shared" si="298"/>
        <v/>
      </c>
      <c r="BQ1310" s="7"/>
      <c r="BR1310" s="75" t="str">
        <f t="shared" si="291"/>
        <v/>
      </c>
      <c r="BS1310" s="75" t="str">
        <f t="shared" si="292"/>
        <v/>
      </c>
      <c r="BT1310" s="5" t="str">
        <f t="shared" si="293"/>
        <v/>
      </c>
      <c r="BU1310" s="79" t="str">
        <f t="shared" si="294"/>
        <v/>
      </c>
      <c r="BV1310" s="79" t="str">
        <f t="shared" si="295"/>
        <v/>
      </c>
      <c r="BW1310" s="79" t="str">
        <f t="shared" si="296"/>
        <v/>
      </c>
      <c r="CB1310" s="5"/>
      <c r="CE1310" s="5"/>
      <c r="CF1310" s="5"/>
      <c r="CG1310" s="5"/>
      <c r="CH1310" s="5"/>
      <c r="CI1310" s="5"/>
      <c r="CJ1310" s="14"/>
      <c r="CK1310" s="25"/>
      <c r="DO1310" s="5" t="e">
        <f>IF(REPORTE!AH$2="si",IF(C1310=VALUE(REPORTE!C$22),IF(SUM(DO1311:DO$1993),CONCATENATE(INT(B1310),", "),INT(B1310)),""),IF(C1310=VALUE(REPORTE!C$21),IF(SUM(DO1311:DO$1993),CONCATENATE(INT(B1310),", "),INT(B1310)),""))</f>
        <v>#VALUE!</v>
      </c>
      <c r="DS1310" s="5"/>
      <c r="DT1310" s="5"/>
      <c r="DU1310" s="5"/>
      <c r="DV1310" s="5"/>
    </row>
    <row r="1311" spans="1:126" x14ac:dyDescent="0.25">
      <c r="A1311" s="4" t="str">
        <f t="shared" si="290"/>
        <v/>
      </c>
      <c r="B1311" s="3"/>
      <c r="D1311" s="1"/>
      <c r="H1311" s="5" t="str">
        <f>IF(F1311="","",IFERROR(CONCATENATE("PEUA",VLOOKUP(ESTADO,REPORTE!AV$2:AW$33,2,0),DIDTRITO_FORM,CADER_FORM,IFERROR(INDEX(CA:CA,MATCH(DAY(F1311),BZ:BZ,0),1),DAY(F1311)),IFERROR(INDEX(CA:CA,MATCH(MONTH(F1311),BZ:BZ,0),1),MONTH(F1311)),YEAR(F1311),G1311),""))</f>
        <v/>
      </c>
      <c r="N1311" s="66" t="str">
        <f>IFERROR(IF(BT1311="","",IF(INDEX(N$1:N1310,MATCH(BT1311,BT$1:BT1310,0),1)=0,"",INDEX(N$1:N1310,MATCH(BT1311,BT$1:BT1310,0),1))),"")</f>
        <v/>
      </c>
      <c r="O1311" s="66" t="str">
        <f>IFERROR(IF(BT1311="","",IF(INDEX(O$1:O1310,MATCH(BT1311,BT$1:BT1310,0),1)=0,"",INDEX(O$1:O1310,MATCH(BT1311,BT$1:BT1310,0),1))),"")</f>
        <v/>
      </c>
      <c r="R1311" s="66"/>
      <c r="S1311" s="5"/>
      <c r="T1311" s="66"/>
      <c r="U1311" s="5" t="str">
        <f>IFERROR(IF(INDEX(U$1:U1310,MATCH(T1311,T$1:T1310,0),1)=0,"",INDEX(U$1:U1310,MATCH(T1311,T$1:T1310,0),1)),"")</f>
        <v/>
      </c>
      <c r="V1311" s="66"/>
      <c r="W1311" s="5" t="str">
        <f>IFERROR(IF(INDEX(W$1:W1310,MATCH(V1311,V$1:V1310,0),1)=0,"",INDEX(W$1:W1310,MATCH(V1311,V$1:V1310,0),1)),"")</f>
        <v/>
      </c>
      <c r="AE1311" s="4"/>
      <c r="AY1311" s="7"/>
      <c r="BN1311" s="7" t="str">
        <f t="shared" si="297"/>
        <v/>
      </c>
      <c r="BO1311" s="286" t="str">
        <f t="shared" si="289"/>
        <v/>
      </c>
      <c r="BP1311" s="22" t="str">
        <f t="shared" si="298"/>
        <v/>
      </c>
      <c r="BQ1311" s="7"/>
      <c r="BR1311" s="75" t="str">
        <f t="shared" si="291"/>
        <v/>
      </c>
      <c r="BS1311" s="75" t="str">
        <f t="shared" si="292"/>
        <v/>
      </c>
      <c r="BT1311" s="5" t="str">
        <f t="shared" si="293"/>
        <v/>
      </c>
      <c r="BU1311" s="79" t="str">
        <f t="shared" si="294"/>
        <v/>
      </c>
      <c r="BV1311" s="79" t="str">
        <f t="shared" si="295"/>
        <v/>
      </c>
      <c r="BW1311" s="79" t="str">
        <f t="shared" si="296"/>
        <v/>
      </c>
      <c r="CB1311" s="5"/>
      <c r="CE1311" s="5"/>
      <c r="CF1311" s="5"/>
      <c r="CG1311" s="5"/>
      <c r="CH1311" s="5"/>
      <c r="CI1311" s="5"/>
      <c r="CJ1311" s="14"/>
      <c r="CK1311" s="25"/>
      <c r="DO1311" s="5" t="e">
        <f>IF(REPORTE!AH$2="si",IF(C1311=VALUE(REPORTE!C$22),IF(SUM(DO1312:DO$1993),CONCATENATE(INT(B1311),", "),INT(B1311)),""),IF(C1311=VALUE(REPORTE!C$21),IF(SUM(DO1312:DO$1993),CONCATENATE(INT(B1311),", "),INT(B1311)),""))</f>
        <v>#VALUE!</v>
      </c>
      <c r="DS1311" s="5"/>
      <c r="DT1311" s="5"/>
      <c r="DU1311" s="5"/>
      <c r="DV1311" s="5"/>
    </row>
    <row r="1312" spans="1:126" x14ac:dyDescent="0.25">
      <c r="A1312" s="4" t="str">
        <f t="shared" si="290"/>
        <v/>
      </c>
      <c r="B1312" s="3"/>
      <c r="D1312" s="1"/>
      <c r="H1312" s="5" t="str">
        <f>IF(F1312="","",IFERROR(CONCATENATE("PEUA",VLOOKUP(ESTADO,REPORTE!AV$2:AW$33,2,0),DIDTRITO_FORM,CADER_FORM,IFERROR(INDEX(CA:CA,MATCH(DAY(F1312),BZ:BZ,0),1),DAY(F1312)),IFERROR(INDEX(CA:CA,MATCH(MONTH(F1312),BZ:BZ,0),1),MONTH(F1312)),YEAR(F1312),G1312),""))</f>
        <v/>
      </c>
      <c r="N1312" s="66" t="str">
        <f>IFERROR(IF(BT1312="","",IF(INDEX(N$1:N1311,MATCH(BT1312,BT$1:BT1311,0),1)=0,"",INDEX(N$1:N1311,MATCH(BT1312,BT$1:BT1311,0),1))),"")</f>
        <v/>
      </c>
      <c r="O1312" s="66" t="str">
        <f>IFERROR(IF(BT1312="","",IF(INDEX(O$1:O1311,MATCH(BT1312,BT$1:BT1311,0),1)=0,"",INDEX(O$1:O1311,MATCH(BT1312,BT$1:BT1311,0),1))),"")</f>
        <v/>
      </c>
      <c r="R1312" s="66"/>
      <c r="S1312" s="5"/>
      <c r="T1312" s="66"/>
      <c r="U1312" s="5" t="str">
        <f>IFERROR(IF(INDEX(U$1:U1311,MATCH(T1312,T$1:T1311,0),1)=0,"",INDEX(U$1:U1311,MATCH(T1312,T$1:T1311,0),1)),"")</f>
        <v/>
      </c>
      <c r="V1312" s="66"/>
      <c r="W1312" s="5" t="str">
        <f>IFERROR(IF(INDEX(W$1:W1311,MATCH(V1312,V$1:V1311,0),1)=0,"",INDEX(W$1:W1311,MATCH(V1312,V$1:V1311,0),1)),"")</f>
        <v/>
      </c>
      <c r="AE1312" s="4"/>
      <c r="AY1312" s="7"/>
      <c r="BN1312" s="7" t="str">
        <f t="shared" si="297"/>
        <v/>
      </c>
      <c r="BO1312" s="286" t="str">
        <f t="shared" si="289"/>
        <v/>
      </c>
      <c r="BP1312" s="22" t="str">
        <f t="shared" si="298"/>
        <v/>
      </c>
      <c r="BQ1312" s="7"/>
      <c r="BR1312" s="75" t="str">
        <f t="shared" si="291"/>
        <v/>
      </c>
      <c r="BS1312" s="75" t="str">
        <f t="shared" si="292"/>
        <v/>
      </c>
      <c r="BT1312" s="5" t="str">
        <f t="shared" si="293"/>
        <v/>
      </c>
      <c r="BU1312" s="79" t="str">
        <f t="shared" si="294"/>
        <v/>
      </c>
      <c r="BV1312" s="79" t="str">
        <f t="shared" si="295"/>
        <v/>
      </c>
      <c r="BW1312" s="79" t="str">
        <f t="shared" si="296"/>
        <v/>
      </c>
      <c r="CB1312" s="5"/>
      <c r="CE1312" s="5"/>
      <c r="CF1312" s="5"/>
      <c r="CG1312" s="5"/>
      <c r="CH1312" s="5"/>
      <c r="CI1312" s="5"/>
      <c r="CJ1312" s="14"/>
      <c r="CK1312" s="25"/>
      <c r="DO1312" s="5" t="e">
        <f>IF(REPORTE!AH$2="si",IF(C1312=VALUE(REPORTE!C$22),IF(SUM(DO1313:DO$1993),CONCATENATE(INT(B1312),", "),INT(B1312)),""),IF(C1312=VALUE(REPORTE!C$21),IF(SUM(DO1313:DO$1993),CONCATENATE(INT(B1312),", "),INT(B1312)),""))</f>
        <v>#VALUE!</v>
      </c>
      <c r="DS1312" s="5"/>
      <c r="DT1312" s="5"/>
      <c r="DU1312" s="5"/>
      <c r="DV1312" s="5"/>
    </row>
    <row r="1313" spans="1:126" x14ac:dyDescent="0.25">
      <c r="A1313" s="4" t="str">
        <f t="shared" si="290"/>
        <v/>
      </c>
      <c r="B1313" s="3"/>
      <c r="D1313" s="1"/>
      <c r="H1313" s="5" t="str">
        <f>IF(F1313="","",IFERROR(CONCATENATE("PEUA",VLOOKUP(ESTADO,REPORTE!AV$2:AW$33,2,0),DIDTRITO_FORM,CADER_FORM,IFERROR(INDEX(CA:CA,MATCH(DAY(F1313),BZ:BZ,0),1),DAY(F1313)),IFERROR(INDEX(CA:CA,MATCH(MONTH(F1313),BZ:BZ,0),1),MONTH(F1313)),YEAR(F1313),G1313),""))</f>
        <v/>
      </c>
      <c r="N1313" s="66" t="str">
        <f>IFERROR(IF(BT1313="","",IF(INDEX(N$1:N1312,MATCH(BT1313,BT$1:BT1312,0),1)=0,"",INDEX(N$1:N1312,MATCH(BT1313,BT$1:BT1312,0),1))),"")</f>
        <v/>
      </c>
      <c r="O1313" s="66" t="str">
        <f>IFERROR(IF(BT1313="","",IF(INDEX(O$1:O1312,MATCH(BT1313,BT$1:BT1312,0),1)=0,"",INDEX(O$1:O1312,MATCH(BT1313,BT$1:BT1312,0),1))),"")</f>
        <v/>
      </c>
      <c r="R1313" s="66"/>
      <c r="S1313" s="5"/>
      <c r="T1313" s="66"/>
      <c r="U1313" s="5" t="str">
        <f>IFERROR(IF(INDEX(U$1:U1312,MATCH(T1313,T$1:T1312,0),1)=0,"",INDEX(U$1:U1312,MATCH(T1313,T$1:T1312,0),1)),"")</f>
        <v/>
      </c>
      <c r="V1313" s="66"/>
      <c r="W1313" s="5" t="str">
        <f>IFERROR(IF(INDEX(W$1:W1312,MATCH(V1313,V$1:V1312,0),1)=0,"",INDEX(W$1:W1312,MATCH(V1313,V$1:V1312,0),1)),"")</f>
        <v/>
      </c>
      <c r="AE1313" s="4"/>
      <c r="AY1313" s="7"/>
      <c r="BN1313" s="7" t="str">
        <f t="shared" si="297"/>
        <v/>
      </c>
      <c r="BO1313" s="286" t="str">
        <f t="shared" si="289"/>
        <v/>
      </c>
      <c r="BP1313" s="22" t="str">
        <f t="shared" si="298"/>
        <v/>
      </c>
      <c r="BQ1313" s="7"/>
      <c r="BR1313" s="75" t="str">
        <f t="shared" si="291"/>
        <v/>
      </c>
      <c r="BS1313" s="75" t="str">
        <f t="shared" si="292"/>
        <v/>
      </c>
      <c r="BT1313" s="5" t="str">
        <f t="shared" si="293"/>
        <v/>
      </c>
      <c r="BU1313" s="79" t="str">
        <f t="shared" si="294"/>
        <v/>
      </c>
      <c r="BV1313" s="79" t="str">
        <f t="shared" si="295"/>
        <v/>
      </c>
      <c r="BW1313" s="79" t="str">
        <f t="shared" si="296"/>
        <v/>
      </c>
      <c r="CB1313" s="5"/>
      <c r="CE1313" s="5"/>
      <c r="CF1313" s="5"/>
      <c r="CG1313" s="5"/>
      <c r="CH1313" s="5"/>
      <c r="CI1313" s="5"/>
      <c r="CJ1313" s="14"/>
      <c r="CK1313" s="25"/>
      <c r="DO1313" s="5" t="e">
        <f>IF(REPORTE!AH$2="si",IF(C1313=VALUE(REPORTE!C$22),IF(SUM(DO1314:DO$1993),CONCATENATE(INT(B1313),", "),INT(B1313)),""),IF(C1313=VALUE(REPORTE!C$21),IF(SUM(DO1314:DO$1993),CONCATENATE(INT(B1313),", "),INT(B1313)),""))</f>
        <v>#VALUE!</v>
      </c>
      <c r="DS1313" s="5"/>
      <c r="DT1313" s="5"/>
      <c r="DU1313" s="5"/>
      <c r="DV1313" s="5"/>
    </row>
    <row r="1314" spans="1:126" x14ac:dyDescent="0.25">
      <c r="A1314" s="4" t="str">
        <f t="shared" si="290"/>
        <v/>
      </c>
      <c r="B1314" s="3"/>
      <c r="D1314" s="1"/>
      <c r="H1314" s="5" t="str">
        <f>IF(F1314="","",IFERROR(CONCATENATE("PEUA",VLOOKUP(ESTADO,REPORTE!AV$2:AW$33,2,0),DIDTRITO_FORM,CADER_FORM,IFERROR(INDEX(CA:CA,MATCH(DAY(F1314),BZ:BZ,0),1),DAY(F1314)),IFERROR(INDEX(CA:CA,MATCH(MONTH(F1314),BZ:BZ,0),1),MONTH(F1314)),YEAR(F1314),G1314),""))</f>
        <v/>
      </c>
      <c r="N1314" s="66" t="str">
        <f>IFERROR(IF(BT1314="","",IF(INDEX(N$1:N1313,MATCH(BT1314,BT$1:BT1313,0),1)=0,"",INDEX(N$1:N1313,MATCH(BT1314,BT$1:BT1313,0),1))),"")</f>
        <v/>
      </c>
      <c r="O1314" s="66" t="str">
        <f>IFERROR(IF(BT1314="","",IF(INDEX(O$1:O1313,MATCH(BT1314,BT$1:BT1313,0),1)=0,"",INDEX(O$1:O1313,MATCH(BT1314,BT$1:BT1313,0),1))),"")</f>
        <v/>
      </c>
      <c r="R1314" s="66"/>
      <c r="S1314" s="5"/>
      <c r="T1314" s="66"/>
      <c r="U1314" s="5" t="str">
        <f>IFERROR(IF(INDEX(U$1:U1313,MATCH(T1314,T$1:T1313,0),1)=0,"",INDEX(U$1:U1313,MATCH(T1314,T$1:T1313,0),1)),"")</f>
        <v/>
      </c>
      <c r="V1314" s="66"/>
      <c r="W1314" s="5" t="str">
        <f>IFERROR(IF(INDEX(W$1:W1313,MATCH(V1314,V$1:V1313,0),1)=0,"",INDEX(W$1:W1313,MATCH(V1314,V$1:V1313,0),1)),"")</f>
        <v/>
      </c>
      <c r="AE1314" s="4"/>
      <c r="AY1314" s="7"/>
      <c r="BN1314" s="7" t="str">
        <f t="shared" si="297"/>
        <v/>
      </c>
      <c r="BO1314" s="286" t="str">
        <f t="shared" si="289"/>
        <v/>
      </c>
      <c r="BP1314" s="22" t="str">
        <f t="shared" si="298"/>
        <v/>
      </c>
      <c r="BQ1314" s="7"/>
      <c r="BR1314" s="75" t="str">
        <f t="shared" si="291"/>
        <v/>
      </c>
      <c r="BS1314" s="75" t="str">
        <f t="shared" si="292"/>
        <v/>
      </c>
      <c r="BT1314" s="5" t="str">
        <f t="shared" si="293"/>
        <v/>
      </c>
      <c r="BU1314" s="79" t="str">
        <f t="shared" si="294"/>
        <v/>
      </c>
      <c r="BV1314" s="79" t="str">
        <f t="shared" si="295"/>
        <v/>
      </c>
      <c r="BW1314" s="79" t="str">
        <f t="shared" si="296"/>
        <v/>
      </c>
      <c r="CB1314" s="5"/>
      <c r="CE1314" s="5"/>
      <c r="CF1314" s="5"/>
      <c r="CG1314" s="5"/>
      <c r="CH1314" s="5"/>
      <c r="CI1314" s="5"/>
      <c r="CJ1314" s="14"/>
      <c r="CK1314" s="25"/>
      <c r="DO1314" s="5" t="e">
        <f>IF(REPORTE!AH$2="si",IF(C1314=VALUE(REPORTE!C$22),IF(SUM(DO1315:DO$1993),CONCATENATE(INT(B1314),", "),INT(B1314)),""),IF(C1314=VALUE(REPORTE!C$21),IF(SUM(DO1315:DO$1993),CONCATENATE(INT(B1314),", "),INT(B1314)),""))</f>
        <v>#VALUE!</v>
      </c>
      <c r="DS1314" s="5"/>
      <c r="DT1314" s="5"/>
      <c r="DU1314" s="5"/>
      <c r="DV1314" s="5"/>
    </row>
    <row r="1315" spans="1:126" x14ac:dyDescent="0.25">
      <c r="A1315" s="4" t="str">
        <f t="shared" si="290"/>
        <v/>
      </c>
      <c r="B1315" s="3"/>
      <c r="D1315" s="1"/>
      <c r="H1315" s="5" t="str">
        <f>IF(F1315="","",IFERROR(CONCATENATE("PEUA",VLOOKUP(ESTADO,REPORTE!AV$2:AW$33,2,0),DIDTRITO_FORM,CADER_FORM,IFERROR(INDEX(CA:CA,MATCH(DAY(F1315),BZ:BZ,0),1),DAY(F1315)),IFERROR(INDEX(CA:CA,MATCH(MONTH(F1315),BZ:BZ,0),1),MONTH(F1315)),YEAR(F1315),G1315),""))</f>
        <v/>
      </c>
      <c r="N1315" s="66" t="str">
        <f>IFERROR(IF(BT1315="","",IF(INDEX(N$1:N1314,MATCH(BT1315,BT$1:BT1314,0),1)=0,"",INDEX(N$1:N1314,MATCH(BT1315,BT$1:BT1314,0),1))),"")</f>
        <v/>
      </c>
      <c r="O1315" s="66" t="str">
        <f>IFERROR(IF(BT1315="","",IF(INDEX(O$1:O1314,MATCH(BT1315,BT$1:BT1314,0),1)=0,"",INDEX(O$1:O1314,MATCH(BT1315,BT$1:BT1314,0),1))),"")</f>
        <v/>
      </c>
      <c r="R1315" s="66"/>
      <c r="S1315" s="5"/>
      <c r="T1315" s="66"/>
      <c r="U1315" s="5" t="str">
        <f>IFERROR(IF(INDEX(U$1:U1314,MATCH(T1315,T$1:T1314,0),1)=0,"",INDEX(U$1:U1314,MATCH(T1315,T$1:T1314,0),1)),"")</f>
        <v/>
      </c>
      <c r="V1315" s="66"/>
      <c r="W1315" s="5" t="str">
        <f>IFERROR(IF(INDEX(W$1:W1314,MATCH(V1315,V$1:V1314,0),1)=0,"",INDEX(W$1:W1314,MATCH(V1315,V$1:V1314,0),1)),"")</f>
        <v/>
      </c>
      <c r="AE1315" s="4"/>
      <c r="AY1315" s="7"/>
      <c r="BN1315" s="7" t="str">
        <f t="shared" si="297"/>
        <v/>
      </c>
      <c r="BO1315" s="286" t="str">
        <f t="shared" si="289"/>
        <v/>
      </c>
      <c r="BP1315" s="22" t="str">
        <f t="shared" si="298"/>
        <v/>
      </c>
      <c r="BQ1315" s="7"/>
      <c r="BR1315" s="75" t="str">
        <f t="shared" si="291"/>
        <v/>
      </c>
      <c r="BS1315" s="75" t="str">
        <f t="shared" si="292"/>
        <v/>
      </c>
      <c r="BT1315" s="5" t="str">
        <f t="shared" si="293"/>
        <v/>
      </c>
      <c r="BU1315" s="79" t="str">
        <f t="shared" si="294"/>
        <v/>
      </c>
      <c r="BV1315" s="79" t="str">
        <f t="shared" si="295"/>
        <v/>
      </c>
      <c r="BW1315" s="79" t="str">
        <f t="shared" si="296"/>
        <v/>
      </c>
      <c r="CB1315" s="5"/>
      <c r="CE1315" s="5"/>
      <c r="CF1315" s="5"/>
      <c r="CG1315" s="5"/>
      <c r="CH1315" s="5"/>
      <c r="CI1315" s="5"/>
      <c r="CJ1315" s="14"/>
      <c r="CK1315" s="25"/>
      <c r="DO1315" s="5" t="e">
        <f>IF(REPORTE!AH$2="si",IF(C1315=VALUE(REPORTE!C$22),IF(SUM(DO1316:DO$1993),CONCATENATE(INT(B1315),", "),INT(B1315)),""),IF(C1315=VALUE(REPORTE!C$21),IF(SUM(DO1316:DO$1993),CONCATENATE(INT(B1315),", "),INT(B1315)),""))</f>
        <v>#VALUE!</v>
      </c>
      <c r="DS1315" s="5"/>
      <c r="DT1315" s="5"/>
      <c r="DU1315" s="5"/>
      <c r="DV1315" s="5"/>
    </row>
    <row r="1316" spans="1:126" x14ac:dyDescent="0.25">
      <c r="A1316" s="4" t="str">
        <f t="shared" si="290"/>
        <v/>
      </c>
      <c r="B1316" s="3"/>
      <c r="D1316" s="1"/>
      <c r="H1316" s="5" t="str">
        <f>IF(F1316="","",IFERROR(CONCATENATE("PEUA",VLOOKUP(ESTADO,REPORTE!AV$2:AW$33,2,0),DIDTRITO_FORM,CADER_FORM,IFERROR(INDEX(CA:CA,MATCH(DAY(F1316),BZ:BZ,0),1),DAY(F1316)),IFERROR(INDEX(CA:CA,MATCH(MONTH(F1316),BZ:BZ,0),1),MONTH(F1316)),YEAR(F1316),G1316),""))</f>
        <v/>
      </c>
      <c r="N1316" s="66" t="str">
        <f>IFERROR(IF(BT1316="","",IF(INDEX(N$1:N1315,MATCH(BT1316,BT$1:BT1315,0),1)=0,"",INDEX(N$1:N1315,MATCH(BT1316,BT$1:BT1315,0),1))),"")</f>
        <v/>
      </c>
      <c r="O1316" s="66" t="str">
        <f>IFERROR(IF(BT1316="","",IF(INDEX(O$1:O1315,MATCH(BT1316,BT$1:BT1315,0),1)=0,"",INDEX(O$1:O1315,MATCH(BT1316,BT$1:BT1315,0),1))),"")</f>
        <v/>
      </c>
      <c r="R1316" s="66"/>
      <c r="S1316" s="5"/>
      <c r="T1316" s="66"/>
      <c r="U1316" s="5" t="str">
        <f>IFERROR(IF(INDEX(U$1:U1315,MATCH(T1316,T$1:T1315,0),1)=0,"",INDEX(U$1:U1315,MATCH(T1316,T$1:T1315,0),1)),"")</f>
        <v/>
      </c>
      <c r="V1316" s="66"/>
      <c r="W1316" s="5" t="str">
        <f>IFERROR(IF(INDEX(W$1:W1315,MATCH(V1316,V$1:V1315,0),1)=0,"",INDEX(W$1:W1315,MATCH(V1316,V$1:V1315,0),1)),"")</f>
        <v/>
      </c>
      <c r="AE1316" s="4"/>
      <c r="AY1316" s="7"/>
      <c r="BN1316" s="7" t="str">
        <f t="shared" si="297"/>
        <v/>
      </c>
      <c r="BO1316" s="286" t="str">
        <f t="shared" si="289"/>
        <v/>
      </c>
      <c r="BP1316" s="22" t="str">
        <f t="shared" si="298"/>
        <v/>
      </c>
      <c r="BQ1316" s="7"/>
      <c r="BR1316" s="75" t="str">
        <f t="shared" si="291"/>
        <v/>
      </c>
      <c r="BS1316" s="75" t="str">
        <f t="shared" si="292"/>
        <v/>
      </c>
      <c r="BT1316" s="5" t="str">
        <f t="shared" si="293"/>
        <v/>
      </c>
      <c r="BU1316" s="79" t="str">
        <f t="shared" si="294"/>
        <v/>
      </c>
      <c r="BV1316" s="79" t="str">
        <f t="shared" si="295"/>
        <v/>
      </c>
      <c r="BW1316" s="79" t="str">
        <f t="shared" si="296"/>
        <v/>
      </c>
      <c r="CB1316" s="5"/>
      <c r="CE1316" s="5"/>
      <c r="CF1316" s="5"/>
      <c r="CG1316" s="5"/>
      <c r="CH1316" s="5"/>
      <c r="CI1316" s="5"/>
      <c r="CJ1316" s="14"/>
      <c r="CK1316" s="25"/>
      <c r="DO1316" s="5" t="e">
        <f>IF(REPORTE!AH$2="si",IF(C1316=VALUE(REPORTE!C$22),IF(SUM(DO1317:DO$1993),CONCATENATE(INT(B1316),", "),INT(B1316)),""),IF(C1316=VALUE(REPORTE!C$21),IF(SUM(DO1317:DO$1993),CONCATENATE(INT(B1316),", "),INT(B1316)),""))</f>
        <v>#VALUE!</v>
      </c>
      <c r="DS1316" s="5"/>
      <c r="DT1316" s="5"/>
      <c r="DU1316" s="5"/>
      <c r="DV1316" s="5"/>
    </row>
    <row r="1317" spans="1:126" x14ac:dyDescent="0.25">
      <c r="A1317" s="4" t="str">
        <f t="shared" si="290"/>
        <v/>
      </c>
      <c r="B1317" s="3"/>
      <c r="D1317" s="1"/>
      <c r="H1317" s="5" t="str">
        <f>IF(F1317="","",IFERROR(CONCATENATE("PEUA",VLOOKUP(ESTADO,REPORTE!AV$2:AW$33,2,0),DIDTRITO_FORM,CADER_FORM,IFERROR(INDEX(CA:CA,MATCH(DAY(F1317),BZ:BZ,0),1),DAY(F1317)),IFERROR(INDEX(CA:CA,MATCH(MONTH(F1317),BZ:BZ,0),1),MONTH(F1317)),YEAR(F1317),G1317),""))</f>
        <v/>
      </c>
      <c r="N1317" s="66" t="str">
        <f>IFERROR(IF(BT1317="","",IF(INDEX(N$1:N1316,MATCH(BT1317,BT$1:BT1316,0),1)=0,"",INDEX(N$1:N1316,MATCH(BT1317,BT$1:BT1316,0),1))),"")</f>
        <v/>
      </c>
      <c r="O1317" s="66" t="str">
        <f>IFERROR(IF(BT1317="","",IF(INDEX(O$1:O1316,MATCH(BT1317,BT$1:BT1316,0),1)=0,"",INDEX(O$1:O1316,MATCH(BT1317,BT$1:BT1316,0),1))),"")</f>
        <v/>
      </c>
      <c r="R1317" s="66"/>
      <c r="S1317" s="5"/>
      <c r="T1317" s="66"/>
      <c r="U1317" s="5" t="str">
        <f>IFERROR(IF(INDEX(U$1:U1316,MATCH(T1317,T$1:T1316,0),1)=0,"",INDEX(U$1:U1316,MATCH(T1317,T$1:T1316,0),1)),"")</f>
        <v/>
      </c>
      <c r="V1317" s="66"/>
      <c r="W1317" s="5" t="str">
        <f>IFERROR(IF(INDEX(W$1:W1316,MATCH(V1317,V$1:V1316,0),1)=0,"",INDEX(W$1:W1316,MATCH(V1317,V$1:V1316,0),1)),"")</f>
        <v/>
      </c>
      <c r="AE1317" s="4"/>
      <c r="AY1317" s="7"/>
      <c r="BN1317" s="7" t="str">
        <f t="shared" si="297"/>
        <v/>
      </c>
      <c r="BO1317" s="286" t="str">
        <f t="shared" si="289"/>
        <v/>
      </c>
      <c r="BP1317" s="22" t="str">
        <f t="shared" si="298"/>
        <v/>
      </c>
      <c r="BQ1317" s="7"/>
      <c r="BR1317" s="75" t="str">
        <f t="shared" si="291"/>
        <v/>
      </c>
      <c r="BS1317" s="75" t="str">
        <f t="shared" si="292"/>
        <v/>
      </c>
      <c r="BT1317" s="5" t="str">
        <f t="shared" si="293"/>
        <v/>
      </c>
      <c r="BU1317" s="79" t="str">
        <f t="shared" si="294"/>
        <v/>
      </c>
      <c r="BV1317" s="79" t="str">
        <f t="shared" si="295"/>
        <v/>
      </c>
      <c r="BW1317" s="79" t="str">
        <f t="shared" si="296"/>
        <v/>
      </c>
      <c r="CB1317" s="5"/>
      <c r="CE1317" s="5"/>
      <c r="CF1317" s="5"/>
      <c r="CG1317" s="5"/>
      <c r="CH1317" s="5"/>
      <c r="CI1317" s="5"/>
      <c r="CJ1317" s="14"/>
      <c r="CK1317" s="25"/>
      <c r="DO1317" s="5" t="e">
        <f>IF(REPORTE!AH$2="si",IF(C1317=VALUE(REPORTE!C$22),IF(SUM(DO1318:DO$1993),CONCATENATE(INT(B1317),", "),INT(B1317)),""),IF(C1317=VALUE(REPORTE!C$21),IF(SUM(DO1318:DO$1993),CONCATENATE(INT(B1317),", "),INT(B1317)),""))</f>
        <v>#VALUE!</v>
      </c>
      <c r="DS1317" s="5"/>
      <c r="DT1317" s="5"/>
      <c r="DU1317" s="5"/>
      <c r="DV1317" s="5"/>
    </row>
    <row r="1318" spans="1:126" x14ac:dyDescent="0.25">
      <c r="A1318" s="4" t="str">
        <f t="shared" si="290"/>
        <v/>
      </c>
      <c r="B1318" s="3"/>
      <c r="D1318" s="1"/>
      <c r="H1318" s="5" t="str">
        <f>IF(F1318="","",IFERROR(CONCATENATE("PEUA",VLOOKUP(ESTADO,REPORTE!AV$2:AW$33,2,0),DIDTRITO_FORM,CADER_FORM,IFERROR(INDEX(CA:CA,MATCH(DAY(F1318),BZ:BZ,0),1),DAY(F1318)),IFERROR(INDEX(CA:CA,MATCH(MONTH(F1318),BZ:BZ,0),1),MONTH(F1318)),YEAR(F1318),G1318),""))</f>
        <v/>
      </c>
      <c r="N1318" s="66" t="str">
        <f>IFERROR(IF(BT1318="","",IF(INDEX(N$1:N1317,MATCH(BT1318,BT$1:BT1317,0),1)=0,"",INDEX(N$1:N1317,MATCH(BT1318,BT$1:BT1317,0),1))),"")</f>
        <v/>
      </c>
      <c r="O1318" s="66" t="str">
        <f>IFERROR(IF(BT1318="","",IF(INDEX(O$1:O1317,MATCH(BT1318,BT$1:BT1317,0),1)=0,"",INDEX(O$1:O1317,MATCH(BT1318,BT$1:BT1317,0),1))),"")</f>
        <v/>
      </c>
      <c r="R1318" s="66"/>
      <c r="S1318" s="5"/>
      <c r="T1318" s="66"/>
      <c r="U1318" s="5" t="str">
        <f>IFERROR(IF(INDEX(U$1:U1317,MATCH(T1318,T$1:T1317,0),1)=0,"",INDEX(U$1:U1317,MATCH(T1318,T$1:T1317,0),1)),"")</f>
        <v/>
      </c>
      <c r="V1318" s="66"/>
      <c r="W1318" s="5" t="str">
        <f>IFERROR(IF(INDEX(W$1:W1317,MATCH(V1318,V$1:V1317,0),1)=0,"",INDEX(W$1:W1317,MATCH(V1318,V$1:V1317,0),1)),"")</f>
        <v/>
      </c>
      <c r="AE1318" s="4"/>
      <c r="AY1318" s="7"/>
      <c r="BN1318" s="7" t="str">
        <f t="shared" si="297"/>
        <v/>
      </c>
      <c r="BO1318" s="286" t="str">
        <f t="shared" si="289"/>
        <v/>
      </c>
      <c r="BP1318" s="22" t="str">
        <f t="shared" si="298"/>
        <v/>
      </c>
      <c r="BQ1318" s="7"/>
      <c r="BR1318" s="75" t="str">
        <f t="shared" si="291"/>
        <v/>
      </c>
      <c r="BS1318" s="75" t="str">
        <f t="shared" si="292"/>
        <v/>
      </c>
      <c r="BT1318" s="5" t="str">
        <f t="shared" si="293"/>
        <v/>
      </c>
      <c r="BU1318" s="79" t="str">
        <f t="shared" si="294"/>
        <v/>
      </c>
      <c r="BV1318" s="79" t="str">
        <f t="shared" si="295"/>
        <v/>
      </c>
      <c r="BW1318" s="79" t="str">
        <f t="shared" si="296"/>
        <v/>
      </c>
      <c r="CB1318" s="5"/>
      <c r="CE1318" s="5"/>
      <c r="CF1318" s="5"/>
      <c r="CG1318" s="5"/>
      <c r="CH1318" s="5"/>
      <c r="CI1318" s="5"/>
      <c r="CJ1318" s="14"/>
      <c r="CK1318" s="25"/>
      <c r="DO1318" s="5" t="e">
        <f>IF(REPORTE!AH$2="si",IF(C1318=VALUE(REPORTE!C$22),IF(SUM(DO1319:DO$1993),CONCATENATE(INT(B1318),", "),INT(B1318)),""),IF(C1318=VALUE(REPORTE!C$21),IF(SUM(DO1319:DO$1993),CONCATENATE(INT(B1318),", "),INT(B1318)),""))</f>
        <v>#VALUE!</v>
      </c>
      <c r="DS1318" s="5"/>
      <c r="DT1318" s="5"/>
      <c r="DU1318" s="5"/>
      <c r="DV1318" s="5"/>
    </row>
    <row r="1319" spans="1:126" x14ac:dyDescent="0.25">
      <c r="A1319" s="4" t="str">
        <f t="shared" si="290"/>
        <v/>
      </c>
      <c r="B1319" s="3"/>
      <c r="D1319" s="1"/>
      <c r="H1319" s="5" t="str">
        <f>IF(F1319="","",IFERROR(CONCATENATE("PEUA",VLOOKUP(ESTADO,REPORTE!AV$2:AW$33,2,0),DIDTRITO_FORM,CADER_FORM,IFERROR(INDEX(CA:CA,MATCH(DAY(F1319),BZ:BZ,0),1),DAY(F1319)),IFERROR(INDEX(CA:CA,MATCH(MONTH(F1319),BZ:BZ,0),1),MONTH(F1319)),YEAR(F1319),G1319),""))</f>
        <v/>
      </c>
      <c r="N1319" s="66" t="str">
        <f>IFERROR(IF(BT1319="","",IF(INDEX(N$1:N1318,MATCH(BT1319,BT$1:BT1318,0),1)=0,"",INDEX(N$1:N1318,MATCH(BT1319,BT$1:BT1318,0),1))),"")</f>
        <v/>
      </c>
      <c r="O1319" s="66" t="str">
        <f>IFERROR(IF(BT1319="","",IF(INDEX(O$1:O1318,MATCH(BT1319,BT$1:BT1318,0),1)=0,"",INDEX(O$1:O1318,MATCH(BT1319,BT$1:BT1318,0),1))),"")</f>
        <v/>
      </c>
      <c r="R1319" s="66"/>
      <c r="S1319" s="5"/>
      <c r="T1319" s="66"/>
      <c r="U1319" s="5" t="str">
        <f>IFERROR(IF(INDEX(U$1:U1318,MATCH(T1319,T$1:T1318,0),1)=0,"",INDEX(U$1:U1318,MATCH(T1319,T$1:T1318,0),1)),"")</f>
        <v/>
      </c>
      <c r="V1319" s="66"/>
      <c r="W1319" s="5" t="str">
        <f>IFERROR(IF(INDEX(W$1:W1318,MATCH(V1319,V$1:V1318,0),1)=0,"",INDEX(W$1:W1318,MATCH(V1319,V$1:V1318,0),1)),"")</f>
        <v/>
      </c>
      <c r="AE1319" s="4"/>
      <c r="AY1319" s="7"/>
      <c r="BN1319" s="7" t="str">
        <f t="shared" si="297"/>
        <v/>
      </c>
      <c r="BO1319" s="286" t="str">
        <f t="shared" si="289"/>
        <v/>
      </c>
      <c r="BP1319" s="22" t="str">
        <f t="shared" si="298"/>
        <v/>
      </c>
      <c r="BQ1319" s="7"/>
      <c r="BR1319" s="75" t="str">
        <f t="shared" si="291"/>
        <v/>
      </c>
      <c r="BS1319" s="75" t="str">
        <f t="shared" si="292"/>
        <v/>
      </c>
      <c r="BT1319" s="5" t="str">
        <f t="shared" si="293"/>
        <v/>
      </c>
      <c r="BU1319" s="79" t="str">
        <f t="shared" si="294"/>
        <v/>
      </c>
      <c r="BV1319" s="79" t="str">
        <f t="shared" si="295"/>
        <v/>
      </c>
      <c r="BW1319" s="79" t="str">
        <f t="shared" si="296"/>
        <v/>
      </c>
      <c r="CB1319" s="5"/>
      <c r="CE1319" s="5"/>
      <c r="CF1319" s="5"/>
      <c r="CG1319" s="5"/>
      <c r="CH1319" s="5"/>
      <c r="CI1319" s="5"/>
      <c r="CJ1319" s="14"/>
      <c r="CK1319" s="25"/>
      <c r="DO1319" s="5" t="e">
        <f>IF(REPORTE!AH$2="si",IF(C1319=VALUE(REPORTE!C$22),IF(SUM(DO1320:DO$1993),CONCATENATE(INT(B1319),", "),INT(B1319)),""),IF(C1319=VALUE(REPORTE!C$21),IF(SUM(DO1320:DO$1993),CONCATENATE(INT(B1319),", "),INT(B1319)),""))</f>
        <v>#VALUE!</v>
      </c>
      <c r="DS1319" s="5"/>
      <c r="DT1319" s="5"/>
      <c r="DU1319" s="5"/>
      <c r="DV1319" s="5"/>
    </row>
    <row r="1320" spans="1:126" x14ac:dyDescent="0.25">
      <c r="A1320" s="4" t="str">
        <f t="shared" si="290"/>
        <v/>
      </c>
      <c r="B1320" s="3"/>
      <c r="D1320" s="1"/>
      <c r="H1320" s="5" t="str">
        <f>IF(F1320="","",IFERROR(CONCATENATE("PEUA",VLOOKUP(ESTADO,REPORTE!AV$2:AW$33,2,0),DIDTRITO_FORM,CADER_FORM,IFERROR(INDEX(CA:CA,MATCH(DAY(F1320),BZ:BZ,0),1),DAY(F1320)),IFERROR(INDEX(CA:CA,MATCH(MONTH(F1320),BZ:BZ,0),1),MONTH(F1320)),YEAR(F1320),G1320),""))</f>
        <v/>
      </c>
      <c r="N1320" s="66" t="str">
        <f>IFERROR(IF(BT1320="","",IF(INDEX(N$1:N1319,MATCH(BT1320,BT$1:BT1319,0),1)=0,"",INDEX(N$1:N1319,MATCH(BT1320,BT$1:BT1319,0),1))),"")</f>
        <v/>
      </c>
      <c r="O1320" s="66" t="str">
        <f>IFERROR(IF(BT1320="","",IF(INDEX(O$1:O1319,MATCH(BT1320,BT$1:BT1319,0),1)=0,"",INDEX(O$1:O1319,MATCH(BT1320,BT$1:BT1319,0),1))),"")</f>
        <v/>
      </c>
      <c r="R1320" s="66"/>
      <c r="S1320" s="5"/>
      <c r="T1320" s="66"/>
      <c r="U1320" s="5" t="str">
        <f>IFERROR(IF(INDEX(U$1:U1319,MATCH(T1320,T$1:T1319,0),1)=0,"",INDEX(U$1:U1319,MATCH(T1320,T$1:T1319,0),1)),"")</f>
        <v/>
      </c>
      <c r="V1320" s="66"/>
      <c r="W1320" s="5" t="str">
        <f>IFERROR(IF(INDEX(W$1:W1319,MATCH(V1320,V$1:V1319,0),1)=0,"",INDEX(W$1:W1319,MATCH(V1320,V$1:V1319,0),1)),"")</f>
        <v/>
      </c>
      <c r="AE1320" s="4"/>
      <c r="AY1320" s="7"/>
      <c r="BN1320" s="7" t="str">
        <f t="shared" si="297"/>
        <v/>
      </c>
      <c r="BO1320" s="286" t="str">
        <f t="shared" si="289"/>
        <v/>
      </c>
      <c r="BP1320" s="22" t="str">
        <f t="shared" si="298"/>
        <v/>
      </c>
      <c r="BQ1320" s="7"/>
      <c r="BR1320" s="75" t="str">
        <f t="shared" si="291"/>
        <v/>
      </c>
      <c r="BS1320" s="75" t="str">
        <f t="shared" si="292"/>
        <v/>
      </c>
      <c r="BT1320" s="5" t="str">
        <f t="shared" si="293"/>
        <v/>
      </c>
      <c r="BU1320" s="79" t="str">
        <f t="shared" si="294"/>
        <v/>
      </c>
      <c r="BV1320" s="79" t="str">
        <f t="shared" si="295"/>
        <v/>
      </c>
      <c r="BW1320" s="79" t="str">
        <f t="shared" si="296"/>
        <v/>
      </c>
      <c r="CB1320" s="5"/>
      <c r="CE1320" s="5"/>
      <c r="CF1320" s="5"/>
      <c r="CG1320" s="5"/>
      <c r="CH1320" s="5"/>
      <c r="CI1320" s="5"/>
      <c r="CJ1320" s="14"/>
      <c r="CK1320" s="25"/>
      <c r="DO1320" s="5" t="e">
        <f>IF(REPORTE!AH$2="si",IF(C1320=VALUE(REPORTE!C$22),IF(SUM(DO1321:DO$1993),CONCATENATE(INT(B1320),", "),INT(B1320)),""),IF(C1320=VALUE(REPORTE!C$21),IF(SUM(DO1321:DO$1993),CONCATENATE(INT(B1320),", "),INT(B1320)),""))</f>
        <v>#VALUE!</v>
      </c>
      <c r="DS1320" s="5"/>
      <c r="DT1320" s="5"/>
      <c r="DU1320" s="5"/>
      <c r="DV1320" s="5"/>
    </row>
    <row r="1321" spans="1:126" x14ac:dyDescent="0.25">
      <c r="A1321" s="4" t="str">
        <f t="shared" si="290"/>
        <v/>
      </c>
      <c r="B1321" s="3"/>
      <c r="D1321" s="1"/>
      <c r="H1321" s="5" t="str">
        <f>IF(F1321="","",IFERROR(CONCATENATE("PEUA",VLOOKUP(ESTADO,REPORTE!AV$2:AW$33,2,0),DIDTRITO_FORM,CADER_FORM,IFERROR(INDEX(CA:CA,MATCH(DAY(F1321),BZ:BZ,0),1),DAY(F1321)),IFERROR(INDEX(CA:CA,MATCH(MONTH(F1321),BZ:BZ,0),1),MONTH(F1321)),YEAR(F1321),G1321),""))</f>
        <v/>
      </c>
      <c r="N1321" s="66" t="str">
        <f>IFERROR(IF(BT1321="","",IF(INDEX(N$1:N1320,MATCH(BT1321,BT$1:BT1320,0),1)=0,"",INDEX(N$1:N1320,MATCH(BT1321,BT$1:BT1320,0),1))),"")</f>
        <v/>
      </c>
      <c r="O1321" s="66" t="str">
        <f>IFERROR(IF(BT1321="","",IF(INDEX(O$1:O1320,MATCH(BT1321,BT$1:BT1320,0),1)=0,"",INDEX(O$1:O1320,MATCH(BT1321,BT$1:BT1320,0),1))),"")</f>
        <v/>
      </c>
      <c r="R1321" s="66"/>
      <c r="S1321" s="5"/>
      <c r="T1321" s="66"/>
      <c r="U1321" s="5" t="str">
        <f>IFERROR(IF(INDEX(U$1:U1320,MATCH(T1321,T$1:T1320,0),1)=0,"",INDEX(U$1:U1320,MATCH(T1321,T$1:T1320,0),1)),"")</f>
        <v/>
      </c>
      <c r="V1321" s="66"/>
      <c r="W1321" s="5" t="str">
        <f>IFERROR(IF(INDEX(W$1:W1320,MATCH(V1321,V$1:V1320,0),1)=0,"",INDEX(W$1:W1320,MATCH(V1321,V$1:V1320,0),1)),"")</f>
        <v/>
      </c>
      <c r="AE1321" s="4"/>
      <c r="AY1321" s="7"/>
      <c r="BN1321" s="7" t="str">
        <f t="shared" si="297"/>
        <v/>
      </c>
      <c r="BO1321" s="286" t="str">
        <f t="shared" si="289"/>
        <v/>
      </c>
      <c r="BP1321" s="22" t="str">
        <f t="shared" si="298"/>
        <v/>
      </c>
      <c r="BQ1321" s="7"/>
      <c r="BR1321" s="75" t="str">
        <f t="shared" si="291"/>
        <v/>
      </c>
      <c r="BS1321" s="75" t="str">
        <f t="shared" si="292"/>
        <v/>
      </c>
      <c r="BT1321" s="5" t="str">
        <f t="shared" si="293"/>
        <v/>
      </c>
      <c r="BU1321" s="79" t="str">
        <f t="shared" si="294"/>
        <v/>
      </c>
      <c r="BV1321" s="79" t="str">
        <f t="shared" si="295"/>
        <v/>
      </c>
      <c r="BW1321" s="79" t="str">
        <f t="shared" si="296"/>
        <v/>
      </c>
      <c r="CB1321" s="5"/>
      <c r="CE1321" s="5"/>
      <c r="CF1321" s="5"/>
      <c r="CG1321" s="5"/>
      <c r="CH1321" s="5"/>
      <c r="CI1321" s="5"/>
      <c r="CJ1321" s="14"/>
      <c r="CK1321" s="25"/>
      <c r="DO1321" s="5" t="e">
        <f>IF(REPORTE!AH$2="si",IF(C1321=VALUE(REPORTE!C$22),IF(SUM(DO1322:DO$1993),CONCATENATE(INT(B1321),", "),INT(B1321)),""),IF(C1321=VALUE(REPORTE!C$21),IF(SUM(DO1322:DO$1993),CONCATENATE(INT(B1321),", "),INT(B1321)),""))</f>
        <v>#VALUE!</v>
      </c>
      <c r="DS1321" s="5"/>
      <c r="DT1321" s="5"/>
      <c r="DU1321" s="5"/>
      <c r="DV1321" s="5"/>
    </row>
    <row r="1322" spans="1:126" x14ac:dyDescent="0.25">
      <c r="A1322" s="4" t="str">
        <f t="shared" si="290"/>
        <v/>
      </c>
      <c r="B1322" s="3"/>
      <c r="D1322" s="1"/>
      <c r="H1322" s="5" t="str">
        <f>IF(F1322="","",IFERROR(CONCATENATE("PEUA",VLOOKUP(ESTADO,REPORTE!AV$2:AW$33,2,0),DIDTRITO_FORM,CADER_FORM,IFERROR(INDEX(CA:CA,MATCH(DAY(F1322),BZ:BZ,0),1),DAY(F1322)),IFERROR(INDEX(CA:CA,MATCH(MONTH(F1322),BZ:BZ,0),1),MONTH(F1322)),YEAR(F1322),G1322),""))</f>
        <v/>
      </c>
      <c r="N1322" s="66" t="str">
        <f>IFERROR(IF(BT1322="","",IF(INDEX(N$1:N1321,MATCH(BT1322,BT$1:BT1321,0),1)=0,"",INDEX(N$1:N1321,MATCH(BT1322,BT$1:BT1321,0),1))),"")</f>
        <v/>
      </c>
      <c r="O1322" s="66" t="str">
        <f>IFERROR(IF(BT1322="","",IF(INDEX(O$1:O1321,MATCH(BT1322,BT$1:BT1321,0),1)=0,"",INDEX(O$1:O1321,MATCH(BT1322,BT$1:BT1321,0),1))),"")</f>
        <v/>
      </c>
      <c r="R1322" s="66"/>
      <c r="S1322" s="5"/>
      <c r="T1322" s="66"/>
      <c r="U1322" s="5" t="str">
        <f>IFERROR(IF(INDEX(U$1:U1321,MATCH(T1322,T$1:T1321,0),1)=0,"",INDEX(U$1:U1321,MATCH(T1322,T$1:T1321,0),1)),"")</f>
        <v/>
      </c>
      <c r="V1322" s="66"/>
      <c r="W1322" s="5" t="str">
        <f>IFERROR(IF(INDEX(W$1:W1321,MATCH(V1322,V$1:V1321,0),1)=0,"",INDEX(W$1:W1321,MATCH(V1322,V$1:V1321,0),1)),"")</f>
        <v/>
      </c>
      <c r="AE1322" s="4"/>
      <c r="AY1322" s="7"/>
      <c r="BN1322" s="7" t="str">
        <f t="shared" si="297"/>
        <v/>
      </c>
      <c r="BO1322" s="286" t="str">
        <f t="shared" si="289"/>
        <v/>
      </c>
      <c r="BP1322" s="22" t="str">
        <f t="shared" si="298"/>
        <v/>
      </c>
      <c r="BQ1322" s="7"/>
      <c r="BR1322" s="75" t="str">
        <f t="shared" si="291"/>
        <v/>
      </c>
      <c r="BS1322" s="75" t="str">
        <f t="shared" si="292"/>
        <v/>
      </c>
      <c r="BT1322" s="5" t="str">
        <f t="shared" si="293"/>
        <v/>
      </c>
      <c r="BU1322" s="79" t="str">
        <f t="shared" si="294"/>
        <v/>
      </c>
      <c r="BV1322" s="79" t="str">
        <f t="shared" si="295"/>
        <v/>
      </c>
      <c r="BW1322" s="79" t="str">
        <f t="shared" si="296"/>
        <v/>
      </c>
      <c r="CB1322" s="5"/>
      <c r="CE1322" s="5"/>
      <c r="CF1322" s="5"/>
      <c r="CG1322" s="5"/>
      <c r="CH1322" s="5"/>
      <c r="CI1322" s="5"/>
      <c r="CJ1322" s="14"/>
      <c r="CK1322" s="25"/>
      <c r="DO1322" s="5" t="e">
        <f>IF(REPORTE!AH$2="si",IF(C1322=VALUE(REPORTE!C$22),IF(SUM(DO1323:DO$1993),CONCATENATE(INT(B1322),", "),INT(B1322)),""),IF(C1322=VALUE(REPORTE!C$21),IF(SUM(DO1323:DO$1993),CONCATENATE(INT(B1322),", "),INT(B1322)),""))</f>
        <v>#VALUE!</v>
      </c>
      <c r="DS1322" s="5"/>
      <c r="DT1322" s="5"/>
      <c r="DU1322" s="5"/>
      <c r="DV1322" s="5"/>
    </row>
    <row r="1323" spans="1:126" x14ac:dyDescent="0.25">
      <c r="A1323" s="4" t="str">
        <f t="shared" si="290"/>
        <v/>
      </c>
      <c r="B1323" s="3"/>
      <c r="D1323" s="1"/>
      <c r="H1323" s="5" t="str">
        <f>IF(F1323="","",IFERROR(CONCATENATE("PEUA",VLOOKUP(ESTADO,REPORTE!AV$2:AW$33,2,0),DIDTRITO_FORM,CADER_FORM,IFERROR(INDEX(CA:CA,MATCH(DAY(F1323),BZ:BZ,0),1),DAY(F1323)),IFERROR(INDEX(CA:CA,MATCH(MONTH(F1323),BZ:BZ,0),1),MONTH(F1323)),YEAR(F1323),G1323),""))</f>
        <v/>
      </c>
      <c r="N1323" s="66" t="str">
        <f>IFERROR(IF(BT1323="","",IF(INDEX(N$1:N1322,MATCH(BT1323,BT$1:BT1322,0),1)=0,"",INDEX(N$1:N1322,MATCH(BT1323,BT$1:BT1322,0),1))),"")</f>
        <v/>
      </c>
      <c r="O1323" s="66" t="str">
        <f>IFERROR(IF(BT1323="","",IF(INDEX(O$1:O1322,MATCH(BT1323,BT$1:BT1322,0),1)=0,"",INDEX(O$1:O1322,MATCH(BT1323,BT$1:BT1322,0),1))),"")</f>
        <v/>
      </c>
      <c r="R1323" s="66"/>
      <c r="S1323" s="5"/>
      <c r="T1323" s="66"/>
      <c r="U1323" s="5" t="str">
        <f>IFERROR(IF(INDEX(U$1:U1322,MATCH(T1323,T$1:T1322,0),1)=0,"",INDEX(U$1:U1322,MATCH(T1323,T$1:T1322,0),1)),"")</f>
        <v/>
      </c>
      <c r="V1323" s="66"/>
      <c r="W1323" s="5" t="str">
        <f>IFERROR(IF(INDEX(W$1:W1322,MATCH(V1323,V$1:V1322,0),1)=0,"",INDEX(W$1:W1322,MATCH(V1323,V$1:V1322,0),1)),"")</f>
        <v/>
      </c>
      <c r="AE1323" s="4"/>
      <c r="AY1323" s="7"/>
      <c r="BN1323" s="7" t="str">
        <f t="shared" si="297"/>
        <v/>
      </c>
      <c r="BO1323" s="286" t="str">
        <f t="shared" si="289"/>
        <v/>
      </c>
      <c r="BP1323" s="22" t="str">
        <f t="shared" si="298"/>
        <v/>
      </c>
      <c r="BQ1323" s="7"/>
      <c r="BR1323" s="75" t="str">
        <f t="shared" si="291"/>
        <v/>
      </c>
      <c r="BS1323" s="75" t="str">
        <f t="shared" si="292"/>
        <v/>
      </c>
      <c r="BT1323" s="5" t="str">
        <f t="shared" si="293"/>
        <v/>
      </c>
      <c r="BU1323" s="79" t="str">
        <f t="shared" si="294"/>
        <v/>
      </c>
      <c r="BV1323" s="79" t="str">
        <f t="shared" si="295"/>
        <v/>
      </c>
      <c r="BW1323" s="79" t="str">
        <f t="shared" si="296"/>
        <v/>
      </c>
      <c r="CB1323" s="5"/>
      <c r="CE1323" s="5"/>
      <c r="CF1323" s="5"/>
      <c r="CG1323" s="5"/>
      <c r="CH1323" s="5"/>
      <c r="CI1323" s="5"/>
      <c r="CJ1323" s="14"/>
      <c r="CK1323" s="25"/>
      <c r="DO1323" s="5" t="e">
        <f>IF(REPORTE!AH$2="si",IF(C1323=VALUE(REPORTE!C$22),IF(SUM(DO1324:DO$1993),CONCATENATE(INT(B1323),", "),INT(B1323)),""),IF(C1323=VALUE(REPORTE!C$21),IF(SUM(DO1324:DO$1993),CONCATENATE(INT(B1323),", "),INT(B1323)),""))</f>
        <v>#VALUE!</v>
      </c>
      <c r="DS1323" s="5"/>
      <c r="DT1323" s="5"/>
      <c r="DU1323" s="5"/>
      <c r="DV1323" s="5"/>
    </row>
    <row r="1324" spans="1:126" x14ac:dyDescent="0.25">
      <c r="A1324" s="4" t="str">
        <f t="shared" si="290"/>
        <v/>
      </c>
      <c r="B1324" s="3"/>
      <c r="D1324" s="1"/>
      <c r="H1324" s="5" t="str">
        <f>IF(F1324="","",IFERROR(CONCATENATE("PEUA",VLOOKUP(ESTADO,REPORTE!AV$2:AW$33,2,0),DIDTRITO_FORM,CADER_FORM,IFERROR(INDEX(CA:CA,MATCH(DAY(F1324),BZ:BZ,0),1),DAY(F1324)),IFERROR(INDEX(CA:CA,MATCH(MONTH(F1324),BZ:BZ,0),1),MONTH(F1324)),YEAR(F1324),G1324),""))</f>
        <v/>
      </c>
      <c r="N1324" s="66" t="str">
        <f>IFERROR(IF(BT1324="","",IF(INDEX(N$1:N1323,MATCH(BT1324,BT$1:BT1323,0),1)=0,"",INDEX(N$1:N1323,MATCH(BT1324,BT$1:BT1323,0),1))),"")</f>
        <v/>
      </c>
      <c r="O1324" s="66" t="str">
        <f>IFERROR(IF(BT1324="","",IF(INDEX(O$1:O1323,MATCH(BT1324,BT$1:BT1323,0),1)=0,"",INDEX(O$1:O1323,MATCH(BT1324,BT$1:BT1323,0),1))),"")</f>
        <v/>
      </c>
      <c r="R1324" s="66"/>
      <c r="S1324" s="5"/>
      <c r="T1324" s="66"/>
      <c r="U1324" s="5" t="str">
        <f>IFERROR(IF(INDEX(U$1:U1323,MATCH(T1324,T$1:T1323,0),1)=0,"",INDEX(U$1:U1323,MATCH(T1324,T$1:T1323,0),1)),"")</f>
        <v/>
      </c>
      <c r="V1324" s="66"/>
      <c r="W1324" s="5" t="str">
        <f>IFERROR(IF(INDEX(W$1:W1323,MATCH(V1324,V$1:V1323,0),1)=0,"",INDEX(W$1:W1323,MATCH(V1324,V$1:V1323,0),1)),"")</f>
        <v/>
      </c>
      <c r="AE1324" s="4"/>
      <c r="AY1324" s="7"/>
      <c r="BN1324" s="7" t="str">
        <f t="shared" si="297"/>
        <v/>
      </c>
      <c r="BO1324" s="286" t="str">
        <f t="shared" si="289"/>
        <v/>
      </c>
      <c r="BP1324" s="22" t="str">
        <f t="shared" si="298"/>
        <v/>
      </c>
      <c r="BQ1324" s="7"/>
      <c r="BR1324" s="75" t="str">
        <f t="shared" si="291"/>
        <v/>
      </c>
      <c r="BS1324" s="75" t="str">
        <f t="shared" si="292"/>
        <v/>
      </c>
      <c r="BT1324" s="5" t="str">
        <f t="shared" si="293"/>
        <v/>
      </c>
      <c r="BU1324" s="79" t="str">
        <f t="shared" si="294"/>
        <v/>
      </c>
      <c r="BV1324" s="79" t="str">
        <f t="shared" si="295"/>
        <v/>
      </c>
      <c r="BW1324" s="79" t="str">
        <f t="shared" si="296"/>
        <v/>
      </c>
      <c r="CB1324" s="5"/>
      <c r="CE1324" s="5"/>
      <c r="CF1324" s="5"/>
      <c r="CG1324" s="5"/>
      <c r="CH1324" s="5"/>
      <c r="CI1324" s="5"/>
      <c r="CJ1324" s="14"/>
      <c r="CK1324" s="25"/>
      <c r="DO1324" s="5" t="e">
        <f>IF(REPORTE!AH$2="si",IF(C1324=VALUE(REPORTE!C$22),IF(SUM(DO1325:DO$1993),CONCATENATE(INT(B1324),", "),INT(B1324)),""),IF(C1324=VALUE(REPORTE!C$21),IF(SUM(DO1325:DO$1993),CONCATENATE(INT(B1324),", "),INT(B1324)),""))</f>
        <v>#VALUE!</v>
      </c>
      <c r="DS1324" s="5"/>
      <c r="DT1324" s="5"/>
      <c r="DU1324" s="5"/>
      <c r="DV1324" s="5"/>
    </row>
    <row r="1325" spans="1:126" x14ac:dyDescent="0.25">
      <c r="A1325" s="4" t="str">
        <f t="shared" si="290"/>
        <v/>
      </c>
      <c r="B1325" s="3"/>
      <c r="D1325" s="1"/>
      <c r="H1325" s="5" t="str">
        <f>IF(F1325="","",IFERROR(CONCATENATE("PEUA",VLOOKUP(ESTADO,REPORTE!AV$2:AW$33,2,0),DIDTRITO_FORM,CADER_FORM,IFERROR(INDEX(CA:CA,MATCH(DAY(F1325),BZ:BZ,0),1),DAY(F1325)),IFERROR(INDEX(CA:CA,MATCH(MONTH(F1325),BZ:BZ,0),1),MONTH(F1325)),YEAR(F1325),G1325),""))</f>
        <v/>
      </c>
      <c r="N1325" s="66" t="str">
        <f>IFERROR(IF(BT1325="","",IF(INDEX(N$1:N1324,MATCH(BT1325,BT$1:BT1324,0),1)=0,"",INDEX(N$1:N1324,MATCH(BT1325,BT$1:BT1324,0),1))),"")</f>
        <v/>
      </c>
      <c r="O1325" s="66" t="str">
        <f>IFERROR(IF(BT1325="","",IF(INDEX(O$1:O1324,MATCH(BT1325,BT$1:BT1324,0),1)=0,"",INDEX(O$1:O1324,MATCH(BT1325,BT$1:BT1324,0),1))),"")</f>
        <v/>
      </c>
      <c r="R1325" s="66"/>
      <c r="S1325" s="5"/>
      <c r="T1325" s="66"/>
      <c r="U1325" s="5" t="str">
        <f>IFERROR(IF(INDEX(U$1:U1324,MATCH(T1325,T$1:T1324,0),1)=0,"",INDEX(U$1:U1324,MATCH(T1325,T$1:T1324,0),1)),"")</f>
        <v/>
      </c>
      <c r="V1325" s="66"/>
      <c r="W1325" s="5" t="str">
        <f>IFERROR(IF(INDEX(W$1:W1324,MATCH(V1325,V$1:V1324,0),1)=0,"",INDEX(W$1:W1324,MATCH(V1325,V$1:V1324,0),1)),"")</f>
        <v/>
      </c>
      <c r="AE1325" s="4"/>
      <c r="AY1325" s="7"/>
      <c r="BN1325" s="7" t="str">
        <f t="shared" si="297"/>
        <v/>
      </c>
      <c r="BO1325" s="286" t="str">
        <f t="shared" si="289"/>
        <v/>
      </c>
      <c r="BP1325" s="22" t="str">
        <f t="shared" si="298"/>
        <v/>
      </c>
      <c r="BQ1325" s="7"/>
      <c r="BR1325" s="75" t="str">
        <f t="shared" si="291"/>
        <v/>
      </c>
      <c r="BS1325" s="75" t="str">
        <f t="shared" si="292"/>
        <v/>
      </c>
      <c r="BT1325" s="5" t="str">
        <f t="shared" si="293"/>
        <v/>
      </c>
      <c r="BU1325" s="79" t="str">
        <f t="shared" si="294"/>
        <v/>
      </c>
      <c r="BV1325" s="79" t="str">
        <f t="shared" si="295"/>
        <v/>
      </c>
      <c r="BW1325" s="79" t="str">
        <f t="shared" si="296"/>
        <v/>
      </c>
      <c r="CB1325" s="5"/>
      <c r="CE1325" s="5"/>
      <c r="CF1325" s="5"/>
      <c r="CG1325" s="5"/>
      <c r="CH1325" s="5"/>
      <c r="CI1325" s="5"/>
      <c r="CJ1325" s="14"/>
      <c r="CK1325" s="25"/>
      <c r="DO1325" s="5" t="e">
        <f>IF(REPORTE!AH$2="si",IF(C1325=VALUE(REPORTE!C$22),IF(SUM(DO1326:DO$1993),CONCATENATE(INT(B1325),", "),INT(B1325)),""),IF(C1325=VALUE(REPORTE!C$21),IF(SUM(DO1326:DO$1993),CONCATENATE(INT(B1325),", "),INT(B1325)),""))</f>
        <v>#VALUE!</v>
      </c>
      <c r="DS1325" s="5"/>
      <c r="DT1325" s="5"/>
      <c r="DU1325" s="5"/>
      <c r="DV1325" s="5"/>
    </row>
    <row r="1326" spans="1:126" x14ac:dyDescent="0.25">
      <c r="A1326" s="4" t="str">
        <f t="shared" si="290"/>
        <v/>
      </c>
      <c r="B1326" s="3"/>
      <c r="D1326" s="1"/>
      <c r="H1326" s="5" t="str">
        <f>IF(F1326="","",IFERROR(CONCATENATE("PEUA",VLOOKUP(ESTADO,REPORTE!AV$2:AW$33,2,0),DIDTRITO_FORM,CADER_FORM,IFERROR(INDEX(CA:CA,MATCH(DAY(F1326),BZ:BZ,0),1),DAY(F1326)),IFERROR(INDEX(CA:CA,MATCH(MONTH(F1326),BZ:BZ,0),1),MONTH(F1326)),YEAR(F1326),G1326),""))</f>
        <v/>
      </c>
      <c r="N1326" s="66" t="str">
        <f>IFERROR(IF(BT1326="","",IF(INDEX(N$1:N1325,MATCH(BT1326,BT$1:BT1325,0),1)=0,"",INDEX(N$1:N1325,MATCH(BT1326,BT$1:BT1325,0),1))),"")</f>
        <v/>
      </c>
      <c r="O1326" s="66" t="str">
        <f>IFERROR(IF(BT1326="","",IF(INDEX(O$1:O1325,MATCH(BT1326,BT$1:BT1325,0),1)=0,"",INDEX(O$1:O1325,MATCH(BT1326,BT$1:BT1325,0),1))),"")</f>
        <v/>
      </c>
      <c r="R1326" s="66"/>
      <c r="S1326" s="5"/>
      <c r="T1326" s="66"/>
      <c r="U1326" s="5" t="str">
        <f>IFERROR(IF(INDEX(U$1:U1325,MATCH(T1326,T$1:T1325,0),1)=0,"",INDEX(U$1:U1325,MATCH(T1326,T$1:T1325,0),1)),"")</f>
        <v/>
      </c>
      <c r="V1326" s="66"/>
      <c r="W1326" s="5" t="str">
        <f>IFERROR(IF(INDEX(W$1:W1325,MATCH(V1326,V$1:V1325,0),1)=0,"",INDEX(W$1:W1325,MATCH(V1326,V$1:V1325,0),1)),"")</f>
        <v/>
      </c>
      <c r="AE1326" s="4"/>
      <c r="AY1326" s="7"/>
      <c r="BN1326" s="7" t="str">
        <f t="shared" si="297"/>
        <v/>
      </c>
      <c r="BO1326" s="286" t="str">
        <f t="shared" si="289"/>
        <v/>
      </c>
      <c r="BP1326" s="22" t="str">
        <f t="shared" si="298"/>
        <v/>
      </c>
      <c r="BQ1326" s="7"/>
      <c r="BR1326" s="75" t="str">
        <f t="shared" si="291"/>
        <v/>
      </c>
      <c r="BS1326" s="75" t="str">
        <f t="shared" si="292"/>
        <v/>
      </c>
      <c r="BT1326" s="5" t="str">
        <f t="shared" si="293"/>
        <v/>
      </c>
      <c r="BU1326" s="79" t="str">
        <f t="shared" si="294"/>
        <v/>
      </c>
      <c r="BV1326" s="79" t="str">
        <f t="shared" si="295"/>
        <v/>
      </c>
      <c r="BW1326" s="79" t="str">
        <f t="shared" si="296"/>
        <v/>
      </c>
      <c r="CB1326" s="5"/>
      <c r="CE1326" s="5"/>
      <c r="CF1326" s="5"/>
      <c r="CG1326" s="5"/>
      <c r="CH1326" s="5"/>
      <c r="CI1326" s="5"/>
      <c r="CJ1326" s="14"/>
      <c r="CK1326" s="25"/>
      <c r="DO1326" s="5" t="e">
        <f>IF(REPORTE!AH$2="si",IF(C1326=VALUE(REPORTE!C$22),IF(SUM(DO1327:DO$1993),CONCATENATE(INT(B1326),", "),INT(B1326)),""),IF(C1326=VALUE(REPORTE!C$21),IF(SUM(DO1327:DO$1993),CONCATENATE(INT(B1326),", "),INT(B1326)),""))</f>
        <v>#VALUE!</v>
      </c>
      <c r="DS1326" s="5"/>
      <c r="DT1326" s="5"/>
      <c r="DU1326" s="5"/>
      <c r="DV1326" s="5"/>
    </row>
    <row r="1327" spans="1:126" x14ac:dyDescent="0.25">
      <c r="A1327" s="4" t="str">
        <f t="shared" si="290"/>
        <v/>
      </c>
      <c r="B1327" s="3"/>
      <c r="D1327" s="1"/>
      <c r="H1327" s="5" t="str">
        <f>IF(F1327="","",IFERROR(CONCATENATE("PEUA",VLOOKUP(ESTADO,REPORTE!AV$2:AW$33,2,0),DIDTRITO_FORM,CADER_FORM,IFERROR(INDEX(CA:CA,MATCH(DAY(F1327),BZ:BZ,0),1),DAY(F1327)),IFERROR(INDEX(CA:CA,MATCH(MONTH(F1327),BZ:BZ,0),1),MONTH(F1327)),YEAR(F1327),G1327),""))</f>
        <v/>
      </c>
      <c r="N1327" s="66" t="str">
        <f>IFERROR(IF(BT1327="","",IF(INDEX(N$1:N1326,MATCH(BT1327,BT$1:BT1326,0),1)=0,"",INDEX(N$1:N1326,MATCH(BT1327,BT$1:BT1326,0),1))),"")</f>
        <v/>
      </c>
      <c r="O1327" s="66" t="str">
        <f>IFERROR(IF(BT1327="","",IF(INDEX(O$1:O1326,MATCH(BT1327,BT$1:BT1326,0),1)=0,"",INDEX(O$1:O1326,MATCH(BT1327,BT$1:BT1326,0),1))),"")</f>
        <v/>
      </c>
      <c r="R1327" s="66"/>
      <c r="S1327" s="5"/>
      <c r="T1327" s="66"/>
      <c r="U1327" s="5" t="str">
        <f>IFERROR(IF(INDEX(U$1:U1326,MATCH(T1327,T$1:T1326,0),1)=0,"",INDEX(U$1:U1326,MATCH(T1327,T$1:T1326,0),1)),"")</f>
        <v/>
      </c>
      <c r="V1327" s="66"/>
      <c r="W1327" s="5" t="str">
        <f>IFERROR(IF(INDEX(W$1:W1326,MATCH(V1327,V$1:V1326,0),1)=0,"",INDEX(W$1:W1326,MATCH(V1327,V$1:V1326,0),1)),"")</f>
        <v/>
      </c>
      <c r="AE1327" s="4"/>
      <c r="AY1327" s="7"/>
      <c r="BN1327" s="7" t="str">
        <f t="shared" si="297"/>
        <v/>
      </c>
      <c r="BO1327" s="286" t="str">
        <f t="shared" si="289"/>
        <v/>
      </c>
      <c r="BP1327" s="22" t="str">
        <f t="shared" si="298"/>
        <v/>
      </c>
      <c r="BQ1327" s="7"/>
      <c r="BR1327" s="75" t="str">
        <f t="shared" si="291"/>
        <v/>
      </c>
      <c r="BS1327" s="75" t="str">
        <f t="shared" si="292"/>
        <v/>
      </c>
      <c r="BT1327" s="5" t="str">
        <f t="shared" si="293"/>
        <v/>
      </c>
      <c r="BU1327" s="79" t="str">
        <f t="shared" si="294"/>
        <v/>
      </c>
      <c r="BV1327" s="79" t="str">
        <f t="shared" si="295"/>
        <v/>
      </c>
      <c r="BW1327" s="79" t="str">
        <f t="shared" si="296"/>
        <v/>
      </c>
      <c r="CB1327" s="5"/>
      <c r="CE1327" s="5"/>
      <c r="CF1327" s="5"/>
      <c r="CG1327" s="5"/>
      <c r="CH1327" s="5"/>
      <c r="CI1327" s="5"/>
      <c r="CJ1327" s="14"/>
      <c r="CK1327" s="25"/>
      <c r="DO1327" s="5" t="e">
        <f>IF(REPORTE!AH$2="si",IF(C1327=VALUE(REPORTE!C$22),IF(SUM(DO1328:DO$1993),CONCATENATE(INT(B1327),", "),INT(B1327)),""),IF(C1327=VALUE(REPORTE!C$21),IF(SUM(DO1328:DO$1993),CONCATENATE(INT(B1327),", "),INT(B1327)),""))</f>
        <v>#VALUE!</v>
      </c>
      <c r="DS1327" s="5"/>
      <c r="DT1327" s="5"/>
      <c r="DU1327" s="5"/>
      <c r="DV1327" s="5"/>
    </row>
    <row r="1328" spans="1:126" x14ac:dyDescent="0.25">
      <c r="A1328" s="4" t="str">
        <f t="shared" si="290"/>
        <v/>
      </c>
      <c r="B1328" s="3"/>
      <c r="D1328" s="1"/>
      <c r="H1328" s="5" t="str">
        <f>IF(F1328="","",IFERROR(CONCATENATE("PEUA",VLOOKUP(ESTADO,REPORTE!AV$2:AW$33,2,0),DIDTRITO_FORM,CADER_FORM,IFERROR(INDEX(CA:CA,MATCH(DAY(F1328),BZ:BZ,0),1),DAY(F1328)),IFERROR(INDEX(CA:CA,MATCH(MONTH(F1328),BZ:BZ,0),1),MONTH(F1328)),YEAR(F1328),G1328),""))</f>
        <v/>
      </c>
      <c r="N1328" s="66" t="str">
        <f>IFERROR(IF(BT1328="","",IF(INDEX(N$1:N1327,MATCH(BT1328,BT$1:BT1327,0),1)=0,"",INDEX(N$1:N1327,MATCH(BT1328,BT$1:BT1327,0),1))),"")</f>
        <v/>
      </c>
      <c r="O1328" s="66" t="str">
        <f>IFERROR(IF(BT1328="","",IF(INDEX(O$1:O1327,MATCH(BT1328,BT$1:BT1327,0),1)=0,"",INDEX(O$1:O1327,MATCH(BT1328,BT$1:BT1327,0),1))),"")</f>
        <v/>
      </c>
      <c r="R1328" s="66"/>
      <c r="S1328" s="5"/>
      <c r="T1328" s="66"/>
      <c r="U1328" s="5" t="str">
        <f>IFERROR(IF(INDEX(U$1:U1327,MATCH(T1328,T$1:T1327,0),1)=0,"",INDEX(U$1:U1327,MATCH(T1328,T$1:T1327,0),1)),"")</f>
        <v/>
      </c>
      <c r="V1328" s="66"/>
      <c r="W1328" s="5" t="str">
        <f>IFERROR(IF(INDEX(W$1:W1327,MATCH(V1328,V$1:V1327,0),1)=0,"",INDEX(W$1:W1327,MATCH(V1328,V$1:V1327,0),1)),"")</f>
        <v/>
      </c>
      <c r="AE1328" s="4"/>
      <c r="AY1328" s="7"/>
      <c r="BN1328" s="7" t="str">
        <f t="shared" si="297"/>
        <v/>
      </c>
      <c r="BO1328" s="286" t="str">
        <f t="shared" si="289"/>
        <v/>
      </c>
      <c r="BP1328" s="22" t="str">
        <f t="shared" si="298"/>
        <v/>
      </c>
      <c r="BQ1328" s="7"/>
      <c r="BR1328" s="75" t="str">
        <f t="shared" si="291"/>
        <v/>
      </c>
      <c r="BS1328" s="75" t="str">
        <f t="shared" si="292"/>
        <v/>
      </c>
      <c r="BT1328" s="5" t="str">
        <f t="shared" si="293"/>
        <v/>
      </c>
      <c r="BU1328" s="79" t="str">
        <f t="shared" si="294"/>
        <v/>
      </c>
      <c r="BV1328" s="79" t="str">
        <f t="shared" si="295"/>
        <v/>
      </c>
      <c r="BW1328" s="79" t="str">
        <f t="shared" si="296"/>
        <v/>
      </c>
      <c r="CB1328" s="5"/>
      <c r="CE1328" s="5"/>
      <c r="CF1328" s="5"/>
      <c r="CG1328" s="5"/>
      <c r="CH1328" s="5"/>
      <c r="CI1328" s="5"/>
      <c r="CJ1328" s="14"/>
      <c r="CK1328" s="25"/>
      <c r="DO1328" s="5" t="e">
        <f>IF(REPORTE!AH$2="si",IF(C1328=VALUE(REPORTE!C$22),IF(SUM(DO1329:DO$1993),CONCATENATE(INT(B1328),", "),INT(B1328)),""),IF(C1328=VALUE(REPORTE!C$21),IF(SUM(DO1329:DO$1993),CONCATENATE(INT(B1328),", "),INT(B1328)),""))</f>
        <v>#VALUE!</v>
      </c>
      <c r="DS1328" s="5"/>
      <c r="DT1328" s="5"/>
      <c r="DU1328" s="5"/>
      <c r="DV1328" s="5"/>
    </row>
    <row r="1329" spans="1:126" x14ac:dyDescent="0.25">
      <c r="A1329" s="4" t="str">
        <f t="shared" si="290"/>
        <v/>
      </c>
      <c r="B1329" s="3"/>
      <c r="D1329" s="1"/>
      <c r="H1329" s="5" t="str">
        <f>IF(F1329="","",IFERROR(CONCATENATE("PEUA",VLOOKUP(ESTADO,REPORTE!AV$2:AW$33,2,0),DIDTRITO_FORM,CADER_FORM,IFERROR(INDEX(CA:CA,MATCH(DAY(F1329),BZ:BZ,0),1),DAY(F1329)),IFERROR(INDEX(CA:CA,MATCH(MONTH(F1329),BZ:BZ,0),1),MONTH(F1329)),YEAR(F1329),G1329),""))</f>
        <v/>
      </c>
      <c r="N1329" s="66" t="str">
        <f>IFERROR(IF(BT1329="","",IF(INDEX(N$1:N1328,MATCH(BT1329,BT$1:BT1328,0),1)=0,"",INDEX(N$1:N1328,MATCH(BT1329,BT$1:BT1328,0),1))),"")</f>
        <v/>
      </c>
      <c r="O1329" s="66" t="str">
        <f>IFERROR(IF(BT1329="","",IF(INDEX(O$1:O1328,MATCH(BT1329,BT$1:BT1328,0),1)=0,"",INDEX(O$1:O1328,MATCH(BT1329,BT$1:BT1328,0),1))),"")</f>
        <v/>
      </c>
      <c r="R1329" s="66"/>
      <c r="S1329" s="5"/>
      <c r="T1329" s="66"/>
      <c r="U1329" s="5" t="str">
        <f>IFERROR(IF(INDEX(U$1:U1328,MATCH(T1329,T$1:T1328,0),1)=0,"",INDEX(U$1:U1328,MATCH(T1329,T$1:T1328,0),1)),"")</f>
        <v/>
      </c>
      <c r="V1329" s="66"/>
      <c r="W1329" s="5" t="str">
        <f>IFERROR(IF(INDEX(W$1:W1328,MATCH(V1329,V$1:V1328,0),1)=0,"",INDEX(W$1:W1328,MATCH(V1329,V$1:V1328,0),1)),"")</f>
        <v/>
      </c>
      <c r="AE1329" s="4"/>
      <c r="AY1329" s="7"/>
      <c r="BN1329" s="7" t="str">
        <f t="shared" si="297"/>
        <v/>
      </c>
      <c r="BO1329" s="286" t="str">
        <f t="shared" si="289"/>
        <v/>
      </c>
      <c r="BP1329" s="22" t="str">
        <f t="shared" si="298"/>
        <v/>
      </c>
      <c r="BQ1329" s="7"/>
      <c r="BR1329" s="75" t="str">
        <f t="shared" si="291"/>
        <v/>
      </c>
      <c r="BS1329" s="75" t="str">
        <f t="shared" si="292"/>
        <v/>
      </c>
      <c r="BT1329" s="5" t="str">
        <f t="shared" si="293"/>
        <v/>
      </c>
      <c r="BU1329" s="79" t="str">
        <f t="shared" si="294"/>
        <v/>
      </c>
      <c r="BV1329" s="79" t="str">
        <f t="shared" si="295"/>
        <v/>
      </c>
      <c r="BW1329" s="79" t="str">
        <f t="shared" si="296"/>
        <v/>
      </c>
      <c r="CB1329" s="5"/>
      <c r="CE1329" s="5"/>
      <c r="CF1329" s="5"/>
      <c r="CG1329" s="5"/>
      <c r="CH1329" s="5"/>
      <c r="CI1329" s="5"/>
      <c r="CJ1329" s="14"/>
      <c r="CK1329" s="25"/>
      <c r="DO1329" s="5" t="e">
        <f>IF(REPORTE!AH$2="si",IF(C1329=VALUE(REPORTE!C$22),IF(SUM(DO1330:DO$1993),CONCATENATE(INT(B1329),", "),INT(B1329)),""),IF(C1329=VALUE(REPORTE!C$21),IF(SUM(DO1330:DO$1993),CONCATENATE(INT(B1329),", "),INT(B1329)),""))</f>
        <v>#VALUE!</v>
      </c>
      <c r="DS1329" s="5"/>
      <c r="DT1329" s="5"/>
      <c r="DU1329" s="5"/>
      <c r="DV1329" s="5"/>
    </row>
    <row r="1330" spans="1:126" x14ac:dyDescent="0.25">
      <c r="A1330" s="4" t="str">
        <f t="shared" si="290"/>
        <v/>
      </c>
      <c r="B1330" s="3"/>
      <c r="D1330" s="1"/>
      <c r="H1330" s="5" t="str">
        <f>IF(F1330="","",IFERROR(CONCATENATE("PEUA",VLOOKUP(ESTADO,REPORTE!AV$2:AW$33,2,0),DIDTRITO_FORM,CADER_FORM,IFERROR(INDEX(CA:CA,MATCH(DAY(F1330),BZ:BZ,0),1),DAY(F1330)),IFERROR(INDEX(CA:CA,MATCH(MONTH(F1330),BZ:BZ,0),1),MONTH(F1330)),YEAR(F1330),G1330),""))</f>
        <v/>
      </c>
      <c r="N1330" s="66" t="str">
        <f>IFERROR(IF(BT1330="","",IF(INDEX(N$1:N1329,MATCH(BT1330,BT$1:BT1329,0),1)=0,"",INDEX(N$1:N1329,MATCH(BT1330,BT$1:BT1329,0),1))),"")</f>
        <v/>
      </c>
      <c r="O1330" s="66" t="str">
        <f>IFERROR(IF(BT1330="","",IF(INDEX(O$1:O1329,MATCH(BT1330,BT$1:BT1329,0),1)=0,"",INDEX(O$1:O1329,MATCH(BT1330,BT$1:BT1329,0),1))),"")</f>
        <v/>
      </c>
      <c r="R1330" s="66"/>
      <c r="S1330" s="5"/>
      <c r="T1330" s="66"/>
      <c r="U1330" s="5" t="str">
        <f>IFERROR(IF(INDEX(U$1:U1329,MATCH(T1330,T$1:T1329,0),1)=0,"",INDEX(U$1:U1329,MATCH(T1330,T$1:T1329,0),1)),"")</f>
        <v/>
      </c>
      <c r="V1330" s="66"/>
      <c r="W1330" s="5" t="str">
        <f>IFERROR(IF(INDEX(W$1:W1329,MATCH(V1330,V$1:V1329,0),1)=0,"",INDEX(W$1:W1329,MATCH(V1330,V$1:V1329,0),1)),"")</f>
        <v/>
      </c>
      <c r="AE1330" s="4"/>
      <c r="AY1330" s="7"/>
      <c r="BN1330" s="7" t="str">
        <f t="shared" si="297"/>
        <v/>
      </c>
      <c r="BO1330" s="286" t="str">
        <f t="shared" si="289"/>
        <v/>
      </c>
      <c r="BP1330" s="22" t="str">
        <f t="shared" si="298"/>
        <v/>
      </c>
      <c r="BQ1330" s="7"/>
      <c r="BR1330" s="75" t="str">
        <f t="shared" si="291"/>
        <v/>
      </c>
      <c r="BS1330" s="75" t="str">
        <f t="shared" si="292"/>
        <v/>
      </c>
      <c r="BT1330" s="5" t="str">
        <f t="shared" si="293"/>
        <v/>
      </c>
      <c r="BU1330" s="79" t="str">
        <f t="shared" si="294"/>
        <v/>
      </c>
      <c r="BV1330" s="79" t="str">
        <f t="shared" si="295"/>
        <v/>
      </c>
      <c r="BW1330" s="79" t="str">
        <f t="shared" si="296"/>
        <v/>
      </c>
      <c r="CB1330" s="5"/>
      <c r="CE1330" s="5"/>
      <c r="CF1330" s="5"/>
      <c r="CG1330" s="5"/>
      <c r="CH1330" s="5"/>
      <c r="CI1330" s="5"/>
      <c r="CJ1330" s="14"/>
      <c r="CK1330" s="25"/>
      <c r="DO1330" s="5" t="e">
        <f>IF(REPORTE!AH$2="si",IF(C1330=VALUE(REPORTE!C$22),IF(SUM(DO1331:DO$1993),CONCATENATE(INT(B1330),", "),INT(B1330)),""),IF(C1330=VALUE(REPORTE!C$21),IF(SUM(DO1331:DO$1993),CONCATENATE(INT(B1330),", "),INT(B1330)),""))</f>
        <v>#VALUE!</v>
      </c>
      <c r="DS1330" s="5"/>
      <c r="DT1330" s="5"/>
      <c r="DU1330" s="5"/>
      <c r="DV1330" s="5"/>
    </row>
    <row r="1331" spans="1:126" x14ac:dyDescent="0.25">
      <c r="A1331" s="4" t="str">
        <f t="shared" si="290"/>
        <v/>
      </c>
      <c r="B1331" s="3"/>
      <c r="D1331" s="1"/>
      <c r="H1331" s="5" t="str">
        <f>IF(F1331="","",IFERROR(CONCATENATE("PEUA",VLOOKUP(ESTADO,REPORTE!AV$2:AW$33,2,0),DIDTRITO_FORM,CADER_FORM,IFERROR(INDEX(CA:CA,MATCH(DAY(F1331),BZ:BZ,0),1),DAY(F1331)),IFERROR(INDEX(CA:CA,MATCH(MONTH(F1331),BZ:BZ,0),1),MONTH(F1331)),YEAR(F1331),G1331),""))</f>
        <v/>
      </c>
      <c r="N1331" s="66" t="str">
        <f>IFERROR(IF(BT1331="","",IF(INDEX(N$1:N1330,MATCH(BT1331,BT$1:BT1330,0),1)=0,"",INDEX(N$1:N1330,MATCH(BT1331,BT$1:BT1330,0),1))),"")</f>
        <v/>
      </c>
      <c r="O1331" s="66" t="str">
        <f>IFERROR(IF(BT1331="","",IF(INDEX(O$1:O1330,MATCH(BT1331,BT$1:BT1330,0),1)=0,"",INDEX(O$1:O1330,MATCH(BT1331,BT$1:BT1330,0),1))),"")</f>
        <v/>
      </c>
      <c r="R1331" s="66"/>
      <c r="S1331" s="5"/>
      <c r="T1331" s="66"/>
      <c r="U1331" s="5" t="str">
        <f>IFERROR(IF(INDEX(U$1:U1330,MATCH(T1331,T$1:T1330,0),1)=0,"",INDEX(U$1:U1330,MATCH(T1331,T$1:T1330,0),1)),"")</f>
        <v/>
      </c>
      <c r="V1331" s="66"/>
      <c r="W1331" s="5" t="str">
        <f>IFERROR(IF(INDEX(W$1:W1330,MATCH(V1331,V$1:V1330,0),1)=0,"",INDEX(W$1:W1330,MATCH(V1331,V$1:V1330,0),1)),"")</f>
        <v/>
      </c>
      <c r="AE1331" s="4"/>
      <c r="AY1331" s="7"/>
      <c r="BN1331" s="7" t="str">
        <f t="shared" si="297"/>
        <v/>
      </c>
      <c r="BO1331" s="286" t="str">
        <f t="shared" si="289"/>
        <v/>
      </c>
      <c r="BP1331" s="22" t="str">
        <f t="shared" si="298"/>
        <v/>
      </c>
      <c r="BQ1331" s="7"/>
      <c r="BR1331" s="75" t="str">
        <f t="shared" si="291"/>
        <v/>
      </c>
      <c r="BS1331" s="75" t="str">
        <f t="shared" si="292"/>
        <v/>
      </c>
      <c r="BT1331" s="5" t="str">
        <f t="shared" si="293"/>
        <v/>
      </c>
      <c r="BU1331" s="79" t="str">
        <f t="shared" si="294"/>
        <v/>
      </c>
      <c r="BV1331" s="79" t="str">
        <f t="shared" si="295"/>
        <v/>
      </c>
      <c r="BW1331" s="79" t="str">
        <f t="shared" si="296"/>
        <v/>
      </c>
      <c r="CB1331" s="5"/>
      <c r="CE1331" s="5"/>
      <c r="CF1331" s="5"/>
      <c r="CG1331" s="5"/>
      <c r="CH1331" s="5"/>
      <c r="CI1331" s="5"/>
      <c r="CJ1331" s="14"/>
      <c r="CK1331" s="25"/>
      <c r="DO1331" s="5" t="e">
        <f>IF(REPORTE!AH$2="si",IF(C1331=VALUE(REPORTE!C$22),IF(SUM(DO1332:DO$1993),CONCATENATE(INT(B1331),", "),INT(B1331)),""),IF(C1331=VALUE(REPORTE!C$21),IF(SUM(DO1332:DO$1993),CONCATENATE(INT(B1331),", "),INT(B1331)),""))</f>
        <v>#VALUE!</v>
      </c>
      <c r="DS1331" s="5"/>
      <c r="DT1331" s="5"/>
      <c r="DU1331" s="5"/>
      <c r="DV1331" s="5"/>
    </row>
    <row r="1332" spans="1:126" x14ac:dyDescent="0.25">
      <c r="A1332" s="4" t="str">
        <f t="shared" si="290"/>
        <v/>
      </c>
      <c r="B1332" s="3"/>
      <c r="D1332" s="1"/>
      <c r="H1332" s="5" t="str">
        <f>IF(F1332="","",IFERROR(CONCATENATE("PEUA",VLOOKUP(ESTADO,REPORTE!AV$2:AW$33,2,0),DIDTRITO_FORM,CADER_FORM,IFERROR(INDEX(CA:CA,MATCH(DAY(F1332),BZ:BZ,0),1),DAY(F1332)),IFERROR(INDEX(CA:CA,MATCH(MONTH(F1332),BZ:BZ,0),1),MONTH(F1332)),YEAR(F1332),G1332),""))</f>
        <v/>
      </c>
      <c r="N1332" s="66" t="str">
        <f>IFERROR(IF(BT1332="","",IF(INDEX(N$1:N1331,MATCH(BT1332,BT$1:BT1331,0),1)=0,"",INDEX(N$1:N1331,MATCH(BT1332,BT$1:BT1331,0),1))),"")</f>
        <v/>
      </c>
      <c r="O1332" s="66" t="str">
        <f>IFERROR(IF(BT1332="","",IF(INDEX(O$1:O1331,MATCH(BT1332,BT$1:BT1331,0),1)=0,"",INDEX(O$1:O1331,MATCH(BT1332,BT$1:BT1331,0),1))),"")</f>
        <v/>
      </c>
      <c r="R1332" s="66"/>
      <c r="S1332" s="5"/>
      <c r="T1332" s="66"/>
      <c r="U1332" s="5" t="str">
        <f>IFERROR(IF(INDEX(U$1:U1331,MATCH(T1332,T$1:T1331,0),1)=0,"",INDEX(U$1:U1331,MATCH(T1332,T$1:T1331,0),1)),"")</f>
        <v/>
      </c>
      <c r="V1332" s="66"/>
      <c r="W1332" s="5" t="str">
        <f>IFERROR(IF(INDEX(W$1:W1331,MATCH(V1332,V$1:V1331,0),1)=0,"",INDEX(W$1:W1331,MATCH(V1332,V$1:V1331,0),1)),"")</f>
        <v/>
      </c>
      <c r="AE1332" s="4"/>
      <c r="AY1332" s="7"/>
      <c r="BN1332" s="7" t="str">
        <f t="shared" si="297"/>
        <v/>
      </c>
      <c r="BO1332" s="286" t="str">
        <f t="shared" si="289"/>
        <v/>
      </c>
      <c r="BP1332" s="22" t="str">
        <f t="shared" si="298"/>
        <v/>
      </c>
      <c r="BQ1332" s="7"/>
      <c r="BR1332" s="75" t="str">
        <f t="shared" si="291"/>
        <v/>
      </c>
      <c r="BS1332" s="75" t="str">
        <f t="shared" si="292"/>
        <v/>
      </c>
      <c r="BT1332" s="5" t="str">
        <f t="shared" si="293"/>
        <v/>
      </c>
      <c r="BU1332" s="79" t="str">
        <f t="shared" si="294"/>
        <v/>
      </c>
      <c r="BV1332" s="79" t="str">
        <f t="shared" si="295"/>
        <v/>
      </c>
      <c r="BW1332" s="79" t="str">
        <f t="shared" si="296"/>
        <v/>
      </c>
      <c r="CB1332" s="5"/>
      <c r="CE1332" s="5"/>
      <c r="CF1332" s="5"/>
      <c r="CG1332" s="5"/>
      <c r="CH1332" s="5"/>
      <c r="CI1332" s="5"/>
      <c r="CJ1332" s="14"/>
      <c r="CK1332" s="25"/>
      <c r="DO1332" s="5" t="e">
        <f>IF(REPORTE!AH$2="si",IF(C1332=VALUE(REPORTE!C$22),IF(SUM(DO1333:DO$1993),CONCATENATE(INT(B1332),", "),INT(B1332)),""),IF(C1332=VALUE(REPORTE!C$21),IF(SUM(DO1333:DO$1993),CONCATENATE(INT(B1332),", "),INT(B1332)),""))</f>
        <v>#VALUE!</v>
      </c>
      <c r="DS1332" s="5"/>
      <c r="DT1332" s="5"/>
      <c r="DU1332" s="5"/>
      <c r="DV1332" s="5"/>
    </row>
    <row r="1333" spans="1:126" x14ac:dyDescent="0.25">
      <c r="A1333" s="4" t="str">
        <f t="shared" si="290"/>
        <v/>
      </c>
      <c r="B1333" s="3"/>
      <c r="D1333" s="1"/>
      <c r="H1333" s="5" t="str">
        <f>IF(F1333="","",IFERROR(CONCATENATE("PEUA",VLOOKUP(ESTADO,REPORTE!AV$2:AW$33,2,0),DIDTRITO_FORM,CADER_FORM,IFERROR(INDEX(CA:CA,MATCH(DAY(F1333),BZ:BZ,0),1),DAY(F1333)),IFERROR(INDEX(CA:CA,MATCH(MONTH(F1333),BZ:BZ,0),1),MONTH(F1333)),YEAR(F1333),G1333),""))</f>
        <v/>
      </c>
      <c r="N1333" s="66" t="str">
        <f>IFERROR(IF(BT1333="","",IF(INDEX(N$1:N1332,MATCH(BT1333,BT$1:BT1332,0),1)=0,"",INDEX(N$1:N1332,MATCH(BT1333,BT$1:BT1332,0),1))),"")</f>
        <v/>
      </c>
      <c r="O1333" s="66" t="str">
        <f>IFERROR(IF(BT1333="","",IF(INDEX(O$1:O1332,MATCH(BT1333,BT$1:BT1332,0),1)=0,"",INDEX(O$1:O1332,MATCH(BT1333,BT$1:BT1332,0),1))),"")</f>
        <v/>
      </c>
      <c r="R1333" s="66"/>
      <c r="S1333" s="5"/>
      <c r="T1333" s="66"/>
      <c r="U1333" s="5" t="str">
        <f>IFERROR(IF(INDEX(U$1:U1332,MATCH(T1333,T$1:T1332,0),1)=0,"",INDEX(U$1:U1332,MATCH(T1333,T$1:T1332,0),1)),"")</f>
        <v/>
      </c>
      <c r="V1333" s="66"/>
      <c r="W1333" s="5" t="str">
        <f>IFERROR(IF(INDEX(W$1:W1332,MATCH(V1333,V$1:V1332,0),1)=0,"",INDEX(W$1:W1332,MATCH(V1333,V$1:V1332,0),1)),"")</f>
        <v/>
      </c>
      <c r="AE1333" s="4"/>
      <c r="AY1333" s="7"/>
      <c r="BN1333" s="7" t="str">
        <f t="shared" si="297"/>
        <v/>
      </c>
      <c r="BO1333" s="286" t="str">
        <f t="shared" si="289"/>
        <v/>
      </c>
      <c r="BP1333" s="22" t="str">
        <f t="shared" si="298"/>
        <v/>
      </c>
      <c r="BQ1333" s="7"/>
      <c r="BR1333" s="75" t="str">
        <f t="shared" si="291"/>
        <v/>
      </c>
      <c r="BS1333" s="75" t="str">
        <f t="shared" si="292"/>
        <v/>
      </c>
      <c r="BT1333" s="5" t="str">
        <f t="shared" si="293"/>
        <v/>
      </c>
      <c r="BU1333" s="79" t="str">
        <f t="shared" si="294"/>
        <v/>
      </c>
      <c r="BV1333" s="79" t="str">
        <f t="shared" si="295"/>
        <v/>
      </c>
      <c r="BW1333" s="79" t="str">
        <f t="shared" si="296"/>
        <v/>
      </c>
      <c r="CB1333" s="5"/>
      <c r="CE1333" s="5"/>
      <c r="CF1333" s="5"/>
      <c r="CG1333" s="5"/>
      <c r="CH1333" s="5"/>
      <c r="CI1333" s="5"/>
      <c r="CJ1333" s="14"/>
      <c r="CK1333" s="25"/>
      <c r="DO1333" s="5" t="e">
        <f>IF(REPORTE!AH$2="si",IF(C1333=VALUE(REPORTE!C$22),IF(SUM(DO1334:DO$1993),CONCATENATE(INT(B1333),", "),INT(B1333)),""),IF(C1333=VALUE(REPORTE!C$21),IF(SUM(DO1334:DO$1993),CONCATENATE(INT(B1333),", "),INT(B1333)),""))</f>
        <v>#VALUE!</v>
      </c>
      <c r="DS1333" s="5"/>
      <c r="DT1333" s="5"/>
      <c r="DU1333" s="5"/>
      <c r="DV1333" s="5"/>
    </row>
    <row r="1334" spans="1:126" x14ac:dyDescent="0.25">
      <c r="A1334" s="4" t="str">
        <f t="shared" si="290"/>
        <v/>
      </c>
      <c r="B1334" s="3"/>
      <c r="D1334" s="1"/>
      <c r="H1334" s="5" t="str">
        <f>IF(F1334="","",IFERROR(CONCATENATE("PEUA",VLOOKUP(ESTADO,REPORTE!AV$2:AW$33,2,0),DIDTRITO_FORM,CADER_FORM,IFERROR(INDEX(CA:CA,MATCH(DAY(F1334),BZ:BZ,0),1),DAY(F1334)),IFERROR(INDEX(CA:CA,MATCH(MONTH(F1334),BZ:BZ,0),1),MONTH(F1334)),YEAR(F1334),G1334),""))</f>
        <v/>
      </c>
      <c r="N1334" s="66" t="str">
        <f>IFERROR(IF(BT1334="","",IF(INDEX(N$1:N1333,MATCH(BT1334,BT$1:BT1333,0),1)=0,"",INDEX(N$1:N1333,MATCH(BT1334,BT$1:BT1333,0),1))),"")</f>
        <v/>
      </c>
      <c r="O1334" s="66" t="str">
        <f>IFERROR(IF(BT1334="","",IF(INDEX(O$1:O1333,MATCH(BT1334,BT$1:BT1333,0),1)=0,"",INDEX(O$1:O1333,MATCH(BT1334,BT$1:BT1333,0),1))),"")</f>
        <v/>
      </c>
      <c r="R1334" s="66"/>
      <c r="S1334" s="5"/>
      <c r="T1334" s="66"/>
      <c r="U1334" s="5" t="str">
        <f>IFERROR(IF(INDEX(U$1:U1333,MATCH(T1334,T$1:T1333,0),1)=0,"",INDEX(U$1:U1333,MATCH(T1334,T$1:T1333,0),1)),"")</f>
        <v/>
      </c>
      <c r="V1334" s="66"/>
      <c r="W1334" s="5" t="str">
        <f>IFERROR(IF(INDEX(W$1:W1333,MATCH(V1334,V$1:V1333,0),1)=0,"",INDEX(W$1:W1333,MATCH(V1334,V$1:V1333,0),1)),"")</f>
        <v/>
      </c>
      <c r="AE1334" s="4"/>
      <c r="AY1334" s="7"/>
      <c r="BN1334" s="7" t="str">
        <f t="shared" si="297"/>
        <v/>
      </c>
      <c r="BO1334" s="286" t="str">
        <f t="shared" si="289"/>
        <v/>
      </c>
      <c r="BP1334" s="22" t="str">
        <f t="shared" si="298"/>
        <v/>
      </c>
      <c r="BQ1334" s="7"/>
      <c r="BR1334" s="75" t="str">
        <f t="shared" si="291"/>
        <v/>
      </c>
      <c r="BS1334" s="75" t="str">
        <f t="shared" si="292"/>
        <v/>
      </c>
      <c r="BT1334" s="5" t="str">
        <f t="shared" si="293"/>
        <v/>
      </c>
      <c r="BU1334" s="79" t="str">
        <f t="shared" si="294"/>
        <v/>
      </c>
      <c r="BV1334" s="79" t="str">
        <f t="shared" si="295"/>
        <v/>
      </c>
      <c r="BW1334" s="79" t="str">
        <f t="shared" si="296"/>
        <v/>
      </c>
      <c r="CB1334" s="5"/>
      <c r="CE1334" s="5"/>
      <c r="CF1334" s="5"/>
      <c r="CG1334" s="5"/>
      <c r="CH1334" s="5"/>
      <c r="CI1334" s="5"/>
      <c r="CJ1334" s="14"/>
      <c r="CK1334" s="25"/>
      <c r="DO1334" s="5" t="e">
        <f>IF(REPORTE!AH$2="si",IF(C1334=VALUE(REPORTE!C$22),IF(SUM(DO1335:DO$1993),CONCATENATE(INT(B1334),", "),INT(B1334)),""),IF(C1334=VALUE(REPORTE!C$21),IF(SUM(DO1335:DO$1993),CONCATENATE(INT(B1334),", "),INT(B1334)),""))</f>
        <v>#VALUE!</v>
      </c>
      <c r="DS1334" s="5"/>
      <c r="DT1334" s="5"/>
      <c r="DU1334" s="5"/>
      <c r="DV1334" s="5"/>
    </row>
    <row r="1335" spans="1:126" x14ac:dyDescent="0.25">
      <c r="A1335" s="4" t="str">
        <f t="shared" si="290"/>
        <v/>
      </c>
      <c r="B1335" s="3"/>
      <c r="D1335" s="1"/>
      <c r="H1335" s="5" t="str">
        <f>IF(F1335="","",IFERROR(CONCATENATE("PEUA",VLOOKUP(ESTADO,REPORTE!AV$2:AW$33,2,0),DIDTRITO_FORM,CADER_FORM,IFERROR(INDEX(CA:CA,MATCH(DAY(F1335),BZ:BZ,0),1),DAY(F1335)),IFERROR(INDEX(CA:CA,MATCH(MONTH(F1335),BZ:BZ,0),1),MONTH(F1335)),YEAR(F1335),G1335),""))</f>
        <v/>
      </c>
      <c r="N1335" s="66" t="str">
        <f>IFERROR(IF(BT1335="","",IF(INDEX(N$1:N1334,MATCH(BT1335,BT$1:BT1334,0),1)=0,"",INDEX(N$1:N1334,MATCH(BT1335,BT$1:BT1334,0),1))),"")</f>
        <v/>
      </c>
      <c r="O1335" s="66" t="str">
        <f>IFERROR(IF(BT1335="","",IF(INDEX(O$1:O1334,MATCH(BT1335,BT$1:BT1334,0),1)=0,"",INDEX(O$1:O1334,MATCH(BT1335,BT$1:BT1334,0),1))),"")</f>
        <v/>
      </c>
      <c r="R1335" s="66"/>
      <c r="S1335" s="5"/>
      <c r="T1335" s="66"/>
      <c r="U1335" s="5" t="str">
        <f>IFERROR(IF(INDEX(U$1:U1334,MATCH(T1335,T$1:T1334,0),1)=0,"",INDEX(U$1:U1334,MATCH(T1335,T$1:T1334,0),1)),"")</f>
        <v/>
      </c>
      <c r="V1335" s="66"/>
      <c r="W1335" s="5" t="str">
        <f>IFERROR(IF(INDEX(W$1:W1334,MATCH(V1335,V$1:V1334,0),1)=0,"",INDEX(W$1:W1334,MATCH(V1335,V$1:V1334,0),1)),"")</f>
        <v/>
      </c>
      <c r="AE1335" s="4"/>
      <c r="AY1335" s="7"/>
      <c r="BN1335" s="7" t="str">
        <f t="shared" si="297"/>
        <v/>
      </c>
      <c r="BO1335" s="286" t="str">
        <f t="shared" ref="BO1335:BO1398" si="299">IF(N1335="","",N1335)</f>
        <v/>
      </c>
      <c r="BP1335" s="22" t="str">
        <f t="shared" si="298"/>
        <v/>
      </c>
      <c r="BQ1335" s="7"/>
      <c r="BR1335" s="75" t="str">
        <f t="shared" si="291"/>
        <v/>
      </c>
      <c r="BS1335" s="75" t="str">
        <f t="shared" si="292"/>
        <v/>
      </c>
      <c r="BT1335" s="5" t="str">
        <f t="shared" si="293"/>
        <v/>
      </c>
      <c r="BU1335" s="79" t="str">
        <f t="shared" si="294"/>
        <v/>
      </c>
      <c r="BV1335" s="79" t="str">
        <f t="shared" si="295"/>
        <v/>
      </c>
      <c r="BW1335" s="79" t="str">
        <f t="shared" si="296"/>
        <v/>
      </c>
      <c r="CB1335" s="5"/>
      <c r="CE1335" s="5"/>
      <c r="CF1335" s="5"/>
      <c r="CG1335" s="5"/>
      <c r="CH1335" s="5"/>
      <c r="CI1335" s="5"/>
      <c r="CJ1335" s="14"/>
      <c r="CK1335" s="25"/>
      <c r="DO1335" s="5" t="e">
        <f>IF(REPORTE!AH$2="si",IF(C1335=VALUE(REPORTE!C$22),IF(SUM(DO1336:DO$1993),CONCATENATE(INT(B1335),", "),INT(B1335)),""),IF(C1335=VALUE(REPORTE!C$21),IF(SUM(DO1336:DO$1993),CONCATENATE(INT(B1335),", "),INT(B1335)),""))</f>
        <v>#VALUE!</v>
      </c>
      <c r="DS1335" s="5"/>
      <c r="DT1335" s="5"/>
      <c r="DU1335" s="5"/>
      <c r="DV1335" s="5"/>
    </row>
    <row r="1336" spans="1:126" x14ac:dyDescent="0.25">
      <c r="A1336" s="4" t="str">
        <f t="shared" si="290"/>
        <v/>
      </c>
      <c r="B1336" s="3"/>
      <c r="D1336" s="1"/>
      <c r="H1336" s="5" t="str">
        <f>IF(F1336="","",IFERROR(CONCATENATE("PEUA",VLOOKUP(ESTADO,REPORTE!AV$2:AW$33,2,0),DIDTRITO_FORM,CADER_FORM,IFERROR(INDEX(CA:CA,MATCH(DAY(F1336),BZ:BZ,0),1),DAY(F1336)),IFERROR(INDEX(CA:CA,MATCH(MONTH(F1336),BZ:BZ,0),1),MONTH(F1336)),YEAR(F1336),G1336),""))</f>
        <v/>
      </c>
      <c r="N1336" s="66" t="str">
        <f>IFERROR(IF(BT1336="","",IF(INDEX(N$1:N1335,MATCH(BT1336,BT$1:BT1335,0),1)=0,"",INDEX(N$1:N1335,MATCH(BT1336,BT$1:BT1335,0),1))),"")</f>
        <v/>
      </c>
      <c r="O1336" s="66" t="str">
        <f>IFERROR(IF(BT1336="","",IF(INDEX(O$1:O1335,MATCH(BT1336,BT$1:BT1335,0),1)=0,"",INDEX(O$1:O1335,MATCH(BT1336,BT$1:BT1335,0),1))),"")</f>
        <v/>
      </c>
      <c r="R1336" s="66"/>
      <c r="S1336" s="5"/>
      <c r="T1336" s="66"/>
      <c r="U1336" s="5" t="str">
        <f>IFERROR(IF(INDEX(U$1:U1335,MATCH(T1336,T$1:T1335,0),1)=0,"",INDEX(U$1:U1335,MATCH(T1336,T$1:T1335,0),1)),"")</f>
        <v/>
      </c>
      <c r="V1336" s="66"/>
      <c r="W1336" s="5" t="str">
        <f>IFERROR(IF(INDEX(W$1:W1335,MATCH(V1336,V$1:V1335,0),1)=0,"",INDEX(W$1:W1335,MATCH(V1336,V$1:V1335,0),1)),"")</f>
        <v/>
      </c>
      <c r="AE1336" s="4"/>
      <c r="AY1336" s="7"/>
      <c r="BN1336" s="7" t="str">
        <f t="shared" si="297"/>
        <v/>
      </c>
      <c r="BO1336" s="286" t="str">
        <f t="shared" si="299"/>
        <v/>
      </c>
      <c r="BP1336" s="22" t="str">
        <f t="shared" si="298"/>
        <v/>
      </c>
      <c r="BQ1336" s="7"/>
      <c r="BR1336" s="75" t="str">
        <f t="shared" si="291"/>
        <v/>
      </c>
      <c r="BS1336" s="75" t="str">
        <f t="shared" si="292"/>
        <v/>
      </c>
      <c r="BT1336" s="5" t="str">
        <f t="shared" si="293"/>
        <v/>
      </c>
      <c r="BU1336" s="79" t="str">
        <f t="shared" si="294"/>
        <v/>
      </c>
      <c r="BV1336" s="79" t="str">
        <f t="shared" si="295"/>
        <v/>
      </c>
      <c r="BW1336" s="79" t="str">
        <f t="shared" si="296"/>
        <v/>
      </c>
      <c r="CB1336" s="5"/>
      <c r="CE1336" s="5"/>
      <c r="CF1336" s="5"/>
      <c r="CG1336" s="5"/>
      <c r="CH1336" s="5"/>
      <c r="CI1336" s="5"/>
      <c r="CJ1336" s="14"/>
      <c r="CK1336" s="25"/>
      <c r="DO1336" s="5" t="e">
        <f>IF(REPORTE!AH$2="si",IF(C1336=VALUE(REPORTE!C$22),IF(SUM(DO1337:DO$1993),CONCATENATE(INT(B1336),", "),INT(B1336)),""),IF(C1336=VALUE(REPORTE!C$21),IF(SUM(DO1337:DO$1993),CONCATENATE(INT(B1336),", "),INT(B1336)),""))</f>
        <v>#VALUE!</v>
      </c>
      <c r="DS1336" s="5"/>
      <c r="DT1336" s="5"/>
      <c r="DU1336" s="5"/>
      <c r="DV1336" s="5"/>
    </row>
    <row r="1337" spans="1:126" x14ac:dyDescent="0.25">
      <c r="A1337" s="4" t="str">
        <f t="shared" si="290"/>
        <v/>
      </c>
      <c r="B1337" s="3"/>
      <c r="D1337" s="1"/>
      <c r="H1337" s="5" t="str">
        <f>IF(F1337="","",IFERROR(CONCATENATE("PEUA",VLOOKUP(ESTADO,REPORTE!AV$2:AW$33,2,0),DIDTRITO_FORM,CADER_FORM,IFERROR(INDEX(CA:CA,MATCH(DAY(F1337),BZ:BZ,0),1),DAY(F1337)),IFERROR(INDEX(CA:CA,MATCH(MONTH(F1337),BZ:BZ,0),1),MONTH(F1337)),YEAR(F1337),G1337),""))</f>
        <v/>
      </c>
      <c r="N1337" s="66" t="str">
        <f>IFERROR(IF(BT1337="","",IF(INDEX(N$1:N1336,MATCH(BT1337,BT$1:BT1336,0),1)=0,"",INDEX(N$1:N1336,MATCH(BT1337,BT$1:BT1336,0),1))),"")</f>
        <v/>
      </c>
      <c r="O1337" s="66" t="str">
        <f>IFERROR(IF(BT1337="","",IF(INDEX(O$1:O1336,MATCH(BT1337,BT$1:BT1336,0),1)=0,"",INDEX(O$1:O1336,MATCH(BT1337,BT$1:BT1336,0),1))),"")</f>
        <v/>
      </c>
      <c r="R1337" s="66"/>
      <c r="S1337" s="5"/>
      <c r="T1337" s="66"/>
      <c r="U1337" s="5" t="str">
        <f>IFERROR(IF(INDEX(U$1:U1336,MATCH(T1337,T$1:T1336,0),1)=0,"",INDEX(U$1:U1336,MATCH(T1337,T$1:T1336,0),1)),"")</f>
        <v/>
      </c>
      <c r="V1337" s="66"/>
      <c r="W1337" s="5" t="str">
        <f>IFERROR(IF(INDEX(W$1:W1336,MATCH(V1337,V$1:V1336,0),1)=0,"",INDEX(W$1:W1336,MATCH(V1337,V$1:V1336,0),1)),"")</f>
        <v/>
      </c>
      <c r="AE1337" s="4"/>
      <c r="AY1337" s="7"/>
      <c r="BN1337" s="7" t="str">
        <f t="shared" si="297"/>
        <v/>
      </c>
      <c r="BO1337" s="286" t="str">
        <f t="shared" si="299"/>
        <v/>
      </c>
      <c r="BP1337" s="22" t="str">
        <f t="shared" si="298"/>
        <v/>
      </c>
      <c r="BQ1337" s="7"/>
      <c r="BR1337" s="75" t="str">
        <f t="shared" si="291"/>
        <v/>
      </c>
      <c r="BS1337" s="75" t="str">
        <f t="shared" si="292"/>
        <v/>
      </c>
      <c r="BT1337" s="5" t="str">
        <f t="shared" si="293"/>
        <v/>
      </c>
      <c r="BU1337" s="79" t="str">
        <f t="shared" si="294"/>
        <v/>
      </c>
      <c r="BV1337" s="79" t="str">
        <f t="shared" si="295"/>
        <v/>
      </c>
      <c r="BW1337" s="79" t="str">
        <f t="shared" si="296"/>
        <v/>
      </c>
      <c r="CB1337" s="5"/>
      <c r="CE1337" s="5"/>
      <c r="CF1337" s="5"/>
      <c r="CG1337" s="5"/>
      <c r="CH1337" s="5"/>
      <c r="CI1337" s="5"/>
      <c r="CJ1337" s="14"/>
      <c r="CK1337" s="25"/>
      <c r="DO1337" s="5" t="e">
        <f>IF(REPORTE!AH$2="si",IF(C1337=VALUE(REPORTE!C$22),IF(SUM(DO1338:DO$1993),CONCATENATE(INT(B1337),", "),INT(B1337)),""),IF(C1337=VALUE(REPORTE!C$21),IF(SUM(DO1338:DO$1993),CONCATENATE(INT(B1337),", "),INT(B1337)),""))</f>
        <v>#VALUE!</v>
      </c>
      <c r="DS1337" s="5"/>
      <c r="DT1337" s="5"/>
      <c r="DU1337" s="5"/>
      <c r="DV1337" s="5"/>
    </row>
    <row r="1338" spans="1:126" x14ac:dyDescent="0.25">
      <c r="A1338" s="4" t="str">
        <f t="shared" si="290"/>
        <v/>
      </c>
      <c r="B1338" s="3"/>
      <c r="D1338" s="1"/>
      <c r="H1338" s="5" t="str">
        <f>IF(F1338="","",IFERROR(CONCATENATE("PEUA",VLOOKUP(ESTADO,REPORTE!AV$2:AW$33,2,0),DIDTRITO_FORM,CADER_FORM,IFERROR(INDEX(CA:CA,MATCH(DAY(F1338),BZ:BZ,0),1),DAY(F1338)),IFERROR(INDEX(CA:CA,MATCH(MONTH(F1338),BZ:BZ,0),1),MONTH(F1338)),YEAR(F1338),G1338),""))</f>
        <v/>
      </c>
      <c r="N1338" s="66" t="str">
        <f>IFERROR(IF(BT1338="","",IF(INDEX(N$1:N1337,MATCH(BT1338,BT$1:BT1337,0),1)=0,"",INDEX(N$1:N1337,MATCH(BT1338,BT$1:BT1337,0),1))),"")</f>
        <v/>
      </c>
      <c r="O1338" s="66" t="str">
        <f>IFERROR(IF(BT1338="","",IF(INDEX(O$1:O1337,MATCH(BT1338,BT$1:BT1337,0),1)=0,"",INDEX(O$1:O1337,MATCH(BT1338,BT$1:BT1337,0),1))),"")</f>
        <v/>
      </c>
      <c r="R1338" s="66"/>
      <c r="S1338" s="5"/>
      <c r="T1338" s="66"/>
      <c r="U1338" s="5" t="str">
        <f>IFERROR(IF(INDEX(U$1:U1337,MATCH(T1338,T$1:T1337,0),1)=0,"",INDEX(U$1:U1337,MATCH(T1338,T$1:T1337,0),1)),"")</f>
        <v/>
      </c>
      <c r="V1338" s="66"/>
      <c r="W1338" s="5" t="str">
        <f>IFERROR(IF(INDEX(W$1:W1337,MATCH(V1338,V$1:V1337,0),1)=0,"",INDEX(W$1:W1337,MATCH(V1338,V$1:V1337,0),1)),"")</f>
        <v/>
      </c>
      <c r="AE1338" s="4"/>
      <c r="AY1338" s="7"/>
      <c r="BN1338" s="7" t="str">
        <f t="shared" si="297"/>
        <v/>
      </c>
      <c r="BO1338" s="286" t="str">
        <f t="shared" si="299"/>
        <v/>
      </c>
      <c r="BP1338" s="22" t="str">
        <f t="shared" si="298"/>
        <v/>
      </c>
      <c r="BQ1338" s="7"/>
      <c r="BR1338" s="75" t="str">
        <f t="shared" si="291"/>
        <v/>
      </c>
      <c r="BS1338" s="75" t="str">
        <f t="shared" si="292"/>
        <v/>
      </c>
      <c r="BT1338" s="5" t="str">
        <f t="shared" si="293"/>
        <v/>
      </c>
      <c r="BU1338" s="79" t="str">
        <f t="shared" si="294"/>
        <v/>
      </c>
      <c r="BV1338" s="79" t="str">
        <f t="shared" si="295"/>
        <v/>
      </c>
      <c r="BW1338" s="79" t="str">
        <f t="shared" si="296"/>
        <v/>
      </c>
      <c r="CB1338" s="5"/>
      <c r="CE1338" s="5"/>
      <c r="CF1338" s="5"/>
      <c r="CG1338" s="5"/>
      <c r="CH1338" s="5"/>
      <c r="CI1338" s="5"/>
      <c r="CJ1338" s="14"/>
      <c r="CK1338" s="25"/>
      <c r="DO1338" s="5" t="e">
        <f>IF(REPORTE!AH$2="si",IF(C1338=VALUE(REPORTE!C$22),IF(SUM(DO1339:DO$1993),CONCATENATE(INT(B1338),", "),INT(B1338)),""),IF(C1338=VALUE(REPORTE!C$21),IF(SUM(DO1339:DO$1993),CONCATENATE(INT(B1338),", "),INT(B1338)),""))</f>
        <v>#VALUE!</v>
      </c>
      <c r="DS1338" s="5"/>
      <c r="DT1338" s="5"/>
      <c r="DU1338" s="5"/>
      <c r="DV1338" s="5"/>
    </row>
    <row r="1339" spans="1:126" x14ac:dyDescent="0.25">
      <c r="A1339" s="4" t="str">
        <f t="shared" si="290"/>
        <v/>
      </c>
      <c r="B1339" s="3"/>
      <c r="D1339" s="1"/>
      <c r="H1339" s="5" t="str">
        <f>IF(F1339="","",IFERROR(CONCATENATE("PEUA",VLOOKUP(ESTADO,REPORTE!AV$2:AW$33,2,0),DIDTRITO_FORM,CADER_FORM,IFERROR(INDEX(CA:CA,MATCH(DAY(F1339),BZ:BZ,0),1),DAY(F1339)),IFERROR(INDEX(CA:CA,MATCH(MONTH(F1339),BZ:BZ,0),1),MONTH(F1339)),YEAR(F1339),G1339),""))</f>
        <v/>
      </c>
      <c r="N1339" s="66" t="str">
        <f>IFERROR(IF(BT1339="","",IF(INDEX(N$1:N1338,MATCH(BT1339,BT$1:BT1338,0),1)=0,"",INDEX(N$1:N1338,MATCH(BT1339,BT$1:BT1338,0),1))),"")</f>
        <v/>
      </c>
      <c r="O1339" s="66" t="str">
        <f>IFERROR(IF(BT1339="","",IF(INDEX(O$1:O1338,MATCH(BT1339,BT$1:BT1338,0),1)=0,"",INDEX(O$1:O1338,MATCH(BT1339,BT$1:BT1338,0),1))),"")</f>
        <v/>
      </c>
      <c r="R1339" s="66"/>
      <c r="S1339" s="5"/>
      <c r="T1339" s="66"/>
      <c r="U1339" s="5" t="str">
        <f>IFERROR(IF(INDEX(U$1:U1338,MATCH(T1339,T$1:T1338,0),1)=0,"",INDEX(U$1:U1338,MATCH(T1339,T$1:T1338,0),1)),"")</f>
        <v/>
      </c>
      <c r="V1339" s="66"/>
      <c r="W1339" s="5" t="str">
        <f>IFERROR(IF(INDEX(W$1:W1338,MATCH(V1339,V$1:V1338,0),1)=0,"",INDEX(W$1:W1338,MATCH(V1339,V$1:V1338,0),1)),"")</f>
        <v/>
      </c>
      <c r="AE1339" s="4"/>
      <c r="AY1339" s="7"/>
      <c r="BN1339" s="7" t="str">
        <f t="shared" si="297"/>
        <v/>
      </c>
      <c r="BO1339" s="286" t="str">
        <f t="shared" si="299"/>
        <v/>
      </c>
      <c r="BP1339" s="22" t="str">
        <f t="shared" si="298"/>
        <v/>
      </c>
      <c r="BQ1339" s="7"/>
      <c r="BR1339" s="75" t="str">
        <f t="shared" si="291"/>
        <v/>
      </c>
      <c r="BS1339" s="75" t="str">
        <f t="shared" si="292"/>
        <v/>
      </c>
      <c r="BT1339" s="5" t="str">
        <f t="shared" si="293"/>
        <v/>
      </c>
      <c r="BU1339" s="79" t="str">
        <f t="shared" si="294"/>
        <v/>
      </c>
      <c r="BV1339" s="79" t="str">
        <f t="shared" si="295"/>
        <v/>
      </c>
      <c r="BW1339" s="79" t="str">
        <f t="shared" si="296"/>
        <v/>
      </c>
      <c r="CB1339" s="5"/>
      <c r="CE1339" s="5"/>
      <c r="CF1339" s="5"/>
      <c r="CG1339" s="5"/>
      <c r="CH1339" s="5"/>
      <c r="CI1339" s="5"/>
      <c r="CJ1339" s="14"/>
      <c r="CK1339" s="25"/>
      <c r="DO1339" s="5" t="e">
        <f>IF(REPORTE!AH$2="si",IF(C1339=VALUE(REPORTE!C$22),IF(SUM(DO1340:DO$1993),CONCATENATE(INT(B1339),", "),INT(B1339)),""),IF(C1339=VALUE(REPORTE!C$21),IF(SUM(DO1340:DO$1993),CONCATENATE(INT(B1339),", "),INT(B1339)),""))</f>
        <v>#VALUE!</v>
      </c>
      <c r="DS1339" s="5"/>
      <c r="DT1339" s="5"/>
      <c r="DU1339" s="5"/>
      <c r="DV1339" s="5"/>
    </row>
    <row r="1340" spans="1:126" x14ac:dyDescent="0.25">
      <c r="A1340" s="4" t="str">
        <f t="shared" si="290"/>
        <v/>
      </c>
      <c r="B1340" s="3"/>
      <c r="D1340" s="1"/>
      <c r="H1340" s="5" t="str">
        <f>IF(F1340="","",IFERROR(CONCATENATE("PEUA",VLOOKUP(ESTADO,REPORTE!AV$2:AW$33,2,0),DIDTRITO_FORM,CADER_FORM,IFERROR(INDEX(CA:CA,MATCH(DAY(F1340),BZ:BZ,0),1),DAY(F1340)),IFERROR(INDEX(CA:CA,MATCH(MONTH(F1340),BZ:BZ,0),1),MONTH(F1340)),YEAR(F1340),G1340),""))</f>
        <v/>
      </c>
      <c r="N1340" s="66" t="str">
        <f>IFERROR(IF(BT1340="","",IF(INDEX(N$1:N1339,MATCH(BT1340,BT$1:BT1339,0),1)=0,"",INDEX(N$1:N1339,MATCH(BT1340,BT$1:BT1339,0),1))),"")</f>
        <v/>
      </c>
      <c r="O1340" s="66" t="str">
        <f>IFERROR(IF(BT1340="","",IF(INDEX(O$1:O1339,MATCH(BT1340,BT$1:BT1339,0),1)=0,"",INDEX(O$1:O1339,MATCH(BT1340,BT$1:BT1339,0),1))),"")</f>
        <v/>
      </c>
      <c r="R1340" s="66"/>
      <c r="S1340" s="5"/>
      <c r="T1340" s="66"/>
      <c r="U1340" s="5" t="str">
        <f>IFERROR(IF(INDEX(U$1:U1339,MATCH(T1340,T$1:T1339,0),1)=0,"",INDEX(U$1:U1339,MATCH(T1340,T$1:T1339,0),1)),"")</f>
        <v/>
      </c>
      <c r="V1340" s="66"/>
      <c r="W1340" s="5" t="str">
        <f>IFERROR(IF(INDEX(W$1:W1339,MATCH(V1340,V$1:V1339,0),1)=0,"",INDEX(W$1:W1339,MATCH(V1340,V$1:V1339,0),1)),"")</f>
        <v/>
      </c>
      <c r="AE1340" s="4"/>
      <c r="AY1340" s="7"/>
      <c r="BN1340" s="7" t="str">
        <f t="shared" si="297"/>
        <v/>
      </c>
      <c r="BO1340" s="286" t="str">
        <f t="shared" si="299"/>
        <v/>
      </c>
      <c r="BP1340" s="22" t="str">
        <f t="shared" si="298"/>
        <v/>
      </c>
      <c r="BQ1340" s="7"/>
      <c r="BR1340" s="75" t="str">
        <f t="shared" si="291"/>
        <v/>
      </c>
      <c r="BS1340" s="75" t="str">
        <f t="shared" si="292"/>
        <v/>
      </c>
      <c r="BT1340" s="5" t="str">
        <f t="shared" si="293"/>
        <v/>
      </c>
      <c r="BU1340" s="79" t="str">
        <f t="shared" si="294"/>
        <v/>
      </c>
      <c r="BV1340" s="79" t="str">
        <f t="shared" si="295"/>
        <v/>
      </c>
      <c r="BW1340" s="79" t="str">
        <f t="shared" si="296"/>
        <v/>
      </c>
      <c r="CB1340" s="5"/>
      <c r="CE1340" s="5"/>
      <c r="CF1340" s="5"/>
      <c r="CG1340" s="5"/>
      <c r="CH1340" s="5"/>
      <c r="CI1340" s="5"/>
      <c r="CJ1340" s="14"/>
      <c r="CK1340" s="25"/>
      <c r="DO1340" s="5" t="e">
        <f>IF(REPORTE!AH$2="si",IF(C1340=VALUE(REPORTE!C$22),IF(SUM(DO1341:DO$1993),CONCATENATE(INT(B1340),", "),INT(B1340)),""),IF(C1340=VALUE(REPORTE!C$21),IF(SUM(DO1341:DO$1993),CONCATENATE(INT(B1340),", "),INT(B1340)),""))</f>
        <v>#VALUE!</v>
      </c>
      <c r="DS1340" s="5"/>
      <c r="DT1340" s="5"/>
      <c r="DU1340" s="5"/>
      <c r="DV1340" s="5"/>
    </row>
    <row r="1341" spans="1:126" x14ac:dyDescent="0.25">
      <c r="A1341" s="4" t="str">
        <f t="shared" si="290"/>
        <v/>
      </c>
      <c r="B1341" s="3"/>
      <c r="D1341" s="1"/>
      <c r="H1341" s="5" t="str">
        <f>IF(F1341="","",IFERROR(CONCATENATE("PEUA",VLOOKUP(ESTADO,REPORTE!AV$2:AW$33,2,0),DIDTRITO_FORM,CADER_FORM,IFERROR(INDEX(CA:CA,MATCH(DAY(F1341),BZ:BZ,0),1),DAY(F1341)),IFERROR(INDEX(CA:CA,MATCH(MONTH(F1341),BZ:BZ,0),1),MONTH(F1341)),YEAR(F1341),G1341),""))</f>
        <v/>
      </c>
      <c r="N1341" s="66" t="str">
        <f>IFERROR(IF(BT1341="","",IF(INDEX(N$1:N1340,MATCH(BT1341,BT$1:BT1340,0),1)=0,"",INDEX(N$1:N1340,MATCH(BT1341,BT$1:BT1340,0),1))),"")</f>
        <v/>
      </c>
      <c r="O1341" s="66" t="str">
        <f>IFERROR(IF(BT1341="","",IF(INDEX(O$1:O1340,MATCH(BT1341,BT$1:BT1340,0),1)=0,"",INDEX(O$1:O1340,MATCH(BT1341,BT$1:BT1340,0),1))),"")</f>
        <v/>
      </c>
      <c r="R1341" s="66"/>
      <c r="S1341" s="5"/>
      <c r="T1341" s="66"/>
      <c r="U1341" s="5" t="str">
        <f>IFERROR(IF(INDEX(U$1:U1340,MATCH(T1341,T$1:T1340,0),1)=0,"",INDEX(U$1:U1340,MATCH(T1341,T$1:T1340,0),1)),"")</f>
        <v/>
      </c>
      <c r="V1341" s="66"/>
      <c r="W1341" s="5" t="str">
        <f>IFERROR(IF(INDEX(W$1:W1340,MATCH(V1341,V$1:V1340,0),1)=0,"",INDEX(W$1:W1340,MATCH(V1341,V$1:V1340,0),1)),"")</f>
        <v/>
      </c>
      <c r="AE1341" s="4"/>
      <c r="AY1341" s="7"/>
      <c r="BN1341" s="7" t="str">
        <f t="shared" si="297"/>
        <v/>
      </c>
      <c r="BO1341" s="286" t="str">
        <f t="shared" si="299"/>
        <v/>
      </c>
      <c r="BP1341" s="22" t="str">
        <f t="shared" si="298"/>
        <v/>
      </c>
      <c r="BQ1341" s="7"/>
      <c r="BR1341" s="75" t="str">
        <f t="shared" si="291"/>
        <v/>
      </c>
      <c r="BS1341" s="75" t="str">
        <f t="shared" si="292"/>
        <v/>
      </c>
      <c r="BT1341" s="5" t="str">
        <f t="shared" si="293"/>
        <v/>
      </c>
      <c r="BU1341" s="79" t="str">
        <f t="shared" si="294"/>
        <v/>
      </c>
      <c r="BV1341" s="79" t="str">
        <f t="shared" si="295"/>
        <v/>
      </c>
      <c r="BW1341" s="79" t="str">
        <f t="shared" si="296"/>
        <v/>
      </c>
      <c r="CB1341" s="5"/>
      <c r="CE1341" s="5"/>
      <c r="CF1341" s="5"/>
      <c r="CG1341" s="5"/>
      <c r="CH1341" s="5"/>
      <c r="CI1341" s="5"/>
      <c r="CJ1341" s="14"/>
      <c r="CK1341" s="25"/>
      <c r="DO1341" s="5" t="e">
        <f>IF(REPORTE!AH$2="si",IF(C1341=VALUE(REPORTE!C$22),IF(SUM(DO1342:DO$1993),CONCATENATE(INT(B1341),", "),INT(B1341)),""),IF(C1341=VALUE(REPORTE!C$21),IF(SUM(DO1342:DO$1993),CONCATENATE(INT(B1341),", "),INT(B1341)),""))</f>
        <v>#VALUE!</v>
      </c>
      <c r="DS1341" s="5"/>
      <c r="DT1341" s="5"/>
      <c r="DU1341" s="5"/>
      <c r="DV1341" s="5"/>
    </row>
    <row r="1342" spans="1:126" x14ac:dyDescent="0.25">
      <c r="A1342" s="4" t="str">
        <f t="shared" si="290"/>
        <v/>
      </c>
      <c r="B1342" s="3"/>
      <c r="D1342" s="1"/>
      <c r="H1342" s="5" t="str">
        <f>IF(F1342="","",IFERROR(CONCATENATE("PEUA",VLOOKUP(ESTADO,REPORTE!AV$2:AW$33,2,0),DIDTRITO_FORM,CADER_FORM,IFERROR(INDEX(CA:CA,MATCH(DAY(F1342),BZ:BZ,0),1),DAY(F1342)),IFERROR(INDEX(CA:CA,MATCH(MONTH(F1342),BZ:BZ,0),1),MONTH(F1342)),YEAR(F1342),G1342),""))</f>
        <v/>
      </c>
      <c r="N1342" s="66" t="str">
        <f>IFERROR(IF(BT1342="","",IF(INDEX(N$1:N1341,MATCH(BT1342,BT$1:BT1341,0),1)=0,"",INDEX(N$1:N1341,MATCH(BT1342,BT$1:BT1341,0),1))),"")</f>
        <v/>
      </c>
      <c r="O1342" s="66" t="str">
        <f>IFERROR(IF(BT1342="","",IF(INDEX(O$1:O1341,MATCH(BT1342,BT$1:BT1341,0),1)=0,"",INDEX(O$1:O1341,MATCH(BT1342,BT$1:BT1341,0),1))),"")</f>
        <v/>
      </c>
      <c r="R1342" s="66"/>
      <c r="S1342" s="5"/>
      <c r="T1342" s="66"/>
      <c r="U1342" s="5" t="str">
        <f>IFERROR(IF(INDEX(U$1:U1341,MATCH(T1342,T$1:T1341,0),1)=0,"",INDEX(U$1:U1341,MATCH(T1342,T$1:T1341,0),1)),"")</f>
        <v/>
      </c>
      <c r="V1342" s="66"/>
      <c r="W1342" s="5" t="str">
        <f>IFERROR(IF(INDEX(W$1:W1341,MATCH(V1342,V$1:V1341,0),1)=0,"",INDEX(W$1:W1341,MATCH(V1342,V$1:V1341,0),1)),"")</f>
        <v/>
      </c>
      <c r="AE1342" s="4"/>
      <c r="AY1342" s="7"/>
      <c r="BN1342" s="7" t="str">
        <f t="shared" si="297"/>
        <v/>
      </c>
      <c r="BO1342" s="286" t="str">
        <f t="shared" si="299"/>
        <v/>
      </c>
      <c r="BP1342" s="22" t="str">
        <f t="shared" si="298"/>
        <v/>
      </c>
      <c r="BQ1342" s="7"/>
      <c r="BR1342" s="75" t="str">
        <f t="shared" si="291"/>
        <v/>
      </c>
      <c r="BS1342" s="75" t="str">
        <f t="shared" si="292"/>
        <v/>
      </c>
      <c r="BT1342" s="5" t="str">
        <f t="shared" si="293"/>
        <v/>
      </c>
      <c r="BU1342" s="79" t="str">
        <f t="shared" si="294"/>
        <v/>
      </c>
      <c r="BV1342" s="79" t="str">
        <f t="shared" si="295"/>
        <v/>
      </c>
      <c r="BW1342" s="79" t="str">
        <f t="shared" si="296"/>
        <v/>
      </c>
      <c r="CB1342" s="5"/>
      <c r="CE1342" s="5"/>
      <c r="CF1342" s="5"/>
      <c r="CG1342" s="5"/>
      <c r="CH1342" s="5"/>
      <c r="CI1342" s="5"/>
      <c r="CJ1342" s="14"/>
      <c r="CK1342" s="25"/>
      <c r="DO1342" s="5" t="e">
        <f>IF(REPORTE!AH$2="si",IF(C1342=VALUE(REPORTE!C$22),IF(SUM(DO1343:DO$1993),CONCATENATE(INT(B1342),", "),INT(B1342)),""),IF(C1342=VALUE(REPORTE!C$21),IF(SUM(DO1343:DO$1993),CONCATENATE(INT(B1342),", "),INT(B1342)),""))</f>
        <v>#VALUE!</v>
      </c>
      <c r="DS1342" s="5"/>
      <c r="DT1342" s="5"/>
      <c r="DU1342" s="5"/>
      <c r="DV1342" s="5"/>
    </row>
    <row r="1343" spans="1:126" x14ac:dyDescent="0.25">
      <c r="A1343" s="4" t="str">
        <f t="shared" si="290"/>
        <v/>
      </c>
      <c r="B1343" s="3"/>
      <c r="D1343" s="1"/>
      <c r="H1343" s="5" t="str">
        <f>IF(F1343="","",IFERROR(CONCATENATE("PEUA",VLOOKUP(ESTADO,REPORTE!AV$2:AW$33,2,0),DIDTRITO_FORM,CADER_FORM,IFERROR(INDEX(CA:CA,MATCH(DAY(F1343),BZ:BZ,0),1),DAY(F1343)),IFERROR(INDEX(CA:CA,MATCH(MONTH(F1343),BZ:BZ,0),1),MONTH(F1343)),YEAR(F1343),G1343),""))</f>
        <v/>
      </c>
      <c r="N1343" s="66" t="str">
        <f>IFERROR(IF(BT1343="","",IF(INDEX(N$1:N1342,MATCH(BT1343,BT$1:BT1342,0),1)=0,"",INDEX(N$1:N1342,MATCH(BT1343,BT$1:BT1342,0),1))),"")</f>
        <v/>
      </c>
      <c r="O1343" s="66" t="str">
        <f>IFERROR(IF(BT1343="","",IF(INDEX(O$1:O1342,MATCH(BT1343,BT$1:BT1342,0),1)=0,"",INDEX(O$1:O1342,MATCH(BT1343,BT$1:BT1342,0),1))),"")</f>
        <v/>
      </c>
      <c r="R1343" s="66"/>
      <c r="S1343" s="5"/>
      <c r="T1343" s="66"/>
      <c r="U1343" s="5" t="str">
        <f>IFERROR(IF(INDEX(U$1:U1342,MATCH(T1343,T$1:T1342,0),1)=0,"",INDEX(U$1:U1342,MATCH(T1343,T$1:T1342,0),1)),"")</f>
        <v/>
      </c>
      <c r="V1343" s="66"/>
      <c r="W1343" s="5" t="str">
        <f>IFERROR(IF(INDEX(W$1:W1342,MATCH(V1343,V$1:V1342,0),1)=0,"",INDEX(W$1:W1342,MATCH(V1343,V$1:V1342,0),1)),"")</f>
        <v/>
      </c>
      <c r="AE1343" s="4"/>
      <c r="AY1343" s="7"/>
      <c r="BN1343" s="7" t="str">
        <f t="shared" si="297"/>
        <v/>
      </c>
      <c r="BO1343" s="286" t="str">
        <f t="shared" si="299"/>
        <v/>
      </c>
      <c r="BP1343" s="22" t="str">
        <f t="shared" si="298"/>
        <v/>
      </c>
      <c r="BQ1343" s="7"/>
      <c r="BR1343" s="75" t="str">
        <f t="shared" si="291"/>
        <v/>
      </c>
      <c r="BS1343" s="75" t="str">
        <f t="shared" si="292"/>
        <v/>
      </c>
      <c r="BT1343" s="5" t="str">
        <f t="shared" si="293"/>
        <v/>
      </c>
      <c r="BU1343" s="79" t="str">
        <f t="shared" si="294"/>
        <v/>
      </c>
      <c r="BV1343" s="79" t="str">
        <f t="shared" si="295"/>
        <v/>
      </c>
      <c r="BW1343" s="79" t="str">
        <f t="shared" si="296"/>
        <v/>
      </c>
      <c r="CB1343" s="5"/>
      <c r="CE1343" s="5"/>
      <c r="CF1343" s="5"/>
      <c r="CG1343" s="5"/>
      <c r="CH1343" s="5"/>
      <c r="CI1343" s="5"/>
      <c r="CJ1343" s="14"/>
      <c r="CK1343" s="25"/>
      <c r="DO1343" s="5" t="e">
        <f>IF(REPORTE!AH$2="si",IF(C1343=VALUE(REPORTE!C$22),IF(SUM(DO1344:DO$1993),CONCATENATE(INT(B1343),", "),INT(B1343)),""),IF(C1343=VALUE(REPORTE!C$21),IF(SUM(DO1344:DO$1993),CONCATENATE(INT(B1343),", "),INT(B1343)),""))</f>
        <v>#VALUE!</v>
      </c>
      <c r="DS1343" s="5"/>
      <c r="DT1343" s="5"/>
      <c r="DU1343" s="5"/>
      <c r="DV1343" s="5"/>
    </row>
    <row r="1344" spans="1:126" x14ac:dyDescent="0.25">
      <c r="A1344" s="4" t="str">
        <f t="shared" si="290"/>
        <v/>
      </c>
      <c r="B1344" s="3"/>
      <c r="D1344" s="1"/>
      <c r="H1344" s="5" t="str">
        <f>IF(F1344="","",IFERROR(CONCATENATE("PEUA",VLOOKUP(ESTADO,REPORTE!AV$2:AW$33,2,0),DIDTRITO_FORM,CADER_FORM,IFERROR(INDEX(CA:CA,MATCH(DAY(F1344),BZ:BZ,0),1),DAY(F1344)),IFERROR(INDEX(CA:CA,MATCH(MONTH(F1344),BZ:BZ,0),1),MONTH(F1344)),YEAR(F1344),G1344),""))</f>
        <v/>
      </c>
      <c r="N1344" s="66" t="str">
        <f>IFERROR(IF(BT1344="","",IF(INDEX(N$1:N1343,MATCH(BT1344,BT$1:BT1343,0),1)=0,"",INDEX(N$1:N1343,MATCH(BT1344,BT$1:BT1343,0),1))),"")</f>
        <v/>
      </c>
      <c r="O1344" s="66" t="str">
        <f>IFERROR(IF(BT1344="","",IF(INDEX(O$1:O1343,MATCH(BT1344,BT$1:BT1343,0),1)=0,"",INDEX(O$1:O1343,MATCH(BT1344,BT$1:BT1343,0),1))),"")</f>
        <v/>
      </c>
      <c r="R1344" s="66"/>
      <c r="S1344" s="5"/>
      <c r="T1344" s="66"/>
      <c r="U1344" s="5" t="str">
        <f>IFERROR(IF(INDEX(U$1:U1343,MATCH(T1344,T$1:T1343,0),1)=0,"",INDEX(U$1:U1343,MATCH(T1344,T$1:T1343,0),1)),"")</f>
        <v/>
      </c>
      <c r="V1344" s="66"/>
      <c r="W1344" s="5" t="str">
        <f>IFERROR(IF(INDEX(W$1:W1343,MATCH(V1344,V$1:V1343,0),1)=0,"",INDEX(W$1:W1343,MATCH(V1344,V$1:V1343,0),1)),"")</f>
        <v/>
      </c>
      <c r="AE1344" s="4"/>
      <c r="AY1344" s="7"/>
      <c r="BN1344" s="7" t="str">
        <f t="shared" si="297"/>
        <v/>
      </c>
      <c r="BO1344" s="286" t="str">
        <f t="shared" si="299"/>
        <v/>
      </c>
      <c r="BP1344" s="22" t="str">
        <f t="shared" si="298"/>
        <v/>
      </c>
      <c r="BQ1344" s="7"/>
      <c r="BR1344" s="75" t="str">
        <f t="shared" si="291"/>
        <v/>
      </c>
      <c r="BS1344" s="75" t="str">
        <f t="shared" si="292"/>
        <v/>
      </c>
      <c r="BT1344" s="5" t="str">
        <f t="shared" si="293"/>
        <v/>
      </c>
      <c r="BU1344" s="79" t="str">
        <f t="shared" si="294"/>
        <v/>
      </c>
      <c r="BV1344" s="79" t="str">
        <f t="shared" si="295"/>
        <v/>
      </c>
      <c r="BW1344" s="79" t="str">
        <f t="shared" si="296"/>
        <v/>
      </c>
      <c r="CB1344" s="5"/>
      <c r="CE1344" s="5"/>
      <c r="CF1344" s="5"/>
      <c r="CG1344" s="5"/>
      <c r="CH1344" s="5"/>
      <c r="CI1344" s="5"/>
      <c r="CJ1344" s="14"/>
      <c r="CK1344" s="25"/>
      <c r="DO1344" s="5" t="e">
        <f>IF(REPORTE!AH$2="si",IF(C1344=VALUE(REPORTE!C$22),IF(SUM(DO1345:DO$1993),CONCATENATE(INT(B1344),", "),INT(B1344)),""),IF(C1344=VALUE(REPORTE!C$21),IF(SUM(DO1345:DO$1993),CONCATENATE(INT(B1344),", "),INT(B1344)),""))</f>
        <v>#VALUE!</v>
      </c>
      <c r="DS1344" s="5"/>
      <c r="DT1344" s="5"/>
      <c r="DU1344" s="5"/>
      <c r="DV1344" s="5"/>
    </row>
    <row r="1345" spans="1:126" x14ac:dyDescent="0.25">
      <c r="A1345" s="4" t="str">
        <f t="shared" si="290"/>
        <v/>
      </c>
      <c r="B1345" s="3"/>
      <c r="D1345" s="1"/>
      <c r="H1345" s="5" t="str">
        <f>IF(F1345="","",IFERROR(CONCATENATE("PEUA",VLOOKUP(ESTADO,REPORTE!AV$2:AW$33,2,0),DIDTRITO_FORM,CADER_FORM,IFERROR(INDEX(CA:CA,MATCH(DAY(F1345),BZ:BZ,0),1),DAY(F1345)),IFERROR(INDEX(CA:CA,MATCH(MONTH(F1345),BZ:BZ,0),1),MONTH(F1345)),YEAR(F1345),G1345),""))</f>
        <v/>
      </c>
      <c r="N1345" s="66" t="str">
        <f>IFERROR(IF(BT1345="","",IF(INDEX(N$1:N1344,MATCH(BT1345,BT$1:BT1344,0),1)=0,"",INDEX(N$1:N1344,MATCH(BT1345,BT$1:BT1344,0),1))),"")</f>
        <v/>
      </c>
      <c r="O1345" s="66" t="str">
        <f>IFERROR(IF(BT1345="","",IF(INDEX(O$1:O1344,MATCH(BT1345,BT$1:BT1344,0),1)=0,"",INDEX(O$1:O1344,MATCH(BT1345,BT$1:BT1344,0),1))),"")</f>
        <v/>
      </c>
      <c r="R1345" s="66"/>
      <c r="S1345" s="5"/>
      <c r="T1345" s="66"/>
      <c r="U1345" s="5" t="str">
        <f>IFERROR(IF(INDEX(U$1:U1344,MATCH(T1345,T$1:T1344,0),1)=0,"",INDEX(U$1:U1344,MATCH(T1345,T$1:T1344,0),1)),"")</f>
        <v/>
      </c>
      <c r="V1345" s="66"/>
      <c r="W1345" s="5" t="str">
        <f>IFERROR(IF(INDEX(W$1:W1344,MATCH(V1345,V$1:V1344,0),1)=0,"",INDEX(W$1:W1344,MATCH(V1345,V$1:V1344,0),1)),"")</f>
        <v/>
      </c>
      <c r="AE1345" s="4"/>
      <c r="AY1345" s="7"/>
      <c r="BN1345" s="7" t="str">
        <f t="shared" si="297"/>
        <v/>
      </c>
      <c r="BO1345" s="286" t="str">
        <f t="shared" si="299"/>
        <v/>
      </c>
      <c r="BP1345" s="22" t="str">
        <f t="shared" si="298"/>
        <v/>
      </c>
      <c r="BQ1345" s="7"/>
      <c r="BR1345" s="75" t="str">
        <f t="shared" si="291"/>
        <v/>
      </c>
      <c r="BS1345" s="75" t="str">
        <f t="shared" si="292"/>
        <v/>
      </c>
      <c r="BT1345" s="5" t="str">
        <f t="shared" si="293"/>
        <v/>
      </c>
      <c r="BU1345" s="79" t="str">
        <f t="shared" si="294"/>
        <v/>
      </c>
      <c r="BV1345" s="79" t="str">
        <f t="shared" si="295"/>
        <v/>
      </c>
      <c r="BW1345" s="79" t="str">
        <f t="shared" si="296"/>
        <v/>
      </c>
      <c r="CB1345" s="5"/>
      <c r="CE1345" s="5"/>
      <c r="CF1345" s="5"/>
      <c r="CG1345" s="5"/>
      <c r="CH1345" s="5"/>
      <c r="CI1345" s="5"/>
      <c r="CJ1345" s="14"/>
      <c r="CK1345" s="25"/>
      <c r="DO1345" s="5" t="e">
        <f>IF(REPORTE!AH$2="si",IF(C1345=VALUE(REPORTE!C$22),IF(SUM(DO1346:DO$1993),CONCATENATE(INT(B1345),", "),INT(B1345)),""),IF(C1345=VALUE(REPORTE!C$21),IF(SUM(DO1346:DO$1993),CONCATENATE(INT(B1345),", "),INT(B1345)),""))</f>
        <v>#VALUE!</v>
      </c>
      <c r="DS1345" s="5"/>
      <c r="DT1345" s="5"/>
      <c r="DU1345" s="5"/>
      <c r="DV1345" s="5"/>
    </row>
    <row r="1346" spans="1:126" x14ac:dyDescent="0.25">
      <c r="A1346" s="4" t="str">
        <f t="shared" ref="A1346:A1409" si="300">IF(OR(BS1346="",BQ1346="",BQ1346="VENCIDO"),IF(B1346="","",IF(LEN(B1346)=1,"000"&amp;B1346,IF(LEN(B1346)=2,"00"&amp;B1346,IF(LEN(B1346)=3,"0"&amp;B1346,B1346)))),C1346)</f>
        <v/>
      </c>
      <c r="B1346" s="3"/>
      <c r="D1346" s="1"/>
      <c r="H1346" s="5" t="str">
        <f>IF(F1346="","",IFERROR(CONCATENATE("PEUA",VLOOKUP(ESTADO,REPORTE!AV$2:AW$33,2,0),DIDTRITO_FORM,CADER_FORM,IFERROR(INDEX(CA:CA,MATCH(DAY(F1346),BZ:BZ,0),1),DAY(F1346)),IFERROR(INDEX(CA:CA,MATCH(MONTH(F1346),BZ:BZ,0),1),MONTH(F1346)),YEAR(F1346),G1346),""))</f>
        <v/>
      </c>
      <c r="N1346" s="66" t="str">
        <f>IFERROR(IF(BT1346="","",IF(INDEX(N$1:N1345,MATCH(BT1346,BT$1:BT1345,0),1)=0,"",INDEX(N$1:N1345,MATCH(BT1346,BT$1:BT1345,0),1))),"")</f>
        <v/>
      </c>
      <c r="O1346" s="66" t="str">
        <f>IFERROR(IF(BT1346="","",IF(INDEX(O$1:O1345,MATCH(BT1346,BT$1:BT1345,0),1)=0,"",INDEX(O$1:O1345,MATCH(BT1346,BT$1:BT1345,0),1))),"")</f>
        <v/>
      </c>
      <c r="R1346" s="66"/>
      <c r="S1346" s="5"/>
      <c r="T1346" s="66"/>
      <c r="U1346" s="5" t="str">
        <f>IFERROR(IF(INDEX(U$1:U1345,MATCH(T1346,T$1:T1345,0),1)=0,"",INDEX(U$1:U1345,MATCH(T1346,T$1:T1345,0),1)),"")</f>
        <v/>
      </c>
      <c r="V1346" s="66"/>
      <c r="W1346" s="5" t="str">
        <f>IFERROR(IF(INDEX(W$1:W1345,MATCH(V1346,V$1:V1345,0),1)=0,"",INDEX(W$1:W1345,MATCH(V1346,V$1:V1345,0),1)),"")</f>
        <v/>
      </c>
      <c r="AE1346" s="4"/>
      <c r="AY1346" s="7"/>
      <c r="BN1346" s="7" t="str">
        <f t="shared" si="297"/>
        <v/>
      </c>
      <c r="BO1346" s="286" t="str">
        <f t="shared" si="299"/>
        <v/>
      </c>
      <c r="BP1346" s="22" t="str">
        <f t="shared" si="298"/>
        <v/>
      </c>
      <c r="BQ1346" s="7"/>
      <c r="BR1346" s="75" t="str">
        <f t="shared" ref="BR1346:BR1409" si="301">IFERROR(IF(BH1346=0,"",BH1346/6000),"")</f>
        <v/>
      </c>
      <c r="BS1346" s="75" t="str">
        <f t="shared" ref="BS1346:BS1409" si="302">IFERROR(IF(VALUE(AY1346)&gt;VALUE(APERTURA_VENTANILLA),"OK",""),"")</f>
        <v/>
      </c>
      <c r="BT1346" s="5" t="str">
        <f t="shared" ref="BT1346:BT1409" si="303">J1346&amp;IF(K1346="",""," ")&amp;K1346&amp;IF(L1346="",""," ")&amp;L1346</f>
        <v/>
      </c>
      <c r="BU1346" s="79" t="str">
        <f t="shared" ref="BU1346:BU1409" si="304">IF(I1346="","",IF(I1346="F",SUM(BV1346:BW1346),""))</f>
        <v/>
      </c>
      <c r="BV1346" s="79" t="str">
        <f t="shared" ref="BV1346:BV1409" si="305">IF(OR(I1346="M",I1346=""),"",IF(MID(N1346,11,1)="H",1,0))</f>
        <v/>
      </c>
      <c r="BW1346" s="79" t="str">
        <f t="shared" ref="BW1346:BW1409" si="306">IF(OR(I1346="M",I1346=""),"",IF(MID(N1346,11,1)="M",1,0))</f>
        <v/>
      </c>
      <c r="CB1346" s="5"/>
      <c r="CE1346" s="5"/>
      <c r="CF1346" s="5"/>
      <c r="CG1346" s="5"/>
      <c r="CH1346" s="5"/>
      <c r="CI1346" s="5"/>
      <c r="CJ1346" s="14"/>
      <c r="CK1346" s="25"/>
      <c r="DO1346" s="5" t="e">
        <f>IF(REPORTE!AH$2="si",IF(C1346=VALUE(REPORTE!C$22),IF(SUM(DO1347:DO$1993),CONCATENATE(INT(B1346),", "),INT(B1346)),""),IF(C1346=VALUE(REPORTE!C$21),IF(SUM(DO1347:DO$1993),CONCATENATE(INT(B1346),", "),INT(B1346)),""))</f>
        <v>#VALUE!</v>
      </c>
      <c r="DP1346" s="5" t="e">
        <f>CONCATENATE(DO1346,DO1347,DO1348,DO1349,DO1350,DO1351,DO1352,DO1353,DO1354,DO1355,DO1356,DO1357,DO1358,DO1359,DO1360,DO1361,DO1362,DO1363,DO1364,DO1365,DO1366,DO1367,DO1368,DO1369,DO1370,DO1371,DO1372,DO1373,DO1374,DO1375,DO1376,DO1377,DO1378,DO1379,DO1380,DO1381,DO1382,DO1383,DO1384,DO1385,DO1386,DO1387)</f>
        <v>#VALUE!</v>
      </c>
      <c r="DS1346" s="5"/>
      <c r="DT1346" s="5"/>
      <c r="DU1346" s="5"/>
      <c r="DV1346" s="5"/>
    </row>
    <row r="1347" spans="1:126" x14ac:dyDescent="0.25">
      <c r="A1347" s="4" t="str">
        <f t="shared" si="300"/>
        <v/>
      </c>
      <c r="B1347" s="3"/>
      <c r="D1347" s="1"/>
      <c r="H1347" s="5" t="str">
        <f>IF(F1347="","",IFERROR(CONCATENATE("PEUA",VLOOKUP(ESTADO,REPORTE!AV$2:AW$33,2,0),DIDTRITO_FORM,CADER_FORM,IFERROR(INDEX(CA:CA,MATCH(DAY(F1347),BZ:BZ,0),1),DAY(F1347)),IFERROR(INDEX(CA:CA,MATCH(MONTH(F1347),BZ:BZ,0),1),MONTH(F1347)),YEAR(F1347),G1347),""))</f>
        <v/>
      </c>
      <c r="N1347" s="66" t="str">
        <f>IFERROR(IF(BT1347="","",IF(INDEX(N$1:N1346,MATCH(BT1347,BT$1:BT1346,0),1)=0,"",INDEX(N$1:N1346,MATCH(BT1347,BT$1:BT1346,0),1))),"")</f>
        <v/>
      </c>
      <c r="O1347" s="66" t="str">
        <f>IFERROR(IF(BT1347="","",IF(INDEX(O$1:O1346,MATCH(BT1347,BT$1:BT1346,0),1)=0,"",INDEX(O$1:O1346,MATCH(BT1347,BT$1:BT1346,0),1))),"")</f>
        <v/>
      </c>
      <c r="R1347" s="66"/>
      <c r="S1347" s="5"/>
      <c r="T1347" s="66"/>
      <c r="U1347" s="5" t="str">
        <f>IFERROR(IF(INDEX(U$1:U1346,MATCH(T1347,T$1:T1346,0),1)=0,"",INDEX(U$1:U1346,MATCH(T1347,T$1:T1346,0),1)),"")</f>
        <v/>
      </c>
      <c r="V1347" s="66"/>
      <c r="W1347" s="5" t="str">
        <f>IFERROR(IF(INDEX(W$1:W1346,MATCH(V1347,V$1:V1346,0),1)=0,"",INDEX(W$1:W1346,MATCH(V1347,V$1:V1346,0),1)),"")</f>
        <v/>
      </c>
      <c r="AE1347" s="4"/>
      <c r="AY1347" s="7"/>
      <c r="BN1347" s="7" t="str">
        <f t="shared" si="297"/>
        <v/>
      </c>
      <c r="BO1347" s="286" t="str">
        <f t="shared" si="299"/>
        <v/>
      </c>
      <c r="BP1347" s="22" t="str">
        <f t="shared" si="298"/>
        <v/>
      </c>
      <c r="BQ1347" s="7"/>
      <c r="BR1347" s="75" t="str">
        <f t="shared" si="301"/>
        <v/>
      </c>
      <c r="BS1347" s="75" t="str">
        <f t="shared" si="302"/>
        <v/>
      </c>
      <c r="BT1347" s="5" t="str">
        <f t="shared" si="303"/>
        <v/>
      </c>
      <c r="BU1347" s="79" t="str">
        <f t="shared" si="304"/>
        <v/>
      </c>
      <c r="BV1347" s="79" t="str">
        <f t="shared" si="305"/>
        <v/>
      </c>
      <c r="BW1347" s="79" t="str">
        <f t="shared" si="306"/>
        <v/>
      </c>
      <c r="CB1347" s="5"/>
      <c r="CE1347" s="5"/>
      <c r="CF1347" s="5"/>
      <c r="CG1347" s="5"/>
      <c r="CH1347" s="5"/>
      <c r="CI1347" s="5"/>
      <c r="CJ1347" s="14"/>
      <c r="CK1347" s="25"/>
      <c r="DO1347" s="5" t="e">
        <f>IF(REPORTE!AH$2="si",IF(C1347=VALUE(REPORTE!C$22),IF(SUM(DO1348:DO$1993),CONCATENATE(INT(B1347),", "),INT(B1347)),""),IF(C1347=VALUE(REPORTE!C$21),IF(SUM(DO1348:DO$1993),CONCATENATE(INT(B1347),", "),INT(B1347)),""))</f>
        <v>#VALUE!</v>
      </c>
      <c r="DS1347" s="5"/>
      <c r="DT1347" s="5"/>
      <c r="DU1347" s="5"/>
      <c r="DV1347" s="5"/>
    </row>
    <row r="1348" spans="1:126" x14ac:dyDescent="0.25">
      <c r="A1348" s="4" t="str">
        <f t="shared" si="300"/>
        <v/>
      </c>
      <c r="B1348" s="3"/>
      <c r="D1348" s="1"/>
      <c r="H1348" s="5" t="str">
        <f>IF(F1348="","",IFERROR(CONCATENATE("PEUA",VLOOKUP(ESTADO,REPORTE!AV$2:AW$33,2,0),DIDTRITO_FORM,CADER_FORM,IFERROR(INDEX(CA:CA,MATCH(DAY(F1348),BZ:BZ,0),1),DAY(F1348)),IFERROR(INDEX(CA:CA,MATCH(MONTH(F1348),BZ:BZ,0),1),MONTH(F1348)),YEAR(F1348),G1348),""))</f>
        <v/>
      </c>
      <c r="N1348" s="66" t="str">
        <f>IFERROR(IF(BT1348="","",IF(INDEX(N$1:N1347,MATCH(BT1348,BT$1:BT1347,0),1)=0,"",INDEX(N$1:N1347,MATCH(BT1348,BT$1:BT1347,0),1))),"")</f>
        <v/>
      </c>
      <c r="O1348" s="66" t="str">
        <f>IFERROR(IF(BT1348="","",IF(INDEX(O$1:O1347,MATCH(BT1348,BT$1:BT1347,0),1)=0,"",INDEX(O$1:O1347,MATCH(BT1348,BT$1:BT1347,0),1))),"")</f>
        <v/>
      </c>
      <c r="R1348" s="66"/>
      <c r="S1348" s="5"/>
      <c r="T1348" s="66"/>
      <c r="U1348" s="5" t="str">
        <f>IFERROR(IF(INDEX(U$1:U1347,MATCH(T1348,T$1:T1347,0),1)=0,"",INDEX(U$1:U1347,MATCH(T1348,T$1:T1347,0),1)),"")</f>
        <v/>
      </c>
      <c r="V1348" s="66"/>
      <c r="W1348" s="5" t="str">
        <f>IFERROR(IF(INDEX(W$1:W1347,MATCH(V1348,V$1:V1347,0),1)=0,"",INDEX(W$1:W1347,MATCH(V1348,V$1:V1347,0),1)),"")</f>
        <v/>
      </c>
      <c r="AE1348" s="4"/>
      <c r="AY1348" s="7"/>
      <c r="BN1348" s="7" t="str">
        <f t="shared" si="297"/>
        <v/>
      </c>
      <c r="BO1348" s="286" t="str">
        <f t="shared" si="299"/>
        <v/>
      </c>
      <c r="BP1348" s="22" t="str">
        <f t="shared" si="298"/>
        <v/>
      </c>
      <c r="BQ1348" s="7"/>
      <c r="BR1348" s="75" t="str">
        <f t="shared" si="301"/>
        <v/>
      </c>
      <c r="BS1348" s="75" t="str">
        <f t="shared" si="302"/>
        <v/>
      </c>
      <c r="BT1348" s="5" t="str">
        <f t="shared" si="303"/>
        <v/>
      </c>
      <c r="BU1348" s="79" t="str">
        <f t="shared" si="304"/>
        <v/>
      </c>
      <c r="BV1348" s="79" t="str">
        <f t="shared" si="305"/>
        <v/>
      </c>
      <c r="BW1348" s="79" t="str">
        <f t="shared" si="306"/>
        <v/>
      </c>
      <c r="CB1348" s="5"/>
      <c r="CE1348" s="5"/>
      <c r="CF1348" s="5"/>
      <c r="CG1348" s="5"/>
      <c r="CH1348" s="5"/>
      <c r="CI1348" s="5"/>
      <c r="CJ1348" s="14"/>
      <c r="CK1348" s="25"/>
      <c r="DO1348" s="5" t="e">
        <f>IF(REPORTE!AH$2="si",IF(C1348=VALUE(REPORTE!C$22),IF(SUM(DO1349:DO$1993),CONCATENATE(INT(B1348),", "),INT(B1348)),""),IF(C1348=VALUE(REPORTE!C$21),IF(SUM(DO1349:DO$1993),CONCATENATE(INT(B1348),", "),INT(B1348)),""))</f>
        <v>#VALUE!</v>
      </c>
      <c r="DS1348" s="5"/>
      <c r="DT1348" s="5"/>
      <c r="DU1348" s="5"/>
      <c r="DV1348" s="5"/>
    </row>
    <row r="1349" spans="1:126" x14ac:dyDescent="0.25">
      <c r="A1349" s="4" t="str">
        <f t="shared" si="300"/>
        <v/>
      </c>
      <c r="B1349" s="3"/>
      <c r="D1349" s="1"/>
      <c r="H1349" s="5" t="str">
        <f>IF(F1349="","",IFERROR(CONCATENATE("PEUA",VLOOKUP(ESTADO,REPORTE!AV$2:AW$33,2,0),DIDTRITO_FORM,CADER_FORM,IFERROR(INDEX(CA:CA,MATCH(DAY(F1349),BZ:BZ,0),1),DAY(F1349)),IFERROR(INDEX(CA:CA,MATCH(MONTH(F1349),BZ:BZ,0),1),MONTH(F1349)),YEAR(F1349),G1349),""))</f>
        <v/>
      </c>
      <c r="N1349" s="66" t="str">
        <f>IFERROR(IF(BT1349="","",IF(INDEX(N$1:N1348,MATCH(BT1349,BT$1:BT1348,0),1)=0,"",INDEX(N$1:N1348,MATCH(BT1349,BT$1:BT1348,0),1))),"")</f>
        <v/>
      </c>
      <c r="O1349" s="66" t="str">
        <f>IFERROR(IF(BT1349="","",IF(INDEX(O$1:O1348,MATCH(BT1349,BT$1:BT1348,0),1)=0,"",INDEX(O$1:O1348,MATCH(BT1349,BT$1:BT1348,0),1))),"")</f>
        <v/>
      </c>
      <c r="R1349" s="66"/>
      <c r="S1349" s="5"/>
      <c r="T1349" s="66"/>
      <c r="U1349" s="5" t="str">
        <f>IFERROR(IF(INDEX(U$1:U1348,MATCH(T1349,T$1:T1348,0),1)=0,"",INDEX(U$1:U1348,MATCH(T1349,T$1:T1348,0),1)),"")</f>
        <v/>
      </c>
      <c r="V1349" s="66"/>
      <c r="W1349" s="5" t="str">
        <f>IFERROR(IF(INDEX(W$1:W1348,MATCH(V1349,V$1:V1348,0),1)=0,"",INDEX(W$1:W1348,MATCH(V1349,V$1:V1348,0),1)),"")</f>
        <v/>
      </c>
      <c r="AE1349" s="4"/>
      <c r="AY1349" s="7"/>
      <c r="BN1349" s="7" t="str">
        <f t="shared" si="297"/>
        <v/>
      </c>
      <c r="BO1349" s="286" t="str">
        <f t="shared" si="299"/>
        <v/>
      </c>
      <c r="BP1349" s="22" t="str">
        <f t="shared" si="298"/>
        <v/>
      </c>
      <c r="BQ1349" s="7"/>
      <c r="BR1349" s="75" t="str">
        <f t="shared" si="301"/>
        <v/>
      </c>
      <c r="BS1349" s="75" t="str">
        <f t="shared" si="302"/>
        <v/>
      </c>
      <c r="BT1349" s="5" t="str">
        <f t="shared" si="303"/>
        <v/>
      </c>
      <c r="BU1349" s="79" t="str">
        <f t="shared" si="304"/>
        <v/>
      </c>
      <c r="BV1349" s="79" t="str">
        <f t="shared" si="305"/>
        <v/>
      </c>
      <c r="BW1349" s="79" t="str">
        <f t="shared" si="306"/>
        <v/>
      </c>
      <c r="CB1349" s="5"/>
      <c r="CE1349" s="5"/>
      <c r="CF1349" s="5"/>
      <c r="CG1349" s="5"/>
      <c r="CH1349" s="5"/>
      <c r="CI1349" s="5"/>
      <c r="CJ1349" s="14"/>
      <c r="CK1349" s="25"/>
      <c r="DO1349" s="5" t="e">
        <f>IF(REPORTE!AH$2="si",IF(C1349=VALUE(REPORTE!C$22),IF(SUM(DO1350:DO$1993),CONCATENATE(INT(B1349),", "),INT(B1349)),""),IF(C1349=VALUE(REPORTE!C$21),IF(SUM(DO1350:DO$1993),CONCATENATE(INT(B1349),", "),INT(B1349)),""))</f>
        <v>#VALUE!</v>
      </c>
      <c r="DS1349" s="5"/>
      <c r="DT1349" s="5"/>
      <c r="DU1349" s="5"/>
      <c r="DV1349" s="5"/>
    </row>
    <row r="1350" spans="1:126" x14ac:dyDescent="0.25">
      <c r="A1350" s="4" t="str">
        <f t="shared" si="300"/>
        <v/>
      </c>
      <c r="B1350" s="3"/>
      <c r="D1350" s="1"/>
      <c r="H1350" s="5" t="str">
        <f>IF(F1350="","",IFERROR(CONCATENATE("PEUA",VLOOKUP(ESTADO,REPORTE!AV$2:AW$33,2,0),DIDTRITO_FORM,CADER_FORM,IFERROR(INDEX(CA:CA,MATCH(DAY(F1350),BZ:BZ,0),1),DAY(F1350)),IFERROR(INDEX(CA:CA,MATCH(MONTH(F1350),BZ:BZ,0),1),MONTH(F1350)),YEAR(F1350),G1350),""))</f>
        <v/>
      </c>
      <c r="N1350" s="66" t="str">
        <f>IFERROR(IF(BT1350="","",IF(INDEX(N$1:N1349,MATCH(BT1350,BT$1:BT1349,0),1)=0,"",INDEX(N$1:N1349,MATCH(BT1350,BT$1:BT1349,0),1))),"")</f>
        <v/>
      </c>
      <c r="O1350" s="66" t="str">
        <f>IFERROR(IF(BT1350="","",IF(INDEX(O$1:O1349,MATCH(BT1350,BT$1:BT1349,0),1)=0,"",INDEX(O$1:O1349,MATCH(BT1350,BT$1:BT1349,0),1))),"")</f>
        <v/>
      </c>
      <c r="R1350" s="66"/>
      <c r="S1350" s="5"/>
      <c r="T1350" s="66"/>
      <c r="U1350" s="5" t="str">
        <f>IFERROR(IF(INDEX(U$1:U1349,MATCH(T1350,T$1:T1349,0),1)=0,"",INDEX(U$1:U1349,MATCH(T1350,T$1:T1349,0),1)),"")</f>
        <v/>
      </c>
      <c r="V1350" s="66"/>
      <c r="W1350" s="5" t="str">
        <f>IFERROR(IF(INDEX(W$1:W1349,MATCH(V1350,V$1:V1349,0),1)=0,"",INDEX(W$1:W1349,MATCH(V1350,V$1:V1349,0),1)),"")</f>
        <v/>
      </c>
      <c r="AE1350" s="4"/>
      <c r="AY1350" s="7"/>
      <c r="BN1350" s="7" t="str">
        <f t="shared" si="297"/>
        <v/>
      </c>
      <c r="BO1350" s="286" t="str">
        <f t="shared" si="299"/>
        <v/>
      </c>
      <c r="BP1350" s="22" t="str">
        <f t="shared" si="298"/>
        <v/>
      </c>
      <c r="BQ1350" s="7"/>
      <c r="BR1350" s="75" t="str">
        <f t="shared" si="301"/>
        <v/>
      </c>
      <c r="BS1350" s="75" t="str">
        <f t="shared" si="302"/>
        <v/>
      </c>
      <c r="BT1350" s="5" t="str">
        <f t="shared" si="303"/>
        <v/>
      </c>
      <c r="BU1350" s="79" t="str">
        <f t="shared" si="304"/>
        <v/>
      </c>
      <c r="BV1350" s="79" t="str">
        <f t="shared" si="305"/>
        <v/>
      </c>
      <c r="BW1350" s="79" t="str">
        <f t="shared" si="306"/>
        <v/>
      </c>
      <c r="CB1350" s="5"/>
      <c r="CE1350" s="5"/>
      <c r="CF1350" s="5"/>
      <c r="CG1350" s="5"/>
      <c r="CH1350" s="5"/>
      <c r="CI1350" s="5"/>
      <c r="CJ1350" s="14"/>
      <c r="CK1350" s="25"/>
      <c r="DO1350" s="5" t="e">
        <f>IF(REPORTE!AH$2="si",IF(C1350=VALUE(REPORTE!C$22),IF(SUM(DO1351:DO$1993),CONCATENATE(INT(B1350),", "),INT(B1350)),""),IF(C1350=VALUE(REPORTE!C$21),IF(SUM(DO1351:DO$1993),CONCATENATE(INT(B1350),", "),INT(B1350)),""))</f>
        <v>#VALUE!</v>
      </c>
      <c r="DS1350" s="5"/>
      <c r="DT1350" s="5"/>
      <c r="DU1350" s="5"/>
      <c r="DV1350" s="5"/>
    </row>
    <row r="1351" spans="1:126" x14ac:dyDescent="0.25">
      <c r="A1351" s="4" t="str">
        <f t="shared" si="300"/>
        <v/>
      </c>
      <c r="B1351" s="3"/>
      <c r="D1351" s="1"/>
      <c r="H1351" s="5" t="str">
        <f>IF(F1351="","",IFERROR(CONCATENATE("PEUA",VLOOKUP(ESTADO,REPORTE!AV$2:AW$33,2,0),DIDTRITO_FORM,CADER_FORM,IFERROR(INDEX(CA:CA,MATCH(DAY(F1351),BZ:BZ,0),1),DAY(F1351)),IFERROR(INDEX(CA:CA,MATCH(MONTH(F1351),BZ:BZ,0),1),MONTH(F1351)),YEAR(F1351),G1351),""))</f>
        <v/>
      </c>
      <c r="N1351" s="66" t="str">
        <f>IFERROR(IF(BT1351="","",IF(INDEX(N$1:N1350,MATCH(BT1351,BT$1:BT1350,0),1)=0,"",INDEX(N$1:N1350,MATCH(BT1351,BT$1:BT1350,0),1))),"")</f>
        <v/>
      </c>
      <c r="O1351" s="66" t="str">
        <f>IFERROR(IF(BT1351="","",IF(INDEX(O$1:O1350,MATCH(BT1351,BT$1:BT1350,0),1)=0,"",INDEX(O$1:O1350,MATCH(BT1351,BT$1:BT1350,0),1))),"")</f>
        <v/>
      </c>
      <c r="R1351" s="66"/>
      <c r="S1351" s="5"/>
      <c r="T1351" s="66"/>
      <c r="U1351" s="5" t="str">
        <f>IFERROR(IF(INDEX(U$1:U1350,MATCH(T1351,T$1:T1350,0),1)=0,"",INDEX(U$1:U1350,MATCH(T1351,T$1:T1350,0),1)),"")</f>
        <v/>
      </c>
      <c r="V1351" s="66"/>
      <c r="W1351" s="5" t="str">
        <f>IFERROR(IF(INDEX(W$1:W1350,MATCH(V1351,V$1:V1350,0),1)=0,"",INDEX(W$1:W1350,MATCH(V1351,V$1:V1350,0),1)),"")</f>
        <v/>
      </c>
      <c r="AE1351" s="4"/>
      <c r="AY1351" s="7"/>
      <c r="BN1351" s="7" t="str">
        <f t="shared" si="297"/>
        <v/>
      </c>
      <c r="BO1351" s="286" t="str">
        <f t="shared" si="299"/>
        <v/>
      </c>
      <c r="BP1351" s="22" t="str">
        <f t="shared" si="298"/>
        <v/>
      </c>
      <c r="BQ1351" s="7"/>
      <c r="BR1351" s="75" t="str">
        <f t="shared" si="301"/>
        <v/>
      </c>
      <c r="BS1351" s="75" t="str">
        <f t="shared" si="302"/>
        <v/>
      </c>
      <c r="BT1351" s="5" t="str">
        <f t="shared" si="303"/>
        <v/>
      </c>
      <c r="BU1351" s="79" t="str">
        <f t="shared" si="304"/>
        <v/>
      </c>
      <c r="BV1351" s="79" t="str">
        <f t="shared" si="305"/>
        <v/>
      </c>
      <c r="BW1351" s="79" t="str">
        <f t="shared" si="306"/>
        <v/>
      </c>
      <c r="CB1351" s="5"/>
      <c r="CE1351" s="5"/>
      <c r="CF1351" s="5"/>
      <c r="CG1351" s="5"/>
      <c r="CH1351" s="5"/>
      <c r="CI1351" s="5"/>
      <c r="CJ1351" s="14"/>
      <c r="CK1351" s="25"/>
      <c r="DO1351" s="5" t="e">
        <f>IF(REPORTE!AH$2="si",IF(C1351=VALUE(REPORTE!C$22),IF(SUM(DO1352:DO$1993),CONCATENATE(INT(B1351),", "),INT(B1351)),""),IF(C1351=VALUE(REPORTE!C$21),IF(SUM(DO1352:DO$1993),CONCATENATE(INT(B1351),", "),INT(B1351)),""))</f>
        <v>#VALUE!</v>
      </c>
      <c r="DS1351" s="5"/>
      <c r="DT1351" s="5"/>
      <c r="DU1351" s="5"/>
      <c r="DV1351" s="5"/>
    </row>
    <row r="1352" spans="1:126" x14ac:dyDescent="0.25">
      <c r="A1352" s="4" t="str">
        <f t="shared" si="300"/>
        <v/>
      </c>
      <c r="B1352" s="3"/>
      <c r="D1352" s="1"/>
      <c r="H1352" s="5" t="str">
        <f>IF(F1352="","",IFERROR(CONCATENATE("PEUA",VLOOKUP(ESTADO,REPORTE!AV$2:AW$33,2,0),DIDTRITO_FORM,CADER_FORM,IFERROR(INDEX(CA:CA,MATCH(DAY(F1352),BZ:BZ,0),1),DAY(F1352)),IFERROR(INDEX(CA:CA,MATCH(MONTH(F1352),BZ:BZ,0),1),MONTH(F1352)),YEAR(F1352),G1352),""))</f>
        <v/>
      </c>
      <c r="N1352" s="66" t="str">
        <f>IFERROR(IF(BT1352="","",IF(INDEX(N$1:N1351,MATCH(BT1352,BT$1:BT1351,0),1)=0,"",INDEX(N$1:N1351,MATCH(BT1352,BT$1:BT1351,0),1))),"")</f>
        <v/>
      </c>
      <c r="O1352" s="66" t="str">
        <f>IFERROR(IF(BT1352="","",IF(INDEX(O$1:O1351,MATCH(BT1352,BT$1:BT1351,0),1)=0,"",INDEX(O$1:O1351,MATCH(BT1352,BT$1:BT1351,0),1))),"")</f>
        <v/>
      </c>
      <c r="R1352" s="66"/>
      <c r="S1352" s="5"/>
      <c r="T1352" s="66"/>
      <c r="U1352" s="5" t="str">
        <f>IFERROR(IF(INDEX(U$1:U1351,MATCH(T1352,T$1:T1351,0),1)=0,"",INDEX(U$1:U1351,MATCH(T1352,T$1:T1351,0),1)),"")</f>
        <v/>
      </c>
      <c r="V1352" s="66"/>
      <c r="W1352" s="5" t="str">
        <f>IFERROR(IF(INDEX(W$1:W1351,MATCH(V1352,V$1:V1351,0),1)=0,"",INDEX(W$1:W1351,MATCH(V1352,V$1:V1351,0),1)),"")</f>
        <v/>
      </c>
      <c r="AE1352" s="4"/>
      <c r="AY1352" s="7"/>
      <c r="BN1352" s="7" t="str">
        <f t="shared" si="297"/>
        <v/>
      </c>
      <c r="BO1352" s="286" t="str">
        <f t="shared" si="299"/>
        <v/>
      </c>
      <c r="BP1352" s="22" t="str">
        <f t="shared" si="298"/>
        <v/>
      </c>
      <c r="BQ1352" s="7"/>
      <c r="BR1352" s="75" t="str">
        <f t="shared" si="301"/>
        <v/>
      </c>
      <c r="BS1352" s="75" t="str">
        <f t="shared" si="302"/>
        <v/>
      </c>
      <c r="BT1352" s="5" t="str">
        <f t="shared" si="303"/>
        <v/>
      </c>
      <c r="BU1352" s="79" t="str">
        <f t="shared" si="304"/>
        <v/>
      </c>
      <c r="BV1352" s="79" t="str">
        <f t="shared" si="305"/>
        <v/>
      </c>
      <c r="BW1352" s="79" t="str">
        <f t="shared" si="306"/>
        <v/>
      </c>
      <c r="CB1352" s="5"/>
      <c r="CE1352" s="5"/>
      <c r="CF1352" s="5"/>
      <c r="CG1352" s="5"/>
      <c r="CH1352" s="5"/>
      <c r="CI1352" s="5"/>
      <c r="CJ1352" s="14"/>
      <c r="CK1352" s="25"/>
      <c r="DO1352" s="5" t="e">
        <f>IF(REPORTE!AH$2="si",IF(C1352=VALUE(REPORTE!C$22),IF(SUM(DO1353:DO$1993),CONCATENATE(INT(B1352),", "),INT(B1352)),""),IF(C1352=VALUE(REPORTE!C$21),IF(SUM(DO1353:DO$1993),CONCATENATE(INT(B1352),", "),INT(B1352)),""))</f>
        <v>#VALUE!</v>
      </c>
      <c r="DS1352" s="5"/>
      <c r="DT1352" s="5"/>
      <c r="DU1352" s="5"/>
      <c r="DV1352" s="5"/>
    </row>
    <row r="1353" spans="1:126" x14ac:dyDescent="0.25">
      <c r="A1353" s="4" t="str">
        <f t="shared" si="300"/>
        <v/>
      </c>
      <c r="B1353" s="3"/>
      <c r="D1353" s="1"/>
      <c r="H1353" s="5" t="str">
        <f>IF(F1353="","",IFERROR(CONCATENATE("PEUA",VLOOKUP(ESTADO,REPORTE!AV$2:AW$33,2,0),DIDTRITO_FORM,CADER_FORM,IFERROR(INDEX(CA:CA,MATCH(DAY(F1353),BZ:BZ,0),1),DAY(F1353)),IFERROR(INDEX(CA:CA,MATCH(MONTH(F1353),BZ:BZ,0),1),MONTH(F1353)),YEAR(F1353),G1353),""))</f>
        <v/>
      </c>
      <c r="N1353" s="66" t="str">
        <f>IFERROR(IF(BT1353="","",IF(INDEX(N$1:N1352,MATCH(BT1353,BT$1:BT1352,0),1)=0,"",INDEX(N$1:N1352,MATCH(BT1353,BT$1:BT1352,0),1))),"")</f>
        <v/>
      </c>
      <c r="O1353" s="66" t="str">
        <f>IFERROR(IF(BT1353="","",IF(INDEX(O$1:O1352,MATCH(BT1353,BT$1:BT1352,0),1)=0,"",INDEX(O$1:O1352,MATCH(BT1353,BT$1:BT1352,0),1))),"")</f>
        <v/>
      </c>
      <c r="R1353" s="66"/>
      <c r="S1353" s="5"/>
      <c r="T1353" s="66"/>
      <c r="U1353" s="5" t="str">
        <f>IFERROR(IF(INDEX(U$1:U1352,MATCH(T1353,T$1:T1352,0),1)=0,"",INDEX(U$1:U1352,MATCH(T1353,T$1:T1352,0),1)),"")</f>
        <v/>
      </c>
      <c r="V1353" s="66"/>
      <c r="W1353" s="5" t="str">
        <f>IFERROR(IF(INDEX(W$1:W1352,MATCH(V1353,V$1:V1352,0),1)=0,"",INDEX(W$1:W1352,MATCH(V1353,V$1:V1352,0),1)),"")</f>
        <v/>
      </c>
      <c r="AE1353" s="4"/>
      <c r="AY1353" s="7"/>
      <c r="BN1353" s="7" t="str">
        <f t="shared" si="297"/>
        <v/>
      </c>
      <c r="BO1353" s="286" t="str">
        <f t="shared" si="299"/>
        <v/>
      </c>
      <c r="BP1353" s="22" t="str">
        <f t="shared" si="298"/>
        <v/>
      </c>
      <c r="BQ1353" s="7"/>
      <c r="BR1353" s="75" t="str">
        <f t="shared" si="301"/>
        <v/>
      </c>
      <c r="BS1353" s="75" t="str">
        <f t="shared" si="302"/>
        <v/>
      </c>
      <c r="BT1353" s="5" t="str">
        <f t="shared" si="303"/>
        <v/>
      </c>
      <c r="BU1353" s="79" t="str">
        <f t="shared" si="304"/>
        <v/>
      </c>
      <c r="BV1353" s="79" t="str">
        <f t="shared" si="305"/>
        <v/>
      </c>
      <c r="BW1353" s="79" t="str">
        <f t="shared" si="306"/>
        <v/>
      </c>
      <c r="CB1353" s="5"/>
      <c r="CE1353" s="5"/>
      <c r="CF1353" s="5"/>
      <c r="CG1353" s="5"/>
      <c r="CH1353" s="5"/>
      <c r="CI1353" s="5"/>
      <c r="CJ1353" s="14"/>
      <c r="CK1353" s="25"/>
      <c r="DO1353" s="5" t="e">
        <f>IF(REPORTE!AH$2="si",IF(C1353=VALUE(REPORTE!C$22),IF(SUM(DO1354:DO$1993),CONCATENATE(INT(B1353),", "),INT(B1353)),""),IF(C1353=VALUE(REPORTE!C$21),IF(SUM(DO1354:DO$1993),CONCATENATE(INT(B1353),", "),INT(B1353)),""))</f>
        <v>#VALUE!</v>
      </c>
      <c r="DS1353" s="5"/>
      <c r="DT1353" s="5"/>
      <c r="DU1353" s="5"/>
      <c r="DV1353" s="5"/>
    </row>
    <row r="1354" spans="1:126" x14ac:dyDescent="0.25">
      <c r="A1354" s="4" t="str">
        <f t="shared" si="300"/>
        <v/>
      </c>
      <c r="B1354" s="3"/>
      <c r="D1354" s="1"/>
      <c r="H1354" s="5" t="str">
        <f>IF(F1354="","",IFERROR(CONCATENATE("PEUA",VLOOKUP(ESTADO,REPORTE!AV$2:AW$33,2,0),DIDTRITO_FORM,CADER_FORM,IFERROR(INDEX(CA:CA,MATCH(DAY(F1354),BZ:BZ,0),1),DAY(F1354)),IFERROR(INDEX(CA:CA,MATCH(MONTH(F1354),BZ:BZ,0),1),MONTH(F1354)),YEAR(F1354),G1354),""))</f>
        <v/>
      </c>
      <c r="N1354" s="66" t="str">
        <f>IFERROR(IF(BT1354="","",IF(INDEX(N$1:N1353,MATCH(BT1354,BT$1:BT1353,0),1)=0,"",INDEX(N$1:N1353,MATCH(BT1354,BT$1:BT1353,0),1))),"")</f>
        <v/>
      </c>
      <c r="O1354" s="66" t="str">
        <f>IFERROR(IF(BT1354="","",IF(INDEX(O$1:O1353,MATCH(BT1354,BT$1:BT1353,0),1)=0,"",INDEX(O$1:O1353,MATCH(BT1354,BT$1:BT1353,0),1))),"")</f>
        <v/>
      </c>
      <c r="R1354" s="66"/>
      <c r="S1354" s="5"/>
      <c r="T1354" s="66"/>
      <c r="U1354" s="5" t="str">
        <f>IFERROR(IF(INDEX(U$1:U1353,MATCH(T1354,T$1:T1353,0),1)=0,"",INDEX(U$1:U1353,MATCH(T1354,T$1:T1353,0),1)),"")</f>
        <v/>
      </c>
      <c r="V1354" s="66"/>
      <c r="W1354" s="5" t="str">
        <f>IFERROR(IF(INDEX(W$1:W1353,MATCH(V1354,V$1:V1353,0),1)=0,"",INDEX(W$1:W1353,MATCH(V1354,V$1:V1353,0),1)),"")</f>
        <v/>
      </c>
      <c r="AE1354" s="4"/>
      <c r="AY1354" s="7"/>
      <c r="BN1354" s="7" t="str">
        <f t="shared" si="297"/>
        <v/>
      </c>
      <c r="BO1354" s="286" t="str">
        <f t="shared" si="299"/>
        <v/>
      </c>
      <c r="BP1354" s="22" t="str">
        <f t="shared" si="298"/>
        <v/>
      </c>
      <c r="BQ1354" s="7"/>
      <c r="BR1354" s="75" t="str">
        <f t="shared" si="301"/>
        <v/>
      </c>
      <c r="BS1354" s="75" t="str">
        <f t="shared" si="302"/>
        <v/>
      </c>
      <c r="BT1354" s="5" t="str">
        <f t="shared" si="303"/>
        <v/>
      </c>
      <c r="BU1354" s="79" t="str">
        <f t="shared" si="304"/>
        <v/>
      </c>
      <c r="BV1354" s="79" t="str">
        <f t="shared" si="305"/>
        <v/>
      </c>
      <c r="BW1354" s="79" t="str">
        <f t="shared" si="306"/>
        <v/>
      </c>
      <c r="CB1354" s="5"/>
      <c r="CE1354" s="5"/>
      <c r="CF1354" s="5"/>
      <c r="CG1354" s="5"/>
      <c r="CH1354" s="5"/>
      <c r="CI1354" s="5"/>
      <c r="CJ1354" s="14"/>
      <c r="CK1354" s="25"/>
      <c r="DO1354" s="5" t="e">
        <f>IF(REPORTE!AH$2="si",IF(C1354=VALUE(REPORTE!C$22),IF(SUM(DO1355:DO$1993),CONCATENATE(INT(B1354),", "),INT(B1354)),""),IF(C1354=VALUE(REPORTE!C$21),IF(SUM(DO1355:DO$1993),CONCATENATE(INT(B1354),", "),INT(B1354)),""))</f>
        <v>#VALUE!</v>
      </c>
      <c r="DS1354" s="5"/>
      <c r="DT1354" s="5"/>
      <c r="DU1354" s="5"/>
      <c r="DV1354" s="5"/>
    </row>
    <row r="1355" spans="1:126" x14ac:dyDescent="0.25">
      <c r="A1355" s="4" t="str">
        <f t="shared" si="300"/>
        <v/>
      </c>
      <c r="B1355" s="3"/>
      <c r="D1355" s="1"/>
      <c r="H1355" s="5" t="str">
        <f>IF(F1355="","",IFERROR(CONCATENATE("PEUA",VLOOKUP(ESTADO,REPORTE!AV$2:AW$33,2,0),DIDTRITO_FORM,CADER_FORM,IFERROR(INDEX(CA:CA,MATCH(DAY(F1355),BZ:BZ,0),1),DAY(F1355)),IFERROR(INDEX(CA:CA,MATCH(MONTH(F1355),BZ:BZ,0),1),MONTH(F1355)),YEAR(F1355),G1355),""))</f>
        <v/>
      </c>
      <c r="N1355" s="66" t="str">
        <f>IFERROR(IF(BT1355="","",IF(INDEX(N$1:N1354,MATCH(BT1355,BT$1:BT1354,0),1)=0,"",INDEX(N$1:N1354,MATCH(BT1355,BT$1:BT1354,0),1))),"")</f>
        <v/>
      </c>
      <c r="O1355" s="66" t="str">
        <f>IFERROR(IF(BT1355="","",IF(INDEX(O$1:O1354,MATCH(BT1355,BT$1:BT1354,0),1)=0,"",INDEX(O$1:O1354,MATCH(BT1355,BT$1:BT1354,0),1))),"")</f>
        <v/>
      </c>
      <c r="R1355" s="66"/>
      <c r="S1355" s="5"/>
      <c r="T1355" s="66"/>
      <c r="U1355" s="5" t="str">
        <f>IFERROR(IF(INDEX(U$1:U1354,MATCH(T1355,T$1:T1354,0),1)=0,"",INDEX(U$1:U1354,MATCH(T1355,T$1:T1354,0),1)),"")</f>
        <v/>
      </c>
      <c r="V1355" s="66"/>
      <c r="W1355" s="5" t="str">
        <f>IFERROR(IF(INDEX(W$1:W1354,MATCH(V1355,V$1:V1354,0),1)=0,"",INDEX(W$1:W1354,MATCH(V1355,V$1:V1354,0),1)),"")</f>
        <v/>
      </c>
      <c r="AE1355" s="4"/>
      <c r="AY1355" s="7"/>
      <c r="BN1355" s="7" t="str">
        <f t="shared" si="297"/>
        <v/>
      </c>
      <c r="BO1355" s="286" t="str">
        <f t="shared" si="299"/>
        <v/>
      </c>
      <c r="BP1355" s="22" t="str">
        <f t="shared" si="298"/>
        <v/>
      </c>
      <c r="BQ1355" s="7"/>
      <c r="BR1355" s="75" t="str">
        <f t="shared" si="301"/>
        <v/>
      </c>
      <c r="BS1355" s="75" t="str">
        <f t="shared" si="302"/>
        <v/>
      </c>
      <c r="BT1355" s="5" t="str">
        <f t="shared" si="303"/>
        <v/>
      </c>
      <c r="BU1355" s="79" t="str">
        <f t="shared" si="304"/>
        <v/>
      </c>
      <c r="BV1355" s="79" t="str">
        <f t="shared" si="305"/>
        <v/>
      </c>
      <c r="BW1355" s="79" t="str">
        <f t="shared" si="306"/>
        <v/>
      </c>
      <c r="CB1355" s="5"/>
      <c r="CE1355" s="5"/>
      <c r="CF1355" s="5"/>
      <c r="CG1355" s="5"/>
      <c r="CH1355" s="5"/>
      <c r="CI1355" s="5"/>
      <c r="CJ1355" s="14"/>
      <c r="CK1355" s="25"/>
      <c r="DO1355" s="5" t="e">
        <f>IF(REPORTE!AH$2="si",IF(C1355=VALUE(REPORTE!C$22),IF(SUM(DO1356:DO$1993),CONCATENATE(INT(B1355),", "),INT(B1355)),""),IF(C1355=VALUE(REPORTE!C$21),IF(SUM(DO1356:DO$1993),CONCATENATE(INT(B1355),", "),INT(B1355)),""))</f>
        <v>#VALUE!</v>
      </c>
      <c r="DS1355" s="5"/>
      <c r="DT1355" s="5"/>
      <c r="DU1355" s="5"/>
      <c r="DV1355" s="5"/>
    </row>
    <row r="1356" spans="1:126" x14ac:dyDescent="0.25">
      <c r="A1356" s="4" t="str">
        <f t="shared" si="300"/>
        <v/>
      </c>
      <c r="B1356" s="3"/>
      <c r="D1356" s="1"/>
      <c r="H1356" s="5" t="str">
        <f>IF(F1356="","",IFERROR(CONCATENATE("PEUA",VLOOKUP(ESTADO,REPORTE!AV$2:AW$33,2,0),DIDTRITO_FORM,CADER_FORM,IFERROR(INDEX(CA:CA,MATCH(DAY(F1356),BZ:BZ,0),1),DAY(F1356)),IFERROR(INDEX(CA:CA,MATCH(MONTH(F1356),BZ:BZ,0),1),MONTH(F1356)),YEAR(F1356),G1356),""))</f>
        <v/>
      </c>
      <c r="N1356" s="66" t="str">
        <f>IFERROR(IF(BT1356="","",IF(INDEX(N$1:N1355,MATCH(BT1356,BT$1:BT1355,0),1)=0,"",INDEX(N$1:N1355,MATCH(BT1356,BT$1:BT1355,0),1))),"")</f>
        <v/>
      </c>
      <c r="O1356" s="66" t="str">
        <f>IFERROR(IF(BT1356="","",IF(INDEX(O$1:O1355,MATCH(BT1356,BT$1:BT1355,0),1)=0,"",INDEX(O$1:O1355,MATCH(BT1356,BT$1:BT1355,0),1))),"")</f>
        <v/>
      </c>
      <c r="R1356" s="66"/>
      <c r="S1356" s="5"/>
      <c r="T1356" s="66"/>
      <c r="U1356" s="5" t="str">
        <f>IFERROR(IF(INDEX(U$1:U1355,MATCH(T1356,T$1:T1355,0),1)=0,"",INDEX(U$1:U1355,MATCH(T1356,T$1:T1355,0),1)),"")</f>
        <v/>
      </c>
      <c r="V1356" s="66"/>
      <c r="W1356" s="5" t="str">
        <f>IFERROR(IF(INDEX(W$1:W1355,MATCH(V1356,V$1:V1355,0),1)=0,"",INDEX(W$1:W1355,MATCH(V1356,V$1:V1355,0),1)),"")</f>
        <v/>
      </c>
      <c r="AE1356" s="4"/>
      <c r="AY1356" s="7"/>
      <c r="BN1356" s="7" t="str">
        <f t="shared" ref="BN1356:BN1419" si="307">IF(BT1356="","",BT1356)</f>
        <v/>
      </c>
      <c r="BO1356" s="286" t="str">
        <f t="shared" si="299"/>
        <v/>
      </c>
      <c r="BP1356" s="22" t="str">
        <f t="shared" ref="BP1356:BP1419" si="308">IF(BR1356="","",BR1356)</f>
        <v/>
      </c>
      <c r="BQ1356" s="7"/>
      <c r="BR1356" s="75" t="str">
        <f t="shared" si="301"/>
        <v/>
      </c>
      <c r="BS1356" s="75" t="str">
        <f t="shared" si="302"/>
        <v/>
      </c>
      <c r="BT1356" s="5" t="str">
        <f t="shared" si="303"/>
        <v/>
      </c>
      <c r="BU1356" s="79" t="str">
        <f t="shared" si="304"/>
        <v/>
      </c>
      <c r="BV1356" s="79" t="str">
        <f t="shared" si="305"/>
        <v/>
      </c>
      <c r="BW1356" s="79" t="str">
        <f t="shared" si="306"/>
        <v/>
      </c>
      <c r="CB1356" s="5"/>
      <c r="CE1356" s="5"/>
      <c r="CF1356" s="5"/>
      <c r="CG1356" s="5"/>
      <c r="CH1356" s="5"/>
      <c r="CI1356" s="5"/>
      <c r="CJ1356" s="14"/>
      <c r="CK1356" s="25"/>
      <c r="DO1356" s="5" t="e">
        <f>IF(REPORTE!AH$2="si",IF(C1356=VALUE(REPORTE!C$22),IF(SUM(DO1357:DO$1993),CONCATENATE(INT(B1356),", "),INT(B1356)),""),IF(C1356=VALUE(REPORTE!C$21),IF(SUM(DO1357:DO$1993),CONCATENATE(INT(B1356),", "),INT(B1356)),""))</f>
        <v>#VALUE!</v>
      </c>
      <c r="DS1356" s="5"/>
      <c r="DT1356" s="5"/>
      <c r="DU1356" s="5"/>
      <c r="DV1356" s="5"/>
    </row>
    <row r="1357" spans="1:126" x14ac:dyDescent="0.25">
      <c r="A1357" s="4" t="str">
        <f t="shared" si="300"/>
        <v/>
      </c>
      <c r="B1357" s="3"/>
      <c r="D1357" s="1"/>
      <c r="H1357" s="5" t="str">
        <f>IF(F1357="","",IFERROR(CONCATENATE("PEUA",VLOOKUP(ESTADO,REPORTE!AV$2:AW$33,2,0),DIDTRITO_FORM,CADER_FORM,IFERROR(INDEX(CA:CA,MATCH(DAY(F1357),BZ:BZ,0),1),DAY(F1357)),IFERROR(INDEX(CA:CA,MATCH(MONTH(F1357),BZ:BZ,0),1),MONTH(F1357)),YEAR(F1357),G1357),""))</f>
        <v/>
      </c>
      <c r="N1357" s="66" t="str">
        <f>IFERROR(IF(BT1357="","",IF(INDEX(N$1:N1356,MATCH(BT1357,BT$1:BT1356,0),1)=0,"",INDEX(N$1:N1356,MATCH(BT1357,BT$1:BT1356,0),1))),"")</f>
        <v/>
      </c>
      <c r="O1357" s="66" t="str">
        <f>IFERROR(IF(BT1357="","",IF(INDEX(O$1:O1356,MATCH(BT1357,BT$1:BT1356,0),1)=0,"",INDEX(O$1:O1356,MATCH(BT1357,BT$1:BT1356,0),1))),"")</f>
        <v/>
      </c>
      <c r="R1357" s="66"/>
      <c r="S1357" s="5"/>
      <c r="T1357" s="66"/>
      <c r="U1357" s="5" t="str">
        <f>IFERROR(IF(INDEX(U$1:U1356,MATCH(T1357,T$1:T1356,0),1)=0,"",INDEX(U$1:U1356,MATCH(T1357,T$1:T1356,0),1)),"")</f>
        <v/>
      </c>
      <c r="V1357" s="66"/>
      <c r="W1357" s="5" t="str">
        <f>IFERROR(IF(INDEX(W$1:W1356,MATCH(V1357,V$1:V1356,0),1)=0,"",INDEX(W$1:W1356,MATCH(V1357,V$1:V1356,0),1)),"")</f>
        <v/>
      </c>
      <c r="AE1357" s="4"/>
      <c r="AY1357" s="7"/>
      <c r="BN1357" s="7" t="str">
        <f t="shared" si="307"/>
        <v/>
      </c>
      <c r="BO1357" s="286" t="str">
        <f t="shared" si="299"/>
        <v/>
      </c>
      <c r="BP1357" s="22" t="str">
        <f t="shared" si="308"/>
        <v/>
      </c>
      <c r="BQ1357" s="7"/>
      <c r="BR1357" s="75" t="str">
        <f t="shared" si="301"/>
        <v/>
      </c>
      <c r="BS1357" s="75" t="str">
        <f t="shared" si="302"/>
        <v/>
      </c>
      <c r="BT1357" s="5" t="str">
        <f t="shared" si="303"/>
        <v/>
      </c>
      <c r="BU1357" s="79" t="str">
        <f t="shared" si="304"/>
        <v/>
      </c>
      <c r="BV1357" s="79" t="str">
        <f t="shared" si="305"/>
        <v/>
      </c>
      <c r="BW1357" s="79" t="str">
        <f t="shared" si="306"/>
        <v/>
      </c>
      <c r="CB1357" s="5"/>
      <c r="CE1357" s="5"/>
      <c r="CF1357" s="5"/>
      <c r="CG1357" s="5"/>
      <c r="CH1357" s="5"/>
      <c r="CI1357" s="5"/>
      <c r="CJ1357" s="14"/>
      <c r="CK1357" s="25"/>
      <c r="DO1357" s="5" t="e">
        <f>IF(REPORTE!AH$2="si",IF(C1357=VALUE(REPORTE!C$22),IF(SUM(DO1358:DO$1993),CONCATENATE(INT(B1357),", "),INT(B1357)),""),IF(C1357=VALUE(REPORTE!C$21),IF(SUM(DO1358:DO$1993),CONCATENATE(INT(B1357),", "),INT(B1357)),""))</f>
        <v>#VALUE!</v>
      </c>
      <c r="DS1357" s="5"/>
      <c r="DT1357" s="5"/>
      <c r="DU1357" s="5"/>
      <c r="DV1357" s="5"/>
    </row>
    <row r="1358" spans="1:126" x14ac:dyDescent="0.25">
      <c r="A1358" s="4" t="str">
        <f t="shared" si="300"/>
        <v/>
      </c>
      <c r="B1358" s="3"/>
      <c r="D1358" s="1"/>
      <c r="H1358" s="5" t="str">
        <f>IF(F1358="","",IFERROR(CONCATENATE("PEUA",VLOOKUP(ESTADO,REPORTE!AV$2:AW$33,2,0),DIDTRITO_FORM,CADER_FORM,IFERROR(INDEX(CA:CA,MATCH(DAY(F1358),BZ:BZ,0),1),DAY(F1358)),IFERROR(INDEX(CA:CA,MATCH(MONTH(F1358),BZ:BZ,0),1),MONTH(F1358)),YEAR(F1358),G1358),""))</f>
        <v/>
      </c>
      <c r="N1358" s="66" t="str">
        <f>IFERROR(IF(BT1358="","",IF(INDEX(N$1:N1357,MATCH(BT1358,BT$1:BT1357,0),1)=0,"",INDEX(N$1:N1357,MATCH(BT1358,BT$1:BT1357,0),1))),"")</f>
        <v/>
      </c>
      <c r="O1358" s="66" t="str">
        <f>IFERROR(IF(BT1358="","",IF(INDEX(O$1:O1357,MATCH(BT1358,BT$1:BT1357,0),1)=0,"",INDEX(O$1:O1357,MATCH(BT1358,BT$1:BT1357,0),1))),"")</f>
        <v/>
      </c>
      <c r="R1358" s="66"/>
      <c r="S1358" s="5"/>
      <c r="T1358" s="66"/>
      <c r="U1358" s="5" t="str">
        <f>IFERROR(IF(INDEX(U$1:U1357,MATCH(T1358,T$1:T1357,0),1)=0,"",INDEX(U$1:U1357,MATCH(T1358,T$1:T1357,0),1)),"")</f>
        <v/>
      </c>
      <c r="V1358" s="66"/>
      <c r="W1358" s="5" t="str">
        <f>IFERROR(IF(INDEX(W$1:W1357,MATCH(V1358,V$1:V1357,0),1)=0,"",INDEX(W$1:W1357,MATCH(V1358,V$1:V1357,0),1)),"")</f>
        <v/>
      </c>
      <c r="AE1358" s="4"/>
      <c r="AY1358" s="7"/>
      <c r="BN1358" s="7" t="str">
        <f t="shared" si="307"/>
        <v/>
      </c>
      <c r="BO1358" s="286" t="str">
        <f t="shared" si="299"/>
        <v/>
      </c>
      <c r="BP1358" s="22" t="str">
        <f t="shared" si="308"/>
        <v/>
      </c>
      <c r="BQ1358" s="7"/>
      <c r="BR1358" s="75" t="str">
        <f t="shared" si="301"/>
        <v/>
      </c>
      <c r="BS1358" s="75" t="str">
        <f t="shared" si="302"/>
        <v/>
      </c>
      <c r="BT1358" s="5" t="str">
        <f t="shared" si="303"/>
        <v/>
      </c>
      <c r="BU1358" s="79" t="str">
        <f t="shared" si="304"/>
        <v/>
      </c>
      <c r="BV1358" s="79" t="str">
        <f t="shared" si="305"/>
        <v/>
      </c>
      <c r="BW1358" s="79" t="str">
        <f t="shared" si="306"/>
        <v/>
      </c>
      <c r="CB1358" s="5"/>
      <c r="CE1358" s="5"/>
      <c r="CF1358" s="5"/>
      <c r="CG1358" s="5"/>
      <c r="CH1358" s="5"/>
      <c r="CI1358" s="5"/>
      <c r="CJ1358" s="14"/>
      <c r="CK1358" s="25"/>
      <c r="DO1358" s="5" t="e">
        <f>IF(REPORTE!AH$2="si",IF(C1358=VALUE(REPORTE!C$22),IF(SUM(DO1359:DO$1993),CONCATENATE(INT(B1358),", "),INT(B1358)),""),IF(C1358=VALUE(REPORTE!C$21),IF(SUM(DO1359:DO$1993),CONCATENATE(INT(B1358),", "),INT(B1358)),""))</f>
        <v>#VALUE!</v>
      </c>
      <c r="DS1358" s="5"/>
      <c r="DT1358" s="5"/>
      <c r="DU1358" s="5"/>
      <c r="DV1358" s="5"/>
    </row>
    <row r="1359" spans="1:126" x14ac:dyDescent="0.25">
      <c r="A1359" s="4" t="str">
        <f t="shared" si="300"/>
        <v/>
      </c>
      <c r="B1359" s="3"/>
      <c r="D1359" s="1"/>
      <c r="H1359" s="5" t="str">
        <f>IF(F1359="","",IFERROR(CONCATENATE("PEUA",VLOOKUP(ESTADO,REPORTE!AV$2:AW$33,2,0),DIDTRITO_FORM,CADER_FORM,IFERROR(INDEX(CA:CA,MATCH(DAY(F1359),BZ:BZ,0),1),DAY(F1359)),IFERROR(INDEX(CA:CA,MATCH(MONTH(F1359),BZ:BZ,0),1),MONTH(F1359)),YEAR(F1359),G1359),""))</f>
        <v/>
      </c>
      <c r="N1359" s="66" t="str">
        <f>IFERROR(IF(BT1359="","",IF(INDEX(N$1:N1358,MATCH(BT1359,BT$1:BT1358,0),1)=0,"",INDEX(N$1:N1358,MATCH(BT1359,BT$1:BT1358,0),1))),"")</f>
        <v/>
      </c>
      <c r="O1359" s="66" t="str">
        <f>IFERROR(IF(BT1359="","",IF(INDEX(O$1:O1358,MATCH(BT1359,BT$1:BT1358,0),1)=0,"",INDEX(O$1:O1358,MATCH(BT1359,BT$1:BT1358,0),1))),"")</f>
        <v/>
      </c>
      <c r="R1359" s="66"/>
      <c r="S1359" s="5"/>
      <c r="T1359" s="66"/>
      <c r="U1359" s="5" t="str">
        <f>IFERROR(IF(INDEX(U$1:U1358,MATCH(T1359,T$1:T1358,0),1)=0,"",INDEX(U$1:U1358,MATCH(T1359,T$1:T1358,0),1)),"")</f>
        <v/>
      </c>
      <c r="V1359" s="66"/>
      <c r="W1359" s="5" t="str">
        <f>IFERROR(IF(INDEX(W$1:W1358,MATCH(V1359,V$1:V1358,0),1)=0,"",INDEX(W$1:W1358,MATCH(V1359,V$1:V1358,0),1)),"")</f>
        <v/>
      </c>
      <c r="AE1359" s="4"/>
      <c r="AY1359" s="7"/>
      <c r="BN1359" s="7" t="str">
        <f t="shared" si="307"/>
        <v/>
      </c>
      <c r="BO1359" s="286" t="str">
        <f t="shared" si="299"/>
        <v/>
      </c>
      <c r="BP1359" s="22" t="str">
        <f t="shared" si="308"/>
        <v/>
      </c>
      <c r="BQ1359" s="7"/>
      <c r="BR1359" s="75" t="str">
        <f t="shared" si="301"/>
        <v/>
      </c>
      <c r="BS1359" s="75" t="str">
        <f t="shared" si="302"/>
        <v/>
      </c>
      <c r="BT1359" s="5" t="str">
        <f t="shared" si="303"/>
        <v/>
      </c>
      <c r="BU1359" s="79" t="str">
        <f t="shared" si="304"/>
        <v/>
      </c>
      <c r="BV1359" s="79" t="str">
        <f t="shared" si="305"/>
        <v/>
      </c>
      <c r="BW1359" s="79" t="str">
        <f t="shared" si="306"/>
        <v/>
      </c>
      <c r="CB1359" s="5"/>
      <c r="CE1359" s="5"/>
      <c r="CF1359" s="5"/>
      <c r="CG1359" s="5"/>
      <c r="CH1359" s="5"/>
      <c r="CI1359" s="5"/>
      <c r="CJ1359" s="14"/>
      <c r="CK1359" s="25"/>
      <c r="DO1359" s="5" t="e">
        <f>IF(REPORTE!AH$2="si",IF(C1359=VALUE(REPORTE!C$22),IF(SUM(DO1360:DO$1993),CONCATENATE(INT(B1359),", "),INT(B1359)),""),IF(C1359=VALUE(REPORTE!C$21),IF(SUM(DO1360:DO$1993),CONCATENATE(INT(B1359),", "),INT(B1359)),""))</f>
        <v>#VALUE!</v>
      </c>
      <c r="DS1359" s="5"/>
      <c r="DT1359" s="5"/>
      <c r="DU1359" s="5"/>
      <c r="DV1359" s="5"/>
    </row>
    <row r="1360" spans="1:126" x14ac:dyDescent="0.25">
      <c r="A1360" s="4" t="str">
        <f t="shared" si="300"/>
        <v/>
      </c>
      <c r="B1360" s="3"/>
      <c r="D1360" s="1"/>
      <c r="H1360" s="5" t="str">
        <f>IF(F1360="","",IFERROR(CONCATENATE("PEUA",VLOOKUP(ESTADO,REPORTE!AV$2:AW$33,2,0),DIDTRITO_FORM,CADER_FORM,IFERROR(INDEX(CA:CA,MATCH(DAY(F1360),BZ:BZ,0),1),DAY(F1360)),IFERROR(INDEX(CA:CA,MATCH(MONTH(F1360),BZ:BZ,0),1),MONTH(F1360)),YEAR(F1360),G1360),""))</f>
        <v/>
      </c>
      <c r="N1360" s="66" t="str">
        <f>IFERROR(IF(BT1360="","",IF(INDEX(N$1:N1359,MATCH(BT1360,BT$1:BT1359,0),1)=0,"",INDEX(N$1:N1359,MATCH(BT1360,BT$1:BT1359,0),1))),"")</f>
        <v/>
      </c>
      <c r="O1360" s="66" t="str">
        <f>IFERROR(IF(BT1360="","",IF(INDEX(O$1:O1359,MATCH(BT1360,BT$1:BT1359,0),1)=0,"",INDEX(O$1:O1359,MATCH(BT1360,BT$1:BT1359,0),1))),"")</f>
        <v/>
      </c>
      <c r="R1360" s="66"/>
      <c r="S1360" s="5"/>
      <c r="T1360" s="66"/>
      <c r="U1360" s="5" t="str">
        <f>IFERROR(IF(INDEX(U$1:U1359,MATCH(T1360,T$1:T1359,0),1)=0,"",INDEX(U$1:U1359,MATCH(T1360,T$1:T1359,0),1)),"")</f>
        <v/>
      </c>
      <c r="V1360" s="66"/>
      <c r="W1360" s="5" t="str">
        <f>IFERROR(IF(INDEX(W$1:W1359,MATCH(V1360,V$1:V1359,0),1)=0,"",INDEX(W$1:W1359,MATCH(V1360,V$1:V1359,0),1)),"")</f>
        <v/>
      </c>
      <c r="AE1360" s="4"/>
      <c r="AY1360" s="7"/>
      <c r="BN1360" s="7" t="str">
        <f t="shared" si="307"/>
        <v/>
      </c>
      <c r="BO1360" s="286" t="str">
        <f t="shared" si="299"/>
        <v/>
      </c>
      <c r="BP1360" s="22" t="str">
        <f t="shared" si="308"/>
        <v/>
      </c>
      <c r="BQ1360" s="7"/>
      <c r="BR1360" s="75" t="str">
        <f t="shared" si="301"/>
        <v/>
      </c>
      <c r="BS1360" s="75" t="str">
        <f t="shared" si="302"/>
        <v/>
      </c>
      <c r="BT1360" s="5" t="str">
        <f t="shared" si="303"/>
        <v/>
      </c>
      <c r="BU1360" s="79" t="str">
        <f t="shared" si="304"/>
        <v/>
      </c>
      <c r="BV1360" s="79" t="str">
        <f t="shared" si="305"/>
        <v/>
      </c>
      <c r="BW1360" s="79" t="str">
        <f t="shared" si="306"/>
        <v/>
      </c>
      <c r="CB1360" s="5"/>
      <c r="CE1360" s="5"/>
      <c r="CF1360" s="5"/>
      <c r="CG1360" s="5"/>
      <c r="CH1360" s="5"/>
      <c r="CI1360" s="5"/>
      <c r="CJ1360" s="14"/>
      <c r="CK1360" s="25"/>
      <c r="DO1360" s="5" t="e">
        <f>IF(REPORTE!AH$2="si",IF(C1360=VALUE(REPORTE!C$22),IF(SUM(DO1361:DO$1993),CONCATENATE(INT(B1360),", "),INT(B1360)),""),IF(C1360=VALUE(REPORTE!C$21),IF(SUM(DO1361:DO$1993),CONCATENATE(INT(B1360),", "),INT(B1360)),""))</f>
        <v>#VALUE!</v>
      </c>
      <c r="DS1360" s="5"/>
      <c r="DT1360" s="5"/>
      <c r="DU1360" s="5"/>
      <c r="DV1360" s="5"/>
    </row>
    <row r="1361" spans="1:126" x14ac:dyDescent="0.25">
      <c r="A1361" s="4" t="str">
        <f t="shared" si="300"/>
        <v/>
      </c>
      <c r="B1361" s="3"/>
      <c r="D1361" s="1"/>
      <c r="H1361" s="5" t="str">
        <f>IF(F1361="","",IFERROR(CONCATENATE("PEUA",VLOOKUP(ESTADO,REPORTE!AV$2:AW$33,2,0),DIDTRITO_FORM,CADER_FORM,IFERROR(INDEX(CA:CA,MATCH(DAY(F1361),BZ:BZ,0),1),DAY(F1361)),IFERROR(INDEX(CA:CA,MATCH(MONTH(F1361),BZ:BZ,0),1),MONTH(F1361)),YEAR(F1361),G1361),""))</f>
        <v/>
      </c>
      <c r="N1361" s="66" t="str">
        <f>IFERROR(IF(BT1361="","",IF(INDEX(N$1:N1360,MATCH(BT1361,BT$1:BT1360,0),1)=0,"",INDEX(N$1:N1360,MATCH(BT1361,BT$1:BT1360,0),1))),"")</f>
        <v/>
      </c>
      <c r="O1361" s="66" t="str">
        <f>IFERROR(IF(BT1361="","",IF(INDEX(O$1:O1360,MATCH(BT1361,BT$1:BT1360,0),1)=0,"",INDEX(O$1:O1360,MATCH(BT1361,BT$1:BT1360,0),1))),"")</f>
        <v/>
      </c>
      <c r="R1361" s="66"/>
      <c r="S1361" s="5"/>
      <c r="T1361" s="66"/>
      <c r="U1361" s="5" t="str">
        <f>IFERROR(IF(INDEX(U$1:U1360,MATCH(T1361,T$1:T1360,0),1)=0,"",INDEX(U$1:U1360,MATCH(T1361,T$1:T1360,0),1)),"")</f>
        <v/>
      </c>
      <c r="V1361" s="66"/>
      <c r="W1361" s="5" t="str">
        <f>IFERROR(IF(INDEX(W$1:W1360,MATCH(V1361,V$1:V1360,0),1)=0,"",INDEX(W$1:W1360,MATCH(V1361,V$1:V1360,0),1)),"")</f>
        <v/>
      </c>
      <c r="AE1361" s="4"/>
      <c r="AY1361" s="7"/>
      <c r="BN1361" s="7" t="str">
        <f t="shared" si="307"/>
        <v/>
      </c>
      <c r="BO1361" s="286" t="str">
        <f t="shared" si="299"/>
        <v/>
      </c>
      <c r="BP1361" s="22" t="str">
        <f t="shared" si="308"/>
        <v/>
      </c>
      <c r="BQ1361" s="7"/>
      <c r="BR1361" s="75" t="str">
        <f t="shared" si="301"/>
        <v/>
      </c>
      <c r="BS1361" s="75" t="str">
        <f t="shared" si="302"/>
        <v/>
      </c>
      <c r="BT1361" s="5" t="str">
        <f t="shared" si="303"/>
        <v/>
      </c>
      <c r="BU1361" s="79" t="str">
        <f t="shared" si="304"/>
        <v/>
      </c>
      <c r="BV1361" s="79" t="str">
        <f t="shared" si="305"/>
        <v/>
      </c>
      <c r="BW1361" s="79" t="str">
        <f t="shared" si="306"/>
        <v/>
      </c>
      <c r="CB1361" s="5"/>
      <c r="CE1361" s="5"/>
      <c r="CF1361" s="5"/>
      <c r="CG1361" s="5"/>
      <c r="CH1361" s="5"/>
      <c r="CI1361" s="5"/>
      <c r="CJ1361" s="14"/>
      <c r="CK1361" s="25"/>
      <c r="DO1361" s="5" t="e">
        <f>IF(REPORTE!AH$2="si",IF(C1361=VALUE(REPORTE!C$22),IF(SUM(DO1362:DO$1993),CONCATENATE(INT(B1361),", "),INT(B1361)),""),IF(C1361=VALUE(REPORTE!C$21),IF(SUM(DO1362:DO$1993),CONCATENATE(INT(B1361),", "),INT(B1361)),""))</f>
        <v>#VALUE!</v>
      </c>
      <c r="DS1361" s="5"/>
      <c r="DT1361" s="5"/>
      <c r="DU1361" s="5"/>
      <c r="DV1361" s="5"/>
    </row>
    <row r="1362" spans="1:126" x14ac:dyDescent="0.25">
      <c r="A1362" s="4" t="str">
        <f t="shared" si="300"/>
        <v/>
      </c>
      <c r="B1362" s="3"/>
      <c r="D1362" s="1"/>
      <c r="H1362" s="5" t="str">
        <f>IF(F1362="","",IFERROR(CONCATENATE("PEUA",VLOOKUP(ESTADO,REPORTE!AV$2:AW$33,2,0),DIDTRITO_FORM,CADER_FORM,IFERROR(INDEX(CA:CA,MATCH(DAY(F1362),BZ:BZ,0),1),DAY(F1362)),IFERROR(INDEX(CA:CA,MATCH(MONTH(F1362),BZ:BZ,0),1),MONTH(F1362)),YEAR(F1362),G1362),""))</f>
        <v/>
      </c>
      <c r="N1362" s="66" t="str">
        <f>IFERROR(IF(BT1362="","",IF(INDEX(N$1:N1361,MATCH(BT1362,BT$1:BT1361,0),1)=0,"",INDEX(N$1:N1361,MATCH(BT1362,BT$1:BT1361,0),1))),"")</f>
        <v/>
      </c>
      <c r="O1362" s="66" t="str">
        <f>IFERROR(IF(BT1362="","",IF(INDEX(O$1:O1361,MATCH(BT1362,BT$1:BT1361,0),1)=0,"",INDEX(O$1:O1361,MATCH(BT1362,BT$1:BT1361,0),1))),"")</f>
        <v/>
      </c>
      <c r="R1362" s="66"/>
      <c r="S1362" s="5"/>
      <c r="T1362" s="66"/>
      <c r="U1362" s="5" t="str">
        <f>IFERROR(IF(INDEX(U$1:U1361,MATCH(T1362,T$1:T1361,0),1)=0,"",INDEX(U$1:U1361,MATCH(T1362,T$1:T1361,0),1)),"")</f>
        <v/>
      </c>
      <c r="V1362" s="66"/>
      <c r="W1362" s="5" t="str">
        <f>IFERROR(IF(INDEX(W$1:W1361,MATCH(V1362,V$1:V1361,0),1)=0,"",INDEX(W$1:W1361,MATCH(V1362,V$1:V1361,0),1)),"")</f>
        <v/>
      </c>
      <c r="AE1362" s="4"/>
      <c r="AY1362" s="7"/>
      <c r="BN1362" s="7" t="str">
        <f t="shared" si="307"/>
        <v/>
      </c>
      <c r="BO1362" s="286" t="str">
        <f t="shared" si="299"/>
        <v/>
      </c>
      <c r="BP1362" s="22" t="str">
        <f t="shared" si="308"/>
        <v/>
      </c>
      <c r="BQ1362" s="7"/>
      <c r="BR1362" s="75" t="str">
        <f t="shared" si="301"/>
        <v/>
      </c>
      <c r="BS1362" s="75" t="str">
        <f t="shared" si="302"/>
        <v/>
      </c>
      <c r="BT1362" s="5" t="str">
        <f t="shared" si="303"/>
        <v/>
      </c>
      <c r="BU1362" s="79" t="str">
        <f t="shared" si="304"/>
        <v/>
      </c>
      <c r="BV1362" s="79" t="str">
        <f t="shared" si="305"/>
        <v/>
      </c>
      <c r="BW1362" s="79" t="str">
        <f t="shared" si="306"/>
        <v/>
      </c>
      <c r="CB1362" s="5"/>
      <c r="CE1362" s="5"/>
      <c r="CF1362" s="5"/>
      <c r="CG1362" s="5"/>
      <c r="CH1362" s="5"/>
      <c r="CI1362" s="5"/>
      <c r="CJ1362" s="14"/>
      <c r="CK1362" s="25"/>
      <c r="DO1362" s="5" t="e">
        <f>IF(REPORTE!AH$2="si",IF(C1362=VALUE(REPORTE!C$22),IF(SUM(DO1363:DO$1993),CONCATENATE(INT(B1362),", "),INT(B1362)),""),IF(C1362=VALUE(REPORTE!C$21),IF(SUM(DO1363:DO$1993),CONCATENATE(INT(B1362),", "),INT(B1362)),""))</f>
        <v>#VALUE!</v>
      </c>
      <c r="DS1362" s="5"/>
      <c r="DT1362" s="5"/>
      <c r="DU1362" s="5"/>
      <c r="DV1362" s="5"/>
    </row>
    <row r="1363" spans="1:126" x14ac:dyDescent="0.25">
      <c r="A1363" s="4" t="str">
        <f t="shared" si="300"/>
        <v/>
      </c>
      <c r="B1363" s="3"/>
      <c r="D1363" s="1"/>
      <c r="H1363" s="5" t="str">
        <f>IF(F1363="","",IFERROR(CONCATENATE("PEUA",VLOOKUP(ESTADO,REPORTE!AV$2:AW$33,2,0),DIDTRITO_FORM,CADER_FORM,IFERROR(INDEX(CA:CA,MATCH(DAY(F1363),BZ:BZ,0),1),DAY(F1363)),IFERROR(INDEX(CA:CA,MATCH(MONTH(F1363),BZ:BZ,0),1),MONTH(F1363)),YEAR(F1363),G1363),""))</f>
        <v/>
      </c>
      <c r="N1363" s="66" t="str">
        <f>IFERROR(IF(BT1363="","",IF(INDEX(N$1:N1362,MATCH(BT1363,BT$1:BT1362,0),1)=0,"",INDEX(N$1:N1362,MATCH(BT1363,BT$1:BT1362,0),1))),"")</f>
        <v/>
      </c>
      <c r="O1363" s="66" t="str">
        <f>IFERROR(IF(BT1363="","",IF(INDEX(O$1:O1362,MATCH(BT1363,BT$1:BT1362,0),1)=0,"",INDEX(O$1:O1362,MATCH(BT1363,BT$1:BT1362,0),1))),"")</f>
        <v/>
      </c>
      <c r="R1363" s="66"/>
      <c r="S1363" s="5"/>
      <c r="T1363" s="66"/>
      <c r="U1363" s="5" t="str">
        <f>IFERROR(IF(INDEX(U$1:U1362,MATCH(T1363,T$1:T1362,0),1)=0,"",INDEX(U$1:U1362,MATCH(T1363,T$1:T1362,0),1)),"")</f>
        <v/>
      </c>
      <c r="V1363" s="66"/>
      <c r="W1363" s="5" t="str">
        <f>IFERROR(IF(INDEX(W$1:W1362,MATCH(V1363,V$1:V1362,0),1)=0,"",INDEX(W$1:W1362,MATCH(V1363,V$1:V1362,0),1)),"")</f>
        <v/>
      </c>
      <c r="AE1363" s="4"/>
      <c r="AY1363" s="7"/>
      <c r="BN1363" s="7" t="str">
        <f t="shared" si="307"/>
        <v/>
      </c>
      <c r="BO1363" s="286" t="str">
        <f t="shared" si="299"/>
        <v/>
      </c>
      <c r="BP1363" s="22" t="str">
        <f t="shared" si="308"/>
        <v/>
      </c>
      <c r="BQ1363" s="7"/>
      <c r="BR1363" s="75" t="str">
        <f t="shared" si="301"/>
        <v/>
      </c>
      <c r="BS1363" s="75" t="str">
        <f t="shared" si="302"/>
        <v/>
      </c>
      <c r="BT1363" s="5" t="str">
        <f t="shared" si="303"/>
        <v/>
      </c>
      <c r="BU1363" s="79" t="str">
        <f t="shared" si="304"/>
        <v/>
      </c>
      <c r="BV1363" s="79" t="str">
        <f t="shared" si="305"/>
        <v/>
      </c>
      <c r="BW1363" s="79" t="str">
        <f t="shared" si="306"/>
        <v/>
      </c>
      <c r="CB1363" s="5"/>
      <c r="CE1363" s="5"/>
      <c r="CF1363" s="5"/>
      <c r="CG1363" s="5"/>
      <c r="CH1363" s="5"/>
      <c r="CI1363" s="5"/>
      <c r="CJ1363" s="14"/>
      <c r="CK1363" s="25"/>
      <c r="DO1363" s="5" t="e">
        <f>IF(REPORTE!AH$2="si",IF(C1363=VALUE(REPORTE!C$22),IF(SUM(DO1364:DO$1993),CONCATENATE(INT(B1363),", "),INT(B1363)),""),IF(C1363=VALUE(REPORTE!C$21),IF(SUM(DO1364:DO$1993),CONCATENATE(INT(B1363),", "),INT(B1363)),""))</f>
        <v>#VALUE!</v>
      </c>
      <c r="DS1363" s="5"/>
      <c r="DT1363" s="5"/>
      <c r="DU1363" s="5"/>
      <c r="DV1363" s="5"/>
    </row>
    <row r="1364" spans="1:126" x14ac:dyDescent="0.25">
      <c r="A1364" s="4" t="str">
        <f t="shared" si="300"/>
        <v/>
      </c>
      <c r="B1364" s="3"/>
      <c r="D1364" s="1"/>
      <c r="H1364" s="5" t="str">
        <f>IF(F1364="","",IFERROR(CONCATENATE("PEUA",VLOOKUP(ESTADO,REPORTE!AV$2:AW$33,2,0),DIDTRITO_FORM,CADER_FORM,IFERROR(INDEX(CA:CA,MATCH(DAY(F1364),BZ:BZ,0),1),DAY(F1364)),IFERROR(INDEX(CA:CA,MATCH(MONTH(F1364),BZ:BZ,0),1),MONTH(F1364)),YEAR(F1364),G1364),""))</f>
        <v/>
      </c>
      <c r="N1364" s="66" t="str">
        <f>IFERROR(IF(BT1364="","",IF(INDEX(N$1:N1363,MATCH(BT1364,BT$1:BT1363,0),1)=0,"",INDEX(N$1:N1363,MATCH(BT1364,BT$1:BT1363,0),1))),"")</f>
        <v/>
      </c>
      <c r="O1364" s="66" t="str">
        <f>IFERROR(IF(BT1364="","",IF(INDEX(O$1:O1363,MATCH(BT1364,BT$1:BT1363,0),1)=0,"",INDEX(O$1:O1363,MATCH(BT1364,BT$1:BT1363,0),1))),"")</f>
        <v/>
      </c>
      <c r="R1364" s="66"/>
      <c r="S1364" s="5"/>
      <c r="T1364" s="66"/>
      <c r="U1364" s="5" t="str">
        <f>IFERROR(IF(INDEX(U$1:U1363,MATCH(T1364,T$1:T1363,0),1)=0,"",INDEX(U$1:U1363,MATCH(T1364,T$1:T1363,0),1)),"")</f>
        <v/>
      </c>
      <c r="V1364" s="66"/>
      <c r="W1364" s="5" t="str">
        <f>IFERROR(IF(INDEX(W$1:W1363,MATCH(V1364,V$1:V1363,0),1)=0,"",INDEX(W$1:W1363,MATCH(V1364,V$1:V1363,0),1)),"")</f>
        <v/>
      </c>
      <c r="AE1364" s="4"/>
      <c r="AY1364" s="7"/>
      <c r="BN1364" s="7" t="str">
        <f t="shared" si="307"/>
        <v/>
      </c>
      <c r="BO1364" s="286" t="str">
        <f t="shared" si="299"/>
        <v/>
      </c>
      <c r="BP1364" s="22" t="str">
        <f t="shared" si="308"/>
        <v/>
      </c>
      <c r="BQ1364" s="7"/>
      <c r="BR1364" s="75" t="str">
        <f t="shared" si="301"/>
        <v/>
      </c>
      <c r="BS1364" s="75" t="str">
        <f t="shared" si="302"/>
        <v/>
      </c>
      <c r="BT1364" s="5" t="str">
        <f t="shared" si="303"/>
        <v/>
      </c>
      <c r="BU1364" s="79" t="str">
        <f t="shared" si="304"/>
        <v/>
      </c>
      <c r="BV1364" s="79" t="str">
        <f t="shared" si="305"/>
        <v/>
      </c>
      <c r="BW1364" s="79" t="str">
        <f t="shared" si="306"/>
        <v/>
      </c>
      <c r="CB1364" s="5"/>
      <c r="CE1364" s="5"/>
      <c r="CF1364" s="5"/>
      <c r="CG1364" s="5"/>
      <c r="CH1364" s="5"/>
      <c r="CI1364" s="5"/>
      <c r="CJ1364" s="14"/>
      <c r="CK1364" s="25"/>
      <c r="DO1364" s="5" t="e">
        <f>IF(REPORTE!AH$2="si",IF(C1364=VALUE(REPORTE!C$22),IF(SUM(DO1365:DO$1993),CONCATENATE(INT(B1364),", "),INT(B1364)),""),IF(C1364=VALUE(REPORTE!C$21),IF(SUM(DO1365:DO$1993),CONCATENATE(INT(B1364),", "),INT(B1364)),""))</f>
        <v>#VALUE!</v>
      </c>
      <c r="DS1364" s="5"/>
      <c r="DT1364" s="5"/>
      <c r="DU1364" s="5"/>
      <c r="DV1364" s="5"/>
    </row>
    <row r="1365" spans="1:126" x14ac:dyDescent="0.25">
      <c r="A1365" s="4" t="str">
        <f t="shared" si="300"/>
        <v/>
      </c>
      <c r="B1365" s="3"/>
      <c r="D1365" s="1"/>
      <c r="H1365" s="5" t="str">
        <f>IF(F1365="","",IFERROR(CONCATENATE("PEUA",VLOOKUP(ESTADO,REPORTE!AV$2:AW$33,2,0),DIDTRITO_FORM,CADER_FORM,IFERROR(INDEX(CA:CA,MATCH(DAY(F1365),BZ:BZ,0),1),DAY(F1365)),IFERROR(INDEX(CA:CA,MATCH(MONTH(F1365),BZ:BZ,0),1),MONTH(F1365)),YEAR(F1365),G1365),""))</f>
        <v/>
      </c>
      <c r="N1365" s="66" t="str">
        <f>IFERROR(IF(BT1365="","",IF(INDEX(N$1:N1364,MATCH(BT1365,BT$1:BT1364,0),1)=0,"",INDEX(N$1:N1364,MATCH(BT1365,BT$1:BT1364,0),1))),"")</f>
        <v/>
      </c>
      <c r="O1365" s="66" t="str">
        <f>IFERROR(IF(BT1365="","",IF(INDEX(O$1:O1364,MATCH(BT1365,BT$1:BT1364,0),1)=0,"",INDEX(O$1:O1364,MATCH(BT1365,BT$1:BT1364,0),1))),"")</f>
        <v/>
      </c>
      <c r="R1365" s="66"/>
      <c r="S1365" s="5"/>
      <c r="T1365" s="66"/>
      <c r="U1365" s="5" t="str">
        <f>IFERROR(IF(INDEX(U$1:U1364,MATCH(T1365,T$1:T1364,0),1)=0,"",INDEX(U$1:U1364,MATCH(T1365,T$1:T1364,0),1)),"")</f>
        <v/>
      </c>
      <c r="V1365" s="66"/>
      <c r="W1365" s="5" t="str">
        <f>IFERROR(IF(INDEX(W$1:W1364,MATCH(V1365,V$1:V1364,0),1)=0,"",INDEX(W$1:W1364,MATCH(V1365,V$1:V1364,0),1)),"")</f>
        <v/>
      </c>
      <c r="AE1365" s="4"/>
      <c r="AY1365" s="7"/>
      <c r="BN1365" s="7" t="str">
        <f t="shared" si="307"/>
        <v/>
      </c>
      <c r="BO1365" s="286" t="str">
        <f t="shared" si="299"/>
        <v/>
      </c>
      <c r="BP1365" s="22" t="str">
        <f t="shared" si="308"/>
        <v/>
      </c>
      <c r="BQ1365" s="7"/>
      <c r="BR1365" s="75" t="str">
        <f t="shared" si="301"/>
        <v/>
      </c>
      <c r="BS1365" s="75" t="str">
        <f t="shared" si="302"/>
        <v/>
      </c>
      <c r="BT1365" s="5" t="str">
        <f t="shared" si="303"/>
        <v/>
      </c>
      <c r="BU1365" s="79" t="str">
        <f t="shared" si="304"/>
        <v/>
      </c>
      <c r="BV1365" s="79" t="str">
        <f t="shared" si="305"/>
        <v/>
      </c>
      <c r="BW1365" s="79" t="str">
        <f t="shared" si="306"/>
        <v/>
      </c>
      <c r="CB1365" s="5"/>
      <c r="CE1365" s="5"/>
      <c r="CF1365" s="5"/>
      <c r="CG1365" s="5"/>
      <c r="CH1365" s="5"/>
      <c r="CI1365" s="5"/>
      <c r="CJ1365" s="14"/>
      <c r="CK1365" s="25"/>
      <c r="DO1365" s="5" t="e">
        <f>IF(REPORTE!AH$2="si",IF(C1365=VALUE(REPORTE!C$22),IF(SUM(DO1366:DO$1993),CONCATENATE(INT(B1365),", "),INT(B1365)),""),IF(C1365=VALUE(REPORTE!C$21),IF(SUM(DO1366:DO$1993),CONCATENATE(INT(B1365),", "),INT(B1365)),""))</f>
        <v>#VALUE!</v>
      </c>
      <c r="DS1365" s="5"/>
      <c r="DT1365" s="5"/>
      <c r="DU1365" s="5"/>
      <c r="DV1365" s="5"/>
    </row>
    <row r="1366" spans="1:126" x14ac:dyDescent="0.25">
      <c r="A1366" s="4" t="str">
        <f t="shared" si="300"/>
        <v/>
      </c>
      <c r="B1366" s="3"/>
      <c r="D1366" s="1"/>
      <c r="H1366" s="5" t="str">
        <f>IF(F1366="","",IFERROR(CONCATENATE("PEUA",VLOOKUP(ESTADO,REPORTE!AV$2:AW$33,2,0),DIDTRITO_FORM,CADER_FORM,IFERROR(INDEX(CA:CA,MATCH(DAY(F1366),BZ:BZ,0),1),DAY(F1366)),IFERROR(INDEX(CA:CA,MATCH(MONTH(F1366),BZ:BZ,0),1),MONTH(F1366)),YEAR(F1366),G1366),""))</f>
        <v/>
      </c>
      <c r="N1366" s="66" t="str">
        <f>IFERROR(IF(BT1366="","",IF(INDEX(N$1:N1365,MATCH(BT1366,BT$1:BT1365,0),1)=0,"",INDEX(N$1:N1365,MATCH(BT1366,BT$1:BT1365,0),1))),"")</f>
        <v/>
      </c>
      <c r="O1366" s="66" t="str">
        <f>IFERROR(IF(BT1366="","",IF(INDEX(O$1:O1365,MATCH(BT1366,BT$1:BT1365,0),1)=0,"",INDEX(O$1:O1365,MATCH(BT1366,BT$1:BT1365,0),1))),"")</f>
        <v/>
      </c>
      <c r="R1366" s="66"/>
      <c r="S1366" s="5"/>
      <c r="T1366" s="66"/>
      <c r="U1366" s="5" t="str">
        <f>IFERROR(IF(INDEX(U$1:U1365,MATCH(T1366,T$1:T1365,0),1)=0,"",INDEX(U$1:U1365,MATCH(T1366,T$1:T1365,0),1)),"")</f>
        <v/>
      </c>
      <c r="V1366" s="66"/>
      <c r="W1366" s="5" t="str">
        <f>IFERROR(IF(INDEX(W$1:W1365,MATCH(V1366,V$1:V1365,0),1)=0,"",INDEX(W$1:W1365,MATCH(V1366,V$1:V1365,0),1)),"")</f>
        <v/>
      </c>
      <c r="AE1366" s="4"/>
      <c r="AY1366" s="7"/>
      <c r="BN1366" s="7" t="str">
        <f t="shared" si="307"/>
        <v/>
      </c>
      <c r="BO1366" s="286" t="str">
        <f t="shared" si="299"/>
        <v/>
      </c>
      <c r="BP1366" s="22" t="str">
        <f t="shared" si="308"/>
        <v/>
      </c>
      <c r="BQ1366" s="7"/>
      <c r="BR1366" s="75" t="str">
        <f t="shared" si="301"/>
        <v/>
      </c>
      <c r="BS1366" s="75" t="str">
        <f t="shared" si="302"/>
        <v/>
      </c>
      <c r="BT1366" s="5" t="str">
        <f t="shared" si="303"/>
        <v/>
      </c>
      <c r="BU1366" s="79" t="str">
        <f t="shared" si="304"/>
        <v/>
      </c>
      <c r="BV1366" s="79" t="str">
        <f t="shared" si="305"/>
        <v/>
      </c>
      <c r="BW1366" s="79" t="str">
        <f t="shared" si="306"/>
        <v/>
      </c>
      <c r="CB1366" s="5"/>
      <c r="CE1366" s="5"/>
      <c r="CF1366" s="5"/>
      <c r="CG1366" s="5"/>
      <c r="CH1366" s="5"/>
      <c r="CI1366" s="5"/>
      <c r="CJ1366" s="14"/>
      <c r="CK1366" s="25"/>
      <c r="DO1366" s="5" t="e">
        <f>IF(REPORTE!AH$2="si",IF(C1366=VALUE(REPORTE!C$22),IF(SUM(DO1367:DO$1993),CONCATENATE(INT(B1366),", "),INT(B1366)),""),IF(C1366=VALUE(REPORTE!C$21),IF(SUM(DO1367:DO$1993),CONCATENATE(INT(B1366),", "),INT(B1366)),""))</f>
        <v>#VALUE!</v>
      </c>
      <c r="DS1366" s="5"/>
      <c r="DT1366" s="5"/>
      <c r="DU1366" s="5"/>
      <c r="DV1366" s="5"/>
    </row>
    <row r="1367" spans="1:126" x14ac:dyDescent="0.25">
      <c r="A1367" s="4" t="str">
        <f t="shared" si="300"/>
        <v/>
      </c>
      <c r="B1367" s="3"/>
      <c r="D1367" s="1"/>
      <c r="H1367" s="5" t="str">
        <f>IF(F1367="","",IFERROR(CONCATENATE("PEUA",VLOOKUP(ESTADO,REPORTE!AV$2:AW$33,2,0),DIDTRITO_FORM,CADER_FORM,IFERROR(INDEX(CA:CA,MATCH(DAY(F1367),BZ:BZ,0),1),DAY(F1367)),IFERROR(INDEX(CA:CA,MATCH(MONTH(F1367),BZ:BZ,0),1),MONTH(F1367)),YEAR(F1367),G1367),""))</f>
        <v/>
      </c>
      <c r="N1367" s="66" t="str">
        <f>IFERROR(IF(BT1367="","",IF(INDEX(N$1:N1366,MATCH(BT1367,BT$1:BT1366,0),1)=0,"",INDEX(N$1:N1366,MATCH(BT1367,BT$1:BT1366,0),1))),"")</f>
        <v/>
      </c>
      <c r="O1367" s="66" t="str">
        <f>IFERROR(IF(BT1367="","",IF(INDEX(O$1:O1366,MATCH(BT1367,BT$1:BT1366,0),1)=0,"",INDEX(O$1:O1366,MATCH(BT1367,BT$1:BT1366,0),1))),"")</f>
        <v/>
      </c>
      <c r="R1367" s="66"/>
      <c r="S1367" s="5"/>
      <c r="T1367" s="66"/>
      <c r="U1367" s="5" t="str">
        <f>IFERROR(IF(INDEX(U$1:U1366,MATCH(T1367,T$1:T1366,0),1)=0,"",INDEX(U$1:U1366,MATCH(T1367,T$1:T1366,0),1)),"")</f>
        <v/>
      </c>
      <c r="V1367" s="66"/>
      <c r="W1367" s="5" t="str">
        <f>IFERROR(IF(INDEX(W$1:W1366,MATCH(V1367,V$1:V1366,0),1)=0,"",INDEX(W$1:W1366,MATCH(V1367,V$1:V1366,0),1)),"")</f>
        <v/>
      </c>
      <c r="AE1367" s="4"/>
      <c r="AY1367" s="7"/>
      <c r="BN1367" s="7" t="str">
        <f t="shared" si="307"/>
        <v/>
      </c>
      <c r="BO1367" s="286" t="str">
        <f t="shared" si="299"/>
        <v/>
      </c>
      <c r="BP1367" s="22" t="str">
        <f t="shared" si="308"/>
        <v/>
      </c>
      <c r="BQ1367" s="7"/>
      <c r="BR1367" s="75" t="str">
        <f t="shared" si="301"/>
        <v/>
      </c>
      <c r="BS1367" s="75" t="str">
        <f t="shared" si="302"/>
        <v/>
      </c>
      <c r="BT1367" s="5" t="str">
        <f t="shared" si="303"/>
        <v/>
      </c>
      <c r="BU1367" s="79" t="str">
        <f t="shared" si="304"/>
        <v/>
      </c>
      <c r="BV1367" s="79" t="str">
        <f t="shared" si="305"/>
        <v/>
      </c>
      <c r="BW1367" s="79" t="str">
        <f t="shared" si="306"/>
        <v/>
      </c>
      <c r="CB1367" s="5"/>
      <c r="CE1367" s="5"/>
      <c r="CF1367" s="5"/>
      <c r="CG1367" s="5"/>
      <c r="CH1367" s="5"/>
      <c r="CI1367" s="5"/>
      <c r="CJ1367" s="14"/>
      <c r="CK1367" s="25"/>
      <c r="DO1367" s="5" t="e">
        <f>IF(REPORTE!AH$2="si",IF(C1367=VALUE(REPORTE!C$22),IF(SUM(DO1368:DO$1993),CONCATENATE(INT(B1367),", "),INT(B1367)),""),IF(C1367=VALUE(REPORTE!C$21),IF(SUM(DO1368:DO$1993),CONCATENATE(INT(B1367),", "),INT(B1367)),""))</f>
        <v>#VALUE!</v>
      </c>
      <c r="DS1367" s="5"/>
      <c r="DT1367" s="5"/>
      <c r="DU1367" s="5"/>
      <c r="DV1367" s="5"/>
    </row>
    <row r="1368" spans="1:126" x14ac:dyDescent="0.25">
      <c r="A1368" s="4" t="str">
        <f t="shared" si="300"/>
        <v/>
      </c>
      <c r="B1368" s="3"/>
      <c r="D1368" s="1"/>
      <c r="H1368" s="5" t="str">
        <f>IF(F1368="","",IFERROR(CONCATENATE("PEUA",VLOOKUP(ESTADO,REPORTE!AV$2:AW$33,2,0),DIDTRITO_FORM,CADER_FORM,IFERROR(INDEX(CA:CA,MATCH(DAY(F1368),BZ:BZ,0),1),DAY(F1368)),IFERROR(INDEX(CA:CA,MATCH(MONTH(F1368),BZ:BZ,0),1),MONTH(F1368)),YEAR(F1368),G1368),""))</f>
        <v/>
      </c>
      <c r="N1368" s="66" t="str">
        <f>IFERROR(IF(BT1368="","",IF(INDEX(N$1:N1367,MATCH(BT1368,BT$1:BT1367,0),1)=0,"",INDEX(N$1:N1367,MATCH(BT1368,BT$1:BT1367,0),1))),"")</f>
        <v/>
      </c>
      <c r="O1368" s="66" t="str">
        <f>IFERROR(IF(BT1368="","",IF(INDEX(O$1:O1367,MATCH(BT1368,BT$1:BT1367,0),1)=0,"",INDEX(O$1:O1367,MATCH(BT1368,BT$1:BT1367,0),1))),"")</f>
        <v/>
      </c>
      <c r="R1368" s="66"/>
      <c r="S1368" s="5"/>
      <c r="T1368" s="66"/>
      <c r="U1368" s="5" t="str">
        <f>IFERROR(IF(INDEX(U$1:U1367,MATCH(T1368,T$1:T1367,0),1)=0,"",INDEX(U$1:U1367,MATCH(T1368,T$1:T1367,0),1)),"")</f>
        <v/>
      </c>
      <c r="V1368" s="66"/>
      <c r="W1368" s="5" t="str">
        <f>IFERROR(IF(INDEX(W$1:W1367,MATCH(V1368,V$1:V1367,0),1)=0,"",INDEX(W$1:W1367,MATCH(V1368,V$1:V1367,0),1)),"")</f>
        <v/>
      </c>
      <c r="AE1368" s="4"/>
      <c r="AY1368" s="7"/>
      <c r="BN1368" s="7" t="str">
        <f t="shared" si="307"/>
        <v/>
      </c>
      <c r="BO1368" s="286" t="str">
        <f t="shared" si="299"/>
        <v/>
      </c>
      <c r="BP1368" s="22" t="str">
        <f t="shared" si="308"/>
        <v/>
      </c>
      <c r="BQ1368" s="7"/>
      <c r="BR1368" s="75" t="str">
        <f t="shared" si="301"/>
        <v/>
      </c>
      <c r="BS1368" s="75" t="str">
        <f t="shared" si="302"/>
        <v/>
      </c>
      <c r="BT1368" s="5" t="str">
        <f t="shared" si="303"/>
        <v/>
      </c>
      <c r="BU1368" s="79" t="str">
        <f t="shared" si="304"/>
        <v/>
      </c>
      <c r="BV1368" s="79" t="str">
        <f t="shared" si="305"/>
        <v/>
      </c>
      <c r="BW1368" s="79" t="str">
        <f t="shared" si="306"/>
        <v/>
      </c>
      <c r="CB1368" s="5"/>
      <c r="CE1368" s="5"/>
      <c r="CF1368" s="5"/>
      <c r="CG1368" s="5"/>
      <c r="CH1368" s="5"/>
      <c r="CI1368" s="5"/>
      <c r="CJ1368" s="14"/>
      <c r="CK1368" s="25"/>
      <c r="DO1368" s="5" t="e">
        <f>IF(REPORTE!AH$2="si",IF(C1368=VALUE(REPORTE!C$22),IF(SUM(DO1369:DO$1993),CONCATENATE(INT(B1368),", "),INT(B1368)),""),IF(C1368=VALUE(REPORTE!C$21),IF(SUM(DO1369:DO$1993),CONCATENATE(INT(B1368),", "),INT(B1368)),""))</f>
        <v>#VALUE!</v>
      </c>
      <c r="DS1368" s="5"/>
      <c r="DT1368" s="5"/>
      <c r="DU1368" s="5"/>
      <c r="DV1368" s="5"/>
    </row>
    <row r="1369" spans="1:126" x14ac:dyDescent="0.25">
      <c r="A1369" s="4" t="str">
        <f t="shared" si="300"/>
        <v/>
      </c>
      <c r="B1369" s="3"/>
      <c r="D1369" s="1"/>
      <c r="H1369" s="5" t="str">
        <f>IF(F1369="","",IFERROR(CONCATENATE("PEUA",VLOOKUP(ESTADO,REPORTE!AV$2:AW$33,2,0),DIDTRITO_FORM,CADER_FORM,IFERROR(INDEX(CA:CA,MATCH(DAY(F1369),BZ:BZ,0),1),DAY(F1369)),IFERROR(INDEX(CA:CA,MATCH(MONTH(F1369),BZ:BZ,0),1),MONTH(F1369)),YEAR(F1369),G1369),""))</f>
        <v/>
      </c>
      <c r="N1369" s="66" t="str">
        <f>IFERROR(IF(BT1369="","",IF(INDEX(N$1:N1368,MATCH(BT1369,BT$1:BT1368,0),1)=0,"",INDEX(N$1:N1368,MATCH(BT1369,BT$1:BT1368,0),1))),"")</f>
        <v/>
      </c>
      <c r="O1369" s="66" t="str">
        <f>IFERROR(IF(BT1369="","",IF(INDEX(O$1:O1368,MATCH(BT1369,BT$1:BT1368,0),1)=0,"",INDEX(O$1:O1368,MATCH(BT1369,BT$1:BT1368,0),1))),"")</f>
        <v/>
      </c>
      <c r="R1369" s="66"/>
      <c r="S1369" s="5"/>
      <c r="T1369" s="66"/>
      <c r="U1369" s="5" t="str">
        <f>IFERROR(IF(INDEX(U$1:U1368,MATCH(T1369,T$1:T1368,0),1)=0,"",INDEX(U$1:U1368,MATCH(T1369,T$1:T1368,0),1)),"")</f>
        <v/>
      </c>
      <c r="V1369" s="66"/>
      <c r="W1369" s="5" t="str">
        <f>IFERROR(IF(INDEX(W$1:W1368,MATCH(V1369,V$1:V1368,0),1)=0,"",INDEX(W$1:W1368,MATCH(V1369,V$1:V1368,0),1)),"")</f>
        <v/>
      </c>
      <c r="AE1369" s="4"/>
      <c r="AY1369" s="7"/>
      <c r="BN1369" s="7" t="str">
        <f t="shared" si="307"/>
        <v/>
      </c>
      <c r="BO1369" s="286" t="str">
        <f t="shared" si="299"/>
        <v/>
      </c>
      <c r="BP1369" s="22" t="str">
        <f t="shared" si="308"/>
        <v/>
      </c>
      <c r="BQ1369" s="7"/>
      <c r="BR1369" s="75" t="str">
        <f t="shared" si="301"/>
        <v/>
      </c>
      <c r="BS1369" s="75" t="str">
        <f t="shared" si="302"/>
        <v/>
      </c>
      <c r="BT1369" s="5" t="str">
        <f t="shared" si="303"/>
        <v/>
      </c>
      <c r="BU1369" s="79" t="str">
        <f t="shared" si="304"/>
        <v/>
      </c>
      <c r="BV1369" s="79" t="str">
        <f t="shared" si="305"/>
        <v/>
      </c>
      <c r="BW1369" s="79" t="str">
        <f t="shared" si="306"/>
        <v/>
      </c>
      <c r="CB1369" s="5"/>
      <c r="CE1369" s="5"/>
      <c r="CF1369" s="5"/>
      <c r="CG1369" s="5"/>
      <c r="CH1369" s="5"/>
      <c r="CI1369" s="5"/>
      <c r="CJ1369" s="14"/>
      <c r="CK1369" s="25"/>
      <c r="DO1369" s="5" t="e">
        <f>IF(REPORTE!AH$2="si",IF(C1369=VALUE(REPORTE!C$22),IF(SUM(DO1370:DO$1993),CONCATENATE(INT(B1369),", "),INT(B1369)),""),IF(C1369=VALUE(REPORTE!C$21),IF(SUM(DO1370:DO$1993),CONCATENATE(INT(B1369),", "),INT(B1369)),""))</f>
        <v>#VALUE!</v>
      </c>
      <c r="DS1369" s="5"/>
      <c r="DT1369" s="5"/>
      <c r="DU1369" s="5"/>
      <c r="DV1369" s="5"/>
    </row>
    <row r="1370" spans="1:126" x14ac:dyDescent="0.25">
      <c r="A1370" s="4" t="str">
        <f t="shared" si="300"/>
        <v/>
      </c>
      <c r="B1370" s="3"/>
      <c r="D1370" s="1"/>
      <c r="H1370" s="5" t="str">
        <f>IF(F1370="","",IFERROR(CONCATENATE("PEUA",VLOOKUP(ESTADO,REPORTE!AV$2:AW$33,2,0),DIDTRITO_FORM,CADER_FORM,IFERROR(INDEX(CA:CA,MATCH(DAY(F1370),BZ:BZ,0),1),DAY(F1370)),IFERROR(INDEX(CA:CA,MATCH(MONTH(F1370),BZ:BZ,0),1),MONTH(F1370)),YEAR(F1370),G1370),""))</f>
        <v/>
      </c>
      <c r="N1370" s="66" t="str">
        <f>IFERROR(IF(BT1370="","",IF(INDEX(N$1:N1369,MATCH(BT1370,BT$1:BT1369,0),1)=0,"",INDEX(N$1:N1369,MATCH(BT1370,BT$1:BT1369,0),1))),"")</f>
        <v/>
      </c>
      <c r="O1370" s="66" t="str">
        <f>IFERROR(IF(BT1370="","",IF(INDEX(O$1:O1369,MATCH(BT1370,BT$1:BT1369,0),1)=0,"",INDEX(O$1:O1369,MATCH(BT1370,BT$1:BT1369,0),1))),"")</f>
        <v/>
      </c>
      <c r="R1370" s="66"/>
      <c r="S1370" s="5"/>
      <c r="T1370" s="66"/>
      <c r="U1370" s="5" t="str">
        <f>IFERROR(IF(INDEX(U$1:U1369,MATCH(T1370,T$1:T1369,0),1)=0,"",INDEX(U$1:U1369,MATCH(T1370,T$1:T1369,0),1)),"")</f>
        <v/>
      </c>
      <c r="V1370" s="66"/>
      <c r="W1370" s="5" t="str">
        <f>IFERROR(IF(INDEX(W$1:W1369,MATCH(V1370,V$1:V1369,0),1)=0,"",INDEX(W$1:W1369,MATCH(V1370,V$1:V1369,0),1)),"")</f>
        <v/>
      </c>
      <c r="AE1370" s="4"/>
      <c r="AY1370" s="7"/>
      <c r="BN1370" s="7" t="str">
        <f t="shared" si="307"/>
        <v/>
      </c>
      <c r="BO1370" s="286" t="str">
        <f t="shared" si="299"/>
        <v/>
      </c>
      <c r="BP1370" s="22" t="str">
        <f t="shared" si="308"/>
        <v/>
      </c>
      <c r="BQ1370" s="7"/>
      <c r="BR1370" s="75" t="str">
        <f t="shared" si="301"/>
        <v/>
      </c>
      <c r="BS1370" s="75" t="str">
        <f t="shared" si="302"/>
        <v/>
      </c>
      <c r="BT1370" s="5" t="str">
        <f t="shared" si="303"/>
        <v/>
      </c>
      <c r="BU1370" s="79" t="str">
        <f t="shared" si="304"/>
        <v/>
      </c>
      <c r="BV1370" s="79" t="str">
        <f t="shared" si="305"/>
        <v/>
      </c>
      <c r="BW1370" s="79" t="str">
        <f t="shared" si="306"/>
        <v/>
      </c>
      <c r="CB1370" s="5"/>
      <c r="CE1370" s="5"/>
      <c r="CF1370" s="5"/>
      <c r="CG1370" s="5"/>
      <c r="CH1370" s="5"/>
      <c r="CI1370" s="5"/>
      <c r="CJ1370" s="14"/>
      <c r="CK1370" s="25"/>
      <c r="DO1370" s="5" t="e">
        <f>IF(REPORTE!AH$2="si",IF(C1370=VALUE(REPORTE!C$22),IF(SUM(DO1371:DO$1993),CONCATENATE(INT(B1370),", "),INT(B1370)),""),IF(C1370=VALUE(REPORTE!C$21),IF(SUM(DO1371:DO$1993),CONCATENATE(INT(B1370),", "),INT(B1370)),""))</f>
        <v>#VALUE!</v>
      </c>
      <c r="DS1370" s="5"/>
      <c r="DT1370" s="5"/>
      <c r="DU1370" s="5"/>
      <c r="DV1370" s="5"/>
    </row>
    <row r="1371" spans="1:126" x14ac:dyDescent="0.25">
      <c r="A1371" s="4" t="str">
        <f t="shared" si="300"/>
        <v/>
      </c>
      <c r="B1371" s="3"/>
      <c r="D1371" s="1"/>
      <c r="H1371" s="5" t="str">
        <f>IF(F1371="","",IFERROR(CONCATENATE("PEUA",VLOOKUP(ESTADO,REPORTE!AV$2:AW$33,2,0),DIDTRITO_FORM,CADER_FORM,IFERROR(INDEX(CA:CA,MATCH(DAY(F1371),BZ:BZ,0),1),DAY(F1371)),IFERROR(INDEX(CA:CA,MATCH(MONTH(F1371),BZ:BZ,0),1),MONTH(F1371)),YEAR(F1371),G1371),""))</f>
        <v/>
      </c>
      <c r="N1371" s="66" t="str">
        <f>IFERROR(IF(BT1371="","",IF(INDEX(N$1:N1370,MATCH(BT1371,BT$1:BT1370,0),1)=0,"",INDEX(N$1:N1370,MATCH(BT1371,BT$1:BT1370,0),1))),"")</f>
        <v/>
      </c>
      <c r="O1371" s="66" t="str">
        <f>IFERROR(IF(BT1371="","",IF(INDEX(O$1:O1370,MATCH(BT1371,BT$1:BT1370,0),1)=0,"",INDEX(O$1:O1370,MATCH(BT1371,BT$1:BT1370,0),1))),"")</f>
        <v/>
      </c>
      <c r="R1371" s="66"/>
      <c r="S1371" s="5"/>
      <c r="T1371" s="66"/>
      <c r="U1371" s="5" t="str">
        <f>IFERROR(IF(INDEX(U$1:U1370,MATCH(T1371,T$1:T1370,0),1)=0,"",INDEX(U$1:U1370,MATCH(T1371,T$1:T1370,0),1)),"")</f>
        <v/>
      </c>
      <c r="V1371" s="66"/>
      <c r="W1371" s="5" t="str">
        <f>IFERROR(IF(INDEX(W$1:W1370,MATCH(V1371,V$1:V1370,0),1)=0,"",INDEX(W$1:W1370,MATCH(V1371,V$1:V1370,0),1)),"")</f>
        <v/>
      </c>
      <c r="AE1371" s="4"/>
      <c r="AY1371" s="7"/>
      <c r="BN1371" s="7" t="str">
        <f t="shared" si="307"/>
        <v/>
      </c>
      <c r="BO1371" s="286" t="str">
        <f t="shared" si="299"/>
        <v/>
      </c>
      <c r="BP1371" s="22" t="str">
        <f t="shared" si="308"/>
        <v/>
      </c>
      <c r="BQ1371" s="7"/>
      <c r="BR1371" s="75" t="str">
        <f t="shared" si="301"/>
        <v/>
      </c>
      <c r="BS1371" s="75" t="str">
        <f t="shared" si="302"/>
        <v/>
      </c>
      <c r="BT1371" s="5" t="str">
        <f t="shared" si="303"/>
        <v/>
      </c>
      <c r="BU1371" s="79" t="str">
        <f t="shared" si="304"/>
        <v/>
      </c>
      <c r="BV1371" s="79" t="str">
        <f t="shared" si="305"/>
        <v/>
      </c>
      <c r="BW1371" s="79" t="str">
        <f t="shared" si="306"/>
        <v/>
      </c>
      <c r="CB1371" s="5"/>
      <c r="CE1371" s="5"/>
      <c r="CF1371" s="5"/>
      <c r="CG1371" s="5"/>
      <c r="CH1371" s="5"/>
      <c r="CI1371" s="5"/>
      <c r="CJ1371" s="14"/>
      <c r="CK1371" s="25"/>
      <c r="DO1371" s="5" t="e">
        <f>IF(REPORTE!AH$2="si",IF(C1371=VALUE(REPORTE!C$22),IF(SUM(DO1372:DO$1993),CONCATENATE(INT(B1371),", "),INT(B1371)),""),IF(C1371=VALUE(REPORTE!C$21),IF(SUM(DO1372:DO$1993),CONCATENATE(INT(B1371),", "),INT(B1371)),""))</f>
        <v>#VALUE!</v>
      </c>
      <c r="DS1371" s="5"/>
      <c r="DT1371" s="5"/>
      <c r="DU1371" s="5"/>
      <c r="DV1371" s="5"/>
    </row>
    <row r="1372" spans="1:126" x14ac:dyDescent="0.25">
      <c r="A1372" s="4" t="str">
        <f t="shared" si="300"/>
        <v/>
      </c>
      <c r="B1372" s="3"/>
      <c r="D1372" s="1"/>
      <c r="H1372" s="5" t="str">
        <f>IF(F1372="","",IFERROR(CONCATENATE("PEUA",VLOOKUP(ESTADO,REPORTE!AV$2:AW$33,2,0),DIDTRITO_FORM,CADER_FORM,IFERROR(INDEX(CA:CA,MATCH(DAY(F1372),BZ:BZ,0),1),DAY(F1372)),IFERROR(INDEX(CA:CA,MATCH(MONTH(F1372),BZ:BZ,0),1),MONTH(F1372)),YEAR(F1372),G1372),""))</f>
        <v/>
      </c>
      <c r="N1372" s="66" t="str">
        <f>IFERROR(IF(BT1372="","",IF(INDEX(N$1:N1371,MATCH(BT1372,BT$1:BT1371,0),1)=0,"",INDEX(N$1:N1371,MATCH(BT1372,BT$1:BT1371,0),1))),"")</f>
        <v/>
      </c>
      <c r="O1372" s="66" t="str">
        <f>IFERROR(IF(BT1372="","",IF(INDEX(O$1:O1371,MATCH(BT1372,BT$1:BT1371,0),1)=0,"",INDEX(O$1:O1371,MATCH(BT1372,BT$1:BT1371,0),1))),"")</f>
        <v/>
      </c>
      <c r="R1372" s="66"/>
      <c r="S1372" s="5"/>
      <c r="T1372" s="66"/>
      <c r="U1372" s="5" t="str">
        <f>IFERROR(IF(INDEX(U$1:U1371,MATCH(T1372,T$1:T1371,0),1)=0,"",INDEX(U$1:U1371,MATCH(T1372,T$1:T1371,0),1)),"")</f>
        <v/>
      </c>
      <c r="V1372" s="66"/>
      <c r="W1372" s="5" t="str">
        <f>IFERROR(IF(INDEX(W$1:W1371,MATCH(V1372,V$1:V1371,0),1)=0,"",INDEX(W$1:W1371,MATCH(V1372,V$1:V1371,0),1)),"")</f>
        <v/>
      </c>
      <c r="AE1372" s="4"/>
      <c r="AY1372" s="7"/>
      <c r="BN1372" s="7" t="str">
        <f t="shared" si="307"/>
        <v/>
      </c>
      <c r="BO1372" s="286" t="str">
        <f t="shared" si="299"/>
        <v/>
      </c>
      <c r="BP1372" s="22" t="str">
        <f t="shared" si="308"/>
        <v/>
      </c>
      <c r="BQ1372" s="7"/>
      <c r="BR1372" s="75" t="str">
        <f t="shared" si="301"/>
        <v/>
      </c>
      <c r="BS1372" s="75" t="str">
        <f t="shared" si="302"/>
        <v/>
      </c>
      <c r="BT1372" s="5" t="str">
        <f t="shared" si="303"/>
        <v/>
      </c>
      <c r="BU1372" s="79" t="str">
        <f t="shared" si="304"/>
        <v/>
      </c>
      <c r="BV1372" s="79" t="str">
        <f t="shared" si="305"/>
        <v/>
      </c>
      <c r="BW1372" s="79" t="str">
        <f t="shared" si="306"/>
        <v/>
      </c>
      <c r="CB1372" s="5"/>
      <c r="CE1372" s="5"/>
      <c r="CF1372" s="5"/>
      <c r="CG1372" s="5"/>
      <c r="CH1372" s="5"/>
      <c r="CI1372" s="5"/>
      <c r="CJ1372" s="14"/>
      <c r="CK1372" s="25"/>
      <c r="DO1372" s="5" t="e">
        <f>IF(REPORTE!AH$2="si",IF(C1372=VALUE(REPORTE!C$22),IF(SUM(DO1373:DO$1993),CONCATENATE(INT(B1372),", "),INT(B1372)),""),IF(C1372=VALUE(REPORTE!C$21),IF(SUM(DO1373:DO$1993),CONCATENATE(INT(B1372),", "),INT(B1372)),""))</f>
        <v>#VALUE!</v>
      </c>
      <c r="DS1372" s="5"/>
      <c r="DT1372" s="5"/>
      <c r="DU1372" s="5"/>
      <c r="DV1372" s="5"/>
    </row>
    <row r="1373" spans="1:126" x14ac:dyDescent="0.25">
      <c r="A1373" s="4" t="str">
        <f t="shared" si="300"/>
        <v/>
      </c>
      <c r="B1373" s="3"/>
      <c r="D1373" s="1"/>
      <c r="H1373" s="5" t="str">
        <f>IF(F1373="","",IFERROR(CONCATENATE("PEUA",VLOOKUP(ESTADO,REPORTE!AV$2:AW$33,2,0),DIDTRITO_FORM,CADER_FORM,IFERROR(INDEX(CA:CA,MATCH(DAY(F1373),BZ:BZ,0),1),DAY(F1373)),IFERROR(INDEX(CA:CA,MATCH(MONTH(F1373),BZ:BZ,0),1),MONTH(F1373)),YEAR(F1373),G1373),""))</f>
        <v/>
      </c>
      <c r="N1373" s="66" t="str">
        <f>IFERROR(IF(BT1373="","",IF(INDEX(N$1:N1372,MATCH(BT1373,BT$1:BT1372,0),1)=0,"",INDEX(N$1:N1372,MATCH(BT1373,BT$1:BT1372,0),1))),"")</f>
        <v/>
      </c>
      <c r="O1373" s="66" t="str">
        <f>IFERROR(IF(BT1373="","",IF(INDEX(O$1:O1372,MATCH(BT1373,BT$1:BT1372,0),1)=0,"",INDEX(O$1:O1372,MATCH(BT1373,BT$1:BT1372,0),1))),"")</f>
        <v/>
      </c>
      <c r="R1373" s="66"/>
      <c r="S1373" s="5"/>
      <c r="T1373" s="66"/>
      <c r="U1373" s="5" t="str">
        <f>IFERROR(IF(INDEX(U$1:U1372,MATCH(T1373,T$1:T1372,0),1)=0,"",INDEX(U$1:U1372,MATCH(T1373,T$1:T1372,0),1)),"")</f>
        <v/>
      </c>
      <c r="V1373" s="66"/>
      <c r="W1373" s="5" t="str">
        <f>IFERROR(IF(INDEX(W$1:W1372,MATCH(V1373,V$1:V1372,0),1)=0,"",INDEX(W$1:W1372,MATCH(V1373,V$1:V1372,0),1)),"")</f>
        <v/>
      </c>
      <c r="AE1373" s="4"/>
      <c r="AY1373" s="7"/>
      <c r="BN1373" s="7" t="str">
        <f t="shared" si="307"/>
        <v/>
      </c>
      <c r="BO1373" s="286" t="str">
        <f t="shared" si="299"/>
        <v/>
      </c>
      <c r="BP1373" s="22" t="str">
        <f t="shared" si="308"/>
        <v/>
      </c>
      <c r="BQ1373" s="7"/>
      <c r="BR1373" s="75" t="str">
        <f t="shared" si="301"/>
        <v/>
      </c>
      <c r="BS1373" s="75" t="str">
        <f t="shared" si="302"/>
        <v/>
      </c>
      <c r="BT1373" s="5" t="str">
        <f t="shared" si="303"/>
        <v/>
      </c>
      <c r="BU1373" s="79" t="str">
        <f t="shared" si="304"/>
        <v/>
      </c>
      <c r="BV1373" s="79" t="str">
        <f t="shared" si="305"/>
        <v/>
      </c>
      <c r="BW1373" s="79" t="str">
        <f t="shared" si="306"/>
        <v/>
      </c>
      <c r="CB1373" s="5"/>
      <c r="CE1373" s="5"/>
      <c r="CF1373" s="5"/>
      <c r="CG1373" s="5"/>
      <c r="CH1373" s="5"/>
      <c r="CI1373" s="5"/>
      <c r="CJ1373" s="14"/>
      <c r="CK1373" s="25"/>
      <c r="DO1373" s="5" t="e">
        <f>IF(REPORTE!AH$2="si",IF(C1373=VALUE(REPORTE!C$22),IF(SUM(DO1374:DO$1993),CONCATENATE(INT(B1373),", "),INT(B1373)),""),IF(C1373=VALUE(REPORTE!C$21),IF(SUM(DO1374:DO$1993),CONCATENATE(INT(B1373),", "),INT(B1373)),""))</f>
        <v>#VALUE!</v>
      </c>
      <c r="DS1373" s="5"/>
      <c r="DT1373" s="5"/>
      <c r="DU1373" s="5"/>
      <c r="DV1373" s="5"/>
    </row>
    <row r="1374" spans="1:126" x14ac:dyDescent="0.25">
      <c r="A1374" s="4" t="str">
        <f t="shared" si="300"/>
        <v/>
      </c>
      <c r="B1374" s="3"/>
      <c r="D1374" s="1"/>
      <c r="H1374" s="5" t="str">
        <f>IF(F1374="","",IFERROR(CONCATENATE("PEUA",VLOOKUP(ESTADO,REPORTE!AV$2:AW$33,2,0),DIDTRITO_FORM,CADER_FORM,IFERROR(INDEX(CA:CA,MATCH(DAY(F1374),BZ:BZ,0),1),DAY(F1374)),IFERROR(INDEX(CA:CA,MATCH(MONTH(F1374),BZ:BZ,0),1),MONTH(F1374)),YEAR(F1374),G1374),""))</f>
        <v/>
      </c>
      <c r="N1374" s="66" t="str">
        <f>IFERROR(IF(BT1374="","",IF(INDEX(N$1:N1373,MATCH(BT1374,BT$1:BT1373,0),1)=0,"",INDEX(N$1:N1373,MATCH(BT1374,BT$1:BT1373,0),1))),"")</f>
        <v/>
      </c>
      <c r="O1374" s="66" t="str">
        <f>IFERROR(IF(BT1374="","",IF(INDEX(O$1:O1373,MATCH(BT1374,BT$1:BT1373,0),1)=0,"",INDEX(O$1:O1373,MATCH(BT1374,BT$1:BT1373,0),1))),"")</f>
        <v/>
      </c>
      <c r="R1374" s="66"/>
      <c r="S1374" s="5"/>
      <c r="T1374" s="66"/>
      <c r="U1374" s="5" t="str">
        <f>IFERROR(IF(INDEX(U$1:U1373,MATCH(T1374,T$1:T1373,0),1)=0,"",INDEX(U$1:U1373,MATCH(T1374,T$1:T1373,0),1)),"")</f>
        <v/>
      </c>
      <c r="V1374" s="66"/>
      <c r="W1374" s="5" t="str">
        <f>IFERROR(IF(INDEX(W$1:W1373,MATCH(V1374,V$1:V1373,0),1)=0,"",INDEX(W$1:W1373,MATCH(V1374,V$1:V1373,0),1)),"")</f>
        <v/>
      </c>
      <c r="AE1374" s="4"/>
      <c r="AY1374" s="7"/>
      <c r="BN1374" s="7" t="str">
        <f t="shared" si="307"/>
        <v/>
      </c>
      <c r="BO1374" s="286" t="str">
        <f t="shared" si="299"/>
        <v/>
      </c>
      <c r="BP1374" s="22" t="str">
        <f t="shared" si="308"/>
        <v/>
      </c>
      <c r="BQ1374" s="7"/>
      <c r="BR1374" s="75" t="str">
        <f t="shared" si="301"/>
        <v/>
      </c>
      <c r="BS1374" s="75" t="str">
        <f t="shared" si="302"/>
        <v/>
      </c>
      <c r="BT1374" s="5" t="str">
        <f t="shared" si="303"/>
        <v/>
      </c>
      <c r="BU1374" s="79" t="str">
        <f t="shared" si="304"/>
        <v/>
      </c>
      <c r="BV1374" s="79" t="str">
        <f t="shared" si="305"/>
        <v/>
      </c>
      <c r="BW1374" s="79" t="str">
        <f t="shared" si="306"/>
        <v/>
      </c>
      <c r="CB1374" s="5"/>
      <c r="CE1374" s="5"/>
      <c r="CF1374" s="5"/>
      <c r="CG1374" s="5"/>
      <c r="CH1374" s="5"/>
      <c r="CI1374" s="5"/>
      <c r="CJ1374" s="14"/>
      <c r="CK1374" s="25"/>
      <c r="DO1374" s="5" t="e">
        <f>IF(REPORTE!AH$2="si",IF(C1374=VALUE(REPORTE!C$22),IF(SUM(DO1375:DO$1993),CONCATENATE(INT(B1374),", "),INT(B1374)),""),IF(C1374=VALUE(REPORTE!C$21),IF(SUM(DO1375:DO$1993),CONCATENATE(INT(B1374),", "),INT(B1374)),""))</f>
        <v>#VALUE!</v>
      </c>
      <c r="DS1374" s="5"/>
      <c r="DT1374" s="5"/>
      <c r="DU1374" s="5"/>
      <c r="DV1374" s="5"/>
    </row>
    <row r="1375" spans="1:126" x14ac:dyDescent="0.25">
      <c r="A1375" s="4" t="str">
        <f t="shared" si="300"/>
        <v/>
      </c>
      <c r="B1375" s="3"/>
      <c r="D1375" s="1"/>
      <c r="H1375" s="5" t="str">
        <f>IF(F1375="","",IFERROR(CONCATENATE("PEUA",VLOOKUP(ESTADO,REPORTE!AV$2:AW$33,2,0),DIDTRITO_FORM,CADER_FORM,IFERROR(INDEX(CA:CA,MATCH(DAY(F1375),BZ:BZ,0),1),DAY(F1375)),IFERROR(INDEX(CA:CA,MATCH(MONTH(F1375),BZ:BZ,0),1),MONTH(F1375)),YEAR(F1375),G1375),""))</f>
        <v/>
      </c>
      <c r="N1375" s="66" t="str">
        <f>IFERROR(IF(BT1375="","",IF(INDEX(N$1:N1374,MATCH(BT1375,BT$1:BT1374,0),1)=0,"",INDEX(N$1:N1374,MATCH(BT1375,BT$1:BT1374,0),1))),"")</f>
        <v/>
      </c>
      <c r="O1375" s="66" t="str">
        <f>IFERROR(IF(BT1375="","",IF(INDEX(O$1:O1374,MATCH(BT1375,BT$1:BT1374,0),1)=0,"",INDEX(O$1:O1374,MATCH(BT1375,BT$1:BT1374,0),1))),"")</f>
        <v/>
      </c>
      <c r="R1375" s="66"/>
      <c r="S1375" s="5"/>
      <c r="T1375" s="66"/>
      <c r="U1375" s="5" t="str">
        <f>IFERROR(IF(INDEX(U$1:U1374,MATCH(T1375,T$1:T1374,0),1)=0,"",INDEX(U$1:U1374,MATCH(T1375,T$1:T1374,0),1)),"")</f>
        <v/>
      </c>
      <c r="V1375" s="66"/>
      <c r="W1375" s="5" t="str">
        <f>IFERROR(IF(INDEX(W$1:W1374,MATCH(V1375,V$1:V1374,0),1)=0,"",INDEX(W$1:W1374,MATCH(V1375,V$1:V1374,0),1)),"")</f>
        <v/>
      </c>
      <c r="AE1375" s="4"/>
      <c r="AY1375" s="7"/>
      <c r="BN1375" s="7" t="str">
        <f t="shared" si="307"/>
        <v/>
      </c>
      <c r="BO1375" s="286" t="str">
        <f t="shared" si="299"/>
        <v/>
      </c>
      <c r="BP1375" s="22" t="str">
        <f t="shared" si="308"/>
        <v/>
      </c>
      <c r="BQ1375" s="7"/>
      <c r="BR1375" s="75" t="str">
        <f t="shared" si="301"/>
        <v/>
      </c>
      <c r="BS1375" s="75" t="str">
        <f t="shared" si="302"/>
        <v/>
      </c>
      <c r="BT1375" s="5" t="str">
        <f t="shared" si="303"/>
        <v/>
      </c>
      <c r="BU1375" s="79" t="str">
        <f t="shared" si="304"/>
        <v/>
      </c>
      <c r="BV1375" s="79" t="str">
        <f t="shared" si="305"/>
        <v/>
      </c>
      <c r="BW1375" s="79" t="str">
        <f t="shared" si="306"/>
        <v/>
      </c>
      <c r="CB1375" s="5"/>
      <c r="CE1375" s="5"/>
      <c r="CF1375" s="5"/>
      <c r="CG1375" s="5"/>
      <c r="CH1375" s="5"/>
      <c r="CI1375" s="5"/>
      <c r="CJ1375" s="14"/>
      <c r="CK1375" s="25"/>
      <c r="DO1375" s="5" t="e">
        <f>IF(REPORTE!AH$2="si",IF(C1375=VALUE(REPORTE!C$22),IF(SUM(DO1376:DO$1993),CONCATENATE(INT(B1375),", "),INT(B1375)),""),IF(C1375=VALUE(REPORTE!C$21),IF(SUM(DO1376:DO$1993),CONCATENATE(INT(B1375),", "),INT(B1375)),""))</f>
        <v>#VALUE!</v>
      </c>
      <c r="DS1375" s="5"/>
      <c r="DT1375" s="5"/>
      <c r="DU1375" s="5"/>
      <c r="DV1375" s="5"/>
    </row>
    <row r="1376" spans="1:126" x14ac:dyDescent="0.25">
      <c r="A1376" s="4" t="str">
        <f t="shared" si="300"/>
        <v/>
      </c>
      <c r="B1376" s="3"/>
      <c r="D1376" s="1"/>
      <c r="H1376" s="5" t="str">
        <f>IF(F1376="","",IFERROR(CONCATENATE("PEUA",VLOOKUP(ESTADO,REPORTE!AV$2:AW$33,2,0),DIDTRITO_FORM,CADER_FORM,IFERROR(INDEX(CA:CA,MATCH(DAY(F1376),BZ:BZ,0),1),DAY(F1376)),IFERROR(INDEX(CA:CA,MATCH(MONTH(F1376),BZ:BZ,0),1),MONTH(F1376)),YEAR(F1376),G1376),""))</f>
        <v/>
      </c>
      <c r="N1376" s="66" t="str">
        <f>IFERROR(IF(BT1376="","",IF(INDEX(N$1:N1375,MATCH(BT1376,BT$1:BT1375,0),1)=0,"",INDEX(N$1:N1375,MATCH(BT1376,BT$1:BT1375,0),1))),"")</f>
        <v/>
      </c>
      <c r="O1376" s="66" t="str">
        <f>IFERROR(IF(BT1376="","",IF(INDEX(O$1:O1375,MATCH(BT1376,BT$1:BT1375,0),1)=0,"",INDEX(O$1:O1375,MATCH(BT1376,BT$1:BT1375,0),1))),"")</f>
        <v/>
      </c>
      <c r="R1376" s="66"/>
      <c r="S1376" s="5"/>
      <c r="T1376" s="66"/>
      <c r="U1376" s="5" t="str">
        <f>IFERROR(IF(INDEX(U$1:U1375,MATCH(T1376,T$1:T1375,0),1)=0,"",INDEX(U$1:U1375,MATCH(T1376,T$1:T1375,0),1)),"")</f>
        <v/>
      </c>
      <c r="V1376" s="66"/>
      <c r="W1376" s="5" t="str">
        <f>IFERROR(IF(INDEX(W$1:W1375,MATCH(V1376,V$1:V1375,0),1)=0,"",INDEX(W$1:W1375,MATCH(V1376,V$1:V1375,0),1)),"")</f>
        <v/>
      </c>
      <c r="AE1376" s="4"/>
      <c r="AY1376" s="7"/>
      <c r="BN1376" s="7" t="str">
        <f t="shared" si="307"/>
        <v/>
      </c>
      <c r="BO1376" s="286" t="str">
        <f t="shared" si="299"/>
        <v/>
      </c>
      <c r="BP1376" s="22" t="str">
        <f t="shared" si="308"/>
        <v/>
      </c>
      <c r="BQ1376" s="7"/>
      <c r="BR1376" s="75" t="str">
        <f t="shared" si="301"/>
        <v/>
      </c>
      <c r="BS1376" s="75" t="str">
        <f t="shared" si="302"/>
        <v/>
      </c>
      <c r="BT1376" s="5" t="str">
        <f t="shared" si="303"/>
        <v/>
      </c>
      <c r="BU1376" s="79" t="str">
        <f t="shared" si="304"/>
        <v/>
      </c>
      <c r="BV1376" s="79" t="str">
        <f t="shared" si="305"/>
        <v/>
      </c>
      <c r="BW1376" s="79" t="str">
        <f t="shared" si="306"/>
        <v/>
      </c>
      <c r="CB1376" s="5"/>
      <c r="CE1376" s="5"/>
      <c r="CF1376" s="5"/>
      <c r="CG1376" s="5"/>
      <c r="CH1376" s="5"/>
      <c r="CI1376" s="5"/>
      <c r="CJ1376" s="14"/>
      <c r="CK1376" s="25"/>
      <c r="DO1376" s="5" t="e">
        <f>IF(REPORTE!AH$2="si",IF(C1376=VALUE(REPORTE!C$22),IF(SUM(DO1377:DO$1993),CONCATENATE(INT(B1376),", "),INT(B1376)),""),IF(C1376=VALUE(REPORTE!C$21),IF(SUM(DO1377:DO$1993),CONCATENATE(INT(B1376),", "),INT(B1376)),""))</f>
        <v>#VALUE!</v>
      </c>
      <c r="DS1376" s="5"/>
      <c r="DT1376" s="5"/>
      <c r="DU1376" s="5"/>
      <c r="DV1376" s="5"/>
    </row>
    <row r="1377" spans="1:126" x14ac:dyDescent="0.25">
      <c r="A1377" s="4" t="str">
        <f t="shared" si="300"/>
        <v/>
      </c>
      <c r="B1377" s="3"/>
      <c r="D1377" s="1"/>
      <c r="H1377" s="5" t="str">
        <f>IF(F1377="","",IFERROR(CONCATENATE("PEUA",VLOOKUP(ESTADO,REPORTE!AV$2:AW$33,2,0),DIDTRITO_FORM,CADER_FORM,IFERROR(INDEX(CA:CA,MATCH(DAY(F1377),BZ:BZ,0),1),DAY(F1377)),IFERROR(INDEX(CA:CA,MATCH(MONTH(F1377),BZ:BZ,0),1),MONTH(F1377)),YEAR(F1377),G1377),""))</f>
        <v/>
      </c>
      <c r="N1377" s="66" t="str">
        <f>IFERROR(IF(BT1377="","",IF(INDEX(N$1:N1376,MATCH(BT1377,BT$1:BT1376,0),1)=0,"",INDEX(N$1:N1376,MATCH(BT1377,BT$1:BT1376,0),1))),"")</f>
        <v/>
      </c>
      <c r="O1377" s="66" t="str">
        <f>IFERROR(IF(BT1377="","",IF(INDEX(O$1:O1376,MATCH(BT1377,BT$1:BT1376,0),1)=0,"",INDEX(O$1:O1376,MATCH(BT1377,BT$1:BT1376,0),1))),"")</f>
        <v/>
      </c>
      <c r="R1377" s="66"/>
      <c r="S1377" s="5"/>
      <c r="T1377" s="66"/>
      <c r="U1377" s="5" t="str">
        <f>IFERROR(IF(INDEX(U$1:U1376,MATCH(T1377,T$1:T1376,0),1)=0,"",INDEX(U$1:U1376,MATCH(T1377,T$1:T1376,0),1)),"")</f>
        <v/>
      </c>
      <c r="V1377" s="66"/>
      <c r="W1377" s="5" t="str">
        <f>IFERROR(IF(INDEX(W$1:W1376,MATCH(V1377,V$1:V1376,0),1)=0,"",INDEX(W$1:W1376,MATCH(V1377,V$1:V1376,0),1)),"")</f>
        <v/>
      </c>
      <c r="AE1377" s="4"/>
      <c r="AY1377" s="7"/>
      <c r="BN1377" s="7" t="str">
        <f t="shared" si="307"/>
        <v/>
      </c>
      <c r="BO1377" s="286" t="str">
        <f t="shared" si="299"/>
        <v/>
      </c>
      <c r="BP1377" s="22" t="str">
        <f t="shared" si="308"/>
        <v/>
      </c>
      <c r="BQ1377" s="7"/>
      <c r="BR1377" s="75" t="str">
        <f t="shared" si="301"/>
        <v/>
      </c>
      <c r="BS1377" s="75" t="str">
        <f t="shared" si="302"/>
        <v/>
      </c>
      <c r="BT1377" s="5" t="str">
        <f t="shared" si="303"/>
        <v/>
      </c>
      <c r="BU1377" s="79" t="str">
        <f t="shared" si="304"/>
        <v/>
      </c>
      <c r="BV1377" s="79" t="str">
        <f t="shared" si="305"/>
        <v/>
      </c>
      <c r="BW1377" s="79" t="str">
        <f t="shared" si="306"/>
        <v/>
      </c>
      <c r="CB1377" s="5"/>
      <c r="CE1377" s="5"/>
      <c r="CF1377" s="5"/>
      <c r="CG1377" s="5"/>
      <c r="CH1377" s="5"/>
      <c r="CI1377" s="5"/>
      <c r="CJ1377" s="14"/>
      <c r="CK1377" s="25"/>
      <c r="DO1377" s="5" t="e">
        <f>IF(REPORTE!AH$2="si",IF(C1377=VALUE(REPORTE!C$22),IF(SUM(DO1378:DO$1993),CONCATENATE(INT(B1377),", "),INT(B1377)),""),IF(C1377=VALUE(REPORTE!C$21),IF(SUM(DO1378:DO$1993),CONCATENATE(INT(B1377),", "),INT(B1377)),""))</f>
        <v>#VALUE!</v>
      </c>
      <c r="DS1377" s="5"/>
      <c r="DT1377" s="5"/>
      <c r="DU1377" s="5"/>
      <c r="DV1377" s="5"/>
    </row>
    <row r="1378" spans="1:126" x14ac:dyDescent="0.25">
      <c r="A1378" s="4" t="str">
        <f t="shared" si="300"/>
        <v/>
      </c>
      <c r="B1378" s="3"/>
      <c r="D1378" s="1"/>
      <c r="H1378" s="5" t="str">
        <f>IF(F1378="","",IFERROR(CONCATENATE("PEUA",VLOOKUP(ESTADO,REPORTE!AV$2:AW$33,2,0),DIDTRITO_FORM,CADER_FORM,IFERROR(INDEX(CA:CA,MATCH(DAY(F1378),BZ:BZ,0),1),DAY(F1378)),IFERROR(INDEX(CA:CA,MATCH(MONTH(F1378),BZ:BZ,0),1),MONTH(F1378)),YEAR(F1378),G1378),""))</f>
        <v/>
      </c>
      <c r="N1378" s="66" t="str">
        <f>IFERROR(IF(BT1378="","",IF(INDEX(N$1:N1377,MATCH(BT1378,BT$1:BT1377,0),1)=0,"",INDEX(N$1:N1377,MATCH(BT1378,BT$1:BT1377,0),1))),"")</f>
        <v/>
      </c>
      <c r="O1378" s="66" t="str">
        <f>IFERROR(IF(BT1378="","",IF(INDEX(O$1:O1377,MATCH(BT1378,BT$1:BT1377,0),1)=0,"",INDEX(O$1:O1377,MATCH(BT1378,BT$1:BT1377,0),1))),"")</f>
        <v/>
      </c>
      <c r="R1378" s="66"/>
      <c r="S1378" s="5"/>
      <c r="T1378" s="66"/>
      <c r="U1378" s="5" t="str">
        <f>IFERROR(IF(INDEX(U$1:U1377,MATCH(T1378,T$1:T1377,0),1)=0,"",INDEX(U$1:U1377,MATCH(T1378,T$1:T1377,0),1)),"")</f>
        <v/>
      </c>
      <c r="V1378" s="66"/>
      <c r="W1378" s="5" t="str">
        <f>IFERROR(IF(INDEX(W$1:W1377,MATCH(V1378,V$1:V1377,0),1)=0,"",INDEX(W$1:W1377,MATCH(V1378,V$1:V1377,0),1)),"")</f>
        <v/>
      </c>
      <c r="AE1378" s="4"/>
      <c r="AY1378" s="7"/>
      <c r="BN1378" s="7" t="str">
        <f t="shared" si="307"/>
        <v/>
      </c>
      <c r="BO1378" s="286" t="str">
        <f t="shared" si="299"/>
        <v/>
      </c>
      <c r="BP1378" s="22" t="str">
        <f t="shared" si="308"/>
        <v/>
      </c>
      <c r="BQ1378" s="7"/>
      <c r="BR1378" s="75" t="str">
        <f t="shared" si="301"/>
        <v/>
      </c>
      <c r="BS1378" s="75" t="str">
        <f t="shared" si="302"/>
        <v/>
      </c>
      <c r="BT1378" s="5" t="str">
        <f t="shared" si="303"/>
        <v/>
      </c>
      <c r="BU1378" s="79" t="str">
        <f t="shared" si="304"/>
        <v/>
      </c>
      <c r="BV1378" s="79" t="str">
        <f t="shared" si="305"/>
        <v/>
      </c>
      <c r="BW1378" s="79" t="str">
        <f t="shared" si="306"/>
        <v/>
      </c>
      <c r="CB1378" s="5"/>
      <c r="CE1378" s="5"/>
      <c r="CF1378" s="5"/>
      <c r="CG1378" s="5"/>
      <c r="CH1378" s="5"/>
      <c r="CI1378" s="5"/>
      <c r="CJ1378" s="14"/>
      <c r="CK1378" s="25"/>
      <c r="DO1378" s="5" t="e">
        <f>IF(REPORTE!AH$2="si",IF(C1378=VALUE(REPORTE!C$22),IF(SUM(DO1379:DO$1993),CONCATENATE(INT(B1378),", "),INT(B1378)),""),IF(C1378=VALUE(REPORTE!C$21),IF(SUM(DO1379:DO$1993),CONCATENATE(INT(B1378),", "),INT(B1378)),""))</f>
        <v>#VALUE!</v>
      </c>
      <c r="DS1378" s="5"/>
      <c r="DT1378" s="5"/>
      <c r="DU1378" s="5"/>
      <c r="DV1378" s="5"/>
    </row>
    <row r="1379" spans="1:126" x14ac:dyDescent="0.25">
      <c r="A1379" s="4" t="str">
        <f t="shared" si="300"/>
        <v/>
      </c>
      <c r="B1379" s="3"/>
      <c r="D1379" s="1"/>
      <c r="H1379" s="5" t="str">
        <f>IF(F1379="","",IFERROR(CONCATENATE("PEUA",VLOOKUP(ESTADO,REPORTE!AV$2:AW$33,2,0),DIDTRITO_FORM,CADER_FORM,IFERROR(INDEX(CA:CA,MATCH(DAY(F1379),BZ:BZ,0),1),DAY(F1379)),IFERROR(INDEX(CA:CA,MATCH(MONTH(F1379),BZ:BZ,0),1),MONTH(F1379)),YEAR(F1379),G1379),""))</f>
        <v/>
      </c>
      <c r="N1379" s="66" t="str">
        <f>IFERROR(IF(BT1379="","",IF(INDEX(N$1:N1378,MATCH(BT1379,BT$1:BT1378,0),1)=0,"",INDEX(N$1:N1378,MATCH(BT1379,BT$1:BT1378,0),1))),"")</f>
        <v/>
      </c>
      <c r="O1379" s="66" t="str">
        <f>IFERROR(IF(BT1379="","",IF(INDEX(O$1:O1378,MATCH(BT1379,BT$1:BT1378,0),1)=0,"",INDEX(O$1:O1378,MATCH(BT1379,BT$1:BT1378,0),1))),"")</f>
        <v/>
      </c>
      <c r="R1379" s="66"/>
      <c r="S1379" s="5"/>
      <c r="T1379" s="66"/>
      <c r="U1379" s="5" t="str">
        <f>IFERROR(IF(INDEX(U$1:U1378,MATCH(T1379,T$1:T1378,0),1)=0,"",INDEX(U$1:U1378,MATCH(T1379,T$1:T1378,0),1)),"")</f>
        <v/>
      </c>
      <c r="V1379" s="66"/>
      <c r="W1379" s="5" t="str">
        <f>IFERROR(IF(INDEX(W$1:W1378,MATCH(V1379,V$1:V1378,0),1)=0,"",INDEX(W$1:W1378,MATCH(V1379,V$1:V1378,0),1)),"")</f>
        <v/>
      </c>
      <c r="AE1379" s="4"/>
      <c r="AY1379" s="7"/>
      <c r="BN1379" s="7" t="str">
        <f t="shared" si="307"/>
        <v/>
      </c>
      <c r="BO1379" s="286" t="str">
        <f t="shared" si="299"/>
        <v/>
      </c>
      <c r="BP1379" s="22" t="str">
        <f t="shared" si="308"/>
        <v/>
      </c>
      <c r="BQ1379" s="7"/>
      <c r="BR1379" s="75" t="str">
        <f t="shared" si="301"/>
        <v/>
      </c>
      <c r="BS1379" s="75" t="str">
        <f t="shared" si="302"/>
        <v/>
      </c>
      <c r="BT1379" s="5" t="str">
        <f t="shared" si="303"/>
        <v/>
      </c>
      <c r="BU1379" s="79" t="str">
        <f t="shared" si="304"/>
        <v/>
      </c>
      <c r="BV1379" s="79" t="str">
        <f t="shared" si="305"/>
        <v/>
      </c>
      <c r="BW1379" s="79" t="str">
        <f t="shared" si="306"/>
        <v/>
      </c>
      <c r="CB1379" s="5"/>
      <c r="CE1379" s="5"/>
      <c r="CF1379" s="5"/>
      <c r="CG1379" s="5"/>
      <c r="CH1379" s="5"/>
      <c r="CI1379" s="5"/>
      <c r="CJ1379" s="14"/>
      <c r="CK1379" s="25"/>
      <c r="DO1379" s="5" t="e">
        <f>IF(REPORTE!AH$2="si",IF(C1379=VALUE(REPORTE!C$22),IF(SUM(DO1380:DO$1993),CONCATENATE(INT(B1379),", "),INT(B1379)),""),IF(C1379=VALUE(REPORTE!C$21),IF(SUM(DO1380:DO$1993),CONCATENATE(INT(B1379),", "),INT(B1379)),""))</f>
        <v>#VALUE!</v>
      </c>
      <c r="DS1379" s="5"/>
      <c r="DT1379" s="5"/>
      <c r="DU1379" s="5"/>
      <c r="DV1379" s="5"/>
    </row>
    <row r="1380" spans="1:126" x14ac:dyDescent="0.25">
      <c r="A1380" s="4" t="str">
        <f t="shared" si="300"/>
        <v/>
      </c>
      <c r="B1380" s="3"/>
      <c r="D1380" s="1"/>
      <c r="H1380" s="5" t="str">
        <f>IF(F1380="","",IFERROR(CONCATENATE("PEUA",VLOOKUP(ESTADO,REPORTE!AV$2:AW$33,2,0),DIDTRITO_FORM,CADER_FORM,IFERROR(INDEX(CA:CA,MATCH(DAY(F1380),BZ:BZ,0),1),DAY(F1380)),IFERROR(INDEX(CA:CA,MATCH(MONTH(F1380),BZ:BZ,0),1),MONTH(F1380)),YEAR(F1380),G1380),""))</f>
        <v/>
      </c>
      <c r="N1380" s="66" t="str">
        <f>IFERROR(IF(BT1380="","",IF(INDEX(N$1:N1379,MATCH(BT1380,BT$1:BT1379,0),1)=0,"",INDEX(N$1:N1379,MATCH(BT1380,BT$1:BT1379,0),1))),"")</f>
        <v/>
      </c>
      <c r="O1380" s="66" t="str">
        <f>IFERROR(IF(BT1380="","",IF(INDEX(O$1:O1379,MATCH(BT1380,BT$1:BT1379,0),1)=0,"",INDEX(O$1:O1379,MATCH(BT1380,BT$1:BT1379,0),1))),"")</f>
        <v/>
      </c>
      <c r="R1380" s="66"/>
      <c r="S1380" s="5"/>
      <c r="T1380" s="66"/>
      <c r="U1380" s="5" t="str">
        <f>IFERROR(IF(INDEX(U$1:U1379,MATCH(T1380,T$1:T1379,0),1)=0,"",INDEX(U$1:U1379,MATCH(T1380,T$1:T1379,0),1)),"")</f>
        <v/>
      </c>
      <c r="V1380" s="66"/>
      <c r="W1380" s="5" t="str">
        <f>IFERROR(IF(INDEX(W$1:W1379,MATCH(V1380,V$1:V1379,0),1)=0,"",INDEX(W$1:W1379,MATCH(V1380,V$1:V1379,0),1)),"")</f>
        <v/>
      </c>
      <c r="AE1380" s="4"/>
      <c r="AY1380" s="7"/>
      <c r="BN1380" s="7" t="str">
        <f t="shared" si="307"/>
        <v/>
      </c>
      <c r="BO1380" s="286" t="str">
        <f t="shared" si="299"/>
        <v/>
      </c>
      <c r="BP1380" s="22" t="str">
        <f t="shared" si="308"/>
        <v/>
      </c>
      <c r="BQ1380" s="7"/>
      <c r="BR1380" s="75" t="str">
        <f t="shared" si="301"/>
        <v/>
      </c>
      <c r="BS1380" s="75" t="str">
        <f t="shared" si="302"/>
        <v/>
      </c>
      <c r="BT1380" s="5" t="str">
        <f t="shared" si="303"/>
        <v/>
      </c>
      <c r="BU1380" s="79" t="str">
        <f t="shared" si="304"/>
        <v/>
      </c>
      <c r="BV1380" s="79" t="str">
        <f t="shared" si="305"/>
        <v/>
      </c>
      <c r="BW1380" s="79" t="str">
        <f t="shared" si="306"/>
        <v/>
      </c>
      <c r="CB1380" s="5"/>
      <c r="CE1380" s="5"/>
      <c r="CF1380" s="5"/>
      <c r="CG1380" s="5"/>
      <c r="CH1380" s="5"/>
      <c r="CI1380" s="5"/>
      <c r="CJ1380" s="14"/>
      <c r="CK1380" s="25"/>
      <c r="DO1380" s="5" t="e">
        <f>IF(REPORTE!AH$2="si",IF(C1380=VALUE(REPORTE!C$22),IF(SUM(DO1381:DO$1993),CONCATENATE(INT(B1380),", "),INT(B1380)),""),IF(C1380=VALUE(REPORTE!C$21),IF(SUM(DO1381:DO$1993),CONCATENATE(INT(B1380),", "),INT(B1380)),""))</f>
        <v>#VALUE!</v>
      </c>
      <c r="DS1380" s="5"/>
      <c r="DT1380" s="5"/>
      <c r="DU1380" s="5"/>
      <c r="DV1380" s="5"/>
    </row>
    <row r="1381" spans="1:126" x14ac:dyDescent="0.25">
      <c r="A1381" s="4" t="str">
        <f t="shared" si="300"/>
        <v/>
      </c>
      <c r="B1381" s="3"/>
      <c r="D1381" s="1"/>
      <c r="H1381" s="5" t="str">
        <f>IF(F1381="","",IFERROR(CONCATENATE("PEUA",VLOOKUP(ESTADO,REPORTE!AV$2:AW$33,2,0),DIDTRITO_FORM,CADER_FORM,IFERROR(INDEX(CA:CA,MATCH(DAY(F1381),BZ:BZ,0),1),DAY(F1381)),IFERROR(INDEX(CA:CA,MATCH(MONTH(F1381),BZ:BZ,0),1),MONTH(F1381)),YEAR(F1381),G1381),""))</f>
        <v/>
      </c>
      <c r="N1381" s="66" t="str">
        <f>IFERROR(IF(BT1381="","",IF(INDEX(N$1:N1380,MATCH(BT1381,BT$1:BT1380,0),1)=0,"",INDEX(N$1:N1380,MATCH(BT1381,BT$1:BT1380,0),1))),"")</f>
        <v/>
      </c>
      <c r="O1381" s="66" t="str">
        <f>IFERROR(IF(BT1381="","",IF(INDEX(O$1:O1380,MATCH(BT1381,BT$1:BT1380,0),1)=0,"",INDEX(O$1:O1380,MATCH(BT1381,BT$1:BT1380,0),1))),"")</f>
        <v/>
      </c>
      <c r="R1381" s="66"/>
      <c r="S1381" s="5"/>
      <c r="T1381" s="66"/>
      <c r="U1381" s="5" t="str">
        <f>IFERROR(IF(INDEX(U$1:U1380,MATCH(T1381,T$1:T1380,0),1)=0,"",INDEX(U$1:U1380,MATCH(T1381,T$1:T1380,0),1)),"")</f>
        <v/>
      </c>
      <c r="V1381" s="66"/>
      <c r="W1381" s="5" t="str">
        <f>IFERROR(IF(INDEX(W$1:W1380,MATCH(V1381,V$1:V1380,0),1)=0,"",INDEX(W$1:W1380,MATCH(V1381,V$1:V1380,0),1)),"")</f>
        <v/>
      </c>
      <c r="AE1381" s="4"/>
      <c r="AY1381" s="7"/>
      <c r="BN1381" s="7" t="str">
        <f t="shared" si="307"/>
        <v/>
      </c>
      <c r="BO1381" s="286" t="str">
        <f t="shared" si="299"/>
        <v/>
      </c>
      <c r="BP1381" s="22" t="str">
        <f t="shared" si="308"/>
        <v/>
      </c>
      <c r="BQ1381" s="7"/>
      <c r="BR1381" s="75" t="str">
        <f t="shared" si="301"/>
        <v/>
      </c>
      <c r="BS1381" s="75" t="str">
        <f t="shared" si="302"/>
        <v/>
      </c>
      <c r="BT1381" s="5" t="str">
        <f t="shared" si="303"/>
        <v/>
      </c>
      <c r="BU1381" s="79" t="str">
        <f t="shared" si="304"/>
        <v/>
      </c>
      <c r="BV1381" s="79" t="str">
        <f t="shared" si="305"/>
        <v/>
      </c>
      <c r="BW1381" s="79" t="str">
        <f t="shared" si="306"/>
        <v/>
      </c>
      <c r="CB1381" s="5"/>
      <c r="CE1381" s="5"/>
      <c r="CF1381" s="5"/>
      <c r="CG1381" s="5"/>
      <c r="CH1381" s="5"/>
      <c r="CI1381" s="5"/>
      <c r="CJ1381" s="14"/>
      <c r="CK1381" s="25"/>
      <c r="DO1381" s="5" t="e">
        <f>IF(REPORTE!AH$2="si",IF(C1381=VALUE(REPORTE!C$22),IF(SUM(DO1382:DO$1993),CONCATENATE(INT(B1381),", "),INT(B1381)),""),IF(C1381=VALUE(REPORTE!C$21),IF(SUM(DO1382:DO$1993),CONCATENATE(INT(B1381),", "),INT(B1381)),""))</f>
        <v>#VALUE!</v>
      </c>
      <c r="DS1381" s="5"/>
      <c r="DT1381" s="5"/>
      <c r="DU1381" s="5"/>
      <c r="DV1381" s="5"/>
    </row>
    <row r="1382" spans="1:126" x14ac:dyDescent="0.25">
      <c r="A1382" s="4" t="str">
        <f t="shared" si="300"/>
        <v/>
      </c>
      <c r="B1382" s="3"/>
      <c r="D1382" s="1"/>
      <c r="H1382" s="5" t="str">
        <f>IF(F1382="","",IFERROR(CONCATENATE("PEUA",VLOOKUP(ESTADO,REPORTE!AV$2:AW$33,2,0),DIDTRITO_FORM,CADER_FORM,IFERROR(INDEX(CA:CA,MATCH(DAY(F1382),BZ:BZ,0),1),DAY(F1382)),IFERROR(INDEX(CA:CA,MATCH(MONTH(F1382),BZ:BZ,0),1),MONTH(F1382)),YEAR(F1382),G1382),""))</f>
        <v/>
      </c>
      <c r="N1382" s="66" t="str">
        <f>IFERROR(IF(BT1382="","",IF(INDEX(N$1:N1381,MATCH(BT1382,BT$1:BT1381,0),1)=0,"",INDEX(N$1:N1381,MATCH(BT1382,BT$1:BT1381,0),1))),"")</f>
        <v/>
      </c>
      <c r="O1382" s="66" t="str">
        <f>IFERROR(IF(BT1382="","",IF(INDEX(O$1:O1381,MATCH(BT1382,BT$1:BT1381,0),1)=0,"",INDEX(O$1:O1381,MATCH(BT1382,BT$1:BT1381,0),1))),"")</f>
        <v/>
      </c>
      <c r="R1382" s="66"/>
      <c r="S1382" s="5"/>
      <c r="T1382" s="66"/>
      <c r="U1382" s="5" t="str">
        <f>IFERROR(IF(INDEX(U$1:U1381,MATCH(T1382,T$1:T1381,0),1)=0,"",INDEX(U$1:U1381,MATCH(T1382,T$1:T1381,0),1)),"")</f>
        <v/>
      </c>
      <c r="V1382" s="66"/>
      <c r="W1382" s="5" t="str">
        <f>IFERROR(IF(INDEX(W$1:W1381,MATCH(V1382,V$1:V1381,0),1)=0,"",INDEX(W$1:W1381,MATCH(V1382,V$1:V1381,0),1)),"")</f>
        <v/>
      </c>
      <c r="AE1382" s="4"/>
      <c r="AY1382" s="7"/>
      <c r="BN1382" s="7" t="str">
        <f t="shared" si="307"/>
        <v/>
      </c>
      <c r="BO1382" s="286" t="str">
        <f t="shared" si="299"/>
        <v/>
      </c>
      <c r="BP1382" s="22" t="str">
        <f t="shared" si="308"/>
        <v/>
      </c>
      <c r="BQ1382" s="7"/>
      <c r="BR1382" s="75" t="str">
        <f t="shared" si="301"/>
        <v/>
      </c>
      <c r="BS1382" s="75" t="str">
        <f t="shared" si="302"/>
        <v/>
      </c>
      <c r="BT1382" s="5" t="str">
        <f t="shared" si="303"/>
        <v/>
      </c>
      <c r="BU1382" s="79" t="str">
        <f t="shared" si="304"/>
        <v/>
      </c>
      <c r="BV1382" s="79" t="str">
        <f t="shared" si="305"/>
        <v/>
      </c>
      <c r="BW1382" s="79" t="str">
        <f t="shared" si="306"/>
        <v/>
      </c>
      <c r="CB1382" s="5"/>
      <c r="CE1382" s="5"/>
      <c r="CF1382" s="5"/>
      <c r="CG1382" s="5"/>
      <c r="CH1382" s="5"/>
      <c r="CI1382" s="5"/>
      <c r="CJ1382" s="14"/>
      <c r="CK1382" s="25"/>
      <c r="DO1382" s="5" t="e">
        <f>IF(REPORTE!AH$2="si",IF(C1382=VALUE(REPORTE!C$22),IF(SUM(DO1383:DO$1993),CONCATENATE(INT(B1382),", "),INT(B1382)),""),IF(C1382=VALUE(REPORTE!C$21),IF(SUM(DO1383:DO$1993),CONCATENATE(INT(B1382),", "),INT(B1382)),""))</f>
        <v>#VALUE!</v>
      </c>
      <c r="DS1382" s="5"/>
      <c r="DT1382" s="5"/>
      <c r="DU1382" s="5"/>
      <c r="DV1382" s="5"/>
    </row>
    <row r="1383" spans="1:126" x14ac:dyDescent="0.25">
      <c r="A1383" s="4" t="str">
        <f t="shared" si="300"/>
        <v/>
      </c>
      <c r="B1383" s="3"/>
      <c r="D1383" s="1"/>
      <c r="H1383" s="5" t="str">
        <f>IF(F1383="","",IFERROR(CONCATENATE("PEUA",VLOOKUP(ESTADO,REPORTE!AV$2:AW$33,2,0),DIDTRITO_FORM,CADER_FORM,IFERROR(INDEX(CA:CA,MATCH(DAY(F1383),BZ:BZ,0),1),DAY(F1383)),IFERROR(INDEX(CA:CA,MATCH(MONTH(F1383),BZ:BZ,0),1),MONTH(F1383)),YEAR(F1383),G1383),""))</f>
        <v/>
      </c>
      <c r="N1383" s="66" t="str">
        <f>IFERROR(IF(BT1383="","",IF(INDEX(N$1:N1382,MATCH(BT1383,BT$1:BT1382,0),1)=0,"",INDEX(N$1:N1382,MATCH(BT1383,BT$1:BT1382,0),1))),"")</f>
        <v/>
      </c>
      <c r="O1383" s="66" t="str">
        <f>IFERROR(IF(BT1383="","",IF(INDEX(O$1:O1382,MATCH(BT1383,BT$1:BT1382,0),1)=0,"",INDEX(O$1:O1382,MATCH(BT1383,BT$1:BT1382,0),1))),"")</f>
        <v/>
      </c>
      <c r="R1383" s="66"/>
      <c r="S1383" s="5"/>
      <c r="T1383" s="66"/>
      <c r="U1383" s="5" t="str">
        <f>IFERROR(IF(INDEX(U$1:U1382,MATCH(T1383,T$1:T1382,0),1)=0,"",INDEX(U$1:U1382,MATCH(T1383,T$1:T1382,0),1)),"")</f>
        <v/>
      </c>
      <c r="V1383" s="66"/>
      <c r="W1383" s="5" t="str">
        <f>IFERROR(IF(INDEX(W$1:W1382,MATCH(V1383,V$1:V1382,0),1)=0,"",INDEX(W$1:W1382,MATCH(V1383,V$1:V1382,0),1)),"")</f>
        <v/>
      </c>
      <c r="AE1383" s="4"/>
      <c r="AY1383" s="7"/>
      <c r="BN1383" s="7" t="str">
        <f t="shared" si="307"/>
        <v/>
      </c>
      <c r="BO1383" s="286" t="str">
        <f t="shared" si="299"/>
        <v/>
      </c>
      <c r="BP1383" s="22" t="str">
        <f t="shared" si="308"/>
        <v/>
      </c>
      <c r="BQ1383" s="7"/>
      <c r="BR1383" s="75" t="str">
        <f t="shared" si="301"/>
        <v/>
      </c>
      <c r="BS1383" s="75" t="str">
        <f t="shared" si="302"/>
        <v/>
      </c>
      <c r="BT1383" s="5" t="str">
        <f t="shared" si="303"/>
        <v/>
      </c>
      <c r="BU1383" s="79" t="str">
        <f t="shared" si="304"/>
        <v/>
      </c>
      <c r="BV1383" s="79" t="str">
        <f t="shared" si="305"/>
        <v/>
      </c>
      <c r="BW1383" s="79" t="str">
        <f t="shared" si="306"/>
        <v/>
      </c>
      <c r="CB1383" s="5"/>
      <c r="CE1383" s="5"/>
      <c r="CF1383" s="5"/>
      <c r="CG1383" s="5"/>
      <c r="CH1383" s="5"/>
      <c r="CI1383" s="5"/>
      <c r="CJ1383" s="14"/>
      <c r="CK1383" s="25"/>
      <c r="DO1383" s="5" t="e">
        <f>IF(REPORTE!AH$2="si",IF(C1383=VALUE(REPORTE!C$22),IF(SUM(DO1384:DO$1993),CONCATENATE(INT(B1383),", "),INT(B1383)),""),IF(C1383=VALUE(REPORTE!C$21),IF(SUM(DO1384:DO$1993),CONCATENATE(INT(B1383),", "),INT(B1383)),""))</f>
        <v>#VALUE!</v>
      </c>
      <c r="DS1383" s="5"/>
      <c r="DT1383" s="5"/>
      <c r="DU1383" s="5"/>
      <c r="DV1383" s="5"/>
    </row>
    <row r="1384" spans="1:126" x14ac:dyDescent="0.25">
      <c r="A1384" s="4" t="str">
        <f t="shared" si="300"/>
        <v/>
      </c>
      <c r="B1384" s="3"/>
      <c r="D1384" s="1"/>
      <c r="H1384" s="5" t="str">
        <f>IF(F1384="","",IFERROR(CONCATENATE("PEUA",VLOOKUP(ESTADO,REPORTE!AV$2:AW$33,2,0),DIDTRITO_FORM,CADER_FORM,IFERROR(INDEX(CA:CA,MATCH(DAY(F1384),BZ:BZ,0),1),DAY(F1384)),IFERROR(INDEX(CA:CA,MATCH(MONTH(F1384),BZ:BZ,0),1),MONTH(F1384)),YEAR(F1384),G1384),""))</f>
        <v/>
      </c>
      <c r="N1384" s="66" t="str">
        <f>IFERROR(IF(BT1384="","",IF(INDEX(N$1:N1383,MATCH(BT1384,BT$1:BT1383,0),1)=0,"",INDEX(N$1:N1383,MATCH(BT1384,BT$1:BT1383,0),1))),"")</f>
        <v/>
      </c>
      <c r="O1384" s="66" t="str">
        <f>IFERROR(IF(BT1384="","",IF(INDEX(O$1:O1383,MATCH(BT1384,BT$1:BT1383,0),1)=0,"",INDEX(O$1:O1383,MATCH(BT1384,BT$1:BT1383,0),1))),"")</f>
        <v/>
      </c>
      <c r="R1384" s="66"/>
      <c r="S1384" s="5"/>
      <c r="T1384" s="66"/>
      <c r="U1384" s="5" t="str">
        <f>IFERROR(IF(INDEX(U$1:U1383,MATCH(T1384,T$1:T1383,0),1)=0,"",INDEX(U$1:U1383,MATCH(T1384,T$1:T1383,0),1)),"")</f>
        <v/>
      </c>
      <c r="V1384" s="66"/>
      <c r="W1384" s="5" t="str">
        <f>IFERROR(IF(INDEX(W$1:W1383,MATCH(V1384,V$1:V1383,0),1)=0,"",INDEX(W$1:W1383,MATCH(V1384,V$1:V1383,0),1)),"")</f>
        <v/>
      </c>
      <c r="AE1384" s="4"/>
      <c r="AY1384" s="7"/>
      <c r="BN1384" s="7" t="str">
        <f t="shared" si="307"/>
        <v/>
      </c>
      <c r="BO1384" s="286" t="str">
        <f t="shared" si="299"/>
        <v/>
      </c>
      <c r="BP1384" s="22" t="str">
        <f t="shared" si="308"/>
        <v/>
      </c>
      <c r="BQ1384" s="7"/>
      <c r="BR1384" s="75" t="str">
        <f t="shared" si="301"/>
        <v/>
      </c>
      <c r="BS1384" s="75" t="str">
        <f t="shared" si="302"/>
        <v/>
      </c>
      <c r="BT1384" s="5" t="str">
        <f t="shared" si="303"/>
        <v/>
      </c>
      <c r="BU1384" s="79" t="str">
        <f t="shared" si="304"/>
        <v/>
      </c>
      <c r="BV1384" s="79" t="str">
        <f t="shared" si="305"/>
        <v/>
      </c>
      <c r="BW1384" s="79" t="str">
        <f t="shared" si="306"/>
        <v/>
      </c>
      <c r="CB1384" s="5"/>
      <c r="CE1384" s="5"/>
      <c r="CF1384" s="5"/>
      <c r="CG1384" s="5"/>
      <c r="CH1384" s="5"/>
      <c r="CI1384" s="5"/>
      <c r="CJ1384" s="14"/>
      <c r="CK1384" s="25"/>
      <c r="DO1384" s="5" t="e">
        <f>IF(REPORTE!AH$2="si",IF(C1384=VALUE(REPORTE!C$22),IF(SUM(DO1385:DO$1993),CONCATENATE(INT(B1384),", "),INT(B1384)),""),IF(C1384=VALUE(REPORTE!C$21),IF(SUM(DO1385:DO$1993),CONCATENATE(INT(B1384),", "),INT(B1384)),""))</f>
        <v>#VALUE!</v>
      </c>
      <c r="DS1384" s="5"/>
      <c r="DT1384" s="5"/>
      <c r="DU1384" s="5"/>
      <c r="DV1384" s="5"/>
    </row>
    <row r="1385" spans="1:126" x14ac:dyDescent="0.25">
      <c r="A1385" s="4" t="str">
        <f t="shared" si="300"/>
        <v/>
      </c>
      <c r="B1385" s="3"/>
      <c r="D1385" s="1"/>
      <c r="H1385" s="5" t="str">
        <f>IF(F1385="","",IFERROR(CONCATENATE("PEUA",VLOOKUP(ESTADO,REPORTE!AV$2:AW$33,2,0),DIDTRITO_FORM,CADER_FORM,IFERROR(INDEX(CA:CA,MATCH(DAY(F1385),BZ:BZ,0),1),DAY(F1385)),IFERROR(INDEX(CA:CA,MATCH(MONTH(F1385),BZ:BZ,0),1),MONTH(F1385)),YEAR(F1385),G1385),""))</f>
        <v/>
      </c>
      <c r="N1385" s="66" t="str">
        <f>IFERROR(IF(BT1385="","",IF(INDEX(N$1:N1384,MATCH(BT1385,BT$1:BT1384,0),1)=0,"",INDEX(N$1:N1384,MATCH(BT1385,BT$1:BT1384,0),1))),"")</f>
        <v/>
      </c>
      <c r="O1385" s="66" t="str">
        <f>IFERROR(IF(BT1385="","",IF(INDEX(O$1:O1384,MATCH(BT1385,BT$1:BT1384,0),1)=0,"",INDEX(O$1:O1384,MATCH(BT1385,BT$1:BT1384,0),1))),"")</f>
        <v/>
      </c>
      <c r="R1385" s="66"/>
      <c r="S1385" s="5"/>
      <c r="T1385" s="66"/>
      <c r="U1385" s="5" t="str">
        <f>IFERROR(IF(INDEX(U$1:U1384,MATCH(T1385,T$1:T1384,0),1)=0,"",INDEX(U$1:U1384,MATCH(T1385,T$1:T1384,0),1)),"")</f>
        <v/>
      </c>
      <c r="V1385" s="66"/>
      <c r="W1385" s="5" t="str">
        <f>IFERROR(IF(INDEX(W$1:W1384,MATCH(V1385,V$1:V1384,0),1)=0,"",INDEX(W$1:W1384,MATCH(V1385,V$1:V1384,0),1)),"")</f>
        <v/>
      </c>
      <c r="AE1385" s="4"/>
      <c r="AY1385" s="7"/>
      <c r="BN1385" s="7" t="str">
        <f t="shared" si="307"/>
        <v/>
      </c>
      <c r="BO1385" s="286" t="str">
        <f t="shared" si="299"/>
        <v/>
      </c>
      <c r="BP1385" s="22" t="str">
        <f t="shared" si="308"/>
        <v/>
      </c>
      <c r="BQ1385" s="7"/>
      <c r="BR1385" s="75" t="str">
        <f t="shared" si="301"/>
        <v/>
      </c>
      <c r="BS1385" s="75" t="str">
        <f t="shared" si="302"/>
        <v/>
      </c>
      <c r="BT1385" s="5" t="str">
        <f t="shared" si="303"/>
        <v/>
      </c>
      <c r="BU1385" s="79" t="str">
        <f t="shared" si="304"/>
        <v/>
      </c>
      <c r="BV1385" s="79" t="str">
        <f t="shared" si="305"/>
        <v/>
      </c>
      <c r="BW1385" s="79" t="str">
        <f t="shared" si="306"/>
        <v/>
      </c>
      <c r="CB1385" s="5"/>
      <c r="CE1385" s="5"/>
      <c r="CF1385" s="5"/>
      <c r="CG1385" s="5"/>
      <c r="CH1385" s="5"/>
      <c r="CI1385" s="5"/>
      <c r="CJ1385" s="14"/>
      <c r="CK1385" s="25"/>
      <c r="DO1385" s="5" t="e">
        <f>IF(REPORTE!AH$2="si",IF(C1385=VALUE(REPORTE!C$22),IF(SUM(DO1386:DO$1993),CONCATENATE(INT(B1385),", "),INT(B1385)),""),IF(C1385=VALUE(REPORTE!C$21),IF(SUM(DO1386:DO$1993),CONCATENATE(INT(B1385),", "),INT(B1385)),""))</f>
        <v>#VALUE!</v>
      </c>
      <c r="DS1385" s="5"/>
      <c r="DT1385" s="5"/>
      <c r="DU1385" s="5"/>
      <c r="DV1385" s="5"/>
    </row>
    <row r="1386" spans="1:126" x14ac:dyDescent="0.25">
      <c r="A1386" s="4" t="str">
        <f t="shared" si="300"/>
        <v/>
      </c>
      <c r="B1386" s="3"/>
      <c r="D1386" s="1"/>
      <c r="H1386" s="5" t="str">
        <f>IF(F1386="","",IFERROR(CONCATENATE("PEUA",VLOOKUP(ESTADO,REPORTE!AV$2:AW$33,2,0),DIDTRITO_FORM,CADER_FORM,IFERROR(INDEX(CA:CA,MATCH(DAY(F1386),BZ:BZ,0),1),DAY(F1386)),IFERROR(INDEX(CA:CA,MATCH(MONTH(F1386),BZ:BZ,0),1),MONTH(F1386)),YEAR(F1386),G1386),""))</f>
        <v/>
      </c>
      <c r="N1386" s="66" t="str">
        <f>IFERROR(IF(BT1386="","",IF(INDEX(N$1:N1385,MATCH(BT1386,BT$1:BT1385,0),1)=0,"",INDEX(N$1:N1385,MATCH(BT1386,BT$1:BT1385,0),1))),"")</f>
        <v/>
      </c>
      <c r="O1386" s="66" t="str">
        <f>IFERROR(IF(BT1386="","",IF(INDEX(O$1:O1385,MATCH(BT1386,BT$1:BT1385,0),1)=0,"",INDEX(O$1:O1385,MATCH(BT1386,BT$1:BT1385,0),1))),"")</f>
        <v/>
      </c>
      <c r="R1386" s="66"/>
      <c r="S1386" s="5"/>
      <c r="T1386" s="66"/>
      <c r="U1386" s="5" t="str">
        <f>IFERROR(IF(INDEX(U$1:U1385,MATCH(T1386,T$1:T1385,0),1)=0,"",INDEX(U$1:U1385,MATCH(T1386,T$1:T1385,0),1)),"")</f>
        <v/>
      </c>
      <c r="V1386" s="66"/>
      <c r="W1386" s="5" t="str">
        <f>IFERROR(IF(INDEX(W$1:W1385,MATCH(V1386,V$1:V1385,0),1)=0,"",INDEX(W$1:W1385,MATCH(V1386,V$1:V1385,0),1)),"")</f>
        <v/>
      </c>
      <c r="AE1386" s="4"/>
      <c r="AY1386" s="7"/>
      <c r="BN1386" s="7" t="str">
        <f t="shared" si="307"/>
        <v/>
      </c>
      <c r="BO1386" s="286" t="str">
        <f t="shared" si="299"/>
        <v/>
      </c>
      <c r="BP1386" s="22" t="str">
        <f t="shared" si="308"/>
        <v/>
      </c>
      <c r="BQ1386" s="7"/>
      <c r="BR1386" s="75" t="str">
        <f t="shared" si="301"/>
        <v/>
      </c>
      <c r="BS1386" s="75" t="str">
        <f t="shared" si="302"/>
        <v/>
      </c>
      <c r="BT1386" s="5" t="str">
        <f t="shared" si="303"/>
        <v/>
      </c>
      <c r="BU1386" s="79" t="str">
        <f t="shared" si="304"/>
        <v/>
      </c>
      <c r="BV1386" s="79" t="str">
        <f t="shared" si="305"/>
        <v/>
      </c>
      <c r="BW1386" s="79" t="str">
        <f t="shared" si="306"/>
        <v/>
      </c>
      <c r="CB1386" s="5"/>
      <c r="CE1386" s="5"/>
      <c r="CF1386" s="5"/>
      <c r="CG1386" s="5"/>
      <c r="CH1386" s="5"/>
      <c r="CI1386" s="5"/>
      <c r="CJ1386" s="14"/>
      <c r="CK1386" s="25"/>
      <c r="DO1386" s="5" t="e">
        <f>IF(REPORTE!AH$2="si",IF(C1386=VALUE(REPORTE!C$22),IF(SUM(DO1387:DO$1993),CONCATENATE(INT(B1386),", "),INT(B1386)),""),IF(C1386=VALUE(REPORTE!C$21),IF(SUM(DO1387:DO$1993),CONCATENATE(INT(B1386),", "),INT(B1386)),""))</f>
        <v>#VALUE!</v>
      </c>
      <c r="DS1386" s="5"/>
      <c r="DT1386" s="5"/>
      <c r="DU1386" s="5"/>
      <c r="DV1386" s="5"/>
    </row>
    <row r="1387" spans="1:126" x14ac:dyDescent="0.25">
      <c r="A1387" s="4" t="str">
        <f t="shared" si="300"/>
        <v/>
      </c>
      <c r="B1387" s="3"/>
      <c r="D1387" s="1"/>
      <c r="H1387" s="5" t="str">
        <f>IF(F1387="","",IFERROR(CONCATENATE("PEUA",VLOOKUP(ESTADO,REPORTE!AV$2:AW$33,2,0),DIDTRITO_FORM,CADER_FORM,IFERROR(INDEX(CA:CA,MATCH(DAY(F1387),BZ:BZ,0),1),DAY(F1387)),IFERROR(INDEX(CA:CA,MATCH(MONTH(F1387),BZ:BZ,0),1),MONTH(F1387)),YEAR(F1387),G1387),""))</f>
        <v/>
      </c>
      <c r="N1387" s="66" t="str">
        <f>IFERROR(IF(BT1387="","",IF(INDEX(N$1:N1386,MATCH(BT1387,BT$1:BT1386,0),1)=0,"",INDEX(N$1:N1386,MATCH(BT1387,BT$1:BT1386,0),1))),"")</f>
        <v/>
      </c>
      <c r="O1387" s="66" t="str">
        <f>IFERROR(IF(BT1387="","",IF(INDEX(O$1:O1386,MATCH(BT1387,BT$1:BT1386,0),1)=0,"",INDEX(O$1:O1386,MATCH(BT1387,BT$1:BT1386,0),1))),"")</f>
        <v/>
      </c>
      <c r="R1387" s="66"/>
      <c r="S1387" s="5"/>
      <c r="T1387" s="66"/>
      <c r="U1387" s="5" t="str">
        <f>IFERROR(IF(INDEX(U$1:U1386,MATCH(T1387,T$1:T1386,0),1)=0,"",INDEX(U$1:U1386,MATCH(T1387,T$1:T1386,0),1)),"")</f>
        <v/>
      </c>
      <c r="V1387" s="66"/>
      <c r="W1387" s="5" t="str">
        <f>IFERROR(IF(INDEX(W$1:W1386,MATCH(V1387,V$1:V1386,0),1)=0,"",INDEX(W$1:W1386,MATCH(V1387,V$1:V1386,0),1)),"")</f>
        <v/>
      </c>
      <c r="AE1387" s="4"/>
      <c r="AY1387" s="7"/>
      <c r="BN1387" s="7" t="str">
        <f t="shared" si="307"/>
        <v/>
      </c>
      <c r="BO1387" s="286" t="str">
        <f t="shared" si="299"/>
        <v/>
      </c>
      <c r="BP1387" s="22" t="str">
        <f t="shared" si="308"/>
        <v/>
      </c>
      <c r="BQ1387" s="7"/>
      <c r="BR1387" s="75" t="str">
        <f t="shared" si="301"/>
        <v/>
      </c>
      <c r="BS1387" s="75" t="str">
        <f t="shared" si="302"/>
        <v/>
      </c>
      <c r="BT1387" s="5" t="str">
        <f t="shared" si="303"/>
        <v/>
      </c>
      <c r="BU1387" s="79" t="str">
        <f t="shared" si="304"/>
        <v/>
      </c>
      <c r="BV1387" s="79" t="str">
        <f t="shared" si="305"/>
        <v/>
      </c>
      <c r="BW1387" s="79" t="str">
        <f t="shared" si="306"/>
        <v/>
      </c>
      <c r="CB1387" s="5"/>
      <c r="CE1387" s="5"/>
      <c r="CF1387" s="5"/>
      <c r="CG1387" s="5"/>
      <c r="CH1387" s="5"/>
      <c r="CI1387" s="5"/>
      <c r="CJ1387" s="14"/>
      <c r="CK1387" s="25"/>
      <c r="DO1387" s="5" t="e">
        <f>IF(REPORTE!AH$2="si",IF(C1387=VALUE(REPORTE!C$22),IF(SUM(DO1388:DO$1993),CONCATENATE(INT(B1387),", "),INT(B1387)),""),IF(C1387=VALUE(REPORTE!C$21),IF(SUM(DO1388:DO$1993),CONCATENATE(INT(B1387),", "),INT(B1387)),""))</f>
        <v>#VALUE!</v>
      </c>
      <c r="DS1387" s="5"/>
      <c r="DT1387" s="5"/>
      <c r="DU1387" s="5"/>
      <c r="DV1387" s="5"/>
    </row>
    <row r="1388" spans="1:126" x14ac:dyDescent="0.25">
      <c r="A1388" s="4" t="str">
        <f t="shared" si="300"/>
        <v/>
      </c>
      <c r="B1388" s="3"/>
      <c r="D1388" s="1"/>
      <c r="H1388" s="5" t="str">
        <f>IF(F1388="","",IFERROR(CONCATENATE("PEUA",VLOOKUP(ESTADO,REPORTE!AV$2:AW$33,2,0),DIDTRITO_FORM,CADER_FORM,IFERROR(INDEX(CA:CA,MATCH(DAY(F1388),BZ:BZ,0),1),DAY(F1388)),IFERROR(INDEX(CA:CA,MATCH(MONTH(F1388),BZ:BZ,0),1),MONTH(F1388)),YEAR(F1388),G1388),""))</f>
        <v/>
      </c>
      <c r="N1388" s="66" t="str">
        <f>IFERROR(IF(BT1388="","",IF(INDEX(N$1:N1387,MATCH(BT1388,BT$1:BT1387,0),1)=0,"",INDEX(N$1:N1387,MATCH(BT1388,BT$1:BT1387,0),1))),"")</f>
        <v/>
      </c>
      <c r="O1388" s="66" t="str">
        <f>IFERROR(IF(BT1388="","",IF(INDEX(O$1:O1387,MATCH(BT1388,BT$1:BT1387,0),1)=0,"",INDEX(O$1:O1387,MATCH(BT1388,BT$1:BT1387,0),1))),"")</f>
        <v/>
      </c>
      <c r="R1388" s="66"/>
      <c r="S1388" s="5"/>
      <c r="T1388" s="66"/>
      <c r="U1388" s="5" t="str">
        <f>IFERROR(IF(INDEX(U$1:U1387,MATCH(T1388,T$1:T1387,0),1)=0,"",INDEX(U$1:U1387,MATCH(T1388,T$1:T1387,0),1)),"")</f>
        <v/>
      </c>
      <c r="V1388" s="66"/>
      <c r="W1388" s="5" t="str">
        <f>IFERROR(IF(INDEX(W$1:W1387,MATCH(V1388,V$1:V1387,0),1)=0,"",INDEX(W$1:W1387,MATCH(V1388,V$1:V1387,0),1)),"")</f>
        <v/>
      </c>
      <c r="AE1388" s="4"/>
      <c r="AY1388" s="7"/>
      <c r="BN1388" s="7" t="str">
        <f t="shared" si="307"/>
        <v/>
      </c>
      <c r="BO1388" s="286" t="str">
        <f t="shared" si="299"/>
        <v/>
      </c>
      <c r="BP1388" s="22" t="str">
        <f t="shared" si="308"/>
        <v/>
      </c>
      <c r="BQ1388" s="7"/>
      <c r="BR1388" s="75" t="str">
        <f t="shared" si="301"/>
        <v/>
      </c>
      <c r="BS1388" s="75" t="str">
        <f t="shared" si="302"/>
        <v/>
      </c>
      <c r="BT1388" s="5" t="str">
        <f t="shared" si="303"/>
        <v/>
      </c>
      <c r="BU1388" s="79" t="str">
        <f t="shared" si="304"/>
        <v/>
      </c>
      <c r="BV1388" s="79" t="str">
        <f t="shared" si="305"/>
        <v/>
      </c>
      <c r="BW1388" s="79" t="str">
        <f t="shared" si="306"/>
        <v/>
      </c>
      <c r="CB1388" s="5"/>
      <c r="CE1388" s="5"/>
      <c r="CF1388" s="5"/>
      <c r="CG1388" s="5"/>
      <c r="CH1388" s="5"/>
      <c r="CI1388" s="5"/>
      <c r="CJ1388" s="14"/>
      <c r="CK1388" s="25"/>
      <c r="DO1388" s="5" t="e">
        <f>IF(REPORTE!AH$2="si",IF(C1388=VALUE(REPORTE!C$22),IF(SUM(DO1389:DO$1993),CONCATENATE(INT(B1388),", "),INT(B1388)),""),IF(C1388=VALUE(REPORTE!C$21),IF(SUM(DO1389:DO$1993),CONCATENATE(INT(B1388),", "),INT(B1388)),""))</f>
        <v>#VALUE!</v>
      </c>
      <c r="DP1388" s="5" t="e">
        <f>CONCATENATE(DO1388,DO1389,DO1390,DO1391,DO1392,DO1393,DO1394,DO1395,DO1396,DO1397,DO1398,DO1399,DO1400,DO1401,DO1402,DO1403,DO1404,DO1405,DO1406,DO1407,DO1408,DO1409,DO1410,DO1411,DO1412,DO1413,DO1414,DO1415,DO1416,DO1417,DO1418,DO1419,DO1420,DO1421,DO1422,DO1423,DO1424,DO1425,DO1426,DO1427,DO1428,DO1429)</f>
        <v>#VALUE!</v>
      </c>
      <c r="DS1388" s="5"/>
      <c r="DT1388" s="5"/>
      <c r="DU1388" s="5"/>
      <c r="DV1388" s="5"/>
    </row>
    <row r="1389" spans="1:126" x14ac:dyDescent="0.25">
      <c r="A1389" s="4" t="str">
        <f t="shared" si="300"/>
        <v/>
      </c>
      <c r="B1389" s="3"/>
      <c r="D1389" s="1"/>
      <c r="H1389" s="5" t="str">
        <f>IF(F1389="","",IFERROR(CONCATENATE("PEUA",VLOOKUP(ESTADO,REPORTE!AV$2:AW$33,2,0),DIDTRITO_FORM,CADER_FORM,IFERROR(INDEX(CA:CA,MATCH(DAY(F1389),BZ:BZ,0),1),DAY(F1389)),IFERROR(INDEX(CA:CA,MATCH(MONTH(F1389),BZ:BZ,0),1),MONTH(F1389)),YEAR(F1389),G1389),""))</f>
        <v/>
      </c>
      <c r="N1389" s="66" t="str">
        <f>IFERROR(IF(BT1389="","",IF(INDEX(N$1:N1388,MATCH(BT1389,BT$1:BT1388,0),1)=0,"",INDEX(N$1:N1388,MATCH(BT1389,BT$1:BT1388,0),1))),"")</f>
        <v/>
      </c>
      <c r="O1389" s="66" t="str">
        <f>IFERROR(IF(BT1389="","",IF(INDEX(O$1:O1388,MATCH(BT1389,BT$1:BT1388,0),1)=0,"",INDEX(O$1:O1388,MATCH(BT1389,BT$1:BT1388,0),1))),"")</f>
        <v/>
      </c>
      <c r="R1389" s="66"/>
      <c r="S1389" s="5"/>
      <c r="T1389" s="66"/>
      <c r="U1389" s="5" t="str">
        <f>IFERROR(IF(INDEX(U$1:U1388,MATCH(T1389,T$1:T1388,0),1)=0,"",INDEX(U$1:U1388,MATCH(T1389,T$1:T1388,0),1)),"")</f>
        <v/>
      </c>
      <c r="V1389" s="66"/>
      <c r="W1389" s="5" t="str">
        <f>IFERROR(IF(INDEX(W$1:W1388,MATCH(V1389,V$1:V1388,0),1)=0,"",INDEX(W$1:W1388,MATCH(V1389,V$1:V1388,0),1)),"")</f>
        <v/>
      </c>
      <c r="AE1389" s="4"/>
      <c r="AY1389" s="7"/>
      <c r="BN1389" s="7" t="str">
        <f t="shared" si="307"/>
        <v/>
      </c>
      <c r="BO1389" s="286" t="str">
        <f t="shared" si="299"/>
        <v/>
      </c>
      <c r="BP1389" s="22" t="str">
        <f t="shared" si="308"/>
        <v/>
      </c>
      <c r="BQ1389" s="7"/>
      <c r="BR1389" s="75" t="str">
        <f t="shared" si="301"/>
        <v/>
      </c>
      <c r="BS1389" s="75" t="str">
        <f t="shared" si="302"/>
        <v/>
      </c>
      <c r="BT1389" s="5" t="str">
        <f t="shared" si="303"/>
        <v/>
      </c>
      <c r="BU1389" s="79" t="str">
        <f t="shared" si="304"/>
        <v/>
      </c>
      <c r="BV1389" s="79" t="str">
        <f t="shared" si="305"/>
        <v/>
      </c>
      <c r="BW1389" s="79" t="str">
        <f t="shared" si="306"/>
        <v/>
      </c>
      <c r="CB1389" s="5"/>
      <c r="CE1389" s="5"/>
      <c r="CF1389" s="5"/>
      <c r="CG1389" s="5"/>
      <c r="CH1389" s="5"/>
      <c r="CI1389" s="5"/>
      <c r="CJ1389" s="14"/>
      <c r="CK1389" s="25"/>
      <c r="DO1389" s="5" t="e">
        <f>IF(REPORTE!AH$2="si",IF(C1389=VALUE(REPORTE!C$22),IF(SUM(DO1390:DO$1993),CONCATENATE(INT(B1389),", "),INT(B1389)),""),IF(C1389=VALUE(REPORTE!C$21),IF(SUM(DO1390:DO$1993),CONCATENATE(INT(B1389),", "),INT(B1389)),""))</f>
        <v>#VALUE!</v>
      </c>
      <c r="DS1389" s="5"/>
      <c r="DT1389" s="5"/>
      <c r="DU1389" s="5"/>
      <c r="DV1389" s="5"/>
    </row>
    <row r="1390" spans="1:126" x14ac:dyDescent="0.25">
      <c r="A1390" s="4" t="str">
        <f t="shared" si="300"/>
        <v/>
      </c>
      <c r="B1390" s="3"/>
      <c r="D1390" s="1"/>
      <c r="H1390" s="5" t="str">
        <f>IF(F1390="","",IFERROR(CONCATENATE("PEUA",VLOOKUP(ESTADO,REPORTE!AV$2:AW$33,2,0),DIDTRITO_FORM,CADER_FORM,IFERROR(INDEX(CA:CA,MATCH(DAY(F1390),BZ:BZ,0),1),DAY(F1390)),IFERROR(INDEX(CA:CA,MATCH(MONTH(F1390),BZ:BZ,0),1),MONTH(F1390)),YEAR(F1390),G1390),""))</f>
        <v/>
      </c>
      <c r="N1390" s="66" t="str">
        <f>IFERROR(IF(BT1390="","",IF(INDEX(N$1:N1389,MATCH(BT1390,BT$1:BT1389,0),1)=0,"",INDEX(N$1:N1389,MATCH(BT1390,BT$1:BT1389,0),1))),"")</f>
        <v/>
      </c>
      <c r="O1390" s="66" t="str">
        <f>IFERROR(IF(BT1390="","",IF(INDEX(O$1:O1389,MATCH(BT1390,BT$1:BT1389,0),1)=0,"",INDEX(O$1:O1389,MATCH(BT1390,BT$1:BT1389,0),1))),"")</f>
        <v/>
      </c>
      <c r="R1390" s="66"/>
      <c r="S1390" s="5"/>
      <c r="T1390" s="66"/>
      <c r="U1390" s="5" t="str">
        <f>IFERROR(IF(INDEX(U$1:U1389,MATCH(T1390,T$1:T1389,0),1)=0,"",INDEX(U$1:U1389,MATCH(T1390,T$1:T1389,0),1)),"")</f>
        <v/>
      </c>
      <c r="V1390" s="66"/>
      <c r="W1390" s="5" t="str">
        <f>IFERROR(IF(INDEX(W$1:W1389,MATCH(V1390,V$1:V1389,0),1)=0,"",INDEX(W$1:W1389,MATCH(V1390,V$1:V1389,0),1)),"")</f>
        <v/>
      </c>
      <c r="AE1390" s="4"/>
      <c r="AY1390" s="7"/>
      <c r="BN1390" s="7" t="str">
        <f t="shared" si="307"/>
        <v/>
      </c>
      <c r="BO1390" s="286" t="str">
        <f t="shared" si="299"/>
        <v/>
      </c>
      <c r="BP1390" s="22" t="str">
        <f t="shared" si="308"/>
        <v/>
      </c>
      <c r="BQ1390" s="7"/>
      <c r="BR1390" s="75" t="str">
        <f t="shared" si="301"/>
        <v/>
      </c>
      <c r="BS1390" s="75" t="str">
        <f t="shared" si="302"/>
        <v/>
      </c>
      <c r="BT1390" s="5" t="str">
        <f t="shared" si="303"/>
        <v/>
      </c>
      <c r="BU1390" s="79" t="str">
        <f t="shared" si="304"/>
        <v/>
      </c>
      <c r="BV1390" s="79" t="str">
        <f t="shared" si="305"/>
        <v/>
      </c>
      <c r="BW1390" s="79" t="str">
        <f t="shared" si="306"/>
        <v/>
      </c>
      <c r="CB1390" s="5"/>
      <c r="CE1390" s="5"/>
      <c r="CF1390" s="5"/>
      <c r="CG1390" s="5"/>
      <c r="CH1390" s="5"/>
      <c r="CI1390" s="5"/>
      <c r="CJ1390" s="14"/>
      <c r="CK1390" s="25"/>
      <c r="DO1390" s="5" t="e">
        <f>IF(REPORTE!AH$2="si",IF(C1390=VALUE(REPORTE!C$22),IF(SUM(DO1391:DO$1993),CONCATENATE(INT(B1390),", "),INT(B1390)),""),IF(C1390=VALUE(REPORTE!C$21),IF(SUM(DO1391:DO$1993),CONCATENATE(INT(B1390),", "),INT(B1390)),""))</f>
        <v>#VALUE!</v>
      </c>
      <c r="DS1390" s="5"/>
      <c r="DT1390" s="5"/>
      <c r="DU1390" s="5"/>
      <c r="DV1390" s="5"/>
    </row>
    <row r="1391" spans="1:126" x14ac:dyDescent="0.25">
      <c r="A1391" s="4" t="str">
        <f t="shared" si="300"/>
        <v/>
      </c>
      <c r="B1391" s="3"/>
      <c r="D1391" s="1"/>
      <c r="H1391" s="5" t="str">
        <f>IF(F1391="","",IFERROR(CONCATENATE("PEUA",VLOOKUP(ESTADO,REPORTE!AV$2:AW$33,2,0),DIDTRITO_FORM,CADER_FORM,IFERROR(INDEX(CA:CA,MATCH(DAY(F1391),BZ:BZ,0),1),DAY(F1391)),IFERROR(INDEX(CA:CA,MATCH(MONTH(F1391),BZ:BZ,0),1),MONTH(F1391)),YEAR(F1391),G1391),""))</f>
        <v/>
      </c>
      <c r="N1391" s="66" t="str">
        <f>IFERROR(IF(BT1391="","",IF(INDEX(N$1:N1390,MATCH(BT1391,BT$1:BT1390,0),1)=0,"",INDEX(N$1:N1390,MATCH(BT1391,BT$1:BT1390,0),1))),"")</f>
        <v/>
      </c>
      <c r="O1391" s="66" t="str">
        <f>IFERROR(IF(BT1391="","",IF(INDEX(O$1:O1390,MATCH(BT1391,BT$1:BT1390,0),1)=0,"",INDEX(O$1:O1390,MATCH(BT1391,BT$1:BT1390,0),1))),"")</f>
        <v/>
      </c>
      <c r="R1391" s="66"/>
      <c r="S1391" s="5"/>
      <c r="T1391" s="66"/>
      <c r="U1391" s="5" t="str">
        <f>IFERROR(IF(INDEX(U$1:U1390,MATCH(T1391,T$1:T1390,0),1)=0,"",INDEX(U$1:U1390,MATCH(T1391,T$1:T1390,0),1)),"")</f>
        <v/>
      </c>
      <c r="V1391" s="66"/>
      <c r="W1391" s="5" t="str">
        <f>IFERROR(IF(INDEX(W$1:W1390,MATCH(V1391,V$1:V1390,0),1)=0,"",INDEX(W$1:W1390,MATCH(V1391,V$1:V1390,0),1)),"")</f>
        <v/>
      </c>
      <c r="AE1391" s="4"/>
      <c r="AY1391" s="7"/>
      <c r="BN1391" s="7" t="str">
        <f t="shared" si="307"/>
        <v/>
      </c>
      <c r="BO1391" s="286" t="str">
        <f t="shared" si="299"/>
        <v/>
      </c>
      <c r="BP1391" s="22" t="str">
        <f t="shared" si="308"/>
        <v/>
      </c>
      <c r="BQ1391" s="7"/>
      <c r="BR1391" s="75" t="str">
        <f t="shared" si="301"/>
        <v/>
      </c>
      <c r="BS1391" s="75" t="str">
        <f t="shared" si="302"/>
        <v/>
      </c>
      <c r="BT1391" s="5" t="str">
        <f t="shared" si="303"/>
        <v/>
      </c>
      <c r="BU1391" s="79" t="str">
        <f t="shared" si="304"/>
        <v/>
      </c>
      <c r="BV1391" s="79" t="str">
        <f t="shared" si="305"/>
        <v/>
      </c>
      <c r="BW1391" s="79" t="str">
        <f t="shared" si="306"/>
        <v/>
      </c>
      <c r="CB1391" s="5"/>
      <c r="CE1391" s="5"/>
      <c r="CF1391" s="5"/>
      <c r="CG1391" s="5"/>
      <c r="CH1391" s="5"/>
      <c r="CI1391" s="5"/>
      <c r="CJ1391" s="14"/>
      <c r="CK1391" s="25"/>
      <c r="DO1391" s="5" t="e">
        <f>IF(REPORTE!AH$2="si",IF(C1391=VALUE(REPORTE!C$22),IF(SUM(DO1392:DO$1993),CONCATENATE(INT(B1391),", "),INT(B1391)),""),IF(C1391=VALUE(REPORTE!C$21),IF(SUM(DO1392:DO$1993),CONCATENATE(INT(B1391),", "),INT(B1391)),""))</f>
        <v>#VALUE!</v>
      </c>
      <c r="DS1391" s="5"/>
      <c r="DT1391" s="5"/>
      <c r="DU1391" s="5"/>
      <c r="DV1391" s="5"/>
    </row>
    <row r="1392" spans="1:126" x14ac:dyDescent="0.25">
      <c r="A1392" s="4" t="str">
        <f t="shared" si="300"/>
        <v/>
      </c>
      <c r="B1392" s="3"/>
      <c r="D1392" s="1"/>
      <c r="H1392" s="5" t="str">
        <f>IF(F1392="","",IFERROR(CONCATENATE("PEUA",VLOOKUP(ESTADO,REPORTE!AV$2:AW$33,2,0),DIDTRITO_FORM,CADER_FORM,IFERROR(INDEX(CA:CA,MATCH(DAY(F1392),BZ:BZ,0),1),DAY(F1392)),IFERROR(INDEX(CA:CA,MATCH(MONTH(F1392),BZ:BZ,0),1),MONTH(F1392)),YEAR(F1392),G1392),""))</f>
        <v/>
      </c>
      <c r="N1392" s="66" t="str">
        <f>IFERROR(IF(BT1392="","",IF(INDEX(N$1:N1391,MATCH(BT1392,BT$1:BT1391,0),1)=0,"",INDEX(N$1:N1391,MATCH(BT1392,BT$1:BT1391,0),1))),"")</f>
        <v/>
      </c>
      <c r="O1392" s="66" t="str">
        <f>IFERROR(IF(BT1392="","",IF(INDEX(O$1:O1391,MATCH(BT1392,BT$1:BT1391,0),1)=0,"",INDEX(O$1:O1391,MATCH(BT1392,BT$1:BT1391,0),1))),"")</f>
        <v/>
      </c>
      <c r="R1392" s="66"/>
      <c r="S1392" s="5"/>
      <c r="T1392" s="66"/>
      <c r="U1392" s="5" t="str">
        <f>IFERROR(IF(INDEX(U$1:U1391,MATCH(T1392,T$1:T1391,0),1)=0,"",INDEX(U$1:U1391,MATCH(T1392,T$1:T1391,0),1)),"")</f>
        <v/>
      </c>
      <c r="V1392" s="66"/>
      <c r="W1392" s="5" t="str">
        <f>IFERROR(IF(INDEX(W$1:W1391,MATCH(V1392,V$1:V1391,0),1)=0,"",INDEX(W$1:W1391,MATCH(V1392,V$1:V1391,0),1)),"")</f>
        <v/>
      </c>
      <c r="AE1392" s="4"/>
      <c r="AY1392" s="7"/>
      <c r="BN1392" s="7" t="str">
        <f t="shared" si="307"/>
        <v/>
      </c>
      <c r="BO1392" s="286" t="str">
        <f t="shared" si="299"/>
        <v/>
      </c>
      <c r="BP1392" s="22" t="str">
        <f t="shared" si="308"/>
        <v/>
      </c>
      <c r="BQ1392" s="7"/>
      <c r="BR1392" s="75" t="str">
        <f t="shared" si="301"/>
        <v/>
      </c>
      <c r="BS1392" s="75" t="str">
        <f t="shared" si="302"/>
        <v/>
      </c>
      <c r="BT1392" s="5" t="str">
        <f t="shared" si="303"/>
        <v/>
      </c>
      <c r="BU1392" s="79" t="str">
        <f t="shared" si="304"/>
        <v/>
      </c>
      <c r="BV1392" s="79" t="str">
        <f t="shared" si="305"/>
        <v/>
      </c>
      <c r="BW1392" s="79" t="str">
        <f t="shared" si="306"/>
        <v/>
      </c>
      <c r="CB1392" s="5"/>
      <c r="CE1392" s="5"/>
      <c r="CF1392" s="5"/>
      <c r="CG1392" s="5"/>
      <c r="CH1392" s="5"/>
      <c r="CI1392" s="5"/>
      <c r="CJ1392" s="14"/>
      <c r="CK1392" s="25"/>
      <c r="DO1392" s="5" t="e">
        <f>IF(REPORTE!AH$2="si",IF(C1392=VALUE(REPORTE!C$22),IF(SUM(DO1393:DO$1993),CONCATENATE(INT(B1392),", "),INT(B1392)),""),IF(C1392=VALUE(REPORTE!C$21),IF(SUM(DO1393:DO$1993),CONCATENATE(INT(B1392),", "),INT(B1392)),""))</f>
        <v>#VALUE!</v>
      </c>
      <c r="DS1392" s="5"/>
      <c r="DT1392" s="5"/>
      <c r="DU1392" s="5"/>
      <c r="DV1392" s="5"/>
    </row>
    <row r="1393" spans="1:126" x14ac:dyDescent="0.25">
      <c r="A1393" s="4" t="str">
        <f t="shared" si="300"/>
        <v/>
      </c>
      <c r="B1393" s="3"/>
      <c r="D1393" s="1"/>
      <c r="H1393" s="5" t="str">
        <f>IF(F1393="","",IFERROR(CONCATENATE("PEUA",VLOOKUP(ESTADO,REPORTE!AV$2:AW$33,2,0),DIDTRITO_FORM,CADER_FORM,IFERROR(INDEX(CA:CA,MATCH(DAY(F1393),BZ:BZ,0),1),DAY(F1393)),IFERROR(INDEX(CA:CA,MATCH(MONTH(F1393),BZ:BZ,0),1),MONTH(F1393)),YEAR(F1393),G1393),""))</f>
        <v/>
      </c>
      <c r="N1393" s="66" t="str">
        <f>IFERROR(IF(BT1393="","",IF(INDEX(N$1:N1392,MATCH(BT1393,BT$1:BT1392,0),1)=0,"",INDEX(N$1:N1392,MATCH(BT1393,BT$1:BT1392,0),1))),"")</f>
        <v/>
      </c>
      <c r="O1393" s="66" t="str">
        <f>IFERROR(IF(BT1393="","",IF(INDEX(O$1:O1392,MATCH(BT1393,BT$1:BT1392,0),1)=0,"",INDEX(O$1:O1392,MATCH(BT1393,BT$1:BT1392,0),1))),"")</f>
        <v/>
      </c>
      <c r="R1393" s="66"/>
      <c r="S1393" s="5"/>
      <c r="T1393" s="66"/>
      <c r="U1393" s="5" t="str">
        <f>IFERROR(IF(INDEX(U$1:U1392,MATCH(T1393,T$1:T1392,0),1)=0,"",INDEX(U$1:U1392,MATCH(T1393,T$1:T1392,0),1)),"")</f>
        <v/>
      </c>
      <c r="V1393" s="66"/>
      <c r="W1393" s="5" t="str">
        <f>IFERROR(IF(INDEX(W$1:W1392,MATCH(V1393,V$1:V1392,0),1)=0,"",INDEX(W$1:W1392,MATCH(V1393,V$1:V1392,0),1)),"")</f>
        <v/>
      </c>
      <c r="AE1393" s="4"/>
      <c r="AY1393" s="7"/>
      <c r="BN1393" s="7" t="str">
        <f t="shared" si="307"/>
        <v/>
      </c>
      <c r="BO1393" s="286" t="str">
        <f t="shared" si="299"/>
        <v/>
      </c>
      <c r="BP1393" s="22" t="str">
        <f t="shared" si="308"/>
        <v/>
      </c>
      <c r="BQ1393" s="7"/>
      <c r="BR1393" s="75" t="str">
        <f t="shared" si="301"/>
        <v/>
      </c>
      <c r="BS1393" s="75" t="str">
        <f t="shared" si="302"/>
        <v/>
      </c>
      <c r="BT1393" s="5" t="str">
        <f t="shared" si="303"/>
        <v/>
      </c>
      <c r="BU1393" s="79" t="str">
        <f t="shared" si="304"/>
        <v/>
      </c>
      <c r="BV1393" s="79" t="str">
        <f t="shared" si="305"/>
        <v/>
      </c>
      <c r="BW1393" s="79" t="str">
        <f t="shared" si="306"/>
        <v/>
      </c>
      <c r="CB1393" s="5"/>
      <c r="CE1393" s="5"/>
      <c r="CF1393" s="5"/>
      <c r="CG1393" s="5"/>
      <c r="CH1393" s="5"/>
      <c r="CI1393" s="5"/>
      <c r="CJ1393" s="14"/>
      <c r="CK1393" s="25"/>
      <c r="DO1393" s="5" t="e">
        <f>IF(REPORTE!AH$2="si",IF(C1393=VALUE(REPORTE!C$22),IF(SUM(DO1394:DO$1993),CONCATENATE(INT(B1393),", "),INT(B1393)),""),IF(C1393=VALUE(REPORTE!C$21),IF(SUM(DO1394:DO$1993),CONCATENATE(INT(B1393),", "),INT(B1393)),""))</f>
        <v>#VALUE!</v>
      </c>
      <c r="DS1393" s="5"/>
      <c r="DT1393" s="5"/>
      <c r="DU1393" s="5"/>
      <c r="DV1393" s="5"/>
    </row>
    <row r="1394" spans="1:126" x14ac:dyDescent="0.25">
      <c r="A1394" s="4" t="str">
        <f t="shared" si="300"/>
        <v/>
      </c>
      <c r="B1394" s="3"/>
      <c r="D1394" s="1"/>
      <c r="H1394" s="5" t="str">
        <f>IF(F1394="","",IFERROR(CONCATENATE("PEUA",VLOOKUP(ESTADO,REPORTE!AV$2:AW$33,2,0),DIDTRITO_FORM,CADER_FORM,IFERROR(INDEX(CA:CA,MATCH(DAY(F1394),BZ:BZ,0),1),DAY(F1394)),IFERROR(INDEX(CA:CA,MATCH(MONTH(F1394),BZ:BZ,0),1),MONTH(F1394)),YEAR(F1394),G1394),""))</f>
        <v/>
      </c>
      <c r="N1394" s="66" t="str">
        <f>IFERROR(IF(BT1394="","",IF(INDEX(N$1:N1393,MATCH(BT1394,BT$1:BT1393,0),1)=0,"",INDEX(N$1:N1393,MATCH(BT1394,BT$1:BT1393,0),1))),"")</f>
        <v/>
      </c>
      <c r="O1394" s="66" t="str">
        <f>IFERROR(IF(BT1394="","",IF(INDEX(O$1:O1393,MATCH(BT1394,BT$1:BT1393,0),1)=0,"",INDEX(O$1:O1393,MATCH(BT1394,BT$1:BT1393,0),1))),"")</f>
        <v/>
      </c>
      <c r="R1394" s="66"/>
      <c r="S1394" s="5"/>
      <c r="T1394" s="66"/>
      <c r="U1394" s="5" t="str">
        <f>IFERROR(IF(INDEX(U$1:U1393,MATCH(T1394,T$1:T1393,0),1)=0,"",INDEX(U$1:U1393,MATCH(T1394,T$1:T1393,0),1)),"")</f>
        <v/>
      </c>
      <c r="V1394" s="66"/>
      <c r="W1394" s="5" t="str">
        <f>IFERROR(IF(INDEX(W$1:W1393,MATCH(V1394,V$1:V1393,0),1)=0,"",INDEX(W$1:W1393,MATCH(V1394,V$1:V1393,0),1)),"")</f>
        <v/>
      </c>
      <c r="AE1394" s="4"/>
      <c r="AY1394" s="7"/>
      <c r="BN1394" s="7" t="str">
        <f t="shared" si="307"/>
        <v/>
      </c>
      <c r="BO1394" s="286" t="str">
        <f t="shared" si="299"/>
        <v/>
      </c>
      <c r="BP1394" s="22" t="str">
        <f t="shared" si="308"/>
        <v/>
      </c>
      <c r="BQ1394" s="7"/>
      <c r="BR1394" s="75" t="str">
        <f t="shared" si="301"/>
        <v/>
      </c>
      <c r="BS1394" s="75" t="str">
        <f t="shared" si="302"/>
        <v/>
      </c>
      <c r="BT1394" s="5" t="str">
        <f t="shared" si="303"/>
        <v/>
      </c>
      <c r="BU1394" s="79" t="str">
        <f t="shared" si="304"/>
        <v/>
      </c>
      <c r="BV1394" s="79" t="str">
        <f t="shared" si="305"/>
        <v/>
      </c>
      <c r="BW1394" s="79" t="str">
        <f t="shared" si="306"/>
        <v/>
      </c>
      <c r="CB1394" s="5"/>
      <c r="CE1394" s="5"/>
      <c r="CF1394" s="5"/>
      <c r="CG1394" s="5"/>
      <c r="CH1394" s="5"/>
      <c r="CI1394" s="5"/>
      <c r="CJ1394" s="14"/>
      <c r="CK1394" s="25"/>
      <c r="DO1394" s="5" t="e">
        <f>IF(REPORTE!AH$2="si",IF(C1394=VALUE(REPORTE!C$22),IF(SUM(DO1395:DO$1993),CONCATENATE(INT(B1394),", "),INT(B1394)),""),IF(C1394=VALUE(REPORTE!C$21),IF(SUM(DO1395:DO$1993),CONCATENATE(INT(B1394),", "),INT(B1394)),""))</f>
        <v>#VALUE!</v>
      </c>
      <c r="DS1394" s="5"/>
      <c r="DT1394" s="5"/>
      <c r="DU1394" s="5"/>
      <c r="DV1394" s="5"/>
    </row>
    <row r="1395" spans="1:126" x14ac:dyDescent="0.25">
      <c r="A1395" s="4" t="str">
        <f t="shared" si="300"/>
        <v/>
      </c>
      <c r="B1395" s="3"/>
      <c r="D1395" s="1"/>
      <c r="H1395" s="5" t="str">
        <f>IF(F1395="","",IFERROR(CONCATENATE("PEUA",VLOOKUP(ESTADO,REPORTE!AV$2:AW$33,2,0),DIDTRITO_FORM,CADER_FORM,IFERROR(INDEX(CA:CA,MATCH(DAY(F1395),BZ:BZ,0),1),DAY(F1395)),IFERROR(INDEX(CA:CA,MATCH(MONTH(F1395),BZ:BZ,0),1),MONTH(F1395)),YEAR(F1395),G1395),""))</f>
        <v/>
      </c>
      <c r="N1395" s="66" t="str">
        <f>IFERROR(IF(BT1395="","",IF(INDEX(N$1:N1394,MATCH(BT1395,BT$1:BT1394,0),1)=0,"",INDEX(N$1:N1394,MATCH(BT1395,BT$1:BT1394,0),1))),"")</f>
        <v/>
      </c>
      <c r="O1395" s="66" t="str">
        <f>IFERROR(IF(BT1395="","",IF(INDEX(O$1:O1394,MATCH(BT1395,BT$1:BT1394,0),1)=0,"",INDEX(O$1:O1394,MATCH(BT1395,BT$1:BT1394,0),1))),"")</f>
        <v/>
      </c>
      <c r="R1395" s="66"/>
      <c r="S1395" s="5"/>
      <c r="T1395" s="66"/>
      <c r="U1395" s="5" t="str">
        <f>IFERROR(IF(INDEX(U$1:U1394,MATCH(T1395,T$1:T1394,0),1)=0,"",INDEX(U$1:U1394,MATCH(T1395,T$1:T1394,0),1)),"")</f>
        <v/>
      </c>
      <c r="V1395" s="66"/>
      <c r="W1395" s="5" t="str">
        <f>IFERROR(IF(INDEX(W$1:W1394,MATCH(V1395,V$1:V1394,0),1)=0,"",INDEX(W$1:W1394,MATCH(V1395,V$1:V1394,0),1)),"")</f>
        <v/>
      </c>
      <c r="AE1395" s="4"/>
      <c r="AY1395" s="7"/>
      <c r="BN1395" s="7" t="str">
        <f t="shared" si="307"/>
        <v/>
      </c>
      <c r="BO1395" s="286" t="str">
        <f t="shared" si="299"/>
        <v/>
      </c>
      <c r="BP1395" s="22" t="str">
        <f t="shared" si="308"/>
        <v/>
      </c>
      <c r="BQ1395" s="7"/>
      <c r="BR1395" s="75" t="str">
        <f t="shared" si="301"/>
        <v/>
      </c>
      <c r="BS1395" s="75" t="str">
        <f t="shared" si="302"/>
        <v/>
      </c>
      <c r="BT1395" s="5" t="str">
        <f t="shared" si="303"/>
        <v/>
      </c>
      <c r="BU1395" s="79" t="str">
        <f t="shared" si="304"/>
        <v/>
      </c>
      <c r="BV1395" s="79" t="str">
        <f t="shared" si="305"/>
        <v/>
      </c>
      <c r="BW1395" s="79" t="str">
        <f t="shared" si="306"/>
        <v/>
      </c>
      <c r="CB1395" s="5"/>
      <c r="CE1395" s="5"/>
      <c r="CF1395" s="5"/>
      <c r="CG1395" s="5"/>
      <c r="CH1395" s="5"/>
      <c r="CI1395" s="5"/>
      <c r="CJ1395" s="14"/>
      <c r="CK1395" s="25"/>
      <c r="DO1395" s="5" t="e">
        <f>IF(REPORTE!AH$2="si",IF(C1395=VALUE(REPORTE!C$22),IF(SUM(DO1396:DO$1993),CONCATENATE(INT(B1395),", "),INT(B1395)),""),IF(C1395=VALUE(REPORTE!C$21),IF(SUM(DO1396:DO$1993),CONCATENATE(INT(B1395),", "),INT(B1395)),""))</f>
        <v>#VALUE!</v>
      </c>
      <c r="DS1395" s="5"/>
      <c r="DT1395" s="5"/>
      <c r="DU1395" s="5"/>
      <c r="DV1395" s="5"/>
    </row>
    <row r="1396" spans="1:126" x14ac:dyDescent="0.25">
      <c r="A1396" s="4" t="str">
        <f t="shared" si="300"/>
        <v/>
      </c>
      <c r="B1396" s="3"/>
      <c r="D1396" s="1"/>
      <c r="H1396" s="5" t="str">
        <f>IF(F1396="","",IFERROR(CONCATENATE("PEUA",VLOOKUP(ESTADO,REPORTE!AV$2:AW$33,2,0),DIDTRITO_FORM,CADER_FORM,IFERROR(INDEX(CA:CA,MATCH(DAY(F1396),BZ:BZ,0),1),DAY(F1396)),IFERROR(INDEX(CA:CA,MATCH(MONTH(F1396),BZ:BZ,0),1),MONTH(F1396)),YEAR(F1396),G1396),""))</f>
        <v/>
      </c>
      <c r="N1396" s="66" t="str">
        <f>IFERROR(IF(BT1396="","",IF(INDEX(N$1:N1395,MATCH(BT1396,BT$1:BT1395,0),1)=0,"",INDEX(N$1:N1395,MATCH(BT1396,BT$1:BT1395,0),1))),"")</f>
        <v/>
      </c>
      <c r="O1396" s="66" t="str">
        <f>IFERROR(IF(BT1396="","",IF(INDEX(O$1:O1395,MATCH(BT1396,BT$1:BT1395,0),1)=0,"",INDEX(O$1:O1395,MATCH(BT1396,BT$1:BT1395,0),1))),"")</f>
        <v/>
      </c>
      <c r="R1396" s="66"/>
      <c r="S1396" s="5"/>
      <c r="T1396" s="66"/>
      <c r="U1396" s="5" t="str">
        <f>IFERROR(IF(INDEX(U$1:U1395,MATCH(T1396,T$1:T1395,0),1)=0,"",INDEX(U$1:U1395,MATCH(T1396,T$1:T1395,0),1)),"")</f>
        <v/>
      </c>
      <c r="V1396" s="66"/>
      <c r="W1396" s="5" t="str">
        <f>IFERROR(IF(INDEX(W$1:W1395,MATCH(V1396,V$1:V1395,0),1)=0,"",INDEX(W$1:W1395,MATCH(V1396,V$1:V1395,0),1)),"")</f>
        <v/>
      </c>
      <c r="AE1396" s="4"/>
      <c r="AY1396" s="7"/>
      <c r="BN1396" s="7" t="str">
        <f t="shared" si="307"/>
        <v/>
      </c>
      <c r="BO1396" s="286" t="str">
        <f t="shared" si="299"/>
        <v/>
      </c>
      <c r="BP1396" s="22" t="str">
        <f t="shared" si="308"/>
        <v/>
      </c>
      <c r="BQ1396" s="7"/>
      <c r="BR1396" s="75" t="str">
        <f t="shared" si="301"/>
        <v/>
      </c>
      <c r="BS1396" s="75" t="str">
        <f t="shared" si="302"/>
        <v/>
      </c>
      <c r="BT1396" s="5" t="str">
        <f t="shared" si="303"/>
        <v/>
      </c>
      <c r="BU1396" s="79" t="str">
        <f t="shared" si="304"/>
        <v/>
      </c>
      <c r="BV1396" s="79" t="str">
        <f t="shared" si="305"/>
        <v/>
      </c>
      <c r="BW1396" s="79" t="str">
        <f t="shared" si="306"/>
        <v/>
      </c>
      <c r="CB1396" s="5"/>
      <c r="CE1396" s="5"/>
      <c r="CF1396" s="5"/>
      <c r="CG1396" s="5"/>
      <c r="CH1396" s="5"/>
      <c r="CI1396" s="5"/>
      <c r="CJ1396" s="14"/>
      <c r="CK1396" s="25"/>
      <c r="DO1396" s="5" t="e">
        <f>IF(REPORTE!AH$2="si",IF(C1396=VALUE(REPORTE!C$22),IF(SUM(DO1397:DO$1993),CONCATENATE(INT(B1396),", "),INT(B1396)),""),IF(C1396=VALUE(REPORTE!C$21),IF(SUM(DO1397:DO$1993),CONCATENATE(INT(B1396),", "),INT(B1396)),""))</f>
        <v>#VALUE!</v>
      </c>
      <c r="DS1396" s="5"/>
      <c r="DT1396" s="5"/>
      <c r="DU1396" s="5"/>
      <c r="DV1396" s="5"/>
    </row>
    <row r="1397" spans="1:126" x14ac:dyDescent="0.25">
      <c r="A1397" s="4" t="str">
        <f t="shared" si="300"/>
        <v/>
      </c>
      <c r="B1397" s="3"/>
      <c r="D1397" s="1"/>
      <c r="H1397" s="5" t="str">
        <f>IF(F1397="","",IFERROR(CONCATENATE("PEUA",VLOOKUP(ESTADO,REPORTE!AV$2:AW$33,2,0),DIDTRITO_FORM,CADER_FORM,IFERROR(INDEX(CA:CA,MATCH(DAY(F1397),BZ:BZ,0),1),DAY(F1397)),IFERROR(INDEX(CA:CA,MATCH(MONTH(F1397),BZ:BZ,0),1),MONTH(F1397)),YEAR(F1397),G1397),""))</f>
        <v/>
      </c>
      <c r="N1397" s="66" t="str">
        <f>IFERROR(IF(BT1397="","",IF(INDEX(N$1:N1396,MATCH(BT1397,BT$1:BT1396,0),1)=0,"",INDEX(N$1:N1396,MATCH(BT1397,BT$1:BT1396,0),1))),"")</f>
        <v/>
      </c>
      <c r="O1397" s="66" t="str">
        <f>IFERROR(IF(BT1397="","",IF(INDEX(O$1:O1396,MATCH(BT1397,BT$1:BT1396,0),1)=0,"",INDEX(O$1:O1396,MATCH(BT1397,BT$1:BT1396,0),1))),"")</f>
        <v/>
      </c>
      <c r="R1397" s="66"/>
      <c r="S1397" s="5"/>
      <c r="T1397" s="66"/>
      <c r="U1397" s="5" t="str">
        <f>IFERROR(IF(INDEX(U$1:U1396,MATCH(T1397,T$1:T1396,0),1)=0,"",INDEX(U$1:U1396,MATCH(T1397,T$1:T1396,0),1)),"")</f>
        <v/>
      </c>
      <c r="V1397" s="66"/>
      <c r="W1397" s="5" t="str">
        <f>IFERROR(IF(INDEX(W$1:W1396,MATCH(V1397,V$1:V1396,0),1)=0,"",INDEX(W$1:W1396,MATCH(V1397,V$1:V1396,0),1)),"")</f>
        <v/>
      </c>
      <c r="AE1397" s="4"/>
      <c r="AY1397" s="7"/>
      <c r="BN1397" s="7" t="str">
        <f t="shared" si="307"/>
        <v/>
      </c>
      <c r="BO1397" s="286" t="str">
        <f t="shared" si="299"/>
        <v/>
      </c>
      <c r="BP1397" s="22" t="str">
        <f t="shared" si="308"/>
        <v/>
      </c>
      <c r="BQ1397" s="7"/>
      <c r="BR1397" s="75" t="str">
        <f t="shared" si="301"/>
        <v/>
      </c>
      <c r="BS1397" s="75" t="str">
        <f t="shared" si="302"/>
        <v/>
      </c>
      <c r="BT1397" s="5" t="str">
        <f t="shared" si="303"/>
        <v/>
      </c>
      <c r="BU1397" s="79" t="str">
        <f t="shared" si="304"/>
        <v/>
      </c>
      <c r="BV1397" s="79" t="str">
        <f t="shared" si="305"/>
        <v/>
      </c>
      <c r="BW1397" s="79" t="str">
        <f t="shared" si="306"/>
        <v/>
      </c>
      <c r="CB1397" s="5"/>
      <c r="CE1397" s="5"/>
      <c r="CF1397" s="5"/>
      <c r="CG1397" s="5"/>
      <c r="CH1397" s="5"/>
      <c r="CI1397" s="5"/>
      <c r="CJ1397" s="14"/>
      <c r="CK1397" s="25"/>
      <c r="DO1397" s="5" t="e">
        <f>IF(REPORTE!AH$2="si",IF(C1397=VALUE(REPORTE!C$22),IF(SUM(DO1398:DO$1993),CONCATENATE(INT(B1397),", "),INT(B1397)),""),IF(C1397=VALUE(REPORTE!C$21),IF(SUM(DO1398:DO$1993),CONCATENATE(INT(B1397),", "),INT(B1397)),""))</f>
        <v>#VALUE!</v>
      </c>
      <c r="DS1397" s="5"/>
      <c r="DT1397" s="5"/>
      <c r="DU1397" s="5"/>
      <c r="DV1397" s="5"/>
    </row>
    <row r="1398" spans="1:126" x14ac:dyDescent="0.25">
      <c r="A1398" s="4" t="str">
        <f t="shared" si="300"/>
        <v/>
      </c>
      <c r="B1398" s="3"/>
      <c r="D1398" s="1"/>
      <c r="H1398" s="5" t="str">
        <f>IF(F1398="","",IFERROR(CONCATENATE("PEUA",VLOOKUP(ESTADO,REPORTE!AV$2:AW$33,2,0),DIDTRITO_FORM,CADER_FORM,IFERROR(INDEX(CA:CA,MATCH(DAY(F1398),BZ:BZ,0),1),DAY(F1398)),IFERROR(INDEX(CA:CA,MATCH(MONTH(F1398),BZ:BZ,0),1),MONTH(F1398)),YEAR(F1398),G1398),""))</f>
        <v/>
      </c>
      <c r="N1398" s="66" t="str">
        <f>IFERROR(IF(BT1398="","",IF(INDEX(N$1:N1397,MATCH(BT1398,BT$1:BT1397,0),1)=0,"",INDEX(N$1:N1397,MATCH(BT1398,BT$1:BT1397,0),1))),"")</f>
        <v/>
      </c>
      <c r="O1398" s="66" t="str">
        <f>IFERROR(IF(BT1398="","",IF(INDEX(O$1:O1397,MATCH(BT1398,BT$1:BT1397,0),1)=0,"",INDEX(O$1:O1397,MATCH(BT1398,BT$1:BT1397,0),1))),"")</f>
        <v/>
      </c>
      <c r="R1398" s="66"/>
      <c r="S1398" s="5"/>
      <c r="T1398" s="66"/>
      <c r="U1398" s="5" t="str">
        <f>IFERROR(IF(INDEX(U$1:U1397,MATCH(T1398,T$1:T1397,0),1)=0,"",INDEX(U$1:U1397,MATCH(T1398,T$1:T1397,0),1)),"")</f>
        <v/>
      </c>
      <c r="V1398" s="66"/>
      <c r="W1398" s="5" t="str">
        <f>IFERROR(IF(INDEX(W$1:W1397,MATCH(V1398,V$1:V1397,0),1)=0,"",INDEX(W$1:W1397,MATCH(V1398,V$1:V1397,0),1)),"")</f>
        <v/>
      </c>
      <c r="AE1398" s="4"/>
      <c r="AY1398" s="7"/>
      <c r="BN1398" s="7" t="str">
        <f t="shared" si="307"/>
        <v/>
      </c>
      <c r="BO1398" s="286" t="str">
        <f t="shared" si="299"/>
        <v/>
      </c>
      <c r="BP1398" s="22" t="str">
        <f t="shared" si="308"/>
        <v/>
      </c>
      <c r="BQ1398" s="7"/>
      <c r="BR1398" s="75" t="str">
        <f t="shared" si="301"/>
        <v/>
      </c>
      <c r="BS1398" s="75" t="str">
        <f t="shared" si="302"/>
        <v/>
      </c>
      <c r="BT1398" s="5" t="str">
        <f t="shared" si="303"/>
        <v/>
      </c>
      <c r="BU1398" s="79" t="str">
        <f t="shared" si="304"/>
        <v/>
      </c>
      <c r="BV1398" s="79" t="str">
        <f t="shared" si="305"/>
        <v/>
      </c>
      <c r="BW1398" s="79" t="str">
        <f t="shared" si="306"/>
        <v/>
      </c>
      <c r="CB1398" s="5"/>
      <c r="CE1398" s="5"/>
      <c r="CF1398" s="5"/>
      <c r="CG1398" s="5"/>
      <c r="CH1398" s="5"/>
      <c r="CI1398" s="5"/>
      <c r="CJ1398" s="14"/>
      <c r="CK1398" s="25"/>
      <c r="DO1398" s="5" t="e">
        <f>IF(REPORTE!AH$2="si",IF(C1398=VALUE(REPORTE!C$22),IF(SUM(DO1399:DO$1993),CONCATENATE(INT(B1398),", "),INT(B1398)),""),IF(C1398=VALUE(REPORTE!C$21),IF(SUM(DO1399:DO$1993),CONCATENATE(INT(B1398),", "),INT(B1398)),""))</f>
        <v>#VALUE!</v>
      </c>
      <c r="DS1398" s="5"/>
      <c r="DT1398" s="5"/>
      <c r="DU1398" s="5"/>
      <c r="DV1398" s="5"/>
    </row>
    <row r="1399" spans="1:126" x14ac:dyDescent="0.25">
      <c r="A1399" s="4" t="str">
        <f t="shared" si="300"/>
        <v/>
      </c>
      <c r="B1399" s="3"/>
      <c r="D1399" s="1"/>
      <c r="H1399" s="5" t="str">
        <f>IF(F1399="","",IFERROR(CONCATENATE("PEUA",VLOOKUP(ESTADO,REPORTE!AV$2:AW$33,2,0),DIDTRITO_FORM,CADER_FORM,IFERROR(INDEX(CA:CA,MATCH(DAY(F1399),BZ:BZ,0),1),DAY(F1399)),IFERROR(INDEX(CA:CA,MATCH(MONTH(F1399),BZ:BZ,0),1),MONTH(F1399)),YEAR(F1399),G1399),""))</f>
        <v/>
      </c>
      <c r="N1399" s="66" t="str">
        <f>IFERROR(IF(BT1399="","",IF(INDEX(N$1:N1398,MATCH(BT1399,BT$1:BT1398,0),1)=0,"",INDEX(N$1:N1398,MATCH(BT1399,BT$1:BT1398,0),1))),"")</f>
        <v/>
      </c>
      <c r="O1399" s="66" t="str">
        <f>IFERROR(IF(BT1399="","",IF(INDEX(O$1:O1398,MATCH(BT1399,BT$1:BT1398,0),1)=0,"",INDEX(O$1:O1398,MATCH(BT1399,BT$1:BT1398,0),1))),"")</f>
        <v/>
      </c>
      <c r="R1399" s="66"/>
      <c r="S1399" s="5"/>
      <c r="T1399" s="66"/>
      <c r="U1399" s="5" t="str">
        <f>IFERROR(IF(INDEX(U$1:U1398,MATCH(T1399,T$1:T1398,0),1)=0,"",INDEX(U$1:U1398,MATCH(T1399,T$1:T1398,0),1)),"")</f>
        <v/>
      </c>
      <c r="V1399" s="66"/>
      <c r="W1399" s="5" t="str">
        <f>IFERROR(IF(INDEX(W$1:W1398,MATCH(V1399,V$1:V1398,0),1)=0,"",INDEX(W$1:W1398,MATCH(V1399,V$1:V1398,0),1)),"")</f>
        <v/>
      </c>
      <c r="AE1399" s="4"/>
      <c r="AY1399" s="7"/>
      <c r="BN1399" s="7" t="str">
        <f t="shared" si="307"/>
        <v/>
      </c>
      <c r="BO1399" s="286" t="str">
        <f t="shared" ref="BO1399:BO1462" si="309">IF(N1399="","",N1399)</f>
        <v/>
      </c>
      <c r="BP1399" s="22" t="str">
        <f t="shared" si="308"/>
        <v/>
      </c>
      <c r="BQ1399" s="7"/>
      <c r="BR1399" s="75" t="str">
        <f t="shared" si="301"/>
        <v/>
      </c>
      <c r="BS1399" s="75" t="str">
        <f t="shared" si="302"/>
        <v/>
      </c>
      <c r="BT1399" s="5" t="str">
        <f t="shared" si="303"/>
        <v/>
      </c>
      <c r="BU1399" s="79" t="str">
        <f t="shared" si="304"/>
        <v/>
      </c>
      <c r="BV1399" s="79" t="str">
        <f t="shared" si="305"/>
        <v/>
      </c>
      <c r="BW1399" s="79" t="str">
        <f t="shared" si="306"/>
        <v/>
      </c>
      <c r="CB1399" s="5"/>
      <c r="CE1399" s="5"/>
      <c r="CF1399" s="5"/>
      <c r="CG1399" s="5"/>
      <c r="CH1399" s="5"/>
      <c r="CI1399" s="5"/>
      <c r="CJ1399" s="14"/>
      <c r="CK1399" s="25"/>
      <c r="DO1399" s="5" t="e">
        <f>IF(REPORTE!AH$2="si",IF(C1399=VALUE(REPORTE!C$22),IF(SUM(DO1400:DO$1993),CONCATENATE(INT(B1399),", "),INT(B1399)),""),IF(C1399=VALUE(REPORTE!C$21),IF(SUM(DO1400:DO$1993),CONCATENATE(INT(B1399),", "),INT(B1399)),""))</f>
        <v>#VALUE!</v>
      </c>
      <c r="DS1399" s="5"/>
      <c r="DT1399" s="5"/>
      <c r="DU1399" s="5"/>
      <c r="DV1399" s="5"/>
    </row>
    <row r="1400" spans="1:126" x14ac:dyDescent="0.25">
      <c r="A1400" s="4" t="str">
        <f t="shared" si="300"/>
        <v/>
      </c>
      <c r="B1400" s="3"/>
      <c r="D1400" s="1"/>
      <c r="H1400" s="5" t="str">
        <f>IF(F1400="","",IFERROR(CONCATENATE("PEUA",VLOOKUP(ESTADO,REPORTE!AV$2:AW$33,2,0),DIDTRITO_FORM,CADER_FORM,IFERROR(INDEX(CA:CA,MATCH(DAY(F1400),BZ:BZ,0),1),DAY(F1400)),IFERROR(INDEX(CA:CA,MATCH(MONTH(F1400),BZ:BZ,0),1),MONTH(F1400)),YEAR(F1400),G1400),""))</f>
        <v/>
      </c>
      <c r="N1400" s="66" t="str">
        <f>IFERROR(IF(BT1400="","",IF(INDEX(N$1:N1399,MATCH(BT1400,BT$1:BT1399,0),1)=0,"",INDEX(N$1:N1399,MATCH(BT1400,BT$1:BT1399,0),1))),"")</f>
        <v/>
      </c>
      <c r="O1400" s="66" t="str">
        <f>IFERROR(IF(BT1400="","",IF(INDEX(O$1:O1399,MATCH(BT1400,BT$1:BT1399,0),1)=0,"",INDEX(O$1:O1399,MATCH(BT1400,BT$1:BT1399,0),1))),"")</f>
        <v/>
      </c>
      <c r="R1400" s="66"/>
      <c r="S1400" s="5"/>
      <c r="T1400" s="66"/>
      <c r="U1400" s="5" t="str">
        <f>IFERROR(IF(INDEX(U$1:U1399,MATCH(T1400,T$1:T1399,0),1)=0,"",INDEX(U$1:U1399,MATCH(T1400,T$1:T1399,0),1)),"")</f>
        <v/>
      </c>
      <c r="V1400" s="66"/>
      <c r="W1400" s="5" t="str">
        <f>IFERROR(IF(INDEX(W$1:W1399,MATCH(V1400,V$1:V1399,0),1)=0,"",INDEX(W$1:W1399,MATCH(V1400,V$1:V1399,0),1)),"")</f>
        <v/>
      </c>
      <c r="AE1400" s="4"/>
      <c r="AY1400" s="7"/>
      <c r="BN1400" s="7" t="str">
        <f t="shared" si="307"/>
        <v/>
      </c>
      <c r="BO1400" s="286" t="str">
        <f t="shared" si="309"/>
        <v/>
      </c>
      <c r="BP1400" s="22" t="str">
        <f t="shared" si="308"/>
        <v/>
      </c>
      <c r="BQ1400" s="7"/>
      <c r="BR1400" s="75" t="str">
        <f t="shared" si="301"/>
        <v/>
      </c>
      <c r="BS1400" s="75" t="str">
        <f t="shared" si="302"/>
        <v/>
      </c>
      <c r="BT1400" s="5" t="str">
        <f t="shared" si="303"/>
        <v/>
      </c>
      <c r="BU1400" s="79" t="str">
        <f t="shared" si="304"/>
        <v/>
      </c>
      <c r="BV1400" s="79" t="str">
        <f t="shared" si="305"/>
        <v/>
      </c>
      <c r="BW1400" s="79" t="str">
        <f t="shared" si="306"/>
        <v/>
      </c>
      <c r="CB1400" s="5"/>
      <c r="CE1400" s="5"/>
      <c r="CF1400" s="5"/>
      <c r="CG1400" s="5"/>
      <c r="CH1400" s="5"/>
      <c r="CI1400" s="5"/>
      <c r="CJ1400" s="14"/>
      <c r="CK1400" s="25"/>
      <c r="DO1400" s="5" t="e">
        <f>IF(REPORTE!AH$2="si",IF(C1400=VALUE(REPORTE!C$22),IF(SUM(DO1401:DO$1993),CONCATENATE(INT(B1400),", "),INT(B1400)),""),IF(C1400=VALUE(REPORTE!C$21),IF(SUM(DO1401:DO$1993),CONCATENATE(INT(B1400),", "),INT(B1400)),""))</f>
        <v>#VALUE!</v>
      </c>
      <c r="DS1400" s="5"/>
      <c r="DT1400" s="5"/>
      <c r="DU1400" s="5"/>
      <c r="DV1400" s="5"/>
    </row>
    <row r="1401" spans="1:126" x14ac:dyDescent="0.25">
      <c r="A1401" s="4" t="str">
        <f t="shared" si="300"/>
        <v/>
      </c>
      <c r="B1401" s="3"/>
      <c r="D1401" s="1"/>
      <c r="H1401" s="5" t="str">
        <f>IF(F1401="","",IFERROR(CONCATENATE("PEUA",VLOOKUP(ESTADO,REPORTE!AV$2:AW$33,2,0),DIDTRITO_FORM,CADER_FORM,IFERROR(INDEX(CA:CA,MATCH(DAY(F1401),BZ:BZ,0),1),DAY(F1401)),IFERROR(INDEX(CA:CA,MATCH(MONTH(F1401),BZ:BZ,0),1),MONTH(F1401)),YEAR(F1401),G1401),""))</f>
        <v/>
      </c>
      <c r="N1401" s="66" t="str">
        <f>IFERROR(IF(BT1401="","",IF(INDEX(N$1:N1400,MATCH(BT1401,BT$1:BT1400,0),1)=0,"",INDEX(N$1:N1400,MATCH(BT1401,BT$1:BT1400,0),1))),"")</f>
        <v/>
      </c>
      <c r="O1401" s="66" t="str">
        <f>IFERROR(IF(BT1401="","",IF(INDEX(O$1:O1400,MATCH(BT1401,BT$1:BT1400,0),1)=0,"",INDEX(O$1:O1400,MATCH(BT1401,BT$1:BT1400,0),1))),"")</f>
        <v/>
      </c>
      <c r="R1401" s="66"/>
      <c r="S1401" s="5"/>
      <c r="T1401" s="66"/>
      <c r="U1401" s="5" t="str">
        <f>IFERROR(IF(INDEX(U$1:U1400,MATCH(T1401,T$1:T1400,0),1)=0,"",INDEX(U$1:U1400,MATCH(T1401,T$1:T1400,0),1)),"")</f>
        <v/>
      </c>
      <c r="V1401" s="66"/>
      <c r="W1401" s="5" t="str">
        <f>IFERROR(IF(INDEX(W$1:W1400,MATCH(V1401,V$1:V1400,0),1)=0,"",INDEX(W$1:W1400,MATCH(V1401,V$1:V1400,0),1)),"")</f>
        <v/>
      </c>
      <c r="AE1401" s="4"/>
      <c r="AY1401" s="7"/>
      <c r="BN1401" s="7" t="str">
        <f t="shared" si="307"/>
        <v/>
      </c>
      <c r="BO1401" s="286" t="str">
        <f t="shared" si="309"/>
        <v/>
      </c>
      <c r="BP1401" s="22" t="str">
        <f t="shared" si="308"/>
        <v/>
      </c>
      <c r="BQ1401" s="7"/>
      <c r="BR1401" s="75" t="str">
        <f t="shared" si="301"/>
        <v/>
      </c>
      <c r="BS1401" s="75" t="str">
        <f t="shared" si="302"/>
        <v/>
      </c>
      <c r="BT1401" s="5" t="str">
        <f t="shared" si="303"/>
        <v/>
      </c>
      <c r="BU1401" s="79" t="str">
        <f t="shared" si="304"/>
        <v/>
      </c>
      <c r="BV1401" s="79" t="str">
        <f t="shared" si="305"/>
        <v/>
      </c>
      <c r="BW1401" s="79" t="str">
        <f t="shared" si="306"/>
        <v/>
      </c>
      <c r="CB1401" s="5"/>
      <c r="CE1401" s="5"/>
      <c r="CF1401" s="5"/>
      <c r="CG1401" s="5"/>
      <c r="CH1401" s="5"/>
      <c r="CI1401" s="5"/>
      <c r="CJ1401" s="14"/>
      <c r="CK1401" s="25"/>
      <c r="DO1401" s="5" t="e">
        <f>IF(REPORTE!AH$2="si",IF(C1401=VALUE(REPORTE!C$22),IF(SUM(DO1402:DO$1993),CONCATENATE(INT(B1401),", "),INT(B1401)),""),IF(C1401=VALUE(REPORTE!C$21),IF(SUM(DO1402:DO$1993),CONCATENATE(INT(B1401),", "),INT(B1401)),""))</f>
        <v>#VALUE!</v>
      </c>
      <c r="DS1401" s="5"/>
      <c r="DT1401" s="5"/>
      <c r="DU1401" s="5"/>
      <c r="DV1401" s="5"/>
    </row>
    <row r="1402" spans="1:126" x14ac:dyDescent="0.25">
      <c r="A1402" s="4" t="str">
        <f t="shared" si="300"/>
        <v/>
      </c>
      <c r="B1402" s="3"/>
      <c r="D1402" s="1"/>
      <c r="H1402" s="5" t="str">
        <f>IF(F1402="","",IFERROR(CONCATENATE("PEUA",VLOOKUP(ESTADO,REPORTE!AV$2:AW$33,2,0),DIDTRITO_FORM,CADER_FORM,IFERROR(INDEX(CA:CA,MATCH(DAY(F1402),BZ:BZ,0),1),DAY(F1402)),IFERROR(INDEX(CA:CA,MATCH(MONTH(F1402),BZ:BZ,0),1),MONTH(F1402)),YEAR(F1402),G1402),""))</f>
        <v/>
      </c>
      <c r="N1402" s="66" t="str">
        <f>IFERROR(IF(BT1402="","",IF(INDEX(N$1:N1401,MATCH(BT1402,BT$1:BT1401,0),1)=0,"",INDEX(N$1:N1401,MATCH(BT1402,BT$1:BT1401,0),1))),"")</f>
        <v/>
      </c>
      <c r="O1402" s="66" t="str">
        <f>IFERROR(IF(BT1402="","",IF(INDEX(O$1:O1401,MATCH(BT1402,BT$1:BT1401,0),1)=0,"",INDEX(O$1:O1401,MATCH(BT1402,BT$1:BT1401,0),1))),"")</f>
        <v/>
      </c>
      <c r="R1402" s="66"/>
      <c r="S1402" s="5"/>
      <c r="T1402" s="66"/>
      <c r="U1402" s="5" t="str">
        <f>IFERROR(IF(INDEX(U$1:U1401,MATCH(T1402,T$1:T1401,0),1)=0,"",INDEX(U$1:U1401,MATCH(T1402,T$1:T1401,0),1)),"")</f>
        <v/>
      </c>
      <c r="V1402" s="66"/>
      <c r="W1402" s="5" t="str">
        <f>IFERROR(IF(INDEX(W$1:W1401,MATCH(V1402,V$1:V1401,0),1)=0,"",INDEX(W$1:W1401,MATCH(V1402,V$1:V1401,0),1)),"")</f>
        <v/>
      </c>
      <c r="AE1402" s="4"/>
      <c r="AY1402" s="7"/>
      <c r="BN1402" s="7" t="str">
        <f t="shared" si="307"/>
        <v/>
      </c>
      <c r="BO1402" s="286" t="str">
        <f t="shared" si="309"/>
        <v/>
      </c>
      <c r="BP1402" s="22" t="str">
        <f t="shared" si="308"/>
        <v/>
      </c>
      <c r="BQ1402" s="7"/>
      <c r="BR1402" s="75" t="str">
        <f t="shared" si="301"/>
        <v/>
      </c>
      <c r="BS1402" s="75" t="str">
        <f t="shared" si="302"/>
        <v/>
      </c>
      <c r="BT1402" s="5" t="str">
        <f t="shared" si="303"/>
        <v/>
      </c>
      <c r="BU1402" s="79" t="str">
        <f t="shared" si="304"/>
        <v/>
      </c>
      <c r="BV1402" s="79" t="str">
        <f t="shared" si="305"/>
        <v/>
      </c>
      <c r="BW1402" s="79" t="str">
        <f t="shared" si="306"/>
        <v/>
      </c>
      <c r="CB1402" s="5"/>
      <c r="CE1402" s="5"/>
      <c r="CF1402" s="5"/>
      <c r="CG1402" s="5"/>
      <c r="CH1402" s="5"/>
      <c r="CI1402" s="5"/>
      <c r="CJ1402" s="14"/>
      <c r="CK1402" s="25"/>
      <c r="DO1402" s="5" t="e">
        <f>IF(REPORTE!AH$2="si",IF(C1402=VALUE(REPORTE!C$22),IF(SUM(DO1403:DO$1993),CONCATENATE(INT(B1402),", "),INT(B1402)),""),IF(C1402=VALUE(REPORTE!C$21),IF(SUM(DO1403:DO$1993),CONCATENATE(INT(B1402),", "),INT(B1402)),""))</f>
        <v>#VALUE!</v>
      </c>
      <c r="DS1402" s="5"/>
      <c r="DT1402" s="5"/>
      <c r="DU1402" s="5"/>
      <c r="DV1402" s="5"/>
    </row>
    <row r="1403" spans="1:126" x14ac:dyDescent="0.25">
      <c r="A1403" s="4" t="str">
        <f t="shared" si="300"/>
        <v/>
      </c>
      <c r="B1403" s="3"/>
      <c r="D1403" s="1"/>
      <c r="H1403" s="5" t="str">
        <f>IF(F1403="","",IFERROR(CONCATENATE("PEUA",VLOOKUP(ESTADO,REPORTE!AV$2:AW$33,2,0),DIDTRITO_FORM,CADER_FORM,IFERROR(INDEX(CA:CA,MATCH(DAY(F1403),BZ:BZ,0),1),DAY(F1403)),IFERROR(INDEX(CA:CA,MATCH(MONTH(F1403),BZ:BZ,0),1),MONTH(F1403)),YEAR(F1403),G1403),""))</f>
        <v/>
      </c>
      <c r="N1403" s="66" t="str">
        <f>IFERROR(IF(BT1403="","",IF(INDEX(N$1:N1402,MATCH(BT1403,BT$1:BT1402,0),1)=0,"",INDEX(N$1:N1402,MATCH(BT1403,BT$1:BT1402,0),1))),"")</f>
        <v/>
      </c>
      <c r="O1403" s="66" t="str">
        <f>IFERROR(IF(BT1403="","",IF(INDEX(O$1:O1402,MATCH(BT1403,BT$1:BT1402,0),1)=0,"",INDEX(O$1:O1402,MATCH(BT1403,BT$1:BT1402,0),1))),"")</f>
        <v/>
      </c>
      <c r="R1403" s="66"/>
      <c r="S1403" s="5"/>
      <c r="T1403" s="66"/>
      <c r="U1403" s="5" t="str">
        <f>IFERROR(IF(INDEX(U$1:U1402,MATCH(T1403,T$1:T1402,0),1)=0,"",INDEX(U$1:U1402,MATCH(T1403,T$1:T1402,0),1)),"")</f>
        <v/>
      </c>
      <c r="V1403" s="66"/>
      <c r="W1403" s="5" t="str">
        <f>IFERROR(IF(INDEX(W$1:W1402,MATCH(V1403,V$1:V1402,0),1)=0,"",INDEX(W$1:W1402,MATCH(V1403,V$1:V1402,0),1)),"")</f>
        <v/>
      </c>
      <c r="AE1403" s="4"/>
      <c r="AY1403" s="7"/>
      <c r="BN1403" s="7" t="str">
        <f t="shared" si="307"/>
        <v/>
      </c>
      <c r="BO1403" s="286" t="str">
        <f t="shared" si="309"/>
        <v/>
      </c>
      <c r="BP1403" s="22" t="str">
        <f t="shared" si="308"/>
        <v/>
      </c>
      <c r="BQ1403" s="7"/>
      <c r="BR1403" s="75" t="str">
        <f t="shared" si="301"/>
        <v/>
      </c>
      <c r="BS1403" s="75" t="str">
        <f t="shared" si="302"/>
        <v/>
      </c>
      <c r="BT1403" s="5" t="str">
        <f t="shared" si="303"/>
        <v/>
      </c>
      <c r="BU1403" s="79" t="str">
        <f t="shared" si="304"/>
        <v/>
      </c>
      <c r="BV1403" s="79" t="str">
        <f t="shared" si="305"/>
        <v/>
      </c>
      <c r="BW1403" s="79" t="str">
        <f t="shared" si="306"/>
        <v/>
      </c>
      <c r="CB1403" s="5"/>
      <c r="CE1403" s="5"/>
      <c r="CF1403" s="5"/>
      <c r="CG1403" s="5"/>
      <c r="CH1403" s="5"/>
      <c r="CI1403" s="5"/>
      <c r="CJ1403" s="14"/>
      <c r="CK1403" s="25"/>
      <c r="DO1403" s="5" t="e">
        <f>IF(REPORTE!AH$2="si",IF(C1403=VALUE(REPORTE!C$22),IF(SUM(DO1404:DO$1993),CONCATENATE(INT(B1403),", "),INT(B1403)),""),IF(C1403=VALUE(REPORTE!C$21),IF(SUM(DO1404:DO$1993),CONCATENATE(INT(B1403),", "),INT(B1403)),""))</f>
        <v>#VALUE!</v>
      </c>
      <c r="DS1403" s="5"/>
      <c r="DT1403" s="5"/>
      <c r="DU1403" s="5"/>
      <c r="DV1403" s="5"/>
    </row>
    <row r="1404" spans="1:126" x14ac:dyDescent="0.25">
      <c r="A1404" s="4" t="str">
        <f t="shared" si="300"/>
        <v/>
      </c>
      <c r="B1404" s="3"/>
      <c r="D1404" s="1"/>
      <c r="H1404" s="5" t="str">
        <f>IF(F1404="","",IFERROR(CONCATENATE("PEUA",VLOOKUP(ESTADO,REPORTE!AV$2:AW$33,2,0),DIDTRITO_FORM,CADER_FORM,IFERROR(INDEX(CA:CA,MATCH(DAY(F1404),BZ:BZ,0),1),DAY(F1404)),IFERROR(INDEX(CA:CA,MATCH(MONTH(F1404),BZ:BZ,0),1),MONTH(F1404)),YEAR(F1404),G1404),""))</f>
        <v/>
      </c>
      <c r="N1404" s="66" t="str">
        <f>IFERROR(IF(BT1404="","",IF(INDEX(N$1:N1403,MATCH(BT1404,BT$1:BT1403,0),1)=0,"",INDEX(N$1:N1403,MATCH(BT1404,BT$1:BT1403,0),1))),"")</f>
        <v/>
      </c>
      <c r="O1404" s="66" t="str">
        <f>IFERROR(IF(BT1404="","",IF(INDEX(O$1:O1403,MATCH(BT1404,BT$1:BT1403,0),1)=0,"",INDEX(O$1:O1403,MATCH(BT1404,BT$1:BT1403,0),1))),"")</f>
        <v/>
      </c>
      <c r="R1404" s="66"/>
      <c r="S1404" s="5"/>
      <c r="T1404" s="66"/>
      <c r="U1404" s="5" t="str">
        <f>IFERROR(IF(INDEX(U$1:U1403,MATCH(T1404,T$1:T1403,0),1)=0,"",INDEX(U$1:U1403,MATCH(T1404,T$1:T1403,0),1)),"")</f>
        <v/>
      </c>
      <c r="V1404" s="66"/>
      <c r="W1404" s="5" t="str">
        <f>IFERROR(IF(INDEX(W$1:W1403,MATCH(V1404,V$1:V1403,0),1)=0,"",INDEX(W$1:W1403,MATCH(V1404,V$1:V1403,0),1)),"")</f>
        <v/>
      </c>
      <c r="AE1404" s="4"/>
      <c r="AY1404" s="7"/>
      <c r="BN1404" s="7" t="str">
        <f t="shared" si="307"/>
        <v/>
      </c>
      <c r="BO1404" s="286" t="str">
        <f t="shared" si="309"/>
        <v/>
      </c>
      <c r="BP1404" s="22" t="str">
        <f t="shared" si="308"/>
        <v/>
      </c>
      <c r="BQ1404" s="7"/>
      <c r="BR1404" s="75" t="str">
        <f t="shared" si="301"/>
        <v/>
      </c>
      <c r="BS1404" s="75" t="str">
        <f t="shared" si="302"/>
        <v/>
      </c>
      <c r="BT1404" s="5" t="str">
        <f t="shared" si="303"/>
        <v/>
      </c>
      <c r="BU1404" s="79" t="str">
        <f t="shared" si="304"/>
        <v/>
      </c>
      <c r="BV1404" s="79" t="str">
        <f t="shared" si="305"/>
        <v/>
      </c>
      <c r="BW1404" s="79" t="str">
        <f t="shared" si="306"/>
        <v/>
      </c>
      <c r="CB1404" s="5"/>
      <c r="CE1404" s="5"/>
      <c r="CF1404" s="5"/>
      <c r="CG1404" s="5"/>
      <c r="CH1404" s="5"/>
      <c r="CI1404" s="5"/>
      <c r="CJ1404" s="14"/>
      <c r="CK1404" s="25"/>
      <c r="DO1404" s="5" t="e">
        <f>IF(REPORTE!AH$2="si",IF(C1404=VALUE(REPORTE!C$22),IF(SUM(DO1405:DO$1993),CONCATENATE(INT(B1404),", "),INT(B1404)),""),IF(C1404=VALUE(REPORTE!C$21),IF(SUM(DO1405:DO$1993),CONCATENATE(INT(B1404),", "),INT(B1404)),""))</f>
        <v>#VALUE!</v>
      </c>
      <c r="DS1404" s="5"/>
      <c r="DT1404" s="5"/>
      <c r="DU1404" s="5"/>
      <c r="DV1404" s="5"/>
    </row>
    <row r="1405" spans="1:126" x14ac:dyDescent="0.25">
      <c r="A1405" s="4" t="str">
        <f t="shared" si="300"/>
        <v/>
      </c>
      <c r="B1405" s="3"/>
      <c r="D1405" s="1"/>
      <c r="H1405" s="5" t="str">
        <f>IF(F1405="","",IFERROR(CONCATENATE("PEUA",VLOOKUP(ESTADO,REPORTE!AV$2:AW$33,2,0),DIDTRITO_FORM,CADER_FORM,IFERROR(INDEX(CA:CA,MATCH(DAY(F1405),BZ:BZ,0),1),DAY(F1405)),IFERROR(INDEX(CA:CA,MATCH(MONTH(F1405),BZ:BZ,0),1),MONTH(F1405)),YEAR(F1405),G1405),""))</f>
        <v/>
      </c>
      <c r="N1405" s="66" t="str">
        <f>IFERROR(IF(BT1405="","",IF(INDEX(N$1:N1404,MATCH(BT1405,BT$1:BT1404,0),1)=0,"",INDEX(N$1:N1404,MATCH(BT1405,BT$1:BT1404,0),1))),"")</f>
        <v/>
      </c>
      <c r="O1405" s="66" t="str">
        <f>IFERROR(IF(BT1405="","",IF(INDEX(O$1:O1404,MATCH(BT1405,BT$1:BT1404,0),1)=0,"",INDEX(O$1:O1404,MATCH(BT1405,BT$1:BT1404,0),1))),"")</f>
        <v/>
      </c>
      <c r="R1405" s="66"/>
      <c r="S1405" s="5"/>
      <c r="T1405" s="66"/>
      <c r="U1405" s="5" t="str">
        <f>IFERROR(IF(INDEX(U$1:U1404,MATCH(T1405,T$1:T1404,0),1)=0,"",INDEX(U$1:U1404,MATCH(T1405,T$1:T1404,0),1)),"")</f>
        <v/>
      </c>
      <c r="V1405" s="66"/>
      <c r="W1405" s="5" t="str">
        <f>IFERROR(IF(INDEX(W$1:W1404,MATCH(V1405,V$1:V1404,0),1)=0,"",INDEX(W$1:W1404,MATCH(V1405,V$1:V1404,0),1)),"")</f>
        <v/>
      </c>
      <c r="AE1405" s="4"/>
      <c r="AY1405" s="7"/>
      <c r="BN1405" s="7" t="str">
        <f t="shared" si="307"/>
        <v/>
      </c>
      <c r="BO1405" s="286" t="str">
        <f t="shared" si="309"/>
        <v/>
      </c>
      <c r="BP1405" s="22" t="str">
        <f t="shared" si="308"/>
        <v/>
      </c>
      <c r="BQ1405" s="7"/>
      <c r="BR1405" s="75" t="str">
        <f t="shared" si="301"/>
        <v/>
      </c>
      <c r="BS1405" s="75" t="str">
        <f t="shared" si="302"/>
        <v/>
      </c>
      <c r="BT1405" s="5" t="str">
        <f t="shared" si="303"/>
        <v/>
      </c>
      <c r="BU1405" s="79" t="str">
        <f t="shared" si="304"/>
        <v/>
      </c>
      <c r="BV1405" s="79" t="str">
        <f t="shared" si="305"/>
        <v/>
      </c>
      <c r="BW1405" s="79" t="str">
        <f t="shared" si="306"/>
        <v/>
      </c>
      <c r="CB1405" s="5"/>
      <c r="CE1405" s="5"/>
      <c r="CF1405" s="5"/>
      <c r="CG1405" s="5"/>
      <c r="CH1405" s="5"/>
      <c r="CI1405" s="5"/>
      <c r="CJ1405" s="14"/>
      <c r="CK1405" s="25"/>
      <c r="DO1405" s="5" t="e">
        <f>IF(REPORTE!AH$2="si",IF(C1405=VALUE(REPORTE!C$22),IF(SUM(DO1406:DO$1993),CONCATENATE(INT(B1405),", "),INT(B1405)),""),IF(C1405=VALUE(REPORTE!C$21),IF(SUM(DO1406:DO$1993),CONCATENATE(INT(B1405),", "),INT(B1405)),""))</f>
        <v>#VALUE!</v>
      </c>
      <c r="DS1405" s="5"/>
      <c r="DT1405" s="5"/>
      <c r="DU1405" s="5"/>
      <c r="DV1405" s="5"/>
    </row>
    <row r="1406" spans="1:126" x14ac:dyDescent="0.25">
      <c r="A1406" s="4" t="str">
        <f t="shared" si="300"/>
        <v/>
      </c>
      <c r="B1406" s="3"/>
      <c r="D1406" s="1"/>
      <c r="H1406" s="5" t="str">
        <f>IF(F1406="","",IFERROR(CONCATENATE("PEUA",VLOOKUP(ESTADO,REPORTE!AV$2:AW$33,2,0),DIDTRITO_FORM,CADER_FORM,IFERROR(INDEX(CA:CA,MATCH(DAY(F1406),BZ:BZ,0),1),DAY(F1406)),IFERROR(INDEX(CA:CA,MATCH(MONTH(F1406),BZ:BZ,0),1),MONTH(F1406)),YEAR(F1406),G1406),""))</f>
        <v/>
      </c>
      <c r="N1406" s="66" t="str">
        <f>IFERROR(IF(BT1406="","",IF(INDEX(N$1:N1405,MATCH(BT1406,BT$1:BT1405,0),1)=0,"",INDEX(N$1:N1405,MATCH(BT1406,BT$1:BT1405,0),1))),"")</f>
        <v/>
      </c>
      <c r="O1406" s="66" t="str">
        <f>IFERROR(IF(BT1406="","",IF(INDEX(O$1:O1405,MATCH(BT1406,BT$1:BT1405,0),1)=0,"",INDEX(O$1:O1405,MATCH(BT1406,BT$1:BT1405,0),1))),"")</f>
        <v/>
      </c>
      <c r="R1406" s="66"/>
      <c r="S1406" s="5"/>
      <c r="T1406" s="66"/>
      <c r="U1406" s="5" t="str">
        <f>IFERROR(IF(INDEX(U$1:U1405,MATCH(T1406,T$1:T1405,0),1)=0,"",INDEX(U$1:U1405,MATCH(T1406,T$1:T1405,0),1)),"")</f>
        <v/>
      </c>
      <c r="V1406" s="66"/>
      <c r="W1406" s="5" t="str">
        <f>IFERROR(IF(INDEX(W$1:W1405,MATCH(V1406,V$1:V1405,0),1)=0,"",INDEX(W$1:W1405,MATCH(V1406,V$1:V1405,0),1)),"")</f>
        <v/>
      </c>
      <c r="AE1406" s="4"/>
      <c r="AY1406" s="7"/>
      <c r="BN1406" s="7" t="str">
        <f t="shared" si="307"/>
        <v/>
      </c>
      <c r="BO1406" s="286" t="str">
        <f t="shared" si="309"/>
        <v/>
      </c>
      <c r="BP1406" s="22" t="str">
        <f t="shared" si="308"/>
        <v/>
      </c>
      <c r="BQ1406" s="7"/>
      <c r="BR1406" s="75" t="str">
        <f t="shared" si="301"/>
        <v/>
      </c>
      <c r="BS1406" s="75" t="str">
        <f t="shared" si="302"/>
        <v/>
      </c>
      <c r="BT1406" s="5" t="str">
        <f t="shared" si="303"/>
        <v/>
      </c>
      <c r="BU1406" s="79" t="str">
        <f t="shared" si="304"/>
        <v/>
      </c>
      <c r="BV1406" s="79" t="str">
        <f t="shared" si="305"/>
        <v/>
      </c>
      <c r="BW1406" s="79" t="str">
        <f t="shared" si="306"/>
        <v/>
      </c>
      <c r="CB1406" s="5"/>
      <c r="CE1406" s="5"/>
      <c r="CF1406" s="5"/>
      <c r="CG1406" s="5"/>
      <c r="CH1406" s="5"/>
      <c r="CI1406" s="5"/>
      <c r="CJ1406" s="14"/>
      <c r="CK1406" s="25"/>
      <c r="DO1406" s="5" t="e">
        <f>IF(REPORTE!AH$2="si",IF(C1406=VALUE(REPORTE!C$22),IF(SUM(DO1407:DO$1993),CONCATENATE(INT(B1406),", "),INT(B1406)),""),IF(C1406=VALUE(REPORTE!C$21),IF(SUM(DO1407:DO$1993),CONCATENATE(INT(B1406),", "),INT(B1406)),""))</f>
        <v>#VALUE!</v>
      </c>
      <c r="DS1406" s="5"/>
      <c r="DT1406" s="5"/>
      <c r="DU1406" s="5"/>
      <c r="DV1406" s="5"/>
    </row>
    <row r="1407" spans="1:126" x14ac:dyDescent="0.25">
      <c r="A1407" s="4" t="str">
        <f t="shared" si="300"/>
        <v/>
      </c>
      <c r="B1407" s="3"/>
      <c r="D1407" s="1"/>
      <c r="H1407" s="5" t="str">
        <f>IF(F1407="","",IFERROR(CONCATENATE("PEUA",VLOOKUP(ESTADO,REPORTE!AV$2:AW$33,2,0),DIDTRITO_FORM,CADER_FORM,IFERROR(INDEX(CA:CA,MATCH(DAY(F1407),BZ:BZ,0),1),DAY(F1407)),IFERROR(INDEX(CA:CA,MATCH(MONTH(F1407),BZ:BZ,0),1),MONTH(F1407)),YEAR(F1407),G1407),""))</f>
        <v/>
      </c>
      <c r="N1407" s="66" t="str">
        <f>IFERROR(IF(BT1407="","",IF(INDEX(N$1:N1406,MATCH(BT1407,BT$1:BT1406,0),1)=0,"",INDEX(N$1:N1406,MATCH(BT1407,BT$1:BT1406,0),1))),"")</f>
        <v/>
      </c>
      <c r="O1407" s="66" t="str">
        <f>IFERROR(IF(BT1407="","",IF(INDEX(O$1:O1406,MATCH(BT1407,BT$1:BT1406,0),1)=0,"",INDEX(O$1:O1406,MATCH(BT1407,BT$1:BT1406,0),1))),"")</f>
        <v/>
      </c>
      <c r="R1407" s="66"/>
      <c r="S1407" s="5"/>
      <c r="T1407" s="66"/>
      <c r="U1407" s="5" t="str">
        <f>IFERROR(IF(INDEX(U$1:U1406,MATCH(T1407,T$1:T1406,0),1)=0,"",INDEX(U$1:U1406,MATCH(T1407,T$1:T1406,0),1)),"")</f>
        <v/>
      </c>
      <c r="V1407" s="66"/>
      <c r="W1407" s="5" t="str">
        <f>IFERROR(IF(INDEX(W$1:W1406,MATCH(V1407,V$1:V1406,0),1)=0,"",INDEX(W$1:W1406,MATCH(V1407,V$1:V1406,0),1)),"")</f>
        <v/>
      </c>
      <c r="AE1407" s="4"/>
      <c r="AY1407" s="7"/>
      <c r="BN1407" s="7" t="str">
        <f t="shared" si="307"/>
        <v/>
      </c>
      <c r="BO1407" s="286" t="str">
        <f t="shared" si="309"/>
        <v/>
      </c>
      <c r="BP1407" s="22" t="str">
        <f t="shared" si="308"/>
        <v/>
      </c>
      <c r="BQ1407" s="7"/>
      <c r="BR1407" s="75" t="str">
        <f t="shared" si="301"/>
        <v/>
      </c>
      <c r="BS1407" s="75" t="str">
        <f t="shared" si="302"/>
        <v/>
      </c>
      <c r="BT1407" s="5" t="str">
        <f t="shared" si="303"/>
        <v/>
      </c>
      <c r="BU1407" s="79" t="str">
        <f t="shared" si="304"/>
        <v/>
      </c>
      <c r="BV1407" s="79" t="str">
        <f t="shared" si="305"/>
        <v/>
      </c>
      <c r="BW1407" s="79" t="str">
        <f t="shared" si="306"/>
        <v/>
      </c>
      <c r="CB1407" s="5"/>
      <c r="CE1407" s="5"/>
      <c r="CF1407" s="5"/>
      <c r="CG1407" s="5"/>
      <c r="CH1407" s="5"/>
      <c r="CI1407" s="5"/>
      <c r="CJ1407" s="14"/>
      <c r="CK1407" s="25"/>
      <c r="DO1407" s="5" t="e">
        <f>IF(REPORTE!AH$2="si",IF(C1407=VALUE(REPORTE!C$22),IF(SUM(DO1408:DO$1993),CONCATENATE(INT(B1407),", "),INT(B1407)),""),IF(C1407=VALUE(REPORTE!C$21),IF(SUM(DO1408:DO$1993),CONCATENATE(INT(B1407),", "),INT(B1407)),""))</f>
        <v>#VALUE!</v>
      </c>
      <c r="DS1407" s="5"/>
      <c r="DT1407" s="5"/>
      <c r="DU1407" s="5"/>
      <c r="DV1407" s="5"/>
    </row>
    <row r="1408" spans="1:126" x14ac:dyDescent="0.25">
      <c r="A1408" s="4" t="str">
        <f t="shared" si="300"/>
        <v/>
      </c>
      <c r="B1408" s="3"/>
      <c r="D1408" s="1"/>
      <c r="H1408" s="5" t="str">
        <f>IF(F1408="","",IFERROR(CONCATENATE("PEUA",VLOOKUP(ESTADO,REPORTE!AV$2:AW$33,2,0),DIDTRITO_FORM,CADER_FORM,IFERROR(INDEX(CA:CA,MATCH(DAY(F1408),BZ:BZ,0),1),DAY(F1408)),IFERROR(INDEX(CA:CA,MATCH(MONTH(F1408),BZ:BZ,0),1),MONTH(F1408)),YEAR(F1408),G1408),""))</f>
        <v/>
      </c>
      <c r="N1408" s="66" t="str">
        <f>IFERROR(IF(BT1408="","",IF(INDEX(N$1:N1407,MATCH(BT1408,BT$1:BT1407,0),1)=0,"",INDEX(N$1:N1407,MATCH(BT1408,BT$1:BT1407,0),1))),"")</f>
        <v/>
      </c>
      <c r="O1408" s="66" t="str">
        <f>IFERROR(IF(BT1408="","",IF(INDEX(O$1:O1407,MATCH(BT1408,BT$1:BT1407,0),1)=0,"",INDEX(O$1:O1407,MATCH(BT1408,BT$1:BT1407,0),1))),"")</f>
        <v/>
      </c>
      <c r="R1408" s="66"/>
      <c r="S1408" s="5"/>
      <c r="T1408" s="66"/>
      <c r="U1408" s="5" t="str">
        <f>IFERROR(IF(INDEX(U$1:U1407,MATCH(T1408,T$1:T1407,0),1)=0,"",INDEX(U$1:U1407,MATCH(T1408,T$1:T1407,0),1)),"")</f>
        <v/>
      </c>
      <c r="V1408" s="66"/>
      <c r="W1408" s="5" t="str">
        <f>IFERROR(IF(INDEX(W$1:W1407,MATCH(V1408,V$1:V1407,0),1)=0,"",INDEX(W$1:W1407,MATCH(V1408,V$1:V1407,0),1)),"")</f>
        <v/>
      </c>
      <c r="AE1408" s="4"/>
      <c r="AY1408" s="7"/>
      <c r="BN1408" s="7" t="str">
        <f t="shared" si="307"/>
        <v/>
      </c>
      <c r="BO1408" s="286" t="str">
        <f t="shared" si="309"/>
        <v/>
      </c>
      <c r="BP1408" s="22" t="str">
        <f t="shared" si="308"/>
        <v/>
      </c>
      <c r="BQ1408" s="7"/>
      <c r="BR1408" s="75" t="str">
        <f t="shared" si="301"/>
        <v/>
      </c>
      <c r="BS1408" s="75" t="str">
        <f t="shared" si="302"/>
        <v/>
      </c>
      <c r="BT1408" s="5" t="str">
        <f t="shared" si="303"/>
        <v/>
      </c>
      <c r="BU1408" s="79" t="str">
        <f t="shared" si="304"/>
        <v/>
      </c>
      <c r="BV1408" s="79" t="str">
        <f t="shared" si="305"/>
        <v/>
      </c>
      <c r="BW1408" s="79" t="str">
        <f t="shared" si="306"/>
        <v/>
      </c>
      <c r="CB1408" s="5"/>
      <c r="CE1408" s="5"/>
      <c r="CF1408" s="5"/>
      <c r="CG1408" s="5"/>
      <c r="CH1408" s="5"/>
      <c r="CI1408" s="5"/>
      <c r="CJ1408" s="14"/>
      <c r="CK1408" s="25"/>
      <c r="DO1408" s="5" t="e">
        <f>IF(REPORTE!AH$2="si",IF(C1408=VALUE(REPORTE!C$22),IF(SUM(DO1409:DO$1993),CONCATENATE(INT(B1408),", "),INT(B1408)),""),IF(C1408=VALUE(REPORTE!C$21),IF(SUM(DO1409:DO$1993),CONCATENATE(INT(B1408),", "),INT(B1408)),""))</f>
        <v>#VALUE!</v>
      </c>
      <c r="DS1408" s="5"/>
      <c r="DT1408" s="5"/>
      <c r="DU1408" s="5"/>
      <c r="DV1408" s="5"/>
    </row>
    <row r="1409" spans="1:126" x14ac:dyDescent="0.25">
      <c r="A1409" s="4" t="str">
        <f t="shared" si="300"/>
        <v/>
      </c>
      <c r="B1409" s="3"/>
      <c r="D1409" s="1"/>
      <c r="H1409" s="5" t="str">
        <f>IF(F1409="","",IFERROR(CONCATENATE("PEUA",VLOOKUP(ESTADO,REPORTE!AV$2:AW$33,2,0),DIDTRITO_FORM,CADER_FORM,IFERROR(INDEX(CA:CA,MATCH(DAY(F1409),BZ:BZ,0),1),DAY(F1409)),IFERROR(INDEX(CA:CA,MATCH(MONTH(F1409),BZ:BZ,0),1),MONTH(F1409)),YEAR(F1409),G1409),""))</f>
        <v/>
      </c>
      <c r="N1409" s="66" t="str">
        <f>IFERROR(IF(BT1409="","",IF(INDEX(N$1:N1408,MATCH(BT1409,BT$1:BT1408,0),1)=0,"",INDEX(N$1:N1408,MATCH(BT1409,BT$1:BT1408,0),1))),"")</f>
        <v/>
      </c>
      <c r="O1409" s="66" t="str">
        <f>IFERROR(IF(BT1409="","",IF(INDEX(O$1:O1408,MATCH(BT1409,BT$1:BT1408,0),1)=0,"",INDEX(O$1:O1408,MATCH(BT1409,BT$1:BT1408,0),1))),"")</f>
        <v/>
      </c>
      <c r="R1409" s="66"/>
      <c r="S1409" s="5"/>
      <c r="T1409" s="66"/>
      <c r="U1409" s="5" t="str">
        <f>IFERROR(IF(INDEX(U$1:U1408,MATCH(T1409,T$1:T1408,0),1)=0,"",INDEX(U$1:U1408,MATCH(T1409,T$1:T1408,0),1)),"")</f>
        <v/>
      </c>
      <c r="V1409" s="66"/>
      <c r="W1409" s="5" t="str">
        <f>IFERROR(IF(INDEX(W$1:W1408,MATCH(V1409,V$1:V1408,0),1)=0,"",INDEX(W$1:W1408,MATCH(V1409,V$1:V1408,0),1)),"")</f>
        <v/>
      </c>
      <c r="AE1409" s="4"/>
      <c r="AY1409" s="7"/>
      <c r="BN1409" s="7" t="str">
        <f t="shared" si="307"/>
        <v/>
      </c>
      <c r="BO1409" s="286" t="str">
        <f t="shared" si="309"/>
        <v/>
      </c>
      <c r="BP1409" s="22" t="str">
        <f t="shared" si="308"/>
        <v/>
      </c>
      <c r="BQ1409" s="7"/>
      <c r="BR1409" s="75" t="str">
        <f t="shared" si="301"/>
        <v/>
      </c>
      <c r="BS1409" s="75" t="str">
        <f t="shared" si="302"/>
        <v/>
      </c>
      <c r="BT1409" s="5" t="str">
        <f t="shared" si="303"/>
        <v/>
      </c>
      <c r="BU1409" s="79" t="str">
        <f t="shared" si="304"/>
        <v/>
      </c>
      <c r="BV1409" s="79" t="str">
        <f t="shared" si="305"/>
        <v/>
      </c>
      <c r="BW1409" s="79" t="str">
        <f t="shared" si="306"/>
        <v/>
      </c>
      <c r="CB1409" s="5"/>
      <c r="CE1409" s="5"/>
      <c r="CF1409" s="5"/>
      <c r="CG1409" s="5"/>
      <c r="CH1409" s="5"/>
      <c r="CI1409" s="5"/>
      <c r="CJ1409" s="14"/>
      <c r="CK1409" s="25"/>
      <c r="DO1409" s="5" t="e">
        <f>IF(REPORTE!AH$2="si",IF(C1409=VALUE(REPORTE!C$22),IF(SUM(DO1410:DO$1993),CONCATENATE(INT(B1409),", "),INT(B1409)),""),IF(C1409=VALUE(REPORTE!C$21),IF(SUM(DO1410:DO$1993),CONCATENATE(INT(B1409),", "),INT(B1409)),""))</f>
        <v>#VALUE!</v>
      </c>
      <c r="DS1409" s="5"/>
      <c r="DT1409" s="5"/>
      <c r="DU1409" s="5"/>
      <c r="DV1409" s="5"/>
    </row>
    <row r="1410" spans="1:126" x14ac:dyDescent="0.25">
      <c r="A1410" s="4" t="str">
        <f t="shared" ref="A1410:A1473" si="310">IF(OR(BS1410="",BQ1410="",BQ1410="VENCIDO"),IF(B1410="","",IF(LEN(B1410)=1,"000"&amp;B1410,IF(LEN(B1410)=2,"00"&amp;B1410,IF(LEN(B1410)=3,"0"&amp;B1410,B1410)))),C1410)</f>
        <v/>
      </c>
      <c r="B1410" s="3"/>
      <c r="D1410" s="1"/>
      <c r="H1410" s="5" t="str">
        <f>IF(F1410="","",IFERROR(CONCATENATE("PEUA",VLOOKUP(ESTADO,REPORTE!AV$2:AW$33,2,0),DIDTRITO_FORM,CADER_FORM,IFERROR(INDEX(CA:CA,MATCH(DAY(F1410),BZ:BZ,0),1),DAY(F1410)),IFERROR(INDEX(CA:CA,MATCH(MONTH(F1410),BZ:BZ,0),1),MONTH(F1410)),YEAR(F1410),G1410),""))</f>
        <v/>
      </c>
      <c r="N1410" s="66" t="str">
        <f>IFERROR(IF(BT1410="","",IF(INDEX(N$1:N1409,MATCH(BT1410,BT$1:BT1409,0),1)=0,"",INDEX(N$1:N1409,MATCH(BT1410,BT$1:BT1409,0),1))),"")</f>
        <v/>
      </c>
      <c r="O1410" s="66" t="str">
        <f>IFERROR(IF(BT1410="","",IF(INDEX(O$1:O1409,MATCH(BT1410,BT$1:BT1409,0),1)=0,"",INDEX(O$1:O1409,MATCH(BT1410,BT$1:BT1409,0),1))),"")</f>
        <v/>
      </c>
      <c r="R1410" s="66"/>
      <c r="S1410" s="5"/>
      <c r="T1410" s="66"/>
      <c r="U1410" s="5" t="str">
        <f>IFERROR(IF(INDEX(U$1:U1409,MATCH(T1410,T$1:T1409,0),1)=0,"",INDEX(U$1:U1409,MATCH(T1410,T$1:T1409,0),1)),"")</f>
        <v/>
      </c>
      <c r="V1410" s="66"/>
      <c r="W1410" s="5" t="str">
        <f>IFERROR(IF(INDEX(W$1:W1409,MATCH(V1410,V$1:V1409,0),1)=0,"",INDEX(W$1:W1409,MATCH(V1410,V$1:V1409,0),1)),"")</f>
        <v/>
      </c>
      <c r="AE1410" s="4"/>
      <c r="AY1410" s="7"/>
      <c r="BN1410" s="7" t="str">
        <f t="shared" si="307"/>
        <v/>
      </c>
      <c r="BO1410" s="286" t="str">
        <f t="shared" si="309"/>
        <v/>
      </c>
      <c r="BP1410" s="22" t="str">
        <f t="shared" si="308"/>
        <v/>
      </c>
      <c r="BQ1410" s="7"/>
      <c r="BR1410" s="75" t="str">
        <f t="shared" ref="BR1410:BR1473" si="311">IFERROR(IF(BH1410=0,"",BH1410/6000),"")</f>
        <v/>
      </c>
      <c r="BS1410" s="75" t="str">
        <f t="shared" ref="BS1410:BS1473" si="312">IFERROR(IF(VALUE(AY1410)&gt;VALUE(APERTURA_VENTANILLA),"OK",""),"")</f>
        <v/>
      </c>
      <c r="BT1410" s="5" t="str">
        <f t="shared" ref="BT1410:BT1473" si="313">J1410&amp;IF(K1410="",""," ")&amp;K1410&amp;IF(L1410="",""," ")&amp;L1410</f>
        <v/>
      </c>
      <c r="BU1410" s="79" t="str">
        <f t="shared" ref="BU1410:BU1473" si="314">IF(I1410="","",IF(I1410="F",SUM(BV1410:BW1410),""))</f>
        <v/>
      </c>
      <c r="BV1410" s="79" t="str">
        <f t="shared" ref="BV1410:BV1473" si="315">IF(OR(I1410="M",I1410=""),"",IF(MID(N1410,11,1)="H",1,0))</f>
        <v/>
      </c>
      <c r="BW1410" s="79" t="str">
        <f t="shared" ref="BW1410:BW1473" si="316">IF(OR(I1410="M",I1410=""),"",IF(MID(N1410,11,1)="M",1,0))</f>
        <v/>
      </c>
      <c r="CB1410" s="5"/>
      <c r="CE1410" s="5"/>
      <c r="CF1410" s="5"/>
      <c r="CG1410" s="5"/>
      <c r="CH1410" s="5"/>
      <c r="CI1410" s="5"/>
      <c r="CJ1410" s="14"/>
      <c r="CK1410" s="25"/>
      <c r="DO1410" s="5" t="e">
        <f>IF(REPORTE!AH$2="si",IF(C1410=VALUE(REPORTE!C$22),IF(SUM(DO1411:DO$1993),CONCATENATE(INT(B1410),", "),INT(B1410)),""),IF(C1410=VALUE(REPORTE!C$21),IF(SUM(DO1411:DO$1993),CONCATENATE(INT(B1410),", "),INT(B1410)),""))</f>
        <v>#VALUE!</v>
      </c>
      <c r="DS1410" s="5"/>
      <c r="DT1410" s="5"/>
      <c r="DU1410" s="5"/>
      <c r="DV1410" s="5"/>
    </row>
    <row r="1411" spans="1:126" x14ac:dyDescent="0.25">
      <c r="A1411" s="4" t="str">
        <f t="shared" si="310"/>
        <v/>
      </c>
      <c r="B1411" s="3"/>
      <c r="D1411" s="1"/>
      <c r="H1411" s="5" t="str">
        <f>IF(F1411="","",IFERROR(CONCATENATE("PEUA",VLOOKUP(ESTADO,REPORTE!AV$2:AW$33,2,0),DIDTRITO_FORM,CADER_FORM,IFERROR(INDEX(CA:CA,MATCH(DAY(F1411),BZ:BZ,0),1),DAY(F1411)),IFERROR(INDEX(CA:CA,MATCH(MONTH(F1411),BZ:BZ,0),1),MONTH(F1411)),YEAR(F1411),G1411),""))</f>
        <v/>
      </c>
      <c r="N1411" s="66" t="str">
        <f>IFERROR(IF(BT1411="","",IF(INDEX(N$1:N1410,MATCH(BT1411,BT$1:BT1410,0),1)=0,"",INDEX(N$1:N1410,MATCH(BT1411,BT$1:BT1410,0),1))),"")</f>
        <v/>
      </c>
      <c r="O1411" s="66" t="str">
        <f>IFERROR(IF(BT1411="","",IF(INDEX(O$1:O1410,MATCH(BT1411,BT$1:BT1410,0),1)=0,"",INDEX(O$1:O1410,MATCH(BT1411,BT$1:BT1410,0),1))),"")</f>
        <v/>
      </c>
      <c r="R1411" s="66"/>
      <c r="S1411" s="5"/>
      <c r="T1411" s="66"/>
      <c r="U1411" s="5" t="str">
        <f>IFERROR(IF(INDEX(U$1:U1410,MATCH(T1411,T$1:T1410,0),1)=0,"",INDEX(U$1:U1410,MATCH(T1411,T$1:T1410,0),1)),"")</f>
        <v/>
      </c>
      <c r="V1411" s="66"/>
      <c r="W1411" s="5" t="str">
        <f>IFERROR(IF(INDEX(W$1:W1410,MATCH(V1411,V$1:V1410,0),1)=0,"",INDEX(W$1:W1410,MATCH(V1411,V$1:V1410,0),1)),"")</f>
        <v/>
      </c>
      <c r="AE1411" s="4"/>
      <c r="AY1411" s="7"/>
      <c r="BN1411" s="7" t="str">
        <f t="shared" si="307"/>
        <v/>
      </c>
      <c r="BO1411" s="286" t="str">
        <f t="shared" si="309"/>
        <v/>
      </c>
      <c r="BP1411" s="22" t="str">
        <f t="shared" si="308"/>
        <v/>
      </c>
      <c r="BQ1411" s="7"/>
      <c r="BR1411" s="75" t="str">
        <f t="shared" si="311"/>
        <v/>
      </c>
      <c r="BS1411" s="75" t="str">
        <f t="shared" si="312"/>
        <v/>
      </c>
      <c r="BT1411" s="5" t="str">
        <f t="shared" si="313"/>
        <v/>
      </c>
      <c r="BU1411" s="79" t="str">
        <f t="shared" si="314"/>
        <v/>
      </c>
      <c r="BV1411" s="79" t="str">
        <f t="shared" si="315"/>
        <v/>
      </c>
      <c r="BW1411" s="79" t="str">
        <f t="shared" si="316"/>
        <v/>
      </c>
      <c r="CB1411" s="5"/>
      <c r="CE1411" s="5"/>
      <c r="CF1411" s="5"/>
      <c r="CG1411" s="5"/>
      <c r="CH1411" s="5"/>
      <c r="CI1411" s="5"/>
      <c r="CJ1411" s="14"/>
      <c r="CK1411" s="25"/>
      <c r="DO1411" s="5" t="e">
        <f>IF(REPORTE!AH$2="si",IF(C1411=VALUE(REPORTE!C$22),IF(SUM(DO1412:DO$1993),CONCATENATE(INT(B1411),", "),INT(B1411)),""),IF(C1411=VALUE(REPORTE!C$21),IF(SUM(DO1412:DO$1993),CONCATENATE(INT(B1411),", "),INT(B1411)),""))</f>
        <v>#VALUE!</v>
      </c>
      <c r="DS1411" s="5"/>
      <c r="DT1411" s="5"/>
      <c r="DU1411" s="5"/>
      <c r="DV1411" s="5"/>
    </row>
    <row r="1412" spans="1:126" x14ac:dyDescent="0.25">
      <c r="A1412" s="4" t="str">
        <f t="shared" si="310"/>
        <v/>
      </c>
      <c r="B1412" s="3"/>
      <c r="C1412" s="3"/>
      <c r="D1412" s="1"/>
      <c r="H1412" s="5" t="str">
        <f>IF(F1412="","",IFERROR(CONCATENATE("PEUA",VLOOKUP(ESTADO,REPORTE!AV$2:AW$33,2,0),DIDTRITO_FORM,CADER_FORM,IFERROR(INDEX(CA:CA,MATCH(DAY(F1412),BZ:BZ,0),1),DAY(F1412)),IFERROR(INDEX(CA:CA,MATCH(MONTH(F1412),BZ:BZ,0),1),MONTH(F1412)),YEAR(F1412),G1412),""))</f>
        <v/>
      </c>
      <c r="N1412" s="66" t="str">
        <f>IFERROR(IF(BT1412="","",IF(INDEX(N$1:N1411,MATCH(BT1412,BT$1:BT1411,0),1)=0,"",INDEX(N$1:N1411,MATCH(BT1412,BT$1:BT1411,0),1))),"")</f>
        <v/>
      </c>
      <c r="O1412" s="66" t="str">
        <f>IFERROR(IF(BT1412="","",IF(INDEX(O$1:O1411,MATCH(BT1412,BT$1:BT1411,0),1)=0,"",INDEX(O$1:O1411,MATCH(BT1412,BT$1:BT1411,0),1))),"")</f>
        <v/>
      </c>
      <c r="R1412" s="66"/>
      <c r="S1412" s="5"/>
      <c r="T1412" s="66"/>
      <c r="U1412" s="5" t="str">
        <f>IFERROR(IF(INDEX(U$1:U1411,MATCH(T1412,T$1:T1411,0),1)=0,"",INDEX(U$1:U1411,MATCH(T1412,T$1:T1411,0),1)),"")</f>
        <v/>
      </c>
      <c r="V1412" s="66"/>
      <c r="W1412" s="5" t="str">
        <f>IFERROR(IF(INDEX(W$1:W1411,MATCH(V1412,V$1:V1411,0),1)=0,"",INDEX(W$1:W1411,MATCH(V1412,V$1:V1411,0),1)),"")</f>
        <v/>
      </c>
      <c r="AE1412" s="4"/>
      <c r="AY1412" s="7"/>
      <c r="BN1412" s="7" t="str">
        <f t="shared" si="307"/>
        <v/>
      </c>
      <c r="BO1412" s="286" t="str">
        <f t="shared" si="309"/>
        <v/>
      </c>
      <c r="BP1412" s="22" t="str">
        <f t="shared" si="308"/>
        <v/>
      </c>
      <c r="BQ1412" s="7"/>
      <c r="BR1412" s="75" t="str">
        <f t="shared" si="311"/>
        <v/>
      </c>
      <c r="BS1412" s="75" t="str">
        <f t="shared" si="312"/>
        <v/>
      </c>
      <c r="BT1412" s="5" t="str">
        <f t="shared" si="313"/>
        <v/>
      </c>
      <c r="BU1412" s="79" t="str">
        <f t="shared" si="314"/>
        <v/>
      </c>
      <c r="BV1412" s="79" t="str">
        <f t="shared" si="315"/>
        <v/>
      </c>
      <c r="BW1412" s="79" t="str">
        <f t="shared" si="316"/>
        <v/>
      </c>
      <c r="CB1412" s="5"/>
      <c r="CE1412" s="5"/>
      <c r="CF1412" s="5"/>
      <c r="CG1412" s="5"/>
      <c r="CH1412" s="5"/>
      <c r="CI1412" s="5"/>
      <c r="CJ1412" s="14"/>
      <c r="CK1412" s="25"/>
      <c r="CV1412" s="5"/>
      <c r="DO1412" s="5" t="e">
        <f>IF(REPORTE!AH$2="si",IF(C1412=VALUE(REPORTE!C$22),IF(SUM(DO1413:DO$1993),CONCATENATE(INT(B1412),", "),INT(B1412)),""),IF(C1412=VALUE(REPORTE!C$21),IF(SUM(DO1413:DO$1993),CONCATENATE(INT(B1412),", "),INT(B1412)),""))</f>
        <v>#VALUE!</v>
      </c>
      <c r="DS1412" s="5"/>
      <c r="DT1412" s="5"/>
      <c r="DU1412" s="5"/>
      <c r="DV1412" s="5"/>
    </row>
    <row r="1413" spans="1:126" x14ac:dyDescent="0.25">
      <c r="A1413" s="4" t="str">
        <f t="shared" si="310"/>
        <v/>
      </c>
      <c r="B1413" s="3"/>
      <c r="D1413" s="1"/>
      <c r="H1413" s="5" t="str">
        <f>IF(F1413="","",IFERROR(CONCATENATE("PEUA",VLOOKUP(ESTADO,REPORTE!AV$2:AW$33,2,0),DIDTRITO_FORM,CADER_FORM,IFERROR(INDEX(CA:CA,MATCH(DAY(F1413),BZ:BZ,0),1),DAY(F1413)),IFERROR(INDEX(CA:CA,MATCH(MONTH(F1413),BZ:BZ,0),1),MONTH(F1413)),YEAR(F1413),G1413),""))</f>
        <v/>
      </c>
      <c r="N1413" s="66" t="str">
        <f>IFERROR(IF(BT1413="","",IF(INDEX(N$1:N1412,MATCH(BT1413,BT$1:BT1412,0),1)=0,"",INDEX(N$1:N1412,MATCH(BT1413,BT$1:BT1412,0),1))),"")</f>
        <v/>
      </c>
      <c r="O1413" s="66" t="str">
        <f>IFERROR(IF(BT1413="","",IF(INDEX(O$1:O1412,MATCH(BT1413,BT$1:BT1412,0),1)=0,"",INDEX(O$1:O1412,MATCH(BT1413,BT$1:BT1412,0),1))),"")</f>
        <v/>
      </c>
      <c r="R1413" s="66"/>
      <c r="S1413" s="5"/>
      <c r="T1413" s="66"/>
      <c r="U1413" s="5" t="str">
        <f>IFERROR(IF(INDEX(U$1:U1412,MATCH(T1413,T$1:T1412,0),1)=0,"",INDEX(U$1:U1412,MATCH(T1413,T$1:T1412,0),1)),"")</f>
        <v/>
      </c>
      <c r="V1413" s="66"/>
      <c r="W1413" s="5" t="str">
        <f>IFERROR(IF(INDEX(W$1:W1412,MATCH(V1413,V$1:V1412,0),1)=0,"",INDEX(W$1:W1412,MATCH(V1413,V$1:V1412,0),1)),"")</f>
        <v/>
      </c>
      <c r="AE1413" s="4"/>
      <c r="AY1413" s="7"/>
      <c r="BN1413" s="7" t="str">
        <f t="shared" si="307"/>
        <v/>
      </c>
      <c r="BO1413" s="286" t="str">
        <f t="shared" si="309"/>
        <v/>
      </c>
      <c r="BP1413" s="22" t="str">
        <f t="shared" si="308"/>
        <v/>
      </c>
      <c r="BQ1413" s="7"/>
      <c r="BR1413" s="75" t="str">
        <f t="shared" si="311"/>
        <v/>
      </c>
      <c r="BS1413" s="75" t="str">
        <f t="shared" si="312"/>
        <v/>
      </c>
      <c r="BT1413" s="5" t="str">
        <f t="shared" si="313"/>
        <v/>
      </c>
      <c r="BU1413" s="79" t="str">
        <f t="shared" si="314"/>
        <v/>
      </c>
      <c r="BV1413" s="79" t="str">
        <f t="shared" si="315"/>
        <v/>
      </c>
      <c r="BW1413" s="79" t="str">
        <f t="shared" si="316"/>
        <v/>
      </c>
      <c r="CB1413" s="5"/>
      <c r="CE1413" s="5"/>
      <c r="CF1413" s="5"/>
      <c r="CG1413" s="5"/>
      <c r="CH1413" s="5"/>
      <c r="CI1413" s="5"/>
      <c r="CJ1413" s="14"/>
      <c r="CK1413" s="25"/>
      <c r="CV1413" s="5"/>
      <c r="DO1413" s="5" t="e">
        <f>IF(REPORTE!AH$2="si",IF(C1413=VALUE(REPORTE!C$22),IF(SUM(DO1414:DO$1993),CONCATENATE(INT(B1413),", "),INT(B1413)),""),IF(C1413=VALUE(REPORTE!C$21),IF(SUM(DO1414:DO$1993),CONCATENATE(INT(B1413),", "),INT(B1413)),""))</f>
        <v>#VALUE!</v>
      </c>
      <c r="DS1413" s="5"/>
      <c r="DT1413" s="5"/>
      <c r="DU1413" s="5"/>
      <c r="DV1413" s="5"/>
    </row>
    <row r="1414" spans="1:126" x14ac:dyDescent="0.25">
      <c r="A1414" s="4" t="str">
        <f t="shared" si="310"/>
        <v/>
      </c>
      <c r="B1414" s="3"/>
      <c r="D1414" s="1"/>
      <c r="H1414" s="5" t="str">
        <f>IF(F1414="","",IFERROR(CONCATENATE("PEUA",VLOOKUP(ESTADO,REPORTE!AV$2:AW$33,2,0),DIDTRITO_FORM,CADER_FORM,IFERROR(INDEX(CA:CA,MATCH(DAY(F1414),BZ:BZ,0),1),DAY(F1414)),IFERROR(INDEX(CA:CA,MATCH(MONTH(F1414),BZ:BZ,0),1),MONTH(F1414)),YEAR(F1414),G1414),""))</f>
        <v/>
      </c>
      <c r="N1414" s="66" t="str">
        <f>IFERROR(IF(BT1414="","",IF(INDEX(N$1:N1413,MATCH(BT1414,BT$1:BT1413,0),1)=0,"",INDEX(N$1:N1413,MATCH(BT1414,BT$1:BT1413,0),1))),"")</f>
        <v/>
      </c>
      <c r="O1414" s="66" t="str">
        <f>IFERROR(IF(BT1414="","",IF(INDEX(O$1:O1413,MATCH(BT1414,BT$1:BT1413,0),1)=0,"",INDEX(O$1:O1413,MATCH(BT1414,BT$1:BT1413,0),1))),"")</f>
        <v/>
      </c>
      <c r="R1414" s="66"/>
      <c r="S1414" s="5"/>
      <c r="T1414" s="66"/>
      <c r="U1414" s="5" t="str">
        <f>IFERROR(IF(INDEX(U$1:U1413,MATCH(T1414,T$1:T1413,0),1)=0,"",INDEX(U$1:U1413,MATCH(T1414,T$1:T1413,0),1)),"")</f>
        <v/>
      </c>
      <c r="V1414" s="66"/>
      <c r="W1414" s="5" t="str">
        <f>IFERROR(IF(INDEX(W$1:W1413,MATCH(V1414,V$1:V1413,0),1)=0,"",INDEX(W$1:W1413,MATCH(V1414,V$1:V1413,0),1)),"")</f>
        <v/>
      </c>
      <c r="AE1414" s="4"/>
      <c r="AY1414" s="7"/>
      <c r="BN1414" s="7" t="str">
        <f t="shared" si="307"/>
        <v/>
      </c>
      <c r="BO1414" s="286" t="str">
        <f t="shared" si="309"/>
        <v/>
      </c>
      <c r="BP1414" s="22" t="str">
        <f t="shared" si="308"/>
        <v/>
      </c>
      <c r="BQ1414" s="7"/>
      <c r="BR1414" s="75" t="str">
        <f t="shared" si="311"/>
        <v/>
      </c>
      <c r="BS1414" s="75" t="str">
        <f t="shared" si="312"/>
        <v/>
      </c>
      <c r="BT1414" s="5" t="str">
        <f t="shared" si="313"/>
        <v/>
      </c>
      <c r="BU1414" s="79" t="str">
        <f t="shared" si="314"/>
        <v/>
      </c>
      <c r="BV1414" s="79" t="str">
        <f t="shared" si="315"/>
        <v/>
      </c>
      <c r="BW1414" s="79" t="str">
        <f t="shared" si="316"/>
        <v/>
      </c>
      <c r="CB1414" s="5"/>
      <c r="CE1414" s="5"/>
      <c r="CF1414" s="5"/>
      <c r="CG1414" s="5"/>
      <c r="CH1414" s="5"/>
      <c r="CI1414" s="5"/>
      <c r="CJ1414" s="14"/>
      <c r="CK1414" s="25"/>
      <c r="DO1414" s="5" t="e">
        <f>IF(REPORTE!AH$2="si",IF(C1414=VALUE(REPORTE!C$22),IF(SUM(DO1415:DO$1993),CONCATENATE(INT(B1414),", "),INT(B1414)),""),IF(C1414=VALUE(REPORTE!C$21),IF(SUM(DO1415:DO$1993),CONCATENATE(INT(B1414),", "),INT(B1414)),""))</f>
        <v>#VALUE!</v>
      </c>
      <c r="DS1414" s="5"/>
      <c r="DT1414" s="5"/>
      <c r="DU1414" s="5"/>
      <c r="DV1414" s="5"/>
    </row>
    <row r="1415" spans="1:126" x14ac:dyDescent="0.25">
      <c r="A1415" s="4" t="str">
        <f t="shared" si="310"/>
        <v/>
      </c>
      <c r="B1415" s="3"/>
      <c r="D1415" s="1"/>
      <c r="H1415" s="5" t="str">
        <f>IF(F1415="","",IFERROR(CONCATENATE("PEUA",VLOOKUP(ESTADO,REPORTE!AV$2:AW$33,2,0),DIDTRITO_FORM,CADER_FORM,IFERROR(INDEX(CA:CA,MATCH(DAY(F1415),BZ:BZ,0),1),DAY(F1415)),IFERROR(INDEX(CA:CA,MATCH(MONTH(F1415),BZ:BZ,0),1),MONTH(F1415)),YEAR(F1415),G1415),""))</f>
        <v/>
      </c>
      <c r="N1415" s="66" t="str">
        <f>IFERROR(IF(BT1415="","",IF(INDEX(N$1:N1414,MATCH(BT1415,BT$1:BT1414,0),1)=0,"",INDEX(N$1:N1414,MATCH(BT1415,BT$1:BT1414,0),1))),"")</f>
        <v/>
      </c>
      <c r="O1415" s="66" t="str">
        <f>IFERROR(IF(BT1415="","",IF(INDEX(O$1:O1414,MATCH(BT1415,BT$1:BT1414,0),1)=0,"",INDEX(O$1:O1414,MATCH(BT1415,BT$1:BT1414,0),1))),"")</f>
        <v/>
      </c>
      <c r="R1415" s="66"/>
      <c r="S1415" s="5"/>
      <c r="T1415" s="66"/>
      <c r="U1415" s="5" t="str">
        <f>IFERROR(IF(INDEX(U$1:U1414,MATCH(T1415,T$1:T1414,0),1)=0,"",INDEX(U$1:U1414,MATCH(T1415,T$1:T1414,0),1)),"")</f>
        <v/>
      </c>
      <c r="V1415" s="66"/>
      <c r="W1415" s="5" t="str">
        <f>IFERROR(IF(INDEX(W$1:W1414,MATCH(V1415,V$1:V1414,0),1)=0,"",INDEX(W$1:W1414,MATCH(V1415,V$1:V1414,0),1)),"")</f>
        <v/>
      </c>
      <c r="AE1415" s="4"/>
      <c r="AY1415" s="7"/>
      <c r="BN1415" s="7" t="str">
        <f t="shared" si="307"/>
        <v/>
      </c>
      <c r="BO1415" s="286" t="str">
        <f t="shared" si="309"/>
        <v/>
      </c>
      <c r="BP1415" s="22" t="str">
        <f t="shared" si="308"/>
        <v/>
      </c>
      <c r="BQ1415" s="7"/>
      <c r="BR1415" s="75" t="str">
        <f t="shared" si="311"/>
        <v/>
      </c>
      <c r="BS1415" s="75" t="str">
        <f t="shared" si="312"/>
        <v/>
      </c>
      <c r="BT1415" s="5" t="str">
        <f t="shared" si="313"/>
        <v/>
      </c>
      <c r="BU1415" s="79" t="str">
        <f t="shared" si="314"/>
        <v/>
      </c>
      <c r="BV1415" s="79" t="str">
        <f t="shared" si="315"/>
        <v/>
      </c>
      <c r="BW1415" s="79" t="str">
        <f t="shared" si="316"/>
        <v/>
      </c>
      <c r="CB1415" s="5"/>
      <c r="CE1415" s="5"/>
      <c r="CF1415" s="5"/>
      <c r="CG1415" s="5"/>
      <c r="CH1415" s="5"/>
      <c r="CI1415" s="5"/>
      <c r="CJ1415" s="14"/>
      <c r="CK1415" s="25"/>
      <c r="DO1415" s="5" t="e">
        <f>IF(REPORTE!AH$2="si",IF(C1415=VALUE(REPORTE!C$22),IF(SUM(DO1416:DO$1993),CONCATENATE(INT(B1415),", "),INT(B1415)),""),IF(C1415=VALUE(REPORTE!C$21),IF(SUM(DO1416:DO$1993),CONCATENATE(INT(B1415),", "),INT(B1415)),""))</f>
        <v>#VALUE!</v>
      </c>
      <c r="DS1415" s="5"/>
      <c r="DT1415" s="5"/>
      <c r="DU1415" s="5"/>
      <c r="DV1415" s="5"/>
    </row>
    <row r="1416" spans="1:126" x14ac:dyDescent="0.25">
      <c r="A1416" s="4" t="str">
        <f t="shared" si="310"/>
        <v/>
      </c>
      <c r="B1416" s="3"/>
      <c r="D1416" s="1"/>
      <c r="H1416" s="5" t="str">
        <f>IF(F1416="","",IFERROR(CONCATENATE("PEUA",VLOOKUP(ESTADO,REPORTE!AV$2:AW$33,2,0),DIDTRITO_FORM,CADER_FORM,IFERROR(INDEX(CA:CA,MATCH(DAY(F1416),BZ:BZ,0),1),DAY(F1416)),IFERROR(INDEX(CA:CA,MATCH(MONTH(F1416),BZ:BZ,0),1),MONTH(F1416)),YEAR(F1416),G1416),""))</f>
        <v/>
      </c>
      <c r="N1416" s="66" t="str">
        <f>IFERROR(IF(BT1416="","",IF(INDEX(N$1:N1415,MATCH(BT1416,BT$1:BT1415,0),1)=0,"",INDEX(N$1:N1415,MATCH(BT1416,BT$1:BT1415,0),1))),"")</f>
        <v/>
      </c>
      <c r="O1416" s="66" t="str">
        <f>IFERROR(IF(BT1416="","",IF(INDEX(O$1:O1415,MATCH(BT1416,BT$1:BT1415,0),1)=0,"",INDEX(O$1:O1415,MATCH(BT1416,BT$1:BT1415,0),1))),"")</f>
        <v/>
      </c>
      <c r="R1416" s="66"/>
      <c r="S1416" s="5"/>
      <c r="T1416" s="66"/>
      <c r="U1416" s="5" t="str">
        <f>IFERROR(IF(INDEX(U$1:U1415,MATCH(T1416,T$1:T1415,0),1)=0,"",INDEX(U$1:U1415,MATCH(T1416,T$1:T1415,0),1)),"")</f>
        <v/>
      </c>
      <c r="V1416" s="66"/>
      <c r="W1416" s="5" t="str">
        <f>IFERROR(IF(INDEX(W$1:W1415,MATCH(V1416,V$1:V1415,0),1)=0,"",INDEX(W$1:W1415,MATCH(V1416,V$1:V1415,0),1)),"")</f>
        <v/>
      </c>
      <c r="AE1416" s="4"/>
      <c r="AY1416" s="7"/>
      <c r="BN1416" s="7" t="str">
        <f t="shared" si="307"/>
        <v/>
      </c>
      <c r="BO1416" s="286" t="str">
        <f t="shared" si="309"/>
        <v/>
      </c>
      <c r="BP1416" s="22" t="str">
        <f t="shared" si="308"/>
        <v/>
      </c>
      <c r="BQ1416" s="7"/>
      <c r="BR1416" s="75" t="str">
        <f t="shared" si="311"/>
        <v/>
      </c>
      <c r="BS1416" s="75" t="str">
        <f t="shared" si="312"/>
        <v/>
      </c>
      <c r="BT1416" s="5" t="str">
        <f t="shared" si="313"/>
        <v/>
      </c>
      <c r="BU1416" s="79" t="str">
        <f t="shared" si="314"/>
        <v/>
      </c>
      <c r="BV1416" s="79" t="str">
        <f t="shared" si="315"/>
        <v/>
      </c>
      <c r="BW1416" s="79" t="str">
        <f t="shared" si="316"/>
        <v/>
      </c>
      <c r="CB1416" s="5"/>
      <c r="CE1416" s="5"/>
      <c r="CF1416" s="5"/>
      <c r="CG1416" s="5"/>
      <c r="CH1416" s="5"/>
      <c r="CI1416" s="5"/>
      <c r="CJ1416" s="14"/>
      <c r="CK1416" s="25"/>
      <c r="DO1416" s="5" t="e">
        <f>IF(REPORTE!AH$2="si",IF(C1416=VALUE(REPORTE!C$22),IF(SUM(DO1417:DO$1993),CONCATENATE(INT(B1416),", "),INT(B1416)),""),IF(C1416=VALUE(REPORTE!C$21),IF(SUM(DO1417:DO$1993),CONCATENATE(INT(B1416),", "),INT(B1416)),""))</f>
        <v>#VALUE!</v>
      </c>
      <c r="DS1416" s="5"/>
      <c r="DT1416" s="5"/>
      <c r="DU1416" s="5"/>
      <c r="DV1416" s="5"/>
    </row>
    <row r="1417" spans="1:126" x14ac:dyDescent="0.25">
      <c r="A1417" s="4" t="str">
        <f t="shared" si="310"/>
        <v/>
      </c>
      <c r="B1417" s="3"/>
      <c r="D1417" s="1"/>
      <c r="H1417" s="5" t="str">
        <f>IF(F1417="","",IFERROR(CONCATENATE("PEUA",VLOOKUP(ESTADO,REPORTE!AV$2:AW$33,2,0),DIDTRITO_FORM,CADER_FORM,IFERROR(INDEX(CA:CA,MATCH(DAY(F1417),BZ:BZ,0),1),DAY(F1417)),IFERROR(INDEX(CA:CA,MATCH(MONTH(F1417),BZ:BZ,0),1),MONTH(F1417)),YEAR(F1417),G1417),""))</f>
        <v/>
      </c>
      <c r="N1417" s="66" t="str">
        <f>IFERROR(IF(BT1417="","",IF(INDEX(N$1:N1416,MATCH(BT1417,BT$1:BT1416,0),1)=0,"",INDEX(N$1:N1416,MATCH(BT1417,BT$1:BT1416,0),1))),"")</f>
        <v/>
      </c>
      <c r="O1417" s="66" t="str">
        <f>IFERROR(IF(BT1417="","",IF(INDEX(O$1:O1416,MATCH(BT1417,BT$1:BT1416,0),1)=0,"",INDEX(O$1:O1416,MATCH(BT1417,BT$1:BT1416,0),1))),"")</f>
        <v/>
      </c>
      <c r="R1417" s="66"/>
      <c r="S1417" s="5"/>
      <c r="T1417" s="66"/>
      <c r="U1417" s="5" t="str">
        <f>IFERROR(IF(INDEX(U$1:U1416,MATCH(T1417,T$1:T1416,0),1)=0,"",INDEX(U$1:U1416,MATCH(T1417,T$1:T1416,0),1)),"")</f>
        <v/>
      </c>
      <c r="V1417" s="66"/>
      <c r="W1417" s="5" t="str">
        <f>IFERROR(IF(INDEX(W$1:W1416,MATCH(V1417,V$1:V1416,0),1)=0,"",INDEX(W$1:W1416,MATCH(V1417,V$1:V1416,0),1)),"")</f>
        <v/>
      </c>
      <c r="AE1417" s="4"/>
      <c r="AY1417" s="7"/>
      <c r="BN1417" s="7" t="str">
        <f t="shared" si="307"/>
        <v/>
      </c>
      <c r="BO1417" s="286" t="str">
        <f t="shared" si="309"/>
        <v/>
      </c>
      <c r="BP1417" s="22" t="str">
        <f t="shared" si="308"/>
        <v/>
      </c>
      <c r="BQ1417" s="7"/>
      <c r="BR1417" s="75" t="str">
        <f t="shared" si="311"/>
        <v/>
      </c>
      <c r="BS1417" s="75" t="str">
        <f t="shared" si="312"/>
        <v/>
      </c>
      <c r="BT1417" s="5" t="str">
        <f t="shared" si="313"/>
        <v/>
      </c>
      <c r="BU1417" s="79" t="str">
        <f t="shared" si="314"/>
        <v/>
      </c>
      <c r="BV1417" s="79" t="str">
        <f t="shared" si="315"/>
        <v/>
      </c>
      <c r="BW1417" s="79" t="str">
        <f t="shared" si="316"/>
        <v/>
      </c>
      <c r="CB1417" s="5"/>
      <c r="CE1417" s="5"/>
      <c r="CF1417" s="5"/>
      <c r="CG1417" s="5"/>
      <c r="CH1417" s="5"/>
      <c r="CI1417" s="5"/>
      <c r="CJ1417" s="14"/>
      <c r="CK1417" s="25"/>
      <c r="DO1417" s="5" t="e">
        <f>IF(REPORTE!AH$2="si",IF(C1417=VALUE(REPORTE!C$22),IF(SUM(DO1418:DO$1993),CONCATENATE(INT(B1417),", "),INT(B1417)),""),IF(C1417=VALUE(REPORTE!C$21),IF(SUM(DO1418:DO$1993),CONCATENATE(INT(B1417),", "),INT(B1417)),""))</f>
        <v>#VALUE!</v>
      </c>
      <c r="DS1417" s="5"/>
      <c r="DT1417" s="5"/>
      <c r="DU1417" s="5"/>
      <c r="DV1417" s="5"/>
    </row>
    <row r="1418" spans="1:126" x14ac:dyDescent="0.25">
      <c r="A1418" s="4" t="str">
        <f t="shared" si="310"/>
        <v/>
      </c>
      <c r="B1418" s="3"/>
      <c r="D1418" s="1"/>
      <c r="H1418" s="5" t="str">
        <f>IF(F1418="","",IFERROR(CONCATENATE("PEUA",VLOOKUP(ESTADO,REPORTE!AV$2:AW$33,2,0),DIDTRITO_FORM,CADER_FORM,IFERROR(INDEX(CA:CA,MATCH(DAY(F1418),BZ:BZ,0),1),DAY(F1418)),IFERROR(INDEX(CA:CA,MATCH(MONTH(F1418),BZ:BZ,0),1),MONTH(F1418)),YEAR(F1418),G1418),""))</f>
        <v/>
      </c>
      <c r="N1418" s="66" t="str">
        <f>IFERROR(IF(BT1418="","",IF(INDEX(N$1:N1417,MATCH(BT1418,BT$1:BT1417,0),1)=0,"",INDEX(N$1:N1417,MATCH(BT1418,BT$1:BT1417,0),1))),"")</f>
        <v/>
      </c>
      <c r="O1418" s="66" t="str">
        <f>IFERROR(IF(BT1418="","",IF(INDEX(O$1:O1417,MATCH(BT1418,BT$1:BT1417,0),1)=0,"",INDEX(O$1:O1417,MATCH(BT1418,BT$1:BT1417,0),1))),"")</f>
        <v/>
      </c>
      <c r="R1418" s="66"/>
      <c r="S1418" s="5"/>
      <c r="T1418" s="66"/>
      <c r="U1418" s="5" t="str">
        <f>IFERROR(IF(INDEX(U$1:U1417,MATCH(T1418,T$1:T1417,0),1)=0,"",INDEX(U$1:U1417,MATCH(T1418,T$1:T1417,0),1)),"")</f>
        <v/>
      </c>
      <c r="V1418" s="66"/>
      <c r="W1418" s="5" t="str">
        <f>IFERROR(IF(INDEX(W$1:W1417,MATCH(V1418,V$1:V1417,0),1)=0,"",INDEX(W$1:W1417,MATCH(V1418,V$1:V1417,0),1)),"")</f>
        <v/>
      </c>
      <c r="AE1418" s="4"/>
      <c r="AY1418" s="7"/>
      <c r="BN1418" s="7" t="str">
        <f t="shared" si="307"/>
        <v/>
      </c>
      <c r="BO1418" s="286" t="str">
        <f t="shared" si="309"/>
        <v/>
      </c>
      <c r="BP1418" s="22" t="str">
        <f t="shared" si="308"/>
        <v/>
      </c>
      <c r="BQ1418" s="7"/>
      <c r="BR1418" s="75" t="str">
        <f t="shared" si="311"/>
        <v/>
      </c>
      <c r="BS1418" s="75" t="str">
        <f t="shared" si="312"/>
        <v/>
      </c>
      <c r="BT1418" s="5" t="str">
        <f t="shared" si="313"/>
        <v/>
      </c>
      <c r="BU1418" s="79" t="str">
        <f t="shared" si="314"/>
        <v/>
      </c>
      <c r="BV1418" s="79" t="str">
        <f t="shared" si="315"/>
        <v/>
      </c>
      <c r="BW1418" s="79" t="str">
        <f t="shared" si="316"/>
        <v/>
      </c>
      <c r="CB1418" s="5"/>
      <c r="CE1418" s="5"/>
      <c r="CF1418" s="5"/>
      <c r="CG1418" s="5"/>
      <c r="CH1418" s="5"/>
      <c r="CI1418" s="5"/>
      <c r="CJ1418" s="14"/>
      <c r="CK1418" s="25"/>
      <c r="DO1418" s="5" t="e">
        <f>IF(REPORTE!AH$2="si",IF(C1418=VALUE(REPORTE!C$22),IF(SUM(DO1419:DO$1993),CONCATENATE(INT(B1418),", "),INT(B1418)),""),IF(C1418=VALUE(REPORTE!C$21),IF(SUM(DO1419:DO$1993),CONCATENATE(INT(B1418),", "),INT(B1418)),""))</f>
        <v>#VALUE!</v>
      </c>
      <c r="DS1418" s="5"/>
      <c r="DT1418" s="5"/>
      <c r="DU1418" s="5"/>
      <c r="DV1418" s="5"/>
    </row>
    <row r="1419" spans="1:126" x14ac:dyDescent="0.25">
      <c r="A1419" s="4" t="str">
        <f t="shared" si="310"/>
        <v/>
      </c>
      <c r="B1419" s="3"/>
      <c r="D1419" s="1"/>
      <c r="H1419" s="5" t="str">
        <f>IF(F1419="","",IFERROR(CONCATENATE("PEUA",VLOOKUP(ESTADO,REPORTE!AV$2:AW$33,2,0),DIDTRITO_FORM,CADER_FORM,IFERROR(INDEX(CA:CA,MATCH(DAY(F1419),BZ:BZ,0),1),DAY(F1419)),IFERROR(INDEX(CA:CA,MATCH(MONTH(F1419),BZ:BZ,0),1),MONTH(F1419)),YEAR(F1419),G1419),""))</f>
        <v/>
      </c>
      <c r="N1419" s="66" t="str">
        <f>IFERROR(IF(BT1419="","",IF(INDEX(N$1:N1418,MATCH(BT1419,BT$1:BT1418,0),1)=0,"",INDEX(N$1:N1418,MATCH(BT1419,BT$1:BT1418,0),1))),"")</f>
        <v/>
      </c>
      <c r="O1419" s="66" t="str">
        <f>IFERROR(IF(BT1419="","",IF(INDEX(O$1:O1418,MATCH(BT1419,BT$1:BT1418,0),1)=0,"",INDEX(O$1:O1418,MATCH(BT1419,BT$1:BT1418,0),1))),"")</f>
        <v/>
      </c>
      <c r="R1419" s="66"/>
      <c r="S1419" s="5"/>
      <c r="T1419" s="66"/>
      <c r="U1419" s="5" t="str">
        <f>IFERROR(IF(INDEX(U$1:U1418,MATCH(T1419,T$1:T1418,0),1)=0,"",INDEX(U$1:U1418,MATCH(T1419,T$1:T1418,0),1)),"")</f>
        <v/>
      </c>
      <c r="V1419" s="66"/>
      <c r="W1419" s="5" t="str">
        <f>IFERROR(IF(INDEX(W$1:W1418,MATCH(V1419,V$1:V1418,0),1)=0,"",INDEX(W$1:W1418,MATCH(V1419,V$1:V1418,0),1)),"")</f>
        <v/>
      </c>
      <c r="AE1419" s="4"/>
      <c r="AY1419" s="7"/>
      <c r="BN1419" s="7" t="str">
        <f t="shared" si="307"/>
        <v/>
      </c>
      <c r="BO1419" s="286" t="str">
        <f t="shared" si="309"/>
        <v/>
      </c>
      <c r="BP1419" s="22" t="str">
        <f t="shared" si="308"/>
        <v/>
      </c>
      <c r="BQ1419" s="7"/>
      <c r="BR1419" s="75" t="str">
        <f t="shared" si="311"/>
        <v/>
      </c>
      <c r="BS1419" s="75" t="str">
        <f t="shared" si="312"/>
        <v/>
      </c>
      <c r="BT1419" s="5" t="str">
        <f t="shared" si="313"/>
        <v/>
      </c>
      <c r="BU1419" s="79" t="str">
        <f t="shared" si="314"/>
        <v/>
      </c>
      <c r="BV1419" s="79" t="str">
        <f t="shared" si="315"/>
        <v/>
      </c>
      <c r="BW1419" s="79" t="str">
        <f t="shared" si="316"/>
        <v/>
      </c>
      <c r="CB1419" s="5"/>
      <c r="CE1419" s="5"/>
      <c r="CF1419" s="5"/>
      <c r="CG1419" s="5"/>
      <c r="CH1419" s="5"/>
      <c r="CI1419" s="5"/>
      <c r="CJ1419" s="14"/>
      <c r="CK1419" s="25"/>
      <c r="DO1419" s="5" t="e">
        <f>IF(REPORTE!AH$2="si",IF(C1419=VALUE(REPORTE!C$22),IF(SUM(DO1420:DO$1993),CONCATENATE(INT(B1419),", "),INT(B1419)),""),IF(C1419=VALUE(REPORTE!C$21),IF(SUM(DO1420:DO$1993),CONCATENATE(INT(B1419),", "),INT(B1419)),""))</f>
        <v>#VALUE!</v>
      </c>
      <c r="DS1419" s="5"/>
      <c r="DT1419" s="5"/>
      <c r="DU1419" s="5"/>
      <c r="DV1419" s="5"/>
    </row>
    <row r="1420" spans="1:126" x14ac:dyDescent="0.25">
      <c r="A1420" s="4" t="str">
        <f t="shared" si="310"/>
        <v/>
      </c>
      <c r="B1420" s="3"/>
      <c r="D1420" s="1"/>
      <c r="H1420" s="5" t="str">
        <f>IF(F1420="","",IFERROR(CONCATENATE("PEUA",VLOOKUP(ESTADO,REPORTE!AV$2:AW$33,2,0),DIDTRITO_FORM,CADER_FORM,IFERROR(INDEX(CA:CA,MATCH(DAY(F1420),BZ:BZ,0),1),DAY(F1420)),IFERROR(INDEX(CA:CA,MATCH(MONTH(F1420),BZ:BZ,0),1),MONTH(F1420)),YEAR(F1420),G1420),""))</f>
        <v/>
      </c>
      <c r="N1420" s="66" t="str">
        <f>IFERROR(IF(BT1420="","",IF(INDEX(N$1:N1419,MATCH(BT1420,BT$1:BT1419,0),1)=0,"",INDEX(N$1:N1419,MATCH(BT1420,BT$1:BT1419,0),1))),"")</f>
        <v/>
      </c>
      <c r="O1420" s="66" t="str">
        <f>IFERROR(IF(BT1420="","",IF(INDEX(O$1:O1419,MATCH(BT1420,BT$1:BT1419,0),1)=0,"",INDEX(O$1:O1419,MATCH(BT1420,BT$1:BT1419,0),1))),"")</f>
        <v/>
      </c>
      <c r="R1420" s="66"/>
      <c r="S1420" s="5"/>
      <c r="T1420" s="66"/>
      <c r="U1420" s="5" t="str">
        <f>IFERROR(IF(INDEX(U$1:U1419,MATCH(T1420,T$1:T1419,0),1)=0,"",INDEX(U$1:U1419,MATCH(T1420,T$1:T1419,0),1)),"")</f>
        <v/>
      </c>
      <c r="V1420" s="66"/>
      <c r="W1420" s="5" t="str">
        <f>IFERROR(IF(INDEX(W$1:W1419,MATCH(V1420,V$1:V1419,0),1)=0,"",INDEX(W$1:W1419,MATCH(V1420,V$1:V1419,0),1)),"")</f>
        <v/>
      </c>
      <c r="AE1420" s="4"/>
      <c r="AY1420" s="7"/>
      <c r="BN1420" s="7" t="str">
        <f t="shared" ref="BN1420:BN1483" si="317">IF(BT1420="","",BT1420)</f>
        <v/>
      </c>
      <c r="BO1420" s="286" t="str">
        <f t="shared" si="309"/>
        <v/>
      </c>
      <c r="BP1420" s="22" t="str">
        <f t="shared" ref="BP1420:BP1483" si="318">IF(BR1420="","",BR1420)</f>
        <v/>
      </c>
      <c r="BQ1420" s="7"/>
      <c r="BR1420" s="75" t="str">
        <f t="shared" si="311"/>
        <v/>
      </c>
      <c r="BS1420" s="75" t="str">
        <f t="shared" si="312"/>
        <v/>
      </c>
      <c r="BT1420" s="5" t="str">
        <f t="shared" si="313"/>
        <v/>
      </c>
      <c r="BU1420" s="79" t="str">
        <f t="shared" si="314"/>
        <v/>
      </c>
      <c r="BV1420" s="79" t="str">
        <f t="shared" si="315"/>
        <v/>
      </c>
      <c r="BW1420" s="79" t="str">
        <f t="shared" si="316"/>
        <v/>
      </c>
      <c r="CB1420" s="5"/>
      <c r="CE1420" s="5"/>
      <c r="CF1420" s="5"/>
      <c r="CG1420" s="5"/>
      <c r="CH1420" s="5"/>
      <c r="CI1420" s="5"/>
      <c r="CJ1420" s="14"/>
      <c r="CK1420" s="25"/>
      <c r="DO1420" s="5" t="e">
        <f>IF(REPORTE!AH$2="si",IF(C1420=VALUE(REPORTE!C$22),IF(SUM(DO1421:DO$1993),CONCATENATE(INT(B1420),", "),INT(B1420)),""),IF(C1420=VALUE(REPORTE!C$21),IF(SUM(DO1421:DO$1993),CONCATENATE(INT(B1420),", "),INT(B1420)),""))</f>
        <v>#VALUE!</v>
      </c>
      <c r="DS1420" s="5"/>
      <c r="DT1420" s="5"/>
      <c r="DU1420" s="5"/>
      <c r="DV1420" s="5"/>
    </row>
    <row r="1421" spans="1:126" x14ac:dyDescent="0.25">
      <c r="A1421" s="4" t="str">
        <f t="shared" si="310"/>
        <v/>
      </c>
      <c r="B1421" s="3"/>
      <c r="D1421" s="1"/>
      <c r="H1421" s="5" t="str">
        <f>IF(F1421="","",IFERROR(CONCATENATE("PEUA",VLOOKUP(ESTADO,REPORTE!AV$2:AW$33,2,0),DIDTRITO_FORM,CADER_FORM,IFERROR(INDEX(CA:CA,MATCH(DAY(F1421),BZ:BZ,0),1),DAY(F1421)),IFERROR(INDEX(CA:CA,MATCH(MONTH(F1421),BZ:BZ,0),1),MONTH(F1421)),YEAR(F1421),G1421),""))</f>
        <v/>
      </c>
      <c r="N1421" s="66" t="str">
        <f>IFERROR(IF(BT1421="","",IF(INDEX(N$1:N1420,MATCH(BT1421,BT$1:BT1420,0),1)=0,"",INDEX(N$1:N1420,MATCH(BT1421,BT$1:BT1420,0),1))),"")</f>
        <v/>
      </c>
      <c r="O1421" s="66" t="str">
        <f>IFERROR(IF(BT1421="","",IF(INDEX(O$1:O1420,MATCH(BT1421,BT$1:BT1420,0),1)=0,"",INDEX(O$1:O1420,MATCH(BT1421,BT$1:BT1420,0),1))),"")</f>
        <v/>
      </c>
      <c r="R1421" s="66"/>
      <c r="S1421" s="5"/>
      <c r="T1421" s="66"/>
      <c r="U1421" s="5" t="str">
        <f>IFERROR(IF(INDEX(U$1:U1420,MATCH(T1421,T$1:T1420,0),1)=0,"",INDEX(U$1:U1420,MATCH(T1421,T$1:T1420,0),1)),"")</f>
        <v/>
      </c>
      <c r="V1421" s="66"/>
      <c r="W1421" s="5" t="str">
        <f>IFERROR(IF(INDEX(W$1:W1420,MATCH(V1421,V$1:V1420,0),1)=0,"",INDEX(W$1:W1420,MATCH(V1421,V$1:V1420,0),1)),"")</f>
        <v/>
      </c>
      <c r="AE1421" s="4"/>
      <c r="AY1421" s="7"/>
      <c r="BN1421" s="7" t="str">
        <f t="shared" si="317"/>
        <v/>
      </c>
      <c r="BO1421" s="286" t="str">
        <f t="shared" si="309"/>
        <v/>
      </c>
      <c r="BP1421" s="22" t="str">
        <f t="shared" si="318"/>
        <v/>
      </c>
      <c r="BQ1421" s="7"/>
      <c r="BR1421" s="75" t="str">
        <f t="shared" si="311"/>
        <v/>
      </c>
      <c r="BS1421" s="75" t="str">
        <f t="shared" si="312"/>
        <v/>
      </c>
      <c r="BT1421" s="5" t="str">
        <f t="shared" si="313"/>
        <v/>
      </c>
      <c r="BU1421" s="79" t="str">
        <f t="shared" si="314"/>
        <v/>
      </c>
      <c r="BV1421" s="79" t="str">
        <f t="shared" si="315"/>
        <v/>
      </c>
      <c r="BW1421" s="79" t="str">
        <f t="shared" si="316"/>
        <v/>
      </c>
      <c r="CB1421" s="5"/>
      <c r="CE1421" s="5"/>
      <c r="CF1421" s="5"/>
      <c r="CG1421" s="5"/>
      <c r="CH1421" s="5"/>
      <c r="CI1421" s="5"/>
      <c r="CJ1421" s="14"/>
      <c r="CK1421" s="25"/>
      <c r="DO1421" s="5" t="e">
        <f>IF(REPORTE!AH$2="si",IF(C1421=VALUE(REPORTE!C$22),IF(SUM(DO1422:DO$1993),CONCATENATE(INT(B1421),", "),INT(B1421)),""),IF(C1421=VALUE(REPORTE!C$21),IF(SUM(DO1422:DO$1993),CONCATENATE(INT(B1421),", "),INT(B1421)),""))</f>
        <v>#VALUE!</v>
      </c>
      <c r="DS1421" s="5"/>
      <c r="DT1421" s="5"/>
      <c r="DU1421" s="5"/>
      <c r="DV1421" s="5"/>
    </row>
    <row r="1422" spans="1:126" x14ac:dyDescent="0.25">
      <c r="A1422" s="4" t="str">
        <f t="shared" si="310"/>
        <v/>
      </c>
      <c r="B1422" s="3"/>
      <c r="D1422" s="1"/>
      <c r="H1422" s="5" t="str">
        <f>IF(F1422="","",IFERROR(CONCATENATE("PEUA",VLOOKUP(ESTADO,REPORTE!AV$2:AW$33,2,0),DIDTRITO_FORM,CADER_FORM,IFERROR(INDEX(CA:CA,MATCH(DAY(F1422),BZ:BZ,0),1),DAY(F1422)),IFERROR(INDEX(CA:CA,MATCH(MONTH(F1422),BZ:BZ,0),1),MONTH(F1422)),YEAR(F1422),G1422),""))</f>
        <v/>
      </c>
      <c r="N1422" s="66" t="str">
        <f>IFERROR(IF(BT1422="","",IF(INDEX(N$1:N1421,MATCH(BT1422,BT$1:BT1421,0),1)=0,"",INDEX(N$1:N1421,MATCH(BT1422,BT$1:BT1421,0),1))),"")</f>
        <v/>
      </c>
      <c r="O1422" s="66" t="str">
        <f>IFERROR(IF(BT1422="","",IF(INDEX(O$1:O1421,MATCH(BT1422,BT$1:BT1421,0),1)=0,"",INDEX(O$1:O1421,MATCH(BT1422,BT$1:BT1421,0),1))),"")</f>
        <v/>
      </c>
      <c r="R1422" s="66"/>
      <c r="S1422" s="5"/>
      <c r="T1422" s="66"/>
      <c r="U1422" s="5" t="str">
        <f>IFERROR(IF(INDEX(U$1:U1421,MATCH(T1422,T$1:T1421,0),1)=0,"",INDEX(U$1:U1421,MATCH(T1422,T$1:T1421,0),1)),"")</f>
        <v/>
      </c>
      <c r="V1422" s="66"/>
      <c r="W1422" s="5" t="str">
        <f>IFERROR(IF(INDEX(W$1:W1421,MATCH(V1422,V$1:V1421,0),1)=0,"",INDEX(W$1:W1421,MATCH(V1422,V$1:V1421,0),1)),"")</f>
        <v/>
      </c>
      <c r="AE1422" s="4"/>
      <c r="AY1422" s="7"/>
      <c r="BN1422" s="7" t="str">
        <f t="shared" si="317"/>
        <v/>
      </c>
      <c r="BO1422" s="286" t="str">
        <f t="shared" si="309"/>
        <v/>
      </c>
      <c r="BP1422" s="22" t="str">
        <f t="shared" si="318"/>
        <v/>
      </c>
      <c r="BQ1422" s="7"/>
      <c r="BR1422" s="75" t="str">
        <f t="shared" si="311"/>
        <v/>
      </c>
      <c r="BS1422" s="75" t="str">
        <f t="shared" si="312"/>
        <v/>
      </c>
      <c r="BT1422" s="5" t="str">
        <f t="shared" si="313"/>
        <v/>
      </c>
      <c r="BU1422" s="79" t="str">
        <f t="shared" si="314"/>
        <v/>
      </c>
      <c r="BV1422" s="79" t="str">
        <f t="shared" si="315"/>
        <v/>
      </c>
      <c r="BW1422" s="79" t="str">
        <f t="shared" si="316"/>
        <v/>
      </c>
      <c r="CB1422" s="5"/>
      <c r="CE1422" s="5"/>
      <c r="CF1422" s="5"/>
      <c r="CG1422" s="5"/>
      <c r="CH1422" s="5"/>
      <c r="CI1422" s="5"/>
      <c r="CJ1422" s="14"/>
      <c r="CK1422" s="25"/>
      <c r="DO1422" s="5" t="e">
        <f>IF(REPORTE!AH$2="si",IF(C1422=VALUE(REPORTE!C$22),IF(SUM(DO1423:DO$1993),CONCATENATE(INT(B1422),", "),INT(B1422)),""),IF(C1422=VALUE(REPORTE!C$21),IF(SUM(DO1423:DO$1993),CONCATENATE(INT(B1422),", "),INT(B1422)),""))</f>
        <v>#VALUE!</v>
      </c>
      <c r="DS1422" s="5"/>
      <c r="DT1422" s="5"/>
      <c r="DU1422" s="5"/>
      <c r="DV1422" s="5"/>
    </row>
    <row r="1423" spans="1:126" x14ac:dyDescent="0.25">
      <c r="A1423" s="4" t="str">
        <f t="shared" si="310"/>
        <v/>
      </c>
      <c r="B1423" s="3"/>
      <c r="D1423" s="1"/>
      <c r="H1423" s="5" t="str">
        <f>IF(F1423="","",IFERROR(CONCATENATE("PEUA",VLOOKUP(ESTADO,REPORTE!AV$2:AW$33,2,0),DIDTRITO_FORM,CADER_FORM,IFERROR(INDEX(CA:CA,MATCH(DAY(F1423),BZ:BZ,0),1),DAY(F1423)),IFERROR(INDEX(CA:CA,MATCH(MONTH(F1423),BZ:BZ,0),1),MONTH(F1423)),YEAR(F1423),G1423),""))</f>
        <v/>
      </c>
      <c r="N1423" s="66" t="str">
        <f>IFERROR(IF(BT1423="","",IF(INDEX(N$1:N1422,MATCH(BT1423,BT$1:BT1422,0),1)=0,"",INDEX(N$1:N1422,MATCH(BT1423,BT$1:BT1422,0),1))),"")</f>
        <v/>
      </c>
      <c r="O1423" s="66" t="str">
        <f>IFERROR(IF(BT1423="","",IF(INDEX(O$1:O1422,MATCH(BT1423,BT$1:BT1422,0),1)=0,"",INDEX(O$1:O1422,MATCH(BT1423,BT$1:BT1422,0),1))),"")</f>
        <v/>
      </c>
      <c r="R1423" s="66"/>
      <c r="S1423" s="5"/>
      <c r="T1423" s="66"/>
      <c r="U1423" s="5" t="str">
        <f>IFERROR(IF(INDEX(U$1:U1422,MATCH(T1423,T$1:T1422,0),1)=0,"",INDEX(U$1:U1422,MATCH(T1423,T$1:T1422,0),1)),"")</f>
        <v/>
      </c>
      <c r="V1423" s="66"/>
      <c r="W1423" s="5" t="str">
        <f>IFERROR(IF(INDEX(W$1:W1422,MATCH(V1423,V$1:V1422,0),1)=0,"",INDEX(W$1:W1422,MATCH(V1423,V$1:V1422,0),1)),"")</f>
        <v/>
      </c>
      <c r="AE1423" s="4"/>
      <c r="AY1423" s="7"/>
      <c r="BN1423" s="7" t="str">
        <f t="shared" si="317"/>
        <v/>
      </c>
      <c r="BO1423" s="286" t="str">
        <f t="shared" si="309"/>
        <v/>
      </c>
      <c r="BP1423" s="22" t="str">
        <f t="shared" si="318"/>
        <v/>
      </c>
      <c r="BQ1423" s="7"/>
      <c r="BR1423" s="75" t="str">
        <f t="shared" si="311"/>
        <v/>
      </c>
      <c r="BS1423" s="75" t="str">
        <f t="shared" si="312"/>
        <v/>
      </c>
      <c r="BT1423" s="5" t="str">
        <f t="shared" si="313"/>
        <v/>
      </c>
      <c r="BU1423" s="79" t="str">
        <f t="shared" si="314"/>
        <v/>
      </c>
      <c r="BV1423" s="79" t="str">
        <f t="shared" si="315"/>
        <v/>
      </c>
      <c r="BW1423" s="79" t="str">
        <f t="shared" si="316"/>
        <v/>
      </c>
      <c r="CB1423" s="5"/>
      <c r="CE1423" s="5"/>
      <c r="CF1423" s="5"/>
      <c r="CG1423" s="5"/>
      <c r="CH1423" s="5"/>
      <c r="CI1423" s="5"/>
      <c r="CJ1423" s="14"/>
      <c r="CK1423" s="25"/>
      <c r="DO1423" s="5" t="e">
        <f>IF(REPORTE!AH$2="si",IF(C1423=VALUE(REPORTE!C$22),IF(SUM(DO1424:DO$1993),CONCATENATE(INT(B1423),", "),INT(B1423)),""),IF(C1423=VALUE(REPORTE!C$21),IF(SUM(DO1424:DO$1993),CONCATENATE(INT(B1423),", "),INT(B1423)),""))</f>
        <v>#VALUE!</v>
      </c>
      <c r="DS1423" s="5"/>
      <c r="DT1423" s="5"/>
      <c r="DU1423" s="5"/>
      <c r="DV1423" s="5"/>
    </row>
    <row r="1424" spans="1:126" x14ac:dyDescent="0.25">
      <c r="A1424" s="4" t="str">
        <f t="shared" si="310"/>
        <v/>
      </c>
      <c r="B1424" s="3"/>
      <c r="D1424" s="1"/>
      <c r="H1424" s="5" t="str">
        <f>IF(F1424="","",IFERROR(CONCATENATE("PEUA",VLOOKUP(ESTADO,REPORTE!AV$2:AW$33,2,0),DIDTRITO_FORM,CADER_FORM,IFERROR(INDEX(CA:CA,MATCH(DAY(F1424),BZ:BZ,0),1),DAY(F1424)),IFERROR(INDEX(CA:CA,MATCH(MONTH(F1424),BZ:BZ,0),1),MONTH(F1424)),YEAR(F1424),G1424),""))</f>
        <v/>
      </c>
      <c r="N1424" s="66" t="str">
        <f>IFERROR(IF(BT1424="","",IF(INDEX(N$1:N1423,MATCH(BT1424,BT$1:BT1423,0),1)=0,"",INDEX(N$1:N1423,MATCH(BT1424,BT$1:BT1423,0),1))),"")</f>
        <v/>
      </c>
      <c r="O1424" s="66" t="str">
        <f>IFERROR(IF(BT1424="","",IF(INDEX(O$1:O1423,MATCH(BT1424,BT$1:BT1423,0),1)=0,"",INDEX(O$1:O1423,MATCH(BT1424,BT$1:BT1423,0),1))),"")</f>
        <v/>
      </c>
      <c r="R1424" s="66"/>
      <c r="S1424" s="5"/>
      <c r="T1424" s="66"/>
      <c r="U1424" s="5" t="str">
        <f>IFERROR(IF(INDEX(U$1:U1423,MATCH(T1424,T$1:T1423,0),1)=0,"",INDEX(U$1:U1423,MATCH(T1424,T$1:T1423,0),1)),"")</f>
        <v/>
      </c>
      <c r="V1424" s="66"/>
      <c r="W1424" s="5" t="str">
        <f>IFERROR(IF(INDEX(W$1:W1423,MATCH(V1424,V$1:V1423,0),1)=0,"",INDEX(W$1:W1423,MATCH(V1424,V$1:V1423,0),1)),"")</f>
        <v/>
      </c>
      <c r="AE1424" s="4"/>
      <c r="AY1424" s="7"/>
      <c r="BN1424" s="7" t="str">
        <f t="shared" si="317"/>
        <v/>
      </c>
      <c r="BO1424" s="286" t="str">
        <f t="shared" si="309"/>
        <v/>
      </c>
      <c r="BP1424" s="22" t="str">
        <f t="shared" si="318"/>
        <v/>
      </c>
      <c r="BQ1424" s="7"/>
      <c r="BR1424" s="75" t="str">
        <f t="shared" si="311"/>
        <v/>
      </c>
      <c r="BS1424" s="75" t="str">
        <f t="shared" si="312"/>
        <v/>
      </c>
      <c r="BT1424" s="5" t="str">
        <f t="shared" si="313"/>
        <v/>
      </c>
      <c r="BU1424" s="79" t="str">
        <f t="shared" si="314"/>
        <v/>
      </c>
      <c r="BV1424" s="79" t="str">
        <f t="shared" si="315"/>
        <v/>
      </c>
      <c r="BW1424" s="79" t="str">
        <f t="shared" si="316"/>
        <v/>
      </c>
      <c r="CB1424" s="5"/>
      <c r="CE1424" s="5"/>
      <c r="CF1424" s="5"/>
      <c r="CG1424" s="5"/>
      <c r="CH1424" s="5"/>
      <c r="CI1424" s="5"/>
      <c r="CJ1424" s="14"/>
      <c r="CK1424" s="25"/>
      <c r="DO1424" s="5" t="e">
        <f>IF(REPORTE!AH$2="si",IF(C1424=VALUE(REPORTE!C$22),IF(SUM(DO1425:DO$1993),CONCATENATE(INT(B1424),", "),INT(B1424)),""),IF(C1424=VALUE(REPORTE!C$21),IF(SUM(DO1425:DO$1993),CONCATENATE(INT(B1424),", "),INT(B1424)),""))</f>
        <v>#VALUE!</v>
      </c>
      <c r="DS1424" s="5"/>
      <c r="DT1424" s="5"/>
      <c r="DU1424" s="5"/>
      <c r="DV1424" s="5"/>
    </row>
    <row r="1425" spans="1:126" x14ac:dyDescent="0.25">
      <c r="A1425" s="4" t="str">
        <f t="shared" si="310"/>
        <v/>
      </c>
      <c r="B1425" s="3"/>
      <c r="D1425" s="1"/>
      <c r="H1425" s="5" t="str">
        <f>IF(F1425="","",IFERROR(CONCATENATE("PEUA",VLOOKUP(ESTADO,REPORTE!AV$2:AW$33,2,0),DIDTRITO_FORM,CADER_FORM,IFERROR(INDEX(CA:CA,MATCH(DAY(F1425),BZ:BZ,0),1),DAY(F1425)),IFERROR(INDEX(CA:CA,MATCH(MONTH(F1425),BZ:BZ,0),1),MONTH(F1425)),YEAR(F1425),G1425),""))</f>
        <v/>
      </c>
      <c r="N1425" s="66" t="str">
        <f>IFERROR(IF(BT1425="","",IF(INDEX(N$1:N1424,MATCH(BT1425,BT$1:BT1424,0),1)=0,"",INDEX(N$1:N1424,MATCH(BT1425,BT$1:BT1424,0),1))),"")</f>
        <v/>
      </c>
      <c r="O1425" s="66" t="str">
        <f>IFERROR(IF(BT1425="","",IF(INDEX(O$1:O1424,MATCH(BT1425,BT$1:BT1424,0),1)=0,"",INDEX(O$1:O1424,MATCH(BT1425,BT$1:BT1424,0),1))),"")</f>
        <v/>
      </c>
      <c r="R1425" s="66"/>
      <c r="S1425" s="5"/>
      <c r="T1425" s="66"/>
      <c r="U1425" s="5" t="str">
        <f>IFERROR(IF(INDEX(U$1:U1424,MATCH(T1425,T$1:T1424,0),1)=0,"",INDEX(U$1:U1424,MATCH(T1425,T$1:T1424,0),1)),"")</f>
        <v/>
      </c>
      <c r="V1425" s="66"/>
      <c r="W1425" s="5" t="str">
        <f>IFERROR(IF(INDEX(W$1:W1424,MATCH(V1425,V$1:V1424,0),1)=0,"",INDEX(W$1:W1424,MATCH(V1425,V$1:V1424,0),1)),"")</f>
        <v/>
      </c>
      <c r="AE1425" s="4"/>
      <c r="AY1425" s="7"/>
      <c r="BN1425" s="7" t="str">
        <f t="shared" si="317"/>
        <v/>
      </c>
      <c r="BO1425" s="286" t="str">
        <f t="shared" si="309"/>
        <v/>
      </c>
      <c r="BP1425" s="22" t="str">
        <f t="shared" si="318"/>
        <v/>
      </c>
      <c r="BQ1425" s="7"/>
      <c r="BR1425" s="75" t="str">
        <f t="shared" si="311"/>
        <v/>
      </c>
      <c r="BS1425" s="75" t="str">
        <f t="shared" si="312"/>
        <v/>
      </c>
      <c r="BT1425" s="5" t="str">
        <f t="shared" si="313"/>
        <v/>
      </c>
      <c r="BU1425" s="79" t="str">
        <f t="shared" si="314"/>
        <v/>
      </c>
      <c r="BV1425" s="79" t="str">
        <f t="shared" si="315"/>
        <v/>
      </c>
      <c r="BW1425" s="79" t="str">
        <f t="shared" si="316"/>
        <v/>
      </c>
      <c r="CB1425" s="5"/>
      <c r="CE1425" s="5"/>
      <c r="CF1425" s="5"/>
      <c r="CG1425" s="5"/>
      <c r="CH1425" s="5"/>
      <c r="CI1425" s="5"/>
      <c r="CJ1425" s="14"/>
      <c r="CK1425" s="25"/>
      <c r="DO1425" s="5" t="e">
        <f>IF(REPORTE!AH$2="si",IF(C1425=VALUE(REPORTE!C$22),IF(SUM(DO1426:DO$1993),CONCATENATE(INT(B1425),", "),INT(B1425)),""),IF(C1425=VALUE(REPORTE!C$21),IF(SUM(DO1426:DO$1993),CONCATENATE(INT(B1425),", "),INT(B1425)),""))</f>
        <v>#VALUE!</v>
      </c>
      <c r="DS1425" s="5"/>
      <c r="DT1425" s="5"/>
      <c r="DU1425" s="5"/>
      <c r="DV1425" s="5"/>
    </row>
    <row r="1426" spans="1:126" x14ac:dyDescent="0.25">
      <c r="A1426" s="4" t="str">
        <f t="shared" si="310"/>
        <v/>
      </c>
      <c r="B1426" s="3"/>
      <c r="D1426" s="1"/>
      <c r="H1426" s="5" t="str">
        <f>IF(F1426="","",IFERROR(CONCATENATE("PEUA",VLOOKUP(ESTADO,REPORTE!AV$2:AW$33,2,0),DIDTRITO_FORM,CADER_FORM,IFERROR(INDEX(CA:CA,MATCH(DAY(F1426),BZ:BZ,0),1),DAY(F1426)),IFERROR(INDEX(CA:CA,MATCH(MONTH(F1426),BZ:BZ,0),1),MONTH(F1426)),YEAR(F1426),G1426),""))</f>
        <v/>
      </c>
      <c r="N1426" s="66" t="str">
        <f>IFERROR(IF(BT1426="","",IF(INDEX(N$1:N1425,MATCH(BT1426,BT$1:BT1425,0),1)=0,"",INDEX(N$1:N1425,MATCH(BT1426,BT$1:BT1425,0),1))),"")</f>
        <v/>
      </c>
      <c r="O1426" s="66" t="str">
        <f>IFERROR(IF(BT1426="","",IF(INDEX(O$1:O1425,MATCH(BT1426,BT$1:BT1425,0),1)=0,"",INDEX(O$1:O1425,MATCH(BT1426,BT$1:BT1425,0),1))),"")</f>
        <v/>
      </c>
      <c r="R1426" s="66"/>
      <c r="S1426" s="5"/>
      <c r="T1426" s="66"/>
      <c r="U1426" s="5" t="str">
        <f>IFERROR(IF(INDEX(U$1:U1425,MATCH(T1426,T$1:T1425,0),1)=0,"",INDEX(U$1:U1425,MATCH(T1426,T$1:T1425,0),1)),"")</f>
        <v/>
      </c>
      <c r="V1426" s="66"/>
      <c r="W1426" s="5" t="str">
        <f>IFERROR(IF(INDEX(W$1:W1425,MATCH(V1426,V$1:V1425,0),1)=0,"",INDEX(W$1:W1425,MATCH(V1426,V$1:V1425,0),1)),"")</f>
        <v/>
      </c>
      <c r="AE1426" s="4"/>
      <c r="AY1426" s="7"/>
      <c r="BN1426" s="7" t="str">
        <f t="shared" si="317"/>
        <v/>
      </c>
      <c r="BO1426" s="286" t="str">
        <f t="shared" si="309"/>
        <v/>
      </c>
      <c r="BP1426" s="22" t="str">
        <f t="shared" si="318"/>
        <v/>
      </c>
      <c r="BQ1426" s="7"/>
      <c r="BR1426" s="75" t="str">
        <f t="shared" si="311"/>
        <v/>
      </c>
      <c r="BS1426" s="75" t="str">
        <f t="shared" si="312"/>
        <v/>
      </c>
      <c r="BT1426" s="5" t="str">
        <f t="shared" si="313"/>
        <v/>
      </c>
      <c r="BU1426" s="79" t="str">
        <f t="shared" si="314"/>
        <v/>
      </c>
      <c r="BV1426" s="79" t="str">
        <f t="shared" si="315"/>
        <v/>
      </c>
      <c r="BW1426" s="79" t="str">
        <f t="shared" si="316"/>
        <v/>
      </c>
      <c r="CB1426" s="5"/>
      <c r="CE1426" s="5"/>
      <c r="CF1426" s="5"/>
      <c r="CG1426" s="5"/>
      <c r="CH1426" s="5"/>
      <c r="CI1426" s="5"/>
      <c r="CJ1426" s="14"/>
      <c r="CK1426" s="25"/>
      <c r="DO1426" s="5" t="e">
        <f>IF(REPORTE!AH$2="si",IF(C1426=VALUE(REPORTE!C$22),IF(SUM(DO1427:DO$1993),CONCATENATE(INT(B1426),", "),INT(B1426)),""),IF(C1426=VALUE(REPORTE!C$21),IF(SUM(DO1427:DO$1993),CONCATENATE(INT(B1426),", "),INT(B1426)),""))</f>
        <v>#VALUE!</v>
      </c>
      <c r="DS1426" s="5"/>
      <c r="DT1426" s="5"/>
      <c r="DU1426" s="5"/>
      <c r="DV1426" s="5"/>
    </row>
    <row r="1427" spans="1:126" x14ac:dyDescent="0.25">
      <c r="A1427" s="4" t="str">
        <f t="shared" si="310"/>
        <v/>
      </c>
      <c r="B1427" s="3"/>
      <c r="D1427" s="1"/>
      <c r="H1427" s="5" t="str">
        <f>IF(F1427="","",IFERROR(CONCATENATE("PEUA",VLOOKUP(ESTADO,REPORTE!AV$2:AW$33,2,0),DIDTRITO_FORM,CADER_FORM,IFERROR(INDEX(CA:CA,MATCH(DAY(F1427),BZ:BZ,0),1),DAY(F1427)),IFERROR(INDEX(CA:CA,MATCH(MONTH(F1427),BZ:BZ,0),1),MONTH(F1427)),YEAR(F1427),G1427),""))</f>
        <v/>
      </c>
      <c r="N1427" s="66" t="str">
        <f>IFERROR(IF(BT1427="","",IF(INDEX(N$1:N1426,MATCH(BT1427,BT$1:BT1426,0),1)=0,"",INDEX(N$1:N1426,MATCH(BT1427,BT$1:BT1426,0),1))),"")</f>
        <v/>
      </c>
      <c r="O1427" s="66" t="str">
        <f>IFERROR(IF(BT1427="","",IF(INDEX(O$1:O1426,MATCH(BT1427,BT$1:BT1426,0),1)=0,"",INDEX(O$1:O1426,MATCH(BT1427,BT$1:BT1426,0),1))),"")</f>
        <v/>
      </c>
      <c r="R1427" s="66"/>
      <c r="S1427" s="5"/>
      <c r="T1427" s="66"/>
      <c r="U1427" s="5" t="str">
        <f>IFERROR(IF(INDEX(U$1:U1426,MATCH(T1427,T$1:T1426,0),1)=0,"",INDEX(U$1:U1426,MATCH(T1427,T$1:T1426,0),1)),"")</f>
        <v/>
      </c>
      <c r="V1427" s="66"/>
      <c r="W1427" s="5" t="str">
        <f>IFERROR(IF(INDEX(W$1:W1426,MATCH(V1427,V$1:V1426,0),1)=0,"",INDEX(W$1:W1426,MATCH(V1427,V$1:V1426,0),1)),"")</f>
        <v/>
      </c>
      <c r="AE1427" s="4"/>
      <c r="AY1427" s="7"/>
      <c r="BN1427" s="7" t="str">
        <f t="shared" si="317"/>
        <v/>
      </c>
      <c r="BO1427" s="286" t="str">
        <f t="shared" si="309"/>
        <v/>
      </c>
      <c r="BP1427" s="22" t="str">
        <f t="shared" si="318"/>
        <v/>
      </c>
      <c r="BQ1427" s="7"/>
      <c r="BR1427" s="75" t="str">
        <f t="shared" si="311"/>
        <v/>
      </c>
      <c r="BS1427" s="75" t="str">
        <f t="shared" si="312"/>
        <v/>
      </c>
      <c r="BT1427" s="5" t="str">
        <f t="shared" si="313"/>
        <v/>
      </c>
      <c r="BU1427" s="79" t="str">
        <f t="shared" si="314"/>
        <v/>
      </c>
      <c r="BV1427" s="79" t="str">
        <f t="shared" si="315"/>
        <v/>
      </c>
      <c r="BW1427" s="79" t="str">
        <f t="shared" si="316"/>
        <v/>
      </c>
      <c r="CB1427" s="5"/>
      <c r="CE1427" s="5"/>
      <c r="CF1427" s="5"/>
      <c r="CG1427" s="5"/>
      <c r="CH1427" s="5"/>
      <c r="CI1427" s="5"/>
      <c r="CJ1427" s="14"/>
      <c r="CK1427" s="25"/>
      <c r="DO1427" s="5" t="e">
        <f>IF(REPORTE!AH$2="si",IF(C1427=VALUE(REPORTE!C$22),IF(SUM(DO1428:DO$1993),CONCATENATE(INT(B1427),", "),INT(B1427)),""),IF(C1427=VALUE(REPORTE!C$21),IF(SUM(DO1428:DO$1993),CONCATENATE(INT(B1427),", "),INT(B1427)),""))</f>
        <v>#VALUE!</v>
      </c>
      <c r="DS1427" s="5"/>
      <c r="DT1427" s="5"/>
      <c r="DU1427" s="5"/>
      <c r="DV1427" s="5"/>
    </row>
    <row r="1428" spans="1:126" x14ac:dyDescent="0.25">
      <c r="A1428" s="4" t="str">
        <f t="shared" si="310"/>
        <v/>
      </c>
      <c r="B1428" s="3"/>
      <c r="D1428" s="1"/>
      <c r="H1428" s="5" t="str">
        <f>IF(F1428="","",IFERROR(CONCATENATE("PEUA",VLOOKUP(ESTADO,REPORTE!AV$2:AW$33,2,0),DIDTRITO_FORM,CADER_FORM,IFERROR(INDEX(CA:CA,MATCH(DAY(F1428),BZ:BZ,0),1),DAY(F1428)),IFERROR(INDEX(CA:CA,MATCH(MONTH(F1428),BZ:BZ,0),1),MONTH(F1428)),YEAR(F1428),G1428),""))</f>
        <v/>
      </c>
      <c r="N1428" s="66" t="str">
        <f>IFERROR(IF(BT1428="","",IF(INDEX(N$1:N1427,MATCH(BT1428,BT$1:BT1427,0),1)=0,"",INDEX(N$1:N1427,MATCH(BT1428,BT$1:BT1427,0),1))),"")</f>
        <v/>
      </c>
      <c r="O1428" s="66" t="str">
        <f>IFERROR(IF(BT1428="","",IF(INDEX(O$1:O1427,MATCH(BT1428,BT$1:BT1427,0),1)=0,"",INDEX(O$1:O1427,MATCH(BT1428,BT$1:BT1427,0),1))),"")</f>
        <v/>
      </c>
      <c r="R1428" s="66"/>
      <c r="S1428" s="5"/>
      <c r="T1428" s="66"/>
      <c r="U1428" s="5" t="str">
        <f>IFERROR(IF(INDEX(U$1:U1427,MATCH(T1428,T$1:T1427,0),1)=0,"",INDEX(U$1:U1427,MATCH(T1428,T$1:T1427,0),1)),"")</f>
        <v/>
      </c>
      <c r="V1428" s="66"/>
      <c r="W1428" s="5" t="str">
        <f>IFERROR(IF(INDEX(W$1:W1427,MATCH(V1428,V$1:V1427,0),1)=0,"",INDEX(W$1:W1427,MATCH(V1428,V$1:V1427,0),1)),"")</f>
        <v/>
      </c>
      <c r="AE1428" s="4"/>
      <c r="AY1428" s="7"/>
      <c r="BN1428" s="7" t="str">
        <f t="shared" si="317"/>
        <v/>
      </c>
      <c r="BO1428" s="286" t="str">
        <f t="shared" si="309"/>
        <v/>
      </c>
      <c r="BP1428" s="22" t="str">
        <f t="shared" si="318"/>
        <v/>
      </c>
      <c r="BQ1428" s="7"/>
      <c r="BR1428" s="75" t="str">
        <f t="shared" si="311"/>
        <v/>
      </c>
      <c r="BS1428" s="75" t="str">
        <f t="shared" si="312"/>
        <v/>
      </c>
      <c r="BT1428" s="5" t="str">
        <f t="shared" si="313"/>
        <v/>
      </c>
      <c r="BU1428" s="79" t="str">
        <f t="shared" si="314"/>
        <v/>
      </c>
      <c r="BV1428" s="79" t="str">
        <f t="shared" si="315"/>
        <v/>
      </c>
      <c r="BW1428" s="79" t="str">
        <f t="shared" si="316"/>
        <v/>
      </c>
      <c r="CB1428" s="5"/>
      <c r="CE1428" s="5"/>
      <c r="CF1428" s="5"/>
      <c r="CG1428" s="5"/>
      <c r="CH1428" s="5"/>
      <c r="CI1428" s="5"/>
      <c r="CJ1428" s="14"/>
      <c r="CK1428" s="25"/>
      <c r="DO1428" s="5" t="e">
        <f>IF(REPORTE!AH$2="si",IF(C1428=VALUE(REPORTE!C$22),IF(SUM(DO1429:DO$1993),CONCATENATE(INT(B1428),", "),INT(B1428)),""),IF(C1428=VALUE(REPORTE!C$21),IF(SUM(DO1429:DO$1993),CONCATENATE(INT(B1428),", "),INT(B1428)),""))</f>
        <v>#VALUE!</v>
      </c>
      <c r="DS1428" s="5"/>
      <c r="DT1428" s="5"/>
      <c r="DU1428" s="5"/>
      <c r="DV1428" s="5"/>
    </row>
    <row r="1429" spans="1:126" x14ac:dyDescent="0.25">
      <c r="A1429" s="4" t="str">
        <f t="shared" si="310"/>
        <v/>
      </c>
      <c r="B1429" s="3"/>
      <c r="D1429" s="1"/>
      <c r="H1429" s="5" t="str">
        <f>IF(F1429="","",IFERROR(CONCATENATE("PEUA",VLOOKUP(ESTADO,REPORTE!AV$2:AW$33,2,0),DIDTRITO_FORM,CADER_FORM,IFERROR(INDEX(CA:CA,MATCH(DAY(F1429),BZ:BZ,0),1),DAY(F1429)),IFERROR(INDEX(CA:CA,MATCH(MONTH(F1429),BZ:BZ,0),1),MONTH(F1429)),YEAR(F1429),G1429),""))</f>
        <v/>
      </c>
      <c r="N1429" s="66" t="str">
        <f>IFERROR(IF(BT1429="","",IF(INDEX(N$1:N1428,MATCH(BT1429,BT$1:BT1428,0),1)=0,"",INDEX(N$1:N1428,MATCH(BT1429,BT$1:BT1428,0),1))),"")</f>
        <v/>
      </c>
      <c r="O1429" s="66" t="str">
        <f>IFERROR(IF(BT1429="","",IF(INDEX(O$1:O1428,MATCH(BT1429,BT$1:BT1428,0),1)=0,"",INDEX(O$1:O1428,MATCH(BT1429,BT$1:BT1428,0),1))),"")</f>
        <v/>
      </c>
      <c r="R1429" s="66"/>
      <c r="S1429" s="5"/>
      <c r="T1429" s="66"/>
      <c r="U1429" s="5" t="str">
        <f>IFERROR(IF(INDEX(U$1:U1428,MATCH(T1429,T$1:T1428,0),1)=0,"",INDEX(U$1:U1428,MATCH(T1429,T$1:T1428,0),1)),"")</f>
        <v/>
      </c>
      <c r="V1429" s="66"/>
      <c r="W1429" s="5" t="str">
        <f>IFERROR(IF(INDEX(W$1:W1428,MATCH(V1429,V$1:V1428,0),1)=0,"",INDEX(W$1:W1428,MATCH(V1429,V$1:V1428,0),1)),"")</f>
        <v/>
      </c>
      <c r="AE1429" s="4"/>
      <c r="AY1429" s="7"/>
      <c r="BN1429" s="7" t="str">
        <f t="shared" si="317"/>
        <v/>
      </c>
      <c r="BO1429" s="286" t="str">
        <f t="shared" si="309"/>
        <v/>
      </c>
      <c r="BP1429" s="22" t="str">
        <f t="shared" si="318"/>
        <v/>
      </c>
      <c r="BQ1429" s="7"/>
      <c r="BR1429" s="75" t="str">
        <f t="shared" si="311"/>
        <v/>
      </c>
      <c r="BS1429" s="75" t="str">
        <f t="shared" si="312"/>
        <v/>
      </c>
      <c r="BT1429" s="5" t="str">
        <f t="shared" si="313"/>
        <v/>
      </c>
      <c r="BU1429" s="79" t="str">
        <f t="shared" si="314"/>
        <v/>
      </c>
      <c r="BV1429" s="79" t="str">
        <f t="shared" si="315"/>
        <v/>
      </c>
      <c r="BW1429" s="79" t="str">
        <f t="shared" si="316"/>
        <v/>
      </c>
      <c r="CB1429" s="5"/>
      <c r="CE1429" s="5"/>
      <c r="CF1429" s="5"/>
      <c r="CG1429" s="5"/>
      <c r="CH1429" s="5"/>
      <c r="CI1429" s="5"/>
      <c r="CJ1429" s="14"/>
      <c r="CK1429" s="25"/>
      <c r="DO1429" s="5" t="e">
        <f>IF(REPORTE!AH$2="si",IF(C1429=VALUE(REPORTE!C$22),IF(SUM(DO1430:DO$1993),CONCATENATE(INT(B1429),", "),INT(B1429)),""),IF(C1429=VALUE(REPORTE!C$21),IF(SUM(DO1430:DO$1993),CONCATENATE(INT(B1429),", "),INT(B1429)),""))</f>
        <v>#VALUE!</v>
      </c>
      <c r="DP1429" s="5"/>
      <c r="DS1429" s="5"/>
      <c r="DT1429" s="5"/>
      <c r="DU1429" s="5"/>
      <c r="DV1429" s="5"/>
    </row>
    <row r="1430" spans="1:126" x14ac:dyDescent="0.25">
      <c r="A1430" s="4" t="str">
        <f t="shared" si="310"/>
        <v/>
      </c>
      <c r="B1430" s="3"/>
      <c r="D1430" s="1"/>
      <c r="H1430" s="5" t="str">
        <f>IF(F1430="","",IFERROR(CONCATENATE("PEUA",VLOOKUP(ESTADO,REPORTE!AV$2:AW$33,2,0),DIDTRITO_FORM,CADER_FORM,IFERROR(INDEX(CA:CA,MATCH(DAY(F1430),BZ:BZ,0),1),DAY(F1430)),IFERROR(INDEX(CA:CA,MATCH(MONTH(F1430),BZ:BZ,0),1),MONTH(F1430)),YEAR(F1430),G1430),""))</f>
        <v/>
      </c>
      <c r="N1430" s="66" t="str">
        <f>IFERROR(IF(BT1430="","",IF(INDEX(N$1:N1429,MATCH(BT1430,BT$1:BT1429,0),1)=0,"",INDEX(N$1:N1429,MATCH(BT1430,BT$1:BT1429,0),1))),"")</f>
        <v/>
      </c>
      <c r="O1430" s="66" t="str">
        <f>IFERROR(IF(BT1430="","",IF(INDEX(O$1:O1429,MATCH(BT1430,BT$1:BT1429,0),1)=0,"",INDEX(O$1:O1429,MATCH(BT1430,BT$1:BT1429,0),1))),"")</f>
        <v/>
      </c>
      <c r="R1430" s="66"/>
      <c r="S1430" s="5"/>
      <c r="T1430" s="66"/>
      <c r="U1430" s="5" t="str">
        <f>IFERROR(IF(INDEX(U$1:U1429,MATCH(T1430,T$1:T1429,0),1)=0,"",INDEX(U$1:U1429,MATCH(T1430,T$1:T1429,0),1)),"")</f>
        <v/>
      </c>
      <c r="V1430" s="66"/>
      <c r="W1430" s="5" t="str">
        <f>IFERROR(IF(INDEX(W$1:W1429,MATCH(V1430,V$1:V1429,0),1)=0,"",INDEX(W$1:W1429,MATCH(V1430,V$1:V1429,0),1)),"")</f>
        <v/>
      </c>
      <c r="AE1430" s="4"/>
      <c r="AY1430" s="7"/>
      <c r="BN1430" s="7" t="str">
        <f t="shared" si="317"/>
        <v/>
      </c>
      <c r="BO1430" s="286" t="str">
        <f t="shared" si="309"/>
        <v/>
      </c>
      <c r="BP1430" s="22" t="str">
        <f t="shared" si="318"/>
        <v/>
      </c>
      <c r="BQ1430" s="7"/>
      <c r="BR1430" s="75" t="str">
        <f t="shared" si="311"/>
        <v/>
      </c>
      <c r="BS1430" s="75" t="str">
        <f t="shared" si="312"/>
        <v/>
      </c>
      <c r="BT1430" s="5" t="str">
        <f t="shared" si="313"/>
        <v/>
      </c>
      <c r="BU1430" s="79" t="str">
        <f t="shared" si="314"/>
        <v/>
      </c>
      <c r="BV1430" s="79" t="str">
        <f t="shared" si="315"/>
        <v/>
      </c>
      <c r="BW1430" s="79" t="str">
        <f t="shared" si="316"/>
        <v/>
      </c>
      <c r="CB1430" s="5"/>
      <c r="CE1430" s="5"/>
      <c r="CF1430" s="5"/>
      <c r="CG1430" s="5"/>
      <c r="CH1430" s="5"/>
      <c r="CI1430" s="5"/>
      <c r="CJ1430" s="14"/>
      <c r="CK1430" s="25"/>
      <c r="DO1430" s="5" t="e">
        <f>IF(REPORTE!AH$2="si",IF(C1430=VALUE(REPORTE!C$22),IF(SUM(DO1431:DO$1993),CONCATENATE(INT(B1430),", "),INT(B1430)),""),IF(C1430=VALUE(REPORTE!C$21),IF(SUM(DO1431:DO$1993),CONCATENATE(INT(B1430),", "),INT(B1430)),""))</f>
        <v>#VALUE!</v>
      </c>
      <c r="DP1430" s="5" t="e">
        <f>CONCATENATE(DO1430,DO1431,DO1432,DO1433,DO1434,DO1435,DO1436,DO1437,DO1438,DO1439,DO1440,DO1441,DO1442,DO1443,DO1444,DO1445,DO1446,DO1447,DO1448,DO1449,DO1450,DO1451,DO1452,DO1453,DO1454,DO1455,DO1456,DO1457,DO1458,DO1459,DO1460,DO1461,DO1462,DO1463,DO1464,DO1465,DO1466,DO1467,DO1468,DO1469,DO1470,DO1471)</f>
        <v>#VALUE!</v>
      </c>
      <c r="DS1430" s="5"/>
      <c r="DT1430" s="5"/>
      <c r="DU1430" s="5"/>
      <c r="DV1430" s="5"/>
    </row>
    <row r="1431" spans="1:126" x14ac:dyDescent="0.25">
      <c r="A1431" s="4" t="str">
        <f t="shared" si="310"/>
        <v/>
      </c>
      <c r="B1431" s="3"/>
      <c r="D1431" s="1"/>
      <c r="H1431" s="5" t="str">
        <f>IF(F1431="","",IFERROR(CONCATENATE("PEUA",VLOOKUP(ESTADO,REPORTE!AV$2:AW$33,2,0),DIDTRITO_FORM,CADER_FORM,IFERROR(INDEX(CA:CA,MATCH(DAY(F1431),BZ:BZ,0),1),DAY(F1431)),IFERROR(INDEX(CA:CA,MATCH(MONTH(F1431),BZ:BZ,0),1),MONTH(F1431)),YEAR(F1431),G1431),""))</f>
        <v/>
      </c>
      <c r="N1431" s="66" t="str">
        <f>IFERROR(IF(BT1431="","",IF(INDEX(N$1:N1430,MATCH(BT1431,BT$1:BT1430,0),1)=0,"",INDEX(N$1:N1430,MATCH(BT1431,BT$1:BT1430,0),1))),"")</f>
        <v/>
      </c>
      <c r="O1431" s="66" t="str">
        <f>IFERROR(IF(BT1431="","",IF(INDEX(O$1:O1430,MATCH(BT1431,BT$1:BT1430,0),1)=0,"",INDEX(O$1:O1430,MATCH(BT1431,BT$1:BT1430,0),1))),"")</f>
        <v/>
      </c>
      <c r="R1431" s="66"/>
      <c r="S1431" s="5"/>
      <c r="T1431" s="66"/>
      <c r="U1431" s="5" t="str">
        <f>IFERROR(IF(INDEX(U$1:U1430,MATCH(T1431,T$1:T1430,0),1)=0,"",INDEX(U$1:U1430,MATCH(T1431,T$1:T1430,0),1)),"")</f>
        <v/>
      </c>
      <c r="V1431" s="66"/>
      <c r="W1431" s="5" t="str">
        <f>IFERROR(IF(INDEX(W$1:W1430,MATCH(V1431,V$1:V1430,0),1)=0,"",INDEX(W$1:W1430,MATCH(V1431,V$1:V1430,0),1)),"")</f>
        <v/>
      </c>
      <c r="AE1431" s="4"/>
      <c r="AY1431" s="7"/>
      <c r="BN1431" s="7" t="str">
        <f t="shared" si="317"/>
        <v/>
      </c>
      <c r="BO1431" s="286" t="str">
        <f t="shared" si="309"/>
        <v/>
      </c>
      <c r="BP1431" s="22" t="str">
        <f t="shared" si="318"/>
        <v/>
      </c>
      <c r="BQ1431" s="7"/>
      <c r="BR1431" s="75" t="str">
        <f t="shared" si="311"/>
        <v/>
      </c>
      <c r="BS1431" s="75" t="str">
        <f t="shared" si="312"/>
        <v/>
      </c>
      <c r="BT1431" s="5" t="str">
        <f t="shared" si="313"/>
        <v/>
      </c>
      <c r="BU1431" s="79" t="str">
        <f t="shared" si="314"/>
        <v/>
      </c>
      <c r="BV1431" s="79" t="str">
        <f t="shared" si="315"/>
        <v/>
      </c>
      <c r="BW1431" s="79" t="str">
        <f t="shared" si="316"/>
        <v/>
      </c>
      <c r="CB1431" s="5"/>
      <c r="CE1431" s="5"/>
      <c r="CF1431" s="5"/>
      <c r="CG1431" s="5"/>
      <c r="CH1431" s="5"/>
      <c r="CI1431" s="5"/>
      <c r="CJ1431" s="14"/>
      <c r="CK1431" s="25"/>
      <c r="DO1431" s="5" t="e">
        <f>IF(REPORTE!AH$2="si",IF(C1431=VALUE(REPORTE!C$22),IF(SUM(DO1432:DO$1993),CONCATENATE(INT(B1431),", "),INT(B1431)),""),IF(C1431=VALUE(REPORTE!C$21),IF(SUM(DO1432:DO$1993),CONCATENATE(INT(B1431),", "),INT(B1431)),""))</f>
        <v>#VALUE!</v>
      </c>
      <c r="DS1431" s="5"/>
      <c r="DT1431" s="5"/>
      <c r="DU1431" s="5"/>
      <c r="DV1431" s="5"/>
    </row>
    <row r="1432" spans="1:126" x14ac:dyDescent="0.25">
      <c r="A1432" s="4" t="str">
        <f t="shared" si="310"/>
        <v/>
      </c>
      <c r="B1432" s="3"/>
      <c r="D1432" s="1"/>
      <c r="H1432" s="5" t="str">
        <f>IF(F1432="","",IFERROR(CONCATENATE("PEUA",VLOOKUP(ESTADO,REPORTE!AV$2:AW$33,2,0),DIDTRITO_FORM,CADER_FORM,IFERROR(INDEX(CA:CA,MATCH(DAY(F1432),BZ:BZ,0),1),DAY(F1432)),IFERROR(INDEX(CA:CA,MATCH(MONTH(F1432),BZ:BZ,0),1),MONTH(F1432)),YEAR(F1432),G1432),""))</f>
        <v/>
      </c>
      <c r="N1432" s="66" t="str">
        <f>IFERROR(IF(BT1432="","",IF(INDEX(N$1:N1431,MATCH(BT1432,BT$1:BT1431,0),1)=0,"",INDEX(N$1:N1431,MATCH(BT1432,BT$1:BT1431,0),1))),"")</f>
        <v/>
      </c>
      <c r="O1432" s="66" t="str">
        <f>IFERROR(IF(BT1432="","",IF(INDEX(O$1:O1431,MATCH(BT1432,BT$1:BT1431,0),1)=0,"",INDEX(O$1:O1431,MATCH(BT1432,BT$1:BT1431,0),1))),"")</f>
        <v/>
      </c>
      <c r="R1432" s="66"/>
      <c r="S1432" s="5"/>
      <c r="T1432" s="66"/>
      <c r="U1432" s="5" t="str">
        <f>IFERROR(IF(INDEX(U$1:U1431,MATCH(T1432,T$1:T1431,0),1)=0,"",INDEX(U$1:U1431,MATCH(T1432,T$1:T1431,0),1)),"")</f>
        <v/>
      </c>
      <c r="V1432" s="66"/>
      <c r="W1432" s="5" t="str">
        <f>IFERROR(IF(INDEX(W$1:W1431,MATCH(V1432,V$1:V1431,0),1)=0,"",INDEX(W$1:W1431,MATCH(V1432,V$1:V1431,0),1)),"")</f>
        <v/>
      </c>
      <c r="AE1432" s="4"/>
      <c r="AY1432" s="7"/>
      <c r="BN1432" s="7" t="str">
        <f t="shared" si="317"/>
        <v/>
      </c>
      <c r="BO1432" s="286" t="str">
        <f t="shared" si="309"/>
        <v/>
      </c>
      <c r="BP1432" s="22" t="str">
        <f t="shared" si="318"/>
        <v/>
      </c>
      <c r="BQ1432" s="7"/>
      <c r="BR1432" s="75" t="str">
        <f t="shared" si="311"/>
        <v/>
      </c>
      <c r="BS1432" s="75" t="str">
        <f t="shared" si="312"/>
        <v/>
      </c>
      <c r="BT1432" s="5" t="str">
        <f t="shared" si="313"/>
        <v/>
      </c>
      <c r="BU1432" s="79" t="str">
        <f t="shared" si="314"/>
        <v/>
      </c>
      <c r="BV1432" s="79" t="str">
        <f t="shared" si="315"/>
        <v/>
      </c>
      <c r="BW1432" s="79" t="str">
        <f t="shared" si="316"/>
        <v/>
      </c>
      <c r="CB1432" s="5"/>
      <c r="CE1432" s="5"/>
      <c r="CF1432" s="5"/>
      <c r="CG1432" s="5"/>
      <c r="CH1432" s="5"/>
      <c r="CI1432" s="5"/>
      <c r="CJ1432" s="14"/>
      <c r="CK1432" s="25"/>
      <c r="DO1432" s="5" t="e">
        <f>IF(REPORTE!AH$2="si",IF(C1432=VALUE(REPORTE!C$22),IF(SUM(DO1433:DO$1993),CONCATENATE(INT(B1432),", "),INT(B1432)),""),IF(C1432=VALUE(REPORTE!C$21),IF(SUM(DO1433:DO$1993),CONCATENATE(INT(B1432),", "),INT(B1432)),""))</f>
        <v>#VALUE!</v>
      </c>
      <c r="DS1432" s="5"/>
      <c r="DT1432" s="5"/>
      <c r="DU1432" s="5"/>
      <c r="DV1432" s="5"/>
    </row>
    <row r="1433" spans="1:126" x14ac:dyDescent="0.25">
      <c r="A1433" s="4" t="str">
        <f t="shared" si="310"/>
        <v/>
      </c>
      <c r="B1433" s="3"/>
      <c r="D1433" s="1"/>
      <c r="H1433" s="5" t="str">
        <f>IF(F1433="","",IFERROR(CONCATENATE("PEUA",VLOOKUP(ESTADO,REPORTE!AV$2:AW$33,2,0),DIDTRITO_FORM,CADER_FORM,IFERROR(INDEX(CA:CA,MATCH(DAY(F1433),BZ:BZ,0),1),DAY(F1433)),IFERROR(INDEX(CA:CA,MATCH(MONTH(F1433),BZ:BZ,0),1),MONTH(F1433)),YEAR(F1433),G1433),""))</f>
        <v/>
      </c>
      <c r="N1433" s="66" t="str">
        <f>IFERROR(IF(BT1433="","",IF(INDEX(N$1:N1432,MATCH(BT1433,BT$1:BT1432,0),1)=0,"",INDEX(N$1:N1432,MATCH(BT1433,BT$1:BT1432,0),1))),"")</f>
        <v/>
      </c>
      <c r="O1433" s="66" t="str">
        <f>IFERROR(IF(BT1433="","",IF(INDEX(O$1:O1432,MATCH(BT1433,BT$1:BT1432,0),1)=0,"",INDEX(O$1:O1432,MATCH(BT1433,BT$1:BT1432,0),1))),"")</f>
        <v/>
      </c>
      <c r="R1433" s="66"/>
      <c r="S1433" s="5"/>
      <c r="T1433" s="66"/>
      <c r="U1433" s="5" t="str">
        <f>IFERROR(IF(INDEX(U$1:U1432,MATCH(T1433,T$1:T1432,0),1)=0,"",INDEX(U$1:U1432,MATCH(T1433,T$1:T1432,0),1)),"")</f>
        <v/>
      </c>
      <c r="V1433" s="66"/>
      <c r="W1433" s="5" t="str">
        <f>IFERROR(IF(INDEX(W$1:W1432,MATCH(V1433,V$1:V1432,0),1)=0,"",INDEX(W$1:W1432,MATCH(V1433,V$1:V1432,0),1)),"")</f>
        <v/>
      </c>
      <c r="AE1433" s="4"/>
      <c r="AY1433" s="7"/>
      <c r="BN1433" s="7" t="str">
        <f t="shared" si="317"/>
        <v/>
      </c>
      <c r="BO1433" s="286" t="str">
        <f t="shared" si="309"/>
        <v/>
      </c>
      <c r="BP1433" s="22" t="str">
        <f t="shared" si="318"/>
        <v/>
      </c>
      <c r="BQ1433" s="7"/>
      <c r="BR1433" s="75" t="str">
        <f t="shared" si="311"/>
        <v/>
      </c>
      <c r="BS1433" s="75" t="str">
        <f t="shared" si="312"/>
        <v/>
      </c>
      <c r="BT1433" s="5" t="str">
        <f t="shared" si="313"/>
        <v/>
      </c>
      <c r="BU1433" s="79" t="str">
        <f t="shared" si="314"/>
        <v/>
      </c>
      <c r="BV1433" s="79" t="str">
        <f t="shared" si="315"/>
        <v/>
      </c>
      <c r="BW1433" s="79" t="str">
        <f t="shared" si="316"/>
        <v/>
      </c>
      <c r="CB1433" s="5"/>
      <c r="CE1433" s="5"/>
      <c r="CF1433" s="5"/>
      <c r="CG1433" s="5"/>
      <c r="CH1433" s="5"/>
      <c r="CI1433" s="5"/>
      <c r="CJ1433" s="14"/>
      <c r="CK1433" s="25"/>
      <c r="DO1433" s="5" t="e">
        <f>IF(REPORTE!AH$2="si",IF(C1433=VALUE(REPORTE!C$22),IF(SUM(DO1434:DO$1993),CONCATENATE(INT(B1433),", "),INT(B1433)),""),IF(C1433=VALUE(REPORTE!C$21),IF(SUM(DO1434:DO$1993),CONCATENATE(INT(B1433),", "),INT(B1433)),""))</f>
        <v>#VALUE!</v>
      </c>
      <c r="DS1433" s="5"/>
      <c r="DT1433" s="5"/>
      <c r="DU1433" s="5"/>
      <c r="DV1433" s="5"/>
    </row>
    <row r="1434" spans="1:126" x14ac:dyDescent="0.25">
      <c r="A1434" s="4" t="str">
        <f t="shared" si="310"/>
        <v/>
      </c>
      <c r="B1434" s="3"/>
      <c r="D1434" s="1"/>
      <c r="H1434" s="5" t="str">
        <f>IF(F1434="","",IFERROR(CONCATENATE("PEUA",VLOOKUP(ESTADO,REPORTE!AV$2:AW$33,2,0),DIDTRITO_FORM,CADER_FORM,IFERROR(INDEX(CA:CA,MATCH(DAY(F1434),BZ:BZ,0),1),DAY(F1434)),IFERROR(INDEX(CA:CA,MATCH(MONTH(F1434),BZ:BZ,0),1),MONTH(F1434)),YEAR(F1434),G1434),""))</f>
        <v/>
      </c>
      <c r="N1434" s="66" t="str">
        <f>IFERROR(IF(BT1434="","",IF(INDEX(N$1:N1433,MATCH(BT1434,BT$1:BT1433,0),1)=0,"",INDEX(N$1:N1433,MATCH(BT1434,BT$1:BT1433,0),1))),"")</f>
        <v/>
      </c>
      <c r="O1434" s="66" t="str">
        <f>IFERROR(IF(BT1434="","",IF(INDEX(O$1:O1433,MATCH(BT1434,BT$1:BT1433,0),1)=0,"",INDEX(O$1:O1433,MATCH(BT1434,BT$1:BT1433,0),1))),"")</f>
        <v/>
      </c>
      <c r="R1434" s="66"/>
      <c r="S1434" s="5"/>
      <c r="T1434" s="66"/>
      <c r="U1434" s="5" t="str">
        <f>IFERROR(IF(INDEX(U$1:U1433,MATCH(T1434,T$1:T1433,0),1)=0,"",INDEX(U$1:U1433,MATCH(T1434,T$1:T1433,0),1)),"")</f>
        <v/>
      </c>
      <c r="V1434" s="66"/>
      <c r="W1434" s="5" t="str">
        <f>IFERROR(IF(INDEX(W$1:W1433,MATCH(V1434,V$1:V1433,0),1)=0,"",INDEX(W$1:W1433,MATCH(V1434,V$1:V1433,0),1)),"")</f>
        <v/>
      </c>
      <c r="AE1434" s="4"/>
      <c r="AY1434" s="7"/>
      <c r="BN1434" s="7" t="str">
        <f t="shared" si="317"/>
        <v/>
      </c>
      <c r="BO1434" s="286" t="str">
        <f t="shared" si="309"/>
        <v/>
      </c>
      <c r="BP1434" s="22" t="str">
        <f t="shared" si="318"/>
        <v/>
      </c>
      <c r="BQ1434" s="7"/>
      <c r="BR1434" s="75" t="str">
        <f t="shared" si="311"/>
        <v/>
      </c>
      <c r="BS1434" s="75" t="str">
        <f t="shared" si="312"/>
        <v/>
      </c>
      <c r="BT1434" s="5" t="str">
        <f t="shared" si="313"/>
        <v/>
      </c>
      <c r="BU1434" s="79" t="str">
        <f t="shared" si="314"/>
        <v/>
      </c>
      <c r="BV1434" s="79" t="str">
        <f t="shared" si="315"/>
        <v/>
      </c>
      <c r="BW1434" s="79" t="str">
        <f t="shared" si="316"/>
        <v/>
      </c>
      <c r="CB1434" s="5"/>
      <c r="CE1434" s="5"/>
      <c r="CF1434" s="5"/>
      <c r="CG1434" s="5"/>
      <c r="CH1434" s="5"/>
      <c r="CI1434" s="5"/>
      <c r="CJ1434" s="14"/>
      <c r="CK1434" s="25"/>
      <c r="DO1434" s="5" t="e">
        <f>IF(REPORTE!AH$2="si",IF(C1434=VALUE(REPORTE!C$22),IF(SUM(DO1435:DO$1993),CONCATENATE(INT(B1434),", "),INT(B1434)),""),IF(C1434=VALUE(REPORTE!C$21),IF(SUM(DO1435:DO$1993),CONCATENATE(INT(B1434),", "),INT(B1434)),""))</f>
        <v>#VALUE!</v>
      </c>
      <c r="DS1434" s="5"/>
      <c r="DT1434" s="5"/>
      <c r="DU1434" s="5"/>
      <c r="DV1434" s="5"/>
    </row>
    <row r="1435" spans="1:126" x14ac:dyDescent="0.25">
      <c r="A1435" s="4" t="str">
        <f t="shared" si="310"/>
        <v/>
      </c>
      <c r="B1435" s="3"/>
      <c r="D1435" s="1"/>
      <c r="H1435" s="5" t="str">
        <f>IF(F1435="","",IFERROR(CONCATENATE("PEUA",VLOOKUP(ESTADO,REPORTE!AV$2:AW$33,2,0),DIDTRITO_FORM,CADER_FORM,IFERROR(INDEX(CA:CA,MATCH(DAY(F1435),BZ:BZ,0),1),DAY(F1435)),IFERROR(INDEX(CA:CA,MATCH(MONTH(F1435),BZ:BZ,0),1),MONTH(F1435)),YEAR(F1435),G1435),""))</f>
        <v/>
      </c>
      <c r="N1435" s="66" t="str">
        <f>IFERROR(IF(BT1435="","",IF(INDEX(N$1:N1434,MATCH(BT1435,BT$1:BT1434,0),1)=0,"",INDEX(N$1:N1434,MATCH(BT1435,BT$1:BT1434,0),1))),"")</f>
        <v/>
      </c>
      <c r="O1435" s="66" t="str">
        <f>IFERROR(IF(BT1435="","",IF(INDEX(O$1:O1434,MATCH(BT1435,BT$1:BT1434,0),1)=0,"",INDEX(O$1:O1434,MATCH(BT1435,BT$1:BT1434,0),1))),"")</f>
        <v/>
      </c>
      <c r="R1435" s="66"/>
      <c r="S1435" s="5"/>
      <c r="T1435" s="66"/>
      <c r="U1435" s="5" t="str">
        <f>IFERROR(IF(INDEX(U$1:U1434,MATCH(T1435,T$1:T1434,0),1)=0,"",INDEX(U$1:U1434,MATCH(T1435,T$1:T1434,0),1)),"")</f>
        <v/>
      </c>
      <c r="V1435" s="66"/>
      <c r="W1435" s="5" t="str">
        <f>IFERROR(IF(INDEX(W$1:W1434,MATCH(V1435,V$1:V1434,0),1)=0,"",INDEX(W$1:W1434,MATCH(V1435,V$1:V1434,0),1)),"")</f>
        <v/>
      </c>
      <c r="AE1435" s="4"/>
      <c r="AY1435" s="7"/>
      <c r="BN1435" s="7" t="str">
        <f t="shared" si="317"/>
        <v/>
      </c>
      <c r="BO1435" s="286" t="str">
        <f t="shared" si="309"/>
        <v/>
      </c>
      <c r="BP1435" s="22" t="str">
        <f t="shared" si="318"/>
        <v/>
      </c>
      <c r="BQ1435" s="7"/>
      <c r="BR1435" s="75" t="str">
        <f t="shared" si="311"/>
        <v/>
      </c>
      <c r="BS1435" s="75" t="str">
        <f t="shared" si="312"/>
        <v/>
      </c>
      <c r="BT1435" s="5" t="str">
        <f t="shared" si="313"/>
        <v/>
      </c>
      <c r="BU1435" s="79" t="str">
        <f t="shared" si="314"/>
        <v/>
      </c>
      <c r="BV1435" s="79" t="str">
        <f t="shared" si="315"/>
        <v/>
      </c>
      <c r="BW1435" s="79" t="str">
        <f t="shared" si="316"/>
        <v/>
      </c>
      <c r="CB1435" s="5"/>
      <c r="CE1435" s="5"/>
      <c r="CF1435" s="5"/>
      <c r="CG1435" s="5"/>
      <c r="CH1435" s="5"/>
      <c r="CI1435" s="5"/>
      <c r="CJ1435" s="14"/>
      <c r="CK1435" s="25"/>
      <c r="DO1435" s="5" t="e">
        <f>IF(REPORTE!AH$2="si",IF(C1435=VALUE(REPORTE!C$22),IF(SUM(DO1436:DO$1993),CONCATENATE(INT(B1435),", "),INT(B1435)),""),IF(C1435=VALUE(REPORTE!C$21),IF(SUM(DO1436:DO$1993),CONCATENATE(INT(B1435),", "),INT(B1435)),""))</f>
        <v>#VALUE!</v>
      </c>
      <c r="DS1435" s="5"/>
      <c r="DT1435" s="5"/>
      <c r="DU1435" s="5"/>
      <c r="DV1435" s="5"/>
    </row>
    <row r="1436" spans="1:126" x14ac:dyDescent="0.25">
      <c r="A1436" s="4" t="str">
        <f t="shared" si="310"/>
        <v/>
      </c>
      <c r="B1436" s="3"/>
      <c r="D1436" s="1"/>
      <c r="H1436" s="5" t="str">
        <f>IF(F1436="","",IFERROR(CONCATENATE("PEUA",VLOOKUP(ESTADO,REPORTE!AV$2:AW$33,2,0),DIDTRITO_FORM,CADER_FORM,IFERROR(INDEX(CA:CA,MATCH(DAY(F1436),BZ:BZ,0),1),DAY(F1436)),IFERROR(INDEX(CA:CA,MATCH(MONTH(F1436),BZ:BZ,0),1),MONTH(F1436)),YEAR(F1436),G1436),""))</f>
        <v/>
      </c>
      <c r="N1436" s="66" t="str">
        <f>IFERROR(IF(BT1436="","",IF(INDEX(N$1:N1435,MATCH(BT1436,BT$1:BT1435,0),1)=0,"",INDEX(N$1:N1435,MATCH(BT1436,BT$1:BT1435,0),1))),"")</f>
        <v/>
      </c>
      <c r="O1436" s="66" t="str">
        <f>IFERROR(IF(BT1436="","",IF(INDEX(O$1:O1435,MATCH(BT1436,BT$1:BT1435,0),1)=0,"",INDEX(O$1:O1435,MATCH(BT1436,BT$1:BT1435,0),1))),"")</f>
        <v/>
      </c>
      <c r="R1436" s="66"/>
      <c r="S1436" s="5"/>
      <c r="T1436" s="66"/>
      <c r="U1436" s="5" t="str">
        <f>IFERROR(IF(INDEX(U$1:U1435,MATCH(T1436,T$1:T1435,0),1)=0,"",INDEX(U$1:U1435,MATCH(T1436,T$1:T1435,0),1)),"")</f>
        <v/>
      </c>
      <c r="V1436" s="66"/>
      <c r="W1436" s="5" t="str">
        <f>IFERROR(IF(INDEX(W$1:W1435,MATCH(V1436,V$1:V1435,0),1)=0,"",INDEX(W$1:W1435,MATCH(V1436,V$1:V1435,0),1)),"")</f>
        <v/>
      </c>
      <c r="AE1436" s="4"/>
      <c r="AY1436" s="7"/>
      <c r="BN1436" s="7" t="str">
        <f t="shared" si="317"/>
        <v/>
      </c>
      <c r="BO1436" s="286" t="str">
        <f t="shared" si="309"/>
        <v/>
      </c>
      <c r="BP1436" s="22" t="str">
        <f t="shared" si="318"/>
        <v/>
      </c>
      <c r="BQ1436" s="7"/>
      <c r="BR1436" s="75" t="str">
        <f t="shared" si="311"/>
        <v/>
      </c>
      <c r="BS1436" s="75" t="str">
        <f t="shared" si="312"/>
        <v/>
      </c>
      <c r="BT1436" s="5" t="str">
        <f t="shared" si="313"/>
        <v/>
      </c>
      <c r="BU1436" s="79" t="str">
        <f t="shared" si="314"/>
        <v/>
      </c>
      <c r="BV1436" s="79" t="str">
        <f t="shared" si="315"/>
        <v/>
      </c>
      <c r="BW1436" s="79" t="str">
        <f t="shared" si="316"/>
        <v/>
      </c>
      <c r="CB1436" s="5"/>
      <c r="CE1436" s="5"/>
      <c r="CF1436" s="5"/>
      <c r="CG1436" s="5"/>
      <c r="CH1436" s="5"/>
      <c r="CI1436" s="5"/>
      <c r="CJ1436" s="14"/>
      <c r="CK1436" s="25"/>
      <c r="DO1436" s="5" t="e">
        <f>IF(REPORTE!AH$2="si",IF(C1436=VALUE(REPORTE!C$22),IF(SUM(DO1437:DO$1993),CONCATENATE(INT(B1436),", "),INT(B1436)),""),IF(C1436=VALUE(REPORTE!C$21),IF(SUM(DO1437:DO$1993),CONCATENATE(INT(B1436),", "),INT(B1436)),""))</f>
        <v>#VALUE!</v>
      </c>
      <c r="DS1436" s="5"/>
      <c r="DT1436" s="5"/>
      <c r="DU1436" s="5"/>
      <c r="DV1436" s="5"/>
    </row>
    <row r="1437" spans="1:126" x14ac:dyDescent="0.25">
      <c r="A1437" s="4" t="str">
        <f t="shared" si="310"/>
        <v/>
      </c>
      <c r="B1437" s="3"/>
      <c r="D1437" s="1"/>
      <c r="H1437" s="5" t="str">
        <f>IF(F1437="","",IFERROR(CONCATENATE("PEUA",VLOOKUP(ESTADO,REPORTE!AV$2:AW$33,2,0),DIDTRITO_FORM,CADER_FORM,IFERROR(INDEX(CA:CA,MATCH(DAY(F1437),BZ:BZ,0),1),DAY(F1437)),IFERROR(INDEX(CA:CA,MATCH(MONTH(F1437),BZ:BZ,0),1),MONTH(F1437)),YEAR(F1437),G1437),""))</f>
        <v/>
      </c>
      <c r="N1437" s="66" t="str">
        <f>IFERROR(IF(BT1437="","",IF(INDEX(N$1:N1436,MATCH(BT1437,BT$1:BT1436,0),1)=0,"",INDEX(N$1:N1436,MATCH(BT1437,BT$1:BT1436,0),1))),"")</f>
        <v/>
      </c>
      <c r="O1437" s="66" t="str">
        <f>IFERROR(IF(BT1437="","",IF(INDEX(O$1:O1436,MATCH(BT1437,BT$1:BT1436,0),1)=0,"",INDEX(O$1:O1436,MATCH(BT1437,BT$1:BT1436,0),1))),"")</f>
        <v/>
      </c>
      <c r="R1437" s="66"/>
      <c r="S1437" s="5"/>
      <c r="T1437" s="66"/>
      <c r="U1437" s="5" t="str">
        <f>IFERROR(IF(INDEX(U$1:U1436,MATCH(T1437,T$1:T1436,0),1)=0,"",INDEX(U$1:U1436,MATCH(T1437,T$1:T1436,0),1)),"")</f>
        <v/>
      </c>
      <c r="V1437" s="66"/>
      <c r="W1437" s="5" t="str">
        <f>IFERROR(IF(INDEX(W$1:W1436,MATCH(V1437,V$1:V1436,0),1)=0,"",INDEX(W$1:W1436,MATCH(V1437,V$1:V1436,0),1)),"")</f>
        <v/>
      </c>
      <c r="AE1437" s="4"/>
      <c r="AY1437" s="7"/>
      <c r="BN1437" s="7" t="str">
        <f t="shared" si="317"/>
        <v/>
      </c>
      <c r="BO1437" s="286" t="str">
        <f t="shared" si="309"/>
        <v/>
      </c>
      <c r="BP1437" s="22" t="str">
        <f t="shared" si="318"/>
        <v/>
      </c>
      <c r="BQ1437" s="7"/>
      <c r="BR1437" s="75" t="str">
        <f t="shared" si="311"/>
        <v/>
      </c>
      <c r="BS1437" s="75" t="str">
        <f t="shared" si="312"/>
        <v/>
      </c>
      <c r="BT1437" s="5" t="str">
        <f t="shared" si="313"/>
        <v/>
      </c>
      <c r="BU1437" s="79" t="str">
        <f t="shared" si="314"/>
        <v/>
      </c>
      <c r="BV1437" s="79" t="str">
        <f t="shared" si="315"/>
        <v/>
      </c>
      <c r="BW1437" s="79" t="str">
        <f t="shared" si="316"/>
        <v/>
      </c>
      <c r="CB1437" s="5"/>
      <c r="CE1437" s="5"/>
      <c r="CF1437" s="5"/>
      <c r="CG1437" s="5"/>
      <c r="CH1437" s="5"/>
      <c r="CI1437" s="5"/>
      <c r="CJ1437" s="14"/>
      <c r="CK1437" s="25"/>
      <c r="DO1437" s="5" t="e">
        <f>IF(REPORTE!AH$2="si",IF(C1437=VALUE(REPORTE!C$22),IF(SUM(DO1438:DO$1993),CONCATENATE(INT(B1437),", "),INT(B1437)),""),IF(C1437=VALUE(REPORTE!C$21),IF(SUM(DO1438:DO$1993),CONCATENATE(INT(B1437),", "),INT(B1437)),""))</f>
        <v>#VALUE!</v>
      </c>
      <c r="DS1437" s="5"/>
      <c r="DT1437" s="5"/>
      <c r="DU1437" s="5"/>
      <c r="DV1437" s="5"/>
    </row>
    <row r="1438" spans="1:126" x14ac:dyDescent="0.25">
      <c r="A1438" s="4" t="str">
        <f t="shared" si="310"/>
        <v/>
      </c>
      <c r="B1438" s="3"/>
      <c r="D1438" s="1"/>
      <c r="H1438" s="5" t="str">
        <f>IF(F1438="","",IFERROR(CONCATENATE("PEUA",VLOOKUP(ESTADO,REPORTE!AV$2:AW$33,2,0),DIDTRITO_FORM,CADER_FORM,IFERROR(INDEX(CA:CA,MATCH(DAY(F1438),BZ:BZ,0),1),DAY(F1438)),IFERROR(INDEX(CA:CA,MATCH(MONTH(F1438),BZ:BZ,0),1),MONTH(F1438)),YEAR(F1438),G1438),""))</f>
        <v/>
      </c>
      <c r="N1438" s="66" t="str">
        <f>IFERROR(IF(BT1438="","",IF(INDEX(N$1:N1437,MATCH(BT1438,BT$1:BT1437,0),1)=0,"",INDEX(N$1:N1437,MATCH(BT1438,BT$1:BT1437,0),1))),"")</f>
        <v/>
      </c>
      <c r="O1438" s="66" t="str">
        <f>IFERROR(IF(BT1438="","",IF(INDEX(O$1:O1437,MATCH(BT1438,BT$1:BT1437,0),1)=0,"",INDEX(O$1:O1437,MATCH(BT1438,BT$1:BT1437,0),1))),"")</f>
        <v/>
      </c>
      <c r="R1438" s="66"/>
      <c r="S1438" s="5"/>
      <c r="T1438" s="66"/>
      <c r="U1438" s="5" t="str">
        <f>IFERROR(IF(INDEX(U$1:U1437,MATCH(T1438,T$1:T1437,0),1)=0,"",INDEX(U$1:U1437,MATCH(T1438,T$1:T1437,0),1)),"")</f>
        <v/>
      </c>
      <c r="V1438" s="66"/>
      <c r="W1438" s="5" t="str">
        <f>IFERROR(IF(INDEX(W$1:W1437,MATCH(V1438,V$1:V1437,0),1)=0,"",INDEX(W$1:W1437,MATCH(V1438,V$1:V1437,0),1)),"")</f>
        <v/>
      </c>
      <c r="AE1438" s="4"/>
      <c r="AY1438" s="7"/>
      <c r="BN1438" s="7" t="str">
        <f t="shared" si="317"/>
        <v/>
      </c>
      <c r="BO1438" s="286" t="str">
        <f t="shared" si="309"/>
        <v/>
      </c>
      <c r="BP1438" s="22" t="str">
        <f t="shared" si="318"/>
        <v/>
      </c>
      <c r="BQ1438" s="7"/>
      <c r="BR1438" s="75" t="str">
        <f t="shared" si="311"/>
        <v/>
      </c>
      <c r="BS1438" s="75" t="str">
        <f t="shared" si="312"/>
        <v/>
      </c>
      <c r="BT1438" s="5" t="str">
        <f t="shared" si="313"/>
        <v/>
      </c>
      <c r="BU1438" s="79" t="str">
        <f t="shared" si="314"/>
        <v/>
      </c>
      <c r="BV1438" s="79" t="str">
        <f t="shared" si="315"/>
        <v/>
      </c>
      <c r="BW1438" s="79" t="str">
        <f t="shared" si="316"/>
        <v/>
      </c>
      <c r="CB1438" s="5"/>
      <c r="CE1438" s="5"/>
      <c r="CF1438" s="5"/>
      <c r="CG1438" s="5"/>
      <c r="CH1438" s="5"/>
      <c r="CI1438" s="5"/>
      <c r="CJ1438" s="14"/>
      <c r="CK1438" s="25"/>
      <c r="DO1438" s="5" t="e">
        <f>IF(REPORTE!AH$2="si",IF(C1438=VALUE(REPORTE!C$22),IF(SUM(DO1439:DO$1993),CONCATENATE(INT(B1438),", "),INT(B1438)),""),IF(C1438=VALUE(REPORTE!C$21),IF(SUM(DO1439:DO$1993),CONCATENATE(INT(B1438),", "),INT(B1438)),""))</f>
        <v>#VALUE!</v>
      </c>
      <c r="DS1438" s="5"/>
      <c r="DT1438" s="5"/>
      <c r="DU1438" s="5"/>
      <c r="DV1438" s="5"/>
    </row>
    <row r="1439" spans="1:126" x14ac:dyDescent="0.25">
      <c r="A1439" s="4" t="str">
        <f t="shared" si="310"/>
        <v/>
      </c>
      <c r="B1439" s="3"/>
      <c r="D1439" s="1"/>
      <c r="H1439" s="5" t="str">
        <f>IF(F1439="","",IFERROR(CONCATENATE("PEUA",VLOOKUP(ESTADO,REPORTE!AV$2:AW$33,2,0),DIDTRITO_FORM,CADER_FORM,IFERROR(INDEX(CA:CA,MATCH(DAY(F1439),BZ:BZ,0),1),DAY(F1439)),IFERROR(INDEX(CA:CA,MATCH(MONTH(F1439),BZ:BZ,0),1),MONTH(F1439)),YEAR(F1439),G1439),""))</f>
        <v/>
      </c>
      <c r="N1439" s="66" t="str">
        <f>IFERROR(IF(BT1439="","",IF(INDEX(N$1:N1438,MATCH(BT1439,BT$1:BT1438,0),1)=0,"",INDEX(N$1:N1438,MATCH(BT1439,BT$1:BT1438,0),1))),"")</f>
        <v/>
      </c>
      <c r="O1439" s="66" t="str">
        <f>IFERROR(IF(BT1439="","",IF(INDEX(O$1:O1438,MATCH(BT1439,BT$1:BT1438,0),1)=0,"",INDEX(O$1:O1438,MATCH(BT1439,BT$1:BT1438,0),1))),"")</f>
        <v/>
      </c>
      <c r="R1439" s="66"/>
      <c r="S1439" s="5"/>
      <c r="T1439" s="66"/>
      <c r="U1439" s="5" t="str">
        <f>IFERROR(IF(INDEX(U$1:U1438,MATCH(T1439,T$1:T1438,0),1)=0,"",INDEX(U$1:U1438,MATCH(T1439,T$1:T1438,0),1)),"")</f>
        <v/>
      </c>
      <c r="V1439" s="66"/>
      <c r="W1439" s="5" t="str">
        <f>IFERROR(IF(INDEX(W$1:W1438,MATCH(V1439,V$1:V1438,0),1)=0,"",INDEX(W$1:W1438,MATCH(V1439,V$1:V1438,0),1)),"")</f>
        <v/>
      </c>
      <c r="AE1439" s="4"/>
      <c r="AY1439" s="7"/>
      <c r="BN1439" s="7" t="str">
        <f t="shared" si="317"/>
        <v/>
      </c>
      <c r="BO1439" s="286" t="str">
        <f t="shared" si="309"/>
        <v/>
      </c>
      <c r="BP1439" s="22" t="str">
        <f t="shared" si="318"/>
        <v/>
      </c>
      <c r="BQ1439" s="7"/>
      <c r="BR1439" s="75" t="str">
        <f t="shared" si="311"/>
        <v/>
      </c>
      <c r="BS1439" s="75" t="str">
        <f t="shared" si="312"/>
        <v/>
      </c>
      <c r="BT1439" s="5" t="str">
        <f t="shared" si="313"/>
        <v/>
      </c>
      <c r="BU1439" s="79" t="str">
        <f t="shared" si="314"/>
        <v/>
      </c>
      <c r="BV1439" s="79" t="str">
        <f t="shared" si="315"/>
        <v/>
      </c>
      <c r="BW1439" s="79" t="str">
        <f t="shared" si="316"/>
        <v/>
      </c>
      <c r="CB1439" s="5"/>
      <c r="CE1439" s="5"/>
      <c r="CF1439" s="5"/>
      <c r="CG1439" s="5"/>
      <c r="CH1439" s="5"/>
      <c r="CI1439" s="5"/>
      <c r="CJ1439" s="14"/>
      <c r="CK1439" s="25"/>
      <c r="DO1439" s="5" t="e">
        <f>IF(REPORTE!AH$2="si",IF(C1439=VALUE(REPORTE!C$22),IF(SUM(DO1440:DO$1993),CONCATENATE(INT(B1439),", "),INT(B1439)),""),IF(C1439=VALUE(REPORTE!C$21),IF(SUM(DO1440:DO$1993),CONCATENATE(INT(B1439),", "),INT(B1439)),""))</f>
        <v>#VALUE!</v>
      </c>
      <c r="DS1439" s="5"/>
      <c r="DT1439" s="5"/>
      <c r="DU1439" s="5"/>
      <c r="DV1439" s="5"/>
    </row>
    <row r="1440" spans="1:126" x14ac:dyDescent="0.25">
      <c r="A1440" s="4" t="str">
        <f t="shared" si="310"/>
        <v/>
      </c>
      <c r="B1440" s="3"/>
      <c r="D1440" s="1"/>
      <c r="H1440" s="5" t="str">
        <f>IF(F1440="","",IFERROR(CONCATENATE("PEUA",VLOOKUP(ESTADO,REPORTE!AV$2:AW$33,2,0),DIDTRITO_FORM,CADER_FORM,IFERROR(INDEX(CA:CA,MATCH(DAY(F1440),BZ:BZ,0),1),DAY(F1440)),IFERROR(INDEX(CA:CA,MATCH(MONTH(F1440),BZ:BZ,0),1),MONTH(F1440)),YEAR(F1440),G1440),""))</f>
        <v/>
      </c>
      <c r="N1440" s="66" t="str">
        <f>IFERROR(IF(BT1440="","",IF(INDEX(N$1:N1439,MATCH(BT1440,BT$1:BT1439,0),1)=0,"",INDEX(N$1:N1439,MATCH(BT1440,BT$1:BT1439,0),1))),"")</f>
        <v/>
      </c>
      <c r="O1440" s="66" t="str">
        <f>IFERROR(IF(BT1440="","",IF(INDEX(O$1:O1439,MATCH(BT1440,BT$1:BT1439,0),1)=0,"",INDEX(O$1:O1439,MATCH(BT1440,BT$1:BT1439,0),1))),"")</f>
        <v/>
      </c>
      <c r="R1440" s="66"/>
      <c r="S1440" s="5"/>
      <c r="T1440" s="66"/>
      <c r="U1440" s="5" t="str">
        <f>IFERROR(IF(INDEX(U$1:U1439,MATCH(T1440,T$1:T1439,0),1)=0,"",INDEX(U$1:U1439,MATCH(T1440,T$1:T1439,0),1)),"")</f>
        <v/>
      </c>
      <c r="V1440" s="66"/>
      <c r="W1440" s="5" t="str">
        <f>IFERROR(IF(INDEX(W$1:W1439,MATCH(V1440,V$1:V1439,0),1)=0,"",INDEX(W$1:W1439,MATCH(V1440,V$1:V1439,0),1)),"")</f>
        <v/>
      </c>
      <c r="AE1440" s="4"/>
      <c r="AY1440" s="7"/>
      <c r="BN1440" s="7" t="str">
        <f t="shared" si="317"/>
        <v/>
      </c>
      <c r="BO1440" s="286" t="str">
        <f t="shared" si="309"/>
        <v/>
      </c>
      <c r="BP1440" s="22" t="str">
        <f t="shared" si="318"/>
        <v/>
      </c>
      <c r="BQ1440" s="7"/>
      <c r="BR1440" s="75" t="str">
        <f t="shared" si="311"/>
        <v/>
      </c>
      <c r="BS1440" s="75" t="str">
        <f t="shared" si="312"/>
        <v/>
      </c>
      <c r="BT1440" s="5" t="str">
        <f t="shared" si="313"/>
        <v/>
      </c>
      <c r="BU1440" s="79" t="str">
        <f t="shared" si="314"/>
        <v/>
      </c>
      <c r="BV1440" s="79" t="str">
        <f t="shared" si="315"/>
        <v/>
      </c>
      <c r="BW1440" s="79" t="str">
        <f t="shared" si="316"/>
        <v/>
      </c>
      <c r="CB1440" s="5"/>
      <c r="CE1440" s="5"/>
      <c r="CF1440" s="5"/>
      <c r="CG1440" s="5"/>
      <c r="CH1440" s="5"/>
      <c r="CI1440" s="5"/>
      <c r="CJ1440" s="14"/>
      <c r="CK1440" s="25"/>
      <c r="DO1440" s="5" t="e">
        <f>IF(REPORTE!AH$2="si",IF(C1440=VALUE(REPORTE!C$22),IF(SUM(DO1441:DO$1993),CONCATENATE(INT(B1440),", "),INT(B1440)),""),IF(C1440=VALUE(REPORTE!C$21),IF(SUM(DO1441:DO$1993),CONCATENATE(INT(B1440),", "),INT(B1440)),""))</f>
        <v>#VALUE!</v>
      </c>
      <c r="DS1440" s="5"/>
      <c r="DT1440" s="5"/>
      <c r="DU1440" s="5"/>
      <c r="DV1440" s="5"/>
    </row>
    <row r="1441" spans="1:126" x14ac:dyDescent="0.25">
      <c r="A1441" s="4" t="str">
        <f t="shared" si="310"/>
        <v/>
      </c>
      <c r="B1441" s="3"/>
      <c r="D1441" s="1"/>
      <c r="H1441" s="5" t="str">
        <f>IF(F1441="","",IFERROR(CONCATENATE("PEUA",VLOOKUP(ESTADO,REPORTE!AV$2:AW$33,2,0),DIDTRITO_FORM,CADER_FORM,IFERROR(INDEX(CA:CA,MATCH(DAY(F1441),BZ:BZ,0),1),DAY(F1441)),IFERROR(INDEX(CA:CA,MATCH(MONTH(F1441),BZ:BZ,0),1),MONTH(F1441)),YEAR(F1441),G1441),""))</f>
        <v/>
      </c>
      <c r="N1441" s="66" t="str">
        <f>IFERROR(IF(BT1441="","",IF(INDEX(N$1:N1440,MATCH(BT1441,BT$1:BT1440,0),1)=0,"",INDEX(N$1:N1440,MATCH(BT1441,BT$1:BT1440,0),1))),"")</f>
        <v/>
      </c>
      <c r="O1441" s="66" t="str">
        <f>IFERROR(IF(BT1441="","",IF(INDEX(O$1:O1440,MATCH(BT1441,BT$1:BT1440,0),1)=0,"",INDEX(O$1:O1440,MATCH(BT1441,BT$1:BT1440,0),1))),"")</f>
        <v/>
      </c>
      <c r="R1441" s="66"/>
      <c r="S1441" s="5"/>
      <c r="T1441" s="66"/>
      <c r="U1441" s="5" t="str">
        <f>IFERROR(IF(INDEX(U$1:U1440,MATCH(T1441,T$1:T1440,0),1)=0,"",INDEX(U$1:U1440,MATCH(T1441,T$1:T1440,0),1)),"")</f>
        <v/>
      </c>
      <c r="V1441" s="66"/>
      <c r="W1441" s="5" t="str">
        <f>IFERROR(IF(INDEX(W$1:W1440,MATCH(V1441,V$1:V1440,0),1)=0,"",INDEX(W$1:W1440,MATCH(V1441,V$1:V1440,0),1)),"")</f>
        <v/>
      </c>
      <c r="AE1441" s="4"/>
      <c r="AY1441" s="7"/>
      <c r="BN1441" s="7" t="str">
        <f t="shared" si="317"/>
        <v/>
      </c>
      <c r="BO1441" s="286" t="str">
        <f t="shared" si="309"/>
        <v/>
      </c>
      <c r="BP1441" s="22" t="str">
        <f t="shared" si="318"/>
        <v/>
      </c>
      <c r="BQ1441" s="7"/>
      <c r="BR1441" s="75" t="str">
        <f t="shared" si="311"/>
        <v/>
      </c>
      <c r="BS1441" s="75" t="str">
        <f t="shared" si="312"/>
        <v/>
      </c>
      <c r="BT1441" s="5" t="str">
        <f t="shared" si="313"/>
        <v/>
      </c>
      <c r="BU1441" s="79" t="str">
        <f t="shared" si="314"/>
        <v/>
      </c>
      <c r="BV1441" s="79" t="str">
        <f t="shared" si="315"/>
        <v/>
      </c>
      <c r="BW1441" s="79" t="str">
        <f t="shared" si="316"/>
        <v/>
      </c>
      <c r="CB1441" s="5"/>
      <c r="CE1441" s="5"/>
      <c r="CF1441" s="5"/>
      <c r="CG1441" s="5"/>
      <c r="CH1441" s="5"/>
      <c r="CI1441" s="5"/>
      <c r="CJ1441" s="14"/>
      <c r="CK1441" s="25"/>
      <c r="DO1441" s="5" t="e">
        <f>IF(REPORTE!AH$2="si",IF(C1441=VALUE(REPORTE!C$22),IF(SUM(DO1442:DO$1993),CONCATENATE(INT(B1441),", "),INT(B1441)),""),IF(C1441=VALUE(REPORTE!C$21),IF(SUM(DO1442:DO$1993),CONCATENATE(INT(B1441),", "),INT(B1441)),""))</f>
        <v>#VALUE!</v>
      </c>
      <c r="DS1441" s="5"/>
      <c r="DT1441" s="5"/>
      <c r="DU1441" s="5"/>
      <c r="DV1441" s="5"/>
    </row>
    <row r="1442" spans="1:126" x14ac:dyDescent="0.25">
      <c r="A1442" s="4" t="str">
        <f t="shared" si="310"/>
        <v/>
      </c>
      <c r="B1442" s="3"/>
      <c r="D1442" s="1"/>
      <c r="H1442" s="5" t="str">
        <f>IF(F1442="","",IFERROR(CONCATENATE("PEUA",VLOOKUP(ESTADO,REPORTE!AV$2:AW$33,2,0),DIDTRITO_FORM,CADER_FORM,IFERROR(INDEX(CA:CA,MATCH(DAY(F1442),BZ:BZ,0),1),DAY(F1442)),IFERROR(INDEX(CA:CA,MATCH(MONTH(F1442),BZ:BZ,0),1),MONTH(F1442)),YEAR(F1442),G1442),""))</f>
        <v/>
      </c>
      <c r="N1442" s="66" t="str">
        <f>IFERROR(IF(BT1442="","",IF(INDEX(N$1:N1441,MATCH(BT1442,BT$1:BT1441,0),1)=0,"",INDEX(N$1:N1441,MATCH(BT1442,BT$1:BT1441,0),1))),"")</f>
        <v/>
      </c>
      <c r="O1442" s="66" t="str">
        <f>IFERROR(IF(BT1442="","",IF(INDEX(O$1:O1441,MATCH(BT1442,BT$1:BT1441,0),1)=0,"",INDEX(O$1:O1441,MATCH(BT1442,BT$1:BT1441,0),1))),"")</f>
        <v/>
      </c>
      <c r="R1442" s="66"/>
      <c r="S1442" s="5"/>
      <c r="T1442" s="66"/>
      <c r="U1442" s="5" t="str">
        <f>IFERROR(IF(INDEX(U$1:U1441,MATCH(T1442,T$1:T1441,0),1)=0,"",INDEX(U$1:U1441,MATCH(T1442,T$1:T1441,0),1)),"")</f>
        <v/>
      </c>
      <c r="V1442" s="66"/>
      <c r="W1442" s="5" t="str">
        <f>IFERROR(IF(INDEX(W$1:W1441,MATCH(V1442,V$1:V1441,0),1)=0,"",INDEX(W$1:W1441,MATCH(V1442,V$1:V1441,0),1)),"")</f>
        <v/>
      </c>
      <c r="AE1442" s="4"/>
      <c r="AY1442" s="7"/>
      <c r="BN1442" s="7" t="str">
        <f t="shared" si="317"/>
        <v/>
      </c>
      <c r="BO1442" s="286" t="str">
        <f t="shared" si="309"/>
        <v/>
      </c>
      <c r="BP1442" s="22" t="str">
        <f t="shared" si="318"/>
        <v/>
      </c>
      <c r="BQ1442" s="7"/>
      <c r="BR1442" s="75" t="str">
        <f t="shared" si="311"/>
        <v/>
      </c>
      <c r="BS1442" s="75" t="str">
        <f t="shared" si="312"/>
        <v/>
      </c>
      <c r="BT1442" s="5" t="str">
        <f t="shared" si="313"/>
        <v/>
      </c>
      <c r="BU1442" s="79" t="str">
        <f t="shared" si="314"/>
        <v/>
      </c>
      <c r="BV1442" s="79" t="str">
        <f t="shared" si="315"/>
        <v/>
      </c>
      <c r="BW1442" s="79" t="str">
        <f t="shared" si="316"/>
        <v/>
      </c>
      <c r="CB1442" s="5"/>
      <c r="CE1442" s="5"/>
      <c r="CF1442" s="5"/>
      <c r="CG1442" s="5"/>
      <c r="CH1442" s="5"/>
      <c r="CI1442" s="5"/>
      <c r="CJ1442" s="14"/>
      <c r="CK1442" s="25"/>
      <c r="DO1442" s="5" t="e">
        <f>IF(REPORTE!AH$2="si",IF(C1442=VALUE(REPORTE!C$22),IF(SUM(DO1443:DO$1993),CONCATENATE(INT(B1442),", "),INT(B1442)),""),IF(C1442=VALUE(REPORTE!C$21),IF(SUM(DO1443:DO$1993),CONCATENATE(INT(B1442),", "),INT(B1442)),""))</f>
        <v>#VALUE!</v>
      </c>
      <c r="DS1442" s="5"/>
      <c r="DT1442" s="5"/>
      <c r="DU1442" s="5"/>
      <c r="DV1442" s="5"/>
    </row>
    <row r="1443" spans="1:126" x14ac:dyDescent="0.25">
      <c r="A1443" s="4" t="str">
        <f t="shared" si="310"/>
        <v/>
      </c>
      <c r="B1443" s="3"/>
      <c r="D1443" s="1"/>
      <c r="H1443" s="5" t="str">
        <f>IF(F1443="","",IFERROR(CONCATENATE("PEUA",VLOOKUP(ESTADO,REPORTE!AV$2:AW$33,2,0),DIDTRITO_FORM,CADER_FORM,IFERROR(INDEX(CA:CA,MATCH(DAY(F1443),BZ:BZ,0),1),DAY(F1443)),IFERROR(INDEX(CA:CA,MATCH(MONTH(F1443),BZ:BZ,0),1),MONTH(F1443)),YEAR(F1443),G1443),""))</f>
        <v/>
      </c>
      <c r="N1443" s="66" t="str">
        <f>IFERROR(IF(BT1443="","",IF(INDEX(N$1:N1442,MATCH(BT1443,BT$1:BT1442,0),1)=0,"",INDEX(N$1:N1442,MATCH(BT1443,BT$1:BT1442,0),1))),"")</f>
        <v/>
      </c>
      <c r="O1443" s="66" t="str">
        <f>IFERROR(IF(BT1443="","",IF(INDEX(O$1:O1442,MATCH(BT1443,BT$1:BT1442,0),1)=0,"",INDEX(O$1:O1442,MATCH(BT1443,BT$1:BT1442,0),1))),"")</f>
        <v/>
      </c>
      <c r="R1443" s="66"/>
      <c r="S1443" s="5"/>
      <c r="T1443" s="66"/>
      <c r="U1443" s="5" t="str">
        <f>IFERROR(IF(INDEX(U$1:U1442,MATCH(T1443,T$1:T1442,0),1)=0,"",INDEX(U$1:U1442,MATCH(T1443,T$1:T1442,0),1)),"")</f>
        <v/>
      </c>
      <c r="V1443" s="66"/>
      <c r="W1443" s="5" t="str">
        <f>IFERROR(IF(INDEX(W$1:W1442,MATCH(V1443,V$1:V1442,0),1)=0,"",INDEX(W$1:W1442,MATCH(V1443,V$1:V1442,0),1)),"")</f>
        <v/>
      </c>
      <c r="AE1443" s="4"/>
      <c r="AY1443" s="7"/>
      <c r="BN1443" s="7" t="str">
        <f t="shared" si="317"/>
        <v/>
      </c>
      <c r="BO1443" s="286" t="str">
        <f t="shared" si="309"/>
        <v/>
      </c>
      <c r="BP1443" s="22" t="str">
        <f t="shared" si="318"/>
        <v/>
      </c>
      <c r="BQ1443" s="7"/>
      <c r="BR1443" s="75" t="str">
        <f t="shared" si="311"/>
        <v/>
      </c>
      <c r="BS1443" s="75" t="str">
        <f t="shared" si="312"/>
        <v/>
      </c>
      <c r="BT1443" s="5" t="str">
        <f t="shared" si="313"/>
        <v/>
      </c>
      <c r="BU1443" s="79" t="str">
        <f t="shared" si="314"/>
        <v/>
      </c>
      <c r="BV1443" s="79" t="str">
        <f t="shared" si="315"/>
        <v/>
      </c>
      <c r="BW1443" s="79" t="str">
        <f t="shared" si="316"/>
        <v/>
      </c>
      <c r="CB1443" s="5"/>
      <c r="CE1443" s="5"/>
      <c r="CF1443" s="5"/>
      <c r="CG1443" s="5"/>
      <c r="CH1443" s="5"/>
      <c r="CI1443" s="5"/>
      <c r="CJ1443" s="14"/>
      <c r="CK1443" s="25"/>
      <c r="DO1443" s="5" t="e">
        <f>IF(REPORTE!AH$2="si",IF(C1443=VALUE(REPORTE!C$22),IF(SUM(DO1444:DO$1993),CONCATENATE(INT(B1443),", "),INT(B1443)),""),IF(C1443=VALUE(REPORTE!C$21),IF(SUM(DO1444:DO$1993),CONCATENATE(INT(B1443),", "),INT(B1443)),""))</f>
        <v>#VALUE!</v>
      </c>
      <c r="DS1443" s="5"/>
      <c r="DT1443" s="5"/>
      <c r="DU1443" s="5"/>
      <c r="DV1443" s="5"/>
    </row>
    <row r="1444" spans="1:126" x14ac:dyDescent="0.25">
      <c r="A1444" s="4" t="str">
        <f t="shared" si="310"/>
        <v/>
      </c>
      <c r="B1444" s="3"/>
      <c r="D1444" s="1"/>
      <c r="H1444" s="5" t="str">
        <f>IF(F1444="","",IFERROR(CONCATENATE("PEUA",VLOOKUP(ESTADO,REPORTE!AV$2:AW$33,2,0),DIDTRITO_FORM,CADER_FORM,IFERROR(INDEX(CA:CA,MATCH(DAY(F1444),BZ:BZ,0),1),DAY(F1444)),IFERROR(INDEX(CA:CA,MATCH(MONTH(F1444),BZ:BZ,0),1),MONTH(F1444)),YEAR(F1444),G1444),""))</f>
        <v/>
      </c>
      <c r="N1444" s="66" t="str">
        <f>IFERROR(IF(BT1444="","",IF(INDEX(N$1:N1443,MATCH(BT1444,BT$1:BT1443,0),1)=0,"",INDEX(N$1:N1443,MATCH(BT1444,BT$1:BT1443,0),1))),"")</f>
        <v/>
      </c>
      <c r="O1444" s="66" t="str">
        <f>IFERROR(IF(BT1444="","",IF(INDEX(O$1:O1443,MATCH(BT1444,BT$1:BT1443,0),1)=0,"",INDEX(O$1:O1443,MATCH(BT1444,BT$1:BT1443,0),1))),"")</f>
        <v/>
      </c>
      <c r="R1444" s="66"/>
      <c r="S1444" s="5"/>
      <c r="T1444" s="66"/>
      <c r="U1444" s="5" t="str">
        <f>IFERROR(IF(INDEX(U$1:U1443,MATCH(T1444,T$1:T1443,0),1)=0,"",INDEX(U$1:U1443,MATCH(T1444,T$1:T1443,0),1)),"")</f>
        <v/>
      </c>
      <c r="V1444" s="66"/>
      <c r="W1444" s="5" t="str">
        <f>IFERROR(IF(INDEX(W$1:W1443,MATCH(V1444,V$1:V1443,0),1)=0,"",INDEX(W$1:W1443,MATCH(V1444,V$1:V1443,0),1)),"")</f>
        <v/>
      </c>
      <c r="AE1444" s="4"/>
      <c r="AY1444" s="7"/>
      <c r="BN1444" s="7" t="str">
        <f t="shared" si="317"/>
        <v/>
      </c>
      <c r="BO1444" s="286" t="str">
        <f t="shared" si="309"/>
        <v/>
      </c>
      <c r="BP1444" s="22" t="str">
        <f t="shared" si="318"/>
        <v/>
      </c>
      <c r="BQ1444" s="7"/>
      <c r="BR1444" s="75" t="str">
        <f t="shared" si="311"/>
        <v/>
      </c>
      <c r="BS1444" s="75" t="str">
        <f t="shared" si="312"/>
        <v/>
      </c>
      <c r="BT1444" s="5" t="str">
        <f t="shared" si="313"/>
        <v/>
      </c>
      <c r="BU1444" s="79" t="str">
        <f t="shared" si="314"/>
        <v/>
      </c>
      <c r="BV1444" s="79" t="str">
        <f t="shared" si="315"/>
        <v/>
      </c>
      <c r="BW1444" s="79" t="str">
        <f t="shared" si="316"/>
        <v/>
      </c>
      <c r="CB1444" s="5"/>
      <c r="CE1444" s="5"/>
      <c r="CF1444" s="5"/>
      <c r="CG1444" s="5"/>
      <c r="CH1444" s="5"/>
      <c r="CI1444" s="5"/>
      <c r="CJ1444" s="14"/>
      <c r="CK1444" s="25"/>
      <c r="DO1444" s="5" t="e">
        <f>IF(REPORTE!AH$2="si",IF(C1444=VALUE(REPORTE!C$22),IF(SUM(DO1445:DO$1993),CONCATENATE(INT(B1444),", "),INT(B1444)),""),IF(C1444=VALUE(REPORTE!C$21),IF(SUM(DO1445:DO$1993),CONCATENATE(INT(B1444),", "),INT(B1444)),""))</f>
        <v>#VALUE!</v>
      </c>
      <c r="DS1444" s="5"/>
      <c r="DT1444" s="5"/>
      <c r="DU1444" s="5"/>
      <c r="DV1444" s="5"/>
    </row>
    <row r="1445" spans="1:126" x14ac:dyDescent="0.25">
      <c r="A1445" s="4" t="str">
        <f t="shared" si="310"/>
        <v/>
      </c>
      <c r="B1445" s="3"/>
      <c r="D1445" s="1"/>
      <c r="H1445" s="5" t="str">
        <f>IF(F1445="","",IFERROR(CONCATENATE("PEUA",VLOOKUP(ESTADO,REPORTE!AV$2:AW$33,2,0),DIDTRITO_FORM,CADER_FORM,IFERROR(INDEX(CA:CA,MATCH(DAY(F1445),BZ:BZ,0),1),DAY(F1445)),IFERROR(INDEX(CA:CA,MATCH(MONTH(F1445),BZ:BZ,0),1),MONTH(F1445)),YEAR(F1445),G1445),""))</f>
        <v/>
      </c>
      <c r="N1445" s="66" t="str">
        <f>IFERROR(IF(BT1445="","",IF(INDEX(N$1:N1444,MATCH(BT1445,BT$1:BT1444,0),1)=0,"",INDEX(N$1:N1444,MATCH(BT1445,BT$1:BT1444,0),1))),"")</f>
        <v/>
      </c>
      <c r="O1445" s="66" t="str">
        <f>IFERROR(IF(BT1445="","",IF(INDEX(O$1:O1444,MATCH(BT1445,BT$1:BT1444,0),1)=0,"",INDEX(O$1:O1444,MATCH(BT1445,BT$1:BT1444,0),1))),"")</f>
        <v/>
      </c>
      <c r="R1445" s="66"/>
      <c r="S1445" s="5"/>
      <c r="T1445" s="66"/>
      <c r="U1445" s="5" t="str">
        <f>IFERROR(IF(INDEX(U$1:U1444,MATCH(T1445,T$1:T1444,0),1)=0,"",INDEX(U$1:U1444,MATCH(T1445,T$1:T1444,0),1)),"")</f>
        <v/>
      </c>
      <c r="V1445" s="66"/>
      <c r="W1445" s="5" t="str">
        <f>IFERROR(IF(INDEX(W$1:W1444,MATCH(V1445,V$1:V1444,0),1)=0,"",INDEX(W$1:W1444,MATCH(V1445,V$1:V1444,0),1)),"")</f>
        <v/>
      </c>
      <c r="AE1445" s="4"/>
      <c r="AY1445" s="7"/>
      <c r="BN1445" s="7" t="str">
        <f t="shared" si="317"/>
        <v/>
      </c>
      <c r="BO1445" s="286" t="str">
        <f t="shared" si="309"/>
        <v/>
      </c>
      <c r="BP1445" s="22" t="str">
        <f t="shared" si="318"/>
        <v/>
      </c>
      <c r="BQ1445" s="7"/>
      <c r="BR1445" s="75" t="str">
        <f t="shared" si="311"/>
        <v/>
      </c>
      <c r="BS1445" s="75" t="str">
        <f t="shared" si="312"/>
        <v/>
      </c>
      <c r="BT1445" s="5" t="str">
        <f t="shared" si="313"/>
        <v/>
      </c>
      <c r="BU1445" s="79" t="str">
        <f t="shared" si="314"/>
        <v/>
      </c>
      <c r="BV1445" s="79" t="str">
        <f t="shared" si="315"/>
        <v/>
      </c>
      <c r="BW1445" s="79" t="str">
        <f t="shared" si="316"/>
        <v/>
      </c>
      <c r="CB1445" s="5"/>
      <c r="CE1445" s="5"/>
      <c r="CF1445" s="5"/>
      <c r="CG1445" s="5"/>
      <c r="CH1445" s="5"/>
      <c r="CI1445" s="5"/>
      <c r="CJ1445" s="14"/>
      <c r="CK1445" s="25"/>
      <c r="DO1445" s="5" t="e">
        <f>IF(REPORTE!AH$2="si",IF(C1445=VALUE(REPORTE!C$22),IF(SUM(DO1446:DO$1993),CONCATENATE(INT(B1445),", "),INT(B1445)),""),IF(C1445=VALUE(REPORTE!C$21),IF(SUM(DO1446:DO$1993),CONCATENATE(INT(B1445),", "),INT(B1445)),""))</f>
        <v>#VALUE!</v>
      </c>
      <c r="DS1445" s="5"/>
      <c r="DT1445" s="5"/>
      <c r="DU1445" s="5"/>
      <c r="DV1445" s="5"/>
    </row>
    <row r="1446" spans="1:126" x14ac:dyDescent="0.25">
      <c r="A1446" s="4" t="str">
        <f t="shared" si="310"/>
        <v/>
      </c>
      <c r="B1446" s="3"/>
      <c r="D1446" s="1"/>
      <c r="H1446" s="5" t="str">
        <f>IF(F1446="","",IFERROR(CONCATENATE("PEUA",VLOOKUP(ESTADO,REPORTE!AV$2:AW$33,2,0),DIDTRITO_FORM,CADER_FORM,IFERROR(INDEX(CA:CA,MATCH(DAY(F1446),BZ:BZ,0),1),DAY(F1446)),IFERROR(INDEX(CA:CA,MATCH(MONTH(F1446),BZ:BZ,0),1),MONTH(F1446)),YEAR(F1446),G1446),""))</f>
        <v/>
      </c>
      <c r="N1446" s="66" t="str">
        <f>IFERROR(IF(BT1446="","",IF(INDEX(N$1:N1445,MATCH(BT1446,BT$1:BT1445,0),1)=0,"",INDEX(N$1:N1445,MATCH(BT1446,BT$1:BT1445,0),1))),"")</f>
        <v/>
      </c>
      <c r="O1446" s="66" t="str">
        <f>IFERROR(IF(BT1446="","",IF(INDEX(O$1:O1445,MATCH(BT1446,BT$1:BT1445,0),1)=0,"",INDEX(O$1:O1445,MATCH(BT1446,BT$1:BT1445,0),1))),"")</f>
        <v/>
      </c>
      <c r="R1446" s="66"/>
      <c r="S1446" s="5"/>
      <c r="T1446" s="66"/>
      <c r="U1446" s="5" t="str">
        <f>IFERROR(IF(INDEX(U$1:U1445,MATCH(T1446,T$1:T1445,0),1)=0,"",INDEX(U$1:U1445,MATCH(T1446,T$1:T1445,0),1)),"")</f>
        <v/>
      </c>
      <c r="V1446" s="66"/>
      <c r="W1446" s="5" t="str">
        <f>IFERROR(IF(INDEX(W$1:W1445,MATCH(V1446,V$1:V1445,0),1)=0,"",INDEX(W$1:W1445,MATCH(V1446,V$1:V1445,0),1)),"")</f>
        <v/>
      </c>
      <c r="AE1446" s="4"/>
      <c r="AY1446" s="7"/>
      <c r="BN1446" s="7" t="str">
        <f t="shared" si="317"/>
        <v/>
      </c>
      <c r="BO1446" s="286" t="str">
        <f t="shared" si="309"/>
        <v/>
      </c>
      <c r="BP1446" s="22" t="str">
        <f t="shared" si="318"/>
        <v/>
      </c>
      <c r="BQ1446" s="7"/>
      <c r="BR1446" s="75" t="str">
        <f t="shared" si="311"/>
        <v/>
      </c>
      <c r="BS1446" s="75" t="str">
        <f t="shared" si="312"/>
        <v/>
      </c>
      <c r="BT1446" s="5" t="str">
        <f t="shared" si="313"/>
        <v/>
      </c>
      <c r="BU1446" s="79" t="str">
        <f t="shared" si="314"/>
        <v/>
      </c>
      <c r="BV1446" s="79" t="str">
        <f t="shared" si="315"/>
        <v/>
      </c>
      <c r="BW1446" s="79" t="str">
        <f t="shared" si="316"/>
        <v/>
      </c>
      <c r="CB1446" s="5"/>
      <c r="CE1446" s="5"/>
      <c r="CF1446" s="5"/>
      <c r="CG1446" s="5"/>
      <c r="CH1446" s="5"/>
      <c r="CI1446" s="5"/>
      <c r="CJ1446" s="14"/>
      <c r="CK1446" s="25"/>
      <c r="DO1446" s="5" t="e">
        <f>IF(REPORTE!AH$2="si",IF(C1446=VALUE(REPORTE!C$22),IF(SUM(DO1447:DO$1993),CONCATENATE(INT(B1446),", "),INT(B1446)),""),IF(C1446=VALUE(REPORTE!C$21),IF(SUM(DO1447:DO$1993),CONCATENATE(INT(B1446),", "),INT(B1446)),""))</f>
        <v>#VALUE!</v>
      </c>
      <c r="DS1446" s="5"/>
      <c r="DT1446" s="5"/>
      <c r="DU1446" s="5"/>
      <c r="DV1446" s="5"/>
    </row>
    <row r="1447" spans="1:126" x14ac:dyDescent="0.25">
      <c r="A1447" s="4" t="str">
        <f t="shared" si="310"/>
        <v/>
      </c>
      <c r="B1447" s="3"/>
      <c r="D1447" s="1"/>
      <c r="H1447" s="5" t="str">
        <f>IF(F1447="","",IFERROR(CONCATENATE("PEUA",VLOOKUP(ESTADO,REPORTE!AV$2:AW$33,2,0),DIDTRITO_FORM,CADER_FORM,IFERROR(INDEX(CA:CA,MATCH(DAY(F1447),BZ:BZ,0),1),DAY(F1447)),IFERROR(INDEX(CA:CA,MATCH(MONTH(F1447),BZ:BZ,0),1),MONTH(F1447)),YEAR(F1447),G1447),""))</f>
        <v/>
      </c>
      <c r="N1447" s="66" t="str">
        <f>IFERROR(IF(BT1447="","",IF(INDEX(N$1:N1446,MATCH(BT1447,BT$1:BT1446,0),1)=0,"",INDEX(N$1:N1446,MATCH(BT1447,BT$1:BT1446,0),1))),"")</f>
        <v/>
      </c>
      <c r="O1447" s="66" t="str">
        <f>IFERROR(IF(BT1447="","",IF(INDEX(O$1:O1446,MATCH(BT1447,BT$1:BT1446,0),1)=0,"",INDEX(O$1:O1446,MATCH(BT1447,BT$1:BT1446,0),1))),"")</f>
        <v/>
      </c>
      <c r="R1447" s="66"/>
      <c r="S1447" s="5"/>
      <c r="T1447" s="66"/>
      <c r="U1447" s="5" t="str">
        <f>IFERROR(IF(INDEX(U$1:U1446,MATCH(T1447,T$1:T1446,0),1)=0,"",INDEX(U$1:U1446,MATCH(T1447,T$1:T1446,0),1)),"")</f>
        <v/>
      </c>
      <c r="V1447" s="66"/>
      <c r="W1447" s="5" t="str">
        <f>IFERROR(IF(INDEX(W$1:W1446,MATCH(V1447,V$1:V1446,0),1)=0,"",INDEX(W$1:W1446,MATCH(V1447,V$1:V1446,0),1)),"")</f>
        <v/>
      </c>
      <c r="AE1447" s="4"/>
      <c r="AY1447" s="7"/>
      <c r="BN1447" s="7" t="str">
        <f t="shared" si="317"/>
        <v/>
      </c>
      <c r="BO1447" s="286" t="str">
        <f t="shared" si="309"/>
        <v/>
      </c>
      <c r="BP1447" s="22" t="str">
        <f t="shared" si="318"/>
        <v/>
      </c>
      <c r="BQ1447" s="7"/>
      <c r="BR1447" s="75" t="str">
        <f t="shared" si="311"/>
        <v/>
      </c>
      <c r="BS1447" s="75" t="str">
        <f t="shared" si="312"/>
        <v/>
      </c>
      <c r="BT1447" s="5" t="str">
        <f t="shared" si="313"/>
        <v/>
      </c>
      <c r="BU1447" s="79" t="str">
        <f t="shared" si="314"/>
        <v/>
      </c>
      <c r="BV1447" s="79" t="str">
        <f t="shared" si="315"/>
        <v/>
      </c>
      <c r="BW1447" s="79" t="str">
        <f t="shared" si="316"/>
        <v/>
      </c>
      <c r="CB1447" s="5"/>
      <c r="CE1447" s="5"/>
      <c r="CF1447" s="5"/>
      <c r="CG1447" s="5"/>
      <c r="CH1447" s="5"/>
      <c r="CI1447" s="5"/>
      <c r="CJ1447" s="14"/>
      <c r="CK1447" s="25"/>
      <c r="DO1447" s="5" t="e">
        <f>IF(REPORTE!AH$2="si",IF(C1447=VALUE(REPORTE!C$22),IF(SUM(DO1448:DO$1993),CONCATENATE(INT(B1447),", "),INT(B1447)),""),IF(C1447=VALUE(REPORTE!C$21),IF(SUM(DO1448:DO$1993),CONCATENATE(INT(B1447),", "),INT(B1447)),""))</f>
        <v>#VALUE!</v>
      </c>
      <c r="DS1447" s="5"/>
      <c r="DT1447" s="5"/>
      <c r="DU1447" s="5"/>
      <c r="DV1447" s="5"/>
    </row>
    <row r="1448" spans="1:126" x14ac:dyDescent="0.25">
      <c r="A1448" s="4" t="str">
        <f t="shared" si="310"/>
        <v/>
      </c>
      <c r="B1448" s="3"/>
      <c r="D1448" s="1"/>
      <c r="H1448" s="5" t="str">
        <f>IF(F1448="","",IFERROR(CONCATENATE("PEUA",VLOOKUP(ESTADO,REPORTE!AV$2:AW$33,2,0),DIDTRITO_FORM,CADER_FORM,IFERROR(INDEX(CA:CA,MATCH(DAY(F1448),BZ:BZ,0),1),DAY(F1448)),IFERROR(INDEX(CA:CA,MATCH(MONTH(F1448),BZ:BZ,0),1),MONTH(F1448)),YEAR(F1448),G1448),""))</f>
        <v/>
      </c>
      <c r="N1448" s="66" t="str">
        <f>IFERROR(IF(BT1448="","",IF(INDEX(N$1:N1447,MATCH(BT1448,BT$1:BT1447,0),1)=0,"",INDEX(N$1:N1447,MATCH(BT1448,BT$1:BT1447,0),1))),"")</f>
        <v/>
      </c>
      <c r="O1448" s="66" t="str">
        <f>IFERROR(IF(BT1448="","",IF(INDEX(O$1:O1447,MATCH(BT1448,BT$1:BT1447,0),1)=0,"",INDEX(O$1:O1447,MATCH(BT1448,BT$1:BT1447,0),1))),"")</f>
        <v/>
      </c>
      <c r="R1448" s="66"/>
      <c r="S1448" s="5"/>
      <c r="T1448" s="66"/>
      <c r="U1448" s="5" t="str">
        <f>IFERROR(IF(INDEX(U$1:U1447,MATCH(T1448,T$1:T1447,0),1)=0,"",INDEX(U$1:U1447,MATCH(T1448,T$1:T1447,0),1)),"")</f>
        <v/>
      </c>
      <c r="V1448" s="66"/>
      <c r="W1448" s="5" t="str">
        <f>IFERROR(IF(INDEX(W$1:W1447,MATCH(V1448,V$1:V1447,0),1)=0,"",INDEX(W$1:W1447,MATCH(V1448,V$1:V1447,0),1)),"")</f>
        <v/>
      </c>
      <c r="AE1448" s="4"/>
      <c r="AY1448" s="7"/>
      <c r="BN1448" s="7" t="str">
        <f t="shared" si="317"/>
        <v/>
      </c>
      <c r="BO1448" s="286" t="str">
        <f t="shared" si="309"/>
        <v/>
      </c>
      <c r="BP1448" s="22" t="str">
        <f t="shared" si="318"/>
        <v/>
      </c>
      <c r="BQ1448" s="7"/>
      <c r="BR1448" s="75" t="str">
        <f t="shared" si="311"/>
        <v/>
      </c>
      <c r="BS1448" s="75" t="str">
        <f t="shared" si="312"/>
        <v/>
      </c>
      <c r="BT1448" s="5" t="str">
        <f t="shared" si="313"/>
        <v/>
      </c>
      <c r="BU1448" s="79" t="str">
        <f t="shared" si="314"/>
        <v/>
      </c>
      <c r="BV1448" s="79" t="str">
        <f t="shared" si="315"/>
        <v/>
      </c>
      <c r="BW1448" s="79" t="str">
        <f t="shared" si="316"/>
        <v/>
      </c>
      <c r="CB1448" s="5"/>
      <c r="CE1448" s="5"/>
      <c r="CF1448" s="5"/>
      <c r="CG1448" s="5"/>
      <c r="CH1448" s="5"/>
      <c r="CI1448" s="5"/>
      <c r="CJ1448" s="14"/>
      <c r="CK1448" s="25"/>
      <c r="DO1448" s="5" t="e">
        <f>IF(REPORTE!AH$2="si",IF(C1448=VALUE(REPORTE!C$22),IF(SUM(DO1449:DO$1993),CONCATENATE(INT(B1448),", "),INT(B1448)),""),IF(C1448=VALUE(REPORTE!C$21),IF(SUM(DO1449:DO$1993),CONCATENATE(INT(B1448),", "),INT(B1448)),""))</f>
        <v>#VALUE!</v>
      </c>
      <c r="DS1448" s="5"/>
      <c r="DT1448" s="5"/>
      <c r="DU1448" s="5"/>
      <c r="DV1448" s="5"/>
    </row>
    <row r="1449" spans="1:126" x14ac:dyDescent="0.25">
      <c r="A1449" s="4" t="str">
        <f t="shared" si="310"/>
        <v/>
      </c>
      <c r="B1449" s="3"/>
      <c r="D1449" s="1"/>
      <c r="H1449" s="5" t="str">
        <f>IF(F1449="","",IFERROR(CONCATENATE("PEUA",VLOOKUP(ESTADO,REPORTE!AV$2:AW$33,2,0),DIDTRITO_FORM,CADER_FORM,IFERROR(INDEX(CA:CA,MATCH(DAY(F1449),BZ:BZ,0),1),DAY(F1449)),IFERROR(INDEX(CA:CA,MATCH(MONTH(F1449),BZ:BZ,0),1),MONTH(F1449)),YEAR(F1449),G1449),""))</f>
        <v/>
      </c>
      <c r="N1449" s="66" t="str">
        <f>IFERROR(IF(BT1449="","",IF(INDEX(N$1:N1448,MATCH(BT1449,BT$1:BT1448,0),1)=0,"",INDEX(N$1:N1448,MATCH(BT1449,BT$1:BT1448,0),1))),"")</f>
        <v/>
      </c>
      <c r="O1449" s="66" t="str">
        <f>IFERROR(IF(BT1449="","",IF(INDEX(O$1:O1448,MATCH(BT1449,BT$1:BT1448,0),1)=0,"",INDEX(O$1:O1448,MATCH(BT1449,BT$1:BT1448,0),1))),"")</f>
        <v/>
      </c>
      <c r="R1449" s="66"/>
      <c r="S1449" s="5"/>
      <c r="T1449" s="66"/>
      <c r="U1449" s="5" t="str">
        <f>IFERROR(IF(INDEX(U$1:U1448,MATCH(T1449,T$1:T1448,0),1)=0,"",INDEX(U$1:U1448,MATCH(T1449,T$1:T1448,0),1)),"")</f>
        <v/>
      </c>
      <c r="V1449" s="66"/>
      <c r="W1449" s="5" t="str">
        <f>IFERROR(IF(INDEX(W$1:W1448,MATCH(V1449,V$1:V1448,0),1)=0,"",INDEX(W$1:W1448,MATCH(V1449,V$1:V1448,0),1)),"")</f>
        <v/>
      </c>
      <c r="AE1449" s="4"/>
      <c r="AY1449" s="7"/>
      <c r="BN1449" s="7" t="str">
        <f t="shared" si="317"/>
        <v/>
      </c>
      <c r="BO1449" s="286" t="str">
        <f t="shared" si="309"/>
        <v/>
      </c>
      <c r="BP1449" s="22" t="str">
        <f t="shared" si="318"/>
        <v/>
      </c>
      <c r="BQ1449" s="7"/>
      <c r="BR1449" s="75" t="str">
        <f t="shared" si="311"/>
        <v/>
      </c>
      <c r="BS1449" s="75" t="str">
        <f t="shared" si="312"/>
        <v/>
      </c>
      <c r="BT1449" s="5" t="str">
        <f t="shared" si="313"/>
        <v/>
      </c>
      <c r="BU1449" s="79" t="str">
        <f t="shared" si="314"/>
        <v/>
      </c>
      <c r="BV1449" s="79" t="str">
        <f t="shared" si="315"/>
        <v/>
      </c>
      <c r="BW1449" s="79" t="str">
        <f t="shared" si="316"/>
        <v/>
      </c>
      <c r="CB1449" s="5"/>
      <c r="CE1449" s="5"/>
      <c r="CF1449" s="5"/>
      <c r="CG1449" s="5"/>
      <c r="CH1449" s="5"/>
      <c r="CI1449" s="5"/>
      <c r="CJ1449" s="14"/>
      <c r="CK1449" s="25"/>
      <c r="DO1449" s="5" t="e">
        <f>IF(REPORTE!AH$2="si",IF(C1449=VALUE(REPORTE!C$22),IF(SUM(DO1450:DO$1993),CONCATENATE(INT(B1449),", "),INT(B1449)),""),IF(C1449=VALUE(REPORTE!C$21),IF(SUM(DO1450:DO$1993),CONCATENATE(INT(B1449),", "),INT(B1449)),""))</f>
        <v>#VALUE!</v>
      </c>
      <c r="DS1449" s="5"/>
      <c r="DT1449" s="5"/>
      <c r="DU1449" s="5"/>
      <c r="DV1449" s="5"/>
    </row>
    <row r="1450" spans="1:126" x14ac:dyDescent="0.25">
      <c r="A1450" s="4" t="str">
        <f t="shared" si="310"/>
        <v/>
      </c>
      <c r="B1450" s="3"/>
      <c r="D1450" s="1"/>
      <c r="H1450" s="5" t="str">
        <f>IF(F1450="","",IFERROR(CONCATENATE("PEUA",VLOOKUP(ESTADO,REPORTE!AV$2:AW$33,2,0),DIDTRITO_FORM,CADER_FORM,IFERROR(INDEX(CA:CA,MATCH(DAY(F1450),BZ:BZ,0),1),DAY(F1450)),IFERROR(INDEX(CA:CA,MATCH(MONTH(F1450),BZ:BZ,0),1),MONTH(F1450)),YEAR(F1450),G1450),""))</f>
        <v/>
      </c>
      <c r="N1450" s="66" t="str">
        <f>IFERROR(IF(BT1450="","",IF(INDEX(N$1:N1449,MATCH(BT1450,BT$1:BT1449,0),1)=0,"",INDEX(N$1:N1449,MATCH(BT1450,BT$1:BT1449,0),1))),"")</f>
        <v/>
      </c>
      <c r="O1450" s="66" t="str">
        <f>IFERROR(IF(BT1450="","",IF(INDEX(O$1:O1449,MATCH(BT1450,BT$1:BT1449,0),1)=0,"",INDEX(O$1:O1449,MATCH(BT1450,BT$1:BT1449,0),1))),"")</f>
        <v/>
      </c>
      <c r="R1450" s="66"/>
      <c r="S1450" s="5"/>
      <c r="T1450" s="66"/>
      <c r="U1450" s="5" t="str">
        <f>IFERROR(IF(INDEX(U$1:U1449,MATCH(T1450,T$1:T1449,0),1)=0,"",INDEX(U$1:U1449,MATCH(T1450,T$1:T1449,0),1)),"")</f>
        <v/>
      </c>
      <c r="V1450" s="66"/>
      <c r="W1450" s="5" t="str">
        <f>IFERROR(IF(INDEX(W$1:W1449,MATCH(V1450,V$1:V1449,0),1)=0,"",INDEX(W$1:W1449,MATCH(V1450,V$1:V1449,0),1)),"")</f>
        <v/>
      </c>
      <c r="AE1450" s="4"/>
      <c r="AY1450" s="7"/>
      <c r="BN1450" s="7" t="str">
        <f t="shared" si="317"/>
        <v/>
      </c>
      <c r="BO1450" s="286" t="str">
        <f t="shared" si="309"/>
        <v/>
      </c>
      <c r="BP1450" s="22" t="str">
        <f t="shared" si="318"/>
        <v/>
      </c>
      <c r="BQ1450" s="7"/>
      <c r="BR1450" s="75" t="str">
        <f t="shared" si="311"/>
        <v/>
      </c>
      <c r="BS1450" s="75" t="str">
        <f t="shared" si="312"/>
        <v/>
      </c>
      <c r="BT1450" s="5" t="str">
        <f t="shared" si="313"/>
        <v/>
      </c>
      <c r="BU1450" s="79" t="str">
        <f t="shared" si="314"/>
        <v/>
      </c>
      <c r="BV1450" s="79" t="str">
        <f t="shared" si="315"/>
        <v/>
      </c>
      <c r="BW1450" s="79" t="str">
        <f t="shared" si="316"/>
        <v/>
      </c>
      <c r="CB1450" s="5"/>
      <c r="CE1450" s="5"/>
      <c r="CF1450" s="5"/>
      <c r="CG1450" s="5"/>
      <c r="CH1450" s="5"/>
      <c r="CI1450" s="5"/>
      <c r="CJ1450" s="14"/>
      <c r="CK1450" s="25"/>
      <c r="DO1450" s="5" t="e">
        <f>IF(REPORTE!AH$2="si",IF(C1450=VALUE(REPORTE!C$22),IF(SUM(DO1451:DO$1993),CONCATENATE(INT(B1450),", "),INT(B1450)),""),IF(C1450=VALUE(REPORTE!C$21),IF(SUM(DO1451:DO$1993),CONCATENATE(INT(B1450),", "),INT(B1450)),""))</f>
        <v>#VALUE!</v>
      </c>
      <c r="DS1450" s="5"/>
      <c r="DT1450" s="5"/>
      <c r="DU1450" s="5"/>
      <c r="DV1450" s="5"/>
    </row>
    <row r="1451" spans="1:126" x14ac:dyDescent="0.25">
      <c r="A1451" s="4" t="str">
        <f t="shared" si="310"/>
        <v/>
      </c>
      <c r="B1451" s="3"/>
      <c r="D1451" s="1"/>
      <c r="H1451" s="5" t="str">
        <f>IF(F1451="","",IFERROR(CONCATENATE("PEUA",VLOOKUP(ESTADO,REPORTE!AV$2:AW$33,2,0),DIDTRITO_FORM,CADER_FORM,IFERROR(INDEX(CA:CA,MATCH(DAY(F1451),BZ:BZ,0),1),DAY(F1451)),IFERROR(INDEX(CA:CA,MATCH(MONTH(F1451),BZ:BZ,0),1),MONTH(F1451)),YEAR(F1451),G1451),""))</f>
        <v/>
      </c>
      <c r="N1451" s="66" t="str">
        <f>IFERROR(IF(BT1451="","",IF(INDEX(N$1:N1450,MATCH(BT1451,BT$1:BT1450,0),1)=0,"",INDEX(N$1:N1450,MATCH(BT1451,BT$1:BT1450,0),1))),"")</f>
        <v/>
      </c>
      <c r="O1451" s="66" t="str">
        <f>IFERROR(IF(BT1451="","",IF(INDEX(O$1:O1450,MATCH(BT1451,BT$1:BT1450,0),1)=0,"",INDEX(O$1:O1450,MATCH(BT1451,BT$1:BT1450,0),1))),"")</f>
        <v/>
      </c>
      <c r="R1451" s="66"/>
      <c r="S1451" s="5"/>
      <c r="T1451" s="66"/>
      <c r="U1451" s="5" t="str">
        <f>IFERROR(IF(INDEX(U$1:U1450,MATCH(T1451,T$1:T1450,0),1)=0,"",INDEX(U$1:U1450,MATCH(T1451,T$1:T1450,0),1)),"")</f>
        <v/>
      </c>
      <c r="V1451" s="66"/>
      <c r="W1451" s="5" t="str">
        <f>IFERROR(IF(INDEX(W$1:W1450,MATCH(V1451,V$1:V1450,0),1)=0,"",INDEX(W$1:W1450,MATCH(V1451,V$1:V1450,0),1)),"")</f>
        <v/>
      </c>
      <c r="AE1451" s="4"/>
      <c r="AY1451" s="7"/>
      <c r="BN1451" s="7" t="str">
        <f t="shared" si="317"/>
        <v/>
      </c>
      <c r="BO1451" s="286" t="str">
        <f t="shared" si="309"/>
        <v/>
      </c>
      <c r="BP1451" s="22" t="str">
        <f t="shared" si="318"/>
        <v/>
      </c>
      <c r="BQ1451" s="7"/>
      <c r="BR1451" s="75" t="str">
        <f t="shared" si="311"/>
        <v/>
      </c>
      <c r="BS1451" s="75" t="str">
        <f t="shared" si="312"/>
        <v/>
      </c>
      <c r="BT1451" s="5" t="str">
        <f t="shared" si="313"/>
        <v/>
      </c>
      <c r="BU1451" s="79" t="str">
        <f t="shared" si="314"/>
        <v/>
      </c>
      <c r="BV1451" s="79" t="str">
        <f t="shared" si="315"/>
        <v/>
      </c>
      <c r="BW1451" s="79" t="str">
        <f t="shared" si="316"/>
        <v/>
      </c>
      <c r="CB1451" s="5"/>
      <c r="CE1451" s="5"/>
      <c r="CF1451" s="5"/>
      <c r="CG1451" s="5"/>
      <c r="CH1451" s="5"/>
      <c r="CI1451" s="5"/>
      <c r="CJ1451" s="14"/>
      <c r="CK1451" s="25"/>
      <c r="DO1451" s="5" t="e">
        <f>IF(REPORTE!AH$2="si",IF(C1451=VALUE(REPORTE!C$22),IF(SUM(DO1452:DO$1993),CONCATENATE(INT(B1451),", "),INT(B1451)),""),IF(C1451=VALUE(REPORTE!C$21),IF(SUM(DO1452:DO$1993),CONCATENATE(INT(B1451),", "),INT(B1451)),""))</f>
        <v>#VALUE!</v>
      </c>
      <c r="DS1451" s="5"/>
      <c r="DT1451" s="5"/>
      <c r="DU1451" s="5"/>
      <c r="DV1451" s="5"/>
    </row>
    <row r="1452" spans="1:126" x14ac:dyDescent="0.25">
      <c r="A1452" s="4" t="str">
        <f t="shared" si="310"/>
        <v/>
      </c>
      <c r="B1452" s="3"/>
      <c r="D1452" s="1"/>
      <c r="H1452" s="5" t="str">
        <f>IF(F1452="","",IFERROR(CONCATENATE("PEUA",VLOOKUP(ESTADO,REPORTE!AV$2:AW$33,2,0),DIDTRITO_FORM,CADER_FORM,IFERROR(INDEX(CA:CA,MATCH(DAY(F1452),BZ:BZ,0),1),DAY(F1452)),IFERROR(INDEX(CA:CA,MATCH(MONTH(F1452),BZ:BZ,0),1),MONTH(F1452)),YEAR(F1452),G1452),""))</f>
        <v/>
      </c>
      <c r="N1452" s="66" t="str">
        <f>IFERROR(IF(BT1452="","",IF(INDEX(N$1:N1451,MATCH(BT1452,BT$1:BT1451,0),1)=0,"",INDEX(N$1:N1451,MATCH(BT1452,BT$1:BT1451,0),1))),"")</f>
        <v/>
      </c>
      <c r="O1452" s="66" t="str">
        <f>IFERROR(IF(BT1452="","",IF(INDEX(O$1:O1451,MATCH(BT1452,BT$1:BT1451,0),1)=0,"",INDEX(O$1:O1451,MATCH(BT1452,BT$1:BT1451,0),1))),"")</f>
        <v/>
      </c>
      <c r="R1452" s="66"/>
      <c r="S1452" s="5"/>
      <c r="T1452" s="66"/>
      <c r="U1452" s="5" t="str">
        <f>IFERROR(IF(INDEX(U$1:U1451,MATCH(T1452,T$1:T1451,0),1)=0,"",INDEX(U$1:U1451,MATCH(T1452,T$1:T1451,0),1)),"")</f>
        <v/>
      </c>
      <c r="V1452" s="66"/>
      <c r="W1452" s="5" t="str">
        <f>IFERROR(IF(INDEX(W$1:W1451,MATCH(V1452,V$1:V1451,0),1)=0,"",INDEX(W$1:W1451,MATCH(V1452,V$1:V1451,0),1)),"")</f>
        <v/>
      </c>
      <c r="AE1452" s="4"/>
      <c r="AY1452" s="7"/>
      <c r="BN1452" s="7" t="str">
        <f t="shared" si="317"/>
        <v/>
      </c>
      <c r="BO1452" s="286" t="str">
        <f t="shared" si="309"/>
        <v/>
      </c>
      <c r="BP1452" s="22" t="str">
        <f t="shared" si="318"/>
        <v/>
      </c>
      <c r="BQ1452" s="7"/>
      <c r="BR1452" s="75" t="str">
        <f t="shared" si="311"/>
        <v/>
      </c>
      <c r="BS1452" s="75" t="str">
        <f t="shared" si="312"/>
        <v/>
      </c>
      <c r="BT1452" s="5" t="str">
        <f t="shared" si="313"/>
        <v/>
      </c>
      <c r="BU1452" s="79" t="str">
        <f t="shared" si="314"/>
        <v/>
      </c>
      <c r="BV1452" s="79" t="str">
        <f t="shared" si="315"/>
        <v/>
      </c>
      <c r="BW1452" s="79" t="str">
        <f t="shared" si="316"/>
        <v/>
      </c>
      <c r="CB1452" s="5"/>
      <c r="CE1452" s="5"/>
      <c r="CF1452" s="5"/>
      <c r="CG1452" s="5"/>
      <c r="CH1452" s="5"/>
      <c r="CI1452" s="5"/>
      <c r="CJ1452" s="14"/>
      <c r="CK1452" s="25"/>
      <c r="DO1452" s="5" t="e">
        <f>IF(REPORTE!AH$2="si",IF(C1452=VALUE(REPORTE!C$22),IF(SUM(DO1453:DO$1993),CONCATENATE(INT(B1452),", "),INT(B1452)),""),IF(C1452=VALUE(REPORTE!C$21),IF(SUM(DO1453:DO$1993),CONCATENATE(INT(B1452),", "),INT(B1452)),""))</f>
        <v>#VALUE!</v>
      </c>
      <c r="DS1452" s="5"/>
      <c r="DT1452" s="5"/>
      <c r="DU1452" s="5"/>
      <c r="DV1452" s="5"/>
    </row>
    <row r="1453" spans="1:126" x14ac:dyDescent="0.25">
      <c r="A1453" s="4" t="str">
        <f t="shared" si="310"/>
        <v/>
      </c>
      <c r="B1453" s="3"/>
      <c r="D1453" s="1"/>
      <c r="H1453" s="5" t="str">
        <f>IF(F1453="","",IFERROR(CONCATENATE("PEUA",VLOOKUP(ESTADO,REPORTE!AV$2:AW$33,2,0),DIDTRITO_FORM,CADER_FORM,IFERROR(INDEX(CA:CA,MATCH(DAY(F1453),BZ:BZ,0),1),DAY(F1453)),IFERROR(INDEX(CA:CA,MATCH(MONTH(F1453),BZ:BZ,0),1),MONTH(F1453)),YEAR(F1453),G1453),""))</f>
        <v/>
      </c>
      <c r="N1453" s="66" t="str">
        <f>IFERROR(IF(BT1453="","",IF(INDEX(N$1:N1452,MATCH(BT1453,BT$1:BT1452,0),1)=0,"",INDEX(N$1:N1452,MATCH(BT1453,BT$1:BT1452,0),1))),"")</f>
        <v/>
      </c>
      <c r="O1453" s="66" t="str">
        <f>IFERROR(IF(BT1453="","",IF(INDEX(O$1:O1452,MATCH(BT1453,BT$1:BT1452,0),1)=0,"",INDEX(O$1:O1452,MATCH(BT1453,BT$1:BT1452,0),1))),"")</f>
        <v/>
      </c>
      <c r="R1453" s="66"/>
      <c r="S1453" s="5"/>
      <c r="T1453" s="66"/>
      <c r="U1453" s="5" t="str">
        <f>IFERROR(IF(INDEX(U$1:U1452,MATCH(T1453,T$1:T1452,0),1)=0,"",INDEX(U$1:U1452,MATCH(T1453,T$1:T1452,0),1)),"")</f>
        <v/>
      </c>
      <c r="V1453" s="66"/>
      <c r="W1453" s="5" t="str">
        <f>IFERROR(IF(INDEX(W$1:W1452,MATCH(V1453,V$1:V1452,0),1)=0,"",INDEX(W$1:W1452,MATCH(V1453,V$1:V1452,0),1)),"")</f>
        <v/>
      </c>
      <c r="AE1453" s="4"/>
      <c r="AY1453" s="7"/>
      <c r="BN1453" s="7" t="str">
        <f t="shared" si="317"/>
        <v/>
      </c>
      <c r="BO1453" s="286" t="str">
        <f t="shared" si="309"/>
        <v/>
      </c>
      <c r="BP1453" s="22" t="str">
        <f t="shared" si="318"/>
        <v/>
      </c>
      <c r="BQ1453" s="7"/>
      <c r="BR1453" s="75" t="str">
        <f t="shared" si="311"/>
        <v/>
      </c>
      <c r="BS1453" s="75" t="str">
        <f t="shared" si="312"/>
        <v/>
      </c>
      <c r="BT1453" s="5" t="str">
        <f t="shared" si="313"/>
        <v/>
      </c>
      <c r="BU1453" s="79" t="str">
        <f t="shared" si="314"/>
        <v/>
      </c>
      <c r="BV1453" s="79" t="str">
        <f t="shared" si="315"/>
        <v/>
      </c>
      <c r="BW1453" s="79" t="str">
        <f t="shared" si="316"/>
        <v/>
      </c>
      <c r="CB1453" s="5"/>
      <c r="CE1453" s="5"/>
      <c r="CF1453" s="5"/>
      <c r="CG1453" s="5"/>
      <c r="CH1453" s="5"/>
      <c r="CI1453" s="5"/>
      <c r="CJ1453" s="14"/>
      <c r="CK1453" s="25"/>
      <c r="DO1453" s="5" t="e">
        <f>IF(REPORTE!AH$2="si",IF(C1453=VALUE(REPORTE!C$22),IF(SUM(DO1454:DO$1993),CONCATENATE(INT(B1453),", "),INT(B1453)),""),IF(C1453=VALUE(REPORTE!C$21),IF(SUM(DO1454:DO$1993),CONCATENATE(INT(B1453),", "),INT(B1453)),""))</f>
        <v>#VALUE!</v>
      </c>
      <c r="DS1453" s="5"/>
      <c r="DT1453" s="5"/>
      <c r="DU1453" s="5"/>
      <c r="DV1453" s="5"/>
    </row>
    <row r="1454" spans="1:126" x14ac:dyDescent="0.25">
      <c r="A1454" s="4" t="str">
        <f t="shared" si="310"/>
        <v/>
      </c>
      <c r="B1454" s="3"/>
      <c r="D1454" s="1"/>
      <c r="H1454" s="5" t="str">
        <f>IF(F1454="","",IFERROR(CONCATENATE("PEUA",VLOOKUP(ESTADO,REPORTE!AV$2:AW$33,2,0),DIDTRITO_FORM,CADER_FORM,IFERROR(INDEX(CA:CA,MATCH(DAY(F1454),BZ:BZ,0),1),DAY(F1454)),IFERROR(INDEX(CA:CA,MATCH(MONTH(F1454),BZ:BZ,0),1),MONTH(F1454)),YEAR(F1454),G1454),""))</f>
        <v/>
      </c>
      <c r="N1454" s="66" t="str">
        <f>IFERROR(IF(BT1454="","",IF(INDEX(N$1:N1453,MATCH(BT1454,BT$1:BT1453,0),1)=0,"",INDEX(N$1:N1453,MATCH(BT1454,BT$1:BT1453,0),1))),"")</f>
        <v/>
      </c>
      <c r="O1454" s="66" t="str">
        <f>IFERROR(IF(BT1454="","",IF(INDEX(O$1:O1453,MATCH(BT1454,BT$1:BT1453,0),1)=0,"",INDEX(O$1:O1453,MATCH(BT1454,BT$1:BT1453,0),1))),"")</f>
        <v/>
      </c>
      <c r="R1454" s="66"/>
      <c r="S1454" s="5"/>
      <c r="T1454" s="66"/>
      <c r="U1454" s="5" t="str">
        <f>IFERROR(IF(INDEX(U$1:U1453,MATCH(T1454,T$1:T1453,0),1)=0,"",INDEX(U$1:U1453,MATCH(T1454,T$1:T1453,0),1)),"")</f>
        <v/>
      </c>
      <c r="V1454" s="66"/>
      <c r="W1454" s="5" t="str">
        <f>IFERROR(IF(INDEX(W$1:W1453,MATCH(V1454,V$1:V1453,0),1)=0,"",INDEX(W$1:W1453,MATCH(V1454,V$1:V1453,0),1)),"")</f>
        <v/>
      </c>
      <c r="AE1454" s="4"/>
      <c r="AY1454" s="7"/>
      <c r="BN1454" s="7" t="str">
        <f t="shared" si="317"/>
        <v/>
      </c>
      <c r="BO1454" s="286" t="str">
        <f t="shared" si="309"/>
        <v/>
      </c>
      <c r="BP1454" s="22" t="str">
        <f t="shared" si="318"/>
        <v/>
      </c>
      <c r="BQ1454" s="7"/>
      <c r="BR1454" s="75" t="str">
        <f t="shared" si="311"/>
        <v/>
      </c>
      <c r="BS1454" s="75" t="str">
        <f t="shared" si="312"/>
        <v/>
      </c>
      <c r="BT1454" s="5" t="str">
        <f t="shared" si="313"/>
        <v/>
      </c>
      <c r="BU1454" s="79" t="str">
        <f t="shared" si="314"/>
        <v/>
      </c>
      <c r="BV1454" s="79" t="str">
        <f t="shared" si="315"/>
        <v/>
      </c>
      <c r="BW1454" s="79" t="str">
        <f t="shared" si="316"/>
        <v/>
      </c>
      <c r="CB1454" s="5"/>
      <c r="CE1454" s="5"/>
      <c r="CF1454" s="5"/>
      <c r="CG1454" s="5"/>
      <c r="CH1454" s="5"/>
      <c r="CI1454" s="5"/>
      <c r="CJ1454" s="14"/>
      <c r="CK1454" s="25"/>
      <c r="DO1454" s="5" t="e">
        <f>IF(REPORTE!AH$2="si",IF(C1454=VALUE(REPORTE!C$22),IF(SUM(DO1455:DO$1993),CONCATENATE(INT(B1454),", "),INT(B1454)),""),IF(C1454=VALUE(REPORTE!C$21),IF(SUM(DO1455:DO$1993),CONCATENATE(INT(B1454),", "),INT(B1454)),""))</f>
        <v>#VALUE!</v>
      </c>
      <c r="DS1454" s="5"/>
      <c r="DT1454" s="5"/>
      <c r="DU1454" s="5"/>
      <c r="DV1454" s="5"/>
    </row>
    <row r="1455" spans="1:126" x14ac:dyDescent="0.25">
      <c r="A1455" s="4" t="str">
        <f t="shared" si="310"/>
        <v/>
      </c>
      <c r="B1455" s="3"/>
      <c r="D1455" s="1"/>
      <c r="H1455" s="5" t="str">
        <f>IF(F1455="","",IFERROR(CONCATENATE("PEUA",VLOOKUP(ESTADO,REPORTE!AV$2:AW$33,2,0),DIDTRITO_FORM,CADER_FORM,IFERROR(INDEX(CA:CA,MATCH(DAY(F1455),BZ:BZ,0),1),DAY(F1455)),IFERROR(INDEX(CA:CA,MATCH(MONTH(F1455),BZ:BZ,0),1),MONTH(F1455)),YEAR(F1455),G1455),""))</f>
        <v/>
      </c>
      <c r="N1455" s="66" t="str">
        <f>IFERROR(IF(BT1455="","",IF(INDEX(N$1:N1454,MATCH(BT1455,BT$1:BT1454,0),1)=0,"",INDEX(N$1:N1454,MATCH(BT1455,BT$1:BT1454,0),1))),"")</f>
        <v/>
      </c>
      <c r="O1455" s="66" t="str">
        <f>IFERROR(IF(BT1455="","",IF(INDEX(O$1:O1454,MATCH(BT1455,BT$1:BT1454,0),1)=0,"",INDEX(O$1:O1454,MATCH(BT1455,BT$1:BT1454,0),1))),"")</f>
        <v/>
      </c>
      <c r="R1455" s="66"/>
      <c r="S1455" s="5"/>
      <c r="T1455" s="66"/>
      <c r="U1455" s="5" t="str">
        <f>IFERROR(IF(INDEX(U$1:U1454,MATCH(T1455,T$1:T1454,0),1)=0,"",INDEX(U$1:U1454,MATCH(T1455,T$1:T1454,0),1)),"")</f>
        <v/>
      </c>
      <c r="V1455" s="66"/>
      <c r="W1455" s="5" t="str">
        <f>IFERROR(IF(INDEX(W$1:W1454,MATCH(V1455,V$1:V1454,0),1)=0,"",INDEX(W$1:W1454,MATCH(V1455,V$1:V1454,0),1)),"")</f>
        <v/>
      </c>
      <c r="AE1455" s="4"/>
      <c r="AY1455" s="7"/>
      <c r="BN1455" s="7" t="str">
        <f t="shared" si="317"/>
        <v/>
      </c>
      <c r="BO1455" s="286" t="str">
        <f t="shared" si="309"/>
        <v/>
      </c>
      <c r="BP1455" s="22" t="str">
        <f t="shared" si="318"/>
        <v/>
      </c>
      <c r="BQ1455" s="7"/>
      <c r="BR1455" s="75" t="str">
        <f t="shared" si="311"/>
        <v/>
      </c>
      <c r="BS1455" s="75" t="str">
        <f t="shared" si="312"/>
        <v/>
      </c>
      <c r="BT1455" s="5" t="str">
        <f t="shared" si="313"/>
        <v/>
      </c>
      <c r="BU1455" s="79" t="str">
        <f t="shared" si="314"/>
        <v/>
      </c>
      <c r="BV1455" s="79" t="str">
        <f t="shared" si="315"/>
        <v/>
      </c>
      <c r="BW1455" s="79" t="str">
        <f t="shared" si="316"/>
        <v/>
      </c>
      <c r="CB1455" s="5"/>
      <c r="CE1455" s="5"/>
      <c r="CF1455" s="5"/>
      <c r="CG1455" s="5"/>
      <c r="CH1455" s="5"/>
      <c r="CI1455" s="5"/>
      <c r="CJ1455" s="14"/>
      <c r="CK1455" s="25"/>
      <c r="DO1455" s="5" t="e">
        <f>IF(REPORTE!AH$2="si",IF(C1455=VALUE(REPORTE!C$22),IF(SUM(DO1456:DO$1993),CONCATENATE(INT(B1455),", "),INT(B1455)),""),IF(C1455=VALUE(REPORTE!C$21),IF(SUM(DO1456:DO$1993),CONCATENATE(INT(B1455),", "),INT(B1455)),""))</f>
        <v>#VALUE!</v>
      </c>
      <c r="DS1455" s="5"/>
      <c r="DT1455" s="5"/>
      <c r="DU1455" s="5"/>
      <c r="DV1455" s="5"/>
    </row>
    <row r="1456" spans="1:126" x14ac:dyDescent="0.25">
      <c r="A1456" s="4" t="str">
        <f t="shared" si="310"/>
        <v/>
      </c>
      <c r="B1456" s="3"/>
      <c r="D1456" s="1"/>
      <c r="H1456" s="5" t="str">
        <f>IF(F1456="","",IFERROR(CONCATENATE("PEUA",VLOOKUP(ESTADO,REPORTE!AV$2:AW$33,2,0),DIDTRITO_FORM,CADER_FORM,IFERROR(INDEX(CA:CA,MATCH(DAY(F1456),BZ:BZ,0),1),DAY(F1456)),IFERROR(INDEX(CA:CA,MATCH(MONTH(F1456),BZ:BZ,0),1),MONTH(F1456)),YEAR(F1456),G1456),""))</f>
        <v/>
      </c>
      <c r="N1456" s="66" t="str">
        <f>IFERROR(IF(BT1456="","",IF(INDEX(N$1:N1455,MATCH(BT1456,BT$1:BT1455,0),1)=0,"",INDEX(N$1:N1455,MATCH(BT1456,BT$1:BT1455,0),1))),"")</f>
        <v/>
      </c>
      <c r="O1456" s="66" t="str">
        <f>IFERROR(IF(BT1456="","",IF(INDEX(O$1:O1455,MATCH(BT1456,BT$1:BT1455,0),1)=0,"",INDEX(O$1:O1455,MATCH(BT1456,BT$1:BT1455,0),1))),"")</f>
        <v/>
      </c>
      <c r="R1456" s="66"/>
      <c r="S1456" s="5"/>
      <c r="T1456" s="66"/>
      <c r="U1456" s="5" t="str">
        <f>IFERROR(IF(INDEX(U$1:U1455,MATCH(T1456,T$1:T1455,0),1)=0,"",INDEX(U$1:U1455,MATCH(T1456,T$1:T1455,0),1)),"")</f>
        <v/>
      </c>
      <c r="V1456" s="66"/>
      <c r="W1456" s="5" t="str">
        <f>IFERROR(IF(INDEX(W$1:W1455,MATCH(V1456,V$1:V1455,0),1)=0,"",INDEX(W$1:W1455,MATCH(V1456,V$1:V1455,0),1)),"")</f>
        <v/>
      </c>
      <c r="AE1456" s="4"/>
      <c r="AY1456" s="7"/>
      <c r="BN1456" s="7" t="str">
        <f t="shared" si="317"/>
        <v/>
      </c>
      <c r="BO1456" s="286" t="str">
        <f t="shared" si="309"/>
        <v/>
      </c>
      <c r="BP1456" s="22" t="str">
        <f t="shared" si="318"/>
        <v/>
      </c>
      <c r="BQ1456" s="7"/>
      <c r="BR1456" s="75" t="str">
        <f t="shared" si="311"/>
        <v/>
      </c>
      <c r="BS1456" s="75" t="str">
        <f t="shared" si="312"/>
        <v/>
      </c>
      <c r="BT1456" s="5" t="str">
        <f t="shared" si="313"/>
        <v/>
      </c>
      <c r="BU1456" s="79" t="str">
        <f t="shared" si="314"/>
        <v/>
      </c>
      <c r="BV1456" s="79" t="str">
        <f t="shared" si="315"/>
        <v/>
      </c>
      <c r="BW1456" s="79" t="str">
        <f t="shared" si="316"/>
        <v/>
      </c>
      <c r="CB1456" s="5"/>
      <c r="CE1456" s="5"/>
      <c r="CF1456" s="5"/>
      <c r="CG1456" s="5"/>
      <c r="CH1456" s="5"/>
      <c r="CI1456" s="5"/>
      <c r="CJ1456" s="14"/>
      <c r="CK1456" s="25"/>
      <c r="DO1456" s="5" t="e">
        <f>IF(REPORTE!AH$2="si",IF(C1456=VALUE(REPORTE!C$22),IF(SUM(DO1457:DO$1993),CONCATENATE(INT(B1456),", "),INT(B1456)),""),IF(C1456=VALUE(REPORTE!C$21),IF(SUM(DO1457:DO$1993),CONCATENATE(INT(B1456),", "),INT(B1456)),""))</f>
        <v>#VALUE!</v>
      </c>
      <c r="DS1456" s="5"/>
      <c r="DT1456" s="5"/>
      <c r="DU1456" s="5"/>
      <c r="DV1456" s="5"/>
    </row>
    <row r="1457" spans="1:126" x14ac:dyDescent="0.25">
      <c r="A1457" s="4" t="str">
        <f t="shared" si="310"/>
        <v/>
      </c>
      <c r="B1457" s="3"/>
      <c r="D1457" s="1"/>
      <c r="H1457" s="5" t="str">
        <f>IF(F1457="","",IFERROR(CONCATENATE("PEUA",VLOOKUP(ESTADO,REPORTE!AV$2:AW$33,2,0),DIDTRITO_FORM,CADER_FORM,IFERROR(INDEX(CA:CA,MATCH(DAY(F1457),BZ:BZ,0),1),DAY(F1457)),IFERROR(INDEX(CA:CA,MATCH(MONTH(F1457),BZ:BZ,0),1),MONTH(F1457)),YEAR(F1457),G1457),""))</f>
        <v/>
      </c>
      <c r="N1457" s="66" t="str">
        <f>IFERROR(IF(BT1457="","",IF(INDEX(N$1:N1456,MATCH(BT1457,BT$1:BT1456,0),1)=0,"",INDEX(N$1:N1456,MATCH(BT1457,BT$1:BT1456,0),1))),"")</f>
        <v/>
      </c>
      <c r="O1457" s="66" t="str">
        <f>IFERROR(IF(BT1457="","",IF(INDEX(O$1:O1456,MATCH(BT1457,BT$1:BT1456,0),1)=0,"",INDEX(O$1:O1456,MATCH(BT1457,BT$1:BT1456,0),1))),"")</f>
        <v/>
      </c>
      <c r="R1457" s="66"/>
      <c r="S1457" s="5"/>
      <c r="T1457" s="66"/>
      <c r="U1457" s="5" t="str">
        <f>IFERROR(IF(INDEX(U$1:U1456,MATCH(T1457,T$1:T1456,0),1)=0,"",INDEX(U$1:U1456,MATCH(T1457,T$1:T1456,0),1)),"")</f>
        <v/>
      </c>
      <c r="V1457" s="66"/>
      <c r="W1457" s="5" t="str">
        <f>IFERROR(IF(INDEX(W$1:W1456,MATCH(V1457,V$1:V1456,0),1)=0,"",INDEX(W$1:W1456,MATCH(V1457,V$1:V1456,0),1)),"")</f>
        <v/>
      </c>
      <c r="AE1457" s="4"/>
      <c r="AY1457" s="7"/>
      <c r="BN1457" s="7" t="str">
        <f t="shared" si="317"/>
        <v/>
      </c>
      <c r="BO1457" s="286" t="str">
        <f t="shared" si="309"/>
        <v/>
      </c>
      <c r="BP1457" s="22" t="str">
        <f t="shared" si="318"/>
        <v/>
      </c>
      <c r="BQ1457" s="7"/>
      <c r="BR1457" s="75" t="str">
        <f t="shared" si="311"/>
        <v/>
      </c>
      <c r="BS1457" s="75" t="str">
        <f t="shared" si="312"/>
        <v/>
      </c>
      <c r="BT1457" s="5" t="str">
        <f t="shared" si="313"/>
        <v/>
      </c>
      <c r="BU1457" s="79" t="str">
        <f t="shared" si="314"/>
        <v/>
      </c>
      <c r="BV1457" s="79" t="str">
        <f t="shared" si="315"/>
        <v/>
      </c>
      <c r="BW1457" s="79" t="str">
        <f t="shared" si="316"/>
        <v/>
      </c>
      <c r="CB1457" s="5"/>
      <c r="CE1457" s="5"/>
      <c r="CF1457" s="5"/>
      <c r="CG1457" s="5"/>
      <c r="CH1457" s="5"/>
      <c r="CI1457" s="5"/>
      <c r="CJ1457" s="14"/>
      <c r="CK1457" s="25"/>
      <c r="DO1457" s="5" t="e">
        <f>IF(REPORTE!AH$2="si",IF(C1457=VALUE(REPORTE!C$22),IF(SUM(DO1458:DO$1993),CONCATENATE(INT(B1457),", "),INT(B1457)),""),IF(C1457=VALUE(REPORTE!C$21),IF(SUM(DO1458:DO$1993),CONCATENATE(INT(B1457),", "),INT(B1457)),""))</f>
        <v>#VALUE!</v>
      </c>
      <c r="DS1457" s="5"/>
      <c r="DT1457" s="5"/>
      <c r="DU1457" s="5"/>
      <c r="DV1457" s="5"/>
    </row>
    <row r="1458" spans="1:126" x14ac:dyDescent="0.25">
      <c r="A1458" s="4" t="str">
        <f t="shared" si="310"/>
        <v/>
      </c>
      <c r="B1458" s="3"/>
      <c r="D1458" s="1"/>
      <c r="H1458" s="5" t="str">
        <f>IF(F1458="","",IFERROR(CONCATENATE("PEUA",VLOOKUP(ESTADO,REPORTE!AV$2:AW$33,2,0),DIDTRITO_FORM,CADER_FORM,IFERROR(INDEX(CA:CA,MATCH(DAY(F1458),BZ:BZ,0),1),DAY(F1458)),IFERROR(INDEX(CA:CA,MATCH(MONTH(F1458),BZ:BZ,0),1),MONTH(F1458)),YEAR(F1458),G1458),""))</f>
        <v/>
      </c>
      <c r="N1458" s="66" t="str">
        <f>IFERROR(IF(BT1458="","",IF(INDEX(N$1:N1457,MATCH(BT1458,BT$1:BT1457,0),1)=0,"",INDEX(N$1:N1457,MATCH(BT1458,BT$1:BT1457,0),1))),"")</f>
        <v/>
      </c>
      <c r="O1458" s="66" t="str">
        <f>IFERROR(IF(BT1458="","",IF(INDEX(O$1:O1457,MATCH(BT1458,BT$1:BT1457,0),1)=0,"",INDEX(O$1:O1457,MATCH(BT1458,BT$1:BT1457,0),1))),"")</f>
        <v/>
      </c>
      <c r="R1458" s="66"/>
      <c r="S1458" s="5"/>
      <c r="T1458" s="66"/>
      <c r="U1458" s="5" t="str">
        <f>IFERROR(IF(INDEX(U$1:U1457,MATCH(T1458,T$1:T1457,0),1)=0,"",INDEX(U$1:U1457,MATCH(T1458,T$1:T1457,0),1)),"")</f>
        <v/>
      </c>
      <c r="V1458" s="66"/>
      <c r="W1458" s="5" t="str">
        <f>IFERROR(IF(INDEX(W$1:W1457,MATCH(V1458,V$1:V1457,0),1)=0,"",INDEX(W$1:W1457,MATCH(V1458,V$1:V1457,0),1)),"")</f>
        <v/>
      </c>
      <c r="AE1458" s="4"/>
      <c r="AY1458" s="7"/>
      <c r="BN1458" s="7" t="str">
        <f t="shared" si="317"/>
        <v/>
      </c>
      <c r="BO1458" s="286" t="str">
        <f t="shared" si="309"/>
        <v/>
      </c>
      <c r="BP1458" s="22" t="str">
        <f t="shared" si="318"/>
        <v/>
      </c>
      <c r="BQ1458" s="7"/>
      <c r="BR1458" s="75" t="str">
        <f t="shared" si="311"/>
        <v/>
      </c>
      <c r="BS1458" s="75" t="str">
        <f t="shared" si="312"/>
        <v/>
      </c>
      <c r="BT1458" s="5" t="str">
        <f t="shared" si="313"/>
        <v/>
      </c>
      <c r="BU1458" s="79" t="str">
        <f t="shared" si="314"/>
        <v/>
      </c>
      <c r="BV1458" s="79" t="str">
        <f t="shared" si="315"/>
        <v/>
      </c>
      <c r="BW1458" s="79" t="str">
        <f t="shared" si="316"/>
        <v/>
      </c>
      <c r="CB1458" s="5"/>
      <c r="CE1458" s="5"/>
      <c r="CF1458" s="5"/>
      <c r="CG1458" s="5"/>
      <c r="CH1458" s="5"/>
      <c r="CI1458" s="5"/>
      <c r="CJ1458" s="14"/>
      <c r="CK1458" s="25"/>
      <c r="DO1458" s="5" t="e">
        <f>IF(REPORTE!AH$2="si",IF(C1458=VALUE(REPORTE!C$22),IF(SUM(DO1459:DO$1993),CONCATENATE(INT(B1458),", "),INT(B1458)),""),IF(C1458=VALUE(REPORTE!C$21),IF(SUM(DO1459:DO$1993),CONCATENATE(INT(B1458),", "),INT(B1458)),""))</f>
        <v>#VALUE!</v>
      </c>
      <c r="DS1458" s="5"/>
      <c r="DT1458" s="5"/>
      <c r="DU1458" s="5"/>
      <c r="DV1458" s="5"/>
    </row>
    <row r="1459" spans="1:126" x14ac:dyDescent="0.25">
      <c r="A1459" s="4" t="str">
        <f t="shared" si="310"/>
        <v/>
      </c>
      <c r="B1459" s="3"/>
      <c r="D1459" s="1"/>
      <c r="H1459" s="5" t="str">
        <f>IF(F1459="","",IFERROR(CONCATENATE("PEUA",VLOOKUP(ESTADO,REPORTE!AV$2:AW$33,2,0),DIDTRITO_FORM,CADER_FORM,IFERROR(INDEX(CA:CA,MATCH(DAY(F1459),BZ:BZ,0),1),DAY(F1459)),IFERROR(INDEX(CA:CA,MATCH(MONTH(F1459),BZ:BZ,0),1),MONTH(F1459)),YEAR(F1459),G1459),""))</f>
        <v/>
      </c>
      <c r="N1459" s="66" t="str">
        <f>IFERROR(IF(BT1459="","",IF(INDEX(N$1:N1458,MATCH(BT1459,BT$1:BT1458,0),1)=0,"",INDEX(N$1:N1458,MATCH(BT1459,BT$1:BT1458,0),1))),"")</f>
        <v/>
      </c>
      <c r="O1459" s="66" t="str">
        <f>IFERROR(IF(BT1459="","",IF(INDEX(O$1:O1458,MATCH(BT1459,BT$1:BT1458,0),1)=0,"",INDEX(O$1:O1458,MATCH(BT1459,BT$1:BT1458,0),1))),"")</f>
        <v/>
      </c>
      <c r="R1459" s="66"/>
      <c r="S1459" s="5"/>
      <c r="T1459" s="66"/>
      <c r="U1459" s="5" t="str">
        <f>IFERROR(IF(INDEX(U$1:U1458,MATCH(T1459,T$1:T1458,0),1)=0,"",INDEX(U$1:U1458,MATCH(T1459,T$1:T1458,0),1)),"")</f>
        <v/>
      </c>
      <c r="V1459" s="66"/>
      <c r="W1459" s="5" t="str">
        <f>IFERROR(IF(INDEX(W$1:W1458,MATCH(V1459,V$1:V1458,0),1)=0,"",INDEX(W$1:W1458,MATCH(V1459,V$1:V1458,0),1)),"")</f>
        <v/>
      </c>
      <c r="AE1459" s="4"/>
      <c r="AY1459" s="7"/>
      <c r="BN1459" s="7" t="str">
        <f t="shared" si="317"/>
        <v/>
      </c>
      <c r="BO1459" s="286" t="str">
        <f t="shared" si="309"/>
        <v/>
      </c>
      <c r="BP1459" s="22" t="str">
        <f t="shared" si="318"/>
        <v/>
      </c>
      <c r="BQ1459" s="7"/>
      <c r="BR1459" s="75" t="str">
        <f t="shared" si="311"/>
        <v/>
      </c>
      <c r="BS1459" s="75" t="str">
        <f t="shared" si="312"/>
        <v/>
      </c>
      <c r="BT1459" s="5" t="str">
        <f t="shared" si="313"/>
        <v/>
      </c>
      <c r="BU1459" s="79" t="str">
        <f t="shared" si="314"/>
        <v/>
      </c>
      <c r="BV1459" s="79" t="str">
        <f t="shared" si="315"/>
        <v/>
      </c>
      <c r="BW1459" s="79" t="str">
        <f t="shared" si="316"/>
        <v/>
      </c>
      <c r="CB1459" s="5"/>
      <c r="CE1459" s="5"/>
      <c r="CF1459" s="5"/>
      <c r="CG1459" s="5"/>
      <c r="CH1459" s="5"/>
      <c r="CI1459" s="5"/>
      <c r="CJ1459" s="14"/>
      <c r="CK1459" s="25"/>
      <c r="DO1459" s="5" t="e">
        <f>IF(REPORTE!AH$2="si",IF(C1459=VALUE(REPORTE!C$22),IF(SUM(DO1460:DO$1993),CONCATENATE(INT(B1459),", "),INT(B1459)),""),IF(C1459=VALUE(REPORTE!C$21),IF(SUM(DO1460:DO$1993),CONCATENATE(INT(B1459),", "),INT(B1459)),""))</f>
        <v>#VALUE!</v>
      </c>
      <c r="DS1459" s="5"/>
      <c r="DT1459" s="5"/>
      <c r="DU1459" s="5"/>
      <c r="DV1459" s="5"/>
    </row>
    <row r="1460" spans="1:126" x14ac:dyDescent="0.25">
      <c r="A1460" s="4" t="str">
        <f t="shared" si="310"/>
        <v/>
      </c>
      <c r="B1460" s="3"/>
      <c r="D1460" s="1"/>
      <c r="H1460" s="5" t="str">
        <f>IF(F1460="","",IFERROR(CONCATENATE("PEUA",VLOOKUP(ESTADO,REPORTE!AV$2:AW$33,2,0),DIDTRITO_FORM,CADER_FORM,IFERROR(INDEX(CA:CA,MATCH(DAY(F1460),BZ:BZ,0),1),DAY(F1460)),IFERROR(INDEX(CA:CA,MATCH(MONTH(F1460),BZ:BZ,0),1),MONTH(F1460)),YEAR(F1460),G1460),""))</f>
        <v/>
      </c>
      <c r="N1460" s="66" t="str">
        <f>IFERROR(IF(BT1460="","",IF(INDEX(N$1:N1459,MATCH(BT1460,BT$1:BT1459,0),1)=0,"",INDEX(N$1:N1459,MATCH(BT1460,BT$1:BT1459,0),1))),"")</f>
        <v/>
      </c>
      <c r="O1460" s="66" t="str">
        <f>IFERROR(IF(BT1460="","",IF(INDEX(O$1:O1459,MATCH(BT1460,BT$1:BT1459,0),1)=0,"",INDEX(O$1:O1459,MATCH(BT1460,BT$1:BT1459,0),1))),"")</f>
        <v/>
      </c>
      <c r="R1460" s="66"/>
      <c r="S1460" s="5"/>
      <c r="T1460" s="66"/>
      <c r="U1460" s="5" t="str">
        <f>IFERROR(IF(INDEX(U$1:U1459,MATCH(T1460,T$1:T1459,0),1)=0,"",INDEX(U$1:U1459,MATCH(T1460,T$1:T1459,0),1)),"")</f>
        <v/>
      </c>
      <c r="V1460" s="66"/>
      <c r="W1460" s="5" t="str">
        <f>IFERROR(IF(INDEX(W$1:W1459,MATCH(V1460,V$1:V1459,0),1)=0,"",INDEX(W$1:W1459,MATCH(V1460,V$1:V1459,0),1)),"")</f>
        <v/>
      </c>
      <c r="AE1460" s="4"/>
      <c r="AY1460" s="7"/>
      <c r="BN1460" s="7" t="str">
        <f t="shared" si="317"/>
        <v/>
      </c>
      <c r="BO1460" s="286" t="str">
        <f t="shared" si="309"/>
        <v/>
      </c>
      <c r="BP1460" s="22" t="str">
        <f t="shared" si="318"/>
        <v/>
      </c>
      <c r="BQ1460" s="7"/>
      <c r="BR1460" s="75" t="str">
        <f t="shared" si="311"/>
        <v/>
      </c>
      <c r="BS1460" s="75" t="str">
        <f t="shared" si="312"/>
        <v/>
      </c>
      <c r="BT1460" s="5" t="str">
        <f t="shared" si="313"/>
        <v/>
      </c>
      <c r="BU1460" s="79" t="str">
        <f t="shared" si="314"/>
        <v/>
      </c>
      <c r="BV1460" s="79" t="str">
        <f t="shared" si="315"/>
        <v/>
      </c>
      <c r="BW1460" s="79" t="str">
        <f t="shared" si="316"/>
        <v/>
      </c>
      <c r="CB1460" s="5"/>
      <c r="CE1460" s="5"/>
      <c r="CF1460" s="5"/>
      <c r="CG1460" s="5"/>
      <c r="CH1460" s="5"/>
      <c r="CI1460" s="5"/>
      <c r="CJ1460" s="14"/>
      <c r="CK1460" s="25"/>
      <c r="DO1460" s="5" t="e">
        <f>IF(REPORTE!AH$2="si",IF(C1460=VALUE(REPORTE!C$22),IF(SUM(DO1461:DO$1993),CONCATENATE(INT(B1460),", "),INT(B1460)),""),IF(C1460=VALUE(REPORTE!C$21),IF(SUM(DO1461:DO$1993),CONCATENATE(INT(B1460),", "),INT(B1460)),""))</f>
        <v>#VALUE!</v>
      </c>
      <c r="DS1460" s="5"/>
      <c r="DT1460" s="5"/>
      <c r="DU1460" s="5"/>
      <c r="DV1460" s="5"/>
    </row>
    <row r="1461" spans="1:126" x14ac:dyDescent="0.25">
      <c r="A1461" s="4" t="str">
        <f t="shared" si="310"/>
        <v/>
      </c>
      <c r="B1461" s="3"/>
      <c r="D1461" s="1"/>
      <c r="H1461" s="5" t="str">
        <f>IF(F1461="","",IFERROR(CONCATENATE("PEUA",VLOOKUP(ESTADO,REPORTE!AV$2:AW$33,2,0),DIDTRITO_FORM,CADER_FORM,IFERROR(INDEX(CA:CA,MATCH(DAY(F1461),BZ:BZ,0),1),DAY(F1461)),IFERROR(INDEX(CA:CA,MATCH(MONTH(F1461),BZ:BZ,0),1),MONTH(F1461)),YEAR(F1461),G1461),""))</f>
        <v/>
      </c>
      <c r="N1461" s="66" t="str">
        <f>IFERROR(IF(BT1461="","",IF(INDEX(N$1:N1460,MATCH(BT1461,BT$1:BT1460,0),1)=0,"",INDEX(N$1:N1460,MATCH(BT1461,BT$1:BT1460,0),1))),"")</f>
        <v/>
      </c>
      <c r="O1461" s="66" t="str">
        <f>IFERROR(IF(BT1461="","",IF(INDEX(O$1:O1460,MATCH(BT1461,BT$1:BT1460,0),1)=0,"",INDEX(O$1:O1460,MATCH(BT1461,BT$1:BT1460,0),1))),"")</f>
        <v/>
      </c>
      <c r="R1461" s="66"/>
      <c r="S1461" s="5"/>
      <c r="T1461" s="66"/>
      <c r="U1461" s="5" t="str">
        <f>IFERROR(IF(INDEX(U$1:U1460,MATCH(T1461,T$1:T1460,0),1)=0,"",INDEX(U$1:U1460,MATCH(T1461,T$1:T1460,0),1)),"")</f>
        <v/>
      </c>
      <c r="V1461" s="66"/>
      <c r="W1461" s="5" t="str">
        <f>IFERROR(IF(INDEX(W$1:W1460,MATCH(V1461,V$1:V1460,0),1)=0,"",INDEX(W$1:W1460,MATCH(V1461,V$1:V1460,0),1)),"")</f>
        <v/>
      </c>
      <c r="AE1461" s="4"/>
      <c r="AY1461" s="7"/>
      <c r="BN1461" s="7" t="str">
        <f t="shared" si="317"/>
        <v/>
      </c>
      <c r="BO1461" s="286" t="str">
        <f t="shared" si="309"/>
        <v/>
      </c>
      <c r="BP1461" s="22" t="str">
        <f t="shared" si="318"/>
        <v/>
      </c>
      <c r="BQ1461" s="7"/>
      <c r="BR1461" s="75" t="str">
        <f t="shared" si="311"/>
        <v/>
      </c>
      <c r="BS1461" s="75" t="str">
        <f t="shared" si="312"/>
        <v/>
      </c>
      <c r="BT1461" s="5" t="str">
        <f t="shared" si="313"/>
        <v/>
      </c>
      <c r="BU1461" s="79" t="str">
        <f t="shared" si="314"/>
        <v/>
      </c>
      <c r="BV1461" s="79" t="str">
        <f t="shared" si="315"/>
        <v/>
      </c>
      <c r="BW1461" s="79" t="str">
        <f t="shared" si="316"/>
        <v/>
      </c>
      <c r="CB1461" s="5"/>
      <c r="CE1461" s="5"/>
      <c r="CF1461" s="5"/>
      <c r="CG1461" s="5"/>
      <c r="CH1461" s="5"/>
      <c r="CI1461" s="5"/>
      <c r="CJ1461" s="14"/>
      <c r="CK1461" s="25"/>
      <c r="DO1461" s="5" t="e">
        <f>IF(REPORTE!AH$2="si",IF(C1461=VALUE(REPORTE!C$22),IF(SUM(DO1462:DO$1993),CONCATENATE(INT(B1461),", "),INT(B1461)),""),IF(C1461=VALUE(REPORTE!C$21),IF(SUM(DO1462:DO$1993),CONCATENATE(INT(B1461),", "),INT(B1461)),""))</f>
        <v>#VALUE!</v>
      </c>
      <c r="DS1461" s="5"/>
      <c r="DT1461" s="5"/>
      <c r="DU1461" s="5"/>
      <c r="DV1461" s="5"/>
    </row>
    <row r="1462" spans="1:126" x14ac:dyDescent="0.25">
      <c r="A1462" s="4" t="str">
        <f t="shared" si="310"/>
        <v/>
      </c>
      <c r="B1462" s="3"/>
      <c r="D1462" s="1"/>
      <c r="H1462" s="5" t="str">
        <f>IF(F1462="","",IFERROR(CONCATENATE("PEUA",VLOOKUP(ESTADO,REPORTE!AV$2:AW$33,2,0),DIDTRITO_FORM,CADER_FORM,IFERROR(INDEX(CA:CA,MATCH(DAY(F1462),BZ:BZ,0),1),DAY(F1462)),IFERROR(INDEX(CA:CA,MATCH(MONTH(F1462),BZ:BZ,0),1),MONTH(F1462)),YEAR(F1462),G1462),""))</f>
        <v/>
      </c>
      <c r="N1462" s="66" t="str">
        <f>IFERROR(IF(BT1462="","",IF(INDEX(N$1:N1461,MATCH(BT1462,BT$1:BT1461,0),1)=0,"",INDEX(N$1:N1461,MATCH(BT1462,BT$1:BT1461,0),1))),"")</f>
        <v/>
      </c>
      <c r="O1462" s="66" t="str">
        <f>IFERROR(IF(BT1462="","",IF(INDEX(O$1:O1461,MATCH(BT1462,BT$1:BT1461,0),1)=0,"",INDEX(O$1:O1461,MATCH(BT1462,BT$1:BT1461,0),1))),"")</f>
        <v/>
      </c>
      <c r="R1462" s="66"/>
      <c r="S1462" s="5"/>
      <c r="T1462" s="66"/>
      <c r="U1462" s="5" t="str">
        <f>IFERROR(IF(INDEX(U$1:U1461,MATCH(T1462,T$1:T1461,0),1)=0,"",INDEX(U$1:U1461,MATCH(T1462,T$1:T1461,0),1)),"")</f>
        <v/>
      </c>
      <c r="V1462" s="66"/>
      <c r="W1462" s="5" t="str">
        <f>IFERROR(IF(INDEX(W$1:W1461,MATCH(V1462,V$1:V1461,0),1)=0,"",INDEX(W$1:W1461,MATCH(V1462,V$1:V1461,0),1)),"")</f>
        <v/>
      </c>
      <c r="AE1462" s="4"/>
      <c r="AY1462" s="7"/>
      <c r="BN1462" s="7" t="str">
        <f t="shared" si="317"/>
        <v/>
      </c>
      <c r="BO1462" s="286" t="str">
        <f t="shared" si="309"/>
        <v/>
      </c>
      <c r="BP1462" s="22" t="str">
        <f t="shared" si="318"/>
        <v/>
      </c>
      <c r="BQ1462" s="7"/>
      <c r="BR1462" s="75" t="str">
        <f t="shared" si="311"/>
        <v/>
      </c>
      <c r="BS1462" s="75" t="str">
        <f t="shared" si="312"/>
        <v/>
      </c>
      <c r="BT1462" s="5" t="str">
        <f t="shared" si="313"/>
        <v/>
      </c>
      <c r="BU1462" s="79" t="str">
        <f t="shared" si="314"/>
        <v/>
      </c>
      <c r="BV1462" s="79" t="str">
        <f t="shared" si="315"/>
        <v/>
      </c>
      <c r="BW1462" s="79" t="str">
        <f t="shared" si="316"/>
        <v/>
      </c>
      <c r="CB1462" s="5"/>
      <c r="CE1462" s="5"/>
      <c r="CF1462" s="5"/>
      <c r="CG1462" s="5"/>
      <c r="CH1462" s="5"/>
      <c r="CI1462" s="5"/>
      <c r="CJ1462" s="14"/>
      <c r="CK1462" s="25"/>
      <c r="DO1462" s="5" t="e">
        <f>IF(REPORTE!AH$2="si",IF(C1462=VALUE(REPORTE!C$22),IF(SUM(DO1463:DO$1993),CONCATENATE(INT(B1462),", "),INT(B1462)),""),IF(C1462=VALUE(REPORTE!C$21),IF(SUM(DO1463:DO$1993),CONCATENATE(INT(B1462),", "),INT(B1462)),""))</f>
        <v>#VALUE!</v>
      </c>
      <c r="DS1462" s="5"/>
      <c r="DT1462" s="5"/>
      <c r="DU1462" s="5"/>
      <c r="DV1462" s="5"/>
    </row>
    <row r="1463" spans="1:126" x14ac:dyDescent="0.25">
      <c r="A1463" s="4" t="str">
        <f t="shared" si="310"/>
        <v/>
      </c>
      <c r="B1463" s="3"/>
      <c r="D1463" s="1"/>
      <c r="H1463" s="5" t="str">
        <f>IF(F1463="","",IFERROR(CONCATENATE("PEUA",VLOOKUP(ESTADO,REPORTE!AV$2:AW$33,2,0),DIDTRITO_FORM,CADER_FORM,IFERROR(INDEX(CA:CA,MATCH(DAY(F1463),BZ:BZ,0),1),DAY(F1463)),IFERROR(INDEX(CA:CA,MATCH(MONTH(F1463),BZ:BZ,0),1),MONTH(F1463)),YEAR(F1463),G1463),""))</f>
        <v/>
      </c>
      <c r="N1463" s="66" t="str">
        <f>IFERROR(IF(BT1463="","",IF(INDEX(N$1:N1462,MATCH(BT1463,BT$1:BT1462,0),1)=0,"",INDEX(N$1:N1462,MATCH(BT1463,BT$1:BT1462,0),1))),"")</f>
        <v/>
      </c>
      <c r="O1463" s="66" t="str">
        <f>IFERROR(IF(BT1463="","",IF(INDEX(O$1:O1462,MATCH(BT1463,BT$1:BT1462,0),1)=0,"",INDEX(O$1:O1462,MATCH(BT1463,BT$1:BT1462,0),1))),"")</f>
        <v/>
      </c>
      <c r="R1463" s="66"/>
      <c r="S1463" s="5"/>
      <c r="T1463" s="66"/>
      <c r="U1463" s="5" t="str">
        <f>IFERROR(IF(INDEX(U$1:U1462,MATCH(T1463,T$1:T1462,0),1)=0,"",INDEX(U$1:U1462,MATCH(T1463,T$1:T1462,0),1)),"")</f>
        <v/>
      </c>
      <c r="V1463" s="66"/>
      <c r="W1463" s="5" t="str">
        <f>IFERROR(IF(INDEX(W$1:W1462,MATCH(V1463,V$1:V1462,0),1)=0,"",INDEX(W$1:W1462,MATCH(V1463,V$1:V1462,0),1)),"")</f>
        <v/>
      </c>
      <c r="AE1463" s="4"/>
      <c r="AY1463" s="7"/>
      <c r="BN1463" s="7" t="str">
        <f t="shared" si="317"/>
        <v/>
      </c>
      <c r="BO1463" s="286" t="str">
        <f t="shared" ref="BO1463:BO1526" si="319">IF(N1463="","",N1463)</f>
        <v/>
      </c>
      <c r="BP1463" s="22" t="str">
        <f t="shared" si="318"/>
        <v/>
      </c>
      <c r="BQ1463" s="7"/>
      <c r="BR1463" s="75" t="str">
        <f t="shared" si="311"/>
        <v/>
      </c>
      <c r="BS1463" s="75" t="str">
        <f t="shared" si="312"/>
        <v/>
      </c>
      <c r="BT1463" s="5" t="str">
        <f t="shared" si="313"/>
        <v/>
      </c>
      <c r="BU1463" s="79" t="str">
        <f t="shared" si="314"/>
        <v/>
      </c>
      <c r="BV1463" s="79" t="str">
        <f t="shared" si="315"/>
        <v/>
      </c>
      <c r="BW1463" s="79" t="str">
        <f t="shared" si="316"/>
        <v/>
      </c>
      <c r="CB1463" s="5"/>
      <c r="CE1463" s="5"/>
      <c r="CF1463" s="5"/>
      <c r="CG1463" s="5"/>
      <c r="CH1463" s="5"/>
      <c r="CI1463" s="5"/>
      <c r="CJ1463" s="14"/>
      <c r="CK1463" s="25"/>
      <c r="DO1463" s="5" t="e">
        <f>IF(REPORTE!AH$2="si",IF(C1463=VALUE(REPORTE!C$22),IF(SUM(DO1464:DO$1993),CONCATENATE(INT(B1463),", "),INT(B1463)),""),IF(C1463=VALUE(REPORTE!C$21),IF(SUM(DO1464:DO$1993),CONCATENATE(INT(B1463),", "),INT(B1463)),""))</f>
        <v>#VALUE!</v>
      </c>
      <c r="DS1463" s="5"/>
      <c r="DT1463" s="5"/>
      <c r="DU1463" s="5"/>
      <c r="DV1463" s="5"/>
    </row>
    <row r="1464" spans="1:126" x14ac:dyDescent="0.25">
      <c r="A1464" s="4" t="str">
        <f t="shared" si="310"/>
        <v/>
      </c>
      <c r="B1464" s="3"/>
      <c r="D1464" s="1"/>
      <c r="H1464" s="5" t="str">
        <f>IF(F1464="","",IFERROR(CONCATENATE("PEUA",VLOOKUP(ESTADO,REPORTE!AV$2:AW$33,2,0),DIDTRITO_FORM,CADER_FORM,IFERROR(INDEX(CA:CA,MATCH(DAY(F1464),BZ:BZ,0),1),DAY(F1464)),IFERROR(INDEX(CA:CA,MATCH(MONTH(F1464),BZ:BZ,0),1),MONTH(F1464)),YEAR(F1464),G1464),""))</f>
        <v/>
      </c>
      <c r="N1464" s="66" t="str">
        <f>IFERROR(IF(BT1464="","",IF(INDEX(N$1:N1463,MATCH(BT1464,BT$1:BT1463,0),1)=0,"",INDEX(N$1:N1463,MATCH(BT1464,BT$1:BT1463,0),1))),"")</f>
        <v/>
      </c>
      <c r="O1464" s="66" t="str">
        <f>IFERROR(IF(BT1464="","",IF(INDEX(O$1:O1463,MATCH(BT1464,BT$1:BT1463,0),1)=0,"",INDEX(O$1:O1463,MATCH(BT1464,BT$1:BT1463,0),1))),"")</f>
        <v/>
      </c>
      <c r="R1464" s="66"/>
      <c r="S1464" s="5"/>
      <c r="T1464" s="66"/>
      <c r="U1464" s="5" t="str">
        <f>IFERROR(IF(INDEX(U$1:U1463,MATCH(T1464,T$1:T1463,0),1)=0,"",INDEX(U$1:U1463,MATCH(T1464,T$1:T1463,0),1)),"")</f>
        <v/>
      </c>
      <c r="V1464" s="66"/>
      <c r="W1464" s="5" t="str">
        <f>IFERROR(IF(INDEX(W$1:W1463,MATCH(V1464,V$1:V1463,0),1)=0,"",INDEX(W$1:W1463,MATCH(V1464,V$1:V1463,0),1)),"")</f>
        <v/>
      </c>
      <c r="AE1464" s="4"/>
      <c r="AY1464" s="7"/>
      <c r="BN1464" s="7" t="str">
        <f t="shared" si="317"/>
        <v/>
      </c>
      <c r="BO1464" s="286" t="str">
        <f t="shared" si="319"/>
        <v/>
      </c>
      <c r="BP1464" s="22" t="str">
        <f t="shared" si="318"/>
        <v/>
      </c>
      <c r="BQ1464" s="7"/>
      <c r="BR1464" s="75" t="str">
        <f t="shared" si="311"/>
        <v/>
      </c>
      <c r="BS1464" s="75" t="str">
        <f t="shared" si="312"/>
        <v/>
      </c>
      <c r="BT1464" s="5" t="str">
        <f t="shared" si="313"/>
        <v/>
      </c>
      <c r="BU1464" s="79" t="str">
        <f t="shared" si="314"/>
        <v/>
      </c>
      <c r="BV1464" s="79" t="str">
        <f t="shared" si="315"/>
        <v/>
      </c>
      <c r="BW1464" s="79" t="str">
        <f t="shared" si="316"/>
        <v/>
      </c>
      <c r="CB1464" s="5"/>
      <c r="CE1464" s="5"/>
      <c r="CF1464" s="5"/>
      <c r="CG1464" s="5"/>
      <c r="CH1464" s="5"/>
      <c r="CI1464" s="5"/>
      <c r="CJ1464" s="14"/>
      <c r="CK1464" s="25"/>
      <c r="DO1464" s="5" t="e">
        <f>IF(REPORTE!AH$2="si",IF(C1464=VALUE(REPORTE!C$22),IF(SUM(DO1465:DO$1993),CONCATENATE(INT(B1464),", "),INT(B1464)),""),IF(C1464=VALUE(REPORTE!C$21),IF(SUM(DO1465:DO$1993),CONCATENATE(INT(B1464),", "),INT(B1464)),""))</f>
        <v>#VALUE!</v>
      </c>
      <c r="DS1464" s="5"/>
      <c r="DT1464" s="5"/>
      <c r="DU1464" s="5"/>
      <c r="DV1464" s="5"/>
    </row>
    <row r="1465" spans="1:126" x14ac:dyDescent="0.25">
      <c r="A1465" s="4" t="str">
        <f t="shared" si="310"/>
        <v/>
      </c>
      <c r="B1465" s="3"/>
      <c r="D1465" s="1"/>
      <c r="H1465" s="5" t="str">
        <f>IF(F1465="","",IFERROR(CONCATENATE("PEUA",VLOOKUP(ESTADO,REPORTE!AV$2:AW$33,2,0),DIDTRITO_FORM,CADER_FORM,IFERROR(INDEX(CA:CA,MATCH(DAY(F1465),BZ:BZ,0),1),DAY(F1465)),IFERROR(INDEX(CA:CA,MATCH(MONTH(F1465),BZ:BZ,0),1),MONTH(F1465)),YEAR(F1465),G1465),""))</f>
        <v/>
      </c>
      <c r="N1465" s="66" t="str">
        <f>IFERROR(IF(BT1465="","",IF(INDEX(N$1:N1464,MATCH(BT1465,BT$1:BT1464,0),1)=0,"",INDEX(N$1:N1464,MATCH(BT1465,BT$1:BT1464,0),1))),"")</f>
        <v/>
      </c>
      <c r="O1465" s="66" t="str">
        <f>IFERROR(IF(BT1465="","",IF(INDEX(O$1:O1464,MATCH(BT1465,BT$1:BT1464,0),1)=0,"",INDEX(O$1:O1464,MATCH(BT1465,BT$1:BT1464,0),1))),"")</f>
        <v/>
      </c>
      <c r="R1465" s="66"/>
      <c r="S1465" s="5"/>
      <c r="T1465" s="66"/>
      <c r="U1465" s="5" t="str">
        <f>IFERROR(IF(INDEX(U$1:U1464,MATCH(T1465,T$1:T1464,0),1)=0,"",INDEX(U$1:U1464,MATCH(T1465,T$1:T1464,0),1)),"")</f>
        <v/>
      </c>
      <c r="V1465" s="66"/>
      <c r="W1465" s="5" t="str">
        <f>IFERROR(IF(INDEX(W$1:W1464,MATCH(V1465,V$1:V1464,0),1)=0,"",INDEX(W$1:W1464,MATCH(V1465,V$1:V1464,0),1)),"")</f>
        <v/>
      </c>
      <c r="AE1465" s="4"/>
      <c r="AY1465" s="7"/>
      <c r="BN1465" s="7" t="str">
        <f t="shared" si="317"/>
        <v/>
      </c>
      <c r="BO1465" s="286" t="str">
        <f t="shared" si="319"/>
        <v/>
      </c>
      <c r="BP1465" s="22" t="str">
        <f t="shared" si="318"/>
        <v/>
      </c>
      <c r="BQ1465" s="7"/>
      <c r="BR1465" s="75" t="str">
        <f t="shared" si="311"/>
        <v/>
      </c>
      <c r="BS1465" s="75" t="str">
        <f t="shared" si="312"/>
        <v/>
      </c>
      <c r="BT1465" s="5" t="str">
        <f t="shared" si="313"/>
        <v/>
      </c>
      <c r="BU1465" s="79" t="str">
        <f t="shared" si="314"/>
        <v/>
      </c>
      <c r="BV1465" s="79" t="str">
        <f t="shared" si="315"/>
        <v/>
      </c>
      <c r="BW1465" s="79" t="str">
        <f t="shared" si="316"/>
        <v/>
      </c>
      <c r="CB1465" s="5"/>
      <c r="CE1465" s="5"/>
      <c r="CF1465" s="5"/>
      <c r="CG1465" s="5"/>
      <c r="CH1465" s="5"/>
      <c r="CI1465" s="5"/>
      <c r="CJ1465" s="14"/>
      <c r="CK1465" s="25"/>
      <c r="DO1465" s="5" t="e">
        <f>IF(REPORTE!AH$2="si",IF(C1465=VALUE(REPORTE!C$22),IF(SUM(DO1466:DO$1993),CONCATENATE(INT(B1465),", "),INT(B1465)),""),IF(C1465=VALUE(REPORTE!C$21),IF(SUM(DO1466:DO$1993),CONCATENATE(INT(B1465),", "),INT(B1465)),""))</f>
        <v>#VALUE!</v>
      </c>
      <c r="DS1465" s="5"/>
      <c r="DT1465" s="5"/>
      <c r="DU1465" s="5"/>
      <c r="DV1465" s="5"/>
    </row>
    <row r="1466" spans="1:126" x14ac:dyDescent="0.25">
      <c r="A1466" s="4" t="str">
        <f t="shared" si="310"/>
        <v/>
      </c>
      <c r="B1466" s="3"/>
      <c r="D1466" s="1"/>
      <c r="H1466" s="5" t="str">
        <f>IF(F1466="","",IFERROR(CONCATENATE("PEUA",VLOOKUP(ESTADO,REPORTE!AV$2:AW$33,2,0),DIDTRITO_FORM,CADER_FORM,IFERROR(INDEX(CA:CA,MATCH(DAY(F1466),BZ:BZ,0),1),DAY(F1466)),IFERROR(INDEX(CA:CA,MATCH(MONTH(F1466),BZ:BZ,0),1),MONTH(F1466)),YEAR(F1466),G1466),""))</f>
        <v/>
      </c>
      <c r="N1466" s="66" t="str">
        <f>IFERROR(IF(BT1466="","",IF(INDEX(N$1:N1465,MATCH(BT1466,BT$1:BT1465,0),1)=0,"",INDEX(N$1:N1465,MATCH(BT1466,BT$1:BT1465,0),1))),"")</f>
        <v/>
      </c>
      <c r="O1466" s="66" t="str">
        <f>IFERROR(IF(BT1466="","",IF(INDEX(O$1:O1465,MATCH(BT1466,BT$1:BT1465,0),1)=0,"",INDEX(O$1:O1465,MATCH(BT1466,BT$1:BT1465,0),1))),"")</f>
        <v/>
      </c>
      <c r="R1466" s="66"/>
      <c r="S1466" s="5"/>
      <c r="T1466" s="66"/>
      <c r="U1466" s="5" t="str">
        <f>IFERROR(IF(INDEX(U$1:U1465,MATCH(T1466,T$1:T1465,0),1)=0,"",INDEX(U$1:U1465,MATCH(T1466,T$1:T1465,0),1)),"")</f>
        <v/>
      </c>
      <c r="V1466" s="66"/>
      <c r="W1466" s="5" t="str">
        <f>IFERROR(IF(INDEX(W$1:W1465,MATCH(V1466,V$1:V1465,0),1)=0,"",INDEX(W$1:W1465,MATCH(V1466,V$1:V1465,0),1)),"")</f>
        <v/>
      </c>
      <c r="AE1466" s="4"/>
      <c r="AY1466" s="7"/>
      <c r="BN1466" s="7" t="str">
        <f t="shared" si="317"/>
        <v/>
      </c>
      <c r="BO1466" s="286" t="str">
        <f t="shared" si="319"/>
        <v/>
      </c>
      <c r="BP1466" s="22" t="str">
        <f t="shared" si="318"/>
        <v/>
      </c>
      <c r="BQ1466" s="7"/>
      <c r="BR1466" s="75" t="str">
        <f t="shared" si="311"/>
        <v/>
      </c>
      <c r="BS1466" s="75" t="str">
        <f t="shared" si="312"/>
        <v/>
      </c>
      <c r="BT1466" s="5" t="str">
        <f t="shared" si="313"/>
        <v/>
      </c>
      <c r="BU1466" s="79" t="str">
        <f t="shared" si="314"/>
        <v/>
      </c>
      <c r="BV1466" s="79" t="str">
        <f t="shared" si="315"/>
        <v/>
      </c>
      <c r="BW1466" s="79" t="str">
        <f t="shared" si="316"/>
        <v/>
      </c>
      <c r="CB1466" s="5"/>
      <c r="CE1466" s="5"/>
      <c r="CF1466" s="5"/>
      <c r="CG1466" s="5"/>
      <c r="CH1466" s="5"/>
      <c r="CI1466" s="5"/>
      <c r="CJ1466" s="14"/>
      <c r="CK1466" s="25"/>
      <c r="DO1466" s="5" t="e">
        <f>IF(REPORTE!AH$2="si",IF(C1466=VALUE(REPORTE!C$22),IF(SUM(DO1467:DO$1993),CONCATENATE(INT(B1466),", "),INT(B1466)),""),IF(C1466=VALUE(REPORTE!C$21),IF(SUM(DO1467:DO$1993),CONCATENATE(INT(B1466),", "),INT(B1466)),""))</f>
        <v>#VALUE!</v>
      </c>
      <c r="DS1466" s="5"/>
      <c r="DT1466" s="5"/>
      <c r="DU1466" s="5"/>
      <c r="DV1466" s="5"/>
    </row>
    <row r="1467" spans="1:126" x14ac:dyDescent="0.25">
      <c r="A1467" s="4" t="str">
        <f t="shared" si="310"/>
        <v/>
      </c>
      <c r="B1467" s="3"/>
      <c r="D1467" s="1"/>
      <c r="H1467" s="5" t="str">
        <f>IF(F1467="","",IFERROR(CONCATENATE("PEUA",VLOOKUP(ESTADO,REPORTE!AV$2:AW$33,2,0),DIDTRITO_FORM,CADER_FORM,IFERROR(INDEX(CA:CA,MATCH(DAY(F1467),BZ:BZ,0),1),DAY(F1467)),IFERROR(INDEX(CA:CA,MATCH(MONTH(F1467),BZ:BZ,0),1),MONTH(F1467)),YEAR(F1467),G1467),""))</f>
        <v/>
      </c>
      <c r="N1467" s="66" t="str">
        <f>IFERROR(IF(BT1467="","",IF(INDEX(N$1:N1466,MATCH(BT1467,BT$1:BT1466,0),1)=0,"",INDEX(N$1:N1466,MATCH(BT1467,BT$1:BT1466,0),1))),"")</f>
        <v/>
      </c>
      <c r="O1467" s="66" t="str">
        <f>IFERROR(IF(BT1467="","",IF(INDEX(O$1:O1466,MATCH(BT1467,BT$1:BT1466,0),1)=0,"",INDEX(O$1:O1466,MATCH(BT1467,BT$1:BT1466,0),1))),"")</f>
        <v/>
      </c>
      <c r="R1467" s="66"/>
      <c r="S1467" s="5"/>
      <c r="T1467" s="66"/>
      <c r="U1467" s="5" t="str">
        <f>IFERROR(IF(INDEX(U$1:U1466,MATCH(T1467,T$1:T1466,0),1)=0,"",INDEX(U$1:U1466,MATCH(T1467,T$1:T1466,0),1)),"")</f>
        <v/>
      </c>
      <c r="V1467" s="66"/>
      <c r="W1467" s="5" t="str">
        <f>IFERROR(IF(INDEX(W$1:W1466,MATCH(V1467,V$1:V1466,0),1)=0,"",INDEX(W$1:W1466,MATCH(V1467,V$1:V1466,0),1)),"")</f>
        <v/>
      </c>
      <c r="AE1467" s="4"/>
      <c r="AY1467" s="7"/>
      <c r="BN1467" s="7" t="str">
        <f t="shared" si="317"/>
        <v/>
      </c>
      <c r="BO1467" s="286" t="str">
        <f t="shared" si="319"/>
        <v/>
      </c>
      <c r="BP1467" s="22" t="str">
        <f t="shared" si="318"/>
        <v/>
      </c>
      <c r="BQ1467" s="7"/>
      <c r="BR1467" s="75" t="str">
        <f t="shared" si="311"/>
        <v/>
      </c>
      <c r="BS1467" s="75" t="str">
        <f t="shared" si="312"/>
        <v/>
      </c>
      <c r="BT1467" s="5" t="str">
        <f t="shared" si="313"/>
        <v/>
      </c>
      <c r="BU1467" s="79" t="str">
        <f t="shared" si="314"/>
        <v/>
      </c>
      <c r="BV1467" s="79" t="str">
        <f t="shared" si="315"/>
        <v/>
      </c>
      <c r="BW1467" s="79" t="str">
        <f t="shared" si="316"/>
        <v/>
      </c>
      <c r="CB1467" s="5"/>
      <c r="CE1467" s="5"/>
      <c r="CF1467" s="5"/>
      <c r="CG1467" s="5"/>
      <c r="CH1467" s="5"/>
      <c r="CI1467" s="5"/>
      <c r="CJ1467" s="14"/>
      <c r="CK1467" s="25"/>
      <c r="DO1467" s="5" t="e">
        <f>IF(REPORTE!AH$2="si",IF(C1467=VALUE(REPORTE!C$22),IF(SUM(DO1468:DO$1993),CONCATENATE(INT(B1467),", "),INT(B1467)),""),IF(C1467=VALUE(REPORTE!C$21),IF(SUM(DO1468:DO$1993),CONCATENATE(INT(B1467),", "),INT(B1467)),""))</f>
        <v>#VALUE!</v>
      </c>
      <c r="DS1467" s="5"/>
      <c r="DT1467" s="5"/>
      <c r="DU1467" s="5"/>
      <c r="DV1467" s="5"/>
    </row>
    <row r="1468" spans="1:126" x14ac:dyDescent="0.25">
      <c r="A1468" s="4" t="str">
        <f t="shared" si="310"/>
        <v/>
      </c>
      <c r="B1468" s="3"/>
      <c r="D1468" s="1"/>
      <c r="H1468" s="5" t="str">
        <f>IF(F1468="","",IFERROR(CONCATENATE("PEUA",VLOOKUP(ESTADO,REPORTE!AV$2:AW$33,2,0),DIDTRITO_FORM,CADER_FORM,IFERROR(INDEX(CA:CA,MATCH(DAY(F1468),BZ:BZ,0),1),DAY(F1468)),IFERROR(INDEX(CA:CA,MATCH(MONTH(F1468),BZ:BZ,0),1),MONTH(F1468)),YEAR(F1468),G1468),""))</f>
        <v/>
      </c>
      <c r="N1468" s="66" t="str">
        <f>IFERROR(IF(BT1468="","",IF(INDEX(N$1:N1467,MATCH(BT1468,BT$1:BT1467,0),1)=0,"",INDEX(N$1:N1467,MATCH(BT1468,BT$1:BT1467,0),1))),"")</f>
        <v/>
      </c>
      <c r="O1468" s="66" t="str">
        <f>IFERROR(IF(BT1468="","",IF(INDEX(O$1:O1467,MATCH(BT1468,BT$1:BT1467,0),1)=0,"",INDEX(O$1:O1467,MATCH(BT1468,BT$1:BT1467,0),1))),"")</f>
        <v/>
      </c>
      <c r="R1468" s="66"/>
      <c r="S1468" s="5"/>
      <c r="T1468" s="66"/>
      <c r="U1468" s="5" t="str">
        <f>IFERROR(IF(INDEX(U$1:U1467,MATCH(T1468,T$1:T1467,0),1)=0,"",INDEX(U$1:U1467,MATCH(T1468,T$1:T1467,0),1)),"")</f>
        <v/>
      </c>
      <c r="V1468" s="66"/>
      <c r="W1468" s="5" t="str">
        <f>IFERROR(IF(INDEX(W$1:W1467,MATCH(V1468,V$1:V1467,0),1)=0,"",INDEX(W$1:W1467,MATCH(V1468,V$1:V1467,0),1)),"")</f>
        <v/>
      </c>
      <c r="AE1468" s="4"/>
      <c r="AY1468" s="7"/>
      <c r="BN1468" s="7" t="str">
        <f t="shared" si="317"/>
        <v/>
      </c>
      <c r="BO1468" s="286" t="str">
        <f t="shared" si="319"/>
        <v/>
      </c>
      <c r="BP1468" s="22" t="str">
        <f t="shared" si="318"/>
        <v/>
      </c>
      <c r="BQ1468" s="7"/>
      <c r="BR1468" s="75" t="str">
        <f t="shared" si="311"/>
        <v/>
      </c>
      <c r="BS1468" s="75" t="str">
        <f t="shared" si="312"/>
        <v/>
      </c>
      <c r="BT1468" s="5" t="str">
        <f t="shared" si="313"/>
        <v/>
      </c>
      <c r="BU1468" s="79" t="str">
        <f t="shared" si="314"/>
        <v/>
      </c>
      <c r="BV1468" s="79" t="str">
        <f t="shared" si="315"/>
        <v/>
      </c>
      <c r="BW1468" s="79" t="str">
        <f t="shared" si="316"/>
        <v/>
      </c>
      <c r="CB1468" s="5"/>
      <c r="CE1468" s="5"/>
      <c r="CF1468" s="5"/>
      <c r="CG1468" s="5"/>
      <c r="CH1468" s="5"/>
      <c r="CI1468" s="5"/>
      <c r="CJ1468" s="14"/>
      <c r="CK1468" s="25"/>
      <c r="DO1468" s="5" t="e">
        <f>IF(REPORTE!AH$2="si",IF(C1468=VALUE(REPORTE!C$22),IF(SUM(DO1469:DO$1993),CONCATENATE(INT(B1468),", "),INT(B1468)),""),IF(C1468=VALUE(REPORTE!C$21),IF(SUM(DO1469:DO$1993),CONCATENATE(INT(B1468),", "),INT(B1468)),""))</f>
        <v>#VALUE!</v>
      </c>
      <c r="DS1468" s="5"/>
      <c r="DT1468" s="5"/>
      <c r="DU1468" s="5"/>
      <c r="DV1468" s="5"/>
    </row>
    <row r="1469" spans="1:126" x14ac:dyDescent="0.25">
      <c r="A1469" s="4" t="str">
        <f t="shared" si="310"/>
        <v/>
      </c>
      <c r="B1469" s="3"/>
      <c r="D1469" s="1"/>
      <c r="H1469" s="5" t="str">
        <f>IF(F1469="","",IFERROR(CONCATENATE("PEUA",VLOOKUP(ESTADO,REPORTE!AV$2:AW$33,2,0),DIDTRITO_FORM,CADER_FORM,IFERROR(INDEX(CA:CA,MATCH(DAY(F1469),BZ:BZ,0),1),DAY(F1469)),IFERROR(INDEX(CA:CA,MATCH(MONTH(F1469),BZ:BZ,0),1),MONTH(F1469)),YEAR(F1469),G1469),""))</f>
        <v/>
      </c>
      <c r="N1469" s="66" t="str">
        <f>IFERROR(IF(BT1469="","",IF(INDEX(N$1:N1468,MATCH(BT1469,BT$1:BT1468,0),1)=0,"",INDEX(N$1:N1468,MATCH(BT1469,BT$1:BT1468,0),1))),"")</f>
        <v/>
      </c>
      <c r="O1469" s="66" t="str">
        <f>IFERROR(IF(BT1469="","",IF(INDEX(O$1:O1468,MATCH(BT1469,BT$1:BT1468,0),1)=0,"",INDEX(O$1:O1468,MATCH(BT1469,BT$1:BT1468,0),1))),"")</f>
        <v/>
      </c>
      <c r="R1469" s="66"/>
      <c r="S1469" s="5"/>
      <c r="T1469" s="66"/>
      <c r="U1469" s="5" t="str">
        <f>IFERROR(IF(INDEX(U$1:U1468,MATCH(T1469,T$1:T1468,0),1)=0,"",INDEX(U$1:U1468,MATCH(T1469,T$1:T1468,0),1)),"")</f>
        <v/>
      </c>
      <c r="V1469" s="66"/>
      <c r="W1469" s="5" t="str">
        <f>IFERROR(IF(INDEX(W$1:W1468,MATCH(V1469,V$1:V1468,0),1)=0,"",INDEX(W$1:W1468,MATCH(V1469,V$1:V1468,0),1)),"")</f>
        <v/>
      </c>
      <c r="AE1469" s="4"/>
      <c r="AY1469" s="7"/>
      <c r="BN1469" s="7" t="str">
        <f t="shared" si="317"/>
        <v/>
      </c>
      <c r="BO1469" s="286" t="str">
        <f t="shared" si="319"/>
        <v/>
      </c>
      <c r="BP1469" s="22" t="str">
        <f t="shared" si="318"/>
        <v/>
      </c>
      <c r="BQ1469" s="7"/>
      <c r="BR1469" s="75" t="str">
        <f t="shared" si="311"/>
        <v/>
      </c>
      <c r="BS1469" s="75" t="str">
        <f t="shared" si="312"/>
        <v/>
      </c>
      <c r="BT1469" s="5" t="str">
        <f t="shared" si="313"/>
        <v/>
      </c>
      <c r="BU1469" s="79" t="str">
        <f t="shared" si="314"/>
        <v/>
      </c>
      <c r="BV1469" s="79" t="str">
        <f t="shared" si="315"/>
        <v/>
      </c>
      <c r="BW1469" s="79" t="str">
        <f t="shared" si="316"/>
        <v/>
      </c>
      <c r="CB1469" s="5"/>
      <c r="CE1469" s="5"/>
      <c r="CF1469" s="5"/>
      <c r="CG1469" s="5"/>
      <c r="CH1469" s="5"/>
      <c r="CI1469" s="5"/>
      <c r="CJ1469" s="14"/>
      <c r="CK1469" s="25"/>
      <c r="DO1469" s="5" t="e">
        <f>IF(REPORTE!AH$2="si",IF(C1469=VALUE(REPORTE!C$22),IF(SUM(DO1470:DO$1993),CONCATENATE(INT(B1469),", "),INT(B1469)),""),IF(C1469=VALUE(REPORTE!C$21),IF(SUM(DO1470:DO$1993),CONCATENATE(INT(B1469),", "),INT(B1469)),""))</f>
        <v>#VALUE!</v>
      </c>
      <c r="DS1469" s="5"/>
      <c r="DT1469" s="5"/>
      <c r="DU1469" s="5"/>
      <c r="DV1469" s="5"/>
    </row>
    <row r="1470" spans="1:126" x14ac:dyDescent="0.25">
      <c r="A1470" s="4" t="str">
        <f t="shared" si="310"/>
        <v/>
      </c>
      <c r="B1470" s="3"/>
      <c r="D1470" s="1"/>
      <c r="H1470" s="5" t="str">
        <f>IF(F1470="","",IFERROR(CONCATENATE("PEUA",VLOOKUP(ESTADO,REPORTE!AV$2:AW$33,2,0),DIDTRITO_FORM,CADER_FORM,IFERROR(INDEX(CA:CA,MATCH(DAY(F1470),BZ:BZ,0),1),DAY(F1470)),IFERROR(INDEX(CA:CA,MATCH(MONTH(F1470),BZ:BZ,0),1),MONTH(F1470)),YEAR(F1470),G1470),""))</f>
        <v/>
      </c>
      <c r="N1470" s="66" t="str">
        <f>IFERROR(IF(BT1470="","",IF(INDEX(N$1:N1469,MATCH(BT1470,BT$1:BT1469,0),1)=0,"",INDEX(N$1:N1469,MATCH(BT1470,BT$1:BT1469,0),1))),"")</f>
        <v/>
      </c>
      <c r="O1470" s="66" t="str">
        <f>IFERROR(IF(BT1470="","",IF(INDEX(O$1:O1469,MATCH(BT1470,BT$1:BT1469,0),1)=0,"",INDEX(O$1:O1469,MATCH(BT1470,BT$1:BT1469,0),1))),"")</f>
        <v/>
      </c>
      <c r="R1470" s="66"/>
      <c r="S1470" s="5"/>
      <c r="T1470" s="66"/>
      <c r="U1470" s="5" t="str">
        <f>IFERROR(IF(INDEX(U$1:U1469,MATCH(T1470,T$1:T1469,0),1)=0,"",INDEX(U$1:U1469,MATCH(T1470,T$1:T1469,0),1)),"")</f>
        <v/>
      </c>
      <c r="V1470" s="66"/>
      <c r="W1470" s="5" t="str">
        <f>IFERROR(IF(INDEX(W$1:W1469,MATCH(V1470,V$1:V1469,0),1)=0,"",INDEX(W$1:W1469,MATCH(V1470,V$1:V1469,0),1)),"")</f>
        <v/>
      </c>
      <c r="AE1470" s="4"/>
      <c r="AY1470" s="7"/>
      <c r="BN1470" s="7" t="str">
        <f t="shared" si="317"/>
        <v/>
      </c>
      <c r="BO1470" s="286" t="str">
        <f t="shared" si="319"/>
        <v/>
      </c>
      <c r="BP1470" s="22" t="str">
        <f t="shared" si="318"/>
        <v/>
      </c>
      <c r="BQ1470" s="7"/>
      <c r="BR1470" s="75" t="str">
        <f t="shared" si="311"/>
        <v/>
      </c>
      <c r="BS1470" s="75" t="str">
        <f t="shared" si="312"/>
        <v/>
      </c>
      <c r="BT1470" s="5" t="str">
        <f t="shared" si="313"/>
        <v/>
      </c>
      <c r="BU1470" s="79" t="str">
        <f t="shared" si="314"/>
        <v/>
      </c>
      <c r="BV1470" s="79" t="str">
        <f t="shared" si="315"/>
        <v/>
      </c>
      <c r="BW1470" s="79" t="str">
        <f t="shared" si="316"/>
        <v/>
      </c>
      <c r="CB1470" s="5"/>
      <c r="CE1470" s="5"/>
      <c r="CF1470" s="5"/>
      <c r="CG1470" s="5"/>
      <c r="CH1470" s="5"/>
      <c r="CI1470" s="5"/>
      <c r="CJ1470" s="14"/>
      <c r="CK1470" s="25"/>
      <c r="DO1470" s="5" t="e">
        <f>IF(REPORTE!AH$2="si",IF(C1470=VALUE(REPORTE!C$22),IF(SUM(DO1471:DO$1993),CONCATENATE(INT(B1470),", "),INT(B1470)),""),IF(C1470=VALUE(REPORTE!C$21),IF(SUM(DO1471:DO$1993),CONCATENATE(INT(B1470),", "),INT(B1470)),""))</f>
        <v>#VALUE!</v>
      </c>
      <c r="DS1470" s="5"/>
      <c r="DT1470" s="5"/>
      <c r="DU1470" s="5"/>
      <c r="DV1470" s="5"/>
    </row>
    <row r="1471" spans="1:126" x14ac:dyDescent="0.25">
      <c r="A1471" s="4" t="str">
        <f t="shared" si="310"/>
        <v/>
      </c>
      <c r="B1471" s="3"/>
      <c r="D1471" s="1"/>
      <c r="H1471" s="5" t="str">
        <f>IF(F1471="","",IFERROR(CONCATENATE("PEUA",VLOOKUP(ESTADO,REPORTE!AV$2:AW$33,2,0),DIDTRITO_FORM,CADER_FORM,IFERROR(INDEX(CA:CA,MATCH(DAY(F1471),BZ:BZ,0),1),DAY(F1471)),IFERROR(INDEX(CA:CA,MATCH(MONTH(F1471),BZ:BZ,0),1),MONTH(F1471)),YEAR(F1471),G1471),""))</f>
        <v/>
      </c>
      <c r="N1471" s="66" t="str">
        <f>IFERROR(IF(BT1471="","",IF(INDEX(N$1:N1470,MATCH(BT1471,BT$1:BT1470,0),1)=0,"",INDEX(N$1:N1470,MATCH(BT1471,BT$1:BT1470,0),1))),"")</f>
        <v/>
      </c>
      <c r="O1471" s="66" t="str">
        <f>IFERROR(IF(BT1471="","",IF(INDEX(O$1:O1470,MATCH(BT1471,BT$1:BT1470,0),1)=0,"",INDEX(O$1:O1470,MATCH(BT1471,BT$1:BT1470,0),1))),"")</f>
        <v/>
      </c>
      <c r="R1471" s="66"/>
      <c r="S1471" s="5"/>
      <c r="T1471" s="66"/>
      <c r="U1471" s="5" t="str">
        <f>IFERROR(IF(INDEX(U$1:U1470,MATCH(T1471,T$1:T1470,0),1)=0,"",INDEX(U$1:U1470,MATCH(T1471,T$1:T1470,0),1)),"")</f>
        <v/>
      </c>
      <c r="V1471" s="66"/>
      <c r="W1471" s="5" t="str">
        <f>IFERROR(IF(INDEX(W$1:W1470,MATCH(V1471,V$1:V1470,0),1)=0,"",INDEX(W$1:W1470,MATCH(V1471,V$1:V1470,0),1)),"")</f>
        <v/>
      </c>
      <c r="AE1471" s="4"/>
      <c r="AY1471" s="7"/>
      <c r="BN1471" s="7" t="str">
        <f t="shared" si="317"/>
        <v/>
      </c>
      <c r="BO1471" s="286" t="str">
        <f t="shared" si="319"/>
        <v/>
      </c>
      <c r="BP1471" s="22" t="str">
        <f t="shared" si="318"/>
        <v/>
      </c>
      <c r="BQ1471" s="7"/>
      <c r="BR1471" s="75" t="str">
        <f t="shared" si="311"/>
        <v/>
      </c>
      <c r="BS1471" s="75" t="str">
        <f t="shared" si="312"/>
        <v/>
      </c>
      <c r="BT1471" s="5" t="str">
        <f t="shared" si="313"/>
        <v/>
      </c>
      <c r="BU1471" s="79" t="str">
        <f t="shared" si="314"/>
        <v/>
      </c>
      <c r="BV1471" s="79" t="str">
        <f t="shared" si="315"/>
        <v/>
      </c>
      <c r="BW1471" s="79" t="str">
        <f t="shared" si="316"/>
        <v/>
      </c>
      <c r="CB1471" s="5"/>
      <c r="CE1471" s="5"/>
      <c r="CF1471" s="5"/>
      <c r="CG1471" s="5"/>
      <c r="CH1471" s="5"/>
      <c r="CI1471" s="5"/>
      <c r="CJ1471" s="14"/>
      <c r="CK1471" s="25"/>
      <c r="DO1471" s="5" t="e">
        <f>IF(REPORTE!AH$2="si",IF(C1471=VALUE(REPORTE!C$22),IF(SUM(DO1472:DO$1993),CONCATENATE(INT(B1471),", "),INT(B1471)),""),IF(C1471=VALUE(REPORTE!C$21),IF(SUM(DO1472:DO$1993),CONCATENATE(INT(B1471),", "),INT(B1471)),""))</f>
        <v>#VALUE!</v>
      </c>
      <c r="DP1471" s="5"/>
      <c r="DS1471" s="5"/>
      <c r="DT1471" s="5"/>
      <c r="DU1471" s="5"/>
      <c r="DV1471" s="5"/>
    </row>
    <row r="1472" spans="1:126" x14ac:dyDescent="0.25">
      <c r="A1472" s="4" t="str">
        <f t="shared" si="310"/>
        <v/>
      </c>
      <c r="B1472" s="3"/>
      <c r="D1472" s="1"/>
      <c r="H1472" s="5" t="str">
        <f>IF(F1472="","",IFERROR(CONCATENATE("PEUA",VLOOKUP(ESTADO,REPORTE!AV$2:AW$33,2,0),DIDTRITO_FORM,CADER_FORM,IFERROR(INDEX(CA:CA,MATCH(DAY(F1472),BZ:BZ,0),1),DAY(F1472)),IFERROR(INDEX(CA:CA,MATCH(MONTH(F1472),BZ:BZ,0),1),MONTH(F1472)),YEAR(F1472),G1472),""))</f>
        <v/>
      </c>
      <c r="N1472" s="66" t="str">
        <f>IFERROR(IF(BT1472="","",IF(INDEX(N$1:N1471,MATCH(BT1472,BT$1:BT1471,0),1)=0,"",INDEX(N$1:N1471,MATCH(BT1472,BT$1:BT1471,0),1))),"")</f>
        <v/>
      </c>
      <c r="O1472" s="66" t="str">
        <f>IFERROR(IF(BT1472="","",IF(INDEX(O$1:O1471,MATCH(BT1472,BT$1:BT1471,0),1)=0,"",INDEX(O$1:O1471,MATCH(BT1472,BT$1:BT1471,0),1))),"")</f>
        <v/>
      </c>
      <c r="R1472" s="66"/>
      <c r="S1472" s="5"/>
      <c r="T1472" s="66"/>
      <c r="U1472" s="5" t="str">
        <f>IFERROR(IF(INDEX(U$1:U1471,MATCH(T1472,T$1:T1471,0),1)=0,"",INDEX(U$1:U1471,MATCH(T1472,T$1:T1471,0),1)),"")</f>
        <v/>
      </c>
      <c r="V1472" s="66"/>
      <c r="W1472" s="5" t="str">
        <f>IFERROR(IF(INDEX(W$1:W1471,MATCH(V1472,V$1:V1471,0),1)=0,"",INDEX(W$1:W1471,MATCH(V1472,V$1:V1471,0),1)),"")</f>
        <v/>
      </c>
      <c r="AE1472" s="4"/>
      <c r="AY1472" s="7"/>
      <c r="BN1472" s="7" t="str">
        <f t="shared" si="317"/>
        <v/>
      </c>
      <c r="BO1472" s="286" t="str">
        <f t="shared" si="319"/>
        <v/>
      </c>
      <c r="BP1472" s="22" t="str">
        <f t="shared" si="318"/>
        <v/>
      </c>
      <c r="BQ1472" s="7"/>
      <c r="BR1472" s="75" t="str">
        <f t="shared" si="311"/>
        <v/>
      </c>
      <c r="BS1472" s="75" t="str">
        <f t="shared" si="312"/>
        <v/>
      </c>
      <c r="BT1472" s="5" t="str">
        <f t="shared" si="313"/>
        <v/>
      </c>
      <c r="BU1472" s="79" t="str">
        <f t="shared" si="314"/>
        <v/>
      </c>
      <c r="BV1472" s="79" t="str">
        <f t="shared" si="315"/>
        <v/>
      </c>
      <c r="BW1472" s="79" t="str">
        <f t="shared" si="316"/>
        <v/>
      </c>
      <c r="CB1472" s="5"/>
      <c r="CE1472" s="5"/>
      <c r="CF1472" s="5"/>
      <c r="CG1472" s="5"/>
      <c r="CH1472" s="5"/>
      <c r="CI1472" s="5"/>
      <c r="CJ1472" s="14"/>
      <c r="CK1472" s="25"/>
      <c r="DO1472" s="5" t="e">
        <f>IF(REPORTE!AH$2="si",IF(C1472=VALUE(REPORTE!C$22),IF(SUM(DO1473:DO$1993),CONCATENATE(INT(B1472),", "),INT(B1472)),""),IF(C1472=VALUE(REPORTE!C$21),IF(SUM(DO1473:DO$1993),CONCATENATE(INT(B1472),", "),INT(B1472)),""))</f>
        <v>#VALUE!</v>
      </c>
      <c r="DP1472" s="5" t="e">
        <f>CONCATENATE(DO1472,DO1473,DO1474,DO1475,DO1476,DO1477,DO1478,DO1479,DO1480,DO1481,DO1482,DO1483,DO1484,DO1485,DO1486,DO1487,DO1488,DO1489,DO1490,DO1491,DO1492,DO1493,DO1494,DO1495,DO1496,DO1497,DO1498,DO1499,DO1500,DO1501,DO1502,DO1503,DO1504,DO1505,DO1506,DO1507,DO1508,DO1509,DO1510,DO1511,DO1512,DO1513)</f>
        <v>#VALUE!</v>
      </c>
      <c r="DS1472" s="5"/>
      <c r="DT1472" s="5"/>
      <c r="DU1472" s="5"/>
      <c r="DV1472" s="5"/>
    </row>
    <row r="1473" spans="1:126" x14ac:dyDescent="0.25">
      <c r="A1473" s="4" t="str">
        <f t="shared" si="310"/>
        <v/>
      </c>
      <c r="B1473" s="3"/>
      <c r="D1473" s="1"/>
      <c r="H1473" s="5" t="str">
        <f>IF(F1473="","",IFERROR(CONCATENATE("PEUA",VLOOKUP(ESTADO,REPORTE!AV$2:AW$33,2,0),DIDTRITO_FORM,CADER_FORM,IFERROR(INDEX(CA:CA,MATCH(DAY(F1473),BZ:BZ,0),1),DAY(F1473)),IFERROR(INDEX(CA:CA,MATCH(MONTH(F1473),BZ:BZ,0),1),MONTH(F1473)),YEAR(F1473),G1473),""))</f>
        <v/>
      </c>
      <c r="N1473" s="66" t="str">
        <f>IFERROR(IF(BT1473="","",IF(INDEX(N$1:N1472,MATCH(BT1473,BT$1:BT1472,0),1)=0,"",INDEX(N$1:N1472,MATCH(BT1473,BT$1:BT1472,0),1))),"")</f>
        <v/>
      </c>
      <c r="O1473" s="66" t="str">
        <f>IFERROR(IF(BT1473="","",IF(INDEX(O$1:O1472,MATCH(BT1473,BT$1:BT1472,0),1)=0,"",INDEX(O$1:O1472,MATCH(BT1473,BT$1:BT1472,0),1))),"")</f>
        <v/>
      </c>
      <c r="R1473" s="66"/>
      <c r="S1473" s="5"/>
      <c r="T1473" s="66"/>
      <c r="U1473" s="5" t="str">
        <f>IFERROR(IF(INDEX(U$1:U1472,MATCH(T1473,T$1:T1472,0),1)=0,"",INDEX(U$1:U1472,MATCH(T1473,T$1:T1472,0),1)),"")</f>
        <v/>
      </c>
      <c r="V1473" s="66"/>
      <c r="W1473" s="5" t="str">
        <f>IFERROR(IF(INDEX(W$1:W1472,MATCH(V1473,V$1:V1472,0),1)=0,"",INDEX(W$1:W1472,MATCH(V1473,V$1:V1472,0),1)),"")</f>
        <v/>
      </c>
      <c r="AE1473" s="4"/>
      <c r="AY1473" s="7"/>
      <c r="BN1473" s="7" t="str">
        <f t="shared" si="317"/>
        <v/>
      </c>
      <c r="BO1473" s="286" t="str">
        <f t="shared" si="319"/>
        <v/>
      </c>
      <c r="BP1473" s="22" t="str">
        <f t="shared" si="318"/>
        <v/>
      </c>
      <c r="BQ1473" s="7"/>
      <c r="BR1473" s="75" t="str">
        <f t="shared" si="311"/>
        <v/>
      </c>
      <c r="BS1473" s="75" t="str">
        <f t="shared" si="312"/>
        <v/>
      </c>
      <c r="BT1473" s="5" t="str">
        <f t="shared" si="313"/>
        <v/>
      </c>
      <c r="BU1473" s="79" t="str">
        <f t="shared" si="314"/>
        <v/>
      </c>
      <c r="BV1473" s="79" t="str">
        <f t="shared" si="315"/>
        <v/>
      </c>
      <c r="BW1473" s="79" t="str">
        <f t="shared" si="316"/>
        <v/>
      </c>
      <c r="CB1473" s="5"/>
      <c r="CE1473" s="5"/>
      <c r="CF1473" s="5"/>
      <c r="CG1473" s="5"/>
      <c r="CH1473" s="5"/>
      <c r="CI1473" s="5"/>
      <c r="CJ1473" s="14"/>
      <c r="CK1473" s="25"/>
      <c r="DO1473" s="5" t="e">
        <f>IF(REPORTE!AH$2="si",IF(C1473=VALUE(REPORTE!C$22),IF(SUM(DO1474:DO$1993),CONCATENATE(INT(B1473),", "),INT(B1473)),""),IF(C1473=VALUE(REPORTE!C$21),IF(SUM(DO1474:DO$1993),CONCATENATE(INT(B1473),", "),INT(B1473)),""))</f>
        <v>#VALUE!</v>
      </c>
      <c r="DS1473" s="5"/>
      <c r="DT1473" s="5"/>
      <c r="DU1473" s="5"/>
      <c r="DV1473" s="5"/>
    </row>
    <row r="1474" spans="1:126" x14ac:dyDescent="0.25">
      <c r="A1474" s="4" t="str">
        <f t="shared" ref="A1474:A1537" si="320">IF(OR(BS1474="",BQ1474="",BQ1474="VENCIDO"),IF(B1474="","",IF(LEN(B1474)=1,"000"&amp;B1474,IF(LEN(B1474)=2,"00"&amp;B1474,IF(LEN(B1474)=3,"0"&amp;B1474,B1474)))),C1474)</f>
        <v/>
      </c>
      <c r="B1474" s="3"/>
      <c r="D1474" s="1"/>
      <c r="H1474" s="5" t="str">
        <f>IF(F1474="","",IFERROR(CONCATENATE("PEUA",VLOOKUP(ESTADO,REPORTE!AV$2:AW$33,2,0),DIDTRITO_FORM,CADER_FORM,IFERROR(INDEX(CA:CA,MATCH(DAY(F1474),BZ:BZ,0),1),DAY(F1474)),IFERROR(INDEX(CA:CA,MATCH(MONTH(F1474),BZ:BZ,0),1),MONTH(F1474)),YEAR(F1474),G1474),""))</f>
        <v/>
      </c>
      <c r="N1474" s="66" t="str">
        <f>IFERROR(IF(BT1474="","",IF(INDEX(N$1:N1473,MATCH(BT1474,BT$1:BT1473,0),1)=0,"",INDEX(N$1:N1473,MATCH(BT1474,BT$1:BT1473,0),1))),"")</f>
        <v/>
      </c>
      <c r="O1474" s="66" t="str">
        <f>IFERROR(IF(BT1474="","",IF(INDEX(O$1:O1473,MATCH(BT1474,BT$1:BT1473,0),1)=0,"",INDEX(O$1:O1473,MATCH(BT1474,BT$1:BT1473,0),1))),"")</f>
        <v/>
      </c>
      <c r="R1474" s="66"/>
      <c r="S1474" s="5"/>
      <c r="T1474" s="66"/>
      <c r="U1474" s="5" t="str">
        <f>IFERROR(IF(INDEX(U$1:U1473,MATCH(T1474,T$1:T1473,0),1)=0,"",INDEX(U$1:U1473,MATCH(T1474,T$1:T1473,0),1)),"")</f>
        <v/>
      </c>
      <c r="V1474" s="66"/>
      <c r="W1474" s="5" t="str">
        <f>IFERROR(IF(INDEX(W$1:W1473,MATCH(V1474,V$1:V1473,0),1)=0,"",INDEX(W$1:W1473,MATCH(V1474,V$1:V1473,0),1)),"")</f>
        <v/>
      </c>
      <c r="AE1474" s="4"/>
      <c r="AY1474" s="7"/>
      <c r="BN1474" s="7" t="str">
        <f t="shared" si="317"/>
        <v/>
      </c>
      <c r="BO1474" s="286" t="str">
        <f t="shared" si="319"/>
        <v/>
      </c>
      <c r="BP1474" s="22" t="str">
        <f t="shared" si="318"/>
        <v/>
      </c>
      <c r="BQ1474" s="7"/>
      <c r="BR1474" s="75" t="str">
        <f t="shared" ref="BR1474:BR1537" si="321">IFERROR(IF(BH1474=0,"",BH1474/6000),"")</f>
        <v/>
      </c>
      <c r="BS1474" s="75" t="str">
        <f t="shared" ref="BS1474:BS1537" si="322">IFERROR(IF(VALUE(AY1474)&gt;VALUE(APERTURA_VENTANILLA),"OK",""),"")</f>
        <v/>
      </c>
      <c r="BT1474" s="5" t="str">
        <f t="shared" ref="BT1474:BT1537" si="323">J1474&amp;IF(K1474="",""," ")&amp;K1474&amp;IF(L1474="",""," ")&amp;L1474</f>
        <v/>
      </c>
      <c r="BU1474" s="79" t="str">
        <f t="shared" ref="BU1474:BU1537" si="324">IF(I1474="","",IF(I1474="F",SUM(BV1474:BW1474),""))</f>
        <v/>
      </c>
      <c r="BV1474" s="79" t="str">
        <f t="shared" ref="BV1474:BV1537" si="325">IF(OR(I1474="M",I1474=""),"",IF(MID(N1474,11,1)="H",1,0))</f>
        <v/>
      </c>
      <c r="BW1474" s="79" t="str">
        <f t="shared" ref="BW1474:BW1537" si="326">IF(OR(I1474="M",I1474=""),"",IF(MID(N1474,11,1)="M",1,0))</f>
        <v/>
      </c>
      <c r="CB1474" s="5"/>
      <c r="CE1474" s="5"/>
      <c r="CF1474" s="5"/>
      <c r="CG1474" s="5"/>
      <c r="CH1474" s="5"/>
      <c r="CI1474" s="5"/>
      <c r="CJ1474" s="14"/>
      <c r="CK1474" s="25"/>
      <c r="DO1474" s="5" t="e">
        <f>IF(REPORTE!AH$2="si",IF(C1474=VALUE(REPORTE!C$22),IF(SUM(DO1475:DO$1993),CONCATENATE(INT(B1474),", "),INT(B1474)),""),IF(C1474=VALUE(REPORTE!C$21),IF(SUM(DO1475:DO$1993),CONCATENATE(INT(B1474),", "),INT(B1474)),""))</f>
        <v>#VALUE!</v>
      </c>
      <c r="DS1474" s="5"/>
      <c r="DT1474" s="5"/>
      <c r="DU1474" s="5"/>
      <c r="DV1474" s="5"/>
    </row>
    <row r="1475" spans="1:126" x14ac:dyDescent="0.25">
      <c r="A1475" s="4" t="str">
        <f t="shared" si="320"/>
        <v/>
      </c>
      <c r="B1475" s="3"/>
      <c r="D1475" s="1"/>
      <c r="H1475" s="5" t="str">
        <f>IF(F1475="","",IFERROR(CONCATENATE("PEUA",VLOOKUP(ESTADO,REPORTE!AV$2:AW$33,2,0),DIDTRITO_FORM,CADER_FORM,IFERROR(INDEX(CA:CA,MATCH(DAY(F1475),BZ:BZ,0),1),DAY(F1475)),IFERROR(INDEX(CA:CA,MATCH(MONTH(F1475),BZ:BZ,0),1),MONTH(F1475)),YEAR(F1475),G1475),""))</f>
        <v/>
      </c>
      <c r="N1475" s="66" t="str">
        <f>IFERROR(IF(BT1475="","",IF(INDEX(N$1:N1474,MATCH(BT1475,BT$1:BT1474,0),1)=0,"",INDEX(N$1:N1474,MATCH(BT1475,BT$1:BT1474,0),1))),"")</f>
        <v/>
      </c>
      <c r="O1475" s="66" t="str">
        <f>IFERROR(IF(BT1475="","",IF(INDEX(O$1:O1474,MATCH(BT1475,BT$1:BT1474,0),1)=0,"",INDEX(O$1:O1474,MATCH(BT1475,BT$1:BT1474,0),1))),"")</f>
        <v/>
      </c>
      <c r="R1475" s="66"/>
      <c r="S1475" s="5"/>
      <c r="T1475" s="66"/>
      <c r="U1475" s="5" t="str">
        <f>IFERROR(IF(INDEX(U$1:U1474,MATCH(T1475,T$1:T1474,0),1)=0,"",INDEX(U$1:U1474,MATCH(T1475,T$1:T1474,0),1)),"")</f>
        <v/>
      </c>
      <c r="V1475" s="66"/>
      <c r="W1475" s="5" t="str">
        <f>IFERROR(IF(INDEX(W$1:W1474,MATCH(V1475,V$1:V1474,0),1)=0,"",INDEX(W$1:W1474,MATCH(V1475,V$1:V1474,0),1)),"")</f>
        <v/>
      </c>
      <c r="AE1475" s="4"/>
      <c r="AY1475" s="7"/>
      <c r="BN1475" s="7" t="str">
        <f t="shared" si="317"/>
        <v/>
      </c>
      <c r="BO1475" s="286" t="str">
        <f t="shared" si="319"/>
        <v/>
      </c>
      <c r="BP1475" s="22" t="str">
        <f t="shared" si="318"/>
        <v/>
      </c>
      <c r="BQ1475" s="7"/>
      <c r="BR1475" s="75" t="str">
        <f t="shared" si="321"/>
        <v/>
      </c>
      <c r="BS1475" s="75" t="str">
        <f t="shared" si="322"/>
        <v/>
      </c>
      <c r="BT1475" s="5" t="str">
        <f t="shared" si="323"/>
        <v/>
      </c>
      <c r="BU1475" s="79" t="str">
        <f t="shared" si="324"/>
        <v/>
      </c>
      <c r="BV1475" s="79" t="str">
        <f t="shared" si="325"/>
        <v/>
      </c>
      <c r="BW1475" s="79" t="str">
        <f t="shared" si="326"/>
        <v/>
      </c>
      <c r="CB1475" s="5"/>
      <c r="CE1475" s="5"/>
      <c r="CF1475" s="5"/>
      <c r="CG1475" s="5"/>
      <c r="CH1475" s="5"/>
      <c r="CI1475" s="5"/>
      <c r="CJ1475" s="14"/>
      <c r="CK1475" s="25"/>
      <c r="DO1475" s="5" t="e">
        <f>IF(REPORTE!AH$2="si",IF(C1475=VALUE(REPORTE!C$22),IF(SUM(DO1476:DO$1993),CONCATENATE(INT(B1475),", "),INT(B1475)),""),IF(C1475=VALUE(REPORTE!C$21),IF(SUM(DO1476:DO$1993),CONCATENATE(INT(B1475),", "),INT(B1475)),""))</f>
        <v>#VALUE!</v>
      </c>
      <c r="DS1475" s="5"/>
      <c r="DT1475" s="5"/>
      <c r="DU1475" s="5"/>
      <c r="DV1475" s="5"/>
    </row>
    <row r="1476" spans="1:126" x14ac:dyDescent="0.25">
      <c r="A1476" s="4" t="str">
        <f t="shared" si="320"/>
        <v/>
      </c>
      <c r="B1476" s="3"/>
      <c r="D1476" s="1"/>
      <c r="H1476" s="5" t="str">
        <f>IF(F1476="","",IFERROR(CONCATENATE("PEUA",VLOOKUP(ESTADO,REPORTE!AV$2:AW$33,2,0),DIDTRITO_FORM,CADER_FORM,IFERROR(INDEX(CA:CA,MATCH(DAY(F1476),BZ:BZ,0),1),DAY(F1476)),IFERROR(INDEX(CA:CA,MATCH(MONTH(F1476),BZ:BZ,0),1),MONTH(F1476)),YEAR(F1476),G1476),""))</f>
        <v/>
      </c>
      <c r="N1476" s="66" t="str">
        <f>IFERROR(IF(BT1476="","",IF(INDEX(N$1:N1475,MATCH(BT1476,BT$1:BT1475,0),1)=0,"",INDEX(N$1:N1475,MATCH(BT1476,BT$1:BT1475,0),1))),"")</f>
        <v/>
      </c>
      <c r="O1476" s="66" t="str">
        <f>IFERROR(IF(BT1476="","",IF(INDEX(O$1:O1475,MATCH(BT1476,BT$1:BT1475,0),1)=0,"",INDEX(O$1:O1475,MATCH(BT1476,BT$1:BT1475,0),1))),"")</f>
        <v/>
      </c>
      <c r="R1476" s="66"/>
      <c r="S1476" s="5"/>
      <c r="T1476" s="66"/>
      <c r="U1476" s="5" t="str">
        <f>IFERROR(IF(INDEX(U$1:U1475,MATCH(T1476,T$1:T1475,0),1)=0,"",INDEX(U$1:U1475,MATCH(T1476,T$1:T1475,0),1)),"")</f>
        <v/>
      </c>
      <c r="V1476" s="66"/>
      <c r="W1476" s="5" t="str">
        <f>IFERROR(IF(INDEX(W$1:W1475,MATCH(V1476,V$1:V1475,0),1)=0,"",INDEX(W$1:W1475,MATCH(V1476,V$1:V1475,0),1)),"")</f>
        <v/>
      </c>
      <c r="AE1476" s="4"/>
      <c r="AY1476" s="7"/>
      <c r="BN1476" s="7" t="str">
        <f t="shared" si="317"/>
        <v/>
      </c>
      <c r="BO1476" s="286" t="str">
        <f t="shared" si="319"/>
        <v/>
      </c>
      <c r="BP1476" s="22" t="str">
        <f t="shared" si="318"/>
        <v/>
      </c>
      <c r="BQ1476" s="7"/>
      <c r="BR1476" s="75" t="str">
        <f t="shared" si="321"/>
        <v/>
      </c>
      <c r="BS1476" s="75" t="str">
        <f t="shared" si="322"/>
        <v/>
      </c>
      <c r="BT1476" s="5" t="str">
        <f t="shared" si="323"/>
        <v/>
      </c>
      <c r="BU1476" s="79" t="str">
        <f t="shared" si="324"/>
        <v/>
      </c>
      <c r="BV1476" s="79" t="str">
        <f t="shared" si="325"/>
        <v/>
      </c>
      <c r="BW1476" s="79" t="str">
        <f t="shared" si="326"/>
        <v/>
      </c>
      <c r="CB1476" s="5"/>
      <c r="CE1476" s="5"/>
      <c r="CF1476" s="5"/>
      <c r="CG1476" s="5"/>
      <c r="CH1476" s="5"/>
      <c r="CI1476" s="5"/>
      <c r="CJ1476" s="14"/>
      <c r="CK1476" s="25"/>
      <c r="DO1476" s="5" t="e">
        <f>IF(REPORTE!AH$2="si",IF(C1476=VALUE(REPORTE!C$22),IF(SUM(DO1477:DO$1993),CONCATENATE(INT(B1476),", "),INT(B1476)),""),IF(C1476=VALUE(REPORTE!C$21),IF(SUM(DO1477:DO$1993),CONCATENATE(INT(B1476),", "),INT(B1476)),""))</f>
        <v>#VALUE!</v>
      </c>
      <c r="DS1476" s="5"/>
      <c r="DT1476" s="5"/>
      <c r="DU1476" s="5"/>
      <c r="DV1476" s="5"/>
    </row>
    <row r="1477" spans="1:126" x14ac:dyDescent="0.25">
      <c r="A1477" s="4" t="str">
        <f t="shared" si="320"/>
        <v/>
      </c>
      <c r="B1477" s="3"/>
      <c r="D1477" s="1"/>
      <c r="H1477" s="5" t="str">
        <f>IF(F1477="","",IFERROR(CONCATENATE("PEUA",VLOOKUP(ESTADO,REPORTE!AV$2:AW$33,2,0),DIDTRITO_FORM,CADER_FORM,IFERROR(INDEX(CA:CA,MATCH(DAY(F1477),BZ:BZ,0),1),DAY(F1477)),IFERROR(INDEX(CA:CA,MATCH(MONTH(F1477),BZ:BZ,0),1),MONTH(F1477)),YEAR(F1477),G1477),""))</f>
        <v/>
      </c>
      <c r="N1477" s="66" t="str">
        <f>IFERROR(IF(BT1477="","",IF(INDEX(N$1:N1476,MATCH(BT1477,BT$1:BT1476,0),1)=0,"",INDEX(N$1:N1476,MATCH(BT1477,BT$1:BT1476,0),1))),"")</f>
        <v/>
      </c>
      <c r="O1477" s="66" t="str">
        <f>IFERROR(IF(BT1477="","",IF(INDEX(O$1:O1476,MATCH(BT1477,BT$1:BT1476,0),1)=0,"",INDEX(O$1:O1476,MATCH(BT1477,BT$1:BT1476,0),1))),"")</f>
        <v/>
      </c>
      <c r="R1477" s="66"/>
      <c r="S1477" s="5"/>
      <c r="T1477" s="66"/>
      <c r="U1477" s="5" t="str">
        <f>IFERROR(IF(INDEX(U$1:U1476,MATCH(T1477,T$1:T1476,0),1)=0,"",INDEX(U$1:U1476,MATCH(T1477,T$1:T1476,0),1)),"")</f>
        <v/>
      </c>
      <c r="V1477" s="66"/>
      <c r="W1477" s="5" t="str">
        <f>IFERROR(IF(INDEX(W$1:W1476,MATCH(V1477,V$1:V1476,0),1)=0,"",INDEX(W$1:W1476,MATCH(V1477,V$1:V1476,0),1)),"")</f>
        <v/>
      </c>
      <c r="AE1477" s="4"/>
      <c r="AY1477" s="7"/>
      <c r="BN1477" s="7" t="str">
        <f t="shared" si="317"/>
        <v/>
      </c>
      <c r="BO1477" s="286" t="str">
        <f t="shared" si="319"/>
        <v/>
      </c>
      <c r="BP1477" s="22" t="str">
        <f t="shared" si="318"/>
        <v/>
      </c>
      <c r="BQ1477" s="7"/>
      <c r="BR1477" s="75" t="str">
        <f t="shared" si="321"/>
        <v/>
      </c>
      <c r="BS1477" s="75" t="str">
        <f t="shared" si="322"/>
        <v/>
      </c>
      <c r="BT1477" s="5" t="str">
        <f t="shared" si="323"/>
        <v/>
      </c>
      <c r="BU1477" s="79" t="str">
        <f t="shared" si="324"/>
        <v/>
      </c>
      <c r="BV1477" s="79" t="str">
        <f t="shared" si="325"/>
        <v/>
      </c>
      <c r="BW1477" s="79" t="str">
        <f t="shared" si="326"/>
        <v/>
      </c>
      <c r="CB1477" s="5"/>
      <c r="CE1477" s="5"/>
      <c r="CF1477" s="5"/>
      <c r="CG1477" s="5"/>
      <c r="CH1477" s="5"/>
      <c r="CI1477" s="5"/>
      <c r="CJ1477" s="14"/>
      <c r="CK1477" s="25"/>
      <c r="DO1477" s="5" t="e">
        <f>IF(REPORTE!AH$2="si",IF(C1477=VALUE(REPORTE!C$22),IF(SUM(DO1478:DO$1993),CONCATENATE(INT(B1477),", "),INT(B1477)),""),IF(C1477=VALUE(REPORTE!C$21),IF(SUM(DO1478:DO$1993),CONCATENATE(INT(B1477),", "),INT(B1477)),""))</f>
        <v>#VALUE!</v>
      </c>
      <c r="DS1477" s="5"/>
      <c r="DT1477" s="5"/>
      <c r="DU1477" s="5"/>
      <c r="DV1477" s="5"/>
    </row>
    <row r="1478" spans="1:126" x14ac:dyDescent="0.25">
      <c r="A1478" s="4" t="str">
        <f t="shared" si="320"/>
        <v/>
      </c>
      <c r="B1478" s="3"/>
      <c r="D1478" s="1"/>
      <c r="H1478" s="5" t="str">
        <f>IF(F1478="","",IFERROR(CONCATENATE("PEUA",VLOOKUP(ESTADO,REPORTE!AV$2:AW$33,2,0),DIDTRITO_FORM,CADER_FORM,IFERROR(INDEX(CA:CA,MATCH(DAY(F1478),BZ:BZ,0),1),DAY(F1478)),IFERROR(INDEX(CA:CA,MATCH(MONTH(F1478),BZ:BZ,0),1),MONTH(F1478)),YEAR(F1478),G1478),""))</f>
        <v/>
      </c>
      <c r="N1478" s="66" t="str">
        <f>IFERROR(IF(BT1478="","",IF(INDEX(N$1:N1477,MATCH(BT1478,BT$1:BT1477,0),1)=0,"",INDEX(N$1:N1477,MATCH(BT1478,BT$1:BT1477,0),1))),"")</f>
        <v/>
      </c>
      <c r="O1478" s="66" t="str">
        <f>IFERROR(IF(BT1478="","",IF(INDEX(O$1:O1477,MATCH(BT1478,BT$1:BT1477,0),1)=0,"",INDEX(O$1:O1477,MATCH(BT1478,BT$1:BT1477,0),1))),"")</f>
        <v/>
      </c>
      <c r="R1478" s="66"/>
      <c r="S1478" s="5"/>
      <c r="T1478" s="66"/>
      <c r="U1478" s="5" t="str">
        <f>IFERROR(IF(INDEX(U$1:U1477,MATCH(T1478,T$1:T1477,0),1)=0,"",INDEX(U$1:U1477,MATCH(T1478,T$1:T1477,0),1)),"")</f>
        <v/>
      </c>
      <c r="V1478" s="66"/>
      <c r="W1478" s="5" t="str">
        <f>IFERROR(IF(INDEX(W$1:W1477,MATCH(V1478,V$1:V1477,0),1)=0,"",INDEX(W$1:W1477,MATCH(V1478,V$1:V1477,0),1)),"")</f>
        <v/>
      </c>
      <c r="AE1478" s="4"/>
      <c r="AY1478" s="7"/>
      <c r="BN1478" s="7" t="str">
        <f t="shared" si="317"/>
        <v/>
      </c>
      <c r="BO1478" s="286" t="str">
        <f t="shared" si="319"/>
        <v/>
      </c>
      <c r="BP1478" s="22" t="str">
        <f t="shared" si="318"/>
        <v/>
      </c>
      <c r="BQ1478" s="7"/>
      <c r="BR1478" s="75" t="str">
        <f t="shared" si="321"/>
        <v/>
      </c>
      <c r="BS1478" s="75" t="str">
        <f t="shared" si="322"/>
        <v/>
      </c>
      <c r="BT1478" s="5" t="str">
        <f t="shared" si="323"/>
        <v/>
      </c>
      <c r="BU1478" s="79" t="str">
        <f t="shared" si="324"/>
        <v/>
      </c>
      <c r="BV1478" s="79" t="str">
        <f t="shared" si="325"/>
        <v/>
      </c>
      <c r="BW1478" s="79" t="str">
        <f t="shared" si="326"/>
        <v/>
      </c>
      <c r="CB1478" s="5"/>
      <c r="CE1478" s="5"/>
      <c r="CF1478" s="5"/>
      <c r="CG1478" s="5"/>
      <c r="CH1478" s="5"/>
      <c r="CI1478" s="5"/>
      <c r="CJ1478" s="14"/>
      <c r="CK1478" s="25"/>
      <c r="DO1478" s="5" t="e">
        <f>IF(REPORTE!AH$2="si",IF(C1478=VALUE(REPORTE!C$22),IF(SUM(DO1479:DO$1993),CONCATENATE(INT(B1478),", "),INT(B1478)),""),IF(C1478=VALUE(REPORTE!C$21),IF(SUM(DO1479:DO$1993),CONCATENATE(INT(B1478),", "),INT(B1478)),""))</f>
        <v>#VALUE!</v>
      </c>
      <c r="DS1478" s="5"/>
      <c r="DT1478" s="5"/>
      <c r="DU1478" s="5"/>
      <c r="DV1478" s="5"/>
    </row>
    <row r="1479" spans="1:126" x14ac:dyDescent="0.25">
      <c r="A1479" s="4" t="str">
        <f t="shared" si="320"/>
        <v/>
      </c>
      <c r="B1479" s="3"/>
      <c r="D1479" s="1"/>
      <c r="H1479" s="5" t="str">
        <f>IF(F1479="","",IFERROR(CONCATENATE("PEUA",VLOOKUP(ESTADO,REPORTE!AV$2:AW$33,2,0),DIDTRITO_FORM,CADER_FORM,IFERROR(INDEX(CA:CA,MATCH(DAY(F1479),BZ:BZ,0),1),DAY(F1479)),IFERROR(INDEX(CA:CA,MATCH(MONTH(F1479),BZ:BZ,0),1),MONTH(F1479)),YEAR(F1479),G1479),""))</f>
        <v/>
      </c>
      <c r="N1479" s="66" t="str">
        <f>IFERROR(IF(BT1479="","",IF(INDEX(N$1:N1478,MATCH(BT1479,BT$1:BT1478,0),1)=0,"",INDEX(N$1:N1478,MATCH(BT1479,BT$1:BT1478,0),1))),"")</f>
        <v/>
      </c>
      <c r="O1479" s="66" t="str">
        <f>IFERROR(IF(BT1479="","",IF(INDEX(O$1:O1478,MATCH(BT1479,BT$1:BT1478,0),1)=0,"",INDEX(O$1:O1478,MATCH(BT1479,BT$1:BT1478,0),1))),"")</f>
        <v/>
      </c>
      <c r="R1479" s="66"/>
      <c r="S1479" s="5"/>
      <c r="T1479" s="66"/>
      <c r="U1479" s="5" t="str">
        <f>IFERROR(IF(INDEX(U$1:U1478,MATCH(T1479,T$1:T1478,0),1)=0,"",INDEX(U$1:U1478,MATCH(T1479,T$1:T1478,0),1)),"")</f>
        <v/>
      </c>
      <c r="V1479" s="66"/>
      <c r="W1479" s="5" t="str">
        <f>IFERROR(IF(INDEX(W$1:W1478,MATCH(V1479,V$1:V1478,0),1)=0,"",INDEX(W$1:W1478,MATCH(V1479,V$1:V1478,0),1)),"")</f>
        <v/>
      </c>
      <c r="AE1479" s="4"/>
      <c r="AY1479" s="7"/>
      <c r="BN1479" s="7" t="str">
        <f t="shared" si="317"/>
        <v/>
      </c>
      <c r="BO1479" s="286" t="str">
        <f t="shared" si="319"/>
        <v/>
      </c>
      <c r="BP1479" s="22" t="str">
        <f t="shared" si="318"/>
        <v/>
      </c>
      <c r="BQ1479" s="7"/>
      <c r="BR1479" s="75" t="str">
        <f t="shared" si="321"/>
        <v/>
      </c>
      <c r="BS1479" s="75" t="str">
        <f t="shared" si="322"/>
        <v/>
      </c>
      <c r="BT1479" s="5" t="str">
        <f t="shared" si="323"/>
        <v/>
      </c>
      <c r="BU1479" s="79" t="str">
        <f t="shared" si="324"/>
        <v/>
      </c>
      <c r="BV1479" s="79" t="str">
        <f t="shared" si="325"/>
        <v/>
      </c>
      <c r="BW1479" s="79" t="str">
        <f t="shared" si="326"/>
        <v/>
      </c>
      <c r="CB1479" s="5"/>
      <c r="CE1479" s="5"/>
      <c r="CF1479" s="5"/>
      <c r="CG1479" s="5"/>
      <c r="CH1479" s="5"/>
      <c r="CI1479" s="5"/>
      <c r="CJ1479" s="14"/>
      <c r="CK1479" s="25"/>
      <c r="DO1479" s="5" t="e">
        <f>IF(REPORTE!AH$2="si",IF(C1479=VALUE(REPORTE!C$22),IF(SUM(DO1480:DO$1993),CONCATENATE(INT(B1479),", "),INT(B1479)),""),IF(C1479=VALUE(REPORTE!C$21),IF(SUM(DO1480:DO$1993),CONCATENATE(INT(B1479),", "),INT(B1479)),""))</f>
        <v>#VALUE!</v>
      </c>
      <c r="DS1479" s="5"/>
      <c r="DT1479" s="5"/>
      <c r="DU1479" s="5"/>
      <c r="DV1479" s="5"/>
    </row>
    <row r="1480" spans="1:126" x14ac:dyDescent="0.25">
      <c r="A1480" s="4" t="str">
        <f t="shared" si="320"/>
        <v/>
      </c>
      <c r="B1480" s="3"/>
      <c r="D1480" s="1"/>
      <c r="H1480" s="5" t="str">
        <f>IF(F1480="","",IFERROR(CONCATENATE("PEUA",VLOOKUP(ESTADO,REPORTE!AV$2:AW$33,2,0),DIDTRITO_FORM,CADER_FORM,IFERROR(INDEX(CA:CA,MATCH(DAY(F1480),BZ:BZ,0),1),DAY(F1480)),IFERROR(INDEX(CA:CA,MATCH(MONTH(F1480),BZ:BZ,0),1),MONTH(F1480)),YEAR(F1480),G1480),""))</f>
        <v/>
      </c>
      <c r="N1480" s="66" t="str">
        <f>IFERROR(IF(BT1480="","",IF(INDEX(N$1:N1479,MATCH(BT1480,BT$1:BT1479,0),1)=0,"",INDEX(N$1:N1479,MATCH(BT1480,BT$1:BT1479,0),1))),"")</f>
        <v/>
      </c>
      <c r="O1480" s="66" t="str">
        <f>IFERROR(IF(BT1480="","",IF(INDEX(O$1:O1479,MATCH(BT1480,BT$1:BT1479,0),1)=0,"",INDEX(O$1:O1479,MATCH(BT1480,BT$1:BT1479,0),1))),"")</f>
        <v/>
      </c>
      <c r="R1480" s="66"/>
      <c r="S1480" s="5"/>
      <c r="T1480" s="66"/>
      <c r="U1480" s="5" t="str">
        <f>IFERROR(IF(INDEX(U$1:U1479,MATCH(T1480,T$1:T1479,0),1)=0,"",INDEX(U$1:U1479,MATCH(T1480,T$1:T1479,0),1)),"")</f>
        <v/>
      </c>
      <c r="V1480" s="66"/>
      <c r="W1480" s="5" t="str">
        <f>IFERROR(IF(INDEX(W$1:W1479,MATCH(V1480,V$1:V1479,0),1)=0,"",INDEX(W$1:W1479,MATCH(V1480,V$1:V1479,0),1)),"")</f>
        <v/>
      </c>
      <c r="AE1480" s="4"/>
      <c r="AY1480" s="7"/>
      <c r="BN1480" s="7" t="str">
        <f t="shared" si="317"/>
        <v/>
      </c>
      <c r="BO1480" s="286" t="str">
        <f t="shared" si="319"/>
        <v/>
      </c>
      <c r="BP1480" s="22" t="str">
        <f t="shared" si="318"/>
        <v/>
      </c>
      <c r="BQ1480" s="7"/>
      <c r="BR1480" s="75" t="str">
        <f t="shared" si="321"/>
        <v/>
      </c>
      <c r="BS1480" s="75" t="str">
        <f t="shared" si="322"/>
        <v/>
      </c>
      <c r="BT1480" s="5" t="str">
        <f t="shared" si="323"/>
        <v/>
      </c>
      <c r="BU1480" s="79" t="str">
        <f t="shared" si="324"/>
        <v/>
      </c>
      <c r="BV1480" s="79" t="str">
        <f t="shared" si="325"/>
        <v/>
      </c>
      <c r="BW1480" s="79" t="str">
        <f t="shared" si="326"/>
        <v/>
      </c>
      <c r="CB1480" s="5"/>
      <c r="CE1480" s="5"/>
      <c r="CF1480" s="5"/>
      <c r="CG1480" s="5"/>
      <c r="CH1480" s="5"/>
      <c r="CI1480" s="5"/>
      <c r="CJ1480" s="14"/>
      <c r="CK1480" s="25"/>
      <c r="DO1480" s="5" t="e">
        <f>IF(REPORTE!AH$2="si",IF(C1480=VALUE(REPORTE!C$22),IF(SUM(DO1481:DO$1993),CONCATENATE(INT(B1480),", "),INT(B1480)),""),IF(C1480=VALUE(REPORTE!C$21),IF(SUM(DO1481:DO$1993),CONCATENATE(INT(B1480),", "),INT(B1480)),""))</f>
        <v>#VALUE!</v>
      </c>
      <c r="DS1480" s="5"/>
      <c r="DT1480" s="5"/>
      <c r="DU1480" s="5"/>
      <c r="DV1480" s="5"/>
    </row>
    <row r="1481" spans="1:126" x14ac:dyDescent="0.25">
      <c r="A1481" s="4" t="str">
        <f t="shared" si="320"/>
        <v/>
      </c>
      <c r="B1481" s="3"/>
      <c r="D1481" s="1"/>
      <c r="H1481" s="5" t="str">
        <f>IF(F1481="","",IFERROR(CONCATENATE("PEUA",VLOOKUP(ESTADO,REPORTE!AV$2:AW$33,2,0),DIDTRITO_FORM,CADER_FORM,IFERROR(INDEX(CA:CA,MATCH(DAY(F1481),BZ:BZ,0),1),DAY(F1481)),IFERROR(INDEX(CA:CA,MATCH(MONTH(F1481),BZ:BZ,0),1),MONTH(F1481)),YEAR(F1481),G1481),""))</f>
        <v/>
      </c>
      <c r="N1481" s="66" t="str">
        <f>IFERROR(IF(BT1481="","",IF(INDEX(N$1:N1480,MATCH(BT1481,BT$1:BT1480,0),1)=0,"",INDEX(N$1:N1480,MATCH(BT1481,BT$1:BT1480,0),1))),"")</f>
        <v/>
      </c>
      <c r="O1481" s="66" t="str">
        <f>IFERROR(IF(BT1481="","",IF(INDEX(O$1:O1480,MATCH(BT1481,BT$1:BT1480,0),1)=0,"",INDEX(O$1:O1480,MATCH(BT1481,BT$1:BT1480,0),1))),"")</f>
        <v/>
      </c>
      <c r="R1481" s="66"/>
      <c r="S1481" s="5"/>
      <c r="T1481" s="66"/>
      <c r="U1481" s="5" t="str">
        <f>IFERROR(IF(INDEX(U$1:U1480,MATCH(T1481,T$1:T1480,0),1)=0,"",INDEX(U$1:U1480,MATCH(T1481,T$1:T1480,0),1)),"")</f>
        <v/>
      </c>
      <c r="V1481" s="66"/>
      <c r="W1481" s="5" t="str">
        <f>IFERROR(IF(INDEX(W$1:W1480,MATCH(V1481,V$1:V1480,0),1)=0,"",INDEX(W$1:W1480,MATCH(V1481,V$1:V1480,0),1)),"")</f>
        <v/>
      </c>
      <c r="AE1481" s="4"/>
      <c r="AY1481" s="7"/>
      <c r="BN1481" s="7" t="str">
        <f t="shared" si="317"/>
        <v/>
      </c>
      <c r="BO1481" s="286" t="str">
        <f t="shared" si="319"/>
        <v/>
      </c>
      <c r="BP1481" s="22" t="str">
        <f t="shared" si="318"/>
        <v/>
      </c>
      <c r="BQ1481" s="7"/>
      <c r="BR1481" s="75" t="str">
        <f t="shared" si="321"/>
        <v/>
      </c>
      <c r="BS1481" s="75" t="str">
        <f t="shared" si="322"/>
        <v/>
      </c>
      <c r="BT1481" s="5" t="str">
        <f t="shared" si="323"/>
        <v/>
      </c>
      <c r="BU1481" s="79" t="str">
        <f t="shared" si="324"/>
        <v/>
      </c>
      <c r="BV1481" s="79" t="str">
        <f t="shared" si="325"/>
        <v/>
      </c>
      <c r="BW1481" s="79" t="str">
        <f t="shared" si="326"/>
        <v/>
      </c>
      <c r="CB1481" s="5"/>
      <c r="CE1481" s="5"/>
      <c r="CF1481" s="5"/>
      <c r="CG1481" s="5"/>
      <c r="CH1481" s="5"/>
      <c r="CI1481" s="5"/>
      <c r="CJ1481" s="14"/>
      <c r="CK1481" s="25"/>
      <c r="DO1481" s="5" t="e">
        <f>IF(REPORTE!AH$2="si",IF(C1481=VALUE(REPORTE!C$22),IF(SUM(DO1482:DO$1993),CONCATENATE(INT(B1481),", "),INT(B1481)),""),IF(C1481=VALUE(REPORTE!C$21),IF(SUM(DO1482:DO$1993),CONCATENATE(INT(B1481),", "),INT(B1481)),""))</f>
        <v>#VALUE!</v>
      </c>
      <c r="DS1481" s="5"/>
      <c r="DT1481" s="5"/>
      <c r="DU1481" s="5"/>
      <c r="DV1481" s="5"/>
    </row>
    <row r="1482" spans="1:126" x14ac:dyDescent="0.25">
      <c r="A1482" s="4" t="str">
        <f t="shared" si="320"/>
        <v/>
      </c>
      <c r="B1482" s="3"/>
      <c r="D1482" s="1"/>
      <c r="H1482" s="5" t="str">
        <f>IF(F1482="","",IFERROR(CONCATENATE("PEUA",VLOOKUP(ESTADO,REPORTE!AV$2:AW$33,2,0),DIDTRITO_FORM,CADER_FORM,IFERROR(INDEX(CA:CA,MATCH(DAY(F1482),BZ:BZ,0),1),DAY(F1482)),IFERROR(INDEX(CA:CA,MATCH(MONTH(F1482),BZ:BZ,0),1),MONTH(F1482)),YEAR(F1482),G1482),""))</f>
        <v/>
      </c>
      <c r="N1482" s="66" t="str">
        <f>IFERROR(IF(BT1482="","",IF(INDEX(N$1:N1481,MATCH(BT1482,BT$1:BT1481,0),1)=0,"",INDEX(N$1:N1481,MATCH(BT1482,BT$1:BT1481,0),1))),"")</f>
        <v/>
      </c>
      <c r="O1482" s="66" t="str">
        <f>IFERROR(IF(BT1482="","",IF(INDEX(O$1:O1481,MATCH(BT1482,BT$1:BT1481,0),1)=0,"",INDEX(O$1:O1481,MATCH(BT1482,BT$1:BT1481,0),1))),"")</f>
        <v/>
      </c>
      <c r="R1482" s="66"/>
      <c r="S1482" s="5"/>
      <c r="T1482" s="66"/>
      <c r="U1482" s="5" t="str">
        <f>IFERROR(IF(INDEX(U$1:U1481,MATCH(T1482,T$1:T1481,0),1)=0,"",INDEX(U$1:U1481,MATCH(T1482,T$1:T1481,0),1)),"")</f>
        <v/>
      </c>
      <c r="V1482" s="66"/>
      <c r="W1482" s="5" t="str">
        <f>IFERROR(IF(INDEX(W$1:W1481,MATCH(V1482,V$1:V1481,0),1)=0,"",INDEX(W$1:W1481,MATCH(V1482,V$1:V1481,0),1)),"")</f>
        <v/>
      </c>
      <c r="AE1482" s="4"/>
      <c r="AY1482" s="7"/>
      <c r="BN1482" s="7" t="str">
        <f t="shared" si="317"/>
        <v/>
      </c>
      <c r="BO1482" s="286" t="str">
        <f t="shared" si="319"/>
        <v/>
      </c>
      <c r="BP1482" s="22" t="str">
        <f t="shared" si="318"/>
        <v/>
      </c>
      <c r="BQ1482" s="7"/>
      <c r="BR1482" s="75" t="str">
        <f t="shared" si="321"/>
        <v/>
      </c>
      <c r="BS1482" s="75" t="str">
        <f t="shared" si="322"/>
        <v/>
      </c>
      <c r="BT1482" s="5" t="str">
        <f t="shared" si="323"/>
        <v/>
      </c>
      <c r="BU1482" s="79" t="str">
        <f t="shared" si="324"/>
        <v/>
      </c>
      <c r="BV1482" s="79" t="str">
        <f t="shared" si="325"/>
        <v/>
      </c>
      <c r="BW1482" s="79" t="str">
        <f t="shared" si="326"/>
        <v/>
      </c>
      <c r="CB1482" s="5"/>
      <c r="CE1482" s="5"/>
      <c r="CF1482" s="5"/>
      <c r="CG1482" s="5"/>
      <c r="CH1482" s="5"/>
      <c r="CI1482" s="5"/>
      <c r="CJ1482" s="14"/>
      <c r="CK1482" s="25"/>
      <c r="DO1482" s="5" t="e">
        <f>IF(REPORTE!AH$2="si",IF(C1482=VALUE(REPORTE!C$22),IF(SUM(DO1483:DO$1993),CONCATENATE(INT(B1482),", "),INT(B1482)),""),IF(C1482=VALUE(REPORTE!C$21),IF(SUM(DO1483:DO$1993),CONCATENATE(INT(B1482),", "),INT(B1482)),""))</f>
        <v>#VALUE!</v>
      </c>
      <c r="DS1482" s="5"/>
      <c r="DT1482" s="5"/>
      <c r="DU1482" s="5"/>
      <c r="DV1482" s="5"/>
    </row>
    <row r="1483" spans="1:126" x14ac:dyDescent="0.25">
      <c r="A1483" s="4" t="str">
        <f t="shared" si="320"/>
        <v/>
      </c>
      <c r="B1483" s="3"/>
      <c r="D1483" s="1"/>
      <c r="H1483" s="5" t="str">
        <f>IF(F1483="","",IFERROR(CONCATENATE("PEUA",VLOOKUP(ESTADO,REPORTE!AV$2:AW$33,2,0),DIDTRITO_FORM,CADER_FORM,IFERROR(INDEX(CA:CA,MATCH(DAY(F1483),BZ:BZ,0),1),DAY(F1483)),IFERROR(INDEX(CA:CA,MATCH(MONTH(F1483),BZ:BZ,0),1),MONTH(F1483)),YEAR(F1483),G1483),""))</f>
        <v/>
      </c>
      <c r="N1483" s="66" t="str">
        <f>IFERROR(IF(BT1483="","",IF(INDEX(N$1:N1482,MATCH(BT1483,BT$1:BT1482,0),1)=0,"",INDEX(N$1:N1482,MATCH(BT1483,BT$1:BT1482,0),1))),"")</f>
        <v/>
      </c>
      <c r="O1483" s="66" t="str">
        <f>IFERROR(IF(BT1483="","",IF(INDEX(O$1:O1482,MATCH(BT1483,BT$1:BT1482,0),1)=0,"",INDEX(O$1:O1482,MATCH(BT1483,BT$1:BT1482,0),1))),"")</f>
        <v/>
      </c>
      <c r="R1483" s="66"/>
      <c r="S1483" s="5"/>
      <c r="T1483" s="66"/>
      <c r="U1483" s="5" t="str">
        <f>IFERROR(IF(INDEX(U$1:U1482,MATCH(T1483,T$1:T1482,0),1)=0,"",INDEX(U$1:U1482,MATCH(T1483,T$1:T1482,0),1)),"")</f>
        <v/>
      </c>
      <c r="V1483" s="66"/>
      <c r="W1483" s="5" t="str">
        <f>IFERROR(IF(INDEX(W$1:W1482,MATCH(V1483,V$1:V1482,0),1)=0,"",INDEX(W$1:W1482,MATCH(V1483,V$1:V1482,0),1)),"")</f>
        <v/>
      </c>
      <c r="AE1483" s="4"/>
      <c r="AY1483" s="7"/>
      <c r="BN1483" s="7" t="str">
        <f t="shared" si="317"/>
        <v/>
      </c>
      <c r="BO1483" s="286" t="str">
        <f t="shared" si="319"/>
        <v/>
      </c>
      <c r="BP1483" s="22" t="str">
        <f t="shared" si="318"/>
        <v/>
      </c>
      <c r="BQ1483" s="7"/>
      <c r="BR1483" s="75" t="str">
        <f t="shared" si="321"/>
        <v/>
      </c>
      <c r="BS1483" s="75" t="str">
        <f t="shared" si="322"/>
        <v/>
      </c>
      <c r="BT1483" s="5" t="str">
        <f t="shared" si="323"/>
        <v/>
      </c>
      <c r="BU1483" s="79" t="str">
        <f t="shared" si="324"/>
        <v/>
      </c>
      <c r="BV1483" s="79" t="str">
        <f t="shared" si="325"/>
        <v/>
      </c>
      <c r="BW1483" s="79" t="str">
        <f t="shared" si="326"/>
        <v/>
      </c>
      <c r="CB1483" s="5"/>
      <c r="CE1483" s="5"/>
      <c r="CF1483" s="5"/>
      <c r="CG1483" s="5"/>
      <c r="CH1483" s="5"/>
      <c r="CI1483" s="5"/>
      <c r="CJ1483" s="14"/>
      <c r="CK1483" s="25"/>
      <c r="DO1483" s="5" t="e">
        <f>IF(REPORTE!AH$2="si",IF(C1483=VALUE(REPORTE!C$22),IF(SUM(DO1484:DO$1993),CONCATENATE(INT(B1483),", "),INT(B1483)),""),IF(C1483=VALUE(REPORTE!C$21),IF(SUM(DO1484:DO$1993),CONCATENATE(INT(B1483),", "),INT(B1483)),""))</f>
        <v>#VALUE!</v>
      </c>
      <c r="DS1483" s="5"/>
      <c r="DT1483" s="5"/>
      <c r="DU1483" s="5"/>
      <c r="DV1483" s="5"/>
    </row>
    <row r="1484" spans="1:126" x14ac:dyDescent="0.25">
      <c r="A1484" s="4" t="str">
        <f t="shared" si="320"/>
        <v/>
      </c>
      <c r="B1484" s="3"/>
      <c r="D1484" s="1"/>
      <c r="H1484" s="5" t="str">
        <f>IF(F1484="","",IFERROR(CONCATENATE("PEUA",VLOOKUP(ESTADO,REPORTE!AV$2:AW$33,2,0),DIDTRITO_FORM,CADER_FORM,IFERROR(INDEX(CA:CA,MATCH(DAY(F1484),BZ:BZ,0),1),DAY(F1484)),IFERROR(INDEX(CA:CA,MATCH(MONTH(F1484),BZ:BZ,0),1),MONTH(F1484)),YEAR(F1484),G1484),""))</f>
        <v/>
      </c>
      <c r="N1484" s="66" t="str">
        <f>IFERROR(IF(BT1484="","",IF(INDEX(N$1:N1483,MATCH(BT1484,BT$1:BT1483,0),1)=0,"",INDEX(N$1:N1483,MATCH(BT1484,BT$1:BT1483,0),1))),"")</f>
        <v/>
      </c>
      <c r="O1484" s="66" t="str">
        <f>IFERROR(IF(BT1484="","",IF(INDEX(O$1:O1483,MATCH(BT1484,BT$1:BT1483,0),1)=0,"",INDEX(O$1:O1483,MATCH(BT1484,BT$1:BT1483,0),1))),"")</f>
        <v/>
      </c>
      <c r="R1484" s="66"/>
      <c r="S1484" s="5"/>
      <c r="T1484" s="66"/>
      <c r="U1484" s="5" t="str">
        <f>IFERROR(IF(INDEX(U$1:U1483,MATCH(T1484,T$1:T1483,0),1)=0,"",INDEX(U$1:U1483,MATCH(T1484,T$1:T1483,0),1)),"")</f>
        <v/>
      </c>
      <c r="V1484" s="66"/>
      <c r="W1484" s="5" t="str">
        <f>IFERROR(IF(INDEX(W$1:W1483,MATCH(V1484,V$1:V1483,0),1)=0,"",INDEX(W$1:W1483,MATCH(V1484,V$1:V1483,0),1)),"")</f>
        <v/>
      </c>
      <c r="AE1484" s="4"/>
      <c r="AY1484" s="7"/>
      <c r="BN1484" s="7" t="str">
        <f t="shared" ref="BN1484:BN1547" si="327">IF(BT1484="","",BT1484)</f>
        <v/>
      </c>
      <c r="BO1484" s="286" t="str">
        <f t="shared" si="319"/>
        <v/>
      </c>
      <c r="BP1484" s="22" t="str">
        <f t="shared" ref="BP1484:BP1547" si="328">IF(BR1484="","",BR1484)</f>
        <v/>
      </c>
      <c r="BQ1484" s="7"/>
      <c r="BR1484" s="75" t="str">
        <f t="shared" si="321"/>
        <v/>
      </c>
      <c r="BS1484" s="75" t="str">
        <f t="shared" si="322"/>
        <v/>
      </c>
      <c r="BT1484" s="5" t="str">
        <f t="shared" si="323"/>
        <v/>
      </c>
      <c r="BU1484" s="79" t="str">
        <f t="shared" si="324"/>
        <v/>
      </c>
      <c r="BV1484" s="79" t="str">
        <f t="shared" si="325"/>
        <v/>
      </c>
      <c r="BW1484" s="79" t="str">
        <f t="shared" si="326"/>
        <v/>
      </c>
      <c r="CB1484" s="5"/>
      <c r="CE1484" s="5"/>
      <c r="CF1484" s="5"/>
      <c r="CG1484" s="5"/>
      <c r="CH1484" s="5"/>
      <c r="CI1484" s="5"/>
      <c r="CJ1484" s="14"/>
      <c r="CK1484" s="25"/>
      <c r="DO1484" s="5" t="e">
        <f>IF(REPORTE!AH$2="si",IF(C1484=VALUE(REPORTE!C$22),IF(SUM(DO1485:DO$1993),CONCATENATE(INT(B1484),", "),INT(B1484)),""),IF(C1484=VALUE(REPORTE!C$21),IF(SUM(DO1485:DO$1993),CONCATENATE(INT(B1484),", "),INT(B1484)),""))</f>
        <v>#VALUE!</v>
      </c>
      <c r="DS1484" s="5"/>
      <c r="DT1484" s="5"/>
      <c r="DU1484" s="5"/>
      <c r="DV1484" s="5"/>
    </row>
    <row r="1485" spans="1:126" x14ac:dyDescent="0.25">
      <c r="A1485" s="4" t="str">
        <f t="shared" si="320"/>
        <v/>
      </c>
      <c r="B1485" s="3"/>
      <c r="D1485" s="1"/>
      <c r="H1485" s="5" t="str">
        <f>IF(F1485="","",IFERROR(CONCATENATE("PEUA",VLOOKUP(ESTADO,REPORTE!AV$2:AW$33,2,0),DIDTRITO_FORM,CADER_FORM,IFERROR(INDEX(CA:CA,MATCH(DAY(F1485),BZ:BZ,0),1),DAY(F1485)),IFERROR(INDEX(CA:CA,MATCH(MONTH(F1485),BZ:BZ,0),1),MONTH(F1485)),YEAR(F1485),G1485),""))</f>
        <v/>
      </c>
      <c r="N1485" s="66" t="str">
        <f>IFERROR(IF(BT1485="","",IF(INDEX(N$1:N1484,MATCH(BT1485,BT$1:BT1484,0),1)=0,"",INDEX(N$1:N1484,MATCH(BT1485,BT$1:BT1484,0),1))),"")</f>
        <v/>
      </c>
      <c r="O1485" s="66" t="str">
        <f>IFERROR(IF(BT1485="","",IF(INDEX(O$1:O1484,MATCH(BT1485,BT$1:BT1484,0),1)=0,"",INDEX(O$1:O1484,MATCH(BT1485,BT$1:BT1484,0),1))),"")</f>
        <v/>
      </c>
      <c r="R1485" s="66"/>
      <c r="S1485" s="5"/>
      <c r="T1485" s="66"/>
      <c r="U1485" s="5" t="str">
        <f>IFERROR(IF(INDEX(U$1:U1484,MATCH(T1485,T$1:T1484,0),1)=0,"",INDEX(U$1:U1484,MATCH(T1485,T$1:T1484,0),1)),"")</f>
        <v/>
      </c>
      <c r="V1485" s="66"/>
      <c r="W1485" s="5" t="str">
        <f>IFERROR(IF(INDEX(W$1:W1484,MATCH(V1485,V$1:V1484,0),1)=0,"",INDEX(W$1:W1484,MATCH(V1485,V$1:V1484,0),1)),"")</f>
        <v/>
      </c>
      <c r="AE1485" s="4"/>
      <c r="AY1485" s="7"/>
      <c r="BN1485" s="7" t="str">
        <f t="shared" si="327"/>
        <v/>
      </c>
      <c r="BO1485" s="286" t="str">
        <f t="shared" si="319"/>
        <v/>
      </c>
      <c r="BP1485" s="22" t="str">
        <f t="shared" si="328"/>
        <v/>
      </c>
      <c r="BQ1485" s="7"/>
      <c r="BR1485" s="75" t="str">
        <f t="shared" si="321"/>
        <v/>
      </c>
      <c r="BS1485" s="75" t="str">
        <f t="shared" si="322"/>
        <v/>
      </c>
      <c r="BT1485" s="5" t="str">
        <f t="shared" si="323"/>
        <v/>
      </c>
      <c r="BU1485" s="79" t="str">
        <f t="shared" si="324"/>
        <v/>
      </c>
      <c r="BV1485" s="79" t="str">
        <f t="shared" si="325"/>
        <v/>
      </c>
      <c r="BW1485" s="79" t="str">
        <f t="shared" si="326"/>
        <v/>
      </c>
      <c r="CB1485" s="5"/>
      <c r="CE1485" s="5"/>
      <c r="CF1485" s="5"/>
      <c r="CG1485" s="5"/>
      <c r="CH1485" s="5"/>
      <c r="CI1485" s="5"/>
      <c r="CJ1485" s="14"/>
      <c r="CK1485" s="25"/>
      <c r="DO1485" s="5" t="e">
        <f>IF(REPORTE!AH$2="si",IF(C1485=VALUE(REPORTE!C$22),IF(SUM(DO1486:DO$1993),CONCATENATE(INT(B1485),", "),INT(B1485)),""),IF(C1485=VALUE(REPORTE!C$21),IF(SUM(DO1486:DO$1993),CONCATENATE(INT(B1485),", "),INT(B1485)),""))</f>
        <v>#VALUE!</v>
      </c>
      <c r="DS1485" s="5"/>
      <c r="DT1485" s="5"/>
      <c r="DU1485" s="5"/>
      <c r="DV1485" s="5"/>
    </row>
    <row r="1486" spans="1:126" x14ac:dyDescent="0.25">
      <c r="A1486" s="4" t="str">
        <f t="shared" si="320"/>
        <v/>
      </c>
      <c r="B1486" s="3"/>
      <c r="D1486" s="1"/>
      <c r="H1486" s="5" t="str">
        <f>IF(F1486="","",IFERROR(CONCATENATE("PEUA",VLOOKUP(ESTADO,REPORTE!AV$2:AW$33,2,0),DIDTRITO_FORM,CADER_FORM,IFERROR(INDEX(CA:CA,MATCH(DAY(F1486),BZ:BZ,0),1),DAY(F1486)),IFERROR(INDEX(CA:CA,MATCH(MONTH(F1486),BZ:BZ,0),1),MONTH(F1486)),YEAR(F1486),G1486),""))</f>
        <v/>
      </c>
      <c r="N1486" s="66" t="str">
        <f>IFERROR(IF(BT1486="","",IF(INDEX(N$1:N1485,MATCH(BT1486,BT$1:BT1485,0),1)=0,"",INDEX(N$1:N1485,MATCH(BT1486,BT$1:BT1485,0),1))),"")</f>
        <v/>
      </c>
      <c r="O1486" s="66" t="str">
        <f>IFERROR(IF(BT1486="","",IF(INDEX(O$1:O1485,MATCH(BT1486,BT$1:BT1485,0),1)=0,"",INDEX(O$1:O1485,MATCH(BT1486,BT$1:BT1485,0),1))),"")</f>
        <v/>
      </c>
      <c r="R1486" s="66"/>
      <c r="S1486" s="5"/>
      <c r="T1486" s="66"/>
      <c r="U1486" s="5" t="str">
        <f>IFERROR(IF(INDEX(U$1:U1485,MATCH(T1486,T$1:T1485,0),1)=0,"",INDEX(U$1:U1485,MATCH(T1486,T$1:T1485,0),1)),"")</f>
        <v/>
      </c>
      <c r="V1486" s="66"/>
      <c r="W1486" s="5" t="str">
        <f>IFERROR(IF(INDEX(W$1:W1485,MATCH(V1486,V$1:V1485,0),1)=0,"",INDEX(W$1:W1485,MATCH(V1486,V$1:V1485,0),1)),"")</f>
        <v/>
      </c>
      <c r="AE1486" s="4"/>
      <c r="AY1486" s="7"/>
      <c r="BN1486" s="7" t="str">
        <f t="shared" si="327"/>
        <v/>
      </c>
      <c r="BO1486" s="286" t="str">
        <f t="shared" si="319"/>
        <v/>
      </c>
      <c r="BP1486" s="22" t="str">
        <f t="shared" si="328"/>
        <v/>
      </c>
      <c r="BQ1486" s="7"/>
      <c r="BR1486" s="75" t="str">
        <f t="shared" si="321"/>
        <v/>
      </c>
      <c r="BS1486" s="75" t="str">
        <f t="shared" si="322"/>
        <v/>
      </c>
      <c r="BT1486" s="5" t="str">
        <f t="shared" si="323"/>
        <v/>
      </c>
      <c r="BU1486" s="79" t="str">
        <f t="shared" si="324"/>
        <v/>
      </c>
      <c r="BV1486" s="79" t="str">
        <f t="shared" si="325"/>
        <v/>
      </c>
      <c r="BW1486" s="79" t="str">
        <f t="shared" si="326"/>
        <v/>
      </c>
      <c r="CB1486" s="5"/>
      <c r="CE1486" s="5"/>
      <c r="CF1486" s="5"/>
      <c r="CG1486" s="5"/>
      <c r="CH1486" s="5"/>
      <c r="CI1486" s="5"/>
      <c r="CJ1486" s="14"/>
      <c r="CK1486" s="25"/>
      <c r="DO1486" s="5" t="e">
        <f>IF(REPORTE!AH$2="si",IF(C1486=VALUE(REPORTE!C$22),IF(SUM(DO1487:DO$1993),CONCATENATE(INT(B1486),", "),INT(B1486)),""),IF(C1486=VALUE(REPORTE!C$21),IF(SUM(DO1487:DO$1993),CONCATENATE(INT(B1486),", "),INT(B1486)),""))</f>
        <v>#VALUE!</v>
      </c>
      <c r="DS1486" s="5"/>
      <c r="DT1486" s="5"/>
      <c r="DU1486" s="5"/>
      <c r="DV1486" s="5"/>
    </row>
    <row r="1487" spans="1:126" x14ac:dyDescent="0.25">
      <c r="A1487" s="4" t="str">
        <f t="shared" si="320"/>
        <v/>
      </c>
      <c r="B1487" s="3"/>
      <c r="D1487" s="1"/>
      <c r="H1487" s="5" t="str">
        <f>IF(F1487="","",IFERROR(CONCATENATE("PEUA",VLOOKUP(ESTADO,REPORTE!AV$2:AW$33,2,0),DIDTRITO_FORM,CADER_FORM,IFERROR(INDEX(CA:CA,MATCH(DAY(F1487),BZ:BZ,0),1),DAY(F1487)),IFERROR(INDEX(CA:CA,MATCH(MONTH(F1487),BZ:BZ,0),1),MONTH(F1487)),YEAR(F1487),G1487),""))</f>
        <v/>
      </c>
      <c r="N1487" s="66" t="str">
        <f>IFERROR(IF(BT1487="","",IF(INDEX(N$1:N1486,MATCH(BT1487,BT$1:BT1486,0),1)=0,"",INDEX(N$1:N1486,MATCH(BT1487,BT$1:BT1486,0),1))),"")</f>
        <v/>
      </c>
      <c r="O1487" s="66" t="str">
        <f>IFERROR(IF(BT1487="","",IF(INDEX(O$1:O1486,MATCH(BT1487,BT$1:BT1486,0),1)=0,"",INDEX(O$1:O1486,MATCH(BT1487,BT$1:BT1486,0),1))),"")</f>
        <v/>
      </c>
      <c r="R1487" s="66"/>
      <c r="S1487" s="5"/>
      <c r="T1487" s="66"/>
      <c r="U1487" s="5" t="str">
        <f>IFERROR(IF(INDEX(U$1:U1486,MATCH(T1487,T$1:T1486,0),1)=0,"",INDEX(U$1:U1486,MATCH(T1487,T$1:T1486,0),1)),"")</f>
        <v/>
      </c>
      <c r="V1487" s="66"/>
      <c r="W1487" s="5" t="str">
        <f>IFERROR(IF(INDEX(W$1:W1486,MATCH(V1487,V$1:V1486,0),1)=0,"",INDEX(W$1:W1486,MATCH(V1487,V$1:V1486,0),1)),"")</f>
        <v/>
      </c>
      <c r="AE1487" s="4"/>
      <c r="AY1487" s="7"/>
      <c r="BN1487" s="7" t="str">
        <f t="shared" si="327"/>
        <v/>
      </c>
      <c r="BO1487" s="286" t="str">
        <f t="shared" si="319"/>
        <v/>
      </c>
      <c r="BP1487" s="22" t="str">
        <f t="shared" si="328"/>
        <v/>
      </c>
      <c r="BQ1487" s="7"/>
      <c r="BR1487" s="75" t="str">
        <f t="shared" si="321"/>
        <v/>
      </c>
      <c r="BS1487" s="75" t="str">
        <f t="shared" si="322"/>
        <v/>
      </c>
      <c r="BT1487" s="5" t="str">
        <f t="shared" si="323"/>
        <v/>
      </c>
      <c r="BU1487" s="79" t="str">
        <f t="shared" si="324"/>
        <v/>
      </c>
      <c r="BV1487" s="79" t="str">
        <f t="shared" si="325"/>
        <v/>
      </c>
      <c r="BW1487" s="79" t="str">
        <f t="shared" si="326"/>
        <v/>
      </c>
      <c r="CB1487" s="5"/>
      <c r="CE1487" s="5"/>
      <c r="CF1487" s="5"/>
      <c r="CG1487" s="5"/>
      <c r="CH1487" s="5"/>
      <c r="CI1487" s="5"/>
      <c r="CJ1487" s="14"/>
      <c r="CK1487" s="25"/>
      <c r="DO1487" s="5" t="e">
        <f>IF(REPORTE!AH$2="si",IF(C1487=VALUE(REPORTE!C$22),IF(SUM(DO1488:DO$1993),CONCATENATE(INT(B1487),", "),INT(B1487)),""),IF(C1487=VALUE(REPORTE!C$21),IF(SUM(DO1488:DO$1993),CONCATENATE(INT(B1487),", "),INT(B1487)),""))</f>
        <v>#VALUE!</v>
      </c>
      <c r="DS1487" s="5"/>
      <c r="DT1487" s="5"/>
      <c r="DU1487" s="5"/>
      <c r="DV1487" s="5"/>
    </row>
    <row r="1488" spans="1:126" x14ac:dyDescent="0.25">
      <c r="A1488" s="4" t="str">
        <f t="shared" si="320"/>
        <v/>
      </c>
      <c r="B1488" s="3"/>
      <c r="D1488" s="1"/>
      <c r="H1488" s="5" t="str">
        <f>IF(F1488="","",IFERROR(CONCATENATE("PEUA",VLOOKUP(ESTADO,REPORTE!AV$2:AW$33,2,0),DIDTRITO_FORM,CADER_FORM,IFERROR(INDEX(CA:CA,MATCH(DAY(F1488),BZ:BZ,0),1),DAY(F1488)),IFERROR(INDEX(CA:CA,MATCH(MONTH(F1488),BZ:BZ,0),1),MONTH(F1488)),YEAR(F1488),G1488),""))</f>
        <v/>
      </c>
      <c r="N1488" s="66" t="str">
        <f>IFERROR(IF(BT1488="","",IF(INDEX(N$1:N1487,MATCH(BT1488,BT$1:BT1487,0),1)=0,"",INDEX(N$1:N1487,MATCH(BT1488,BT$1:BT1487,0),1))),"")</f>
        <v/>
      </c>
      <c r="O1488" s="66" t="str">
        <f>IFERROR(IF(BT1488="","",IF(INDEX(O$1:O1487,MATCH(BT1488,BT$1:BT1487,0),1)=0,"",INDEX(O$1:O1487,MATCH(BT1488,BT$1:BT1487,0),1))),"")</f>
        <v/>
      </c>
      <c r="R1488" s="66"/>
      <c r="S1488" s="5"/>
      <c r="T1488" s="66"/>
      <c r="U1488" s="5" t="str">
        <f>IFERROR(IF(INDEX(U$1:U1487,MATCH(T1488,T$1:T1487,0),1)=0,"",INDEX(U$1:U1487,MATCH(T1488,T$1:T1487,0),1)),"")</f>
        <v/>
      </c>
      <c r="V1488" s="66"/>
      <c r="W1488" s="5" t="str">
        <f>IFERROR(IF(INDEX(W$1:W1487,MATCH(V1488,V$1:V1487,0),1)=0,"",INDEX(W$1:W1487,MATCH(V1488,V$1:V1487,0),1)),"")</f>
        <v/>
      </c>
      <c r="AE1488" s="4"/>
      <c r="AY1488" s="7"/>
      <c r="BN1488" s="7" t="str">
        <f t="shared" si="327"/>
        <v/>
      </c>
      <c r="BO1488" s="286" t="str">
        <f t="shared" si="319"/>
        <v/>
      </c>
      <c r="BP1488" s="22" t="str">
        <f t="shared" si="328"/>
        <v/>
      </c>
      <c r="BQ1488" s="7"/>
      <c r="BR1488" s="75" t="str">
        <f t="shared" si="321"/>
        <v/>
      </c>
      <c r="BS1488" s="75" t="str">
        <f t="shared" si="322"/>
        <v/>
      </c>
      <c r="BT1488" s="5" t="str">
        <f t="shared" si="323"/>
        <v/>
      </c>
      <c r="BU1488" s="79" t="str">
        <f t="shared" si="324"/>
        <v/>
      </c>
      <c r="BV1488" s="79" t="str">
        <f t="shared" si="325"/>
        <v/>
      </c>
      <c r="BW1488" s="79" t="str">
        <f t="shared" si="326"/>
        <v/>
      </c>
      <c r="CB1488" s="5"/>
      <c r="CE1488" s="5"/>
      <c r="CF1488" s="5"/>
      <c r="CG1488" s="5"/>
      <c r="CH1488" s="5"/>
      <c r="CI1488" s="5"/>
      <c r="CJ1488" s="14"/>
      <c r="CK1488" s="25"/>
      <c r="DO1488" s="5" t="e">
        <f>IF(REPORTE!AH$2="si",IF(C1488=VALUE(REPORTE!C$22),IF(SUM(DO1489:DO$1993),CONCATENATE(INT(B1488),", "),INT(B1488)),""),IF(C1488=VALUE(REPORTE!C$21),IF(SUM(DO1489:DO$1993),CONCATENATE(INT(B1488),", "),INT(B1488)),""))</f>
        <v>#VALUE!</v>
      </c>
      <c r="DS1488" s="5"/>
      <c r="DT1488" s="5"/>
      <c r="DU1488" s="5"/>
      <c r="DV1488" s="5"/>
    </row>
    <row r="1489" spans="1:126" x14ac:dyDescent="0.25">
      <c r="A1489" s="4" t="str">
        <f t="shared" si="320"/>
        <v/>
      </c>
      <c r="B1489" s="3"/>
      <c r="D1489" s="1"/>
      <c r="H1489" s="5" t="str">
        <f>IF(F1489="","",IFERROR(CONCATENATE("PEUA",VLOOKUP(ESTADO,REPORTE!AV$2:AW$33,2,0),DIDTRITO_FORM,CADER_FORM,IFERROR(INDEX(CA:CA,MATCH(DAY(F1489),BZ:BZ,0),1),DAY(F1489)),IFERROR(INDEX(CA:CA,MATCH(MONTH(F1489),BZ:BZ,0),1),MONTH(F1489)),YEAR(F1489),G1489),""))</f>
        <v/>
      </c>
      <c r="N1489" s="66" t="str">
        <f>IFERROR(IF(BT1489="","",IF(INDEX(N$1:N1488,MATCH(BT1489,BT$1:BT1488,0),1)=0,"",INDEX(N$1:N1488,MATCH(BT1489,BT$1:BT1488,0),1))),"")</f>
        <v/>
      </c>
      <c r="O1489" s="66" t="str">
        <f>IFERROR(IF(BT1489="","",IF(INDEX(O$1:O1488,MATCH(BT1489,BT$1:BT1488,0),1)=0,"",INDEX(O$1:O1488,MATCH(BT1489,BT$1:BT1488,0),1))),"")</f>
        <v/>
      </c>
      <c r="R1489" s="66"/>
      <c r="S1489" s="5"/>
      <c r="T1489" s="66"/>
      <c r="U1489" s="5" t="str">
        <f>IFERROR(IF(INDEX(U$1:U1488,MATCH(T1489,T$1:T1488,0),1)=0,"",INDEX(U$1:U1488,MATCH(T1489,T$1:T1488,0),1)),"")</f>
        <v/>
      </c>
      <c r="V1489" s="66"/>
      <c r="W1489" s="5" t="str">
        <f>IFERROR(IF(INDEX(W$1:W1488,MATCH(V1489,V$1:V1488,0),1)=0,"",INDEX(W$1:W1488,MATCH(V1489,V$1:V1488,0),1)),"")</f>
        <v/>
      </c>
      <c r="AE1489" s="4"/>
      <c r="AY1489" s="7"/>
      <c r="BN1489" s="7" t="str">
        <f t="shared" si="327"/>
        <v/>
      </c>
      <c r="BO1489" s="286" t="str">
        <f t="shared" si="319"/>
        <v/>
      </c>
      <c r="BP1489" s="22" t="str">
        <f t="shared" si="328"/>
        <v/>
      </c>
      <c r="BQ1489" s="7"/>
      <c r="BR1489" s="75" t="str">
        <f t="shared" si="321"/>
        <v/>
      </c>
      <c r="BS1489" s="75" t="str">
        <f t="shared" si="322"/>
        <v/>
      </c>
      <c r="BT1489" s="5" t="str">
        <f t="shared" si="323"/>
        <v/>
      </c>
      <c r="BU1489" s="79" t="str">
        <f t="shared" si="324"/>
        <v/>
      </c>
      <c r="BV1489" s="79" t="str">
        <f t="shared" si="325"/>
        <v/>
      </c>
      <c r="BW1489" s="79" t="str">
        <f t="shared" si="326"/>
        <v/>
      </c>
      <c r="CB1489" s="5"/>
      <c r="CE1489" s="5"/>
      <c r="CF1489" s="5"/>
      <c r="CG1489" s="5"/>
      <c r="CH1489" s="5"/>
      <c r="CI1489" s="5"/>
      <c r="CJ1489" s="14"/>
      <c r="CK1489" s="25"/>
      <c r="DO1489" s="5" t="e">
        <f>IF(REPORTE!AH$2="si",IF(C1489=VALUE(REPORTE!C$22),IF(SUM(DO1490:DO$1993),CONCATENATE(INT(B1489),", "),INT(B1489)),""),IF(C1489=VALUE(REPORTE!C$21),IF(SUM(DO1490:DO$1993),CONCATENATE(INT(B1489),", "),INT(B1489)),""))</f>
        <v>#VALUE!</v>
      </c>
      <c r="DS1489" s="5"/>
      <c r="DT1489" s="5"/>
      <c r="DU1489" s="5"/>
      <c r="DV1489" s="5"/>
    </row>
    <row r="1490" spans="1:126" x14ac:dyDescent="0.25">
      <c r="A1490" s="4" t="str">
        <f t="shared" si="320"/>
        <v/>
      </c>
      <c r="B1490" s="3"/>
      <c r="D1490" s="1"/>
      <c r="H1490" s="5" t="str">
        <f>IF(F1490="","",IFERROR(CONCATENATE("PEUA",VLOOKUP(ESTADO,REPORTE!AV$2:AW$33,2,0),DIDTRITO_FORM,CADER_FORM,IFERROR(INDEX(CA:CA,MATCH(DAY(F1490),BZ:BZ,0),1),DAY(F1490)),IFERROR(INDEX(CA:CA,MATCH(MONTH(F1490),BZ:BZ,0),1),MONTH(F1490)),YEAR(F1490),G1490),""))</f>
        <v/>
      </c>
      <c r="N1490" s="66" t="str">
        <f>IFERROR(IF(BT1490="","",IF(INDEX(N$1:N1489,MATCH(BT1490,BT$1:BT1489,0),1)=0,"",INDEX(N$1:N1489,MATCH(BT1490,BT$1:BT1489,0),1))),"")</f>
        <v/>
      </c>
      <c r="O1490" s="66" t="str">
        <f>IFERROR(IF(BT1490="","",IF(INDEX(O$1:O1489,MATCH(BT1490,BT$1:BT1489,0),1)=0,"",INDEX(O$1:O1489,MATCH(BT1490,BT$1:BT1489,0),1))),"")</f>
        <v/>
      </c>
      <c r="R1490" s="66"/>
      <c r="S1490" s="5"/>
      <c r="T1490" s="66"/>
      <c r="U1490" s="5" t="str">
        <f>IFERROR(IF(INDEX(U$1:U1489,MATCH(T1490,T$1:T1489,0),1)=0,"",INDEX(U$1:U1489,MATCH(T1490,T$1:T1489,0),1)),"")</f>
        <v/>
      </c>
      <c r="V1490" s="66"/>
      <c r="W1490" s="5" t="str">
        <f>IFERROR(IF(INDEX(W$1:W1489,MATCH(V1490,V$1:V1489,0),1)=0,"",INDEX(W$1:W1489,MATCH(V1490,V$1:V1489,0),1)),"")</f>
        <v/>
      </c>
      <c r="AE1490" s="4"/>
      <c r="AY1490" s="7"/>
      <c r="BN1490" s="7" t="str">
        <f t="shared" si="327"/>
        <v/>
      </c>
      <c r="BO1490" s="286" t="str">
        <f t="shared" si="319"/>
        <v/>
      </c>
      <c r="BP1490" s="22" t="str">
        <f t="shared" si="328"/>
        <v/>
      </c>
      <c r="BQ1490" s="7"/>
      <c r="BR1490" s="75" t="str">
        <f t="shared" si="321"/>
        <v/>
      </c>
      <c r="BS1490" s="75" t="str">
        <f t="shared" si="322"/>
        <v/>
      </c>
      <c r="BT1490" s="5" t="str">
        <f t="shared" si="323"/>
        <v/>
      </c>
      <c r="BU1490" s="79" t="str">
        <f t="shared" si="324"/>
        <v/>
      </c>
      <c r="BV1490" s="79" t="str">
        <f t="shared" si="325"/>
        <v/>
      </c>
      <c r="BW1490" s="79" t="str">
        <f t="shared" si="326"/>
        <v/>
      </c>
      <c r="CB1490" s="5"/>
      <c r="CE1490" s="5"/>
      <c r="CF1490" s="5"/>
      <c r="CG1490" s="5"/>
      <c r="CH1490" s="5"/>
      <c r="CI1490" s="5"/>
      <c r="CJ1490" s="14"/>
      <c r="CK1490" s="25"/>
      <c r="DO1490" s="5" t="e">
        <f>IF(REPORTE!AH$2="si",IF(C1490=VALUE(REPORTE!C$22),IF(SUM(DO1491:DO$1993),CONCATENATE(INT(B1490),", "),INT(B1490)),""),IF(C1490=VALUE(REPORTE!C$21),IF(SUM(DO1491:DO$1993),CONCATENATE(INT(B1490),", "),INT(B1490)),""))</f>
        <v>#VALUE!</v>
      </c>
      <c r="DS1490" s="5"/>
      <c r="DT1490" s="5"/>
      <c r="DU1490" s="5"/>
      <c r="DV1490" s="5"/>
    </row>
    <row r="1491" spans="1:126" x14ac:dyDescent="0.25">
      <c r="A1491" s="4" t="str">
        <f t="shared" si="320"/>
        <v/>
      </c>
      <c r="B1491" s="3"/>
      <c r="D1491" s="1"/>
      <c r="H1491" s="5" t="str">
        <f>IF(F1491="","",IFERROR(CONCATENATE("PEUA",VLOOKUP(ESTADO,REPORTE!AV$2:AW$33,2,0),DIDTRITO_FORM,CADER_FORM,IFERROR(INDEX(CA:CA,MATCH(DAY(F1491),BZ:BZ,0),1),DAY(F1491)),IFERROR(INDEX(CA:CA,MATCH(MONTH(F1491),BZ:BZ,0),1),MONTH(F1491)),YEAR(F1491),G1491),""))</f>
        <v/>
      </c>
      <c r="N1491" s="66" t="str">
        <f>IFERROR(IF(BT1491="","",IF(INDEX(N$1:N1490,MATCH(BT1491,BT$1:BT1490,0),1)=0,"",INDEX(N$1:N1490,MATCH(BT1491,BT$1:BT1490,0),1))),"")</f>
        <v/>
      </c>
      <c r="O1491" s="66" t="str">
        <f>IFERROR(IF(BT1491="","",IF(INDEX(O$1:O1490,MATCH(BT1491,BT$1:BT1490,0),1)=0,"",INDEX(O$1:O1490,MATCH(BT1491,BT$1:BT1490,0),1))),"")</f>
        <v/>
      </c>
      <c r="R1491" s="66"/>
      <c r="S1491" s="5"/>
      <c r="T1491" s="66"/>
      <c r="U1491" s="5" t="str">
        <f>IFERROR(IF(INDEX(U$1:U1490,MATCH(T1491,T$1:T1490,0),1)=0,"",INDEX(U$1:U1490,MATCH(T1491,T$1:T1490,0),1)),"")</f>
        <v/>
      </c>
      <c r="V1491" s="66"/>
      <c r="W1491" s="5" t="str">
        <f>IFERROR(IF(INDEX(W$1:W1490,MATCH(V1491,V$1:V1490,0),1)=0,"",INDEX(W$1:W1490,MATCH(V1491,V$1:V1490,0),1)),"")</f>
        <v/>
      </c>
      <c r="AE1491" s="4"/>
      <c r="AY1491" s="7"/>
      <c r="BN1491" s="7" t="str">
        <f t="shared" si="327"/>
        <v/>
      </c>
      <c r="BO1491" s="286" t="str">
        <f t="shared" si="319"/>
        <v/>
      </c>
      <c r="BP1491" s="22" t="str">
        <f t="shared" si="328"/>
        <v/>
      </c>
      <c r="BQ1491" s="7"/>
      <c r="BR1491" s="75" t="str">
        <f t="shared" si="321"/>
        <v/>
      </c>
      <c r="BS1491" s="75" t="str">
        <f t="shared" si="322"/>
        <v/>
      </c>
      <c r="BT1491" s="5" t="str">
        <f t="shared" si="323"/>
        <v/>
      </c>
      <c r="BU1491" s="79" t="str">
        <f t="shared" si="324"/>
        <v/>
      </c>
      <c r="BV1491" s="79" t="str">
        <f t="shared" si="325"/>
        <v/>
      </c>
      <c r="BW1491" s="79" t="str">
        <f t="shared" si="326"/>
        <v/>
      </c>
      <c r="CB1491" s="5"/>
      <c r="CE1491" s="5"/>
      <c r="CF1491" s="5"/>
      <c r="CG1491" s="5"/>
      <c r="CH1491" s="5"/>
      <c r="CI1491" s="5"/>
      <c r="CJ1491" s="14"/>
      <c r="CK1491" s="25"/>
      <c r="DO1491" s="5" t="e">
        <f>IF(REPORTE!AH$2="si",IF(C1491=VALUE(REPORTE!C$22),IF(SUM(DO1492:DO$1993),CONCATENATE(INT(B1491),", "),INT(B1491)),""),IF(C1491=VALUE(REPORTE!C$21),IF(SUM(DO1492:DO$1993),CONCATENATE(INT(B1491),", "),INT(B1491)),""))</f>
        <v>#VALUE!</v>
      </c>
      <c r="DS1491" s="5"/>
      <c r="DT1491" s="5"/>
      <c r="DU1491" s="5"/>
      <c r="DV1491" s="5"/>
    </row>
    <row r="1492" spans="1:126" x14ac:dyDescent="0.25">
      <c r="A1492" s="4" t="str">
        <f t="shared" si="320"/>
        <v/>
      </c>
      <c r="B1492" s="3"/>
      <c r="D1492" s="1"/>
      <c r="H1492" s="5" t="str">
        <f>IF(F1492="","",IFERROR(CONCATENATE("PEUA",VLOOKUP(ESTADO,REPORTE!AV$2:AW$33,2,0),DIDTRITO_FORM,CADER_FORM,IFERROR(INDEX(CA:CA,MATCH(DAY(F1492),BZ:BZ,0),1),DAY(F1492)),IFERROR(INDEX(CA:CA,MATCH(MONTH(F1492),BZ:BZ,0),1),MONTH(F1492)),YEAR(F1492),G1492),""))</f>
        <v/>
      </c>
      <c r="N1492" s="66" t="str">
        <f>IFERROR(IF(BT1492="","",IF(INDEX(N$1:N1491,MATCH(BT1492,BT$1:BT1491,0),1)=0,"",INDEX(N$1:N1491,MATCH(BT1492,BT$1:BT1491,0),1))),"")</f>
        <v/>
      </c>
      <c r="O1492" s="66" t="str">
        <f>IFERROR(IF(BT1492="","",IF(INDEX(O$1:O1491,MATCH(BT1492,BT$1:BT1491,0),1)=0,"",INDEX(O$1:O1491,MATCH(BT1492,BT$1:BT1491,0),1))),"")</f>
        <v/>
      </c>
      <c r="R1492" s="66"/>
      <c r="S1492" s="5"/>
      <c r="T1492" s="66"/>
      <c r="U1492" s="5" t="str">
        <f>IFERROR(IF(INDEX(U$1:U1491,MATCH(T1492,T$1:T1491,0),1)=0,"",INDEX(U$1:U1491,MATCH(T1492,T$1:T1491,0),1)),"")</f>
        <v/>
      </c>
      <c r="V1492" s="66"/>
      <c r="W1492" s="5" t="str">
        <f>IFERROR(IF(INDEX(W$1:W1491,MATCH(V1492,V$1:V1491,0),1)=0,"",INDEX(W$1:W1491,MATCH(V1492,V$1:V1491,0),1)),"")</f>
        <v/>
      </c>
      <c r="AE1492" s="4"/>
      <c r="AY1492" s="7"/>
      <c r="BN1492" s="7" t="str">
        <f t="shared" si="327"/>
        <v/>
      </c>
      <c r="BO1492" s="286" t="str">
        <f t="shared" si="319"/>
        <v/>
      </c>
      <c r="BP1492" s="22" t="str">
        <f t="shared" si="328"/>
        <v/>
      </c>
      <c r="BQ1492" s="7"/>
      <c r="BR1492" s="75" t="str">
        <f t="shared" si="321"/>
        <v/>
      </c>
      <c r="BS1492" s="75" t="str">
        <f t="shared" si="322"/>
        <v/>
      </c>
      <c r="BT1492" s="5" t="str">
        <f t="shared" si="323"/>
        <v/>
      </c>
      <c r="BU1492" s="79" t="str">
        <f t="shared" si="324"/>
        <v/>
      </c>
      <c r="BV1492" s="79" t="str">
        <f t="shared" si="325"/>
        <v/>
      </c>
      <c r="BW1492" s="79" t="str">
        <f t="shared" si="326"/>
        <v/>
      </c>
      <c r="CB1492" s="5"/>
      <c r="CE1492" s="5"/>
      <c r="CF1492" s="5"/>
      <c r="CG1492" s="5"/>
      <c r="CH1492" s="5"/>
      <c r="CI1492" s="5"/>
      <c r="CJ1492" s="14"/>
      <c r="CK1492" s="25"/>
      <c r="DO1492" s="5" t="e">
        <f>IF(REPORTE!AH$2="si",IF(C1492=VALUE(REPORTE!C$22),IF(SUM(DO1493:DO$1993),CONCATENATE(INT(B1492),", "),INT(B1492)),""),IF(C1492=VALUE(REPORTE!C$21),IF(SUM(DO1493:DO$1993),CONCATENATE(INT(B1492),", "),INT(B1492)),""))</f>
        <v>#VALUE!</v>
      </c>
      <c r="DS1492" s="5"/>
      <c r="DT1492" s="5"/>
      <c r="DU1492" s="5"/>
      <c r="DV1492" s="5"/>
    </row>
    <row r="1493" spans="1:126" x14ac:dyDescent="0.25">
      <c r="A1493" s="4" t="str">
        <f t="shared" si="320"/>
        <v/>
      </c>
      <c r="B1493" s="3"/>
      <c r="D1493" s="1"/>
      <c r="H1493" s="5" t="str">
        <f>IF(F1493="","",IFERROR(CONCATENATE("PEUA",VLOOKUP(ESTADO,REPORTE!AV$2:AW$33,2,0),DIDTRITO_FORM,CADER_FORM,IFERROR(INDEX(CA:CA,MATCH(DAY(F1493),BZ:BZ,0),1),DAY(F1493)),IFERROR(INDEX(CA:CA,MATCH(MONTH(F1493),BZ:BZ,0),1),MONTH(F1493)),YEAR(F1493),G1493),""))</f>
        <v/>
      </c>
      <c r="N1493" s="66" t="str">
        <f>IFERROR(IF(BT1493="","",IF(INDEX(N$1:N1492,MATCH(BT1493,BT$1:BT1492,0),1)=0,"",INDEX(N$1:N1492,MATCH(BT1493,BT$1:BT1492,0),1))),"")</f>
        <v/>
      </c>
      <c r="O1493" s="66" t="str">
        <f>IFERROR(IF(BT1493="","",IF(INDEX(O$1:O1492,MATCH(BT1493,BT$1:BT1492,0),1)=0,"",INDEX(O$1:O1492,MATCH(BT1493,BT$1:BT1492,0),1))),"")</f>
        <v/>
      </c>
      <c r="R1493" s="66"/>
      <c r="S1493" s="5"/>
      <c r="T1493" s="66"/>
      <c r="U1493" s="5" t="str">
        <f>IFERROR(IF(INDEX(U$1:U1492,MATCH(T1493,T$1:T1492,0),1)=0,"",INDEX(U$1:U1492,MATCH(T1493,T$1:T1492,0),1)),"")</f>
        <v/>
      </c>
      <c r="V1493" s="66"/>
      <c r="W1493" s="5" t="str">
        <f>IFERROR(IF(INDEX(W$1:W1492,MATCH(V1493,V$1:V1492,0),1)=0,"",INDEX(W$1:W1492,MATCH(V1493,V$1:V1492,0),1)),"")</f>
        <v/>
      </c>
      <c r="AE1493" s="4"/>
      <c r="AY1493" s="7"/>
      <c r="BN1493" s="7" t="str">
        <f t="shared" si="327"/>
        <v/>
      </c>
      <c r="BO1493" s="286" t="str">
        <f t="shared" si="319"/>
        <v/>
      </c>
      <c r="BP1493" s="22" t="str">
        <f t="shared" si="328"/>
        <v/>
      </c>
      <c r="BQ1493" s="7"/>
      <c r="BR1493" s="75" t="str">
        <f t="shared" si="321"/>
        <v/>
      </c>
      <c r="BS1493" s="75" t="str">
        <f t="shared" si="322"/>
        <v/>
      </c>
      <c r="BT1493" s="5" t="str">
        <f t="shared" si="323"/>
        <v/>
      </c>
      <c r="BU1493" s="79" t="str">
        <f t="shared" si="324"/>
        <v/>
      </c>
      <c r="BV1493" s="79" t="str">
        <f t="shared" si="325"/>
        <v/>
      </c>
      <c r="BW1493" s="79" t="str">
        <f t="shared" si="326"/>
        <v/>
      </c>
      <c r="CB1493" s="5"/>
      <c r="CE1493" s="5"/>
      <c r="CF1493" s="5"/>
      <c r="CG1493" s="5"/>
      <c r="CH1493" s="5"/>
      <c r="CI1493" s="5"/>
      <c r="CJ1493" s="14"/>
      <c r="CK1493" s="25"/>
      <c r="DO1493" s="5" t="e">
        <f>IF(REPORTE!AH$2="si",IF(C1493=VALUE(REPORTE!C$22),IF(SUM(DO1494:DO$1993),CONCATENATE(INT(B1493),", "),INT(B1493)),""),IF(C1493=VALUE(REPORTE!C$21),IF(SUM(DO1494:DO$1993),CONCATENATE(INT(B1493),", "),INT(B1493)),""))</f>
        <v>#VALUE!</v>
      </c>
      <c r="DS1493" s="5"/>
      <c r="DT1493" s="5"/>
      <c r="DU1493" s="5"/>
      <c r="DV1493" s="5"/>
    </row>
    <row r="1494" spans="1:126" x14ac:dyDescent="0.25">
      <c r="A1494" s="4" t="str">
        <f t="shared" si="320"/>
        <v/>
      </c>
      <c r="B1494" s="3"/>
      <c r="D1494" s="1"/>
      <c r="H1494" s="5" t="str">
        <f>IF(F1494="","",IFERROR(CONCATENATE("PEUA",VLOOKUP(ESTADO,REPORTE!AV$2:AW$33,2,0),DIDTRITO_FORM,CADER_FORM,IFERROR(INDEX(CA:CA,MATCH(DAY(F1494),BZ:BZ,0),1),DAY(F1494)),IFERROR(INDEX(CA:CA,MATCH(MONTH(F1494),BZ:BZ,0),1),MONTH(F1494)),YEAR(F1494),G1494),""))</f>
        <v/>
      </c>
      <c r="N1494" s="66" t="str">
        <f>IFERROR(IF(BT1494="","",IF(INDEX(N$1:N1493,MATCH(BT1494,BT$1:BT1493,0),1)=0,"",INDEX(N$1:N1493,MATCH(BT1494,BT$1:BT1493,0),1))),"")</f>
        <v/>
      </c>
      <c r="O1494" s="66" t="str">
        <f>IFERROR(IF(BT1494="","",IF(INDEX(O$1:O1493,MATCH(BT1494,BT$1:BT1493,0),1)=0,"",INDEX(O$1:O1493,MATCH(BT1494,BT$1:BT1493,0),1))),"")</f>
        <v/>
      </c>
      <c r="R1494" s="66"/>
      <c r="S1494" s="5"/>
      <c r="T1494" s="66"/>
      <c r="U1494" s="5" t="str">
        <f>IFERROR(IF(INDEX(U$1:U1493,MATCH(T1494,T$1:T1493,0),1)=0,"",INDEX(U$1:U1493,MATCH(T1494,T$1:T1493,0),1)),"")</f>
        <v/>
      </c>
      <c r="V1494" s="66"/>
      <c r="W1494" s="5" t="str">
        <f>IFERROR(IF(INDEX(W$1:W1493,MATCH(V1494,V$1:V1493,0),1)=0,"",INDEX(W$1:W1493,MATCH(V1494,V$1:V1493,0),1)),"")</f>
        <v/>
      </c>
      <c r="AE1494" s="4"/>
      <c r="AY1494" s="7"/>
      <c r="BN1494" s="7" t="str">
        <f t="shared" si="327"/>
        <v/>
      </c>
      <c r="BO1494" s="286" t="str">
        <f t="shared" si="319"/>
        <v/>
      </c>
      <c r="BP1494" s="22" t="str">
        <f t="shared" si="328"/>
        <v/>
      </c>
      <c r="BQ1494" s="7"/>
      <c r="BR1494" s="75" t="str">
        <f t="shared" si="321"/>
        <v/>
      </c>
      <c r="BS1494" s="75" t="str">
        <f t="shared" si="322"/>
        <v/>
      </c>
      <c r="BT1494" s="5" t="str">
        <f t="shared" si="323"/>
        <v/>
      </c>
      <c r="BU1494" s="79" t="str">
        <f t="shared" si="324"/>
        <v/>
      </c>
      <c r="BV1494" s="79" t="str">
        <f t="shared" si="325"/>
        <v/>
      </c>
      <c r="BW1494" s="79" t="str">
        <f t="shared" si="326"/>
        <v/>
      </c>
      <c r="CB1494" s="5"/>
      <c r="CE1494" s="5"/>
      <c r="CF1494" s="5"/>
      <c r="CG1494" s="5"/>
      <c r="CH1494" s="5"/>
      <c r="CI1494" s="5"/>
      <c r="CJ1494" s="14"/>
      <c r="CK1494" s="25"/>
      <c r="DO1494" s="5" t="e">
        <f>IF(REPORTE!AH$2="si",IF(C1494=VALUE(REPORTE!C$22),IF(SUM(DO1495:DO$1993),CONCATENATE(INT(B1494),", "),INT(B1494)),""),IF(C1494=VALUE(REPORTE!C$21),IF(SUM(DO1495:DO$1993),CONCATENATE(INT(B1494),", "),INT(B1494)),""))</f>
        <v>#VALUE!</v>
      </c>
      <c r="DS1494" s="5"/>
      <c r="DT1494" s="5"/>
      <c r="DU1494" s="5"/>
      <c r="DV1494" s="5"/>
    </row>
    <row r="1495" spans="1:126" x14ac:dyDescent="0.25">
      <c r="A1495" s="4" t="str">
        <f t="shared" si="320"/>
        <v/>
      </c>
      <c r="B1495" s="3"/>
      <c r="D1495" s="1"/>
      <c r="H1495" s="5" t="str">
        <f>IF(F1495="","",IFERROR(CONCATENATE("PEUA",VLOOKUP(ESTADO,REPORTE!AV$2:AW$33,2,0),DIDTRITO_FORM,CADER_FORM,IFERROR(INDEX(CA:CA,MATCH(DAY(F1495),BZ:BZ,0),1),DAY(F1495)),IFERROR(INDEX(CA:CA,MATCH(MONTH(F1495),BZ:BZ,0),1),MONTH(F1495)),YEAR(F1495),G1495),""))</f>
        <v/>
      </c>
      <c r="N1495" s="66" t="str">
        <f>IFERROR(IF(BT1495="","",IF(INDEX(N$1:N1494,MATCH(BT1495,BT$1:BT1494,0),1)=0,"",INDEX(N$1:N1494,MATCH(BT1495,BT$1:BT1494,0),1))),"")</f>
        <v/>
      </c>
      <c r="O1495" s="66" t="str">
        <f>IFERROR(IF(BT1495="","",IF(INDEX(O$1:O1494,MATCH(BT1495,BT$1:BT1494,0),1)=0,"",INDEX(O$1:O1494,MATCH(BT1495,BT$1:BT1494,0),1))),"")</f>
        <v/>
      </c>
      <c r="R1495" s="66"/>
      <c r="S1495" s="5"/>
      <c r="T1495" s="66"/>
      <c r="U1495" s="5" t="str">
        <f>IFERROR(IF(INDEX(U$1:U1494,MATCH(T1495,T$1:T1494,0),1)=0,"",INDEX(U$1:U1494,MATCH(T1495,T$1:T1494,0),1)),"")</f>
        <v/>
      </c>
      <c r="V1495" s="66"/>
      <c r="W1495" s="5" t="str">
        <f>IFERROR(IF(INDEX(W$1:W1494,MATCH(V1495,V$1:V1494,0),1)=0,"",INDEX(W$1:W1494,MATCH(V1495,V$1:V1494,0),1)),"")</f>
        <v/>
      </c>
      <c r="AE1495" s="4"/>
      <c r="AY1495" s="7"/>
      <c r="BN1495" s="7" t="str">
        <f t="shared" si="327"/>
        <v/>
      </c>
      <c r="BO1495" s="286" t="str">
        <f t="shared" si="319"/>
        <v/>
      </c>
      <c r="BP1495" s="22" t="str">
        <f t="shared" si="328"/>
        <v/>
      </c>
      <c r="BQ1495" s="7"/>
      <c r="BR1495" s="75" t="str">
        <f t="shared" si="321"/>
        <v/>
      </c>
      <c r="BS1495" s="75" t="str">
        <f t="shared" si="322"/>
        <v/>
      </c>
      <c r="BT1495" s="5" t="str">
        <f t="shared" si="323"/>
        <v/>
      </c>
      <c r="BU1495" s="79" t="str">
        <f t="shared" si="324"/>
        <v/>
      </c>
      <c r="BV1495" s="79" t="str">
        <f t="shared" si="325"/>
        <v/>
      </c>
      <c r="BW1495" s="79" t="str">
        <f t="shared" si="326"/>
        <v/>
      </c>
      <c r="CB1495" s="5"/>
      <c r="CE1495" s="5"/>
      <c r="CF1495" s="5"/>
      <c r="CG1495" s="5"/>
      <c r="CH1495" s="5"/>
      <c r="CI1495" s="5"/>
      <c r="CJ1495" s="14"/>
      <c r="CK1495" s="25"/>
      <c r="DO1495" s="5" t="e">
        <f>IF(REPORTE!AH$2="si",IF(C1495=VALUE(REPORTE!C$22),IF(SUM(DO1496:DO$1993),CONCATENATE(INT(B1495),", "),INT(B1495)),""),IF(C1495=VALUE(REPORTE!C$21),IF(SUM(DO1496:DO$1993),CONCATENATE(INT(B1495),", "),INT(B1495)),""))</f>
        <v>#VALUE!</v>
      </c>
      <c r="DS1495" s="5"/>
      <c r="DT1495" s="5"/>
      <c r="DU1495" s="5"/>
      <c r="DV1495" s="5"/>
    </row>
    <row r="1496" spans="1:126" x14ac:dyDescent="0.25">
      <c r="A1496" s="4" t="str">
        <f t="shared" si="320"/>
        <v/>
      </c>
      <c r="B1496" s="3"/>
      <c r="D1496" s="1"/>
      <c r="H1496" s="5" t="str">
        <f>IF(F1496="","",IFERROR(CONCATENATE("PEUA",VLOOKUP(ESTADO,REPORTE!AV$2:AW$33,2,0),DIDTRITO_FORM,CADER_FORM,IFERROR(INDEX(CA:CA,MATCH(DAY(F1496),BZ:BZ,0),1),DAY(F1496)),IFERROR(INDEX(CA:CA,MATCH(MONTH(F1496),BZ:BZ,0),1),MONTH(F1496)),YEAR(F1496),G1496),""))</f>
        <v/>
      </c>
      <c r="N1496" s="66" t="str">
        <f>IFERROR(IF(BT1496="","",IF(INDEX(N$1:N1495,MATCH(BT1496,BT$1:BT1495,0),1)=0,"",INDEX(N$1:N1495,MATCH(BT1496,BT$1:BT1495,0),1))),"")</f>
        <v/>
      </c>
      <c r="O1496" s="66" t="str">
        <f>IFERROR(IF(BT1496="","",IF(INDEX(O$1:O1495,MATCH(BT1496,BT$1:BT1495,0),1)=0,"",INDEX(O$1:O1495,MATCH(BT1496,BT$1:BT1495,0),1))),"")</f>
        <v/>
      </c>
      <c r="R1496" s="66"/>
      <c r="S1496" s="5"/>
      <c r="T1496" s="66"/>
      <c r="U1496" s="5" t="str">
        <f>IFERROR(IF(INDEX(U$1:U1495,MATCH(T1496,T$1:T1495,0),1)=0,"",INDEX(U$1:U1495,MATCH(T1496,T$1:T1495,0),1)),"")</f>
        <v/>
      </c>
      <c r="V1496" s="66"/>
      <c r="W1496" s="5" t="str">
        <f>IFERROR(IF(INDEX(W$1:W1495,MATCH(V1496,V$1:V1495,0),1)=0,"",INDEX(W$1:W1495,MATCH(V1496,V$1:V1495,0),1)),"")</f>
        <v/>
      </c>
      <c r="AE1496" s="4"/>
      <c r="AY1496" s="7"/>
      <c r="BN1496" s="7" t="str">
        <f t="shared" si="327"/>
        <v/>
      </c>
      <c r="BO1496" s="286" t="str">
        <f t="shared" si="319"/>
        <v/>
      </c>
      <c r="BP1496" s="22" t="str">
        <f t="shared" si="328"/>
        <v/>
      </c>
      <c r="BQ1496" s="7"/>
      <c r="BR1496" s="75" t="str">
        <f t="shared" si="321"/>
        <v/>
      </c>
      <c r="BS1496" s="75" t="str">
        <f t="shared" si="322"/>
        <v/>
      </c>
      <c r="BT1496" s="5" t="str">
        <f t="shared" si="323"/>
        <v/>
      </c>
      <c r="BU1496" s="79" t="str">
        <f t="shared" si="324"/>
        <v/>
      </c>
      <c r="BV1496" s="79" t="str">
        <f t="shared" si="325"/>
        <v/>
      </c>
      <c r="BW1496" s="79" t="str">
        <f t="shared" si="326"/>
        <v/>
      </c>
      <c r="CB1496" s="5"/>
      <c r="CE1496" s="5"/>
      <c r="CF1496" s="5"/>
      <c r="CG1496" s="5"/>
      <c r="CH1496" s="5"/>
      <c r="CI1496" s="5"/>
      <c r="CJ1496" s="14"/>
      <c r="CK1496" s="25"/>
      <c r="DO1496" s="5" t="e">
        <f>IF(REPORTE!AH$2="si",IF(C1496=VALUE(REPORTE!C$22),IF(SUM(DO1497:DO$1993),CONCATENATE(INT(B1496),", "),INT(B1496)),""),IF(C1496=VALUE(REPORTE!C$21),IF(SUM(DO1497:DO$1993),CONCATENATE(INT(B1496),", "),INT(B1496)),""))</f>
        <v>#VALUE!</v>
      </c>
      <c r="DS1496" s="5"/>
      <c r="DT1496" s="5"/>
      <c r="DU1496" s="5"/>
      <c r="DV1496" s="5"/>
    </row>
    <row r="1497" spans="1:126" x14ac:dyDescent="0.25">
      <c r="A1497" s="4" t="str">
        <f t="shared" si="320"/>
        <v/>
      </c>
      <c r="B1497" s="3"/>
      <c r="D1497" s="1"/>
      <c r="H1497" s="5" t="str">
        <f>IF(F1497="","",IFERROR(CONCATENATE("PEUA",VLOOKUP(ESTADO,REPORTE!AV$2:AW$33,2,0),DIDTRITO_FORM,CADER_FORM,IFERROR(INDEX(CA:CA,MATCH(DAY(F1497),BZ:BZ,0),1),DAY(F1497)),IFERROR(INDEX(CA:CA,MATCH(MONTH(F1497),BZ:BZ,0),1),MONTH(F1497)),YEAR(F1497),G1497),""))</f>
        <v/>
      </c>
      <c r="N1497" s="66" t="str">
        <f>IFERROR(IF(BT1497="","",IF(INDEX(N$1:N1496,MATCH(BT1497,BT$1:BT1496,0),1)=0,"",INDEX(N$1:N1496,MATCH(BT1497,BT$1:BT1496,0),1))),"")</f>
        <v/>
      </c>
      <c r="O1497" s="66" t="str">
        <f>IFERROR(IF(BT1497="","",IF(INDEX(O$1:O1496,MATCH(BT1497,BT$1:BT1496,0),1)=0,"",INDEX(O$1:O1496,MATCH(BT1497,BT$1:BT1496,0),1))),"")</f>
        <v/>
      </c>
      <c r="R1497" s="66"/>
      <c r="S1497" s="5"/>
      <c r="T1497" s="66"/>
      <c r="U1497" s="5" t="str">
        <f>IFERROR(IF(INDEX(U$1:U1496,MATCH(T1497,T$1:T1496,0),1)=0,"",INDEX(U$1:U1496,MATCH(T1497,T$1:T1496,0),1)),"")</f>
        <v/>
      </c>
      <c r="V1497" s="66"/>
      <c r="W1497" s="5" t="str">
        <f>IFERROR(IF(INDEX(W$1:W1496,MATCH(V1497,V$1:V1496,0),1)=0,"",INDEX(W$1:W1496,MATCH(V1497,V$1:V1496,0),1)),"")</f>
        <v/>
      </c>
      <c r="AE1497" s="4"/>
      <c r="AY1497" s="7"/>
      <c r="BN1497" s="7" t="str">
        <f t="shared" si="327"/>
        <v/>
      </c>
      <c r="BO1497" s="286" t="str">
        <f t="shared" si="319"/>
        <v/>
      </c>
      <c r="BP1497" s="22" t="str">
        <f t="shared" si="328"/>
        <v/>
      </c>
      <c r="BQ1497" s="7"/>
      <c r="BR1497" s="75" t="str">
        <f t="shared" si="321"/>
        <v/>
      </c>
      <c r="BS1497" s="75" t="str">
        <f t="shared" si="322"/>
        <v/>
      </c>
      <c r="BT1497" s="5" t="str">
        <f t="shared" si="323"/>
        <v/>
      </c>
      <c r="BU1497" s="79" t="str">
        <f t="shared" si="324"/>
        <v/>
      </c>
      <c r="BV1497" s="79" t="str">
        <f t="shared" si="325"/>
        <v/>
      </c>
      <c r="BW1497" s="79" t="str">
        <f t="shared" si="326"/>
        <v/>
      </c>
      <c r="CB1497" s="5"/>
      <c r="CE1497" s="5"/>
      <c r="CF1497" s="5"/>
      <c r="CG1497" s="5"/>
      <c r="CH1497" s="5"/>
      <c r="CI1497" s="5"/>
      <c r="CJ1497" s="14"/>
      <c r="CK1497" s="25"/>
      <c r="DO1497" s="5" t="e">
        <f>IF(REPORTE!AH$2="si",IF(C1497=VALUE(REPORTE!C$22),IF(SUM(DO1498:DO$1993),CONCATENATE(INT(B1497),", "),INT(B1497)),""),IF(C1497=VALUE(REPORTE!C$21),IF(SUM(DO1498:DO$1993),CONCATENATE(INT(B1497),", "),INT(B1497)),""))</f>
        <v>#VALUE!</v>
      </c>
      <c r="DS1497" s="5"/>
      <c r="DT1497" s="5"/>
      <c r="DU1497" s="5"/>
      <c r="DV1497" s="5"/>
    </row>
    <row r="1498" spans="1:126" x14ac:dyDescent="0.25">
      <c r="A1498" s="4" t="str">
        <f t="shared" si="320"/>
        <v/>
      </c>
      <c r="B1498" s="3"/>
      <c r="D1498" s="1"/>
      <c r="H1498" s="5" t="str">
        <f>IF(F1498="","",IFERROR(CONCATENATE("PEUA",VLOOKUP(ESTADO,REPORTE!AV$2:AW$33,2,0),DIDTRITO_FORM,CADER_FORM,IFERROR(INDEX(CA:CA,MATCH(DAY(F1498),BZ:BZ,0),1),DAY(F1498)),IFERROR(INDEX(CA:CA,MATCH(MONTH(F1498),BZ:BZ,0),1),MONTH(F1498)),YEAR(F1498),G1498),""))</f>
        <v/>
      </c>
      <c r="N1498" s="66" t="str">
        <f>IFERROR(IF(BT1498="","",IF(INDEX(N$1:N1497,MATCH(BT1498,BT$1:BT1497,0),1)=0,"",INDEX(N$1:N1497,MATCH(BT1498,BT$1:BT1497,0),1))),"")</f>
        <v/>
      </c>
      <c r="O1498" s="66" t="str">
        <f>IFERROR(IF(BT1498="","",IF(INDEX(O$1:O1497,MATCH(BT1498,BT$1:BT1497,0),1)=0,"",INDEX(O$1:O1497,MATCH(BT1498,BT$1:BT1497,0),1))),"")</f>
        <v/>
      </c>
      <c r="R1498" s="66"/>
      <c r="S1498" s="5"/>
      <c r="T1498" s="66"/>
      <c r="U1498" s="5" t="str">
        <f>IFERROR(IF(INDEX(U$1:U1497,MATCH(T1498,T$1:T1497,0),1)=0,"",INDEX(U$1:U1497,MATCH(T1498,T$1:T1497,0),1)),"")</f>
        <v/>
      </c>
      <c r="V1498" s="66"/>
      <c r="W1498" s="5" t="str">
        <f>IFERROR(IF(INDEX(W$1:W1497,MATCH(V1498,V$1:V1497,0),1)=0,"",INDEX(W$1:W1497,MATCH(V1498,V$1:V1497,0),1)),"")</f>
        <v/>
      </c>
      <c r="AE1498" s="4"/>
      <c r="AY1498" s="7"/>
      <c r="BN1498" s="7" t="str">
        <f t="shared" si="327"/>
        <v/>
      </c>
      <c r="BO1498" s="286" t="str">
        <f t="shared" si="319"/>
        <v/>
      </c>
      <c r="BP1498" s="22" t="str">
        <f t="shared" si="328"/>
        <v/>
      </c>
      <c r="BQ1498" s="7"/>
      <c r="BR1498" s="75" t="str">
        <f t="shared" si="321"/>
        <v/>
      </c>
      <c r="BS1498" s="75" t="str">
        <f t="shared" si="322"/>
        <v/>
      </c>
      <c r="BT1498" s="5" t="str">
        <f t="shared" si="323"/>
        <v/>
      </c>
      <c r="BU1498" s="79" t="str">
        <f t="shared" si="324"/>
        <v/>
      </c>
      <c r="BV1498" s="79" t="str">
        <f t="shared" si="325"/>
        <v/>
      </c>
      <c r="BW1498" s="79" t="str">
        <f t="shared" si="326"/>
        <v/>
      </c>
      <c r="CB1498" s="5"/>
      <c r="CE1498" s="5"/>
      <c r="CF1498" s="5"/>
      <c r="CG1498" s="5"/>
      <c r="CH1498" s="5"/>
      <c r="CI1498" s="5"/>
      <c r="CJ1498" s="14"/>
      <c r="CK1498" s="25"/>
      <c r="DO1498" s="5" t="e">
        <f>IF(REPORTE!AH$2="si",IF(C1498=VALUE(REPORTE!C$22),IF(SUM(DO1499:DO$1993),CONCATENATE(INT(B1498),", "),INT(B1498)),""),IF(C1498=VALUE(REPORTE!C$21),IF(SUM(DO1499:DO$1993),CONCATENATE(INT(B1498),", "),INT(B1498)),""))</f>
        <v>#VALUE!</v>
      </c>
      <c r="DS1498" s="5"/>
      <c r="DT1498" s="5"/>
      <c r="DU1498" s="5"/>
      <c r="DV1498" s="5"/>
    </row>
    <row r="1499" spans="1:126" x14ac:dyDescent="0.25">
      <c r="A1499" s="4" t="str">
        <f t="shared" si="320"/>
        <v/>
      </c>
      <c r="B1499" s="3"/>
      <c r="D1499" s="1"/>
      <c r="H1499" s="5" t="str">
        <f>IF(F1499="","",IFERROR(CONCATENATE("PEUA",VLOOKUP(ESTADO,REPORTE!AV$2:AW$33,2,0),DIDTRITO_FORM,CADER_FORM,IFERROR(INDEX(CA:CA,MATCH(DAY(F1499),BZ:BZ,0),1),DAY(F1499)),IFERROR(INDEX(CA:CA,MATCH(MONTH(F1499),BZ:BZ,0),1),MONTH(F1499)),YEAR(F1499),G1499),""))</f>
        <v/>
      </c>
      <c r="N1499" s="66" t="str">
        <f>IFERROR(IF(BT1499="","",IF(INDEX(N$1:N1498,MATCH(BT1499,BT$1:BT1498,0),1)=0,"",INDEX(N$1:N1498,MATCH(BT1499,BT$1:BT1498,0),1))),"")</f>
        <v/>
      </c>
      <c r="O1499" s="66" t="str">
        <f>IFERROR(IF(BT1499="","",IF(INDEX(O$1:O1498,MATCH(BT1499,BT$1:BT1498,0),1)=0,"",INDEX(O$1:O1498,MATCH(BT1499,BT$1:BT1498,0),1))),"")</f>
        <v/>
      </c>
      <c r="R1499" s="66"/>
      <c r="S1499" s="5"/>
      <c r="T1499" s="66"/>
      <c r="U1499" s="5" t="str">
        <f>IFERROR(IF(INDEX(U$1:U1498,MATCH(T1499,T$1:T1498,0),1)=0,"",INDEX(U$1:U1498,MATCH(T1499,T$1:T1498,0),1)),"")</f>
        <v/>
      </c>
      <c r="V1499" s="66"/>
      <c r="W1499" s="5" t="str">
        <f>IFERROR(IF(INDEX(W$1:W1498,MATCH(V1499,V$1:V1498,0),1)=0,"",INDEX(W$1:W1498,MATCH(V1499,V$1:V1498,0),1)),"")</f>
        <v/>
      </c>
      <c r="AE1499" s="4"/>
      <c r="AY1499" s="7"/>
      <c r="BN1499" s="7" t="str">
        <f t="shared" si="327"/>
        <v/>
      </c>
      <c r="BO1499" s="286" t="str">
        <f t="shared" si="319"/>
        <v/>
      </c>
      <c r="BP1499" s="22" t="str">
        <f t="shared" si="328"/>
        <v/>
      </c>
      <c r="BQ1499" s="7"/>
      <c r="BR1499" s="75" t="str">
        <f t="shared" si="321"/>
        <v/>
      </c>
      <c r="BS1499" s="75" t="str">
        <f t="shared" si="322"/>
        <v/>
      </c>
      <c r="BT1499" s="5" t="str">
        <f t="shared" si="323"/>
        <v/>
      </c>
      <c r="BU1499" s="79" t="str">
        <f t="shared" si="324"/>
        <v/>
      </c>
      <c r="BV1499" s="79" t="str">
        <f t="shared" si="325"/>
        <v/>
      </c>
      <c r="BW1499" s="79" t="str">
        <f t="shared" si="326"/>
        <v/>
      </c>
      <c r="CB1499" s="5"/>
      <c r="CE1499" s="5"/>
      <c r="CF1499" s="5"/>
      <c r="CG1499" s="5"/>
      <c r="CH1499" s="5"/>
      <c r="CI1499" s="5"/>
      <c r="CJ1499" s="14"/>
      <c r="CK1499" s="25"/>
      <c r="DO1499" s="5" t="e">
        <f>IF(REPORTE!AH$2="si",IF(C1499=VALUE(REPORTE!C$22),IF(SUM(DO1500:DO$1993),CONCATENATE(INT(B1499),", "),INT(B1499)),""),IF(C1499=VALUE(REPORTE!C$21),IF(SUM(DO1500:DO$1993),CONCATENATE(INT(B1499),", "),INT(B1499)),""))</f>
        <v>#VALUE!</v>
      </c>
      <c r="DS1499" s="5"/>
      <c r="DT1499" s="5"/>
      <c r="DU1499" s="5"/>
      <c r="DV1499" s="5"/>
    </row>
    <row r="1500" spans="1:126" x14ac:dyDescent="0.25">
      <c r="A1500" s="4" t="str">
        <f t="shared" si="320"/>
        <v/>
      </c>
      <c r="B1500" s="3"/>
      <c r="D1500" s="1"/>
      <c r="H1500" s="5" t="str">
        <f>IF(F1500="","",IFERROR(CONCATENATE("PEUA",VLOOKUP(ESTADO,REPORTE!AV$2:AW$33,2,0),DIDTRITO_FORM,CADER_FORM,IFERROR(INDEX(CA:CA,MATCH(DAY(F1500),BZ:BZ,0),1),DAY(F1500)),IFERROR(INDEX(CA:CA,MATCH(MONTH(F1500),BZ:BZ,0),1),MONTH(F1500)),YEAR(F1500),G1500),""))</f>
        <v/>
      </c>
      <c r="N1500" s="66" t="str">
        <f>IFERROR(IF(BT1500="","",IF(INDEX(N$1:N1499,MATCH(BT1500,BT$1:BT1499,0),1)=0,"",INDEX(N$1:N1499,MATCH(BT1500,BT$1:BT1499,0),1))),"")</f>
        <v/>
      </c>
      <c r="O1500" s="66" t="str">
        <f>IFERROR(IF(BT1500="","",IF(INDEX(O$1:O1499,MATCH(BT1500,BT$1:BT1499,0),1)=0,"",INDEX(O$1:O1499,MATCH(BT1500,BT$1:BT1499,0),1))),"")</f>
        <v/>
      </c>
      <c r="R1500" s="66"/>
      <c r="S1500" s="5"/>
      <c r="T1500" s="66"/>
      <c r="U1500" s="5" t="str">
        <f>IFERROR(IF(INDEX(U$1:U1499,MATCH(T1500,T$1:T1499,0),1)=0,"",INDEX(U$1:U1499,MATCH(T1500,T$1:T1499,0),1)),"")</f>
        <v/>
      </c>
      <c r="V1500" s="66"/>
      <c r="W1500" s="5" t="str">
        <f>IFERROR(IF(INDEX(W$1:W1499,MATCH(V1500,V$1:V1499,0),1)=0,"",INDEX(W$1:W1499,MATCH(V1500,V$1:V1499,0),1)),"")</f>
        <v/>
      </c>
      <c r="AE1500" s="4"/>
      <c r="AY1500" s="7"/>
      <c r="BN1500" s="7" t="str">
        <f t="shared" si="327"/>
        <v/>
      </c>
      <c r="BO1500" s="286" t="str">
        <f t="shared" si="319"/>
        <v/>
      </c>
      <c r="BP1500" s="22" t="str">
        <f t="shared" si="328"/>
        <v/>
      </c>
      <c r="BQ1500" s="7"/>
      <c r="BR1500" s="75" t="str">
        <f t="shared" si="321"/>
        <v/>
      </c>
      <c r="BS1500" s="75" t="str">
        <f t="shared" si="322"/>
        <v/>
      </c>
      <c r="BT1500" s="5" t="str">
        <f t="shared" si="323"/>
        <v/>
      </c>
      <c r="BU1500" s="79" t="str">
        <f t="shared" si="324"/>
        <v/>
      </c>
      <c r="BV1500" s="79" t="str">
        <f t="shared" si="325"/>
        <v/>
      </c>
      <c r="BW1500" s="79" t="str">
        <f t="shared" si="326"/>
        <v/>
      </c>
      <c r="CB1500" s="5"/>
      <c r="CE1500" s="5"/>
      <c r="CF1500" s="5"/>
      <c r="CG1500" s="5"/>
      <c r="CH1500" s="5"/>
      <c r="CI1500" s="5"/>
      <c r="CJ1500" s="14"/>
      <c r="CK1500" s="25"/>
      <c r="DO1500" s="5" t="e">
        <f>IF(REPORTE!AH$2="si",IF(C1500=VALUE(REPORTE!C$22),IF(SUM(DO1501:DO$1993),CONCATENATE(INT(B1500),", "),INT(B1500)),""),IF(C1500=VALUE(REPORTE!C$21),IF(SUM(DO1501:DO$1993),CONCATENATE(INT(B1500),", "),INT(B1500)),""))</f>
        <v>#VALUE!</v>
      </c>
      <c r="DS1500" s="5"/>
      <c r="DT1500" s="5"/>
      <c r="DU1500" s="5"/>
      <c r="DV1500" s="5"/>
    </row>
    <row r="1501" spans="1:126" x14ac:dyDescent="0.25">
      <c r="A1501" s="4" t="str">
        <f t="shared" si="320"/>
        <v/>
      </c>
      <c r="B1501" s="3"/>
      <c r="D1501" s="1"/>
      <c r="H1501" s="5" t="str">
        <f>IF(F1501="","",IFERROR(CONCATENATE("PEUA",VLOOKUP(ESTADO,REPORTE!AV$2:AW$33,2,0),DIDTRITO_FORM,CADER_FORM,IFERROR(INDEX(CA:CA,MATCH(DAY(F1501),BZ:BZ,0),1),DAY(F1501)),IFERROR(INDEX(CA:CA,MATCH(MONTH(F1501),BZ:BZ,0),1),MONTH(F1501)),YEAR(F1501),G1501),""))</f>
        <v/>
      </c>
      <c r="N1501" s="66" t="str">
        <f>IFERROR(IF(BT1501="","",IF(INDEX(N$1:N1500,MATCH(BT1501,BT$1:BT1500,0),1)=0,"",INDEX(N$1:N1500,MATCH(BT1501,BT$1:BT1500,0),1))),"")</f>
        <v/>
      </c>
      <c r="O1501" s="66" t="str">
        <f>IFERROR(IF(BT1501="","",IF(INDEX(O$1:O1500,MATCH(BT1501,BT$1:BT1500,0),1)=0,"",INDEX(O$1:O1500,MATCH(BT1501,BT$1:BT1500,0),1))),"")</f>
        <v/>
      </c>
      <c r="R1501" s="66"/>
      <c r="S1501" s="5"/>
      <c r="T1501" s="66"/>
      <c r="U1501" s="5" t="str">
        <f>IFERROR(IF(INDEX(U$1:U1500,MATCH(T1501,T$1:T1500,0),1)=0,"",INDEX(U$1:U1500,MATCH(T1501,T$1:T1500,0),1)),"")</f>
        <v/>
      </c>
      <c r="V1501" s="66"/>
      <c r="W1501" s="5" t="str">
        <f>IFERROR(IF(INDEX(W$1:W1500,MATCH(V1501,V$1:V1500,0),1)=0,"",INDEX(W$1:W1500,MATCH(V1501,V$1:V1500,0),1)),"")</f>
        <v/>
      </c>
      <c r="AE1501" s="4"/>
      <c r="AY1501" s="7"/>
      <c r="BN1501" s="7" t="str">
        <f t="shared" si="327"/>
        <v/>
      </c>
      <c r="BO1501" s="286" t="str">
        <f t="shared" si="319"/>
        <v/>
      </c>
      <c r="BP1501" s="22" t="str">
        <f t="shared" si="328"/>
        <v/>
      </c>
      <c r="BQ1501" s="7"/>
      <c r="BR1501" s="75" t="str">
        <f t="shared" si="321"/>
        <v/>
      </c>
      <c r="BS1501" s="75" t="str">
        <f t="shared" si="322"/>
        <v/>
      </c>
      <c r="BT1501" s="5" t="str">
        <f t="shared" si="323"/>
        <v/>
      </c>
      <c r="BU1501" s="79" t="str">
        <f t="shared" si="324"/>
        <v/>
      </c>
      <c r="BV1501" s="79" t="str">
        <f t="shared" si="325"/>
        <v/>
      </c>
      <c r="BW1501" s="79" t="str">
        <f t="shared" si="326"/>
        <v/>
      </c>
      <c r="CB1501" s="5"/>
      <c r="CE1501" s="5"/>
      <c r="CF1501" s="5"/>
      <c r="CG1501" s="5"/>
      <c r="CH1501" s="5"/>
      <c r="CI1501" s="5"/>
      <c r="CJ1501" s="14"/>
      <c r="CK1501" s="25"/>
      <c r="DO1501" s="5" t="e">
        <f>IF(REPORTE!AH$2="si",IF(C1501=VALUE(REPORTE!C$22),IF(SUM(DO1502:DO$1993),CONCATENATE(INT(B1501),", "),INT(B1501)),""),IF(C1501=VALUE(REPORTE!C$21),IF(SUM(DO1502:DO$1993),CONCATENATE(INT(B1501),", "),INT(B1501)),""))</f>
        <v>#VALUE!</v>
      </c>
      <c r="DS1501" s="5"/>
      <c r="DT1501" s="5"/>
      <c r="DU1501" s="5"/>
      <c r="DV1501" s="5"/>
    </row>
    <row r="1502" spans="1:126" x14ac:dyDescent="0.25">
      <c r="A1502" s="4" t="str">
        <f t="shared" si="320"/>
        <v/>
      </c>
      <c r="B1502" s="3"/>
      <c r="D1502" s="1"/>
      <c r="H1502" s="5" t="str">
        <f>IF(F1502="","",IFERROR(CONCATENATE("PEUA",VLOOKUP(ESTADO,REPORTE!AV$2:AW$33,2,0),DIDTRITO_FORM,CADER_FORM,IFERROR(INDEX(CA:CA,MATCH(DAY(F1502),BZ:BZ,0),1),DAY(F1502)),IFERROR(INDEX(CA:CA,MATCH(MONTH(F1502),BZ:BZ,0),1),MONTH(F1502)),YEAR(F1502),G1502),""))</f>
        <v/>
      </c>
      <c r="N1502" s="66" t="str">
        <f>IFERROR(IF(BT1502="","",IF(INDEX(N$1:N1501,MATCH(BT1502,BT$1:BT1501,0),1)=0,"",INDEX(N$1:N1501,MATCH(BT1502,BT$1:BT1501,0),1))),"")</f>
        <v/>
      </c>
      <c r="O1502" s="66" t="str">
        <f>IFERROR(IF(BT1502="","",IF(INDEX(O$1:O1501,MATCH(BT1502,BT$1:BT1501,0),1)=0,"",INDEX(O$1:O1501,MATCH(BT1502,BT$1:BT1501,0),1))),"")</f>
        <v/>
      </c>
      <c r="R1502" s="66"/>
      <c r="S1502" s="5"/>
      <c r="T1502" s="66"/>
      <c r="U1502" s="5" t="str">
        <f>IFERROR(IF(INDEX(U$1:U1501,MATCH(T1502,T$1:T1501,0),1)=0,"",INDEX(U$1:U1501,MATCH(T1502,T$1:T1501,0),1)),"")</f>
        <v/>
      </c>
      <c r="V1502" s="66"/>
      <c r="W1502" s="5" t="str">
        <f>IFERROR(IF(INDEX(W$1:W1501,MATCH(V1502,V$1:V1501,0),1)=0,"",INDEX(W$1:W1501,MATCH(V1502,V$1:V1501,0),1)),"")</f>
        <v/>
      </c>
      <c r="AE1502" s="4"/>
      <c r="AY1502" s="7"/>
      <c r="BN1502" s="7" t="str">
        <f t="shared" si="327"/>
        <v/>
      </c>
      <c r="BO1502" s="286" t="str">
        <f t="shared" si="319"/>
        <v/>
      </c>
      <c r="BP1502" s="22" t="str">
        <f t="shared" si="328"/>
        <v/>
      </c>
      <c r="BQ1502" s="7"/>
      <c r="BR1502" s="75" t="str">
        <f t="shared" si="321"/>
        <v/>
      </c>
      <c r="BS1502" s="75" t="str">
        <f t="shared" si="322"/>
        <v/>
      </c>
      <c r="BT1502" s="5" t="str">
        <f t="shared" si="323"/>
        <v/>
      </c>
      <c r="BU1502" s="79" t="str">
        <f t="shared" si="324"/>
        <v/>
      </c>
      <c r="BV1502" s="79" t="str">
        <f t="shared" si="325"/>
        <v/>
      </c>
      <c r="BW1502" s="79" t="str">
        <f t="shared" si="326"/>
        <v/>
      </c>
      <c r="CB1502" s="5"/>
      <c r="CE1502" s="5"/>
      <c r="CF1502" s="5"/>
      <c r="CG1502" s="5"/>
      <c r="CH1502" s="5"/>
      <c r="CI1502" s="5"/>
      <c r="CJ1502" s="14"/>
      <c r="CK1502" s="25"/>
      <c r="DO1502" s="5" t="e">
        <f>IF(REPORTE!AH$2="si",IF(C1502=VALUE(REPORTE!C$22),IF(SUM(DO1503:DO$1993),CONCATENATE(INT(B1502),", "),INT(B1502)),""),IF(C1502=VALUE(REPORTE!C$21),IF(SUM(DO1503:DO$1993),CONCATENATE(INT(B1502),", "),INT(B1502)),""))</f>
        <v>#VALUE!</v>
      </c>
      <c r="DS1502" s="5"/>
      <c r="DT1502" s="5"/>
      <c r="DU1502" s="5"/>
      <c r="DV1502" s="5"/>
    </row>
    <row r="1503" spans="1:126" x14ac:dyDescent="0.25">
      <c r="A1503" s="4" t="str">
        <f t="shared" si="320"/>
        <v/>
      </c>
      <c r="B1503" s="3"/>
      <c r="D1503" s="1"/>
      <c r="H1503" s="5" t="str">
        <f>IF(F1503="","",IFERROR(CONCATENATE("PEUA",VLOOKUP(ESTADO,REPORTE!AV$2:AW$33,2,0),DIDTRITO_FORM,CADER_FORM,IFERROR(INDEX(CA:CA,MATCH(DAY(F1503),BZ:BZ,0),1),DAY(F1503)),IFERROR(INDEX(CA:CA,MATCH(MONTH(F1503),BZ:BZ,0),1),MONTH(F1503)),YEAR(F1503),G1503),""))</f>
        <v/>
      </c>
      <c r="N1503" s="66" t="str">
        <f>IFERROR(IF(BT1503="","",IF(INDEX(N$1:N1502,MATCH(BT1503,BT$1:BT1502,0),1)=0,"",INDEX(N$1:N1502,MATCH(BT1503,BT$1:BT1502,0),1))),"")</f>
        <v/>
      </c>
      <c r="O1503" s="66" t="str">
        <f>IFERROR(IF(BT1503="","",IF(INDEX(O$1:O1502,MATCH(BT1503,BT$1:BT1502,0),1)=0,"",INDEX(O$1:O1502,MATCH(BT1503,BT$1:BT1502,0),1))),"")</f>
        <v/>
      </c>
      <c r="R1503" s="66"/>
      <c r="S1503" s="5"/>
      <c r="T1503" s="66"/>
      <c r="U1503" s="5" t="str">
        <f>IFERROR(IF(INDEX(U$1:U1502,MATCH(T1503,T$1:T1502,0),1)=0,"",INDEX(U$1:U1502,MATCH(T1503,T$1:T1502,0),1)),"")</f>
        <v/>
      </c>
      <c r="V1503" s="66"/>
      <c r="W1503" s="5" t="str">
        <f>IFERROR(IF(INDEX(W$1:W1502,MATCH(V1503,V$1:V1502,0),1)=0,"",INDEX(W$1:W1502,MATCH(V1503,V$1:V1502,0),1)),"")</f>
        <v/>
      </c>
      <c r="AE1503" s="4"/>
      <c r="AY1503" s="7"/>
      <c r="BN1503" s="7" t="str">
        <f t="shared" si="327"/>
        <v/>
      </c>
      <c r="BO1503" s="286" t="str">
        <f t="shared" si="319"/>
        <v/>
      </c>
      <c r="BP1503" s="22" t="str">
        <f t="shared" si="328"/>
        <v/>
      </c>
      <c r="BQ1503" s="7"/>
      <c r="BR1503" s="75" t="str">
        <f t="shared" si="321"/>
        <v/>
      </c>
      <c r="BS1503" s="75" t="str">
        <f t="shared" si="322"/>
        <v/>
      </c>
      <c r="BT1503" s="5" t="str">
        <f t="shared" si="323"/>
        <v/>
      </c>
      <c r="BU1503" s="79" t="str">
        <f t="shared" si="324"/>
        <v/>
      </c>
      <c r="BV1503" s="79" t="str">
        <f t="shared" si="325"/>
        <v/>
      </c>
      <c r="BW1503" s="79" t="str">
        <f t="shared" si="326"/>
        <v/>
      </c>
      <c r="CB1503" s="5"/>
      <c r="CE1503" s="5"/>
      <c r="CF1503" s="5"/>
      <c r="CG1503" s="5"/>
      <c r="CH1503" s="5"/>
      <c r="CI1503" s="5"/>
      <c r="CJ1503" s="14"/>
      <c r="CK1503" s="25"/>
      <c r="DO1503" s="5" t="e">
        <f>IF(REPORTE!AH$2="si",IF(C1503=VALUE(REPORTE!C$22),IF(SUM(DO1504:DO$1993),CONCATENATE(INT(B1503),", "),INT(B1503)),""),IF(C1503=VALUE(REPORTE!C$21),IF(SUM(DO1504:DO$1993),CONCATENATE(INT(B1503),", "),INT(B1503)),""))</f>
        <v>#VALUE!</v>
      </c>
      <c r="DS1503" s="5"/>
      <c r="DT1503" s="5"/>
      <c r="DU1503" s="5"/>
      <c r="DV1503" s="5"/>
    </row>
    <row r="1504" spans="1:126" x14ac:dyDescent="0.25">
      <c r="A1504" s="4" t="str">
        <f t="shared" si="320"/>
        <v/>
      </c>
      <c r="B1504" s="3"/>
      <c r="D1504" s="1"/>
      <c r="H1504" s="5" t="str">
        <f>IF(F1504="","",IFERROR(CONCATENATE("PEUA",VLOOKUP(ESTADO,REPORTE!AV$2:AW$33,2,0),DIDTRITO_FORM,CADER_FORM,IFERROR(INDEX(CA:CA,MATCH(DAY(F1504),BZ:BZ,0),1),DAY(F1504)),IFERROR(INDEX(CA:CA,MATCH(MONTH(F1504),BZ:BZ,0),1),MONTH(F1504)),YEAR(F1504),G1504),""))</f>
        <v/>
      </c>
      <c r="N1504" s="66" t="str">
        <f>IFERROR(IF(BT1504="","",IF(INDEX(N$1:N1503,MATCH(BT1504,BT$1:BT1503,0),1)=0,"",INDEX(N$1:N1503,MATCH(BT1504,BT$1:BT1503,0),1))),"")</f>
        <v/>
      </c>
      <c r="O1504" s="66" t="str">
        <f>IFERROR(IF(BT1504="","",IF(INDEX(O$1:O1503,MATCH(BT1504,BT$1:BT1503,0),1)=0,"",INDEX(O$1:O1503,MATCH(BT1504,BT$1:BT1503,0),1))),"")</f>
        <v/>
      </c>
      <c r="R1504" s="66"/>
      <c r="S1504" s="5"/>
      <c r="T1504" s="66"/>
      <c r="U1504" s="5" t="str">
        <f>IFERROR(IF(INDEX(U$1:U1503,MATCH(T1504,T$1:T1503,0),1)=0,"",INDEX(U$1:U1503,MATCH(T1504,T$1:T1503,0),1)),"")</f>
        <v/>
      </c>
      <c r="V1504" s="66"/>
      <c r="W1504" s="5" t="str">
        <f>IFERROR(IF(INDEX(W$1:W1503,MATCH(V1504,V$1:V1503,0),1)=0,"",INDEX(W$1:W1503,MATCH(V1504,V$1:V1503,0),1)),"")</f>
        <v/>
      </c>
      <c r="AE1504" s="4"/>
      <c r="AY1504" s="7"/>
      <c r="BN1504" s="7" t="str">
        <f t="shared" si="327"/>
        <v/>
      </c>
      <c r="BO1504" s="286" t="str">
        <f t="shared" si="319"/>
        <v/>
      </c>
      <c r="BP1504" s="22" t="str">
        <f t="shared" si="328"/>
        <v/>
      </c>
      <c r="BQ1504" s="7"/>
      <c r="BR1504" s="75" t="str">
        <f t="shared" si="321"/>
        <v/>
      </c>
      <c r="BS1504" s="75" t="str">
        <f t="shared" si="322"/>
        <v/>
      </c>
      <c r="BT1504" s="5" t="str">
        <f t="shared" si="323"/>
        <v/>
      </c>
      <c r="BU1504" s="79" t="str">
        <f t="shared" si="324"/>
        <v/>
      </c>
      <c r="BV1504" s="79" t="str">
        <f t="shared" si="325"/>
        <v/>
      </c>
      <c r="BW1504" s="79" t="str">
        <f t="shared" si="326"/>
        <v/>
      </c>
      <c r="CB1504" s="5"/>
      <c r="CE1504" s="5"/>
      <c r="CF1504" s="5"/>
      <c r="CG1504" s="5"/>
      <c r="CH1504" s="5"/>
      <c r="CI1504" s="5"/>
      <c r="CJ1504" s="14"/>
      <c r="CK1504" s="25"/>
      <c r="DO1504" s="5" t="e">
        <f>IF(REPORTE!AH$2="si",IF(C1504=VALUE(REPORTE!C$22),IF(SUM(DO1505:DO$1993),CONCATENATE(INT(B1504),", "),INT(B1504)),""),IF(C1504=VALUE(REPORTE!C$21),IF(SUM(DO1505:DO$1993),CONCATENATE(INT(B1504),", "),INT(B1504)),""))</f>
        <v>#VALUE!</v>
      </c>
      <c r="DS1504" s="5"/>
      <c r="DT1504" s="5"/>
      <c r="DU1504" s="5"/>
      <c r="DV1504" s="5"/>
    </row>
    <row r="1505" spans="1:126" x14ac:dyDescent="0.25">
      <c r="A1505" s="4" t="str">
        <f t="shared" si="320"/>
        <v/>
      </c>
      <c r="B1505" s="3"/>
      <c r="D1505" s="1"/>
      <c r="H1505" s="5" t="str">
        <f>IF(F1505="","",IFERROR(CONCATENATE("PEUA",VLOOKUP(ESTADO,REPORTE!AV$2:AW$33,2,0),DIDTRITO_FORM,CADER_FORM,IFERROR(INDEX(CA:CA,MATCH(DAY(F1505),BZ:BZ,0),1),DAY(F1505)),IFERROR(INDEX(CA:CA,MATCH(MONTH(F1505),BZ:BZ,0),1),MONTH(F1505)),YEAR(F1505),G1505),""))</f>
        <v/>
      </c>
      <c r="N1505" s="66" t="str">
        <f>IFERROR(IF(BT1505="","",IF(INDEX(N$1:N1504,MATCH(BT1505,BT$1:BT1504,0),1)=0,"",INDEX(N$1:N1504,MATCH(BT1505,BT$1:BT1504,0),1))),"")</f>
        <v/>
      </c>
      <c r="O1505" s="66" t="str">
        <f>IFERROR(IF(BT1505="","",IF(INDEX(O$1:O1504,MATCH(BT1505,BT$1:BT1504,0),1)=0,"",INDEX(O$1:O1504,MATCH(BT1505,BT$1:BT1504,0),1))),"")</f>
        <v/>
      </c>
      <c r="R1505" s="66"/>
      <c r="S1505" s="5"/>
      <c r="T1505" s="66"/>
      <c r="U1505" s="5" t="str">
        <f>IFERROR(IF(INDEX(U$1:U1504,MATCH(T1505,T$1:T1504,0),1)=0,"",INDEX(U$1:U1504,MATCH(T1505,T$1:T1504,0),1)),"")</f>
        <v/>
      </c>
      <c r="V1505" s="66"/>
      <c r="W1505" s="5" t="str">
        <f>IFERROR(IF(INDEX(W$1:W1504,MATCH(V1505,V$1:V1504,0),1)=0,"",INDEX(W$1:W1504,MATCH(V1505,V$1:V1504,0),1)),"")</f>
        <v/>
      </c>
      <c r="AE1505" s="4"/>
      <c r="AY1505" s="7"/>
      <c r="BN1505" s="7" t="str">
        <f t="shared" si="327"/>
        <v/>
      </c>
      <c r="BO1505" s="286" t="str">
        <f t="shared" si="319"/>
        <v/>
      </c>
      <c r="BP1505" s="22" t="str">
        <f t="shared" si="328"/>
        <v/>
      </c>
      <c r="BQ1505" s="7"/>
      <c r="BR1505" s="75" t="str">
        <f t="shared" si="321"/>
        <v/>
      </c>
      <c r="BS1505" s="75" t="str">
        <f t="shared" si="322"/>
        <v/>
      </c>
      <c r="BT1505" s="5" t="str">
        <f t="shared" si="323"/>
        <v/>
      </c>
      <c r="BU1505" s="79" t="str">
        <f t="shared" si="324"/>
        <v/>
      </c>
      <c r="BV1505" s="79" t="str">
        <f t="shared" si="325"/>
        <v/>
      </c>
      <c r="BW1505" s="79" t="str">
        <f t="shared" si="326"/>
        <v/>
      </c>
      <c r="CB1505" s="5"/>
      <c r="CE1505" s="5"/>
      <c r="CF1505" s="5"/>
      <c r="CG1505" s="5"/>
      <c r="CH1505" s="5"/>
      <c r="CI1505" s="5"/>
      <c r="CJ1505" s="14"/>
      <c r="CK1505" s="25"/>
      <c r="DO1505" s="5" t="e">
        <f>IF(REPORTE!AH$2="si",IF(C1505=VALUE(REPORTE!C$22),IF(SUM(DO1506:DO$1993),CONCATENATE(INT(B1505),", "),INT(B1505)),""),IF(C1505=VALUE(REPORTE!C$21),IF(SUM(DO1506:DO$1993),CONCATENATE(INT(B1505),", "),INT(B1505)),""))</f>
        <v>#VALUE!</v>
      </c>
      <c r="DS1505" s="5"/>
      <c r="DT1505" s="5"/>
      <c r="DU1505" s="5"/>
      <c r="DV1505" s="5"/>
    </row>
    <row r="1506" spans="1:126" x14ac:dyDescent="0.25">
      <c r="A1506" s="4" t="str">
        <f t="shared" si="320"/>
        <v/>
      </c>
      <c r="B1506" s="3"/>
      <c r="D1506" s="1"/>
      <c r="H1506" s="5" t="str">
        <f>IF(F1506="","",IFERROR(CONCATENATE("PEUA",VLOOKUP(ESTADO,REPORTE!AV$2:AW$33,2,0),DIDTRITO_FORM,CADER_FORM,IFERROR(INDEX(CA:CA,MATCH(DAY(F1506),BZ:BZ,0),1),DAY(F1506)),IFERROR(INDEX(CA:CA,MATCH(MONTH(F1506),BZ:BZ,0),1),MONTH(F1506)),YEAR(F1506),G1506),""))</f>
        <v/>
      </c>
      <c r="N1506" s="66" t="str">
        <f>IFERROR(IF(BT1506="","",IF(INDEX(N$1:N1505,MATCH(BT1506,BT$1:BT1505,0),1)=0,"",INDEX(N$1:N1505,MATCH(BT1506,BT$1:BT1505,0),1))),"")</f>
        <v/>
      </c>
      <c r="O1506" s="66" t="str">
        <f>IFERROR(IF(BT1506="","",IF(INDEX(O$1:O1505,MATCH(BT1506,BT$1:BT1505,0),1)=0,"",INDEX(O$1:O1505,MATCH(BT1506,BT$1:BT1505,0),1))),"")</f>
        <v/>
      </c>
      <c r="R1506" s="66"/>
      <c r="S1506" s="5"/>
      <c r="T1506" s="66"/>
      <c r="U1506" s="5" t="str">
        <f>IFERROR(IF(INDEX(U$1:U1505,MATCH(T1506,T$1:T1505,0),1)=0,"",INDEX(U$1:U1505,MATCH(T1506,T$1:T1505,0),1)),"")</f>
        <v/>
      </c>
      <c r="V1506" s="66"/>
      <c r="W1506" s="5" t="str">
        <f>IFERROR(IF(INDEX(W$1:W1505,MATCH(V1506,V$1:V1505,0),1)=0,"",INDEX(W$1:W1505,MATCH(V1506,V$1:V1505,0),1)),"")</f>
        <v/>
      </c>
      <c r="AE1506" s="4"/>
      <c r="AY1506" s="7"/>
      <c r="BN1506" s="7" t="str">
        <f t="shared" si="327"/>
        <v/>
      </c>
      <c r="BO1506" s="286" t="str">
        <f t="shared" si="319"/>
        <v/>
      </c>
      <c r="BP1506" s="22" t="str">
        <f t="shared" si="328"/>
        <v/>
      </c>
      <c r="BQ1506" s="7"/>
      <c r="BR1506" s="75" t="str">
        <f t="shared" si="321"/>
        <v/>
      </c>
      <c r="BS1506" s="75" t="str">
        <f t="shared" si="322"/>
        <v/>
      </c>
      <c r="BT1506" s="5" t="str">
        <f t="shared" si="323"/>
        <v/>
      </c>
      <c r="BU1506" s="79" t="str">
        <f t="shared" si="324"/>
        <v/>
      </c>
      <c r="BV1506" s="79" t="str">
        <f t="shared" si="325"/>
        <v/>
      </c>
      <c r="BW1506" s="79" t="str">
        <f t="shared" si="326"/>
        <v/>
      </c>
      <c r="CB1506" s="5"/>
      <c r="CE1506" s="5"/>
      <c r="CF1506" s="5"/>
      <c r="CG1506" s="5"/>
      <c r="CH1506" s="5"/>
      <c r="CI1506" s="5"/>
      <c r="CJ1506" s="14"/>
      <c r="CK1506" s="25"/>
      <c r="DO1506" s="5" t="e">
        <f>IF(REPORTE!AH$2="si",IF(C1506=VALUE(REPORTE!C$22),IF(SUM(DO1507:DO$1993),CONCATENATE(INT(B1506),", "),INT(B1506)),""),IF(C1506=VALUE(REPORTE!C$21),IF(SUM(DO1507:DO$1993),CONCATENATE(INT(B1506),", "),INT(B1506)),""))</f>
        <v>#VALUE!</v>
      </c>
      <c r="DS1506" s="5"/>
      <c r="DT1506" s="5"/>
      <c r="DU1506" s="5"/>
      <c r="DV1506" s="5"/>
    </row>
    <row r="1507" spans="1:126" x14ac:dyDescent="0.25">
      <c r="A1507" s="4" t="str">
        <f t="shared" si="320"/>
        <v/>
      </c>
      <c r="B1507" s="3"/>
      <c r="D1507" s="1"/>
      <c r="H1507" s="5" t="str">
        <f>IF(F1507="","",IFERROR(CONCATENATE("PEUA",VLOOKUP(ESTADO,REPORTE!AV$2:AW$33,2,0),DIDTRITO_FORM,CADER_FORM,IFERROR(INDEX(CA:CA,MATCH(DAY(F1507),BZ:BZ,0),1),DAY(F1507)),IFERROR(INDEX(CA:CA,MATCH(MONTH(F1507),BZ:BZ,0),1),MONTH(F1507)),YEAR(F1507),G1507),""))</f>
        <v/>
      </c>
      <c r="N1507" s="66" t="str">
        <f>IFERROR(IF(BT1507="","",IF(INDEX(N$1:N1506,MATCH(BT1507,BT$1:BT1506,0),1)=0,"",INDEX(N$1:N1506,MATCH(BT1507,BT$1:BT1506,0),1))),"")</f>
        <v/>
      </c>
      <c r="O1507" s="66" t="str">
        <f>IFERROR(IF(BT1507="","",IF(INDEX(O$1:O1506,MATCH(BT1507,BT$1:BT1506,0),1)=0,"",INDEX(O$1:O1506,MATCH(BT1507,BT$1:BT1506,0),1))),"")</f>
        <v/>
      </c>
      <c r="R1507" s="66"/>
      <c r="S1507" s="5"/>
      <c r="T1507" s="66"/>
      <c r="U1507" s="5" t="str">
        <f>IFERROR(IF(INDEX(U$1:U1506,MATCH(T1507,T$1:T1506,0),1)=0,"",INDEX(U$1:U1506,MATCH(T1507,T$1:T1506,0),1)),"")</f>
        <v/>
      </c>
      <c r="V1507" s="66"/>
      <c r="W1507" s="5" t="str">
        <f>IFERROR(IF(INDEX(W$1:W1506,MATCH(V1507,V$1:V1506,0),1)=0,"",INDEX(W$1:W1506,MATCH(V1507,V$1:V1506,0),1)),"")</f>
        <v/>
      </c>
      <c r="AE1507" s="4"/>
      <c r="AY1507" s="7"/>
      <c r="BN1507" s="7" t="str">
        <f t="shared" si="327"/>
        <v/>
      </c>
      <c r="BO1507" s="286" t="str">
        <f t="shared" si="319"/>
        <v/>
      </c>
      <c r="BP1507" s="22" t="str">
        <f t="shared" si="328"/>
        <v/>
      </c>
      <c r="BQ1507" s="7"/>
      <c r="BR1507" s="75" t="str">
        <f t="shared" si="321"/>
        <v/>
      </c>
      <c r="BS1507" s="75" t="str">
        <f t="shared" si="322"/>
        <v/>
      </c>
      <c r="BT1507" s="5" t="str">
        <f t="shared" si="323"/>
        <v/>
      </c>
      <c r="BU1507" s="79" t="str">
        <f t="shared" si="324"/>
        <v/>
      </c>
      <c r="BV1507" s="79" t="str">
        <f t="shared" si="325"/>
        <v/>
      </c>
      <c r="BW1507" s="79" t="str">
        <f t="shared" si="326"/>
        <v/>
      </c>
      <c r="CB1507" s="5"/>
      <c r="CE1507" s="5"/>
      <c r="CF1507" s="5"/>
      <c r="CG1507" s="5"/>
      <c r="CH1507" s="5"/>
      <c r="CI1507" s="5"/>
      <c r="CJ1507" s="14"/>
      <c r="CK1507" s="25"/>
      <c r="DO1507" s="5" t="e">
        <f>IF(REPORTE!AH$2="si",IF(C1507=VALUE(REPORTE!C$22),IF(SUM(DO1508:DO$1993),CONCATENATE(INT(B1507),", "),INT(B1507)),""),IF(C1507=VALUE(REPORTE!C$21),IF(SUM(DO1508:DO$1993),CONCATENATE(INT(B1507),", "),INT(B1507)),""))</f>
        <v>#VALUE!</v>
      </c>
      <c r="DS1507" s="5"/>
      <c r="DT1507" s="5"/>
      <c r="DU1507" s="5"/>
      <c r="DV1507" s="5"/>
    </row>
    <row r="1508" spans="1:126" x14ac:dyDescent="0.25">
      <c r="A1508" s="4" t="str">
        <f t="shared" si="320"/>
        <v/>
      </c>
      <c r="B1508" s="3"/>
      <c r="D1508" s="1"/>
      <c r="H1508" s="5" t="str">
        <f>IF(F1508="","",IFERROR(CONCATENATE("PEUA",VLOOKUP(ESTADO,REPORTE!AV$2:AW$33,2,0),DIDTRITO_FORM,CADER_FORM,IFERROR(INDEX(CA:CA,MATCH(DAY(F1508),BZ:BZ,0),1),DAY(F1508)),IFERROR(INDEX(CA:CA,MATCH(MONTH(F1508),BZ:BZ,0),1),MONTH(F1508)),YEAR(F1508),G1508),""))</f>
        <v/>
      </c>
      <c r="N1508" s="66" t="str">
        <f>IFERROR(IF(BT1508="","",IF(INDEX(N$1:N1507,MATCH(BT1508,BT$1:BT1507,0),1)=0,"",INDEX(N$1:N1507,MATCH(BT1508,BT$1:BT1507,0),1))),"")</f>
        <v/>
      </c>
      <c r="O1508" s="66" t="str">
        <f>IFERROR(IF(BT1508="","",IF(INDEX(O$1:O1507,MATCH(BT1508,BT$1:BT1507,0),1)=0,"",INDEX(O$1:O1507,MATCH(BT1508,BT$1:BT1507,0),1))),"")</f>
        <v/>
      </c>
      <c r="R1508" s="66"/>
      <c r="S1508" s="5"/>
      <c r="T1508" s="66"/>
      <c r="U1508" s="5" t="str">
        <f>IFERROR(IF(INDEX(U$1:U1507,MATCH(T1508,T$1:T1507,0),1)=0,"",INDEX(U$1:U1507,MATCH(T1508,T$1:T1507,0),1)),"")</f>
        <v/>
      </c>
      <c r="V1508" s="66"/>
      <c r="W1508" s="5" t="str">
        <f>IFERROR(IF(INDEX(W$1:W1507,MATCH(V1508,V$1:V1507,0),1)=0,"",INDEX(W$1:W1507,MATCH(V1508,V$1:V1507,0),1)),"")</f>
        <v/>
      </c>
      <c r="AE1508" s="4"/>
      <c r="AY1508" s="7"/>
      <c r="BN1508" s="7" t="str">
        <f t="shared" si="327"/>
        <v/>
      </c>
      <c r="BO1508" s="286" t="str">
        <f t="shared" si="319"/>
        <v/>
      </c>
      <c r="BP1508" s="22" t="str">
        <f t="shared" si="328"/>
        <v/>
      </c>
      <c r="BQ1508" s="7"/>
      <c r="BR1508" s="75" t="str">
        <f t="shared" si="321"/>
        <v/>
      </c>
      <c r="BS1508" s="75" t="str">
        <f t="shared" si="322"/>
        <v/>
      </c>
      <c r="BT1508" s="5" t="str">
        <f t="shared" si="323"/>
        <v/>
      </c>
      <c r="BU1508" s="79" t="str">
        <f t="shared" si="324"/>
        <v/>
      </c>
      <c r="BV1508" s="79" t="str">
        <f t="shared" si="325"/>
        <v/>
      </c>
      <c r="BW1508" s="79" t="str">
        <f t="shared" si="326"/>
        <v/>
      </c>
      <c r="CB1508" s="5"/>
      <c r="CE1508" s="5"/>
      <c r="CF1508" s="5"/>
      <c r="CG1508" s="5"/>
      <c r="CH1508" s="5"/>
      <c r="CI1508" s="5"/>
      <c r="CJ1508" s="14"/>
      <c r="CK1508" s="25"/>
      <c r="DO1508" s="5" t="e">
        <f>IF(REPORTE!AH$2="si",IF(C1508=VALUE(REPORTE!C$22),IF(SUM(DO1509:DO$1993),CONCATENATE(INT(B1508),", "),INT(B1508)),""),IF(C1508=VALUE(REPORTE!C$21),IF(SUM(DO1509:DO$1993),CONCATENATE(INT(B1508),", "),INT(B1508)),""))</f>
        <v>#VALUE!</v>
      </c>
      <c r="DS1508" s="5"/>
      <c r="DT1508" s="5"/>
      <c r="DU1508" s="5"/>
      <c r="DV1508" s="5"/>
    </row>
    <row r="1509" spans="1:126" x14ac:dyDescent="0.25">
      <c r="A1509" s="4" t="str">
        <f t="shared" si="320"/>
        <v/>
      </c>
      <c r="B1509" s="3"/>
      <c r="D1509" s="1"/>
      <c r="H1509" s="5" t="str">
        <f>IF(F1509="","",IFERROR(CONCATENATE("PEUA",VLOOKUP(ESTADO,REPORTE!AV$2:AW$33,2,0),DIDTRITO_FORM,CADER_FORM,IFERROR(INDEX(CA:CA,MATCH(DAY(F1509),BZ:BZ,0),1),DAY(F1509)),IFERROR(INDEX(CA:CA,MATCH(MONTH(F1509),BZ:BZ,0),1),MONTH(F1509)),YEAR(F1509),G1509),""))</f>
        <v/>
      </c>
      <c r="N1509" s="66" t="str">
        <f>IFERROR(IF(BT1509="","",IF(INDEX(N$1:N1508,MATCH(BT1509,BT$1:BT1508,0),1)=0,"",INDEX(N$1:N1508,MATCH(BT1509,BT$1:BT1508,0),1))),"")</f>
        <v/>
      </c>
      <c r="O1509" s="66" t="str">
        <f>IFERROR(IF(BT1509="","",IF(INDEX(O$1:O1508,MATCH(BT1509,BT$1:BT1508,0),1)=0,"",INDEX(O$1:O1508,MATCH(BT1509,BT$1:BT1508,0),1))),"")</f>
        <v/>
      </c>
      <c r="R1509" s="66"/>
      <c r="S1509" s="5"/>
      <c r="T1509" s="66"/>
      <c r="U1509" s="5" t="str">
        <f>IFERROR(IF(INDEX(U$1:U1508,MATCH(T1509,T$1:T1508,0),1)=0,"",INDEX(U$1:U1508,MATCH(T1509,T$1:T1508,0),1)),"")</f>
        <v/>
      </c>
      <c r="V1509" s="66"/>
      <c r="W1509" s="5" t="str">
        <f>IFERROR(IF(INDEX(W$1:W1508,MATCH(V1509,V$1:V1508,0),1)=0,"",INDEX(W$1:W1508,MATCH(V1509,V$1:V1508,0),1)),"")</f>
        <v/>
      </c>
      <c r="AE1509" s="4"/>
      <c r="AY1509" s="7"/>
      <c r="BN1509" s="7" t="str">
        <f t="shared" si="327"/>
        <v/>
      </c>
      <c r="BO1509" s="286" t="str">
        <f t="shared" si="319"/>
        <v/>
      </c>
      <c r="BP1509" s="22" t="str">
        <f t="shared" si="328"/>
        <v/>
      </c>
      <c r="BQ1509" s="7"/>
      <c r="BR1509" s="75" t="str">
        <f t="shared" si="321"/>
        <v/>
      </c>
      <c r="BS1509" s="75" t="str">
        <f t="shared" si="322"/>
        <v/>
      </c>
      <c r="BT1509" s="5" t="str">
        <f t="shared" si="323"/>
        <v/>
      </c>
      <c r="BU1509" s="79" t="str">
        <f t="shared" si="324"/>
        <v/>
      </c>
      <c r="BV1509" s="79" t="str">
        <f t="shared" si="325"/>
        <v/>
      </c>
      <c r="BW1509" s="79" t="str">
        <f t="shared" si="326"/>
        <v/>
      </c>
      <c r="CB1509" s="5"/>
      <c r="CE1509" s="5"/>
      <c r="CF1509" s="5"/>
      <c r="CG1509" s="5"/>
      <c r="CH1509" s="5"/>
      <c r="CI1509" s="5"/>
      <c r="CJ1509" s="14"/>
      <c r="CK1509" s="25"/>
      <c r="DO1509" s="5" t="e">
        <f>IF(REPORTE!AH$2="si",IF(C1509=VALUE(REPORTE!C$22),IF(SUM(DO1510:DO$1993),CONCATENATE(INT(B1509),", "),INT(B1509)),""),IF(C1509=VALUE(REPORTE!C$21),IF(SUM(DO1510:DO$1993),CONCATENATE(INT(B1509),", "),INT(B1509)),""))</f>
        <v>#VALUE!</v>
      </c>
      <c r="DS1509" s="5"/>
      <c r="DT1509" s="5"/>
      <c r="DU1509" s="5"/>
      <c r="DV1509" s="5"/>
    </row>
    <row r="1510" spans="1:126" x14ac:dyDescent="0.25">
      <c r="A1510" s="4" t="str">
        <f t="shared" si="320"/>
        <v/>
      </c>
      <c r="B1510" s="3"/>
      <c r="D1510" s="1"/>
      <c r="H1510" s="5" t="str">
        <f>IF(F1510="","",IFERROR(CONCATENATE("PEUA",VLOOKUP(ESTADO,REPORTE!AV$2:AW$33,2,0),DIDTRITO_FORM,CADER_FORM,IFERROR(INDEX(CA:CA,MATCH(DAY(F1510),BZ:BZ,0),1),DAY(F1510)),IFERROR(INDEX(CA:CA,MATCH(MONTH(F1510),BZ:BZ,0),1),MONTH(F1510)),YEAR(F1510),G1510),""))</f>
        <v/>
      </c>
      <c r="N1510" s="66" t="str">
        <f>IFERROR(IF(BT1510="","",IF(INDEX(N$1:N1509,MATCH(BT1510,BT$1:BT1509,0),1)=0,"",INDEX(N$1:N1509,MATCH(BT1510,BT$1:BT1509,0),1))),"")</f>
        <v/>
      </c>
      <c r="O1510" s="66" t="str">
        <f>IFERROR(IF(BT1510="","",IF(INDEX(O$1:O1509,MATCH(BT1510,BT$1:BT1509,0),1)=0,"",INDEX(O$1:O1509,MATCH(BT1510,BT$1:BT1509,0),1))),"")</f>
        <v/>
      </c>
      <c r="R1510" s="66"/>
      <c r="S1510" s="5"/>
      <c r="T1510" s="66"/>
      <c r="U1510" s="5" t="str">
        <f>IFERROR(IF(INDEX(U$1:U1509,MATCH(T1510,T$1:T1509,0),1)=0,"",INDEX(U$1:U1509,MATCH(T1510,T$1:T1509,0),1)),"")</f>
        <v/>
      </c>
      <c r="V1510" s="66"/>
      <c r="W1510" s="5" t="str">
        <f>IFERROR(IF(INDEX(W$1:W1509,MATCH(V1510,V$1:V1509,0),1)=0,"",INDEX(W$1:W1509,MATCH(V1510,V$1:V1509,0),1)),"")</f>
        <v/>
      </c>
      <c r="AE1510" s="4"/>
      <c r="AY1510" s="7"/>
      <c r="BN1510" s="7" t="str">
        <f t="shared" si="327"/>
        <v/>
      </c>
      <c r="BO1510" s="286" t="str">
        <f t="shared" si="319"/>
        <v/>
      </c>
      <c r="BP1510" s="22" t="str">
        <f t="shared" si="328"/>
        <v/>
      </c>
      <c r="BQ1510" s="7"/>
      <c r="BR1510" s="75" t="str">
        <f t="shared" si="321"/>
        <v/>
      </c>
      <c r="BS1510" s="75" t="str">
        <f t="shared" si="322"/>
        <v/>
      </c>
      <c r="BT1510" s="5" t="str">
        <f t="shared" si="323"/>
        <v/>
      </c>
      <c r="BU1510" s="79" t="str">
        <f t="shared" si="324"/>
        <v/>
      </c>
      <c r="BV1510" s="79" t="str">
        <f t="shared" si="325"/>
        <v/>
      </c>
      <c r="BW1510" s="79" t="str">
        <f t="shared" si="326"/>
        <v/>
      </c>
      <c r="CB1510" s="5"/>
      <c r="CE1510" s="5"/>
      <c r="CF1510" s="5"/>
      <c r="CG1510" s="5"/>
      <c r="CH1510" s="5"/>
      <c r="CI1510" s="5"/>
      <c r="CJ1510" s="14"/>
      <c r="CK1510" s="25"/>
      <c r="DO1510" s="5" t="e">
        <f>IF(REPORTE!AH$2="si",IF(C1510=VALUE(REPORTE!C$22),IF(SUM(DO1511:DO$1993),CONCATENATE(INT(B1510),", "),INT(B1510)),""),IF(C1510=VALUE(REPORTE!C$21),IF(SUM(DO1511:DO$1993),CONCATENATE(INT(B1510),", "),INT(B1510)),""))</f>
        <v>#VALUE!</v>
      </c>
      <c r="DS1510" s="5"/>
      <c r="DT1510" s="5"/>
      <c r="DU1510" s="5"/>
      <c r="DV1510" s="5"/>
    </row>
    <row r="1511" spans="1:126" x14ac:dyDescent="0.25">
      <c r="A1511" s="4" t="str">
        <f t="shared" si="320"/>
        <v/>
      </c>
      <c r="B1511" s="3"/>
      <c r="D1511" s="1"/>
      <c r="H1511" s="5" t="str">
        <f>IF(F1511="","",IFERROR(CONCATENATE("PEUA",VLOOKUP(ESTADO,REPORTE!AV$2:AW$33,2,0),DIDTRITO_FORM,CADER_FORM,IFERROR(INDEX(CA:CA,MATCH(DAY(F1511),BZ:BZ,0),1),DAY(F1511)),IFERROR(INDEX(CA:CA,MATCH(MONTH(F1511),BZ:BZ,0),1),MONTH(F1511)),YEAR(F1511),G1511),""))</f>
        <v/>
      </c>
      <c r="N1511" s="66" t="str">
        <f>IFERROR(IF(BT1511="","",IF(INDEX(N$1:N1510,MATCH(BT1511,BT$1:BT1510,0),1)=0,"",INDEX(N$1:N1510,MATCH(BT1511,BT$1:BT1510,0),1))),"")</f>
        <v/>
      </c>
      <c r="O1511" s="66" t="str">
        <f>IFERROR(IF(BT1511="","",IF(INDEX(O$1:O1510,MATCH(BT1511,BT$1:BT1510,0),1)=0,"",INDEX(O$1:O1510,MATCH(BT1511,BT$1:BT1510,0),1))),"")</f>
        <v/>
      </c>
      <c r="R1511" s="66"/>
      <c r="S1511" s="5"/>
      <c r="T1511" s="66"/>
      <c r="U1511" s="5" t="str">
        <f>IFERROR(IF(INDEX(U$1:U1510,MATCH(T1511,T$1:T1510,0),1)=0,"",INDEX(U$1:U1510,MATCH(T1511,T$1:T1510,0),1)),"")</f>
        <v/>
      </c>
      <c r="V1511" s="66"/>
      <c r="W1511" s="5" t="str">
        <f>IFERROR(IF(INDEX(W$1:W1510,MATCH(V1511,V$1:V1510,0),1)=0,"",INDEX(W$1:W1510,MATCH(V1511,V$1:V1510,0),1)),"")</f>
        <v/>
      </c>
      <c r="AE1511" s="4"/>
      <c r="AY1511" s="7"/>
      <c r="BN1511" s="7" t="str">
        <f t="shared" si="327"/>
        <v/>
      </c>
      <c r="BO1511" s="286" t="str">
        <f t="shared" si="319"/>
        <v/>
      </c>
      <c r="BP1511" s="22" t="str">
        <f t="shared" si="328"/>
        <v/>
      </c>
      <c r="BQ1511" s="7"/>
      <c r="BR1511" s="75" t="str">
        <f t="shared" si="321"/>
        <v/>
      </c>
      <c r="BS1511" s="75" t="str">
        <f t="shared" si="322"/>
        <v/>
      </c>
      <c r="BT1511" s="5" t="str">
        <f t="shared" si="323"/>
        <v/>
      </c>
      <c r="BU1511" s="79" t="str">
        <f t="shared" si="324"/>
        <v/>
      </c>
      <c r="BV1511" s="79" t="str">
        <f t="shared" si="325"/>
        <v/>
      </c>
      <c r="BW1511" s="79" t="str">
        <f t="shared" si="326"/>
        <v/>
      </c>
      <c r="CB1511" s="5"/>
      <c r="CE1511" s="5"/>
      <c r="CF1511" s="5"/>
      <c r="CG1511" s="5"/>
      <c r="CH1511" s="5"/>
      <c r="CI1511" s="5"/>
      <c r="CJ1511" s="14"/>
      <c r="CK1511" s="25"/>
      <c r="DO1511" s="5" t="e">
        <f>IF(REPORTE!AH$2="si",IF(C1511=VALUE(REPORTE!C$22),IF(SUM(DO1512:DO$1993),CONCATENATE(INT(B1511),", "),INT(B1511)),""),IF(C1511=VALUE(REPORTE!C$21),IF(SUM(DO1512:DO$1993),CONCATENATE(INT(B1511),", "),INT(B1511)),""))</f>
        <v>#VALUE!</v>
      </c>
      <c r="DS1511" s="5"/>
      <c r="DT1511" s="5"/>
      <c r="DU1511" s="5"/>
      <c r="DV1511" s="5"/>
    </row>
    <row r="1512" spans="1:126" x14ac:dyDescent="0.25">
      <c r="A1512" s="4" t="str">
        <f t="shared" si="320"/>
        <v/>
      </c>
      <c r="B1512" s="3"/>
      <c r="D1512" s="1"/>
      <c r="H1512" s="5" t="str">
        <f>IF(F1512="","",IFERROR(CONCATENATE("PEUA",VLOOKUP(ESTADO,REPORTE!AV$2:AW$33,2,0),DIDTRITO_FORM,CADER_FORM,IFERROR(INDEX(CA:CA,MATCH(DAY(F1512),BZ:BZ,0),1),DAY(F1512)),IFERROR(INDEX(CA:CA,MATCH(MONTH(F1512),BZ:BZ,0),1),MONTH(F1512)),YEAR(F1512),G1512),""))</f>
        <v/>
      </c>
      <c r="N1512" s="66" t="str">
        <f>IFERROR(IF(BT1512="","",IF(INDEX(N$1:N1511,MATCH(BT1512,BT$1:BT1511,0),1)=0,"",INDEX(N$1:N1511,MATCH(BT1512,BT$1:BT1511,0),1))),"")</f>
        <v/>
      </c>
      <c r="O1512" s="66" t="str">
        <f>IFERROR(IF(BT1512="","",IF(INDEX(O$1:O1511,MATCH(BT1512,BT$1:BT1511,0),1)=0,"",INDEX(O$1:O1511,MATCH(BT1512,BT$1:BT1511,0),1))),"")</f>
        <v/>
      </c>
      <c r="R1512" s="66"/>
      <c r="S1512" s="5"/>
      <c r="T1512" s="66"/>
      <c r="U1512" s="5" t="str">
        <f>IFERROR(IF(INDEX(U$1:U1511,MATCH(T1512,T$1:T1511,0),1)=0,"",INDEX(U$1:U1511,MATCH(T1512,T$1:T1511,0),1)),"")</f>
        <v/>
      </c>
      <c r="V1512" s="66"/>
      <c r="W1512" s="5" t="str">
        <f>IFERROR(IF(INDEX(W$1:W1511,MATCH(V1512,V$1:V1511,0),1)=0,"",INDEX(W$1:W1511,MATCH(V1512,V$1:V1511,0),1)),"")</f>
        <v/>
      </c>
      <c r="AE1512" s="4"/>
      <c r="AY1512" s="7"/>
      <c r="BN1512" s="7" t="str">
        <f t="shared" si="327"/>
        <v/>
      </c>
      <c r="BO1512" s="286" t="str">
        <f t="shared" si="319"/>
        <v/>
      </c>
      <c r="BP1512" s="22" t="str">
        <f t="shared" si="328"/>
        <v/>
      </c>
      <c r="BQ1512" s="7"/>
      <c r="BR1512" s="75" t="str">
        <f t="shared" si="321"/>
        <v/>
      </c>
      <c r="BS1512" s="75" t="str">
        <f t="shared" si="322"/>
        <v/>
      </c>
      <c r="BT1512" s="5" t="str">
        <f t="shared" si="323"/>
        <v/>
      </c>
      <c r="BU1512" s="79" t="str">
        <f t="shared" si="324"/>
        <v/>
      </c>
      <c r="BV1512" s="79" t="str">
        <f t="shared" si="325"/>
        <v/>
      </c>
      <c r="BW1512" s="79" t="str">
        <f t="shared" si="326"/>
        <v/>
      </c>
      <c r="CB1512" s="5"/>
      <c r="CE1512" s="5"/>
      <c r="CF1512" s="5"/>
      <c r="CG1512" s="5"/>
      <c r="CH1512" s="5"/>
      <c r="CI1512" s="5"/>
      <c r="CJ1512" s="14"/>
      <c r="CK1512" s="25"/>
      <c r="DO1512" s="5" t="e">
        <f>IF(REPORTE!AH$2="si",IF(C1512=VALUE(REPORTE!C$22),IF(SUM(DO1513:DO$1993),CONCATENATE(INT(B1512),", "),INT(B1512)),""),IF(C1512=VALUE(REPORTE!C$21),IF(SUM(DO1513:DO$1993),CONCATENATE(INT(B1512),", "),INT(B1512)),""))</f>
        <v>#VALUE!</v>
      </c>
      <c r="DS1512" s="5"/>
      <c r="DT1512" s="5"/>
      <c r="DU1512" s="5"/>
      <c r="DV1512" s="5"/>
    </row>
    <row r="1513" spans="1:126" x14ac:dyDescent="0.25">
      <c r="A1513" s="4" t="str">
        <f t="shared" si="320"/>
        <v/>
      </c>
      <c r="B1513" s="3"/>
      <c r="D1513" s="1"/>
      <c r="H1513" s="5" t="str">
        <f>IF(F1513="","",IFERROR(CONCATENATE("PEUA",VLOOKUP(ESTADO,REPORTE!AV$2:AW$33,2,0),DIDTRITO_FORM,CADER_FORM,IFERROR(INDEX(CA:CA,MATCH(DAY(F1513),BZ:BZ,0),1),DAY(F1513)),IFERROR(INDEX(CA:CA,MATCH(MONTH(F1513),BZ:BZ,0),1),MONTH(F1513)),YEAR(F1513),G1513),""))</f>
        <v/>
      </c>
      <c r="N1513" s="66" t="str">
        <f>IFERROR(IF(BT1513="","",IF(INDEX(N$1:N1512,MATCH(BT1513,BT$1:BT1512,0),1)=0,"",INDEX(N$1:N1512,MATCH(BT1513,BT$1:BT1512,0),1))),"")</f>
        <v/>
      </c>
      <c r="O1513" s="66" t="str">
        <f>IFERROR(IF(BT1513="","",IF(INDEX(O$1:O1512,MATCH(BT1513,BT$1:BT1512,0),1)=0,"",INDEX(O$1:O1512,MATCH(BT1513,BT$1:BT1512,0),1))),"")</f>
        <v/>
      </c>
      <c r="R1513" s="66"/>
      <c r="S1513" s="5"/>
      <c r="T1513" s="66"/>
      <c r="U1513" s="5" t="str">
        <f>IFERROR(IF(INDEX(U$1:U1512,MATCH(T1513,T$1:T1512,0),1)=0,"",INDEX(U$1:U1512,MATCH(T1513,T$1:T1512,0),1)),"")</f>
        <v/>
      </c>
      <c r="V1513" s="66"/>
      <c r="W1513" s="5" t="str">
        <f>IFERROR(IF(INDEX(W$1:W1512,MATCH(V1513,V$1:V1512,0),1)=0,"",INDEX(W$1:W1512,MATCH(V1513,V$1:V1512,0),1)),"")</f>
        <v/>
      </c>
      <c r="AE1513" s="4"/>
      <c r="AY1513" s="7"/>
      <c r="BN1513" s="7" t="str">
        <f t="shared" si="327"/>
        <v/>
      </c>
      <c r="BO1513" s="286" t="str">
        <f t="shared" si="319"/>
        <v/>
      </c>
      <c r="BP1513" s="22" t="str">
        <f t="shared" si="328"/>
        <v/>
      </c>
      <c r="BQ1513" s="7"/>
      <c r="BR1513" s="75" t="str">
        <f t="shared" si="321"/>
        <v/>
      </c>
      <c r="BS1513" s="75" t="str">
        <f t="shared" si="322"/>
        <v/>
      </c>
      <c r="BT1513" s="5" t="str">
        <f t="shared" si="323"/>
        <v/>
      </c>
      <c r="BU1513" s="79" t="str">
        <f t="shared" si="324"/>
        <v/>
      </c>
      <c r="BV1513" s="79" t="str">
        <f t="shared" si="325"/>
        <v/>
      </c>
      <c r="BW1513" s="79" t="str">
        <f t="shared" si="326"/>
        <v/>
      </c>
      <c r="CB1513" s="5"/>
      <c r="CE1513" s="5"/>
      <c r="CF1513" s="5"/>
      <c r="CG1513" s="5"/>
      <c r="CH1513" s="5"/>
      <c r="CI1513" s="5"/>
      <c r="CJ1513" s="14"/>
      <c r="CK1513" s="25"/>
      <c r="DO1513" s="5" t="e">
        <f>IF(REPORTE!AH$2="si",IF(C1513=VALUE(REPORTE!C$22),IF(SUM(DO1514:DO$1993),CONCATENATE(INT(B1513),", "),INT(B1513)),""),IF(C1513=VALUE(REPORTE!C$21),IF(SUM(DO1514:DO$1993),CONCATENATE(INT(B1513),", "),INT(B1513)),""))</f>
        <v>#VALUE!</v>
      </c>
      <c r="DP1513" s="5"/>
      <c r="DS1513" s="5"/>
      <c r="DT1513" s="5"/>
      <c r="DU1513" s="5"/>
      <c r="DV1513" s="5"/>
    </row>
    <row r="1514" spans="1:126" x14ac:dyDescent="0.25">
      <c r="A1514" s="4" t="str">
        <f t="shared" si="320"/>
        <v/>
      </c>
      <c r="B1514" s="3"/>
      <c r="D1514" s="1"/>
      <c r="H1514" s="5" t="str">
        <f>IF(F1514="","",IFERROR(CONCATENATE("PEUA",VLOOKUP(ESTADO,REPORTE!AV$2:AW$33,2,0),DIDTRITO_FORM,CADER_FORM,IFERROR(INDEX(CA:CA,MATCH(DAY(F1514),BZ:BZ,0),1),DAY(F1514)),IFERROR(INDEX(CA:CA,MATCH(MONTH(F1514),BZ:BZ,0),1),MONTH(F1514)),YEAR(F1514),G1514),""))</f>
        <v/>
      </c>
      <c r="N1514" s="66" t="str">
        <f>IFERROR(IF(BT1514="","",IF(INDEX(N$1:N1513,MATCH(BT1514,BT$1:BT1513,0),1)=0,"",INDEX(N$1:N1513,MATCH(BT1514,BT$1:BT1513,0),1))),"")</f>
        <v/>
      </c>
      <c r="O1514" s="66" t="str">
        <f>IFERROR(IF(BT1514="","",IF(INDEX(O$1:O1513,MATCH(BT1514,BT$1:BT1513,0),1)=0,"",INDEX(O$1:O1513,MATCH(BT1514,BT$1:BT1513,0),1))),"")</f>
        <v/>
      </c>
      <c r="R1514" s="66"/>
      <c r="S1514" s="5"/>
      <c r="T1514" s="66"/>
      <c r="U1514" s="5" t="str">
        <f>IFERROR(IF(INDEX(U$1:U1513,MATCH(T1514,T$1:T1513,0),1)=0,"",INDEX(U$1:U1513,MATCH(T1514,T$1:T1513,0),1)),"")</f>
        <v/>
      </c>
      <c r="V1514" s="66"/>
      <c r="W1514" s="5" t="str">
        <f>IFERROR(IF(INDEX(W$1:W1513,MATCH(V1514,V$1:V1513,0),1)=0,"",INDEX(W$1:W1513,MATCH(V1514,V$1:V1513,0),1)),"")</f>
        <v/>
      </c>
      <c r="AE1514" s="4"/>
      <c r="AY1514" s="7"/>
      <c r="BN1514" s="7" t="str">
        <f t="shared" si="327"/>
        <v/>
      </c>
      <c r="BO1514" s="286" t="str">
        <f t="shared" si="319"/>
        <v/>
      </c>
      <c r="BP1514" s="22" t="str">
        <f t="shared" si="328"/>
        <v/>
      </c>
      <c r="BQ1514" s="7"/>
      <c r="BR1514" s="75" t="str">
        <f t="shared" si="321"/>
        <v/>
      </c>
      <c r="BS1514" s="75" t="str">
        <f t="shared" si="322"/>
        <v/>
      </c>
      <c r="BT1514" s="5" t="str">
        <f t="shared" si="323"/>
        <v/>
      </c>
      <c r="BU1514" s="79" t="str">
        <f t="shared" si="324"/>
        <v/>
      </c>
      <c r="BV1514" s="79" t="str">
        <f t="shared" si="325"/>
        <v/>
      </c>
      <c r="BW1514" s="79" t="str">
        <f t="shared" si="326"/>
        <v/>
      </c>
      <c r="CB1514" s="5"/>
      <c r="CE1514" s="5"/>
      <c r="CF1514" s="5"/>
      <c r="CG1514" s="5"/>
      <c r="CH1514" s="5"/>
      <c r="CI1514" s="5"/>
      <c r="CJ1514" s="14"/>
      <c r="CK1514" s="25"/>
      <c r="DO1514" s="5" t="e">
        <f>IF(REPORTE!AH$2="si",IF(C1514=VALUE(REPORTE!C$22),IF(SUM(DO1515:DO$1993),CONCATENATE(INT(B1514),", "),INT(B1514)),""),IF(C1514=VALUE(REPORTE!C$21),IF(SUM(DO1515:DO$1993),CONCATENATE(INT(B1514),", "),INT(B1514)),""))</f>
        <v>#VALUE!</v>
      </c>
      <c r="DP1514" s="5" t="e">
        <f>CONCATENATE(DO1514,DO1515,DO1516,DO1517,DO1518,DO1519,DO1520,DO1521,DO1522,DO1523,DO1524,DO1525,DO1526,DO1527,DO1528,DO1529,DO1530,DO1531,DO1532,DO1533,DO1534,DO1535,DO1536,DO1537,DO1538,DO1539,DO1540,DO1541,DO1542,DO1543,DO1544,DO1545,DO1546,DO1547,DO1548,DO1549,DO1550,DO1551,DO1552,DO1553,DO1554,DO1555)</f>
        <v>#VALUE!</v>
      </c>
      <c r="DS1514" s="5"/>
      <c r="DT1514" s="5"/>
      <c r="DU1514" s="5"/>
      <c r="DV1514" s="5"/>
    </row>
    <row r="1515" spans="1:126" x14ac:dyDescent="0.25">
      <c r="A1515" s="4" t="str">
        <f t="shared" si="320"/>
        <v/>
      </c>
      <c r="B1515" s="3"/>
      <c r="D1515" s="1"/>
      <c r="H1515" s="5" t="str">
        <f>IF(F1515="","",IFERROR(CONCATENATE("PEUA",VLOOKUP(ESTADO,REPORTE!AV$2:AW$33,2,0),DIDTRITO_FORM,CADER_FORM,IFERROR(INDEX(CA:CA,MATCH(DAY(F1515),BZ:BZ,0),1),DAY(F1515)),IFERROR(INDEX(CA:CA,MATCH(MONTH(F1515),BZ:BZ,0),1),MONTH(F1515)),YEAR(F1515),G1515),""))</f>
        <v/>
      </c>
      <c r="N1515" s="66" t="str">
        <f>IFERROR(IF(BT1515="","",IF(INDEX(N$1:N1514,MATCH(BT1515,BT$1:BT1514,0),1)=0,"",INDEX(N$1:N1514,MATCH(BT1515,BT$1:BT1514,0),1))),"")</f>
        <v/>
      </c>
      <c r="O1515" s="66" t="str">
        <f>IFERROR(IF(BT1515="","",IF(INDEX(O$1:O1514,MATCH(BT1515,BT$1:BT1514,0),1)=0,"",INDEX(O$1:O1514,MATCH(BT1515,BT$1:BT1514,0),1))),"")</f>
        <v/>
      </c>
      <c r="R1515" s="66"/>
      <c r="S1515" s="5"/>
      <c r="T1515" s="66"/>
      <c r="U1515" s="5" t="str">
        <f>IFERROR(IF(INDEX(U$1:U1514,MATCH(T1515,T$1:T1514,0),1)=0,"",INDEX(U$1:U1514,MATCH(T1515,T$1:T1514,0),1)),"")</f>
        <v/>
      </c>
      <c r="V1515" s="66"/>
      <c r="W1515" s="5" t="str">
        <f>IFERROR(IF(INDEX(W$1:W1514,MATCH(V1515,V$1:V1514,0),1)=0,"",INDEX(W$1:W1514,MATCH(V1515,V$1:V1514,0),1)),"")</f>
        <v/>
      </c>
      <c r="AE1515" s="4"/>
      <c r="AY1515" s="7"/>
      <c r="BN1515" s="7" t="str">
        <f t="shared" si="327"/>
        <v/>
      </c>
      <c r="BO1515" s="286" t="str">
        <f t="shared" si="319"/>
        <v/>
      </c>
      <c r="BP1515" s="22" t="str">
        <f t="shared" si="328"/>
        <v/>
      </c>
      <c r="BQ1515" s="7"/>
      <c r="BR1515" s="75" t="str">
        <f t="shared" si="321"/>
        <v/>
      </c>
      <c r="BS1515" s="75" t="str">
        <f t="shared" si="322"/>
        <v/>
      </c>
      <c r="BT1515" s="5" t="str">
        <f t="shared" si="323"/>
        <v/>
      </c>
      <c r="BU1515" s="79" t="str">
        <f t="shared" si="324"/>
        <v/>
      </c>
      <c r="BV1515" s="79" t="str">
        <f t="shared" si="325"/>
        <v/>
      </c>
      <c r="BW1515" s="79" t="str">
        <f t="shared" si="326"/>
        <v/>
      </c>
      <c r="CB1515" s="5"/>
      <c r="CE1515" s="5"/>
      <c r="CF1515" s="5"/>
      <c r="CG1515" s="5"/>
      <c r="CH1515" s="5"/>
      <c r="CI1515" s="5"/>
      <c r="CJ1515" s="14"/>
      <c r="CK1515" s="25"/>
      <c r="DO1515" s="5" t="e">
        <f>IF(REPORTE!AH$2="si",IF(C1515=VALUE(REPORTE!C$22),IF(SUM(DO1516:DO$1993),CONCATENATE(INT(B1515),", "),INT(B1515)),""),IF(C1515=VALUE(REPORTE!C$21),IF(SUM(DO1516:DO$1993),CONCATENATE(INT(B1515),", "),INT(B1515)),""))</f>
        <v>#VALUE!</v>
      </c>
      <c r="DS1515" s="5"/>
      <c r="DT1515" s="5"/>
      <c r="DU1515" s="5"/>
      <c r="DV1515" s="5"/>
    </row>
    <row r="1516" spans="1:126" x14ac:dyDescent="0.25">
      <c r="A1516" s="4" t="str">
        <f t="shared" si="320"/>
        <v/>
      </c>
      <c r="B1516" s="3"/>
      <c r="D1516" s="1"/>
      <c r="H1516" s="5" t="str">
        <f>IF(F1516="","",IFERROR(CONCATENATE("PEUA",VLOOKUP(ESTADO,REPORTE!AV$2:AW$33,2,0),DIDTRITO_FORM,CADER_FORM,IFERROR(INDEX(CA:CA,MATCH(DAY(F1516),BZ:BZ,0),1),DAY(F1516)),IFERROR(INDEX(CA:CA,MATCH(MONTH(F1516),BZ:BZ,0),1),MONTH(F1516)),YEAR(F1516),G1516),""))</f>
        <v/>
      </c>
      <c r="N1516" s="66" t="str">
        <f>IFERROR(IF(BT1516="","",IF(INDEX(N$1:N1515,MATCH(BT1516,BT$1:BT1515,0),1)=0,"",INDEX(N$1:N1515,MATCH(BT1516,BT$1:BT1515,0),1))),"")</f>
        <v/>
      </c>
      <c r="O1516" s="66" t="str">
        <f>IFERROR(IF(BT1516="","",IF(INDEX(O$1:O1515,MATCH(BT1516,BT$1:BT1515,0),1)=0,"",INDEX(O$1:O1515,MATCH(BT1516,BT$1:BT1515,0),1))),"")</f>
        <v/>
      </c>
      <c r="R1516" s="66"/>
      <c r="S1516" s="5"/>
      <c r="T1516" s="66"/>
      <c r="U1516" s="5" t="str">
        <f>IFERROR(IF(INDEX(U$1:U1515,MATCH(T1516,T$1:T1515,0),1)=0,"",INDEX(U$1:U1515,MATCH(T1516,T$1:T1515,0),1)),"")</f>
        <v/>
      </c>
      <c r="V1516" s="66"/>
      <c r="W1516" s="5" t="str">
        <f>IFERROR(IF(INDEX(W$1:W1515,MATCH(V1516,V$1:V1515,0),1)=0,"",INDEX(W$1:W1515,MATCH(V1516,V$1:V1515,0),1)),"")</f>
        <v/>
      </c>
      <c r="AE1516" s="4"/>
      <c r="AY1516" s="7"/>
      <c r="BN1516" s="7" t="str">
        <f t="shared" si="327"/>
        <v/>
      </c>
      <c r="BO1516" s="286" t="str">
        <f t="shared" si="319"/>
        <v/>
      </c>
      <c r="BP1516" s="22" t="str">
        <f t="shared" si="328"/>
        <v/>
      </c>
      <c r="BQ1516" s="7"/>
      <c r="BR1516" s="75" t="str">
        <f t="shared" si="321"/>
        <v/>
      </c>
      <c r="BS1516" s="75" t="str">
        <f t="shared" si="322"/>
        <v/>
      </c>
      <c r="BT1516" s="5" t="str">
        <f t="shared" si="323"/>
        <v/>
      </c>
      <c r="BU1516" s="79" t="str">
        <f t="shared" si="324"/>
        <v/>
      </c>
      <c r="BV1516" s="79" t="str">
        <f t="shared" si="325"/>
        <v/>
      </c>
      <c r="BW1516" s="79" t="str">
        <f t="shared" si="326"/>
        <v/>
      </c>
      <c r="CB1516" s="5"/>
      <c r="CE1516" s="5"/>
      <c r="CF1516" s="5"/>
      <c r="CG1516" s="5"/>
      <c r="CH1516" s="5"/>
      <c r="CI1516" s="5"/>
      <c r="CJ1516" s="14"/>
      <c r="CK1516" s="25"/>
      <c r="DO1516" s="5" t="e">
        <f>IF(REPORTE!AH$2="si",IF(C1516=VALUE(REPORTE!C$22),IF(SUM(DO1517:DO$1993),CONCATENATE(INT(B1516),", "),INT(B1516)),""),IF(C1516=VALUE(REPORTE!C$21),IF(SUM(DO1517:DO$1993),CONCATENATE(INT(B1516),", "),INT(B1516)),""))</f>
        <v>#VALUE!</v>
      </c>
      <c r="DS1516" s="5"/>
      <c r="DT1516" s="5"/>
      <c r="DU1516" s="5"/>
      <c r="DV1516" s="5"/>
    </row>
    <row r="1517" spans="1:126" x14ac:dyDescent="0.25">
      <c r="A1517" s="4" t="str">
        <f t="shared" si="320"/>
        <v/>
      </c>
      <c r="B1517" s="3"/>
      <c r="D1517" s="1"/>
      <c r="H1517" s="5" t="str">
        <f>IF(F1517="","",IFERROR(CONCATENATE("PEUA",VLOOKUP(ESTADO,REPORTE!AV$2:AW$33,2,0),DIDTRITO_FORM,CADER_FORM,IFERROR(INDEX(CA:CA,MATCH(DAY(F1517),BZ:BZ,0),1),DAY(F1517)),IFERROR(INDEX(CA:CA,MATCH(MONTH(F1517),BZ:BZ,0),1),MONTH(F1517)),YEAR(F1517),G1517),""))</f>
        <v/>
      </c>
      <c r="N1517" s="66" t="str">
        <f>IFERROR(IF(BT1517="","",IF(INDEX(N$1:N1516,MATCH(BT1517,BT$1:BT1516,0),1)=0,"",INDEX(N$1:N1516,MATCH(BT1517,BT$1:BT1516,0),1))),"")</f>
        <v/>
      </c>
      <c r="O1517" s="66" t="str">
        <f>IFERROR(IF(BT1517="","",IF(INDEX(O$1:O1516,MATCH(BT1517,BT$1:BT1516,0),1)=0,"",INDEX(O$1:O1516,MATCH(BT1517,BT$1:BT1516,0),1))),"")</f>
        <v/>
      </c>
      <c r="R1517" s="66"/>
      <c r="S1517" s="5"/>
      <c r="T1517" s="66"/>
      <c r="U1517" s="5" t="str">
        <f>IFERROR(IF(INDEX(U$1:U1516,MATCH(T1517,T$1:T1516,0),1)=0,"",INDEX(U$1:U1516,MATCH(T1517,T$1:T1516,0),1)),"")</f>
        <v/>
      </c>
      <c r="V1517" s="66"/>
      <c r="W1517" s="5" t="str">
        <f>IFERROR(IF(INDEX(W$1:W1516,MATCH(V1517,V$1:V1516,0),1)=0,"",INDEX(W$1:W1516,MATCH(V1517,V$1:V1516,0),1)),"")</f>
        <v/>
      </c>
      <c r="AE1517" s="4"/>
      <c r="AY1517" s="7"/>
      <c r="BN1517" s="7" t="str">
        <f t="shared" si="327"/>
        <v/>
      </c>
      <c r="BO1517" s="286" t="str">
        <f t="shared" si="319"/>
        <v/>
      </c>
      <c r="BP1517" s="22" t="str">
        <f t="shared" si="328"/>
        <v/>
      </c>
      <c r="BQ1517" s="7"/>
      <c r="BR1517" s="75" t="str">
        <f t="shared" si="321"/>
        <v/>
      </c>
      <c r="BS1517" s="75" t="str">
        <f t="shared" si="322"/>
        <v/>
      </c>
      <c r="BT1517" s="5" t="str">
        <f t="shared" si="323"/>
        <v/>
      </c>
      <c r="BU1517" s="79" t="str">
        <f t="shared" si="324"/>
        <v/>
      </c>
      <c r="BV1517" s="79" t="str">
        <f t="shared" si="325"/>
        <v/>
      </c>
      <c r="BW1517" s="79" t="str">
        <f t="shared" si="326"/>
        <v/>
      </c>
      <c r="CB1517" s="5"/>
      <c r="CE1517" s="5"/>
      <c r="CF1517" s="5"/>
      <c r="CG1517" s="5"/>
      <c r="CH1517" s="5"/>
      <c r="CI1517" s="5"/>
      <c r="CJ1517" s="14"/>
      <c r="CK1517" s="25"/>
      <c r="DO1517" s="5" t="e">
        <f>IF(REPORTE!AH$2="si",IF(C1517=VALUE(REPORTE!C$22),IF(SUM(DO1518:DO$1993),CONCATENATE(INT(B1517),", "),INT(B1517)),""),IF(C1517=VALUE(REPORTE!C$21),IF(SUM(DO1518:DO$1993),CONCATENATE(INT(B1517),", "),INT(B1517)),""))</f>
        <v>#VALUE!</v>
      </c>
      <c r="DS1517" s="5"/>
      <c r="DT1517" s="5"/>
      <c r="DU1517" s="5"/>
      <c r="DV1517" s="5"/>
    </row>
    <row r="1518" spans="1:126" x14ac:dyDescent="0.25">
      <c r="A1518" s="4" t="str">
        <f t="shared" si="320"/>
        <v/>
      </c>
      <c r="B1518" s="3"/>
      <c r="D1518" s="1"/>
      <c r="H1518" s="5" t="str">
        <f>IF(F1518="","",IFERROR(CONCATENATE("PEUA",VLOOKUP(ESTADO,REPORTE!AV$2:AW$33,2,0),DIDTRITO_FORM,CADER_FORM,IFERROR(INDEX(CA:CA,MATCH(DAY(F1518),BZ:BZ,0),1),DAY(F1518)),IFERROR(INDEX(CA:CA,MATCH(MONTH(F1518),BZ:BZ,0),1),MONTH(F1518)),YEAR(F1518),G1518),""))</f>
        <v/>
      </c>
      <c r="N1518" s="66" t="str">
        <f>IFERROR(IF(BT1518="","",IF(INDEX(N$1:N1517,MATCH(BT1518,BT$1:BT1517,0),1)=0,"",INDEX(N$1:N1517,MATCH(BT1518,BT$1:BT1517,0),1))),"")</f>
        <v/>
      </c>
      <c r="O1518" s="66" t="str">
        <f>IFERROR(IF(BT1518="","",IF(INDEX(O$1:O1517,MATCH(BT1518,BT$1:BT1517,0),1)=0,"",INDEX(O$1:O1517,MATCH(BT1518,BT$1:BT1517,0),1))),"")</f>
        <v/>
      </c>
      <c r="R1518" s="66"/>
      <c r="S1518" s="5"/>
      <c r="T1518" s="66"/>
      <c r="U1518" s="5" t="str">
        <f>IFERROR(IF(INDEX(U$1:U1517,MATCH(T1518,T$1:T1517,0),1)=0,"",INDEX(U$1:U1517,MATCH(T1518,T$1:T1517,0),1)),"")</f>
        <v/>
      </c>
      <c r="V1518" s="66"/>
      <c r="W1518" s="5" t="str">
        <f>IFERROR(IF(INDEX(W$1:W1517,MATCH(V1518,V$1:V1517,0),1)=0,"",INDEX(W$1:W1517,MATCH(V1518,V$1:V1517,0),1)),"")</f>
        <v/>
      </c>
      <c r="AE1518" s="4"/>
      <c r="AY1518" s="7"/>
      <c r="BN1518" s="7" t="str">
        <f t="shared" si="327"/>
        <v/>
      </c>
      <c r="BO1518" s="286" t="str">
        <f t="shared" si="319"/>
        <v/>
      </c>
      <c r="BP1518" s="22" t="str">
        <f t="shared" si="328"/>
        <v/>
      </c>
      <c r="BQ1518" s="7"/>
      <c r="BR1518" s="75" t="str">
        <f t="shared" si="321"/>
        <v/>
      </c>
      <c r="BS1518" s="75" t="str">
        <f t="shared" si="322"/>
        <v/>
      </c>
      <c r="BT1518" s="5" t="str">
        <f t="shared" si="323"/>
        <v/>
      </c>
      <c r="BU1518" s="79" t="str">
        <f t="shared" si="324"/>
        <v/>
      </c>
      <c r="BV1518" s="79" t="str">
        <f t="shared" si="325"/>
        <v/>
      </c>
      <c r="BW1518" s="79" t="str">
        <f t="shared" si="326"/>
        <v/>
      </c>
      <c r="CB1518" s="5"/>
      <c r="CE1518" s="5"/>
      <c r="CF1518" s="5"/>
      <c r="CG1518" s="5"/>
      <c r="CH1518" s="5"/>
      <c r="CI1518" s="5"/>
      <c r="CJ1518" s="14"/>
      <c r="CK1518" s="25"/>
      <c r="DO1518" s="5" t="e">
        <f>IF(REPORTE!AH$2="si",IF(C1518=VALUE(REPORTE!C$22),IF(SUM(DO1519:DO$1993),CONCATENATE(INT(B1518),", "),INT(B1518)),""),IF(C1518=VALUE(REPORTE!C$21),IF(SUM(DO1519:DO$1993),CONCATENATE(INT(B1518),", "),INT(B1518)),""))</f>
        <v>#VALUE!</v>
      </c>
      <c r="DS1518" s="5"/>
      <c r="DT1518" s="5"/>
      <c r="DU1518" s="5"/>
      <c r="DV1518" s="5"/>
    </row>
    <row r="1519" spans="1:126" x14ac:dyDescent="0.25">
      <c r="A1519" s="4" t="str">
        <f t="shared" si="320"/>
        <v/>
      </c>
      <c r="B1519" s="3"/>
      <c r="D1519" s="1"/>
      <c r="H1519" s="5" t="str">
        <f>IF(F1519="","",IFERROR(CONCATENATE("PEUA",VLOOKUP(ESTADO,REPORTE!AV$2:AW$33,2,0),DIDTRITO_FORM,CADER_FORM,IFERROR(INDEX(CA:CA,MATCH(DAY(F1519),BZ:BZ,0),1),DAY(F1519)),IFERROR(INDEX(CA:CA,MATCH(MONTH(F1519),BZ:BZ,0),1),MONTH(F1519)),YEAR(F1519),G1519),""))</f>
        <v/>
      </c>
      <c r="N1519" s="66" t="str">
        <f>IFERROR(IF(BT1519="","",IF(INDEX(N$1:N1518,MATCH(BT1519,BT$1:BT1518,0),1)=0,"",INDEX(N$1:N1518,MATCH(BT1519,BT$1:BT1518,0),1))),"")</f>
        <v/>
      </c>
      <c r="O1519" s="66" t="str">
        <f>IFERROR(IF(BT1519="","",IF(INDEX(O$1:O1518,MATCH(BT1519,BT$1:BT1518,0),1)=0,"",INDEX(O$1:O1518,MATCH(BT1519,BT$1:BT1518,0),1))),"")</f>
        <v/>
      </c>
      <c r="R1519" s="66"/>
      <c r="S1519" s="5"/>
      <c r="T1519" s="66"/>
      <c r="U1519" s="5" t="str">
        <f>IFERROR(IF(INDEX(U$1:U1518,MATCH(T1519,T$1:T1518,0),1)=0,"",INDEX(U$1:U1518,MATCH(T1519,T$1:T1518,0),1)),"")</f>
        <v/>
      </c>
      <c r="V1519" s="66"/>
      <c r="W1519" s="5" t="str">
        <f>IFERROR(IF(INDEX(W$1:W1518,MATCH(V1519,V$1:V1518,0),1)=0,"",INDEX(W$1:W1518,MATCH(V1519,V$1:V1518,0),1)),"")</f>
        <v/>
      </c>
      <c r="AE1519" s="4"/>
      <c r="AY1519" s="7"/>
      <c r="BN1519" s="7" t="str">
        <f t="shared" si="327"/>
        <v/>
      </c>
      <c r="BO1519" s="286" t="str">
        <f t="shared" si="319"/>
        <v/>
      </c>
      <c r="BP1519" s="22" t="str">
        <f t="shared" si="328"/>
        <v/>
      </c>
      <c r="BQ1519" s="7"/>
      <c r="BR1519" s="75" t="str">
        <f t="shared" si="321"/>
        <v/>
      </c>
      <c r="BS1519" s="75" t="str">
        <f t="shared" si="322"/>
        <v/>
      </c>
      <c r="BT1519" s="5" t="str">
        <f t="shared" si="323"/>
        <v/>
      </c>
      <c r="BU1519" s="79" t="str">
        <f t="shared" si="324"/>
        <v/>
      </c>
      <c r="BV1519" s="79" t="str">
        <f t="shared" si="325"/>
        <v/>
      </c>
      <c r="BW1519" s="79" t="str">
        <f t="shared" si="326"/>
        <v/>
      </c>
      <c r="CB1519" s="5"/>
      <c r="CE1519" s="5"/>
      <c r="CF1519" s="5"/>
      <c r="CG1519" s="5"/>
      <c r="CH1519" s="5"/>
      <c r="CI1519" s="5"/>
      <c r="CJ1519" s="14"/>
      <c r="CK1519" s="25"/>
      <c r="DO1519" s="5" t="e">
        <f>IF(REPORTE!AH$2="si",IF(C1519=VALUE(REPORTE!C$22),IF(SUM(DO1520:DO$1993),CONCATENATE(INT(B1519),", "),INT(B1519)),""),IF(C1519=VALUE(REPORTE!C$21),IF(SUM(DO1520:DO$1993),CONCATENATE(INT(B1519),", "),INT(B1519)),""))</f>
        <v>#VALUE!</v>
      </c>
      <c r="DS1519" s="5"/>
      <c r="DT1519" s="5"/>
      <c r="DU1519" s="5"/>
      <c r="DV1519" s="5"/>
    </row>
    <row r="1520" spans="1:126" x14ac:dyDescent="0.25">
      <c r="A1520" s="4" t="str">
        <f t="shared" si="320"/>
        <v/>
      </c>
      <c r="B1520" s="3"/>
      <c r="D1520" s="1"/>
      <c r="H1520" s="5" t="str">
        <f>IF(F1520="","",IFERROR(CONCATENATE("PEUA",VLOOKUP(ESTADO,REPORTE!AV$2:AW$33,2,0),DIDTRITO_FORM,CADER_FORM,IFERROR(INDEX(CA:CA,MATCH(DAY(F1520),BZ:BZ,0),1),DAY(F1520)),IFERROR(INDEX(CA:CA,MATCH(MONTH(F1520),BZ:BZ,0),1),MONTH(F1520)),YEAR(F1520),G1520),""))</f>
        <v/>
      </c>
      <c r="N1520" s="66" t="str">
        <f>IFERROR(IF(BT1520="","",IF(INDEX(N$1:N1519,MATCH(BT1520,BT$1:BT1519,0),1)=0,"",INDEX(N$1:N1519,MATCH(BT1520,BT$1:BT1519,0),1))),"")</f>
        <v/>
      </c>
      <c r="O1520" s="66" t="str">
        <f>IFERROR(IF(BT1520="","",IF(INDEX(O$1:O1519,MATCH(BT1520,BT$1:BT1519,0),1)=0,"",INDEX(O$1:O1519,MATCH(BT1520,BT$1:BT1519,0),1))),"")</f>
        <v/>
      </c>
      <c r="R1520" s="66"/>
      <c r="S1520" s="5"/>
      <c r="T1520" s="66"/>
      <c r="U1520" s="5" t="str">
        <f>IFERROR(IF(INDEX(U$1:U1519,MATCH(T1520,T$1:T1519,0),1)=0,"",INDEX(U$1:U1519,MATCH(T1520,T$1:T1519,0),1)),"")</f>
        <v/>
      </c>
      <c r="V1520" s="66"/>
      <c r="W1520" s="5" t="str">
        <f>IFERROR(IF(INDEX(W$1:W1519,MATCH(V1520,V$1:V1519,0),1)=0,"",INDEX(W$1:W1519,MATCH(V1520,V$1:V1519,0),1)),"")</f>
        <v/>
      </c>
      <c r="AE1520" s="4"/>
      <c r="AY1520" s="7"/>
      <c r="BN1520" s="7" t="str">
        <f t="shared" si="327"/>
        <v/>
      </c>
      <c r="BO1520" s="286" t="str">
        <f t="shared" si="319"/>
        <v/>
      </c>
      <c r="BP1520" s="22" t="str">
        <f t="shared" si="328"/>
        <v/>
      </c>
      <c r="BQ1520" s="7"/>
      <c r="BR1520" s="75" t="str">
        <f t="shared" si="321"/>
        <v/>
      </c>
      <c r="BS1520" s="75" t="str">
        <f t="shared" si="322"/>
        <v/>
      </c>
      <c r="BT1520" s="5" t="str">
        <f t="shared" si="323"/>
        <v/>
      </c>
      <c r="BU1520" s="79" t="str">
        <f t="shared" si="324"/>
        <v/>
      </c>
      <c r="BV1520" s="79" t="str">
        <f t="shared" si="325"/>
        <v/>
      </c>
      <c r="BW1520" s="79" t="str">
        <f t="shared" si="326"/>
        <v/>
      </c>
      <c r="CB1520" s="5"/>
      <c r="CE1520" s="5"/>
      <c r="CF1520" s="5"/>
      <c r="CG1520" s="5"/>
      <c r="CH1520" s="5"/>
      <c r="CI1520" s="5"/>
      <c r="CJ1520" s="14"/>
      <c r="CK1520" s="25"/>
      <c r="DO1520" s="5" t="e">
        <f>IF(REPORTE!AH$2="si",IF(C1520=VALUE(REPORTE!C$22),IF(SUM(DO1521:DO$1993),CONCATENATE(INT(B1520),", "),INT(B1520)),""),IF(C1520=VALUE(REPORTE!C$21),IF(SUM(DO1521:DO$1993),CONCATENATE(INT(B1520),", "),INT(B1520)),""))</f>
        <v>#VALUE!</v>
      </c>
      <c r="DS1520" s="5"/>
      <c r="DT1520" s="5"/>
      <c r="DU1520" s="5"/>
      <c r="DV1520" s="5"/>
    </row>
    <row r="1521" spans="1:126" x14ac:dyDescent="0.25">
      <c r="A1521" s="4" t="str">
        <f t="shared" si="320"/>
        <v/>
      </c>
      <c r="B1521" s="3"/>
      <c r="D1521" s="1"/>
      <c r="H1521" s="5" t="str">
        <f>IF(F1521="","",IFERROR(CONCATENATE("PEUA",VLOOKUP(ESTADO,REPORTE!AV$2:AW$33,2,0),DIDTRITO_FORM,CADER_FORM,IFERROR(INDEX(CA:CA,MATCH(DAY(F1521),BZ:BZ,0),1),DAY(F1521)),IFERROR(INDEX(CA:CA,MATCH(MONTH(F1521),BZ:BZ,0),1),MONTH(F1521)),YEAR(F1521),G1521),""))</f>
        <v/>
      </c>
      <c r="N1521" s="66" t="str">
        <f>IFERROR(IF(BT1521="","",IF(INDEX(N$1:N1520,MATCH(BT1521,BT$1:BT1520,0),1)=0,"",INDEX(N$1:N1520,MATCH(BT1521,BT$1:BT1520,0),1))),"")</f>
        <v/>
      </c>
      <c r="O1521" s="66" t="str">
        <f>IFERROR(IF(BT1521="","",IF(INDEX(O$1:O1520,MATCH(BT1521,BT$1:BT1520,0),1)=0,"",INDEX(O$1:O1520,MATCH(BT1521,BT$1:BT1520,0),1))),"")</f>
        <v/>
      </c>
      <c r="R1521" s="66"/>
      <c r="S1521" s="5"/>
      <c r="T1521" s="66"/>
      <c r="U1521" s="5" t="str">
        <f>IFERROR(IF(INDEX(U$1:U1520,MATCH(T1521,T$1:T1520,0),1)=0,"",INDEX(U$1:U1520,MATCH(T1521,T$1:T1520,0),1)),"")</f>
        <v/>
      </c>
      <c r="V1521" s="66"/>
      <c r="W1521" s="5" t="str">
        <f>IFERROR(IF(INDEX(W$1:W1520,MATCH(V1521,V$1:V1520,0),1)=0,"",INDEX(W$1:W1520,MATCH(V1521,V$1:V1520,0),1)),"")</f>
        <v/>
      </c>
      <c r="AE1521" s="4"/>
      <c r="AY1521" s="7"/>
      <c r="BN1521" s="7" t="str">
        <f t="shared" si="327"/>
        <v/>
      </c>
      <c r="BO1521" s="286" t="str">
        <f t="shared" si="319"/>
        <v/>
      </c>
      <c r="BP1521" s="22" t="str">
        <f t="shared" si="328"/>
        <v/>
      </c>
      <c r="BQ1521" s="7"/>
      <c r="BR1521" s="75" t="str">
        <f t="shared" si="321"/>
        <v/>
      </c>
      <c r="BS1521" s="75" t="str">
        <f t="shared" si="322"/>
        <v/>
      </c>
      <c r="BT1521" s="5" t="str">
        <f t="shared" si="323"/>
        <v/>
      </c>
      <c r="BU1521" s="79" t="str">
        <f t="shared" si="324"/>
        <v/>
      </c>
      <c r="BV1521" s="79" t="str">
        <f t="shared" si="325"/>
        <v/>
      </c>
      <c r="BW1521" s="79" t="str">
        <f t="shared" si="326"/>
        <v/>
      </c>
      <c r="CB1521" s="5"/>
      <c r="CE1521" s="5"/>
      <c r="CF1521" s="5"/>
      <c r="CG1521" s="5"/>
      <c r="CH1521" s="5"/>
      <c r="CI1521" s="5"/>
      <c r="CJ1521" s="14"/>
      <c r="CK1521" s="25"/>
      <c r="DO1521" s="5" t="e">
        <f>IF(REPORTE!AH$2="si",IF(C1521=VALUE(REPORTE!C$22),IF(SUM(DO1522:DO$1993),CONCATENATE(INT(B1521),", "),INT(B1521)),""),IF(C1521=VALUE(REPORTE!C$21),IF(SUM(DO1522:DO$1993),CONCATENATE(INT(B1521),", "),INT(B1521)),""))</f>
        <v>#VALUE!</v>
      </c>
      <c r="DS1521" s="5"/>
      <c r="DT1521" s="5"/>
      <c r="DU1521" s="5"/>
      <c r="DV1521" s="5"/>
    </row>
    <row r="1522" spans="1:126" x14ac:dyDescent="0.25">
      <c r="A1522" s="4" t="str">
        <f t="shared" si="320"/>
        <v/>
      </c>
      <c r="B1522" s="3"/>
      <c r="D1522" s="1"/>
      <c r="H1522" s="5" t="str">
        <f>IF(F1522="","",IFERROR(CONCATENATE("PEUA",VLOOKUP(ESTADO,REPORTE!AV$2:AW$33,2,0),DIDTRITO_FORM,CADER_FORM,IFERROR(INDEX(CA:CA,MATCH(DAY(F1522),BZ:BZ,0),1),DAY(F1522)),IFERROR(INDEX(CA:CA,MATCH(MONTH(F1522),BZ:BZ,0),1),MONTH(F1522)),YEAR(F1522),G1522),""))</f>
        <v/>
      </c>
      <c r="N1522" s="66" t="str">
        <f>IFERROR(IF(BT1522="","",IF(INDEX(N$1:N1521,MATCH(BT1522,BT$1:BT1521,0),1)=0,"",INDEX(N$1:N1521,MATCH(BT1522,BT$1:BT1521,0),1))),"")</f>
        <v/>
      </c>
      <c r="O1522" s="66" t="str">
        <f>IFERROR(IF(BT1522="","",IF(INDEX(O$1:O1521,MATCH(BT1522,BT$1:BT1521,0),1)=0,"",INDEX(O$1:O1521,MATCH(BT1522,BT$1:BT1521,0),1))),"")</f>
        <v/>
      </c>
      <c r="R1522" s="66"/>
      <c r="S1522" s="5"/>
      <c r="T1522" s="66"/>
      <c r="U1522" s="5" t="str">
        <f>IFERROR(IF(INDEX(U$1:U1521,MATCH(T1522,T$1:T1521,0),1)=0,"",INDEX(U$1:U1521,MATCH(T1522,T$1:T1521,0),1)),"")</f>
        <v/>
      </c>
      <c r="V1522" s="66"/>
      <c r="W1522" s="5" t="str">
        <f>IFERROR(IF(INDEX(W$1:W1521,MATCH(V1522,V$1:V1521,0),1)=0,"",INDEX(W$1:W1521,MATCH(V1522,V$1:V1521,0),1)),"")</f>
        <v/>
      </c>
      <c r="AE1522" s="4"/>
      <c r="AY1522" s="7"/>
      <c r="BN1522" s="7" t="str">
        <f t="shared" si="327"/>
        <v/>
      </c>
      <c r="BO1522" s="286" t="str">
        <f t="shared" si="319"/>
        <v/>
      </c>
      <c r="BP1522" s="22" t="str">
        <f t="shared" si="328"/>
        <v/>
      </c>
      <c r="BQ1522" s="7"/>
      <c r="BR1522" s="75" t="str">
        <f t="shared" si="321"/>
        <v/>
      </c>
      <c r="BS1522" s="75" t="str">
        <f t="shared" si="322"/>
        <v/>
      </c>
      <c r="BT1522" s="5" t="str">
        <f t="shared" si="323"/>
        <v/>
      </c>
      <c r="BU1522" s="79" t="str">
        <f t="shared" si="324"/>
        <v/>
      </c>
      <c r="BV1522" s="79" t="str">
        <f t="shared" si="325"/>
        <v/>
      </c>
      <c r="BW1522" s="79" t="str">
        <f t="shared" si="326"/>
        <v/>
      </c>
      <c r="CB1522" s="5"/>
      <c r="CE1522" s="5"/>
      <c r="CF1522" s="5"/>
      <c r="CG1522" s="5"/>
      <c r="CH1522" s="5"/>
      <c r="CI1522" s="5"/>
      <c r="CJ1522" s="14"/>
      <c r="CK1522" s="25"/>
      <c r="DO1522" s="5" t="e">
        <f>IF(REPORTE!AH$2="si",IF(C1522=VALUE(REPORTE!C$22),IF(SUM(DO1523:DO$1993),CONCATENATE(INT(B1522),", "),INT(B1522)),""),IF(C1522=VALUE(REPORTE!C$21),IF(SUM(DO1523:DO$1993),CONCATENATE(INT(B1522),", "),INT(B1522)),""))</f>
        <v>#VALUE!</v>
      </c>
      <c r="DS1522" s="5"/>
      <c r="DT1522" s="5"/>
      <c r="DU1522" s="5"/>
      <c r="DV1522" s="5"/>
    </row>
    <row r="1523" spans="1:126" x14ac:dyDescent="0.25">
      <c r="A1523" s="4" t="str">
        <f t="shared" si="320"/>
        <v/>
      </c>
      <c r="B1523" s="3"/>
      <c r="D1523" s="1"/>
      <c r="H1523" s="5" t="str">
        <f>IF(F1523="","",IFERROR(CONCATENATE("PEUA",VLOOKUP(ESTADO,REPORTE!AV$2:AW$33,2,0),DIDTRITO_FORM,CADER_FORM,IFERROR(INDEX(CA:CA,MATCH(DAY(F1523),BZ:BZ,0),1),DAY(F1523)),IFERROR(INDEX(CA:CA,MATCH(MONTH(F1523),BZ:BZ,0),1),MONTH(F1523)),YEAR(F1523),G1523),""))</f>
        <v/>
      </c>
      <c r="N1523" s="66" t="str">
        <f>IFERROR(IF(BT1523="","",IF(INDEX(N$1:N1522,MATCH(BT1523,BT$1:BT1522,0),1)=0,"",INDEX(N$1:N1522,MATCH(BT1523,BT$1:BT1522,0),1))),"")</f>
        <v/>
      </c>
      <c r="O1523" s="66" t="str">
        <f>IFERROR(IF(BT1523="","",IF(INDEX(O$1:O1522,MATCH(BT1523,BT$1:BT1522,0),1)=0,"",INDEX(O$1:O1522,MATCH(BT1523,BT$1:BT1522,0),1))),"")</f>
        <v/>
      </c>
      <c r="R1523" s="66"/>
      <c r="S1523" s="5"/>
      <c r="T1523" s="66"/>
      <c r="U1523" s="5" t="str">
        <f>IFERROR(IF(INDEX(U$1:U1522,MATCH(T1523,T$1:T1522,0),1)=0,"",INDEX(U$1:U1522,MATCH(T1523,T$1:T1522,0),1)),"")</f>
        <v/>
      </c>
      <c r="V1523" s="66"/>
      <c r="W1523" s="5" t="str">
        <f>IFERROR(IF(INDEX(W$1:W1522,MATCH(V1523,V$1:V1522,0),1)=0,"",INDEX(W$1:W1522,MATCH(V1523,V$1:V1522,0),1)),"")</f>
        <v/>
      </c>
      <c r="AE1523" s="4"/>
      <c r="AY1523" s="7"/>
      <c r="BN1523" s="7" t="str">
        <f t="shared" si="327"/>
        <v/>
      </c>
      <c r="BO1523" s="286" t="str">
        <f t="shared" si="319"/>
        <v/>
      </c>
      <c r="BP1523" s="22" t="str">
        <f t="shared" si="328"/>
        <v/>
      </c>
      <c r="BQ1523" s="7"/>
      <c r="BR1523" s="75" t="str">
        <f t="shared" si="321"/>
        <v/>
      </c>
      <c r="BS1523" s="75" t="str">
        <f t="shared" si="322"/>
        <v/>
      </c>
      <c r="BT1523" s="5" t="str">
        <f t="shared" si="323"/>
        <v/>
      </c>
      <c r="BU1523" s="79" t="str">
        <f t="shared" si="324"/>
        <v/>
      </c>
      <c r="BV1523" s="79" t="str">
        <f t="shared" si="325"/>
        <v/>
      </c>
      <c r="BW1523" s="79" t="str">
        <f t="shared" si="326"/>
        <v/>
      </c>
      <c r="CB1523" s="5"/>
      <c r="CE1523" s="5"/>
      <c r="CF1523" s="5"/>
      <c r="CG1523" s="5"/>
      <c r="CH1523" s="5"/>
      <c r="CI1523" s="5"/>
      <c r="CJ1523" s="14"/>
      <c r="CK1523" s="25"/>
      <c r="DO1523" s="5" t="e">
        <f>IF(REPORTE!AH$2="si",IF(C1523=VALUE(REPORTE!C$22),IF(SUM(DO1524:DO$1993),CONCATENATE(INT(B1523),", "),INT(B1523)),""),IF(C1523=VALUE(REPORTE!C$21),IF(SUM(DO1524:DO$1993),CONCATENATE(INT(B1523),", "),INT(B1523)),""))</f>
        <v>#VALUE!</v>
      </c>
      <c r="DS1523" s="5"/>
      <c r="DT1523" s="5"/>
      <c r="DU1523" s="5"/>
      <c r="DV1523" s="5"/>
    </row>
    <row r="1524" spans="1:126" x14ac:dyDescent="0.25">
      <c r="A1524" s="4" t="str">
        <f t="shared" si="320"/>
        <v/>
      </c>
      <c r="B1524" s="3"/>
      <c r="D1524" s="1"/>
      <c r="H1524" s="5" t="str">
        <f>IF(F1524="","",IFERROR(CONCATENATE("PEUA",VLOOKUP(ESTADO,REPORTE!AV$2:AW$33,2,0),DIDTRITO_FORM,CADER_FORM,IFERROR(INDEX(CA:CA,MATCH(DAY(F1524),BZ:BZ,0),1),DAY(F1524)),IFERROR(INDEX(CA:CA,MATCH(MONTH(F1524),BZ:BZ,0),1),MONTH(F1524)),YEAR(F1524),G1524),""))</f>
        <v/>
      </c>
      <c r="N1524" s="66" t="str">
        <f>IFERROR(IF(BT1524="","",IF(INDEX(N$1:N1523,MATCH(BT1524,BT$1:BT1523,0),1)=0,"",INDEX(N$1:N1523,MATCH(BT1524,BT$1:BT1523,0),1))),"")</f>
        <v/>
      </c>
      <c r="O1524" s="66" t="str">
        <f>IFERROR(IF(BT1524="","",IF(INDEX(O$1:O1523,MATCH(BT1524,BT$1:BT1523,0),1)=0,"",INDEX(O$1:O1523,MATCH(BT1524,BT$1:BT1523,0),1))),"")</f>
        <v/>
      </c>
      <c r="R1524" s="66"/>
      <c r="S1524" s="5"/>
      <c r="T1524" s="66"/>
      <c r="U1524" s="5" t="str">
        <f>IFERROR(IF(INDEX(U$1:U1523,MATCH(T1524,T$1:T1523,0),1)=0,"",INDEX(U$1:U1523,MATCH(T1524,T$1:T1523,0),1)),"")</f>
        <v/>
      </c>
      <c r="V1524" s="66"/>
      <c r="W1524" s="5" t="str">
        <f>IFERROR(IF(INDEX(W$1:W1523,MATCH(V1524,V$1:V1523,0),1)=0,"",INDEX(W$1:W1523,MATCH(V1524,V$1:V1523,0),1)),"")</f>
        <v/>
      </c>
      <c r="AE1524" s="4"/>
      <c r="AY1524" s="7"/>
      <c r="BN1524" s="7" t="str">
        <f t="shared" si="327"/>
        <v/>
      </c>
      <c r="BO1524" s="286" t="str">
        <f t="shared" si="319"/>
        <v/>
      </c>
      <c r="BP1524" s="22" t="str">
        <f t="shared" si="328"/>
        <v/>
      </c>
      <c r="BQ1524" s="7"/>
      <c r="BR1524" s="75" t="str">
        <f t="shared" si="321"/>
        <v/>
      </c>
      <c r="BS1524" s="75" t="str">
        <f t="shared" si="322"/>
        <v/>
      </c>
      <c r="BT1524" s="5" t="str">
        <f t="shared" si="323"/>
        <v/>
      </c>
      <c r="BU1524" s="79" t="str">
        <f t="shared" si="324"/>
        <v/>
      </c>
      <c r="BV1524" s="79" t="str">
        <f t="shared" si="325"/>
        <v/>
      </c>
      <c r="BW1524" s="79" t="str">
        <f t="shared" si="326"/>
        <v/>
      </c>
      <c r="CB1524" s="5"/>
      <c r="CE1524" s="5"/>
      <c r="CF1524" s="5"/>
      <c r="CG1524" s="5"/>
      <c r="CH1524" s="5"/>
      <c r="CI1524" s="5"/>
      <c r="CJ1524" s="14"/>
      <c r="CK1524" s="25"/>
      <c r="DO1524" s="5" t="e">
        <f>IF(REPORTE!AH$2="si",IF(C1524=VALUE(REPORTE!C$22),IF(SUM(DO1525:DO$1993),CONCATENATE(INT(B1524),", "),INT(B1524)),""),IF(C1524=VALUE(REPORTE!C$21),IF(SUM(DO1525:DO$1993),CONCATENATE(INT(B1524),", "),INT(B1524)),""))</f>
        <v>#VALUE!</v>
      </c>
      <c r="DS1524" s="5"/>
      <c r="DT1524" s="5"/>
      <c r="DU1524" s="5"/>
      <c r="DV1524" s="5"/>
    </row>
    <row r="1525" spans="1:126" x14ac:dyDescent="0.25">
      <c r="A1525" s="4" t="str">
        <f t="shared" si="320"/>
        <v/>
      </c>
      <c r="B1525" s="3"/>
      <c r="D1525" s="1"/>
      <c r="H1525" s="5" t="str">
        <f>IF(F1525="","",IFERROR(CONCATENATE("PEUA",VLOOKUP(ESTADO,REPORTE!AV$2:AW$33,2,0),DIDTRITO_FORM,CADER_FORM,IFERROR(INDEX(CA:CA,MATCH(DAY(F1525),BZ:BZ,0),1),DAY(F1525)),IFERROR(INDEX(CA:CA,MATCH(MONTH(F1525),BZ:BZ,0),1),MONTH(F1525)),YEAR(F1525),G1525),""))</f>
        <v/>
      </c>
      <c r="N1525" s="66" t="str">
        <f>IFERROR(IF(BT1525="","",IF(INDEX(N$1:N1524,MATCH(BT1525,BT$1:BT1524,0),1)=0,"",INDEX(N$1:N1524,MATCH(BT1525,BT$1:BT1524,0),1))),"")</f>
        <v/>
      </c>
      <c r="O1525" s="66" t="str">
        <f>IFERROR(IF(BT1525="","",IF(INDEX(O$1:O1524,MATCH(BT1525,BT$1:BT1524,0),1)=0,"",INDEX(O$1:O1524,MATCH(BT1525,BT$1:BT1524,0),1))),"")</f>
        <v/>
      </c>
      <c r="R1525" s="66"/>
      <c r="S1525" s="5"/>
      <c r="T1525" s="66"/>
      <c r="U1525" s="5" t="str">
        <f>IFERROR(IF(INDEX(U$1:U1524,MATCH(T1525,T$1:T1524,0),1)=0,"",INDEX(U$1:U1524,MATCH(T1525,T$1:T1524,0),1)),"")</f>
        <v/>
      </c>
      <c r="V1525" s="66"/>
      <c r="W1525" s="5" t="str">
        <f>IFERROR(IF(INDEX(W$1:W1524,MATCH(V1525,V$1:V1524,0),1)=0,"",INDEX(W$1:W1524,MATCH(V1525,V$1:V1524,0),1)),"")</f>
        <v/>
      </c>
      <c r="AE1525" s="4"/>
      <c r="AY1525" s="7"/>
      <c r="BN1525" s="7" t="str">
        <f t="shared" si="327"/>
        <v/>
      </c>
      <c r="BO1525" s="286" t="str">
        <f t="shared" si="319"/>
        <v/>
      </c>
      <c r="BP1525" s="22" t="str">
        <f t="shared" si="328"/>
        <v/>
      </c>
      <c r="BQ1525" s="7"/>
      <c r="BR1525" s="75" t="str">
        <f t="shared" si="321"/>
        <v/>
      </c>
      <c r="BS1525" s="75" t="str">
        <f t="shared" si="322"/>
        <v/>
      </c>
      <c r="BT1525" s="5" t="str">
        <f t="shared" si="323"/>
        <v/>
      </c>
      <c r="BU1525" s="79" t="str">
        <f t="shared" si="324"/>
        <v/>
      </c>
      <c r="BV1525" s="79" t="str">
        <f t="shared" si="325"/>
        <v/>
      </c>
      <c r="BW1525" s="79" t="str">
        <f t="shared" si="326"/>
        <v/>
      </c>
      <c r="CB1525" s="5"/>
      <c r="CE1525" s="5"/>
      <c r="CF1525" s="5"/>
      <c r="CG1525" s="5"/>
      <c r="CH1525" s="5"/>
      <c r="CI1525" s="5"/>
      <c r="CJ1525" s="14"/>
      <c r="CK1525" s="25"/>
      <c r="DO1525" s="5" t="e">
        <f>IF(REPORTE!AH$2="si",IF(C1525=VALUE(REPORTE!C$22),IF(SUM(DO1526:DO$1993),CONCATENATE(INT(B1525),", "),INT(B1525)),""),IF(C1525=VALUE(REPORTE!C$21),IF(SUM(DO1526:DO$1993),CONCATENATE(INT(B1525),", "),INT(B1525)),""))</f>
        <v>#VALUE!</v>
      </c>
      <c r="DS1525" s="5"/>
      <c r="DT1525" s="5"/>
      <c r="DU1525" s="5"/>
      <c r="DV1525" s="5"/>
    </row>
    <row r="1526" spans="1:126" x14ac:dyDescent="0.25">
      <c r="A1526" s="4" t="str">
        <f t="shared" si="320"/>
        <v/>
      </c>
      <c r="B1526" s="3"/>
      <c r="D1526" s="1"/>
      <c r="H1526" s="5" t="str">
        <f>IF(F1526="","",IFERROR(CONCATENATE("PEUA",VLOOKUP(ESTADO,REPORTE!AV$2:AW$33,2,0),DIDTRITO_FORM,CADER_FORM,IFERROR(INDEX(CA:CA,MATCH(DAY(F1526),BZ:BZ,0),1),DAY(F1526)),IFERROR(INDEX(CA:CA,MATCH(MONTH(F1526),BZ:BZ,0),1),MONTH(F1526)),YEAR(F1526),G1526),""))</f>
        <v/>
      </c>
      <c r="N1526" s="66" t="str">
        <f>IFERROR(IF(BT1526="","",IF(INDEX(N$1:N1525,MATCH(BT1526,BT$1:BT1525,0),1)=0,"",INDEX(N$1:N1525,MATCH(BT1526,BT$1:BT1525,0),1))),"")</f>
        <v/>
      </c>
      <c r="O1526" s="66" t="str">
        <f>IFERROR(IF(BT1526="","",IF(INDEX(O$1:O1525,MATCH(BT1526,BT$1:BT1525,0),1)=0,"",INDEX(O$1:O1525,MATCH(BT1526,BT$1:BT1525,0),1))),"")</f>
        <v/>
      </c>
      <c r="R1526" s="66"/>
      <c r="S1526" s="5"/>
      <c r="T1526" s="66"/>
      <c r="U1526" s="5" t="str">
        <f>IFERROR(IF(INDEX(U$1:U1525,MATCH(T1526,T$1:T1525,0),1)=0,"",INDEX(U$1:U1525,MATCH(T1526,T$1:T1525,0),1)),"")</f>
        <v/>
      </c>
      <c r="V1526" s="66"/>
      <c r="W1526" s="5" t="str">
        <f>IFERROR(IF(INDEX(W$1:W1525,MATCH(V1526,V$1:V1525,0),1)=0,"",INDEX(W$1:W1525,MATCH(V1526,V$1:V1525,0),1)),"")</f>
        <v/>
      </c>
      <c r="AE1526" s="4"/>
      <c r="AY1526" s="7"/>
      <c r="BN1526" s="7" t="str">
        <f t="shared" si="327"/>
        <v/>
      </c>
      <c r="BO1526" s="286" t="str">
        <f t="shared" si="319"/>
        <v/>
      </c>
      <c r="BP1526" s="22" t="str">
        <f t="shared" si="328"/>
        <v/>
      </c>
      <c r="BQ1526" s="7"/>
      <c r="BR1526" s="75" t="str">
        <f t="shared" si="321"/>
        <v/>
      </c>
      <c r="BS1526" s="75" t="str">
        <f t="shared" si="322"/>
        <v/>
      </c>
      <c r="BT1526" s="5" t="str">
        <f t="shared" si="323"/>
        <v/>
      </c>
      <c r="BU1526" s="79" t="str">
        <f t="shared" si="324"/>
        <v/>
      </c>
      <c r="BV1526" s="79" t="str">
        <f t="shared" si="325"/>
        <v/>
      </c>
      <c r="BW1526" s="79" t="str">
        <f t="shared" si="326"/>
        <v/>
      </c>
      <c r="CB1526" s="5"/>
      <c r="CE1526" s="5"/>
      <c r="CF1526" s="5"/>
      <c r="CG1526" s="5"/>
      <c r="CH1526" s="5"/>
      <c r="CI1526" s="5"/>
      <c r="CJ1526" s="14"/>
      <c r="CK1526" s="25"/>
      <c r="DO1526" s="5" t="e">
        <f>IF(REPORTE!AH$2="si",IF(C1526=VALUE(REPORTE!C$22),IF(SUM(DO1527:DO$1993),CONCATENATE(INT(B1526),", "),INT(B1526)),""),IF(C1526=VALUE(REPORTE!C$21),IF(SUM(DO1527:DO$1993),CONCATENATE(INT(B1526),", "),INT(B1526)),""))</f>
        <v>#VALUE!</v>
      </c>
      <c r="DS1526" s="5"/>
      <c r="DT1526" s="5"/>
      <c r="DU1526" s="5"/>
      <c r="DV1526" s="5"/>
    </row>
    <row r="1527" spans="1:126" x14ac:dyDescent="0.25">
      <c r="A1527" s="4" t="str">
        <f t="shared" si="320"/>
        <v/>
      </c>
      <c r="B1527" s="3"/>
      <c r="D1527" s="1"/>
      <c r="H1527" s="5" t="str">
        <f>IF(F1527="","",IFERROR(CONCATENATE("PEUA",VLOOKUP(ESTADO,REPORTE!AV$2:AW$33,2,0),DIDTRITO_FORM,CADER_FORM,IFERROR(INDEX(CA:CA,MATCH(DAY(F1527),BZ:BZ,0),1),DAY(F1527)),IFERROR(INDEX(CA:CA,MATCH(MONTH(F1527),BZ:BZ,0),1),MONTH(F1527)),YEAR(F1527),G1527),""))</f>
        <v/>
      </c>
      <c r="N1527" s="66" t="str">
        <f>IFERROR(IF(BT1527="","",IF(INDEX(N$1:N1526,MATCH(BT1527,BT$1:BT1526,0),1)=0,"",INDEX(N$1:N1526,MATCH(BT1527,BT$1:BT1526,0),1))),"")</f>
        <v/>
      </c>
      <c r="O1527" s="66" t="str">
        <f>IFERROR(IF(BT1527="","",IF(INDEX(O$1:O1526,MATCH(BT1527,BT$1:BT1526,0),1)=0,"",INDEX(O$1:O1526,MATCH(BT1527,BT$1:BT1526,0),1))),"")</f>
        <v/>
      </c>
      <c r="R1527" s="66"/>
      <c r="S1527" s="5"/>
      <c r="T1527" s="66"/>
      <c r="U1527" s="5" t="str">
        <f>IFERROR(IF(INDEX(U$1:U1526,MATCH(T1527,T$1:T1526,0),1)=0,"",INDEX(U$1:U1526,MATCH(T1527,T$1:T1526,0),1)),"")</f>
        <v/>
      </c>
      <c r="V1527" s="66"/>
      <c r="W1527" s="5" t="str">
        <f>IFERROR(IF(INDEX(W$1:W1526,MATCH(V1527,V$1:V1526,0),1)=0,"",INDEX(W$1:W1526,MATCH(V1527,V$1:V1526,0),1)),"")</f>
        <v/>
      </c>
      <c r="AE1527" s="4"/>
      <c r="AY1527" s="7"/>
      <c r="BN1527" s="7" t="str">
        <f t="shared" si="327"/>
        <v/>
      </c>
      <c r="BO1527" s="286" t="str">
        <f t="shared" ref="BO1527:BO1590" si="329">IF(N1527="","",N1527)</f>
        <v/>
      </c>
      <c r="BP1527" s="22" t="str">
        <f t="shared" si="328"/>
        <v/>
      </c>
      <c r="BQ1527" s="7"/>
      <c r="BR1527" s="75" t="str">
        <f t="shared" si="321"/>
        <v/>
      </c>
      <c r="BS1527" s="75" t="str">
        <f t="shared" si="322"/>
        <v/>
      </c>
      <c r="BT1527" s="5" t="str">
        <f t="shared" si="323"/>
        <v/>
      </c>
      <c r="BU1527" s="79" t="str">
        <f t="shared" si="324"/>
        <v/>
      </c>
      <c r="BV1527" s="79" t="str">
        <f t="shared" si="325"/>
        <v/>
      </c>
      <c r="BW1527" s="79" t="str">
        <f t="shared" si="326"/>
        <v/>
      </c>
      <c r="CB1527" s="5"/>
      <c r="CE1527" s="5"/>
      <c r="CF1527" s="5"/>
      <c r="CG1527" s="5"/>
      <c r="CH1527" s="5"/>
      <c r="CI1527" s="5"/>
      <c r="CJ1527" s="14"/>
      <c r="CK1527" s="25"/>
      <c r="DO1527" s="5" t="e">
        <f>IF(REPORTE!AH$2="si",IF(C1527=VALUE(REPORTE!C$22),IF(SUM(DO1528:DO$1993),CONCATENATE(INT(B1527),", "),INT(B1527)),""),IF(C1527=VALUE(REPORTE!C$21),IF(SUM(DO1528:DO$1993),CONCATENATE(INT(B1527),", "),INT(B1527)),""))</f>
        <v>#VALUE!</v>
      </c>
      <c r="DS1527" s="5"/>
      <c r="DT1527" s="5"/>
      <c r="DU1527" s="5"/>
      <c r="DV1527" s="5"/>
    </row>
    <row r="1528" spans="1:126" x14ac:dyDescent="0.25">
      <c r="A1528" s="4" t="str">
        <f t="shared" si="320"/>
        <v/>
      </c>
      <c r="B1528" s="3"/>
      <c r="D1528" s="1"/>
      <c r="H1528" s="5" t="str">
        <f>IF(F1528="","",IFERROR(CONCATENATE("PEUA",VLOOKUP(ESTADO,REPORTE!AV$2:AW$33,2,0),DIDTRITO_FORM,CADER_FORM,IFERROR(INDEX(CA:CA,MATCH(DAY(F1528),BZ:BZ,0),1),DAY(F1528)),IFERROR(INDEX(CA:CA,MATCH(MONTH(F1528),BZ:BZ,0),1),MONTH(F1528)),YEAR(F1528),G1528),""))</f>
        <v/>
      </c>
      <c r="N1528" s="66" t="str">
        <f>IFERROR(IF(BT1528="","",IF(INDEX(N$1:N1527,MATCH(BT1528,BT$1:BT1527,0),1)=0,"",INDEX(N$1:N1527,MATCH(BT1528,BT$1:BT1527,0),1))),"")</f>
        <v/>
      </c>
      <c r="O1528" s="66" t="str">
        <f>IFERROR(IF(BT1528="","",IF(INDEX(O$1:O1527,MATCH(BT1528,BT$1:BT1527,0),1)=0,"",INDEX(O$1:O1527,MATCH(BT1528,BT$1:BT1527,0),1))),"")</f>
        <v/>
      </c>
      <c r="R1528" s="66"/>
      <c r="S1528" s="5"/>
      <c r="T1528" s="66"/>
      <c r="U1528" s="5" t="str">
        <f>IFERROR(IF(INDEX(U$1:U1527,MATCH(T1528,T$1:T1527,0),1)=0,"",INDEX(U$1:U1527,MATCH(T1528,T$1:T1527,0),1)),"")</f>
        <v/>
      </c>
      <c r="V1528" s="66"/>
      <c r="W1528" s="5" t="str">
        <f>IFERROR(IF(INDEX(W$1:W1527,MATCH(V1528,V$1:V1527,0),1)=0,"",INDEX(W$1:W1527,MATCH(V1528,V$1:V1527,0),1)),"")</f>
        <v/>
      </c>
      <c r="AE1528" s="4"/>
      <c r="AY1528" s="7"/>
      <c r="BN1528" s="7" t="str">
        <f t="shared" si="327"/>
        <v/>
      </c>
      <c r="BO1528" s="286" t="str">
        <f t="shared" si="329"/>
        <v/>
      </c>
      <c r="BP1528" s="22" t="str">
        <f t="shared" si="328"/>
        <v/>
      </c>
      <c r="BQ1528" s="7"/>
      <c r="BR1528" s="75" t="str">
        <f t="shared" si="321"/>
        <v/>
      </c>
      <c r="BS1528" s="75" t="str">
        <f t="shared" si="322"/>
        <v/>
      </c>
      <c r="BT1528" s="5" t="str">
        <f t="shared" si="323"/>
        <v/>
      </c>
      <c r="BU1528" s="79" t="str">
        <f t="shared" si="324"/>
        <v/>
      </c>
      <c r="BV1528" s="79" t="str">
        <f t="shared" si="325"/>
        <v/>
      </c>
      <c r="BW1528" s="79" t="str">
        <f t="shared" si="326"/>
        <v/>
      </c>
      <c r="CB1528" s="5"/>
      <c r="CE1528" s="5"/>
      <c r="CF1528" s="5"/>
      <c r="CG1528" s="5"/>
      <c r="CH1528" s="5"/>
      <c r="CI1528" s="5"/>
      <c r="CJ1528" s="14"/>
      <c r="CK1528" s="25"/>
      <c r="DO1528" s="5" t="e">
        <f>IF(REPORTE!AH$2="si",IF(C1528=VALUE(REPORTE!C$22),IF(SUM(DO1529:DO$1993),CONCATENATE(INT(B1528),", "),INT(B1528)),""),IF(C1528=VALUE(REPORTE!C$21),IF(SUM(DO1529:DO$1993),CONCATENATE(INT(B1528),", "),INT(B1528)),""))</f>
        <v>#VALUE!</v>
      </c>
      <c r="DS1528" s="5"/>
      <c r="DT1528" s="5"/>
      <c r="DU1528" s="5"/>
      <c r="DV1528" s="5"/>
    </row>
    <row r="1529" spans="1:126" x14ac:dyDescent="0.25">
      <c r="A1529" s="4" t="str">
        <f t="shared" si="320"/>
        <v/>
      </c>
      <c r="B1529" s="3"/>
      <c r="D1529" s="1"/>
      <c r="H1529" s="5" t="str">
        <f>IF(F1529="","",IFERROR(CONCATENATE("PEUA",VLOOKUP(ESTADO,REPORTE!AV$2:AW$33,2,0),DIDTRITO_FORM,CADER_FORM,IFERROR(INDEX(CA:CA,MATCH(DAY(F1529),BZ:BZ,0),1),DAY(F1529)),IFERROR(INDEX(CA:CA,MATCH(MONTH(F1529),BZ:BZ,0),1),MONTH(F1529)),YEAR(F1529),G1529),""))</f>
        <v/>
      </c>
      <c r="N1529" s="66" t="str">
        <f>IFERROR(IF(BT1529="","",IF(INDEX(N$1:N1528,MATCH(BT1529,BT$1:BT1528,0),1)=0,"",INDEX(N$1:N1528,MATCH(BT1529,BT$1:BT1528,0),1))),"")</f>
        <v/>
      </c>
      <c r="O1529" s="66" t="str">
        <f>IFERROR(IF(BT1529="","",IF(INDEX(O$1:O1528,MATCH(BT1529,BT$1:BT1528,0),1)=0,"",INDEX(O$1:O1528,MATCH(BT1529,BT$1:BT1528,0),1))),"")</f>
        <v/>
      </c>
      <c r="R1529" s="66"/>
      <c r="S1529" s="5"/>
      <c r="T1529" s="66"/>
      <c r="U1529" s="5" t="str">
        <f>IFERROR(IF(INDEX(U$1:U1528,MATCH(T1529,T$1:T1528,0),1)=0,"",INDEX(U$1:U1528,MATCH(T1529,T$1:T1528,0),1)),"")</f>
        <v/>
      </c>
      <c r="V1529" s="66"/>
      <c r="W1529" s="5" t="str">
        <f>IFERROR(IF(INDEX(W$1:W1528,MATCH(V1529,V$1:V1528,0),1)=0,"",INDEX(W$1:W1528,MATCH(V1529,V$1:V1528,0),1)),"")</f>
        <v/>
      </c>
      <c r="AE1529" s="4"/>
      <c r="AY1529" s="7"/>
      <c r="BN1529" s="7" t="str">
        <f t="shared" si="327"/>
        <v/>
      </c>
      <c r="BO1529" s="286" t="str">
        <f t="shared" si="329"/>
        <v/>
      </c>
      <c r="BP1529" s="22" t="str">
        <f t="shared" si="328"/>
        <v/>
      </c>
      <c r="BQ1529" s="7"/>
      <c r="BR1529" s="75" t="str">
        <f t="shared" si="321"/>
        <v/>
      </c>
      <c r="BS1529" s="75" t="str">
        <f t="shared" si="322"/>
        <v/>
      </c>
      <c r="BT1529" s="5" t="str">
        <f t="shared" si="323"/>
        <v/>
      </c>
      <c r="BU1529" s="79" t="str">
        <f t="shared" si="324"/>
        <v/>
      </c>
      <c r="BV1529" s="79" t="str">
        <f t="shared" si="325"/>
        <v/>
      </c>
      <c r="BW1529" s="79" t="str">
        <f t="shared" si="326"/>
        <v/>
      </c>
      <c r="CB1529" s="5"/>
      <c r="CE1529" s="5"/>
      <c r="CF1529" s="5"/>
      <c r="CG1529" s="5"/>
      <c r="CH1529" s="5"/>
      <c r="CI1529" s="5"/>
      <c r="CJ1529" s="14"/>
      <c r="CK1529" s="25"/>
      <c r="DO1529" s="5" t="e">
        <f>IF(REPORTE!AH$2="si",IF(C1529=VALUE(REPORTE!C$22),IF(SUM(DO1530:DO$1993),CONCATENATE(INT(B1529),", "),INT(B1529)),""),IF(C1529=VALUE(REPORTE!C$21),IF(SUM(DO1530:DO$1993),CONCATENATE(INT(B1529),", "),INT(B1529)),""))</f>
        <v>#VALUE!</v>
      </c>
      <c r="DS1529" s="5"/>
      <c r="DT1529" s="5"/>
      <c r="DU1529" s="5"/>
      <c r="DV1529" s="5"/>
    </row>
    <row r="1530" spans="1:126" x14ac:dyDescent="0.25">
      <c r="A1530" s="4" t="str">
        <f t="shared" si="320"/>
        <v/>
      </c>
      <c r="B1530" s="3"/>
      <c r="D1530" s="1"/>
      <c r="H1530" s="5" t="str">
        <f>IF(F1530="","",IFERROR(CONCATENATE("PEUA",VLOOKUP(ESTADO,REPORTE!AV$2:AW$33,2,0),DIDTRITO_FORM,CADER_FORM,IFERROR(INDEX(CA:CA,MATCH(DAY(F1530),BZ:BZ,0),1),DAY(F1530)),IFERROR(INDEX(CA:CA,MATCH(MONTH(F1530),BZ:BZ,0),1),MONTH(F1530)),YEAR(F1530),G1530),""))</f>
        <v/>
      </c>
      <c r="N1530" s="66" t="str">
        <f>IFERROR(IF(BT1530="","",IF(INDEX(N$1:N1529,MATCH(BT1530,BT$1:BT1529,0),1)=0,"",INDEX(N$1:N1529,MATCH(BT1530,BT$1:BT1529,0),1))),"")</f>
        <v/>
      </c>
      <c r="O1530" s="66" t="str">
        <f>IFERROR(IF(BT1530="","",IF(INDEX(O$1:O1529,MATCH(BT1530,BT$1:BT1529,0),1)=0,"",INDEX(O$1:O1529,MATCH(BT1530,BT$1:BT1529,0),1))),"")</f>
        <v/>
      </c>
      <c r="R1530" s="66"/>
      <c r="S1530" s="5"/>
      <c r="T1530" s="66"/>
      <c r="U1530" s="5" t="str">
        <f>IFERROR(IF(INDEX(U$1:U1529,MATCH(T1530,T$1:T1529,0),1)=0,"",INDEX(U$1:U1529,MATCH(T1530,T$1:T1529,0),1)),"")</f>
        <v/>
      </c>
      <c r="V1530" s="66"/>
      <c r="W1530" s="5" t="str">
        <f>IFERROR(IF(INDEX(W$1:W1529,MATCH(V1530,V$1:V1529,0),1)=0,"",INDEX(W$1:W1529,MATCH(V1530,V$1:V1529,0),1)),"")</f>
        <v/>
      </c>
      <c r="AE1530" s="4"/>
      <c r="AY1530" s="7"/>
      <c r="BN1530" s="7" t="str">
        <f t="shared" si="327"/>
        <v/>
      </c>
      <c r="BO1530" s="286" t="str">
        <f t="shared" si="329"/>
        <v/>
      </c>
      <c r="BP1530" s="22" t="str">
        <f t="shared" si="328"/>
        <v/>
      </c>
      <c r="BQ1530" s="7"/>
      <c r="BR1530" s="75" t="str">
        <f t="shared" si="321"/>
        <v/>
      </c>
      <c r="BS1530" s="75" t="str">
        <f t="shared" si="322"/>
        <v/>
      </c>
      <c r="BT1530" s="5" t="str">
        <f t="shared" si="323"/>
        <v/>
      </c>
      <c r="BU1530" s="79" t="str">
        <f t="shared" si="324"/>
        <v/>
      </c>
      <c r="BV1530" s="79" t="str">
        <f t="shared" si="325"/>
        <v/>
      </c>
      <c r="BW1530" s="79" t="str">
        <f t="shared" si="326"/>
        <v/>
      </c>
      <c r="CB1530" s="5"/>
      <c r="CE1530" s="5"/>
      <c r="CF1530" s="5"/>
      <c r="CG1530" s="5"/>
      <c r="CH1530" s="5"/>
      <c r="CI1530" s="5"/>
      <c r="CJ1530" s="14"/>
      <c r="CK1530" s="25"/>
      <c r="DO1530" s="5" t="e">
        <f>IF(REPORTE!AH$2="si",IF(C1530=VALUE(REPORTE!C$22),IF(SUM(DO1531:DO$1993),CONCATENATE(INT(B1530),", "),INT(B1530)),""),IF(C1530=VALUE(REPORTE!C$21),IF(SUM(DO1531:DO$1993),CONCATENATE(INT(B1530),", "),INT(B1530)),""))</f>
        <v>#VALUE!</v>
      </c>
      <c r="DS1530" s="5"/>
      <c r="DT1530" s="5"/>
      <c r="DU1530" s="5"/>
      <c r="DV1530" s="5"/>
    </row>
    <row r="1531" spans="1:126" x14ac:dyDescent="0.25">
      <c r="A1531" s="4" t="str">
        <f t="shared" si="320"/>
        <v/>
      </c>
      <c r="B1531" s="3"/>
      <c r="D1531" s="1"/>
      <c r="H1531" s="5" t="str">
        <f>IF(F1531="","",IFERROR(CONCATENATE("PEUA",VLOOKUP(ESTADO,REPORTE!AV$2:AW$33,2,0),DIDTRITO_FORM,CADER_FORM,IFERROR(INDEX(CA:CA,MATCH(DAY(F1531),BZ:BZ,0),1),DAY(F1531)),IFERROR(INDEX(CA:CA,MATCH(MONTH(F1531),BZ:BZ,0),1),MONTH(F1531)),YEAR(F1531),G1531),""))</f>
        <v/>
      </c>
      <c r="N1531" s="66" t="str">
        <f>IFERROR(IF(BT1531="","",IF(INDEX(N$1:N1530,MATCH(BT1531,BT$1:BT1530,0),1)=0,"",INDEX(N$1:N1530,MATCH(BT1531,BT$1:BT1530,0),1))),"")</f>
        <v/>
      </c>
      <c r="O1531" s="66" t="str">
        <f>IFERROR(IF(BT1531="","",IF(INDEX(O$1:O1530,MATCH(BT1531,BT$1:BT1530,0),1)=0,"",INDEX(O$1:O1530,MATCH(BT1531,BT$1:BT1530,0),1))),"")</f>
        <v/>
      </c>
      <c r="R1531" s="66"/>
      <c r="S1531" s="5"/>
      <c r="T1531" s="66"/>
      <c r="U1531" s="5" t="str">
        <f>IFERROR(IF(INDEX(U$1:U1530,MATCH(T1531,T$1:T1530,0),1)=0,"",INDEX(U$1:U1530,MATCH(T1531,T$1:T1530,0),1)),"")</f>
        <v/>
      </c>
      <c r="V1531" s="66"/>
      <c r="W1531" s="5" t="str">
        <f>IFERROR(IF(INDEX(W$1:W1530,MATCH(V1531,V$1:V1530,0),1)=0,"",INDEX(W$1:W1530,MATCH(V1531,V$1:V1530,0),1)),"")</f>
        <v/>
      </c>
      <c r="AE1531" s="4"/>
      <c r="AY1531" s="7"/>
      <c r="BN1531" s="7" t="str">
        <f t="shared" si="327"/>
        <v/>
      </c>
      <c r="BO1531" s="286" t="str">
        <f t="shared" si="329"/>
        <v/>
      </c>
      <c r="BP1531" s="22" t="str">
        <f t="shared" si="328"/>
        <v/>
      </c>
      <c r="BQ1531" s="7"/>
      <c r="BR1531" s="75" t="str">
        <f t="shared" si="321"/>
        <v/>
      </c>
      <c r="BS1531" s="75" t="str">
        <f t="shared" si="322"/>
        <v/>
      </c>
      <c r="BT1531" s="5" t="str">
        <f t="shared" si="323"/>
        <v/>
      </c>
      <c r="BU1531" s="79" t="str">
        <f t="shared" si="324"/>
        <v/>
      </c>
      <c r="BV1531" s="79" t="str">
        <f t="shared" si="325"/>
        <v/>
      </c>
      <c r="BW1531" s="79" t="str">
        <f t="shared" si="326"/>
        <v/>
      </c>
      <c r="CB1531" s="5"/>
      <c r="CE1531" s="5"/>
      <c r="CF1531" s="5"/>
      <c r="CG1531" s="5"/>
      <c r="CH1531" s="5"/>
      <c r="CI1531" s="5"/>
      <c r="CJ1531" s="14"/>
      <c r="CK1531" s="25"/>
      <c r="DO1531" s="5" t="e">
        <f>IF(REPORTE!AH$2="si",IF(C1531=VALUE(REPORTE!C$22),IF(SUM(DO1532:DO$1993),CONCATENATE(INT(B1531),", "),INT(B1531)),""),IF(C1531=VALUE(REPORTE!C$21),IF(SUM(DO1532:DO$1993),CONCATENATE(INT(B1531),", "),INT(B1531)),""))</f>
        <v>#VALUE!</v>
      </c>
      <c r="DS1531" s="5"/>
      <c r="DT1531" s="5"/>
      <c r="DU1531" s="5"/>
      <c r="DV1531" s="5"/>
    </row>
    <row r="1532" spans="1:126" x14ac:dyDescent="0.25">
      <c r="A1532" s="4" t="str">
        <f t="shared" si="320"/>
        <v/>
      </c>
      <c r="B1532" s="3"/>
      <c r="D1532" s="1"/>
      <c r="H1532" s="5" t="str">
        <f>IF(F1532="","",IFERROR(CONCATENATE("PEUA",VLOOKUP(ESTADO,REPORTE!AV$2:AW$33,2,0),DIDTRITO_FORM,CADER_FORM,IFERROR(INDEX(CA:CA,MATCH(DAY(F1532),BZ:BZ,0),1),DAY(F1532)),IFERROR(INDEX(CA:CA,MATCH(MONTH(F1532),BZ:BZ,0),1),MONTH(F1532)),YEAR(F1532),G1532),""))</f>
        <v/>
      </c>
      <c r="N1532" s="66" t="str">
        <f>IFERROR(IF(BT1532="","",IF(INDEX(N$1:N1531,MATCH(BT1532,BT$1:BT1531,0),1)=0,"",INDEX(N$1:N1531,MATCH(BT1532,BT$1:BT1531,0),1))),"")</f>
        <v/>
      </c>
      <c r="O1532" s="66" t="str">
        <f>IFERROR(IF(BT1532="","",IF(INDEX(O$1:O1531,MATCH(BT1532,BT$1:BT1531,0),1)=0,"",INDEX(O$1:O1531,MATCH(BT1532,BT$1:BT1531,0),1))),"")</f>
        <v/>
      </c>
      <c r="R1532" s="66"/>
      <c r="S1532" s="5"/>
      <c r="T1532" s="66"/>
      <c r="U1532" s="5" t="str">
        <f>IFERROR(IF(INDEX(U$1:U1531,MATCH(T1532,T$1:T1531,0),1)=0,"",INDEX(U$1:U1531,MATCH(T1532,T$1:T1531,0),1)),"")</f>
        <v/>
      </c>
      <c r="V1532" s="66"/>
      <c r="W1532" s="5" t="str">
        <f>IFERROR(IF(INDEX(W$1:W1531,MATCH(V1532,V$1:V1531,0),1)=0,"",INDEX(W$1:W1531,MATCH(V1532,V$1:V1531,0),1)),"")</f>
        <v/>
      </c>
      <c r="AE1532" s="4"/>
      <c r="AY1532" s="7"/>
      <c r="BN1532" s="7" t="str">
        <f t="shared" si="327"/>
        <v/>
      </c>
      <c r="BO1532" s="286" t="str">
        <f t="shared" si="329"/>
        <v/>
      </c>
      <c r="BP1532" s="22" t="str">
        <f t="shared" si="328"/>
        <v/>
      </c>
      <c r="BQ1532" s="7"/>
      <c r="BR1532" s="75" t="str">
        <f t="shared" si="321"/>
        <v/>
      </c>
      <c r="BS1532" s="75" t="str">
        <f t="shared" si="322"/>
        <v/>
      </c>
      <c r="BT1532" s="5" t="str">
        <f t="shared" si="323"/>
        <v/>
      </c>
      <c r="BU1532" s="79" t="str">
        <f t="shared" si="324"/>
        <v/>
      </c>
      <c r="BV1532" s="79" t="str">
        <f t="shared" si="325"/>
        <v/>
      </c>
      <c r="BW1532" s="79" t="str">
        <f t="shared" si="326"/>
        <v/>
      </c>
      <c r="CB1532" s="5"/>
      <c r="CE1532" s="5"/>
      <c r="CF1532" s="5"/>
      <c r="CG1532" s="5"/>
      <c r="CH1532" s="5"/>
      <c r="CI1532" s="5"/>
      <c r="CJ1532" s="14"/>
      <c r="CK1532" s="25"/>
      <c r="DO1532" s="5" t="e">
        <f>IF(REPORTE!AH$2="si",IF(C1532=VALUE(REPORTE!C$22),IF(SUM(DO1533:DO$1993),CONCATENATE(INT(B1532),", "),INT(B1532)),""),IF(C1532=VALUE(REPORTE!C$21),IF(SUM(DO1533:DO$1993),CONCATENATE(INT(B1532),", "),INT(B1532)),""))</f>
        <v>#VALUE!</v>
      </c>
      <c r="DS1532" s="5"/>
      <c r="DT1532" s="5"/>
      <c r="DU1532" s="5"/>
      <c r="DV1532" s="5"/>
    </row>
    <row r="1533" spans="1:126" x14ac:dyDescent="0.25">
      <c r="A1533" s="4" t="str">
        <f t="shared" si="320"/>
        <v/>
      </c>
      <c r="B1533" s="3"/>
      <c r="D1533" s="1"/>
      <c r="H1533" s="5" t="str">
        <f>IF(F1533="","",IFERROR(CONCATENATE("PEUA",VLOOKUP(ESTADO,REPORTE!AV$2:AW$33,2,0),DIDTRITO_FORM,CADER_FORM,IFERROR(INDEX(CA:CA,MATCH(DAY(F1533),BZ:BZ,0),1),DAY(F1533)),IFERROR(INDEX(CA:CA,MATCH(MONTH(F1533),BZ:BZ,0),1),MONTH(F1533)),YEAR(F1533),G1533),""))</f>
        <v/>
      </c>
      <c r="N1533" s="66" t="str">
        <f>IFERROR(IF(BT1533="","",IF(INDEX(N$1:N1532,MATCH(BT1533,BT$1:BT1532,0),1)=0,"",INDEX(N$1:N1532,MATCH(BT1533,BT$1:BT1532,0),1))),"")</f>
        <v/>
      </c>
      <c r="O1533" s="66" t="str">
        <f>IFERROR(IF(BT1533="","",IF(INDEX(O$1:O1532,MATCH(BT1533,BT$1:BT1532,0),1)=0,"",INDEX(O$1:O1532,MATCH(BT1533,BT$1:BT1532,0),1))),"")</f>
        <v/>
      </c>
      <c r="R1533" s="66"/>
      <c r="S1533" s="5"/>
      <c r="T1533" s="66"/>
      <c r="U1533" s="5" t="str">
        <f>IFERROR(IF(INDEX(U$1:U1532,MATCH(T1533,T$1:T1532,0),1)=0,"",INDEX(U$1:U1532,MATCH(T1533,T$1:T1532,0),1)),"")</f>
        <v/>
      </c>
      <c r="V1533" s="66"/>
      <c r="W1533" s="5" t="str">
        <f>IFERROR(IF(INDEX(W$1:W1532,MATCH(V1533,V$1:V1532,0),1)=0,"",INDEX(W$1:W1532,MATCH(V1533,V$1:V1532,0),1)),"")</f>
        <v/>
      </c>
      <c r="AE1533" s="4"/>
      <c r="AY1533" s="7"/>
      <c r="BN1533" s="7" t="str">
        <f t="shared" si="327"/>
        <v/>
      </c>
      <c r="BO1533" s="286" t="str">
        <f t="shared" si="329"/>
        <v/>
      </c>
      <c r="BP1533" s="22" t="str">
        <f t="shared" si="328"/>
        <v/>
      </c>
      <c r="BQ1533" s="7"/>
      <c r="BR1533" s="75" t="str">
        <f t="shared" si="321"/>
        <v/>
      </c>
      <c r="BS1533" s="75" t="str">
        <f t="shared" si="322"/>
        <v/>
      </c>
      <c r="BT1533" s="5" t="str">
        <f t="shared" si="323"/>
        <v/>
      </c>
      <c r="BU1533" s="79" t="str">
        <f t="shared" si="324"/>
        <v/>
      </c>
      <c r="BV1533" s="79" t="str">
        <f t="shared" si="325"/>
        <v/>
      </c>
      <c r="BW1533" s="79" t="str">
        <f t="shared" si="326"/>
        <v/>
      </c>
      <c r="CB1533" s="5"/>
      <c r="CE1533" s="5"/>
      <c r="CF1533" s="5"/>
      <c r="CG1533" s="5"/>
      <c r="CH1533" s="5"/>
      <c r="CI1533" s="5"/>
      <c r="CJ1533" s="14"/>
      <c r="CK1533" s="25"/>
      <c r="DO1533" s="5" t="e">
        <f>IF(REPORTE!AH$2="si",IF(C1533=VALUE(REPORTE!C$22),IF(SUM(DO1534:DO$1993),CONCATENATE(INT(B1533),", "),INT(B1533)),""),IF(C1533=VALUE(REPORTE!C$21),IF(SUM(DO1534:DO$1993),CONCATENATE(INT(B1533),", "),INT(B1533)),""))</f>
        <v>#VALUE!</v>
      </c>
      <c r="DS1533" s="5"/>
      <c r="DT1533" s="5"/>
      <c r="DU1533" s="5"/>
      <c r="DV1533" s="5"/>
    </row>
    <row r="1534" spans="1:126" x14ac:dyDescent="0.25">
      <c r="A1534" s="4" t="str">
        <f t="shared" si="320"/>
        <v/>
      </c>
      <c r="B1534" s="3"/>
      <c r="D1534" s="1"/>
      <c r="H1534" s="5" t="str">
        <f>IF(F1534="","",IFERROR(CONCATENATE("PEUA",VLOOKUP(ESTADO,REPORTE!AV$2:AW$33,2,0),DIDTRITO_FORM,CADER_FORM,IFERROR(INDEX(CA:CA,MATCH(DAY(F1534),BZ:BZ,0),1),DAY(F1534)),IFERROR(INDEX(CA:CA,MATCH(MONTH(F1534),BZ:BZ,0),1),MONTH(F1534)),YEAR(F1534),G1534),""))</f>
        <v/>
      </c>
      <c r="N1534" s="66" t="str">
        <f>IFERROR(IF(BT1534="","",IF(INDEX(N$1:N1533,MATCH(BT1534,BT$1:BT1533,0),1)=0,"",INDEX(N$1:N1533,MATCH(BT1534,BT$1:BT1533,0),1))),"")</f>
        <v/>
      </c>
      <c r="O1534" s="66" t="str">
        <f>IFERROR(IF(BT1534="","",IF(INDEX(O$1:O1533,MATCH(BT1534,BT$1:BT1533,0),1)=0,"",INDEX(O$1:O1533,MATCH(BT1534,BT$1:BT1533,0),1))),"")</f>
        <v/>
      </c>
      <c r="R1534" s="66"/>
      <c r="S1534" s="5"/>
      <c r="T1534" s="66"/>
      <c r="U1534" s="5" t="str">
        <f>IFERROR(IF(INDEX(U$1:U1533,MATCH(T1534,T$1:T1533,0),1)=0,"",INDEX(U$1:U1533,MATCH(T1534,T$1:T1533,0),1)),"")</f>
        <v/>
      </c>
      <c r="V1534" s="66"/>
      <c r="W1534" s="5" t="str">
        <f>IFERROR(IF(INDEX(W$1:W1533,MATCH(V1534,V$1:V1533,0),1)=0,"",INDEX(W$1:W1533,MATCH(V1534,V$1:V1533,0),1)),"")</f>
        <v/>
      </c>
      <c r="AE1534" s="4"/>
      <c r="AY1534" s="7"/>
      <c r="BN1534" s="7" t="str">
        <f t="shared" si="327"/>
        <v/>
      </c>
      <c r="BO1534" s="286" t="str">
        <f t="shared" si="329"/>
        <v/>
      </c>
      <c r="BP1534" s="22" t="str">
        <f t="shared" si="328"/>
        <v/>
      </c>
      <c r="BQ1534" s="7"/>
      <c r="BR1534" s="75" t="str">
        <f t="shared" si="321"/>
        <v/>
      </c>
      <c r="BS1534" s="75" t="str">
        <f t="shared" si="322"/>
        <v/>
      </c>
      <c r="BT1534" s="5" t="str">
        <f t="shared" si="323"/>
        <v/>
      </c>
      <c r="BU1534" s="79" t="str">
        <f t="shared" si="324"/>
        <v/>
      </c>
      <c r="BV1534" s="79" t="str">
        <f t="shared" si="325"/>
        <v/>
      </c>
      <c r="BW1534" s="79" t="str">
        <f t="shared" si="326"/>
        <v/>
      </c>
      <c r="CB1534" s="5"/>
      <c r="CE1534" s="5"/>
      <c r="CF1534" s="5"/>
      <c r="CG1534" s="5"/>
      <c r="CH1534" s="5"/>
      <c r="CI1534" s="5"/>
      <c r="CJ1534" s="14"/>
      <c r="CK1534" s="25"/>
      <c r="DO1534" s="5" t="e">
        <f>IF(REPORTE!AH$2="si",IF(C1534=VALUE(REPORTE!C$22),IF(SUM(DO1535:DO$1993),CONCATENATE(INT(B1534),", "),INT(B1534)),""),IF(C1534=VALUE(REPORTE!C$21),IF(SUM(DO1535:DO$1993),CONCATENATE(INT(B1534),", "),INT(B1534)),""))</f>
        <v>#VALUE!</v>
      </c>
      <c r="DS1534" s="5"/>
      <c r="DT1534" s="5"/>
      <c r="DU1534" s="5"/>
      <c r="DV1534" s="5"/>
    </row>
    <row r="1535" spans="1:126" x14ac:dyDescent="0.25">
      <c r="A1535" s="4" t="str">
        <f t="shared" si="320"/>
        <v/>
      </c>
      <c r="B1535" s="3"/>
      <c r="D1535" s="1"/>
      <c r="H1535" s="5" t="str">
        <f>IF(F1535="","",IFERROR(CONCATENATE("PEUA",VLOOKUP(ESTADO,REPORTE!AV$2:AW$33,2,0),DIDTRITO_FORM,CADER_FORM,IFERROR(INDEX(CA:CA,MATCH(DAY(F1535),BZ:BZ,0),1),DAY(F1535)),IFERROR(INDEX(CA:CA,MATCH(MONTH(F1535),BZ:BZ,0),1),MONTH(F1535)),YEAR(F1535),G1535),""))</f>
        <v/>
      </c>
      <c r="N1535" s="66" t="str">
        <f>IFERROR(IF(BT1535="","",IF(INDEX(N$1:N1534,MATCH(BT1535,BT$1:BT1534,0),1)=0,"",INDEX(N$1:N1534,MATCH(BT1535,BT$1:BT1534,0),1))),"")</f>
        <v/>
      </c>
      <c r="O1535" s="66" t="str">
        <f>IFERROR(IF(BT1535="","",IF(INDEX(O$1:O1534,MATCH(BT1535,BT$1:BT1534,0),1)=0,"",INDEX(O$1:O1534,MATCH(BT1535,BT$1:BT1534,0),1))),"")</f>
        <v/>
      </c>
      <c r="R1535" s="66"/>
      <c r="S1535" s="5"/>
      <c r="T1535" s="66"/>
      <c r="U1535" s="5" t="str">
        <f>IFERROR(IF(INDEX(U$1:U1534,MATCH(T1535,T$1:T1534,0),1)=0,"",INDEX(U$1:U1534,MATCH(T1535,T$1:T1534,0),1)),"")</f>
        <v/>
      </c>
      <c r="V1535" s="66"/>
      <c r="W1535" s="5" t="str">
        <f>IFERROR(IF(INDEX(W$1:W1534,MATCH(V1535,V$1:V1534,0),1)=0,"",INDEX(W$1:W1534,MATCH(V1535,V$1:V1534,0),1)),"")</f>
        <v/>
      </c>
      <c r="AE1535" s="4"/>
      <c r="AY1535" s="7"/>
      <c r="BN1535" s="7" t="str">
        <f t="shared" si="327"/>
        <v/>
      </c>
      <c r="BO1535" s="286" t="str">
        <f t="shared" si="329"/>
        <v/>
      </c>
      <c r="BP1535" s="22" t="str">
        <f t="shared" si="328"/>
        <v/>
      </c>
      <c r="BQ1535" s="7"/>
      <c r="BR1535" s="75" t="str">
        <f t="shared" si="321"/>
        <v/>
      </c>
      <c r="BS1535" s="75" t="str">
        <f t="shared" si="322"/>
        <v/>
      </c>
      <c r="BT1535" s="5" t="str">
        <f t="shared" si="323"/>
        <v/>
      </c>
      <c r="BU1535" s="79" t="str">
        <f t="shared" si="324"/>
        <v/>
      </c>
      <c r="BV1535" s="79" t="str">
        <f t="shared" si="325"/>
        <v/>
      </c>
      <c r="BW1535" s="79" t="str">
        <f t="shared" si="326"/>
        <v/>
      </c>
      <c r="CB1535" s="5"/>
      <c r="CE1535" s="5"/>
      <c r="CF1535" s="5"/>
      <c r="CG1535" s="5"/>
      <c r="CH1535" s="5"/>
      <c r="CI1535" s="5"/>
      <c r="CJ1535" s="14"/>
      <c r="CK1535" s="25"/>
      <c r="DO1535" s="5" t="e">
        <f>IF(REPORTE!AH$2="si",IF(C1535=VALUE(REPORTE!C$22),IF(SUM(DO1536:DO$1993),CONCATENATE(INT(B1535),", "),INT(B1535)),""),IF(C1535=VALUE(REPORTE!C$21),IF(SUM(DO1536:DO$1993),CONCATENATE(INT(B1535),", "),INT(B1535)),""))</f>
        <v>#VALUE!</v>
      </c>
      <c r="DS1535" s="5"/>
      <c r="DT1535" s="5"/>
      <c r="DU1535" s="5"/>
      <c r="DV1535" s="5"/>
    </row>
    <row r="1536" spans="1:126" x14ac:dyDescent="0.25">
      <c r="A1536" s="4" t="str">
        <f t="shared" si="320"/>
        <v/>
      </c>
      <c r="B1536" s="3"/>
      <c r="D1536" s="1"/>
      <c r="H1536" s="5" t="str">
        <f>IF(F1536="","",IFERROR(CONCATENATE("PEUA",VLOOKUP(ESTADO,REPORTE!AV$2:AW$33,2,0),DIDTRITO_FORM,CADER_FORM,IFERROR(INDEX(CA:CA,MATCH(DAY(F1536),BZ:BZ,0),1),DAY(F1536)),IFERROR(INDEX(CA:CA,MATCH(MONTH(F1536),BZ:BZ,0),1),MONTH(F1536)),YEAR(F1536),G1536),""))</f>
        <v/>
      </c>
      <c r="N1536" s="66" t="str">
        <f>IFERROR(IF(BT1536="","",IF(INDEX(N$1:N1535,MATCH(BT1536,BT$1:BT1535,0),1)=0,"",INDEX(N$1:N1535,MATCH(BT1536,BT$1:BT1535,0),1))),"")</f>
        <v/>
      </c>
      <c r="O1536" s="66" t="str">
        <f>IFERROR(IF(BT1536="","",IF(INDEX(O$1:O1535,MATCH(BT1536,BT$1:BT1535,0),1)=0,"",INDEX(O$1:O1535,MATCH(BT1536,BT$1:BT1535,0),1))),"")</f>
        <v/>
      </c>
      <c r="R1536" s="66"/>
      <c r="S1536" s="5"/>
      <c r="T1536" s="66"/>
      <c r="U1536" s="5" t="str">
        <f>IFERROR(IF(INDEX(U$1:U1535,MATCH(T1536,T$1:T1535,0),1)=0,"",INDEX(U$1:U1535,MATCH(T1536,T$1:T1535,0),1)),"")</f>
        <v/>
      </c>
      <c r="V1536" s="66"/>
      <c r="W1536" s="5" t="str">
        <f>IFERROR(IF(INDEX(W$1:W1535,MATCH(V1536,V$1:V1535,0),1)=0,"",INDEX(W$1:W1535,MATCH(V1536,V$1:V1535,0),1)),"")</f>
        <v/>
      </c>
      <c r="AE1536" s="4"/>
      <c r="AY1536" s="7"/>
      <c r="BN1536" s="7" t="str">
        <f t="shared" si="327"/>
        <v/>
      </c>
      <c r="BO1536" s="286" t="str">
        <f t="shared" si="329"/>
        <v/>
      </c>
      <c r="BP1536" s="22" t="str">
        <f t="shared" si="328"/>
        <v/>
      </c>
      <c r="BQ1536" s="7"/>
      <c r="BR1536" s="75" t="str">
        <f t="shared" si="321"/>
        <v/>
      </c>
      <c r="BS1536" s="75" t="str">
        <f t="shared" si="322"/>
        <v/>
      </c>
      <c r="BT1536" s="5" t="str">
        <f t="shared" si="323"/>
        <v/>
      </c>
      <c r="BU1536" s="79" t="str">
        <f t="shared" si="324"/>
        <v/>
      </c>
      <c r="BV1536" s="79" t="str">
        <f t="shared" si="325"/>
        <v/>
      </c>
      <c r="BW1536" s="79" t="str">
        <f t="shared" si="326"/>
        <v/>
      </c>
      <c r="CB1536" s="5"/>
      <c r="CE1536" s="5"/>
      <c r="CF1536" s="5"/>
      <c r="CG1536" s="5"/>
      <c r="CH1536" s="5"/>
      <c r="CI1536" s="5"/>
      <c r="CJ1536" s="14"/>
      <c r="CK1536" s="25"/>
      <c r="DO1536" s="5" t="e">
        <f>IF(REPORTE!AH$2="si",IF(C1536=VALUE(REPORTE!C$22),IF(SUM(DO1537:DO$1993),CONCATENATE(INT(B1536),", "),INT(B1536)),""),IF(C1536=VALUE(REPORTE!C$21),IF(SUM(DO1537:DO$1993),CONCATENATE(INT(B1536),", "),INT(B1536)),""))</f>
        <v>#VALUE!</v>
      </c>
      <c r="DS1536" s="5"/>
      <c r="DT1536" s="5"/>
      <c r="DU1536" s="5"/>
      <c r="DV1536" s="5"/>
    </row>
    <row r="1537" spans="1:126" x14ac:dyDescent="0.25">
      <c r="A1537" s="4" t="str">
        <f t="shared" si="320"/>
        <v/>
      </c>
      <c r="B1537" s="3"/>
      <c r="D1537" s="1"/>
      <c r="H1537" s="5" t="str">
        <f>IF(F1537="","",IFERROR(CONCATENATE("PEUA",VLOOKUP(ESTADO,REPORTE!AV$2:AW$33,2,0),DIDTRITO_FORM,CADER_FORM,IFERROR(INDEX(CA:CA,MATCH(DAY(F1537),BZ:BZ,0),1),DAY(F1537)),IFERROR(INDEX(CA:CA,MATCH(MONTH(F1537),BZ:BZ,0),1),MONTH(F1537)),YEAR(F1537),G1537),""))</f>
        <v/>
      </c>
      <c r="N1537" s="66" t="str">
        <f>IFERROR(IF(BT1537="","",IF(INDEX(N$1:N1536,MATCH(BT1537,BT$1:BT1536,0),1)=0,"",INDEX(N$1:N1536,MATCH(BT1537,BT$1:BT1536,0),1))),"")</f>
        <v/>
      </c>
      <c r="O1537" s="66" t="str">
        <f>IFERROR(IF(BT1537="","",IF(INDEX(O$1:O1536,MATCH(BT1537,BT$1:BT1536,0),1)=0,"",INDEX(O$1:O1536,MATCH(BT1537,BT$1:BT1536,0),1))),"")</f>
        <v/>
      </c>
      <c r="R1537" s="66"/>
      <c r="S1537" s="5"/>
      <c r="T1537" s="66"/>
      <c r="U1537" s="5" t="str">
        <f>IFERROR(IF(INDEX(U$1:U1536,MATCH(T1537,T$1:T1536,0),1)=0,"",INDEX(U$1:U1536,MATCH(T1537,T$1:T1536,0),1)),"")</f>
        <v/>
      </c>
      <c r="V1537" s="66"/>
      <c r="W1537" s="5" t="str">
        <f>IFERROR(IF(INDEX(W$1:W1536,MATCH(V1537,V$1:V1536,0),1)=0,"",INDEX(W$1:W1536,MATCH(V1537,V$1:V1536,0),1)),"")</f>
        <v/>
      </c>
      <c r="AE1537" s="4"/>
      <c r="AY1537" s="7"/>
      <c r="BN1537" s="7" t="str">
        <f t="shared" si="327"/>
        <v/>
      </c>
      <c r="BO1537" s="286" t="str">
        <f t="shared" si="329"/>
        <v/>
      </c>
      <c r="BP1537" s="22" t="str">
        <f t="shared" si="328"/>
        <v/>
      </c>
      <c r="BQ1537" s="7"/>
      <c r="BR1537" s="75" t="str">
        <f t="shared" si="321"/>
        <v/>
      </c>
      <c r="BS1537" s="75" t="str">
        <f t="shared" si="322"/>
        <v/>
      </c>
      <c r="BT1537" s="5" t="str">
        <f t="shared" si="323"/>
        <v/>
      </c>
      <c r="BU1537" s="79" t="str">
        <f t="shared" si="324"/>
        <v/>
      </c>
      <c r="BV1537" s="79" t="str">
        <f t="shared" si="325"/>
        <v/>
      </c>
      <c r="BW1537" s="79" t="str">
        <f t="shared" si="326"/>
        <v/>
      </c>
      <c r="CB1537" s="5"/>
      <c r="CE1537" s="5"/>
      <c r="CF1537" s="5"/>
      <c r="CG1537" s="5"/>
      <c r="CH1537" s="5"/>
      <c r="CI1537" s="5"/>
      <c r="CJ1537" s="14"/>
      <c r="CK1537" s="25"/>
      <c r="DO1537" s="5" t="e">
        <f>IF(REPORTE!AH$2="si",IF(C1537=VALUE(REPORTE!C$22),IF(SUM(DO1538:DO$1993),CONCATENATE(INT(B1537),", "),INT(B1537)),""),IF(C1537=VALUE(REPORTE!C$21),IF(SUM(DO1538:DO$1993),CONCATENATE(INT(B1537),", "),INT(B1537)),""))</f>
        <v>#VALUE!</v>
      </c>
      <c r="DS1537" s="5"/>
      <c r="DT1537" s="5"/>
      <c r="DU1537" s="5"/>
      <c r="DV1537" s="5"/>
    </row>
    <row r="1538" spans="1:126" x14ac:dyDescent="0.25">
      <c r="A1538" s="4" t="str">
        <f t="shared" ref="A1538:A1601" si="330">IF(OR(BS1538="",BQ1538="",BQ1538="VENCIDO"),IF(B1538="","",IF(LEN(B1538)=1,"000"&amp;B1538,IF(LEN(B1538)=2,"00"&amp;B1538,IF(LEN(B1538)=3,"0"&amp;B1538,B1538)))),C1538)</f>
        <v/>
      </c>
      <c r="B1538" s="3"/>
      <c r="D1538" s="1"/>
      <c r="H1538" s="5" t="str">
        <f>IF(F1538="","",IFERROR(CONCATENATE("PEUA",VLOOKUP(ESTADO,REPORTE!AV$2:AW$33,2,0),DIDTRITO_FORM,CADER_FORM,IFERROR(INDEX(CA:CA,MATCH(DAY(F1538),BZ:BZ,0),1),DAY(F1538)),IFERROR(INDEX(CA:CA,MATCH(MONTH(F1538),BZ:BZ,0),1),MONTH(F1538)),YEAR(F1538),G1538),""))</f>
        <v/>
      </c>
      <c r="N1538" s="66" t="str">
        <f>IFERROR(IF(BT1538="","",IF(INDEX(N$1:N1537,MATCH(BT1538,BT$1:BT1537,0),1)=0,"",INDEX(N$1:N1537,MATCH(BT1538,BT$1:BT1537,0),1))),"")</f>
        <v/>
      </c>
      <c r="O1538" s="66" t="str">
        <f>IFERROR(IF(BT1538="","",IF(INDEX(O$1:O1537,MATCH(BT1538,BT$1:BT1537,0),1)=0,"",INDEX(O$1:O1537,MATCH(BT1538,BT$1:BT1537,0),1))),"")</f>
        <v/>
      </c>
      <c r="R1538" s="66"/>
      <c r="S1538" s="5"/>
      <c r="T1538" s="66"/>
      <c r="U1538" s="5" t="str">
        <f>IFERROR(IF(INDEX(U$1:U1537,MATCH(T1538,T$1:T1537,0),1)=0,"",INDEX(U$1:U1537,MATCH(T1538,T$1:T1537,0),1)),"")</f>
        <v/>
      </c>
      <c r="V1538" s="66"/>
      <c r="W1538" s="5" t="str">
        <f>IFERROR(IF(INDEX(W$1:W1537,MATCH(V1538,V$1:V1537,0),1)=0,"",INDEX(W$1:W1537,MATCH(V1538,V$1:V1537,0),1)),"")</f>
        <v/>
      </c>
      <c r="AE1538" s="4"/>
      <c r="AY1538" s="7"/>
      <c r="BN1538" s="7" t="str">
        <f t="shared" si="327"/>
        <v/>
      </c>
      <c r="BO1538" s="286" t="str">
        <f t="shared" si="329"/>
        <v/>
      </c>
      <c r="BP1538" s="22" t="str">
        <f t="shared" si="328"/>
        <v/>
      </c>
      <c r="BQ1538" s="7"/>
      <c r="BR1538" s="75" t="str">
        <f t="shared" ref="BR1538:BR1601" si="331">IFERROR(IF(BH1538=0,"",BH1538/6000),"")</f>
        <v/>
      </c>
      <c r="BS1538" s="75" t="str">
        <f t="shared" ref="BS1538:BS1601" si="332">IFERROR(IF(VALUE(AY1538)&gt;VALUE(APERTURA_VENTANILLA),"OK",""),"")</f>
        <v/>
      </c>
      <c r="BT1538" s="5" t="str">
        <f t="shared" ref="BT1538:BT1601" si="333">J1538&amp;IF(K1538="",""," ")&amp;K1538&amp;IF(L1538="",""," ")&amp;L1538</f>
        <v/>
      </c>
      <c r="BU1538" s="79" t="str">
        <f t="shared" ref="BU1538:BU1601" si="334">IF(I1538="","",IF(I1538="F",SUM(BV1538:BW1538),""))</f>
        <v/>
      </c>
      <c r="BV1538" s="79" t="str">
        <f t="shared" ref="BV1538:BV1601" si="335">IF(OR(I1538="M",I1538=""),"",IF(MID(N1538,11,1)="H",1,0))</f>
        <v/>
      </c>
      <c r="BW1538" s="79" t="str">
        <f t="shared" ref="BW1538:BW1601" si="336">IF(OR(I1538="M",I1538=""),"",IF(MID(N1538,11,1)="M",1,0))</f>
        <v/>
      </c>
      <c r="CB1538" s="5"/>
      <c r="CE1538" s="5"/>
      <c r="CF1538" s="5"/>
      <c r="CG1538" s="5"/>
      <c r="CH1538" s="5"/>
      <c r="CI1538" s="5"/>
      <c r="CJ1538" s="14"/>
      <c r="CK1538" s="25"/>
      <c r="DO1538" s="5" t="e">
        <f>IF(REPORTE!AH$2="si",IF(C1538=VALUE(REPORTE!C$22),IF(SUM(DO1539:DO$1993),CONCATENATE(INT(B1538),", "),INT(B1538)),""),IF(C1538=VALUE(REPORTE!C$21),IF(SUM(DO1539:DO$1993),CONCATENATE(INT(B1538),", "),INT(B1538)),""))</f>
        <v>#VALUE!</v>
      </c>
      <c r="DS1538" s="5"/>
      <c r="DT1538" s="5"/>
      <c r="DU1538" s="5"/>
      <c r="DV1538" s="5"/>
    </row>
    <row r="1539" spans="1:126" x14ac:dyDescent="0.25">
      <c r="A1539" s="4" t="str">
        <f t="shared" si="330"/>
        <v/>
      </c>
      <c r="B1539" s="3"/>
      <c r="D1539" s="1"/>
      <c r="H1539" s="5" t="str">
        <f>IF(F1539="","",IFERROR(CONCATENATE("PEUA",VLOOKUP(ESTADO,REPORTE!AV$2:AW$33,2,0),DIDTRITO_FORM,CADER_FORM,IFERROR(INDEX(CA:CA,MATCH(DAY(F1539),BZ:BZ,0),1),DAY(F1539)),IFERROR(INDEX(CA:CA,MATCH(MONTH(F1539),BZ:BZ,0),1),MONTH(F1539)),YEAR(F1539),G1539),""))</f>
        <v/>
      </c>
      <c r="N1539" s="66" t="str">
        <f>IFERROR(IF(BT1539="","",IF(INDEX(N$1:N1538,MATCH(BT1539,BT$1:BT1538,0),1)=0,"",INDEX(N$1:N1538,MATCH(BT1539,BT$1:BT1538,0),1))),"")</f>
        <v/>
      </c>
      <c r="O1539" s="66" t="str">
        <f>IFERROR(IF(BT1539="","",IF(INDEX(O$1:O1538,MATCH(BT1539,BT$1:BT1538,0),1)=0,"",INDEX(O$1:O1538,MATCH(BT1539,BT$1:BT1538,0),1))),"")</f>
        <v/>
      </c>
      <c r="R1539" s="66"/>
      <c r="S1539" s="5"/>
      <c r="T1539" s="66"/>
      <c r="U1539" s="5" t="str">
        <f>IFERROR(IF(INDEX(U$1:U1538,MATCH(T1539,T$1:T1538,0),1)=0,"",INDEX(U$1:U1538,MATCH(T1539,T$1:T1538,0),1)),"")</f>
        <v/>
      </c>
      <c r="V1539" s="66"/>
      <c r="W1539" s="5" t="str">
        <f>IFERROR(IF(INDEX(W$1:W1538,MATCH(V1539,V$1:V1538,0),1)=0,"",INDEX(W$1:W1538,MATCH(V1539,V$1:V1538,0),1)),"")</f>
        <v/>
      </c>
      <c r="AE1539" s="4"/>
      <c r="AY1539" s="7"/>
      <c r="BN1539" s="7" t="str">
        <f t="shared" si="327"/>
        <v/>
      </c>
      <c r="BO1539" s="286" t="str">
        <f t="shared" si="329"/>
        <v/>
      </c>
      <c r="BP1539" s="22" t="str">
        <f t="shared" si="328"/>
        <v/>
      </c>
      <c r="BQ1539" s="7"/>
      <c r="BR1539" s="75" t="str">
        <f t="shared" si="331"/>
        <v/>
      </c>
      <c r="BS1539" s="75" t="str">
        <f t="shared" si="332"/>
        <v/>
      </c>
      <c r="BT1539" s="5" t="str">
        <f t="shared" si="333"/>
        <v/>
      </c>
      <c r="BU1539" s="79" t="str">
        <f t="shared" si="334"/>
        <v/>
      </c>
      <c r="BV1539" s="79" t="str">
        <f t="shared" si="335"/>
        <v/>
      </c>
      <c r="BW1539" s="79" t="str">
        <f t="shared" si="336"/>
        <v/>
      </c>
      <c r="CB1539" s="5"/>
      <c r="CE1539" s="5"/>
      <c r="CF1539" s="5"/>
      <c r="CG1539" s="5"/>
      <c r="CH1539" s="5"/>
      <c r="CI1539" s="5"/>
      <c r="CJ1539" s="14"/>
      <c r="CK1539" s="25"/>
      <c r="DO1539" s="5" t="e">
        <f>IF(REPORTE!AH$2="si",IF(C1539=VALUE(REPORTE!C$22),IF(SUM(DO1540:DO$1993),CONCATENATE(INT(B1539),", "),INT(B1539)),""),IF(C1539=VALUE(REPORTE!C$21),IF(SUM(DO1540:DO$1993),CONCATENATE(INT(B1539),", "),INT(B1539)),""))</f>
        <v>#VALUE!</v>
      </c>
      <c r="DS1539" s="5"/>
      <c r="DT1539" s="5"/>
      <c r="DU1539" s="5"/>
      <c r="DV1539" s="5"/>
    </row>
    <row r="1540" spans="1:126" x14ac:dyDescent="0.25">
      <c r="A1540" s="4" t="str">
        <f t="shared" si="330"/>
        <v/>
      </c>
      <c r="B1540" s="3"/>
      <c r="D1540" s="1"/>
      <c r="H1540" s="5" t="str">
        <f>IF(F1540="","",IFERROR(CONCATENATE("PEUA",VLOOKUP(ESTADO,REPORTE!AV$2:AW$33,2,0),DIDTRITO_FORM,CADER_FORM,IFERROR(INDEX(CA:CA,MATCH(DAY(F1540),BZ:BZ,0),1),DAY(F1540)),IFERROR(INDEX(CA:CA,MATCH(MONTH(F1540),BZ:BZ,0),1),MONTH(F1540)),YEAR(F1540),G1540),""))</f>
        <v/>
      </c>
      <c r="N1540" s="66" t="str">
        <f>IFERROR(IF(BT1540="","",IF(INDEX(N$1:N1539,MATCH(BT1540,BT$1:BT1539,0),1)=0,"",INDEX(N$1:N1539,MATCH(BT1540,BT$1:BT1539,0),1))),"")</f>
        <v/>
      </c>
      <c r="O1540" s="66" t="str">
        <f>IFERROR(IF(BT1540="","",IF(INDEX(O$1:O1539,MATCH(BT1540,BT$1:BT1539,0),1)=0,"",INDEX(O$1:O1539,MATCH(BT1540,BT$1:BT1539,0),1))),"")</f>
        <v/>
      </c>
      <c r="R1540" s="66"/>
      <c r="S1540" s="5"/>
      <c r="T1540" s="66"/>
      <c r="U1540" s="5" t="str">
        <f>IFERROR(IF(INDEX(U$1:U1539,MATCH(T1540,T$1:T1539,0),1)=0,"",INDEX(U$1:U1539,MATCH(T1540,T$1:T1539,0),1)),"")</f>
        <v/>
      </c>
      <c r="V1540" s="66"/>
      <c r="W1540" s="5" t="str">
        <f>IFERROR(IF(INDEX(W$1:W1539,MATCH(V1540,V$1:V1539,0),1)=0,"",INDEX(W$1:W1539,MATCH(V1540,V$1:V1539,0),1)),"")</f>
        <v/>
      </c>
      <c r="AE1540" s="4"/>
      <c r="AY1540" s="7"/>
      <c r="BN1540" s="7" t="str">
        <f t="shared" si="327"/>
        <v/>
      </c>
      <c r="BO1540" s="286" t="str">
        <f t="shared" si="329"/>
        <v/>
      </c>
      <c r="BP1540" s="22" t="str">
        <f t="shared" si="328"/>
        <v/>
      </c>
      <c r="BQ1540" s="7"/>
      <c r="BR1540" s="75" t="str">
        <f t="shared" si="331"/>
        <v/>
      </c>
      <c r="BS1540" s="75" t="str">
        <f t="shared" si="332"/>
        <v/>
      </c>
      <c r="BT1540" s="5" t="str">
        <f t="shared" si="333"/>
        <v/>
      </c>
      <c r="BU1540" s="79" t="str">
        <f t="shared" si="334"/>
        <v/>
      </c>
      <c r="BV1540" s="79" t="str">
        <f t="shared" si="335"/>
        <v/>
      </c>
      <c r="BW1540" s="79" t="str">
        <f t="shared" si="336"/>
        <v/>
      </c>
      <c r="CB1540" s="5"/>
      <c r="CE1540" s="5"/>
      <c r="CF1540" s="5"/>
      <c r="CG1540" s="5"/>
      <c r="CH1540" s="5"/>
      <c r="CI1540" s="5"/>
      <c r="CJ1540" s="14"/>
      <c r="CK1540" s="25"/>
      <c r="DO1540" s="5" t="e">
        <f>IF(REPORTE!AH$2="si",IF(C1540=VALUE(REPORTE!C$22),IF(SUM(DO1541:DO$1993),CONCATENATE(INT(B1540),", "),INT(B1540)),""),IF(C1540=VALUE(REPORTE!C$21),IF(SUM(DO1541:DO$1993),CONCATENATE(INT(B1540),", "),INT(B1540)),""))</f>
        <v>#VALUE!</v>
      </c>
      <c r="DS1540" s="5"/>
      <c r="DT1540" s="5"/>
      <c r="DU1540" s="5"/>
      <c r="DV1540" s="5"/>
    </row>
    <row r="1541" spans="1:126" x14ac:dyDescent="0.25">
      <c r="A1541" s="4" t="str">
        <f t="shared" si="330"/>
        <v/>
      </c>
      <c r="B1541" s="3"/>
      <c r="D1541" s="1"/>
      <c r="H1541" s="5" t="str">
        <f>IF(F1541="","",IFERROR(CONCATENATE("PEUA",VLOOKUP(ESTADO,REPORTE!AV$2:AW$33,2,0),DIDTRITO_FORM,CADER_FORM,IFERROR(INDEX(CA:CA,MATCH(DAY(F1541),BZ:BZ,0),1),DAY(F1541)),IFERROR(INDEX(CA:CA,MATCH(MONTH(F1541),BZ:BZ,0),1),MONTH(F1541)),YEAR(F1541),G1541),""))</f>
        <v/>
      </c>
      <c r="N1541" s="66" t="str">
        <f>IFERROR(IF(BT1541="","",IF(INDEX(N$1:N1540,MATCH(BT1541,BT$1:BT1540,0),1)=0,"",INDEX(N$1:N1540,MATCH(BT1541,BT$1:BT1540,0),1))),"")</f>
        <v/>
      </c>
      <c r="O1541" s="66" t="str">
        <f>IFERROR(IF(BT1541="","",IF(INDEX(O$1:O1540,MATCH(BT1541,BT$1:BT1540,0),1)=0,"",INDEX(O$1:O1540,MATCH(BT1541,BT$1:BT1540,0),1))),"")</f>
        <v/>
      </c>
      <c r="R1541" s="66"/>
      <c r="S1541" s="5"/>
      <c r="T1541" s="66"/>
      <c r="U1541" s="5" t="str">
        <f>IFERROR(IF(INDEX(U$1:U1540,MATCH(T1541,T$1:T1540,0),1)=0,"",INDEX(U$1:U1540,MATCH(T1541,T$1:T1540,0),1)),"")</f>
        <v/>
      </c>
      <c r="V1541" s="66"/>
      <c r="W1541" s="5" t="str">
        <f>IFERROR(IF(INDEX(W$1:W1540,MATCH(V1541,V$1:V1540,0),1)=0,"",INDEX(W$1:W1540,MATCH(V1541,V$1:V1540,0),1)),"")</f>
        <v/>
      </c>
      <c r="AE1541" s="4"/>
      <c r="AY1541" s="7"/>
      <c r="BN1541" s="7" t="str">
        <f t="shared" si="327"/>
        <v/>
      </c>
      <c r="BO1541" s="286" t="str">
        <f t="shared" si="329"/>
        <v/>
      </c>
      <c r="BP1541" s="22" t="str">
        <f t="shared" si="328"/>
        <v/>
      </c>
      <c r="BQ1541" s="7"/>
      <c r="BR1541" s="75" t="str">
        <f t="shared" si="331"/>
        <v/>
      </c>
      <c r="BS1541" s="75" t="str">
        <f t="shared" si="332"/>
        <v/>
      </c>
      <c r="BT1541" s="5" t="str">
        <f t="shared" si="333"/>
        <v/>
      </c>
      <c r="BU1541" s="79" t="str">
        <f t="shared" si="334"/>
        <v/>
      </c>
      <c r="BV1541" s="79" t="str">
        <f t="shared" si="335"/>
        <v/>
      </c>
      <c r="BW1541" s="79" t="str">
        <f t="shared" si="336"/>
        <v/>
      </c>
      <c r="CB1541" s="5"/>
      <c r="CE1541" s="5"/>
      <c r="CF1541" s="5"/>
      <c r="CG1541" s="5"/>
      <c r="CH1541" s="5"/>
      <c r="CI1541" s="5"/>
      <c r="CJ1541" s="14"/>
      <c r="CK1541" s="25"/>
      <c r="DO1541" s="5" t="e">
        <f>IF(REPORTE!AH$2="si",IF(C1541=VALUE(REPORTE!C$22),IF(SUM(DO1542:DO$1993),CONCATENATE(INT(B1541),", "),INT(B1541)),""),IF(C1541=VALUE(REPORTE!C$21),IF(SUM(DO1542:DO$1993),CONCATENATE(INT(B1541),", "),INT(B1541)),""))</f>
        <v>#VALUE!</v>
      </c>
      <c r="DS1541" s="5"/>
      <c r="DT1541" s="5"/>
      <c r="DU1541" s="5"/>
      <c r="DV1541" s="5"/>
    </row>
    <row r="1542" spans="1:126" x14ac:dyDescent="0.25">
      <c r="A1542" s="4" t="str">
        <f t="shared" si="330"/>
        <v/>
      </c>
      <c r="B1542" s="3"/>
      <c r="D1542" s="1"/>
      <c r="H1542" s="5" t="str">
        <f>IF(F1542="","",IFERROR(CONCATENATE("PEUA",VLOOKUP(ESTADO,REPORTE!AV$2:AW$33,2,0),DIDTRITO_FORM,CADER_FORM,IFERROR(INDEX(CA:CA,MATCH(DAY(F1542),BZ:BZ,0),1),DAY(F1542)),IFERROR(INDEX(CA:CA,MATCH(MONTH(F1542),BZ:BZ,0),1),MONTH(F1542)),YEAR(F1542),G1542),""))</f>
        <v/>
      </c>
      <c r="N1542" s="66" t="str">
        <f>IFERROR(IF(BT1542="","",IF(INDEX(N$1:N1541,MATCH(BT1542,BT$1:BT1541,0),1)=0,"",INDEX(N$1:N1541,MATCH(BT1542,BT$1:BT1541,0),1))),"")</f>
        <v/>
      </c>
      <c r="O1542" s="66" t="str">
        <f>IFERROR(IF(BT1542="","",IF(INDEX(O$1:O1541,MATCH(BT1542,BT$1:BT1541,0),1)=0,"",INDEX(O$1:O1541,MATCH(BT1542,BT$1:BT1541,0),1))),"")</f>
        <v/>
      </c>
      <c r="R1542" s="66"/>
      <c r="S1542" s="5"/>
      <c r="T1542" s="66"/>
      <c r="U1542" s="5" t="str">
        <f>IFERROR(IF(INDEX(U$1:U1541,MATCH(T1542,T$1:T1541,0),1)=0,"",INDEX(U$1:U1541,MATCH(T1542,T$1:T1541,0),1)),"")</f>
        <v/>
      </c>
      <c r="V1542" s="66"/>
      <c r="W1542" s="5" t="str">
        <f>IFERROR(IF(INDEX(W$1:W1541,MATCH(V1542,V$1:V1541,0),1)=0,"",INDEX(W$1:W1541,MATCH(V1542,V$1:V1541,0),1)),"")</f>
        <v/>
      </c>
      <c r="AE1542" s="4"/>
      <c r="AY1542" s="7"/>
      <c r="BN1542" s="7" t="str">
        <f t="shared" si="327"/>
        <v/>
      </c>
      <c r="BO1542" s="286" t="str">
        <f t="shared" si="329"/>
        <v/>
      </c>
      <c r="BP1542" s="22" t="str">
        <f t="shared" si="328"/>
        <v/>
      </c>
      <c r="BQ1542" s="7"/>
      <c r="BR1542" s="75" t="str">
        <f t="shared" si="331"/>
        <v/>
      </c>
      <c r="BS1542" s="75" t="str">
        <f t="shared" si="332"/>
        <v/>
      </c>
      <c r="BT1542" s="5" t="str">
        <f t="shared" si="333"/>
        <v/>
      </c>
      <c r="BU1542" s="79" t="str">
        <f t="shared" si="334"/>
        <v/>
      </c>
      <c r="BV1542" s="79" t="str">
        <f t="shared" si="335"/>
        <v/>
      </c>
      <c r="BW1542" s="79" t="str">
        <f t="shared" si="336"/>
        <v/>
      </c>
      <c r="CB1542" s="5"/>
      <c r="CE1542" s="5"/>
      <c r="CF1542" s="5"/>
      <c r="CG1542" s="5"/>
      <c r="CH1542" s="5"/>
      <c r="CI1542" s="5"/>
      <c r="CJ1542" s="14"/>
      <c r="CK1542" s="25"/>
      <c r="DO1542" s="5" t="e">
        <f>IF(REPORTE!AH$2="si",IF(C1542=VALUE(REPORTE!C$22),IF(SUM(DO1543:DO$1993),CONCATENATE(INT(B1542),", "),INT(B1542)),""),IF(C1542=VALUE(REPORTE!C$21),IF(SUM(DO1543:DO$1993),CONCATENATE(INT(B1542),", "),INT(B1542)),""))</f>
        <v>#VALUE!</v>
      </c>
      <c r="DS1542" s="5"/>
      <c r="DT1542" s="5"/>
      <c r="DU1542" s="5"/>
      <c r="DV1542" s="5"/>
    </row>
    <row r="1543" spans="1:126" x14ac:dyDescent="0.25">
      <c r="A1543" s="4" t="str">
        <f t="shared" si="330"/>
        <v/>
      </c>
      <c r="B1543" s="3"/>
      <c r="D1543" s="1"/>
      <c r="H1543" s="5" t="str">
        <f>IF(F1543="","",IFERROR(CONCATENATE("PEUA",VLOOKUP(ESTADO,REPORTE!AV$2:AW$33,2,0),DIDTRITO_FORM,CADER_FORM,IFERROR(INDEX(CA:CA,MATCH(DAY(F1543),BZ:BZ,0),1),DAY(F1543)),IFERROR(INDEX(CA:CA,MATCH(MONTH(F1543),BZ:BZ,0),1),MONTH(F1543)),YEAR(F1543),G1543),""))</f>
        <v/>
      </c>
      <c r="N1543" s="66" t="str">
        <f>IFERROR(IF(BT1543="","",IF(INDEX(N$1:N1542,MATCH(BT1543,BT$1:BT1542,0),1)=0,"",INDEX(N$1:N1542,MATCH(BT1543,BT$1:BT1542,0),1))),"")</f>
        <v/>
      </c>
      <c r="O1543" s="66" t="str">
        <f>IFERROR(IF(BT1543="","",IF(INDEX(O$1:O1542,MATCH(BT1543,BT$1:BT1542,0),1)=0,"",INDEX(O$1:O1542,MATCH(BT1543,BT$1:BT1542,0),1))),"")</f>
        <v/>
      </c>
      <c r="R1543" s="66"/>
      <c r="S1543" s="5"/>
      <c r="T1543" s="66"/>
      <c r="U1543" s="5" t="str">
        <f>IFERROR(IF(INDEX(U$1:U1542,MATCH(T1543,T$1:T1542,0),1)=0,"",INDEX(U$1:U1542,MATCH(T1543,T$1:T1542,0),1)),"")</f>
        <v/>
      </c>
      <c r="V1543" s="66"/>
      <c r="W1543" s="5" t="str">
        <f>IFERROR(IF(INDEX(W$1:W1542,MATCH(V1543,V$1:V1542,0),1)=0,"",INDEX(W$1:W1542,MATCH(V1543,V$1:V1542,0),1)),"")</f>
        <v/>
      </c>
      <c r="AE1543" s="4"/>
      <c r="AY1543" s="7"/>
      <c r="BN1543" s="7" t="str">
        <f t="shared" si="327"/>
        <v/>
      </c>
      <c r="BO1543" s="286" t="str">
        <f t="shared" si="329"/>
        <v/>
      </c>
      <c r="BP1543" s="22" t="str">
        <f t="shared" si="328"/>
        <v/>
      </c>
      <c r="BQ1543" s="7"/>
      <c r="BR1543" s="75" t="str">
        <f t="shared" si="331"/>
        <v/>
      </c>
      <c r="BS1543" s="75" t="str">
        <f t="shared" si="332"/>
        <v/>
      </c>
      <c r="BT1543" s="5" t="str">
        <f t="shared" si="333"/>
        <v/>
      </c>
      <c r="BU1543" s="79" t="str">
        <f t="shared" si="334"/>
        <v/>
      </c>
      <c r="BV1543" s="79" t="str">
        <f t="shared" si="335"/>
        <v/>
      </c>
      <c r="BW1543" s="79" t="str">
        <f t="shared" si="336"/>
        <v/>
      </c>
      <c r="CB1543" s="5"/>
      <c r="CE1543" s="5"/>
      <c r="CF1543" s="5"/>
      <c r="CG1543" s="5"/>
      <c r="CH1543" s="5"/>
      <c r="CI1543" s="5"/>
      <c r="CJ1543" s="14"/>
      <c r="CK1543" s="25"/>
      <c r="DO1543" s="5" t="e">
        <f>IF(REPORTE!AH$2="si",IF(C1543=VALUE(REPORTE!C$22),IF(SUM(DO1544:DO$1993),CONCATENATE(INT(B1543),", "),INT(B1543)),""),IF(C1543=VALUE(REPORTE!C$21),IF(SUM(DO1544:DO$1993),CONCATENATE(INT(B1543),", "),INT(B1543)),""))</f>
        <v>#VALUE!</v>
      </c>
      <c r="DS1543" s="5"/>
      <c r="DT1543" s="5"/>
      <c r="DU1543" s="5"/>
      <c r="DV1543" s="5"/>
    </row>
    <row r="1544" spans="1:126" x14ac:dyDescent="0.25">
      <c r="A1544" s="4" t="str">
        <f t="shared" si="330"/>
        <v/>
      </c>
      <c r="B1544" s="3"/>
      <c r="D1544" s="1"/>
      <c r="H1544" s="5" t="str">
        <f>IF(F1544="","",IFERROR(CONCATENATE("PEUA",VLOOKUP(ESTADO,REPORTE!AV$2:AW$33,2,0),DIDTRITO_FORM,CADER_FORM,IFERROR(INDEX(CA:CA,MATCH(DAY(F1544),BZ:BZ,0),1),DAY(F1544)),IFERROR(INDEX(CA:CA,MATCH(MONTH(F1544),BZ:BZ,0),1),MONTH(F1544)),YEAR(F1544),G1544),""))</f>
        <v/>
      </c>
      <c r="N1544" s="66" t="str">
        <f>IFERROR(IF(BT1544="","",IF(INDEX(N$1:N1543,MATCH(BT1544,BT$1:BT1543,0),1)=0,"",INDEX(N$1:N1543,MATCH(BT1544,BT$1:BT1543,0),1))),"")</f>
        <v/>
      </c>
      <c r="O1544" s="66" t="str">
        <f>IFERROR(IF(BT1544="","",IF(INDEX(O$1:O1543,MATCH(BT1544,BT$1:BT1543,0),1)=0,"",INDEX(O$1:O1543,MATCH(BT1544,BT$1:BT1543,0),1))),"")</f>
        <v/>
      </c>
      <c r="R1544" s="66"/>
      <c r="S1544" s="5"/>
      <c r="T1544" s="66"/>
      <c r="U1544" s="5" t="str">
        <f>IFERROR(IF(INDEX(U$1:U1543,MATCH(T1544,T$1:T1543,0),1)=0,"",INDEX(U$1:U1543,MATCH(T1544,T$1:T1543,0),1)),"")</f>
        <v/>
      </c>
      <c r="V1544" s="66"/>
      <c r="W1544" s="5" t="str">
        <f>IFERROR(IF(INDEX(W$1:W1543,MATCH(V1544,V$1:V1543,0),1)=0,"",INDEX(W$1:W1543,MATCH(V1544,V$1:V1543,0),1)),"")</f>
        <v/>
      </c>
      <c r="AE1544" s="4"/>
      <c r="AY1544" s="7"/>
      <c r="BN1544" s="7" t="str">
        <f t="shared" si="327"/>
        <v/>
      </c>
      <c r="BO1544" s="286" t="str">
        <f t="shared" si="329"/>
        <v/>
      </c>
      <c r="BP1544" s="22" t="str">
        <f t="shared" si="328"/>
        <v/>
      </c>
      <c r="BQ1544" s="7"/>
      <c r="BR1544" s="75" t="str">
        <f t="shared" si="331"/>
        <v/>
      </c>
      <c r="BS1544" s="75" t="str">
        <f t="shared" si="332"/>
        <v/>
      </c>
      <c r="BT1544" s="5" t="str">
        <f t="shared" si="333"/>
        <v/>
      </c>
      <c r="BU1544" s="79" t="str">
        <f t="shared" si="334"/>
        <v/>
      </c>
      <c r="BV1544" s="79" t="str">
        <f t="shared" si="335"/>
        <v/>
      </c>
      <c r="BW1544" s="79" t="str">
        <f t="shared" si="336"/>
        <v/>
      </c>
      <c r="CB1544" s="5"/>
      <c r="CE1544" s="5"/>
      <c r="CF1544" s="5"/>
      <c r="CG1544" s="5"/>
      <c r="CH1544" s="5"/>
      <c r="CI1544" s="5"/>
      <c r="CJ1544" s="14"/>
      <c r="CK1544" s="25"/>
      <c r="DO1544" s="5" t="e">
        <f>IF(REPORTE!AH$2="si",IF(C1544=VALUE(REPORTE!C$22),IF(SUM(DO1545:DO$1993),CONCATENATE(INT(B1544),", "),INT(B1544)),""),IF(C1544=VALUE(REPORTE!C$21),IF(SUM(DO1545:DO$1993),CONCATENATE(INT(B1544),", "),INT(B1544)),""))</f>
        <v>#VALUE!</v>
      </c>
      <c r="DS1544" s="5"/>
      <c r="DT1544" s="5"/>
      <c r="DU1544" s="5"/>
      <c r="DV1544" s="5"/>
    </row>
    <row r="1545" spans="1:126" x14ac:dyDescent="0.25">
      <c r="A1545" s="4" t="str">
        <f t="shared" si="330"/>
        <v/>
      </c>
      <c r="B1545" s="3"/>
      <c r="D1545" s="1"/>
      <c r="H1545" s="5" t="str">
        <f>IF(F1545="","",IFERROR(CONCATENATE("PEUA",VLOOKUP(ESTADO,REPORTE!AV$2:AW$33,2,0),DIDTRITO_FORM,CADER_FORM,IFERROR(INDEX(CA:CA,MATCH(DAY(F1545),BZ:BZ,0),1),DAY(F1545)),IFERROR(INDEX(CA:CA,MATCH(MONTH(F1545),BZ:BZ,0),1),MONTH(F1545)),YEAR(F1545),G1545),""))</f>
        <v/>
      </c>
      <c r="N1545" s="66" t="str">
        <f>IFERROR(IF(BT1545="","",IF(INDEX(N$1:N1544,MATCH(BT1545,BT$1:BT1544,0),1)=0,"",INDEX(N$1:N1544,MATCH(BT1545,BT$1:BT1544,0),1))),"")</f>
        <v/>
      </c>
      <c r="O1545" s="66" t="str">
        <f>IFERROR(IF(BT1545="","",IF(INDEX(O$1:O1544,MATCH(BT1545,BT$1:BT1544,0),1)=0,"",INDEX(O$1:O1544,MATCH(BT1545,BT$1:BT1544,0),1))),"")</f>
        <v/>
      </c>
      <c r="R1545" s="66"/>
      <c r="S1545" s="5"/>
      <c r="T1545" s="66"/>
      <c r="U1545" s="5" t="str">
        <f>IFERROR(IF(INDEX(U$1:U1544,MATCH(T1545,T$1:T1544,0),1)=0,"",INDEX(U$1:U1544,MATCH(T1545,T$1:T1544,0),1)),"")</f>
        <v/>
      </c>
      <c r="V1545" s="66"/>
      <c r="W1545" s="5" t="str">
        <f>IFERROR(IF(INDEX(W$1:W1544,MATCH(V1545,V$1:V1544,0),1)=0,"",INDEX(W$1:W1544,MATCH(V1545,V$1:V1544,0),1)),"")</f>
        <v/>
      </c>
      <c r="AE1545" s="4"/>
      <c r="AY1545" s="7"/>
      <c r="BN1545" s="7" t="str">
        <f t="shared" si="327"/>
        <v/>
      </c>
      <c r="BO1545" s="286" t="str">
        <f t="shared" si="329"/>
        <v/>
      </c>
      <c r="BP1545" s="22" t="str">
        <f t="shared" si="328"/>
        <v/>
      </c>
      <c r="BQ1545" s="7"/>
      <c r="BR1545" s="75" t="str">
        <f t="shared" si="331"/>
        <v/>
      </c>
      <c r="BS1545" s="75" t="str">
        <f t="shared" si="332"/>
        <v/>
      </c>
      <c r="BT1545" s="5" t="str">
        <f t="shared" si="333"/>
        <v/>
      </c>
      <c r="BU1545" s="79" t="str">
        <f t="shared" si="334"/>
        <v/>
      </c>
      <c r="BV1545" s="79" t="str">
        <f t="shared" si="335"/>
        <v/>
      </c>
      <c r="BW1545" s="79" t="str">
        <f t="shared" si="336"/>
        <v/>
      </c>
      <c r="CB1545" s="5"/>
      <c r="CE1545" s="5"/>
      <c r="CF1545" s="5"/>
      <c r="CG1545" s="5"/>
      <c r="CH1545" s="5"/>
      <c r="CI1545" s="5"/>
      <c r="CJ1545" s="14"/>
      <c r="CK1545" s="25"/>
      <c r="DO1545" s="5" t="e">
        <f>IF(REPORTE!AH$2="si",IF(C1545=VALUE(REPORTE!C$22),IF(SUM(DO1546:DO$1993),CONCATENATE(INT(B1545),", "),INT(B1545)),""),IF(C1545=VALUE(REPORTE!C$21),IF(SUM(DO1546:DO$1993),CONCATENATE(INT(B1545),", "),INT(B1545)),""))</f>
        <v>#VALUE!</v>
      </c>
      <c r="DS1545" s="5"/>
      <c r="DT1545" s="5"/>
      <c r="DU1545" s="5"/>
      <c r="DV1545" s="5"/>
    </row>
    <row r="1546" spans="1:126" x14ac:dyDescent="0.25">
      <c r="A1546" s="4" t="str">
        <f t="shared" si="330"/>
        <v/>
      </c>
      <c r="B1546" s="3"/>
      <c r="D1546" s="1"/>
      <c r="H1546" s="5" t="str">
        <f>IF(F1546="","",IFERROR(CONCATENATE("PEUA",VLOOKUP(ESTADO,REPORTE!AV$2:AW$33,2,0),DIDTRITO_FORM,CADER_FORM,IFERROR(INDEX(CA:CA,MATCH(DAY(F1546),BZ:BZ,0),1),DAY(F1546)),IFERROR(INDEX(CA:CA,MATCH(MONTH(F1546),BZ:BZ,0),1),MONTH(F1546)),YEAR(F1546),G1546),""))</f>
        <v/>
      </c>
      <c r="N1546" s="66" t="str">
        <f>IFERROR(IF(BT1546="","",IF(INDEX(N$1:N1545,MATCH(BT1546,BT$1:BT1545,0),1)=0,"",INDEX(N$1:N1545,MATCH(BT1546,BT$1:BT1545,0),1))),"")</f>
        <v/>
      </c>
      <c r="O1546" s="66" t="str">
        <f>IFERROR(IF(BT1546="","",IF(INDEX(O$1:O1545,MATCH(BT1546,BT$1:BT1545,0),1)=0,"",INDEX(O$1:O1545,MATCH(BT1546,BT$1:BT1545,0),1))),"")</f>
        <v/>
      </c>
      <c r="R1546" s="66"/>
      <c r="S1546" s="5"/>
      <c r="T1546" s="66"/>
      <c r="U1546" s="5" t="str">
        <f>IFERROR(IF(INDEX(U$1:U1545,MATCH(T1546,T$1:T1545,0),1)=0,"",INDEX(U$1:U1545,MATCH(T1546,T$1:T1545,0),1)),"")</f>
        <v/>
      </c>
      <c r="V1546" s="66"/>
      <c r="W1546" s="5" t="str">
        <f>IFERROR(IF(INDEX(W$1:W1545,MATCH(V1546,V$1:V1545,0),1)=0,"",INDEX(W$1:W1545,MATCH(V1546,V$1:V1545,0),1)),"")</f>
        <v/>
      </c>
      <c r="AE1546" s="4"/>
      <c r="AY1546" s="7"/>
      <c r="BN1546" s="7" t="str">
        <f t="shared" si="327"/>
        <v/>
      </c>
      <c r="BO1546" s="286" t="str">
        <f t="shared" si="329"/>
        <v/>
      </c>
      <c r="BP1546" s="22" t="str">
        <f t="shared" si="328"/>
        <v/>
      </c>
      <c r="BQ1546" s="7"/>
      <c r="BR1546" s="75" t="str">
        <f t="shared" si="331"/>
        <v/>
      </c>
      <c r="BS1546" s="75" t="str">
        <f t="shared" si="332"/>
        <v/>
      </c>
      <c r="BT1546" s="5" t="str">
        <f t="shared" si="333"/>
        <v/>
      </c>
      <c r="BU1546" s="79" t="str">
        <f t="shared" si="334"/>
        <v/>
      </c>
      <c r="BV1546" s="79" t="str">
        <f t="shared" si="335"/>
        <v/>
      </c>
      <c r="BW1546" s="79" t="str">
        <f t="shared" si="336"/>
        <v/>
      </c>
      <c r="CB1546" s="5"/>
      <c r="CE1546" s="5"/>
      <c r="CF1546" s="5"/>
      <c r="CG1546" s="5"/>
      <c r="CH1546" s="5"/>
      <c r="CI1546" s="5"/>
      <c r="CJ1546" s="14"/>
      <c r="CK1546" s="25"/>
      <c r="DO1546" s="5" t="e">
        <f>IF(REPORTE!AH$2="si",IF(C1546=VALUE(REPORTE!C$22),IF(SUM(DO1547:DO$1993),CONCATENATE(INT(B1546),", "),INT(B1546)),""),IF(C1546=VALUE(REPORTE!C$21),IF(SUM(DO1547:DO$1993),CONCATENATE(INT(B1546),", "),INT(B1546)),""))</f>
        <v>#VALUE!</v>
      </c>
      <c r="DS1546" s="5"/>
      <c r="DT1546" s="5"/>
      <c r="DU1546" s="5"/>
      <c r="DV1546" s="5"/>
    </row>
    <row r="1547" spans="1:126" x14ac:dyDescent="0.25">
      <c r="A1547" s="4" t="str">
        <f t="shared" si="330"/>
        <v/>
      </c>
      <c r="B1547" s="3"/>
      <c r="D1547" s="1"/>
      <c r="H1547" s="5" t="str">
        <f>IF(F1547="","",IFERROR(CONCATENATE("PEUA",VLOOKUP(ESTADO,REPORTE!AV$2:AW$33,2,0),DIDTRITO_FORM,CADER_FORM,IFERROR(INDEX(CA:CA,MATCH(DAY(F1547),BZ:BZ,0),1),DAY(F1547)),IFERROR(INDEX(CA:CA,MATCH(MONTH(F1547),BZ:BZ,0),1),MONTH(F1547)),YEAR(F1547),G1547),""))</f>
        <v/>
      </c>
      <c r="N1547" s="66" t="str">
        <f>IFERROR(IF(BT1547="","",IF(INDEX(N$1:N1546,MATCH(BT1547,BT$1:BT1546,0),1)=0,"",INDEX(N$1:N1546,MATCH(BT1547,BT$1:BT1546,0),1))),"")</f>
        <v/>
      </c>
      <c r="O1547" s="66" t="str">
        <f>IFERROR(IF(BT1547="","",IF(INDEX(O$1:O1546,MATCH(BT1547,BT$1:BT1546,0),1)=0,"",INDEX(O$1:O1546,MATCH(BT1547,BT$1:BT1546,0),1))),"")</f>
        <v/>
      </c>
      <c r="R1547" s="66"/>
      <c r="S1547" s="5"/>
      <c r="T1547" s="66"/>
      <c r="U1547" s="5" t="str">
        <f>IFERROR(IF(INDEX(U$1:U1546,MATCH(T1547,T$1:T1546,0),1)=0,"",INDEX(U$1:U1546,MATCH(T1547,T$1:T1546,0),1)),"")</f>
        <v/>
      </c>
      <c r="V1547" s="66"/>
      <c r="W1547" s="5" t="str">
        <f>IFERROR(IF(INDEX(W$1:W1546,MATCH(V1547,V$1:V1546,0),1)=0,"",INDEX(W$1:W1546,MATCH(V1547,V$1:V1546,0),1)),"")</f>
        <v/>
      </c>
      <c r="AE1547" s="4"/>
      <c r="AY1547" s="7"/>
      <c r="BN1547" s="7" t="str">
        <f t="shared" si="327"/>
        <v/>
      </c>
      <c r="BO1547" s="286" t="str">
        <f t="shared" si="329"/>
        <v/>
      </c>
      <c r="BP1547" s="22" t="str">
        <f t="shared" si="328"/>
        <v/>
      </c>
      <c r="BQ1547" s="7"/>
      <c r="BR1547" s="75" t="str">
        <f t="shared" si="331"/>
        <v/>
      </c>
      <c r="BS1547" s="75" t="str">
        <f t="shared" si="332"/>
        <v/>
      </c>
      <c r="BT1547" s="5" t="str">
        <f t="shared" si="333"/>
        <v/>
      </c>
      <c r="BU1547" s="79" t="str">
        <f t="shared" si="334"/>
        <v/>
      </c>
      <c r="BV1547" s="79" t="str">
        <f t="shared" si="335"/>
        <v/>
      </c>
      <c r="BW1547" s="79" t="str">
        <f t="shared" si="336"/>
        <v/>
      </c>
      <c r="CB1547" s="5"/>
      <c r="CE1547" s="5"/>
      <c r="CF1547" s="5"/>
      <c r="CG1547" s="5"/>
      <c r="CH1547" s="5"/>
      <c r="CI1547" s="5"/>
      <c r="CJ1547" s="14"/>
      <c r="CK1547" s="25"/>
      <c r="DO1547" s="5" t="e">
        <f>IF(REPORTE!AH$2="si",IF(C1547=VALUE(REPORTE!C$22),IF(SUM(DO1548:DO$1993),CONCATENATE(INT(B1547),", "),INT(B1547)),""),IF(C1547=VALUE(REPORTE!C$21),IF(SUM(DO1548:DO$1993),CONCATENATE(INT(B1547),", "),INT(B1547)),""))</f>
        <v>#VALUE!</v>
      </c>
      <c r="DS1547" s="5"/>
      <c r="DT1547" s="5"/>
      <c r="DU1547" s="5"/>
      <c r="DV1547" s="5"/>
    </row>
    <row r="1548" spans="1:126" x14ac:dyDescent="0.25">
      <c r="A1548" s="4" t="str">
        <f t="shared" si="330"/>
        <v/>
      </c>
      <c r="B1548" s="3"/>
      <c r="D1548" s="1"/>
      <c r="H1548" s="5" t="str">
        <f>IF(F1548="","",IFERROR(CONCATENATE("PEUA",VLOOKUP(ESTADO,REPORTE!AV$2:AW$33,2,0),DIDTRITO_FORM,CADER_FORM,IFERROR(INDEX(CA:CA,MATCH(DAY(F1548),BZ:BZ,0),1),DAY(F1548)),IFERROR(INDEX(CA:CA,MATCH(MONTH(F1548),BZ:BZ,0),1),MONTH(F1548)),YEAR(F1548),G1548),""))</f>
        <v/>
      </c>
      <c r="N1548" s="66" t="str">
        <f>IFERROR(IF(BT1548="","",IF(INDEX(N$1:N1547,MATCH(BT1548,BT$1:BT1547,0),1)=0,"",INDEX(N$1:N1547,MATCH(BT1548,BT$1:BT1547,0),1))),"")</f>
        <v/>
      </c>
      <c r="O1548" s="66" t="str">
        <f>IFERROR(IF(BT1548="","",IF(INDEX(O$1:O1547,MATCH(BT1548,BT$1:BT1547,0),1)=0,"",INDEX(O$1:O1547,MATCH(BT1548,BT$1:BT1547,0),1))),"")</f>
        <v/>
      </c>
      <c r="R1548" s="66"/>
      <c r="S1548" s="5"/>
      <c r="T1548" s="66"/>
      <c r="U1548" s="5" t="str">
        <f>IFERROR(IF(INDEX(U$1:U1547,MATCH(T1548,T$1:T1547,0),1)=0,"",INDEX(U$1:U1547,MATCH(T1548,T$1:T1547,0),1)),"")</f>
        <v/>
      </c>
      <c r="V1548" s="66"/>
      <c r="W1548" s="5" t="str">
        <f>IFERROR(IF(INDEX(W$1:W1547,MATCH(V1548,V$1:V1547,0),1)=0,"",INDEX(W$1:W1547,MATCH(V1548,V$1:V1547,0),1)),"")</f>
        <v/>
      </c>
      <c r="AE1548" s="4"/>
      <c r="AY1548" s="7"/>
      <c r="BN1548" s="7" t="str">
        <f t="shared" ref="BN1548:BN1611" si="337">IF(BT1548="","",BT1548)</f>
        <v/>
      </c>
      <c r="BO1548" s="286" t="str">
        <f t="shared" si="329"/>
        <v/>
      </c>
      <c r="BP1548" s="22" t="str">
        <f t="shared" ref="BP1548:BP1611" si="338">IF(BR1548="","",BR1548)</f>
        <v/>
      </c>
      <c r="BQ1548" s="7"/>
      <c r="BR1548" s="75" t="str">
        <f t="shared" si="331"/>
        <v/>
      </c>
      <c r="BS1548" s="75" t="str">
        <f t="shared" si="332"/>
        <v/>
      </c>
      <c r="BT1548" s="5" t="str">
        <f t="shared" si="333"/>
        <v/>
      </c>
      <c r="BU1548" s="79" t="str">
        <f t="shared" si="334"/>
        <v/>
      </c>
      <c r="BV1548" s="79" t="str">
        <f t="shared" si="335"/>
        <v/>
      </c>
      <c r="BW1548" s="79" t="str">
        <f t="shared" si="336"/>
        <v/>
      </c>
      <c r="CB1548" s="5"/>
      <c r="CE1548" s="5"/>
      <c r="CF1548" s="5"/>
      <c r="CG1548" s="5"/>
      <c r="CH1548" s="5"/>
      <c r="CI1548" s="5"/>
      <c r="CJ1548" s="14"/>
      <c r="CK1548" s="25"/>
      <c r="DO1548" s="5" t="e">
        <f>IF(REPORTE!AH$2="si",IF(C1548=VALUE(REPORTE!C$22),IF(SUM(DO1549:DO$1993),CONCATENATE(INT(B1548),", "),INT(B1548)),""),IF(C1548=VALUE(REPORTE!C$21),IF(SUM(DO1549:DO$1993),CONCATENATE(INT(B1548),", "),INT(B1548)),""))</f>
        <v>#VALUE!</v>
      </c>
      <c r="DS1548" s="5"/>
      <c r="DT1548" s="5"/>
      <c r="DU1548" s="5"/>
      <c r="DV1548" s="5"/>
    </row>
    <row r="1549" spans="1:126" x14ac:dyDescent="0.25">
      <c r="A1549" s="4" t="str">
        <f t="shared" si="330"/>
        <v/>
      </c>
      <c r="B1549" s="3"/>
      <c r="D1549" s="1"/>
      <c r="H1549" s="5" t="str">
        <f>IF(F1549="","",IFERROR(CONCATENATE("PEUA",VLOOKUP(ESTADO,REPORTE!AV$2:AW$33,2,0),DIDTRITO_FORM,CADER_FORM,IFERROR(INDEX(CA:CA,MATCH(DAY(F1549),BZ:BZ,0),1),DAY(F1549)),IFERROR(INDEX(CA:CA,MATCH(MONTH(F1549),BZ:BZ,0),1),MONTH(F1549)),YEAR(F1549),G1549),""))</f>
        <v/>
      </c>
      <c r="N1549" s="66" t="str">
        <f>IFERROR(IF(BT1549="","",IF(INDEX(N$1:N1548,MATCH(BT1549,BT$1:BT1548,0),1)=0,"",INDEX(N$1:N1548,MATCH(BT1549,BT$1:BT1548,0),1))),"")</f>
        <v/>
      </c>
      <c r="O1549" s="66" t="str">
        <f>IFERROR(IF(BT1549="","",IF(INDEX(O$1:O1548,MATCH(BT1549,BT$1:BT1548,0),1)=0,"",INDEX(O$1:O1548,MATCH(BT1549,BT$1:BT1548,0),1))),"")</f>
        <v/>
      </c>
      <c r="R1549" s="66"/>
      <c r="S1549" s="5"/>
      <c r="T1549" s="66"/>
      <c r="U1549" s="5" t="str">
        <f>IFERROR(IF(INDEX(U$1:U1548,MATCH(T1549,T$1:T1548,0),1)=0,"",INDEX(U$1:U1548,MATCH(T1549,T$1:T1548,0),1)),"")</f>
        <v/>
      </c>
      <c r="V1549" s="66"/>
      <c r="W1549" s="5" t="str">
        <f>IFERROR(IF(INDEX(W$1:W1548,MATCH(V1549,V$1:V1548,0),1)=0,"",INDEX(W$1:W1548,MATCH(V1549,V$1:V1548,0),1)),"")</f>
        <v/>
      </c>
      <c r="AE1549" s="4"/>
      <c r="AY1549" s="7"/>
      <c r="BN1549" s="7" t="str">
        <f t="shared" si="337"/>
        <v/>
      </c>
      <c r="BO1549" s="286" t="str">
        <f t="shared" si="329"/>
        <v/>
      </c>
      <c r="BP1549" s="22" t="str">
        <f t="shared" si="338"/>
        <v/>
      </c>
      <c r="BQ1549" s="7"/>
      <c r="BR1549" s="75" t="str">
        <f t="shared" si="331"/>
        <v/>
      </c>
      <c r="BS1549" s="75" t="str">
        <f t="shared" si="332"/>
        <v/>
      </c>
      <c r="BT1549" s="5" t="str">
        <f t="shared" si="333"/>
        <v/>
      </c>
      <c r="BU1549" s="79" t="str">
        <f t="shared" si="334"/>
        <v/>
      </c>
      <c r="BV1549" s="79" t="str">
        <f t="shared" si="335"/>
        <v/>
      </c>
      <c r="BW1549" s="79" t="str">
        <f t="shared" si="336"/>
        <v/>
      </c>
      <c r="CB1549" s="5"/>
      <c r="CE1549" s="5"/>
      <c r="CF1549" s="5"/>
      <c r="CG1549" s="5"/>
      <c r="CH1549" s="5"/>
      <c r="CI1549" s="5"/>
      <c r="CJ1549" s="14"/>
      <c r="CK1549" s="25"/>
      <c r="DO1549" s="5" t="e">
        <f>IF(REPORTE!AH$2="si",IF(C1549=VALUE(REPORTE!C$22),IF(SUM(DO1550:DO$1993),CONCATENATE(INT(B1549),", "),INT(B1549)),""),IF(C1549=VALUE(REPORTE!C$21),IF(SUM(DO1550:DO$1993),CONCATENATE(INT(B1549),", "),INT(B1549)),""))</f>
        <v>#VALUE!</v>
      </c>
      <c r="DS1549" s="5"/>
      <c r="DT1549" s="5"/>
      <c r="DU1549" s="5"/>
      <c r="DV1549" s="5"/>
    </row>
    <row r="1550" spans="1:126" x14ac:dyDescent="0.25">
      <c r="A1550" s="4" t="str">
        <f t="shared" si="330"/>
        <v/>
      </c>
      <c r="B1550" s="3"/>
      <c r="D1550" s="1"/>
      <c r="H1550" s="5" t="str">
        <f>IF(F1550="","",IFERROR(CONCATENATE("PEUA",VLOOKUP(ESTADO,REPORTE!AV$2:AW$33,2,0),DIDTRITO_FORM,CADER_FORM,IFERROR(INDEX(CA:CA,MATCH(DAY(F1550),BZ:BZ,0),1),DAY(F1550)),IFERROR(INDEX(CA:CA,MATCH(MONTH(F1550),BZ:BZ,0),1),MONTH(F1550)),YEAR(F1550),G1550),""))</f>
        <v/>
      </c>
      <c r="N1550" s="66" t="str">
        <f>IFERROR(IF(BT1550="","",IF(INDEX(N$1:N1549,MATCH(BT1550,BT$1:BT1549,0),1)=0,"",INDEX(N$1:N1549,MATCH(BT1550,BT$1:BT1549,0),1))),"")</f>
        <v/>
      </c>
      <c r="O1550" s="66" t="str">
        <f>IFERROR(IF(BT1550="","",IF(INDEX(O$1:O1549,MATCH(BT1550,BT$1:BT1549,0),1)=0,"",INDEX(O$1:O1549,MATCH(BT1550,BT$1:BT1549,0),1))),"")</f>
        <v/>
      </c>
      <c r="R1550" s="66"/>
      <c r="S1550" s="5"/>
      <c r="T1550" s="66"/>
      <c r="U1550" s="5" t="str">
        <f>IFERROR(IF(INDEX(U$1:U1549,MATCH(T1550,T$1:T1549,0),1)=0,"",INDEX(U$1:U1549,MATCH(T1550,T$1:T1549,0),1)),"")</f>
        <v/>
      </c>
      <c r="V1550" s="66"/>
      <c r="W1550" s="5" t="str">
        <f>IFERROR(IF(INDEX(W$1:W1549,MATCH(V1550,V$1:V1549,0),1)=0,"",INDEX(W$1:W1549,MATCH(V1550,V$1:V1549,0),1)),"")</f>
        <v/>
      </c>
      <c r="AE1550" s="4"/>
      <c r="AY1550" s="7"/>
      <c r="BN1550" s="7" t="str">
        <f t="shared" si="337"/>
        <v/>
      </c>
      <c r="BO1550" s="286" t="str">
        <f t="shared" si="329"/>
        <v/>
      </c>
      <c r="BP1550" s="22" t="str">
        <f t="shared" si="338"/>
        <v/>
      </c>
      <c r="BQ1550" s="7"/>
      <c r="BR1550" s="75" t="str">
        <f t="shared" si="331"/>
        <v/>
      </c>
      <c r="BS1550" s="75" t="str">
        <f t="shared" si="332"/>
        <v/>
      </c>
      <c r="BT1550" s="5" t="str">
        <f t="shared" si="333"/>
        <v/>
      </c>
      <c r="BU1550" s="79" t="str">
        <f t="shared" si="334"/>
        <v/>
      </c>
      <c r="BV1550" s="79" t="str">
        <f t="shared" si="335"/>
        <v/>
      </c>
      <c r="BW1550" s="79" t="str">
        <f t="shared" si="336"/>
        <v/>
      </c>
      <c r="CB1550" s="5"/>
      <c r="CE1550" s="5"/>
      <c r="CF1550" s="5"/>
      <c r="CG1550" s="5"/>
      <c r="CH1550" s="5"/>
      <c r="CI1550" s="5"/>
      <c r="CJ1550" s="14"/>
      <c r="CK1550" s="25"/>
      <c r="DO1550" s="5" t="e">
        <f>IF(REPORTE!AH$2="si",IF(C1550=VALUE(REPORTE!C$22),IF(SUM(DO1551:DO$1993),CONCATENATE(INT(B1550),", "),INT(B1550)),""),IF(C1550=VALUE(REPORTE!C$21),IF(SUM(DO1551:DO$1993),CONCATENATE(INT(B1550),", "),INT(B1550)),""))</f>
        <v>#VALUE!</v>
      </c>
      <c r="DS1550" s="5"/>
      <c r="DT1550" s="5"/>
      <c r="DU1550" s="5"/>
      <c r="DV1550" s="5"/>
    </row>
    <row r="1551" spans="1:126" x14ac:dyDescent="0.25">
      <c r="A1551" s="4" t="str">
        <f t="shared" si="330"/>
        <v/>
      </c>
      <c r="B1551" s="3"/>
      <c r="D1551" s="1"/>
      <c r="H1551" s="5" t="str">
        <f>IF(F1551="","",IFERROR(CONCATENATE("PEUA",VLOOKUP(ESTADO,REPORTE!AV$2:AW$33,2,0),DIDTRITO_FORM,CADER_FORM,IFERROR(INDEX(CA:CA,MATCH(DAY(F1551),BZ:BZ,0),1),DAY(F1551)),IFERROR(INDEX(CA:CA,MATCH(MONTH(F1551),BZ:BZ,0),1),MONTH(F1551)),YEAR(F1551),G1551),""))</f>
        <v/>
      </c>
      <c r="N1551" s="66" t="str">
        <f>IFERROR(IF(BT1551="","",IF(INDEX(N$1:N1550,MATCH(BT1551,BT$1:BT1550,0),1)=0,"",INDEX(N$1:N1550,MATCH(BT1551,BT$1:BT1550,0),1))),"")</f>
        <v/>
      </c>
      <c r="O1551" s="66" t="str">
        <f>IFERROR(IF(BT1551="","",IF(INDEX(O$1:O1550,MATCH(BT1551,BT$1:BT1550,0),1)=0,"",INDEX(O$1:O1550,MATCH(BT1551,BT$1:BT1550,0),1))),"")</f>
        <v/>
      </c>
      <c r="R1551" s="66"/>
      <c r="S1551" s="5"/>
      <c r="T1551" s="66"/>
      <c r="U1551" s="5" t="str">
        <f>IFERROR(IF(INDEX(U$1:U1550,MATCH(T1551,T$1:T1550,0),1)=0,"",INDEX(U$1:U1550,MATCH(T1551,T$1:T1550,0),1)),"")</f>
        <v/>
      </c>
      <c r="V1551" s="66"/>
      <c r="W1551" s="5" t="str">
        <f>IFERROR(IF(INDEX(W$1:W1550,MATCH(V1551,V$1:V1550,0),1)=0,"",INDEX(W$1:W1550,MATCH(V1551,V$1:V1550,0),1)),"")</f>
        <v/>
      </c>
      <c r="AE1551" s="4"/>
      <c r="AY1551" s="7"/>
      <c r="BN1551" s="7" t="str">
        <f t="shared" si="337"/>
        <v/>
      </c>
      <c r="BO1551" s="286" t="str">
        <f t="shared" si="329"/>
        <v/>
      </c>
      <c r="BP1551" s="22" t="str">
        <f t="shared" si="338"/>
        <v/>
      </c>
      <c r="BQ1551" s="7"/>
      <c r="BR1551" s="75" t="str">
        <f t="shared" si="331"/>
        <v/>
      </c>
      <c r="BS1551" s="75" t="str">
        <f t="shared" si="332"/>
        <v/>
      </c>
      <c r="BT1551" s="5" t="str">
        <f t="shared" si="333"/>
        <v/>
      </c>
      <c r="BU1551" s="79" t="str">
        <f t="shared" si="334"/>
        <v/>
      </c>
      <c r="BV1551" s="79" t="str">
        <f t="shared" si="335"/>
        <v/>
      </c>
      <c r="BW1551" s="79" t="str">
        <f t="shared" si="336"/>
        <v/>
      </c>
      <c r="CB1551" s="5"/>
      <c r="CE1551" s="5"/>
      <c r="CF1551" s="5"/>
      <c r="CG1551" s="5"/>
      <c r="CH1551" s="5"/>
      <c r="CI1551" s="5"/>
      <c r="CJ1551" s="14"/>
      <c r="CK1551" s="25"/>
      <c r="DO1551" s="5" t="e">
        <f>IF(REPORTE!AH$2="si",IF(C1551=VALUE(REPORTE!C$22),IF(SUM(DO1552:DO$1993),CONCATENATE(INT(B1551),", "),INT(B1551)),""),IF(C1551=VALUE(REPORTE!C$21),IF(SUM(DO1552:DO$1993),CONCATENATE(INT(B1551),", "),INT(B1551)),""))</f>
        <v>#VALUE!</v>
      </c>
      <c r="DS1551" s="5"/>
      <c r="DT1551" s="5"/>
      <c r="DU1551" s="5"/>
      <c r="DV1551" s="5"/>
    </row>
    <row r="1552" spans="1:126" x14ac:dyDescent="0.25">
      <c r="A1552" s="4" t="str">
        <f t="shared" si="330"/>
        <v/>
      </c>
      <c r="B1552" s="3"/>
      <c r="D1552" s="1"/>
      <c r="H1552" s="5" t="str">
        <f>IF(F1552="","",IFERROR(CONCATENATE("PEUA",VLOOKUP(ESTADO,REPORTE!AV$2:AW$33,2,0),DIDTRITO_FORM,CADER_FORM,IFERROR(INDEX(CA:CA,MATCH(DAY(F1552),BZ:BZ,0),1),DAY(F1552)),IFERROR(INDEX(CA:CA,MATCH(MONTH(F1552),BZ:BZ,0),1),MONTH(F1552)),YEAR(F1552),G1552),""))</f>
        <v/>
      </c>
      <c r="N1552" s="66" t="str">
        <f>IFERROR(IF(BT1552="","",IF(INDEX(N$1:N1551,MATCH(BT1552,BT$1:BT1551,0),1)=0,"",INDEX(N$1:N1551,MATCH(BT1552,BT$1:BT1551,0),1))),"")</f>
        <v/>
      </c>
      <c r="O1552" s="66" t="str">
        <f>IFERROR(IF(BT1552="","",IF(INDEX(O$1:O1551,MATCH(BT1552,BT$1:BT1551,0),1)=0,"",INDEX(O$1:O1551,MATCH(BT1552,BT$1:BT1551,0),1))),"")</f>
        <v/>
      </c>
      <c r="R1552" s="66"/>
      <c r="S1552" s="5"/>
      <c r="T1552" s="66"/>
      <c r="U1552" s="5" t="str">
        <f>IFERROR(IF(INDEX(U$1:U1551,MATCH(T1552,T$1:T1551,0),1)=0,"",INDEX(U$1:U1551,MATCH(T1552,T$1:T1551,0),1)),"")</f>
        <v/>
      </c>
      <c r="V1552" s="66"/>
      <c r="W1552" s="5" t="str">
        <f>IFERROR(IF(INDEX(W$1:W1551,MATCH(V1552,V$1:V1551,0),1)=0,"",INDEX(W$1:W1551,MATCH(V1552,V$1:V1551,0),1)),"")</f>
        <v/>
      </c>
      <c r="AE1552" s="4"/>
      <c r="AY1552" s="7"/>
      <c r="BN1552" s="7" t="str">
        <f t="shared" si="337"/>
        <v/>
      </c>
      <c r="BO1552" s="286" t="str">
        <f t="shared" si="329"/>
        <v/>
      </c>
      <c r="BP1552" s="22" t="str">
        <f t="shared" si="338"/>
        <v/>
      </c>
      <c r="BQ1552" s="7"/>
      <c r="BR1552" s="75" t="str">
        <f t="shared" si="331"/>
        <v/>
      </c>
      <c r="BS1552" s="75" t="str">
        <f t="shared" si="332"/>
        <v/>
      </c>
      <c r="BT1552" s="5" t="str">
        <f t="shared" si="333"/>
        <v/>
      </c>
      <c r="BU1552" s="79" t="str">
        <f t="shared" si="334"/>
        <v/>
      </c>
      <c r="BV1552" s="79" t="str">
        <f t="shared" si="335"/>
        <v/>
      </c>
      <c r="BW1552" s="79" t="str">
        <f t="shared" si="336"/>
        <v/>
      </c>
      <c r="CB1552" s="5"/>
      <c r="CE1552" s="5"/>
      <c r="CF1552" s="5"/>
      <c r="CG1552" s="5"/>
      <c r="CH1552" s="5"/>
      <c r="CI1552" s="5"/>
      <c r="CJ1552" s="14"/>
      <c r="CK1552" s="25"/>
      <c r="DO1552" s="5" t="e">
        <f>IF(REPORTE!AH$2="si",IF(C1552=VALUE(REPORTE!C$22),IF(SUM(DO1553:DO$1993),CONCATENATE(INT(B1552),", "),INT(B1552)),""),IF(C1552=VALUE(REPORTE!C$21),IF(SUM(DO1553:DO$1993),CONCATENATE(INT(B1552),", "),INT(B1552)),""))</f>
        <v>#VALUE!</v>
      </c>
      <c r="DS1552" s="5"/>
      <c r="DT1552" s="5"/>
      <c r="DU1552" s="5"/>
      <c r="DV1552" s="5"/>
    </row>
    <row r="1553" spans="1:126" x14ac:dyDescent="0.25">
      <c r="A1553" s="4" t="str">
        <f t="shared" si="330"/>
        <v/>
      </c>
      <c r="B1553" s="3"/>
      <c r="D1553" s="1"/>
      <c r="H1553" s="5" t="str">
        <f>IF(F1553="","",IFERROR(CONCATENATE("PEUA",VLOOKUP(ESTADO,REPORTE!AV$2:AW$33,2,0),DIDTRITO_FORM,CADER_FORM,IFERROR(INDEX(CA:CA,MATCH(DAY(F1553),BZ:BZ,0),1),DAY(F1553)),IFERROR(INDEX(CA:CA,MATCH(MONTH(F1553),BZ:BZ,0),1),MONTH(F1553)),YEAR(F1553),G1553),""))</f>
        <v/>
      </c>
      <c r="N1553" s="66" t="str">
        <f>IFERROR(IF(BT1553="","",IF(INDEX(N$1:N1552,MATCH(BT1553,BT$1:BT1552,0),1)=0,"",INDEX(N$1:N1552,MATCH(BT1553,BT$1:BT1552,0),1))),"")</f>
        <v/>
      </c>
      <c r="O1553" s="66" t="str">
        <f>IFERROR(IF(BT1553="","",IF(INDEX(O$1:O1552,MATCH(BT1553,BT$1:BT1552,0),1)=0,"",INDEX(O$1:O1552,MATCH(BT1553,BT$1:BT1552,0),1))),"")</f>
        <v/>
      </c>
      <c r="R1553" s="66"/>
      <c r="S1553" s="5"/>
      <c r="T1553" s="66"/>
      <c r="U1553" s="5" t="str">
        <f>IFERROR(IF(INDEX(U$1:U1552,MATCH(T1553,T$1:T1552,0),1)=0,"",INDEX(U$1:U1552,MATCH(T1553,T$1:T1552,0),1)),"")</f>
        <v/>
      </c>
      <c r="V1553" s="66"/>
      <c r="W1553" s="5" t="str">
        <f>IFERROR(IF(INDEX(W$1:W1552,MATCH(V1553,V$1:V1552,0),1)=0,"",INDEX(W$1:W1552,MATCH(V1553,V$1:V1552,0),1)),"")</f>
        <v/>
      </c>
      <c r="AE1553" s="4"/>
      <c r="AY1553" s="7"/>
      <c r="BN1553" s="7" t="str">
        <f t="shared" si="337"/>
        <v/>
      </c>
      <c r="BO1553" s="286" t="str">
        <f t="shared" si="329"/>
        <v/>
      </c>
      <c r="BP1553" s="22" t="str">
        <f t="shared" si="338"/>
        <v/>
      </c>
      <c r="BQ1553" s="7"/>
      <c r="BR1553" s="75" t="str">
        <f t="shared" si="331"/>
        <v/>
      </c>
      <c r="BS1553" s="75" t="str">
        <f t="shared" si="332"/>
        <v/>
      </c>
      <c r="BT1553" s="5" t="str">
        <f t="shared" si="333"/>
        <v/>
      </c>
      <c r="BU1553" s="79" t="str">
        <f t="shared" si="334"/>
        <v/>
      </c>
      <c r="BV1553" s="79" t="str">
        <f t="shared" si="335"/>
        <v/>
      </c>
      <c r="BW1553" s="79" t="str">
        <f t="shared" si="336"/>
        <v/>
      </c>
      <c r="CB1553" s="5"/>
      <c r="CE1553" s="5"/>
      <c r="CF1553" s="5"/>
      <c r="CG1553" s="5"/>
      <c r="CH1553" s="5"/>
      <c r="CI1553" s="5"/>
      <c r="CJ1553" s="14"/>
      <c r="CK1553" s="25"/>
      <c r="DO1553" s="5" t="e">
        <f>IF(REPORTE!AH$2="si",IF(C1553=VALUE(REPORTE!C$22),IF(SUM(DO1554:DO$1993),CONCATENATE(INT(B1553),", "),INT(B1553)),""),IF(C1553=VALUE(REPORTE!C$21),IF(SUM(DO1554:DO$1993),CONCATENATE(INT(B1553),", "),INT(B1553)),""))</f>
        <v>#VALUE!</v>
      </c>
      <c r="DS1553" s="5"/>
      <c r="DT1553" s="5"/>
      <c r="DU1553" s="5"/>
      <c r="DV1553" s="5"/>
    </row>
    <row r="1554" spans="1:126" x14ac:dyDescent="0.25">
      <c r="A1554" s="4" t="str">
        <f t="shared" si="330"/>
        <v/>
      </c>
      <c r="B1554" s="3"/>
      <c r="D1554" s="1"/>
      <c r="H1554" s="5" t="str">
        <f>IF(F1554="","",IFERROR(CONCATENATE("PEUA",VLOOKUP(ESTADO,REPORTE!AV$2:AW$33,2,0),DIDTRITO_FORM,CADER_FORM,IFERROR(INDEX(CA:CA,MATCH(DAY(F1554),BZ:BZ,0),1),DAY(F1554)),IFERROR(INDEX(CA:CA,MATCH(MONTH(F1554),BZ:BZ,0),1),MONTH(F1554)),YEAR(F1554),G1554),""))</f>
        <v/>
      </c>
      <c r="N1554" s="66" t="str">
        <f>IFERROR(IF(BT1554="","",IF(INDEX(N$1:N1553,MATCH(BT1554,BT$1:BT1553,0),1)=0,"",INDEX(N$1:N1553,MATCH(BT1554,BT$1:BT1553,0),1))),"")</f>
        <v/>
      </c>
      <c r="O1554" s="66" t="str">
        <f>IFERROR(IF(BT1554="","",IF(INDEX(O$1:O1553,MATCH(BT1554,BT$1:BT1553,0),1)=0,"",INDEX(O$1:O1553,MATCH(BT1554,BT$1:BT1553,0),1))),"")</f>
        <v/>
      </c>
      <c r="R1554" s="66"/>
      <c r="S1554" s="5"/>
      <c r="T1554" s="66"/>
      <c r="U1554" s="5" t="str">
        <f>IFERROR(IF(INDEX(U$1:U1553,MATCH(T1554,T$1:T1553,0),1)=0,"",INDEX(U$1:U1553,MATCH(T1554,T$1:T1553,0),1)),"")</f>
        <v/>
      </c>
      <c r="V1554" s="66"/>
      <c r="W1554" s="5" t="str">
        <f>IFERROR(IF(INDEX(W$1:W1553,MATCH(V1554,V$1:V1553,0),1)=0,"",INDEX(W$1:W1553,MATCH(V1554,V$1:V1553,0),1)),"")</f>
        <v/>
      </c>
      <c r="AE1554" s="4"/>
      <c r="AY1554" s="7"/>
      <c r="BN1554" s="7" t="str">
        <f t="shared" si="337"/>
        <v/>
      </c>
      <c r="BO1554" s="286" t="str">
        <f t="shared" si="329"/>
        <v/>
      </c>
      <c r="BP1554" s="22" t="str">
        <f t="shared" si="338"/>
        <v/>
      </c>
      <c r="BQ1554" s="7"/>
      <c r="BR1554" s="75" t="str">
        <f t="shared" si="331"/>
        <v/>
      </c>
      <c r="BS1554" s="75" t="str">
        <f t="shared" si="332"/>
        <v/>
      </c>
      <c r="BT1554" s="5" t="str">
        <f t="shared" si="333"/>
        <v/>
      </c>
      <c r="BU1554" s="79" t="str">
        <f t="shared" si="334"/>
        <v/>
      </c>
      <c r="BV1554" s="79" t="str">
        <f t="shared" si="335"/>
        <v/>
      </c>
      <c r="BW1554" s="79" t="str">
        <f t="shared" si="336"/>
        <v/>
      </c>
      <c r="CB1554" s="5"/>
      <c r="CE1554" s="5"/>
      <c r="CF1554" s="5"/>
      <c r="CG1554" s="5"/>
      <c r="CH1554" s="5"/>
      <c r="CI1554" s="5"/>
      <c r="CJ1554" s="14"/>
      <c r="CK1554" s="25"/>
      <c r="DO1554" s="5" t="e">
        <f>IF(REPORTE!AH$2="si",IF(C1554=VALUE(REPORTE!C$22),IF(SUM(DO1555:DO$1993),CONCATENATE(INT(B1554),", "),INT(B1554)),""),IF(C1554=VALUE(REPORTE!C$21),IF(SUM(DO1555:DO$1993),CONCATENATE(INT(B1554),", "),INT(B1554)),""))</f>
        <v>#VALUE!</v>
      </c>
      <c r="DS1554" s="5"/>
      <c r="DT1554" s="5"/>
      <c r="DU1554" s="5"/>
      <c r="DV1554" s="5"/>
    </row>
    <row r="1555" spans="1:126" x14ac:dyDescent="0.25">
      <c r="A1555" s="4" t="str">
        <f t="shared" si="330"/>
        <v/>
      </c>
      <c r="B1555" s="3"/>
      <c r="D1555" s="1"/>
      <c r="H1555" s="5" t="str">
        <f>IF(F1555="","",IFERROR(CONCATENATE("PEUA",VLOOKUP(ESTADO,REPORTE!AV$2:AW$33,2,0),DIDTRITO_FORM,CADER_FORM,IFERROR(INDEX(CA:CA,MATCH(DAY(F1555),BZ:BZ,0),1),DAY(F1555)),IFERROR(INDEX(CA:CA,MATCH(MONTH(F1555),BZ:BZ,0),1),MONTH(F1555)),YEAR(F1555),G1555),""))</f>
        <v/>
      </c>
      <c r="N1555" s="66" t="str">
        <f>IFERROR(IF(BT1555="","",IF(INDEX(N$1:N1554,MATCH(BT1555,BT$1:BT1554,0),1)=0,"",INDEX(N$1:N1554,MATCH(BT1555,BT$1:BT1554,0),1))),"")</f>
        <v/>
      </c>
      <c r="O1555" s="66" t="str">
        <f>IFERROR(IF(BT1555="","",IF(INDEX(O$1:O1554,MATCH(BT1555,BT$1:BT1554,0),1)=0,"",INDEX(O$1:O1554,MATCH(BT1555,BT$1:BT1554,0),1))),"")</f>
        <v/>
      </c>
      <c r="R1555" s="66"/>
      <c r="S1555" s="5"/>
      <c r="T1555" s="66"/>
      <c r="U1555" s="5" t="str">
        <f>IFERROR(IF(INDEX(U$1:U1554,MATCH(T1555,T$1:T1554,0),1)=0,"",INDEX(U$1:U1554,MATCH(T1555,T$1:T1554,0),1)),"")</f>
        <v/>
      </c>
      <c r="V1555" s="66"/>
      <c r="W1555" s="5" t="str">
        <f>IFERROR(IF(INDEX(W$1:W1554,MATCH(V1555,V$1:V1554,0),1)=0,"",INDEX(W$1:W1554,MATCH(V1555,V$1:V1554,0),1)),"")</f>
        <v/>
      </c>
      <c r="AE1555" s="4"/>
      <c r="AY1555" s="7"/>
      <c r="BN1555" s="7" t="str">
        <f t="shared" si="337"/>
        <v/>
      </c>
      <c r="BO1555" s="286" t="str">
        <f t="shared" si="329"/>
        <v/>
      </c>
      <c r="BP1555" s="22" t="str">
        <f t="shared" si="338"/>
        <v/>
      </c>
      <c r="BQ1555" s="7"/>
      <c r="BR1555" s="75" t="str">
        <f t="shared" si="331"/>
        <v/>
      </c>
      <c r="BS1555" s="75" t="str">
        <f t="shared" si="332"/>
        <v/>
      </c>
      <c r="BT1555" s="5" t="str">
        <f t="shared" si="333"/>
        <v/>
      </c>
      <c r="BU1555" s="79" t="str">
        <f t="shared" si="334"/>
        <v/>
      </c>
      <c r="BV1555" s="79" t="str">
        <f t="shared" si="335"/>
        <v/>
      </c>
      <c r="BW1555" s="79" t="str">
        <f t="shared" si="336"/>
        <v/>
      </c>
      <c r="CB1555" s="5"/>
      <c r="CE1555" s="5"/>
      <c r="CF1555" s="5"/>
      <c r="CG1555" s="5"/>
      <c r="CH1555" s="5"/>
      <c r="CI1555" s="5"/>
      <c r="CJ1555" s="14"/>
      <c r="CK1555" s="25"/>
      <c r="DO1555" s="5" t="e">
        <f>IF(REPORTE!AH$2="si",IF(C1555=VALUE(REPORTE!C$22),IF(SUM(DO1556:DO$1993),CONCATENATE(INT(B1555),", "),INT(B1555)),""),IF(C1555=VALUE(REPORTE!C$21),IF(SUM(DO1556:DO$1993),CONCATENATE(INT(B1555),", "),INT(B1555)),""))</f>
        <v>#VALUE!</v>
      </c>
      <c r="DP1555" s="5"/>
      <c r="DS1555" s="5"/>
      <c r="DT1555" s="5"/>
      <c r="DU1555" s="5"/>
      <c r="DV1555" s="5"/>
    </row>
    <row r="1556" spans="1:126" x14ac:dyDescent="0.25">
      <c r="A1556" s="4" t="str">
        <f t="shared" si="330"/>
        <v/>
      </c>
      <c r="B1556" s="3"/>
      <c r="D1556" s="1"/>
      <c r="H1556" s="5" t="str">
        <f>IF(F1556="","",IFERROR(CONCATENATE("PEUA",VLOOKUP(ESTADO,REPORTE!AV$2:AW$33,2,0),DIDTRITO_FORM,CADER_FORM,IFERROR(INDEX(CA:CA,MATCH(DAY(F1556),BZ:BZ,0),1),DAY(F1556)),IFERROR(INDEX(CA:CA,MATCH(MONTH(F1556),BZ:BZ,0),1),MONTH(F1556)),YEAR(F1556),G1556),""))</f>
        <v/>
      </c>
      <c r="N1556" s="66" t="str">
        <f>IFERROR(IF(BT1556="","",IF(INDEX(N$1:N1555,MATCH(BT1556,BT$1:BT1555,0),1)=0,"",INDEX(N$1:N1555,MATCH(BT1556,BT$1:BT1555,0),1))),"")</f>
        <v/>
      </c>
      <c r="O1556" s="66" t="str">
        <f>IFERROR(IF(BT1556="","",IF(INDEX(O$1:O1555,MATCH(BT1556,BT$1:BT1555,0),1)=0,"",INDEX(O$1:O1555,MATCH(BT1556,BT$1:BT1555,0),1))),"")</f>
        <v/>
      </c>
      <c r="R1556" s="66"/>
      <c r="S1556" s="5"/>
      <c r="T1556" s="66"/>
      <c r="U1556" s="5" t="str">
        <f>IFERROR(IF(INDEX(U$1:U1555,MATCH(T1556,T$1:T1555,0),1)=0,"",INDEX(U$1:U1555,MATCH(T1556,T$1:T1555,0),1)),"")</f>
        <v/>
      </c>
      <c r="V1556" s="66"/>
      <c r="W1556" s="5" t="str">
        <f>IFERROR(IF(INDEX(W$1:W1555,MATCH(V1556,V$1:V1555,0),1)=0,"",INDEX(W$1:W1555,MATCH(V1556,V$1:V1555,0),1)),"")</f>
        <v/>
      </c>
      <c r="AE1556" s="4"/>
      <c r="AY1556" s="7"/>
      <c r="BN1556" s="7" t="str">
        <f t="shared" si="337"/>
        <v/>
      </c>
      <c r="BO1556" s="286" t="str">
        <f t="shared" si="329"/>
        <v/>
      </c>
      <c r="BP1556" s="22" t="str">
        <f t="shared" si="338"/>
        <v/>
      </c>
      <c r="BQ1556" s="7"/>
      <c r="BR1556" s="75" t="str">
        <f t="shared" si="331"/>
        <v/>
      </c>
      <c r="BS1556" s="75" t="str">
        <f t="shared" si="332"/>
        <v/>
      </c>
      <c r="BT1556" s="5" t="str">
        <f t="shared" si="333"/>
        <v/>
      </c>
      <c r="BU1556" s="79" t="str">
        <f t="shared" si="334"/>
        <v/>
      </c>
      <c r="BV1556" s="79" t="str">
        <f t="shared" si="335"/>
        <v/>
      </c>
      <c r="BW1556" s="79" t="str">
        <f t="shared" si="336"/>
        <v/>
      </c>
      <c r="CB1556" s="5"/>
      <c r="CE1556" s="5"/>
      <c r="CF1556" s="5"/>
      <c r="CG1556" s="5"/>
      <c r="CH1556" s="5"/>
      <c r="CI1556" s="5"/>
      <c r="CJ1556" s="14"/>
      <c r="CK1556" s="25"/>
      <c r="DO1556" s="5" t="e">
        <f>IF(REPORTE!AH$2="si",IF(C1556=VALUE(REPORTE!C$22),IF(SUM(DO1557:DO$1993),CONCATENATE(INT(B1556),", "),INT(B1556)),""),IF(C1556=VALUE(REPORTE!C$21),IF(SUM(DO1557:DO$1993),CONCATENATE(INT(B1556),", "),INT(B1556)),""))</f>
        <v>#VALUE!</v>
      </c>
      <c r="DP1556" s="5" t="e">
        <f>CONCATENATE(DO1556,DO1557,DO1558,DO1559,DO1560,DO1561,DO1562,DO1563,DO1564,DO1565,DO1566,DO1567,DO1568,DO1569,DO1570,DO1571,DO1572,DO1573,DO1574,DO1575,DO1576,DO1577,DO1578,DO1579,DO1580,DO1581,DO1582,DO1583,DO1584,DO1585,DO1586,DO1587,DO1588,DO1589,DO1590,DO1591,DO1592,DO1593,DO1594,DO1595,DO1596,DO1597)</f>
        <v>#VALUE!</v>
      </c>
      <c r="DS1556" s="5"/>
      <c r="DT1556" s="5"/>
      <c r="DU1556" s="5"/>
      <c r="DV1556" s="5"/>
    </row>
    <row r="1557" spans="1:126" x14ac:dyDescent="0.25">
      <c r="A1557" s="4" t="str">
        <f t="shared" si="330"/>
        <v/>
      </c>
      <c r="B1557" s="3"/>
      <c r="D1557" s="1"/>
      <c r="H1557" s="5" t="str">
        <f>IF(F1557="","",IFERROR(CONCATENATE("PEUA",VLOOKUP(ESTADO,REPORTE!AV$2:AW$33,2,0),DIDTRITO_FORM,CADER_FORM,IFERROR(INDEX(CA:CA,MATCH(DAY(F1557),BZ:BZ,0),1),DAY(F1557)),IFERROR(INDEX(CA:CA,MATCH(MONTH(F1557),BZ:BZ,0),1),MONTH(F1557)),YEAR(F1557),G1557),""))</f>
        <v/>
      </c>
      <c r="N1557" s="66" t="str">
        <f>IFERROR(IF(BT1557="","",IF(INDEX(N$1:N1556,MATCH(BT1557,BT$1:BT1556,0),1)=0,"",INDEX(N$1:N1556,MATCH(BT1557,BT$1:BT1556,0),1))),"")</f>
        <v/>
      </c>
      <c r="O1557" s="66" t="str">
        <f>IFERROR(IF(BT1557="","",IF(INDEX(O$1:O1556,MATCH(BT1557,BT$1:BT1556,0),1)=0,"",INDEX(O$1:O1556,MATCH(BT1557,BT$1:BT1556,0),1))),"")</f>
        <v/>
      </c>
      <c r="R1557" s="66"/>
      <c r="S1557" s="5"/>
      <c r="T1557" s="66"/>
      <c r="U1557" s="5" t="str">
        <f>IFERROR(IF(INDEX(U$1:U1556,MATCH(T1557,T$1:T1556,0),1)=0,"",INDEX(U$1:U1556,MATCH(T1557,T$1:T1556,0),1)),"")</f>
        <v/>
      </c>
      <c r="V1557" s="66"/>
      <c r="W1557" s="5" t="str">
        <f>IFERROR(IF(INDEX(W$1:W1556,MATCH(V1557,V$1:V1556,0),1)=0,"",INDEX(W$1:W1556,MATCH(V1557,V$1:V1556,0),1)),"")</f>
        <v/>
      </c>
      <c r="AE1557" s="4"/>
      <c r="AY1557" s="7"/>
      <c r="BN1557" s="7" t="str">
        <f t="shared" si="337"/>
        <v/>
      </c>
      <c r="BO1557" s="286" t="str">
        <f t="shared" si="329"/>
        <v/>
      </c>
      <c r="BP1557" s="22" t="str">
        <f t="shared" si="338"/>
        <v/>
      </c>
      <c r="BQ1557" s="7"/>
      <c r="BR1557" s="75" t="str">
        <f t="shared" si="331"/>
        <v/>
      </c>
      <c r="BS1557" s="75" t="str">
        <f t="shared" si="332"/>
        <v/>
      </c>
      <c r="BT1557" s="5" t="str">
        <f t="shared" si="333"/>
        <v/>
      </c>
      <c r="BU1557" s="79" t="str">
        <f t="shared" si="334"/>
        <v/>
      </c>
      <c r="BV1557" s="79" t="str">
        <f t="shared" si="335"/>
        <v/>
      </c>
      <c r="BW1557" s="79" t="str">
        <f t="shared" si="336"/>
        <v/>
      </c>
      <c r="CB1557" s="5"/>
      <c r="CE1557" s="5"/>
      <c r="CF1557" s="5"/>
      <c r="CG1557" s="5"/>
      <c r="CH1557" s="5"/>
      <c r="CI1557" s="5"/>
      <c r="CJ1557" s="14"/>
      <c r="CK1557" s="25"/>
      <c r="DO1557" s="5" t="e">
        <f>IF(REPORTE!AH$2="si",IF(C1557=VALUE(REPORTE!C$22),IF(SUM(DO1558:DO$1993),CONCATENATE(INT(B1557),", "),INT(B1557)),""),IF(C1557=VALUE(REPORTE!C$21),IF(SUM(DO1558:DO$1993),CONCATENATE(INT(B1557),", "),INT(B1557)),""))</f>
        <v>#VALUE!</v>
      </c>
      <c r="DS1557" s="5"/>
      <c r="DT1557" s="5"/>
      <c r="DU1557" s="5"/>
      <c r="DV1557" s="5"/>
    </row>
    <row r="1558" spans="1:126" x14ac:dyDescent="0.25">
      <c r="A1558" s="4" t="str">
        <f t="shared" si="330"/>
        <v/>
      </c>
      <c r="B1558" s="3"/>
      <c r="D1558" s="1"/>
      <c r="H1558" s="5" t="str">
        <f>IF(F1558="","",IFERROR(CONCATENATE("PEUA",VLOOKUP(ESTADO,REPORTE!AV$2:AW$33,2,0),DIDTRITO_FORM,CADER_FORM,IFERROR(INDEX(CA:CA,MATCH(DAY(F1558),BZ:BZ,0),1),DAY(F1558)),IFERROR(INDEX(CA:CA,MATCH(MONTH(F1558),BZ:BZ,0),1),MONTH(F1558)),YEAR(F1558),G1558),""))</f>
        <v/>
      </c>
      <c r="N1558" s="66" t="str">
        <f>IFERROR(IF(BT1558="","",IF(INDEX(N$1:N1557,MATCH(BT1558,BT$1:BT1557,0),1)=0,"",INDEX(N$1:N1557,MATCH(BT1558,BT$1:BT1557,0),1))),"")</f>
        <v/>
      </c>
      <c r="O1558" s="66" t="str">
        <f>IFERROR(IF(BT1558="","",IF(INDEX(O$1:O1557,MATCH(BT1558,BT$1:BT1557,0),1)=0,"",INDEX(O$1:O1557,MATCH(BT1558,BT$1:BT1557,0),1))),"")</f>
        <v/>
      </c>
      <c r="R1558" s="66"/>
      <c r="S1558" s="5"/>
      <c r="T1558" s="66"/>
      <c r="U1558" s="5" t="str">
        <f>IFERROR(IF(INDEX(U$1:U1557,MATCH(T1558,T$1:T1557,0),1)=0,"",INDEX(U$1:U1557,MATCH(T1558,T$1:T1557,0),1)),"")</f>
        <v/>
      </c>
      <c r="V1558" s="66"/>
      <c r="W1558" s="5" t="str">
        <f>IFERROR(IF(INDEX(W$1:W1557,MATCH(V1558,V$1:V1557,0),1)=0,"",INDEX(W$1:W1557,MATCH(V1558,V$1:V1557,0),1)),"")</f>
        <v/>
      </c>
      <c r="AE1558" s="4"/>
      <c r="AY1558" s="7"/>
      <c r="BN1558" s="7" t="str">
        <f t="shared" si="337"/>
        <v/>
      </c>
      <c r="BO1558" s="286" t="str">
        <f t="shared" si="329"/>
        <v/>
      </c>
      <c r="BP1558" s="22" t="str">
        <f t="shared" si="338"/>
        <v/>
      </c>
      <c r="BQ1558" s="7"/>
      <c r="BR1558" s="75" t="str">
        <f t="shared" si="331"/>
        <v/>
      </c>
      <c r="BS1558" s="75" t="str">
        <f t="shared" si="332"/>
        <v/>
      </c>
      <c r="BT1558" s="5" t="str">
        <f t="shared" si="333"/>
        <v/>
      </c>
      <c r="BU1558" s="79" t="str">
        <f t="shared" si="334"/>
        <v/>
      </c>
      <c r="BV1558" s="79" t="str">
        <f t="shared" si="335"/>
        <v/>
      </c>
      <c r="BW1558" s="79" t="str">
        <f t="shared" si="336"/>
        <v/>
      </c>
      <c r="CB1558" s="5"/>
      <c r="CE1558" s="5"/>
      <c r="CF1558" s="5"/>
      <c r="CG1558" s="5"/>
      <c r="CH1558" s="5"/>
      <c r="CI1558" s="5"/>
      <c r="CJ1558" s="14"/>
      <c r="CK1558" s="25"/>
      <c r="DO1558" s="5" t="e">
        <f>IF(REPORTE!AH$2="si",IF(C1558=VALUE(REPORTE!C$22),IF(SUM(DO1559:DO$1993),CONCATENATE(INT(B1558),", "),INT(B1558)),""),IF(C1558=VALUE(REPORTE!C$21),IF(SUM(DO1559:DO$1993),CONCATENATE(INT(B1558),", "),INT(B1558)),""))</f>
        <v>#VALUE!</v>
      </c>
      <c r="DS1558" s="5"/>
      <c r="DT1558" s="5"/>
      <c r="DU1558" s="5"/>
      <c r="DV1558" s="5"/>
    </row>
    <row r="1559" spans="1:126" x14ac:dyDescent="0.25">
      <c r="A1559" s="4" t="str">
        <f t="shared" si="330"/>
        <v/>
      </c>
      <c r="B1559" s="3"/>
      <c r="D1559" s="1"/>
      <c r="H1559" s="5" t="str">
        <f>IF(F1559="","",IFERROR(CONCATENATE("PEUA",VLOOKUP(ESTADO,REPORTE!AV$2:AW$33,2,0),DIDTRITO_FORM,CADER_FORM,IFERROR(INDEX(CA:CA,MATCH(DAY(F1559),BZ:BZ,0),1),DAY(F1559)),IFERROR(INDEX(CA:CA,MATCH(MONTH(F1559),BZ:BZ,0),1),MONTH(F1559)),YEAR(F1559),G1559),""))</f>
        <v/>
      </c>
      <c r="N1559" s="66" t="str">
        <f>IFERROR(IF(BT1559="","",IF(INDEX(N$1:N1558,MATCH(BT1559,BT$1:BT1558,0),1)=0,"",INDEX(N$1:N1558,MATCH(BT1559,BT$1:BT1558,0),1))),"")</f>
        <v/>
      </c>
      <c r="O1559" s="66" t="str">
        <f>IFERROR(IF(BT1559="","",IF(INDEX(O$1:O1558,MATCH(BT1559,BT$1:BT1558,0),1)=0,"",INDEX(O$1:O1558,MATCH(BT1559,BT$1:BT1558,0),1))),"")</f>
        <v/>
      </c>
      <c r="R1559" s="66"/>
      <c r="S1559" s="5"/>
      <c r="T1559" s="66"/>
      <c r="U1559" s="5" t="str">
        <f>IFERROR(IF(INDEX(U$1:U1558,MATCH(T1559,T$1:T1558,0),1)=0,"",INDEX(U$1:U1558,MATCH(T1559,T$1:T1558,0),1)),"")</f>
        <v/>
      </c>
      <c r="V1559" s="66"/>
      <c r="W1559" s="5" t="str">
        <f>IFERROR(IF(INDEX(W$1:W1558,MATCH(V1559,V$1:V1558,0),1)=0,"",INDEX(W$1:W1558,MATCH(V1559,V$1:V1558,0),1)),"")</f>
        <v/>
      </c>
      <c r="AE1559" s="4"/>
      <c r="AY1559" s="7"/>
      <c r="BN1559" s="7" t="str">
        <f t="shared" si="337"/>
        <v/>
      </c>
      <c r="BO1559" s="286" t="str">
        <f t="shared" si="329"/>
        <v/>
      </c>
      <c r="BP1559" s="22" t="str">
        <f t="shared" si="338"/>
        <v/>
      </c>
      <c r="BQ1559" s="7"/>
      <c r="BR1559" s="75" t="str">
        <f t="shared" si="331"/>
        <v/>
      </c>
      <c r="BS1559" s="75" t="str">
        <f t="shared" si="332"/>
        <v/>
      </c>
      <c r="BT1559" s="5" t="str">
        <f t="shared" si="333"/>
        <v/>
      </c>
      <c r="BU1559" s="79" t="str">
        <f t="shared" si="334"/>
        <v/>
      </c>
      <c r="BV1559" s="79" t="str">
        <f t="shared" si="335"/>
        <v/>
      </c>
      <c r="BW1559" s="79" t="str">
        <f t="shared" si="336"/>
        <v/>
      </c>
      <c r="CB1559" s="5"/>
      <c r="CE1559" s="5"/>
      <c r="CF1559" s="5"/>
      <c r="CG1559" s="5"/>
      <c r="CH1559" s="5"/>
      <c r="CI1559" s="5"/>
      <c r="CJ1559" s="14"/>
      <c r="CK1559" s="25"/>
      <c r="DO1559" s="5" t="e">
        <f>IF(REPORTE!AH$2="si",IF(C1559=VALUE(REPORTE!C$22),IF(SUM(DO1560:DO$1993),CONCATENATE(INT(B1559),", "),INT(B1559)),""),IF(C1559=VALUE(REPORTE!C$21),IF(SUM(DO1560:DO$1993),CONCATENATE(INT(B1559),", "),INT(B1559)),""))</f>
        <v>#VALUE!</v>
      </c>
      <c r="DS1559" s="5"/>
      <c r="DT1559" s="5"/>
      <c r="DU1559" s="5"/>
      <c r="DV1559" s="5"/>
    </row>
    <row r="1560" spans="1:126" x14ac:dyDescent="0.25">
      <c r="A1560" s="4" t="str">
        <f t="shared" si="330"/>
        <v/>
      </c>
      <c r="B1560" s="3"/>
      <c r="D1560" s="1"/>
      <c r="H1560" s="5" t="str">
        <f>IF(F1560="","",IFERROR(CONCATENATE("PEUA",VLOOKUP(ESTADO,REPORTE!AV$2:AW$33,2,0),DIDTRITO_FORM,CADER_FORM,IFERROR(INDEX(CA:CA,MATCH(DAY(F1560),BZ:BZ,0),1),DAY(F1560)),IFERROR(INDEX(CA:CA,MATCH(MONTH(F1560),BZ:BZ,0),1),MONTH(F1560)),YEAR(F1560),G1560),""))</f>
        <v/>
      </c>
      <c r="N1560" s="66" t="str">
        <f>IFERROR(IF(BT1560="","",IF(INDEX(N$1:N1559,MATCH(BT1560,BT$1:BT1559,0),1)=0,"",INDEX(N$1:N1559,MATCH(BT1560,BT$1:BT1559,0),1))),"")</f>
        <v/>
      </c>
      <c r="O1560" s="66" t="str">
        <f>IFERROR(IF(BT1560="","",IF(INDEX(O$1:O1559,MATCH(BT1560,BT$1:BT1559,0),1)=0,"",INDEX(O$1:O1559,MATCH(BT1560,BT$1:BT1559,0),1))),"")</f>
        <v/>
      </c>
      <c r="R1560" s="66"/>
      <c r="S1560" s="5"/>
      <c r="T1560" s="66"/>
      <c r="U1560" s="5" t="str">
        <f>IFERROR(IF(INDEX(U$1:U1559,MATCH(T1560,T$1:T1559,0),1)=0,"",INDEX(U$1:U1559,MATCH(T1560,T$1:T1559,0),1)),"")</f>
        <v/>
      </c>
      <c r="V1560" s="66"/>
      <c r="W1560" s="5" t="str">
        <f>IFERROR(IF(INDEX(W$1:W1559,MATCH(V1560,V$1:V1559,0),1)=0,"",INDEX(W$1:W1559,MATCH(V1560,V$1:V1559,0),1)),"")</f>
        <v/>
      </c>
      <c r="AE1560" s="4"/>
      <c r="AY1560" s="7"/>
      <c r="BN1560" s="7" t="str">
        <f t="shared" si="337"/>
        <v/>
      </c>
      <c r="BO1560" s="286" t="str">
        <f t="shared" si="329"/>
        <v/>
      </c>
      <c r="BP1560" s="22" t="str">
        <f t="shared" si="338"/>
        <v/>
      </c>
      <c r="BQ1560" s="7"/>
      <c r="BR1560" s="75" t="str">
        <f t="shared" si="331"/>
        <v/>
      </c>
      <c r="BS1560" s="75" t="str">
        <f t="shared" si="332"/>
        <v/>
      </c>
      <c r="BT1560" s="5" t="str">
        <f t="shared" si="333"/>
        <v/>
      </c>
      <c r="BU1560" s="79" t="str">
        <f t="shared" si="334"/>
        <v/>
      </c>
      <c r="BV1560" s="79" t="str">
        <f t="shared" si="335"/>
        <v/>
      </c>
      <c r="BW1560" s="79" t="str">
        <f t="shared" si="336"/>
        <v/>
      </c>
      <c r="CB1560" s="5"/>
      <c r="CE1560" s="5"/>
      <c r="CF1560" s="5"/>
      <c r="CG1560" s="5"/>
      <c r="CH1560" s="5"/>
      <c r="CI1560" s="5"/>
      <c r="CJ1560" s="14"/>
      <c r="CK1560" s="25"/>
      <c r="DO1560" s="5" t="e">
        <f>IF(REPORTE!AH$2="si",IF(C1560=VALUE(REPORTE!C$22),IF(SUM(DO1561:DO$1993),CONCATENATE(INT(B1560),", "),INT(B1560)),""),IF(C1560=VALUE(REPORTE!C$21),IF(SUM(DO1561:DO$1993),CONCATENATE(INT(B1560),", "),INT(B1560)),""))</f>
        <v>#VALUE!</v>
      </c>
      <c r="DS1560" s="5"/>
      <c r="DT1560" s="5"/>
      <c r="DU1560" s="5"/>
      <c r="DV1560" s="5"/>
    </row>
    <row r="1561" spans="1:126" x14ac:dyDescent="0.25">
      <c r="A1561" s="4" t="str">
        <f t="shared" si="330"/>
        <v/>
      </c>
      <c r="B1561" s="3"/>
      <c r="D1561" s="1"/>
      <c r="H1561" s="5" t="str">
        <f>IF(F1561="","",IFERROR(CONCATENATE("PEUA",VLOOKUP(ESTADO,REPORTE!AV$2:AW$33,2,0),DIDTRITO_FORM,CADER_FORM,IFERROR(INDEX(CA:CA,MATCH(DAY(F1561),BZ:BZ,0),1),DAY(F1561)),IFERROR(INDEX(CA:CA,MATCH(MONTH(F1561),BZ:BZ,0),1),MONTH(F1561)),YEAR(F1561),G1561),""))</f>
        <v/>
      </c>
      <c r="N1561" s="66" t="str">
        <f>IFERROR(IF(BT1561="","",IF(INDEX(N$1:N1560,MATCH(BT1561,BT$1:BT1560,0),1)=0,"",INDEX(N$1:N1560,MATCH(BT1561,BT$1:BT1560,0),1))),"")</f>
        <v/>
      </c>
      <c r="O1561" s="66" t="str">
        <f>IFERROR(IF(BT1561="","",IF(INDEX(O$1:O1560,MATCH(BT1561,BT$1:BT1560,0),1)=0,"",INDEX(O$1:O1560,MATCH(BT1561,BT$1:BT1560,0),1))),"")</f>
        <v/>
      </c>
      <c r="R1561" s="66"/>
      <c r="S1561" s="5"/>
      <c r="T1561" s="66"/>
      <c r="U1561" s="5" t="str">
        <f>IFERROR(IF(INDEX(U$1:U1560,MATCH(T1561,T$1:T1560,0),1)=0,"",INDEX(U$1:U1560,MATCH(T1561,T$1:T1560,0),1)),"")</f>
        <v/>
      </c>
      <c r="V1561" s="66"/>
      <c r="W1561" s="5" t="str">
        <f>IFERROR(IF(INDEX(W$1:W1560,MATCH(V1561,V$1:V1560,0),1)=0,"",INDEX(W$1:W1560,MATCH(V1561,V$1:V1560,0),1)),"")</f>
        <v/>
      </c>
      <c r="AE1561" s="4"/>
      <c r="AY1561" s="7"/>
      <c r="BN1561" s="7" t="str">
        <f t="shared" si="337"/>
        <v/>
      </c>
      <c r="BO1561" s="286" t="str">
        <f t="shared" si="329"/>
        <v/>
      </c>
      <c r="BP1561" s="22" t="str">
        <f t="shared" si="338"/>
        <v/>
      </c>
      <c r="BQ1561" s="7"/>
      <c r="BR1561" s="75" t="str">
        <f t="shared" si="331"/>
        <v/>
      </c>
      <c r="BS1561" s="75" t="str">
        <f t="shared" si="332"/>
        <v/>
      </c>
      <c r="BT1561" s="5" t="str">
        <f t="shared" si="333"/>
        <v/>
      </c>
      <c r="BU1561" s="79" t="str">
        <f t="shared" si="334"/>
        <v/>
      </c>
      <c r="BV1561" s="79" t="str">
        <f t="shared" si="335"/>
        <v/>
      </c>
      <c r="BW1561" s="79" t="str">
        <f t="shared" si="336"/>
        <v/>
      </c>
      <c r="CB1561" s="5"/>
      <c r="CE1561" s="5"/>
      <c r="CF1561" s="5"/>
      <c r="CG1561" s="5"/>
      <c r="CH1561" s="5"/>
      <c r="CI1561" s="5"/>
      <c r="CJ1561" s="14"/>
      <c r="CK1561" s="25"/>
      <c r="DO1561" s="5" t="e">
        <f>IF(REPORTE!AH$2="si",IF(C1561=VALUE(REPORTE!C$22),IF(SUM(DO1562:DO$1993),CONCATENATE(INT(B1561),", "),INT(B1561)),""),IF(C1561=VALUE(REPORTE!C$21),IF(SUM(DO1562:DO$1993),CONCATENATE(INT(B1561),", "),INT(B1561)),""))</f>
        <v>#VALUE!</v>
      </c>
      <c r="DS1561" s="5"/>
      <c r="DT1561" s="5"/>
      <c r="DU1561" s="5"/>
      <c r="DV1561" s="5"/>
    </row>
    <row r="1562" spans="1:126" x14ac:dyDescent="0.25">
      <c r="A1562" s="4" t="str">
        <f t="shared" si="330"/>
        <v/>
      </c>
      <c r="B1562" s="3"/>
      <c r="D1562" s="1"/>
      <c r="H1562" s="5" t="str">
        <f>IF(F1562="","",IFERROR(CONCATENATE("PEUA",VLOOKUP(ESTADO,REPORTE!AV$2:AW$33,2,0),DIDTRITO_FORM,CADER_FORM,IFERROR(INDEX(CA:CA,MATCH(DAY(F1562),BZ:BZ,0),1),DAY(F1562)),IFERROR(INDEX(CA:CA,MATCH(MONTH(F1562),BZ:BZ,0),1),MONTH(F1562)),YEAR(F1562),G1562),""))</f>
        <v/>
      </c>
      <c r="N1562" s="66" t="str">
        <f>IFERROR(IF(BT1562="","",IF(INDEX(N$1:N1561,MATCH(BT1562,BT$1:BT1561,0),1)=0,"",INDEX(N$1:N1561,MATCH(BT1562,BT$1:BT1561,0),1))),"")</f>
        <v/>
      </c>
      <c r="O1562" s="66" t="str">
        <f>IFERROR(IF(BT1562="","",IF(INDEX(O$1:O1561,MATCH(BT1562,BT$1:BT1561,0),1)=0,"",INDEX(O$1:O1561,MATCH(BT1562,BT$1:BT1561,0),1))),"")</f>
        <v/>
      </c>
      <c r="R1562" s="66"/>
      <c r="S1562" s="5"/>
      <c r="T1562" s="66"/>
      <c r="U1562" s="5" t="str">
        <f>IFERROR(IF(INDEX(U$1:U1561,MATCH(T1562,T$1:T1561,0),1)=0,"",INDEX(U$1:U1561,MATCH(T1562,T$1:T1561,0),1)),"")</f>
        <v/>
      </c>
      <c r="V1562" s="66"/>
      <c r="W1562" s="5" t="str">
        <f>IFERROR(IF(INDEX(W$1:W1561,MATCH(V1562,V$1:V1561,0),1)=0,"",INDEX(W$1:W1561,MATCH(V1562,V$1:V1561,0),1)),"")</f>
        <v/>
      </c>
      <c r="AE1562" s="4"/>
      <c r="AY1562" s="7"/>
      <c r="BN1562" s="7" t="str">
        <f t="shared" si="337"/>
        <v/>
      </c>
      <c r="BO1562" s="286" t="str">
        <f t="shared" si="329"/>
        <v/>
      </c>
      <c r="BP1562" s="22" t="str">
        <f t="shared" si="338"/>
        <v/>
      </c>
      <c r="BQ1562" s="7"/>
      <c r="BR1562" s="75" t="str">
        <f t="shared" si="331"/>
        <v/>
      </c>
      <c r="BS1562" s="75" t="str">
        <f t="shared" si="332"/>
        <v/>
      </c>
      <c r="BT1562" s="5" t="str">
        <f t="shared" si="333"/>
        <v/>
      </c>
      <c r="BU1562" s="79" t="str">
        <f t="shared" si="334"/>
        <v/>
      </c>
      <c r="BV1562" s="79" t="str">
        <f t="shared" si="335"/>
        <v/>
      </c>
      <c r="BW1562" s="79" t="str">
        <f t="shared" si="336"/>
        <v/>
      </c>
      <c r="CB1562" s="5"/>
      <c r="CE1562" s="5"/>
      <c r="CF1562" s="5"/>
      <c r="CG1562" s="5"/>
      <c r="CH1562" s="5"/>
      <c r="CI1562" s="5"/>
      <c r="CJ1562" s="14"/>
      <c r="CK1562" s="25"/>
      <c r="DO1562" s="5" t="e">
        <f>IF(REPORTE!AH$2="si",IF(C1562=VALUE(REPORTE!C$22),IF(SUM(DO1563:DO$1993),CONCATENATE(INT(B1562),", "),INT(B1562)),""),IF(C1562=VALUE(REPORTE!C$21),IF(SUM(DO1563:DO$1993),CONCATENATE(INT(B1562),", "),INT(B1562)),""))</f>
        <v>#VALUE!</v>
      </c>
      <c r="DS1562" s="5"/>
      <c r="DT1562" s="5"/>
      <c r="DU1562" s="5"/>
      <c r="DV1562" s="5"/>
    </row>
    <row r="1563" spans="1:126" x14ac:dyDescent="0.25">
      <c r="A1563" s="4" t="str">
        <f t="shared" si="330"/>
        <v/>
      </c>
      <c r="B1563" s="3"/>
      <c r="D1563" s="1"/>
      <c r="H1563" s="5" t="str">
        <f>IF(F1563="","",IFERROR(CONCATENATE("PEUA",VLOOKUP(ESTADO,REPORTE!AV$2:AW$33,2,0),DIDTRITO_FORM,CADER_FORM,IFERROR(INDEX(CA:CA,MATCH(DAY(F1563),BZ:BZ,0),1),DAY(F1563)),IFERROR(INDEX(CA:CA,MATCH(MONTH(F1563),BZ:BZ,0),1),MONTH(F1563)),YEAR(F1563),G1563),""))</f>
        <v/>
      </c>
      <c r="N1563" s="66" t="str">
        <f>IFERROR(IF(BT1563="","",IF(INDEX(N$1:N1562,MATCH(BT1563,BT$1:BT1562,0),1)=0,"",INDEX(N$1:N1562,MATCH(BT1563,BT$1:BT1562,0),1))),"")</f>
        <v/>
      </c>
      <c r="O1563" s="66" t="str">
        <f>IFERROR(IF(BT1563="","",IF(INDEX(O$1:O1562,MATCH(BT1563,BT$1:BT1562,0),1)=0,"",INDEX(O$1:O1562,MATCH(BT1563,BT$1:BT1562,0),1))),"")</f>
        <v/>
      </c>
      <c r="R1563" s="66"/>
      <c r="S1563" s="5"/>
      <c r="T1563" s="66"/>
      <c r="U1563" s="5" t="str">
        <f>IFERROR(IF(INDEX(U$1:U1562,MATCH(T1563,T$1:T1562,0),1)=0,"",INDEX(U$1:U1562,MATCH(T1563,T$1:T1562,0),1)),"")</f>
        <v/>
      </c>
      <c r="V1563" s="66"/>
      <c r="W1563" s="5" t="str">
        <f>IFERROR(IF(INDEX(W$1:W1562,MATCH(V1563,V$1:V1562,0),1)=0,"",INDEX(W$1:W1562,MATCH(V1563,V$1:V1562,0),1)),"")</f>
        <v/>
      </c>
      <c r="AE1563" s="4"/>
      <c r="AY1563" s="7"/>
      <c r="BN1563" s="7" t="str">
        <f t="shared" si="337"/>
        <v/>
      </c>
      <c r="BO1563" s="286" t="str">
        <f t="shared" si="329"/>
        <v/>
      </c>
      <c r="BP1563" s="22" t="str">
        <f t="shared" si="338"/>
        <v/>
      </c>
      <c r="BQ1563" s="7"/>
      <c r="BR1563" s="75" t="str">
        <f t="shared" si="331"/>
        <v/>
      </c>
      <c r="BS1563" s="75" t="str">
        <f t="shared" si="332"/>
        <v/>
      </c>
      <c r="BT1563" s="5" t="str">
        <f t="shared" si="333"/>
        <v/>
      </c>
      <c r="BU1563" s="79" t="str">
        <f t="shared" si="334"/>
        <v/>
      </c>
      <c r="BV1563" s="79" t="str">
        <f t="shared" si="335"/>
        <v/>
      </c>
      <c r="BW1563" s="79" t="str">
        <f t="shared" si="336"/>
        <v/>
      </c>
      <c r="CB1563" s="5"/>
      <c r="CE1563" s="5"/>
      <c r="CF1563" s="5"/>
      <c r="CG1563" s="5"/>
      <c r="CH1563" s="5"/>
      <c r="CI1563" s="5"/>
      <c r="CJ1563" s="14"/>
      <c r="CK1563" s="25"/>
      <c r="DO1563" s="5" t="e">
        <f>IF(REPORTE!AH$2="si",IF(C1563=VALUE(REPORTE!C$22),IF(SUM(DO1564:DO$1993),CONCATENATE(INT(B1563),", "),INT(B1563)),""),IF(C1563=VALUE(REPORTE!C$21),IF(SUM(DO1564:DO$1993),CONCATENATE(INT(B1563),", "),INT(B1563)),""))</f>
        <v>#VALUE!</v>
      </c>
      <c r="DS1563" s="5"/>
      <c r="DT1563" s="5"/>
      <c r="DU1563" s="5"/>
      <c r="DV1563" s="5"/>
    </row>
    <row r="1564" spans="1:126" x14ac:dyDescent="0.25">
      <c r="A1564" s="4" t="str">
        <f t="shared" si="330"/>
        <v/>
      </c>
      <c r="B1564" s="3"/>
      <c r="D1564" s="1"/>
      <c r="H1564" s="5" t="str">
        <f>IF(F1564="","",IFERROR(CONCATENATE("PEUA",VLOOKUP(ESTADO,REPORTE!AV$2:AW$33,2,0),DIDTRITO_FORM,CADER_FORM,IFERROR(INDEX(CA:CA,MATCH(DAY(F1564),BZ:BZ,0),1),DAY(F1564)),IFERROR(INDEX(CA:CA,MATCH(MONTH(F1564),BZ:BZ,0),1),MONTH(F1564)),YEAR(F1564),G1564),""))</f>
        <v/>
      </c>
      <c r="N1564" s="66" t="str">
        <f>IFERROR(IF(BT1564="","",IF(INDEX(N$1:N1563,MATCH(BT1564,BT$1:BT1563,0),1)=0,"",INDEX(N$1:N1563,MATCH(BT1564,BT$1:BT1563,0),1))),"")</f>
        <v/>
      </c>
      <c r="O1564" s="66" t="str">
        <f>IFERROR(IF(BT1564="","",IF(INDEX(O$1:O1563,MATCH(BT1564,BT$1:BT1563,0),1)=0,"",INDEX(O$1:O1563,MATCH(BT1564,BT$1:BT1563,0),1))),"")</f>
        <v/>
      </c>
      <c r="R1564" s="66"/>
      <c r="S1564" s="5"/>
      <c r="T1564" s="66"/>
      <c r="U1564" s="5" t="str">
        <f>IFERROR(IF(INDEX(U$1:U1563,MATCH(T1564,T$1:T1563,0),1)=0,"",INDEX(U$1:U1563,MATCH(T1564,T$1:T1563,0),1)),"")</f>
        <v/>
      </c>
      <c r="V1564" s="66"/>
      <c r="W1564" s="5" t="str">
        <f>IFERROR(IF(INDEX(W$1:W1563,MATCH(V1564,V$1:V1563,0),1)=0,"",INDEX(W$1:W1563,MATCH(V1564,V$1:V1563,0),1)),"")</f>
        <v/>
      </c>
      <c r="AE1564" s="4"/>
      <c r="AY1564" s="7"/>
      <c r="BN1564" s="7" t="str">
        <f t="shared" si="337"/>
        <v/>
      </c>
      <c r="BO1564" s="286" t="str">
        <f t="shared" si="329"/>
        <v/>
      </c>
      <c r="BP1564" s="22" t="str">
        <f t="shared" si="338"/>
        <v/>
      </c>
      <c r="BQ1564" s="7"/>
      <c r="BR1564" s="75" t="str">
        <f t="shared" si="331"/>
        <v/>
      </c>
      <c r="BS1564" s="75" t="str">
        <f t="shared" si="332"/>
        <v/>
      </c>
      <c r="BT1564" s="5" t="str">
        <f t="shared" si="333"/>
        <v/>
      </c>
      <c r="BU1564" s="79" t="str">
        <f t="shared" si="334"/>
        <v/>
      </c>
      <c r="BV1564" s="79" t="str">
        <f t="shared" si="335"/>
        <v/>
      </c>
      <c r="BW1564" s="79" t="str">
        <f t="shared" si="336"/>
        <v/>
      </c>
      <c r="CB1564" s="5"/>
      <c r="CE1564" s="5"/>
      <c r="CF1564" s="5"/>
      <c r="CG1564" s="5"/>
      <c r="CH1564" s="5"/>
      <c r="CI1564" s="5"/>
      <c r="CJ1564" s="14"/>
      <c r="CK1564" s="25"/>
      <c r="DO1564" s="5" t="e">
        <f>IF(REPORTE!AH$2="si",IF(C1564=VALUE(REPORTE!C$22),IF(SUM(DO1565:DO$1993),CONCATENATE(INT(B1564),", "),INT(B1564)),""),IF(C1564=VALUE(REPORTE!C$21),IF(SUM(DO1565:DO$1993),CONCATENATE(INT(B1564),", "),INT(B1564)),""))</f>
        <v>#VALUE!</v>
      </c>
      <c r="DS1564" s="5"/>
      <c r="DT1564" s="5"/>
      <c r="DU1564" s="5"/>
      <c r="DV1564" s="5"/>
    </row>
    <row r="1565" spans="1:126" x14ac:dyDescent="0.25">
      <c r="A1565" s="4" t="str">
        <f t="shared" si="330"/>
        <v/>
      </c>
      <c r="B1565" s="3"/>
      <c r="D1565" s="1"/>
      <c r="H1565" s="5" t="str">
        <f>IF(F1565="","",IFERROR(CONCATENATE("PEUA",VLOOKUP(ESTADO,REPORTE!AV$2:AW$33,2,0),DIDTRITO_FORM,CADER_FORM,IFERROR(INDEX(CA:CA,MATCH(DAY(F1565),BZ:BZ,0),1),DAY(F1565)),IFERROR(INDEX(CA:CA,MATCH(MONTH(F1565),BZ:BZ,0),1),MONTH(F1565)),YEAR(F1565),G1565),""))</f>
        <v/>
      </c>
      <c r="N1565" s="66" t="str">
        <f>IFERROR(IF(BT1565="","",IF(INDEX(N$1:N1564,MATCH(BT1565,BT$1:BT1564,0),1)=0,"",INDEX(N$1:N1564,MATCH(BT1565,BT$1:BT1564,0),1))),"")</f>
        <v/>
      </c>
      <c r="O1565" s="66" t="str">
        <f>IFERROR(IF(BT1565="","",IF(INDEX(O$1:O1564,MATCH(BT1565,BT$1:BT1564,0),1)=0,"",INDEX(O$1:O1564,MATCH(BT1565,BT$1:BT1564,0),1))),"")</f>
        <v/>
      </c>
      <c r="R1565" s="66"/>
      <c r="S1565" s="5"/>
      <c r="T1565" s="66"/>
      <c r="U1565" s="5" t="str">
        <f>IFERROR(IF(INDEX(U$1:U1564,MATCH(T1565,T$1:T1564,0),1)=0,"",INDEX(U$1:U1564,MATCH(T1565,T$1:T1564,0),1)),"")</f>
        <v/>
      </c>
      <c r="V1565" s="66"/>
      <c r="W1565" s="5" t="str">
        <f>IFERROR(IF(INDEX(W$1:W1564,MATCH(V1565,V$1:V1564,0),1)=0,"",INDEX(W$1:W1564,MATCH(V1565,V$1:V1564,0),1)),"")</f>
        <v/>
      </c>
      <c r="AE1565" s="4"/>
      <c r="AY1565" s="7"/>
      <c r="BN1565" s="7" t="str">
        <f t="shared" si="337"/>
        <v/>
      </c>
      <c r="BO1565" s="286" t="str">
        <f t="shared" si="329"/>
        <v/>
      </c>
      <c r="BP1565" s="22" t="str">
        <f t="shared" si="338"/>
        <v/>
      </c>
      <c r="BQ1565" s="7"/>
      <c r="BR1565" s="75" t="str">
        <f t="shared" si="331"/>
        <v/>
      </c>
      <c r="BS1565" s="75" t="str">
        <f t="shared" si="332"/>
        <v/>
      </c>
      <c r="BT1565" s="5" t="str">
        <f t="shared" si="333"/>
        <v/>
      </c>
      <c r="BU1565" s="79" t="str">
        <f t="shared" si="334"/>
        <v/>
      </c>
      <c r="BV1565" s="79" t="str">
        <f t="shared" si="335"/>
        <v/>
      </c>
      <c r="BW1565" s="79" t="str">
        <f t="shared" si="336"/>
        <v/>
      </c>
      <c r="CB1565" s="5"/>
      <c r="CE1565" s="5"/>
      <c r="CF1565" s="5"/>
      <c r="CG1565" s="5"/>
      <c r="CH1565" s="5"/>
      <c r="CI1565" s="5"/>
      <c r="CJ1565" s="14"/>
      <c r="CK1565" s="25"/>
      <c r="DO1565" s="5" t="e">
        <f>IF(REPORTE!AH$2="si",IF(C1565=VALUE(REPORTE!C$22),IF(SUM(DO1566:DO$1993),CONCATENATE(INT(B1565),", "),INT(B1565)),""),IF(C1565=VALUE(REPORTE!C$21),IF(SUM(DO1566:DO$1993),CONCATENATE(INT(B1565),", "),INT(B1565)),""))</f>
        <v>#VALUE!</v>
      </c>
      <c r="DS1565" s="5"/>
      <c r="DT1565" s="5"/>
      <c r="DU1565" s="5"/>
      <c r="DV1565" s="5"/>
    </row>
    <row r="1566" spans="1:126" x14ac:dyDescent="0.25">
      <c r="A1566" s="4" t="str">
        <f t="shared" si="330"/>
        <v/>
      </c>
      <c r="B1566" s="3"/>
      <c r="D1566" s="1"/>
      <c r="H1566" s="5" t="str">
        <f>IF(F1566="","",IFERROR(CONCATENATE("PEUA",VLOOKUP(ESTADO,REPORTE!AV$2:AW$33,2,0),DIDTRITO_FORM,CADER_FORM,IFERROR(INDEX(CA:CA,MATCH(DAY(F1566),BZ:BZ,0),1),DAY(F1566)),IFERROR(INDEX(CA:CA,MATCH(MONTH(F1566),BZ:BZ,0),1),MONTH(F1566)),YEAR(F1566),G1566),""))</f>
        <v/>
      </c>
      <c r="N1566" s="66" t="str">
        <f>IFERROR(IF(BT1566="","",IF(INDEX(N$1:N1565,MATCH(BT1566,BT$1:BT1565,0),1)=0,"",INDEX(N$1:N1565,MATCH(BT1566,BT$1:BT1565,0),1))),"")</f>
        <v/>
      </c>
      <c r="O1566" s="66" t="str">
        <f>IFERROR(IF(BT1566="","",IF(INDEX(O$1:O1565,MATCH(BT1566,BT$1:BT1565,0),1)=0,"",INDEX(O$1:O1565,MATCH(BT1566,BT$1:BT1565,0),1))),"")</f>
        <v/>
      </c>
      <c r="R1566" s="66"/>
      <c r="S1566" s="5"/>
      <c r="T1566" s="66"/>
      <c r="U1566" s="5" t="str">
        <f>IFERROR(IF(INDEX(U$1:U1565,MATCH(T1566,T$1:T1565,0),1)=0,"",INDEX(U$1:U1565,MATCH(T1566,T$1:T1565,0),1)),"")</f>
        <v/>
      </c>
      <c r="V1566" s="66"/>
      <c r="W1566" s="5" t="str">
        <f>IFERROR(IF(INDEX(W$1:W1565,MATCH(V1566,V$1:V1565,0),1)=0,"",INDEX(W$1:W1565,MATCH(V1566,V$1:V1565,0),1)),"")</f>
        <v/>
      </c>
      <c r="AE1566" s="4"/>
      <c r="AY1566" s="7"/>
      <c r="BN1566" s="7" t="str">
        <f t="shared" si="337"/>
        <v/>
      </c>
      <c r="BO1566" s="286" t="str">
        <f t="shared" si="329"/>
        <v/>
      </c>
      <c r="BP1566" s="22" t="str">
        <f t="shared" si="338"/>
        <v/>
      </c>
      <c r="BQ1566" s="7"/>
      <c r="BR1566" s="75" t="str">
        <f t="shared" si="331"/>
        <v/>
      </c>
      <c r="BS1566" s="75" t="str">
        <f t="shared" si="332"/>
        <v/>
      </c>
      <c r="BT1566" s="5" t="str">
        <f t="shared" si="333"/>
        <v/>
      </c>
      <c r="BU1566" s="79" t="str">
        <f t="shared" si="334"/>
        <v/>
      </c>
      <c r="BV1566" s="79" t="str">
        <f t="shared" si="335"/>
        <v/>
      </c>
      <c r="BW1566" s="79" t="str">
        <f t="shared" si="336"/>
        <v/>
      </c>
      <c r="CB1566" s="5"/>
      <c r="CE1566" s="5"/>
      <c r="CF1566" s="5"/>
      <c r="CG1566" s="5"/>
      <c r="CH1566" s="5"/>
      <c r="CI1566" s="5"/>
      <c r="CJ1566" s="14"/>
      <c r="CK1566" s="25"/>
      <c r="DO1566" s="5" t="e">
        <f>IF(REPORTE!AH$2="si",IF(C1566=VALUE(REPORTE!C$22),IF(SUM(DO1567:DO$1993),CONCATENATE(INT(B1566),", "),INT(B1566)),""),IF(C1566=VALUE(REPORTE!C$21),IF(SUM(DO1567:DO$1993),CONCATENATE(INT(B1566),", "),INT(B1566)),""))</f>
        <v>#VALUE!</v>
      </c>
      <c r="DS1566" s="5"/>
      <c r="DT1566" s="5"/>
      <c r="DU1566" s="5"/>
      <c r="DV1566" s="5"/>
    </row>
    <row r="1567" spans="1:126" x14ac:dyDescent="0.25">
      <c r="A1567" s="4" t="str">
        <f t="shared" si="330"/>
        <v/>
      </c>
      <c r="B1567" s="3"/>
      <c r="D1567" s="1"/>
      <c r="H1567" s="5" t="str">
        <f>IF(F1567="","",IFERROR(CONCATENATE("PEUA",VLOOKUP(ESTADO,REPORTE!AV$2:AW$33,2,0),DIDTRITO_FORM,CADER_FORM,IFERROR(INDEX(CA:CA,MATCH(DAY(F1567),BZ:BZ,0),1),DAY(F1567)),IFERROR(INDEX(CA:CA,MATCH(MONTH(F1567),BZ:BZ,0),1),MONTH(F1567)),YEAR(F1567),G1567),""))</f>
        <v/>
      </c>
      <c r="N1567" s="66" t="str">
        <f>IFERROR(IF(BT1567="","",IF(INDEX(N$1:N1566,MATCH(BT1567,BT$1:BT1566,0),1)=0,"",INDEX(N$1:N1566,MATCH(BT1567,BT$1:BT1566,0),1))),"")</f>
        <v/>
      </c>
      <c r="O1567" s="66" t="str">
        <f>IFERROR(IF(BT1567="","",IF(INDEX(O$1:O1566,MATCH(BT1567,BT$1:BT1566,0),1)=0,"",INDEX(O$1:O1566,MATCH(BT1567,BT$1:BT1566,0),1))),"")</f>
        <v/>
      </c>
      <c r="R1567" s="66"/>
      <c r="S1567" s="5"/>
      <c r="T1567" s="66"/>
      <c r="U1567" s="5" t="str">
        <f>IFERROR(IF(INDEX(U$1:U1566,MATCH(T1567,T$1:T1566,0),1)=0,"",INDEX(U$1:U1566,MATCH(T1567,T$1:T1566,0),1)),"")</f>
        <v/>
      </c>
      <c r="V1567" s="66"/>
      <c r="W1567" s="5" t="str">
        <f>IFERROR(IF(INDEX(W$1:W1566,MATCH(V1567,V$1:V1566,0),1)=0,"",INDEX(W$1:W1566,MATCH(V1567,V$1:V1566,0),1)),"")</f>
        <v/>
      </c>
      <c r="AE1567" s="4"/>
      <c r="AY1567" s="7"/>
      <c r="BN1567" s="7" t="str">
        <f t="shared" si="337"/>
        <v/>
      </c>
      <c r="BO1567" s="286" t="str">
        <f t="shared" si="329"/>
        <v/>
      </c>
      <c r="BP1567" s="22" t="str">
        <f t="shared" si="338"/>
        <v/>
      </c>
      <c r="BQ1567" s="7"/>
      <c r="BR1567" s="75" t="str">
        <f t="shared" si="331"/>
        <v/>
      </c>
      <c r="BS1567" s="75" t="str">
        <f t="shared" si="332"/>
        <v/>
      </c>
      <c r="BT1567" s="5" t="str">
        <f t="shared" si="333"/>
        <v/>
      </c>
      <c r="BU1567" s="79" t="str">
        <f t="shared" si="334"/>
        <v/>
      </c>
      <c r="BV1567" s="79" t="str">
        <f t="shared" si="335"/>
        <v/>
      </c>
      <c r="BW1567" s="79" t="str">
        <f t="shared" si="336"/>
        <v/>
      </c>
      <c r="CB1567" s="5"/>
      <c r="CE1567" s="5"/>
      <c r="CF1567" s="5"/>
      <c r="CG1567" s="5"/>
      <c r="CH1567" s="5"/>
      <c r="CI1567" s="5"/>
      <c r="CJ1567" s="14"/>
      <c r="CK1567" s="25"/>
      <c r="DO1567" s="5" t="e">
        <f>IF(REPORTE!AH$2="si",IF(C1567=VALUE(REPORTE!C$22),IF(SUM(DO1568:DO$1993),CONCATENATE(INT(B1567),", "),INT(B1567)),""),IF(C1567=VALUE(REPORTE!C$21),IF(SUM(DO1568:DO$1993),CONCATENATE(INT(B1567),", "),INT(B1567)),""))</f>
        <v>#VALUE!</v>
      </c>
      <c r="DS1567" s="5"/>
      <c r="DT1567" s="5"/>
      <c r="DU1567" s="5"/>
      <c r="DV1567" s="5"/>
    </row>
    <row r="1568" spans="1:126" x14ac:dyDescent="0.25">
      <c r="A1568" s="4" t="str">
        <f t="shared" si="330"/>
        <v/>
      </c>
      <c r="B1568" s="3"/>
      <c r="D1568" s="1"/>
      <c r="H1568" s="5" t="str">
        <f>IF(F1568="","",IFERROR(CONCATENATE("PEUA",VLOOKUP(ESTADO,REPORTE!AV$2:AW$33,2,0),DIDTRITO_FORM,CADER_FORM,IFERROR(INDEX(CA:CA,MATCH(DAY(F1568),BZ:BZ,0),1),DAY(F1568)),IFERROR(INDEX(CA:CA,MATCH(MONTH(F1568),BZ:BZ,0),1),MONTH(F1568)),YEAR(F1568),G1568),""))</f>
        <v/>
      </c>
      <c r="N1568" s="66" t="str">
        <f>IFERROR(IF(BT1568="","",IF(INDEX(N$1:N1567,MATCH(BT1568,BT$1:BT1567,0),1)=0,"",INDEX(N$1:N1567,MATCH(BT1568,BT$1:BT1567,0),1))),"")</f>
        <v/>
      </c>
      <c r="O1568" s="66" t="str">
        <f>IFERROR(IF(BT1568="","",IF(INDEX(O$1:O1567,MATCH(BT1568,BT$1:BT1567,0),1)=0,"",INDEX(O$1:O1567,MATCH(BT1568,BT$1:BT1567,0),1))),"")</f>
        <v/>
      </c>
      <c r="R1568" s="66"/>
      <c r="S1568" s="5"/>
      <c r="T1568" s="66"/>
      <c r="U1568" s="5" t="str">
        <f>IFERROR(IF(INDEX(U$1:U1567,MATCH(T1568,T$1:T1567,0),1)=0,"",INDEX(U$1:U1567,MATCH(T1568,T$1:T1567,0),1)),"")</f>
        <v/>
      </c>
      <c r="V1568" s="66"/>
      <c r="W1568" s="5" t="str">
        <f>IFERROR(IF(INDEX(W$1:W1567,MATCH(V1568,V$1:V1567,0),1)=0,"",INDEX(W$1:W1567,MATCH(V1568,V$1:V1567,0),1)),"")</f>
        <v/>
      </c>
      <c r="AE1568" s="4"/>
      <c r="AY1568" s="7"/>
      <c r="BN1568" s="7" t="str">
        <f t="shared" si="337"/>
        <v/>
      </c>
      <c r="BO1568" s="286" t="str">
        <f t="shared" si="329"/>
        <v/>
      </c>
      <c r="BP1568" s="22" t="str">
        <f t="shared" si="338"/>
        <v/>
      </c>
      <c r="BQ1568" s="7"/>
      <c r="BR1568" s="75" t="str">
        <f t="shared" si="331"/>
        <v/>
      </c>
      <c r="BS1568" s="75" t="str">
        <f t="shared" si="332"/>
        <v/>
      </c>
      <c r="BT1568" s="5" t="str">
        <f t="shared" si="333"/>
        <v/>
      </c>
      <c r="BU1568" s="79" t="str">
        <f t="shared" si="334"/>
        <v/>
      </c>
      <c r="BV1568" s="79" t="str">
        <f t="shared" si="335"/>
        <v/>
      </c>
      <c r="BW1568" s="79" t="str">
        <f t="shared" si="336"/>
        <v/>
      </c>
      <c r="CB1568" s="5"/>
      <c r="CE1568" s="5"/>
      <c r="CF1568" s="5"/>
      <c r="CG1568" s="5"/>
      <c r="CH1568" s="5"/>
      <c r="CI1568" s="5"/>
      <c r="CJ1568" s="14"/>
      <c r="CK1568" s="25"/>
      <c r="DO1568" s="5" t="e">
        <f>IF(REPORTE!AH$2="si",IF(C1568=VALUE(REPORTE!C$22),IF(SUM(DO1569:DO$1993),CONCATENATE(INT(B1568),", "),INT(B1568)),""),IF(C1568=VALUE(REPORTE!C$21),IF(SUM(DO1569:DO$1993),CONCATENATE(INT(B1568),", "),INT(B1568)),""))</f>
        <v>#VALUE!</v>
      </c>
      <c r="DS1568" s="5"/>
      <c r="DT1568" s="5"/>
      <c r="DU1568" s="5"/>
      <c r="DV1568" s="5"/>
    </row>
    <row r="1569" spans="1:126" x14ac:dyDescent="0.25">
      <c r="A1569" s="4" t="str">
        <f t="shared" si="330"/>
        <v/>
      </c>
      <c r="B1569" s="3"/>
      <c r="D1569" s="1"/>
      <c r="H1569" s="5" t="str">
        <f>IF(F1569="","",IFERROR(CONCATENATE("PEUA",VLOOKUP(ESTADO,REPORTE!AV$2:AW$33,2,0),DIDTRITO_FORM,CADER_FORM,IFERROR(INDEX(CA:CA,MATCH(DAY(F1569),BZ:BZ,0),1),DAY(F1569)),IFERROR(INDEX(CA:CA,MATCH(MONTH(F1569),BZ:BZ,0),1),MONTH(F1569)),YEAR(F1569),G1569),""))</f>
        <v/>
      </c>
      <c r="N1569" s="66" t="str">
        <f>IFERROR(IF(BT1569="","",IF(INDEX(N$1:N1568,MATCH(BT1569,BT$1:BT1568,0),1)=0,"",INDEX(N$1:N1568,MATCH(BT1569,BT$1:BT1568,0),1))),"")</f>
        <v/>
      </c>
      <c r="O1569" s="66" t="str">
        <f>IFERROR(IF(BT1569="","",IF(INDEX(O$1:O1568,MATCH(BT1569,BT$1:BT1568,0),1)=0,"",INDEX(O$1:O1568,MATCH(BT1569,BT$1:BT1568,0),1))),"")</f>
        <v/>
      </c>
      <c r="R1569" s="66"/>
      <c r="S1569" s="5"/>
      <c r="T1569" s="66"/>
      <c r="U1569" s="5" t="str">
        <f>IFERROR(IF(INDEX(U$1:U1568,MATCH(T1569,T$1:T1568,0),1)=0,"",INDEX(U$1:U1568,MATCH(T1569,T$1:T1568,0),1)),"")</f>
        <v/>
      </c>
      <c r="V1569" s="66"/>
      <c r="W1569" s="5" t="str">
        <f>IFERROR(IF(INDEX(W$1:W1568,MATCH(V1569,V$1:V1568,0),1)=0,"",INDEX(W$1:W1568,MATCH(V1569,V$1:V1568,0),1)),"")</f>
        <v/>
      </c>
      <c r="AE1569" s="4"/>
      <c r="AY1569" s="7"/>
      <c r="BN1569" s="7" t="str">
        <f t="shared" si="337"/>
        <v/>
      </c>
      <c r="BO1569" s="286" t="str">
        <f t="shared" si="329"/>
        <v/>
      </c>
      <c r="BP1569" s="22" t="str">
        <f t="shared" si="338"/>
        <v/>
      </c>
      <c r="BQ1569" s="7"/>
      <c r="BR1569" s="75" t="str">
        <f t="shared" si="331"/>
        <v/>
      </c>
      <c r="BS1569" s="75" t="str">
        <f t="shared" si="332"/>
        <v/>
      </c>
      <c r="BT1569" s="5" t="str">
        <f t="shared" si="333"/>
        <v/>
      </c>
      <c r="BU1569" s="79" t="str">
        <f t="shared" si="334"/>
        <v/>
      </c>
      <c r="BV1569" s="79" t="str">
        <f t="shared" si="335"/>
        <v/>
      </c>
      <c r="BW1569" s="79" t="str">
        <f t="shared" si="336"/>
        <v/>
      </c>
      <c r="CB1569" s="5"/>
      <c r="CE1569" s="5"/>
      <c r="CF1569" s="5"/>
      <c r="CG1569" s="5"/>
      <c r="CH1569" s="5"/>
      <c r="CI1569" s="5"/>
      <c r="CJ1569" s="14"/>
      <c r="CK1569" s="25"/>
      <c r="DO1569" s="5" t="e">
        <f>IF(REPORTE!AH$2="si",IF(C1569=VALUE(REPORTE!C$22),IF(SUM(DO1570:DO$1993),CONCATENATE(INT(B1569),", "),INT(B1569)),""),IF(C1569=VALUE(REPORTE!C$21),IF(SUM(DO1570:DO$1993),CONCATENATE(INT(B1569),", "),INT(B1569)),""))</f>
        <v>#VALUE!</v>
      </c>
      <c r="DS1569" s="5"/>
      <c r="DT1569" s="5"/>
      <c r="DU1569" s="5"/>
      <c r="DV1569" s="5"/>
    </row>
    <row r="1570" spans="1:126" x14ac:dyDescent="0.25">
      <c r="A1570" s="4" t="str">
        <f t="shared" si="330"/>
        <v/>
      </c>
      <c r="B1570" s="3"/>
      <c r="D1570" s="1"/>
      <c r="H1570" s="5" t="str">
        <f>IF(F1570="","",IFERROR(CONCATENATE("PEUA",VLOOKUP(ESTADO,REPORTE!AV$2:AW$33,2,0),DIDTRITO_FORM,CADER_FORM,IFERROR(INDEX(CA:CA,MATCH(DAY(F1570),BZ:BZ,0),1),DAY(F1570)),IFERROR(INDEX(CA:CA,MATCH(MONTH(F1570),BZ:BZ,0),1),MONTH(F1570)),YEAR(F1570),G1570),""))</f>
        <v/>
      </c>
      <c r="N1570" s="66" t="str">
        <f>IFERROR(IF(BT1570="","",IF(INDEX(N$1:N1569,MATCH(BT1570,BT$1:BT1569,0),1)=0,"",INDEX(N$1:N1569,MATCH(BT1570,BT$1:BT1569,0),1))),"")</f>
        <v/>
      </c>
      <c r="O1570" s="66" t="str">
        <f>IFERROR(IF(BT1570="","",IF(INDEX(O$1:O1569,MATCH(BT1570,BT$1:BT1569,0),1)=0,"",INDEX(O$1:O1569,MATCH(BT1570,BT$1:BT1569,0),1))),"")</f>
        <v/>
      </c>
      <c r="R1570" s="66"/>
      <c r="S1570" s="5"/>
      <c r="T1570" s="66"/>
      <c r="U1570" s="5" t="str">
        <f>IFERROR(IF(INDEX(U$1:U1569,MATCH(T1570,T$1:T1569,0),1)=0,"",INDEX(U$1:U1569,MATCH(T1570,T$1:T1569,0),1)),"")</f>
        <v/>
      </c>
      <c r="V1570" s="66"/>
      <c r="W1570" s="5" t="str">
        <f>IFERROR(IF(INDEX(W$1:W1569,MATCH(V1570,V$1:V1569,0),1)=0,"",INDEX(W$1:W1569,MATCH(V1570,V$1:V1569,0),1)),"")</f>
        <v/>
      </c>
      <c r="AE1570" s="4"/>
      <c r="AY1570" s="7"/>
      <c r="BN1570" s="7" t="str">
        <f t="shared" si="337"/>
        <v/>
      </c>
      <c r="BO1570" s="286" t="str">
        <f t="shared" si="329"/>
        <v/>
      </c>
      <c r="BP1570" s="22" t="str">
        <f t="shared" si="338"/>
        <v/>
      </c>
      <c r="BQ1570" s="7"/>
      <c r="BR1570" s="75" t="str">
        <f t="shared" si="331"/>
        <v/>
      </c>
      <c r="BS1570" s="75" t="str">
        <f t="shared" si="332"/>
        <v/>
      </c>
      <c r="BT1570" s="5" t="str">
        <f t="shared" si="333"/>
        <v/>
      </c>
      <c r="BU1570" s="79" t="str">
        <f t="shared" si="334"/>
        <v/>
      </c>
      <c r="BV1570" s="79" t="str">
        <f t="shared" si="335"/>
        <v/>
      </c>
      <c r="BW1570" s="79" t="str">
        <f t="shared" si="336"/>
        <v/>
      </c>
      <c r="CB1570" s="5"/>
      <c r="CE1570" s="5"/>
      <c r="CF1570" s="5"/>
      <c r="CG1570" s="5"/>
      <c r="CH1570" s="5"/>
      <c r="CI1570" s="5"/>
      <c r="CJ1570" s="14"/>
      <c r="CK1570" s="25"/>
      <c r="DO1570" s="5" t="e">
        <f>IF(REPORTE!AH$2="si",IF(C1570=VALUE(REPORTE!C$22),IF(SUM(DO1571:DO$1993),CONCATENATE(INT(B1570),", "),INT(B1570)),""),IF(C1570=VALUE(REPORTE!C$21),IF(SUM(DO1571:DO$1993),CONCATENATE(INT(B1570),", "),INT(B1570)),""))</f>
        <v>#VALUE!</v>
      </c>
      <c r="DS1570" s="5"/>
      <c r="DT1570" s="5"/>
      <c r="DU1570" s="5"/>
      <c r="DV1570" s="5"/>
    </row>
    <row r="1571" spans="1:126" x14ac:dyDescent="0.25">
      <c r="A1571" s="4" t="str">
        <f t="shared" si="330"/>
        <v/>
      </c>
      <c r="B1571" s="3"/>
      <c r="D1571" s="1"/>
      <c r="H1571" s="5" t="str">
        <f>IF(F1571="","",IFERROR(CONCATENATE("PEUA",VLOOKUP(ESTADO,REPORTE!AV$2:AW$33,2,0),DIDTRITO_FORM,CADER_FORM,IFERROR(INDEX(CA:CA,MATCH(DAY(F1571),BZ:BZ,0),1),DAY(F1571)),IFERROR(INDEX(CA:CA,MATCH(MONTH(F1571),BZ:BZ,0),1),MONTH(F1571)),YEAR(F1571),G1571),""))</f>
        <v/>
      </c>
      <c r="N1571" s="66" t="str">
        <f>IFERROR(IF(BT1571="","",IF(INDEX(N$1:N1570,MATCH(BT1571,BT$1:BT1570,0),1)=0,"",INDEX(N$1:N1570,MATCH(BT1571,BT$1:BT1570,0),1))),"")</f>
        <v/>
      </c>
      <c r="O1571" s="66" t="str">
        <f>IFERROR(IF(BT1571="","",IF(INDEX(O$1:O1570,MATCH(BT1571,BT$1:BT1570,0),1)=0,"",INDEX(O$1:O1570,MATCH(BT1571,BT$1:BT1570,0),1))),"")</f>
        <v/>
      </c>
      <c r="R1571" s="66"/>
      <c r="S1571" s="5"/>
      <c r="T1571" s="66"/>
      <c r="U1571" s="5" t="str">
        <f>IFERROR(IF(INDEX(U$1:U1570,MATCH(T1571,T$1:T1570,0),1)=0,"",INDEX(U$1:U1570,MATCH(T1571,T$1:T1570,0),1)),"")</f>
        <v/>
      </c>
      <c r="V1571" s="66"/>
      <c r="W1571" s="5" t="str">
        <f>IFERROR(IF(INDEX(W$1:W1570,MATCH(V1571,V$1:V1570,0),1)=0,"",INDEX(W$1:W1570,MATCH(V1571,V$1:V1570,0),1)),"")</f>
        <v/>
      </c>
      <c r="AE1571" s="4"/>
      <c r="AY1571" s="7"/>
      <c r="BN1571" s="7" t="str">
        <f t="shared" si="337"/>
        <v/>
      </c>
      <c r="BO1571" s="286" t="str">
        <f t="shared" si="329"/>
        <v/>
      </c>
      <c r="BP1571" s="22" t="str">
        <f t="shared" si="338"/>
        <v/>
      </c>
      <c r="BQ1571" s="7"/>
      <c r="BR1571" s="75" t="str">
        <f t="shared" si="331"/>
        <v/>
      </c>
      <c r="BS1571" s="75" t="str">
        <f t="shared" si="332"/>
        <v/>
      </c>
      <c r="BT1571" s="5" t="str">
        <f t="shared" si="333"/>
        <v/>
      </c>
      <c r="BU1571" s="79" t="str">
        <f t="shared" si="334"/>
        <v/>
      </c>
      <c r="BV1571" s="79" t="str">
        <f t="shared" si="335"/>
        <v/>
      </c>
      <c r="BW1571" s="79" t="str">
        <f t="shared" si="336"/>
        <v/>
      </c>
      <c r="CB1571" s="5"/>
      <c r="CE1571" s="5"/>
      <c r="CF1571" s="5"/>
      <c r="CG1571" s="5"/>
      <c r="CH1571" s="5"/>
      <c r="CI1571" s="5"/>
      <c r="CJ1571" s="14"/>
      <c r="CK1571" s="25"/>
      <c r="DO1571" s="5" t="e">
        <f>IF(REPORTE!AH$2="si",IF(C1571=VALUE(REPORTE!C$22),IF(SUM(DO1572:DO$1993),CONCATENATE(INT(B1571),", "),INT(B1571)),""),IF(C1571=VALUE(REPORTE!C$21),IF(SUM(DO1572:DO$1993),CONCATENATE(INT(B1571),", "),INT(B1571)),""))</f>
        <v>#VALUE!</v>
      </c>
      <c r="DS1571" s="5"/>
      <c r="DT1571" s="5"/>
      <c r="DU1571" s="5"/>
      <c r="DV1571" s="5"/>
    </row>
    <row r="1572" spans="1:126" x14ac:dyDescent="0.25">
      <c r="A1572" s="4" t="str">
        <f t="shared" si="330"/>
        <v/>
      </c>
      <c r="B1572" s="3"/>
      <c r="D1572" s="1"/>
      <c r="H1572" s="5" t="str">
        <f>IF(F1572="","",IFERROR(CONCATENATE("PEUA",VLOOKUP(ESTADO,REPORTE!AV$2:AW$33,2,0),DIDTRITO_FORM,CADER_FORM,IFERROR(INDEX(CA:CA,MATCH(DAY(F1572),BZ:BZ,0),1),DAY(F1572)),IFERROR(INDEX(CA:CA,MATCH(MONTH(F1572),BZ:BZ,0),1),MONTH(F1572)),YEAR(F1572),G1572),""))</f>
        <v/>
      </c>
      <c r="N1572" s="66" t="str">
        <f>IFERROR(IF(BT1572="","",IF(INDEX(N$1:N1571,MATCH(BT1572,BT$1:BT1571,0),1)=0,"",INDEX(N$1:N1571,MATCH(BT1572,BT$1:BT1571,0),1))),"")</f>
        <v/>
      </c>
      <c r="O1572" s="66" t="str">
        <f>IFERROR(IF(BT1572="","",IF(INDEX(O$1:O1571,MATCH(BT1572,BT$1:BT1571,0),1)=0,"",INDEX(O$1:O1571,MATCH(BT1572,BT$1:BT1571,0),1))),"")</f>
        <v/>
      </c>
      <c r="R1572" s="66"/>
      <c r="S1572" s="5"/>
      <c r="T1572" s="66"/>
      <c r="U1572" s="5" t="str">
        <f>IFERROR(IF(INDEX(U$1:U1571,MATCH(T1572,T$1:T1571,0),1)=0,"",INDEX(U$1:U1571,MATCH(T1572,T$1:T1571,0),1)),"")</f>
        <v/>
      </c>
      <c r="V1572" s="66"/>
      <c r="W1572" s="5" t="str">
        <f>IFERROR(IF(INDEX(W$1:W1571,MATCH(V1572,V$1:V1571,0),1)=0,"",INDEX(W$1:W1571,MATCH(V1572,V$1:V1571,0),1)),"")</f>
        <v/>
      </c>
      <c r="AE1572" s="4"/>
      <c r="AY1572" s="7"/>
      <c r="BN1572" s="7" t="str">
        <f t="shared" si="337"/>
        <v/>
      </c>
      <c r="BO1572" s="286" t="str">
        <f t="shared" si="329"/>
        <v/>
      </c>
      <c r="BP1572" s="22" t="str">
        <f t="shared" si="338"/>
        <v/>
      </c>
      <c r="BQ1572" s="7"/>
      <c r="BR1572" s="75" t="str">
        <f t="shared" si="331"/>
        <v/>
      </c>
      <c r="BS1572" s="75" t="str">
        <f t="shared" si="332"/>
        <v/>
      </c>
      <c r="BT1572" s="5" t="str">
        <f t="shared" si="333"/>
        <v/>
      </c>
      <c r="BU1572" s="79" t="str">
        <f t="shared" si="334"/>
        <v/>
      </c>
      <c r="BV1572" s="79" t="str">
        <f t="shared" si="335"/>
        <v/>
      </c>
      <c r="BW1572" s="79" t="str">
        <f t="shared" si="336"/>
        <v/>
      </c>
      <c r="CB1572" s="5"/>
      <c r="CE1572" s="5"/>
      <c r="CF1572" s="5"/>
      <c r="CG1572" s="5"/>
      <c r="CH1572" s="5"/>
      <c r="CI1572" s="5"/>
      <c r="CJ1572" s="14"/>
      <c r="CK1572" s="25"/>
      <c r="DO1572" s="5" t="e">
        <f>IF(REPORTE!AH$2="si",IF(C1572=VALUE(REPORTE!C$22),IF(SUM(DO1573:DO$1993),CONCATENATE(INT(B1572),", "),INT(B1572)),""),IF(C1572=VALUE(REPORTE!C$21),IF(SUM(DO1573:DO$1993),CONCATENATE(INT(B1572),", "),INT(B1572)),""))</f>
        <v>#VALUE!</v>
      </c>
      <c r="DS1572" s="5"/>
      <c r="DT1572" s="5"/>
      <c r="DU1572" s="5"/>
      <c r="DV1572" s="5"/>
    </row>
    <row r="1573" spans="1:126" x14ac:dyDescent="0.25">
      <c r="A1573" s="4" t="str">
        <f t="shared" si="330"/>
        <v/>
      </c>
      <c r="B1573" s="3"/>
      <c r="D1573" s="1"/>
      <c r="H1573" s="5" t="str">
        <f>IF(F1573="","",IFERROR(CONCATENATE("PEUA",VLOOKUP(ESTADO,REPORTE!AV$2:AW$33,2,0),DIDTRITO_FORM,CADER_FORM,IFERROR(INDEX(CA:CA,MATCH(DAY(F1573),BZ:BZ,0),1),DAY(F1573)),IFERROR(INDEX(CA:CA,MATCH(MONTH(F1573),BZ:BZ,0),1),MONTH(F1573)),YEAR(F1573),G1573),""))</f>
        <v/>
      </c>
      <c r="N1573" s="66" t="str">
        <f>IFERROR(IF(BT1573="","",IF(INDEX(N$1:N1572,MATCH(BT1573,BT$1:BT1572,0),1)=0,"",INDEX(N$1:N1572,MATCH(BT1573,BT$1:BT1572,0),1))),"")</f>
        <v/>
      </c>
      <c r="O1573" s="66" t="str">
        <f>IFERROR(IF(BT1573="","",IF(INDEX(O$1:O1572,MATCH(BT1573,BT$1:BT1572,0),1)=0,"",INDEX(O$1:O1572,MATCH(BT1573,BT$1:BT1572,0),1))),"")</f>
        <v/>
      </c>
      <c r="R1573" s="66"/>
      <c r="S1573" s="5"/>
      <c r="T1573" s="66"/>
      <c r="U1573" s="5" t="str">
        <f>IFERROR(IF(INDEX(U$1:U1572,MATCH(T1573,T$1:T1572,0),1)=0,"",INDEX(U$1:U1572,MATCH(T1573,T$1:T1572,0),1)),"")</f>
        <v/>
      </c>
      <c r="V1573" s="66"/>
      <c r="W1573" s="5" t="str">
        <f>IFERROR(IF(INDEX(W$1:W1572,MATCH(V1573,V$1:V1572,0),1)=0,"",INDEX(W$1:W1572,MATCH(V1573,V$1:V1572,0),1)),"")</f>
        <v/>
      </c>
      <c r="AE1573" s="4"/>
      <c r="AY1573" s="7"/>
      <c r="BN1573" s="7" t="str">
        <f t="shared" si="337"/>
        <v/>
      </c>
      <c r="BO1573" s="286" t="str">
        <f t="shared" si="329"/>
        <v/>
      </c>
      <c r="BP1573" s="22" t="str">
        <f t="shared" si="338"/>
        <v/>
      </c>
      <c r="BQ1573" s="7"/>
      <c r="BR1573" s="75" t="str">
        <f t="shared" si="331"/>
        <v/>
      </c>
      <c r="BS1573" s="75" t="str">
        <f t="shared" si="332"/>
        <v/>
      </c>
      <c r="BT1573" s="5" t="str">
        <f t="shared" si="333"/>
        <v/>
      </c>
      <c r="BU1573" s="79" t="str">
        <f t="shared" si="334"/>
        <v/>
      </c>
      <c r="BV1573" s="79" t="str">
        <f t="shared" si="335"/>
        <v/>
      </c>
      <c r="BW1573" s="79" t="str">
        <f t="shared" si="336"/>
        <v/>
      </c>
      <c r="CB1573" s="5"/>
      <c r="CE1573" s="5"/>
      <c r="CF1573" s="5"/>
      <c r="CG1573" s="5"/>
      <c r="CH1573" s="5"/>
      <c r="CI1573" s="5"/>
      <c r="CJ1573" s="14"/>
      <c r="CK1573" s="25"/>
      <c r="DO1573" s="5" t="e">
        <f>IF(REPORTE!AH$2="si",IF(C1573=VALUE(REPORTE!C$22),IF(SUM(DO1574:DO$1993),CONCATENATE(INT(B1573),", "),INT(B1573)),""),IF(C1573=VALUE(REPORTE!C$21),IF(SUM(DO1574:DO$1993),CONCATENATE(INT(B1573),", "),INT(B1573)),""))</f>
        <v>#VALUE!</v>
      </c>
      <c r="DS1573" s="5"/>
      <c r="DT1573" s="5"/>
      <c r="DU1573" s="5"/>
      <c r="DV1573" s="5"/>
    </row>
    <row r="1574" spans="1:126" x14ac:dyDescent="0.25">
      <c r="A1574" s="4" t="str">
        <f t="shared" si="330"/>
        <v/>
      </c>
      <c r="B1574" s="3"/>
      <c r="D1574" s="1"/>
      <c r="H1574" s="5" t="str">
        <f>IF(F1574="","",IFERROR(CONCATENATE("PEUA",VLOOKUP(ESTADO,REPORTE!AV$2:AW$33,2,0),DIDTRITO_FORM,CADER_FORM,IFERROR(INDEX(CA:CA,MATCH(DAY(F1574),BZ:BZ,0),1),DAY(F1574)),IFERROR(INDEX(CA:CA,MATCH(MONTH(F1574),BZ:BZ,0),1),MONTH(F1574)),YEAR(F1574),G1574),""))</f>
        <v/>
      </c>
      <c r="N1574" s="66" t="str">
        <f>IFERROR(IF(BT1574="","",IF(INDEX(N$1:N1573,MATCH(BT1574,BT$1:BT1573,0),1)=0,"",INDEX(N$1:N1573,MATCH(BT1574,BT$1:BT1573,0),1))),"")</f>
        <v/>
      </c>
      <c r="O1574" s="66" t="str">
        <f>IFERROR(IF(BT1574="","",IF(INDEX(O$1:O1573,MATCH(BT1574,BT$1:BT1573,0),1)=0,"",INDEX(O$1:O1573,MATCH(BT1574,BT$1:BT1573,0),1))),"")</f>
        <v/>
      </c>
      <c r="R1574" s="66"/>
      <c r="S1574" s="5"/>
      <c r="T1574" s="66"/>
      <c r="U1574" s="5" t="str">
        <f>IFERROR(IF(INDEX(U$1:U1573,MATCH(T1574,T$1:T1573,0),1)=0,"",INDEX(U$1:U1573,MATCH(T1574,T$1:T1573,0),1)),"")</f>
        <v/>
      </c>
      <c r="V1574" s="66"/>
      <c r="W1574" s="5" t="str">
        <f>IFERROR(IF(INDEX(W$1:W1573,MATCH(V1574,V$1:V1573,0),1)=0,"",INDEX(W$1:W1573,MATCH(V1574,V$1:V1573,0),1)),"")</f>
        <v/>
      </c>
      <c r="AE1574" s="4"/>
      <c r="AY1574" s="7"/>
      <c r="BN1574" s="7" t="str">
        <f t="shared" si="337"/>
        <v/>
      </c>
      <c r="BO1574" s="286" t="str">
        <f t="shared" si="329"/>
        <v/>
      </c>
      <c r="BP1574" s="22" t="str">
        <f t="shared" si="338"/>
        <v/>
      </c>
      <c r="BQ1574" s="7"/>
      <c r="BR1574" s="75" t="str">
        <f t="shared" si="331"/>
        <v/>
      </c>
      <c r="BS1574" s="75" t="str">
        <f t="shared" si="332"/>
        <v/>
      </c>
      <c r="BT1574" s="5" t="str">
        <f t="shared" si="333"/>
        <v/>
      </c>
      <c r="BU1574" s="79" t="str">
        <f t="shared" si="334"/>
        <v/>
      </c>
      <c r="BV1574" s="79" t="str">
        <f t="shared" si="335"/>
        <v/>
      </c>
      <c r="BW1574" s="79" t="str">
        <f t="shared" si="336"/>
        <v/>
      </c>
      <c r="CB1574" s="5"/>
      <c r="CE1574" s="5"/>
      <c r="CF1574" s="5"/>
      <c r="CG1574" s="5"/>
      <c r="CH1574" s="5"/>
      <c r="CI1574" s="5"/>
      <c r="CJ1574" s="14"/>
      <c r="CK1574" s="25"/>
      <c r="DO1574" s="5" t="e">
        <f>IF(REPORTE!AH$2="si",IF(C1574=VALUE(REPORTE!C$22),IF(SUM(DO1575:DO$1993),CONCATENATE(INT(B1574),", "),INT(B1574)),""),IF(C1574=VALUE(REPORTE!C$21),IF(SUM(DO1575:DO$1993),CONCATENATE(INT(B1574),", "),INT(B1574)),""))</f>
        <v>#VALUE!</v>
      </c>
      <c r="DS1574" s="5"/>
      <c r="DT1574" s="5"/>
      <c r="DU1574" s="5"/>
      <c r="DV1574" s="5"/>
    </row>
    <row r="1575" spans="1:126" x14ac:dyDescent="0.25">
      <c r="A1575" s="4" t="str">
        <f t="shared" si="330"/>
        <v/>
      </c>
      <c r="B1575" s="3"/>
      <c r="D1575" s="1"/>
      <c r="H1575" s="5" t="str">
        <f>IF(F1575="","",IFERROR(CONCATENATE("PEUA",VLOOKUP(ESTADO,REPORTE!AV$2:AW$33,2,0),DIDTRITO_FORM,CADER_FORM,IFERROR(INDEX(CA:CA,MATCH(DAY(F1575),BZ:BZ,0),1),DAY(F1575)),IFERROR(INDEX(CA:CA,MATCH(MONTH(F1575),BZ:BZ,0),1),MONTH(F1575)),YEAR(F1575),G1575),""))</f>
        <v/>
      </c>
      <c r="N1575" s="66" t="str">
        <f>IFERROR(IF(BT1575="","",IF(INDEX(N$1:N1574,MATCH(BT1575,BT$1:BT1574,0),1)=0,"",INDEX(N$1:N1574,MATCH(BT1575,BT$1:BT1574,0),1))),"")</f>
        <v/>
      </c>
      <c r="O1575" s="66" t="str">
        <f>IFERROR(IF(BT1575="","",IF(INDEX(O$1:O1574,MATCH(BT1575,BT$1:BT1574,0),1)=0,"",INDEX(O$1:O1574,MATCH(BT1575,BT$1:BT1574,0),1))),"")</f>
        <v/>
      </c>
      <c r="R1575" s="66"/>
      <c r="S1575" s="5"/>
      <c r="T1575" s="66"/>
      <c r="U1575" s="5" t="str">
        <f>IFERROR(IF(INDEX(U$1:U1574,MATCH(T1575,T$1:T1574,0),1)=0,"",INDEX(U$1:U1574,MATCH(T1575,T$1:T1574,0),1)),"")</f>
        <v/>
      </c>
      <c r="V1575" s="66"/>
      <c r="W1575" s="5" t="str">
        <f>IFERROR(IF(INDEX(W$1:W1574,MATCH(V1575,V$1:V1574,0),1)=0,"",INDEX(W$1:W1574,MATCH(V1575,V$1:V1574,0),1)),"")</f>
        <v/>
      </c>
      <c r="AE1575" s="4"/>
      <c r="AY1575" s="7"/>
      <c r="BN1575" s="7" t="str">
        <f t="shared" si="337"/>
        <v/>
      </c>
      <c r="BO1575" s="286" t="str">
        <f t="shared" si="329"/>
        <v/>
      </c>
      <c r="BP1575" s="22" t="str">
        <f t="shared" si="338"/>
        <v/>
      </c>
      <c r="BQ1575" s="7"/>
      <c r="BR1575" s="75" t="str">
        <f t="shared" si="331"/>
        <v/>
      </c>
      <c r="BS1575" s="75" t="str">
        <f t="shared" si="332"/>
        <v/>
      </c>
      <c r="BT1575" s="5" t="str">
        <f t="shared" si="333"/>
        <v/>
      </c>
      <c r="BU1575" s="79" t="str">
        <f t="shared" si="334"/>
        <v/>
      </c>
      <c r="BV1575" s="79" t="str">
        <f t="shared" si="335"/>
        <v/>
      </c>
      <c r="BW1575" s="79" t="str">
        <f t="shared" si="336"/>
        <v/>
      </c>
      <c r="CB1575" s="5"/>
      <c r="CE1575" s="5"/>
      <c r="CF1575" s="5"/>
      <c r="CG1575" s="5"/>
      <c r="CH1575" s="5"/>
      <c r="CI1575" s="5"/>
      <c r="CJ1575" s="14"/>
      <c r="CK1575" s="25"/>
      <c r="DO1575" s="5" t="e">
        <f>IF(REPORTE!AH$2="si",IF(C1575=VALUE(REPORTE!C$22),IF(SUM(DO1576:DO$1993),CONCATENATE(INT(B1575),", "),INT(B1575)),""),IF(C1575=VALUE(REPORTE!C$21),IF(SUM(DO1576:DO$1993),CONCATENATE(INT(B1575),", "),INT(B1575)),""))</f>
        <v>#VALUE!</v>
      </c>
      <c r="DS1575" s="5"/>
      <c r="DT1575" s="5"/>
      <c r="DU1575" s="5"/>
      <c r="DV1575" s="5"/>
    </row>
    <row r="1576" spans="1:126" x14ac:dyDescent="0.25">
      <c r="A1576" s="4" t="str">
        <f t="shared" si="330"/>
        <v/>
      </c>
      <c r="B1576" s="3"/>
      <c r="D1576" s="1"/>
      <c r="H1576" s="5" t="str">
        <f>IF(F1576="","",IFERROR(CONCATENATE("PEUA",VLOOKUP(ESTADO,REPORTE!AV$2:AW$33,2,0),DIDTRITO_FORM,CADER_FORM,IFERROR(INDEX(CA:CA,MATCH(DAY(F1576),BZ:BZ,0),1),DAY(F1576)),IFERROR(INDEX(CA:CA,MATCH(MONTH(F1576),BZ:BZ,0),1),MONTH(F1576)),YEAR(F1576),G1576),""))</f>
        <v/>
      </c>
      <c r="N1576" s="66" t="str">
        <f>IFERROR(IF(BT1576="","",IF(INDEX(N$1:N1575,MATCH(BT1576,BT$1:BT1575,0),1)=0,"",INDEX(N$1:N1575,MATCH(BT1576,BT$1:BT1575,0),1))),"")</f>
        <v/>
      </c>
      <c r="O1576" s="66" t="str">
        <f>IFERROR(IF(BT1576="","",IF(INDEX(O$1:O1575,MATCH(BT1576,BT$1:BT1575,0),1)=0,"",INDEX(O$1:O1575,MATCH(BT1576,BT$1:BT1575,0),1))),"")</f>
        <v/>
      </c>
      <c r="R1576" s="66"/>
      <c r="S1576" s="5"/>
      <c r="T1576" s="66"/>
      <c r="U1576" s="5" t="str">
        <f>IFERROR(IF(INDEX(U$1:U1575,MATCH(T1576,T$1:T1575,0),1)=0,"",INDEX(U$1:U1575,MATCH(T1576,T$1:T1575,0),1)),"")</f>
        <v/>
      </c>
      <c r="V1576" s="66"/>
      <c r="W1576" s="5" t="str">
        <f>IFERROR(IF(INDEX(W$1:W1575,MATCH(V1576,V$1:V1575,0),1)=0,"",INDEX(W$1:W1575,MATCH(V1576,V$1:V1575,0),1)),"")</f>
        <v/>
      </c>
      <c r="AE1576" s="4"/>
      <c r="AY1576" s="7"/>
      <c r="BN1576" s="7" t="str">
        <f t="shared" si="337"/>
        <v/>
      </c>
      <c r="BO1576" s="286" t="str">
        <f t="shared" si="329"/>
        <v/>
      </c>
      <c r="BP1576" s="22" t="str">
        <f t="shared" si="338"/>
        <v/>
      </c>
      <c r="BQ1576" s="7"/>
      <c r="BR1576" s="75" t="str">
        <f t="shared" si="331"/>
        <v/>
      </c>
      <c r="BS1576" s="75" t="str">
        <f t="shared" si="332"/>
        <v/>
      </c>
      <c r="BT1576" s="5" t="str">
        <f t="shared" si="333"/>
        <v/>
      </c>
      <c r="BU1576" s="79" t="str">
        <f t="shared" si="334"/>
        <v/>
      </c>
      <c r="BV1576" s="79" t="str">
        <f t="shared" si="335"/>
        <v/>
      </c>
      <c r="BW1576" s="79" t="str">
        <f t="shared" si="336"/>
        <v/>
      </c>
      <c r="CB1576" s="5"/>
      <c r="CE1576" s="5"/>
      <c r="CF1576" s="5"/>
      <c r="CG1576" s="5"/>
      <c r="CH1576" s="5"/>
      <c r="CI1576" s="5"/>
      <c r="CJ1576" s="14"/>
      <c r="CK1576" s="25"/>
      <c r="DO1576" s="5" t="e">
        <f>IF(REPORTE!AH$2="si",IF(C1576=VALUE(REPORTE!C$22),IF(SUM(DO1577:DO$1993),CONCATENATE(INT(B1576),", "),INT(B1576)),""),IF(C1576=VALUE(REPORTE!C$21),IF(SUM(DO1577:DO$1993),CONCATENATE(INT(B1576),", "),INT(B1576)),""))</f>
        <v>#VALUE!</v>
      </c>
      <c r="DS1576" s="5"/>
      <c r="DT1576" s="5"/>
      <c r="DU1576" s="5"/>
      <c r="DV1576" s="5"/>
    </row>
    <row r="1577" spans="1:126" x14ac:dyDescent="0.25">
      <c r="A1577" s="4" t="str">
        <f t="shared" si="330"/>
        <v/>
      </c>
      <c r="B1577" s="3"/>
      <c r="D1577" s="1"/>
      <c r="H1577" s="5" t="str">
        <f>IF(F1577="","",IFERROR(CONCATENATE("PEUA",VLOOKUP(ESTADO,REPORTE!AV$2:AW$33,2,0),DIDTRITO_FORM,CADER_FORM,IFERROR(INDEX(CA:CA,MATCH(DAY(F1577),BZ:BZ,0),1),DAY(F1577)),IFERROR(INDEX(CA:CA,MATCH(MONTH(F1577),BZ:BZ,0),1),MONTH(F1577)),YEAR(F1577),G1577),""))</f>
        <v/>
      </c>
      <c r="N1577" s="66" t="str">
        <f>IFERROR(IF(BT1577="","",IF(INDEX(N$1:N1576,MATCH(BT1577,BT$1:BT1576,0),1)=0,"",INDEX(N$1:N1576,MATCH(BT1577,BT$1:BT1576,0),1))),"")</f>
        <v/>
      </c>
      <c r="O1577" s="66" t="str">
        <f>IFERROR(IF(BT1577="","",IF(INDEX(O$1:O1576,MATCH(BT1577,BT$1:BT1576,0),1)=0,"",INDEX(O$1:O1576,MATCH(BT1577,BT$1:BT1576,0),1))),"")</f>
        <v/>
      </c>
      <c r="R1577" s="66"/>
      <c r="S1577" s="5"/>
      <c r="T1577" s="66"/>
      <c r="U1577" s="5" t="str">
        <f>IFERROR(IF(INDEX(U$1:U1576,MATCH(T1577,T$1:T1576,0),1)=0,"",INDEX(U$1:U1576,MATCH(T1577,T$1:T1576,0),1)),"")</f>
        <v/>
      </c>
      <c r="V1577" s="66"/>
      <c r="W1577" s="5" t="str">
        <f>IFERROR(IF(INDEX(W$1:W1576,MATCH(V1577,V$1:V1576,0),1)=0,"",INDEX(W$1:W1576,MATCH(V1577,V$1:V1576,0),1)),"")</f>
        <v/>
      </c>
      <c r="AE1577" s="4"/>
      <c r="AY1577" s="7"/>
      <c r="BN1577" s="7" t="str">
        <f t="shared" si="337"/>
        <v/>
      </c>
      <c r="BO1577" s="286" t="str">
        <f t="shared" si="329"/>
        <v/>
      </c>
      <c r="BP1577" s="22" t="str">
        <f t="shared" si="338"/>
        <v/>
      </c>
      <c r="BQ1577" s="7"/>
      <c r="BR1577" s="75" t="str">
        <f t="shared" si="331"/>
        <v/>
      </c>
      <c r="BS1577" s="75" t="str">
        <f t="shared" si="332"/>
        <v/>
      </c>
      <c r="BT1577" s="5" t="str">
        <f t="shared" si="333"/>
        <v/>
      </c>
      <c r="BU1577" s="79" t="str">
        <f t="shared" si="334"/>
        <v/>
      </c>
      <c r="BV1577" s="79" t="str">
        <f t="shared" si="335"/>
        <v/>
      </c>
      <c r="BW1577" s="79" t="str">
        <f t="shared" si="336"/>
        <v/>
      </c>
      <c r="CB1577" s="5"/>
      <c r="CE1577" s="5"/>
      <c r="CF1577" s="5"/>
      <c r="CG1577" s="5"/>
      <c r="CH1577" s="5"/>
      <c r="CI1577" s="5"/>
      <c r="CJ1577" s="14"/>
      <c r="CK1577" s="25"/>
      <c r="DO1577" s="5" t="e">
        <f>IF(REPORTE!AH$2="si",IF(C1577=VALUE(REPORTE!C$22),IF(SUM(DO1578:DO$1993),CONCATENATE(INT(B1577),", "),INT(B1577)),""),IF(C1577=VALUE(REPORTE!C$21),IF(SUM(DO1578:DO$1993),CONCATENATE(INT(B1577),", "),INT(B1577)),""))</f>
        <v>#VALUE!</v>
      </c>
      <c r="DS1577" s="5"/>
      <c r="DT1577" s="5"/>
      <c r="DU1577" s="5"/>
      <c r="DV1577" s="5"/>
    </row>
    <row r="1578" spans="1:126" x14ac:dyDescent="0.25">
      <c r="A1578" s="4" t="str">
        <f t="shared" si="330"/>
        <v/>
      </c>
      <c r="B1578" s="3"/>
      <c r="D1578" s="1"/>
      <c r="H1578" s="5" t="str">
        <f>IF(F1578="","",IFERROR(CONCATENATE("PEUA",VLOOKUP(ESTADO,REPORTE!AV$2:AW$33,2,0),DIDTRITO_FORM,CADER_FORM,IFERROR(INDEX(CA:CA,MATCH(DAY(F1578),BZ:BZ,0),1),DAY(F1578)),IFERROR(INDEX(CA:CA,MATCH(MONTH(F1578),BZ:BZ,0),1),MONTH(F1578)),YEAR(F1578),G1578),""))</f>
        <v/>
      </c>
      <c r="N1578" s="66" t="str">
        <f>IFERROR(IF(BT1578="","",IF(INDEX(N$1:N1577,MATCH(BT1578,BT$1:BT1577,0),1)=0,"",INDEX(N$1:N1577,MATCH(BT1578,BT$1:BT1577,0),1))),"")</f>
        <v/>
      </c>
      <c r="O1578" s="66" t="str">
        <f>IFERROR(IF(BT1578="","",IF(INDEX(O$1:O1577,MATCH(BT1578,BT$1:BT1577,0),1)=0,"",INDEX(O$1:O1577,MATCH(BT1578,BT$1:BT1577,0),1))),"")</f>
        <v/>
      </c>
      <c r="R1578" s="66"/>
      <c r="S1578" s="5"/>
      <c r="T1578" s="66"/>
      <c r="U1578" s="5" t="str">
        <f>IFERROR(IF(INDEX(U$1:U1577,MATCH(T1578,T$1:T1577,0),1)=0,"",INDEX(U$1:U1577,MATCH(T1578,T$1:T1577,0),1)),"")</f>
        <v/>
      </c>
      <c r="V1578" s="66"/>
      <c r="W1578" s="5" t="str">
        <f>IFERROR(IF(INDEX(W$1:W1577,MATCH(V1578,V$1:V1577,0),1)=0,"",INDEX(W$1:W1577,MATCH(V1578,V$1:V1577,0),1)),"")</f>
        <v/>
      </c>
      <c r="AE1578" s="4"/>
      <c r="AY1578" s="7"/>
      <c r="BN1578" s="7" t="str">
        <f t="shared" si="337"/>
        <v/>
      </c>
      <c r="BO1578" s="286" t="str">
        <f t="shared" si="329"/>
        <v/>
      </c>
      <c r="BP1578" s="22" t="str">
        <f t="shared" si="338"/>
        <v/>
      </c>
      <c r="BQ1578" s="7"/>
      <c r="BR1578" s="75" t="str">
        <f t="shared" si="331"/>
        <v/>
      </c>
      <c r="BS1578" s="75" t="str">
        <f t="shared" si="332"/>
        <v/>
      </c>
      <c r="BT1578" s="5" t="str">
        <f t="shared" si="333"/>
        <v/>
      </c>
      <c r="BU1578" s="79" t="str">
        <f t="shared" si="334"/>
        <v/>
      </c>
      <c r="BV1578" s="79" t="str">
        <f t="shared" si="335"/>
        <v/>
      </c>
      <c r="BW1578" s="79" t="str">
        <f t="shared" si="336"/>
        <v/>
      </c>
      <c r="CB1578" s="5"/>
      <c r="CE1578" s="5"/>
      <c r="CF1578" s="5"/>
      <c r="CG1578" s="5"/>
      <c r="CH1578" s="5"/>
      <c r="CI1578" s="5"/>
      <c r="CJ1578" s="14"/>
      <c r="CK1578" s="25"/>
      <c r="DO1578" s="5" t="e">
        <f>IF(REPORTE!AH$2="si",IF(C1578=VALUE(REPORTE!C$22),IF(SUM(DO1579:DO$1993),CONCATENATE(INT(B1578),", "),INT(B1578)),""),IF(C1578=VALUE(REPORTE!C$21),IF(SUM(DO1579:DO$1993),CONCATENATE(INT(B1578),", "),INT(B1578)),""))</f>
        <v>#VALUE!</v>
      </c>
      <c r="DS1578" s="5"/>
      <c r="DT1578" s="5"/>
      <c r="DU1578" s="5"/>
      <c r="DV1578" s="5"/>
    </row>
    <row r="1579" spans="1:126" x14ac:dyDescent="0.25">
      <c r="A1579" s="4" t="str">
        <f t="shared" si="330"/>
        <v/>
      </c>
      <c r="B1579" s="3"/>
      <c r="D1579" s="1"/>
      <c r="H1579" s="5" t="str">
        <f>IF(F1579="","",IFERROR(CONCATENATE("PEUA",VLOOKUP(ESTADO,REPORTE!AV$2:AW$33,2,0),DIDTRITO_FORM,CADER_FORM,IFERROR(INDEX(CA:CA,MATCH(DAY(F1579),BZ:BZ,0),1),DAY(F1579)),IFERROR(INDEX(CA:CA,MATCH(MONTH(F1579),BZ:BZ,0),1),MONTH(F1579)),YEAR(F1579),G1579),""))</f>
        <v/>
      </c>
      <c r="N1579" s="66" t="str">
        <f>IFERROR(IF(BT1579="","",IF(INDEX(N$1:N1578,MATCH(BT1579,BT$1:BT1578,0),1)=0,"",INDEX(N$1:N1578,MATCH(BT1579,BT$1:BT1578,0),1))),"")</f>
        <v/>
      </c>
      <c r="O1579" s="66" t="str">
        <f>IFERROR(IF(BT1579="","",IF(INDEX(O$1:O1578,MATCH(BT1579,BT$1:BT1578,0),1)=0,"",INDEX(O$1:O1578,MATCH(BT1579,BT$1:BT1578,0),1))),"")</f>
        <v/>
      </c>
      <c r="R1579" s="66"/>
      <c r="S1579" s="5"/>
      <c r="T1579" s="66"/>
      <c r="U1579" s="5" t="str">
        <f>IFERROR(IF(INDEX(U$1:U1578,MATCH(T1579,T$1:T1578,0),1)=0,"",INDEX(U$1:U1578,MATCH(T1579,T$1:T1578,0),1)),"")</f>
        <v/>
      </c>
      <c r="V1579" s="66"/>
      <c r="W1579" s="5" t="str">
        <f>IFERROR(IF(INDEX(W$1:W1578,MATCH(V1579,V$1:V1578,0),1)=0,"",INDEX(W$1:W1578,MATCH(V1579,V$1:V1578,0),1)),"")</f>
        <v/>
      </c>
      <c r="AE1579" s="4"/>
      <c r="AY1579" s="7"/>
      <c r="BN1579" s="7" t="str">
        <f t="shared" si="337"/>
        <v/>
      </c>
      <c r="BO1579" s="286" t="str">
        <f t="shared" si="329"/>
        <v/>
      </c>
      <c r="BP1579" s="22" t="str">
        <f t="shared" si="338"/>
        <v/>
      </c>
      <c r="BQ1579" s="7"/>
      <c r="BR1579" s="75" t="str">
        <f t="shared" si="331"/>
        <v/>
      </c>
      <c r="BS1579" s="75" t="str">
        <f t="shared" si="332"/>
        <v/>
      </c>
      <c r="BT1579" s="5" t="str">
        <f t="shared" si="333"/>
        <v/>
      </c>
      <c r="BU1579" s="79" t="str">
        <f t="shared" si="334"/>
        <v/>
      </c>
      <c r="BV1579" s="79" t="str">
        <f t="shared" si="335"/>
        <v/>
      </c>
      <c r="BW1579" s="79" t="str">
        <f t="shared" si="336"/>
        <v/>
      </c>
      <c r="CB1579" s="5"/>
      <c r="CE1579" s="5"/>
      <c r="CF1579" s="5"/>
      <c r="CG1579" s="5"/>
      <c r="CH1579" s="5"/>
      <c r="CI1579" s="5"/>
      <c r="CJ1579" s="14"/>
      <c r="CK1579" s="25"/>
      <c r="DO1579" s="5" t="e">
        <f>IF(REPORTE!AH$2="si",IF(C1579=VALUE(REPORTE!C$22),IF(SUM(DO1580:DO$1993),CONCATENATE(INT(B1579),", "),INT(B1579)),""),IF(C1579=VALUE(REPORTE!C$21),IF(SUM(DO1580:DO$1993),CONCATENATE(INT(B1579),", "),INT(B1579)),""))</f>
        <v>#VALUE!</v>
      </c>
      <c r="DS1579" s="5"/>
      <c r="DT1579" s="5"/>
      <c r="DU1579" s="5"/>
      <c r="DV1579" s="5"/>
    </row>
    <row r="1580" spans="1:126" x14ac:dyDescent="0.25">
      <c r="A1580" s="4" t="str">
        <f t="shared" si="330"/>
        <v/>
      </c>
      <c r="B1580" s="3"/>
      <c r="D1580" s="1"/>
      <c r="H1580" s="5" t="str">
        <f>IF(F1580="","",IFERROR(CONCATENATE("PEUA",VLOOKUP(ESTADO,REPORTE!AV$2:AW$33,2,0),DIDTRITO_FORM,CADER_FORM,IFERROR(INDEX(CA:CA,MATCH(DAY(F1580),BZ:BZ,0),1),DAY(F1580)),IFERROR(INDEX(CA:CA,MATCH(MONTH(F1580),BZ:BZ,0),1),MONTH(F1580)),YEAR(F1580),G1580),""))</f>
        <v/>
      </c>
      <c r="N1580" s="66" t="str">
        <f>IFERROR(IF(BT1580="","",IF(INDEX(N$1:N1579,MATCH(BT1580,BT$1:BT1579,0),1)=0,"",INDEX(N$1:N1579,MATCH(BT1580,BT$1:BT1579,0),1))),"")</f>
        <v/>
      </c>
      <c r="O1580" s="66" t="str">
        <f>IFERROR(IF(BT1580="","",IF(INDEX(O$1:O1579,MATCH(BT1580,BT$1:BT1579,0),1)=0,"",INDEX(O$1:O1579,MATCH(BT1580,BT$1:BT1579,0),1))),"")</f>
        <v/>
      </c>
      <c r="R1580" s="66"/>
      <c r="S1580" s="5"/>
      <c r="T1580" s="66"/>
      <c r="U1580" s="5" t="str">
        <f>IFERROR(IF(INDEX(U$1:U1579,MATCH(T1580,T$1:T1579,0),1)=0,"",INDEX(U$1:U1579,MATCH(T1580,T$1:T1579,0),1)),"")</f>
        <v/>
      </c>
      <c r="V1580" s="66"/>
      <c r="W1580" s="5" t="str">
        <f>IFERROR(IF(INDEX(W$1:W1579,MATCH(V1580,V$1:V1579,0),1)=0,"",INDEX(W$1:W1579,MATCH(V1580,V$1:V1579,0),1)),"")</f>
        <v/>
      </c>
      <c r="AE1580" s="4"/>
      <c r="AY1580" s="7"/>
      <c r="BN1580" s="7" t="str">
        <f t="shared" si="337"/>
        <v/>
      </c>
      <c r="BO1580" s="286" t="str">
        <f t="shared" si="329"/>
        <v/>
      </c>
      <c r="BP1580" s="22" t="str">
        <f t="shared" si="338"/>
        <v/>
      </c>
      <c r="BQ1580" s="7"/>
      <c r="BR1580" s="75" t="str">
        <f t="shared" si="331"/>
        <v/>
      </c>
      <c r="BS1580" s="75" t="str">
        <f t="shared" si="332"/>
        <v/>
      </c>
      <c r="BT1580" s="5" t="str">
        <f t="shared" si="333"/>
        <v/>
      </c>
      <c r="BU1580" s="79" t="str">
        <f t="shared" si="334"/>
        <v/>
      </c>
      <c r="BV1580" s="79" t="str">
        <f t="shared" si="335"/>
        <v/>
      </c>
      <c r="BW1580" s="79" t="str">
        <f t="shared" si="336"/>
        <v/>
      </c>
      <c r="CB1580" s="5"/>
      <c r="CE1580" s="5"/>
      <c r="CF1580" s="5"/>
      <c r="CG1580" s="5"/>
      <c r="CH1580" s="5"/>
      <c r="CI1580" s="5"/>
      <c r="CJ1580" s="14"/>
      <c r="CK1580" s="25"/>
      <c r="DO1580" s="5" t="e">
        <f>IF(REPORTE!AH$2="si",IF(C1580=VALUE(REPORTE!C$22),IF(SUM(DO1581:DO$1993),CONCATENATE(INT(B1580),", "),INT(B1580)),""),IF(C1580=VALUE(REPORTE!C$21),IF(SUM(DO1581:DO$1993),CONCATENATE(INT(B1580),", "),INT(B1580)),""))</f>
        <v>#VALUE!</v>
      </c>
      <c r="DS1580" s="5"/>
      <c r="DT1580" s="5"/>
      <c r="DU1580" s="5"/>
      <c r="DV1580" s="5"/>
    </row>
    <row r="1581" spans="1:126" x14ac:dyDescent="0.25">
      <c r="A1581" s="4" t="str">
        <f t="shared" si="330"/>
        <v/>
      </c>
      <c r="B1581" s="3"/>
      <c r="D1581" s="1"/>
      <c r="H1581" s="5" t="str">
        <f>IF(F1581="","",IFERROR(CONCATENATE("PEUA",VLOOKUP(ESTADO,REPORTE!AV$2:AW$33,2,0),DIDTRITO_FORM,CADER_FORM,IFERROR(INDEX(CA:CA,MATCH(DAY(F1581),BZ:BZ,0),1),DAY(F1581)),IFERROR(INDEX(CA:CA,MATCH(MONTH(F1581),BZ:BZ,0),1),MONTH(F1581)),YEAR(F1581),G1581),""))</f>
        <v/>
      </c>
      <c r="N1581" s="66" t="str">
        <f>IFERROR(IF(BT1581="","",IF(INDEX(N$1:N1580,MATCH(BT1581,BT$1:BT1580,0),1)=0,"",INDEX(N$1:N1580,MATCH(BT1581,BT$1:BT1580,0),1))),"")</f>
        <v/>
      </c>
      <c r="O1581" s="66" t="str">
        <f>IFERROR(IF(BT1581="","",IF(INDEX(O$1:O1580,MATCH(BT1581,BT$1:BT1580,0),1)=0,"",INDEX(O$1:O1580,MATCH(BT1581,BT$1:BT1580,0),1))),"")</f>
        <v/>
      </c>
      <c r="R1581" s="66"/>
      <c r="S1581" s="5"/>
      <c r="T1581" s="66"/>
      <c r="U1581" s="5" t="str">
        <f>IFERROR(IF(INDEX(U$1:U1580,MATCH(T1581,T$1:T1580,0),1)=0,"",INDEX(U$1:U1580,MATCH(T1581,T$1:T1580,0),1)),"")</f>
        <v/>
      </c>
      <c r="V1581" s="66"/>
      <c r="W1581" s="5" t="str">
        <f>IFERROR(IF(INDEX(W$1:W1580,MATCH(V1581,V$1:V1580,0),1)=0,"",INDEX(W$1:W1580,MATCH(V1581,V$1:V1580,0),1)),"")</f>
        <v/>
      </c>
      <c r="AE1581" s="4"/>
      <c r="AY1581" s="7"/>
      <c r="BN1581" s="7" t="str">
        <f t="shared" si="337"/>
        <v/>
      </c>
      <c r="BO1581" s="286" t="str">
        <f t="shared" si="329"/>
        <v/>
      </c>
      <c r="BP1581" s="22" t="str">
        <f t="shared" si="338"/>
        <v/>
      </c>
      <c r="BQ1581" s="7"/>
      <c r="BR1581" s="75" t="str">
        <f t="shared" si="331"/>
        <v/>
      </c>
      <c r="BS1581" s="75" t="str">
        <f t="shared" si="332"/>
        <v/>
      </c>
      <c r="BT1581" s="5" t="str">
        <f t="shared" si="333"/>
        <v/>
      </c>
      <c r="BU1581" s="79" t="str">
        <f t="shared" si="334"/>
        <v/>
      </c>
      <c r="BV1581" s="79" t="str">
        <f t="shared" si="335"/>
        <v/>
      </c>
      <c r="BW1581" s="79" t="str">
        <f t="shared" si="336"/>
        <v/>
      </c>
      <c r="CB1581" s="5"/>
      <c r="CE1581" s="5"/>
      <c r="CF1581" s="5"/>
      <c r="CG1581" s="5"/>
      <c r="CH1581" s="5"/>
      <c r="CI1581" s="5"/>
      <c r="CJ1581" s="14"/>
      <c r="CK1581" s="25"/>
      <c r="DO1581" s="5" t="e">
        <f>IF(REPORTE!AH$2="si",IF(C1581=VALUE(REPORTE!C$22),IF(SUM(DO1582:DO$1993),CONCATENATE(INT(B1581),", "),INT(B1581)),""),IF(C1581=VALUE(REPORTE!C$21),IF(SUM(DO1582:DO$1993),CONCATENATE(INT(B1581),", "),INT(B1581)),""))</f>
        <v>#VALUE!</v>
      </c>
      <c r="DS1581" s="5"/>
      <c r="DT1581" s="5"/>
      <c r="DU1581" s="5"/>
      <c r="DV1581" s="5"/>
    </row>
    <row r="1582" spans="1:126" x14ac:dyDescent="0.25">
      <c r="A1582" s="4" t="str">
        <f t="shared" si="330"/>
        <v/>
      </c>
      <c r="B1582" s="3"/>
      <c r="D1582" s="1"/>
      <c r="H1582" s="5" t="str">
        <f>IF(F1582="","",IFERROR(CONCATENATE("PEUA",VLOOKUP(ESTADO,REPORTE!AV$2:AW$33,2,0),DIDTRITO_FORM,CADER_FORM,IFERROR(INDEX(CA:CA,MATCH(DAY(F1582),BZ:BZ,0),1),DAY(F1582)),IFERROR(INDEX(CA:CA,MATCH(MONTH(F1582),BZ:BZ,0),1),MONTH(F1582)),YEAR(F1582),G1582),""))</f>
        <v/>
      </c>
      <c r="N1582" s="66" t="str">
        <f>IFERROR(IF(BT1582="","",IF(INDEX(N$1:N1581,MATCH(BT1582,BT$1:BT1581,0),1)=0,"",INDEX(N$1:N1581,MATCH(BT1582,BT$1:BT1581,0),1))),"")</f>
        <v/>
      </c>
      <c r="O1582" s="66" t="str">
        <f>IFERROR(IF(BT1582="","",IF(INDEX(O$1:O1581,MATCH(BT1582,BT$1:BT1581,0),1)=0,"",INDEX(O$1:O1581,MATCH(BT1582,BT$1:BT1581,0),1))),"")</f>
        <v/>
      </c>
      <c r="R1582" s="66"/>
      <c r="S1582" s="5"/>
      <c r="T1582" s="66"/>
      <c r="U1582" s="5" t="str">
        <f>IFERROR(IF(INDEX(U$1:U1581,MATCH(T1582,T$1:T1581,0),1)=0,"",INDEX(U$1:U1581,MATCH(T1582,T$1:T1581,0),1)),"")</f>
        <v/>
      </c>
      <c r="V1582" s="66"/>
      <c r="W1582" s="5" t="str">
        <f>IFERROR(IF(INDEX(W$1:W1581,MATCH(V1582,V$1:V1581,0),1)=0,"",INDEX(W$1:W1581,MATCH(V1582,V$1:V1581,0),1)),"")</f>
        <v/>
      </c>
      <c r="AE1582" s="4"/>
      <c r="AY1582" s="7"/>
      <c r="BN1582" s="7" t="str">
        <f t="shared" si="337"/>
        <v/>
      </c>
      <c r="BO1582" s="286" t="str">
        <f t="shared" si="329"/>
        <v/>
      </c>
      <c r="BP1582" s="22" t="str">
        <f t="shared" si="338"/>
        <v/>
      </c>
      <c r="BQ1582" s="7"/>
      <c r="BR1582" s="75" t="str">
        <f t="shared" si="331"/>
        <v/>
      </c>
      <c r="BS1582" s="75" t="str">
        <f t="shared" si="332"/>
        <v/>
      </c>
      <c r="BT1582" s="5" t="str">
        <f t="shared" si="333"/>
        <v/>
      </c>
      <c r="BU1582" s="79" t="str">
        <f t="shared" si="334"/>
        <v/>
      </c>
      <c r="BV1582" s="79" t="str">
        <f t="shared" si="335"/>
        <v/>
      </c>
      <c r="BW1582" s="79" t="str">
        <f t="shared" si="336"/>
        <v/>
      </c>
      <c r="CB1582" s="5"/>
      <c r="CE1582" s="5"/>
      <c r="CF1582" s="5"/>
      <c r="CG1582" s="5"/>
      <c r="CH1582" s="5"/>
      <c r="CI1582" s="5"/>
      <c r="CJ1582" s="14"/>
      <c r="CK1582" s="25"/>
      <c r="DO1582" s="5" t="e">
        <f>IF(REPORTE!AH$2="si",IF(C1582=VALUE(REPORTE!C$22),IF(SUM(DO1583:DO$1993),CONCATENATE(INT(B1582),", "),INT(B1582)),""),IF(C1582=VALUE(REPORTE!C$21),IF(SUM(DO1583:DO$1993),CONCATENATE(INT(B1582),", "),INT(B1582)),""))</f>
        <v>#VALUE!</v>
      </c>
      <c r="DS1582" s="5"/>
      <c r="DT1582" s="5"/>
      <c r="DU1582" s="5"/>
      <c r="DV1582" s="5"/>
    </row>
    <row r="1583" spans="1:126" x14ac:dyDescent="0.25">
      <c r="A1583" s="4" t="str">
        <f t="shared" si="330"/>
        <v/>
      </c>
      <c r="B1583" s="3"/>
      <c r="D1583" s="1"/>
      <c r="H1583" s="5" t="str">
        <f>IF(F1583="","",IFERROR(CONCATENATE("PEUA",VLOOKUP(ESTADO,REPORTE!AV$2:AW$33,2,0),DIDTRITO_FORM,CADER_FORM,IFERROR(INDEX(CA:CA,MATCH(DAY(F1583),BZ:BZ,0),1),DAY(F1583)),IFERROR(INDEX(CA:CA,MATCH(MONTH(F1583),BZ:BZ,0),1),MONTH(F1583)),YEAR(F1583),G1583),""))</f>
        <v/>
      </c>
      <c r="N1583" s="66" t="str">
        <f>IFERROR(IF(BT1583="","",IF(INDEX(N$1:N1582,MATCH(BT1583,BT$1:BT1582,0),1)=0,"",INDEX(N$1:N1582,MATCH(BT1583,BT$1:BT1582,0),1))),"")</f>
        <v/>
      </c>
      <c r="O1583" s="66" t="str">
        <f>IFERROR(IF(BT1583="","",IF(INDEX(O$1:O1582,MATCH(BT1583,BT$1:BT1582,0),1)=0,"",INDEX(O$1:O1582,MATCH(BT1583,BT$1:BT1582,0),1))),"")</f>
        <v/>
      </c>
      <c r="R1583" s="66"/>
      <c r="S1583" s="5"/>
      <c r="T1583" s="66"/>
      <c r="U1583" s="5" t="str">
        <f>IFERROR(IF(INDEX(U$1:U1582,MATCH(T1583,T$1:T1582,0),1)=0,"",INDEX(U$1:U1582,MATCH(T1583,T$1:T1582,0),1)),"")</f>
        <v/>
      </c>
      <c r="V1583" s="66"/>
      <c r="W1583" s="5" t="str">
        <f>IFERROR(IF(INDEX(W$1:W1582,MATCH(V1583,V$1:V1582,0),1)=0,"",INDEX(W$1:W1582,MATCH(V1583,V$1:V1582,0),1)),"")</f>
        <v/>
      </c>
      <c r="AE1583" s="4"/>
      <c r="AY1583" s="7"/>
      <c r="BN1583" s="7" t="str">
        <f t="shared" si="337"/>
        <v/>
      </c>
      <c r="BO1583" s="286" t="str">
        <f t="shared" si="329"/>
        <v/>
      </c>
      <c r="BP1583" s="22" t="str">
        <f t="shared" si="338"/>
        <v/>
      </c>
      <c r="BQ1583" s="7"/>
      <c r="BR1583" s="75" t="str">
        <f t="shared" si="331"/>
        <v/>
      </c>
      <c r="BS1583" s="75" t="str">
        <f t="shared" si="332"/>
        <v/>
      </c>
      <c r="BT1583" s="5" t="str">
        <f t="shared" si="333"/>
        <v/>
      </c>
      <c r="BU1583" s="79" t="str">
        <f t="shared" si="334"/>
        <v/>
      </c>
      <c r="BV1583" s="79" t="str">
        <f t="shared" si="335"/>
        <v/>
      </c>
      <c r="BW1583" s="79" t="str">
        <f t="shared" si="336"/>
        <v/>
      </c>
      <c r="CB1583" s="5"/>
      <c r="CE1583" s="5"/>
      <c r="CF1583" s="5"/>
      <c r="CG1583" s="5"/>
      <c r="CH1583" s="5"/>
      <c r="CI1583" s="5"/>
      <c r="CJ1583" s="14"/>
      <c r="CK1583" s="25"/>
      <c r="DO1583" s="5" t="e">
        <f>IF(REPORTE!AH$2="si",IF(C1583=VALUE(REPORTE!C$22),IF(SUM(DO1584:DO$1993),CONCATENATE(INT(B1583),", "),INT(B1583)),""),IF(C1583=VALUE(REPORTE!C$21),IF(SUM(DO1584:DO$1993),CONCATENATE(INT(B1583),", "),INT(B1583)),""))</f>
        <v>#VALUE!</v>
      </c>
      <c r="DS1583" s="5"/>
      <c r="DT1583" s="5"/>
      <c r="DU1583" s="5"/>
      <c r="DV1583" s="5"/>
    </row>
    <row r="1584" spans="1:126" x14ac:dyDescent="0.25">
      <c r="A1584" s="4" t="str">
        <f t="shared" si="330"/>
        <v/>
      </c>
      <c r="B1584" s="3"/>
      <c r="D1584" s="1"/>
      <c r="H1584" s="5" t="str">
        <f>IF(F1584="","",IFERROR(CONCATENATE("PEUA",VLOOKUP(ESTADO,REPORTE!AV$2:AW$33,2,0),DIDTRITO_FORM,CADER_FORM,IFERROR(INDEX(CA:CA,MATCH(DAY(F1584),BZ:BZ,0),1),DAY(F1584)),IFERROR(INDEX(CA:CA,MATCH(MONTH(F1584),BZ:BZ,0),1),MONTH(F1584)),YEAR(F1584),G1584),""))</f>
        <v/>
      </c>
      <c r="N1584" s="66" t="str">
        <f>IFERROR(IF(BT1584="","",IF(INDEX(N$1:N1583,MATCH(BT1584,BT$1:BT1583,0),1)=0,"",INDEX(N$1:N1583,MATCH(BT1584,BT$1:BT1583,0),1))),"")</f>
        <v/>
      </c>
      <c r="O1584" s="66" t="str">
        <f>IFERROR(IF(BT1584="","",IF(INDEX(O$1:O1583,MATCH(BT1584,BT$1:BT1583,0),1)=0,"",INDEX(O$1:O1583,MATCH(BT1584,BT$1:BT1583,0),1))),"")</f>
        <v/>
      </c>
      <c r="R1584" s="66"/>
      <c r="S1584" s="5"/>
      <c r="T1584" s="66"/>
      <c r="U1584" s="5" t="str">
        <f>IFERROR(IF(INDEX(U$1:U1583,MATCH(T1584,T$1:T1583,0),1)=0,"",INDEX(U$1:U1583,MATCH(T1584,T$1:T1583,0),1)),"")</f>
        <v/>
      </c>
      <c r="V1584" s="66"/>
      <c r="W1584" s="5" t="str">
        <f>IFERROR(IF(INDEX(W$1:W1583,MATCH(V1584,V$1:V1583,0),1)=0,"",INDEX(W$1:W1583,MATCH(V1584,V$1:V1583,0),1)),"")</f>
        <v/>
      </c>
      <c r="AE1584" s="4"/>
      <c r="AY1584" s="7"/>
      <c r="BN1584" s="7" t="str">
        <f t="shared" si="337"/>
        <v/>
      </c>
      <c r="BO1584" s="286" t="str">
        <f t="shared" si="329"/>
        <v/>
      </c>
      <c r="BP1584" s="22" t="str">
        <f t="shared" si="338"/>
        <v/>
      </c>
      <c r="BQ1584" s="7"/>
      <c r="BR1584" s="75" t="str">
        <f t="shared" si="331"/>
        <v/>
      </c>
      <c r="BS1584" s="75" t="str">
        <f t="shared" si="332"/>
        <v/>
      </c>
      <c r="BT1584" s="5" t="str">
        <f t="shared" si="333"/>
        <v/>
      </c>
      <c r="BU1584" s="79" t="str">
        <f t="shared" si="334"/>
        <v/>
      </c>
      <c r="BV1584" s="79" t="str">
        <f t="shared" si="335"/>
        <v/>
      </c>
      <c r="BW1584" s="79" t="str">
        <f t="shared" si="336"/>
        <v/>
      </c>
      <c r="CB1584" s="5"/>
      <c r="CE1584" s="5"/>
      <c r="CF1584" s="5"/>
      <c r="CG1584" s="5"/>
      <c r="CH1584" s="5"/>
      <c r="CI1584" s="5"/>
      <c r="CJ1584" s="14"/>
      <c r="CK1584" s="25"/>
      <c r="DO1584" s="5" t="e">
        <f>IF(REPORTE!AH$2="si",IF(C1584=VALUE(REPORTE!C$22),IF(SUM(DO1585:DO$1993),CONCATENATE(INT(B1584),", "),INT(B1584)),""),IF(C1584=VALUE(REPORTE!C$21),IF(SUM(DO1585:DO$1993),CONCATENATE(INT(B1584),", "),INT(B1584)),""))</f>
        <v>#VALUE!</v>
      </c>
      <c r="DS1584" s="5"/>
      <c r="DT1584" s="5"/>
      <c r="DU1584" s="5"/>
      <c r="DV1584" s="5"/>
    </row>
    <row r="1585" spans="1:126" x14ac:dyDescent="0.25">
      <c r="A1585" s="4" t="str">
        <f t="shared" si="330"/>
        <v/>
      </c>
      <c r="B1585" s="3"/>
      <c r="D1585" s="1"/>
      <c r="H1585" s="5" t="str">
        <f>IF(F1585="","",IFERROR(CONCATENATE("PEUA",VLOOKUP(ESTADO,REPORTE!AV$2:AW$33,2,0),DIDTRITO_FORM,CADER_FORM,IFERROR(INDEX(CA:CA,MATCH(DAY(F1585),BZ:BZ,0),1),DAY(F1585)),IFERROR(INDEX(CA:CA,MATCH(MONTH(F1585),BZ:BZ,0),1),MONTH(F1585)),YEAR(F1585),G1585),""))</f>
        <v/>
      </c>
      <c r="N1585" s="66" t="str">
        <f>IFERROR(IF(BT1585="","",IF(INDEX(N$1:N1584,MATCH(BT1585,BT$1:BT1584,0),1)=0,"",INDEX(N$1:N1584,MATCH(BT1585,BT$1:BT1584,0),1))),"")</f>
        <v/>
      </c>
      <c r="O1585" s="66" t="str">
        <f>IFERROR(IF(BT1585="","",IF(INDEX(O$1:O1584,MATCH(BT1585,BT$1:BT1584,0),1)=0,"",INDEX(O$1:O1584,MATCH(BT1585,BT$1:BT1584,0),1))),"")</f>
        <v/>
      </c>
      <c r="R1585" s="66"/>
      <c r="S1585" s="5"/>
      <c r="T1585" s="66"/>
      <c r="U1585" s="5" t="str">
        <f>IFERROR(IF(INDEX(U$1:U1584,MATCH(T1585,T$1:T1584,0),1)=0,"",INDEX(U$1:U1584,MATCH(T1585,T$1:T1584,0),1)),"")</f>
        <v/>
      </c>
      <c r="V1585" s="66"/>
      <c r="W1585" s="5" t="str">
        <f>IFERROR(IF(INDEX(W$1:W1584,MATCH(V1585,V$1:V1584,0),1)=0,"",INDEX(W$1:W1584,MATCH(V1585,V$1:V1584,0),1)),"")</f>
        <v/>
      </c>
      <c r="AE1585" s="4"/>
      <c r="AY1585" s="7"/>
      <c r="BN1585" s="7" t="str">
        <f t="shared" si="337"/>
        <v/>
      </c>
      <c r="BO1585" s="286" t="str">
        <f t="shared" si="329"/>
        <v/>
      </c>
      <c r="BP1585" s="22" t="str">
        <f t="shared" si="338"/>
        <v/>
      </c>
      <c r="BQ1585" s="7"/>
      <c r="BR1585" s="75" t="str">
        <f t="shared" si="331"/>
        <v/>
      </c>
      <c r="BS1585" s="75" t="str">
        <f t="shared" si="332"/>
        <v/>
      </c>
      <c r="BT1585" s="5" t="str">
        <f t="shared" si="333"/>
        <v/>
      </c>
      <c r="BU1585" s="79" t="str">
        <f t="shared" si="334"/>
        <v/>
      </c>
      <c r="BV1585" s="79" t="str">
        <f t="shared" si="335"/>
        <v/>
      </c>
      <c r="BW1585" s="79" t="str">
        <f t="shared" si="336"/>
        <v/>
      </c>
      <c r="CB1585" s="5"/>
      <c r="CE1585" s="5"/>
      <c r="CF1585" s="5"/>
      <c r="CG1585" s="5"/>
      <c r="CH1585" s="5"/>
      <c r="CI1585" s="5"/>
      <c r="CJ1585" s="14"/>
      <c r="CK1585" s="25"/>
      <c r="DO1585" s="5" t="e">
        <f>IF(REPORTE!AH$2="si",IF(C1585=VALUE(REPORTE!C$22),IF(SUM(DO1586:DO$1993),CONCATENATE(INT(B1585),", "),INT(B1585)),""),IF(C1585=VALUE(REPORTE!C$21),IF(SUM(DO1586:DO$1993),CONCATENATE(INT(B1585),", "),INT(B1585)),""))</f>
        <v>#VALUE!</v>
      </c>
      <c r="DS1585" s="5"/>
      <c r="DT1585" s="5"/>
      <c r="DU1585" s="5"/>
      <c r="DV1585" s="5"/>
    </row>
    <row r="1586" spans="1:126" x14ac:dyDescent="0.25">
      <c r="A1586" s="4" t="str">
        <f t="shared" si="330"/>
        <v/>
      </c>
      <c r="B1586" s="3"/>
      <c r="D1586" s="1"/>
      <c r="H1586" s="5" t="str">
        <f>IF(F1586="","",IFERROR(CONCATENATE("PEUA",VLOOKUP(ESTADO,REPORTE!AV$2:AW$33,2,0),DIDTRITO_FORM,CADER_FORM,IFERROR(INDEX(CA:CA,MATCH(DAY(F1586),BZ:BZ,0),1),DAY(F1586)),IFERROR(INDEX(CA:CA,MATCH(MONTH(F1586),BZ:BZ,0),1),MONTH(F1586)),YEAR(F1586),G1586),""))</f>
        <v/>
      </c>
      <c r="N1586" s="66" t="str">
        <f>IFERROR(IF(BT1586="","",IF(INDEX(N$1:N1585,MATCH(BT1586,BT$1:BT1585,0),1)=0,"",INDEX(N$1:N1585,MATCH(BT1586,BT$1:BT1585,0),1))),"")</f>
        <v/>
      </c>
      <c r="O1586" s="66" t="str">
        <f>IFERROR(IF(BT1586="","",IF(INDEX(O$1:O1585,MATCH(BT1586,BT$1:BT1585,0),1)=0,"",INDEX(O$1:O1585,MATCH(BT1586,BT$1:BT1585,0),1))),"")</f>
        <v/>
      </c>
      <c r="R1586" s="66"/>
      <c r="S1586" s="5"/>
      <c r="T1586" s="66"/>
      <c r="U1586" s="5" t="str">
        <f>IFERROR(IF(INDEX(U$1:U1585,MATCH(T1586,T$1:T1585,0),1)=0,"",INDEX(U$1:U1585,MATCH(T1586,T$1:T1585,0),1)),"")</f>
        <v/>
      </c>
      <c r="V1586" s="66"/>
      <c r="W1586" s="5" t="str">
        <f>IFERROR(IF(INDEX(W$1:W1585,MATCH(V1586,V$1:V1585,0),1)=0,"",INDEX(W$1:W1585,MATCH(V1586,V$1:V1585,0),1)),"")</f>
        <v/>
      </c>
      <c r="AE1586" s="4"/>
      <c r="AY1586" s="7"/>
      <c r="BN1586" s="7" t="str">
        <f t="shared" si="337"/>
        <v/>
      </c>
      <c r="BO1586" s="286" t="str">
        <f t="shared" si="329"/>
        <v/>
      </c>
      <c r="BP1586" s="22" t="str">
        <f t="shared" si="338"/>
        <v/>
      </c>
      <c r="BQ1586" s="7"/>
      <c r="BR1586" s="75" t="str">
        <f t="shared" si="331"/>
        <v/>
      </c>
      <c r="BS1586" s="75" t="str">
        <f t="shared" si="332"/>
        <v/>
      </c>
      <c r="BT1586" s="5" t="str">
        <f t="shared" si="333"/>
        <v/>
      </c>
      <c r="BU1586" s="79" t="str">
        <f t="shared" si="334"/>
        <v/>
      </c>
      <c r="BV1586" s="79" t="str">
        <f t="shared" si="335"/>
        <v/>
      </c>
      <c r="BW1586" s="79" t="str">
        <f t="shared" si="336"/>
        <v/>
      </c>
      <c r="CB1586" s="5"/>
      <c r="CE1586" s="5"/>
      <c r="CF1586" s="5"/>
      <c r="CG1586" s="5"/>
      <c r="CH1586" s="5"/>
      <c r="CI1586" s="5"/>
      <c r="CJ1586" s="14"/>
      <c r="CK1586" s="25"/>
      <c r="DO1586" s="5" t="e">
        <f>IF(REPORTE!AH$2="si",IF(C1586=VALUE(REPORTE!C$22),IF(SUM(DO1587:DO$1993),CONCATENATE(INT(B1586),", "),INT(B1586)),""),IF(C1586=VALUE(REPORTE!C$21),IF(SUM(DO1587:DO$1993),CONCATENATE(INT(B1586),", "),INT(B1586)),""))</f>
        <v>#VALUE!</v>
      </c>
      <c r="DS1586" s="5"/>
      <c r="DT1586" s="5"/>
      <c r="DU1586" s="5"/>
      <c r="DV1586" s="5"/>
    </row>
    <row r="1587" spans="1:126" x14ac:dyDescent="0.25">
      <c r="A1587" s="4" t="str">
        <f t="shared" si="330"/>
        <v/>
      </c>
      <c r="B1587" s="3"/>
      <c r="D1587" s="1"/>
      <c r="H1587" s="5" t="str">
        <f>IF(F1587="","",IFERROR(CONCATENATE("PEUA",VLOOKUP(ESTADO,REPORTE!AV$2:AW$33,2,0),DIDTRITO_FORM,CADER_FORM,IFERROR(INDEX(CA:CA,MATCH(DAY(F1587),BZ:BZ,0),1),DAY(F1587)),IFERROR(INDEX(CA:CA,MATCH(MONTH(F1587),BZ:BZ,0),1),MONTH(F1587)),YEAR(F1587),G1587),""))</f>
        <v/>
      </c>
      <c r="N1587" s="66" t="str">
        <f>IFERROR(IF(BT1587="","",IF(INDEX(N$1:N1586,MATCH(BT1587,BT$1:BT1586,0),1)=0,"",INDEX(N$1:N1586,MATCH(BT1587,BT$1:BT1586,0),1))),"")</f>
        <v/>
      </c>
      <c r="O1587" s="66" t="str">
        <f>IFERROR(IF(BT1587="","",IF(INDEX(O$1:O1586,MATCH(BT1587,BT$1:BT1586,0),1)=0,"",INDEX(O$1:O1586,MATCH(BT1587,BT$1:BT1586,0),1))),"")</f>
        <v/>
      </c>
      <c r="R1587" s="66"/>
      <c r="S1587" s="5"/>
      <c r="T1587" s="66"/>
      <c r="U1587" s="5" t="str">
        <f>IFERROR(IF(INDEX(U$1:U1586,MATCH(T1587,T$1:T1586,0),1)=0,"",INDEX(U$1:U1586,MATCH(T1587,T$1:T1586,0),1)),"")</f>
        <v/>
      </c>
      <c r="V1587" s="66"/>
      <c r="W1587" s="5" t="str">
        <f>IFERROR(IF(INDEX(W$1:W1586,MATCH(V1587,V$1:V1586,0),1)=0,"",INDEX(W$1:W1586,MATCH(V1587,V$1:V1586,0),1)),"")</f>
        <v/>
      </c>
      <c r="AE1587" s="4"/>
      <c r="AY1587" s="7"/>
      <c r="BN1587" s="7" t="str">
        <f t="shared" si="337"/>
        <v/>
      </c>
      <c r="BO1587" s="286" t="str">
        <f t="shared" si="329"/>
        <v/>
      </c>
      <c r="BP1587" s="22" t="str">
        <f t="shared" si="338"/>
        <v/>
      </c>
      <c r="BQ1587" s="7"/>
      <c r="BR1587" s="75" t="str">
        <f t="shared" si="331"/>
        <v/>
      </c>
      <c r="BS1587" s="75" t="str">
        <f t="shared" si="332"/>
        <v/>
      </c>
      <c r="BT1587" s="5" t="str">
        <f t="shared" si="333"/>
        <v/>
      </c>
      <c r="BU1587" s="79" t="str">
        <f t="shared" si="334"/>
        <v/>
      </c>
      <c r="BV1587" s="79" t="str">
        <f t="shared" si="335"/>
        <v/>
      </c>
      <c r="BW1587" s="79" t="str">
        <f t="shared" si="336"/>
        <v/>
      </c>
      <c r="CB1587" s="5"/>
      <c r="CE1587" s="5"/>
      <c r="CF1587" s="5"/>
      <c r="CG1587" s="5"/>
      <c r="CH1587" s="5"/>
      <c r="CI1587" s="5"/>
      <c r="CJ1587" s="14"/>
      <c r="CK1587" s="25"/>
      <c r="DO1587" s="5" t="e">
        <f>IF(REPORTE!AH$2="si",IF(C1587=VALUE(REPORTE!C$22),IF(SUM(DO1588:DO$1993),CONCATENATE(INT(B1587),", "),INT(B1587)),""),IF(C1587=VALUE(REPORTE!C$21),IF(SUM(DO1588:DO$1993),CONCATENATE(INT(B1587),", "),INT(B1587)),""))</f>
        <v>#VALUE!</v>
      </c>
      <c r="DS1587" s="5"/>
      <c r="DT1587" s="5"/>
      <c r="DU1587" s="5"/>
      <c r="DV1587" s="5"/>
    </row>
    <row r="1588" spans="1:126" x14ac:dyDescent="0.25">
      <c r="A1588" s="4" t="str">
        <f t="shared" si="330"/>
        <v/>
      </c>
      <c r="B1588" s="3"/>
      <c r="D1588" s="1"/>
      <c r="H1588" s="5" t="str">
        <f>IF(F1588="","",IFERROR(CONCATENATE("PEUA",VLOOKUP(ESTADO,REPORTE!AV$2:AW$33,2,0),DIDTRITO_FORM,CADER_FORM,IFERROR(INDEX(CA:CA,MATCH(DAY(F1588),BZ:BZ,0),1),DAY(F1588)),IFERROR(INDEX(CA:CA,MATCH(MONTH(F1588),BZ:BZ,0),1),MONTH(F1588)),YEAR(F1588),G1588),""))</f>
        <v/>
      </c>
      <c r="N1588" s="66" t="str">
        <f>IFERROR(IF(BT1588="","",IF(INDEX(N$1:N1587,MATCH(BT1588,BT$1:BT1587,0),1)=0,"",INDEX(N$1:N1587,MATCH(BT1588,BT$1:BT1587,0),1))),"")</f>
        <v/>
      </c>
      <c r="O1588" s="66" t="str">
        <f>IFERROR(IF(BT1588="","",IF(INDEX(O$1:O1587,MATCH(BT1588,BT$1:BT1587,0),1)=0,"",INDEX(O$1:O1587,MATCH(BT1588,BT$1:BT1587,0),1))),"")</f>
        <v/>
      </c>
      <c r="R1588" s="66"/>
      <c r="S1588" s="5"/>
      <c r="T1588" s="66"/>
      <c r="U1588" s="5" t="str">
        <f>IFERROR(IF(INDEX(U$1:U1587,MATCH(T1588,T$1:T1587,0),1)=0,"",INDEX(U$1:U1587,MATCH(T1588,T$1:T1587,0),1)),"")</f>
        <v/>
      </c>
      <c r="V1588" s="66"/>
      <c r="W1588" s="5" t="str">
        <f>IFERROR(IF(INDEX(W$1:W1587,MATCH(V1588,V$1:V1587,0),1)=0,"",INDEX(W$1:W1587,MATCH(V1588,V$1:V1587,0),1)),"")</f>
        <v/>
      </c>
      <c r="AE1588" s="4"/>
      <c r="AY1588" s="7"/>
      <c r="BN1588" s="7" t="str">
        <f t="shared" si="337"/>
        <v/>
      </c>
      <c r="BO1588" s="286" t="str">
        <f t="shared" si="329"/>
        <v/>
      </c>
      <c r="BP1588" s="22" t="str">
        <f t="shared" si="338"/>
        <v/>
      </c>
      <c r="BQ1588" s="7"/>
      <c r="BR1588" s="75" t="str">
        <f t="shared" si="331"/>
        <v/>
      </c>
      <c r="BS1588" s="75" t="str">
        <f t="shared" si="332"/>
        <v/>
      </c>
      <c r="BT1588" s="5" t="str">
        <f t="shared" si="333"/>
        <v/>
      </c>
      <c r="BU1588" s="79" t="str">
        <f t="shared" si="334"/>
        <v/>
      </c>
      <c r="BV1588" s="79" t="str">
        <f t="shared" si="335"/>
        <v/>
      </c>
      <c r="BW1588" s="79" t="str">
        <f t="shared" si="336"/>
        <v/>
      </c>
      <c r="CB1588" s="5"/>
      <c r="CE1588" s="5"/>
      <c r="CF1588" s="5"/>
      <c r="CG1588" s="5"/>
      <c r="CH1588" s="5"/>
      <c r="CI1588" s="5"/>
      <c r="CJ1588" s="14"/>
      <c r="CK1588" s="25"/>
      <c r="DO1588" s="5" t="e">
        <f>IF(REPORTE!AH$2="si",IF(C1588=VALUE(REPORTE!C$22),IF(SUM(DO1589:DO$1993),CONCATENATE(INT(B1588),", "),INT(B1588)),""),IF(C1588=VALUE(REPORTE!C$21),IF(SUM(DO1589:DO$1993),CONCATENATE(INT(B1588),", "),INT(B1588)),""))</f>
        <v>#VALUE!</v>
      </c>
      <c r="DS1588" s="5"/>
      <c r="DT1588" s="5"/>
      <c r="DU1588" s="5"/>
      <c r="DV1588" s="5"/>
    </row>
    <row r="1589" spans="1:126" x14ac:dyDescent="0.25">
      <c r="A1589" s="4" t="str">
        <f t="shared" si="330"/>
        <v/>
      </c>
      <c r="B1589" s="3"/>
      <c r="D1589" s="1"/>
      <c r="H1589" s="5" t="str">
        <f>IF(F1589="","",IFERROR(CONCATENATE("PEUA",VLOOKUP(ESTADO,REPORTE!AV$2:AW$33,2,0),DIDTRITO_FORM,CADER_FORM,IFERROR(INDEX(CA:CA,MATCH(DAY(F1589),BZ:BZ,0),1),DAY(F1589)),IFERROR(INDEX(CA:CA,MATCH(MONTH(F1589),BZ:BZ,0),1),MONTH(F1589)),YEAR(F1589),G1589),""))</f>
        <v/>
      </c>
      <c r="N1589" s="66" t="str">
        <f>IFERROR(IF(BT1589="","",IF(INDEX(N$1:N1588,MATCH(BT1589,BT$1:BT1588,0),1)=0,"",INDEX(N$1:N1588,MATCH(BT1589,BT$1:BT1588,0),1))),"")</f>
        <v/>
      </c>
      <c r="O1589" s="66" t="str">
        <f>IFERROR(IF(BT1589="","",IF(INDEX(O$1:O1588,MATCH(BT1589,BT$1:BT1588,0),1)=0,"",INDEX(O$1:O1588,MATCH(BT1589,BT$1:BT1588,0),1))),"")</f>
        <v/>
      </c>
      <c r="R1589" s="66"/>
      <c r="S1589" s="5"/>
      <c r="T1589" s="66"/>
      <c r="U1589" s="5" t="str">
        <f>IFERROR(IF(INDEX(U$1:U1588,MATCH(T1589,T$1:T1588,0),1)=0,"",INDEX(U$1:U1588,MATCH(T1589,T$1:T1588,0),1)),"")</f>
        <v/>
      </c>
      <c r="V1589" s="66"/>
      <c r="W1589" s="5" t="str">
        <f>IFERROR(IF(INDEX(W$1:W1588,MATCH(V1589,V$1:V1588,0),1)=0,"",INDEX(W$1:W1588,MATCH(V1589,V$1:V1588,0),1)),"")</f>
        <v/>
      </c>
      <c r="AE1589" s="4"/>
      <c r="AY1589" s="7"/>
      <c r="BN1589" s="7" t="str">
        <f t="shared" si="337"/>
        <v/>
      </c>
      <c r="BO1589" s="286" t="str">
        <f t="shared" si="329"/>
        <v/>
      </c>
      <c r="BP1589" s="22" t="str">
        <f t="shared" si="338"/>
        <v/>
      </c>
      <c r="BQ1589" s="7"/>
      <c r="BR1589" s="75" t="str">
        <f t="shared" si="331"/>
        <v/>
      </c>
      <c r="BS1589" s="75" t="str">
        <f t="shared" si="332"/>
        <v/>
      </c>
      <c r="BT1589" s="5" t="str">
        <f t="shared" si="333"/>
        <v/>
      </c>
      <c r="BU1589" s="79" t="str">
        <f t="shared" si="334"/>
        <v/>
      </c>
      <c r="BV1589" s="79" t="str">
        <f t="shared" si="335"/>
        <v/>
      </c>
      <c r="BW1589" s="79" t="str">
        <f t="shared" si="336"/>
        <v/>
      </c>
      <c r="CB1589" s="5"/>
      <c r="CE1589" s="5"/>
      <c r="CF1589" s="5"/>
      <c r="CG1589" s="5"/>
      <c r="CH1589" s="5"/>
      <c r="CI1589" s="5"/>
      <c r="CJ1589" s="14"/>
      <c r="CK1589" s="25"/>
      <c r="DO1589" s="5" t="e">
        <f>IF(REPORTE!AH$2="si",IF(C1589=VALUE(REPORTE!C$22),IF(SUM(DO1590:DO$1993),CONCATENATE(INT(B1589),", "),INT(B1589)),""),IF(C1589=VALUE(REPORTE!C$21),IF(SUM(DO1590:DO$1993),CONCATENATE(INT(B1589),", "),INT(B1589)),""))</f>
        <v>#VALUE!</v>
      </c>
      <c r="DS1589" s="5"/>
      <c r="DT1589" s="5"/>
      <c r="DU1589" s="5"/>
      <c r="DV1589" s="5"/>
    </row>
    <row r="1590" spans="1:126" x14ac:dyDescent="0.25">
      <c r="A1590" s="4" t="str">
        <f t="shared" si="330"/>
        <v/>
      </c>
      <c r="B1590" s="3"/>
      <c r="D1590" s="1"/>
      <c r="H1590" s="5" t="str">
        <f>IF(F1590="","",IFERROR(CONCATENATE("PEUA",VLOOKUP(ESTADO,REPORTE!AV$2:AW$33,2,0),DIDTRITO_FORM,CADER_FORM,IFERROR(INDEX(CA:CA,MATCH(DAY(F1590),BZ:BZ,0),1),DAY(F1590)),IFERROR(INDEX(CA:CA,MATCH(MONTH(F1590),BZ:BZ,0),1),MONTH(F1590)),YEAR(F1590),G1590),""))</f>
        <v/>
      </c>
      <c r="N1590" s="66" t="str">
        <f>IFERROR(IF(BT1590="","",IF(INDEX(N$1:N1589,MATCH(BT1590,BT$1:BT1589,0),1)=0,"",INDEX(N$1:N1589,MATCH(BT1590,BT$1:BT1589,0),1))),"")</f>
        <v/>
      </c>
      <c r="O1590" s="66" t="str">
        <f>IFERROR(IF(BT1590="","",IF(INDEX(O$1:O1589,MATCH(BT1590,BT$1:BT1589,0),1)=0,"",INDEX(O$1:O1589,MATCH(BT1590,BT$1:BT1589,0),1))),"")</f>
        <v/>
      </c>
      <c r="R1590" s="66"/>
      <c r="S1590" s="5"/>
      <c r="T1590" s="66"/>
      <c r="U1590" s="5" t="str">
        <f>IFERROR(IF(INDEX(U$1:U1589,MATCH(T1590,T$1:T1589,0),1)=0,"",INDEX(U$1:U1589,MATCH(T1590,T$1:T1589,0),1)),"")</f>
        <v/>
      </c>
      <c r="V1590" s="66"/>
      <c r="W1590" s="5" t="str">
        <f>IFERROR(IF(INDEX(W$1:W1589,MATCH(V1590,V$1:V1589,0),1)=0,"",INDEX(W$1:W1589,MATCH(V1590,V$1:V1589,0),1)),"")</f>
        <v/>
      </c>
      <c r="AE1590" s="4"/>
      <c r="AY1590" s="7"/>
      <c r="BN1590" s="7" t="str">
        <f t="shared" si="337"/>
        <v/>
      </c>
      <c r="BO1590" s="286" t="str">
        <f t="shared" si="329"/>
        <v/>
      </c>
      <c r="BP1590" s="22" t="str">
        <f t="shared" si="338"/>
        <v/>
      </c>
      <c r="BQ1590" s="7"/>
      <c r="BR1590" s="75" t="str">
        <f t="shared" si="331"/>
        <v/>
      </c>
      <c r="BS1590" s="75" t="str">
        <f t="shared" si="332"/>
        <v/>
      </c>
      <c r="BT1590" s="5" t="str">
        <f t="shared" si="333"/>
        <v/>
      </c>
      <c r="BU1590" s="79" t="str">
        <f t="shared" si="334"/>
        <v/>
      </c>
      <c r="BV1590" s="79" t="str">
        <f t="shared" si="335"/>
        <v/>
      </c>
      <c r="BW1590" s="79" t="str">
        <f t="shared" si="336"/>
        <v/>
      </c>
      <c r="CB1590" s="5"/>
      <c r="CE1590" s="5"/>
      <c r="CF1590" s="5"/>
      <c r="CG1590" s="5"/>
      <c r="CH1590" s="5"/>
      <c r="CI1590" s="5"/>
      <c r="CJ1590" s="14"/>
      <c r="CK1590" s="25"/>
      <c r="DO1590" s="5" t="e">
        <f>IF(REPORTE!AH$2="si",IF(C1590=VALUE(REPORTE!C$22),IF(SUM(DO1591:DO$1993),CONCATENATE(INT(B1590),", "),INT(B1590)),""),IF(C1590=VALUE(REPORTE!C$21),IF(SUM(DO1591:DO$1993),CONCATENATE(INT(B1590),", "),INT(B1590)),""))</f>
        <v>#VALUE!</v>
      </c>
      <c r="DS1590" s="5"/>
      <c r="DT1590" s="5"/>
      <c r="DU1590" s="5"/>
      <c r="DV1590" s="5"/>
    </row>
    <row r="1591" spans="1:126" x14ac:dyDescent="0.25">
      <c r="A1591" s="4" t="str">
        <f t="shared" si="330"/>
        <v/>
      </c>
      <c r="B1591" s="3"/>
      <c r="D1591" s="1"/>
      <c r="H1591" s="5" t="str">
        <f>IF(F1591="","",IFERROR(CONCATENATE("PEUA",VLOOKUP(ESTADO,REPORTE!AV$2:AW$33,2,0),DIDTRITO_FORM,CADER_FORM,IFERROR(INDEX(CA:CA,MATCH(DAY(F1591),BZ:BZ,0),1),DAY(F1591)),IFERROR(INDEX(CA:CA,MATCH(MONTH(F1591),BZ:BZ,0),1),MONTH(F1591)),YEAR(F1591),G1591),""))</f>
        <v/>
      </c>
      <c r="N1591" s="66" t="str">
        <f>IFERROR(IF(BT1591="","",IF(INDEX(N$1:N1590,MATCH(BT1591,BT$1:BT1590,0),1)=0,"",INDEX(N$1:N1590,MATCH(BT1591,BT$1:BT1590,0),1))),"")</f>
        <v/>
      </c>
      <c r="O1591" s="66" t="str">
        <f>IFERROR(IF(BT1591="","",IF(INDEX(O$1:O1590,MATCH(BT1591,BT$1:BT1590,0),1)=0,"",INDEX(O$1:O1590,MATCH(BT1591,BT$1:BT1590,0),1))),"")</f>
        <v/>
      </c>
      <c r="R1591" s="66"/>
      <c r="S1591" s="5"/>
      <c r="T1591" s="66"/>
      <c r="U1591" s="5" t="str">
        <f>IFERROR(IF(INDEX(U$1:U1590,MATCH(T1591,T$1:T1590,0),1)=0,"",INDEX(U$1:U1590,MATCH(T1591,T$1:T1590,0),1)),"")</f>
        <v/>
      </c>
      <c r="V1591" s="66"/>
      <c r="W1591" s="5" t="str">
        <f>IFERROR(IF(INDEX(W$1:W1590,MATCH(V1591,V$1:V1590,0),1)=0,"",INDEX(W$1:W1590,MATCH(V1591,V$1:V1590,0),1)),"")</f>
        <v/>
      </c>
      <c r="AE1591" s="4"/>
      <c r="AY1591" s="7"/>
      <c r="BN1591" s="7" t="str">
        <f t="shared" si="337"/>
        <v/>
      </c>
      <c r="BO1591" s="286" t="str">
        <f t="shared" ref="BO1591:BO1654" si="339">IF(N1591="","",N1591)</f>
        <v/>
      </c>
      <c r="BP1591" s="22" t="str">
        <f t="shared" si="338"/>
        <v/>
      </c>
      <c r="BQ1591" s="7"/>
      <c r="BR1591" s="75" t="str">
        <f t="shared" si="331"/>
        <v/>
      </c>
      <c r="BS1591" s="75" t="str">
        <f t="shared" si="332"/>
        <v/>
      </c>
      <c r="BT1591" s="5" t="str">
        <f t="shared" si="333"/>
        <v/>
      </c>
      <c r="BU1591" s="79" t="str">
        <f t="shared" si="334"/>
        <v/>
      </c>
      <c r="BV1591" s="79" t="str">
        <f t="shared" si="335"/>
        <v/>
      </c>
      <c r="BW1591" s="79" t="str">
        <f t="shared" si="336"/>
        <v/>
      </c>
      <c r="CB1591" s="5"/>
      <c r="CE1591" s="5"/>
      <c r="CF1591" s="5"/>
      <c r="CG1591" s="5"/>
      <c r="CH1591" s="5"/>
      <c r="CI1591" s="5"/>
      <c r="CJ1591" s="14"/>
      <c r="CK1591" s="25"/>
      <c r="DO1591" s="5" t="e">
        <f>IF(REPORTE!AH$2="si",IF(C1591=VALUE(REPORTE!C$22),IF(SUM(DO1592:DO$1993),CONCATENATE(INT(B1591),", "),INT(B1591)),""),IF(C1591=VALUE(REPORTE!C$21),IF(SUM(DO1592:DO$1993),CONCATENATE(INT(B1591),", "),INT(B1591)),""))</f>
        <v>#VALUE!</v>
      </c>
      <c r="DS1591" s="5"/>
      <c r="DT1591" s="5"/>
      <c r="DU1591" s="5"/>
      <c r="DV1591" s="5"/>
    </row>
    <row r="1592" spans="1:126" x14ac:dyDescent="0.25">
      <c r="A1592" s="4" t="str">
        <f t="shared" si="330"/>
        <v/>
      </c>
      <c r="B1592" s="3"/>
      <c r="D1592" s="1"/>
      <c r="H1592" s="5" t="str">
        <f>IF(F1592="","",IFERROR(CONCATENATE("PEUA",VLOOKUP(ESTADO,REPORTE!AV$2:AW$33,2,0),DIDTRITO_FORM,CADER_FORM,IFERROR(INDEX(CA:CA,MATCH(DAY(F1592),BZ:BZ,0),1),DAY(F1592)),IFERROR(INDEX(CA:CA,MATCH(MONTH(F1592),BZ:BZ,0),1),MONTH(F1592)),YEAR(F1592),G1592),""))</f>
        <v/>
      </c>
      <c r="N1592" s="66" t="str">
        <f>IFERROR(IF(BT1592="","",IF(INDEX(N$1:N1591,MATCH(BT1592,BT$1:BT1591,0),1)=0,"",INDEX(N$1:N1591,MATCH(BT1592,BT$1:BT1591,0),1))),"")</f>
        <v/>
      </c>
      <c r="O1592" s="66" t="str">
        <f>IFERROR(IF(BT1592="","",IF(INDEX(O$1:O1591,MATCH(BT1592,BT$1:BT1591,0),1)=0,"",INDEX(O$1:O1591,MATCH(BT1592,BT$1:BT1591,0),1))),"")</f>
        <v/>
      </c>
      <c r="R1592" s="66"/>
      <c r="S1592" s="5"/>
      <c r="T1592" s="66"/>
      <c r="U1592" s="5" t="str">
        <f>IFERROR(IF(INDEX(U$1:U1591,MATCH(T1592,T$1:T1591,0),1)=0,"",INDEX(U$1:U1591,MATCH(T1592,T$1:T1591,0),1)),"")</f>
        <v/>
      </c>
      <c r="V1592" s="66"/>
      <c r="W1592" s="5" t="str">
        <f>IFERROR(IF(INDEX(W$1:W1591,MATCH(V1592,V$1:V1591,0),1)=0,"",INDEX(W$1:W1591,MATCH(V1592,V$1:V1591,0),1)),"")</f>
        <v/>
      </c>
      <c r="AE1592" s="4"/>
      <c r="AY1592" s="7"/>
      <c r="BN1592" s="7" t="str">
        <f t="shared" si="337"/>
        <v/>
      </c>
      <c r="BO1592" s="286" t="str">
        <f t="shared" si="339"/>
        <v/>
      </c>
      <c r="BP1592" s="22" t="str">
        <f t="shared" si="338"/>
        <v/>
      </c>
      <c r="BQ1592" s="7"/>
      <c r="BR1592" s="75" t="str">
        <f t="shared" si="331"/>
        <v/>
      </c>
      <c r="BS1592" s="75" t="str">
        <f t="shared" si="332"/>
        <v/>
      </c>
      <c r="BT1592" s="5" t="str">
        <f t="shared" si="333"/>
        <v/>
      </c>
      <c r="BU1592" s="79" t="str">
        <f t="shared" si="334"/>
        <v/>
      </c>
      <c r="BV1592" s="79" t="str">
        <f t="shared" si="335"/>
        <v/>
      </c>
      <c r="BW1592" s="79" t="str">
        <f t="shared" si="336"/>
        <v/>
      </c>
      <c r="CB1592" s="5"/>
      <c r="CE1592" s="5"/>
      <c r="CF1592" s="5"/>
      <c r="CG1592" s="5"/>
      <c r="CH1592" s="5"/>
      <c r="CI1592" s="5"/>
      <c r="CJ1592" s="14"/>
      <c r="CK1592" s="25"/>
      <c r="DO1592" s="5" t="e">
        <f>IF(REPORTE!AH$2="si",IF(C1592=VALUE(REPORTE!C$22),IF(SUM(DO1593:DO$1993),CONCATENATE(INT(B1592),", "),INT(B1592)),""),IF(C1592=VALUE(REPORTE!C$21),IF(SUM(DO1593:DO$1993),CONCATENATE(INT(B1592),", "),INT(B1592)),""))</f>
        <v>#VALUE!</v>
      </c>
      <c r="DS1592" s="5"/>
      <c r="DT1592" s="5"/>
      <c r="DU1592" s="5"/>
      <c r="DV1592" s="5"/>
    </row>
    <row r="1593" spans="1:126" x14ac:dyDescent="0.25">
      <c r="A1593" s="4" t="str">
        <f t="shared" si="330"/>
        <v/>
      </c>
      <c r="B1593" s="3"/>
      <c r="D1593" s="1"/>
      <c r="H1593" s="5" t="str">
        <f>IF(F1593="","",IFERROR(CONCATENATE("PEUA",VLOOKUP(ESTADO,REPORTE!AV$2:AW$33,2,0),DIDTRITO_FORM,CADER_FORM,IFERROR(INDEX(CA:CA,MATCH(DAY(F1593),BZ:BZ,0),1),DAY(F1593)),IFERROR(INDEX(CA:CA,MATCH(MONTH(F1593),BZ:BZ,0),1),MONTH(F1593)),YEAR(F1593),G1593),""))</f>
        <v/>
      </c>
      <c r="N1593" s="66" t="str">
        <f>IFERROR(IF(BT1593="","",IF(INDEX(N$1:N1592,MATCH(BT1593,BT$1:BT1592,0),1)=0,"",INDEX(N$1:N1592,MATCH(BT1593,BT$1:BT1592,0),1))),"")</f>
        <v/>
      </c>
      <c r="O1593" s="66" t="str">
        <f>IFERROR(IF(BT1593="","",IF(INDEX(O$1:O1592,MATCH(BT1593,BT$1:BT1592,0),1)=0,"",INDEX(O$1:O1592,MATCH(BT1593,BT$1:BT1592,0),1))),"")</f>
        <v/>
      </c>
      <c r="R1593" s="66"/>
      <c r="S1593" s="5"/>
      <c r="T1593" s="66"/>
      <c r="U1593" s="5" t="str">
        <f>IFERROR(IF(INDEX(U$1:U1592,MATCH(T1593,T$1:T1592,0),1)=0,"",INDEX(U$1:U1592,MATCH(T1593,T$1:T1592,0),1)),"")</f>
        <v/>
      </c>
      <c r="V1593" s="66"/>
      <c r="W1593" s="5" t="str">
        <f>IFERROR(IF(INDEX(W$1:W1592,MATCH(V1593,V$1:V1592,0),1)=0,"",INDEX(W$1:W1592,MATCH(V1593,V$1:V1592,0),1)),"")</f>
        <v/>
      </c>
      <c r="AE1593" s="4"/>
      <c r="AY1593" s="7"/>
      <c r="BN1593" s="7" t="str">
        <f t="shared" si="337"/>
        <v/>
      </c>
      <c r="BO1593" s="286" t="str">
        <f t="shared" si="339"/>
        <v/>
      </c>
      <c r="BP1593" s="22" t="str">
        <f t="shared" si="338"/>
        <v/>
      </c>
      <c r="BQ1593" s="7"/>
      <c r="BR1593" s="75" t="str">
        <f t="shared" si="331"/>
        <v/>
      </c>
      <c r="BS1593" s="75" t="str">
        <f t="shared" si="332"/>
        <v/>
      </c>
      <c r="BT1593" s="5" t="str">
        <f t="shared" si="333"/>
        <v/>
      </c>
      <c r="BU1593" s="79" t="str">
        <f t="shared" si="334"/>
        <v/>
      </c>
      <c r="BV1593" s="79" t="str">
        <f t="shared" si="335"/>
        <v/>
      </c>
      <c r="BW1593" s="79" t="str">
        <f t="shared" si="336"/>
        <v/>
      </c>
      <c r="CB1593" s="5"/>
      <c r="CE1593" s="5"/>
      <c r="CF1593" s="5"/>
      <c r="CG1593" s="5"/>
      <c r="CH1593" s="5"/>
      <c r="CI1593" s="5"/>
      <c r="CJ1593" s="14"/>
      <c r="CK1593" s="25"/>
      <c r="DO1593" s="5" t="e">
        <f>IF(REPORTE!AH$2="si",IF(C1593=VALUE(REPORTE!C$22),IF(SUM(DO1594:DO$1993),CONCATENATE(INT(B1593),", "),INT(B1593)),""),IF(C1593=VALUE(REPORTE!C$21),IF(SUM(DO1594:DO$1993),CONCATENATE(INT(B1593),", "),INT(B1593)),""))</f>
        <v>#VALUE!</v>
      </c>
      <c r="DS1593" s="5"/>
      <c r="DT1593" s="5"/>
      <c r="DU1593" s="5"/>
      <c r="DV1593" s="5"/>
    </row>
    <row r="1594" spans="1:126" x14ac:dyDescent="0.25">
      <c r="A1594" s="4" t="str">
        <f t="shared" si="330"/>
        <v/>
      </c>
      <c r="B1594" s="3"/>
      <c r="D1594" s="1"/>
      <c r="H1594" s="5" t="str">
        <f>IF(F1594="","",IFERROR(CONCATENATE("PEUA",VLOOKUP(ESTADO,REPORTE!AV$2:AW$33,2,0),DIDTRITO_FORM,CADER_FORM,IFERROR(INDEX(CA:CA,MATCH(DAY(F1594),BZ:BZ,0),1),DAY(F1594)),IFERROR(INDEX(CA:CA,MATCH(MONTH(F1594),BZ:BZ,0),1),MONTH(F1594)),YEAR(F1594),G1594),""))</f>
        <v/>
      </c>
      <c r="N1594" s="66" t="str">
        <f>IFERROR(IF(BT1594="","",IF(INDEX(N$1:N1593,MATCH(BT1594,BT$1:BT1593,0),1)=0,"",INDEX(N$1:N1593,MATCH(BT1594,BT$1:BT1593,0),1))),"")</f>
        <v/>
      </c>
      <c r="O1594" s="66" t="str">
        <f>IFERROR(IF(BT1594="","",IF(INDEX(O$1:O1593,MATCH(BT1594,BT$1:BT1593,0),1)=0,"",INDEX(O$1:O1593,MATCH(BT1594,BT$1:BT1593,0),1))),"")</f>
        <v/>
      </c>
      <c r="R1594" s="66"/>
      <c r="S1594" s="5"/>
      <c r="T1594" s="66"/>
      <c r="U1594" s="5" t="str">
        <f>IFERROR(IF(INDEX(U$1:U1593,MATCH(T1594,T$1:T1593,0),1)=0,"",INDEX(U$1:U1593,MATCH(T1594,T$1:T1593,0),1)),"")</f>
        <v/>
      </c>
      <c r="V1594" s="66"/>
      <c r="W1594" s="5" t="str">
        <f>IFERROR(IF(INDEX(W$1:W1593,MATCH(V1594,V$1:V1593,0),1)=0,"",INDEX(W$1:W1593,MATCH(V1594,V$1:V1593,0),1)),"")</f>
        <v/>
      </c>
      <c r="AE1594" s="4"/>
      <c r="AY1594" s="7"/>
      <c r="BN1594" s="7" t="str">
        <f t="shared" si="337"/>
        <v/>
      </c>
      <c r="BO1594" s="286" t="str">
        <f t="shared" si="339"/>
        <v/>
      </c>
      <c r="BP1594" s="22" t="str">
        <f t="shared" si="338"/>
        <v/>
      </c>
      <c r="BQ1594" s="7"/>
      <c r="BR1594" s="75" t="str">
        <f t="shared" si="331"/>
        <v/>
      </c>
      <c r="BS1594" s="75" t="str">
        <f t="shared" si="332"/>
        <v/>
      </c>
      <c r="BT1594" s="5" t="str">
        <f t="shared" si="333"/>
        <v/>
      </c>
      <c r="BU1594" s="79" t="str">
        <f t="shared" si="334"/>
        <v/>
      </c>
      <c r="BV1594" s="79" t="str">
        <f t="shared" si="335"/>
        <v/>
      </c>
      <c r="BW1594" s="79" t="str">
        <f t="shared" si="336"/>
        <v/>
      </c>
      <c r="CB1594" s="5"/>
      <c r="CE1594" s="5"/>
      <c r="CF1594" s="5"/>
      <c r="CG1594" s="5"/>
      <c r="CH1594" s="5"/>
      <c r="CI1594" s="5"/>
      <c r="CJ1594" s="14"/>
      <c r="CK1594" s="25"/>
      <c r="DO1594" s="5" t="e">
        <f>IF(REPORTE!AH$2="si",IF(C1594=VALUE(REPORTE!C$22),IF(SUM(DO1595:DO$1993),CONCATENATE(INT(B1594),", "),INT(B1594)),""),IF(C1594=VALUE(REPORTE!C$21),IF(SUM(DO1595:DO$1993),CONCATENATE(INT(B1594),", "),INT(B1594)),""))</f>
        <v>#VALUE!</v>
      </c>
      <c r="DS1594" s="5"/>
      <c r="DT1594" s="5"/>
      <c r="DU1594" s="5"/>
      <c r="DV1594" s="5"/>
    </row>
    <row r="1595" spans="1:126" x14ac:dyDescent="0.25">
      <c r="A1595" s="4" t="str">
        <f t="shared" si="330"/>
        <v/>
      </c>
      <c r="B1595" s="3"/>
      <c r="D1595" s="1"/>
      <c r="H1595" s="5" t="str">
        <f>IF(F1595="","",IFERROR(CONCATENATE("PEUA",VLOOKUP(ESTADO,REPORTE!AV$2:AW$33,2,0),DIDTRITO_FORM,CADER_FORM,IFERROR(INDEX(CA:CA,MATCH(DAY(F1595),BZ:BZ,0),1),DAY(F1595)),IFERROR(INDEX(CA:CA,MATCH(MONTH(F1595),BZ:BZ,0),1),MONTH(F1595)),YEAR(F1595),G1595),""))</f>
        <v/>
      </c>
      <c r="N1595" s="66" t="str">
        <f>IFERROR(IF(BT1595="","",IF(INDEX(N$1:N1594,MATCH(BT1595,BT$1:BT1594,0),1)=0,"",INDEX(N$1:N1594,MATCH(BT1595,BT$1:BT1594,0),1))),"")</f>
        <v/>
      </c>
      <c r="O1595" s="66" t="str">
        <f>IFERROR(IF(BT1595="","",IF(INDEX(O$1:O1594,MATCH(BT1595,BT$1:BT1594,0),1)=0,"",INDEX(O$1:O1594,MATCH(BT1595,BT$1:BT1594,0),1))),"")</f>
        <v/>
      </c>
      <c r="R1595" s="66"/>
      <c r="S1595" s="5"/>
      <c r="T1595" s="66"/>
      <c r="U1595" s="5" t="str">
        <f>IFERROR(IF(INDEX(U$1:U1594,MATCH(T1595,T$1:T1594,0),1)=0,"",INDEX(U$1:U1594,MATCH(T1595,T$1:T1594,0),1)),"")</f>
        <v/>
      </c>
      <c r="V1595" s="66"/>
      <c r="W1595" s="5" t="str">
        <f>IFERROR(IF(INDEX(W$1:W1594,MATCH(V1595,V$1:V1594,0),1)=0,"",INDEX(W$1:W1594,MATCH(V1595,V$1:V1594,0),1)),"")</f>
        <v/>
      </c>
      <c r="AE1595" s="4"/>
      <c r="AY1595" s="7"/>
      <c r="BN1595" s="7" t="str">
        <f t="shared" si="337"/>
        <v/>
      </c>
      <c r="BO1595" s="286" t="str">
        <f t="shared" si="339"/>
        <v/>
      </c>
      <c r="BP1595" s="22" t="str">
        <f t="shared" si="338"/>
        <v/>
      </c>
      <c r="BQ1595" s="7"/>
      <c r="BR1595" s="75" t="str">
        <f t="shared" si="331"/>
        <v/>
      </c>
      <c r="BS1595" s="75" t="str">
        <f t="shared" si="332"/>
        <v/>
      </c>
      <c r="BT1595" s="5" t="str">
        <f t="shared" si="333"/>
        <v/>
      </c>
      <c r="BU1595" s="79" t="str">
        <f t="shared" si="334"/>
        <v/>
      </c>
      <c r="BV1595" s="79" t="str">
        <f t="shared" si="335"/>
        <v/>
      </c>
      <c r="BW1595" s="79" t="str">
        <f t="shared" si="336"/>
        <v/>
      </c>
      <c r="CB1595" s="5"/>
      <c r="CE1595" s="5"/>
      <c r="CF1595" s="5"/>
      <c r="CG1595" s="5"/>
      <c r="CH1595" s="5"/>
      <c r="CI1595" s="5"/>
      <c r="CJ1595" s="14"/>
      <c r="CK1595" s="25"/>
      <c r="DO1595" s="5" t="e">
        <f>IF(REPORTE!AH$2="si",IF(C1595=VALUE(REPORTE!C$22),IF(SUM(DO1596:DO$1993),CONCATENATE(INT(B1595),", "),INT(B1595)),""),IF(C1595=VALUE(REPORTE!C$21),IF(SUM(DO1596:DO$1993),CONCATENATE(INT(B1595),", "),INT(B1595)),""))</f>
        <v>#VALUE!</v>
      </c>
      <c r="DS1595" s="5"/>
      <c r="DT1595" s="5"/>
      <c r="DU1595" s="5"/>
      <c r="DV1595" s="5"/>
    </row>
    <row r="1596" spans="1:126" x14ac:dyDescent="0.25">
      <c r="A1596" s="4" t="str">
        <f t="shared" si="330"/>
        <v/>
      </c>
      <c r="B1596" s="3"/>
      <c r="D1596" s="1"/>
      <c r="H1596" s="5" t="str">
        <f>IF(F1596="","",IFERROR(CONCATENATE("PEUA",VLOOKUP(ESTADO,REPORTE!AV$2:AW$33,2,0),DIDTRITO_FORM,CADER_FORM,IFERROR(INDEX(CA:CA,MATCH(DAY(F1596),BZ:BZ,0),1),DAY(F1596)),IFERROR(INDEX(CA:CA,MATCH(MONTH(F1596),BZ:BZ,0),1),MONTH(F1596)),YEAR(F1596),G1596),""))</f>
        <v/>
      </c>
      <c r="N1596" s="66" t="str">
        <f>IFERROR(IF(BT1596="","",IF(INDEX(N$1:N1595,MATCH(BT1596,BT$1:BT1595,0),1)=0,"",INDEX(N$1:N1595,MATCH(BT1596,BT$1:BT1595,0),1))),"")</f>
        <v/>
      </c>
      <c r="O1596" s="66" t="str">
        <f>IFERROR(IF(BT1596="","",IF(INDEX(O$1:O1595,MATCH(BT1596,BT$1:BT1595,0),1)=0,"",INDEX(O$1:O1595,MATCH(BT1596,BT$1:BT1595,0),1))),"")</f>
        <v/>
      </c>
      <c r="R1596" s="66"/>
      <c r="S1596" s="5"/>
      <c r="T1596" s="66"/>
      <c r="U1596" s="5" t="str">
        <f>IFERROR(IF(INDEX(U$1:U1595,MATCH(T1596,T$1:T1595,0),1)=0,"",INDEX(U$1:U1595,MATCH(T1596,T$1:T1595,0),1)),"")</f>
        <v/>
      </c>
      <c r="V1596" s="66"/>
      <c r="W1596" s="5" t="str">
        <f>IFERROR(IF(INDEX(W$1:W1595,MATCH(V1596,V$1:V1595,0),1)=0,"",INDEX(W$1:W1595,MATCH(V1596,V$1:V1595,0),1)),"")</f>
        <v/>
      </c>
      <c r="AE1596" s="4"/>
      <c r="AY1596" s="7"/>
      <c r="BN1596" s="7" t="str">
        <f t="shared" si="337"/>
        <v/>
      </c>
      <c r="BO1596" s="286" t="str">
        <f t="shared" si="339"/>
        <v/>
      </c>
      <c r="BP1596" s="22" t="str">
        <f t="shared" si="338"/>
        <v/>
      </c>
      <c r="BQ1596" s="7"/>
      <c r="BR1596" s="75" t="str">
        <f t="shared" si="331"/>
        <v/>
      </c>
      <c r="BS1596" s="75" t="str">
        <f t="shared" si="332"/>
        <v/>
      </c>
      <c r="BT1596" s="5" t="str">
        <f t="shared" si="333"/>
        <v/>
      </c>
      <c r="BU1596" s="79" t="str">
        <f t="shared" si="334"/>
        <v/>
      </c>
      <c r="BV1596" s="79" t="str">
        <f t="shared" si="335"/>
        <v/>
      </c>
      <c r="BW1596" s="79" t="str">
        <f t="shared" si="336"/>
        <v/>
      </c>
      <c r="CB1596" s="5"/>
      <c r="CE1596" s="5"/>
      <c r="CF1596" s="5"/>
      <c r="CG1596" s="5"/>
      <c r="CH1596" s="5"/>
      <c r="CI1596" s="5"/>
      <c r="CJ1596" s="14"/>
      <c r="CK1596" s="25"/>
      <c r="DO1596" s="5" t="e">
        <f>IF(REPORTE!AH$2="si",IF(C1596=VALUE(REPORTE!C$22),IF(SUM(DO1597:DO$1993),CONCATENATE(INT(B1596),", "),INT(B1596)),""),IF(C1596=VALUE(REPORTE!C$21),IF(SUM(DO1597:DO$1993),CONCATENATE(INT(B1596),", "),INT(B1596)),""))</f>
        <v>#VALUE!</v>
      </c>
      <c r="DS1596" s="5"/>
      <c r="DT1596" s="5"/>
      <c r="DU1596" s="5"/>
      <c r="DV1596" s="5"/>
    </row>
    <row r="1597" spans="1:126" x14ac:dyDescent="0.25">
      <c r="A1597" s="4" t="str">
        <f t="shared" si="330"/>
        <v/>
      </c>
      <c r="B1597" s="3"/>
      <c r="D1597" s="1"/>
      <c r="H1597" s="5" t="str">
        <f>IF(F1597="","",IFERROR(CONCATENATE("PEUA",VLOOKUP(ESTADO,REPORTE!AV$2:AW$33,2,0),DIDTRITO_FORM,CADER_FORM,IFERROR(INDEX(CA:CA,MATCH(DAY(F1597),BZ:BZ,0),1),DAY(F1597)),IFERROR(INDEX(CA:CA,MATCH(MONTH(F1597),BZ:BZ,0),1),MONTH(F1597)),YEAR(F1597),G1597),""))</f>
        <v/>
      </c>
      <c r="N1597" s="66" t="str">
        <f>IFERROR(IF(BT1597="","",IF(INDEX(N$1:N1596,MATCH(BT1597,BT$1:BT1596,0),1)=0,"",INDEX(N$1:N1596,MATCH(BT1597,BT$1:BT1596,0),1))),"")</f>
        <v/>
      </c>
      <c r="O1597" s="66" t="str">
        <f>IFERROR(IF(BT1597="","",IF(INDEX(O$1:O1596,MATCH(BT1597,BT$1:BT1596,0),1)=0,"",INDEX(O$1:O1596,MATCH(BT1597,BT$1:BT1596,0),1))),"")</f>
        <v/>
      </c>
      <c r="R1597" s="66"/>
      <c r="S1597" s="5"/>
      <c r="T1597" s="66"/>
      <c r="U1597" s="5" t="str">
        <f>IFERROR(IF(INDEX(U$1:U1596,MATCH(T1597,T$1:T1596,0),1)=0,"",INDEX(U$1:U1596,MATCH(T1597,T$1:T1596,0),1)),"")</f>
        <v/>
      </c>
      <c r="V1597" s="66"/>
      <c r="W1597" s="5" t="str">
        <f>IFERROR(IF(INDEX(W$1:W1596,MATCH(V1597,V$1:V1596,0),1)=0,"",INDEX(W$1:W1596,MATCH(V1597,V$1:V1596,0),1)),"")</f>
        <v/>
      </c>
      <c r="AE1597" s="4"/>
      <c r="AY1597" s="7"/>
      <c r="BN1597" s="7" t="str">
        <f t="shared" si="337"/>
        <v/>
      </c>
      <c r="BO1597" s="286" t="str">
        <f t="shared" si="339"/>
        <v/>
      </c>
      <c r="BP1597" s="22" t="str">
        <f t="shared" si="338"/>
        <v/>
      </c>
      <c r="BQ1597" s="7"/>
      <c r="BR1597" s="75" t="str">
        <f t="shared" si="331"/>
        <v/>
      </c>
      <c r="BS1597" s="75" t="str">
        <f t="shared" si="332"/>
        <v/>
      </c>
      <c r="BT1597" s="5" t="str">
        <f t="shared" si="333"/>
        <v/>
      </c>
      <c r="BU1597" s="79" t="str">
        <f t="shared" si="334"/>
        <v/>
      </c>
      <c r="BV1597" s="79" t="str">
        <f t="shared" si="335"/>
        <v/>
      </c>
      <c r="BW1597" s="79" t="str">
        <f t="shared" si="336"/>
        <v/>
      </c>
      <c r="CB1597" s="5"/>
      <c r="CE1597" s="5"/>
      <c r="CF1597" s="5"/>
      <c r="CG1597" s="5"/>
      <c r="CH1597" s="5"/>
      <c r="CI1597" s="5"/>
      <c r="CJ1597" s="14"/>
      <c r="CK1597" s="25"/>
      <c r="DO1597" s="5" t="e">
        <f>IF(REPORTE!AH$2="si",IF(C1597=VALUE(REPORTE!C$22),IF(SUM(DO1598:DO$1993),CONCATENATE(INT(B1597),", "),INT(B1597)),""),IF(C1597=VALUE(REPORTE!C$21),IF(SUM(DO1598:DO$1993),CONCATENATE(INT(B1597),", "),INT(B1597)),""))</f>
        <v>#VALUE!</v>
      </c>
      <c r="DP1597" s="5"/>
      <c r="DS1597" s="5"/>
      <c r="DT1597" s="5"/>
      <c r="DU1597" s="5"/>
      <c r="DV1597" s="5"/>
    </row>
    <row r="1598" spans="1:126" x14ac:dyDescent="0.25">
      <c r="A1598" s="4" t="str">
        <f t="shared" si="330"/>
        <v/>
      </c>
      <c r="B1598" s="3"/>
      <c r="D1598" s="1"/>
      <c r="H1598" s="5" t="str">
        <f>IF(F1598="","",IFERROR(CONCATENATE("PEUA",VLOOKUP(ESTADO,REPORTE!AV$2:AW$33,2,0),DIDTRITO_FORM,CADER_FORM,IFERROR(INDEX(CA:CA,MATCH(DAY(F1598),BZ:BZ,0),1),DAY(F1598)),IFERROR(INDEX(CA:CA,MATCH(MONTH(F1598),BZ:BZ,0),1),MONTH(F1598)),YEAR(F1598),G1598),""))</f>
        <v/>
      </c>
      <c r="N1598" s="66" t="str">
        <f>IFERROR(IF(BT1598="","",IF(INDEX(N$1:N1597,MATCH(BT1598,BT$1:BT1597,0),1)=0,"",INDEX(N$1:N1597,MATCH(BT1598,BT$1:BT1597,0),1))),"")</f>
        <v/>
      </c>
      <c r="O1598" s="66" t="str">
        <f>IFERROR(IF(BT1598="","",IF(INDEX(O$1:O1597,MATCH(BT1598,BT$1:BT1597,0),1)=0,"",INDEX(O$1:O1597,MATCH(BT1598,BT$1:BT1597,0),1))),"")</f>
        <v/>
      </c>
      <c r="R1598" s="66"/>
      <c r="S1598" s="5"/>
      <c r="T1598" s="66"/>
      <c r="U1598" s="5" t="str">
        <f>IFERROR(IF(INDEX(U$1:U1597,MATCH(T1598,T$1:T1597,0),1)=0,"",INDEX(U$1:U1597,MATCH(T1598,T$1:T1597,0),1)),"")</f>
        <v/>
      </c>
      <c r="V1598" s="66"/>
      <c r="W1598" s="5" t="str">
        <f>IFERROR(IF(INDEX(W$1:W1597,MATCH(V1598,V$1:V1597,0),1)=0,"",INDEX(W$1:W1597,MATCH(V1598,V$1:V1597,0),1)),"")</f>
        <v/>
      </c>
      <c r="AE1598" s="4"/>
      <c r="AY1598" s="7"/>
      <c r="BN1598" s="7" t="str">
        <f t="shared" si="337"/>
        <v/>
      </c>
      <c r="BO1598" s="286" t="str">
        <f t="shared" si="339"/>
        <v/>
      </c>
      <c r="BP1598" s="22" t="str">
        <f t="shared" si="338"/>
        <v/>
      </c>
      <c r="BQ1598" s="7"/>
      <c r="BR1598" s="75" t="str">
        <f t="shared" si="331"/>
        <v/>
      </c>
      <c r="BS1598" s="75" t="str">
        <f t="shared" si="332"/>
        <v/>
      </c>
      <c r="BT1598" s="5" t="str">
        <f t="shared" si="333"/>
        <v/>
      </c>
      <c r="BU1598" s="79" t="str">
        <f t="shared" si="334"/>
        <v/>
      </c>
      <c r="BV1598" s="79" t="str">
        <f t="shared" si="335"/>
        <v/>
      </c>
      <c r="BW1598" s="79" t="str">
        <f t="shared" si="336"/>
        <v/>
      </c>
      <c r="CB1598" s="5"/>
      <c r="CE1598" s="5"/>
      <c r="CF1598" s="5"/>
      <c r="CG1598" s="5"/>
      <c r="CH1598" s="5"/>
      <c r="CI1598" s="5"/>
      <c r="CJ1598" s="14"/>
      <c r="CK1598" s="25"/>
      <c r="DO1598" s="5" t="e">
        <f>IF(REPORTE!AH$2="si",IF(C1598=VALUE(REPORTE!C$22),IF(SUM(DO1599:DO$1993),CONCATENATE(INT(B1598),", "),INT(B1598)),""),IF(C1598=VALUE(REPORTE!C$21),IF(SUM(DO1599:DO$1993),CONCATENATE(INT(B1598),", "),INT(B1598)),""))</f>
        <v>#VALUE!</v>
      </c>
      <c r="DP1598" s="5" t="e">
        <f>CONCATENATE(DO1598,DO1599,DO1600,DO1601,DO1602,DO1603,DO1604,DO1605,DO1606,DO1607,DO1608,DO1609,DO1610,DO1611,DO1612,DO1613,DO1614,DO1615,DO1616,DO1617,DO1618,DO1619,DO1620,DO1621,DO1622,DO1623,DO1624,DO1625,DO1626,DO1627,DO1628,DO1629,DO1630,DO1631,DO1632,DO1633,DO1634,DO1635,DO1636,DO1637,DO1638,DO1639)</f>
        <v>#VALUE!</v>
      </c>
      <c r="DS1598" s="5"/>
      <c r="DT1598" s="5"/>
      <c r="DU1598" s="5"/>
      <c r="DV1598" s="5"/>
    </row>
    <row r="1599" spans="1:126" x14ac:dyDescent="0.25">
      <c r="A1599" s="4" t="str">
        <f t="shared" si="330"/>
        <v/>
      </c>
      <c r="B1599" s="3"/>
      <c r="D1599" s="1"/>
      <c r="H1599" s="5" t="str">
        <f>IF(F1599="","",IFERROR(CONCATENATE("PEUA",VLOOKUP(ESTADO,REPORTE!AV$2:AW$33,2,0),DIDTRITO_FORM,CADER_FORM,IFERROR(INDEX(CA:CA,MATCH(DAY(F1599),BZ:BZ,0),1),DAY(F1599)),IFERROR(INDEX(CA:CA,MATCH(MONTH(F1599),BZ:BZ,0),1),MONTH(F1599)),YEAR(F1599),G1599),""))</f>
        <v/>
      </c>
      <c r="N1599" s="66" t="str">
        <f>IFERROR(IF(BT1599="","",IF(INDEX(N$1:N1598,MATCH(BT1599,BT$1:BT1598,0),1)=0,"",INDEX(N$1:N1598,MATCH(BT1599,BT$1:BT1598,0),1))),"")</f>
        <v/>
      </c>
      <c r="O1599" s="66" t="str">
        <f>IFERROR(IF(BT1599="","",IF(INDEX(O$1:O1598,MATCH(BT1599,BT$1:BT1598,0),1)=0,"",INDEX(O$1:O1598,MATCH(BT1599,BT$1:BT1598,0),1))),"")</f>
        <v/>
      </c>
      <c r="R1599" s="66"/>
      <c r="S1599" s="5"/>
      <c r="T1599" s="66"/>
      <c r="U1599" s="5" t="str">
        <f>IFERROR(IF(INDEX(U$1:U1598,MATCH(T1599,T$1:T1598,0),1)=0,"",INDEX(U$1:U1598,MATCH(T1599,T$1:T1598,0),1)),"")</f>
        <v/>
      </c>
      <c r="V1599" s="66"/>
      <c r="W1599" s="5" t="str">
        <f>IFERROR(IF(INDEX(W$1:W1598,MATCH(V1599,V$1:V1598,0),1)=0,"",INDEX(W$1:W1598,MATCH(V1599,V$1:V1598,0),1)),"")</f>
        <v/>
      </c>
      <c r="AE1599" s="4"/>
      <c r="AY1599" s="7"/>
      <c r="BN1599" s="7" t="str">
        <f t="shared" si="337"/>
        <v/>
      </c>
      <c r="BO1599" s="286" t="str">
        <f t="shared" si="339"/>
        <v/>
      </c>
      <c r="BP1599" s="22" t="str">
        <f t="shared" si="338"/>
        <v/>
      </c>
      <c r="BQ1599" s="7"/>
      <c r="BR1599" s="75" t="str">
        <f t="shared" si="331"/>
        <v/>
      </c>
      <c r="BS1599" s="75" t="str">
        <f t="shared" si="332"/>
        <v/>
      </c>
      <c r="BT1599" s="5" t="str">
        <f t="shared" si="333"/>
        <v/>
      </c>
      <c r="BU1599" s="79" t="str">
        <f t="shared" si="334"/>
        <v/>
      </c>
      <c r="BV1599" s="79" t="str">
        <f t="shared" si="335"/>
        <v/>
      </c>
      <c r="BW1599" s="79" t="str">
        <f t="shared" si="336"/>
        <v/>
      </c>
      <c r="CB1599" s="5"/>
      <c r="CE1599" s="5"/>
      <c r="CF1599" s="5"/>
      <c r="CG1599" s="5"/>
      <c r="CH1599" s="5"/>
      <c r="CI1599" s="5"/>
      <c r="CJ1599" s="14"/>
      <c r="CK1599" s="25"/>
      <c r="DO1599" s="5" t="e">
        <f>IF(REPORTE!AH$2="si",IF(C1599=VALUE(REPORTE!C$22),IF(SUM(DO1600:DO$1993),CONCATENATE(INT(B1599),", "),INT(B1599)),""),IF(C1599=VALUE(REPORTE!C$21),IF(SUM(DO1600:DO$1993),CONCATENATE(INT(B1599),", "),INT(B1599)),""))</f>
        <v>#VALUE!</v>
      </c>
      <c r="DS1599" s="5"/>
      <c r="DT1599" s="5"/>
      <c r="DU1599" s="5"/>
      <c r="DV1599" s="5"/>
    </row>
    <row r="1600" spans="1:126" x14ac:dyDescent="0.25">
      <c r="A1600" s="4" t="str">
        <f t="shared" si="330"/>
        <v/>
      </c>
      <c r="B1600" s="3"/>
      <c r="D1600" s="1"/>
      <c r="H1600" s="5" t="str">
        <f>IF(F1600="","",IFERROR(CONCATENATE("PEUA",VLOOKUP(ESTADO,REPORTE!AV$2:AW$33,2,0),DIDTRITO_FORM,CADER_FORM,IFERROR(INDEX(CA:CA,MATCH(DAY(F1600),BZ:BZ,0),1),DAY(F1600)),IFERROR(INDEX(CA:CA,MATCH(MONTH(F1600),BZ:BZ,0),1),MONTH(F1600)),YEAR(F1600),G1600),""))</f>
        <v/>
      </c>
      <c r="N1600" s="66" t="str">
        <f>IFERROR(IF(BT1600="","",IF(INDEX(N$1:N1599,MATCH(BT1600,BT$1:BT1599,0),1)=0,"",INDEX(N$1:N1599,MATCH(BT1600,BT$1:BT1599,0),1))),"")</f>
        <v/>
      </c>
      <c r="O1600" s="66" t="str">
        <f>IFERROR(IF(BT1600="","",IF(INDEX(O$1:O1599,MATCH(BT1600,BT$1:BT1599,0),1)=0,"",INDEX(O$1:O1599,MATCH(BT1600,BT$1:BT1599,0),1))),"")</f>
        <v/>
      </c>
      <c r="R1600" s="66"/>
      <c r="S1600" s="5"/>
      <c r="T1600" s="66"/>
      <c r="U1600" s="5" t="str">
        <f>IFERROR(IF(INDEX(U$1:U1599,MATCH(T1600,T$1:T1599,0),1)=0,"",INDEX(U$1:U1599,MATCH(T1600,T$1:T1599,0),1)),"")</f>
        <v/>
      </c>
      <c r="V1600" s="66"/>
      <c r="W1600" s="5" t="str">
        <f>IFERROR(IF(INDEX(W$1:W1599,MATCH(V1600,V$1:V1599,0),1)=0,"",INDEX(W$1:W1599,MATCH(V1600,V$1:V1599,0),1)),"")</f>
        <v/>
      </c>
      <c r="AE1600" s="4"/>
      <c r="AY1600" s="7"/>
      <c r="BN1600" s="7" t="str">
        <f t="shared" si="337"/>
        <v/>
      </c>
      <c r="BO1600" s="286" t="str">
        <f t="shared" si="339"/>
        <v/>
      </c>
      <c r="BP1600" s="22" t="str">
        <f t="shared" si="338"/>
        <v/>
      </c>
      <c r="BQ1600" s="7"/>
      <c r="BR1600" s="75" t="str">
        <f t="shared" si="331"/>
        <v/>
      </c>
      <c r="BS1600" s="75" t="str">
        <f t="shared" si="332"/>
        <v/>
      </c>
      <c r="BT1600" s="5" t="str">
        <f t="shared" si="333"/>
        <v/>
      </c>
      <c r="BU1600" s="79" t="str">
        <f t="shared" si="334"/>
        <v/>
      </c>
      <c r="BV1600" s="79" t="str">
        <f t="shared" si="335"/>
        <v/>
      </c>
      <c r="BW1600" s="79" t="str">
        <f t="shared" si="336"/>
        <v/>
      </c>
      <c r="CB1600" s="5"/>
      <c r="CE1600" s="5"/>
      <c r="CF1600" s="5"/>
      <c r="CG1600" s="5"/>
      <c r="CH1600" s="5"/>
      <c r="CI1600" s="5"/>
      <c r="CJ1600" s="14"/>
      <c r="CK1600" s="25"/>
      <c r="DO1600" s="5" t="e">
        <f>IF(REPORTE!AH$2="si",IF(C1600=VALUE(REPORTE!C$22),IF(SUM(DO1601:DO$1993),CONCATENATE(INT(B1600),", "),INT(B1600)),""),IF(C1600=VALUE(REPORTE!C$21),IF(SUM(DO1601:DO$1993),CONCATENATE(INT(B1600),", "),INT(B1600)),""))</f>
        <v>#VALUE!</v>
      </c>
      <c r="DS1600" s="5"/>
      <c r="DT1600" s="5"/>
      <c r="DU1600" s="5"/>
      <c r="DV1600" s="5"/>
    </row>
    <row r="1601" spans="1:126" x14ac:dyDescent="0.25">
      <c r="A1601" s="4" t="str">
        <f t="shared" si="330"/>
        <v/>
      </c>
      <c r="B1601" s="3"/>
      <c r="D1601" s="1"/>
      <c r="H1601" s="5" t="str">
        <f>IF(F1601="","",IFERROR(CONCATENATE("PEUA",VLOOKUP(ESTADO,REPORTE!AV$2:AW$33,2,0),DIDTRITO_FORM,CADER_FORM,IFERROR(INDEX(CA:CA,MATCH(DAY(F1601),BZ:BZ,0),1),DAY(F1601)),IFERROR(INDEX(CA:CA,MATCH(MONTH(F1601),BZ:BZ,0),1),MONTH(F1601)),YEAR(F1601),G1601),""))</f>
        <v/>
      </c>
      <c r="N1601" s="66" t="str">
        <f>IFERROR(IF(BT1601="","",IF(INDEX(N$1:N1600,MATCH(BT1601,BT$1:BT1600,0),1)=0,"",INDEX(N$1:N1600,MATCH(BT1601,BT$1:BT1600,0),1))),"")</f>
        <v/>
      </c>
      <c r="O1601" s="66" t="str">
        <f>IFERROR(IF(BT1601="","",IF(INDEX(O$1:O1600,MATCH(BT1601,BT$1:BT1600,0),1)=0,"",INDEX(O$1:O1600,MATCH(BT1601,BT$1:BT1600,0),1))),"")</f>
        <v/>
      </c>
      <c r="R1601" s="66"/>
      <c r="S1601" s="5"/>
      <c r="T1601" s="66"/>
      <c r="U1601" s="5" t="str">
        <f>IFERROR(IF(INDEX(U$1:U1600,MATCH(T1601,T$1:T1600,0),1)=0,"",INDEX(U$1:U1600,MATCH(T1601,T$1:T1600,0),1)),"")</f>
        <v/>
      </c>
      <c r="V1601" s="66"/>
      <c r="W1601" s="5" t="str">
        <f>IFERROR(IF(INDEX(W$1:W1600,MATCH(V1601,V$1:V1600,0),1)=0,"",INDEX(W$1:W1600,MATCH(V1601,V$1:V1600,0),1)),"")</f>
        <v/>
      </c>
      <c r="AE1601" s="4"/>
      <c r="AY1601" s="7"/>
      <c r="BN1601" s="7" t="str">
        <f t="shared" si="337"/>
        <v/>
      </c>
      <c r="BO1601" s="286" t="str">
        <f t="shared" si="339"/>
        <v/>
      </c>
      <c r="BP1601" s="22" t="str">
        <f t="shared" si="338"/>
        <v/>
      </c>
      <c r="BQ1601" s="7"/>
      <c r="BR1601" s="75" t="str">
        <f t="shared" si="331"/>
        <v/>
      </c>
      <c r="BS1601" s="75" t="str">
        <f t="shared" si="332"/>
        <v/>
      </c>
      <c r="BT1601" s="5" t="str">
        <f t="shared" si="333"/>
        <v/>
      </c>
      <c r="BU1601" s="79" t="str">
        <f t="shared" si="334"/>
        <v/>
      </c>
      <c r="BV1601" s="79" t="str">
        <f t="shared" si="335"/>
        <v/>
      </c>
      <c r="BW1601" s="79" t="str">
        <f t="shared" si="336"/>
        <v/>
      </c>
      <c r="CB1601" s="5"/>
      <c r="CE1601" s="5"/>
      <c r="CF1601" s="5"/>
      <c r="CG1601" s="5"/>
      <c r="CH1601" s="5"/>
      <c r="CI1601" s="5"/>
      <c r="CJ1601" s="14"/>
      <c r="CK1601" s="25"/>
      <c r="DO1601" s="5" t="e">
        <f>IF(REPORTE!AH$2="si",IF(C1601=VALUE(REPORTE!C$22),IF(SUM(DO1602:DO$1993),CONCATENATE(INT(B1601),", "),INT(B1601)),""),IF(C1601=VALUE(REPORTE!C$21),IF(SUM(DO1602:DO$1993),CONCATENATE(INT(B1601),", "),INT(B1601)),""))</f>
        <v>#VALUE!</v>
      </c>
      <c r="DS1601" s="5"/>
      <c r="DT1601" s="5"/>
      <c r="DU1601" s="5"/>
      <c r="DV1601" s="5"/>
    </row>
    <row r="1602" spans="1:126" x14ac:dyDescent="0.25">
      <c r="A1602" s="4" t="str">
        <f t="shared" ref="A1602:A1665" si="340">IF(OR(BS1602="",BQ1602="",BQ1602="VENCIDO"),IF(B1602="","",IF(LEN(B1602)=1,"000"&amp;B1602,IF(LEN(B1602)=2,"00"&amp;B1602,IF(LEN(B1602)=3,"0"&amp;B1602,B1602)))),C1602)</f>
        <v/>
      </c>
      <c r="B1602" s="3"/>
      <c r="D1602" s="1"/>
      <c r="H1602" s="5" t="str">
        <f>IF(F1602="","",IFERROR(CONCATENATE("PEUA",VLOOKUP(ESTADO,REPORTE!AV$2:AW$33,2,0),DIDTRITO_FORM,CADER_FORM,IFERROR(INDEX(CA:CA,MATCH(DAY(F1602),BZ:BZ,0),1),DAY(F1602)),IFERROR(INDEX(CA:CA,MATCH(MONTH(F1602),BZ:BZ,0),1),MONTH(F1602)),YEAR(F1602),G1602),""))</f>
        <v/>
      </c>
      <c r="N1602" s="66" t="str">
        <f>IFERROR(IF(BT1602="","",IF(INDEX(N$1:N1601,MATCH(BT1602,BT$1:BT1601,0),1)=0,"",INDEX(N$1:N1601,MATCH(BT1602,BT$1:BT1601,0),1))),"")</f>
        <v/>
      </c>
      <c r="O1602" s="66" t="str">
        <f>IFERROR(IF(BT1602="","",IF(INDEX(O$1:O1601,MATCH(BT1602,BT$1:BT1601,0),1)=0,"",INDEX(O$1:O1601,MATCH(BT1602,BT$1:BT1601,0),1))),"")</f>
        <v/>
      </c>
      <c r="R1602" s="66"/>
      <c r="S1602" s="5"/>
      <c r="T1602" s="66"/>
      <c r="U1602" s="5" t="str">
        <f>IFERROR(IF(INDEX(U$1:U1601,MATCH(T1602,T$1:T1601,0),1)=0,"",INDEX(U$1:U1601,MATCH(T1602,T$1:T1601,0),1)),"")</f>
        <v/>
      </c>
      <c r="V1602" s="66"/>
      <c r="W1602" s="5" t="str">
        <f>IFERROR(IF(INDEX(W$1:W1601,MATCH(V1602,V$1:V1601,0),1)=0,"",INDEX(W$1:W1601,MATCH(V1602,V$1:V1601,0),1)),"")</f>
        <v/>
      </c>
      <c r="AE1602" s="4"/>
      <c r="AY1602" s="7"/>
      <c r="BN1602" s="7" t="str">
        <f t="shared" si="337"/>
        <v/>
      </c>
      <c r="BO1602" s="286" t="str">
        <f t="shared" si="339"/>
        <v/>
      </c>
      <c r="BP1602" s="22" t="str">
        <f t="shared" si="338"/>
        <v/>
      </c>
      <c r="BQ1602" s="7"/>
      <c r="BR1602" s="75" t="str">
        <f t="shared" ref="BR1602:BR1665" si="341">IFERROR(IF(BH1602=0,"",BH1602/6000),"")</f>
        <v/>
      </c>
      <c r="BS1602" s="75" t="str">
        <f t="shared" ref="BS1602:BS1665" si="342">IFERROR(IF(VALUE(AY1602)&gt;VALUE(APERTURA_VENTANILLA),"OK",""),"")</f>
        <v/>
      </c>
      <c r="BT1602" s="5" t="str">
        <f t="shared" ref="BT1602:BT1665" si="343">J1602&amp;IF(K1602="",""," ")&amp;K1602&amp;IF(L1602="",""," ")&amp;L1602</f>
        <v/>
      </c>
      <c r="BU1602" s="79" t="str">
        <f t="shared" ref="BU1602:BU1665" si="344">IF(I1602="","",IF(I1602="F",SUM(BV1602:BW1602),""))</f>
        <v/>
      </c>
      <c r="BV1602" s="79" t="str">
        <f t="shared" ref="BV1602:BV1665" si="345">IF(OR(I1602="M",I1602=""),"",IF(MID(N1602,11,1)="H",1,0))</f>
        <v/>
      </c>
      <c r="BW1602" s="79" t="str">
        <f t="shared" ref="BW1602:BW1665" si="346">IF(OR(I1602="M",I1602=""),"",IF(MID(N1602,11,1)="M",1,0))</f>
        <v/>
      </c>
      <c r="CB1602" s="5"/>
      <c r="CE1602" s="5"/>
      <c r="CF1602" s="5"/>
      <c r="CG1602" s="5"/>
      <c r="CH1602" s="5"/>
      <c r="CI1602" s="5"/>
      <c r="CJ1602" s="14"/>
      <c r="CK1602" s="25"/>
      <c r="DO1602" s="5" t="e">
        <f>IF(REPORTE!AH$2="si",IF(C1602=VALUE(REPORTE!C$22),IF(SUM(DO1603:DO$1993),CONCATENATE(INT(B1602),", "),INT(B1602)),""),IF(C1602=VALUE(REPORTE!C$21),IF(SUM(DO1603:DO$1993),CONCATENATE(INT(B1602),", "),INT(B1602)),""))</f>
        <v>#VALUE!</v>
      </c>
      <c r="DS1602" s="5"/>
      <c r="DT1602" s="5"/>
      <c r="DU1602" s="5"/>
      <c r="DV1602" s="5"/>
    </row>
    <row r="1603" spans="1:126" x14ac:dyDescent="0.25">
      <c r="A1603" s="4" t="str">
        <f t="shared" si="340"/>
        <v/>
      </c>
      <c r="B1603" s="3"/>
      <c r="D1603" s="1"/>
      <c r="H1603" s="5" t="str">
        <f>IF(F1603="","",IFERROR(CONCATENATE("PEUA",VLOOKUP(ESTADO,REPORTE!AV$2:AW$33,2,0),DIDTRITO_FORM,CADER_FORM,IFERROR(INDEX(CA:CA,MATCH(DAY(F1603),BZ:BZ,0),1),DAY(F1603)),IFERROR(INDEX(CA:CA,MATCH(MONTH(F1603),BZ:BZ,0),1),MONTH(F1603)),YEAR(F1603),G1603),""))</f>
        <v/>
      </c>
      <c r="N1603" s="66" t="str">
        <f>IFERROR(IF(BT1603="","",IF(INDEX(N$1:N1602,MATCH(BT1603,BT$1:BT1602,0),1)=0,"",INDEX(N$1:N1602,MATCH(BT1603,BT$1:BT1602,0),1))),"")</f>
        <v/>
      </c>
      <c r="O1603" s="66" t="str">
        <f>IFERROR(IF(BT1603="","",IF(INDEX(O$1:O1602,MATCH(BT1603,BT$1:BT1602,0),1)=0,"",INDEX(O$1:O1602,MATCH(BT1603,BT$1:BT1602,0),1))),"")</f>
        <v/>
      </c>
      <c r="R1603" s="66"/>
      <c r="S1603" s="5"/>
      <c r="T1603" s="66"/>
      <c r="U1603" s="5" t="str">
        <f>IFERROR(IF(INDEX(U$1:U1602,MATCH(T1603,T$1:T1602,0),1)=0,"",INDEX(U$1:U1602,MATCH(T1603,T$1:T1602,0),1)),"")</f>
        <v/>
      </c>
      <c r="V1603" s="66"/>
      <c r="W1603" s="5" t="str">
        <f>IFERROR(IF(INDEX(W$1:W1602,MATCH(V1603,V$1:V1602,0),1)=0,"",INDEX(W$1:W1602,MATCH(V1603,V$1:V1602,0),1)),"")</f>
        <v/>
      </c>
      <c r="AE1603" s="4"/>
      <c r="AY1603" s="7"/>
      <c r="BN1603" s="7" t="str">
        <f t="shared" si="337"/>
        <v/>
      </c>
      <c r="BO1603" s="286" t="str">
        <f t="shared" si="339"/>
        <v/>
      </c>
      <c r="BP1603" s="22" t="str">
        <f t="shared" si="338"/>
        <v/>
      </c>
      <c r="BQ1603" s="7"/>
      <c r="BR1603" s="75" t="str">
        <f t="shared" si="341"/>
        <v/>
      </c>
      <c r="BS1603" s="75" t="str">
        <f t="shared" si="342"/>
        <v/>
      </c>
      <c r="BT1603" s="5" t="str">
        <f t="shared" si="343"/>
        <v/>
      </c>
      <c r="BU1603" s="79" t="str">
        <f t="shared" si="344"/>
        <v/>
      </c>
      <c r="BV1603" s="79" t="str">
        <f t="shared" si="345"/>
        <v/>
      </c>
      <c r="BW1603" s="79" t="str">
        <f t="shared" si="346"/>
        <v/>
      </c>
      <c r="CB1603" s="5"/>
      <c r="CE1603" s="5"/>
      <c r="CF1603" s="5"/>
      <c r="CG1603" s="5"/>
      <c r="CH1603" s="5"/>
      <c r="CI1603" s="5"/>
      <c r="CJ1603" s="14"/>
      <c r="CK1603" s="25"/>
      <c r="DO1603" s="5" t="e">
        <f>IF(REPORTE!AH$2="si",IF(C1603=VALUE(REPORTE!C$22),IF(SUM(DO1604:DO$1993),CONCATENATE(INT(B1603),", "),INT(B1603)),""),IF(C1603=VALUE(REPORTE!C$21),IF(SUM(DO1604:DO$1993),CONCATENATE(INT(B1603),", "),INT(B1603)),""))</f>
        <v>#VALUE!</v>
      </c>
      <c r="DS1603" s="5"/>
      <c r="DT1603" s="5"/>
      <c r="DU1603" s="5"/>
      <c r="DV1603" s="5"/>
    </row>
    <row r="1604" spans="1:126" x14ac:dyDescent="0.25">
      <c r="A1604" s="4" t="str">
        <f t="shared" si="340"/>
        <v/>
      </c>
      <c r="B1604" s="3"/>
      <c r="D1604" s="1"/>
      <c r="H1604" s="5" t="str">
        <f>IF(F1604="","",IFERROR(CONCATENATE("PEUA",VLOOKUP(ESTADO,REPORTE!AV$2:AW$33,2,0),DIDTRITO_FORM,CADER_FORM,IFERROR(INDEX(CA:CA,MATCH(DAY(F1604),BZ:BZ,0),1),DAY(F1604)),IFERROR(INDEX(CA:CA,MATCH(MONTH(F1604),BZ:BZ,0),1),MONTH(F1604)),YEAR(F1604),G1604),""))</f>
        <v/>
      </c>
      <c r="N1604" s="66" t="str">
        <f>IFERROR(IF(BT1604="","",IF(INDEX(N$1:N1603,MATCH(BT1604,BT$1:BT1603,0),1)=0,"",INDEX(N$1:N1603,MATCH(BT1604,BT$1:BT1603,0),1))),"")</f>
        <v/>
      </c>
      <c r="O1604" s="66" t="str">
        <f>IFERROR(IF(BT1604="","",IF(INDEX(O$1:O1603,MATCH(BT1604,BT$1:BT1603,0),1)=0,"",INDEX(O$1:O1603,MATCH(BT1604,BT$1:BT1603,0),1))),"")</f>
        <v/>
      </c>
      <c r="R1604" s="66"/>
      <c r="S1604" s="5"/>
      <c r="T1604" s="66"/>
      <c r="U1604" s="5" t="str">
        <f>IFERROR(IF(INDEX(U$1:U1603,MATCH(T1604,T$1:T1603,0),1)=0,"",INDEX(U$1:U1603,MATCH(T1604,T$1:T1603,0),1)),"")</f>
        <v/>
      </c>
      <c r="V1604" s="66"/>
      <c r="W1604" s="5" t="str">
        <f>IFERROR(IF(INDEX(W$1:W1603,MATCH(V1604,V$1:V1603,0),1)=0,"",INDEX(W$1:W1603,MATCH(V1604,V$1:V1603,0),1)),"")</f>
        <v/>
      </c>
      <c r="AE1604" s="4"/>
      <c r="AY1604" s="7"/>
      <c r="BN1604" s="7" t="str">
        <f t="shared" si="337"/>
        <v/>
      </c>
      <c r="BO1604" s="286" t="str">
        <f t="shared" si="339"/>
        <v/>
      </c>
      <c r="BP1604" s="22" t="str">
        <f t="shared" si="338"/>
        <v/>
      </c>
      <c r="BQ1604" s="7"/>
      <c r="BR1604" s="75" t="str">
        <f t="shared" si="341"/>
        <v/>
      </c>
      <c r="BS1604" s="75" t="str">
        <f t="shared" si="342"/>
        <v/>
      </c>
      <c r="BT1604" s="5" t="str">
        <f t="shared" si="343"/>
        <v/>
      </c>
      <c r="BU1604" s="79" t="str">
        <f t="shared" si="344"/>
        <v/>
      </c>
      <c r="BV1604" s="79" t="str">
        <f t="shared" si="345"/>
        <v/>
      </c>
      <c r="BW1604" s="79" t="str">
        <f t="shared" si="346"/>
        <v/>
      </c>
      <c r="CB1604" s="5"/>
      <c r="CE1604" s="5"/>
      <c r="CF1604" s="5"/>
      <c r="CG1604" s="5"/>
      <c r="CH1604" s="5"/>
      <c r="CI1604" s="5"/>
      <c r="CJ1604" s="14"/>
      <c r="CK1604" s="25"/>
      <c r="DO1604" s="5" t="e">
        <f>IF(REPORTE!AH$2="si",IF(C1604=VALUE(REPORTE!C$22),IF(SUM(DO1605:DO$1993),CONCATENATE(INT(B1604),", "),INT(B1604)),""),IF(C1604=VALUE(REPORTE!C$21),IF(SUM(DO1605:DO$1993),CONCATENATE(INT(B1604),", "),INT(B1604)),""))</f>
        <v>#VALUE!</v>
      </c>
      <c r="DS1604" s="5"/>
      <c r="DT1604" s="5"/>
      <c r="DU1604" s="5"/>
      <c r="DV1604" s="5"/>
    </row>
    <row r="1605" spans="1:126" x14ac:dyDescent="0.25">
      <c r="A1605" s="4" t="str">
        <f t="shared" si="340"/>
        <v/>
      </c>
      <c r="B1605" s="3"/>
      <c r="D1605" s="1"/>
      <c r="H1605" s="5" t="str">
        <f>IF(F1605="","",IFERROR(CONCATENATE("PEUA",VLOOKUP(ESTADO,REPORTE!AV$2:AW$33,2,0),DIDTRITO_FORM,CADER_FORM,IFERROR(INDEX(CA:CA,MATCH(DAY(F1605),BZ:BZ,0),1),DAY(F1605)),IFERROR(INDEX(CA:CA,MATCH(MONTH(F1605),BZ:BZ,0),1),MONTH(F1605)),YEAR(F1605),G1605),""))</f>
        <v/>
      </c>
      <c r="N1605" s="66" t="str">
        <f>IFERROR(IF(BT1605="","",IF(INDEX(N$1:N1604,MATCH(BT1605,BT$1:BT1604,0),1)=0,"",INDEX(N$1:N1604,MATCH(BT1605,BT$1:BT1604,0),1))),"")</f>
        <v/>
      </c>
      <c r="O1605" s="66" t="str">
        <f>IFERROR(IF(BT1605="","",IF(INDEX(O$1:O1604,MATCH(BT1605,BT$1:BT1604,0),1)=0,"",INDEX(O$1:O1604,MATCH(BT1605,BT$1:BT1604,0),1))),"")</f>
        <v/>
      </c>
      <c r="R1605" s="66"/>
      <c r="S1605" s="5"/>
      <c r="T1605" s="66"/>
      <c r="U1605" s="5" t="str">
        <f>IFERROR(IF(INDEX(U$1:U1604,MATCH(T1605,T$1:T1604,0),1)=0,"",INDEX(U$1:U1604,MATCH(T1605,T$1:T1604,0),1)),"")</f>
        <v/>
      </c>
      <c r="V1605" s="66"/>
      <c r="W1605" s="5" t="str">
        <f>IFERROR(IF(INDEX(W$1:W1604,MATCH(V1605,V$1:V1604,0),1)=0,"",INDEX(W$1:W1604,MATCH(V1605,V$1:V1604,0),1)),"")</f>
        <v/>
      </c>
      <c r="AE1605" s="4"/>
      <c r="AY1605" s="7"/>
      <c r="BN1605" s="7" t="str">
        <f t="shared" si="337"/>
        <v/>
      </c>
      <c r="BO1605" s="286" t="str">
        <f t="shared" si="339"/>
        <v/>
      </c>
      <c r="BP1605" s="22" t="str">
        <f t="shared" si="338"/>
        <v/>
      </c>
      <c r="BQ1605" s="7"/>
      <c r="BR1605" s="75" t="str">
        <f t="shared" si="341"/>
        <v/>
      </c>
      <c r="BS1605" s="75" t="str">
        <f t="shared" si="342"/>
        <v/>
      </c>
      <c r="BT1605" s="5" t="str">
        <f t="shared" si="343"/>
        <v/>
      </c>
      <c r="BU1605" s="79" t="str">
        <f t="shared" si="344"/>
        <v/>
      </c>
      <c r="BV1605" s="79" t="str">
        <f t="shared" si="345"/>
        <v/>
      </c>
      <c r="BW1605" s="79" t="str">
        <f t="shared" si="346"/>
        <v/>
      </c>
      <c r="CB1605" s="5"/>
      <c r="CE1605" s="5"/>
      <c r="CF1605" s="5"/>
      <c r="CG1605" s="5"/>
      <c r="CH1605" s="5"/>
      <c r="CI1605" s="5"/>
      <c r="CJ1605" s="14"/>
      <c r="CK1605" s="25"/>
      <c r="DO1605" s="5" t="e">
        <f>IF(REPORTE!AH$2="si",IF(C1605=VALUE(REPORTE!C$22),IF(SUM(DO1606:DO$1993),CONCATENATE(INT(B1605),", "),INT(B1605)),""),IF(C1605=VALUE(REPORTE!C$21),IF(SUM(DO1606:DO$1993),CONCATENATE(INT(B1605),", "),INT(B1605)),""))</f>
        <v>#VALUE!</v>
      </c>
      <c r="DS1605" s="5"/>
      <c r="DT1605" s="5"/>
      <c r="DU1605" s="5"/>
      <c r="DV1605" s="5"/>
    </row>
    <row r="1606" spans="1:126" x14ac:dyDescent="0.25">
      <c r="A1606" s="4" t="str">
        <f t="shared" si="340"/>
        <v/>
      </c>
      <c r="B1606" s="3"/>
      <c r="D1606" s="1"/>
      <c r="H1606" s="5" t="str">
        <f>IF(F1606="","",IFERROR(CONCATENATE("PEUA",VLOOKUP(ESTADO,REPORTE!AV$2:AW$33,2,0),DIDTRITO_FORM,CADER_FORM,IFERROR(INDEX(CA:CA,MATCH(DAY(F1606),BZ:BZ,0),1),DAY(F1606)),IFERROR(INDEX(CA:CA,MATCH(MONTH(F1606),BZ:BZ,0),1),MONTH(F1606)),YEAR(F1606),G1606),""))</f>
        <v/>
      </c>
      <c r="N1606" s="66" t="str">
        <f>IFERROR(IF(BT1606="","",IF(INDEX(N$1:N1605,MATCH(BT1606,BT$1:BT1605,0),1)=0,"",INDEX(N$1:N1605,MATCH(BT1606,BT$1:BT1605,0),1))),"")</f>
        <v/>
      </c>
      <c r="O1606" s="66" t="str">
        <f>IFERROR(IF(BT1606="","",IF(INDEX(O$1:O1605,MATCH(BT1606,BT$1:BT1605,0),1)=0,"",INDEX(O$1:O1605,MATCH(BT1606,BT$1:BT1605,0),1))),"")</f>
        <v/>
      </c>
      <c r="R1606" s="66"/>
      <c r="S1606" s="5"/>
      <c r="T1606" s="66"/>
      <c r="U1606" s="5" t="str">
        <f>IFERROR(IF(INDEX(U$1:U1605,MATCH(T1606,T$1:T1605,0),1)=0,"",INDEX(U$1:U1605,MATCH(T1606,T$1:T1605,0),1)),"")</f>
        <v/>
      </c>
      <c r="V1606" s="66"/>
      <c r="W1606" s="5" t="str">
        <f>IFERROR(IF(INDEX(W$1:W1605,MATCH(V1606,V$1:V1605,0),1)=0,"",INDEX(W$1:W1605,MATCH(V1606,V$1:V1605,0),1)),"")</f>
        <v/>
      </c>
      <c r="AE1606" s="4"/>
      <c r="AY1606" s="7"/>
      <c r="BN1606" s="7" t="str">
        <f t="shared" si="337"/>
        <v/>
      </c>
      <c r="BO1606" s="286" t="str">
        <f t="shared" si="339"/>
        <v/>
      </c>
      <c r="BP1606" s="22" t="str">
        <f t="shared" si="338"/>
        <v/>
      </c>
      <c r="BQ1606" s="7"/>
      <c r="BR1606" s="75" t="str">
        <f t="shared" si="341"/>
        <v/>
      </c>
      <c r="BS1606" s="75" t="str">
        <f t="shared" si="342"/>
        <v/>
      </c>
      <c r="BT1606" s="5" t="str">
        <f t="shared" si="343"/>
        <v/>
      </c>
      <c r="BU1606" s="79" t="str">
        <f t="shared" si="344"/>
        <v/>
      </c>
      <c r="BV1606" s="79" t="str">
        <f t="shared" si="345"/>
        <v/>
      </c>
      <c r="BW1606" s="79" t="str">
        <f t="shared" si="346"/>
        <v/>
      </c>
      <c r="CB1606" s="5"/>
      <c r="CE1606" s="5"/>
      <c r="CF1606" s="5"/>
      <c r="CG1606" s="5"/>
      <c r="CH1606" s="5"/>
      <c r="CI1606" s="5"/>
      <c r="CJ1606" s="14"/>
      <c r="CK1606" s="25"/>
      <c r="DO1606" s="5" t="e">
        <f>IF(REPORTE!AH$2="si",IF(C1606=VALUE(REPORTE!C$22),IF(SUM(DO1607:DO$1993),CONCATENATE(INT(B1606),", "),INT(B1606)),""),IF(C1606=VALUE(REPORTE!C$21),IF(SUM(DO1607:DO$1993),CONCATENATE(INT(B1606),", "),INT(B1606)),""))</f>
        <v>#VALUE!</v>
      </c>
      <c r="DS1606" s="5"/>
      <c r="DT1606" s="5"/>
      <c r="DU1606" s="5"/>
      <c r="DV1606" s="5"/>
    </row>
    <row r="1607" spans="1:126" x14ac:dyDescent="0.25">
      <c r="A1607" s="4" t="str">
        <f t="shared" si="340"/>
        <v/>
      </c>
      <c r="B1607" s="3"/>
      <c r="D1607" s="1"/>
      <c r="H1607" s="5" t="str">
        <f>IF(F1607="","",IFERROR(CONCATENATE("PEUA",VLOOKUP(ESTADO,REPORTE!AV$2:AW$33,2,0),DIDTRITO_FORM,CADER_FORM,IFERROR(INDEX(CA:CA,MATCH(DAY(F1607),BZ:BZ,0),1),DAY(F1607)),IFERROR(INDEX(CA:CA,MATCH(MONTH(F1607),BZ:BZ,0),1),MONTH(F1607)),YEAR(F1607),G1607),""))</f>
        <v/>
      </c>
      <c r="N1607" s="66" t="str">
        <f>IFERROR(IF(BT1607="","",IF(INDEX(N$1:N1606,MATCH(BT1607,BT$1:BT1606,0),1)=0,"",INDEX(N$1:N1606,MATCH(BT1607,BT$1:BT1606,0),1))),"")</f>
        <v/>
      </c>
      <c r="O1607" s="66" t="str">
        <f>IFERROR(IF(BT1607="","",IF(INDEX(O$1:O1606,MATCH(BT1607,BT$1:BT1606,0),1)=0,"",INDEX(O$1:O1606,MATCH(BT1607,BT$1:BT1606,0),1))),"")</f>
        <v/>
      </c>
      <c r="R1607" s="66"/>
      <c r="S1607" s="5"/>
      <c r="T1607" s="66"/>
      <c r="U1607" s="5" t="str">
        <f>IFERROR(IF(INDEX(U$1:U1606,MATCH(T1607,T$1:T1606,0),1)=0,"",INDEX(U$1:U1606,MATCH(T1607,T$1:T1606,0),1)),"")</f>
        <v/>
      </c>
      <c r="V1607" s="66"/>
      <c r="W1607" s="5" t="str">
        <f>IFERROR(IF(INDEX(W$1:W1606,MATCH(V1607,V$1:V1606,0),1)=0,"",INDEX(W$1:W1606,MATCH(V1607,V$1:V1606,0),1)),"")</f>
        <v/>
      </c>
      <c r="AE1607" s="4"/>
      <c r="AY1607" s="7"/>
      <c r="BN1607" s="7" t="str">
        <f t="shared" si="337"/>
        <v/>
      </c>
      <c r="BO1607" s="286" t="str">
        <f t="shared" si="339"/>
        <v/>
      </c>
      <c r="BP1607" s="22" t="str">
        <f t="shared" si="338"/>
        <v/>
      </c>
      <c r="BQ1607" s="7"/>
      <c r="BR1607" s="75" t="str">
        <f t="shared" si="341"/>
        <v/>
      </c>
      <c r="BS1607" s="75" t="str">
        <f t="shared" si="342"/>
        <v/>
      </c>
      <c r="BT1607" s="5" t="str">
        <f t="shared" si="343"/>
        <v/>
      </c>
      <c r="BU1607" s="79" t="str">
        <f t="shared" si="344"/>
        <v/>
      </c>
      <c r="BV1607" s="79" t="str">
        <f t="shared" si="345"/>
        <v/>
      </c>
      <c r="BW1607" s="79" t="str">
        <f t="shared" si="346"/>
        <v/>
      </c>
      <c r="CB1607" s="5"/>
      <c r="CE1607" s="5"/>
      <c r="CF1607" s="5"/>
      <c r="CG1607" s="5"/>
      <c r="CH1607" s="5"/>
      <c r="CI1607" s="5"/>
      <c r="CJ1607" s="14"/>
      <c r="CK1607" s="25"/>
      <c r="DO1607" s="5" t="e">
        <f>IF(REPORTE!AH$2="si",IF(C1607=VALUE(REPORTE!C$22),IF(SUM(DO1608:DO$1993),CONCATENATE(INT(B1607),", "),INT(B1607)),""),IF(C1607=VALUE(REPORTE!C$21),IF(SUM(DO1608:DO$1993),CONCATENATE(INT(B1607),", "),INT(B1607)),""))</f>
        <v>#VALUE!</v>
      </c>
      <c r="DS1607" s="5"/>
      <c r="DT1607" s="5"/>
      <c r="DU1607" s="5"/>
      <c r="DV1607" s="5"/>
    </row>
    <row r="1608" spans="1:126" x14ac:dyDescent="0.25">
      <c r="A1608" s="4" t="str">
        <f t="shared" si="340"/>
        <v/>
      </c>
      <c r="B1608" s="3"/>
      <c r="D1608" s="1"/>
      <c r="H1608" s="5" t="str">
        <f>IF(F1608="","",IFERROR(CONCATENATE("PEUA",VLOOKUP(ESTADO,REPORTE!AV$2:AW$33,2,0),DIDTRITO_FORM,CADER_FORM,IFERROR(INDEX(CA:CA,MATCH(DAY(F1608),BZ:BZ,0),1),DAY(F1608)),IFERROR(INDEX(CA:CA,MATCH(MONTH(F1608),BZ:BZ,0),1),MONTH(F1608)),YEAR(F1608),G1608),""))</f>
        <v/>
      </c>
      <c r="N1608" s="66" t="str">
        <f>IFERROR(IF(BT1608="","",IF(INDEX(N$1:N1607,MATCH(BT1608,BT$1:BT1607,0),1)=0,"",INDEX(N$1:N1607,MATCH(BT1608,BT$1:BT1607,0),1))),"")</f>
        <v/>
      </c>
      <c r="O1608" s="66" t="str">
        <f>IFERROR(IF(BT1608="","",IF(INDEX(O$1:O1607,MATCH(BT1608,BT$1:BT1607,0),1)=0,"",INDEX(O$1:O1607,MATCH(BT1608,BT$1:BT1607,0),1))),"")</f>
        <v/>
      </c>
      <c r="R1608" s="66"/>
      <c r="S1608" s="5"/>
      <c r="T1608" s="66"/>
      <c r="U1608" s="5" t="str">
        <f>IFERROR(IF(INDEX(U$1:U1607,MATCH(T1608,T$1:T1607,0),1)=0,"",INDEX(U$1:U1607,MATCH(T1608,T$1:T1607,0),1)),"")</f>
        <v/>
      </c>
      <c r="V1608" s="66"/>
      <c r="W1608" s="5" t="str">
        <f>IFERROR(IF(INDEX(W$1:W1607,MATCH(V1608,V$1:V1607,0),1)=0,"",INDEX(W$1:W1607,MATCH(V1608,V$1:V1607,0),1)),"")</f>
        <v/>
      </c>
      <c r="AE1608" s="4"/>
      <c r="AY1608" s="7"/>
      <c r="BN1608" s="7" t="str">
        <f t="shared" si="337"/>
        <v/>
      </c>
      <c r="BO1608" s="286" t="str">
        <f t="shared" si="339"/>
        <v/>
      </c>
      <c r="BP1608" s="22" t="str">
        <f t="shared" si="338"/>
        <v/>
      </c>
      <c r="BQ1608" s="7"/>
      <c r="BR1608" s="75" t="str">
        <f t="shared" si="341"/>
        <v/>
      </c>
      <c r="BS1608" s="75" t="str">
        <f t="shared" si="342"/>
        <v/>
      </c>
      <c r="BT1608" s="5" t="str">
        <f t="shared" si="343"/>
        <v/>
      </c>
      <c r="BU1608" s="79" t="str">
        <f t="shared" si="344"/>
        <v/>
      </c>
      <c r="BV1608" s="79" t="str">
        <f t="shared" si="345"/>
        <v/>
      </c>
      <c r="BW1608" s="79" t="str">
        <f t="shared" si="346"/>
        <v/>
      </c>
      <c r="CB1608" s="5"/>
      <c r="CE1608" s="5"/>
      <c r="CF1608" s="5"/>
      <c r="CG1608" s="5"/>
      <c r="CH1608" s="5"/>
      <c r="CI1608" s="5"/>
      <c r="CJ1608" s="14"/>
      <c r="CK1608" s="25"/>
      <c r="DO1608" s="5" t="e">
        <f>IF(REPORTE!AH$2="si",IF(C1608=VALUE(REPORTE!C$22),IF(SUM(DO1609:DO$1993),CONCATENATE(INT(B1608),", "),INT(B1608)),""),IF(C1608=VALUE(REPORTE!C$21),IF(SUM(DO1609:DO$1993),CONCATENATE(INT(B1608),", "),INT(B1608)),""))</f>
        <v>#VALUE!</v>
      </c>
      <c r="DS1608" s="5"/>
      <c r="DT1608" s="5"/>
      <c r="DU1608" s="5"/>
      <c r="DV1608" s="5"/>
    </row>
    <row r="1609" spans="1:126" x14ac:dyDescent="0.25">
      <c r="A1609" s="4" t="str">
        <f t="shared" si="340"/>
        <v/>
      </c>
      <c r="B1609" s="3"/>
      <c r="D1609" s="1"/>
      <c r="H1609" s="5" t="str">
        <f>IF(F1609="","",IFERROR(CONCATENATE("PEUA",VLOOKUP(ESTADO,REPORTE!AV$2:AW$33,2,0),DIDTRITO_FORM,CADER_FORM,IFERROR(INDEX(CA:CA,MATCH(DAY(F1609),BZ:BZ,0),1),DAY(F1609)),IFERROR(INDEX(CA:CA,MATCH(MONTH(F1609),BZ:BZ,0),1),MONTH(F1609)),YEAR(F1609),G1609),""))</f>
        <v/>
      </c>
      <c r="N1609" s="66" t="str">
        <f>IFERROR(IF(BT1609="","",IF(INDEX(N$1:N1608,MATCH(BT1609,BT$1:BT1608,0),1)=0,"",INDEX(N$1:N1608,MATCH(BT1609,BT$1:BT1608,0),1))),"")</f>
        <v/>
      </c>
      <c r="O1609" s="66" t="str">
        <f>IFERROR(IF(BT1609="","",IF(INDEX(O$1:O1608,MATCH(BT1609,BT$1:BT1608,0),1)=0,"",INDEX(O$1:O1608,MATCH(BT1609,BT$1:BT1608,0),1))),"")</f>
        <v/>
      </c>
      <c r="R1609" s="66"/>
      <c r="S1609" s="5"/>
      <c r="T1609" s="66"/>
      <c r="U1609" s="5" t="str">
        <f>IFERROR(IF(INDEX(U$1:U1608,MATCH(T1609,T$1:T1608,0),1)=0,"",INDEX(U$1:U1608,MATCH(T1609,T$1:T1608,0),1)),"")</f>
        <v/>
      </c>
      <c r="V1609" s="66"/>
      <c r="W1609" s="5" t="str">
        <f>IFERROR(IF(INDEX(W$1:W1608,MATCH(V1609,V$1:V1608,0),1)=0,"",INDEX(W$1:W1608,MATCH(V1609,V$1:V1608,0),1)),"")</f>
        <v/>
      </c>
      <c r="AE1609" s="4"/>
      <c r="AY1609" s="7"/>
      <c r="BN1609" s="7" t="str">
        <f t="shared" si="337"/>
        <v/>
      </c>
      <c r="BO1609" s="286" t="str">
        <f t="shared" si="339"/>
        <v/>
      </c>
      <c r="BP1609" s="22" t="str">
        <f t="shared" si="338"/>
        <v/>
      </c>
      <c r="BQ1609" s="7"/>
      <c r="BR1609" s="75" t="str">
        <f t="shared" si="341"/>
        <v/>
      </c>
      <c r="BS1609" s="75" t="str">
        <f t="shared" si="342"/>
        <v/>
      </c>
      <c r="BT1609" s="5" t="str">
        <f t="shared" si="343"/>
        <v/>
      </c>
      <c r="BU1609" s="79" t="str">
        <f t="shared" si="344"/>
        <v/>
      </c>
      <c r="BV1609" s="79" t="str">
        <f t="shared" si="345"/>
        <v/>
      </c>
      <c r="BW1609" s="79" t="str">
        <f t="shared" si="346"/>
        <v/>
      </c>
      <c r="CB1609" s="5"/>
      <c r="CE1609" s="5"/>
      <c r="CF1609" s="5"/>
      <c r="CG1609" s="5"/>
      <c r="CH1609" s="5"/>
      <c r="CI1609" s="5"/>
      <c r="CJ1609" s="14"/>
      <c r="CK1609" s="25"/>
      <c r="DO1609" s="5" t="e">
        <f>IF(REPORTE!AH$2="si",IF(C1609=VALUE(REPORTE!C$22),IF(SUM(DO1610:DO$1993),CONCATENATE(INT(B1609),", "),INT(B1609)),""),IF(C1609=VALUE(REPORTE!C$21),IF(SUM(DO1610:DO$1993),CONCATENATE(INT(B1609),", "),INT(B1609)),""))</f>
        <v>#VALUE!</v>
      </c>
      <c r="DS1609" s="5"/>
      <c r="DT1609" s="5"/>
      <c r="DU1609" s="5"/>
      <c r="DV1609" s="5"/>
    </row>
    <row r="1610" spans="1:126" x14ac:dyDescent="0.25">
      <c r="A1610" s="4" t="str">
        <f t="shared" si="340"/>
        <v/>
      </c>
      <c r="B1610" s="3"/>
      <c r="D1610" s="1"/>
      <c r="H1610" s="5" t="str">
        <f>IF(F1610="","",IFERROR(CONCATENATE("PEUA",VLOOKUP(ESTADO,REPORTE!AV$2:AW$33,2,0),DIDTRITO_FORM,CADER_FORM,IFERROR(INDEX(CA:CA,MATCH(DAY(F1610),BZ:BZ,0),1),DAY(F1610)),IFERROR(INDEX(CA:CA,MATCH(MONTH(F1610),BZ:BZ,0),1),MONTH(F1610)),YEAR(F1610),G1610),""))</f>
        <v/>
      </c>
      <c r="N1610" s="66" t="str">
        <f>IFERROR(IF(BT1610="","",IF(INDEX(N$1:N1609,MATCH(BT1610,BT$1:BT1609,0),1)=0,"",INDEX(N$1:N1609,MATCH(BT1610,BT$1:BT1609,0),1))),"")</f>
        <v/>
      </c>
      <c r="O1610" s="66" t="str">
        <f>IFERROR(IF(BT1610="","",IF(INDEX(O$1:O1609,MATCH(BT1610,BT$1:BT1609,0),1)=0,"",INDEX(O$1:O1609,MATCH(BT1610,BT$1:BT1609,0),1))),"")</f>
        <v/>
      </c>
      <c r="R1610" s="66"/>
      <c r="S1610" s="5"/>
      <c r="T1610" s="66"/>
      <c r="U1610" s="5" t="str">
        <f>IFERROR(IF(INDEX(U$1:U1609,MATCH(T1610,T$1:T1609,0),1)=0,"",INDEX(U$1:U1609,MATCH(T1610,T$1:T1609,0),1)),"")</f>
        <v/>
      </c>
      <c r="V1610" s="66"/>
      <c r="W1610" s="5" t="str">
        <f>IFERROR(IF(INDEX(W$1:W1609,MATCH(V1610,V$1:V1609,0),1)=0,"",INDEX(W$1:W1609,MATCH(V1610,V$1:V1609,0),1)),"")</f>
        <v/>
      </c>
      <c r="AE1610" s="4"/>
      <c r="AY1610" s="7"/>
      <c r="BN1610" s="7" t="str">
        <f t="shared" si="337"/>
        <v/>
      </c>
      <c r="BO1610" s="286" t="str">
        <f t="shared" si="339"/>
        <v/>
      </c>
      <c r="BP1610" s="22" t="str">
        <f t="shared" si="338"/>
        <v/>
      </c>
      <c r="BQ1610" s="7"/>
      <c r="BR1610" s="75" t="str">
        <f t="shared" si="341"/>
        <v/>
      </c>
      <c r="BS1610" s="75" t="str">
        <f t="shared" si="342"/>
        <v/>
      </c>
      <c r="BT1610" s="5" t="str">
        <f t="shared" si="343"/>
        <v/>
      </c>
      <c r="BU1610" s="79" t="str">
        <f t="shared" si="344"/>
        <v/>
      </c>
      <c r="BV1610" s="79" t="str">
        <f t="shared" si="345"/>
        <v/>
      </c>
      <c r="BW1610" s="79" t="str">
        <f t="shared" si="346"/>
        <v/>
      </c>
      <c r="CB1610" s="5"/>
      <c r="CE1610" s="5"/>
      <c r="CF1610" s="5"/>
      <c r="CG1610" s="5"/>
      <c r="CH1610" s="5"/>
      <c r="CI1610" s="5"/>
      <c r="CJ1610" s="14"/>
      <c r="CK1610" s="25"/>
      <c r="DO1610" s="5" t="e">
        <f>IF(REPORTE!AH$2="si",IF(C1610=VALUE(REPORTE!C$22),IF(SUM(DO1611:DO$1993),CONCATENATE(INT(B1610),", "),INT(B1610)),""),IF(C1610=VALUE(REPORTE!C$21),IF(SUM(DO1611:DO$1993),CONCATENATE(INT(B1610),", "),INT(B1610)),""))</f>
        <v>#VALUE!</v>
      </c>
      <c r="DS1610" s="5"/>
      <c r="DT1610" s="5"/>
      <c r="DU1610" s="5"/>
      <c r="DV1610" s="5"/>
    </row>
    <row r="1611" spans="1:126" x14ac:dyDescent="0.25">
      <c r="A1611" s="4" t="str">
        <f t="shared" si="340"/>
        <v/>
      </c>
      <c r="B1611" s="3"/>
      <c r="D1611" s="1"/>
      <c r="H1611" s="5" t="str">
        <f>IF(F1611="","",IFERROR(CONCATENATE("PEUA",VLOOKUP(ESTADO,REPORTE!AV$2:AW$33,2,0),DIDTRITO_FORM,CADER_FORM,IFERROR(INDEX(CA:CA,MATCH(DAY(F1611),BZ:BZ,0),1),DAY(F1611)),IFERROR(INDEX(CA:CA,MATCH(MONTH(F1611),BZ:BZ,0),1),MONTH(F1611)),YEAR(F1611),G1611),""))</f>
        <v/>
      </c>
      <c r="N1611" s="66" t="str">
        <f>IFERROR(IF(BT1611="","",IF(INDEX(N$1:N1610,MATCH(BT1611,BT$1:BT1610,0),1)=0,"",INDEX(N$1:N1610,MATCH(BT1611,BT$1:BT1610,0),1))),"")</f>
        <v/>
      </c>
      <c r="O1611" s="66" t="str">
        <f>IFERROR(IF(BT1611="","",IF(INDEX(O$1:O1610,MATCH(BT1611,BT$1:BT1610,0),1)=0,"",INDEX(O$1:O1610,MATCH(BT1611,BT$1:BT1610,0),1))),"")</f>
        <v/>
      </c>
      <c r="R1611" s="66"/>
      <c r="S1611" s="5"/>
      <c r="T1611" s="66"/>
      <c r="U1611" s="5" t="str">
        <f>IFERROR(IF(INDEX(U$1:U1610,MATCH(T1611,T$1:T1610,0),1)=0,"",INDEX(U$1:U1610,MATCH(T1611,T$1:T1610,0),1)),"")</f>
        <v/>
      </c>
      <c r="V1611" s="66"/>
      <c r="W1611" s="5" t="str">
        <f>IFERROR(IF(INDEX(W$1:W1610,MATCH(V1611,V$1:V1610,0),1)=0,"",INDEX(W$1:W1610,MATCH(V1611,V$1:V1610,0),1)),"")</f>
        <v/>
      </c>
      <c r="AE1611" s="4"/>
      <c r="AY1611" s="7"/>
      <c r="BN1611" s="7" t="str">
        <f t="shared" si="337"/>
        <v/>
      </c>
      <c r="BO1611" s="286" t="str">
        <f t="shared" si="339"/>
        <v/>
      </c>
      <c r="BP1611" s="22" t="str">
        <f t="shared" si="338"/>
        <v/>
      </c>
      <c r="BQ1611" s="7"/>
      <c r="BR1611" s="75" t="str">
        <f t="shared" si="341"/>
        <v/>
      </c>
      <c r="BS1611" s="75" t="str">
        <f t="shared" si="342"/>
        <v/>
      </c>
      <c r="BT1611" s="5" t="str">
        <f t="shared" si="343"/>
        <v/>
      </c>
      <c r="BU1611" s="79" t="str">
        <f t="shared" si="344"/>
        <v/>
      </c>
      <c r="BV1611" s="79" t="str">
        <f t="shared" si="345"/>
        <v/>
      </c>
      <c r="BW1611" s="79" t="str">
        <f t="shared" si="346"/>
        <v/>
      </c>
      <c r="CB1611" s="5"/>
      <c r="CE1611" s="5"/>
      <c r="CF1611" s="5"/>
      <c r="CG1611" s="5"/>
      <c r="CH1611" s="5"/>
      <c r="CI1611" s="5"/>
      <c r="CJ1611" s="14"/>
      <c r="CK1611" s="25"/>
      <c r="DO1611" s="5" t="e">
        <f>IF(REPORTE!AH$2="si",IF(C1611=VALUE(REPORTE!C$22),IF(SUM(DO1612:DO$1993),CONCATENATE(INT(B1611),", "),INT(B1611)),""),IF(C1611=VALUE(REPORTE!C$21),IF(SUM(DO1612:DO$1993),CONCATENATE(INT(B1611),", "),INT(B1611)),""))</f>
        <v>#VALUE!</v>
      </c>
      <c r="DS1611" s="5"/>
      <c r="DT1611" s="5"/>
      <c r="DU1611" s="5"/>
      <c r="DV1611" s="5"/>
    </row>
    <row r="1612" spans="1:126" x14ac:dyDescent="0.25">
      <c r="A1612" s="4" t="str">
        <f t="shared" si="340"/>
        <v/>
      </c>
      <c r="B1612" s="3"/>
      <c r="D1612" s="1"/>
      <c r="H1612" s="5" t="str">
        <f>IF(F1612="","",IFERROR(CONCATENATE("PEUA",VLOOKUP(ESTADO,REPORTE!AV$2:AW$33,2,0),DIDTRITO_FORM,CADER_FORM,IFERROR(INDEX(CA:CA,MATCH(DAY(F1612),BZ:BZ,0),1),DAY(F1612)),IFERROR(INDEX(CA:CA,MATCH(MONTH(F1612),BZ:BZ,0),1),MONTH(F1612)),YEAR(F1612),G1612),""))</f>
        <v/>
      </c>
      <c r="N1612" s="66" t="str">
        <f>IFERROR(IF(BT1612="","",IF(INDEX(N$1:N1611,MATCH(BT1612,BT$1:BT1611,0),1)=0,"",INDEX(N$1:N1611,MATCH(BT1612,BT$1:BT1611,0),1))),"")</f>
        <v/>
      </c>
      <c r="O1612" s="66" t="str">
        <f>IFERROR(IF(BT1612="","",IF(INDEX(O$1:O1611,MATCH(BT1612,BT$1:BT1611,0),1)=0,"",INDEX(O$1:O1611,MATCH(BT1612,BT$1:BT1611,0),1))),"")</f>
        <v/>
      </c>
      <c r="R1612" s="66"/>
      <c r="S1612" s="5"/>
      <c r="T1612" s="66"/>
      <c r="U1612" s="5" t="str">
        <f>IFERROR(IF(INDEX(U$1:U1611,MATCH(T1612,T$1:T1611,0),1)=0,"",INDEX(U$1:U1611,MATCH(T1612,T$1:T1611,0),1)),"")</f>
        <v/>
      </c>
      <c r="V1612" s="66"/>
      <c r="W1612" s="5" t="str">
        <f>IFERROR(IF(INDEX(W$1:W1611,MATCH(V1612,V$1:V1611,0),1)=0,"",INDEX(W$1:W1611,MATCH(V1612,V$1:V1611,0),1)),"")</f>
        <v/>
      </c>
      <c r="AE1612" s="4"/>
      <c r="AY1612" s="7"/>
      <c r="BN1612" s="7" t="str">
        <f t="shared" ref="BN1612:BN1675" si="347">IF(BT1612="","",BT1612)</f>
        <v/>
      </c>
      <c r="BO1612" s="286" t="str">
        <f t="shared" si="339"/>
        <v/>
      </c>
      <c r="BP1612" s="22" t="str">
        <f t="shared" ref="BP1612:BP1675" si="348">IF(BR1612="","",BR1612)</f>
        <v/>
      </c>
      <c r="BQ1612" s="7"/>
      <c r="BR1612" s="75" t="str">
        <f t="shared" si="341"/>
        <v/>
      </c>
      <c r="BS1612" s="75" t="str">
        <f t="shared" si="342"/>
        <v/>
      </c>
      <c r="BT1612" s="5" t="str">
        <f t="shared" si="343"/>
        <v/>
      </c>
      <c r="BU1612" s="79" t="str">
        <f t="shared" si="344"/>
        <v/>
      </c>
      <c r="BV1612" s="79" t="str">
        <f t="shared" si="345"/>
        <v/>
      </c>
      <c r="BW1612" s="79" t="str">
        <f t="shared" si="346"/>
        <v/>
      </c>
      <c r="CB1612" s="5"/>
      <c r="CE1612" s="5"/>
      <c r="CF1612" s="5"/>
      <c r="CG1612" s="5"/>
      <c r="CH1612" s="5"/>
      <c r="CI1612" s="5"/>
      <c r="CJ1612" s="14"/>
      <c r="CK1612" s="25"/>
      <c r="DO1612" s="5" t="e">
        <f>IF(REPORTE!AH$2="si",IF(C1612=VALUE(REPORTE!C$22),IF(SUM(DO1613:DO$1993),CONCATENATE(INT(B1612),", "),INT(B1612)),""),IF(C1612=VALUE(REPORTE!C$21),IF(SUM(DO1613:DO$1993),CONCATENATE(INT(B1612),", "),INT(B1612)),""))</f>
        <v>#VALUE!</v>
      </c>
      <c r="DS1612" s="5"/>
      <c r="DT1612" s="5"/>
      <c r="DU1612" s="5"/>
      <c r="DV1612" s="5"/>
    </row>
    <row r="1613" spans="1:126" x14ac:dyDescent="0.25">
      <c r="A1613" s="4" t="str">
        <f t="shared" si="340"/>
        <v/>
      </c>
      <c r="B1613" s="3"/>
      <c r="D1613" s="1"/>
      <c r="H1613" s="5" t="str">
        <f>IF(F1613="","",IFERROR(CONCATENATE("PEUA",VLOOKUP(ESTADO,REPORTE!AV$2:AW$33,2,0),DIDTRITO_FORM,CADER_FORM,IFERROR(INDEX(CA:CA,MATCH(DAY(F1613),BZ:BZ,0),1),DAY(F1613)),IFERROR(INDEX(CA:CA,MATCH(MONTH(F1613),BZ:BZ,0),1),MONTH(F1613)),YEAR(F1613),G1613),""))</f>
        <v/>
      </c>
      <c r="N1613" s="66" t="str">
        <f>IFERROR(IF(BT1613="","",IF(INDEX(N$1:N1612,MATCH(BT1613,BT$1:BT1612,0),1)=0,"",INDEX(N$1:N1612,MATCH(BT1613,BT$1:BT1612,0),1))),"")</f>
        <v/>
      </c>
      <c r="O1613" s="66" t="str">
        <f>IFERROR(IF(BT1613="","",IF(INDEX(O$1:O1612,MATCH(BT1613,BT$1:BT1612,0),1)=0,"",INDEX(O$1:O1612,MATCH(BT1613,BT$1:BT1612,0),1))),"")</f>
        <v/>
      </c>
      <c r="R1613" s="66"/>
      <c r="S1613" s="5"/>
      <c r="T1613" s="66"/>
      <c r="U1613" s="5" t="str">
        <f>IFERROR(IF(INDEX(U$1:U1612,MATCH(T1613,T$1:T1612,0),1)=0,"",INDEX(U$1:U1612,MATCH(T1613,T$1:T1612,0),1)),"")</f>
        <v/>
      </c>
      <c r="V1613" s="66"/>
      <c r="W1613" s="5" t="str">
        <f>IFERROR(IF(INDEX(W$1:W1612,MATCH(V1613,V$1:V1612,0),1)=0,"",INDEX(W$1:W1612,MATCH(V1613,V$1:V1612,0),1)),"")</f>
        <v/>
      </c>
      <c r="AE1613" s="4"/>
      <c r="AY1613" s="7"/>
      <c r="BN1613" s="7" t="str">
        <f t="shared" si="347"/>
        <v/>
      </c>
      <c r="BO1613" s="286" t="str">
        <f t="shared" si="339"/>
        <v/>
      </c>
      <c r="BP1613" s="22" t="str">
        <f t="shared" si="348"/>
        <v/>
      </c>
      <c r="BQ1613" s="7"/>
      <c r="BR1613" s="75" t="str">
        <f t="shared" si="341"/>
        <v/>
      </c>
      <c r="BS1613" s="75" t="str">
        <f t="shared" si="342"/>
        <v/>
      </c>
      <c r="BT1613" s="5" t="str">
        <f t="shared" si="343"/>
        <v/>
      </c>
      <c r="BU1613" s="79" t="str">
        <f t="shared" si="344"/>
        <v/>
      </c>
      <c r="BV1613" s="79" t="str">
        <f t="shared" si="345"/>
        <v/>
      </c>
      <c r="BW1613" s="79" t="str">
        <f t="shared" si="346"/>
        <v/>
      </c>
      <c r="CB1613" s="5"/>
      <c r="CE1613" s="5"/>
      <c r="CF1613" s="5"/>
      <c r="CG1613" s="5"/>
      <c r="CH1613" s="5"/>
      <c r="CI1613" s="5"/>
      <c r="CJ1613" s="14"/>
      <c r="CK1613" s="25"/>
      <c r="DO1613" s="5" t="e">
        <f>IF(REPORTE!AH$2="si",IF(C1613=VALUE(REPORTE!C$22),IF(SUM(DO1614:DO$1993),CONCATENATE(INT(B1613),", "),INT(B1613)),""),IF(C1613=VALUE(REPORTE!C$21),IF(SUM(DO1614:DO$1993),CONCATENATE(INT(B1613),", "),INT(B1613)),""))</f>
        <v>#VALUE!</v>
      </c>
      <c r="DS1613" s="5"/>
      <c r="DT1613" s="5"/>
      <c r="DU1613" s="5"/>
      <c r="DV1613" s="5"/>
    </row>
    <row r="1614" spans="1:126" x14ac:dyDescent="0.25">
      <c r="A1614" s="4" t="str">
        <f t="shared" si="340"/>
        <v/>
      </c>
      <c r="B1614" s="3"/>
      <c r="D1614" s="1"/>
      <c r="H1614" s="5" t="str">
        <f>IF(F1614="","",IFERROR(CONCATENATE("PEUA",VLOOKUP(ESTADO,REPORTE!AV$2:AW$33,2,0),DIDTRITO_FORM,CADER_FORM,IFERROR(INDEX(CA:CA,MATCH(DAY(F1614),BZ:BZ,0),1),DAY(F1614)),IFERROR(INDEX(CA:CA,MATCH(MONTH(F1614),BZ:BZ,0),1),MONTH(F1614)),YEAR(F1614),G1614),""))</f>
        <v/>
      </c>
      <c r="N1614" s="66" t="str">
        <f>IFERROR(IF(BT1614="","",IF(INDEX(N$1:N1613,MATCH(BT1614,BT$1:BT1613,0),1)=0,"",INDEX(N$1:N1613,MATCH(BT1614,BT$1:BT1613,0),1))),"")</f>
        <v/>
      </c>
      <c r="O1614" s="66" t="str">
        <f>IFERROR(IF(BT1614="","",IF(INDEX(O$1:O1613,MATCH(BT1614,BT$1:BT1613,0),1)=0,"",INDEX(O$1:O1613,MATCH(BT1614,BT$1:BT1613,0),1))),"")</f>
        <v/>
      </c>
      <c r="R1614" s="66"/>
      <c r="S1614" s="5"/>
      <c r="T1614" s="66"/>
      <c r="U1614" s="5" t="str">
        <f>IFERROR(IF(INDEX(U$1:U1613,MATCH(T1614,T$1:T1613,0),1)=0,"",INDEX(U$1:U1613,MATCH(T1614,T$1:T1613,0),1)),"")</f>
        <v/>
      </c>
      <c r="V1614" s="66"/>
      <c r="W1614" s="5" t="str">
        <f>IFERROR(IF(INDEX(W$1:W1613,MATCH(V1614,V$1:V1613,0),1)=0,"",INDEX(W$1:W1613,MATCH(V1614,V$1:V1613,0),1)),"")</f>
        <v/>
      </c>
      <c r="AE1614" s="4"/>
      <c r="AY1614" s="7"/>
      <c r="BN1614" s="7" t="str">
        <f t="shared" si="347"/>
        <v/>
      </c>
      <c r="BO1614" s="286" t="str">
        <f t="shared" si="339"/>
        <v/>
      </c>
      <c r="BP1614" s="22" t="str">
        <f t="shared" si="348"/>
        <v/>
      </c>
      <c r="BQ1614" s="7"/>
      <c r="BR1614" s="75" t="str">
        <f t="shared" si="341"/>
        <v/>
      </c>
      <c r="BS1614" s="75" t="str">
        <f t="shared" si="342"/>
        <v/>
      </c>
      <c r="BT1614" s="5" t="str">
        <f t="shared" si="343"/>
        <v/>
      </c>
      <c r="BU1614" s="79" t="str">
        <f t="shared" si="344"/>
        <v/>
      </c>
      <c r="BV1614" s="79" t="str">
        <f t="shared" si="345"/>
        <v/>
      </c>
      <c r="BW1614" s="79" t="str">
        <f t="shared" si="346"/>
        <v/>
      </c>
      <c r="CB1614" s="5"/>
      <c r="CE1614" s="5"/>
      <c r="CF1614" s="5"/>
      <c r="CG1614" s="5"/>
      <c r="CH1614" s="5"/>
      <c r="CI1614" s="5"/>
      <c r="CJ1614" s="14"/>
      <c r="CK1614" s="25"/>
      <c r="DO1614" s="5" t="e">
        <f>IF(REPORTE!AH$2="si",IF(C1614=VALUE(REPORTE!C$22),IF(SUM(DO1615:DO$1993),CONCATENATE(INT(B1614),", "),INT(B1614)),""),IF(C1614=VALUE(REPORTE!C$21),IF(SUM(DO1615:DO$1993),CONCATENATE(INT(B1614),", "),INT(B1614)),""))</f>
        <v>#VALUE!</v>
      </c>
      <c r="DS1614" s="5"/>
      <c r="DT1614" s="5"/>
      <c r="DU1614" s="5"/>
      <c r="DV1614" s="5"/>
    </row>
    <row r="1615" spans="1:126" x14ac:dyDescent="0.25">
      <c r="A1615" s="4" t="str">
        <f t="shared" si="340"/>
        <v/>
      </c>
      <c r="B1615" s="3"/>
      <c r="D1615" s="1"/>
      <c r="H1615" s="5" t="str">
        <f>IF(F1615="","",IFERROR(CONCATENATE("PEUA",VLOOKUP(ESTADO,REPORTE!AV$2:AW$33,2,0),DIDTRITO_FORM,CADER_FORM,IFERROR(INDEX(CA:CA,MATCH(DAY(F1615),BZ:BZ,0),1),DAY(F1615)),IFERROR(INDEX(CA:CA,MATCH(MONTH(F1615),BZ:BZ,0),1),MONTH(F1615)),YEAR(F1615),G1615),""))</f>
        <v/>
      </c>
      <c r="N1615" s="66" t="str">
        <f>IFERROR(IF(BT1615="","",IF(INDEX(N$1:N1614,MATCH(BT1615,BT$1:BT1614,0),1)=0,"",INDEX(N$1:N1614,MATCH(BT1615,BT$1:BT1614,0),1))),"")</f>
        <v/>
      </c>
      <c r="O1615" s="66" t="str">
        <f>IFERROR(IF(BT1615="","",IF(INDEX(O$1:O1614,MATCH(BT1615,BT$1:BT1614,0),1)=0,"",INDEX(O$1:O1614,MATCH(BT1615,BT$1:BT1614,0),1))),"")</f>
        <v/>
      </c>
      <c r="R1615" s="66"/>
      <c r="S1615" s="5"/>
      <c r="T1615" s="66"/>
      <c r="U1615" s="5" t="str">
        <f>IFERROR(IF(INDEX(U$1:U1614,MATCH(T1615,T$1:T1614,0),1)=0,"",INDEX(U$1:U1614,MATCH(T1615,T$1:T1614,0),1)),"")</f>
        <v/>
      </c>
      <c r="V1615" s="66"/>
      <c r="W1615" s="5" t="str">
        <f>IFERROR(IF(INDEX(W$1:W1614,MATCH(V1615,V$1:V1614,0),1)=0,"",INDEX(W$1:W1614,MATCH(V1615,V$1:V1614,0),1)),"")</f>
        <v/>
      </c>
      <c r="AE1615" s="4"/>
      <c r="AY1615" s="7"/>
      <c r="BN1615" s="7" t="str">
        <f t="shared" si="347"/>
        <v/>
      </c>
      <c r="BO1615" s="286" t="str">
        <f t="shared" si="339"/>
        <v/>
      </c>
      <c r="BP1615" s="22" t="str">
        <f t="shared" si="348"/>
        <v/>
      </c>
      <c r="BQ1615" s="7"/>
      <c r="BR1615" s="75" t="str">
        <f t="shared" si="341"/>
        <v/>
      </c>
      <c r="BS1615" s="75" t="str">
        <f t="shared" si="342"/>
        <v/>
      </c>
      <c r="BT1615" s="5" t="str">
        <f t="shared" si="343"/>
        <v/>
      </c>
      <c r="BU1615" s="79" t="str">
        <f t="shared" si="344"/>
        <v/>
      </c>
      <c r="BV1615" s="79" t="str">
        <f t="shared" si="345"/>
        <v/>
      </c>
      <c r="BW1615" s="79" t="str">
        <f t="shared" si="346"/>
        <v/>
      </c>
      <c r="CB1615" s="5"/>
      <c r="CE1615" s="5"/>
      <c r="CF1615" s="5"/>
      <c r="CG1615" s="5"/>
      <c r="CH1615" s="5"/>
      <c r="CI1615" s="5"/>
      <c r="CJ1615" s="14"/>
      <c r="CK1615" s="25"/>
      <c r="DO1615" s="5" t="e">
        <f>IF(REPORTE!AH$2="si",IF(C1615=VALUE(REPORTE!C$22),IF(SUM(DO1616:DO$1993),CONCATENATE(INT(B1615),", "),INT(B1615)),""),IF(C1615=VALUE(REPORTE!C$21),IF(SUM(DO1616:DO$1993),CONCATENATE(INT(B1615),", "),INT(B1615)),""))</f>
        <v>#VALUE!</v>
      </c>
      <c r="DS1615" s="5"/>
      <c r="DT1615" s="5"/>
      <c r="DU1615" s="5"/>
      <c r="DV1615" s="5"/>
    </row>
    <row r="1616" spans="1:126" x14ac:dyDescent="0.25">
      <c r="A1616" s="4" t="str">
        <f t="shared" si="340"/>
        <v/>
      </c>
      <c r="B1616" s="3"/>
      <c r="D1616" s="1"/>
      <c r="H1616" s="5" t="str">
        <f>IF(F1616="","",IFERROR(CONCATENATE("PEUA",VLOOKUP(ESTADO,REPORTE!AV$2:AW$33,2,0),DIDTRITO_FORM,CADER_FORM,IFERROR(INDEX(CA:CA,MATCH(DAY(F1616),BZ:BZ,0),1),DAY(F1616)),IFERROR(INDEX(CA:CA,MATCH(MONTH(F1616),BZ:BZ,0),1),MONTH(F1616)),YEAR(F1616),G1616),""))</f>
        <v/>
      </c>
      <c r="N1616" s="66" t="str">
        <f>IFERROR(IF(BT1616="","",IF(INDEX(N$1:N1615,MATCH(BT1616,BT$1:BT1615,0),1)=0,"",INDEX(N$1:N1615,MATCH(BT1616,BT$1:BT1615,0),1))),"")</f>
        <v/>
      </c>
      <c r="O1616" s="66" t="str">
        <f>IFERROR(IF(BT1616="","",IF(INDEX(O$1:O1615,MATCH(BT1616,BT$1:BT1615,0),1)=0,"",INDEX(O$1:O1615,MATCH(BT1616,BT$1:BT1615,0),1))),"")</f>
        <v/>
      </c>
      <c r="R1616" s="66"/>
      <c r="S1616" s="5"/>
      <c r="T1616" s="66"/>
      <c r="U1616" s="5" t="str">
        <f>IFERROR(IF(INDEX(U$1:U1615,MATCH(T1616,T$1:T1615,0),1)=0,"",INDEX(U$1:U1615,MATCH(T1616,T$1:T1615,0),1)),"")</f>
        <v/>
      </c>
      <c r="V1616" s="66"/>
      <c r="W1616" s="5" t="str">
        <f>IFERROR(IF(INDEX(W$1:W1615,MATCH(V1616,V$1:V1615,0),1)=0,"",INDEX(W$1:W1615,MATCH(V1616,V$1:V1615,0),1)),"")</f>
        <v/>
      </c>
      <c r="AE1616" s="4"/>
      <c r="AY1616" s="7"/>
      <c r="BN1616" s="7" t="str">
        <f t="shared" si="347"/>
        <v/>
      </c>
      <c r="BO1616" s="286" t="str">
        <f t="shared" si="339"/>
        <v/>
      </c>
      <c r="BP1616" s="22" t="str">
        <f t="shared" si="348"/>
        <v/>
      </c>
      <c r="BQ1616" s="7"/>
      <c r="BR1616" s="75" t="str">
        <f t="shared" si="341"/>
        <v/>
      </c>
      <c r="BS1616" s="75" t="str">
        <f t="shared" si="342"/>
        <v/>
      </c>
      <c r="BT1616" s="5" t="str">
        <f t="shared" si="343"/>
        <v/>
      </c>
      <c r="BU1616" s="79" t="str">
        <f t="shared" si="344"/>
        <v/>
      </c>
      <c r="BV1616" s="79" t="str">
        <f t="shared" si="345"/>
        <v/>
      </c>
      <c r="BW1616" s="79" t="str">
        <f t="shared" si="346"/>
        <v/>
      </c>
      <c r="CB1616" s="5"/>
      <c r="CE1616" s="5"/>
      <c r="CF1616" s="5"/>
      <c r="CG1616" s="5"/>
      <c r="CH1616" s="5"/>
      <c r="CI1616" s="5"/>
      <c r="CJ1616" s="14"/>
      <c r="CK1616" s="25"/>
      <c r="DO1616" s="5" t="e">
        <f>IF(REPORTE!AH$2="si",IF(C1616=VALUE(REPORTE!C$22),IF(SUM(DO1617:DO$1993),CONCATENATE(INT(B1616),", "),INT(B1616)),""),IF(C1616=VALUE(REPORTE!C$21),IF(SUM(DO1617:DO$1993),CONCATENATE(INT(B1616),", "),INT(B1616)),""))</f>
        <v>#VALUE!</v>
      </c>
      <c r="DS1616" s="5"/>
      <c r="DT1616" s="5"/>
      <c r="DU1616" s="5"/>
      <c r="DV1616" s="5"/>
    </row>
    <row r="1617" spans="1:126" x14ac:dyDescent="0.25">
      <c r="A1617" s="4" t="str">
        <f t="shared" si="340"/>
        <v/>
      </c>
      <c r="B1617" s="3"/>
      <c r="D1617" s="1"/>
      <c r="H1617" s="5" t="str">
        <f>IF(F1617="","",IFERROR(CONCATENATE("PEUA",VLOOKUP(ESTADO,REPORTE!AV$2:AW$33,2,0),DIDTRITO_FORM,CADER_FORM,IFERROR(INDEX(CA:CA,MATCH(DAY(F1617),BZ:BZ,0),1),DAY(F1617)),IFERROR(INDEX(CA:CA,MATCH(MONTH(F1617),BZ:BZ,0),1),MONTH(F1617)),YEAR(F1617),G1617),""))</f>
        <v/>
      </c>
      <c r="N1617" s="66" t="str">
        <f>IFERROR(IF(BT1617="","",IF(INDEX(N$1:N1616,MATCH(BT1617,BT$1:BT1616,0),1)=0,"",INDEX(N$1:N1616,MATCH(BT1617,BT$1:BT1616,0),1))),"")</f>
        <v/>
      </c>
      <c r="O1617" s="66" t="str">
        <f>IFERROR(IF(BT1617="","",IF(INDEX(O$1:O1616,MATCH(BT1617,BT$1:BT1616,0),1)=0,"",INDEX(O$1:O1616,MATCH(BT1617,BT$1:BT1616,0),1))),"")</f>
        <v/>
      </c>
      <c r="R1617" s="66"/>
      <c r="S1617" s="5"/>
      <c r="T1617" s="66"/>
      <c r="U1617" s="5" t="str">
        <f>IFERROR(IF(INDEX(U$1:U1616,MATCH(T1617,T$1:T1616,0),1)=0,"",INDEX(U$1:U1616,MATCH(T1617,T$1:T1616,0),1)),"")</f>
        <v/>
      </c>
      <c r="V1617" s="66"/>
      <c r="W1617" s="5" t="str">
        <f>IFERROR(IF(INDEX(W$1:W1616,MATCH(V1617,V$1:V1616,0),1)=0,"",INDEX(W$1:W1616,MATCH(V1617,V$1:V1616,0),1)),"")</f>
        <v/>
      </c>
      <c r="AE1617" s="4"/>
      <c r="AY1617" s="7"/>
      <c r="BN1617" s="7" t="str">
        <f t="shared" si="347"/>
        <v/>
      </c>
      <c r="BO1617" s="286" t="str">
        <f t="shared" si="339"/>
        <v/>
      </c>
      <c r="BP1617" s="22" t="str">
        <f t="shared" si="348"/>
        <v/>
      </c>
      <c r="BQ1617" s="7"/>
      <c r="BR1617" s="75" t="str">
        <f t="shared" si="341"/>
        <v/>
      </c>
      <c r="BS1617" s="75" t="str">
        <f t="shared" si="342"/>
        <v/>
      </c>
      <c r="BT1617" s="5" t="str">
        <f t="shared" si="343"/>
        <v/>
      </c>
      <c r="BU1617" s="79" t="str">
        <f t="shared" si="344"/>
        <v/>
      </c>
      <c r="BV1617" s="79" t="str">
        <f t="shared" si="345"/>
        <v/>
      </c>
      <c r="BW1617" s="79" t="str">
        <f t="shared" si="346"/>
        <v/>
      </c>
      <c r="CB1617" s="5"/>
      <c r="CE1617" s="5"/>
      <c r="CF1617" s="5"/>
      <c r="CG1617" s="5"/>
      <c r="CH1617" s="5"/>
      <c r="CI1617" s="5"/>
      <c r="CJ1617" s="14"/>
      <c r="CK1617" s="25"/>
      <c r="DO1617" s="5" t="e">
        <f>IF(REPORTE!AH$2="si",IF(C1617=VALUE(REPORTE!C$22),IF(SUM(DO1618:DO$1993),CONCATENATE(INT(B1617),", "),INT(B1617)),""),IF(C1617=VALUE(REPORTE!C$21),IF(SUM(DO1618:DO$1993),CONCATENATE(INT(B1617),", "),INT(B1617)),""))</f>
        <v>#VALUE!</v>
      </c>
      <c r="DS1617" s="5"/>
      <c r="DT1617" s="5"/>
      <c r="DU1617" s="5"/>
      <c r="DV1617" s="5"/>
    </row>
    <row r="1618" spans="1:126" x14ac:dyDescent="0.25">
      <c r="A1618" s="4" t="str">
        <f t="shared" si="340"/>
        <v/>
      </c>
      <c r="B1618" s="3"/>
      <c r="D1618" s="1"/>
      <c r="H1618" s="5" t="str">
        <f>IF(F1618="","",IFERROR(CONCATENATE("PEUA",VLOOKUP(ESTADO,REPORTE!AV$2:AW$33,2,0),DIDTRITO_FORM,CADER_FORM,IFERROR(INDEX(CA:CA,MATCH(DAY(F1618),BZ:BZ,0),1),DAY(F1618)),IFERROR(INDEX(CA:CA,MATCH(MONTH(F1618),BZ:BZ,0),1),MONTH(F1618)),YEAR(F1618),G1618),""))</f>
        <v/>
      </c>
      <c r="N1618" s="66" t="str">
        <f>IFERROR(IF(BT1618="","",IF(INDEX(N$1:N1617,MATCH(BT1618,BT$1:BT1617,0),1)=0,"",INDEX(N$1:N1617,MATCH(BT1618,BT$1:BT1617,0),1))),"")</f>
        <v/>
      </c>
      <c r="O1618" s="66" t="str">
        <f>IFERROR(IF(BT1618="","",IF(INDEX(O$1:O1617,MATCH(BT1618,BT$1:BT1617,0),1)=0,"",INDEX(O$1:O1617,MATCH(BT1618,BT$1:BT1617,0),1))),"")</f>
        <v/>
      </c>
      <c r="R1618" s="66"/>
      <c r="S1618" s="5"/>
      <c r="T1618" s="66"/>
      <c r="U1618" s="5" t="str">
        <f>IFERROR(IF(INDEX(U$1:U1617,MATCH(T1618,T$1:T1617,0),1)=0,"",INDEX(U$1:U1617,MATCH(T1618,T$1:T1617,0),1)),"")</f>
        <v/>
      </c>
      <c r="V1618" s="66"/>
      <c r="W1618" s="5" t="str">
        <f>IFERROR(IF(INDEX(W$1:W1617,MATCH(V1618,V$1:V1617,0),1)=0,"",INDEX(W$1:W1617,MATCH(V1618,V$1:V1617,0),1)),"")</f>
        <v/>
      </c>
      <c r="AE1618" s="4"/>
      <c r="AY1618" s="7"/>
      <c r="BN1618" s="7" t="str">
        <f t="shared" si="347"/>
        <v/>
      </c>
      <c r="BO1618" s="286" t="str">
        <f t="shared" si="339"/>
        <v/>
      </c>
      <c r="BP1618" s="22" t="str">
        <f t="shared" si="348"/>
        <v/>
      </c>
      <c r="BQ1618" s="7"/>
      <c r="BR1618" s="75" t="str">
        <f t="shared" si="341"/>
        <v/>
      </c>
      <c r="BS1618" s="75" t="str">
        <f t="shared" si="342"/>
        <v/>
      </c>
      <c r="BT1618" s="5" t="str">
        <f t="shared" si="343"/>
        <v/>
      </c>
      <c r="BU1618" s="79" t="str">
        <f t="shared" si="344"/>
        <v/>
      </c>
      <c r="BV1618" s="79" t="str">
        <f t="shared" si="345"/>
        <v/>
      </c>
      <c r="BW1618" s="79" t="str">
        <f t="shared" si="346"/>
        <v/>
      </c>
      <c r="CB1618" s="5"/>
      <c r="CE1618" s="5"/>
      <c r="CF1618" s="5"/>
      <c r="CG1618" s="5"/>
      <c r="CH1618" s="5"/>
      <c r="CI1618" s="5"/>
      <c r="CJ1618" s="14"/>
      <c r="CK1618" s="25"/>
      <c r="DO1618" s="5" t="e">
        <f>IF(REPORTE!AH$2="si",IF(C1618=VALUE(REPORTE!C$22),IF(SUM(DO1619:DO$1993),CONCATENATE(INT(B1618),", "),INT(B1618)),""),IF(C1618=VALUE(REPORTE!C$21),IF(SUM(DO1619:DO$1993),CONCATENATE(INT(B1618),", "),INT(B1618)),""))</f>
        <v>#VALUE!</v>
      </c>
      <c r="DS1618" s="5"/>
      <c r="DT1618" s="5"/>
      <c r="DU1618" s="5"/>
      <c r="DV1618" s="5"/>
    </row>
    <row r="1619" spans="1:126" x14ac:dyDescent="0.25">
      <c r="A1619" s="4" t="str">
        <f t="shared" si="340"/>
        <v/>
      </c>
      <c r="B1619" s="3"/>
      <c r="D1619" s="1"/>
      <c r="H1619" s="5" t="str">
        <f>IF(F1619="","",IFERROR(CONCATENATE("PEUA",VLOOKUP(ESTADO,REPORTE!AV$2:AW$33,2,0),DIDTRITO_FORM,CADER_FORM,IFERROR(INDEX(CA:CA,MATCH(DAY(F1619),BZ:BZ,0),1),DAY(F1619)),IFERROR(INDEX(CA:CA,MATCH(MONTH(F1619),BZ:BZ,0),1),MONTH(F1619)),YEAR(F1619),G1619),""))</f>
        <v/>
      </c>
      <c r="N1619" s="66" t="str">
        <f>IFERROR(IF(BT1619="","",IF(INDEX(N$1:N1618,MATCH(BT1619,BT$1:BT1618,0),1)=0,"",INDEX(N$1:N1618,MATCH(BT1619,BT$1:BT1618,0),1))),"")</f>
        <v/>
      </c>
      <c r="O1619" s="66" t="str">
        <f>IFERROR(IF(BT1619="","",IF(INDEX(O$1:O1618,MATCH(BT1619,BT$1:BT1618,0),1)=0,"",INDEX(O$1:O1618,MATCH(BT1619,BT$1:BT1618,0),1))),"")</f>
        <v/>
      </c>
      <c r="R1619" s="66"/>
      <c r="S1619" s="5"/>
      <c r="T1619" s="66"/>
      <c r="U1619" s="5" t="str">
        <f>IFERROR(IF(INDEX(U$1:U1618,MATCH(T1619,T$1:T1618,0),1)=0,"",INDEX(U$1:U1618,MATCH(T1619,T$1:T1618,0),1)),"")</f>
        <v/>
      </c>
      <c r="V1619" s="66"/>
      <c r="W1619" s="5" t="str">
        <f>IFERROR(IF(INDEX(W$1:W1618,MATCH(V1619,V$1:V1618,0),1)=0,"",INDEX(W$1:W1618,MATCH(V1619,V$1:V1618,0),1)),"")</f>
        <v/>
      </c>
      <c r="AE1619" s="4"/>
      <c r="AY1619" s="7"/>
      <c r="BN1619" s="7" t="str">
        <f t="shared" si="347"/>
        <v/>
      </c>
      <c r="BO1619" s="286" t="str">
        <f t="shared" si="339"/>
        <v/>
      </c>
      <c r="BP1619" s="22" t="str">
        <f t="shared" si="348"/>
        <v/>
      </c>
      <c r="BQ1619" s="7"/>
      <c r="BR1619" s="75" t="str">
        <f t="shared" si="341"/>
        <v/>
      </c>
      <c r="BS1619" s="75" t="str">
        <f t="shared" si="342"/>
        <v/>
      </c>
      <c r="BT1619" s="5" t="str">
        <f t="shared" si="343"/>
        <v/>
      </c>
      <c r="BU1619" s="79" t="str">
        <f t="shared" si="344"/>
        <v/>
      </c>
      <c r="BV1619" s="79" t="str">
        <f t="shared" si="345"/>
        <v/>
      </c>
      <c r="BW1619" s="79" t="str">
        <f t="shared" si="346"/>
        <v/>
      </c>
      <c r="CB1619" s="5"/>
      <c r="CE1619" s="5"/>
      <c r="CF1619" s="5"/>
      <c r="CG1619" s="5"/>
      <c r="CH1619" s="5"/>
      <c r="CI1619" s="5"/>
      <c r="CJ1619" s="14"/>
      <c r="CK1619" s="25"/>
      <c r="DO1619" s="5" t="e">
        <f>IF(REPORTE!AH$2="si",IF(C1619=VALUE(REPORTE!C$22),IF(SUM(DO1620:DO$1993),CONCATENATE(INT(B1619),", "),INT(B1619)),""),IF(C1619=VALUE(REPORTE!C$21),IF(SUM(DO1620:DO$1993),CONCATENATE(INT(B1619),", "),INT(B1619)),""))</f>
        <v>#VALUE!</v>
      </c>
      <c r="DS1619" s="5"/>
      <c r="DT1619" s="5"/>
      <c r="DU1619" s="5"/>
      <c r="DV1619" s="5"/>
    </row>
    <row r="1620" spans="1:126" x14ac:dyDescent="0.25">
      <c r="A1620" s="4" t="str">
        <f t="shared" si="340"/>
        <v/>
      </c>
      <c r="B1620" s="3"/>
      <c r="D1620" s="1"/>
      <c r="H1620" s="5" t="str">
        <f>IF(F1620="","",IFERROR(CONCATENATE("PEUA",VLOOKUP(ESTADO,REPORTE!AV$2:AW$33,2,0),DIDTRITO_FORM,CADER_FORM,IFERROR(INDEX(CA:CA,MATCH(DAY(F1620),BZ:BZ,0),1),DAY(F1620)),IFERROR(INDEX(CA:CA,MATCH(MONTH(F1620),BZ:BZ,0),1),MONTH(F1620)),YEAR(F1620),G1620),""))</f>
        <v/>
      </c>
      <c r="N1620" s="66" t="str">
        <f>IFERROR(IF(BT1620="","",IF(INDEX(N$1:N1619,MATCH(BT1620,BT$1:BT1619,0),1)=0,"",INDEX(N$1:N1619,MATCH(BT1620,BT$1:BT1619,0),1))),"")</f>
        <v/>
      </c>
      <c r="O1620" s="66" t="str">
        <f>IFERROR(IF(BT1620="","",IF(INDEX(O$1:O1619,MATCH(BT1620,BT$1:BT1619,0),1)=0,"",INDEX(O$1:O1619,MATCH(BT1620,BT$1:BT1619,0),1))),"")</f>
        <v/>
      </c>
      <c r="R1620" s="66"/>
      <c r="S1620" s="5"/>
      <c r="T1620" s="66"/>
      <c r="U1620" s="5" t="str">
        <f>IFERROR(IF(INDEX(U$1:U1619,MATCH(T1620,T$1:T1619,0),1)=0,"",INDEX(U$1:U1619,MATCH(T1620,T$1:T1619,0),1)),"")</f>
        <v/>
      </c>
      <c r="V1620" s="66"/>
      <c r="W1620" s="5" t="str">
        <f>IFERROR(IF(INDEX(W$1:W1619,MATCH(V1620,V$1:V1619,0),1)=0,"",INDEX(W$1:W1619,MATCH(V1620,V$1:V1619,0),1)),"")</f>
        <v/>
      </c>
      <c r="AE1620" s="4"/>
      <c r="AY1620" s="7"/>
      <c r="BN1620" s="7" t="str">
        <f t="shared" si="347"/>
        <v/>
      </c>
      <c r="BO1620" s="286" t="str">
        <f t="shared" si="339"/>
        <v/>
      </c>
      <c r="BP1620" s="22" t="str">
        <f t="shared" si="348"/>
        <v/>
      </c>
      <c r="BQ1620" s="7"/>
      <c r="BR1620" s="75" t="str">
        <f t="shared" si="341"/>
        <v/>
      </c>
      <c r="BS1620" s="75" t="str">
        <f t="shared" si="342"/>
        <v/>
      </c>
      <c r="BT1620" s="5" t="str">
        <f t="shared" si="343"/>
        <v/>
      </c>
      <c r="BU1620" s="79" t="str">
        <f t="shared" si="344"/>
        <v/>
      </c>
      <c r="BV1620" s="79" t="str">
        <f t="shared" si="345"/>
        <v/>
      </c>
      <c r="BW1620" s="79" t="str">
        <f t="shared" si="346"/>
        <v/>
      </c>
      <c r="CB1620" s="5"/>
      <c r="CE1620" s="5"/>
      <c r="CF1620" s="5"/>
      <c r="CG1620" s="5"/>
      <c r="CH1620" s="5"/>
      <c r="CI1620" s="5"/>
      <c r="CJ1620" s="14"/>
      <c r="CK1620" s="25"/>
      <c r="DO1620" s="5" t="e">
        <f>IF(REPORTE!AH$2="si",IF(C1620=VALUE(REPORTE!C$22),IF(SUM(DO1621:DO$1993),CONCATENATE(INT(B1620),", "),INT(B1620)),""),IF(C1620=VALUE(REPORTE!C$21),IF(SUM(DO1621:DO$1993),CONCATENATE(INT(B1620),", "),INT(B1620)),""))</f>
        <v>#VALUE!</v>
      </c>
      <c r="DS1620" s="5"/>
      <c r="DT1620" s="5"/>
      <c r="DU1620" s="5"/>
      <c r="DV1620" s="5"/>
    </row>
    <row r="1621" spans="1:126" x14ac:dyDescent="0.25">
      <c r="A1621" s="4" t="str">
        <f t="shared" si="340"/>
        <v/>
      </c>
      <c r="B1621" s="3"/>
      <c r="D1621" s="1"/>
      <c r="H1621" s="5" t="str">
        <f>IF(F1621="","",IFERROR(CONCATENATE("PEUA",VLOOKUP(ESTADO,REPORTE!AV$2:AW$33,2,0),DIDTRITO_FORM,CADER_FORM,IFERROR(INDEX(CA:CA,MATCH(DAY(F1621),BZ:BZ,0),1),DAY(F1621)),IFERROR(INDEX(CA:CA,MATCH(MONTH(F1621),BZ:BZ,0),1),MONTH(F1621)),YEAR(F1621),G1621),""))</f>
        <v/>
      </c>
      <c r="N1621" s="66" t="str">
        <f>IFERROR(IF(BT1621="","",IF(INDEX(N$1:N1620,MATCH(BT1621,BT$1:BT1620,0),1)=0,"",INDEX(N$1:N1620,MATCH(BT1621,BT$1:BT1620,0),1))),"")</f>
        <v/>
      </c>
      <c r="O1621" s="66" t="str">
        <f>IFERROR(IF(BT1621="","",IF(INDEX(O$1:O1620,MATCH(BT1621,BT$1:BT1620,0),1)=0,"",INDEX(O$1:O1620,MATCH(BT1621,BT$1:BT1620,0),1))),"")</f>
        <v/>
      </c>
      <c r="R1621" s="66"/>
      <c r="S1621" s="5"/>
      <c r="T1621" s="66"/>
      <c r="U1621" s="5" t="str">
        <f>IFERROR(IF(INDEX(U$1:U1620,MATCH(T1621,T$1:T1620,0),1)=0,"",INDEX(U$1:U1620,MATCH(T1621,T$1:T1620,0),1)),"")</f>
        <v/>
      </c>
      <c r="V1621" s="66"/>
      <c r="W1621" s="5" t="str">
        <f>IFERROR(IF(INDEX(W$1:W1620,MATCH(V1621,V$1:V1620,0),1)=0,"",INDEX(W$1:W1620,MATCH(V1621,V$1:V1620,0),1)),"")</f>
        <v/>
      </c>
      <c r="AE1621" s="4"/>
      <c r="AY1621" s="7"/>
      <c r="BN1621" s="7" t="str">
        <f t="shared" si="347"/>
        <v/>
      </c>
      <c r="BO1621" s="286" t="str">
        <f t="shared" si="339"/>
        <v/>
      </c>
      <c r="BP1621" s="22" t="str">
        <f t="shared" si="348"/>
        <v/>
      </c>
      <c r="BQ1621" s="7"/>
      <c r="BR1621" s="75" t="str">
        <f t="shared" si="341"/>
        <v/>
      </c>
      <c r="BS1621" s="75" t="str">
        <f t="shared" si="342"/>
        <v/>
      </c>
      <c r="BT1621" s="5" t="str">
        <f t="shared" si="343"/>
        <v/>
      </c>
      <c r="BU1621" s="79" t="str">
        <f t="shared" si="344"/>
        <v/>
      </c>
      <c r="BV1621" s="79" t="str">
        <f t="shared" si="345"/>
        <v/>
      </c>
      <c r="BW1621" s="79" t="str">
        <f t="shared" si="346"/>
        <v/>
      </c>
      <c r="CB1621" s="5"/>
      <c r="CE1621" s="5"/>
      <c r="CF1621" s="5"/>
      <c r="CG1621" s="5"/>
      <c r="CH1621" s="5"/>
      <c r="CI1621" s="5"/>
      <c r="CJ1621" s="14"/>
      <c r="CK1621" s="25"/>
      <c r="DO1621" s="5" t="e">
        <f>IF(REPORTE!AH$2="si",IF(C1621=VALUE(REPORTE!C$22),IF(SUM(DO1622:DO$1993),CONCATENATE(INT(B1621),", "),INT(B1621)),""),IF(C1621=VALUE(REPORTE!C$21),IF(SUM(DO1622:DO$1993),CONCATENATE(INT(B1621),", "),INT(B1621)),""))</f>
        <v>#VALUE!</v>
      </c>
      <c r="DS1621" s="5"/>
      <c r="DT1621" s="5"/>
      <c r="DU1621" s="5"/>
      <c r="DV1621" s="5"/>
    </row>
    <row r="1622" spans="1:126" x14ac:dyDescent="0.25">
      <c r="A1622" s="4" t="str">
        <f t="shared" si="340"/>
        <v/>
      </c>
      <c r="B1622" s="3"/>
      <c r="D1622" s="1"/>
      <c r="H1622" s="5" t="str">
        <f>IF(F1622="","",IFERROR(CONCATENATE("PEUA",VLOOKUP(ESTADO,REPORTE!AV$2:AW$33,2,0),DIDTRITO_FORM,CADER_FORM,IFERROR(INDEX(CA:CA,MATCH(DAY(F1622),BZ:BZ,0),1),DAY(F1622)),IFERROR(INDEX(CA:CA,MATCH(MONTH(F1622),BZ:BZ,0),1),MONTH(F1622)),YEAR(F1622),G1622),""))</f>
        <v/>
      </c>
      <c r="N1622" s="66" t="str">
        <f>IFERROR(IF(BT1622="","",IF(INDEX(N$1:N1621,MATCH(BT1622,BT$1:BT1621,0),1)=0,"",INDEX(N$1:N1621,MATCH(BT1622,BT$1:BT1621,0),1))),"")</f>
        <v/>
      </c>
      <c r="O1622" s="66" t="str">
        <f>IFERROR(IF(BT1622="","",IF(INDEX(O$1:O1621,MATCH(BT1622,BT$1:BT1621,0),1)=0,"",INDEX(O$1:O1621,MATCH(BT1622,BT$1:BT1621,0),1))),"")</f>
        <v/>
      </c>
      <c r="R1622" s="66"/>
      <c r="S1622" s="5"/>
      <c r="T1622" s="66"/>
      <c r="U1622" s="5" t="str">
        <f>IFERROR(IF(INDEX(U$1:U1621,MATCH(T1622,T$1:T1621,0),1)=0,"",INDEX(U$1:U1621,MATCH(T1622,T$1:T1621,0),1)),"")</f>
        <v/>
      </c>
      <c r="V1622" s="66"/>
      <c r="W1622" s="5" t="str">
        <f>IFERROR(IF(INDEX(W$1:W1621,MATCH(V1622,V$1:V1621,0),1)=0,"",INDEX(W$1:W1621,MATCH(V1622,V$1:V1621,0),1)),"")</f>
        <v/>
      </c>
      <c r="AE1622" s="4"/>
      <c r="AY1622" s="7"/>
      <c r="BN1622" s="7" t="str">
        <f t="shared" si="347"/>
        <v/>
      </c>
      <c r="BO1622" s="286" t="str">
        <f t="shared" si="339"/>
        <v/>
      </c>
      <c r="BP1622" s="22" t="str">
        <f t="shared" si="348"/>
        <v/>
      </c>
      <c r="BQ1622" s="7"/>
      <c r="BR1622" s="75" t="str">
        <f t="shared" si="341"/>
        <v/>
      </c>
      <c r="BS1622" s="75" t="str">
        <f t="shared" si="342"/>
        <v/>
      </c>
      <c r="BT1622" s="5" t="str">
        <f t="shared" si="343"/>
        <v/>
      </c>
      <c r="BU1622" s="79" t="str">
        <f t="shared" si="344"/>
        <v/>
      </c>
      <c r="BV1622" s="79" t="str">
        <f t="shared" si="345"/>
        <v/>
      </c>
      <c r="BW1622" s="79" t="str">
        <f t="shared" si="346"/>
        <v/>
      </c>
      <c r="CB1622" s="5"/>
      <c r="CE1622" s="5"/>
      <c r="CF1622" s="5"/>
      <c r="CG1622" s="5"/>
      <c r="CH1622" s="5"/>
      <c r="CI1622" s="5"/>
      <c r="CJ1622" s="14"/>
      <c r="CK1622" s="25"/>
      <c r="DO1622" s="5" t="e">
        <f>IF(REPORTE!AH$2="si",IF(C1622=VALUE(REPORTE!C$22),IF(SUM(DO1623:DO$1993),CONCATENATE(INT(B1622),", "),INT(B1622)),""),IF(C1622=VALUE(REPORTE!C$21),IF(SUM(DO1623:DO$1993),CONCATENATE(INT(B1622),", "),INT(B1622)),""))</f>
        <v>#VALUE!</v>
      </c>
      <c r="DS1622" s="5"/>
      <c r="DT1622" s="5"/>
      <c r="DU1622" s="5"/>
      <c r="DV1622" s="5"/>
    </row>
    <row r="1623" spans="1:126" x14ac:dyDescent="0.25">
      <c r="A1623" s="4" t="str">
        <f t="shared" si="340"/>
        <v/>
      </c>
      <c r="B1623" s="3"/>
      <c r="D1623" s="1"/>
      <c r="H1623" s="5" t="str">
        <f>IF(F1623="","",IFERROR(CONCATENATE("PEUA",VLOOKUP(ESTADO,REPORTE!AV$2:AW$33,2,0),DIDTRITO_FORM,CADER_FORM,IFERROR(INDEX(CA:CA,MATCH(DAY(F1623),BZ:BZ,0),1),DAY(F1623)),IFERROR(INDEX(CA:CA,MATCH(MONTH(F1623),BZ:BZ,0),1),MONTH(F1623)),YEAR(F1623),G1623),""))</f>
        <v/>
      </c>
      <c r="N1623" s="66" t="str">
        <f>IFERROR(IF(BT1623="","",IF(INDEX(N$1:N1622,MATCH(BT1623,BT$1:BT1622,0),1)=0,"",INDEX(N$1:N1622,MATCH(BT1623,BT$1:BT1622,0),1))),"")</f>
        <v/>
      </c>
      <c r="O1623" s="66" t="str">
        <f>IFERROR(IF(BT1623="","",IF(INDEX(O$1:O1622,MATCH(BT1623,BT$1:BT1622,0),1)=0,"",INDEX(O$1:O1622,MATCH(BT1623,BT$1:BT1622,0),1))),"")</f>
        <v/>
      </c>
      <c r="R1623" s="66"/>
      <c r="S1623" s="5"/>
      <c r="T1623" s="66"/>
      <c r="U1623" s="5" t="str">
        <f>IFERROR(IF(INDEX(U$1:U1622,MATCH(T1623,T$1:T1622,0),1)=0,"",INDEX(U$1:U1622,MATCH(T1623,T$1:T1622,0),1)),"")</f>
        <v/>
      </c>
      <c r="V1623" s="66"/>
      <c r="W1623" s="5" t="str">
        <f>IFERROR(IF(INDEX(W$1:W1622,MATCH(V1623,V$1:V1622,0),1)=0,"",INDEX(W$1:W1622,MATCH(V1623,V$1:V1622,0),1)),"")</f>
        <v/>
      </c>
      <c r="AE1623" s="4"/>
      <c r="AY1623" s="7"/>
      <c r="BN1623" s="7" t="str">
        <f t="shared" si="347"/>
        <v/>
      </c>
      <c r="BO1623" s="286" t="str">
        <f t="shared" si="339"/>
        <v/>
      </c>
      <c r="BP1623" s="22" t="str">
        <f t="shared" si="348"/>
        <v/>
      </c>
      <c r="BQ1623" s="7"/>
      <c r="BR1623" s="75" t="str">
        <f t="shared" si="341"/>
        <v/>
      </c>
      <c r="BS1623" s="75" t="str">
        <f t="shared" si="342"/>
        <v/>
      </c>
      <c r="BT1623" s="5" t="str">
        <f t="shared" si="343"/>
        <v/>
      </c>
      <c r="BU1623" s="79" t="str">
        <f t="shared" si="344"/>
        <v/>
      </c>
      <c r="BV1623" s="79" t="str">
        <f t="shared" si="345"/>
        <v/>
      </c>
      <c r="BW1623" s="79" t="str">
        <f t="shared" si="346"/>
        <v/>
      </c>
      <c r="CB1623" s="5"/>
      <c r="CE1623" s="5"/>
      <c r="CF1623" s="5"/>
      <c r="CG1623" s="5"/>
      <c r="CH1623" s="5"/>
      <c r="CI1623" s="5"/>
      <c r="CJ1623" s="14"/>
      <c r="CK1623" s="25"/>
      <c r="DO1623" s="5" t="e">
        <f>IF(REPORTE!AH$2="si",IF(C1623=VALUE(REPORTE!C$22),IF(SUM(DO1624:DO$1993),CONCATENATE(INT(B1623),", "),INT(B1623)),""),IF(C1623=VALUE(REPORTE!C$21),IF(SUM(DO1624:DO$1993),CONCATENATE(INT(B1623),", "),INT(B1623)),""))</f>
        <v>#VALUE!</v>
      </c>
      <c r="DS1623" s="5"/>
      <c r="DT1623" s="5"/>
      <c r="DU1623" s="5"/>
      <c r="DV1623" s="5"/>
    </row>
    <row r="1624" spans="1:126" x14ac:dyDescent="0.25">
      <c r="A1624" s="4" t="str">
        <f t="shared" si="340"/>
        <v/>
      </c>
      <c r="B1624" s="3"/>
      <c r="D1624" s="1"/>
      <c r="H1624" s="5" t="str">
        <f>IF(F1624="","",IFERROR(CONCATENATE("PEUA",VLOOKUP(ESTADO,REPORTE!AV$2:AW$33,2,0),DIDTRITO_FORM,CADER_FORM,IFERROR(INDEX(CA:CA,MATCH(DAY(F1624),BZ:BZ,0),1),DAY(F1624)),IFERROR(INDEX(CA:CA,MATCH(MONTH(F1624),BZ:BZ,0),1),MONTH(F1624)),YEAR(F1624),G1624),""))</f>
        <v/>
      </c>
      <c r="N1624" s="66" t="str">
        <f>IFERROR(IF(BT1624="","",IF(INDEX(N$1:N1623,MATCH(BT1624,BT$1:BT1623,0),1)=0,"",INDEX(N$1:N1623,MATCH(BT1624,BT$1:BT1623,0),1))),"")</f>
        <v/>
      </c>
      <c r="O1624" s="66" t="str">
        <f>IFERROR(IF(BT1624="","",IF(INDEX(O$1:O1623,MATCH(BT1624,BT$1:BT1623,0),1)=0,"",INDEX(O$1:O1623,MATCH(BT1624,BT$1:BT1623,0),1))),"")</f>
        <v/>
      </c>
      <c r="R1624" s="66"/>
      <c r="S1624" s="5"/>
      <c r="T1624" s="66"/>
      <c r="U1624" s="5" t="str">
        <f>IFERROR(IF(INDEX(U$1:U1623,MATCH(T1624,T$1:T1623,0),1)=0,"",INDEX(U$1:U1623,MATCH(T1624,T$1:T1623,0),1)),"")</f>
        <v/>
      </c>
      <c r="V1624" s="66"/>
      <c r="W1624" s="5" t="str">
        <f>IFERROR(IF(INDEX(W$1:W1623,MATCH(V1624,V$1:V1623,0),1)=0,"",INDEX(W$1:W1623,MATCH(V1624,V$1:V1623,0),1)),"")</f>
        <v/>
      </c>
      <c r="AE1624" s="4"/>
      <c r="AY1624" s="7"/>
      <c r="BN1624" s="7" t="str">
        <f t="shared" si="347"/>
        <v/>
      </c>
      <c r="BO1624" s="286" t="str">
        <f t="shared" si="339"/>
        <v/>
      </c>
      <c r="BP1624" s="22" t="str">
        <f t="shared" si="348"/>
        <v/>
      </c>
      <c r="BQ1624" s="7"/>
      <c r="BR1624" s="75" t="str">
        <f t="shared" si="341"/>
        <v/>
      </c>
      <c r="BS1624" s="75" t="str">
        <f t="shared" si="342"/>
        <v/>
      </c>
      <c r="BT1624" s="5" t="str">
        <f t="shared" si="343"/>
        <v/>
      </c>
      <c r="BU1624" s="79" t="str">
        <f t="shared" si="344"/>
        <v/>
      </c>
      <c r="BV1624" s="79" t="str">
        <f t="shared" si="345"/>
        <v/>
      </c>
      <c r="BW1624" s="79" t="str">
        <f t="shared" si="346"/>
        <v/>
      </c>
      <c r="CB1624" s="5"/>
      <c r="CE1624" s="5"/>
      <c r="CF1624" s="5"/>
      <c r="CG1624" s="5"/>
      <c r="CH1624" s="5"/>
      <c r="CI1624" s="5"/>
      <c r="CJ1624" s="14"/>
      <c r="CK1624" s="25"/>
      <c r="DO1624" s="5" t="e">
        <f>IF(REPORTE!AH$2="si",IF(C1624=VALUE(REPORTE!C$22),IF(SUM(DO1625:DO$1993),CONCATENATE(INT(B1624),", "),INT(B1624)),""),IF(C1624=VALUE(REPORTE!C$21),IF(SUM(DO1625:DO$1993),CONCATENATE(INT(B1624),", "),INT(B1624)),""))</f>
        <v>#VALUE!</v>
      </c>
      <c r="DS1624" s="5"/>
      <c r="DT1624" s="5"/>
      <c r="DU1624" s="5"/>
      <c r="DV1624" s="5"/>
    </row>
    <row r="1625" spans="1:126" x14ac:dyDescent="0.25">
      <c r="A1625" s="4" t="str">
        <f t="shared" si="340"/>
        <v/>
      </c>
      <c r="B1625" s="3"/>
      <c r="D1625" s="1"/>
      <c r="H1625" s="5" t="str">
        <f>IF(F1625="","",IFERROR(CONCATENATE("PEUA",VLOOKUP(ESTADO,REPORTE!AV$2:AW$33,2,0),DIDTRITO_FORM,CADER_FORM,IFERROR(INDEX(CA:CA,MATCH(DAY(F1625),BZ:BZ,0),1),DAY(F1625)),IFERROR(INDEX(CA:CA,MATCH(MONTH(F1625),BZ:BZ,0),1),MONTH(F1625)),YEAR(F1625),G1625),""))</f>
        <v/>
      </c>
      <c r="N1625" s="66" t="str">
        <f>IFERROR(IF(BT1625="","",IF(INDEX(N$1:N1624,MATCH(BT1625,BT$1:BT1624,0),1)=0,"",INDEX(N$1:N1624,MATCH(BT1625,BT$1:BT1624,0),1))),"")</f>
        <v/>
      </c>
      <c r="O1625" s="66" t="str">
        <f>IFERROR(IF(BT1625="","",IF(INDEX(O$1:O1624,MATCH(BT1625,BT$1:BT1624,0),1)=0,"",INDEX(O$1:O1624,MATCH(BT1625,BT$1:BT1624,0),1))),"")</f>
        <v/>
      </c>
      <c r="R1625" s="66"/>
      <c r="S1625" s="5"/>
      <c r="T1625" s="66"/>
      <c r="U1625" s="5" t="str">
        <f>IFERROR(IF(INDEX(U$1:U1624,MATCH(T1625,T$1:T1624,0),1)=0,"",INDEX(U$1:U1624,MATCH(T1625,T$1:T1624,0),1)),"")</f>
        <v/>
      </c>
      <c r="V1625" s="66"/>
      <c r="W1625" s="5" t="str">
        <f>IFERROR(IF(INDEX(W$1:W1624,MATCH(V1625,V$1:V1624,0),1)=0,"",INDEX(W$1:W1624,MATCH(V1625,V$1:V1624,0),1)),"")</f>
        <v/>
      </c>
      <c r="AE1625" s="4"/>
      <c r="AY1625" s="7"/>
      <c r="BN1625" s="7" t="str">
        <f t="shared" si="347"/>
        <v/>
      </c>
      <c r="BO1625" s="286" t="str">
        <f t="shared" si="339"/>
        <v/>
      </c>
      <c r="BP1625" s="22" t="str">
        <f t="shared" si="348"/>
        <v/>
      </c>
      <c r="BQ1625" s="7"/>
      <c r="BR1625" s="75" t="str">
        <f t="shared" si="341"/>
        <v/>
      </c>
      <c r="BS1625" s="75" t="str">
        <f t="shared" si="342"/>
        <v/>
      </c>
      <c r="BT1625" s="5" t="str">
        <f t="shared" si="343"/>
        <v/>
      </c>
      <c r="BU1625" s="79" t="str">
        <f t="shared" si="344"/>
        <v/>
      </c>
      <c r="BV1625" s="79" t="str">
        <f t="shared" si="345"/>
        <v/>
      </c>
      <c r="BW1625" s="79" t="str">
        <f t="shared" si="346"/>
        <v/>
      </c>
      <c r="CB1625" s="5"/>
      <c r="CE1625" s="5"/>
      <c r="CF1625" s="5"/>
      <c r="CG1625" s="5"/>
      <c r="CH1625" s="5"/>
      <c r="CI1625" s="5"/>
      <c r="CJ1625" s="14"/>
      <c r="CK1625" s="25"/>
      <c r="DO1625" s="5" t="e">
        <f>IF(REPORTE!AH$2="si",IF(C1625=VALUE(REPORTE!C$22),IF(SUM(DO1626:DO$1993),CONCATENATE(INT(B1625),", "),INT(B1625)),""),IF(C1625=VALUE(REPORTE!C$21),IF(SUM(DO1626:DO$1993),CONCATENATE(INT(B1625),", "),INT(B1625)),""))</f>
        <v>#VALUE!</v>
      </c>
      <c r="DS1625" s="5"/>
      <c r="DT1625" s="5"/>
      <c r="DU1625" s="5"/>
      <c r="DV1625" s="5"/>
    </row>
    <row r="1626" spans="1:126" x14ac:dyDescent="0.25">
      <c r="A1626" s="4" t="str">
        <f t="shared" si="340"/>
        <v/>
      </c>
      <c r="B1626" s="3"/>
      <c r="D1626" s="1"/>
      <c r="H1626" s="5" t="str">
        <f>IF(F1626="","",IFERROR(CONCATENATE("PEUA",VLOOKUP(ESTADO,REPORTE!AV$2:AW$33,2,0),DIDTRITO_FORM,CADER_FORM,IFERROR(INDEX(CA:CA,MATCH(DAY(F1626),BZ:BZ,0),1),DAY(F1626)),IFERROR(INDEX(CA:CA,MATCH(MONTH(F1626),BZ:BZ,0),1),MONTH(F1626)),YEAR(F1626),G1626),""))</f>
        <v/>
      </c>
      <c r="N1626" s="66" t="str">
        <f>IFERROR(IF(BT1626="","",IF(INDEX(N$1:N1625,MATCH(BT1626,BT$1:BT1625,0),1)=0,"",INDEX(N$1:N1625,MATCH(BT1626,BT$1:BT1625,0),1))),"")</f>
        <v/>
      </c>
      <c r="O1626" s="66" t="str">
        <f>IFERROR(IF(BT1626="","",IF(INDEX(O$1:O1625,MATCH(BT1626,BT$1:BT1625,0),1)=0,"",INDEX(O$1:O1625,MATCH(BT1626,BT$1:BT1625,0),1))),"")</f>
        <v/>
      </c>
      <c r="R1626" s="66"/>
      <c r="S1626" s="5"/>
      <c r="T1626" s="66"/>
      <c r="U1626" s="5" t="str">
        <f>IFERROR(IF(INDEX(U$1:U1625,MATCH(T1626,T$1:T1625,0),1)=0,"",INDEX(U$1:U1625,MATCH(T1626,T$1:T1625,0),1)),"")</f>
        <v/>
      </c>
      <c r="V1626" s="66"/>
      <c r="W1626" s="5" t="str">
        <f>IFERROR(IF(INDEX(W$1:W1625,MATCH(V1626,V$1:V1625,0),1)=0,"",INDEX(W$1:W1625,MATCH(V1626,V$1:V1625,0),1)),"")</f>
        <v/>
      </c>
      <c r="AE1626" s="4"/>
      <c r="AY1626" s="7"/>
      <c r="BN1626" s="7" t="str">
        <f t="shared" si="347"/>
        <v/>
      </c>
      <c r="BO1626" s="286" t="str">
        <f t="shared" si="339"/>
        <v/>
      </c>
      <c r="BP1626" s="22" t="str">
        <f t="shared" si="348"/>
        <v/>
      </c>
      <c r="BQ1626" s="7"/>
      <c r="BR1626" s="75" t="str">
        <f t="shared" si="341"/>
        <v/>
      </c>
      <c r="BS1626" s="75" t="str">
        <f t="shared" si="342"/>
        <v/>
      </c>
      <c r="BT1626" s="5" t="str">
        <f t="shared" si="343"/>
        <v/>
      </c>
      <c r="BU1626" s="79" t="str">
        <f t="shared" si="344"/>
        <v/>
      </c>
      <c r="BV1626" s="79" t="str">
        <f t="shared" si="345"/>
        <v/>
      </c>
      <c r="BW1626" s="79" t="str">
        <f t="shared" si="346"/>
        <v/>
      </c>
      <c r="CB1626" s="5"/>
      <c r="CE1626" s="5"/>
      <c r="CF1626" s="5"/>
      <c r="CG1626" s="5"/>
      <c r="CH1626" s="5"/>
      <c r="CI1626" s="5"/>
      <c r="CJ1626" s="14"/>
      <c r="CK1626" s="25"/>
      <c r="DO1626" s="5" t="e">
        <f>IF(REPORTE!AH$2="si",IF(C1626=VALUE(REPORTE!C$22),IF(SUM(DO1627:DO$1993),CONCATENATE(INT(B1626),", "),INT(B1626)),""),IF(C1626=VALUE(REPORTE!C$21),IF(SUM(DO1627:DO$1993),CONCATENATE(INT(B1626),", "),INT(B1626)),""))</f>
        <v>#VALUE!</v>
      </c>
      <c r="DS1626" s="5"/>
      <c r="DT1626" s="5"/>
      <c r="DU1626" s="5"/>
      <c r="DV1626" s="5"/>
    </row>
    <row r="1627" spans="1:126" x14ac:dyDescent="0.25">
      <c r="A1627" s="4" t="str">
        <f t="shared" si="340"/>
        <v/>
      </c>
      <c r="B1627" s="3"/>
      <c r="D1627" s="1"/>
      <c r="H1627" s="5" t="str">
        <f>IF(F1627="","",IFERROR(CONCATENATE("PEUA",VLOOKUP(ESTADO,REPORTE!AV$2:AW$33,2,0),DIDTRITO_FORM,CADER_FORM,IFERROR(INDEX(CA:CA,MATCH(DAY(F1627),BZ:BZ,0),1),DAY(F1627)),IFERROR(INDEX(CA:CA,MATCH(MONTH(F1627),BZ:BZ,0),1),MONTH(F1627)),YEAR(F1627),G1627),""))</f>
        <v/>
      </c>
      <c r="N1627" s="66" t="str">
        <f>IFERROR(IF(BT1627="","",IF(INDEX(N$1:N1626,MATCH(BT1627,BT$1:BT1626,0),1)=0,"",INDEX(N$1:N1626,MATCH(BT1627,BT$1:BT1626,0),1))),"")</f>
        <v/>
      </c>
      <c r="O1627" s="66" t="str">
        <f>IFERROR(IF(BT1627="","",IF(INDEX(O$1:O1626,MATCH(BT1627,BT$1:BT1626,0),1)=0,"",INDEX(O$1:O1626,MATCH(BT1627,BT$1:BT1626,0),1))),"")</f>
        <v/>
      </c>
      <c r="R1627" s="66"/>
      <c r="S1627" s="5"/>
      <c r="T1627" s="66"/>
      <c r="U1627" s="5" t="str">
        <f>IFERROR(IF(INDEX(U$1:U1626,MATCH(T1627,T$1:T1626,0),1)=0,"",INDEX(U$1:U1626,MATCH(T1627,T$1:T1626,0),1)),"")</f>
        <v/>
      </c>
      <c r="V1627" s="66"/>
      <c r="W1627" s="5" t="str">
        <f>IFERROR(IF(INDEX(W$1:W1626,MATCH(V1627,V$1:V1626,0),1)=0,"",INDEX(W$1:W1626,MATCH(V1627,V$1:V1626,0),1)),"")</f>
        <v/>
      </c>
      <c r="AE1627" s="4"/>
      <c r="AY1627" s="7"/>
      <c r="BN1627" s="7" t="str">
        <f t="shared" si="347"/>
        <v/>
      </c>
      <c r="BO1627" s="286" t="str">
        <f t="shared" si="339"/>
        <v/>
      </c>
      <c r="BP1627" s="22" t="str">
        <f t="shared" si="348"/>
        <v/>
      </c>
      <c r="BQ1627" s="7"/>
      <c r="BR1627" s="75" t="str">
        <f t="shared" si="341"/>
        <v/>
      </c>
      <c r="BS1627" s="75" t="str">
        <f t="shared" si="342"/>
        <v/>
      </c>
      <c r="BT1627" s="5" t="str">
        <f t="shared" si="343"/>
        <v/>
      </c>
      <c r="BU1627" s="79" t="str">
        <f t="shared" si="344"/>
        <v/>
      </c>
      <c r="BV1627" s="79" t="str">
        <f t="shared" si="345"/>
        <v/>
      </c>
      <c r="BW1627" s="79" t="str">
        <f t="shared" si="346"/>
        <v/>
      </c>
      <c r="CB1627" s="5"/>
      <c r="CE1627" s="5"/>
      <c r="CF1627" s="5"/>
      <c r="CG1627" s="5"/>
      <c r="CH1627" s="5"/>
      <c r="CI1627" s="5"/>
      <c r="CJ1627" s="14"/>
      <c r="CK1627" s="25"/>
      <c r="DO1627" s="5" t="e">
        <f>IF(REPORTE!AH$2="si",IF(C1627=VALUE(REPORTE!C$22),IF(SUM(DO1628:DO$1993),CONCATENATE(INT(B1627),", "),INT(B1627)),""),IF(C1627=VALUE(REPORTE!C$21),IF(SUM(DO1628:DO$1993),CONCATENATE(INT(B1627),", "),INT(B1627)),""))</f>
        <v>#VALUE!</v>
      </c>
      <c r="DS1627" s="5"/>
      <c r="DT1627" s="5"/>
      <c r="DU1627" s="5"/>
      <c r="DV1627" s="5"/>
    </row>
    <row r="1628" spans="1:126" x14ac:dyDescent="0.25">
      <c r="A1628" s="4" t="str">
        <f t="shared" si="340"/>
        <v/>
      </c>
      <c r="B1628" s="3"/>
      <c r="D1628" s="1"/>
      <c r="H1628" s="5" t="str">
        <f>IF(F1628="","",IFERROR(CONCATENATE("PEUA",VLOOKUP(ESTADO,REPORTE!AV$2:AW$33,2,0),DIDTRITO_FORM,CADER_FORM,IFERROR(INDEX(CA:CA,MATCH(DAY(F1628),BZ:BZ,0),1),DAY(F1628)),IFERROR(INDEX(CA:CA,MATCH(MONTH(F1628),BZ:BZ,0),1),MONTH(F1628)),YEAR(F1628),G1628),""))</f>
        <v/>
      </c>
      <c r="N1628" s="66" t="str">
        <f>IFERROR(IF(BT1628="","",IF(INDEX(N$1:N1627,MATCH(BT1628,BT$1:BT1627,0),1)=0,"",INDEX(N$1:N1627,MATCH(BT1628,BT$1:BT1627,0),1))),"")</f>
        <v/>
      </c>
      <c r="O1628" s="66" t="str">
        <f>IFERROR(IF(BT1628="","",IF(INDEX(O$1:O1627,MATCH(BT1628,BT$1:BT1627,0),1)=0,"",INDEX(O$1:O1627,MATCH(BT1628,BT$1:BT1627,0),1))),"")</f>
        <v/>
      </c>
      <c r="R1628" s="66"/>
      <c r="S1628" s="5"/>
      <c r="T1628" s="66"/>
      <c r="U1628" s="5" t="str">
        <f>IFERROR(IF(INDEX(U$1:U1627,MATCH(T1628,T$1:T1627,0),1)=0,"",INDEX(U$1:U1627,MATCH(T1628,T$1:T1627,0),1)),"")</f>
        <v/>
      </c>
      <c r="V1628" s="66"/>
      <c r="W1628" s="5" t="str">
        <f>IFERROR(IF(INDEX(W$1:W1627,MATCH(V1628,V$1:V1627,0),1)=0,"",INDEX(W$1:W1627,MATCH(V1628,V$1:V1627,0),1)),"")</f>
        <v/>
      </c>
      <c r="AE1628" s="4"/>
      <c r="AY1628" s="7"/>
      <c r="BN1628" s="7" t="str">
        <f t="shared" si="347"/>
        <v/>
      </c>
      <c r="BO1628" s="286" t="str">
        <f t="shared" si="339"/>
        <v/>
      </c>
      <c r="BP1628" s="22" t="str">
        <f t="shared" si="348"/>
        <v/>
      </c>
      <c r="BQ1628" s="7"/>
      <c r="BR1628" s="75" t="str">
        <f t="shared" si="341"/>
        <v/>
      </c>
      <c r="BS1628" s="75" t="str">
        <f t="shared" si="342"/>
        <v/>
      </c>
      <c r="BT1628" s="5" t="str">
        <f t="shared" si="343"/>
        <v/>
      </c>
      <c r="BU1628" s="79" t="str">
        <f t="shared" si="344"/>
        <v/>
      </c>
      <c r="BV1628" s="79" t="str">
        <f t="shared" si="345"/>
        <v/>
      </c>
      <c r="BW1628" s="79" t="str">
        <f t="shared" si="346"/>
        <v/>
      </c>
      <c r="CB1628" s="5"/>
      <c r="CE1628" s="5"/>
      <c r="CF1628" s="5"/>
      <c r="CG1628" s="5"/>
      <c r="CH1628" s="5"/>
      <c r="CI1628" s="5"/>
      <c r="CJ1628" s="14"/>
      <c r="CK1628" s="25"/>
      <c r="DO1628" s="5" t="e">
        <f>IF(REPORTE!AH$2="si",IF(C1628=VALUE(REPORTE!C$22),IF(SUM(DO1629:DO$1993),CONCATENATE(INT(B1628),", "),INT(B1628)),""),IF(C1628=VALUE(REPORTE!C$21),IF(SUM(DO1629:DO$1993),CONCATENATE(INT(B1628),", "),INT(B1628)),""))</f>
        <v>#VALUE!</v>
      </c>
      <c r="DS1628" s="5"/>
      <c r="DT1628" s="5"/>
      <c r="DU1628" s="5"/>
      <c r="DV1628" s="5"/>
    </row>
    <row r="1629" spans="1:126" x14ac:dyDescent="0.25">
      <c r="A1629" s="4" t="str">
        <f t="shared" si="340"/>
        <v/>
      </c>
      <c r="B1629" s="3"/>
      <c r="D1629" s="1"/>
      <c r="H1629" s="5" t="str">
        <f>IF(F1629="","",IFERROR(CONCATENATE("PEUA",VLOOKUP(ESTADO,REPORTE!AV$2:AW$33,2,0),DIDTRITO_FORM,CADER_FORM,IFERROR(INDEX(CA:CA,MATCH(DAY(F1629),BZ:BZ,0),1),DAY(F1629)),IFERROR(INDEX(CA:CA,MATCH(MONTH(F1629),BZ:BZ,0),1),MONTH(F1629)),YEAR(F1629),G1629),""))</f>
        <v/>
      </c>
      <c r="N1629" s="66" t="str">
        <f>IFERROR(IF(BT1629="","",IF(INDEX(N$1:N1628,MATCH(BT1629,BT$1:BT1628,0),1)=0,"",INDEX(N$1:N1628,MATCH(BT1629,BT$1:BT1628,0),1))),"")</f>
        <v/>
      </c>
      <c r="O1629" s="66" t="str">
        <f>IFERROR(IF(BT1629="","",IF(INDEX(O$1:O1628,MATCH(BT1629,BT$1:BT1628,0),1)=0,"",INDEX(O$1:O1628,MATCH(BT1629,BT$1:BT1628,0),1))),"")</f>
        <v/>
      </c>
      <c r="R1629" s="66"/>
      <c r="S1629" s="5"/>
      <c r="T1629" s="66"/>
      <c r="U1629" s="5" t="str">
        <f>IFERROR(IF(INDEX(U$1:U1628,MATCH(T1629,T$1:T1628,0),1)=0,"",INDEX(U$1:U1628,MATCH(T1629,T$1:T1628,0),1)),"")</f>
        <v/>
      </c>
      <c r="V1629" s="66"/>
      <c r="W1629" s="5" t="str">
        <f>IFERROR(IF(INDEX(W$1:W1628,MATCH(V1629,V$1:V1628,0),1)=0,"",INDEX(W$1:W1628,MATCH(V1629,V$1:V1628,0),1)),"")</f>
        <v/>
      </c>
      <c r="AE1629" s="4"/>
      <c r="AY1629" s="7"/>
      <c r="BN1629" s="7" t="str">
        <f t="shared" si="347"/>
        <v/>
      </c>
      <c r="BO1629" s="286" t="str">
        <f t="shared" si="339"/>
        <v/>
      </c>
      <c r="BP1629" s="22" t="str">
        <f t="shared" si="348"/>
        <v/>
      </c>
      <c r="BQ1629" s="7"/>
      <c r="BR1629" s="75" t="str">
        <f t="shared" si="341"/>
        <v/>
      </c>
      <c r="BS1629" s="75" t="str">
        <f t="shared" si="342"/>
        <v/>
      </c>
      <c r="BT1629" s="5" t="str">
        <f t="shared" si="343"/>
        <v/>
      </c>
      <c r="BU1629" s="79" t="str">
        <f t="shared" si="344"/>
        <v/>
      </c>
      <c r="BV1629" s="79" t="str">
        <f t="shared" si="345"/>
        <v/>
      </c>
      <c r="BW1629" s="79" t="str">
        <f t="shared" si="346"/>
        <v/>
      </c>
      <c r="CB1629" s="5"/>
      <c r="CE1629" s="5"/>
      <c r="CF1629" s="5"/>
      <c r="CG1629" s="5"/>
      <c r="CH1629" s="5"/>
      <c r="CI1629" s="5"/>
      <c r="CJ1629" s="14"/>
      <c r="CK1629" s="25"/>
      <c r="DO1629" s="5" t="e">
        <f>IF(REPORTE!AH$2="si",IF(C1629=VALUE(REPORTE!C$22),IF(SUM(DO1630:DO$1993),CONCATENATE(INT(B1629),", "),INT(B1629)),""),IF(C1629=VALUE(REPORTE!C$21),IF(SUM(DO1630:DO$1993),CONCATENATE(INT(B1629),", "),INT(B1629)),""))</f>
        <v>#VALUE!</v>
      </c>
      <c r="DS1629" s="5"/>
      <c r="DT1629" s="5"/>
      <c r="DU1629" s="5"/>
      <c r="DV1629" s="5"/>
    </row>
    <row r="1630" spans="1:126" x14ac:dyDescent="0.25">
      <c r="A1630" s="4" t="str">
        <f t="shared" si="340"/>
        <v/>
      </c>
      <c r="B1630" s="3"/>
      <c r="D1630" s="1"/>
      <c r="H1630" s="5" t="str">
        <f>IF(F1630="","",IFERROR(CONCATENATE("PEUA",VLOOKUP(ESTADO,REPORTE!AV$2:AW$33,2,0),DIDTRITO_FORM,CADER_FORM,IFERROR(INDEX(CA:CA,MATCH(DAY(F1630),BZ:BZ,0),1),DAY(F1630)),IFERROR(INDEX(CA:CA,MATCH(MONTH(F1630),BZ:BZ,0),1),MONTH(F1630)),YEAR(F1630),G1630),""))</f>
        <v/>
      </c>
      <c r="N1630" s="66" t="str">
        <f>IFERROR(IF(BT1630="","",IF(INDEX(N$1:N1629,MATCH(BT1630,BT$1:BT1629,0),1)=0,"",INDEX(N$1:N1629,MATCH(BT1630,BT$1:BT1629,0),1))),"")</f>
        <v/>
      </c>
      <c r="O1630" s="66" t="str">
        <f>IFERROR(IF(BT1630="","",IF(INDEX(O$1:O1629,MATCH(BT1630,BT$1:BT1629,0),1)=0,"",INDEX(O$1:O1629,MATCH(BT1630,BT$1:BT1629,0),1))),"")</f>
        <v/>
      </c>
      <c r="R1630" s="66"/>
      <c r="S1630" s="5"/>
      <c r="T1630" s="66"/>
      <c r="U1630" s="5" t="str">
        <f>IFERROR(IF(INDEX(U$1:U1629,MATCH(T1630,T$1:T1629,0),1)=0,"",INDEX(U$1:U1629,MATCH(T1630,T$1:T1629,0),1)),"")</f>
        <v/>
      </c>
      <c r="V1630" s="66"/>
      <c r="W1630" s="5" t="str">
        <f>IFERROR(IF(INDEX(W$1:W1629,MATCH(V1630,V$1:V1629,0),1)=0,"",INDEX(W$1:W1629,MATCH(V1630,V$1:V1629,0),1)),"")</f>
        <v/>
      </c>
      <c r="AE1630" s="4"/>
      <c r="AY1630" s="7"/>
      <c r="BN1630" s="7" t="str">
        <f t="shared" si="347"/>
        <v/>
      </c>
      <c r="BO1630" s="286" t="str">
        <f t="shared" si="339"/>
        <v/>
      </c>
      <c r="BP1630" s="22" t="str">
        <f t="shared" si="348"/>
        <v/>
      </c>
      <c r="BQ1630" s="7"/>
      <c r="BR1630" s="75" t="str">
        <f t="shared" si="341"/>
        <v/>
      </c>
      <c r="BS1630" s="75" t="str">
        <f t="shared" si="342"/>
        <v/>
      </c>
      <c r="BT1630" s="5" t="str">
        <f t="shared" si="343"/>
        <v/>
      </c>
      <c r="BU1630" s="79" t="str">
        <f t="shared" si="344"/>
        <v/>
      </c>
      <c r="BV1630" s="79" t="str">
        <f t="shared" si="345"/>
        <v/>
      </c>
      <c r="BW1630" s="79" t="str">
        <f t="shared" si="346"/>
        <v/>
      </c>
      <c r="CB1630" s="5"/>
      <c r="CE1630" s="5"/>
      <c r="CF1630" s="5"/>
      <c r="CG1630" s="5"/>
      <c r="CH1630" s="5"/>
      <c r="CI1630" s="5"/>
      <c r="CJ1630" s="14"/>
      <c r="CK1630" s="25"/>
      <c r="DO1630" s="5" t="e">
        <f>IF(REPORTE!AH$2="si",IF(C1630=VALUE(REPORTE!C$22),IF(SUM(DO1631:DO$1993),CONCATENATE(INT(B1630),", "),INT(B1630)),""),IF(C1630=VALUE(REPORTE!C$21),IF(SUM(DO1631:DO$1993),CONCATENATE(INT(B1630),", "),INT(B1630)),""))</f>
        <v>#VALUE!</v>
      </c>
      <c r="DS1630" s="5"/>
      <c r="DT1630" s="5"/>
      <c r="DU1630" s="5"/>
      <c r="DV1630" s="5"/>
    </row>
    <row r="1631" spans="1:126" x14ac:dyDescent="0.25">
      <c r="A1631" s="4" t="str">
        <f t="shared" si="340"/>
        <v/>
      </c>
      <c r="B1631" s="3"/>
      <c r="D1631" s="1"/>
      <c r="H1631" s="5" t="str">
        <f>IF(F1631="","",IFERROR(CONCATENATE("PEUA",VLOOKUP(ESTADO,REPORTE!AV$2:AW$33,2,0),DIDTRITO_FORM,CADER_FORM,IFERROR(INDEX(CA:CA,MATCH(DAY(F1631),BZ:BZ,0),1),DAY(F1631)),IFERROR(INDEX(CA:CA,MATCH(MONTH(F1631),BZ:BZ,0),1),MONTH(F1631)),YEAR(F1631),G1631),""))</f>
        <v/>
      </c>
      <c r="N1631" s="66" t="str">
        <f>IFERROR(IF(BT1631="","",IF(INDEX(N$1:N1630,MATCH(BT1631,BT$1:BT1630,0),1)=0,"",INDEX(N$1:N1630,MATCH(BT1631,BT$1:BT1630,0),1))),"")</f>
        <v/>
      </c>
      <c r="O1631" s="66" t="str">
        <f>IFERROR(IF(BT1631="","",IF(INDEX(O$1:O1630,MATCH(BT1631,BT$1:BT1630,0),1)=0,"",INDEX(O$1:O1630,MATCH(BT1631,BT$1:BT1630,0),1))),"")</f>
        <v/>
      </c>
      <c r="R1631" s="66"/>
      <c r="S1631" s="5"/>
      <c r="T1631" s="66"/>
      <c r="U1631" s="5" t="str">
        <f>IFERROR(IF(INDEX(U$1:U1630,MATCH(T1631,T$1:T1630,0),1)=0,"",INDEX(U$1:U1630,MATCH(T1631,T$1:T1630,0),1)),"")</f>
        <v/>
      </c>
      <c r="V1631" s="66"/>
      <c r="W1631" s="5" t="str">
        <f>IFERROR(IF(INDEX(W$1:W1630,MATCH(V1631,V$1:V1630,0),1)=0,"",INDEX(W$1:W1630,MATCH(V1631,V$1:V1630,0),1)),"")</f>
        <v/>
      </c>
      <c r="AE1631" s="4"/>
      <c r="AY1631" s="7"/>
      <c r="BN1631" s="7" t="str">
        <f t="shared" si="347"/>
        <v/>
      </c>
      <c r="BO1631" s="286" t="str">
        <f t="shared" si="339"/>
        <v/>
      </c>
      <c r="BP1631" s="22" t="str">
        <f t="shared" si="348"/>
        <v/>
      </c>
      <c r="BQ1631" s="7"/>
      <c r="BR1631" s="75" t="str">
        <f t="shared" si="341"/>
        <v/>
      </c>
      <c r="BS1631" s="75" t="str">
        <f t="shared" si="342"/>
        <v/>
      </c>
      <c r="BT1631" s="5" t="str">
        <f t="shared" si="343"/>
        <v/>
      </c>
      <c r="BU1631" s="79" t="str">
        <f t="shared" si="344"/>
        <v/>
      </c>
      <c r="BV1631" s="79" t="str">
        <f t="shared" si="345"/>
        <v/>
      </c>
      <c r="BW1631" s="79" t="str">
        <f t="shared" si="346"/>
        <v/>
      </c>
      <c r="CB1631" s="5"/>
      <c r="CE1631" s="5"/>
      <c r="CF1631" s="5"/>
      <c r="CG1631" s="5"/>
      <c r="CH1631" s="5"/>
      <c r="CI1631" s="5"/>
      <c r="CJ1631" s="14"/>
      <c r="CK1631" s="25"/>
      <c r="DO1631" s="5" t="e">
        <f>IF(REPORTE!AH$2="si",IF(C1631=VALUE(REPORTE!C$22),IF(SUM(DO1632:DO$1993),CONCATENATE(INT(B1631),", "),INT(B1631)),""),IF(C1631=VALUE(REPORTE!C$21),IF(SUM(DO1632:DO$1993),CONCATENATE(INT(B1631),", "),INT(B1631)),""))</f>
        <v>#VALUE!</v>
      </c>
      <c r="DS1631" s="5"/>
      <c r="DT1631" s="5"/>
      <c r="DU1631" s="5"/>
      <c r="DV1631" s="5"/>
    </row>
    <row r="1632" spans="1:126" x14ac:dyDescent="0.25">
      <c r="A1632" s="4" t="str">
        <f t="shared" si="340"/>
        <v/>
      </c>
      <c r="B1632" s="3"/>
      <c r="D1632" s="1"/>
      <c r="H1632" s="5" t="str">
        <f>IF(F1632="","",IFERROR(CONCATENATE("PEUA",VLOOKUP(ESTADO,REPORTE!AV$2:AW$33,2,0),DIDTRITO_FORM,CADER_FORM,IFERROR(INDEX(CA:CA,MATCH(DAY(F1632),BZ:BZ,0),1),DAY(F1632)),IFERROR(INDEX(CA:CA,MATCH(MONTH(F1632),BZ:BZ,0),1),MONTH(F1632)),YEAR(F1632),G1632),""))</f>
        <v/>
      </c>
      <c r="N1632" s="66" t="str">
        <f>IFERROR(IF(BT1632="","",IF(INDEX(N$1:N1631,MATCH(BT1632,BT$1:BT1631,0),1)=0,"",INDEX(N$1:N1631,MATCH(BT1632,BT$1:BT1631,0),1))),"")</f>
        <v/>
      </c>
      <c r="O1632" s="66" t="str">
        <f>IFERROR(IF(BT1632="","",IF(INDEX(O$1:O1631,MATCH(BT1632,BT$1:BT1631,0),1)=0,"",INDEX(O$1:O1631,MATCH(BT1632,BT$1:BT1631,0),1))),"")</f>
        <v/>
      </c>
      <c r="R1632" s="66"/>
      <c r="S1632" s="5"/>
      <c r="T1632" s="66"/>
      <c r="U1632" s="5" t="str">
        <f>IFERROR(IF(INDEX(U$1:U1631,MATCH(T1632,T$1:T1631,0),1)=0,"",INDEX(U$1:U1631,MATCH(T1632,T$1:T1631,0),1)),"")</f>
        <v/>
      </c>
      <c r="V1632" s="66"/>
      <c r="W1632" s="5" t="str">
        <f>IFERROR(IF(INDEX(W$1:W1631,MATCH(V1632,V$1:V1631,0),1)=0,"",INDEX(W$1:W1631,MATCH(V1632,V$1:V1631,0),1)),"")</f>
        <v/>
      </c>
      <c r="AE1632" s="4"/>
      <c r="AY1632" s="7"/>
      <c r="BN1632" s="7" t="str">
        <f t="shared" si="347"/>
        <v/>
      </c>
      <c r="BO1632" s="286" t="str">
        <f t="shared" si="339"/>
        <v/>
      </c>
      <c r="BP1632" s="22" t="str">
        <f t="shared" si="348"/>
        <v/>
      </c>
      <c r="BQ1632" s="7"/>
      <c r="BR1632" s="75" t="str">
        <f t="shared" si="341"/>
        <v/>
      </c>
      <c r="BS1632" s="75" t="str">
        <f t="shared" si="342"/>
        <v/>
      </c>
      <c r="BT1632" s="5" t="str">
        <f t="shared" si="343"/>
        <v/>
      </c>
      <c r="BU1632" s="79" t="str">
        <f t="shared" si="344"/>
        <v/>
      </c>
      <c r="BV1632" s="79" t="str">
        <f t="shared" si="345"/>
        <v/>
      </c>
      <c r="BW1632" s="79" t="str">
        <f t="shared" si="346"/>
        <v/>
      </c>
      <c r="CB1632" s="5"/>
      <c r="CE1632" s="5"/>
      <c r="CF1632" s="5"/>
      <c r="CG1632" s="5"/>
      <c r="CH1632" s="5"/>
      <c r="CI1632" s="5"/>
      <c r="CJ1632" s="14"/>
      <c r="CK1632" s="25"/>
      <c r="DO1632" s="5" t="e">
        <f>IF(REPORTE!AH$2="si",IF(C1632=VALUE(REPORTE!C$22),IF(SUM(DO1633:DO$1993),CONCATENATE(INT(B1632),", "),INT(B1632)),""),IF(C1632=VALUE(REPORTE!C$21),IF(SUM(DO1633:DO$1993),CONCATENATE(INT(B1632),", "),INT(B1632)),""))</f>
        <v>#VALUE!</v>
      </c>
      <c r="DS1632" s="5"/>
      <c r="DT1632" s="5"/>
      <c r="DU1632" s="5"/>
      <c r="DV1632" s="5"/>
    </row>
    <row r="1633" spans="1:126" x14ac:dyDescent="0.25">
      <c r="A1633" s="4" t="str">
        <f t="shared" si="340"/>
        <v/>
      </c>
      <c r="B1633" s="3"/>
      <c r="D1633" s="1"/>
      <c r="H1633" s="5" t="str">
        <f>IF(F1633="","",IFERROR(CONCATENATE("PEUA",VLOOKUP(ESTADO,REPORTE!AV$2:AW$33,2,0),DIDTRITO_FORM,CADER_FORM,IFERROR(INDEX(CA:CA,MATCH(DAY(F1633),BZ:BZ,0),1),DAY(F1633)),IFERROR(INDEX(CA:CA,MATCH(MONTH(F1633),BZ:BZ,0),1),MONTH(F1633)),YEAR(F1633),G1633),""))</f>
        <v/>
      </c>
      <c r="N1633" s="66" t="str">
        <f>IFERROR(IF(BT1633="","",IF(INDEX(N$1:N1632,MATCH(BT1633,BT$1:BT1632,0),1)=0,"",INDEX(N$1:N1632,MATCH(BT1633,BT$1:BT1632,0),1))),"")</f>
        <v/>
      </c>
      <c r="O1633" s="66" t="str">
        <f>IFERROR(IF(BT1633="","",IF(INDEX(O$1:O1632,MATCH(BT1633,BT$1:BT1632,0),1)=0,"",INDEX(O$1:O1632,MATCH(BT1633,BT$1:BT1632,0),1))),"")</f>
        <v/>
      </c>
      <c r="R1633" s="66"/>
      <c r="S1633" s="5"/>
      <c r="T1633" s="66"/>
      <c r="U1633" s="5" t="str">
        <f>IFERROR(IF(INDEX(U$1:U1632,MATCH(T1633,T$1:T1632,0),1)=0,"",INDEX(U$1:U1632,MATCH(T1633,T$1:T1632,0),1)),"")</f>
        <v/>
      </c>
      <c r="V1633" s="66"/>
      <c r="W1633" s="5" t="str">
        <f>IFERROR(IF(INDEX(W$1:W1632,MATCH(V1633,V$1:V1632,0),1)=0,"",INDEX(W$1:W1632,MATCH(V1633,V$1:V1632,0),1)),"")</f>
        <v/>
      </c>
      <c r="AE1633" s="4"/>
      <c r="AY1633" s="7"/>
      <c r="BN1633" s="7" t="str">
        <f t="shared" si="347"/>
        <v/>
      </c>
      <c r="BO1633" s="286" t="str">
        <f t="shared" si="339"/>
        <v/>
      </c>
      <c r="BP1633" s="22" t="str">
        <f t="shared" si="348"/>
        <v/>
      </c>
      <c r="BQ1633" s="7"/>
      <c r="BR1633" s="75" t="str">
        <f t="shared" si="341"/>
        <v/>
      </c>
      <c r="BS1633" s="75" t="str">
        <f t="shared" si="342"/>
        <v/>
      </c>
      <c r="BT1633" s="5" t="str">
        <f t="shared" si="343"/>
        <v/>
      </c>
      <c r="BU1633" s="79" t="str">
        <f t="shared" si="344"/>
        <v/>
      </c>
      <c r="BV1633" s="79" t="str">
        <f t="shared" si="345"/>
        <v/>
      </c>
      <c r="BW1633" s="79" t="str">
        <f t="shared" si="346"/>
        <v/>
      </c>
      <c r="CB1633" s="5"/>
      <c r="CE1633" s="5"/>
      <c r="CF1633" s="5"/>
      <c r="CG1633" s="5"/>
      <c r="CH1633" s="5"/>
      <c r="CI1633" s="5"/>
      <c r="CJ1633" s="14"/>
      <c r="CK1633" s="25"/>
      <c r="DO1633" s="5" t="e">
        <f>IF(REPORTE!AH$2="si",IF(C1633=VALUE(REPORTE!C$22),IF(SUM(DO1634:DO$1993),CONCATENATE(INT(B1633),", "),INT(B1633)),""),IF(C1633=VALUE(REPORTE!C$21),IF(SUM(DO1634:DO$1993),CONCATENATE(INT(B1633),", "),INT(B1633)),""))</f>
        <v>#VALUE!</v>
      </c>
      <c r="DS1633" s="5"/>
      <c r="DT1633" s="5"/>
      <c r="DU1633" s="5"/>
      <c r="DV1633" s="5"/>
    </row>
    <row r="1634" spans="1:126" x14ac:dyDescent="0.25">
      <c r="A1634" s="4" t="str">
        <f t="shared" si="340"/>
        <v/>
      </c>
      <c r="B1634" s="3"/>
      <c r="D1634" s="1"/>
      <c r="H1634" s="5" t="str">
        <f>IF(F1634="","",IFERROR(CONCATENATE("PEUA",VLOOKUP(ESTADO,REPORTE!AV$2:AW$33,2,0),DIDTRITO_FORM,CADER_FORM,IFERROR(INDEX(CA:CA,MATCH(DAY(F1634),BZ:BZ,0),1),DAY(F1634)),IFERROR(INDEX(CA:CA,MATCH(MONTH(F1634),BZ:BZ,0),1),MONTH(F1634)),YEAR(F1634),G1634),""))</f>
        <v/>
      </c>
      <c r="N1634" s="66" t="str">
        <f>IFERROR(IF(BT1634="","",IF(INDEX(N$1:N1633,MATCH(BT1634,BT$1:BT1633,0),1)=0,"",INDEX(N$1:N1633,MATCH(BT1634,BT$1:BT1633,0),1))),"")</f>
        <v/>
      </c>
      <c r="O1634" s="66" t="str">
        <f>IFERROR(IF(BT1634="","",IF(INDEX(O$1:O1633,MATCH(BT1634,BT$1:BT1633,0),1)=0,"",INDEX(O$1:O1633,MATCH(BT1634,BT$1:BT1633,0),1))),"")</f>
        <v/>
      </c>
      <c r="R1634" s="66"/>
      <c r="S1634" s="5"/>
      <c r="T1634" s="66"/>
      <c r="U1634" s="5" t="str">
        <f>IFERROR(IF(INDEX(U$1:U1633,MATCH(T1634,T$1:T1633,0),1)=0,"",INDEX(U$1:U1633,MATCH(T1634,T$1:T1633,0),1)),"")</f>
        <v/>
      </c>
      <c r="V1634" s="66"/>
      <c r="W1634" s="5" t="str">
        <f>IFERROR(IF(INDEX(W$1:W1633,MATCH(V1634,V$1:V1633,0),1)=0,"",INDEX(W$1:W1633,MATCH(V1634,V$1:V1633,0),1)),"")</f>
        <v/>
      </c>
      <c r="AE1634" s="4"/>
      <c r="AY1634" s="7"/>
      <c r="BN1634" s="7" t="str">
        <f t="shared" si="347"/>
        <v/>
      </c>
      <c r="BO1634" s="286" t="str">
        <f t="shared" si="339"/>
        <v/>
      </c>
      <c r="BP1634" s="22" t="str">
        <f t="shared" si="348"/>
        <v/>
      </c>
      <c r="BQ1634" s="7"/>
      <c r="BR1634" s="75" t="str">
        <f t="shared" si="341"/>
        <v/>
      </c>
      <c r="BS1634" s="75" t="str">
        <f t="shared" si="342"/>
        <v/>
      </c>
      <c r="BT1634" s="5" t="str">
        <f t="shared" si="343"/>
        <v/>
      </c>
      <c r="BU1634" s="79" t="str">
        <f t="shared" si="344"/>
        <v/>
      </c>
      <c r="BV1634" s="79" t="str">
        <f t="shared" si="345"/>
        <v/>
      </c>
      <c r="BW1634" s="79" t="str">
        <f t="shared" si="346"/>
        <v/>
      </c>
      <c r="CB1634" s="5"/>
      <c r="CE1634" s="5"/>
      <c r="CF1634" s="5"/>
      <c r="CG1634" s="5"/>
      <c r="CH1634" s="5"/>
      <c r="CI1634" s="5"/>
      <c r="CJ1634" s="14"/>
      <c r="CK1634" s="25"/>
      <c r="DO1634" s="5" t="e">
        <f>IF(REPORTE!AH$2="si",IF(C1634=VALUE(REPORTE!C$22),IF(SUM(DO1635:DO$1993),CONCATENATE(INT(B1634),", "),INT(B1634)),""),IF(C1634=VALUE(REPORTE!C$21),IF(SUM(DO1635:DO$1993),CONCATENATE(INT(B1634),", "),INT(B1634)),""))</f>
        <v>#VALUE!</v>
      </c>
      <c r="DS1634" s="5"/>
      <c r="DT1634" s="5"/>
      <c r="DU1634" s="5"/>
      <c r="DV1634" s="5"/>
    </row>
    <row r="1635" spans="1:126" x14ac:dyDescent="0.25">
      <c r="A1635" s="4" t="str">
        <f t="shared" si="340"/>
        <v/>
      </c>
      <c r="B1635" s="3"/>
      <c r="D1635" s="1"/>
      <c r="H1635" s="5" t="str">
        <f>IF(F1635="","",IFERROR(CONCATENATE("PEUA",VLOOKUP(ESTADO,REPORTE!AV$2:AW$33,2,0),DIDTRITO_FORM,CADER_FORM,IFERROR(INDEX(CA:CA,MATCH(DAY(F1635),BZ:BZ,0),1),DAY(F1635)),IFERROR(INDEX(CA:CA,MATCH(MONTH(F1635),BZ:BZ,0),1),MONTH(F1635)),YEAR(F1635),G1635),""))</f>
        <v/>
      </c>
      <c r="N1635" s="66" t="str">
        <f>IFERROR(IF(BT1635="","",IF(INDEX(N$1:N1634,MATCH(BT1635,BT$1:BT1634,0),1)=0,"",INDEX(N$1:N1634,MATCH(BT1635,BT$1:BT1634,0),1))),"")</f>
        <v/>
      </c>
      <c r="O1635" s="66" t="str">
        <f>IFERROR(IF(BT1635="","",IF(INDEX(O$1:O1634,MATCH(BT1635,BT$1:BT1634,0),1)=0,"",INDEX(O$1:O1634,MATCH(BT1635,BT$1:BT1634,0),1))),"")</f>
        <v/>
      </c>
      <c r="R1635" s="66"/>
      <c r="S1635" s="5"/>
      <c r="T1635" s="66"/>
      <c r="U1635" s="5" t="str">
        <f>IFERROR(IF(INDEX(U$1:U1634,MATCH(T1635,T$1:T1634,0),1)=0,"",INDEX(U$1:U1634,MATCH(T1635,T$1:T1634,0),1)),"")</f>
        <v/>
      </c>
      <c r="V1635" s="66"/>
      <c r="W1635" s="5" t="str">
        <f>IFERROR(IF(INDEX(W$1:W1634,MATCH(V1635,V$1:V1634,0),1)=0,"",INDEX(W$1:W1634,MATCH(V1635,V$1:V1634,0),1)),"")</f>
        <v/>
      </c>
      <c r="AE1635" s="4"/>
      <c r="AY1635" s="7"/>
      <c r="BN1635" s="7" t="str">
        <f t="shared" si="347"/>
        <v/>
      </c>
      <c r="BO1635" s="286" t="str">
        <f t="shared" si="339"/>
        <v/>
      </c>
      <c r="BP1635" s="22" t="str">
        <f t="shared" si="348"/>
        <v/>
      </c>
      <c r="BQ1635" s="7"/>
      <c r="BR1635" s="75" t="str">
        <f t="shared" si="341"/>
        <v/>
      </c>
      <c r="BS1635" s="75" t="str">
        <f t="shared" si="342"/>
        <v/>
      </c>
      <c r="BT1635" s="5" t="str">
        <f t="shared" si="343"/>
        <v/>
      </c>
      <c r="BU1635" s="79" t="str">
        <f t="shared" si="344"/>
        <v/>
      </c>
      <c r="BV1635" s="79" t="str">
        <f t="shared" si="345"/>
        <v/>
      </c>
      <c r="BW1635" s="79" t="str">
        <f t="shared" si="346"/>
        <v/>
      </c>
      <c r="CB1635" s="5"/>
      <c r="CE1635" s="5"/>
      <c r="CF1635" s="5"/>
      <c r="CG1635" s="5"/>
      <c r="CH1635" s="5"/>
      <c r="CI1635" s="5"/>
      <c r="CJ1635" s="14"/>
      <c r="CK1635" s="25"/>
      <c r="DO1635" s="5" t="e">
        <f>IF(REPORTE!AH$2="si",IF(C1635=VALUE(REPORTE!C$22),IF(SUM(DO1636:DO$1993),CONCATENATE(INT(B1635),", "),INT(B1635)),""),IF(C1635=VALUE(REPORTE!C$21),IF(SUM(DO1636:DO$1993),CONCATENATE(INT(B1635),", "),INT(B1635)),""))</f>
        <v>#VALUE!</v>
      </c>
      <c r="DS1635" s="5"/>
      <c r="DT1635" s="5"/>
      <c r="DU1635" s="5"/>
      <c r="DV1635" s="5"/>
    </row>
    <row r="1636" spans="1:126" x14ac:dyDescent="0.25">
      <c r="A1636" s="4" t="str">
        <f t="shared" si="340"/>
        <v/>
      </c>
      <c r="B1636" s="3"/>
      <c r="D1636" s="1"/>
      <c r="H1636" s="5" t="str">
        <f>IF(F1636="","",IFERROR(CONCATENATE("PEUA",VLOOKUP(ESTADO,REPORTE!AV$2:AW$33,2,0),DIDTRITO_FORM,CADER_FORM,IFERROR(INDEX(CA:CA,MATCH(DAY(F1636),BZ:BZ,0),1),DAY(F1636)),IFERROR(INDEX(CA:CA,MATCH(MONTH(F1636),BZ:BZ,0),1),MONTH(F1636)),YEAR(F1636),G1636),""))</f>
        <v/>
      </c>
      <c r="N1636" s="66" t="str">
        <f>IFERROR(IF(BT1636="","",IF(INDEX(N$1:N1635,MATCH(BT1636,BT$1:BT1635,0),1)=0,"",INDEX(N$1:N1635,MATCH(BT1636,BT$1:BT1635,0),1))),"")</f>
        <v/>
      </c>
      <c r="O1636" s="66" t="str">
        <f>IFERROR(IF(BT1636="","",IF(INDEX(O$1:O1635,MATCH(BT1636,BT$1:BT1635,0),1)=0,"",INDEX(O$1:O1635,MATCH(BT1636,BT$1:BT1635,0),1))),"")</f>
        <v/>
      </c>
      <c r="R1636" s="66"/>
      <c r="S1636" s="5"/>
      <c r="T1636" s="66"/>
      <c r="U1636" s="5" t="str">
        <f>IFERROR(IF(INDEX(U$1:U1635,MATCH(T1636,T$1:T1635,0),1)=0,"",INDEX(U$1:U1635,MATCH(T1636,T$1:T1635,0),1)),"")</f>
        <v/>
      </c>
      <c r="V1636" s="66"/>
      <c r="W1636" s="5" t="str">
        <f>IFERROR(IF(INDEX(W$1:W1635,MATCH(V1636,V$1:V1635,0),1)=0,"",INDEX(W$1:W1635,MATCH(V1636,V$1:V1635,0),1)),"")</f>
        <v/>
      </c>
      <c r="AE1636" s="4"/>
      <c r="AY1636" s="7"/>
      <c r="BN1636" s="7" t="str">
        <f t="shared" si="347"/>
        <v/>
      </c>
      <c r="BO1636" s="286" t="str">
        <f t="shared" si="339"/>
        <v/>
      </c>
      <c r="BP1636" s="22" t="str">
        <f t="shared" si="348"/>
        <v/>
      </c>
      <c r="BQ1636" s="7"/>
      <c r="BR1636" s="75" t="str">
        <f t="shared" si="341"/>
        <v/>
      </c>
      <c r="BS1636" s="75" t="str">
        <f t="shared" si="342"/>
        <v/>
      </c>
      <c r="BT1636" s="5" t="str">
        <f t="shared" si="343"/>
        <v/>
      </c>
      <c r="BU1636" s="79" t="str">
        <f t="shared" si="344"/>
        <v/>
      </c>
      <c r="BV1636" s="79" t="str">
        <f t="shared" si="345"/>
        <v/>
      </c>
      <c r="BW1636" s="79" t="str">
        <f t="shared" si="346"/>
        <v/>
      </c>
      <c r="CB1636" s="5"/>
      <c r="CE1636" s="5"/>
      <c r="CF1636" s="5"/>
      <c r="CG1636" s="5"/>
      <c r="CH1636" s="5"/>
      <c r="CI1636" s="5"/>
      <c r="CJ1636" s="14"/>
      <c r="CK1636" s="25"/>
      <c r="DO1636" s="5" t="e">
        <f>IF(REPORTE!AH$2="si",IF(C1636=VALUE(REPORTE!C$22),IF(SUM(DO1637:DO$1993),CONCATENATE(INT(B1636),", "),INT(B1636)),""),IF(C1636=VALUE(REPORTE!C$21),IF(SUM(DO1637:DO$1993),CONCATENATE(INT(B1636),", "),INT(B1636)),""))</f>
        <v>#VALUE!</v>
      </c>
      <c r="DS1636" s="5"/>
      <c r="DT1636" s="5"/>
      <c r="DU1636" s="5"/>
      <c r="DV1636" s="5"/>
    </row>
    <row r="1637" spans="1:126" x14ac:dyDescent="0.25">
      <c r="A1637" s="4" t="str">
        <f t="shared" si="340"/>
        <v/>
      </c>
      <c r="B1637" s="3"/>
      <c r="D1637" s="1"/>
      <c r="H1637" s="5" t="str">
        <f>IF(F1637="","",IFERROR(CONCATENATE("PEUA",VLOOKUP(ESTADO,REPORTE!AV$2:AW$33,2,0),DIDTRITO_FORM,CADER_FORM,IFERROR(INDEX(CA:CA,MATCH(DAY(F1637),BZ:BZ,0),1),DAY(F1637)),IFERROR(INDEX(CA:CA,MATCH(MONTH(F1637),BZ:BZ,0),1),MONTH(F1637)),YEAR(F1637),G1637),""))</f>
        <v/>
      </c>
      <c r="N1637" s="66" t="str">
        <f>IFERROR(IF(BT1637="","",IF(INDEX(N$1:N1636,MATCH(BT1637,BT$1:BT1636,0),1)=0,"",INDEX(N$1:N1636,MATCH(BT1637,BT$1:BT1636,0),1))),"")</f>
        <v/>
      </c>
      <c r="O1637" s="66" t="str">
        <f>IFERROR(IF(BT1637="","",IF(INDEX(O$1:O1636,MATCH(BT1637,BT$1:BT1636,0),1)=0,"",INDEX(O$1:O1636,MATCH(BT1637,BT$1:BT1636,0),1))),"")</f>
        <v/>
      </c>
      <c r="R1637" s="66"/>
      <c r="S1637" s="5"/>
      <c r="T1637" s="66"/>
      <c r="U1637" s="5" t="str">
        <f>IFERROR(IF(INDEX(U$1:U1636,MATCH(T1637,T$1:T1636,0),1)=0,"",INDEX(U$1:U1636,MATCH(T1637,T$1:T1636,0),1)),"")</f>
        <v/>
      </c>
      <c r="V1637" s="66"/>
      <c r="W1637" s="5" t="str">
        <f>IFERROR(IF(INDEX(W$1:W1636,MATCH(V1637,V$1:V1636,0),1)=0,"",INDEX(W$1:W1636,MATCH(V1637,V$1:V1636,0),1)),"")</f>
        <v/>
      </c>
      <c r="AE1637" s="4"/>
      <c r="AY1637" s="7"/>
      <c r="BN1637" s="7" t="str">
        <f t="shared" si="347"/>
        <v/>
      </c>
      <c r="BO1637" s="286" t="str">
        <f t="shared" si="339"/>
        <v/>
      </c>
      <c r="BP1637" s="22" t="str">
        <f t="shared" si="348"/>
        <v/>
      </c>
      <c r="BQ1637" s="7"/>
      <c r="BR1637" s="75" t="str">
        <f t="shared" si="341"/>
        <v/>
      </c>
      <c r="BS1637" s="75" t="str">
        <f t="shared" si="342"/>
        <v/>
      </c>
      <c r="BT1637" s="5" t="str">
        <f t="shared" si="343"/>
        <v/>
      </c>
      <c r="BU1637" s="79" t="str">
        <f t="shared" si="344"/>
        <v/>
      </c>
      <c r="BV1637" s="79" t="str">
        <f t="shared" si="345"/>
        <v/>
      </c>
      <c r="BW1637" s="79" t="str">
        <f t="shared" si="346"/>
        <v/>
      </c>
      <c r="CB1637" s="5"/>
      <c r="CE1637" s="5"/>
      <c r="CF1637" s="5"/>
      <c r="CG1637" s="5"/>
      <c r="CH1637" s="5"/>
      <c r="CI1637" s="5"/>
      <c r="CJ1637" s="14"/>
      <c r="CK1637" s="25"/>
      <c r="DO1637" s="5" t="e">
        <f>IF(REPORTE!AH$2="si",IF(C1637=VALUE(REPORTE!C$22),IF(SUM(DO1638:DO$1993),CONCATENATE(INT(B1637),", "),INT(B1637)),""),IF(C1637=VALUE(REPORTE!C$21),IF(SUM(DO1638:DO$1993),CONCATENATE(INT(B1637),", "),INT(B1637)),""))</f>
        <v>#VALUE!</v>
      </c>
      <c r="DS1637" s="5"/>
      <c r="DT1637" s="5"/>
      <c r="DU1637" s="5"/>
      <c r="DV1637" s="5"/>
    </row>
    <row r="1638" spans="1:126" x14ac:dyDescent="0.25">
      <c r="A1638" s="4" t="str">
        <f t="shared" si="340"/>
        <v/>
      </c>
      <c r="B1638" s="3"/>
      <c r="D1638" s="1"/>
      <c r="H1638" s="5" t="str">
        <f>IF(F1638="","",IFERROR(CONCATENATE("PEUA",VLOOKUP(ESTADO,REPORTE!AV$2:AW$33,2,0),DIDTRITO_FORM,CADER_FORM,IFERROR(INDEX(CA:CA,MATCH(DAY(F1638),BZ:BZ,0),1),DAY(F1638)),IFERROR(INDEX(CA:CA,MATCH(MONTH(F1638),BZ:BZ,0),1),MONTH(F1638)),YEAR(F1638),G1638),""))</f>
        <v/>
      </c>
      <c r="N1638" s="66" t="str">
        <f>IFERROR(IF(BT1638="","",IF(INDEX(N$1:N1637,MATCH(BT1638,BT$1:BT1637,0),1)=0,"",INDEX(N$1:N1637,MATCH(BT1638,BT$1:BT1637,0),1))),"")</f>
        <v/>
      </c>
      <c r="O1638" s="66" t="str">
        <f>IFERROR(IF(BT1638="","",IF(INDEX(O$1:O1637,MATCH(BT1638,BT$1:BT1637,0),1)=0,"",INDEX(O$1:O1637,MATCH(BT1638,BT$1:BT1637,0),1))),"")</f>
        <v/>
      </c>
      <c r="R1638" s="66"/>
      <c r="S1638" s="5"/>
      <c r="T1638" s="66"/>
      <c r="U1638" s="5" t="str">
        <f>IFERROR(IF(INDEX(U$1:U1637,MATCH(T1638,T$1:T1637,0),1)=0,"",INDEX(U$1:U1637,MATCH(T1638,T$1:T1637,0),1)),"")</f>
        <v/>
      </c>
      <c r="V1638" s="66"/>
      <c r="W1638" s="5" t="str">
        <f>IFERROR(IF(INDEX(W$1:W1637,MATCH(V1638,V$1:V1637,0),1)=0,"",INDEX(W$1:W1637,MATCH(V1638,V$1:V1637,0),1)),"")</f>
        <v/>
      </c>
      <c r="AE1638" s="4"/>
      <c r="AY1638" s="7"/>
      <c r="BN1638" s="7" t="str">
        <f t="shared" si="347"/>
        <v/>
      </c>
      <c r="BO1638" s="286" t="str">
        <f t="shared" si="339"/>
        <v/>
      </c>
      <c r="BP1638" s="22" t="str">
        <f t="shared" si="348"/>
        <v/>
      </c>
      <c r="BQ1638" s="7"/>
      <c r="BR1638" s="75" t="str">
        <f t="shared" si="341"/>
        <v/>
      </c>
      <c r="BS1638" s="75" t="str">
        <f t="shared" si="342"/>
        <v/>
      </c>
      <c r="BT1638" s="5" t="str">
        <f t="shared" si="343"/>
        <v/>
      </c>
      <c r="BU1638" s="79" t="str">
        <f t="shared" si="344"/>
        <v/>
      </c>
      <c r="BV1638" s="79" t="str">
        <f t="shared" si="345"/>
        <v/>
      </c>
      <c r="BW1638" s="79" t="str">
        <f t="shared" si="346"/>
        <v/>
      </c>
      <c r="CB1638" s="5"/>
      <c r="CE1638" s="5"/>
      <c r="CF1638" s="5"/>
      <c r="CG1638" s="5"/>
      <c r="CH1638" s="5"/>
      <c r="CI1638" s="5"/>
      <c r="CJ1638" s="14"/>
      <c r="CK1638" s="25"/>
      <c r="DO1638" s="5" t="e">
        <f>IF(REPORTE!AH$2="si",IF(C1638=VALUE(REPORTE!C$22),IF(SUM(DO1639:DO$1993),CONCATENATE(INT(B1638),", "),INT(B1638)),""),IF(C1638=VALUE(REPORTE!C$21),IF(SUM(DO1639:DO$1993),CONCATENATE(INT(B1638),", "),INT(B1638)),""))</f>
        <v>#VALUE!</v>
      </c>
      <c r="DS1638" s="5"/>
      <c r="DT1638" s="5"/>
      <c r="DU1638" s="5"/>
      <c r="DV1638" s="5"/>
    </row>
    <row r="1639" spans="1:126" x14ac:dyDescent="0.25">
      <c r="A1639" s="4" t="str">
        <f t="shared" si="340"/>
        <v/>
      </c>
      <c r="B1639" s="3"/>
      <c r="D1639" s="1"/>
      <c r="H1639" s="5" t="str">
        <f>IF(F1639="","",IFERROR(CONCATENATE("PEUA",VLOOKUP(ESTADO,REPORTE!AV$2:AW$33,2,0),DIDTRITO_FORM,CADER_FORM,IFERROR(INDEX(CA:CA,MATCH(DAY(F1639),BZ:BZ,0),1),DAY(F1639)),IFERROR(INDEX(CA:CA,MATCH(MONTH(F1639),BZ:BZ,0),1),MONTH(F1639)),YEAR(F1639),G1639),""))</f>
        <v/>
      </c>
      <c r="N1639" s="66" t="str">
        <f>IFERROR(IF(BT1639="","",IF(INDEX(N$1:N1638,MATCH(BT1639,BT$1:BT1638,0),1)=0,"",INDEX(N$1:N1638,MATCH(BT1639,BT$1:BT1638,0),1))),"")</f>
        <v/>
      </c>
      <c r="O1639" s="66" t="str">
        <f>IFERROR(IF(BT1639="","",IF(INDEX(O$1:O1638,MATCH(BT1639,BT$1:BT1638,0),1)=0,"",INDEX(O$1:O1638,MATCH(BT1639,BT$1:BT1638,0),1))),"")</f>
        <v/>
      </c>
      <c r="R1639" s="66"/>
      <c r="S1639" s="5"/>
      <c r="T1639" s="66"/>
      <c r="U1639" s="5" t="str">
        <f>IFERROR(IF(INDEX(U$1:U1638,MATCH(T1639,T$1:T1638,0),1)=0,"",INDEX(U$1:U1638,MATCH(T1639,T$1:T1638,0),1)),"")</f>
        <v/>
      </c>
      <c r="V1639" s="66"/>
      <c r="W1639" s="5" t="str">
        <f>IFERROR(IF(INDEX(W$1:W1638,MATCH(V1639,V$1:V1638,0),1)=0,"",INDEX(W$1:W1638,MATCH(V1639,V$1:V1638,0),1)),"")</f>
        <v/>
      </c>
      <c r="AE1639" s="4"/>
      <c r="AY1639" s="7"/>
      <c r="BN1639" s="7" t="str">
        <f t="shared" si="347"/>
        <v/>
      </c>
      <c r="BO1639" s="286" t="str">
        <f t="shared" si="339"/>
        <v/>
      </c>
      <c r="BP1639" s="22" t="str">
        <f t="shared" si="348"/>
        <v/>
      </c>
      <c r="BQ1639" s="7"/>
      <c r="BR1639" s="75" t="str">
        <f t="shared" si="341"/>
        <v/>
      </c>
      <c r="BS1639" s="75" t="str">
        <f t="shared" si="342"/>
        <v/>
      </c>
      <c r="BT1639" s="5" t="str">
        <f t="shared" si="343"/>
        <v/>
      </c>
      <c r="BU1639" s="79" t="str">
        <f t="shared" si="344"/>
        <v/>
      </c>
      <c r="BV1639" s="79" t="str">
        <f t="shared" si="345"/>
        <v/>
      </c>
      <c r="BW1639" s="79" t="str">
        <f t="shared" si="346"/>
        <v/>
      </c>
      <c r="CB1639" s="5"/>
      <c r="CE1639" s="5"/>
      <c r="CF1639" s="5"/>
      <c r="CG1639" s="5"/>
      <c r="CH1639" s="5"/>
      <c r="CI1639" s="5"/>
      <c r="CJ1639" s="14"/>
      <c r="CK1639" s="25"/>
      <c r="DO1639" s="5" t="e">
        <f>IF(REPORTE!AH$2="si",IF(C1639=VALUE(REPORTE!C$22),IF(SUM(DO1640:DO$1993),CONCATENATE(INT(B1639),", "),INT(B1639)),""),IF(C1639=VALUE(REPORTE!C$21),IF(SUM(DO1640:DO$1993),CONCATENATE(INT(B1639),", "),INT(B1639)),""))</f>
        <v>#VALUE!</v>
      </c>
      <c r="DP1639" s="5"/>
      <c r="DS1639" s="5"/>
      <c r="DT1639" s="5"/>
      <c r="DU1639" s="5"/>
      <c r="DV1639" s="5"/>
    </row>
    <row r="1640" spans="1:126" x14ac:dyDescent="0.25">
      <c r="A1640" s="4" t="str">
        <f t="shared" si="340"/>
        <v/>
      </c>
      <c r="B1640" s="3"/>
      <c r="D1640" s="1"/>
      <c r="H1640" s="5" t="str">
        <f>IF(F1640="","",IFERROR(CONCATENATE("PEUA",VLOOKUP(ESTADO,REPORTE!AV$2:AW$33,2,0),DIDTRITO_FORM,CADER_FORM,IFERROR(INDEX(CA:CA,MATCH(DAY(F1640),BZ:BZ,0),1),DAY(F1640)),IFERROR(INDEX(CA:CA,MATCH(MONTH(F1640),BZ:BZ,0),1),MONTH(F1640)),YEAR(F1640),G1640),""))</f>
        <v/>
      </c>
      <c r="N1640" s="66" t="str">
        <f>IFERROR(IF(BT1640="","",IF(INDEX(N$1:N1639,MATCH(BT1640,BT$1:BT1639,0),1)=0,"",INDEX(N$1:N1639,MATCH(BT1640,BT$1:BT1639,0),1))),"")</f>
        <v/>
      </c>
      <c r="O1640" s="66" t="str">
        <f>IFERROR(IF(BT1640="","",IF(INDEX(O$1:O1639,MATCH(BT1640,BT$1:BT1639,0),1)=0,"",INDEX(O$1:O1639,MATCH(BT1640,BT$1:BT1639,0),1))),"")</f>
        <v/>
      </c>
      <c r="R1640" s="66"/>
      <c r="S1640" s="5"/>
      <c r="T1640" s="66"/>
      <c r="U1640" s="5" t="str">
        <f>IFERROR(IF(INDEX(U$1:U1639,MATCH(T1640,T$1:T1639,0),1)=0,"",INDEX(U$1:U1639,MATCH(T1640,T$1:T1639,0),1)),"")</f>
        <v/>
      </c>
      <c r="V1640" s="66"/>
      <c r="W1640" s="5" t="str">
        <f>IFERROR(IF(INDEX(W$1:W1639,MATCH(V1640,V$1:V1639,0),1)=0,"",INDEX(W$1:W1639,MATCH(V1640,V$1:V1639,0),1)),"")</f>
        <v/>
      </c>
      <c r="AE1640" s="4"/>
      <c r="AY1640" s="7"/>
      <c r="BN1640" s="7" t="str">
        <f t="shared" si="347"/>
        <v/>
      </c>
      <c r="BO1640" s="286" t="str">
        <f t="shared" si="339"/>
        <v/>
      </c>
      <c r="BP1640" s="22" t="str">
        <f t="shared" si="348"/>
        <v/>
      </c>
      <c r="BQ1640" s="7"/>
      <c r="BR1640" s="75" t="str">
        <f t="shared" si="341"/>
        <v/>
      </c>
      <c r="BS1640" s="75" t="str">
        <f t="shared" si="342"/>
        <v/>
      </c>
      <c r="BT1640" s="5" t="str">
        <f t="shared" si="343"/>
        <v/>
      </c>
      <c r="BU1640" s="79" t="str">
        <f t="shared" si="344"/>
        <v/>
      </c>
      <c r="BV1640" s="79" t="str">
        <f t="shared" si="345"/>
        <v/>
      </c>
      <c r="BW1640" s="79" t="str">
        <f t="shared" si="346"/>
        <v/>
      </c>
      <c r="CB1640" s="5"/>
      <c r="CE1640" s="5"/>
      <c r="CF1640" s="5"/>
      <c r="CG1640" s="5"/>
      <c r="CH1640" s="5"/>
      <c r="CI1640" s="5"/>
      <c r="CJ1640" s="14"/>
      <c r="CK1640" s="25"/>
      <c r="DO1640" s="5" t="e">
        <f>IF(REPORTE!AH$2="si",IF(C1640=VALUE(REPORTE!C$22),IF(SUM(DO1641:DO$1993),CONCATENATE(INT(B1640),", "),INT(B1640)),""),IF(C1640=VALUE(REPORTE!C$21),IF(SUM(DO1641:DO$1993),CONCATENATE(INT(B1640),", "),INT(B1640)),""))</f>
        <v>#VALUE!</v>
      </c>
      <c r="DP1640" s="5" t="e">
        <f>CONCATENATE(DO1640,DO1641,DO1642,DO1643,DO1644,DO1645,DO1646,DO1647,DO1648,DO1649,DO1650,DO1651,DO1652,DO1653,DO1654,DO1655,DO1656,DO1657,DO1658,DO1659,DO1660,DO1661,DO1662,DO1663,DO1664,DO1665,DO1666,DO1667,DO1668,DO1669,DO1670,DO1671,DO1672,DO1673,DO1674,DO1675,DO1676,DO1677,DO1678,DO1679,DO1680,DO1681)</f>
        <v>#VALUE!</v>
      </c>
      <c r="DS1640" s="5"/>
      <c r="DT1640" s="5"/>
      <c r="DU1640" s="5"/>
      <c r="DV1640" s="5"/>
    </row>
    <row r="1641" spans="1:126" x14ac:dyDescent="0.25">
      <c r="A1641" s="4" t="str">
        <f t="shared" si="340"/>
        <v/>
      </c>
      <c r="B1641" s="3"/>
      <c r="D1641" s="1"/>
      <c r="H1641" s="5" t="str">
        <f>IF(F1641="","",IFERROR(CONCATENATE("PEUA",VLOOKUP(ESTADO,REPORTE!AV$2:AW$33,2,0),DIDTRITO_FORM,CADER_FORM,IFERROR(INDEX(CA:CA,MATCH(DAY(F1641),BZ:BZ,0),1),DAY(F1641)),IFERROR(INDEX(CA:CA,MATCH(MONTH(F1641),BZ:BZ,0),1),MONTH(F1641)),YEAR(F1641),G1641),""))</f>
        <v/>
      </c>
      <c r="N1641" s="66" t="str">
        <f>IFERROR(IF(BT1641="","",IF(INDEX(N$1:N1640,MATCH(BT1641,BT$1:BT1640,0),1)=0,"",INDEX(N$1:N1640,MATCH(BT1641,BT$1:BT1640,0),1))),"")</f>
        <v/>
      </c>
      <c r="O1641" s="66" t="str">
        <f>IFERROR(IF(BT1641="","",IF(INDEX(O$1:O1640,MATCH(BT1641,BT$1:BT1640,0),1)=0,"",INDEX(O$1:O1640,MATCH(BT1641,BT$1:BT1640,0),1))),"")</f>
        <v/>
      </c>
      <c r="R1641" s="66"/>
      <c r="S1641" s="5"/>
      <c r="T1641" s="66"/>
      <c r="U1641" s="5" t="str">
        <f>IFERROR(IF(INDEX(U$1:U1640,MATCH(T1641,T$1:T1640,0),1)=0,"",INDEX(U$1:U1640,MATCH(T1641,T$1:T1640,0),1)),"")</f>
        <v/>
      </c>
      <c r="V1641" s="66"/>
      <c r="W1641" s="5" t="str">
        <f>IFERROR(IF(INDEX(W$1:W1640,MATCH(V1641,V$1:V1640,0),1)=0,"",INDEX(W$1:W1640,MATCH(V1641,V$1:V1640,0),1)),"")</f>
        <v/>
      </c>
      <c r="AE1641" s="4"/>
      <c r="AY1641" s="7"/>
      <c r="BN1641" s="7" t="str">
        <f t="shared" si="347"/>
        <v/>
      </c>
      <c r="BO1641" s="286" t="str">
        <f t="shared" si="339"/>
        <v/>
      </c>
      <c r="BP1641" s="22" t="str">
        <f t="shared" si="348"/>
        <v/>
      </c>
      <c r="BQ1641" s="7"/>
      <c r="BR1641" s="75" t="str">
        <f t="shared" si="341"/>
        <v/>
      </c>
      <c r="BS1641" s="75" t="str">
        <f t="shared" si="342"/>
        <v/>
      </c>
      <c r="BT1641" s="5" t="str">
        <f t="shared" si="343"/>
        <v/>
      </c>
      <c r="BU1641" s="79" t="str">
        <f t="shared" si="344"/>
        <v/>
      </c>
      <c r="BV1641" s="79" t="str">
        <f t="shared" si="345"/>
        <v/>
      </c>
      <c r="BW1641" s="79" t="str">
        <f t="shared" si="346"/>
        <v/>
      </c>
      <c r="CB1641" s="5"/>
      <c r="CE1641" s="5"/>
      <c r="CF1641" s="5"/>
      <c r="CG1641" s="5"/>
      <c r="CH1641" s="5"/>
      <c r="CI1641" s="5"/>
      <c r="CJ1641" s="14"/>
      <c r="CK1641" s="25"/>
      <c r="DO1641" s="5" t="e">
        <f>IF(REPORTE!AH$2="si",IF(C1641=VALUE(REPORTE!C$22),IF(SUM(DO1642:DO$1993),CONCATENATE(INT(B1641),", "),INT(B1641)),""),IF(C1641=VALUE(REPORTE!C$21),IF(SUM(DO1642:DO$1993),CONCATENATE(INT(B1641),", "),INT(B1641)),""))</f>
        <v>#VALUE!</v>
      </c>
      <c r="DS1641" s="5"/>
      <c r="DT1641" s="5"/>
      <c r="DU1641" s="5"/>
      <c r="DV1641" s="5"/>
    </row>
    <row r="1642" spans="1:126" x14ac:dyDescent="0.25">
      <c r="A1642" s="4" t="str">
        <f t="shared" si="340"/>
        <v/>
      </c>
      <c r="B1642" s="3"/>
      <c r="D1642" s="1"/>
      <c r="H1642" s="5" t="str">
        <f>IF(F1642="","",IFERROR(CONCATENATE("PEUA",VLOOKUP(ESTADO,REPORTE!AV$2:AW$33,2,0),DIDTRITO_FORM,CADER_FORM,IFERROR(INDEX(CA:CA,MATCH(DAY(F1642),BZ:BZ,0),1),DAY(F1642)),IFERROR(INDEX(CA:CA,MATCH(MONTH(F1642),BZ:BZ,0),1),MONTH(F1642)),YEAR(F1642),G1642),""))</f>
        <v/>
      </c>
      <c r="N1642" s="66" t="str">
        <f>IFERROR(IF(BT1642="","",IF(INDEX(N$1:N1641,MATCH(BT1642,BT$1:BT1641,0),1)=0,"",INDEX(N$1:N1641,MATCH(BT1642,BT$1:BT1641,0),1))),"")</f>
        <v/>
      </c>
      <c r="O1642" s="66" t="str">
        <f>IFERROR(IF(BT1642="","",IF(INDEX(O$1:O1641,MATCH(BT1642,BT$1:BT1641,0),1)=0,"",INDEX(O$1:O1641,MATCH(BT1642,BT$1:BT1641,0),1))),"")</f>
        <v/>
      </c>
      <c r="R1642" s="66"/>
      <c r="S1642" s="5"/>
      <c r="T1642" s="66"/>
      <c r="U1642" s="5" t="str">
        <f>IFERROR(IF(INDEX(U$1:U1641,MATCH(T1642,T$1:T1641,0),1)=0,"",INDEX(U$1:U1641,MATCH(T1642,T$1:T1641,0),1)),"")</f>
        <v/>
      </c>
      <c r="V1642" s="66"/>
      <c r="W1642" s="5" t="str">
        <f>IFERROR(IF(INDEX(W$1:W1641,MATCH(V1642,V$1:V1641,0),1)=0,"",INDEX(W$1:W1641,MATCH(V1642,V$1:V1641,0),1)),"")</f>
        <v/>
      </c>
      <c r="AE1642" s="4"/>
      <c r="AY1642" s="7"/>
      <c r="BN1642" s="7" t="str">
        <f t="shared" si="347"/>
        <v/>
      </c>
      <c r="BO1642" s="286" t="str">
        <f t="shared" si="339"/>
        <v/>
      </c>
      <c r="BP1642" s="22" t="str">
        <f t="shared" si="348"/>
        <v/>
      </c>
      <c r="BQ1642" s="7"/>
      <c r="BR1642" s="75" t="str">
        <f t="shared" si="341"/>
        <v/>
      </c>
      <c r="BS1642" s="75" t="str">
        <f t="shared" si="342"/>
        <v/>
      </c>
      <c r="BT1642" s="5" t="str">
        <f t="shared" si="343"/>
        <v/>
      </c>
      <c r="BU1642" s="79" t="str">
        <f t="shared" si="344"/>
        <v/>
      </c>
      <c r="BV1642" s="79" t="str">
        <f t="shared" si="345"/>
        <v/>
      </c>
      <c r="BW1642" s="79" t="str">
        <f t="shared" si="346"/>
        <v/>
      </c>
      <c r="CB1642" s="5"/>
      <c r="CE1642" s="5"/>
      <c r="CF1642" s="5"/>
      <c r="CG1642" s="5"/>
      <c r="CH1642" s="5"/>
      <c r="CI1642" s="5"/>
      <c r="CJ1642" s="14"/>
      <c r="CK1642" s="25"/>
      <c r="DO1642" s="5" t="e">
        <f>IF(REPORTE!AH$2="si",IF(C1642=VALUE(REPORTE!C$22),IF(SUM(DO1643:DO$1993),CONCATENATE(INT(B1642),", "),INT(B1642)),""),IF(C1642=VALUE(REPORTE!C$21),IF(SUM(DO1643:DO$1993),CONCATENATE(INT(B1642),", "),INT(B1642)),""))</f>
        <v>#VALUE!</v>
      </c>
      <c r="DS1642" s="5"/>
      <c r="DT1642" s="5"/>
      <c r="DU1642" s="5"/>
      <c r="DV1642" s="5"/>
    </row>
    <row r="1643" spans="1:126" x14ac:dyDescent="0.25">
      <c r="A1643" s="4" t="str">
        <f t="shared" si="340"/>
        <v/>
      </c>
      <c r="B1643" s="3"/>
      <c r="D1643" s="1"/>
      <c r="H1643" s="5" t="str">
        <f>IF(F1643="","",IFERROR(CONCATENATE("PEUA",VLOOKUP(ESTADO,REPORTE!AV$2:AW$33,2,0),DIDTRITO_FORM,CADER_FORM,IFERROR(INDEX(CA:CA,MATCH(DAY(F1643),BZ:BZ,0),1),DAY(F1643)),IFERROR(INDEX(CA:CA,MATCH(MONTH(F1643),BZ:BZ,0),1),MONTH(F1643)),YEAR(F1643),G1643),""))</f>
        <v/>
      </c>
      <c r="N1643" s="66" t="str">
        <f>IFERROR(IF(BT1643="","",IF(INDEX(N$1:N1642,MATCH(BT1643,BT$1:BT1642,0),1)=0,"",INDEX(N$1:N1642,MATCH(BT1643,BT$1:BT1642,0),1))),"")</f>
        <v/>
      </c>
      <c r="O1643" s="66" t="str">
        <f>IFERROR(IF(BT1643="","",IF(INDEX(O$1:O1642,MATCH(BT1643,BT$1:BT1642,0),1)=0,"",INDEX(O$1:O1642,MATCH(BT1643,BT$1:BT1642,0),1))),"")</f>
        <v/>
      </c>
      <c r="R1643" s="66"/>
      <c r="S1643" s="5"/>
      <c r="T1643" s="66"/>
      <c r="U1643" s="5" t="str">
        <f>IFERROR(IF(INDEX(U$1:U1642,MATCH(T1643,T$1:T1642,0),1)=0,"",INDEX(U$1:U1642,MATCH(T1643,T$1:T1642,0),1)),"")</f>
        <v/>
      </c>
      <c r="V1643" s="66"/>
      <c r="W1643" s="5" t="str">
        <f>IFERROR(IF(INDEX(W$1:W1642,MATCH(V1643,V$1:V1642,0),1)=0,"",INDEX(W$1:W1642,MATCH(V1643,V$1:V1642,0),1)),"")</f>
        <v/>
      </c>
      <c r="AE1643" s="4"/>
      <c r="AY1643" s="7"/>
      <c r="BN1643" s="7" t="str">
        <f t="shared" si="347"/>
        <v/>
      </c>
      <c r="BO1643" s="286" t="str">
        <f t="shared" si="339"/>
        <v/>
      </c>
      <c r="BP1643" s="22" t="str">
        <f t="shared" si="348"/>
        <v/>
      </c>
      <c r="BQ1643" s="7"/>
      <c r="BR1643" s="75" t="str">
        <f t="shared" si="341"/>
        <v/>
      </c>
      <c r="BS1643" s="75" t="str">
        <f t="shared" si="342"/>
        <v/>
      </c>
      <c r="BT1643" s="5" t="str">
        <f t="shared" si="343"/>
        <v/>
      </c>
      <c r="BU1643" s="79" t="str">
        <f t="shared" si="344"/>
        <v/>
      </c>
      <c r="BV1643" s="79" t="str">
        <f t="shared" si="345"/>
        <v/>
      </c>
      <c r="BW1643" s="79" t="str">
        <f t="shared" si="346"/>
        <v/>
      </c>
      <c r="CB1643" s="5"/>
      <c r="CE1643" s="5"/>
      <c r="CF1643" s="5"/>
      <c r="CG1643" s="5"/>
      <c r="CH1643" s="5"/>
      <c r="CI1643" s="5"/>
      <c r="CJ1643" s="14"/>
      <c r="CK1643" s="25"/>
      <c r="DO1643" s="5" t="e">
        <f>IF(REPORTE!AH$2="si",IF(C1643=VALUE(REPORTE!C$22),IF(SUM(DO1644:DO$1993),CONCATENATE(INT(B1643),", "),INT(B1643)),""),IF(C1643=VALUE(REPORTE!C$21),IF(SUM(DO1644:DO$1993),CONCATENATE(INT(B1643),", "),INT(B1643)),""))</f>
        <v>#VALUE!</v>
      </c>
      <c r="DS1643" s="5"/>
      <c r="DT1643" s="5"/>
      <c r="DU1643" s="5"/>
      <c r="DV1643" s="5"/>
    </row>
    <row r="1644" spans="1:126" x14ac:dyDescent="0.25">
      <c r="A1644" s="4" t="str">
        <f t="shared" si="340"/>
        <v/>
      </c>
      <c r="B1644" s="3"/>
      <c r="D1644" s="1"/>
      <c r="H1644" s="5" t="str">
        <f>IF(F1644="","",IFERROR(CONCATENATE("PEUA",VLOOKUP(ESTADO,REPORTE!AV$2:AW$33,2,0),DIDTRITO_FORM,CADER_FORM,IFERROR(INDEX(CA:CA,MATCH(DAY(F1644),BZ:BZ,0),1),DAY(F1644)),IFERROR(INDEX(CA:CA,MATCH(MONTH(F1644),BZ:BZ,0),1),MONTH(F1644)),YEAR(F1644),G1644),""))</f>
        <v/>
      </c>
      <c r="N1644" s="66" t="str">
        <f>IFERROR(IF(BT1644="","",IF(INDEX(N$1:N1643,MATCH(BT1644,BT$1:BT1643,0),1)=0,"",INDEX(N$1:N1643,MATCH(BT1644,BT$1:BT1643,0),1))),"")</f>
        <v/>
      </c>
      <c r="O1644" s="66" t="str">
        <f>IFERROR(IF(BT1644="","",IF(INDEX(O$1:O1643,MATCH(BT1644,BT$1:BT1643,0),1)=0,"",INDEX(O$1:O1643,MATCH(BT1644,BT$1:BT1643,0),1))),"")</f>
        <v/>
      </c>
      <c r="R1644" s="66"/>
      <c r="S1644" s="5"/>
      <c r="T1644" s="66"/>
      <c r="U1644" s="5" t="str">
        <f>IFERROR(IF(INDEX(U$1:U1643,MATCH(T1644,T$1:T1643,0),1)=0,"",INDEX(U$1:U1643,MATCH(T1644,T$1:T1643,0),1)),"")</f>
        <v/>
      </c>
      <c r="V1644" s="66"/>
      <c r="W1644" s="5" t="str">
        <f>IFERROR(IF(INDEX(W$1:W1643,MATCH(V1644,V$1:V1643,0),1)=0,"",INDEX(W$1:W1643,MATCH(V1644,V$1:V1643,0),1)),"")</f>
        <v/>
      </c>
      <c r="AE1644" s="4"/>
      <c r="AY1644" s="7"/>
      <c r="BN1644" s="7" t="str">
        <f t="shared" si="347"/>
        <v/>
      </c>
      <c r="BO1644" s="286" t="str">
        <f t="shared" si="339"/>
        <v/>
      </c>
      <c r="BP1644" s="22" t="str">
        <f t="shared" si="348"/>
        <v/>
      </c>
      <c r="BQ1644" s="7"/>
      <c r="BR1644" s="75" t="str">
        <f t="shared" si="341"/>
        <v/>
      </c>
      <c r="BS1644" s="75" t="str">
        <f t="shared" si="342"/>
        <v/>
      </c>
      <c r="BT1644" s="5" t="str">
        <f t="shared" si="343"/>
        <v/>
      </c>
      <c r="BU1644" s="79" t="str">
        <f t="shared" si="344"/>
        <v/>
      </c>
      <c r="BV1644" s="79" t="str">
        <f t="shared" si="345"/>
        <v/>
      </c>
      <c r="BW1644" s="79" t="str">
        <f t="shared" si="346"/>
        <v/>
      </c>
      <c r="CB1644" s="5"/>
      <c r="CE1644" s="5"/>
      <c r="CF1644" s="5"/>
      <c r="CG1644" s="5"/>
      <c r="CH1644" s="5"/>
      <c r="CI1644" s="5"/>
      <c r="CJ1644" s="14"/>
      <c r="CK1644" s="25"/>
      <c r="DO1644" s="5" t="e">
        <f>IF(REPORTE!AH$2="si",IF(C1644=VALUE(REPORTE!C$22),IF(SUM(DO1645:DO$1993),CONCATENATE(INT(B1644),", "),INT(B1644)),""),IF(C1644=VALUE(REPORTE!C$21),IF(SUM(DO1645:DO$1993),CONCATENATE(INT(B1644),", "),INT(B1644)),""))</f>
        <v>#VALUE!</v>
      </c>
      <c r="DS1644" s="5"/>
      <c r="DT1644" s="5"/>
      <c r="DU1644" s="5"/>
      <c r="DV1644" s="5"/>
    </row>
    <row r="1645" spans="1:126" x14ac:dyDescent="0.25">
      <c r="A1645" s="4" t="str">
        <f t="shared" si="340"/>
        <v/>
      </c>
      <c r="B1645" s="3"/>
      <c r="D1645" s="1"/>
      <c r="H1645" s="5" t="str">
        <f>IF(F1645="","",IFERROR(CONCATENATE("PEUA",VLOOKUP(ESTADO,REPORTE!AV$2:AW$33,2,0),DIDTRITO_FORM,CADER_FORM,IFERROR(INDEX(CA:CA,MATCH(DAY(F1645),BZ:BZ,0),1),DAY(F1645)),IFERROR(INDEX(CA:CA,MATCH(MONTH(F1645),BZ:BZ,0),1),MONTH(F1645)),YEAR(F1645),G1645),""))</f>
        <v/>
      </c>
      <c r="N1645" s="66" t="str">
        <f>IFERROR(IF(BT1645="","",IF(INDEX(N$1:N1644,MATCH(BT1645,BT$1:BT1644,0),1)=0,"",INDEX(N$1:N1644,MATCH(BT1645,BT$1:BT1644,0),1))),"")</f>
        <v/>
      </c>
      <c r="O1645" s="66" t="str">
        <f>IFERROR(IF(BT1645="","",IF(INDEX(O$1:O1644,MATCH(BT1645,BT$1:BT1644,0),1)=0,"",INDEX(O$1:O1644,MATCH(BT1645,BT$1:BT1644,0),1))),"")</f>
        <v/>
      </c>
      <c r="R1645" s="66"/>
      <c r="S1645" s="5"/>
      <c r="T1645" s="66"/>
      <c r="U1645" s="5" t="str">
        <f>IFERROR(IF(INDEX(U$1:U1644,MATCH(T1645,T$1:T1644,0),1)=0,"",INDEX(U$1:U1644,MATCH(T1645,T$1:T1644,0),1)),"")</f>
        <v/>
      </c>
      <c r="V1645" s="66"/>
      <c r="W1645" s="5" t="str">
        <f>IFERROR(IF(INDEX(W$1:W1644,MATCH(V1645,V$1:V1644,0),1)=0,"",INDEX(W$1:W1644,MATCH(V1645,V$1:V1644,0),1)),"")</f>
        <v/>
      </c>
      <c r="AE1645" s="4"/>
      <c r="AY1645" s="7"/>
      <c r="BN1645" s="7" t="str">
        <f t="shared" si="347"/>
        <v/>
      </c>
      <c r="BO1645" s="286" t="str">
        <f t="shared" si="339"/>
        <v/>
      </c>
      <c r="BP1645" s="22" t="str">
        <f t="shared" si="348"/>
        <v/>
      </c>
      <c r="BQ1645" s="7"/>
      <c r="BR1645" s="75" t="str">
        <f t="shared" si="341"/>
        <v/>
      </c>
      <c r="BS1645" s="75" t="str">
        <f t="shared" si="342"/>
        <v/>
      </c>
      <c r="BT1645" s="5" t="str">
        <f t="shared" si="343"/>
        <v/>
      </c>
      <c r="BU1645" s="79" t="str">
        <f t="shared" si="344"/>
        <v/>
      </c>
      <c r="BV1645" s="79" t="str">
        <f t="shared" si="345"/>
        <v/>
      </c>
      <c r="BW1645" s="79" t="str">
        <f t="shared" si="346"/>
        <v/>
      </c>
      <c r="CB1645" s="5"/>
      <c r="CE1645" s="5"/>
      <c r="CF1645" s="5"/>
      <c r="CG1645" s="5"/>
      <c r="CH1645" s="5"/>
      <c r="CI1645" s="5"/>
      <c r="CJ1645" s="14"/>
      <c r="CK1645" s="25"/>
      <c r="DO1645" s="5" t="e">
        <f>IF(REPORTE!AH$2="si",IF(C1645=VALUE(REPORTE!C$22),IF(SUM(DO1646:DO$1993),CONCATENATE(INT(B1645),", "),INT(B1645)),""),IF(C1645=VALUE(REPORTE!C$21),IF(SUM(DO1646:DO$1993),CONCATENATE(INT(B1645),", "),INT(B1645)),""))</f>
        <v>#VALUE!</v>
      </c>
      <c r="DS1645" s="5"/>
      <c r="DT1645" s="5"/>
      <c r="DU1645" s="5"/>
      <c r="DV1645" s="5"/>
    </row>
    <row r="1646" spans="1:126" x14ac:dyDescent="0.25">
      <c r="A1646" s="4" t="str">
        <f t="shared" si="340"/>
        <v/>
      </c>
      <c r="B1646" s="3"/>
      <c r="D1646" s="1"/>
      <c r="H1646" s="5" t="str">
        <f>IF(F1646="","",IFERROR(CONCATENATE("PEUA",VLOOKUP(ESTADO,REPORTE!AV$2:AW$33,2,0),DIDTRITO_FORM,CADER_FORM,IFERROR(INDEX(CA:CA,MATCH(DAY(F1646),BZ:BZ,0),1),DAY(F1646)),IFERROR(INDEX(CA:CA,MATCH(MONTH(F1646),BZ:BZ,0),1),MONTH(F1646)),YEAR(F1646),G1646),""))</f>
        <v/>
      </c>
      <c r="N1646" s="66" t="str">
        <f>IFERROR(IF(BT1646="","",IF(INDEX(N$1:N1645,MATCH(BT1646,BT$1:BT1645,0),1)=0,"",INDEX(N$1:N1645,MATCH(BT1646,BT$1:BT1645,0),1))),"")</f>
        <v/>
      </c>
      <c r="O1646" s="66" t="str">
        <f>IFERROR(IF(BT1646="","",IF(INDEX(O$1:O1645,MATCH(BT1646,BT$1:BT1645,0),1)=0,"",INDEX(O$1:O1645,MATCH(BT1646,BT$1:BT1645,0),1))),"")</f>
        <v/>
      </c>
      <c r="R1646" s="66"/>
      <c r="S1646" s="5"/>
      <c r="T1646" s="66"/>
      <c r="U1646" s="5" t="str">
        <f>IFERROR(IF(INDEX(U$1:U1645,MATCH(T1646,T$1:T1645,0),1)=0,"",INDEX(U$1:U1645,MATCH(T1646,T$1:T1645,0),1)),"")</f>
        <v/>
      </c>
      <c r="V1646" s="66"/>
      <c r="W1646" s="5" t="str">
        <f>IFERROR(IF(INDEX(W$1:W1645,MATCH(V1646,V$1:V1645,0),1)=0,"",INDEX(W$1:W1645,MATCH(V1646,V$1:V1645,0),1)),"")</f>
        <v/>
      </c>
      <c r="AE1646" s="4"/>
      <c r="AY1646" s="7"/>
      <c r="BN1646" s="7" t="str">
        <f t="shared" si="347"/>
        <v/>
      </c>
      <c r="BO1646" s="286" t="str">
        <f t="shared" si="339"/>
        <v/>
      </c>
      <c r="BP1646" s="22" t="str">
        <f t="shared" si="348"/>
        <v/>
      </c>
      <c r="BQ1646" s="7"/>
      <c r="BR1646" s="75" t="str">
        <f t="shared" si="341"/>
        <v/>
      </c>
      <c r="BS1646" s="75" t="str">
        <f t="shared" si="342"/>
        <v/>
      </c>
      <c r="BT1646" s="5" t="str">
        <f t="shared" si="343"/>
        <v/>
      </c>
      <c r="BU1646" s="79" t="str">
        <f t="shared" si="344"/>
        <v/>
      </c>
      <c r="BV1646" s="79" t="str">
        <f t="shared" si="345"/>
        <v/>
      </c>
      <c r="BW1646" s="79" t="str">
        <f t="shared" si="346"/>
        <v/>
      </c>
      <c r="CB1646" s="5"/>
      <c r="CE1646" s="5"/>
      <c r="CF1646" s="5"/>
      <c r="CG1646" s="5"/>
      <c r="CH1646" s="5"/>
      <c r="CI1646" s="5"/>
      <c r="CJ1646" s="14"/>
      <c r="CK1646" s="25"/>
      <c r="DO1646" s="5" t="e">
        <f>IF(REPORTE!AH$2="si",IF(C1646=VALUE(REPORTE!C$22),IF(SUM(DO1647:DO$1993),CONCATENATE(INT(B1646),", "),INT(B1646)),""),IF(C1646=VALUE(REPORTE!C$21),IF(SUM(DO1647:DO$1993),CONCATENATE(INT(B1646),", "),INT(B1646)),""))</f>
        <v>#VALUE!</v>
      </c>
      <c r="DS1646" s="5"/>
      <c r="DT1646" s="5"/>
      <c r="DU1646" s="5"/>
      <c r="DV1646" s="5"/>
    </row>
    <row r="1647" spans="1:126" x14ac:dyDescent="0.25">
      <c r="A1647" s="4" t="str">
        <f t="shared" si="340"/>
        <v/>
      </c>
      <c r="B1647" s="3"/>
      <c r="D1647" s="1"/>
      <c r="H1647" s="5" t="str">
        <f>IF(F1647="","",IFERROR(CONCATENATE("PEUA",VLOOKUP(ESTADO,REPORTE!AV$2:AW$33,2,0),DIDTRITO_FORM,CADER_FORM,IFERROR(INDEX(CA:CA,MATCH(DAY(F1647),BZ:BZ,0),1),DAY(F1647)),IFERROR(INDEX(CA:CA,MATCH(MONTH(F1647),BZ:BZ,0),1),MONTH(F1647)),YEAR(F1647),G1647),""))</f>
        <v/>
      </c>
      <c r="N1647" s="66" t="str">
        <f>IFERROR(IF(BT1647="","",IF(INDEX(N$1:N1646,MATCH(BT1647,BT$1:BT1646,0),1)=0,"",INDEX(N$1:N1646,MATCH(BT1647,BT$1:BT1646,0),1))),"")</f>
        <v/>
      </c>
      <c r="O1647" s="66" t="str">
        <f>IFERROR(IF(BT1647="","",IF(INDEX(O$1:O1646,MATCH(BT1647,BT$1:BT1646,0),1)=0,"",INDEX(O$1:O1646,MATCH(BT1647,BT$1:BT1646,0),1))),"")</f>
        <v/>
      </c>
      <c r="R1647" s="66"/>
      <c r="S1647" s="5"/>
      <c r="T1647" s="66"/>
      <c r="U1647" s="5" t="str">
        <f>IFERROR(IF(INDEX(U$1:U1646,MATCH(T1647,T$1:T1646,0),1)=0,"",INDEX(U$1:U1646,MATCH(T1647,T$1:T1646,0),1)),"")</f>
        <v/>
      </c>
      <c r="V1647" s="66"/>
      <c r="W1647" s="5" t="str">
        <f>IFERROR(IF(INDEX(W$1:W1646,MATCH(V1647,V$1:V1646,0),1)=0,"",INDEX(W$1:W1646,MATCH(V1647,V$1:V1646,0),1)),"")</f>
        <v/>
      </c>
      <c r="AE1647" s="4"/>
      <c r="AY1647" s="7"/>
      <c r="BN1647" s="7" t="str">
        <f t="shared" si="347"/>
        <v/>
      </c>
      <c r="BO1647" s="286" t="str">
        <f t="shared" si="339"/>
        <v/>
      </c>
      <c r="BP1647" s="22" t="str">
        <f t="shared" si="348"/>
        <v/>
      </c>
      <c r="BQ1647" s="7"/>
      <c r="BR1647" s="75" t="str">
        <f t="shared" si="341"/>
        <v/>
      </c>
      <c r="BS1647" s="75" t="str">
        <f t="shared" si="342"/>
        <v/>
      </c>
      <c r="BT1647" s="5" t="str">
        <f t="shared" si="343"/>
        <v/>
      </c>
      <c r="BU1647" s="79" t="str">
        <f t="shared" si="344"/>
        <v/>
      </c>
      <c r="BV1647" s="79" t="str">
        <f t="shared" si="345"/>
        <v/>
      </c>
      <c r="BW1647" s="79" t="str">
        <f t="shared" si="346"/>
        <v/>
      </c>
      <c r="CB1647" s="5"/>
      <c r="CE1647" s="5"/>
      <c r="CF1647" s="5"/>
      <c r="CG1647" s="5"/>
      <c r="CH1647" s="5"/>
      <c r="CI1647" s="5"/>
      <c r="CJ1647" s="14"/>
      <c r="CK1647" s="25"/>
      <c r="DO1647" s="5" t="e">
        <f>IF(REPORTE!AH$2="si",IF(C1647=VALUE(REPORTE!C$22),IF(SUM(DO1648:DO$1993),CONCATENATE(INT(B1647),", "),INT(B1647)),""),IF(C1647=VALUE(REPORTE!C$21),IF(SUM(DO1648:DO$1993),CONCATENATE(INT(B1647),", "),INT(B1647)),""))</f>
        <v>#VALUE!</v>
      </c>
      <c r="DS1647" s="5"/>
      <c r="DT1647" s="5"/>
      <c r="DU1647" s="5"/>
      <c r="DV1647" s="5"/>
    </row>
    <row r="1648" spans="1:126" x14ac:dyDescent="0.25">
      <c r="A1648" s="4" t="str">
        <f t="shared" si="340"/>
        <v/>
      </c>
      <c r="B1648" s="3"/>
      <c r="D1648" s="1"/>
      <c r="H1648" s="5" t="str">
        <f>IF(F1648="","",IFERROR(CONCATENATE("PEUA",VLOOKUP(ESTADO,REPORTE!AV$2:AW$33,2,0),DIDTRITO_FORM,CADER_FORM,IFERROR(INDEX(CA:CA,MATCH(DAY(F1648),BZ:BZ,0),1),DAY(F1648)),IFERROR(INDEX(CA:CA,MATCH(MONTH(F1648),BZ:BZ,0),1),MONTH(F1648)),YEAR(F1648),G1648),""))</f>
        <v/>
      </c>
      <c r="N1648" s="66" t="str">
        <f>IFERROR(IF(BT1648="","",IF(INDEX(N$1:N1647,MATCH(BT1648,BT$1:BT1647,0),1)=0,"",INDEX(N$1:N1647,MATCH(BT1648,BT$1:BT1647,0),1))),"")</f>
        <v/>
      </c>
      <c r="O1648" s="66" t="str">
        <f>IFERROR(IF(BT1648="","",IF(INDEX(O$1:O1647,MATCH(BT1648,BT$1:BT1647,0),1)=0,"",INDEX(O$1:O1647,MATCH(BT1648,BT$1:BT1647,0),1))),"")</f>
        <v/>
      </c>
      <c r="R1648" s="66"/>
      <c r="S1648" s="5"/>
      <c r="T1648" s="66"/>
      <c r="U1648" s="5" t="str">
        <f>IFERROR(IF(INDEX(U$1:U1647,MATCH(T1648,T$1:T1647,0),1)=0,"",INDEX(U$1:U1647,MATCH(T1648,T$1:T1647,0),1)),"")</f>
        <v/>
      </c>
      <c r="V1648" s="66"/>
      <c r="W1648" s="5" t="str">
        <f>IFERROR(IF(INDEX(W$1:W1647,MATCH(V1648,V$1:V1647,0),1)=0,"",INDEX(W$1:W1647,MATCH(V1648,V$1:V1647,0),1)),"")</f>
        <v/>
      </c>
      <c r="AE1648" s="4"/>
      <c r="AY1648" s="7"/>
      <c r="BN1648" s="7" t="str">
        <f t="shared" si="347"/>
        <v/>
      </c>
      <c r="BO1648" s="286" t="str">
        <f t="shared" si="339"/>
        <v/>
      </c>
      <c r="BP1648" s="22" t="str">
        <f t="shared" si="348"/>
        <v/>
      </c>
      <c r="BQ1648" s="7"/>
      <c r="BR1648" s="75" t="str">
        <f t="shared" si="341"/>
        <v/>
      </c>
      <c r="BS1648" s="75" t="str">
        <f t="shared" si="342"/>
        <v/>
      </c>
      <c r="BT1648" s="5" t="str">
        <f t="shared" si="343"/>
        <v/>
      </c>
      <c r="BU1648" s="79" t="str">
        <f t="shared" si="344"/>
        <v/>
      </c>
      <c r="BV1648" s="79" t="str">
        <f t="shared" si="345"/>
        <v/>
      </c>
      <c r="BW1648" s="79" t="str">
        <f t="shared" si="346"/>
        <v/>
      </c>
      <c r="CB1648" s="5"/>
      <c r="CE1648" s="5"/>
      <c r="CF1648" s="5"/>
      <c r="CG1648" s="5"/>
      <c r="CH1648" s="5"/>
      <c r="CI1648" s="5"/>
      <c r="CJ1648" s="14"/>
      <c r="CK1648" s="25"/>
      <c r="DO1648" s="5" t="e">
        <f>IF(REPORTE!AH$2="si",IF(C1648=VALUE(REPORTE!C$22),IF(SUM(DO1649:DO$1993),CONCATENATE(INT(B1648),", "),INT(B1648)),""),IF(C1648=VALUE(REPORTE!C$21),IF(SUM(DO1649:DO$1993),CONCATENATE(INT(B1648),", "),INT(B1648)),""))</f>
        <v>#VALUE!</v>
      </c>
      <c r="DS1648" s="5"/>
      <c r="DT1648" s="5"/>
      <c r="DU1648" s="5"/>
      <c r="DV1648" s="5"/>
    </row>
    <row r="1649" spans="1:126" x14ac:dyDescent="0.25">
      <c r="A1649" s="4" t="str">
        <f t="shared" si="340"/>
        <v/>
      </c>
      <c r="B1649" s="3"/>
      <c r="D1649" s="1"/>
      <c r="H1649" s="5" t="str">
        <f>IF(F1649="","",IFERROR(CONCATENATE("PEUA",VLOOKUP(ESTADO,REPORTE!AV$2:AW$33,2,0),DIDTRITO_FORM,CADER_FORM,IFERROR(INDEX(CA:CA,MATCH(DAY(F1649),BZ:BZ,0),1),DAY(F1649)),IFERROR(INDEX(CA:CA,MATCH(MONTH(F1649),BZ:BZ,0),1),MONTH(F1649)),YEAR(F1649),G1649),""))</f>
        <v/>
      </c>
      <c r="N1649" s="66" t="str">
        <f>IFERROR(IF(BT1649="","",IF(INDEX(N$1:N1648,MATCH(BT1649,BT$1:BT1648,0),1)=0,"",INDEX(N$1:N1648,MATCH(BT1649,BT$1:BT1648,0),1))),"")</f>
        <v/>
      </c>
      <c r="O1649" s="66" t="str">
        <f>IFERROR(IF(BT1649="","",IF(INDEX(O$1:O1648,MATCH(BT1649,BT$1:BT1648,0),1)=0,"",INDEX(O$1:O1648,MATCH(BT1649,BT$1:BT1648,0),1))),"")</f>
        <v/>
      </c>
      <c r="R1649" s="66"/>
      <c r="S1649" s="5"/>
      <c r="T1649" s="66"/>
      <c r="U1649" s="5" t="str">
        <f>IFERROR(IF(INDEX(U$1:U1648,MATCH(T1649,T$1:T1648,0),1)=0,"",INDEX(U$1:U1648,MATCH(T1649,T$1:T1648,0),1)),"")</f>
        <v/>
      </c>
      <c r="V1649" s="66"/>
      <c r="W1649" s="5" t="str">
        <f>IFERROR(IF(INDEX(W$1:W1648,MATCH(V1649,V$1:V1648,0),1)=0,"",INDEX(W$1:W1648,MATCH(V1649,V$1:V1648,0),1)),"")</f>
        <v/>
      </c>
      <c r="AE1649" s="4"/>
      <c r="AY1649" s="7"/>
      <c r="BN1649" s="7" t="str">
        <f t="shared" si="347"/>
        <v/>
      </c>
      <c r="BO1649" s="286" t="str">
        <f t="shared" si="339"/>
        <v/>
      </c>
      <c r="BP1649" s="22" t="str">
        <f t="shared" si="348"/>
        <v/>
      </c>
      <c r="BQ1649" s="7"/>
      <c r="BR1649" s="75" t="str">
        <f t="shared" si="341"/>
        <v/>
      </c>
      <c r="BS1649" s="75" t="str">
        <f t="shared" si="342"/>
        <v/>
      </c>
      <c r="BT1649" s="5" t="str">
        <f t="shared" si="343"/>
        <v/>
      </c>
      <c r="BU1649" s="79" t="str">
        <f t="shared" si="344"/>
        <v/>
      </c>
      <c r="BV1649" s="79" t="str">
        <f t="shared" si="345"/>
        <v/>
      </c>
      <c r="BW1649" s="79" t="str">
        <f t="shared" si="346"/>
        <v/>
      </c>
      <c r="CB1649" s="5"/>
      <c r="CE1649" s="5"/>
      <c r="CF1649" s="5"/>
      <c r="CG1649" s="5"/>
      <c r="CH1649" s="5"/>
      <c r="CI1649" s="5"/>
      <c r="CJ1649" s="14"/>
      <c r="CK1649" s="25"/>
      <c r="DO1649" s="5" t="e">
        <f>IF(REPORTE!AH$2="si",IF(C1649=VALUE(REPORTE!C$22),IF(SUM(DO1650:DO$1993),CONCATENATE(INT(B1649),", "),INT(B1649)),""),IF(C1649=VALUE(REPORTE!C$21),IF(SUM(DO1650:DO$1993),CONCATENATE(INT(B1649),", "),INT(B1649)),""))</f>
        <v>#VALUE!</v>
      </c>
      <c r="DS1649" s="5"/>
      <c r="DT1649" s="5"/>
      <c r="DU1649" s="5"/>
      <c r="DV1649" s="5"/>
    </row>
    <row r="1650" spans="1:126" x14ac:dyDescent="0.25">
      <c r="A1650" s="4" t="str">
        <f t="shared" si="340"/>
        <v/>
      </c>
      <c r="B1650" s="3"/>
      <c r="D1650" s="1"/>
      <c r="H1650" s="5" t="str">
        <f>IF(F1650="","",IFERROR(CONCATENATE("PEUA",VLOOKUP(ESTADO,REPORTE!AV$2:AW$33,2,0),DIDTRITO_FORM,CADER_FORM,IFERROR(INDEX(CA:CA,MATCH(DAY(F1650),BZ:BZ,0),1),DAY(F1650)),IFERROR(INDEX(CA:CA,MATCH(MONTH(F1650),BZ:BZ,0),1),MONTH(F1650)),YEAR(F1650),G1650),""))</f>
        <v/>
      </c>
      <c r="N1650" s="66" t="str">
        <f>IFERROR(IF(BT1650="","",IF(INDEX(N$1:N1649,MATCH(BT1650,BT$1:BT1649,0),1)=0,"",INDEX(N$1:N1649,MATCH(BT1650,BT$1:BT1649,0),1))),"")</f>
        <v/>
      </c>
      <c r="O1650" s="66" t="str">
        <f>IFERROR(IF(BT1650="","",IF(INDEX(O$1:O1649,MATCH(BT1650,BT$1:BT1649,0),1)=0,"",INDEX(O$1:O1649,MATCH(BT1650,BT$1:BT1649,0),1))),"")</f>
        <v/>
      </c>
      <c r="R1650" s="66"/>
      <c r="S1650" s="5"/>
      <c r="T1650" s="66"/>
      <c r="U1650" s="5" t="str">
        <f>IFERROR(IF(INDEX(U$1:U1649,MATCH(T1650,T$1:T1649,0),1)=0,"",INDEX(U$1:U1649,MATCH(T1650,T$1:T1649,0),1)),"")</f>
        <v/>
      </c>
      <c r="V1650" s="66"/>
      <c r="W1650" s="5" t="str">
        <f>IFERROR(IF(INDEX(W$1:W1649,MATCH(V1650,V$1:V1649,0),1)=0,"",INDEX(W$1:W1649,MATCH(V1650,V$1:V1649,0),1)),"")</f>
        <v/>
      </c>
      <c r="AE1650" s="4"/>
      <c r="AY1650" s="7"/>
      <c r="BN1650" s="7" t="str">
        <f t="shared" si="347"/>
        <v/>
      </c>
      <c r="BO1650" s="286" t="str">
        <f t="shared" si="339"/>
        <v/>
      </c>
      <c r="BP1650" s="22" t="str">
        <f t="shared" si="348"/>
        <v/>
      </c>
      <c r="BQ1650" s="7"/>
      <c r="BR1650" s="75" t="str">
        <f t="shared" si="341"/>
        <v/>
      </c>
      <c r="BS1650" s="75" t="str">
        <f t="shared" si="342"/>
        <v/>
      </c>
      <c r="BT1650" s="5" t="str">
        <f t="shared" si="343"/>
        <v/>
      </c>
      <c r="BU1650" s="79" t="str">
        <f t="shared" si="344"/>
        <v/>
      </c>
      <c r="BV1650" s="79" t="str">
        <f t="shared" si="345"/>
        <v/>
      </c>
      <c r="BW1650" s="79" t="str">
        <f t="shared" si="346"/>
        <v/>
      </c>
      <c r="CB1650" s="5"/>
      <c r="CE1650" s="5"/>
      <c r="CF1650" s="5"/>
      <c r="CG1650" s="5"/>
      <c r="CH1650" s="5"/>
      <c r="CI1650" s="5"/>
      <c r="CJ1650" s="14"/>
      <c r="CK1650" s="25"/>
      <c r="DO1650" s="5" t="e">
        <f>IF(REPORTE!AH$2="si",IF(C1650=VALUE(REPORTE!C$22),IF(SUM(DO1651:DO$1993),CONCATENATE(INT(B1650),", "),INT(B1650)),""),IF(C1650=VALUE(REPORTE!C$21),IF(SUM(DO1651:DO$1993),CONCATENATE(INT(B1650),", "),INT(B1650)),""))</f>
        <v>#VALUE!</v>
      </c>
      <c r="DS1650" s="5"/>
      <c r="DT1650" s="5"/>
      <c r="DU1650" s="5"/>
      <c r="DV1650" s="5"/>
    </row>
    <row r="1651" spans="1:126" x14ac:dyDescent="0.25">
      <c r="A1651" s="4" t="str">
        <f t="shared" si="340"/>
        <v/>
      </c>
      <c r="B1651" s="3"/>
      <c r="D1651" s="1"/>
      <c r="H1651" s="5" t="str">
        <f>IF(F1651="","",IFERROR(CONCATENATE("PEUA",VLOOKUP(ESTADO,REPORTE!AV$2:AW$33,2,0),DIDTRITO_FORM,CADER_FORM,IFERROR(INDEX(CA:CA,MATCH(DAY(F1651),BZ:BZ,0),1),DAY(F1651)),IFERROR(INDEX(CA:CA,MATCH(MONTH(F1651),BZ:BZ,0),1),MONTH(F1651)),YEAR(F1651),G1651),""))</f>
        <v/>
      </c>
      <c r="N1651" s="66" t="str">
        <f>IFERROR(IF(BT1651="","",IF(INDEX(N$1:N1650,MATCH(BT1651,BT$1:BT1650,0),1)=0,"",INDEX(N$1:N1650,MATCH(BT1651,BT$1:BT1650,0),1))),"")</f>
        <v/>
      </c>
      <c r="O1651" s="66" t="str">
        <f>IFERROR(IF(BT1651="","",IF(INDEX(O$1:O1650,MATCH(BT1651,BT$1:BT1650,0),1)=0,"",INDEX(O$1:O1650,MATCH(BT1651,BT$1:BT1650,0),1))),"")</f>
        <v/>
      </c>
      <c r="R1651" s="66"/>
      <c r="S1651" s="5"/>
      <c r="T1651" s="66"/>
      <c r="U1651" s="5" t="str">
        <f>IFERROR(IF(INDEX(U$1:U1650,MATCH(T1651,T$1:T1650,0),1)=0,"",INDEX(U$1:U1650,MATCH(T1651,T$1:T1650,0),1)),"")</f>
        <v/>
      </c>
      <c r="V1651" s="66"/>
      <c r="W1651" s="5" t="str">
        <f>IFERROR(IF(INDEX(W$1:W1650,MATCH(V1651,V$1:V1650,0),1)=0,"",INDEX(W$1:W1650,MATCH(V1651,V$1:V1650,0),1)),"")</f>
        <v/>
      </c>
      <c r="AE1651" s="4"/>
      <c r="AY1651" s="7"/>
      <c r="BN1651" s="7" t="str">
        <f t="shared" si="347"/>
        <v/>
      </c>
      <c r="BO1651" s="286" t="str">
        <f t="shared" si="339"/>
        <v/>
      </c>
      <c r="BP1651" s="22" t="str">
        <f t="shared" si="348"/>
        <v/>
      </c>
      <c r="BQ1651" s="7"/>
      <c r="BR1651" s="75" t="str">
        <f t="shared" si="341"/>
        <v/>
      </c>
      <c r="BS1651" s="75" t="str">
        <f t="shared" si="342"/>
        <v/>
      </c>
      <c r="BT1651" s="5" t="str">
        <f t="shared" si="343"/>
        <v/>
      </c>
      <c r="BU1651" s="79" t="str">
        <f t="shared" si="344"/>
        <v/>
      </c>
      <c r="BV1651" s="79" t="str">
        <f t="shared" si="345"/>
        <v/>
      </c>
      <c r="BW1651" s="79" t="str">
        <f t="shared" si="346"/>
        <v/>
      </c>
      <c r="CB1651" s="5"/>
      <c r="CE1651" s="5"/>
      <c r="CF1651" s="5"/>
      <c r="CG1651" s="5"/>
      <c r="CH1651" s="5"/>
      <c r="CI1651" s="5"/>
      <c r="CJ1651" s="14"/>
      <c r="CK1651" s="25"/>
      <c r="DO1651" s="5" t="e">
        <f>IF(REPORTE!AH$2="si",IF(C1651=VALUE(REPORTE!C$22),IF(SUM(DO1652:DO$1993),CONCATENATE(INT(B1651),", "),INT(B1651)),""),IF(C1651=VALUE(REPORTE!C$21),IF(SUM(DO1652:DO$1993),CONCATENATE(INT(B1651),", "),INT(B1651)),""))</f>
        <v>#VALUE!</v>
      </c>
      <c r="DS1651" s="5"/>
      <c r="DT1651" s="5"/>
      <c r="DU1651" s="5"/>
      <c r="DV1651" s="5"/>
    </row>
    <row r="1652" spans="1:126" x14ac:dyDescent="0.25">
      <c r="A1652" s="4" t="str">
        <f t="shared" si="340"/>
        <v/>
      </c>
      <c r="B1652" s="3"/>
      <c r="D1652" s="1"/>
      <c r="H1652" s="5" t="str">
        <f>IF(F1652="","",IFERROR(CONCATENATE("PEUA",VLOOKUP(ESTADO,REPORTE!AV$2:AW$33,2,0),DIDTRITO_FORM,CADER_FORM,IFERROR(INDEX(CA:CA,MATCH(DAY(F1652),BZ:BZ,0),1),DAY(F1652)),IFERROR(INDEX(CA:CA,MATCH(MONTH(F1652),BZ:BZ,0),1),MONTH(F1652)),YEAR(F1652),G1652),""))</f>
        <v/>
      </c>
      <c r="N1652" s="66" t="str">
        <f>IFERROR(IF(BT1652="","",IF(INDEX(N$1:N1651,MATCH(BT1652,BT$1:BT1651,0),1)=0,"",INDEX(N$1:N1651,MATCH(BT1652,BT$1:BT1651,0),1))),"")</f>
        <v/>
      </c>
      <c r="O1652" s="66" t="str">
        <f>IFERROR(IF(BT1652="","",IF(INDEX(O$1:O1651,MATCH(BT1652,BT$1:BT1651,0),1)=0,"",INDEX(O$1:O1651,MATCH(BT1652,BT$1:BT1651,0),1))),"")</f>
        <v/>
      </c>
      <c r="R1652" s="66"/>
      <c r="S1652" s="5"/>
      <c r="T1652" s="66"/>
      <c r="U1652" s="5" t="str">
        <f>IFERROR(IF(INDEX(U$1:U1651,MATCH(T1652,T$1:T1651,0),1)=0,"",INDEX(U$1:U1651,MATCH(T1652,T$1:T1651,0),1)),"")</f>
        <v/>
      </c>
      <c r="V1652" s="66"/>
      <c r="W1652" s="5" t="str">
        <f>IFERROR(IF(INDEX(W$1:W1651,MATCH(V1652,V$1:V1651,0),1)=0,"",INDEX(W$1:W1651,MATCH(V1652,V$1:V1651,0),1)),"")</f>
        <v/>
      </c>
      <c r="AE1652" s="4"/>
      <c r="AY1652" s="7"/>
      <c r="BN1652" s="7" t="str">
        <f t="shared" si="347"/>
        <v/>
      </c>
      <c r="BO1652" s="286" t="str">
        <f t="shared" si="339"/>
        <v/>
      </c>
      <c r="BP1652" s="22" t="str">
        <f t="shared" si="348"/>
        <v/>
      </c>
      <c r="BQ1652" s="7"/>
      <c r="BR1652" s="75" t="str">
        <f t="shared" si="341"/>
        <v/>
      </c>
      <c r="BS1652" s="75" t="str">
        <f t="shared" si="342"/>
        <v/>
      </c>
      <c r="BT1652" s="5" t="str">
        <f t="shared" si="343"/>
        <v/>
      </c>
      <c r="BU1652" s="79" t="str">
        <f t="shared" si="344"/>
        <v/>
      </c>
      <c r="BV1652" s="79" t="str">
        <f t="shared" si="345"/>
        <v/>
      </c>
      <c r="BW1652" s="79" t="str">
        <f t="shared" si="346"/>
        <v/>
      </c>
      <c r="CB1652" s="5"/>
      <c r="CE1652" s="5"/>
      <c r="CF1652" s="5"/>
      <c r="CG1652" s="5"/>
      <c r="CH1652" s="5"/>
      <c r="CI1652" s="5"/>
      <c r="CJ1652" s="14"/>
      <c r="CK1652" s="25"/>
      <c r="DO1652" s="5" t="e">
        <f>IF(REPORTE!AH$2="si",IF(C1652=VALUE(REPORTE!C$22),IF(SUM(DO1653:DO$1993),CONCATENATE(INT(B1652),", "),INT(B1652)),""),IF(C1652=VALUE(REPORTE!C$21),IF(SUM(DO1653:DO$1993),CONCATENATE(INT(B1652),", "),INT(B1652)),""))</f>
        <v>#VALUE!</v>
      </c>
      <c r="DS1652" s="5"/>
      <c r="DT1652" s="5"/>
      <c r="DU1652" s="5"/>
      <c r="DV1652" s="5"/>
    </row>
    <row r="1653" spans="1:126" x14ac:dyDescent="0.25">
      <c r="A1653" s="4" t="str">
        <f t="shared" si="340"/>
        <v/>
      </c>
      <c r="B1653" s="3"/>
      <c r="D1653" s="1"/>
      <c r="H1653" s="5" t="str">
        <f>IF(F1653="","",IFERROR(CONCATENATE("PEUA",VLOOKUP(ESTADO,REPORTE!AV$2:AW$33,2,0),DIDTRITO_FORM,CADER_FORM,IFERROR(INDEX(CA:CA,MATCH(DAY(F1653),BZ:BZ,0),1),DAY(F1653)),IFERROR(INDEX(CA:CA,MATCH(MONTH(F1653),BZ:BZ,0),1),MONTH(F1653)),YEAR(F1653),G1653),""))</f>
        <v/>
      </c>
      <c r="N1653" s="66" t="str">
        <f>IFERROR(IF(BT1653="","",IF(INDEX(N$1:N1652,MATCH(BT1653,BT$1:BT1652,0),1)=0,"",INDEX(N$1:N1652,MATCH(BT1653,BT$1:BT1652,0),1))),"")</f>
        <v/>
      </c>
      <c r="O1653" s="66" t="str">
        <f>IFERROR(IF(BT1653="","",IF(INDEX(O$1:O1652,MATCH(BT1653,BT$1:BT1652,0),1)=0,"",INDEX(O$1:O1652,MATCH(BT1653,BT$1:BT1652,0),1))),"")</f>
        <v/>
      </c>
      <c r="R1653" s="66"/>
      <c r="S1653" s="5"/>
      <c r="T1653" s="66"/>
      <c r="U1653" s="5" t="str">
        <f>IFERROR(IF(INDEX(U$1:U1652,MATCH(T1653,T$1:T1652,0),1)=0,"",INDEX(U$1:U1652,MATCH(T1653,T$1:T1652,0),1)),"")</f>
        <v/>
      </c>
      <c r="V1653" s="66"/>
      <c r="W1653" s="5" t="str">
        <f>IFERROR(IF(INDEX(W$1:W1652,MATCH(V1653,V$1:V1652,0),1)=0,"",INDEX(W$1:W1652,MATCH(V1653,V$1:V1652,0),1)),"")</f>
        <v/>
      </c>
      <c r="AE1653" s="4"/>
      <c r="AY1653" s="7"/>
      <c r="BN1653" s="7" t="str">
        <f t="shared" si="347"/>
        <v/>
      </c>
      <c r="BO1653" s="286" t="str">
        <f t="shared" si="339"/>
        <v/>
      </c>
      <c r="BP1653" s="22" t="str">
        <f t="shared" si="348"/>
        <v/>
      </c>
      <c r="BQ1653" s="7"/>
      <c r="BR1653" s="75" t="str">
        <f t="shared" si="341"/>
        <v/>
      </c>
      <c r="BS1653" s="75" t="str">
        <f t="shared" si="342"/>
        <v/>
      </c>
      <c r="BT1653" s="5" t="str">
        <f t="shared" si="343"/>
        <v/>
      </c>
      <c r="BU1653" s="79" t="str">
        <f t="shared" si="344"/>
        <v/>
      </c>
      <c r="BV1653" s="79" t="str">
        <f t="shared" si="345"/>
        <v/>
      </c>
      <c r="BW1653" s="79" t="str">
        <f t="shared" si="346"/>
        <v/>
      </c>
      <c r="CB1653" s="5"/>
      <c r="CE1653" s="5"/>
      <c r="CF1653" s="5"/>
      <c r="CG1653" s="5"/>
      <c r="CH1653" s="5"/>
      <c r="CI1653" s="5"/>
      <c r="CJ1653" s="14"/>
      <c r="CK1653" s="25"/>
      <c r="DO1653" s="5" t="e">
        <f>IF(REPORTE!AH$2="si",IF(C1653=VALUE(REPORTE!C$22),IF(SUM(DO1654:DO$1993),CONCATENATE(INT(B1653),", "),INT(B1653)),""),IF(C1653=VALUE(REPORTE!C$21),IF(SUM(DO1654:DO$1993),CONCATENATE(INT(B1653),", "),INT(B1653)),""))</f>
        <v>#VALUE!</v>
      </c>
      <c r="DS1653" s="5"/>
      <c r="DT1653" s="5"/>
      <c r="DU1653" s="5"/>
      <c r="DV1653" s="5"/>
    </row>
    <row r="1654" spans="1:126" x14ac:dyDescent="0.25">
      <c r="A1654" s="4" t="str">
        <f t="shared" si="340"/>
        <v/>
      </c>
      <c r="B1654" s="3"/>
      <c r="D1654" s="1"/>
      <c r="H1654" s="5" t="str">
        <f>IF(F1654="","",IFERROR(CONCATENATE("PEUA",VLOOKUP(ESTADO,REPORTE!AV$2:AW$33,2,0),DIDTRITO_FORM,CADER_FORM,IFERROR(INDEX(CA:CA,MATCH(DAY(F1654),BZ:BZ,0),1),DAY(F1654)),IFERROR(INDEX(CA:CA,MATCH(MONTH(F1654),BZ:BZ,0),1),MONTH(F1654)),YEAR(F1654),G1654),""))</f>
        <v/>
      </c>
      <c r="N1654" s="66" t="str">
        <f>IFERROR(IF(BT1654="","",IF(INDEX(N$1:N1653,MATCH(BT1654,BT$1:BT1653,0),1)=0,"",INDEX(N$1:N1653,MATCH(BT1654,BT$1:BT1653,0),1))),"")</f>
        <v/>
      </c>
      <c r="O1654" s="66" t="str">
        <f>IFERROR(IF(BT1654="","",IF(INDEX(O$1:O1653,MATCH(BT1654,BT$1:BT1653,0),1)=0,"",INDEX(O$1:O1653,MATCH(BT1654,BT$1:BT1653,0),1))),"")</f>
        <v/>
      </c>
      <c r="R1654" s="66"/>
      <c r="S1654" s="5"/>
      <c r="T1654" s="66"/>
      <c r="U1654" s="5" t="str">
        <f>IFERROR(IF(INDEX(U$1:U1653,MATCH(T1654,T$1:T1653,0),1)=0,"",INDEX(U$1:U1653,MATCH(T1654,T$1:T1653,0),1)),"")</f>
        <v/>
      </c>
      <c r="V1654" s="66"/>
      <c r="W1654" s="5" t="str">
        <f>IFERROR(IF(INDEX(W$1:W1653,MATCH(V1654,V$1:V1653,0),1)=0,"",INDEX(W$1:W1653,MATCH(V1654,V$1:V1653,0),1)),"")</f>
        <v/>
      </c>
      <c r="AE1654" s="4"/>
      <c r="AY1654" s="7"/>
      <c r="BN1654" s="7" t="str">
        <f t="shared" si="347"/>
        <v/>
      </c>
      <c r="BO1654" s="286" t="str">
        <f t="shared" si="339"/>
        <v/>
      </c>
      <c r="BP1654" s="22" t="str">
        <f t="shared" si="348"/>
        <v/>
      </c>
      <c r="BQ1654" s="7"/>
      <c r="BR1654" s="75" t="str">
        <f t="shared" si="341"/>
        <v/>
      </c>
      <c r="BS1654" s="75" t="str">
        <f t="shared" si="342"/>
        <v/>
      </c>
      <c r="BT1654" s="5" t="str">
        <f t="shared" si="343"/>
        <v/>
      </c>
      <c r="BU1654" s="79" t="str">
        <f t="shared" si="344"/>
        <v/>
      </c>
      <c r="BV1654" s="79" t="str">
        <f t="shared" si="345"/>
        <v/>
      </c>
      <c r="BW1654" s="79" t="str">
        <f t="shared" si="346"/>
        <v/>
      </c>
      <c r="CB1654" s="5"/>
      <c r="CE1654" s="5"/>
      <c r="CF1654" s="5"/>
      <c r="CG1654" s="5"/>
      <c r="CH1654" s="5"/>
      <c r="CI1654" s="5"/>
      <c r="CJ1654" s="14"/>
      <c r="CK1654" s="25"/>
      <c r="DO1654" s="5" t="e">
        <f>IF(REPORTE!AH$2="si",IF(C1654=VALUE(REPORTE!C$22),IF(SUM(DO1655:DO$1993),CONCATENATE(INT(B1654),", "),INT(B1654)),""),IF(C1654=VALUE(REPORTE!C$21),IF(SUM(DO1655:DO$1993),CONCATENATE(INT(B1654),", "),INT(B1654)),""))</f>
        <v>#VALUE!</v>
      </c>
      <c r="DS1654" s="5"/>
      <c r="DT1654" s="5"/>
      <c r="DU1654" s="5"/>
      <c r="DV1654" s="5"/>
    </row>
    <row r="1655" spans="1:126" x14ac:dyDescent="0.25">
      <c r="A1655" s="4" t="str">
        <f t="shared" si="340"/>
        <v/>
      </c>
      <c r="B1655" s="3"/>
      <c r="D1655" s="1"/>
      <c r="H1655" s="5" t="str">
        <f>IF(F1655="","",IFERROR(CONCATENATE("PEUA",VLOOKUP(ESTADO,REPORTE!AV$2:AW$33,2,0),DIDTRITO_FORM,CADER_FORM,IFERROR(INDEX(CA:CA,MATCH(DAY(F1655),BZ:BZ,0),1),DAY(F1655)),IFERROR(INDEX(CA:CA,MATCH(MONTH(F1655),BZ:BZ,0),1),MONTH(F1655)),YEAR(F1655),G1655),""))</f>
        <v/>
      </c>
      <c r="N1655" s="66" t="str">
        <f>IFERROR(IF(BT1655="","",IF(INDEX(N$1:N1654,MATCH(BT1655,BT$1:BT1654,0),1)=0,"",INDEX(N$1:N1654,MATCH(BT1655,BT$1:BT1654,0),1))),"")</f>
        <v/>
      </c>
      <c r="O1655" s="66" t="str">
        <f>IFERROR(IF(BT1655="","",IF(INDEX(O$1:O1654,MATCH(BT1655,BT$1:BT1654,0),1)=0,"",INDEX(O$1:O1654,MATCH(BT1655,BT$1:BT1654,0),1))),"")</f>
        <v/>
      </c>
      <c r="R1655" s="66"/>
      <c r="S1655" s="5"/>
      <c r="T1655" s="66"/>
      <c r="U1655" s="5" t="str">
        <f>IFERROR(IF(INDEX(U$1:U1654,MATCH(T1655,T$1:T1654,0),1)=0,"",INDEX(U$1:U1654,MATCH(T1655,T$1:T1654,0),1)),"")</f>
        <v/>
      </c>
      <c r="V1655" s="66"/>
      <c r="W1655" s="5" t="str">
        <f>IFERROR(IF(INDEX(W$1:W1654,MATCH(V1655,V$1:V1654,0),1)=0,"",INDEX(W$1:W1654,MATCH(V1655,V$1:V1654,0),1)),"")</f>
        <v/>
      </c>
      <c r="AE1655" s="4"/>
      <c r="AY1655" s="7"/>
      <c r="BN1655" s="7" t="str">
        <f t="shared" si="347"/>
        <v/>
      </c>
      <c r="BO1655" s="286" t="str">
        <f t="shared" ref="BO1655:BO1718" si="349">IF(N1655="","",N1655)</f>
        <v/>
      </c>
      <c r="BP1655" s="22" t="str">
        <f t="shared" si="348"/>
        <v/>
      </c>
      <c r="BQ1655" s="7"/>
      <c r="BR1655" s="75" t="str">
        <f t="shared" si="341"/>
        <v/>
      </c>
      <c r="BS1655" s="75" t="str">
        <f t="shared" si="342"/>
        <v/>
      </c>
      <c r="BT1655" s="5" t="str">
        <f t="shared" si="343"/>
        <v/>
      </c>
      <c r="BU1655" s="79" t="str">
        <f t="shared" si="344"/>
        <v/>
      </c>
      <c r="BV1655" s="79" t="str">
        <f t="shared" si="345"/>
        <v/>
      </c>
      <c r="BW1655" s="79" t="str">
        <f t="shared" si="346"/>
        <v/>
      </c>
      <c r="CB1655" s="5"/>
      <c r="CE1655" s="5"/>
      <c r="CF1655" s="5"/>
      <c r="CG1655" s="5"/>
      <c r="CH1655" s="5"/>
      <c r="CI1655" s="5"/>
      <c r="CJ1655" s="14"/>
      <c r="CK1655" s="25"/>
      <c r="DO1655" s="5" t="e">
        <f>IF(REPORTE!AH$2="si",IF(C1655=VALUE(REPORTE!C$22),IF(SUM(DO1656:DO$1993),CONCATENATE(INT(B1655),", "),INT(B1655)),""),IF(C1655=VALUE(REPORTE!C$21),IF(SUM(DO1656:DO$1993),CONCATENATE(INT(B1655),", "),INT(B1655)),""))</f>
        <v>#VALUE!</v>
      </c>
      <c r="DS1655" s="5"/>
      <c r="DT1655" s="5"/>
      <c r="DU1655" s="5"/>
      <c r="DV1655" s="5"/>
    </row>
    <row r="1656" spans="1:126" x14ac:dyDescent="0.25">
      <c r="A1656" s="4" t="str">
        <f t="shared" si="340"/>
        <v/>
      </c>
      <c r="B1656" s="3"/>
      <c r="D1656" s="1"/>
      <c r="H1656" s="5" t="str">
        <f>IF(F1656="","",IFERROR(CONCATENATE("PEUA",VLOOKUP(ESTADO,REPORTE!AV$2:AW$33,2,0),DIDTRITO_FORM,CADER_FORM,IFERROR(INDEX(CA:CA,MATCH(DAY(F1656),BZ:BZ,0),1),DAY(F1656)),IFERROR(INDEX(CA:CA,MATCH(MONTH(F1656),BZ:BZ,0),1),MONTH(F1656)),YEAR(F1656),G1656),""))</f>
        <v/>
      </c>
      <c r="N1656" s="66" t="str">
        <f>IFERROR(IF(BT1656="","",IF(INDEX(N$1:N1655,MATCH(BT1656,BT$1:BT1655,0),1)=0,"",INDEX(N$1:N1655,MATCH(BT1656,BT$1:BT1655,0),1))),"")</f>
        <v/>
      </c>
      <c r="O1656" s="66" t="str">
        <f>IFERROR(IF(BT1656="","",IF(INDEX(O$1:O1655,MATCH(BT1656,BT$1:BT1655,0),1)=0,"",INDEX(O$1:O1655,MATCH(BT1656,BT$1:BT1655,0),1))),"")</f>
        <v/>
      </c>
      <c r="R1656" s="66"/>
      <c r="S1656" s="5"/>
      <c r="T1656" s="66"/>
      <c r="U1656" s="5" t="str">
        <f>IFERROR(IF(INDEX(U$1:U1655,MATCH(T1656,T$1:T1655,0),1)=0,"",INDEX(U$1:U1655,MATCH(T1656,T$1:T1655,0),1)),"")</f>
        <v/>
      </c>
      <c r="V1656" s="66"/>
      <c r="W1656" s="5" t="str">
        <f>IFERROR(IF(INDEX(W$1:W1655,MATCH(V1656,V$1:V1655,0),1)=0,"",INDEX(W$1:W1655,MATCH(V1656,V$1:V1655,0),1)),"")</f>
        <v/>
      </c>
      <c r="AE1656" s="4"/>
      <c r="AY1656" s="7"/>
      <c r="BN1656" s="7" t="str">
        <f t="shared" si="347"/>
        <v/>
      </c>
      <c r="BO1656" s="286" t="str">
        <f t="shared" si="349"/>
        <v/>
      </c>
      <c r="BP1656" s="22" t="str">
        <f t="shared" si="348"/>
        <v/>
      </c>
      <c r="BQ1656" s="7"/>
      <c r="BR1656" s="75" t="str">
        <f t="shared" si="341"/>
        <v/>
      </c>
      <c r="BS1656" s="75" t="str">
        <f t="shared" si="342"/>
        <v/>
      </c>
      <c r="BT1656" s="5" t="str">
        <f t="shared" si="343"/>
        <v/>
      </c>
      <c r="BU1656" s="79" t="str">
        <f t="shared" si="344"/>
        <v/>
      </c>
      <c r="BV1656" s="79" t="str">
        <f t="shared" si="345"/>
        <v/>
      </c>
      <c r="BW1656" s="79" t="str">
        <f t="shared" si="346"/>
        <v/>
      </c>
      <c r="CB1656" s="5"/>
      <c r="CE1656" s="5"/>
      <c r="CF1656" s="5"/>
      <c r="CG1656" s="5"/>
      <c r="CH1656" s="5"/>
      <c r="CI1656" s="5"/>
      <c r="CJ1656" s="14"/>
      <c r="CK1656" s="25"/>
      <c r="DO1656" s="5" t="e">
        <f>IF(REPORTE!AH$2="si",IF(C1656=VALUE(REPORTE!C$22),IF(SUM(DO1657:DO$1993),CONCATENATE(INT(B1656),", "),INT(B1656)),""),IF(C1656=VALUE(REPORTE!C$21),IF(SUM(DO1657:DO$1993),CONCATENATE(INT(B1656),", "),INT(B1656)),""))</f>
        <v>#VALUE!</v>
      </c>
      <c r="DS1656" s="5"/>
      <c r="DT1656" s="5"/>
      <c r="DU1656" s="5"/>
      <c r="DV1656" s="5"/>
    </row>
    <row r="1657" spans="1:126" x14ac:dyDescent="0.25">
      <c r="A1657" s="4" t="str">
        <f t="shared" si="340"/>
        <v/>
      </c>
      <c r="B1657" s="3"/>
      <c r="D1657" s="1"/>
      <c r="H1657" s="5" t="str">
        <f>IF(F1657="","",IFERROR(CONCATENATE("PEUA",VLOOKUP(ESTADO,REPORTE!AV$2:AW$33,2,0),DIDTRITO_FORM,CADER_FORM,IFERROR(INDEX(CA:CA,MATCH(DAY(F1657),BZ:BZ,0),1),DAY(F1657)),IFERROR(INDEX(CA:CA,MATCH(MONTH(F1657),BZ:BZ,0),1),MONTH(F1657)),YEAR(F1657),G1657),""))</f>
        <v/>
      </c>
      <c r="N1657" s="66" t="str">
        <f>IFERROR(IF(BT1657="","",IF(INDEX(N$1:N1656,MATCH(BT1657,BT$1:BT1656,0),1)=0,"",INDEX(N$1:N1656,MATCH(BT1657,BT$1:BT1656,0),1))),"")</f>
        <v/>
      </c>
      <c r="O1657" s="66" t="str">
        <f>IFERROR(IF(BT1657="","",IF(INDEX(O$1:O1656,MATCH(BT1657,BT$1:BT1656,0),1)=0,"",INDEX(O$1:O1656,MATCH(BT1657,BT$1:BT1656,0),1))),"")</f>
        <v/>
      </c>
      <c r="R1657" s="66"/>
      <c r="S1657" s="5"/>
      <c r="T1657" s="66"/>
      <c r="U1657" s="5" t="str">
        <f>IFERROR(IF(INDEX(U$1:U1656,MATCH(T1657,T$1:T1656,0),1)=0,"",INDEX(U$1:U1656,MATCH(T1657,T$1:T1656,0),1)),"")</f>
        <v/>
      </c>
      <c r="V1657" s="66"/>
      <c r="W1657" s="5" t="str">
        <f>IFERROR(IF(INDEX(W$1:W1656,MATCH(V1657,V$1:V1656,0),1)=0,"",INDEX(W$1:W1656,MATCH(V1657,V$1:V1656,0),1)),"")</f>
        <v/>
      </c>
      <c r="AE1657" s="4"/>
      <c r="AY1657" s="7"/>
      <c r="BN1657" s="7" t="str">
        <f t="shared" si="347"/>
        <v/>
      </c>
      <c r="BO1657" s="286" t="str">
        <f t="shared" si="349"/>
        <v/>
      </c>
      <c r="BP1657" s="22" t="str">
        <f t="shared" si="348"/>
        <v/>
      </c>
      <c r="BQ1657" s="7"/>
      <c r="BR1657" s="75" t="str">
        <f t="shared" si="341"/>
        <v/>
      </c>
      <c r="BS1657" s="75" t="str">
        <f t="shared" si="342"/>
        <v/>
      </c>
      <c r="BT1657" s="5" t="str">
        <f t="shared" si="343"/>
        <v/>
      </c>
      <c r="BU1657" s="79" t="str">
        <f t="shared" si="344"/>
        <v/>
      </c>
      <c r="BV1657" s="79" t="str">
        <f t="shared" si="345"/>
        <v/>
      </c>
      <c r="BW1657" s="79" t="str">
        <f t="shared" si="346"/>
        <v/>
      </c>
      <c r="CB1657" s="5"/>
      <c r="CE1657" s="5"/>
      <c r="CF1657" s="5"/>
      <c r="CG1657" s="5"/>
      <c r="CH1657" s="5"/>
      <c r="CI1657" s="5"/>
      <c r="CJ1657" s="14"/>
      <c r="CK1657" s="25"/>
      <c r="DO1657" s="5" t="e">
        <f>IF(REPORTE!AH$2="si",IF(C1657=VALUE(REPORTE!C$22),IF(SUM(DO1658:DO$1993),CONCATENATE(INT(B1657),", "),INT(B1657)),""),IF(C1657=VALUE(REPORTE!C$21),IF(SUM(DO1658:DO$1993),CONCATENATE(INT(B1657),", "),INT(B1657)),""))</f>
        <v>#VALUE!</v>
      </c>
      <c r="DS1657" s="5"/>
      <c r="DT1657" s="5"/>
      <c r="DU1657" s="5"/>
      <c r="DV1657" s="5"/>
    </row>
    <row r="1658" spans="1:126" x14ac:dyDescent="0.25">
      <c r="A1658" s="4" t="str">
        <f t="shared" si="340"/>
        <v/>
      </c>
      <c r="B1658" s="3"/>
      <c r="D1658" s="1"/>
      <c r="H1658" s="5" t="str">
        <f>IF(F1658="","",IFERROR(CONCATENATE("PEUA",VLOOKUP(ESTADO,REPORTE!AV$2:AW$33,2,0),DIDTRITO_FORM,CADER_FORM,IFERROR(INDEX(CA:CA,MATCH(DAY(F1658),BZ:BZ,0),1),DAY(F1658)),IFERROR(INDEX(CA:CA,MATCH(MONTH(F1658),BZ:BZ,0),1),MONTH(F1658)),YEAR(F1658),G1658),""))</f>
        <v/>
      </c>
      <c r="N1658" s="66" t="str">
        <f>IFERROR(IF(BT1658="","",IF(INDEX(N$1:N1657,MATCH(BT1658,BT$1:BT1657,0),1)=0,"",INDEX(N$1:N1657,MATCH(BT1658,BT$1:BT1657,0),1))),"")</f>
        <v/>
      </c>
      <c r="O1658" s="66" t="str">
        <f>IFERROR(IF(BT1658="","",IF(INDEX(O$1:O1657,MATCH(BT1658,BT$1:BT1657,0),1)=0,"",INDEX(O$1:O1657,MATCH(BT1658,BT$1:BT1657,0),1))),"")</f>
        <v/>
      </c>
      <c r="R1658" s="66"/>
      <c r="S1658" s="5"/>
      <c r="T1658" s="66"/>
      <c r="U1658" s="5" t="str">
        <f>IFERROR(IF(INDEX(U$1:U1657,MATCH(T1658,T$1:T1657,0),1)=0,"",INDEX(U$1:U1657,MATCH(T1658,T$1:T1657,0),1)),"")</f>
        <v/>
      </c>
      <c r="V1658" s="66"/>
      <c r="W1658" s="5" t="str">
        <f>IFERROR(IF(INDEX(W$1:W1657,MATCH(V1658,V$1:V1657,0),1)=0,"",INDEX(W$1:W1657,MATCH(V1658,V$1:V1657,0),1)),"")</f>
        <v/>
      </c>
      <c r="AE1658" s="4"/>
      <c r="AY1658" s="7"/>
      <c r="BN1658" s="7" t="str">
        <f t="shared" si="347"/>
        <v/>
      </c>
      <c r="BO1658" s="286" t="str">
        <f t="shared" si="349"/>
        <v/>
      </c>
      <c r="BP1658" s="22" t="str">
        <f t="shared" si="348"/>
        <v/>
      </c>
      <c r="BQ1658" s="7"/>
      <c r="BR1658" s="75" t="str">
        <f t="shared" si="341"/>
        <v/>
      </c>
      <c r="BS1658" s="75" t="str">
        <f t="shared" si="342"/>
        <v/>
      </c>
      <c r="BT1658" s="5" t="str">
        <f t="shared" si="343"/>
        <v/>
      </c>
      <c r="BU1658" s="79" t="str">
        <f t="shared" si="344"/>
        <v/>
      </c>
      <c r="BV1658" s="79" t="str">
        <f t="shared" si="345"/>
        <v/>
      </c>
      <c r="BW1658" s="79" t="str">
        <f t="shared" si="346"/>
        <v/>
      </c>
      <c r="CB1658" s="5"/>
      <c r="CE1658" s="5"/>
      <c r="CF1658" s="5"/>
      <c r="CG1658" s="5"/>
      <c r="CH1658" s="5"/>
      <c r="CI1658" s="5"/>
      <c r="CJ1658" s="14"/>
      <c r="CK1658" s="25"/>
      <c r="DO1658" s="5" t="e">
        <f>IF(REPORTE!AH$2="si",IF(C1658=VALUE(REPORTE!C$22),IF(SUM(DO1659:DO$1993),CONCATENATE(INT(B1658),", "),INT(B1658)),""),IF(C1658=VALUE(REPORTE!C$21),IF(SUM(DO1659:DO$1993),CONCATENATE(INT(B1658),", "),INT(B1658)),""))</f>
        <v>#VALUE!</v>
      </c>
      <c r="DS1658" s="5"/>
      <c r="DT1658" s="5"/>
      <c r="DU1658" s="5"/>
      <c r="DV1658" s="5"/>
    </row>
    <row r="1659" spans="1:126" x14ac:dyDescent="0.25">
      <c r="A1659" s="4" t="str">
        <f t="shared" si="340"/>
        <v/>
      </c>
      <c r="B1659" s="3"/>
      <c r="D1659" s="1"/>
      <c r="H1659" s="5" t="str">
        <f>IF(F1659="","",IFERROR(CONCATENATE("PEUA",VLOOKUP(ESTADO,REPORTE!AV$2:AW$33,2,0),DIDTRITO_FORM,CADER_FORM,IFERROR(INDEX(CA:CA,MATCH(DAY(F1659),BZ:BZ,0),1),DAY(F1659)),IFERROR(INDEX(CA:CA,MATCH(MONTH(F1659),BZ:BZ,0),1),MONTH(F1659)),YEAR(F1659),G1659),""))</f>
        <v/>
      </c>
      <c r="N1659" s="66" t="str">
        <f>IFERROR(IF(BT1659="","",IF(INDEX(N$1:N1658,MATCH(BT1659,BT$1:BT1658,0),1)=0,"",INDEX(N$1:N1658,MATCH(BT1659,BT$1:BT1658,0),1))),"")</f>
        <v/>
      </c>
      <c r="O1659" s="66" t="str">
        <f>IFERROR(IF(BT1659="","",IF(INDEX(O$1:O1658,MATCH(BT1659,BT$1:BT1658,0),1)=0,"",INDEX(O$1:O1658,MATCH(BT1659,BT$1:BT1658,0),1))),"")</f>
        <v/>
      </c>
      <c r="R1659" s="66"/>
      <c r="S1659" s="5"/>
      <c r="T1659" s="66"/>
      <c r="U1659" s="5" t="str">
        <f>IFERROR(IF(INDEX(U$1:U1658,MATCH(T1659,T$1:T1658,0),1)=0,"",INDEX(U$1:U1658,MATCH(T1659,T$1:T1658,0),1)),"")</f>
        <v/>
      </c>
      <c r="V1659" s="66"/>
      <c r="W1659" s="5" t="str">
        <f>IFERROR(IF(INDEX(W$1:W1658,MATCH(V1659,V$1:V1658,0),1)=0,"",INDEX(W$1:W1658,MATCH(V1659,V$1:V1658,0),1)),"")</f>
        <v/>
      </c>
      <c r="AE1659" s="4"/>
      <c r="AY1659" s="7"/>
      <c r="BN1659" s="7" t="str">
        <f t="shared" si="347"/>
        <v/>
      </c>
      <c r="BO1659" s="286" t="str">
        <f t="shared" si="349"/>
        <v/>
      </c>
      <c r="BP1659" s="22" t="str">
        <f t="shared" si="348"/>
        <v/>
      </c>
      <c r="BQ1659" s="7"/>
      <c r="BR1659" s="75" t="str">
        <f t="shared" si="341"/>
        <v/>
      </c>
      <c r="BS1659" s="75" t="str">
        <f t="shared" si="342"/>
        <v/>
      </c>
      <c r="BT1659" s="5" t="str">
        <f t="shared" si="343"/>
        <v/>
      </c>
      <c r="BU1659" s="79" t="str">
        <f t="shared" si="344"/>
        <v/>
      </c>
      <c r="BV1659" s="79" t="str">
        <f t="shared" si="345"/>
        <v/>
      </c>
      <c r="BW1659" s="79" t="str">
        <f t="shared" si="346"/>
        <v/>
      </c>
      <c r="CB1659" s="5"/>
      <c r="CE1659" s="5"/>
      <c r="CF1659" s="5"/>
      <c r="CG1659" s="5"/>
      <c r="CH1659" s="5"/>
      <c r="CJ1659" s="14"/>
      <c r="CK1659" s="25"/>
      <c r="DO1659" s="5" t="e">
        <f>IF(REPORTE!AH$2="si",IF(C1659=VALUE(REPORTE!C$22),IF(SUM(DO1660:DO$1993),CONCATENATE(INT(B1659),", "),INT(B1659)),""),IF(C1659=VALUE(REPORTE!C$21),IF(SUM(DO1660:DO$1993),CONCATENATE(INT(B1659),", "),INT(B1659)),""))</f>
        <v>#VALUE!</v>
      </c>
      <c r="DS1659" s="5"/>
      <c r="DT1659" s="5"/>
      <c r="DU1659" s="5"/>
      <c r="DV1659" s="5"/>
    </row>
    <row r="1660" spans="1:126" x14ac:dyDescent="0.25">
      <c r="A1660" s="4" t="str">
        <f t="shared" si="340"/>
        <v/>
      </c>
      <c r="B1660" s="3"/>
      <c r="D1660" s="1"/>
      <c r="H1660" s="5" t="str">
        <f>IF(F1660="","",IFERROR(CONCATENATE("PEUA",VLOOKUP(ESTADO,REPORTE!AV$2:AW$33,2,0),DIDTRITO_FORM,CADER_FORM,IFERROR(INDEX(CA:CA,MATCH(DAY(F1660),BZ:BZ,0),1),DAY(F1660)),IFERROR(INDEX(CA:CA,MATCH(MONTH(F1660),BZ:BZ,0),1),MONTH(F1660)),YEAR(F1660),G1660),""))</f>
        <v/>
      </c>
      <c r="N1660" s="66" t="str">
        <f>IFERROR(IF(BT1660="","",IF(INDEX(N$1:N1659,MATCH(BT1660,BT$1:BT1659,0),1)=0,"",INDEX(N$1:N1659,MATCH(BT1660,BT$1:BT1659,0),1))),"")</f>
        <v/>
      </c>
      <c r="O1660" s="66" t="str">
        <f>IFERROR(IF(BT1660="","",IF(INDEX(O$1:O1659,MATCH(BT1660,BT$1:BT1659,0),1)=0,"",INDEX(O$1:O1659,MATCH(BT1660,BT$1:BT1659,0),1))),"")</f>
        <v/>
      </c>
      <c r="R1660" s="66"/>
      <c r="S1660" s="5"/>
      <c r="T1660" s="66"/>
      <c r="U1660" s="5" t="str">
        <f>IFERROR(IF(INDEX(U$1:U1659,MATCH(T1660,T$1:T1659,0),1)=0,"",INDEX(U$1:U1659,MATCH(T1660,T$1:T1659,0),1)),"")</f>
        <v/>
      </c>
      <c r="V1660" s="66"/>
      <c r="W1660" s="5" t="str">
        <f>IFERROR(IF(INDEX(W$1:W1659,MATCH(V1660,V$1:V1659,0),1)=0,"",INDEX(W$1:W1659,MATCH(V1660,V$1:V1659,0),1)),"")</f>
        <v/>
      </c>
      <c r="AE1660" s="4"/>
      <c r="AY1660" s="7"/>
      <c r="BN1660" s="7" t="str">
        <f t="shared" si="347"/>
        <v/>
      </c>
      <c r="BO1660" s="286" t="str">
        <f t="shared" si="349"/>
        <v/>
      </c>
      <c r="BP1660" s="22" t="str">
        <f t="shared" si="348"/>
        <v/>
      </c>
      <c r="BQ1660" s="7"/>
      <c r="BR1660" s="75" t="str">
        <f t="shared" si="341"/>
        <v/>
      </c>
      <c r="BS1660" s="75" t="str">
        <f t="shared" si="342"/>
        <v/>
      </c>
      <c r="BT1660" s="5" t="str">
        <f t="shared" si="343"/>
        <v/>
      </c>
      <c r="BU1660" s="79" t="str">
        <f t="shared" si="344"/>
        <v/>
      </c>
      <c r="BV1660" s="79" t="str">
        <f t="shared" si="345"/>
        <v/>
      </c>
      <c r="BW1660" s="79" t="str">
        <f t="shared" si="346"/>
        <v/>
      </c>
      <c r="CB1660" s="5"/>
      <c r="CE1660" s="5"/>
      <c r="CF1660" s="5"/>
      <c r="CG1660" s="5"/>
      <c r="CH1660" s="5"/>
      <c r="CJ1660" s="14"/>
      <c r="CK1660" s="25"/>
      <c r="DO1660" s="5" t="e">
        <f>IF(REPORTE!AH$2="si",IF(C1660=VALUE(REPORTE!C$22),IF(SUM(DO1661:DO$1993),CONCATENATE(INT(B1660),", "),INT(B1660)),""),IF(C1660=VALUE(REPORTE!C$21),IF(SUM(DO1661:DO$1993),CONCATENATE(INT(B1660),", "),INT(B1660)),""))</f>
        <v>#VALUE!</v>
      </c>
      <c r="DS1660" s="5"/>
      <c r="DT1660" s="5"/>
      <c r="DU1660" s="5"/>
      <c r="DV1660" s="5"/>
    </row>
    <row r="1661" spans="1:126" x14ac:dyDescent="0.25">
      <c r="A1661" s="4" t="str">
        <f t="shared" si="340"/>
        <v/>
      </c>
      <c r="B1661" s="3"/>
      <c r="D1661" s="1"/>
      <c r="H1661" s="5" t="str">
        <f>IF(F1661="","",IFERROR(CONCATENATE("PEUA",VLOOKUP(ESTADO,REPORTE!AV$2:AW$33,2,0),DIDTRITO_FORM,CADER_FORM,IFERROR(INDEX(CA:CA,MATCH(DAY(F1661),BZ:BZ,0),1),DAY(F1661)),IFERROR(INDEX(CA:CA,MATCH(MONTH(F1661),BZ:BZ,0),1),MONTH(F1661)),YEAR(F1661),G1661),""))</f>
        <v/>
      </c>
      <c r="N1661" s="66" t="str">
        <f>IFERROR(IF(BT1661="","",IF(INDEX(N$1:N1660,MATCH(BT1661,BT$1:BT1660,0),1)=0,"",INDEX(N$1:N1660,MATCH(BT1661,BT$1:BT1660,0),1))),"")</f>
        <v/>
      </c>
      <c r="O1661" s="66" t="str">
        <f>IFERROR(IF(BT1661="","",IF(INDEX(O$1:O1660,MATCH(BT1661,BT$1:BT1660,0),1)=0,"",INDEX(O$1:O1660,MATCH(BT1661,BT$1:BT1660,0),1))),"")</f>
        <v/>
      </c>
      <c r="R1661" s="66"/>
      <c r="S1661" s="5"/>
      <c r="T1661" s="66"/>
      <c r="U1661" s="5" t="str">
        <f>IFERROR(IF(INDEX(U$1:U1660,MATCH(T1661,T$1:T1660,0),1)=0,"",INDEX(U$1:U1660,MATCH(T1661,T$1:T1660,0),1)),"")</f>
        <v/>
      </c>
      <c r="V1661" s="66"/>
      <c r="W1661" s="5" t="str">
        <f>IFERROR(IF(INDEX(W$1:W1660,MATCH(V1661,V$1:V1660,0),1)=0,"",INDEX(W$1:W1660,MATCH(V1661,V$1:V1660,0),1)),"")</f>
        <v/>
      </c>
      <c r="AE1661" s="4"/>
      <c r="AY1661" s="7"/>
      <c r="BN1661" s="7" t="str">
        <f t="shared" si="347"/>
        <v/>
      </c>
      <c r="BO1661" s="286" t="str">
        <f t="shared" si="349"/>
        <v/>
      </c>
      <c r="BP1661" s="22" t="str">
        <f t="shared" si="348"/>
        <v/>
      </c>
      <c r="BQ1661" s="7"/>
      <c r="BR1661" s="75" t="str">
        <f t="shared" si="341"/>
        <v/>
      </c>
      <c r="BS1661" s="75" t="str">
        <f t="shared" si="342"/>
        <v/>
      </c>
      <c r="BT1661" s="5" t="str">
        <f t="shared" si="343"/>
        <v/>
      </c>
      <c r="BU1661" s="79" t="str">
        <f t="shared" si="344"/>
        <v/>
      </c>
      <c r="BV1661" s="79" t="str">
        <f t="shared" si="345"/>
        <v/>
      </c>
      <c r="BW1661" s="79" t="str">
        <f t="shared" si="346"/>
        <v/>
      </c>
      <c r="CB1661" s="5"/>
      <c r="CE1661" s="5"/>
      <c r="CF1661" s="5"/>
      <c r="CG1661" s="5"/>
      <c r="CH1661" s="5"/>
      <c r="CJ1661" s="14"/>
      <c r="CK1661" s="25"/>
      <c r="DO1661" s="5" t="e">
        <f>IF(REPORTE!AH$2="si",IF(C1661=VALUE(REPORTE!C$22),IF(SUM(DO1662:DO$1993),CONCATENATE(INT(B1661),", "),INT(B1661)),""),IF(C1661=VALUE(REPORTE!C$21),IF(SUM(DO1662:DO$1993),CONCATENATE(INT(B1661),", "),INT(B1661)),""))</f>
        <v>#VALUE!</v>
      </c>
      <c r="DS1661" s="5"/>
      <c r="DT1661" s="5"/>
      <c r="DU1661" s="5"/>
      <c r="DV1661" s="5"/>
    </row>
    <row r="1662" spans="1:126" x14ac:dyDescent="0.25">
      <c r="A1662" s="4" t="str">
        <f t="shared" si="340"/>
        <v/>
      </c>
      <c r="B1662" s="3"/>
      <c r="D1662" s="1"/>
      <c r="H1662" s="5" t="str">
        <f>IF(F1662="","",IFERROR(CONCATENATE("PEUA",VLOOKUP(ESTADO,REPORTE!AV$2:AW$33,2,0),DIDTRITO_FORM,CADER_FORM,IFERROR(INDEX(CA:CA,MATCH(DAY(F1662),BZ:BZ,0),1),DAY(F1662)),IFERROR(INDEX(CA:CA,MATCH(MONTH(F1662),BZ:BZ,0),1),MONTH(F1662)),YEAR(F1662),G1662),""))</f>
        <v/>
      </c>
      <c r="N1662" s="66" t="str">
        <f>IFERROR(IF(BT1662="","",IF(INDEX(N$1:N1661,MATCH(BT1662,BT$1:BT1661,0),1)=0,"",INDEX(N$1:N1661,MATCH(BT1662,BT$1:BT1661,0),1))),"")</f>
        <v/>
      </c>
      <c r="O1662" s="66" t="str">
        <f>IFERROR(IF(BT1662="","",IF(INDEX(O$1:O1661,MATCH(BT1662,BT$1:BT1661,0),1)=0,"",INDEX(O$1:O1661,MATCH(BT1662,BT$1:BT1661,0),1))),"")</f>
        <v/>
      </c>
      <c r="R1662" s="66"/>
      <c r="S1662" s="5"/>
      <c r="T1662" s="66"/>
      <c r="U1662" s="5" t="str">
        <f>IFERROR(IF(INDEX(U$1:U1661,MATCH(T1662,T$1:T1661,0),1)=0,"",INDEX(U$1:U1661,MATCH(T1662,T$1:T1661,0),1)),"")</f>
        <v/>
      </c>
      <c r="V1662" s="66"/>
      <c r="W1662" s="5" t="str">
        <f>IFERROR(IF(INDEX(W$1:W1661,MATCH(V1662,V$1:V1661,0),1)=0,"",INDEX(W$1:W1661,MATCH(V1662,V$1:V1661,0),1)),"")</f>
        <v/>
      </c>
      <c r="AE1662" s="4"/>
      <c r="AY1662" s="7"/>
      <c r="BN1662" s="7" t="str">
        <f t="shared" si="347"/>
        <v/>
      </c>
      <c r="BO1662" s="286" t="str">
        <f t="shared" si="349"/>
        <v/>
      </c>
      <c r="BP1662" s="22" t="str">
        <f t="shared" si="348"/>
        <v/>
      </c>
      <c r="BQ1662" s="7"/>
      <c r="BR1662" s="75" t="str">
        <f t="shared" si="341"/>
        <v/>
      </c>
      <c r="BS1662" s="75" t="str">
        <f t="shared" si="342"/>
        <v/>
      </c>
      <c r="BT1662" s="5" t="str">
        <f t="shared" si="343"/>
        <v/>
      </c>
      <c r="BU1662" s="79" t="str">
        <f t="shared" si="344"/>
        <v/>
      </c>
      <c r="BV1662" s="79" t="str">
        <f t="shared" si="345"/>
        <v/>
      </c>
      <c r="BW1662" s="79" t="str">
        <f t="shared" si="346"/>
        <v/>
      </c>
      <c r="CB1662" s="5"/>
      <c r="CE1662" s="5"/>
      <c r="CF1662" s="5"/>
      <c r="CG1662" s="5"/>
      <c r="CH1662" s="5"/>
      <c r="CJ1662" s="14"/>
      <c r="CK1662" s="25"/>
      <c r="DO1662" s="5" t="e">
        <f>IF(REPORTE!AH$2="si",IF(C1662=VALUE(REPORTE!C$22),IF(SUM(DO1663:DO$1993),CONCATENATE(INT(B1662),", "),INT(B1662)),""),IF(C1662=VALUE(REPORTE!C$21),IF(SUM(DO1663:DO$1993),CONCATENATE(INT(B1662),", "),INT(B1662)),""))</f>
        <v>#VALUE!</v>
      </c>
      <c r="DS1662" s="5"/>
      <c r="DT1662" s="5"/>
      <c r="DU1662" s="5"/>
      <c r="DV1662" s="5"/>
    </row>
    <row r="1663" spans="1:126" x14ac:dyDescent="0.25">
      <c r="A1663" s="4" t="str">
        <f t="shared" si="340"/>
        <v/>
      </c>
      <c r="B1663" s="3"/>
      <c r="D1663" s="1"/>
      <c r="H1663" s="5" t="str">
        <f>IF(F1663="","",IFERROR(CONCATENATE("PEUA",VLOOKUP(ESTADO,REPORTE!AV$2:AW$33,2,0),DIDTRITO_FORM,CADER_FORM,IFERROR(INDEX(CA:CA,MATCH(DAY(F1663),BZ:BZ,0),1),DAY(F1663)),IFERROR(INDEX(CA:CA,MATCH(MONTH(F1663),BZ:BZ,0),1),MONTH(F1663)),YEAR(F1663),G1663),""))</f>
        <v/>
      </c>
      <c r="N1663" s="66" t="str">
        <f>IFERROR(IF(BT1663="","",IF(INDEX(N$1:N1662,MATCH(BT1663,BT$1:BT1662,0),1)=0,"",INDEX(N$1:N1662,MATCH(BT1663,BT$1:BT1662,0),1))),"")</f>
        <v/>
      </c>
      <c r="O1663" s="66" t="str">
        <f>IFERROR(IF(BT1663="","",IF(INDEX(O$1:O1662,MATCH(BT1663,BT$1:BT1662,0),1)=0,"",INDEX(O$1:O1662,MATCH(BT1663,BT$1:BT1662,0),1))),"")</f>
        <v/>
      </c>
      <c r="R1663" s="66"/>
      <c r="S1663" s="5"/>
      <c r="T1663" s="66"/>
      <c r="U1663" s="5" t="str">
        <f>IFERROR(IF(INDEX(U$1:U1662,MATCH(T1663,T$1:T1662,0),1)=0,"",INDEX(U$1:U1662,MATCH(T1663,T$1:T1662,0),1)),"")</f>
        <v/>
      </c>
      <c r="V1663" s="66"/>
      <c r="W1663" s="5" t="str">
        <f>IFERROR(IF(INDEX(W$1:W1662,MATCH(V1663,V$1:V1662,0),1)=0,"",INDEX(W$1:W1662,MATCH(V1663,V$1:V1662,0),1)),"")</f>
        <v/>
      </c>
      <c r="AE1663" s="4"/>
      <c r="AY1663" s="7"/>
      <c r="BN1663" s="7" t="str">
        <f t="shared" si="347"/>
        <v/>
      </c>
      <c r="BO1663" s="286" t="str">
        <f t="shared" si="349"/>
        <v/>
      </c>
      <c r="BP1663" s="22" t="str">
        <f t="shared" si="348"/>
        <v/>
      </c>
      <c r="BQ1663" s="7"/>
      <c r="BR1663" s="75" t="str">
        <f t="shared" si="341"/>
        <v/>
      </c>
      <c r="BS1663" s="75" t="str">
        <f t="shared" si="342"/>
        <v/>
      </c>
      <c r="BT1663" s="5" t="str">
        <f t="shared" si="343"/>
        <v/>
      </c>
      <c r="BU1663" s="79" t="str">
        <f t="shared" si="344"/>
        <v/>
      </c>
      <c r="BV1663" s="79" t="str">
        <f t="shared" si="345"/>
        <v/>
      </c>
      <c r="BW1663" s="79" t="str">
        <f t="shared" si="346"/>
        <v/>
      </c>
      <c r="CB1663" s="5"/>
      <c r="CE1663" s="5"/>
      <c r="CF1663" s="5"/>
      <c r="CG1663" s="5"/>
      <c r="CH1663" s="5"/>
      <c r="CJ1663" s="14"/>
      <c r="CK1663" s="25"/>
      <c r="DO1663" s="5" t="e">
        <f>IF(REPORTE!AH$2="si",IF(C1663=VALUE(REPORTE!C$22),IF(SUM(DO1664:DO$1993),CONCATENATE(INT(B1663),", "),INT(B1663)),""),IF(C1663=VALUE(REPORTE!C$21),IF(SUM(DO1664:DO$1993),CONCATENATE(INT(B1663),", "),INT(B1663)),""))</f>
        <v>#VALUE!</v>
      </c>
      <c r="DS1663" s="5"/>
      <c r="DT1663" s="5"/>
      <c r="DU1663" s="5"/>
      <c r="DV1663" s="5"/>
    </row>
    <row r="1664" spans="1:126" x14ac:dyDescent="0.25">
      <c r="A1664" s="4" t="str">
        <f t="shared" si="340"/>
        <v/>
      </c>
      <c r="B1664" s="3"/>
      <c r="D1664" s="1"/>
      <c r="H1664" s="5" t="str">
        <f>IF(F1664="","",IFERROR(CONCATENATE("PEUA",VLOOKUP(ESTADO,REPORTE!AV$2:AW$33,2,0),DIDTRITO_FORM,CADER_FORM,IFERROR(INDEX(CA:CA,MATCH(DAY(F1664),BZ:BZ,0),1),DAY(F1664)),IFERROR(INDEX(CA:CA,MATCH(MONTH(F1664),BZ:BZ,0),1),MONTH(F1664)),YEAR(F1664),G1664),""))</f>
        <v/>
      </c>
      <c r="N1664" s="66" t="str">
        <f>IFERROR(IF(BT1664="","",IF(INDEX(N$1:N1663,MATCH(BT1664,BT$1:BT1663,0),1)=0,"",INDEX(N$1:N1663,MATCH(BT1664,BT$1:BT1663,0),1))),"")</f>
        <v/>
      </c>
      <c r="O1664" s="66" t="str">
        <f>IFERROR(IF(BT1664="","",IF(INDEX(O$1:O1663,MATCH(BT1664,BT$1:BT1663,0),1)=0,"",INDEX(O$1:O1663,MATCH(BT1664,BT$1:BT1663,0),1))),"")</f>
        <v/>
      </c>
      <c r="R1664" s="66"/>
      <c r="S1664" s="5"/>
      <c r="T1664" s="66"/>
      <c r="U1664" s="5" t="str">
        <f>IFERROR(IF(INDEX(U$1:U1663,MATCH(T1664,T$1:T1663,0),1)=0,"",INDEX(U$1:U1663,MATCH(T1664,T$1:T1663,0),1)),"")</f>
        <v/>
      </c>
      <c r="V1664" s="66"/>
      <c r="W1664" s="5" t="str">
        <f>IFERROR(IF(INDEX(W$1:W1663,MATCH(V1664,V$1:V1663,0),1)=0,"",INDEX(W$1:W1663,MATCH(V1664,V$1:V1663,0),1)),"")</f>
        <v/>
      </c>
      <c r="AE1664" s="4"/>
      <c r="AY1664" s="7"/>
      <c r="BN1664" s="7" t="str">
        <f t="shared" si="347"/>
        <v/>
      </c>
      <c r="BO1664" s="286" t="str">
        <f t="shared" si="349"/>
        <v/>
      </c>
      <c r="BP1664" s="22" t="str">
        <f t="shared" si="348"/>
        <v/>
      </c>
      <c r="BQ1664" s="7"/>
      <c r="BR1664" s="75" t="str">
        <f t="shared" si="341"/>
        <v/>
      </c>
      <c r="BS1664" s="75" t="str">
        <f t="shared" si="342"/>
        <v/>
      </c>
      <c r="BT1664" s="5" t="str">
        <f t="shared" si="343"/>
        <v/>
      </c>
      <c r="BU1664" s="79" t="str">
        <f t="shared" si="344"/>
        <v/>
      </c>
      <c r="BV1664" s="79" t="str">
        <f t="shared" si="345"/>
        <v/>
      </c>
      <c r="BW1664" s="79" t="str">
        <f t="shared" si="346"/>
        <v/>
      </c>
      <c r="CB1664" s="5"/>
      <c r="CE1664" s="5"/>
      <c r="CF1664" s="5"/>
      <c r="CG1664" s="5"/>
      <c r="CH1664" s="5"/>
      <c r="CJ1664" s="14"/>
      <c r="CK1664" s="25"/>
      <c r="DO1664" s="5" t="e">
        <f>IF(REPORTE!AH$2="si",IF(C1664=VALUE(REPORTE!C$22),IF(SUM(DO1665:DO$1993),CONCATENATE(INT(B1664),", "),INT(B1664)),""),IF(C1664=VALUE(REPORTE!C$21),IF(SUM(DO1665:DO$1993),CONCATENATE(INT(B1664),", "),INT(B1664)),""))</f>
        <v>#VALUE!</v>
      </c>
      <c r="DS1664" s="5"/>
      <c r="DT1664" s="5"/>
      <c r="DU1664" s="5"/>
      <c r="DV1664" s="5"/>
    </row>
    <row r="1665" spans="1:126" x14ac:dyDescent="0.25">
      <c r="A1665" s="4" t="str">
        <f t="shared" si="340"/>
        <v/>
      </c>
      <c r="B1665" s="3"/>
      <c r="D1665" s="1"/>
      <c r="H1665" s="5" t="str">
        <f>IF(F1665="","",IFERROR(CONCATENATE("PEUA",VLOOKUP(ESTADO,REPORTE!AV$2:AW$33,2,0),DIDTRITO_FORM,CADER_FORM,IFERROR(INDEX(CA:CA,MATCH(DAY(F1665),BZ:BZ,0),1),DAY(F1665)),IFERROR(INDEX(CA:CA,MATCH(MONTH(F1665),BZ:BZ,0),1),MONTH(F1665)),YEAR(F1665),G1665),""))</f>
        <v/>
      </c>
      <c r="N1665" s="66" t="str">
        <f>IFERROR(IF(BT1665="","",IF(INDEX(N$1:N1664,MATCH(BT1665,BT$1:BT1664,0),1)=0,"",INDEX(N$1:N1664,MATCH(BT1665,BT$1:BT1664,0),1))),"")</f>
        <v/>
      </c>
      <c r="O1665" s="66" t="str">
        <f>IFERROR(IF(BT1665="","",IF(INDEX(O$1:O1664,MATCH(BT1665,BT$1:BT1664,0),1)=0,"",INDEX(O$1:O1664,MATCH(BT1665,BT$1:BT1664,0),1))),"")</f>
        <v/>
      </c>
      <c r="R1665" s="66"/>
      <c r="S1665" s="5"/>
      <c r="T1665" s="66"/>
      <c r="U1665" s="5" t="str">
        <f>IFERROR(IF(INDEX(U$1:U1664,MATCH(T1665,T$1:T1664,0),1)=0,"",INDEX(U$1:U1664,MATCH(T1665,T$1:T1664,0),1)),"")</f>
        <v/>
      </c>
      <c r="V1665" s="66"/>
      <c r="W1665" s="5" t="str">
        <f>IFERROR(IF(INDEX(W$1:W1664,MATCH(V1665,V$1:V1664,0),1)=0,"",INDEX(W$1:W1664,MATCH(V1665,V$1:V1664,0),1)),"")</f>
        <v/>
      </c>
      <c r="AE1665" s="4"/>
      <c r="AY1665" s="7"/>
      <c r="BN1665" s="7" t="str">
        <f t="shared" si="347"/>
        <v/>
      </c>
      <c r="BO1665" s="286" t="str">
        <f t="shared" si="349"/>
        <v/>
      </c>
      <c r="BP1665" s="22" t="str">
        <f t="shared" si="348"/>
        <v/>
      </c>
      <c r="BQ1665" s="7"/>
      <c r="BR1665" s="75" t="str">
        <f t="shared" si="341"/>
        <v/>
      </c>
      <c r="BS1665" s="75" t="str">
        <f t="shared" si="342"/>
        <v/>
      </c>
      <c r="BT1665" s="5" t="str">
        <f t="shared" si="343"/>
        <v/>
      </c>
      <c r="BU1665" s="79" t="str">
        <f t="shared" si="344"/>
        <v/>
      </c>
      <c r="BV1665" s="79" t="str">
        <f t="shared" si="345"/>
        <v/>
      </c>
      <c r="BW1665" s="79" t="str">
        <f t="shared" si="346"/>
        <v/>
      </c>
      <c r="CB1665" s="5"/>
      <c r="CE1665" s="5"/>
      <c r="CF1665" s="5"/>
      <c r="CG1665" s="5"/>
      <c r="CH1665" s="5"/>
      <c r="CJ1665" s="14"/>
      <c r="CK1665" s="25"/>
      <c r="DO1665" s="5" t="e">
        <f>IF(REPORTE!AH$2="si",IF(C1665=VALUE(REPORTE!C$22),IF(SUM(DO1666:DO$1993),CONCATENATE(INT(B1665),", "),INT(B1665)),""),IF(C1665=VALUE(REPORTE!C$21),IF(SUM(DO1666:DO$1993),CONCATENATE(INT(B1665),", "),INT(B1665)),""))</f>
        <v>#VALUE!</v>
      </c>
      <c r="DS1665" s="5"/>
      <c r="DT1665" s="5"/>
      <c r="DU1665" s="5"/>
      <c r="DV1665" s="5"/>
    </row>
    <row r="1666" spans="1:126" x14ac:dyDescent="0.25">
      <c r="A1666" s="4" t="str">
        <f t="shared" ref="A1666:A1729" si="350">IF(OR(BS1666="",BQ1666="",BQ1666="VENCIDO"),IF(B1666="","",IF(LEN(B1666)=1,"000"&amp;B1666,IF(LEN(B1666)=2,"00"&amp;B1666,IF(LEN(B1666)=3,"0"&amp;B1666,B1666)))),C1666)</f>
        <v/>
      </c>
      <c r="B1666" s="3"/>
      <c r="D1666" s="1"/>
      <c r="H1666" s="5" t="str">
        <f>IF(F1666="","",IFERROR(CONCATENATE("PEUA",VLOOKUP(ESTADO,REPORTE!AV$2:AW$33,2,0),DIDTRITO_FORM,CADER_FORM,IFERROR(INDEX(CA:CA,MATCH(DAY(F1666),BZ:BZ,0),1),DAY(F1666)),IFERROR(INDEX(CA:CA,MATCH(MONTH(F1666),BZ:BZ,0),1),MONTH(F1666)),YEAR(F1666),G1666),""))</f>
        <v/>
      </c>
      <c r="N1666" s="66" t="str">
        <f>IFERROR(IF(BT1666="","",IF(INDEX(N$1:N1665,MATCH(BT1666,BT$1:BT1665,0),1)=0,"",INDEX(N$1:N1665,MATCH(BT1666,BT$1:BT1665,0),1))),"")</f>
        <v/>
      </c>
      <c r="O1666" s="66" t="str">
        <f>IFERROR(IF(BT1666="","",IF(INDEX(O$1:O1665,MATCH(BT1666,BT$1:BT1665,0),1)=0,"",INDEX(O$1:O1665,MATCH(BT1666,BT$1:BT1665,0),1))),"")</f>
        <v/>
      </c>
      <c r="R1666" s="66"/>
      <c r="S1666" s="5"/>
      <c r="T1666" s="66"/>
      <c r="U1666" s="5" t="str">
        <f>IFERROR(IF(INDEX(U$1:U1665,MATCH(T1666,T$1:T1665,0),1)=0,"",INDEX(U$1:U1665,MATCH(T1666,T$1:T1665,0),1)),"")</f>
        <v/>
      </c>
      <c r="V1666" s="66"/>
      <c r="W1666" s="5" t="str">
        <f>IFERROR(IF(INDEX(W$1:W1665,MATCH(V1666,V$1:V1665,0),1)=0,"",INDEX(W$1:W1665,MATCH(V1666,V$1:V1665,0),1)),"")</f>
        <v/>
      </c>
      <c r="AE1666" s="4"/>
      <c r="AY1666" s="7"/>
      <c r="BN1666" s="7" t="str">
        <f t="shared" si="347"/>
        <v/>
      </c>
      <c r="BO1666" s="286" t="str">
        <f t="shared" si="349"/>
        <v/>
      </c>
      <c r="BP1666" s="22" t="str">
        <f t="shared" si="348"/>
        <v/>
      </c>
      <c r="BQ1666" s="7"/>
      <c r="BR1666" s="75" t="str">
        <f t="shared" ref="BR1666:BR1729" si="351">IFERROR(IF(BH1666=0,"",BH1666/6000),"")</f>
        <v/>
      </c>
      <c r="BS1666" s="75" t="str">
        <f t="shared" ref="BS1666:BS1729" si="352">IFERROR(IF(VALUE(AY1666)&gt;VALUE(APERTURA_VENTANILLA),"OK",""),"")</f>
        <v/>
      </c>
      <c r="BT1666" s="5" t="str">
        <f t="shared" ref="BT1666:BT1729" si="353">J1666&amp;IF(K1666="",""," ")&amp;K1666&amp;IF(L1666="",""," ")&amp;L1666</f>
        <v/>
      </c>
      <c r="BU1666" s="79" t="str">
        <f t="shared" ref="BU1666:BU1729" si="354">IF(I1666="","",IF(I1666="F",SUM(BV1666:BW1666),""))</f>
        <v/>
      </c>
      <c r="BV1666" s="79" t="str">
        <f t="shared" ref="BV1666:BV1729" si="355">IF(OR(I1666="M",I1666=""),"",IF(MID(N1666,11,1)="H",1,0))</f>
        <v/>
      </c>
      <c r="BW1666" s="79" t="str">
        <f t="shared" ref="BW1666:BW1729" si="356">IF(OR(I1666="M",I1666=""),"",IF(MID(N1666,11,1)="M",1,0))</f>
        <v/>
      </c>
      <c r="CB1666" s="5"/>
      <c r="CE1666" s="5"/>
      <c r="CF1666" s="5"/>
      <c r="CG1666" s="5"/>
      <c r="CH1666" s="5"/>
      <c r="CJ1666" s="14"/>
      <c r="CK1666" s="25"/>
      <c r="DO1666" s="5" t="e">
        <f>IF(REPORTE!AH$2="si",IF(C1666=VALUE(REPORTE!C$22),IF(SUM(DO1667:DO$1993),CONCATENATE(INT(B1666),", "),INT(B1666)),""),IF(C1666=VALUE(REPORTE!C$21),IF(SUM(DO1667:DO$1993),CONCATENATE(INT(B1666),", "),INT(B1666)),""))</f>
        <v>#VALUE!</v>
      </c>
      <c r="DS1666" s="5"/>
      <c r="DT1666" s="5"/>
      <c r="DU1666" s="5"/>
      <c r="DV1666" s="5"/>
    </row>
    <row r="1667" spans="1:126" x14ac:dyDescent="0.25">
      <c r="A1667" s="4" t="str">
        <f t="shared" si="350"/>
        <v/>
      </c>
      <c r="B1667" s="3"/>
      <c r="D1667" s="1"/>
      <c r="H1667" s="5" t="str">
        <f>IF(F1667="","",IFERROR(CONCATENATE("PEUA",VLOOKUP(ESTADO,REPORTE!AV$2:AW$33,2,0),DIDTRITO_FORM,CADER_FORM,IFERROR(INDEX(CA:CA,MATCH(DAY(F1667),BZ:BZ,0),1),DAY(F1667)),IFERROR(INDEX(CA:CA,MATCH(MONTH(F1667),BZ:BZ,0),1),MONTH(F1667)),YEAR(F1667),G1667),""))</f>
        <v/>
      </c>
      <c r="N1667" s="66" t="str">
        <f>IFERROR(IF(BT1667="","",IF(INDEX(N$1:N1666,MATCH(BT1667,BT$1:BT1666,0),1)=0,"",INDEX(N$1:N1666,MATCH(BT1667,BT$1:BT1666,0),1))),"")</f>
        <v/>
      </c>
      <c r="O1667" s="66" t="str">
        <f>IFERROR(IF(BT1667="","",IF(INDEX(O$1:O1666,MATCH(BT1667,BT$1:BT1666,0),1)=0,"",INDEX(O$1:O1666,MATCH(BT1667,BT$1:BT1666,0),1))),"")</f>
        <v/>
      </c>
      <c r="R1667" s="66"/>
      <c r="S1667" s="5"/>
      <c r="T1667" s="66"/>
      <c r="U1667" s="5" t="str">
        <f>IFERROR(IF(INDEX(U$1:U1666,MATCH(T1667,T$1:T1666,0),1)=0,"",INDEX(U$1:U1666,MATCH(T1667,T$1:T1666,0),1)),"")</f>
        <v/>
      </c>
      <c r="V1667" s="66"/>
      <c r="W1667" s="5" t="str">
        <f>IFERROR(IF(INDEX(W$1:W1666,MATCH(V1667,V$1:V1666,0),1)=0,"",INDEX(W$1:W1666,MATCH(V1667,V$1:V1666,0),1)),"")</f>
        <v/>
      </c>
      <c r="AE1667" s="4"/>
      <c r="AY1667" s="7"/>
      <c r="BN1667" s="7" t="str">
        <f t="shared" si="347"/>
        <v/>
      </c>
      <c r="BO1667" s="286" t="str">
        <f t="shared" si="349"/>
        <v/>
      </c>
      <c r="BP1667" s="22" t="str">
        <f t="shared" si="348"/>
        <v/>
      </c>
      <c r="BQ1667" s="7"/>
      <c r="BR1667" s="75" t="str">
        <f t="shared" si="351"/>
        <v/>
      </c>
      <c r="BS1667" s="75" t="str">
        <f t="shared" si="352"/>
        <v/>
      </c>
      <c r="BT1667" s="5" t="str">
        <f t="shared" si="353"/>
        <v/>
      </c>
      <c r="BU1667" s="79" t="str">
        <f t="shared" si="354"/>
        <v/>
      </c>
      <c r="BV1667" s="79" t="str">
        <f t="shared" si="355"/>
        <v/>
      </c>
      <c r="BW1667" s="79" t="str">
        <f t="shared" si="356"/>
        <v/>
      </c>
      <c r="CB1667" s="5"/>
      <c r="CE1667" s="5"/>
      <c r="CF1667" s="5"/>
      <c r="CG1667" s="5"/>
      <c r="CH1667" s="5"/>
      <c r="CJ1667" s="14"/>
      <c r="CK1667" s="25"/>
      <c r="DO1667" s="5" t="e">
        <f>IF(REPORTE!AH$2="si",IF(C1667=VALUE(REPORTE!C$22),IF(SUM(DO1668:DO$1993),CONCATENATE(INT(B1667),", "),INT(B1667)),""),IF(C1667=VALUE(REPORTE!C$21),IF(SUM(DO1668:DO$1993),CONCATENATE(INT(B1667),", "),INT(B1667)),""))</f>
        <v>#VALUE!</v>
      </c>
      <c r="DS1667" s="5"/>
      <c r="DT1667" s="5"/>
      <c r="DU1667" s="5"/>
      <c r="DV1667" s="5"/>
    </row>
    <row r="1668" spans="1:126" x14ac:dyDescent="0.25">
      <c r="A1668" s="4" t="str">
        <f t="shared" si="350"/>
        <v/>
      </c>
      <c r="B1668" s="3"/>
      <c r="D1668" s="1"/>
      <c r="H1668" s="5" t="str">
        <f>IF(F1668="","",IFERROR(CONCATENATE("PEUA",VLOOKUP(ESTADO,REPORTE!AV$2:AW$33,2,0),DIDTRITO_FORM,CADER_FORM,IFERROR(INDEX(CA:CA,MATCH(DAY(F1668),BZ:BZ,0),1),DAY(F1668)),IFERROR(INDEX(CA:CA,MATCH(MONTH(F1668),BZ:BZ,0),1),MONTH(F1668)),YEAR(F1668),G1668),""))</f>
        <v/>
      </c>
      <c r="N1668" s="66" t="str">
        <f>IFERROR(IF(BT1668="","",IF(INDEX(N$1:N1667,MATCH(BT1668,BT$1:BT1667,0),1)=0,"",INDEX(N$1:N1667,MATCH(BT1668,BT$1:BT1667,0),1))),"")</f>
        <v/>
      </c>
      <c r="O1668" s="66" t="str">
        <f>IFERROR(IF(BT1668="","",IF(INDEX(O$1:O1667,MATCH(BT1668,BT$1:BT1667,0),1)=0,"",INDEX(O$1:O1667,MATCH(BT1668,BT$1:BT1667,0),1))),"")</f>
        <v/>
      </c>
      <c r="R1668" s="66"/>
      <c r="S1668" s="5"/>
      <c r="T1668" s="66"/>
      <c r="U1668" s="5" t="str">
        <f>IFERROR(IF(INDEX(U$1:U1667,MATCH(T1668,T$1:T1667,0),1)=0,"",INDEX(U$1:U1667,MATCH(T1668,T$1:T1667,0),1)),"")</f>
        <v/>
      </c>
      <c r="V1668" s="66"/>
      <c r="W1668" s="5" t="str">
        <f>IFERROR(IF(INDEX(W$1:W1667,MATCH(V1668,V$1:V1667,0),1)=0,"",INDEX(W$1:W1667,MATCH(V1668,V$1:V1667,0),1)),"")</f>
        <v/>
      </c>
      <c r="AE1668" s="4"/>
      <c r="AY1668" s="7"/>
      <c r="BN1668" s="7" t="str">
        <f t="shared" si="347"/>
        <v/>
      </c>
      <c r="BO1668" s="286" t="str">
        <f t="shared" si="349"/>
        <v/>
      </c>
      <c r="BP1668" s="22" t="str">
        <f t="shared" si="348"/>
        <v/>
      </c>
      <c r="BQ1668" s="7"/>
      <c r="BR1668" s="75" t="str">
        <f t="shared" si="351"/>
        <v/>
      </c>
      <c r="BS1668" s="75" t="str">
        <f t="shared" si="352"/>
        <v/>
      </c>
      <c r="BT1668" s="5" t="str">
        <f t="shared" si="353"/>
        <v/>
      </c>
      <c r="BU1668" s="79" t="str">
        <f t="shared" si="354"/>
        <v/>
      </c>
      <c r="BV1668" s="79" t="str">
        <f t="shared" si="355"/>
        <v/>
      </c>
      <c r="BW1668" s="79" t="str">
        <f t="shared" si="356"/>
        <v/>
      </c>
      <c r="CB1668" s="5"/>
      <c r="CE1668" s="5"/>
      <c r="CF1668" s="5"/>
      <c r="CG1668" s="5"/>
      <c r="CH1668" s="5"/>
      <c r="CJ1668" s="14"/>
      <c r="CK1668" s="25"/>
      <c r="DO1668" s="5" t="e">
        <f>IF(REPORTE!AH$2="si",IF(C1668=VALUE(REPORTE!C$22),IF(SUM(DO1669:DO$1993),CONCATENATE(INT(B1668),", "),INT(B1668)),""),IF(C1668=VALUE(REPORTE!C$21),IF(SUM(DO1669:DO$1993),CONCATENATE(INT(B1668),", "),INT(B1668)),""))</f>
        <v>#VALUE!</v>
      </c>
      <c r="DS1668" s="5"/>
      <c r="DT1668" s="5"/>
      <c r="DU1668" s="5"/>
      <c r="DV1668" s="5"/>
    </row>
    <row r="1669" spans="1:126" x14ac:dyDescent="0.25">
      <c r="A1669" s="4" t="str">
        <f t="shared" si="350"/>
        <v/>
      </c>
      <c r="B1669" s="3"/>
      <c r="D1669" s="1"/>
      <c r="H1669" s="5" t="str">
        <f>IF(F1669="","",IFERROR(CONCATENATE("PEUA",VLOOKUP(ESTADO,REPORTE!AV$2:AW$33,2,0),DIDTRITO_FORM,CADER_FORM,IFERROR(INDEX(CA:CA,MATCH(DAY(F1669),BZ:BZ,0),1),DAY(F1669)),IFERROR(INDEX(CA:CA,MATCH(MONTH(F1669),BZ:BZ,0),1),MONTH(F1669)),YEAR(F1669),G1669),""))</f>
        <v/>
      </c>
      <c r="N1669" s="66" t="str">
        <f>IFERROR(IF(BT1669="","",IF(INDEX(N$1:N1668,MATCH(BT1669,BT$1:BT1668,0),1)=0,"",INDEX(N$1:N1668,MATCH(BT1669,BT$1:BT1668,0),1))),"")</f>
        <v/>
      </c>
      <c r="O1669" s="66" t="str">
        <f>IFERROR(IF(BT1669="","",IF(INDEX(O$1:O1668,MATCH(BT1669,BT$1:BT1668,0),1)=0,"",INDEX(O$1:O1668,MATCH(BT1669,BT$1:BT1668,0),1))),"")</f>
        <v/>
      </c>
      <c r="R1669" s="66"/>
      <c r="S1669" s="5"/>
      <c r="T1669" s="66"/>
      <c r="U1669" s="5" t="str">
        <f>IFERROR(IF(INDEX(U$1:U1668,MATCH(T1669,T$1:T1668,0),1)=0,"",INDEX(U$1:U1668,MATCH(T1669,T$1:T1668,0),1)),"")</f>
        <v/>
      </c>
      <c r="V1669" s="66"/>
      <c r="W1669" s="5" t="str">
        <f>IFERROR(IF(INDEX(W$1:W1668,MATCH(V1669,V$1:V1668,0),1)=0,"",INDEX(W$1:W1668,MATCH(V1669,V$1:V1668,0),1)),"")</f>
        <v/>
      </c>
      <c r="AE1669" s="4"/>
      <c r="AY1669" s="7"/>
      <c r="BN1669" s="7" t="str">
        <f t="shared" si="347"/>
        <v/>
      </c>
      <c r="BO1669" s="286" t="str">
        <f t="shared" si="349"/>
        <v/>
      </c>
      <c r="BP1669" s="22" t="str">
        <f t="shared" si="348"/>
        <v/>
      </c>
      <c r="BQ1669" s="7"/>
      <c r="BR1669" s="75" t="str">
        <f t="shared" si="351"/>
        <v/>
      </c>
      <c r="BS1669" s="75" t="str">
        <f t="shared" si="352"/>
        <v/>
      </c>
      <c r="BT1669" s="5" t="str">
        <f t="shared" si="353"/>
        <v/>
      </c>
      <c r="BU1669" s="79" t="str">
        <f t="shared" si="354"/>
        <v/>
      </c>
      <c r="BV1669" s="79" t="str">
        <f t="shared" si="355"/>
        <v/>
      </c>
      <c r="BW1669" s="79" t="str">
        <f t="shared" si="356"/>
        <v/>
      </c>
      <c r="CB1669" s="5"/>
      <c r="CE1669" s="5"/>
      <c r="CF1669" s="5"/>
      <c r="CG1669" s="5"/>
      <c r="CH1669" s="5"/>
      <c r="CJ1669" s="14"/>
      <c r="CK1669" s="25"/>
      <c r="DO1669" s="5" t="e">
        <f>IF(REPORTE!AH$2="si",IF(C1669=VALUE(REPORTE!C$22),IF(SUM(DO1670:DO$1993),CONCATENATE(INT(B1669),", "),INT(B1669)),""),IF(C1669=VALUE(REPORTE!C$21),IF(SUM(DO1670:DO$1993),CONCATENATE(INT(B1669),", "),INT(B1669)),""))</f>
        <v>#VALUE!</v>
      </c>
      <c r="DS1669" s="5"/>
      <c r="DT1669" s="5"/>
      <c r="DU1669" s="5"/>
      <c r="DV1669" s="5"/>
    </row>
    <row r="1670" spans="1:126" x14ac:dyDescent="0.25">
      <c r="A1670" s="4" t="str">
        <f t="shared" si="350"/>
        <v/>
      </c>
      <c r="B1670" s="3"/>
      <c r="D1670" s="1"/>
      <c r="H1670" s="5" t="str">
        <f>IF(F1670="","",IFERROR(CONCATENATE("PEUA",VLOOKUP(ESTADO,REPORTE!AV$2:AW$33,2,0),DIDTRITO_FORM,CADER_FORM,IFERROR(INDEX(CA:CA,MATCH(DAY(F1670),BZ:BZ,0),1),DAY(F1670)),IFERROR(INDEX(CA:CA,MATCH(MONTH(F1670),BZ:BZ,0),1),MONTH(F1670)),YEAR(F1670),G1670),""))</f>
        <v/>
      </c>
      <c r="N1670" s="66" t="str">
        <f>IFERROR(IF(BT1670="","",IF(INDEX(N$1:N1669,MATCH(BT1670,BT$1:BT1669,0),1)=0,"",INDEX(N$1:N1669,MATCH(BT1670,BT$1:BT1669,0),1))),"")</f>
        <v/>
      </c>
      <c r="O1670" s="66" t="str">
        <f>IFERROR(IF(BT1670="","",IF(INDEX(O$1:O1669,MATCH(BT1670,BT$1:BT1669,0),1)=0,"",INDEX(O$1:O1669,MATCH(BT1670,BT$1:BT1669,0),1))),"")</f>
        <v/>
      </c>
      <c r="R1670" s="66"/>
      <c r="S1670" s="5"/>
      <c r="T1670" s="66"/>
      <c r="U1670" s="5" t="str">
        <f>IFERROR(IF(INDEX(U$1:U1669,MATCH(T1670,T$1:T1669,0),1)=0,"",INDEX(U$1:U1669,MATCH(T1670,T$1:T1669,0),1)),"")</f>
        <v/>
      </c>
      <c r="V1670" s="66"/>
      <c r="W1670" s="5" t="str">
        <f>IFERROR(IF(INDEX(W$1:W1669,MATCH(V1670,V$1:V1669,0),1)=0,"",INDEX(W$1:W1669,MATCH(V1670,V$1:V1669,0),1)),"")</f>
        <v/>
      </c>
      <c r="AE1670" s="4"/>
      <c r="AY1670" s="7"/>
      <c r="BN1670" s="7" t="str">
        <f t="shared" si="347"/>
        <v/>
      </c>
      <c r="BO1670" s="286" t="str">
        <f t="shared" si="349"/>
        <v/>
      </c>
      <c r="BP1670" s="22" t="str">
        <f t="shared" si="348"/>
        <v/>
      </c>
      <c r="BQ1670" s="7"/>
      <c r="BR1670" s="75" t="str">
        <f t="shared" si="351"/>
        <v/>
      </c>
      <c r="BS1670" s="75" t="str">
        <f t="shared" si="352"/>
        <v/>
      </c>
      <c r="BT1670" s="5" t="str">
        <f t="shared" si="353"/>
        <v/>
      </c>
      <c r="BU1670" s="79" t="str">
        <f t="shared" si="354"/>
        <v/>
      </c>
      <c r="BV1670" s="79" t="str">
        <f t="shared" si="355"/>
        <v/>
      </c>
      <c r="BW1670" s="79" t="str">
        <f t="shared" si="356"/>
        <v/>
      </c>
      <c r="CB1670" s="5"/>
      <c r="CE1670" s="5"/>
      <c r="CF1670" s="5"/>
      <c r="CG1670" s="5"/>
      <c r="CH1670" s="5"/>
      <c r="CJ1670" s="14"/>
      <c r="CK1670" s="25"/>
      <c r="DO1670" s="5" t="e">
        <f>IF(REPORTE!AH$2="si",IF(C1670=VALUE(REPORTE!C$22),IF(SUM(DO1671:DO$1993),CONCATENATE(INT(B1670),", "),INT(B1670)),""),IF(C1670=VALUE(REPORTE!C$21),IF(SUM(DO1671:DO$1993),CONCATENATE(INT(B1670),", "),INT(B1670)),""))</f>
        <v>#VALUE!</v>
      </c>
      <c r="DS1670" s="5"/>
      <c r="DT1670" s="5"/>
      <c r="DU1670" s="5"/>
      <c r="DV1670" s="5"/>
    </row>
    <row r="1671" spans="1:126" x14ac:dyDescent="0.25">
      <c r="A1671" s="4" t="str">
        <f t="shared" si="350"/>
        <v/>
      </c>
      <c r="B1671" s="3"/>
      <c r="D1671" s="1"/>
      <c r="H1671" s="5" t="str">
        <f>IF(F1671="","",IFERROR(CONCATENATE("PEUA",VLOOKUP(ESTADO,REPORTE!AV$2:AW$33,2,0),DIDTRITO_FORM,CADER_FORM,IFERROR(INDEX(CA:CA,MATCH(DAY(F1671),BZ:BZ,0),1),DAY(F1671)),IFERROR(INDEX(CA:CA,MATCH(MONTH(F1671),BZ:BZ,0),1),MONTH(F1671)),YEAR(F1671),G1671),""))</f>
        <v/>
      </c>
      <c r="N1671" s="66" t="str">
        <f>IFERROR(IF(BT1671="","",IF(INDEX(N$1:N1670,MATCH(BT1671,BT$1:BT1670,0),1)=0,"",INDEX(N$1:N1670,MATCH(BT1671,BT$1:BT1670,0),1))),"")</f>
        <v/>
      </c>
      <c r="O1671" s="66" t="str">
        <f>IFERROR(IF(BT1671="","",IF(INDEX(O$1:O1670,MATCH(BT1671,BT$1:BT1670,0),1)=0,"",INDEX(O$1:O1670,MATCH(BT1671,BT$1:BT1670,0),1))),"")</f>
        <v/>
      </c>
      <c r="R1671" s="66"/>
      <c r="S1671" s="5"/>
      <c r="T1671" s="66"/>
      <c r="U1671" s="5" t="str">
        <f>IFERROR(IF(INDEX(U$1:U1670,MATCH(T1671,T$1:T1670,0),1)=0,"",INDEX(U$1:U1670,MATCH(T1671,T$1:T1670,0),1)),"")</f>
        <v/>
      </c>
      <c r="V1671" s="66"/>
      <c r="W1671" s="5" t="str">
        <f>IFERROR(IF(INDEX(W$1:W1670,MATCH(V1671,V$1:V1670,0),1)=0,"",INDEX(W$1:W1670,MATCH(V1671,V$1:V1670,0),1)),"")</f>
        <v/>
      </c>
      <c r="AE1671" s="4"/>
      <c r="AY1671" s="7"/>
      <c r="BN1671" s="7" t="str">
        <f t="shared" si="347"/>
        <v/>
      </c>
      <c r="BO1671" s="286" t="str">
        <f t="shared" si="349"/>
        <v/>
      </c>
      <c r="BP1671" s="22" t="str">
        <f t="shared" si="348"/>
        <v/>
      </c>
      <c r="BQ1671" s="7"/>
      <c r="BR1671" s="75" t="str">
        <f t="shared" si="351"/>
        <v/>
      </c>
      <c r="BS1671" s="75" t="str">
        <f t="shared" si="352"/>
        <v/>
      </c>
      <c r="BT1671" s="5" t="str">
        <f t="shared" si="353"/>
        <v/>
      </c>
      <c r="BU1671" s="79" t="str">
        <f t="shared" si="354"/>
        <v/>
      </c>
      <c r="BV1671" s="79" t="str">
        <f t="shared" si="355"/>
        <v/>
      </c>
      <c r="BW1671" s="79" t="str">
        <f t="shared" si="356"/>
        <v/>
      </c>
      <c r="CB1671" s="5"/>
      <c r="CE1671" s="5"/>
      <c r="CF1671" s="5"/>
      <c r="CG1671" s="5"/>
      <c r="CH1671" s="5"/>
      <c r="CJ1671" s="14"/>
      <c r="CK1671" s="25"/>
      <c r="DO1671" s="5" t="e">
        <f>IF(REPORTE!AH$2="si",IF(C1671=VALUE(REPORTE!C$22),IF(SUM(DO1672:DO$1993),CONCATENATE(INT(B1671),", "),INT(B1671)),""),IF(C1671=VALUE(REPORTE!C$21),IF(SUM(DO1672:DO$1993),CONCATENATE(INT(B1671),", "),INT(B1671)),""))</f>
        <v>#VALUE!</v>
      </c>
      <c r="DS1671" s="5"/>
      <c r="DT1671" s="5"/>
      <c r="DU1671" s="5"/>
      <c r="DV1671" s="5"/>
    </row>
    <row r="1672" spans="1:126" x14ac:dyDescent="0.25">
      <c r="A1672" s="4" t="str">
        <f t="shared" si="350"/>
        <v/>
      </c>
      <c r="B1672" s="3"/>
      <c r="D1672" s="1"/>
      <c r="H1672" s="5" t="str">
        <f>IF(F1672="","",IFERROR(CONCATENATE("PEUA",VLOOKUP(ESTADO,REPORTE!AV$2:AW$33,2,0),DIDTRITO_FORM,CADER_FORM,IFERROR(INDEX(CA:CA,MATCH(DAY(F1672),BZ:BZ,0),1),DAY(F1672)),IFERROR(INDEX(CA:CA,MATCH(MONTH(F1672),BZ:BZ,0),1),MONTH(F1672)),YEAR(F1672),G1672),""))</f>
        <v/>
      </c>
      <c r="N1672" s="66" t="str">
        <f>IFERROR(IF(BT1672="","",IF(INDEX(N$1:N1671,MATCH(BT1672,BT$1:BT1671,0),1)=0,"",INDEX(N$1:N1671,MATCH(BT1672,BT$1:BT1671,0),1))),"")</f>
        <v/>
      </c>
      <c r="O1672" s="66" t="str">
        <f>IFERROR(IF(BT1672="","",IF(INDEX(O$1:O1671,MATCH(BT1672,BT$1:BT1671,0),1)=0,"",INDEX(O$1:O1671,MATCH(BT1672,BT$1:BT1671,0),1))),"")</f>
        <v/>
      </c>
      <c r="R1672" s="66"/>
      <c r="S1672" s="5"/>
      <c r="T1672" s="66"/>
      <c r="U1672" s="5" t="str">
        <f>IFERROR(IF(INDEX(U$1:U1671,MATCH(T1672,T$1:T1671,0),1)=0,"",INDEX(U$1:U1671,MATCH(T1672,T$1:T1671,0),1)),"")</f>
        <v/>
      </c>
      <c r="V1672" s="66"/>
      <c r="W1672" s="5" t="str">
        <f>IFERROR(IF(INDEX(W$1:W1671,MATCH(V1672,V$1:V1671,0),1)=0,"",INDEX(W$1:W1671,MATCH(V1672,V$1:V1671,0),1)),"")</f>
        <v/>
      </c>
      <c r="AE1672" s="4"/>
      <c r="AY1672" s="7"/>
      <c r="BN1672" s="7" t="str">
        <f t="shared" si="347"/>
        <v/>
      </c>
      <c r="BO1672" s="286" t="str">
        <f t="shared" si="349"/>
        <v/>
      </c>
      <c r="BP1672" s="22" t="str">
        <f t="shared" si="348"/>
        <v/>
      </c>
      <c r="BQ1672" s="7"/>
      <c r="BR1672" s="75" t="str">
        <f t="shared" si="351"/>
        <v/>
      </c>
      <c r="BS1672" s="75" t="str">
        <f t="shared" si="352"/>
        <v/>
      </c>
      <c r="BT1672" s="5" t="str">
        <f t="shared" si="353"/>
        <v/>
      </c>
      <c r="BU1672" s="79" t="str">
        <f t="shared" si="354"/>
        <v/>
      </c>
      <c r="BV1672" s="79" t="str">
        <f t="shared" si="355"/>
        <v/>
      </c>
      <c r="BW1672" s="79" t="str">
        <f t="shared" si="356"/>
        <v/>
      </c>
      <c r="CB1672" s="5"/>
      <c r="CE1672" s="5"/>
      <c r="CF1672" s="5"/>
      <c r="CG1672" s="5"/>
      <c r="CH1672" s="5"/>
      <c r="CJ1672" s="14"/>
      <c r="CK1672" s="25"/>
      <c r="DO1672" s="5" t="e">
        <f>IF(REPORTE!AH$2="si",IF(C1672=VALUE(REPORTE!C$22),IF(SUM(DO1673:DO$1993),CONCATENATE(INT(B1672),", "),INT(B1672)),""),IF(C1672=VALUE(REPORTE!C$21),IF(SUM(DO1673:DO$1993),CONCATENATE(INT(B1672),", "),INT(B1672)),""))</f>
        <v>#VALUE!</v>
      </c>
      <c r="DS1672" s="5"/>
      <c r="DT1672" s="5"/>
      <c r="DU1672" s="5"/>
      <c r="DV1672" s="5"/>
    </row>
    <row r="1673" spans="1:126" x14ac:dyDescent="0.25">
      <c r="A1673" s="4" t="str">
        <f t="shared" si="350"/>
        <v/>
      </c>
      <c r="B1673" s="3"/>
      <c r="D1673" s="1"/>
      <c r="H1673" s="5" t="str">
        <f>IF(F1673="","",IFERROR(CONCATENATE("PEUA",VLOOKUP(ESTADO,REPORTE!AV$2:AW$33,2,0),DIDTRITO_FORM,CADER_FORM,IFERROR(INDEX(CA:CA,MATCH(DAY(F1673),BZ:BZ,0),1),DAY(F1673)),IFERROR(INDEX(CA:CA,MATCH(MONTH(F1673),BZ:BZ,0),1),MONTH(F1673)),YEAR(F1673),G1673),""))</f>
        <v/>
      </c>
      <c r="N1673" s="66" t="str">
        <f>IFERROR(IF(BT1673="","",IF(INDEX(N$1:N1672,MATCH(BT1673,BT$1:BT1672,0),1)=0,"",INDEX(N$1:N1672,MATCH(BT1673,BT$1:BT1672,0),1))),"")</f>
        <v/>
      </c>
      <c r="O1673" s="66" t="str">
        <f>IFERROR(IF(BT1673="","",IF(INDEX(O$1:O1672,MATCH(BT1673,BT$1:BT1672,0),1)=0,"",INDEX(O$1:O1672,MATCH(BT1673,BT$1:BT1672,0),1))),"")</f>
        <v/>
      </c>
      <c r="R1673" s="66"/>
      <c r="S1673" s="5"/>
      <c r="T1673" s="66"/>
      <c r="U1673" s="5" t="str">
        <f>IFERROR(IF(INDEX(U$1:U1672,MATCH(T1673,T$1:T1672,0),1)=0,"",INDEX(U$1:U1672,MATCH(T1673,T$1:T1672,0),1)),"")</f>
        <v/>
      </c>
      <c r="V1673" s="66"/>
      <c r="W1673" s="5" t="str">
        <f>IFERROR(IF(INDEX(W$1:W1672,MATCH(V1673,V$1:V1672,0),1)=0,"",INDEX(W$1:W1672,MATCH(V1673,V$1:V1672,0),1)),"")</f>
        <v/>
      </c>
      <c r="AE1673" s="4"/>
      <c r="AY1673" s="7"/>
      <c r="BN1673" s="7" t="str">
        <f t="shared" si="347"/>
        <v/>
      </c>
      <c r="BO1673" s="286" t="str">
        <f t="shared" si="349"/>
        <v/>
      </c>
      <c r="BP1673" s="22" t="str">
        <f t="shared" si="348"/>
        <v/>
      </c>
      <c r="BQ1673" s="7"/>
      <c r="BR1673" s="75" t="str">
        <f t="shared" si="351"/>
        <v/>
      </c>
      <c r="BS1673" s="75" t="str">
        <f t="shared" si="352"/>
        <v/>
      </c>
      <c r="BT1673" s="5" t="str">
        <f t="shared" si="353"/>
        <v/>
      </c>
      <c r="BU1673" s="79" t="str">
        <f t="shared" si="354"/>
        <v/>
      </c>
      <c r="BV1673" s="79" t="str">
        <f t="shared" si="355"/>
        <v/>
      </c>
      <c r="BW1673" s="79" t="str">
        <f t="shared" si="356"/>
        <v/>
      </c>
      <c r="CB1673" s="5"/>
      <c r="CE1673" s="5"/>
      <c r="CF1673" s="5"/>
      <c r="CG1673" s="5"/>
      <c r="CH1673" s="5"/>
      <c r="CJ1673" s="14"/>
      <c r="CK1673" s="25"/>
      <c r="DO1673" s="5" t="e">
        <f>IF(REPORTE!AH$2="si",IF(C1673=VALUE(REPORTE!C$22),IF(SUM(DO1674:DO$1993),CONCATENATE(INT(B1673),", "),INT(B1673)),""),IF(C1673=VALUE(REPORTE!C$21),IF(SUM(DO1674:DO$1993),CONCATENATE(INT(B1673),", "),INT(B1673)),""))</f>
        <v>#VALUE!</v>
      </c>
      <c r="DS1673" s="5"/>
      <c r="DT1673" s="5"/>
      <c r="DU1673" s="5"/>
      <c r="DV1673" s="5"/>
    </row>
    <row r="1674" spans="1:126" x14ac:dyDescent="0.25">
      <c r="A1674" s="4" t="str">
        <f t="shared" si="350"/>
        <v/>
      </c>
      <c r="B1674" s="3"/>
      <c r="D1674" s="1"/>
      <c r="H1674" s="5" t="str">
        <f>IF(F1674="","",IFERROR(CONCATENATE("PEUA",VLOOKUP(ESTADO,REPORTE!AV$2:AW$33,2,0),DIDTRITO_FORM,CADER_FORM,IFERROR(INDEX(CA:CA,MATCH(DAY(F1674),BZ:BZ,0),1),DAY(F1674)),IFERROR(INDEX(CA:CA,MATCH(MONTH(F1674),BZ:BZ,0),1),MONTH(F1674)),YEAR(F1674),G1674),""))</f>
        <v/>
      </c>
      <c r="N1674" s="66" t="str">
        <f>IFERROR(IF(BT1674="","",IF(INDEX(N$1:N1673,MATCH(BT1674,BT$1:BT1673,0),1)=0,"",INDEX(N$1:N1673,MATCH(BT1674,BT$1:BT1673,0),1))),"")</f>
        <v/>
      </c>
      <c r="O1674" s="66" t="str">
        <f>IFERROR(IF(BT1674="","",IF(INDEX(O$1:O1673,MATCH(BT1674,BT$1:BT1673,0),1)=0,"",INDEX(O$1:O1673,MATCH(BT1674,BT$1:BT1673,0),1))),"")</f>
        <v/>
      </c>
      <c r="R1674" s="66"/>
      <c r="S1674" s="5"/>
      <c r="T1674" s="66"/>
      <c r="U1674" s="5" t="str">
        <f>IFERROR(IF(INDEX(U$1:U1673,MATCH(T1674,T$1:T1673,0),1)=0,"",INDEX(U$1:U1673,MATCH(T1674,T$1:T1673,0),1)),"")</f>
        <v/>
      </c>
      <c r="V1674" s="66"/>
      <c r="W1674" s="5" t="str">
        <f>IFERROR(IF(INDEX(W$1:W1673,MATCH(V1674,V$1:V1673,0),1)=0,"",INDEX(W$1:W1673,MATCH(V1674,V$1:V1673,0),1)),"")</f>
        <v/>
      </c>
      <c r="AE1674" s="4"/>
      <c r="AY1674" s="7"/>
      <c r="BN1674" s="7" t="str">
        <f t="shared" si="347"/>
        <v/>
      </c>
      <c r="BO1674" s="286" t="str">
        <f t="shared" si="349"/>
        <v/>
      </c>
      <c r="BP1674" s="22" t="str">
        <f t="shared" si="348"/>
        <v/>
      </c>
      <c r="BQ1674" s="7"/>
      <c r="BR1674" s="75" t="str">
        <f t="shared" si="351"/>
        <v/>
      </c>
      <c r="BS1674" s="75" t="str">
        <f t="shared" si="352"/>
        <v/>
      </c>
      <c r="BT1674" s="5" t="str">
        <f t="shared" si="353"/>
        <v/>
      </c>
      <c r="BU1674" s="79" t="str">
        <f t="shared" si="354"/>
        <v/>
      </c>
      <c r="BV1674" s="79" t="str">
        <f t="shared" si="355"/>
        <v/>
      </c>
      <c r="BW1674" s="79" t="str">
        <f t="shared" si="356"/>
        <v/>
      </c>
      <c r="CB1674" s="5"/>
      <c r="CE1674" s="5"/>
      <c r="CF1674" s="5"/>
      <c r="CG1674" s="5"/>
      <c r="CH1674" s="5"/>
      <c r="CJ1674" s="14"/>
      <c r="CK1674" s="25"/>
      <c r="DO1674" s="5" t="e">
        <f>IF(REPORTE!AH$2="si",IF(C1674=VALUE(REPORTE!C$22),IF(SUM(DO1675:DO$1993),CONCATENATE(INT(B1674),", "),INT(B1674)),""),IF(C1674=VALUE(REPORTE!C$21),IF(SUM(DO1675:DO$1993),CONCATENATE(INT(B1674),", "),INT(B1674)),""))</f>
        <v>#VALUE!</v>
      </c>
      <c r="DS1674" s="5"/>
      <c r="DT1674" s="5"/>
      <c r="DU1674" s="5"/>
      <c r="DV1674" s="5"/>
    </row>
    <row r="1675" spans="1:126" x14ac:dyDescent="0.25">
      <c r="A1675" s="4" t="str">
        <f t="shared" si="350"/>
        <v/>
      </c>
      <c r="B1675" s="3"/>
      <c r="D1675" s="1"/>
      <c r="H1675" s="5" t="str">
        <f>IF(F1675="","",IFERROR(CONCATENATE("PEUA",VLOOKUP(ESTADO,REPORTE!AV$2:AW$33,2,0),DIDTRITO_FORM,CADER_FORM,IFERROR(INDEX(CA:CA,MATCH(DAY(F1675),BZ:BZ,0),1),DAY(F1675)),IFERROR(INDEX(CA:CA,MATCH(MONTH(F1675),BZ:BZ,0),1),MONTH(F1675)),YEAR(F1675),G1675),""))</f>
        <v/>
      </c>
      <c r="N1675" s="66" t="str">
        <f>IFERROR(IF(BT1675="","",IF(INDEX(N$1:N1674,MATCH(BT1675,BT$1:BT1674,0),1)=0,"",INDEX(N$1:N1674,MATCH(BT1675,BT$1:BT1674,0),1))),"")</f>
        <v/>
      </c>
      <c r="O1675" s="66" t="str">
        <f>IFERROR(IF(BT1675="","",IF(INDEX(O$1:O1674,MATCH(BT1675,BT$1:BT1674,0),1)=0,"",INDEX(O$1:O1674,MATCH(BT1675,BT$1:BT1674,0),1))),"")</f>
        <v/>
      </c>
      <c r="R1675" s="66"/>
      <c r="S1675" s="5"/>
      <c r="T1675" s="66"/>
      <c r="U1675" s="5" t="str">
        <f>IFERROR(IF(INDEX(U$1:U1674,MATCH(T1675,T$1:T1674,0),1)=0,"",INDEX(U$1:U1674,MATCH(T1675,T$1:T1674,0),1)),"")</f>
        <v/>
      </c>
      <c r="V1675" s="66"/>
      <c r="W1675" s="5" t="str">
        <f>IFERROR(IF(INDEX(W$1:W1674,MATCH(V1675,V$1:V1674,0),1)=0,"",INDEX(W$1:W1674,MATCH(V1675,V$1:V1674,0),1)),"")</f>
        <v/>
      </c>
      <c r="AE1675" s="4"/>
      <c r="AY1675" s="7"/>
      <c r="BN1675" s="7" t="str">
        <f t="shared" si="347"/>
        <v/>
      </c>
      <c r="BO1675" s="286" t="str">
        <f t="shared" si="349"/>
        <v/>
      </c>
      <c r="BP1675" s="22" t="str">
        <f t="shared" si="348"/>
        <v/>
      </c>
      <c r="BQ1675" s="7"/>
      <c r="BR1675" s="75" t="str">
        <f t="shared" si="351"/>
        <v/>
      </c>
      <c r="BS1675" s="75" t="str">
        <f t="shared" si="352"/>
        <v/>
      </c>
      <c r="BT1675" s="5" t="str">
        <f t="shared" si="353"/>
        <v/>
      </c>
      <c r="BU1675" s="79" t="str">
        <f t="shared" si="354"/>
        <v/>
      </c>
      <c r="BV1675" s="79" t="str">
        <f t="shared" si="355"/>
        <v/>
      </c>
      <c r="BW1675" s="79" t="str">
        <f t="shared" si="356"/>
        <v/>
      </c>
      <c r="CB1675" s="5"/>
      <c r="CE1675" s="5"/>
      <c r="CF1675" s="5"/>
      <c r="CG1675" s="5"/>
      <c r="CH1675" s="5"/>
      <c r="CJ1675" s="14"/>
      <c r="CK1675" s="25"/>
      <c r="DO1675" s="5" t="e">
        <f>IF(REPORTE!AH$2="si",IF(C1675=VALUE(REPORTE!C$22),IF(SUM(DO1676:DO$1993),CONCATENATE(INT(B1675),", "),INT(B1675)),""),IF(C1675=VALUE(REPORTE!C$21),IF(SUM(DO1676:DO$1993),CONCATENATE(INT(B1675),", "),INT(B1675)),""))</f>
        <v>#VALUE!</v>
      </c>
      <c r="DS1675" s="5"/>
      <c r="DT1675" s="5"/>
      <c r="DU1675" s="5"/>
      <c r="DV1675" s="5"/>
    </row>
    <row r="1676" spans="1:126" x14ac:dyDescent="0.25">
      <c r="A1676" s="4" t="str">
        <f t="shared" si="350"/>
        <v/>
      </c>
      <c r="B1676" s="3"/>
      <c r="D1676" s="1"/>
      <c r="H1676" s="5" t="str">
        <f>IF(F1676="","",IFERROR(CONCATENATE("PEUA",VLOOKUP(ESTADO,REPORTE!AV$2:AW$33,2,0),DIDTRITO_FORM,CADER_FORM,IFERROR(INDEX(CA:CA,MATCH(DAY(F1676),BZ:BZ,0),1),DAY(F1676)),IFERROR(INDEX(CA:CA,MATCH(MONTH(F1676),BZ:BZ,0),1),MONTH(F1676)),YEAR(F1676),G1676),""))</f>
        <v/>
      </c>
      <c r="N1676" s="66" t="str">
        <f>IFERROR(IF(BT1676="","",IF(INDEX(N$1:N1675,MATCH(BT1676,BT$1:BT1675,0),1)=0,"",INDEX(N$1:N1675,MATCH(BT1676,BT$1:BT1675,0),1))),"")</f>
        <v/>
      </c>
      <c r="O1676" s="66" t="str">
        <f>IFERROR(IF(BT1676="","",IF(INDEX(O$1:O1675,MATCH(BT1676,BT$1:BT1675,0),1)=0,"",INDEX(O$1:O1675,MATCH(BT1676,BT$1:BT1675,0),1))),"")</f>
        <v/>
      </c>
      <c r="R1676" s="66"/>
      <c r="S1676" s="5"/>
      <c r="T1676" s="66"/>
      <c r="U1676" s="5" t="str">
        <f>IFERROR(IF(INDEX(U$1:U1675,MATCH(T1676,T$1:T1675,0),1)=0,"",INDEX(U$1:U1675,MATCH(T1676,T$1:T1675,0),1)),"")</f>
        <v/>
      </c>
      <c r="V1676" s="66"/>
      <c r="W1676" s="5" t="str">
        <f>IFERROR(IF(INDEX(W$1:W1675,MATCH(V1676,V$1:V1675,0),1)=0,"",INDEX(W$1:W1675,MATCH(V1676,V$1:V1675,0),1)),"")</f>
        <v/>
      </c>
      <c r="AE1676" s="4"/>
      <c r="AY1676" s="7"/>
      <c r="BN1676" s="7" t="str">
        <f t="shared" ref="BN1676:BN1739" si="357">IF(BT1676="","",BT1676)</f>
        <v/>
      </c>
      <c r="BO1676" s="286" t="str">
        <f t="shared" si="349"/>
        <v/>
      </c>
      <c r="BP1676" s="22" t="str">
        <f t="shared" ref="BP1676:BP1739" si="358">IF(BR1676="","",BR1676)</f>
        <v/>
      </c>
      <c r="BQ1676" s="7"/>
      <c r="BR1676" s="75" t="str">
        <f t="shared" si="351"/>
        <v/>
      </c>
      <c r="BS1676" s="75" t="str">
        <f t="shared" si="352"/>
        <v/>
      </c>
      <c r="BT1676" s="5" t="str">
        <f t="shared" si="353"/>
        <v/>
      </c>
      <c r="BU1676" s="79" t="str">
        <f t="shared" si="354"/>
        <v/>
      </c>
      <c r="BV1676" s="79" t="str">
        <f t="shared" si="355"/>
        <v/>
      </c>
      <c r="BW1676" s="79" t="str">
        <f t="shared" si="356"/>
        <v/>
      </c>
      <c r="CB1676" s="5"/>
      <c r="CE1676" s="5"/>
      <c r="CF1676" s="5"/>
      <c r="CG1676" s="5"/>
      <c r="CH1676" s="5"/>
      <c r="CJ1676" s="14"/>
      <c r="CK1676" s="25"/>
      <c r="DO1676" s="5" t="e">
        <f>IF(REPORTE!AH$2="si",IF(C1676=VALUE(REPORTE!C$22),IF(SUM(DO1677:DO$1993),CONCATENATE(INT(B1676),", "),INT(B1676)),""),IF(C1676=VALUE(REPORTE!C$21),IF(SUM(DO1677:DO$1993),CONCATENATE(INT(B1676),", "),INT(B1676)),""))</f>
        <v>#VALUE!</v>
      </c>
      <c r="DS1676" s="5"/>
      <c r="DT1676" s="5"/>
      <c r="DU1676" s="5"/>
      <c r="DV1676" s="5"/>
    </row>
    <row r="1677" spans="1:126" x14ac:dyDescent="0.25">
      <c r="A1677" s="4" t="str">
        <f t="shared" si="350"/>
        <v/>
      </c>
      <c r="B1677" s="3"/>
      <c r="D1677" s="1"/>
      <c r="H1677" s="5" t="str">
        <f>IF(F1677="","",IFERROR(CONCATENATE("PEUA",VLOOKUP(ESTADO,REPORTE!AV$2:AW$33,2,0),DIDTRITO_FORM,CADER_FORM,IFERROR(INDEX(CA:CA,MATCH(DAY(F1677),BZ:BZ,0),1),DAY(F1677)),IFERROR(INDEX(CA:CA,MATCH(MONTH(F1677),BZ:BZ,0),1),MONTH(F1677)),YEAR(F1677),G1677),""))</f>
        <v/>
      </c>
      <c r="N1677" s="66" t="str">
        <f>IFERROR(IF(BT1677="","",IF(INDEX(N$1:N1676,MATCH(BT1677,BT$1:BT1676,0),1)=0,"",INDEX(N$1:N1676,MATCH(BT1677,BT$1:BT1676,0),1))),"")</f>
        <v/>
      </c>
      <c r="O1677" s="66" t="str">
        <f>IFERROR(IF(BT1677="","",IF(INDEX(O$1:O1676,MATCH(BT1677,BT$1:BT1676,0),1)=0,"",INDEX(O$1:O1676,MATCH(BT1677,BT$1:BT1676,0),1))),"")</f>
        <v/>
      </c>
      <c r="R1677" s="66"/>
      <c r="S1677" s="5"/>
      <c r="T1677" s="66"/>
      <c r="U1677" s="5" t="str">
        <f>IFERROR(IF(INDEX(U$1:U1676,MATCH(T1677,T$1:T1676,0),1)=0,"",INDEX(U$1:U1676,MATCH(T1677,T$1:T1676,0),1)),"")</f>
        <v/>
      </c>
      <c r="V1677" s="66"/>
      <c r="W1677" s="5" t="str">
        <f>IFERROR(IF(INDEX(W$1:W1676,MATCH(V1677,V$1:V1676,0),1)=0,"",INDEX(W$1:W1676,MATCH(V1677,V$1:V1676,0),1)),"")</f>
        <v/>
      </c>
      <c r="AE1677" s="4"/>
      <c r="AY1677" s="7"/>
      <c r="BN1677" s="7" t="str">
        <f t="shared" si="357"/>
        <v/>
      </c>
      <c r="BO1677" s="286" t="str">
        <f t="shared" si="349"/>
        <v/>
      </c>
      <c r="BP1677" s="22" t="str">
        <f t="shared" si="358"/>
        <v/>
      </c>
      <c r="BQ1677" s="7"/>
      <c r="BR1677" s="75" t="str">
        <f t="shared" si="351"/>
        <v/>
      </c>
      <c r="BS1677" s="75" t="str">
        <f t="shared" si="352"/>
        <v/>
      </c>
      <c r="BT1677" s="5" t="str">
        <f t="shared" si="353"/>
        <v/>
      </c>
      <c r="BU1677" s="79" t="str">
        <f t="shared" si="354"/>
        <v/>
      </c>
      <c r="BV1677" s="79" t="str">
        <f t="shared" si="355"/>
        <v/>
      </c>
      <c r="BW1677" s="79" t="str">
        <f t="shared" si="356"/>
        <v/>
      </c>
      <c r="CB1677" s="5"/>
      <c r="CE1677" s="5"/>
      <c r="CF1677" s="5"/>
      <c r="CG1677" s="5"/>
      <c r="CH1677" s="5"/>
      <c r="CJ1677" s="14"/>
      <c r="CK1677" s="25"/>
      <c r="DO1677" s="5" t="e">
        <f>IF(REPORTE!AH$2="si",IF(C1677=VALUE(REPORTE!C$22),IF(SUM(DO1678:DO$1993),CONCATENATE(INT(B1677),", "),INT(B1677)),""),IF(C1677=VALUE(REPORTE!C$21),IF(SUM(DO1678:DO$1993),CONCATENATE(INT(B1677),", "),INT(B1677)),""))</f>
        <v>#VALUE!</v>
      </c>
      <c r="DS1677" s="5"/>
      <c r="DT1677" s="5"/>
      <c r="DU1677" s="5"/>
      <c r="DV1677" s="5"/>
    </row>
    <row r="1678" spans="1:126" x14ac:dyDescent="0.25">
      <c r="A1678" s="4" t="str">
        <f t="shared" si="350"/>
        <v/>
      </c>
      <c r="B1678" s="3"/>
      <c r="D1678" s="1"/>
      <c r="H1678" s="5" t="str">
        <f>IF(F1678="","",IFERROR(CONCATENATE("PEUA",VLOOKUP(ESTADO,REPORTE!AV$2:AW$33,2,0),DIDTRITO_FORM,CADER_FORM,IFERROR(INDEX(CA:CA,MATCH(DAY(F1678),BZ:BZ,0),1),DAY(F1678)),IFERROR(INDEX(CA:CA,MATCH(MONTH(F1678),BZ:BZ,0),1),MONTH(F1678)),YEAR(F1678),G1678),""))</f>
        <v/>
      </c>
      <c r="N1678" s="66" t="str">
        <f>IFERROR(IF(BT1678="","",IF(INDEX(N$1:N1677,MATCH(BT1678,BT$1:BT1677,0),1)=0,"",INDEX(N$1:N1677,MATCH(BT1678,BT$1:BT1677,0),1))),"")</f>
        <v/>
      </c>
      <c r="O1678" s="66" t="str">
        <f>IFERROR(IF(BT1678="","",IF(INDEX(O$1:O1677,MATCH(BT1678,BT$1:BT1677,0),1)=0,"",INDEX(O$1:O1677,MATCH(BT1678,BT$1:BT1677,0),1))),"")</f>
        <v/>
      </c>
      <c r="R1678" s="66"/>
      <c r="S1678" s="5"/>
      <c r="T1678" s="66"/>
      <c r="U1678" s="5" t="str">
        <f>IFERROR(IF(INDEX(U$1:U1677,MATCH(T1678,T$1:T1677,0),1)=0,"",INDEX(U$1:U1677,MATCH(T1678,T$1:T1677,0),1)),"")</f>
        <v/>
      </c>
      <c r="V1678" s="66"/>
      <c r="W1678" s="5" t="str">
        <f>IFERROR(IF(INDEX(W$1:W1677,MATCH(V1678,V$1:V1677,0),1)=0,"",INDEX(W$1:W1677,MATCH(V1678,V$1:V1677,0),1)),"")</f>
        <v/>
      </c>
      <c r="AE1678" s="4"/>
      <c r="AY1678" s="7"/>
      <c r="BN1678" s="7" t="str">
        <f t="shared" si="357"/>
        <v/>
      </c>
      <c r="BO1678" s="286" t="str">
        <f t="shared" si="349"/>
        <v/>
      </c>
      <c r="BP1678" s="22" t="str">
        <f t="shared" si="358"/>
        <v/>
      </c>
      <c r="BQ1678" s="7"/>
      <c r="BR1678" s="75" t="str">
        <f t="shared" si="351"/>
        <v/>
      </c>
      <c r="BS1678" s="75" t="str">
        <f t="shared" si="352"/>
        <v/>
      </c>
      <c r="BT1678" s="5" t="str">
        <f t="shared" si="353"/>
        <v/>
      </c>
      <c r="BU1678" s="79" t="str">
        <f t="shared" si="354"/>
        <v/>
      </c>
      <c r="BV1678" s="79" t="str">
        <f t="shared" si="355"/>
        <v/>
      </c>
      <c r="BW1678" s="79" t="str">
        <f t="shared" si="356"/>
        <v/>
      </c>
      <c r="CB1678" s="5"/>
      <c r="CE1678" s="5"/>
      <c r="CF1678" s="5"/>
      <c r="CG1678" s="5"/>
      <c r="CH1678" s="5"/>
      <c r="CJ1678" s="14"/>
      <c r="CK1678" s="25"/>
      <c r="DO1678" s="5" t="e">
        <f>IF(REPORTE!AH$2="si",IF(C1678=VALUE(REPORTE!C$22),IF(SUM(DO1679:DO$1993),CONCATENATE(INT(B1678),", "),INT(B1678)),""),IF(C1678=VALUE(REPORTE!C$21),IF(SUM(DO1679:DO$1993),CONCATENATE(INT(B1678),", "),INT(B1678)),""))</f>
        <v>#VALUE!</v>
      </c>
      <c r="DS1678" s="5"/>
      <c r="DT1678" s="5"/>
      <c r="DU1678" s="5"/>
      <c r="DV1678" s="5"/>
    </row>
    <row r="1679" spans="1:126" x14ac:dyDescent="0.25">
      <c r="A1679" s="4" t="str">
        <f t="shared" si="350"/>
        <v/>
      </c>
      <c r="B1679" s="3"/>
      <c r="D1679" s="1"/>
      <c r="H1679" s="5" t="str">
        <f>IF(F1679="","",IFERROR(CONCATENATE("PEUA",VLOOKUP(ESTADO,REPORTE!AV$2:AW$33,2,0),DIDTRITO_FORM,CADER_FORM,IFERROR(INDEX(CA:CA,MATCH(DAY(F1679),BZ:BZ,0),1),DAY(F1679)),IFERROR(INDEX(CA:CA,MATCH(MONTH(F1679),BZ:BZ,0),1),MONTH(F1679)),YEAR(F1679),G1679),""))</f>
        <v/>
      </c>
      <c r="N1679" s="66" t="str">
        <f>IFERROR(IF(BT1679="","",IF(INDEX(N$1:N1678,MATCH(BT1679,BT$1:BT1678,0),1)=0,"",INDEX(N$1:N1678,MATCH(BT1679,BT$1:BT1678,0),1))),"")</f>
        <v/>
      </c>
      <c r="O1679" s="66" t="str">
        <f>IFERROR(IF(BT1679="","",IF(INDEX(O$1:O1678,MATCH(BT1679,BT$1:BT1678,0),1)=0,"",INDEX(O$1:O1678,MATCH(BT1679,BT$1:BT1678,0),1))),"")</f>
        <v/>
      </c>
      <c r="R1679" s="66"/>
      <c r="S1679" s="5"/>
      <c r="T1679" s="66"/>
      <c r="U1679" s="5" t="str">
        <f>IFERROR(IF(INDEX(U$1:U1678,MATCH(T1679,T$1:T1678,0),1)=0,"",INDEX(U$1:U1678,MATCH(T1679,T$1:T1678,0),1)),"")</f>
        <v/>
      </c>
      <c r="V1679" s="66"/>
      <c r="W1679" s="5" t="str">
        <f>IFERROR(IF(INDEX(W$1:W1678,MATCH(V1679,V$1:V1678,0),1)=0,"",INDEX(W$1:W1678,MATCH(V1679,V$1:V1678,0),1)),"")</f>
        <v/>
      </c>
      <c r="AE1679" s="4"/>
      <c r="AY1679" s="7"/>
      <c r="BN1679" s="7" t="str">
        <f t="shared" si="357"/>
        <v/>
      </c>
      <c r="BO1679" s="286" t="str">
        <f t="shared" si="349"/>
        <v/>
      </c>
      <c r="BP1679" s="22" t="str">
        <f t="shared" si="358"/>
        <v/>
      </c>
      <c r="BQ1679" s="7"/>
      <c r="BR1679" s="75" t="str">
        <f t="shared" si="351"/>
        <v/>
      </c>
      <c r="BS1679" s="75" t="str">
        <f t="shared" si="352"/>
        <v/>
      </c>
      <c r="BT1679" s="5" t="str">
        <f t="shared" si="353"/>
        <v/>
      </c>
      <c r="BU1679" s="79" t="str">
        <f t="shared" si="354"/>
        <v/>
      </c>
      <c r="BV1679" s="79" t="str">
        <f t="shared" si="355"/>
        <v/>
      </c>
      <c r="BW1679" s="79" t="str">
        <f t="shared" si="356"/>
        <v/>
      </c>
      <c r="CB1679" s="5"/>
      <c r="CE1679" s="5"/>
      <c r="CF1679" s="5"/>
      <c r="CG1679" s="5"/>
      <c r="CH1679" s="5"/>
      <c r="CJ1679" s="14"/>
      <c r="CK1679" s="25"/>
      <c r="DO1679" s="5" t="e">
        <f>IF(REPORTE!AH$2="si",IF(C1679=VALUE(REPORTE!C$22),IF(SUM(DO1680:DO$1993),CONCATENATE(INT(B1679),", "),INT(B1679)),""),IF(C1679=VALUE(REPORTE!C$21),IF(SUM(DO1680:DO$1993),CONCATENATE(INT(B1679),", "),INT(B1679)),""))</f>
        <v>#VALUE!</v>
      </c>
      <c r="DS1679" s="5"/>
      <c r="DT1679" s="5"/>
      <c r="DU1679" s="5"/>
      <c r="DV1679" s="5"/>
    </row>
    <row r="1680" spans="1:126" x14ac:dyDescent="0.25">
      <c r="A1680" s="4" t="str">
        <f t="shared" si="350"/>
        <v/>
      </c>
      <c r="B1680" s="3"/>
      <c r="D1680" s="1"/>
      <c r="H1680" s="5" t="str">
        <f>IF(F1680="","",IFERROR(CONCATENATE("PEUA",VLOOKUP(ESTADO,REPORTE!AV$2:AW$33,2,0),DIDTRITO_FORM,CADER_FORM,IFERROR(INDEX(CA:CA,MATCH(DAY(F1680),BZ:BZ,0),1),DAY(F1680)),IFERROR(INDEX(CA:CA,MATCH(MONTH(F1680),BZ:BZ,0),1),MONTH(F1680)),YEAR(F1680),G1680),""))</f>
        <v/>
      </c>
      <c r="N1680" s="66" t="str">
        <f>IFERROR(IF(BT1680="","",IF(INDEX(N$1:N1679,MATCH(BT1680,BT$1:BT1679,0),1)=0,"",INDEX(N$1:N1679,MATCH(BT1680,BT$1:BT1679,0),1))),"")</f>
        <v/>
      </c>
      <c r="O1680" s="66" t="str">
        <f>IFERROR(IF(BT1680="","",IF(INDEX(O$1:O1679,MATCH(BT1680,BT$1:BT1679,0),1)=0,"",INDEX(O$1:O1679,MATCH(BT1680,BT$1:BT1679,0),1))),"")</f>
        <v/>
      </c>
      <c r="R1680" s="66"/>
      <c r="S1680" s="5"/>
      <c r="T1680" s="66"/>
      <c r="U1680" s="5" t="str">
        <f>IFERROR(IF(INDEX(U$1:U1679,MATCH(T1680,T$1:T1679,0),1)=0,"",INDEX(U$1:U1679,MATCH(T1680,T$1:T1679,0),1)),"")</f>
        <v/>
      </c>
      <c r="V1680" s="66"/>
      <c r="W1680" s="5" t="str">
        <f>IFERROR(IF(INDEX(W$1:W1679,MATCH(V1680,V$1:V1679,0),1)=0,"",INDEX(W$1:W1679,MATCH(V1680,V$1:V1679,0),1)),"")</f>
        <v/>
      </c>
      <c r="AE1680" s="4"/>
      <c r="AY1680" s="7"/>
      <c r="BN1680" s="7" t="str">
        <f t="shared" si="357"/>
        <v/>
      </c>
      <c r="BO1680" s="286" t="str">
        <f t="shared" si="349"/>
        <v/>
      </c>
      <c r="BP1680" s="22" t="str">
        <f t="shared" si="358"/>
        <v/>
      </c>
      <c r="BQ1680" s="7"/>
      <c r="BR1680" s="75" t="str">
        <f t="shared" si="351"/>
        <v/>
      </c>
      <c r="BS1680" s="75" t="str">
        <f t="shared" si="352"/>
        <v/>
      </c>
      <c r="BT1680" s="5" t="str">
        <f t="shared" si="353"/>
        <v/>
      </c>
      <c r="BU1680" s="79" t="str">
        <f t="shared" si="354"/>
        <v/>
      </c>
      <c r="BV1680" s="79" t="str">
        <f t="shared" si="355"/>
        <v/>
      </c>
      <c r="BW1680" s="79" t="str">
        <f t="shared" si="356"/>
        <v/>
      </c>
      <c r="CB1680" s="5"/>
      <c r="CE1680" s="5"/>
      <c r="CF1680" s="5"/>
      <c r="CG1680" s="5"/>
      <c r="CH1680" s="5"/>
      <c r="CJ1680" s="14"/>
      <c r="CK1680" s="25"/>
      <c r="DO1680" s="5" t="e">
        <f>IF(REPORTE!AH$2="si",IF(C1680=VALUE(REPORTE!C$22),IF(SUM(DO1681:DO$1993),CONCATENATE(INT(B1680),", "),INT(B1680)),""),IF(C1680=VALUE(REPORTE!C$21),IF(SUM(DO1681:DO$1993),CONCATENATE(INT(B1680),", "),INT(B1680)),""))</f>
        <v>#VALUE!</v>
      </c>
      <c r="DS1680" s="5"/>
      <c r="DT1680" s="5"/>
      <c r="DU1680" s="5"/>
      <c r="DV1680" s="5"/>
    </row>
    <row r="1681" spans="1:126" x14ac:dyDescent="0.25">
      <c r="A1681" s="4" t="str">
        <f t="shared" si="350"/>
        <v/>
      </c>
      <c r="B1681" s="3"/>
      <c r="D1681" s="1"/>
      <c r="H1681" s="5" t="str">
        <f>IF(F1681="","",IFERROR(CONCATENATE("PEUA",VLOOKUP(ESTADO,REPORTE!AV$2:AW$33,2,0),DIDTRITO_FORM,CADER_FORM,IFERROR(INDEX(CA:CA,MATCH(DAY(F1681),BZ:BZ,0),1),DAY(F1681)),IFERROR(INDEX(CA:CA,MATCH(MONTH(F1681),BZ:BZ,0),1),MONTH(F1681)),YEAR(F1681),G1681),""))</f>
        <v/>
      </c>
      <c r="N1681" s="66" t="str">
        <f>IFERROR(IF(BT1681="","",IF(INDEX(N$1:N1680,MATCH(BT1681,BT$1:BT1680,0),1)=0,"",INDEX(N$1:N1680,MATCH(BT1681,BT$1:BT1680,0),1))),"")</f>
        <v/>
      </c>
      <c r="O1681" s="66" t="str">
        <f>IFERROR(IF(BT1681="","",IF(INDEX(O$1:O1680,MATCH(BT1681,BT$1:BT1680,0),1)=0,"",INDEX(O$1:O1680,MATCH(BT1681,BT$1:BT1680,0),1))),"")</f>
        <v/>
      </c>
      <c r="R1681" s="66"/>
      <c r="S1681" s="5"/>
      <c r="T1681" s="66"/>
      <c r="U1681" s="5" t="str">
        <f>IFERROR(IF(INDEX(U$1:U1680,MATCH(T1681,T$1:T1680,0),1)=0,"",INDEX(U$1:U1680,MATCH(T1681,T$1:T1680,0),1)),"")</f>
        <v/>
      </c>
      <c r="V1681" s="66"/>
      <c r="W1681" s="5" t="str">
        <f>IFERROR(IF(INDEX(W$1:W1680,MATCH(V1681,V$1:V1680,0),1)=0,"",INDEX(W$1:W1680,MATCH(V1681,V$1:V1680,0),1)),"")</f>
        <v/>
      </c>
      <c r="AE1681" s="4"/>
      <c r="AY1681" s="7"/>
      <c r="BN1681" s="7" t="str">
        <f t="shared" si="357"/>
        <v/>
      </c>
      <c r="BO1681" s="286" t="str">
        <f t="shared" si="349"/>
        <v/>
      </c>
      <c r="BP1681" s="22" t="str">
        <f t="shared" si="358"/>
        <v/>
      </c>
      <c r="BQ1681" s="7"/>
      <c r="BR1681" s="75" t="str">
        <f t="shared" si="351"/>
        <v/>
      </c>
      <c r="BS1681" s="75" t="str">
        <f t="shared" si="352"/>
        <v/>
      </c>
      <c r="BT1681" s="5" t="str">
        <f t="shared" si="353"/>
        <v/>
      </c>
      <c r="BU1681" s="79" t="str">
        <f t="shared" si="354"/>
        <v/>
      </c>
      <c r="BV1681" s="79" t="str">
        <f t="shared" si="355"/>
        <v/>
      </c>
      <c r="BW1681" s="79" t="str">
        <f t="shared" si="356"/>
        <v/>
      </c>
      <c r="CB1681" s="5"/>
      <c r="CE1681" s="5"/>
      <c r="CF1681" s="5"/>
      <c r="CG1681" s="5"/>
      <c r="CH1681" s="5"/>
      <c r="CJ1681" s="14"/>
      <c r="CK1681" s="25"/>
      <c r="DO1681" s="5" t="e">
        <f>IF(REPORTE!AH$2="si",IF(C1681=VALUE(REPORTE!C$22),IF(SUM(DO1682:DO$1993),CONCATENATE(INT(B1681),", "),INT(B1681)),""),IF(C1681=VALUE(REPORTE!C$21),IF(SUM(DO1682:DO$1993),CONCATENATE(INT(B1681),", "),INT(B1681)),""))</f>
        <v>#VALUE!</v>
      </c>
      <c r="DP1681" s="5"/>
      <c r="DS1681" s="5"/>
      <c r="DT1681" s="5"/>
      <c r="DU1681" s="5"/>
      <c r="DV1681" s="5"/>
    </row>
    <row r="1682" spans="1:126" x14ac:dyDescent="0.25">
      <c r="A1682" s="4" t="str">
        <f t="shared" si="350"/>
        <v/>
      </c>
      <c r="B1682" s="3"/>
      <c r="D1682" s="1"/>
      <c r="H1682" s="5" t="str">
        <f>IF(F1682="","",IFERROR(CONCATENATE("PEUA",VLOOKUP(ESTADO,REPORTE!AV$2:AW$33,2,0),DIDTRITO_FORM,CADER_FORM,IFERROR(INDEX(CA:CA,MATCH(DAY(F1682),BZ:BZ,0),1),DAY(F1682)),IFERROR(INDEX(CA:CA,MATCH(MONTH(F1682),BZ:BZ,0),1),MONTH(F1682)),YEAR(F1682),G1682),""))</f>
        <v/>
      </c>
      <c r="N1682" s="66" t="str">
        <f>IFERROR(IF(BT1682="","",IF(INDEX(N$1:N1681,MATCH(BT1682,BT$1:BT1681,0),1)=0,"",INDEX(N$1:N1681,MATCH(BT1682,BT$1:BT1681,0),1))),"")</f>
        <v/>
      </c>
      <c r="O1682" s="66" t="str">
        <f>IFERROR(IF(BT1682="","",IF(INDEX(O$1:O1681,MATCH(BT1682,BT$1:BT1681,0),1)=0,"",INDEX(O$1:O1681,MATCH(BT1682,BT$1:BT1681,0),1))),"")</f>
        <v/>
      </c>
      <c r="R1682" s="66"/>
      <c r="S1682" s="5"/>
      <c r="T1682" s="66"/>
      <c r="U1682" s="5" t="str">
        <f>IFERROR(IF(INDEX(U$1:U1681,MATCH(T1682,T$1:T1681,0),1)=0,"",INDEX(U$1:U1681,MATCH(T1682,T$1:T1681,0),1)),"")</f>
        <v/>
      </c>
      <c r="V1682" s="66"/>
      <c r="W1682" s="5" t="str">
        <f>IFERROR(IF(INDEX(W$1:W1681,MATCH(V1682,V$1:V1681,0),1)=0,"",INDEX(W$1:W1681,MATCH(V1682,V$1:V1681,0),1)),"")</f>
        <v/>
      </c>
      <c r="AE1682" s="4"/>
      <c r="AY1682" s="7"/>
      <c r="BN1682" s="7" t="str">
        <f t="shared" si="357"/>
        <v/>
      </c>
      <c r="BO1682" s="286" t="str">
        <f t="shared" si="349"/>
        <v/>
      </c>
      <c r="BP1682" s="22" t="str">
        <f t="shared" si="358"/>
        <v/>
      </c>
      <c r="BQ1682" s="7"/>
      <c r="BR1682" s="75" t="str">
        <f t="shared" si="351"/>
        <v/>
      </c>
      <c r="BS1682" s="75" t="str">
        <f t="shared" si="352"/>
        <v/>
      </c>
      <c r="BT1682" s="5" t="str">
        <f t="shared" si="353"/>
        <v/>
      </c>
      <c r="BU1682" s="79" t="str">
        <f t="shared" si="354"/>
        <v/>
      </c>
      <c r="BV1682" s="79" t="str">
        <f t="shared" si="355"/>
        <v/>
      </c>
      <c r="BW1682" s="79" t="str">
        <f t="shared" si="356"/>
        <v/>
      </c>
      <c r="CB1682" s="5"/>
      <c r="CE1682" s="5"/>
      <c r="CF1682" s="5"/>
      <c r="CG1682" s="5"/>
      <c r="CH1682" s="5"/>
      <c r="CJ1682" s="14"/>
      <c r="CK1682" s="25"/>
      <c r="DO1682" s="5" t="e">
        <f>IF(REPORTE!AH$2="si",IF(C1682=VALUE(REPORTE!C$22),IF(SUM(DO1683:DO$1993),CONCATENATE(INT(B1682),", "),INT(B1682)),""),IF(C1682=VALUE(REPORTE!C$21),IF(SUM(DO1683:DO$1993),CONCATENATE(INT(B1682),", "),INT(B1682)),""))</f>
        <v>#VALUE!</v>
      </c>
      <c r="DP1682" s="5" t="e">
        <f>CONCATENATE(DO1682,DO1683,DO1684,DO1685,DO1686,DO1687,DO1688,DO1689,DO1690,DO1691,DO1692,DO1693,DO1694,DO1695,DO1696,DO1697,DO1698,DO1699,DO1700,DO1701,DO1702,DO1703,DO1704,DO1705,DO1706,DO1707,DO1708,DO1709,DO1710,DO1711,DO1712,DO1713,DO1714,DO1715,DO1716,DO1717,DO1718,DO1719,DO1720,DO1721,DO1722,DO1723)</f>
        <v>#VALUE!</v>
      </c>
      <c r="DS1682" s="5"/>
      <c r="DT1682" s="5"/>
      <c r="DU1682" s="5"/>
      <c r="DV1682" s="5"/>
    </row>
    <row r="1683" spans="1:126" x14ac:dyDescent="0.25">
      <c r="A1683" s="4" t="str">
        <f t="shared" si="350"/>
        <v/>
      </c>
      <c r="B1683" s="3"/>
      <c r="D1683" s="1"/>
      <c r="H1683" s="5" t="str">
        <f>IF(F1683="","",IFERROR(CONCATENATE("PEUA",VLOOKUP(ESTADO,REPORTE!AV$2:AW$33,2,0),DIDTRITO_FORM,CADER_FORM,IFERROR(INDEX(CA:CA,MATCH(DAY(F1683),BZ:BZ,0),1),DAY(F1683)),IFERROR(INDEX(CA:CA,MATCH(MONTH(F1683),BZ:BZ,0),1),MONTH(F1683)),YEAR(F1683),G1683),""))</f>
        <v/>
      </c>
      <c r="N1683" s="66" t="str">
        <f>IFERROR(IF(BT1683="","",IF(INDEX(N$1:N1682,MATCH(BT1683,BT$1:BT1682,0),1)=0,"",INDEX(N$1:N1682,MATCH(BT1683,BT$1:BT1682,0),1))),"")</f>
        <v/>
      </c>
      <c r="O1683" s="66" t="str">
        <f>IFERROR(IF(BT1683="","",IF(INDEX(O$1:O1682,MATCH(BT1683,BT$1:BT1682,0),1)=0,"",INDEX(O$1:O1682,MATCH(BT1683,BT$1:BT1682,0),1))),"")</f>
        <v/>
      </c>
      <c r="R1683" s="66"/>
      <c r="S1683" s="5"/>
      <c r="T1683" s="66"/>
      <c r="U1683" s="5" t="str">
        <f>IFERROR(IF(INDEX(U$1:U1682,MATCH(T1683,T$1:T1682,0),1)=0,"",INDEX(U$1:U1682,MATCH(T1683,T$1:T1682,0),1)),"")</f>
        <v/>
      </c>
      <c r="V1683" s="66"/>
      <c r="W1683" s="5" t="str">
        <f>IFERROR(IF(INDEX(W$1:W1682,MATCH(V1683,V$1:V1682,0),1)=0,"",INDEX(W$1:W1682,MATCH(V1683,V$1:V1682,0),1)),"")</f>
        <v/>
      </c>
      <c r="AE1683" s="4"/>
      <c r="AY1683" s="7"/>
      <c r="BN1683" s="7" t="str">
        <f t="shared" si="357"/>
        <v/>
      </c>
      <c r="BO1683" s="286" t="str">
        <f t="shared" si="349"/>
        <v/>
      </c>
      <c r="BP1683" s="22" t="str">
        <f t="shared" si="358"/>
        <v/>
      </c>
      <c r="BQ1683" s="7"/>
      <c r="BR1683" s="75" t="str">
        <f t="shared" si="351"/>
        <v/>
      </c>
      <c r="BS1683" s="75" t="str">
        <f t="shared" si="352"/>
        <v/>
      </c>
      <c r="BT1683" s="5" t="str">
        <f t="shared" si="353"/>
        <v/>
      </c>
      <c r="BU1683" s="79" t="str">
        <f t="shared" si="354"/>
        <v/>
      </c>
      <c r="BV1683" s="79" t="str">
        <f t="shared" si="355"/>
        <v/>
      </c>
      <c r="BW1683" s="79" t="str">
        <f t="shared" si="356"/>
        <v/>
      </c>
      <c r="CB1683" s="5"/>
      <c r="CE1683" s="5"/>
      <c r="CF1683" s="5"/>
      <c r="CG1683" s="5"/>
      <c r="CH1683" s="5"/>
      <c r="CJ1683" s="14"/>
      <c r="CK1683" s="25"/>
      <c r="DO1683" s="5" t="e">
        <f>IF(REPORTE!AH$2="si",IF(C1683=VALUE(REPORTE!C$22),IF(SUM(DO1684:DO$1993),CONCATENATE(INT(B1683),", "),INT(B1683)),""),IF(C1683=VALUE(REPORTE!C$21),IF(SUM(DO1684:DO$1993),CONCATENATE(INT(B1683),", "),INT(B1683)),""))</f>
        <v>#VALUE!</v>
      </c>
      <c r="DS1683" s="5"/>
      <c r="DT1683" s="5"/>
      <c r="DU1683" s="5"/>
      <c r="DV1683" s="5"/>
    </row>
    <row r="1684" spans="1:126" x14ac:dyDescent="0.25">
      <c r="A1684" s="4" t="str">
        <f t="shared" si="350"/>
        <v/>
      </c>
      <c r="B1684" s="3"/>
      <c r="D1684" s="1"/>
      <c r="H1684" s="5" t="str">
        <f>IF(F1684="","",IFERROR(CONCATENATE("PEUA",VLOOKUP(ESTADO,REPORTE!AV$2:AW$33,2,0),DIDTRITO_FORM,CADER_FORM,IFERROR(INDEX(CA:CA,MATCH(DAY(F1684),BZ:BZ,0),1),DAY(F1684)),IFERROR(INDEX(CA:CA,MATCH(MONTH(F1684),BZ:BZ,0),1),MONTH(F1684)),YEAR(F1684),G1684),""))</f>
        <v/>
      </c>
      <c r="N1684" s="66" t="str">
        <f>IFERROR(IF(BT1684="","",IF(INDEX(N$1:N1683,MATCH(BT1684,BT$1:BT1683,0),1)=0,"",INDEX(N$1:N1683,MATCH(BT1684,BT$1:BT1683,0),1))),"")</f>
        <v/>
      </c>
      <c r="O1684" s="66" t="str">
        <f>IFERROR(IF(BT1684="","",IF(INDEX(O$1:O1683,MATCH(BT1684,BT$1:BT1683,0),1)=0,"",INDEX(O$1:O1683,MATCH(BT1684,BT$1:BT1683,0),1))),"")</f>
        <v/>
      </c>
      <c r="R1684" s="66"/>
      <c r="S1684" s="5"/>
      <c r="T1684" s="66"/>
      <c r="U1684" s="5" t="str">
        <f>IFERROR(IF(INDEX(U$1:U1683,MATCH(T1684,T$1:T1683,0),1)=0,"",INDEX(U$1:U1683,MATCH(T1684,T$1:T1683,0),1)),"")</f>
        <v/>
      </c>
      <c r="V1684" s="66"/>
      <c r="W1684" s="5" t="str">
        <f>IFERROR(IF(INDEX(W$1:W1683,MATCH(V1684,V$1:V1683,0),1)=0,"",INDEX(W$1:W1683,MATCH(V1684,V$1:V1683,0),1)),"")</f>
        <v/>
      </c>
      <c r="AE1684" s="4"/>
      <c r="AY1684" s="7"/>
      <c r="BN1684" s="7" t="str">
        <f t="shared" si="357"/>
        <v/>
      </c>
      <c r="BO1684" s="286" t="str">
        <f t="shared" si="349"/>
        <v/>
      </c>
      <c r="BP1684" s="22" t="str">
        <f t="shared" si="358"/>
        <v/>
      </c>
      <c r="BQ1684" s="7"/>
      <c r="BR1684" s="75" t="str">
        <f t="shared" si="351"/>
        <v/>
      </c>
      <c r="BS1684" s="75" t="str">
        <f t="shared" si="352"/>
        <v/>
      </c>
      <c r="BT1684" s="5" t="str">
        <f t="shared" si="353"/>
        <v/>
      </c>
      <c r="BU1684" s="79" t="str">
        <f t="shared" si="354"/>
        <v/>
      </c>
      <c r="BV1684" s="79" t="str">
        <f t="shared" si="355"/>
        <v/>
      </c>
      <c r="BW1684" s="79" t="str">
        <f t="shared" si="356"/>
        <v/>
      </c>
      <c r="CB1684" s="5"/>
      <c r="CE1684" s="5"/>
      <c r="CF1684" s="5"/>
      <c r="CG1684" s="5"/>
      <c r="CH1684" s="5"/>
      <c r="CJ1684" s="14"/>
      <c r="CK1684" s="25"/>
      <c r="DO1684" s="5" t="e">
        <f>IF(REPORTE!AH$2="si",IF(C1684=VALUE(REPORTE!C$22),IF(SUM(DO1685:DO$1993),CONCATENATE(INT(B1684),", "),INT(B1684)),""),IF(C1684=VALUE(REPORTE!C$21),IF(SUM(DO1685:DO$1993),CONCATENATE(INT(B1684),", "),INT(B1684)),""))</f>
        <v>#VALUE!</v>
      </c>
      <c r="DS1684" s="5"/>
      <c r="DT1684" s="5"/>
      <c r="DU1684" s="5"/>
      <c r="DV1684" s="5"/>
    </row>
    <row r="1685" spans="1:126" x14ac:dyDescent="0.25">
      <c r="A1685" s="4" t="str">
        <f t="shared" si="350"/>
        <v/>
      </c>
      <c r="B1685" s="3"/>
      <c r="D1685" s="1"/>
      <c r="H1685" s="5" t="str">
        <f>IF(F1685="","",IFERROR(CONCATENATE("PEUA",VLOOKUP(ESTADO,REPORTE!AV$2:AW$33,2,0),DIDTRITO_FORM,CADER_FORM,IFERROR(INDEX(CA:CA,MATCH(DAY(F1685),BZ:BZ,0),1),DAY(F1685)),IFERROR(INDEX(CA:CA,MATCH(MONTH(F1685),BZ:BZ,0),1),MONTH(F1685)),YEAR(F1685),G1685),""))</f>
        <v/>
      </c>
      <c r="N1685" s="66" t="str">
        <f>IFERROR(IF(BT1685="","",IF(INDEX(N$1:N1684,MATCH(BT1685,BT$1:BT1684,0),1)=0,"",INDEX(N$1:N1684,MATCH(BT1685,BT$1:BT1684,0),1))),"")</f>
        <v/>
      </c>
      <c r="O1685" s="66" t="str">
        <f>IFERROR(IF(BT1685="","",IF(INDEX(O$1:O1684,MATCH(BT1685,BT$1:BT1684,0),1)=0,"",INDEX(O$1:O1684,MATCH(BT1685,BT$1:BT1684,0),1))),"")</f>
        <v/>
      </c>
      <c r="R1685" s="66"/>
      <c r="S1685" s="5"/>
      <c r="T1685" s="66"/>
      <c r="U1685" s="5" t="str">
        <f>IFERROR(IF(INDEX(U$1:U1684,MATCH(T1685,T$1:T1684,0),1)=0,"",INDEX(U$1:U1684,MATCH(T1685,T$1:T1684,0),1)),"")</f>
        <v/>
      </c>
      <c r="V1685" s="66"/>
      <c r="W1685" s="5" t="str">
        <f>IFERROR(IF(INDEX(W$1:W1684,MATCH(V1685,V$1:V1684,0),1)=0,"",INDEX(W$1:W1684,MATCH(V1685,V$1:V1684,0),1)),"")</f>
        <v/>
      </c>
      <c r="AE1685" s="4"/>
      <c r="AY1685" s="7"/>
      <c r="BN1685" s="7" t="str">
        <f t="shared" si="357"/>
        <v/>
      </c>
      <c r="BO1685" s="286" t="str">
        <f t="shared" si="349"/>
        <v/>
      </c>
      <c r="BP1685" s="22" t="str">
        <f t="shared" si="358"/>
        <v/>
      </c>
      <c r="BQ1685" s="7"/>
      <c r="BR1685" s="75" t="str">
        <f t="shared" si="351"/>
        <v/>
      </c>
      <c r="BS1685" s="75" t="str">
        <f t="shared" si="352"/>
        <v/>
      </c>
      <c r="BT1685" s="5" t="str">
        <f t="shared" si="353"/>
        <v/>
      </c>
      <c r="BU1685" s="79" t="str">
        <f t="shared" si="354"/>
        <v/>
      </c>
      <c r="BV1685" s="79" t="str">
        <f t="shared" si="355"/>
        <v/>
      </c>
      <c r="BW1685" s="79" t="str">
        <f t="shared" si="356"/>
        <v/>
      </c>
      <c r="CB1685" s="5"/>
      <c r="CE1685" s="5"/>
      <c r="CF1685" s="5"/>
      <c r="CG1685" s="5"/>
      <c r="CH1685" s="5"/>
      <c r="CJ1685" s="14"/>
      <c r="CK1685" s="25"/>
      <c r="DO1685" s="5" t="e">
        <f>IF(REPORTE!AH$2="si",IF(C1685=VALUE(REPORTE!C$22),IF(SUM(DO1686:DO$1993),CONCATENATE(INT(B1685),", "),INT(B1685)),""),IF(C1685=VALUE(REPORTE!C$21),IF(SUM(DO1686:DO$1993),CONCATENATE(INT(B1685),", "),INT(B1685)),""))</f>
        <v>#VALUE!</v>
      </c>
      <c r="DS1685" s="5"/>
      <c r="DT1685" s="5"/>
      <c r="DU1685" s="5"/>
      <c r="DV1685" s="5"/>
    </row>
    <row r="1686" spans="1:126" x14ac:dyDescent="0.25">
      <c r="A1686" s="4" t="str">
        <f t="shared" si="350"/>
        <v/>
      </c>
      <c r="B1686" s="3"/>
      <c r="D1686" s="1"/>
      <c r="H1686" s="5" t="str">
        <f>IF(F1686="","",IFERROR(CONCATENATE("PEUA",VLOOKUP(ESTADO,REPORTE!AV$2:AW$33,2,0),DIDTRITO_FORM,CADER_FORM,IFERROR(INDEX(CA:CA,MATCH(DAY(F1686),BZ:BZ,0),1),DAY(F1686)),IFERROR(INDEX(CA:CA,MATCH(MONTH(F1686),BZ:BZ,0),1),MONTH(F1686)),YEAR(F1686),G1686),""))</f>
        <v/>
      </c>
      <c r="N1686" s="66" t="str">
        <f>IFERROR(IF(BT1686="","",IF(INDEX(N$1:N1685,MATCH(BT1686,BT$1:BT1685,0),1)=0,"",INDEX(N$1:N1685,MATCH(BT1686,BT$1:BT1685,0),1))),"")</f>
        <v/>
      </c>
      <c r="O1686" s="66" t="str">
        <f>IFERROR(IF(BT1686="","",IF(INDEX(O$1:O1685,MATCH(BT1686,BT$1:BT1685,0),1)=0,"",INDEX(O$1:O1685,MATCH(BT1686,BT$1:BT1685,0),1))),"")</f>
        <v/>
      </c>
      <c r="R1686" s="66"/>
      <c r="S1686" s="5"/>
      <c r="T1686" s="66"/>
      <c r="U1686" s="5" t="str">
        <f>IFERROR(IF(INDEX(U$1:U1685,MATCH(T1686,T$1:T1685,0),1)=0,"",INDEX(U$1:U1685,MATCH(T1686,T$1:T1685,0),1)),"")</f>
        <v/>
      </c>
      <c r="V1686" s="66"/>
      <c r="W1686" s="5" t="str">
        <f>IFERROR(IF(INDEX(W$1:W1685,MATCH(V1686,V$1:V1685,0),1)=0,"",INDEX(W$1:W1685,MATCH(V1686,V$1:V1685,0),1)),"")</f>
        <v/>
      </c>
      <c r="AE1686" s="4"/>
      <c r="AY1686" s="7"/>
      <c r="BN1686" s="7" t="str">
        <f t="shared" si="357"/>
        <v/>
      </c>
      <c r="BO1686" s="286" t="str">
        <f t="shared" si="349"/>
        <v/>
      </c>
      <c r="BP1686" s="22" t="str">
        <f t="shared" si="358"/>
        <v/>
      </c>
      <c r="BQ1686" s="7"/>
      <c r="BR1686" s="75" t="str">
        <f t="shared" si="351"/>
        <v/>
      </c>
      <c r="BS1686" s="75" t="str">
        <f t="shared" si="352"/>
        <v/>
      </c>
      <c r="BT1686" s="5" t="str">
        <f t="shared" si="353"/>
        <v/>
      </c>
      <c r="BU1686" s="79" t="str">
        <f t="shared" si="354"/>
        <v/>
      </c>
      <c r="BV1686" s="79" t="str">
        <f t="shared" si="355"/>
        <v/>
      </c>
      <c r="BW1686" s="79" t="str">
        <f t="shared" si="356"/>
        <v/>
      </c>
      <c r="CB1686" s="5"/>
      <c r="CE1686" s="5"/>
      <c r="CF1686" s="5"/>
      <c r="CG1686" s="5"/>
      <c r="CH1686" s="5"/>
      <c r="CJ1686" s="14"/>
      <c r="CK1686" s="25"/>
      <c r="DO1686" s="5" t="e">
        <f>IF(REPORTE!AH$2="si",IF(C1686=VALUE(REPORTE!C$22),IF(SUM(DO1687:DO$1993),CONCATENATE(INT(B1686),", "),INT(B1686)),""),IF(C1686=VALUE(REPORTE!C$21),IF(SUM(DO1687:DO$1993),CONCATENATE(INT(B1686),", "),INT(B1686)),""))</f>
        <v>#VALUE!</v>
      </c>
      <c r="DS1686" s="5"/>
      <c r="DT1686" s="5"/>
      <c r="DU1686" s="5"/>
      <c r="DV1686" s="5"/>
    </row>
    <row r="1687" spans="1:126" x14ac:dyDescent="0.25">
      <c r="A1687" s="4" t="str">
        <f t="shared" si="350"/>
        <v/>
      </c>
      <c r="B1687" s="3"/>
      <c r="D1687" s="1"/>
      <c r="H1687" s="5" t="str">
        <f>IF(F1687="","",IFERROR(CONCATENATE("PEUA",VLOOKUP(ESTADO,REPORTE!AV$2:AW$33,2,0),DIDTRITO_FORM,CADER_FORM,IFERROR(INDEX(CA:CA,MATCH(DAY(F1687),BZ:BZ,0),1),DAY(F1687)),IFERROR(INDEX(CA:CA,MATCH(MONTH(F1687),BZ:BZ,0),1),MONTH(F1687)),YEAR(F1687),G1687),""))</f>
        <v/>
      </c>
      <c r="N1687" s="66" t="str">
        <f>IFERROR(IF(BT1687="","",IF(INDEX(N$1:N1686,MATCH(BT1687,BT$1:BT1686,0),1)=0,"",INDEX(N$1:N1686,MATCH(BT1687,BT$1:BT1686,0),1))),"")</f>
        <v/>
      </c>
      <c r="O1687" s="66" t="str">
        <f>IFERROR(IF(BT1687="","",IF(INDEX(O$1:O1686,MATCH(BT1687,BT$1:BT1686,0),1)=0,"",INDEX(O$1:O1686,MATCH(BT1687,BT$1:BT1686,0),1))),"")</f>
        <v/>
      </c>
      <c r="R1687" s="66"/>
      <c r="S1687" s="5"/>
      <c r="T1687" s="66"/>
      <c r="U1687" s="5" t="str">
        <f>IFERROR(IF(INDEX(U$1:U1686,MATCH(T1687,T$1:T1686,0),1)=0,"",INDEX(U$1:U1686,MATCH(T1687,T$1:T1686,0),1)),"")</f>
        <v/>
      </c>
      <c r="V1687" s="66"/>
      <c r="W1687" s="5" t="str">
        <f>IFERROR(IF(INDEX(W$1:W1686,MATCH(V1687,V$1:V1686,0),1)=0,"",INDEX(W$1:W1686,MATCH(V1687,V$1:V1686,0),1)),"")</f>
        <v/>
      </c>
      <c r="AE1687" s="4"/>
      <c r="AY1687" s="7"/>
      <c r="BN1687" s="7" t="str">
        <f t="shared" si="357"/>
        <v/>
      </c>
      <c r="BO1687" s="286" t="str">
        <f t="shared" si="349"/>
        <v/>
      </c>
      <c r="BP1687" s="22" t="str">
        <f t="shared" si="358"/>
        <v/>
      </c>
      <c r="BQ1687" s="7"/>
      <c r="BR1687" s="75" t="str">
        <f t="shared" si="351"/>
        <v/>
      </c>
      <c r="BS1687" s="75" t="str">
        <f t="shared" si="352"/>
        <v/>
      </c>
      <c r="BT1687" s="5" t="str">
        <f t="shared" si="353"/>
        <v/>
      </c>
      <c r="BU1687" s="79" t="str">
        <f t="shared" si="354"/>
        <v/>
      </c>
      <c r="BV1687" s="79" t="str">
        <f t="shared" si="355"/>
        <v/>
      </c>
      <c r="BW1687" s="79" t="str">
        <f t="shared" si="356"/>
        <v/>
      </c>
      <c r="CB1687" s="5"/>
      <c r="CE1687" s="5"/>
      <c r="CF1687" s="5"/>
      <c r="CG1687" s="5"/>
      <c r="CH1687" s="5"/>
      <c r="CJ1687" s="14"/>
      <c r="CK1687" s="25"/>
      <c r="DO1687" s="5" t="e">
        <f>IF(REPORTE!AH$2="si",IF(C1687=VALUE(REPORTE!C$22),IF(SUM(DO1688:DO$1993),CONCATENATE(INT(B1687),", "),INT(B1687)),""),IF(C1687=VALUE(REPORTE!C$21),IF(SUM(DO1688:DO$1993),CONCATENATE(INT(B1687),", "),INT(B1687)),""))</f>
        <v>#VALUE!</v>
      </c>
      <c r="DS1687" s="5"/>
      <c r="DT1687" s="5"/>
      <c r="DU1687" s="5"/>
      <c r="DV1687" s="5"/>
    </row>
    <row r="1688" spans="1:126" x14ac:dyDescent="0.25">
      <c r="A1688" s="4" t="str">
        <f t="shared" si="350"/>
        <v/>
      </c>
      <c r="B1688" s="3"/>
      <c r="D1688" s="1"/>
      <c r="H1688" s="5" t="str">
        <f>IF(F1688="","",IFERROR(CONCATENATE("PEUA",VLOOKUP(ESTADO,REPORTE!AV$2:AW$33,2,0),DIDTRITO_FORM,CADER_FORM,IFERROR(INDEX(CA:CA,MATCH(DAY(F1688),BZ:BZ,0),1),DAY(F1688)),IFERROR(INDEX(CA:CA,MATCH(MONTH(F1688),BZ:BZ,0),1),MONTH(F1688)),YEAR(F1688),G1688),""))</f>
        <v/>
      </c>
      <c r="N1688" s="66" t="str">
        <f>IFERROR(IF(BT1688="","",IF(INDEX(N$1:N1687,MATCH(BT1688,BT$1:BT1687,0),1)=0,"",INDEX(N$1:N1687,MATCH(BT1688,BT$1:BT1687,0),1))),"")</f>
        <v/>
      </c>
      <c r="O1688" s="66" t="str">
        <f>IFERROR(IF(BT1688="","",IF(INDEX(O$1:O1687,MATCH(BT1688,BT$1:BT1687,0),1)=0,"",INDEX(O$1:O1687,MATCH(BT1688,BT$1:BT1687,0),1))),"")</f>
        <v/>
      </c>
      <c r="R1688" s="66"/>
      <c r="S1688" s="5"/>
      <c r="T1688" s="66"/>
      <c r="U1688" s="5" t="str">
        <f>IFERROR(IF(INDEX(U$1:U1687,MATCH(T1688,T$1:T1687,0),1)=0,"",INDEX(U$1:U1687,MATCH(T1688,T$1:T1687,0),1)),"")</f>
        <v/>
      </c>
      <c r="V1688" s="66"/>
      <c r="W1688" s="5" t="str">
        <f>IFERROR(IF(INDEX(W$1:W1687,MATCH(V1688,V$1:V1687,0),1)=0,"",INDEX(W$1:W1687,MATCH(V1688,V$1:V1687,0),1)),"")</f>
        <v/>
      </c>
      <c r="AE1688" s="4"/>
      <c r="AY1688" s="7"/>
      <c r="BN1688" s="7" t="str">
        <f t="shared" si="357"/>
        <v/>
      </c>
      <c r="BO1688" s="286" t="str">
        <f t="shared" si="349"/>
        <v/>
      </c>
      <c r="BP1688" s="22" t="str">
        <f t="shared" si="358"/>
        <v/>
      </c>
      <c r="BQ1688" s="7"/>
      <c r="BR1688" s="75" t="str">
        <f t="shared" si="351"/>
        <v/>
      </c>
      <c r="BS1688" s="75" t="str">
        <f t="shared" si="352"/>
        <v/>
      </c>
      <c r="BT1688" s="5" t="str">
        <f t="shared" si="353"/>
        <v/>
      </c>
      <c r="BU1688" s="79" t="str">
        <f t="shared" si="354"/>
        <v/>
      </c>
      <c r="BV1688" s="79" t="str">
        <f t="shared" si="355"/>
        <v/>
      </c>
      <c r="BW1688" s="79" t="str">
        <f t="shared" si="356"/>
        <v/>
      </c>
      <c r="CB1688" s="5"/>
      <c r="CE1688" s="5"/>
      <c r="CF1688" s="5"/>
      <c r="CG1688" s="5"/>
      <c r="CH1688" s="5"/>
      <c r="CJ1688" s="14"/>
      <c r="CK1688" s="25"/>
      <c r="DO1688" s="5" t="e">
        <f>IF(REPORTE!AH$2="si",IF(C1688=VALUE(REPORTE!C$22),IF(SUM(DO1689:DO$1993),CONCATENATE(INT(B1688),", "),INT(B1688)),""),IF(C1688=VALUE(REPORTE!C$21),IF(SUM(DO1689:DO$1993),CONCATENATE(INT(B1688),", "),INT(B1688)),""))</f>
        <v>#VALUE!</v>
      </c>
      <c r="DS1688" s="5"/>
      <c r="DT1688" s="5"/>
      <c r="DU1688" s="5"/>
      <c r="DV1688" s="5"/>
    </row>
    <row r="1689" spans="1:126" x14ac:dyDescent="0.25">
      <c r="A1689" s="4" t="str">
        <f t="shared" si="350"/>
        <v/>
      </c>
      <c r="B1689" s="3"/>
      <c r="D1689" s="1"/>
      <c r="H1689" s="5" t="str">
        <f>IF(F1689="","",IFERROR(CONCATENATE("PEUA",VLOOKUP(ESTADO,REPORTE!AV$2:AW$33,2,0),DIDTRITO_FORM,CADER_FORM,IFERROR(INDEX(CA:CA,MATCH(DAY(F1689),BZ:BZ,0),1),DAY(F1689)),IFERROR(INDEX(CA:CA,MATCH(MONTH(F1689),BZ:BZ,0),1),MONTH(F1689)),YEAR(F1689),G1689),""))</f>
        <v/>
      </c>
      <c r="N1689" s="66" t="str">
        <f>IFERROR(IF(BT1689="","",IF(INDEX(N$1:N1688,MATCH(BT1689,BT$1:BT1688,0),1)=0,"",INDEX(N$1:N1688,MATCH(BT1689,BT$1:BT1688,0),1))),"")</f>
        <v/>
      </c>
      <c r="O1689" s="66" t="str">
        <f>IFERROR(IF(BT1689="","",IF(INDEX(O$1:O1688,MATCH(BT1689,BT$1:BT1688,0),1)=0,"",INDEX(O$1:O1688,MATCH(BT1689,BT$1:BT1688,0),1))),"")</f>
        <v/>
      </c>
      <c r="R1689" s="66"/>
      <c r="S1689" s="5"/>
      <c r="T1689" s="66"/>
      <c r="U1689" s="5" t="str">
        <f>IFERROR(IF(INDEX(U$1:U1688,MATCH(T1689,T$1:T1688,0),1)=0,"",INDEX(U$1:U1688,MATCH(T1689,T$1:T1688,0),1)),"")</f>
        <v/>
      </c>
      <c r="V1689" s="66"/>
      <c r="W1689" s="5" t="str">
        <f>IFERROR(IF(INDEX(W$1:W1688,MATCH(V1689,V$1:V1688,0),1)=0,"",INDEX(W$1:W1688,MATCH(V1689,V$1:V1688,0),1)),"")</f>
        <v/>
      </c>
      <c r="AE1689" s="4"/>
      <c r="AY1689" s="7"/>
      <c r="BN1689" s="7" t="str">
        <f t="shared" si="357"/>
        <v/>
      </c>
      <c r="BO1689" s="286" t="str">
        <f t="shared" si="349"/>
        <v/>
      </c>
      <c r="BP1689" s="22" t="str">
        <f t="shared" si="358"/>
        <v/>
      </c>
      <c r="BQ1689" s="7"/>
      <c r="BR1689" s="75" t="str">
        <f t="shared" si="351"/>
        <v/>
      </c>
      <c r="BS1689" s="75" t="str">
        <f t="shared" si="352"/>
        <v/>
      </c>
      <c r="BT1689" s="5" t="str">
        <f t="shared" si="353"/>
        <v/>
      </c>
      <c r="BU1689" s="79" t="str">
        <f t="shared" si="354"/>
        <v/>
      </c>
      <c r="BV1689" s="79" t="str">
        <f t="shared" si="355"/>
        <v/>
      </c>
      <c r="BW1689" s="79" t="str">
        <f t="shared" si="356"/>
        <v/>
      </c>
      <c r="CB1689" s="5"/>
      <c r="CE1689" s="5"/>
      <c r="CF1689" s="5"/>
      <c r="CG1689" s="5"/>
      <c r="CH1689" s="5"/>
      <c r="CJ1689" s="14"/>
      <c r="CK1689" s="25"/>
      <c r="DO1689" s="5" t="e">
        <f>IF(REPORTE!AH$2="si",IF(C1689=VALUE(REPORTE!C$22),IF(SUM(DO1690:DO$1993),CONCATENATE(INT(B1689),", "),INT(B1689)),""),IF(C1689=VALUE(REPORTE!C$21),IF(SUM(DO1690:DO$1993),CONCATENATE(INT(B1689),", "),INT(B1689)),""))</f>
        <v>#VALUE!</v>
      </c>
      <c r="DS1689" s="5"/>
      <c r="DT1689" s="5"/>
      <c r="DU1689" s="5"/>
      <c r="DV1689" s="5"/>
    </row>
    <row r="1690" spans="1:126" x14ac:dyDescent="0.25">
      <c r="A1690" s="4" t="str">
        <f t="shared" si="350"/>
        <v/>
      </c>
      <c r="B1690" s="3"/>
      <c r="D1690" s="1"/>
      <c r="H1690" s="5" t="str">
        <f>IF(F1690="","",IFERROR(CONCATENATE("PEUA",VLOOKUP(ESTADO,REPORTE!AV$2:AW$33,2,0),DIDTRITO_FORM,CADER_FORM,IFERROR(INDEX(CA:CA,MATCH(DAY(F1690),BZ:BZ,0),1),DAY(F1690)),IFERROR(INDEX(CA:CA,MATCH(MONTH(F1690),BZ:BZ,0),1),MONTH(F1690)),YEAR(F1690),G1690),""))</f>
        <v/>
      </c>
      <c r="N1690" s="66" t="str">
        <f>IFERROR(IF(BT1690="","",IF(INDEX(N$1:N1689,MATCH(BT1690,BT$1:BT1689,0),1)=0,"",INDEX(N$1:N1689,MATCH(BT1690,BT$1:BT1689,0),1))),"")</f>
        <v/>
      </c>
      <c r="O1690" s="66" t="str">
        <f>IFERROR(IF(BT1690="","",IF(INDEX(O$1:O1689,MATCH(BT1690,BT$1:BT1689,0),1)=0,"",INDEX(O$1:O1689,MATCH(BT1690,BT$1:BT1689,0),1))),"")</f>
        <v/>
      </c>
      <c r="R1690" s="66"/>
      <c r="S1690" s="5"/>
      <c r="T1690" s="66"/>
      <c r="U1690" s="5" t="str">
        <f>IFERROR(IF(INDEX(U$1:U1689,MATCH(T1690,T$1:T1689,0),1)=0,"",INDEX(U$1:U1689,MATCH(T1690,T$1:T1689,0),1)),"")</f>
        <v/>
      </c>
      <c r="V1690" s="66"/>
      <c r="W1690" s="5" t="str">
        <f>IFERROR(IF(INDEX(W$1:W1689,MATCH(V1690,V$1:V1689,0),1)=0,"",INDEX(W$1:W1689,MATCH(V1690,V$1:V1689,0),1)),"")</f>
        <v/>
      </c>
      <c r="AE1690" s="4"/>
      <c r="AY1690" s="7"/>
      <c r="BN1690" s="7" t="str">
        <f t="shared" si="357"/>
        <v/>
      </c>
      <c r="BO1690" s="286" t="str">
        <f t="shared" si="349"/>
        <v/>
      </c>
      <c r="BP1690" s="22" t="str">
        <f t="shared" si="358"/>
        <v/>
      </c>
      <c r="BQ1690" s="7"/>
      <c r="BR1690" s="75" t="str">
        <f t="shared" si="351"/>
        <v/>
      </c>
      <c r="BS1690" s="75" t="str">
        <f t="shared" si="352"/>
        <v/>
      </c>
      <c r="BT1690" s="5" t="str">
        <f t="shared" si="353"/>
        <v/>
      </c>
      <c r="BU1690" s="79" t="str">
        <f t="shared" si="354"/>
        <v/>
      </c>
      <c r="BV1690" s="79" t="str">
        <f t="shared" si="355"/>
        <v/>
      </c>
      <c r="BW1690" s="79" t="str">
        <f t="shared" si="356"/>
        <v/>
      </c>
      <c r="CB1690" s="5"/>
      <c r="CE1690" s="5"/>
      <c r="CF1690" s="5"/>
      <c r="CG1690" s="5"/>
      <c r="CH1690" s="5"/>
      <c r="CJ1690" s="14"/>
      <c r="CK1690" s="25"/>
      <c r="DO1690" s="5" t="e">
        <f>IF(REPORTE!AH$2="si",IF(C1690=VALUE(REPORTE!C$22),IF(SUM(DO1691:DO$1993),CONCATENATE(INT(B1690),", "),INT(B1690)),""),IF(C1690=VALUE(REPORTE!C$21),IF(SUM(DO1691:DO$1993),CONCATENATE(INT(B1690),", "),INT(B1690)),""))</f>
        <v>#VALUE!</v>
      </c>
      <c r="DS1690" s="5"/>
      <c r="DT1690" s="5"/>
      <c r="DU1690" s="5"/>
      <c r="DV1690" s="5"/>
    </row>
    <row r="1691" spans="1:126" x14ac:dyDescent="0.25">
      <c r="A1691" s="4" t="str">
        <f t="shared" si="350"/>
        <v/>
      </c>
      <c r="B1691" s="3"/>
      <c r="D1691" s="1"/>
      <c r="H1691" s="5" t="str">
        <f>IF(F1691="","",IFERROR(CONCATENATE("PEUA",VLOOKUP(ESTADO,REPORTE!AV$2:AW$33,2,0),DIDTRITO_FORM,CADER_FORM,IFERROR(INDEX(CA:CA,MATCH(DAY(F1691),BZ:BZ,0),1),DAY(F1691)),IFERROR(INDEX(CA:CA,MATCH(MONTH(F1691),BZ:BZ,0),1),MONTH(F1691)),YEAR(F1691),G1691),""))</f>
        <v/>
      </c>
      <c r="N1691" s="66" t="str">
        <f>IFERROR(IF(BT1691="","",IF(INDEX(N$1:N1690,MATCH(BT1691,BT$1:BT1690,0),1)=0,"",INDEX(N$1:N1690,MATCH(BT1691,BT$1:BT1690,0),1))),"")</f>
        <v/>
      </c>
      <c r="O1691" s="66" t="str">
        <f>IFERROR(IF(BT1691="","",IF(INDEX(O$1:O1690,MATCH(BT1691,BT$1:BT1690,0),1)=0,"",INDEX(O$1:O1690,MATCH(BT1691,BT$1:BT1690,0),1))),"")</f>
        <v/>
      </c>
      <c r="R1691" s="66"/>
      <c r="S1691" s="5"/>
      <c r="T1691" s="66"/>
      <c r="U1691" s="5" t="str">
        <f>IFERROR(IF(INDEX(U$1:U1690,MATCH(T1691,T$1:T1690,0),1)=0,"",INDEX(U$1:U1690,MATCH(T1691,T$1:T1690,0),1)),"")</f>
        <v/>
      </c>
      <c r="V1691" s="66"/>
      <c r="W1691" s="5" t="str">
        <f>IFERROR(IF(INDEX(W$1:W1690,MATCH(V1691,V$1:V1690,0),1)=0,"",INDEX(W$1:W1690,MATCH(V1691,V$1:V1690,0),1)),"")</f>
        <v/>
      </c>
      <c r="AE1691" s="4"/>
      <c r="AY1691" s="7"/>
      <c r="BN1691" s="7" t="str">
        <f t="shared" si="357"/>
        <v/>
      </c>
      <c r="BO1691" s="286" t="str">
        <f t="shared" si="349"/>
        <v/>
      </c>
      <c r="BP1691" s="22" t="str">
        <f t="shared" si="358"/>
        <v/>
      </c>
      <c r="BQ1691" s="7"/>
      <c r="BR1691" s="75" t="str">
        <f t="shared" si="351"/>
        <v/>
      </c>
      <c r="BS1691" s="75" t="str">
        <f t="shared" si="352"/>
        <v/>
      </c>
      <c r="BT1691" s="5" t="str">
        <f t="shared" si="353"/>
        <v/>
      </c>
      <c r="BU1691" s="79" t="str">
        <f t="shared" si="354"/>
        <v/>
      </c>
      <c r="BV1691" s="79" t="str">
        <f t="shared" si="355"/>
        <v/>
      </c>
      <c r="BW1691" s="79" t="str">
        <f t="shared" si="356"/>
        <v/>
      </c>
      <c r="CB1691" s="5"/>
      <c r="CE1691" s="5"/>
      <c r="CF1691" s="5"/>
      <c r="CG1691" s="5"/>
      <c r="CH1691" s="5"/>
      <c r="CJ1691" s="14"/>
      <c r="CK1691" s="25"/>
      <c r="DO1691" s="5" t="e">
        <f>IF(REPORTE!AH$2="si",IF(C1691=VALUE(REPORTE!C$22),IF(SUM(DO1692:DO$1993),CONCATENATE(INT(B1691),", "),INT(B1691)),""),IF(C1691=VALUE(REPORTE!C$21),IF(SUM(DO1692:DO$1993),CONCATENATE(INT(B1691),", "),INT(B1691)),""))</f>
        <v>#VALUE!</v>
      </c>
      <c r="DS1691" s="5"/>
      <c r="DT1691" s="5"/>
      <c r="DU1691" s="5"/>
      <c r="DV1691" s="5"/>
    </row>
    <row r="1692" spans="1:126" x14ac:dyDescent="0.25">
      <c r="A1692" s="4" t="str">
        <f t="shared" si="350"/>
        <v/>
      </c>
      <c r="B1692" s="3"/>
      <c r="D1692" s="1"/>
      <c r="H1692" s="5" t="str">
        <f>IF(F1692="","",IFERROR(CONCATENATE("PEUA",VLOOKUP(ESTADO,REPORTE!AV$2:AW$33,2,0),DIDTRITO_FORM,CADER_FORM,IFERROR(INDEX(CA:CA,MATCH(DAY(F1692),BZ:BZ,0),1),DAY(F1692)),IFERROR(INDEX(CA:CA,MATCH(MONTH(F1692),BZ:BZ,0),1),MONTH(F1692)),YEAR(F1692),G1692),""))</f>
        <v/>
      </c>
      <c r="N1692" s="66" t="str">
        <f>IFERROR(IF(BT1692="","",IF(INDEX(N$1:N1691,MATCH(BT1692,BT$1:BT1691,0),1)=0,"",INDEX(N$1:N1691,MATCH(BT1692,BT$1:BT1691,0),1))),"")</f>
        <v/>
      </c>
      <c r="O1692" s="66" t="str">
        <f>IFERROR(IF(BT1692="","",IF(INDEX(O$1:O1691,MATCH(BT1692,BT$1:BT1691,0),1)=0,"",INDEX(O$1:O1691,MATCH(BT1692,BT$1:BT1691,0),1))),"")</f>
        <v/>
      </c>
      <c r="R1692" s="66"/>
      <c r="S1692" s="5"/>
      <c r="T1692" s="66"/>
      <c r="U1692" s="5" t="str">
        <f>IFERROR(IF(INDEX(U$1:U1691,MATCH(T1692,T$1:T1691,0),1)=0,"",INDEX(U$1:U1691,MATCH(T1692,T$1:T1691,0),1)),"")</f>
        <v/>
      </c>
      <c r="V1692" s="66"/>
      <c r="W1692" s="5" t="str">
        <f>IFERROR(IF(INDEX(W$1:W1691,MATCH(V1692,V$1:V1691,0),1)=0,"",INDEX(W$1:W1691,MATCH(V1692,V$1:V1691,0),1)),"")</f>
        <v/>
      </c>
      <c r="AE1692" s="4"/>
      <c r="AY1692" s="7"/>
      <c r="BN1692" s="7" t="str">
        <f t="shared" si="357"/>
        <v/>
      </c>
      <c r="BO1692" s="286" t="str">
        <f t="shared" si="349"/>
        <v/>
      </c>
      <c r="BP1692" s="22" t="str">
        <f t="shared" si="358"/>
        <v/>
      </c>
      <c r="BQ1692" s="7"/>
      <c r="BR1692" s="75" t="str">
        <f t="shared" si="351"/>
        <v/>
      </c>
      <c r="BS1692" s="75" t="str">
        <f t="shared" si="352"/>
        <v/>
      </c>
      <c r="BT1692" s="5" t="str">
        <f t="shared" si="353"/>
        <v/>
      </c>
      <c r="BU1692" s="79" t="str">
        <f t="shared" si="354"/>
        <v/>
      </c>
      <c r="BV1692" s="79" t="str">
        <f t="shared" si="355"/>
        <v/>
      </c>
      <c r="BW1692" s="79" t="str">
        <f t="shared" si="356"/>
        <v/>
      </c>
      <c r="CB1692" s="5"/>
      <c r="CE1692" s="5"/>
      <c r="CF1692" s="5"/>
      <c r="CG1692" s="5"/>
      <c r="CH1692" s="5"/>
      <c r="CJ1692" s="14"/>
      <c r="CK1692" s="25"/>
      <c r="DO1692" s="5" t="e">
        <f>IF(REPORTE!AH$2="si",IF(C1692=VALUE(REPORTE!C$22),IF(SUM(DO1693:DO$1993),CONCATENATE(INT(B1692),", "),INT(B1692)),""),IF(C1692=VALUE(REPORTE!C$21),IF(SUM(DO1693:DO$1993),CONCATENATE(INT(B1692),", "),INT(B1692)),""))</f>
        <v>#VALUE!</v>
      </c>
      <c r="DS1692" s="5"/>
      <c r="DT1692" s="5"/>
      <c r="DU1692" s="5"/>
      <c r="DV1692" s="5"/>
    </row>
    <row r="1693" spans="1:126" x14ac:dyDescent="0.25">
      <c r="A1693" s="4" t="str">
        <f t="shared" si="350"/>
        <v/>
      </c>
      <c r="B1693" s="3"/>
      <c r="D1693" s="1"/>
      <c r="H1693" s="5" t="str">
        <f>IF(F1693="","",IFERROR(CONCATENATE("PEUA",VLOOKUP(ESTADO,REPORTE!AV$2:AW$33,2,0),DIDTRITO_FORM,CADER_FORM,IFERROR(INDEX(CA:CA,MATCH(DAY(F1693),BZ:BZ,0),1),DAY(F1693)),IFERROR(INDEX(CA:CA,MATCH(MONTH(F1693),BZ:BZ,0),1),MONTH(F1693)),YEAR(F1693),G1693),""))</f>
        <v/>
      </c>
      <c r="N1693" s="66" t="str">
        <f>IFERROR(IF(BT1693="","",IF(INDEX(N$1:N1692,MATCH(BT1693,BT$1:BT1692,0),1)=0,"",INDEX(N$1:N1692,MATCH(BT1693,BT$1:BT1692,0),1))),"")</f>
        <v/>
      </c>
      <c r="O1693" s="66" t="str">
        <f>IFERROR(IF(BT1693="","",IF(INDEX(O$1:O1692,MATCH(BT1693,BT$1:BT1692,0),1)=0,"",INDEX(O$1:O1692,MATCH(BT1693,BT$1:BT1692,0),1))),"")</f>
        <v/>
      </c>
      <c r="R1693" s="66"/>
      <c r="S1693" s="5"/>
      <c r="T1693" s="66"/>
      <c r="U1693" s="5" t="str">
        <f>IFERROR(IF(INDEX(U$1:U1692,MATCH(T1693,T$1:T1692,0),1)=0,"",INDEX(U$1:U1692,MATCH(T1693,T$1:T1692,0),1)),"")</f>
        <v/>
      </c>
      <c r="V1693" s="66"/>
      <c r="W1693" s="5" t="str">
        <f>IFERROR(IF(INDEX(W$1:W1692,MATCH(V1693,V$1:V1692,0),1)=0,"",INDEX(W$1:W1692,MATCH(V1693,V$1:V1692,0),1)),"")</f>
        <v/>
      </c>
      <c r="AE1693" s="4"/>
      <c r="AY1693" s="7"/>
      <c r="BN1693" s="7" t="str">
        <f t="shared" si="357"/>
        <v/>
      </c>
      <c r="BO1693" s="286" t="str">
        <f t="shared" si="349"/>
        <v/>
      </c>
      <c r="BP1693" s="22" t="str">
        <f t="shared" si="358"/>
        <v/>
      </c>
      <c r="BQ1693" s="7"/>
      <c r="BR1693" s="75" t="str">
        <f t="shared" si="351"/>
        <v/>
      </c>
      <c r="BS1693" s="75" t="str">
        <f t="shared" si="352"/>
        <v/>
      </c>
      <c r="BT1693" s="5" t="str">
        <f t="shared" si="353"/>
        <v/>
      </c>
      <c r="BU1693" s="79" t="str">
        <f t="shared" si="354"/>
        <v/>
      </c>
      <c r="BV1693" s="79" t="str">
        <f t="shared" si="355"/>
        <v/>
      </c>
      <c r="BW1693" s="79" t="str">
        <f t="shared" si="356"/>
        <v/>
      </c>
      <c r="CB1693" s="5"/>
      <c r="CE1693" s="5"/>
      <c r="CF1693" s="5"/>
      <c r="CG1693" s="5"/>
      <c r="CH1693" s="5"/>
      <c r="CJ1693" s="14"/>
      <c r="CK1693" s="25"/>
      <c r="DO1693" s="5" t="e">
        <f>IF(REPORTE!AH$2="si",IF(C1693=VALUE(REPORTE!C$22),IF(SUM(DO1694:DO$1993),CONCATENATE(INT(B1693),", "),INT(B1693)),""),IF(C1693=VALUE(REPORTE!C$21),IF(SUM(DO1694:DO$1993),CONCATENATE(INT(B1693),", "),INT(B1693)),""))</f>
        <v>#VALUE!</v>
      </c>
      <c r="DS1693" s="5"/>
      <c r="DT1693" s="5"/>
      <c r="DU1693" s="5"/>
      <c r="DV1693" s="5"/>
    </row>
    <row r="1694" spans="1:126" x14ac:dyDescent="0.25">
      <c r="A1694" s="4" t="str">
        <f t="shared" si="350"/>
        <v/>
      </c>
      <c r="B1694" s="3"/>
      <c r="D1694" s="1"/>
      <c r="H1694" s="5" t="str">
        <f>IF(F1694="","",IFERROR(CONCATENATE("PEUA",VLOOKUP(ESTADO,REPORTE!AV$2:AW$33,2,0),DIDTRITO_FORM,CADER_FORM,IFERROR(INDEX(CA:CA,MATCH(DAY(F1694),BZ:BZ,0),1),DAY(F1694)),IFERROR(INDEX(CA:CA,MATCH(MONTH(F1694),BZ:BZ,0),1),MONTH(F1694)),YEAR(F1694),G1694),""))</f>
        <v/>
      </c>
      <c r="N1694" s="66" t="str">
        <f>IFERROR(IF(BT1694="","",IF(INDEX(N$1:N1693,MATCH(BT1694,BT$1:BT1693,0),1)=0,"",INDEX(N$1:N1693,MATCH(BT1694,BT$1:BT1693,0),1))),"")</f>
        <v/>
      </c>
      <c r="O1694" s="66" t="str">
        <f>IFERROR(IF(BT1694="","",IF(INDEX(O$1:O1693,MATCH(BT1694,BT$1:BT1693,0),1)=0,"",INDEX(O$1:O1693,MATCH(BT1694,BT$1:BT1693,0),1))),"")</f>
        <v/>
      </c>
      <c r="R1694" s="66"/>
      <c r="S1694" s="5"/>
      <c r="T1694" s="66"/>
      <c r="U1694" s="5" t="str">
        <f>IFERROR(IF(INDEX(U$1:U1693,MATCH(T1694,T$1:T1693,0),1)=0,"",INDEX(U$1:U1693,MATCH(T1694,T$1:T1693,0),1)),"")</f>
        <v/>
      </c>
      <c r="V1694" s="66"/>
      <c r="W1694" s="5" t="str">
        <f>IFERROR(IF(INDEX(W$1:W1693,MATCH(V1694,V$1:V1693,0),1)=0,"",INDEX(W$1:W1693,MATCH(V1694,V$1:V1693,0),1)),"")</f>
        <v/>
      </c>
      <c r="AE1694" s="4"/>
      <c r="AY1694" s="7"/>
      <c r="BN1694" s="7" t="str">
        <f t="shared" si="357"/>
        <v/>
      </c>
      <c r="BO1694" s="286" t="str">
        <f t="shared" si="349"/>
        <v/>
      </c>
      <c r="BP1694" s="22" t="str">
        <f t="shared" si="358"/>
        <v/>
      </c>
      <c r="BQ1694" s="7"/>
      <c r="BR1694" s="75" t="str">
        <f t="shared" si="351"/>
        <v/>
      </c>
      <c r="BS1694" s="75" t="str">
        <f t="shared" si="352"/>
        <v/>
      </c>
      <c r="BT1694" s="5" t="str">
        <f t="shared" si="353"/>
        <v/>
      </c>
      <c r="BU1694" s="79" t="str">
        <f t="shared" si="354"/>
        <v/>
      </c>
      <c r="BV1694" s="79" t="str">
        <f t="shared" si="355"/>
        <v/>
      </c>
      <c r="BW1694" s="79" t="str">
        <f t="shared" si="356"/>
        <v/>
      </c>
      <c r="CB1694" s="5"/>
      <c r="CE1694" s="5"/>
      <c r="CF1694" s="5"/>
      <c r="CG1694" s="5"/>
      <c r="CH1694" s="5"/>
      <c r="CJ1694" s="14"/>
      <c r="CK1694" s="25"/>
      <c r="DO1694" s="5" t="e">
        <f>IF(REPORTE!AH$2="si",IF(C1694=VALUE(REPORTE!C$22),IF(SUM(DO1695:DO$1993),CONCATENATE(INT(B1694),", "),INT(B1694)),""),IF(C1694=VALUE(REPORTE!C$21),IF(SUM(DO1695:DO$1993),CONCATENATE(INT(B1694),", "),INT(B1694)),""))</f>
        <v>#VALUE!</v>
      </c>
      <c r="DS1694" s="5"/>
      <c r="DT1694" s="5"/>
      <c r="DU1694" s="5"/>
      <c r="DV1694" s="5"/>
    </row>
    <row r="1695" spans="1:126" x14ac:dyDescent="0.25">
      <c r="A1695" s="4" t="str">
        <f t="shared" si="350"/>
        <v/>
      </c>
      <c r="B1695" s="3"/>
      <c r="D1695" s="1"/>
      <c r="H1695" s="5" t="str">
        <f>IF(F1695="","",IFERROR(CONCATENATE("PEUA",VLOOKUP(ESTADO,REPORTE!AV$2:AW$33,2,0),DIDTRITO_FORM,CADER_FORM,IFERROR(INDEX(CA:CA,MATCH(DAY(F1695),BZ:BZ,0),1),DAY(F1695)),IFERROR(INDEX(CA:CA,MATCH(MONTH(F1695),BZ:BZ,0),1),MONTH(F1695)),YEAR(F1695),G1695),""))</f>
        <v/>
      </c>
      <c r="N1695" s="66" t="str">
        <f>IFERROR(IF(BT1695="","",IF(INDEX(N$1:N1694,MATCH(BT1695,BT$1:BT1694,0),1)=0,"",INDEX(N$1:N1694,MATCH(BT1695,BT$1:BT1694,0),1))),"")</f>
        <v/>
      </c>
      <c r="O1695" s="66" t="str">
        <f>IFERROR(IF(BT1695="","",IF(INDEX(O$1:O1694,MATCH(BT1695,BT$1:BT1694,0),1)=0,"",INDEX(O$1:O1694,MATCH(BT1695,BT$1:BT1694,0),1))),"")</f>
        <v/>
      </c>
      <c r="R1695" s="66"/>
      <c r="S1695" s="5"/>
      <c r="T1695" s="66"/>
      <c r="U1695" s="5" t="str">
        <f>IFERROR(IF(INDEX(U$1:U1694,MATCH(T1695,T$1:T1694,0),1)=0,"",INDEX(U$1:U1694,MATCH(T1695,T$1:T1694,0),1)),"")</f>
        <v/>
      </c>
      <c r="V1695" s="66"/>
      <c r="W1695" s="5" t="str">
        <f>IFERROR(IF(INDEX(W$1:W1694,MATCH(V1695,V$1:V1694,0),1)=0,"",INDEX(W$1:W1694,MATCH(V1695,V$1:V1694,0),1)),"")</f>
        <v/>
      </c>
      <c r="AE1695" s="4"/>
      <c r="AY1695" s="7"/>
      <c r="BN1695" s="7" t="str">
        <f t="shared" si="357"/>
        <v/>
      </c>
      <c r="BO1695" s="286" t="str">
        <f t="shared" si="349"/>
        <v/>
      </c>
      <c r="BP1695" s="22" t="str">
        <f t="shared" si="358"/>
        <v/>
      </c>
      <c r="BQ1695" s="7"/>
      <c r="BR1695" s="75" t="str">
        <f t="shared" si="351"/>
        <v/>
      </c>
      <c r="BS1695" s="75" t="str">
        <f t="shared" si="352"/>
        <v/>
      </c>
      <c r="BT1695" s="5" t="str">
        <f t="shared" si="353"/>
        <v/>
      </c>
      <c r="BU1695" s="79" t="str">
        <f t="shared" si="354"/>
        <v/>
      </c>
      <c r="BV1695" s="79" t="str">
        <f t="shared" si="355"/>
        <v/>
      </c>
      <c r="BW1695" s="79" t="str">
        <f t="shared" si="356"/>
        <v/>
      </c>
      <c r="CB1695" s="5"/>
      <c r="CE1695" s="5"/>
      <c r="CF1695" s="5"/>
      <c r="CG1695" s="5"/>
      <c r="CH1695" s="5"/>
      <c r="CJ1695" s="14"/>
      <c r="CK1695" s="25"/>
      <c r="DO1695" s="5" t="e">
        <f>IF(REPORTE!AH$2="si",IF(C1695=VALUE(REPORTE!C$22),IF(SUM(DO1696:DO$1993),CONCATENATE(INT(B1695),", "),INT(B1695)),""),IF(C1695=VALUE(REPORTE!C$21),IF(SUM(DO1696:DO$1993),CONCATENATE(INT(B1695),", "),INT(B1695)),""))</f>
        <v>#VALUE!</v>
      </c>
      <c r="DS1695" s="5"/>
      <c r="DT1695" s="5"/>
      <c r="DU1695" s="5"/>
      <c r="DV1695" s="5"/>
    </row>
    <row r="1696" spans="1:126" x14ac:dyDescent="0.25">
      <c r="A1696" s="4" t="str">
        <f t="shared" si="350"/>
        <v/>
      </c>
      <c r="B1696" s="3"/>
      <c r="D1696" s="1"/>
      <c r="H1696" s="5" t="str">
        <f>IF(F1696="","",IFERROR(CONCATENATE("PEUA",VLOOKUP(ESTADO,REPORTE!AV$2:AW$33,2,0),DIDTRITO_FORM,CADER_FORM,IFERROR(INDEX(CA:CA,MATCH(DAY(F1696),BZ:BZ,0),1),DAY(F1696)),IFERROR(INDEX(CA:CA,MATCH(MONTH(F1696),BZ:BZ,0),1),MONTH(F1696)),YEAR(F1696),G1696),""))</f>
        <v/>
      </c>
      <c r="N1696" s="66" t="str">
        <f>IFERROR(IF(BT1696="","",IF(INDEX(N$1:N1695,MATCH(BT1696,BT$1:BT1695,0),1)=0,"",INDEX(N$1:N1695,MATCH(BT1696,BT$1:BT1695,0),1))),"")</f>
        <v/>
      </c>
      <c r="O1696" s="66" t="str">
        <f>IFERROR(IF(BT1696="","",IF(INDEX(O$1:O1695,MATCH(BT1696,BT$1:BT1695,0),1)=0,"",INDEX(O$1:O1695,MATCH(BT1696,BT$1:BT1695,0),1))),"")</f>
        <v/>
      </c>
      <c r="R1696" s="66"/>
      <c r="S1696" s="5"/>
      <c r="T1696" s="66"/>
      <c r="U1696" s="5" t="str">
        <f>IFERROR(IF(INDEX(U$1:U1695,MATCH(T1696,T$1:T1695,0),1)=0,"",INDEX(U$1:U1695,MATCH(T1696,T$1:T1695,0),1)),"")</f>
        <v/>
      </c>
      <c r="V1696" s="66"/>
      <c r="W1696" s="5" t="str">
        <f>IFERROR(IF(INDEX(W$1:W1695,MATCH(V1696,V$1:V1695,0),1)=0,"",INDEX(W$1:W1695,MATCH(V1696,V$1:V1695,0),1)),"")</f>
        <v/>
      </c>
      <c r="AE1696" s="4"/>
      <c r="AY1696" s="7"/>
      <c r="BN1696" s="7" t="str">
        <f t="shared" si="357"/>
        <v/>
      </c>
      <c r="BO1696" s="286" t="str">
        <f t="shared" si="349"/>
        <v/>
      </c>
      <c r="BP1696" s="22" t="str">
        <f t="shared" si="358"/>
        <v/>
      </c>
      <c r="BQ1696" s="7"/>
      <c r="BR1696" s="75" t="str">
        <f t="shared" si="351"/>
        <v/>
      </c>
      <c r="BS1696" s="75" t="str">
        <f t="shared" si="352"/>
        <v/>
      </c>
      <c r="BT1696" s="5" t="str">
        <f t="shared" si="353"/>
        <v/>
      </c>
      <c r="BU1696" s="79" t="str">
        <f t="shared" si="354"/>
        <v/>
      </c>
      <c r="BV1696" s="79" t="str">
        <f t="shared" si="355"/>
        <v/>
      </c>
      <c r="BW1696" s="79" t="str">
        <f t="shared" si="356"/>
        <v/>
      </c>
      <c r="CB1696" s="5"/>
      <c r="CE1696" s="5"/>
      <c r="CF1696" s="5"/>
      <c r="CG1696" s="5"/>
      <c r="CH1696" s="5"/>
      <c r="CJ1696" s="14"/>
      <c r="CK1696" s="25"/>
      <c r="DO1696" s="5" t="e">
        <f>IF(REPORTE!AH$2="si",IF(C1696=VALUE(REPORTE!C$22),IF(SUM(DO1697:DO$1993),CONCATENATE(INT(B1696),", "),INT(B1696)),""),IF(C1696=VALUE(REPORTE!C$21),IF(SUM(DO1697:DO$1993),CONCATENATE(INT(B1696),", "),INT(B1696)),""))</f>
        <v>#VALUE!</v>
      </c>
      <c r="DS1696" s="5"/>
      <c r="DT1696" s="5"/>
      <c r="DU1696" s="5"/>
      <c r="DV1696" s="5"/>
    </row>
    <row r="1697" spans="1:126" x14ac:dyDescent="0.25">
      <c r="A1697" s="4" t="str">
        <f t="shared" si="350"/>
        <v/>
      </c>
      <c r="B1697" s="3"/>
      <c r="D1697" s="1"/>
      <c r="H1697" s="5" t="str">
        <f>IF(F1697="","",IFERROR(CONCATENATE("PEUA",VLOOKUP(ESTADO,REPORTE!AV$2:AW$33,2,0),DIDTRITO_FORM,CADER_FORM,IFERROR(INDEX(CA:CA,MATCH(DAY(F1697),BZ:BZ,0),1),DAY(F1697)),IFERROR(INDEX(CA:CA,MATCH(MONTH(F1697),BZ:BZ,0),1),MONTH(F1697)),YEAR(F1697),G1697),""))</f>
        <v/>
      </c>
      <c r="N1697" s="66" t="str">
        <f>IFERROR(IF(BT1697="","",IF(INDEX(N$1:N1696,MATCH(BT1697,BT$1:BT1696,0),1)=0,"",INDEX(N$1:N1696,MATCH(BT1697,BT$1:BT1696,0),1))),"")</f>
        <v/>
      </c>
      <c r="O1697" s="66" t="str">
        <f>IFERROR(IF(BT1697="","",IF(INDEX(O$1:O1696,MATCH(BT1697,BT$1:BT1696,0),1)=0,"",INDEX(O$1:O1696,MATCH(BT1697,BT$1:BT1696,0),1))),"")</f>
        <v/>
      </c>
      <c r="R1697" s="66"/>
      <c r="S1697" s="5"/>
      <c r="T1697" s="66"/>
      <c r="U1697" s="5" t="str">
        <f>IFERROR(IF(INDEX(U$1:U1696,MATCH(T1697,T$1:T1696,0),1)=0,"",INDEX(U$1:U1696,MATCH(T1697,T$1:T1696,0),1)),"")</f>
        <v/>
      </c>
      <c r="V1697" s="66"/>
      <c r="W1697" s="5" t="str">
        <f>IFERROR(IF(INDEX(W$1:W1696,MATCH(V1697,V$1:V1696,0),1)=0,"",INDEX(W$1:W1696,MATCH(V1697,V$1:V1696,0),1)),"")</f>
        <v/>
      </c>
      <c r="AE1697" s="4"/>
      <c r="AY1697" s="7"/>
      <c r="BN1697" s="7" t="str">
        <f t="shared" si="357"/>
        <v/>
      </c>
      <c r="BO1697" s="286" t="str">
        <f t="shared" si="349"/>
        <v/>
      </c>
      <c r="BP1697" s="22" t="str">
        <f t="shared" si="358"/>
        <v/>
      </c>
      <c r="BQ1697" s="7"/>
      <c r="BR1697" s="75" t="str">
        <f t="shared" si="351"/>
        <v/>
      </c>
      <c r="BS1697" s="75" t="str">
        <f t="shared" si="352"/>
        <v/>
      </c>
      <c r="BT1697" s="5" t="str">
        <f t="shared" si="353"/>
        <v/>
      </c>
      <c r="BU1697" s="79" t="str">
        <f t="shared" si="354"/>
        <v/>
      </c>
      <c r="BV1697" s="79" t="str">
        <f t="shared" si="355"/>
        <v/>
      </c>
      <c r="BW1697" s="79" t="str">
        <f t="shared" si="356"/>
        <v/>
      </c>
      <c r="CB1697" s="5"/>
      <c r="CE1697" s="5"/>
      <c r="CF1697" s="5"/>
      <c r="CG1697" s="5"/>
      <c r="CH1697" s="5"/>
      <c r="CJ1697" s="14"/>
      <c r="CK1697" s="25"/>
      <c r="DO1697" s="5" t="e">
        <f>IF(REPORTE!AH$2="si",IF(C1697=VALUE(REPORTE!C$22),IF(SUM(DO1698:DO$1993),CONCATENATE(INT(B1697),", "),INT(B1697)),""),IF(C1697=VALUE(REPORTE!C$21),IF(SUM(DO1698:DO$1993),CONCATENATE(INT(B1697),", "),INT(B1697)),""))</f>
        <v>#VALUE!</v>
      </c>
      <c r="DS1697" s="5"/>
      <c r="DT1697" s="5"/>
      <c r="DU1697" s="5"/>
      <c r="DV1697" s="5"/>
    </row>
    <row r="1698" spans="1:126" x14ac:dyDescent="0.25">
      <c r="A1698" s="4" t="str">
        <f t="shared" si="350"/>
        <v/>
      </c>
      <c r="B1698" s="3"/>
      <c r="D1698" s="1"/>
      <c r="H1698" s="5" t="str">
        <f>IF(F1698="","",IFERROR(CONCATENATE("PEUA",VLOOKUP(ESTADO,REPORTE!AV$2:AW$33,2,0),DIDTRITO_FORM,CADER_FORM,IFERROR(INDEX(CA:CA,MATCH(DAY(F1698),BZ:BZ,0),1),DAY(F1698)),IFERROR(INDEX(CA:CA,MATCH(MONTH(F1698),BZ:BZ,0),1),MONTH(F1698)),YEAR(F1698),G1698),""))</f>
        <v/>
      </c>
      <c r="N1698" s="66" t="str">
        <f>IFERROR(IF(BT1698="","",IF(INDEX(N$1:N1697,MATCH(BT1698,BT$1:BT1697,0),1)=0,"",INDEX(N$1:N1697,MATCH(BT1698,BT$1:BT1697,0),1))),"")</f>
        <v/>
      </c>
      <c r="O1698" s="66" t="str">
        <f>IFERROR(IF(BT1698="","",IF(INDEX(O$1:O1697,MATCH(BT1698,BT$1:BT1697,0),1)=0,"",INDEX(O$1:O1697,MATCH(BT1698,BT$1:BT1697,0),1))),"")</f>
        <v/>
      </c>
      <c r="R1698" s="66"/>
      <c r="S1698" s="5"/>
      <c r="T1698" s="66"/>
      <c r="U1698" s="5" t="str">
        <f>IFERROR(IF(INDEX(U$1:U1697,MATCH(T1698,T$1:T1697,0),1)=0,"",INDEX(U$1:U1697,MATCH(T1698,T$1:T1697,0),1)),"")</f>
        <v/>
      </c>
      <c r="V1698" s="66"/>
      <c r="W1698" s="5" t="str">
        <f>IFERROR(IF(INDEX(W$1:W1697,MATCH(V1698,V$1:V1697,0),1)=0,"",INDEX(W$1:W1697,MATCH(V1698,V$1:V1697,0),1)),"")</f>
        <v/>
      </c>
      <c r="AE1698" s="4"/>
      <c r="AY1698" s="7"/>
      <c r="BN1698" s="7" t="str">
        <f t="shared" si="357"/>
        <v/>
      </c>
      <c r="BO1698" s="286" t="str">
        <f t="shared" si="349"/>
        <v/>
      </c>
      <c r="BP1698" s="22" t="str">
        <f t="shared" si="358"/>
        <v/>
      </c>
      <c r="BQ1698" s="7"/>
      <c r="BR1698" s="75" t="str">
        <f t="shared" si="351"/>
        <v/>
      </c>
      <c r="BS1698" s="75" t="str">
        <f t="shared" si="352"/>
        <v/>
      </c>
      <c r="BT1698" s="5" t="str">
        <f t="shared" si="353"/>
        <v/>
      </c>
      <c r="BU1698" s="79" t="str">
        <f t="shared" si="354"/>
        <v/>
      </c>
      <c r="BV1698" s="79" t="str">
        <f t="shared" si="355"/>
        <v/>
      </c>
      <c r="BW1698" s="79" t="str">
        <f t="shared" si="356"/>
        <v/>
      </c>
      <c r="CB1698" s="5"/>
      <c r="CE1698" s="5"/>
      <c r="CF1698" s="5"/>
      <c r="CG1698" s="5"/>
      <c r="CH1698" s="5"/>
      <c r="CJ1698" s="14"/>
      <c r="CK1698" s="25"/>
      <c r="DO1698" s="5" t="e">
        <f>IF(REPORTE!AH$2="si",IF(C1698=VALUE(REPORTE!C$22),IF(SUM(DO1699:DO$1993),CONCATENATE(INT(B1698),", "),INT(B1698)),""),IF(C1698=VALUE(REPORTE!C$21),IF(SUM(DO1699:DO$1993),CONCATENATE(INT(B1698),", "),INT(B1698)),""))</f>
        <v>#VALUE!</v>
      </c>
      <c r="DS1698" s="5"/>
      <c r="DT1698" s="5"/>
      <c r="DU1698" s="5"/>
      <c r="DV1698" s="5"/>
    </row>
    <row r="1699" spans="1:126" x14ac:dyDescent="0.25">
      <c r="A1699" s="4" t="str">
        <f t="shared" si="350"/>
        <v/>
      </c>
      <c r="B1699" s="3"/>
      <c r="D1699" s="1"/>
      <c r="H1699" s="5" t="str">
        <f>IF(F1699="","",IFERROR(CONCATENATE("PEUA",VLOOKUP(ESTADO,REPORTE!AV$2:AW$33,2,0),DIDTRITO_FORM,CADER_FORM,IFERROR(INDEX(CA:CA,MATCH(DAY(F1699),BZ:BZ,0),1),DAY(F1699)),IFERROR(INDEX(CA:CA,MATCH(MONTH(F1699),BZ:BZ,0),1),MONTH(F1699)),YEAR(F1699),G1699),""))</f>
        <v/>
      </c>
      <c r="N1699" s="66" t="str">
        <f>IFERROR(IF(BT1699="","",IF(INDEX(N$1:N1698,MATCH(BT1699,BT$1:BT1698,0),1)=0,"",INDEX(N$1:N1698,MATCH(BT1699,BT$1:BT1698,0),1))),"")</f>
        <v/>
      </c>
      <c r="O1699" s="66" t="str">
        <f>IFERROR(IF(BT1699="","",IF(INDEX(O$1:O1698,MATCH(BT1699,BT$1:BT1698,0),1)=0,"",INDEX(O$1:O1698,MATCH(BT1699,BT$1:BT1698,0),1))),"")</f>
        <v/>
      </c>
      <c r="R1699" s="66"/>
      <c r="S1699" s="5"/>
      <c r="T1699" s="66"/>
      <c r="U1699" s="5" t="str">
        <f>IFERROR(IF(INDEX(U$1:U1698,MATCH(T1699,T$1:T1698,0),1)=0,"",INDEX(U$1:U1698,MATCH(T1699,T$1:T1698,0),1)),"")</f>
        <v/>
      </c>
      <c r="V1699" s="66"/>
      <c r="W1699" s="5" t="str">
        <f>IFERROR(IF(INDEX(W$1:W1698,MATCH(V1699,V$1:V1698,0),1)=0,"",INDEX(W$1:W1698,MATCH(V1699,V$1:V1698,0),1)),"")</f>
        <v/>
      </c>
      <c r="AE1699" s="4"/>
      <c r="AY1699" s="7"/>
      <c r="BN1699" s="7" t="str">
        <f t="shared" si="357"/>
        <v/>
      </c>
      <c r="BO1699" s="286" t="str">
        <f t="shared" si="349"/>
        <v/>
      </c>
      <c r="BP1699" s="22" t="str">
        <f t="shared" si="358"/>
        <v/>
      </c>
      <c r="BQ1699" s="7"/>
      <c r="BR1699" s="75" t="str">
        <f t="shared" si="351"/>
        <v/>
      </c>
      <c r="BS1699" s="75" t="str">
        <f t="shared" si="352"/>
        <v/>
      </c>
      <c r="BT1699" s="5" t="str">
        <f t="shared" si="353"/>
        <v/>
      </c>
      <c r="BU1699" s="79" t="str">
        <f t="shared" si="354"/>
        <v/>
      </c>
      <c r="BV1699" s="79" t="str">
        <f t="shared" si="355"/>
        <v/>
      </c>
      <c r="BW1699" s="79" t="str">
        <f t="shared" si="356"/>
        <v/>
      </c>
      <c r="CB1699" s="5"/>
      <c r="CE1699" s="5"/>
      <c r="CF1699" s="5"/>
      <c r="CG1699" s="5"/>
      <c r="CH1699" s="5"/>
      <c r="CJ1699" s="14"/>
      <c r="CK1699" s="25"/>
      <c r="DO1699" s="5" t="e">
        <f>IF(REPORTE!AH$2="si",IF(C1699=VALUE(REPORTE!C$22),IF(SUM(DO1700:DO$1993),CONCATENATE(INT(B1699),", "),INT(B1699)),""),IF(C1699=VALUE(REPORTE!C$21),IF(SUM(DO1700:DO$1993),CONCATENATE(INT(B1699),", "),INT(B1699)),""))</f>
        <v>#VALUE!</v>
      </c>
      <c r="DS1699" s="5"/>
      <c r="DT1699" s="5"/>
      <c r="DU1699" s="5"/>
      <c r="DV1699" s="5"/>
    </row>
    <row r="1700" spans="1:126" x14ac:dyDescent="0.25">
      <c r="A1700" s="4" t="str">
        <f t="shared" si="350"/>
        <v/>
      </c>
      <c r="B1700" s="3"/>
      <c r="D1700" s="1"/>
      <c r="H1700" s="5" t="str">
        <f>IF(F1700="","",IFERROR(CONCATENATE("PEUA",VLOOKUP(ESTADO,REPORTE!AV$2:AW$33,2,0),DIDTRITO_FORM,CADER_FORM,IFERROR(INDEX(CA:CA,MATCH(DAY(F1700),BZ:BZ,0),1),DAY(F1700)),IFERROR(INDEX(CA:CA,MATCH(MONTH(F1700),BZ:BZ,0),1),MONTH(F1700)),YEAR(F1700),G1700),""))</f>
        <v/>
      </c>
      <c r="N1700" s="66" t="str">
        <f>IFERROR(IF(BT1700="","",IF(INDEX(N$1:N1699,MATCH(BT1700,BT$1:BT1699,0),1)=0,"",INDEX(N$1:N1699,MATCH(BT1700,BT$1:BT1699,0),1))),"")</f>
        <v/>
      </c>
      <c r="O1700" s="66" t="str">
        <f>IFERROR(IF(BT1700="","",IF(INDEX(O$1:O1699,MATCH(BT1700,BT$1:BT1699,0),1)=0,"",INDEX(O$1:O1699,MATCH(BT1700,BT$1:BT1699,0),1))),"")</f>
        <v/>
      </c>
      <c r="R1700" s="66"/>
      <c r="S1700" s="5"/>
      <c r="T1700" s="66"/>
      <c r="U1700" s="5" t="str">
        <f>IFERROR(IF(INDEX(U$1:U1699,MATCH(T1700,T$1:T1699,0),1)=0,"",INDEX(U$1:U1699,MATCH(T1700,T$1:T1699,0),1)),"")</f>
        <v/>
      </c>
      <c r="V1700" s="66"/>
      <c r="W1700" s="5" t="str">
        <f>IFERROR(IF(INDEX(W$1:W1699,MATCH(V1700,V$1:V1699,0),1)=0,"",INDEX(W$1:W1699,MATCH(V1700,V$1:V1699,0),1)),"")</f>
        <v/>
      </c>
      <c r="AE1700" s="4"/>
      <c r="AY1700" s="7"/>
      <c r="BN1700" s="7" t="str">
        <f t="shared" si="357"/>
        <v/>
      </c>
      <c r="BO1700" s="286" t="str">
        <f t="shared" si="349"/>
        <v/>
      </c>
      <c r="BP1700" s="22" t="str">
        <f t="shared" si="358"/>
        <v/>
      </c>
      <c r="BQ1700" s="7"/>
      <c r="BR1700" s="75" t="str">
        <f t="shared" si="351"/>
        <v/>
      </c>
      <c r="BS1700" s="75" t="str">
        <f t="shared" si="352"/>
        <v/>
      </c>
      <c r="BT1700" s="5" t="str">
        <f t="shared" si="353"/>
        <v/>
      </c>
      <c r="BU1700" s="79" t="str">
        <f t="shared" si="354"/>
        <v/>
      </c>
      <c r="BV1700" s="79" t="str">
        <f t="shared" si="355"/>
        <v/>
      </c>
      <c r="BW1700" s="79" t="str">
        <f t="shared" si="356"/>
        <v/>
      </c>
      <c r="CB1700" s="5"/>
      <c r="CE1700" s="5"/>
      <c r="CF1700" s="5"/>
      <c r="CG1700" s="5"/>
      <c r="CH1700" s="5"/>
      <c r="CJ1700" s="14"/>
      <c r="CK1700" s="25"/>
      <c r="DO1700" s="5" t="e">
        <f>IF(REPORTE!AH$2="si",IF(C1700=VALUE(REPORTE!C$22),IF(SUM(DO1701:DO$1993),CONCATENATE(INT(B1700),", "),INT(B1700)),""),IF(C1700=VALUE(REPORTE!C$21),IF(SUM(DO1701:DO$1993),CONCATENATE(INT(B1700),", "),INT(B1700)),""))</f>
        <v>#VALUE!</v>
      </c>
      <c r="DS1700" s="5"/>
      <c r="DT1700" s="5"/>
      <c r="DU1700" s="5"/>
      <c r="DV1700" s="5"/>
    </row>
    <row r="1701" spans="1:126" x14ac:dyDescent="0.25">
      <c r="A1701" s="4" t="str">
        <f t="shared" si="350"/>
        <v/>
      </c>
      <c r="B1701" s="3"/>
      <c r="D1701" s="1"/>
      <c r="H1701" s="5" t="str">
        <f>IF(F1701="","",IFERROR(CONCATENATE("PEUA",VLOOKUP(ESTADO,REPORTE!AV$2:AW$33,2,0),DIDTRITO_FORM,CADER_FORM,IFERROR(INDEX(CA:CA,MATCH(DAY(F1701),BZ:BZ,0),1),DAY(F1701)),IFERROR(INDEX(CA:CA,MATCH(MONTH(F1701),BZ:BZ,0),1),MONTH(F1701)),YEAR(F1701),G1701),""))</f>
        <v/>
      </c>
      <c r="N1701" s="66" t="str">
        <f>IFERROR(IF(BT1701="","",IF(INDEX(N$1:N1700,MATCH(BT1701,BT$1:BT1700,0),1)=0,"",INDEX(N$1:N1700,MATCH(BT1701,BT$1:BT1700,0),1))),"")</f>
        <v/>
      </c>
      <c r="O1701" s="66" t="str">
        <f>IFERROR(IF(BT1701="","",IF(INDEX(O$1:O1700,MATCH(BT1701,BT$1:BT1700,0),1)=0,"",INDEX(O$1:O1700,MATCH(BT1701,BT$1:BT1700,0),1))),"")</f>
        <v/>
      </c>
      <c r="R1701" s="66"/>
      <c r="S1701" s="5"/>
      <c r="T1701" s="66"/>
      <c r="U1701" s="5" t="str">
        <f>IFERROR(IF(INDEX(U$1:U1700,MATCH(T1701,T$1:T1700,0),1)=0,"",INDEX(U$1:U1700,MATCH(T1701,T$1:T1700,0),1)),"")</f>
        <v/>
      </c>
      <c r="V1701" s="66"/>
      <c r="W1701" s="5" t="str">
        <f>IFERROR(IF(INDEX(W$1:W1700,MATCH(V1701,V$1:V1700,0),1)=0,"",INDEX(W$1:W1700,MATCH(V1701,V$1:V1700,0),1)),"")</f>
        <v/>
      </c>
      <c r="AE1701" s="4"/>
      <c r="AY1701" s="7"/>
      <c r="BN1701" s="7" t="str">
        <f t="shared" si="357"/>
        <v/>
      </c>
      <c r="BO1701" s="286" t="str">
        <f t="shared" si="349"/>
        <v/>
      </c>
      <c r="BP1701" s="22" t="str">
        <f t="shared" si="358"/>
        <v/>
      </c>
      <c r="BQ1701" s="7"/>
      <c r="BR1701" s="75" t="str">
        <f t="shared" si="351"/>
        <v/>
      </c>
      <c r="BS1701" s="75" t="str">
        <f t="shared" si="352"/>
        <v/>
      </c>
      <c r="BT1701" s="5" t="str">
        <f t="shared" si="353"/>
        <v/>
      </c>
      <c r="BU1701" s="79" t="str">
        <f t="shared" si="354"/>
        <v/>
      </c>
      <c r="BV1701" s="79" t="str">
        <f t="shared" si="355"/>
        <v/>
      </c>
      <c r="BW1701" s="79" t="str">
        <f t="shared" si="356"/>
        <v/>
      </c>
      <c r="CB1701" s="5"/>
      <c r="CE1701" s="5"/>
      <c r="CF1701" s="5"/>
      <c r="CG1701" s="5"/>
      <c r="CH1701" s="5"/>
      <c r="CJ1701" s="14"/>
      <c r="CK1701" s="25"/>
      <c r="DO1701" s="5" t="e">
        <f>IF(REPORTE!AH$2="si",IF(C1701=VALUE(REPORTE!C$22),IF(SUM(DO1702:DO$1993),CONCATENATE(INT(B1701),", "),INT(B1701)),""),IF(C1701=VALUE(REPORTE!C$21),IF(SUM(DO1702:DO$1993),CONCATENATE(INT(B1701),", "),INT(B1701)),""))</f>
        <v>#VALUE!</v>
      </c>
      <c r="DS1701" s="5"/>
      <c r="DT1701" s="5"/>
      <c r="DU1701" s="5"/>
      <c r="DV1701" s="5"/>
    </row>
    <row r="1702" spans="1:126" x14ac:dyDescent="0.25">
      <c r="A1702" s="4" t="str">
        <f t="shared" si="350"/>
        <v/>
      </c>
      <c r="B1702" s="3"/>
      <c r="D1702" s="1"/>
      <c r="H1702" s="5" t="str">
        <f>IF(F1702="","",IFERROR(CONCATENATE("PEUA",VLOOKUP(ESTADO,REPORTE!AV$2:AW$33,2,0),DIDTRITO_FORM,CADER_FORM,IFERROR(INDEX(CA:CA,MATCH(DAY(F1702),BZ:BZ,0),1),DAY(F1702)),IFERROR(INDEX(CA:CA,MATCH(MONTH(F1702),BZ:BZ,0),1),MONTH(F1702)),YEAR(F1702),G1702),""))</f>
        <v/>
      </c>
      <c r="N1702" s="66" t="str">
        <f>IFERROR(IF(BT1702="","",IF(INDEX(N$1:N1701,MATCH(BT1702,BT$1:BT1701,0),1)=0,"",INDEX(N$1:N1701,MATCH(BT1702,BT$1:BT1701,0),1))),"")</f>
        <v/>
      </c>
      <c r="O1702" s="66" t="str">
        <f>IFERROR(IF(BT1702="","",IF(INDEX(O$1:O1701,MATCH(BT1702,BT$1:BT1701,0),1)=0,"",INDEX(O$1:O1701,MATCH(BT1702,BT$1:BT1701,0),1))),"")</f>
        <v/>
      </c>
      <c r="R1702" s="66"/>
      <c r="S1702" s="5"/>
      <c r="T1702" s="66"/>
      <c r="U1702" s="5" t="str">
        <f>IFERROR(IF(INDEX(U$1:U1701,MATCH(T1702,T$1:T1701,0),1)=0,"",INDEX(U$1:U1701,MATCH(T1702,T$1:T1701,0),1)),"")</f>
        <v/>
      </c>
      <c r="V1702" s="66"/>
      <c r="W1702" s="5" t="str">
        <f>IFERROR(IF(INDEX(W$1:W1701,MATCH(V1702,V$1:V1701,0),1)=0,"",INDEX(W$1:W1701,MATCH(V1702,V$1:V1701,0),1)),"")</f>
        <v/>
      </c>
      <c r="AE1702" s="4"/>
      <c r="AY1702" s="7"/>
      <c r="BN1702" s="7" t="str">
        <f t="shared" si="357"/>
        <v/>
      </c>
      <c r="BO1702" s="286" t="str">
        <f t="shared" si="349"/>
        <v/>
      </c>
      <c r="BP1702" s="22" t="str">
        <f t="shared" si="358"/>
        <v/>
      </c>
      <c r="BQ1702" s="7"/>
      <c r="BR1702" s="75" t="str">
        <f t="shared" si="351"/>
        <v/>
      </c>
      <c r="BS1702" s="75" t="str">
        <f t="shared" si="352"/>
        <v/>
      </c>
      <c r="BT1702" s="5" t="str">
        <f t="shared" si="353"/>
        <v/>
      </c>
      <c r="BU1702" s="79" t="str">
        <f t="shared" si="354"/>
        <v/>
      </c>
      <c r="BV1702" s="79" t="str">
        <f t="shared" si="355"/>
        <v/>
      </c>
      <c r="BW1702" s="79" t="str">
        <f t="shared" si="356"/>
        <v/>
      </c>
      <c r="CB1702" s="5"/>
      <c r="CE1702" s="5"/>
      <c r="CF1702" s="5"/>
      <c r="CG1702" s="5"/>
      <c r="CH1702" s="5"/>
      <c r="CJ1702" s="14"/>
      <c r="CK1702" s="25"/>
      <c r="DO1702" s="5" t="e">
        <f>IF(REPORTE!AH$2="si",IF(C1702=VALUE(REPORTE!C$22),IF(SUM(DO1703:DO$1993),CONCATENATE(INT(B1702),", "),INT(B1702)),""),IF(C1702=VALUE(REPORTE!C$21),IF(SUM(DO1703:DO$1993),CONCATENATE(INT(B1702),", "),INT(B1702)),""))</f>
        <v>#VALUE!</v>
      </c>
      <c r="DS1702" s="5"/>
      <c r="DT1702" s="5"/>
      <c r="DU1702" s="5"/>
      <c r="DV1702" s="5"/>
    </row>
    <row r="1703" spans="1:126" x14ac:dyDescent="0.25">
      <c r="A1703" s="4" t="str">
        <f t="shared" si="350"/>
        <v/>
      </c>
      <c r="B1703" s="3"/>
      <c r="D1703" s="1"/>
      <c r="H1703" s="5" t="str">
        <f>IF(F1703="","",IFERROR(CONCATENATE("PEUA",VLOOKUP(ESTADO,REPORTE!AV$2:AW$33,2,0),DIDTRITO_FORM,CADER_FORM,IFERROR(INDEX(CA:CA,MATCH(DAY(F1703),BZ:BZ,0),1),DAY(F1703)),IFERROR(INDEX(CA:CA,MATCH(MONTH(F1703),BZ:BZ,0),1),MONTH(F1703)),YEAR(F1703),G1703),""))</f>
        <v/>
      </c>
      <c r="N1703" s="66" t="str">
        <f>IFERROR(IF(BT1703="","",IF(INDEX(N$1:N1702,MATCH(BT1703,BT$1:BT1702,0),1)=0,"",INDEX(N$1:N1702,MATCH(BT1703,BT$1:BT1702,0),1))),"")</f>
        <v/>
      </c>
      <c r="O1703" s="66" t="str">
        <f>IFERROR(IF(BT1703="","",IF(INDEX(O$1:O1702,MATCH(BT1703,BT$1:BT1702,0),1)=0,"",INDEX(O$1:O1702,MATCH(BT1703,BT$1:BT1702,0),1))),"")</f>
        <v/>
      </c>
      <c r="R1703" s="66"/>
      <c r="S1703" s="5"/>
      <c r="T1703" s="66"/>
      <c r="U1703" s="5" t="str">
        <f>IFERROR(IF(INDEX(U$1:U1702,MATCH(T1703,T$1:T1702,0),1)=0,"",INDEX(U$1:U1702,MATCH(T1703,T$1:T1702,0),1)),"")</f>
        <v/>
      </c>
      <c r="V1703" s="66"/>
      <c r="W1703" s="5" t="str">
        <f>IFERROR(IF(INDEX(W$1:W1702,MATCH(V1703,V$1:V1702,0),1)=0,"",INDEX(W$1:W1702,MATCH(V1703,V$1:V1702,0),1)),"")</f>
        <v/>
      </c>
      <c r="AE1703" s="4"/>
      <c r="AY1703" s="7"/>
      <c r="BN1703" s="7" t="str">
        <f t="shared" si="357"/>
        <v/>
      </c>
      <c r="BO1703" s="286" t="str">
        <f t="shared" si="349"/>
        <v/>
      </c>
      <c r="BP1703" s="22" t="str">
        <f t="shared" si="358"/>
        <v/>
      </c>
      <c r="BQ1703" s="7"/>
      <c r="BR1703" s="75" t="str">
        <f t="shared" si="351"/>
        <v/>
      </c>
      <c r="BS1703" s="75" t="str">
        <f t="shared" si="352"/>
        <v/>
      </c>
      <c r="BT1703" s="5" t="str">
        <f t="shared" si="353"/>
        <v/>
      </c>
      <c r="BU1703" s="79" t="str">
        <f t="shared" si="354"/>
        <v/>
      </c>
      <c r="BV1703" s="79" t="str">
        <f t="shared" si="355"/>
        <v/>
      </c>
      <c r="BW1703" s="79" t="str">
        <f t="shared" si="356"/>
        <v/>
      </c>
      <c r="CB1703" s="5"/>
      <c r="CE1703" s="5"/>
      <c r="CF1703" s="5"/>
      <c r="CG1703" s="5"/>
      <c r="CH1703" s="5"/>
      <c r="CJ1703" s="14"/>
      <c r="CK1703" s="25"/>
      <c r="DO1703" s="5" t="e">
        <f>IF(REPORTE!AH$2="si",IF(C1703=VALUE(REPORTE!C$22),IF(SUM(DO1704:DO$1993),CONCATENATE(INT(B1703),", "),INT(B1703)),""),IF(C1703=VALUE(REPORTE!C$21),IF(SUM(DO1704:DO$1993),CONCATENATE(INT(B1703),", "),INT(B1703)),""))</f>
        <v>#VALUE!</v>
      </c>
      <c r="DS1703" s="5"/>
      <c r="DT1703" s="5"/>
      <c r="DU1703" s="5"/>
      <c r="DV1703" s="5"/>
    </row>
    <row r="1704" spans="1:126" x14ac:dyDescent="0.25">
      <c r="A1704" s="4" t="str">
        <f t="shared" si="350"/>
        <v/>
      </c>
      <c r="B1704" s="3"/>
      <c r="D1704" s="1"/>
      <c r="H1704" s="5" t="str">
        <f>IF(F1704="","",IFERROR(CONCATENATE("PEUA",VLOOKUP(ESTADO,REPORTE!AV$2:AW$33,2,0),DIDTRITO_FORM,CADER_FORM,IFERROR(INDEX(CA:CA,MATCH(DAY(F1704),BZ:BZ,0),1),DAY(F1704)),IFERROR(INDEX(CA:CA,MATCH(MONTH(F1704),BZ:BZ,0),1),MONTH(F1704)),YEAR(F1704),G1704),""))</f>
        <v/>
      </c>
      <c r="N1704" s="66" t="str">
        <f>IFERROR(IF(BT1704="","",IF(INDEX(N$1:N1703,MATCH(BT1704,BT$1:BT1703,0),1)=0,"",INDEX(N$1:N1703,MATCH(BT1704,BT$1:BT1703,0),1))),"")</f>
        <v/>
      </c>
      <c r="O1704" s="66" t="str">
        <f>IFERROR(IF(BT1704="","",IF(INDEX(O$1:O1703,MATCH(BT1704,BT$1:BT1703,0),1)=0,"",INDEX(O$1:O1703,MATCH(BT1704,BT$1:BT1703,0),1))),"")</f>
        <v/>
      </c>
      <c r="R1704" s="66"/>
      <c r="S1704" s="5"/>
      <c r="T1704" s="66"/>
      <c r="U1704" s="5" t="str">
        <f>IFERROR(IF(INDEX(U$1:U1703,MATCH(T1704,T$1:T1703,0),1)=0,"",INDEX(U$1:U1703,MATCH(T1704,T$1:T1703,0),1)),"")</f>
        <v/>
      </c>
      <c r="V1704" s="66"/>
      <c r="W1704" s="5" t="str">
        <f>IFERROR(IF(INDEX(W$1:W1703,MATCH(V1704,V$1:V1703,0),1)=0,"",INDEX(W$1:W1703,MATCH(V1704,V$1:V1703,0),1)),"")</f>
        <v/>
      </c>
      <c r="AE1704" s="4"/>
      <c r="AY1704" s="7"/>
      <c r="BN1704" s="7" t="str">
        <f t="shared" si="357"/>
        <v/>
      </c>
      <c r="BO1704" s="286" t="str">
        <f t="shared" si="349"/>
        <v/>
      </c>
      <c r="BP1704" s="22" t="str">
        <f t="shared" si="358"/>
        <v/>
      </c>
      <c r="BQ1704" s="7"/>
      <c r="BR1704" s="75" t="str">
        <f t="shared" si="351"/>
        <v/>
      </c>
      <c r="BS1704" s="75" t="str">
        <f t="shared" si="352"/>
        <v/>
      </c>
      <c r="BT1704" s="5" t="str">
        <f t="shared" si="353"/>
        <v/>
      </c>
      <c r="BU1704" s="79" t="str">
        <f t="shared" si="354"/>
        <v/>
      </c>
      <c r="BV1704" s="79" t="str">
        <f t="shared" si="355"/>
        <v/>
      </c>
      <c r="BW1704" s="79" t="str">
        <f t="shared" si="356"/>
        <v/>
      </c>
      <c r="CB1704" s="5"/>
      <c r="CE1704" s="5"/>
      <c r="CF1704" s="5"/>
      <c r="CG1704" s="5"/>
      <c r="CH1704" s="5"/>
      <c r="CJ1704" s="14"/>
      <c r="CK1704" s="25"/>
      <c r="DO1704" s="5" t="e">
        <f>IF(REPORTE!AH$2="si",IF(C1704=VALUE(REPORTE!C$22),IF(SUM(DO1705:DO$1993),CONCATENATE(INT(B1704),", "),INT(B1704)),""),IF(C1704=VALUE(REPORTE!C$21),IF(SUM(DO1705:DO$1993),CONCATENATE(INT(B1704),", "),INT(B1704)),""))</f>
        <v>#VALUE!</v>
      </c>
      <c r="DS1704" s="5"/>
      <c r="DT1704" s="5"/>
      <c r="DU1704" s="5"/>
      <c r="DV1704" s="5"/>
    </row>
    <row r="1705" spans="1:126" x14ac:dyDescent="0.25">
      <c r="A1705" s="4" t="str">
        <f t="shared" si="350"/>
        <v/>
      </c>
      <c r="B1705" s="3"/>
      <c r="D1705" s="1"/>
      <c r="H1705" s="5" t="str">
        <f>IF(F1705="","",IFERROR(CONCATENATE("PEUA",VLOOKUP(ESTADO,REPORTE!AV$2:AW$33,2,0),DIDTRITO_FORM,CADER_FORM,IFERROR(INDEX(CA:CA,MATCH(DAY(F1705),BZ:BZ,0),1),DAY(F1705)),IFERROR(INDEX(CA:CA,MATCH(MONTH(F1705),BZ:BZ,0),1),MONTH(F1705)),YEAR(F1705),G1705),""))</f>
        <v/>
      </c>
      <c r="N1705" s="66" t="str">
        <f>IFERROR(IF(BT1705="","",IF(INDEX(N$1:N1704,MATCH(BT1705,BT$1:BT1704,0),1)=0,"",INDEX(N$1:N1704,MATCH(BT1705,BT$1:BT1704,0),1))),"")</f>
        <v/>
      </c>
      <c r="O1705" s="66" t="str">
        <f>IFERROR(IF(BT1705="","",IF(INDEX(O$1:O1704,MATCH(BT1705,BT$1:BT1704,0),1)=0,"",INDEX(O$1:O1704,MATCH(BT1705,BT$1:BT1704,0),1))),"")</f>
        <v/>
      </c>
      <c r="R1705" s="66"/>
      <c r="S1705" s="5"/>
      <c r="T1705" s="66"/>
      <c r="U1705" s="5" t="str">
        <f>IFERROR(IF(INDEX(U$1:U1704,MATCH(T1705,T$1:T1704,0),1)=0,"",INDEX(U$1:U1704,MATCH(T1705,T$1:T1704,0),1)),"")</f>
        <v/>
      </c>
      <c r="V1705" s="66"/>
      <c r="W1705" s="5" t="str">
        <f>IFERROR(IF(INDEX(W$1:W1704,MATCH(V1705,V$1:V1704,0),1)=0,"",INDEX(W$1:W1704,MATCH(V1705,V$1:V1704,0),1)),"")</f>
        <v/>
      </c>
      <c r="AE1705" s="4"/>
      <c r="AY1705" s="7"/>
      <c r="BN1705" s="7" t="str">
        <f t="shared" si="357"/>
        <v/>
      </c>
      <c r="BO1705" s="286" t="str">
        <f t="shared" si="349"/>
        <v/>
      </c>
      <c r="BP1705" s="22" t="str">
        <f t="shared" si="358"/>
        <v/>
      </c>
      <c r="BQ1705" s="7"/>
      <c r="BR1705" s="75" t="str">
        <f t="shared" si="351"/>
        <v/>
      </c>
      <c r="BS1705" s="75" t="str">
        <f t="shared" si="352"/>
        <v/>
      </c>
      <c r="BT1705" s="5" t="str">
        <f t="shared" si="353"/>
        <v/>
      </c>
      <c r="BU1705" s="79" t="str">
        <f t="shared" si="354"/>
        <v/>
      </c>
      <c r="BV1705" s="79" t="str">
        <f t="shared" si="355"/>
        <v/>
      </c>
      <c r="BW1705" s="79" t="str">
        <f t="shared" si="356"/>
        <v/>
      </c>
      <c r="CB1705" s="5"/>
      <c r="CE1705" s="5"/>
      <c r="CF1705" s="5"/>
      <c r="CG1705" s="5"/>
      <c r="CH1705" s="5"/>
      <c r="CJ1705" s="14"/>
      <c r="CK1705" s="25"/>
      <c r="DO1705" s="5" t="e">
        <f>IF(REPORTE!AH$2="si",IF(C1705=VALUE(REPORTE!C$22),IF(SUM(DO1706:DO$1993),CONCATENATE(INT(B1705),", "),INT(B1705)),""),IF(C1705=VALUE(REPORTE!C$21),IF(SUM(DO1706:DO$1993),CONCATENATE(INT(B1705),", "),INT(B1705)),""))</f>
        <v>#VALUE!</v>
      </c>
      <c r="DS1705" s="5"/>
      <c r="DT1705" s="5"/>
      <c r="DU1705" s="5"/>
      <c r="DV1705" s="5"/>
    </row>
    <row r="1706" spans="1:126" x14ac:dyDescent="0.25">
      <c r="A1706" s="4" t="str">
        <f t="shared" si="350"/>
        <v/>
      </c>
      <c r="B1706" s="3"/>
      <c r="D1706" s="1"/>
      <c r="H1706" s="5" t="str">
        <f>IF(F1706="","",IFERROR(CONCATENATE("PEUA",VLOOKUP(ESTADO,REPORTE!AV$2:AW$33,2,0),DIDTRITO_FORM,CADER_FORM,IFERROR(INDEX(CA:CA,MATCH(DAY(F1706),BZ:BZ,0),1),DAY(F1706)),IFERROR(INDEX(CA:CA,MATCH(MONTH(F1706),BZ:BZ,0),1),MONTH(F1706)),YEAR(F1706),G1706),""))</f>
        <v/>
      </c>
      <c r="N1706" s="66" t="str">
        <f>IFERROR(IF(BT1706="","",IF(INDEX(N$1:N1705,MATCH(BT1706,BT$1:BT1705,0),1)=0,"",INDEX(N$1:N1705,MATCH(BT1706,BT$1:BT1705,0),1))),"")</f>
        <v/>
      </c>
      <c r="O1706" s="66" t="str">
        <f>IFERROR(IF(BT1706="","",IF(INDEX(O$1:O1705,MATCH(BT1706,BT$1:BT1705,0),1)=0,"",INDEX(O$1:O1705,MATCH(BT1706,BT$1:BT1705,0),1))),"")</f>
        <v/>
      </c>
      <c r="R1706" s="66"/>
      <c r="S1706" s="5"/>
      <c r="T1706" s="66"/>
      <c r="U1706" s="5" t="str">
        <f>IFERROR(IF(INDEX(U$1:U1705,MATCH(T1706,T$1:T1705,0),1)=0,"",INDEX(U$1:U1705,MATCH(T1706,T$1:T1705,0),1)),"")</f>
        <v/>
      </c>
      <c r="V1706" s="66"/>
      <c r="W1706" s="5" t="str">
        <f>IFERROR(IF(INDEX(W$1:W1705,MATCH(V1706,V$1:V1705,0),1)=0,"",INDEX(W$1:W1705,MATCH(V1706,V$1:V1705,0),1)),"")</f>
        <v/>
      </c>
      <c r="AE1706" s="4"/>
      <c r="AY1706" s="7"/>
      <c r="BN1706" s="7" t="str">
        <f t="shared" si="357"/>
        <v/>
      </c>
      <c r="BO1706" s="286" t="str">
        <f t="shared" si="349"/>
        <v/>
      </c>
      <c r="BP1706" s="22" t="str">
        <f t="shared" si="358"/>
        <v/>
      </c>
      <c r="BQ1706" s="7"/>
      <c r="BR1706" s="75" t="str">
        <f t="shared" si="351"/>
        <v/>
      </c>
      <c r="BS1706" s="75" t="str">
        <f t="shared" si="352"/>
        <v/>
      </c>
      <c r="BT1706" s="5" t="str">
        <f t="shared" si="353"/>
        <v/>
      </c>
      <c r="BU1706" s="79" t="str">
        <f t="shared" si="354"/>
        <v/>
      </c>
      <c r="BV1706" s="79" t="str">
        <f t="shared" si="355"/>
        <v/>
      </c>
      <c r="BW1706" s="79" t="str">
        <f t="shared" si="356"/>
        <v/>
      </c>
      <c r="CB1706" s="5"/>
      <c r="CE1706" s="5"/>
      <c r="CF1706" s="5"/>
      <c r="CG1706" s="5"/>
      <c r="CH1706" s="5"/>
      <c r="CJ1706" s="14"/>
      <c r="CK1706" s="25"/>
      <c r="DO1706" s="5" t="e">
        <f>IF(REPORTE!AH$2="si",IF(C1706=VALUE(REPORTE!C$22),IF(SUM(DO1707:DO$1993),CONCATENATE(INT(B1706),", "),INT(B1706)),""),IF(C1706=VALUE(REPORTE!C$21),IF(SUM(DO1707:DO$1993),CONCATENATE(INT(B1706),", "),INT(B1706)),""))</f>
        <v>#VALUE!</v>
      </c>
      <c r="DS1706" s="5"/>
      <c r="DT1706" s="5"/>
      <c r="DU1706" s="5"/>
      <c r="DV1706" s="5"/>
    </row>
    <row r="1707" spans="1:126" x14ac:dyDescent="0.25">
      <c r="A1707" s="4" t="str">
        <f t="shared" si="350"/>
        <v/>
      </c>
      <c r="B1707" s="3"/>
      <c r="D1707" s="1"/>
      <c r="H1707" s="5" t="str">
        <f>IF(F1707="","",IFERROR(CONCATENATE("PEUA",VLOOKUP(ESTADO,REPORTE!AV$2:AW$33,2,0),DIDTRITO_FORM,CADER_FORM,IFERROR(INDEX(CA:CA,MATCH(DAY(F1707),BZ:BZ,0),1),DAY(F1707)),IFERROR(INDEX(CA:CA,MATCH(MONTH(F1707),BZ:BZ,0),1),MONTH(F1707)),YEAR(F1707),G1707),""))</f>
        <v/>
      </c>
      <c r="N1707" s="66" t="str">
        <f>IFERROR(IF(BT1707="","",IF(INDEX(N$1:N1706,MATCH(BT1707,BT$1:BT1706,0),1)=0,"",INDEX(N$1:N1706,MATCH(BT1707,BT$1:BT1706,0),1))),"")</f>
        <v/>
      </c>
      <c r="O1707" s="66" t="str">
        <f>IFERROR(IF(BT1707="","",IF(INDEX(O$1:O1706,MATCH(BT1707,BT$1:BT1706,0),1)=0,"",INDEX(O$1:O1706,MATCH(BT1707,BT$1:BT1706,0),1))),"")</f>
        <v/>
      </c>
      <c r="R1707" s="66"/>
      <c r="S1707" s="5"/>
      <c r="T1707" s="66"/>
      <c r="U1707" s="5" t="str">
        <f>IFERROR(IF(INDEX(U$1:U1706,MATCH(T1707,T$1:T1706,0),1)=0,"",INDEX(U$1:U1706,MATCH(T1707,T$1:T1706,0),1)),"")</f>
        <v/>
      </c>
      <c r="V1707" s="66"/>
      <c r="W1707" s="5" t="str">
        <f>IFERROR(IF(INDEX(W$1:W1706,MATCH(V1707,V$1:V1706,0),1)=0,"",INDEX(W$1:W1706,MATCH(V1707,V$1:V1706,0),1)),"")</f>
        <v/>
      </c>
      <c r="AE1707" s="4"/>
      <c r="AY1707" s="7"/>
      <c r="BN1707" s="7" t="str">
        <f t="shared" si="357"/>
        <v/>
      </c>
      <c r="BO1707" s="286" t="str">
        <f t="shared" si="349"/>
        <v/>
      </c>
      <c r="BP1707" s="22" t="str">
        <f t="shared" si="358"/>
        <v/>
      </c>
      <c r="BQ1707" s="7"/>
      <c r="BR1707" s="75" t="str">
        <f t="shared" si="351"/>
        <v/>
      </c>
      <c r="BS1707" s="75" t="str">
        <f t="shared" si="352"/>
        <v/>
      </c>
      <c r="BT1707" s="5" t="str">
        <f t="shared" si="353"/>
        <v/>
      </c>
      <c r="BU1707" s="79" t="str">
        <f t="shared" si="354"/>
        <v/>
      </c>
      <c r="BV1707" s="79" t="str">
        <f t="shared" si="355"/>
        <v/>
      </c>
      <c r="BW1707" s="79" t="str">
        <f t="shared" si="356"/>
        <v/>
      </c>
      <c r="CB1707" s="5"/>
      <c r="CE1707" s="5"/>
      <c r="CF1707" s="5"/>
      <c r="CG1707" s="5"/>
      <c r="CH1707" s="5"/>
      <c r="CJ1707" s="14"/>
      <c r="CK1707" s="25"/>
      <c r="DO1707" s="5" t="e">
        <f>IF(REPORTE!AH$2="si",IF(C1707=VALUE(REPORTE!C$22),IF(SUM(DO1708:DO$1993),CONCATENATE(INT(B1707),", "),INT(B1707)),""),IF(C1707=VALUE(REPORTE!C$21),IF(SUM(DO1708:DO$1993),CONCATENATE(INT(B1707),", "),INT(B1707)),""))</f>
        <v>#VALUE!</v>
      </c>
      <c r="DS1707" s="5"/>
      <c r="DT1707" s="5"/>
      <c r="DU1707" s="5"/>
      <c r="DV1707" s="5"/>
    </row>
    <row r="1708" spans="1:126" x14ac:dyDescent="0.25">
      <c r="A1708" s="4" t="str">
        <f t="shared" si="350"/>
        <v/>
      </c>
      <c r="B1708" s="3"/>
      <c r="D1708" s="1"/>
      <c r="H1708" s="5" t="str">
        <f>IF(F1708="","",IFERROR(CONCATENATE("PEUA",VLOOKUP(ESTADO,REPORTE!AV$2:AW$33,2,0),DIDTRITO_FORM,CADER_FORM,IFERROR(INDEX(CA:CA,MATCH(DAY(F1708),BZ:BZ,0),1),DAY(F1708)),IFERROR(INDEX(CA:CA,MATCH(MONTH(F1708),BZ:BZ,0),1),MONTH(F1708)),YEAR(F1708),G1708),""))</f>
        <v/>
      </c>
      <c r="N1708" s="66" t="str">
        <f>IFERROR(IF(BT1708="","",IF(INDEX(N$1:N1707,MATCH(BT1708,BT$1:BT1707,0),1)=0,"",INDEX(N$1:N1707,MATCH(BT1708,BT$1:BT1707,0),1))),"")</f>
        <v/>
      </c>
      <c r="O1708" s="66" t="str">
        <f>IFERROR(IF(BT1708="","",IF(INDEX(O$1:O1707,MATCH(BT1708,BT$1:BT1707,0),1)=0,"",INDEX(O$1:O1707,MATCH(BT1708,BT$1:BT1707,0),1))),"")</f>
        <v/>
      </c>
      <c r="R1708" s="66"/>
      <c r="S1708" s="5"/>
      <c r="T1708" s="66"/>
      <c r="U1708" s="5" t="str">
        <f>IFERROR(IF(INDEX(U$1:U1707,MATCH(T1708,T$1:T1707,0),1)=0,"",INDEX(U$1:U1707,MATCH(T1708,T$1:T1707,0),1)),"")</f>
        <v/>
      </c>
      <c r="V1708" s="66"/>
      <c r="W1708" s="5" t="str">
        <f>IFERROR(IF(INDEX(W$1:W1707,MATCH(V1708,V$1:V1707,0),1)=0,"",INDEX(W$1:W1707,MATCH(V1708,V$1:V1707,0),1)),"")</f>
        <v/>
      </c>
      <c r="AE1708" s="4"/>
      <c r="AY1708" s="7"/>
      <c r="BN1708" s="7" t="str">
        <f t="shared" si="357"/>
        <v/>
      </c>
      <c r="BO1708" s="286" t="str">
        <f t="shared" si="349"/>
        <v/>
      </c>
      <c r="BP1708" s="22" t="str">
        <f t="shared" si="358"/>
        <v/>
      </c>
      <c r="BQ1708" s="7"/>
      <c r="BR1708" s="75" t="str">
        <f t="shared" si="351"/>
        <v/>
      </c>
      <c r="BS1708" s="75" t="str">
        <f t="shared" si="352"/>
        <v/>
      </c>
      <c r="BT1708" s="5" t="str">
        <f t="shared" si="353"/>
        <v/>
      </c>
      <c r="BU1708" s="79" t="str">
        <f t="shared" si="354"/>
        <v/>
      </c>
      <c r="BV1708" s="79" t="str">
        <f t="shared" si="355"/>
        <v/>
      </c>
      <c r="BW1708" s="79" t="str">
        <f t="shared" si="356"/>
        <v/>
      </c>
      <c r="CB1708" s="5"/>
      <c r="CE1708" s="5"/>
      <c r="CF1708" s="5"/>
      <c r="CG1708" s="5"/>
      <c r="CH1708" s="5"/>
      <c r="CJ1708" s="14"/>
      <c r="CK1708" s="25"/>
      <c r="DO1708" s="5" t="e">
        <f>IF(REPORTE!AH$2="si",IF(C1708=VALUE(REPORTE!C$22),IF(SUM(DO1709:DO$1993),CONCATENATE(INT(B1708),", "),INT(B1708)),""),IF(C1708=VALUE(REPORTE!C$21),IF(SUM(DO1709:DO$1993),CONCATENATE(INT(B1708),", "),INT(B1708)),""))</f>
        <v>#VALUE!</v>
      </c>
      <c r="DS1708" s="5"/>
      <c r="DT1708" s="5"/>
      <c r="DU1708" s="5"/>
      <c r="DV1708" s="5"/>
    </row>
    <row r="1709" spans="1:126" x14ac:dyDescent="0.25">
      <c r="A1709" s="4" t="str">
        <f t="shared" si="350"/>
        <v/>
      </c>
      <c r="B1709" s="3"/>
      <c r="D1709" s="1"/>
      <c r="H1709" s="5" t="str">
        <f>IF(F1709="","",IFERROR(CONCATENATE("PEUA",VLOOKUP(ESTADO,REPORTE!AV$2:AW$33,2,0),DIDTRITO_FORM,CADER_FORM,IFERROR(INDEX(CA:CA,MATCH(DAY(F1709),BZ:BZ,0),1),DAY(F1709)),IFERROR(INDEX(CA:CA,MATCH(MONTH(F1709),BZ:BZ,0),1),MONTH(F1709)),YEAR(F1709),G1709),""))</f>
        <v/>
      </c>
      <c r="N1709" s="66" t="str">
        <f>IFERROR(IF(BT1709="","",IF(INDEX(N$1:N1708,MATCH(BT1709,BT$1:BT1708,0),1)=0,"",INDEX(N$1:N1708,MATCH(BT1709,BT$1:BT1708,0),1))),"")</f>
        <v/>
      </c>
      <c r="O1709" s="66" t="str">
        <f>IFERROR(IF(BT1709="","",IF(INDEX(O$1:O1708,MATCH(BT1709,BT$1:BT1708,0),1)=0,"",INDEX(O$1:O1708,MATCH(BT1709,BT$1:BT1708,0),1))),"")</f>
        <v/>
      </c>
      <c r="R1709" s="66"/>
      <c r="S1709" s="5"/>
      <c r="T1709" s="66"/>
      <c r="U1709" s="5" t="str">
        <f>IFERROR(IF(INDEX(U$1:U1708,MATCH(T1709,T$1:T1708,0),1)=0,"",INDEX(U$1:U1708,MATCH(T1709,T$1:T1708,0),1)),"")</f>
        <v/>
      </c>
      <c r="V1709" s="66"/>
      <c r="W1709" s="5" t="str">
        <f>IFERROR(IF(INDEX(W$1:W1708,MATCH(V1709,V$1:V1708,0),1)=0,"",INDEX(W$1:W1708,MATCH(V1709,V$1:V1708,0),1)),"")</f>
        <v/>
      </c>
      <c r="AE1709" s="4"/>
      <c r="AY1709" s="7"/>
      <c r="BN1709" s="7" t="str">
        <f t="shared" si="357"/>
        <v/>
      </c>
      <c r="BO1709" s="286" t="str">
        <f t="shared" si="349"/>
        <v/>
      </c>
      <c r="BP1709" s="22" t="str">
        <f t="shared" si="358"/>
        <v/>
      </c>
      <c r="BQ1709" s="7"/>
      <c r="BR1709" s="75" t="str">
        <f t="shared" si="351"/>
        <v/>
      </c>
      <c r="BS1709" s="75" t="str">
        <f t="shared" si="352"/>
        <v/>
      </c>
      <c r="BT1709" s="5" t="str">
        <f t="shared" si="353"/>
        <v/>
      </c>
      <c r="BU1709" s="79" t="str">
        <f t="shared" si="354"/>
        <v/>
      </c>
      <c r="BV1709" s="79" t="str">
        <f t="shared" si="355"/>
        <v/>
      </c>
      <c r="BW1709" s="79" t="str">
        <f t="shared" si="356"/>
        <v/>
      </c>
      <c r="CB1709" s="5"/>
      <c r="CE1709" s="5"/>
      <c r="CF1709" s="5"/>
      <c r="CG1709" s="5"/>
      <c r="CH1709" s="5"/>
      <c r="CJ1709" s="14"/>
      <c r="CK1709" s="25"/>
      <c r="DO1709" s="5" t="e">
        <f>IF(REPORTE!AH$2="si",IF(C1709=VALUE(REPORTE!C$22),IF(SUM(DO1710:DO$1993),CONCATENATE(INT(B1709),", "),INT(B1709)),""),IF(C1709=VALUE(REPORTE!C$21),IF(SUM(DO1710:DO$1993),CONCATENATE(INT(B1709),", "),INT(B1709)),""))</f>
        <v>#VALUE!</v>
      </c>
      <c r="DS1709" s="5"/>
      <c r="DT1709" s="5"/>
      <c r="DU1709" s="5"/>
      <c r="DV1709" s="5"/>
    </row>
    <row r="1710" spans="1:126" x14ac:dyDescent="0.25">
      <c r="A1710" s="4" t="str">
        <f t="shared" si="350"/>
        <v/>
      </c>
      <c r="B1710" s="3"/>
      <c r="D1710" s="1"/>
      <c r="H1710" s="5" t="str">
        <f>IF(F1710="","",IFERROR(CONCATENATE("PEUA",VLOOKUP(ESTADO,REPORTE!AV$2:AW$33,2,0),DIDTRITO_FORM,CADER_FORM,IFERROR(INDEX(CA:CA,MATCH(DAY(F1710),BZ:BZ,0),1),DAY(F1710)),IFERROR(INDEX(CA:CA,MATCH(MONTH(F1710),BZ:BZ,0),1),MONTH(F1710)),YEAR(F1710),G1710),""))</f>
        <v/>
      </c>
      <c r="N1710" s="66" t="str">
        <f>IFERROR(IF(BT1710="","",IF(INDEX(N$1:N1709,MATCH(BT1710,BT$1:BT1709,0),1)=0,"",INDEX(N$1:N1709,MATCH(BT1710,BT$1:BT1709,0),1))),"")</f>
        <v/>
      </c>
      <c r="O1710" s="66" t="str">
        <f>IFERROR(IF(BT1710="","",IF(INDEX(O$1:O1709,MATCH(BT1710,BT$1:BT1709,0),1)=0,"",INDEX(O$1:O1709,MATCH(BT1710,BT$1:BT1709,0),1))),"")</f>
        <v/>
      </c>
      <c r="R1710" s="66"/>
      <c r="S1710" s="5"/>
      <c r="T1710" s="66"/>
      <c r="U1710" s="5" t="str">
        <f>IFERROR(IF(INDEX(U$1:U1709,MATCH(T1710,T$1:T1709,0),1)=0,"",INDEX(U$1:U1709,MATCH(T1710,T$1:T1709,0),1)),"")</f>
        <v/>
      </c>
      <c r="V1710" s="66"/>
      <c r="W1710" s="5" t="str">
        <f>IFERROR(IF(INDEX(W$1:W1709,MATCH(V1710,V$1:V1709,0),1)=0,"",INDEX(W$1:W1709,MATCH(V1710,V$1:V1709,0),1)),"")</f>
        <v/>
      </c>
      <c r="AE1710" s="4"/>
      <c r="AY1710" s="7"/>
      <c r="BN1710" s="7" t="str">
        <f t="shared" si="357"/>
        <v/>
      </c>
      <c r="BO1710" s="286" t="str">
        <f t="shared" si="349"/>
        <v/>
      </c>
      <c r="BP1710" s="22" t="str">
        <f t="shared" si="358"/>
        <v/>
      </c>
      <c r="BQ1710" s="7"/>
      <c r="BR1710" s="75" t="str">
        <f t="shared" si="351"/>
        <v/>
      </c>
      <c r="BS1710" s="75" t="str">
        <f t="shared" si="352"/>
        <v/>
      </c>
      <c r="BT1710" s="5" t="str">
        <f t="shared" si="353"/>
        <v/>
      </c>
      <c r="BU1710" s="79" t="str">
        <f t="shared" si="354"/>
        <v/>
      </c>
      <c r="BV1710" s="79" t="str">
        <f t="shared" si="355"/>
        <v/>
      </c>
      <c r="BW1710" s="79" t="str">
        <f t="shared" si="356"/>
        <v/>
      </c>
      <c r="CB1710" s="5"/>
      <c r="CE1710" s="5"/>
      <c r="CF1710" s="5"/>
      <c r="CG1710" s="5"/>
      <c r="CH1710" s="5"/>
      <c r="CJ1710" s="14"/>
      <c r="CK1710" s="25"/>
      <c r="DO1710" s="5" t="e">
        <f>IF(REPORTE!AH$2="si",IF(C1710=VALUE(REPORTE!C$22),IF(SUM(DO1711:DO$1993),CONCATENATE(INT(B1710),", "),INT(B1710)),""),IF(C1710=VALUE(REPORTE!C$21),IF(SUM(DO1711:DO$1993),CONCATENATE(INT(B1710),", "),INT(B1710)),""))</f>
        <v>#VALUE!</v>
      </c>
      <c r="DS1710" s="5"/>
      <c r="DT1710" s="5"/>
      <c r="DU1710" s="5"/>
      <c r="DV1710" s="5"/>
    </row>
    <row r="1711" spans="1:126" x14ac:dyDescent="0.25">
      <c r="A1711" s="4" t="str">
        <f t="shared" si="350"/>
        <v/>
      </c>
      <c r="B1711" s="3"/>
      <c r="D1711" s="1"/>
      <c r="H1711" s="5" t="str">
        <f>IF(F1711="","",IFERROR(CONCATENATE("PEUA",VLOOKUP(ESTADO,REPORTE!AV$2:AW$33,2,0),DIDTRITO_FORM,CADER_FORM,IFERROR(INDEX(CA:CA,MATCH(DAY(F1711),BZ:BZ,0),1),DAY(F1711)),IFERROR(INDEX(CA:CA,MATCH(MONTH(F1711),BZ:BZ,0),1),MONTH(F1711)),YEAR(F1711),G1711),""))</f>
        <v/>
      </c>
      <c r="N1711" s="66" t="str">
        <f>IFERROR(IF(BT1711="","",IF(INDEX(N$1:N1710,MATCH(BT1711,BT$1:BT1710,0),1)=0,"",INDEX(N$1:N1710,MATCH(BT1711,BT$1:BT1710,0),1))),"")</f>
        <v/>
      </c>
      <c r="O1711" s="66" t="str">
        <f>IFERROR(IF(BT1711="","",IF(INDEX(O$1:O1710,MATCH(BT1711,BT$1:BT1710,0),1)=0,"",INDEX(O$1:O1710,MATCH(BT1711,BT$1:BT1710,0),1))),"")</f>
        <v/>
      </c>
      <c r="R1711" s="66"/>
      <c r="S1711" s="5"/>
      <c r="T1711" s="66"/>
      <c r="U1711" s="5" t="str">
        <f>IFERROR(IF(INDEX(U$1:U1710,MATCH(T1711,T$1:T1710,0),1)=0,"",INDEX(U$1:U1710,MATCH(T1711,T$1:T1710,0),1)),"")</f>
        <v/>
      </c>
      <c r="V1711" s="66"/>
      <c r="W1711" s="5" t="str">
        <f>IFERROR(IF(INDEX(W$1:W1710,MATCH(V1711,V$1:V1710,0),1)=0,"",INDEX(W$1:W1710,MATCH(V1711,V$1:V1710,0),1)),"")</f>
        <v/>
      </c>
      <c r="AE1711" s="4"/>
      <c r="AY1711" s="7"/>
      <c r="BN1711" s="7" t="str">
        <f t="shared" si="357"/>
        <v/>
      </c>
      <c r="BO1711" s="286" t="str">
        <f t="shared" si="349"/>
        <v/>
      </c>
      <c r="BP1711" s="22" t="str">
        <f t="shared" si="358"/>
        <v/>
      </c>
      <c r="BQ1711" s="7"/>
      <c r="BR1711" s="75" t="str">
        <f t="shared" si="351"/>
        <v/>
      </c>
      <c r="BS1711" s="75" t="str">
        <f t="shared" si="352"/>
        <v/>
      </c>
      <c r="BT1711" s="5" t="str">
        <f t="shared" si="353"/>
        <v/>
      </c>
      <c r="BU1711" s="79" t="str">
        <f t="shared" si="354"/>
        <v/>
      </c>
      <c r="BV1711" s="79" t="str">
        <f t="shared" si="355"/>
        <v/>
      </c>
      <c r="BW1711" s="79" t="str">
        <f t="shared" si="356"/>
        <v/>
      </c>
      <c r="CB1711" s="5"/>
      <c r="CE1711" s="5"/>
      <c r="CF1711" s="5"/>
      <c r="CG1711" s="5"/>
      <c r="CH1711" s="5"/>
      <c r="CJ1711" s="14"/>
      <c r="CK1711" s="25"/>
      <c r="DO1711" s="5" t="e">
        <f>IF(REPORTE!AH$2="si",IF(C1711=VALUE(REPORTE!C$22),IF(SUM(DO1712:DO$1993),CONCATENATE(INT(B1711),", "),INT(B1711)),""),IF(C1711=VALUE(REPORTE!C$21),IF(SUM(DO1712:DO$1993),CONCATENATE(INT(B1711),", "),INT(B1711)),""))</f>
        <v>#VALUE!</v>
      </c>
      <c r="DS1711" s="5"/>
      <c r="DT1711" s="5"/>
      <c r="DU1711" s="5"/>
      <c r="DV1711" s="5"/>
    </row>
    <row r="1712" spans="1:126" x14ac:dyDescent="0.25">
      <c r="A1712" s="4" t="str">
        <f t="shared" si="350"/>
        <v/>
      </c>
      <c r="B1712" s="3"/>
      <c r="D1712" s="1"/>
      <c r="H1712" s="5" t="str">
        <f>IF(F1712="","",IFERROR(CONCATENATE("PEUA",VLOOKUP(ESTADO,REPORTE!AV$2:AW$33,2,0),DIDTRITO_FORM,CADER_FORM,IFERROR(INDEX(CA:CA,MATCH(DAY(F1712),BZ:BZ,0),1),DAY(F1712)),IFERROR(INDEX(CA:CA,MATCH(MONTH(F1712),BZ:BZ,0),1),MONTH(F1712)),YEAR(F1712),G1712),""))</f>
        <v/>
      </c>
      <c r="N1712" s="66" t="str">
        <f>IFERROR(IF(BT1712="","",IF(INDEX(N$1:N1711,MATCH(BT1712,BT$1:BT1711,0),1)=0,"",INDEX(N$1:N1711,MATCH(BT1712,BT$1:BT1711,0),1))),"")</f>
        <v/>
      </c>
      <c r="O1712" s="66" t="str">
        <f>IFERROR(IF(BT1712="","",IF(INDEX(O$1:O1711,MATCH(BT1712,BT$1:BT1711,0),1)=0,"",INDEX(O$1:O1711,MATCH(BT1712,BT$1:BT1711,0),1))),"")</f>
        <v/>
      </c>
      <c r="R1712" s="66"/>
      <c r="S1712" s="5"/>
      <c r="T1712" s="66"/>
      <c r="U1712" s="5" t="str">
        <f>IFERROR(IF(INDEX(U$1:U1711,MATCH(T1712,T$1:T1711,0),1)=0,"",INDEX(U$1:U1711,MATCH(T1712,T$1:T1711,0),1)),"")</f>
        <v/>
      </c>
      <c r="V1712" s="66"/>
      <c r="W1712" s="5" t="str">
        <f>IFERROR(IF(INDEX(W$1:W1711,MATCH(V1712,V$1:V1711,0),1)=0,"",INDEX(W$1:W1711,MATCH(V1712,V$1:V1711,0),1)),"")</f>
        <v/>
      </c>
      <c r="AE1712" s="4"/>
      <c r="AY1712" s="7"/>
      <c r="BN1712" s="7" t="str">
        <f t="shared" si="357"/>
        <v/>
      </c>
      <c r="BO1712" s="286" t="str">
        <f t="shared" si="349"/>
        <v/>
      </c>
      <c r="BP1712" s="22" t="str">
        <f t="shared" si="358"/>
        <v/>
      </c>
      <c r="BQ1712" s="7"/>
      <c r="BR1712" s="75" t="str">
        <f t="shared" si="351"/>
        <v/>
      </c>
      <c r="BS1712" s="75" t="str">
        <f t="shared" si="352"/>
        <v/>
      </c>
      <c r="BT1712" s="5" t="str">
        <f t="shared" si="353"/>
        <v/>
      </c>
      <c r="BU1712" s="79" t="str">
        <f t="shared" si="354"/>
        <v/>
      </c>
      <c r="BV1712" s="79" t="str">
        <f t="shared" si="355"/>
        <v/>
      </c>
      <c r="BW1712" s="79" t="str">
        <f t="shared" si="356"/>
        <v/>
      </c>
      <c r="CB1712" s="5"/>
      <c r="CE1712" s="5"/>
      <c r="CF1712" s="5"/>
      <c r="CG1712" s="5"/>
      <c r="CH1712" s="5"/>
      <c r="CJ1712" s="14"/>
      <c r="CK1712" s="25"/>
      <c r="DO1712" s="5" t="e">
        <f>IF(REPORTE!AH$2="si",IF(C1712=VALUE(REPORTE!C$22),IF(SUM(DO1713:DO$1993),CONCATENATE(INT(B1712),", "),INT(B1712)),""),IF(C1712=VALUE(REPORTE!C$21),IF(SUM(DO1713:DO$1993),CONCATENATE(INT(B1712),", "),INT(B1712)),""))</f>
        <v>#VALUE!</v>
      </c>
      <c r="DS1712" s="5"/>
      <c r="DT1712" s="5"/>
      <c r="DU1712" s="5"/>
      <c r="DV1712" s="5"/>
    </row>
    <row r="1713" spans="1:126" x14ac:dyDescent="0.25">
      <c r="A1713" s="4" t="str">
        <f t="shared" si="350"/>
        <v/>
      </c>
      <c r="B1713" s="3"/>
      <c r="D1713" s="1"/>
      <c r="H1713" s="5" t="str">
        <f>IF(F1713="","",IFERROR(CONCATENATE("PEUA",VLOOKUP(ESTADO,REPORTE!AV$2:AW$33,2,0),DIDTRITO_FORM,CADER_FORM,IFERROR(INDEX(CA:CA,MATCH(DAY(F1713),BZ:BZ,0),1),DAY(F1713)),IFERROR(INDEX(CA:CA,MATCH(MONTH(F1713),BZ:BZ,0),1),MONTH(F1713)),YEAR(F1713),G1713),""))</f>
        <v/>
      </c>
      <c r="N1713" s="66" t="str">
        <f>IFERROR(IF(BT1713="","",IF(INDEX(N$1:N1712,MATCH(BT1713,BT$1:BT1712,0),1)=0,"",INDEX(N$1:N1712,MATCH(BT1713,BT$1:BT1712,0),1))),"")</f>
        <v/>
      </c>
      <c r="O1713" s="66" t="str">
        <f>IFERROR(IF(BT1713="","",IF(INDEX(O$1:O1712,MATCH(BT1713,BT$1:BT1712,0),1)=0,"",INDEX(O$1:O1712,MATCH(BT1713,BT$1:BT1712,0),1))),"")</f>
        <v/>
      </c>
      <c r="R1713" s="66"/>
      <c r="S1713" s="5"/>
      <c r="T1713" s="66"/>
      <c r="U1713" s="5" t="str">
        <f>IFERROR(IF(INDEX(U$1:U1712,MATCH(T1713,T$1:T1712,0),1)=0,"",INDEX(U$1:U1712,MATCH(T1713,T$1:T1712,0),1)),"")</f>
        <v/>
      </c>
      <c r="V1713" s="66"/>
      <c r="W1713" s="5" t="str">
        <f>IFERROR(IF(INDEX(W$1:W1712,MATCH(V1713,V$1:V1712,0),1)=0,"",INDEX(W$1:W1712,MATCH(V1713,V$1:V1712,0),1)),"")</f>
        <v/>
      </c>
      <c r="AE1713" s="4"/>
      <c r="AY1713" s="7"/>
      <c r="BN1713" s="7" t="str">
        <f t="shared" si="357"/>
        <v/>
      </c>
      <c r="BO1713" s="286" t="str">
        <f t="shared" si="349"/>
        <v/>
      </c>
      <c r="BP1713" s="22" t="str">
        <f t="shared" si="358"/>
        <v/>
      </c>
      <c r="BQ1713" s="7"/>
      <c r="BR1713" s="75" t="str">
        <f t="shared" si="351"/>
        <v/>
      </c>
      <c r="BS1713" s="75" t="str">
        <f t="shared" si="352"/>
        <v/>
      </c>
      <c r="BT1713" s="5" t="str">
        <f t="shared" si="353"/>
        <v/>
      </c>
      <c r="BU1713" s="79" t="str">
        <f t="shared" si="354"/>
        <v/>
      </c>
      <c r="BV1713" s="79" t="str">
        <f t="shared" si="355"/>
        <v/>
      </c>
      <c r="BW1713" s="79" t="str">
        <f t="shared" si="356"/>
        <v/>
      </c>
      <c r="CB1713" s="5"/>
      <c r="CE1713" s="5"/>
      <c r="CF1713" s="5"/>
      <c r="CG1713" s="5"/>
      <c r="CH1713" s="5"/>
      <c r="CJ1713" s="14"/>
      <c r="CK1713" s="25"/>
      <c r="DO1713" s="5" t="e">
        <f>IF(REPORTE!AH$2="si",IF(C1713=VALUE(REPORTE!C$22),IF(SUM(DO1714:DO$1993),CONCATENATE(INT(B1713),", "),INT(B1713)),""),IF(C1713=VALUE(REPORTE!C$21),IF(SUM(DO1714:DO$1993),CONCATENATE(INT(B1713),", "),INT(B1713)),""))</f>
        <v>#VALUE!</v>
      </c>
      <c r="DS1713" s="5"/>
      <c r="DT1713" s="5"/>
      <c r="DU1713" s="5"/>
      <c r="DV1713" s="5"/>
    </row>
    <row r="1714" spans="1:126" x14ac:dyDescent="0.25">
      <c r="A1714" s="4" t="str">
        <f t="shared" si="350"/>
        <v/>
      </c>
      <c r="B1714" s="3"/>
      <c r="D1714" s="1"/>
      <c r="H1714" s="5" t="str">
        <f>IF(F1714="","",IFERROR(CONCATENATE("PEUA",VLOOKUP(ESTADO,REPORTE!AV$2:AW$33,2,0),DIDTRITO_FORM,CADER_FORM,IFERROR(INDEX(CA:CA,MATCH(DAY(F1714),BZ:BZ,0),1),DAY(F1714)),IFERROR(INDEX(CA:CA,MATCH(MONTH(F1714),BZ:BZ,0),1),MONTH(F1714)),YEAR(F1714),G1714),""))</f>
        <v/>
      </c>
      <c r="N1714" s="66" t="str">
        <f>IFERROR(IF(BT1714="","",IF(INDEX(N$1:N1713,MATCH(BT1714,BT$1:BT1713,0),1)=0,"",INDEX(N$1:N1713,MATCH(BT1714,BT$1:BT1713,0),1))),"")</f>
        <v/>
      </c>
      <c r="O1714" s="66" t="str">
        <f>IFERROR(IF(BT1714="","",IF(INDEX(O$1:O1713,MATCH(BT1714,BT$1:BT1713,0),1)=0,"",INDEX(O$1:O1713,MATCH(BT1714,BT$1:BT1713,0),1))),"")</f>
        <v/>
      </c>
      <c r="R1714" s="66"/>
      <c r="S1714" s="5"/>
      <c r="T1714" s="66"/>
      <c r="U1714" s="5" t="str">
        <f>IFERROR(IF(INDEX(U$1:U1713,MATCH(T1714,T$1:T1713,0),1)=0,"",INDEX(U$1:U1713,MATCH(T1714,T$1:T1713,0),1)),"")</f>
        <v/>
      </c>
      <c r="V1714" s="66"/>
      <c r="W1714" s="5" t="str">
        <f>IFERROR(IF(INDEX(W$1:W1713,MATCH(V1714,V$1:V1713,0),1)=0,"",INDEX(W$1:W1713,MATCH(V1714,V$1:V1713,0),1)),"")</f>
        <v/>
      </c>
      <c r="AE1714" s="4"/>
      <c r="AY1714" s="7"/>
      <c r="BN1714" s="7" t="str">
        <f t="shared" si="357"/>
        <v/>
      </c>
      <c r="BO1714" s="286" t="str">
        <f t="shared" si="349"/>
        <v/>
      </c>
      <c r="BP1714" s="22" t="str">
        <f t="shared" si="358"/>
        <v/>
      </c>
      <c r="BQ1714" s="7"/>
      <c r="BR1714" s="75" t="str">
        <f t="shared" si="351"/>
        <v/>
      </c>
      <c r="BS1714" s="75" t="str">
        <f t="shared" si="352"/>
        <v/>
      </c>
      <c r="BT1714" s="5" t="str">
        <f t="shared" si="353"/>
        <v/>
      </c>
      <c r="BU1714" s="79" t="str">
        <f t="shared" si="354"/>
        <v/>
      </c>
      <c r="BV1714" s="79" t="str">
        <f t="shared" si="355"/>
        <v/>
      </c>
      <c r="BW1714" s="79" t="str">
        <f t="shared" si="356"/>
        <v/>
      </c>
      <c r="CB1714" s="5"/>
      <c r="CE1714" s="5"/>
      <c r="CF1714" s="5"/>
      <c r="CG1714" s="5"/>
      <c r="CH1714" s="5"/>
      <c r="CJ1714" s="14"/>
      <c r="CK1714" s="25"/>
      <c r="DO1714" s="5" t="e">
        <f>IF(REPORTE!AH$2="si",IF(C1714=VALUE(REPORTE!C$22),IF(SUM(DO1715:DO$1993),CONCATENATE(INT(B1714),", "),INT(B1714)),""),IF(C1714=VALUE(REPORTE!C$21),IF(SUM(DO1715:DO$1993),CONCATENATE(INT(B1714),", "),INT(B1714)),""))</f>
        <v>#VALUE!</v>
      </c>
      <c r="DS1714" s="5"/>
      <c r="DT1714" s="5"/>
      <c r="DU1714" s="5"/>
      <c r="DV1714" s="5"/>
    </row>
    <row r="1715" spans="1:126" x14ac:dyDescent="0.25">
      <c r="A1715" s="4" t="str">
        <f t="shared" si="350"/>
        <v/>
      </c>
      <c r="B1715" s="3"/>
      <c r="D1715" s="1"/>
      <c r="H1715" s="5" t="str">
        <f>IF(F1715="","",IFERROR(CONCATENATE("PEUA",VLOOKUP(ESTADO,REPORTE!AV$2:AW$33,2,0),DIDTRITO_FORM,CADER_FORM,IFERROR(INDEX(CA:CA,MATCH(DAY(F1715),BZ:BZ,0),1),DAY(F1715)),IFERROR(INDEX(CA:CA,MATCH(MONTH(F1715),BZ:BZ,0),1),MONTH(F1715)),YEAR(F1715),G1715),""))</f>
        <v/>
      </c>
      <c r="N1715" s="66" t="str">
        <f>IFERROR(IF(BT1715="","",IF(INDEX(N$1:N1714,MATCH(BT1715,BT$1:BT1714,0),1)=0,"",INDEX(N$1:N1714,MATCH(BT1715,BT$1:BT1714,0),1))),"")</f>
        <v/>
      </c>
      <c r="O1715" s="66" t="str">
        <f>IFERROR(IF(BT1715="","",IF(INDEX(O$1:O1714,MATCH(BT1715,BT$1:BT1714,0),1)=0,"",INDEX(O$1:O1714,MATCH(BT1715,BT$1:BT1714,0),1))),"")</f>
        <v/>
      </c>
      <c r="R1715" s="66"/>
      <c r="S1715" s="5"/>
      <c r="T1715" s="66"/>
      <c r="U1715" s="5" t="str">
        <f>IFERROR(IF(INDEX(U$1:U1714,MATCH(T1715,T$1:T1714,0),1)=0,"",INDEX(U$1:U1714,MATCH(T1715,T$1:T1714,0),1)),"")</f>
        <v/>
      </c>
      <c r="V1715" s="66"/>
      <c r="W1715" s="5" t="str">
        <f>IFERROR(IF(INDEX(W$1:W1714,MATCH(V1715,V$1:V1714,0),1)=0,"",INDEX(W$1:W1714,MATCH(V1715,V$1:V1714,0),1)),"")</f>
        <v/>
      </c>
      <c r="AE1715" s="4"/>
      <c r="AY1715" s="7"/>
      <c r="BN1715" s="7" t="str">
        <f t="shared" si="357"/>
        <v/>
      </c>
      <c r="BO1715" s="286" t="str">
        <f t="shared" si="349"/>
        <v/>
      </c>
      <c r="BP1715" s="22" t="str">
        <f t="shared" si="358"/>
        <v/>
      </c>
      <c r="BQ1715" s="7"/>
      <c r="BR1715" s="75" t="str">
        <f t="shared" si="351"/>
        <v/>
      </c>
      <c r="BS1715" s="75" t="str">
        <f t="shared" si="352"/>
        <v/>
      </c>
      <c r="BT1715" s="5" t="str">
        <f t="shared" si="353"/>
        <v/>
      </c>
      <c r="BU1715" s="79" t="str">
        <f t="shared" si="354"/>
        <v/>
      </c>
      <c r="BV1715" s="79" t="str">
        <f t="shared" si="355"/>
        <v/>
      </c>
      <c r="BW1715" s="79" t="str">
        <f t="shared" si="356"/>
        <v/>
      </c>
      <c r="CB1715" s="5"/>
      <c r="CE1715" s="5"/>
      <c r="CF1715" s="5"/>
      <c r="CG1715" s="5"/>
      <c r="CH1715" s="5"/>
      <c r="CJ1715" s="14"/>
      <c r="CK1715" s="25"/>
      <c r="DO1715" s="5" t="e">
        <f>IF(REPORTE!AH$2="si",IF(C1715=VALUE(REPORTE!C$22),IF(SUM(DO1716:DO$1993),CONCATENATE(INT(B1715),", "),INT(B1715)),""),IF(C1715=VALUE(REPORTE!C$21),IF(SUM(DO1716:DO$1993),CONCATENATE(INT(B1715),", "),INT(B1715)),""))</f>
        <v>#VALUE!</v>
      </c>
      <c r="DS1715" s="5"/>
      <c r="DT1715" s="5"/>
      <c r="DU1715" s="5"/>
      <c r="DV1715" s="5"/>
    </row>
    <row r="1716" spans="1:126" x14ac:dyDescent="0.25">
      <c r="A1716" s="4" t="str">
        <f t="shared" si="350"/>
        <v/>
      </c>
      <c r="B1716" s="3"/>
      <c r="D1716" s="1"/>
      <c r="H1716" s="5" t="str">
        <f>IF(F1716="","",IFERROR(CONCATENATE("PEUA",VLOOKUP(ESTADO,REPORTE!AV$2:AW$33,2,0),DIDTRITO_FORM,CADER_FORM,IFERROR(INDEX(CA:CA,MATCH(DAY(F1716),BZ:BZ,0),1),DAY(F1716)),IFERROR(INDEX(CA:CA,MATCH(MONTH(F1716),BZ:BZ,0),1),MONTH(F1716)),YEAR(F1716),G1716),""))</f>
        <v/>
      </c>
      <c r="N1716" s="66" t="str">
        <f>IFERROR(IF(BT1716="","",IF(INDEX(N$1:N1715,MATCH(BT1716,BT$1:BT1715,0),1)=0,"",INDEX(N$1:N1715,MATCH(BT1716,BT$1:BT1715,0),1))),"")</f>
        <v/>
      </c>
      <c r="O1716" s="66" t="str">
        <f>IFERROR(IF(BT1716="","",IF(INDEX(O$1:O1715,MATCH(BT1716,BT$1:BT1715,0),1)=0,"",INDEX(O$1:O1715,MATCH(BT1716,BT$1:BT1715,0),1))),"")</f>
        <v/>
      </c>
      <c r="R1716" s="66"/>
      <c r="S1716" s="5"/>
      <c r="T1716" s="66"/>
      <c r="U1716" s="5" t="str">
        <f>IFERROR(IF(INDEX(U$1:U1715,MATCH(T1716,T$1:T1715,0),1)=0,"",INDEX(U$1:U1715,MATCH(T1716,T$1:T1715,0),1)),"")</f>
        <v/>
      </c>
      <c r="V1716" s="66"/>
      <c r="W1716" s="5" t="str">
        <f>IFERROR(IF(INDEX(W$1:W1715,MATCH(V1716,V$1:V1715,0),1)=0,"",INDEX(W$1:W1715,MATCH(V1716,V$1:V1715,0),1)),"")</f>
        <v/>
      </c>
      <c r="AE1716" s="4"/>
      <c r="AY1716" s="7"/>
      <c r="BN1716" s="7" t="str">
        <f t="shared" si="357"/>
        <v/>
      </c>
      <c r="BO1716" s="286" t="str">
        <f t="shared" si="349"/>
        <v/>
      </c>
      <c r="BP1716" s="22" t="str">
        <f t="shared" si="358"/>
        <v/>
      </c>
      <c r="BQ1716" s="7"/>
      <c r="BR1716" s="75" t="str">
        <f t="shared" si="351"/>
        <v/>
      </c>
      <c r="BS1716" s="75" t="str">
        <f t="shared" si="352"/>
        <v/>
      </c>
      <c r="BT1716" s="5" t="str">
        <f t="shared" si="353"/>
        <v/>
      </c>
      <c r="BU1716" s="79" t="str">
        <f t="shared" si="354"/>
        <v/>
      </c>
      <c r="BV1716" s="79" t="str">
        <f t="shared" si="355"/>
        <v/>
      </c>
      <c r="BW1716" s="79" t="str">
        <f t="shared" si="356"/>
        <v/>
      </c>
      <c r="CB1716" s="5"/>
      <c r="CE1716" s="5"/>
      <c r="CF1716" s="5"/>
      <c r="CG1716" s="5"/>
      <c r="CH1716" s="5"/>
      <c r="CJ1716" s="14"/>
      <c r="CK1716" s="25"/>
      <c r="DO1716" s="5" t="e">
        <f>IF(REPORTE!AH$2="si",IF(C1716=VALUE(REPORTE!C$22),IF(SUM(DO1717:DO$1993),CONCATENATE(INT(B1716),", "),INT(B1716)),""),IF(C1716=VALUE(REPORTE!C$21),IF(SUM(DO1717:DO$1993),CONCATENATE(INT(B1716),", "),INT(B1716)),""))</f>
        <v>#VALUE!</v>
      </c>
      <c r="DS1716" s="5"/>
      <c r="DT1716" s="5"/>
      <c r="DU1716" s="5"/>
      <c r="DV1716" s="5"/>
    </row>
    <row r="1717" spans="1:126" x14ac:dyDescent="0.25">
      <c r="A1717" s="4" t="str">
        <f t="shared" si="350"/>
        <v/>
      </c>
      <c r="B1717" s="3"/>
      <c r="D1717" s="1"/>
      <c r="H1717" s="5" t="str">
        <f>IF(F1717="","",IFERROR(CONCATENATE("PEUA",VLOOKUP(ESTADO,REPORTE!AV$2:AW$33,2,0),DIDTRITO_FORM,CADER_FORM,IFERROR(INDEX(CA:CA,MATCH(DAY(F1717),BZ:BZ,0),1),DAY(F1717)),IFERROR(INDEX(CA:CA,MATCH(MONTH(F1717),BZ:BZ,0),1),MONTH(F1717)),YEAR(F1717),G1717),""))</f>
        <v/>
      </c>
      <c r="N1717" s="66" t="str">
        <f>IFERROR(IF(BT1717="","",IF(INDEX(N$1:N1716,MATCH(BT1717,BT$1:BT1716,0),1)=0,"",INDEX(N$1:N1716,MATCH(BT1717,BT$1:BT1716,0),1))),"")</f>
        <v/>
      </c>
      <c r="O1717" s="66" t="str">
        <f>IFERROR(IF(BT1717="","",IF(INDEX(O$1:O1716,MATCH(BT1717,BT$1:BT1716,0),1)=0,"",INDEX(O$1:O1716,MATCH(BT1717,BT$1:BT1716,0),1))),"")</f>
        <v/>
      </c>
      <c r="R1717" s="66"/>
      <c r="S1717" s="5"/>
      <c r="T1717" s="66"/>
      <c r="U1717" s="5" t="str">
        <f>IFERROR(IF(INDEX(U$1:U1716,MATCH(T1717,T$1:T1716,0),1)=0,"",INDEX(U$1:U1716,MATCH(T1717,T$1:T1716,0),1)),"")</f>
        <v/>
      </c>
      <c r="V1717" s="66"/>
      <c r="W1717" s="5" t="str">
        <f>IFERROR(IF(INDEX(W$1:W1716,MATCH(V1717,V$1:V1716,0),1)=0,"",INDEX(W$1:W1716,MATCH(V1717,V$1:V1716,0),1)),"")</f>
        <v/>
      </c>
      <c r="AE1717" s="4"/>
      <c r="AY1717" s="7"/>
      <c r="BN1717" s="7" t="str">
        <f t="shared" si="357"/>
        <v/>
      </c>
      <c r="BO1717" s="286" t="str">
        <f t="shared" si="349"/>
        <v/>
      </c>
      <c r="BP1717" s="22" t="str">
        <f t="shared" si="358"/>
        <v/>
      </c>
      <c r="BQ1717" s="7"/>
      <c r="BR1717" s="75" t="str">
        <f t="shared" si="351"/>
        <v/>
      </c>
      <c r="BS1717" s="75" t="str">
        <f t="shared" si="352"/>
        <v/>
      </c>
      <c r="BT1717" s="5" t="str">
        <f t="shared" si="353"/>
        <v/>
      </c>
      <c r="BU1717" s="79" t="str">
        <f t="shared" si="354"/>
        <v/>
      </c>
      <c r="BV1717" s="79" t="str">
        <f t="shared" si="355"/>
        <v/>
      </c>
      <c r="BW1717" s="79" t="str">
        <f t="shared" si="356"/>
        <v/>
      </c>
      <c r="CB1717" s="5"/>
      <c r="CE1717" s="5"/>
      <c r="CF1717" s="5"/>
      <c r="CG1717" s="5"/>
      <c r="CH1717" s="5"/>
      <c r="CJ1717" s="14"/>
      <c r="CK1717" s="25"/>
      <c r="DO1717" s="5" t="e">
        <f>IF(REPORTE!AH$2="si",IF(C1717=VALUE(REPORTE!C$22),IF(SUM(DO1718:DO$1993),CONCATENATE(INT(B1717),", "),INT(B1717)),""),IF(C1717=VALUE(REPORTE!C$21),IF(SUM(DO1718:DO$1993),CONCATENATE(INT(B1717),", "),INT(B1717)),""))</f>
        <v>#VALUE!</v>
      </c>
      <c r="DS1717" s="5"/>
      <c r="DT1717" s="5"/>
      <c r="DU1717" s="5"/>
      <c r="DV1717" s="5"/>
    </row>
    <row r="1718" spans="1:126" x14ac:dyDescent="0.25">
      <c r="A1718" s="4" t="str">
        <f t="shared" si="350"/>
        <v/>
      </c>
      <c r="B1718" s="3"/>
      <c r="D1718" s="1"/>
      <c r="H1718" s="5" t="str">
        <f>IF(F1718="","",IFERROR(CONCATENATE("PEUA",VLOOKUP(ESTADO,REPORTE!AV$2:AW$33,2,0),DIDTRITO_FORM,CADER_FORM,IFERROR(INDEX(CA:CA,MATCH(DAY(F1718),BZ:BZ,0),1),DAY(F1718)),IFERROR(INDEX(CA:CA,MATCH(MONTH(F1718),BZ:BZ,0),1),MONTH(F1718)),YEAR(F1718),G1718),""))</f>
        <v/>
      </c>
      <c r="N1718" s="66" t="str">
        <f>IFERROR(IF(BT1718="","",IF(INDEX(N$1:N1717,MATCH(BT1718,BT$1:BT1717,0),1)=0,"",INDEX(N$1:N1717,MATCH(BT1718,BT$1:BT1717,0),1))),"")</f>
        <v/>
      </c>
      <c r="O1718" s="66" t="str">
        <f>IFERROR(IF(BT1718="","",IF(INDEX(O$1:O1717,MATCH(BT1718,BT$1:BT1717,0),1)=0,"",INDEX(O$1:O1717,MATCH(BT1718,BT$1:BT1717,0),1))),"")</f>
        <v/>
      </c>
      <c r="R1718" s="66"/>
      <c r="S1718" s="5"/>
      <c r="T1718" s="66"/>
      <c r="U1718" s="5" t="str">
        <f>IFERROR(IF(INDEX(U$1:U1717,MATCH(T1718,T$1:T1717,0),1)=0,"",INDEX(U$1:U1717,MATCH(T1718,T$1:T1717,0),1)),"")</f>
        <v/>
      </c>
      <c r="V1718" s="66"/>
      <c r="W1718" s="5" t="str">
        <f>IFERROR(IF(INDEX(W$1:W1717,MATCH(V1718,V$1:V1717,0),1)=0,"",INDEX(W$1:W1717,MATCH(V1718,V$1:V1717,0),1)),"")</f>
        <v/>
      </c>
      <c r="AE1718" s="4"/>
      <c r="AY1718" s="7"/>
      <c r="BN1718" s="7" t="str">
        <f t="shared" si="357"/>
        <v/>
      </c>
      <c r="BO1718" s="286" t="str">
        <f t="shared" si="349"/>
        <v/>
      </c>
      <c r="BP1718" s="22" t="str">
        <f t="shared" si="358"/>
        <v/>
      </c>
      <c r="BQ1718" s="7"/>
      <c r="BR1718" s="75" t="str">
        <f t="shared" si="351"/>
        <v/>
      </c>
      <c r="BS1718" s="75" t="str">
        <f t="shared" si="352"/>
        <v/>
      </c>
      <c r="BT1718" s="5" t="str">
        <f t="shared" si="353"/>
        <v/>
      </c>
      <c r="BU1718" s="79" t="str">
        <f t="shared" si="354"/>
        <v/>
      </c>
      <c r="BV1718" s="79" t="str">
        <f t="shared" si="355"/>
        <v/>
      </c>
      <c r="BW1718" s="79" t="str">
        <f t="shared" si="356"/>
        <v/>
      </c>
      <c r="CB1718" s="5"/>
      <c r="CE1718" s="5"/>
      <c r="CF1718" s="5"/>
      <c r="CG1718" s="5"/>
      <c r="CH1718" s="5"/>
      <c r="CJ1718" s="14"/>
      <c r="CK1718" s="25"/>
      <c r="DO1718" s="5" t="e">
        <f>IF(REPORTE!AH$2="si",IF(C1718=VALUE(REPORTE!C$22),IF(SUM(DO1719:DO$1993),CONCATENATE(INT(B1718),", "),INT(B1718)),""),IF(C1718=VALUE(REPORTE!C$21),IF(SUM(DO1719:DO$1993),CONCATENATE(INT(B1718),", "),INT(B1718)),""))</f>
        <v>#VALUE!</v>
      </c>
      <c r="DS1718" s="5"/>
      <c r="DT1718" s="5"/>
      <c r="DU1718" s="5"/>
      <c r="DV1718" s="5"/>
    </row>
    <row r="1719" spans="1:126" x14ac:dyDescent="0.25">
      <c r="A1719" s="4" t="str">
        <f t="shared" si="350"/>
        <v/>
      </c>
      <c r="B1719" s="3"/>
      <c r="D1719" s="1"/>
      <c r="H1719" s="5" t="str">
        <f>IF(F1719="","",IFERROR(CONCATENATE("PEUA",VLOOKUP(ESTADO,REPORTE!AV$2:AW$33,2,0),DIDTRITO_FORM,CADER_FORM,IFERROR(INDEX(CA:CA,MATCH(DAY(F1719),BZ:BZ,0),1),DAY(F1719)),IFERROR(INDEX(CA:CA,MATCH(MONTH(F1719),BZ:BZ,0),1),MONTH(F1719)),YEAR(F1719),G1719),""))</f>
        <v/>
      </c>
      <c r="N1719" s="66" t="str">
        <f>IFERROR(IF(BT1719="","",IF(INDEX(N$1:N1718,MATCH(BT1719,BT$1:BT1718,0),1)=0,"",INDEX(N$1:N1718,MATCH(BT1719,BT$1:BT1718,0),1))),"")</f>
        <v/>
      </c>
      <c r="O1719" s="66" t="str">
        <f>IFERROR(IF(BT1719="","",IF(INDEX(O$1:O1718,MATCH(BT1719,BT$1:BT1718,0),1)=0,"",INDEX(O$1:O1718,MATCH(BT1719,BT$1:BT1718,0),1))),"")</f>
        <v/>
      </c>
      <c r="R1719" s="66"/>
      <c r="S1719" s="5"/>
      <c r="T1719" s="66"/>
      <c r="U1719" s="5" t="str">
        <f>IFERROR(IF(INDEX(U$1:U1718,MATCH(T1719,T$1:T1718,0),1)=0,"",INDEX(U$1:U1718,MATCH(T1719,T$1:T1718,0),1)),"")</f>
        <v/>
      </c>
      <c r="V1719" s="66"/>
      <c r="W1719" s="5" t="str">
        <f>IFERROR(IF(INDEX(W$1:W1718,MATCH(V1719,V$1:V1718,0),1)=0,"",INDEX(W$1:W1718,MATCH(V1719,V$1:V1718,0),1)),"")</f>
        <v/>
      </c>
      <c r="AE1719" s="4"/>
      <c r="AY1719" s="7"/>
      <c r="BN1719" s="7" t="str">
        <f t="shared" si="357"/>
        <v/>
      </c>
      <c r="BO1719" s="286" t="str">
        <f t="shared" ref="BO1719:BO1782" si="359">IF(N1719="","",N1719)</f>
        <v/>
      </c>
      <c r="BP1719" s="22" t="str">
        <f t="shared" si="358"/>
        <v/>
      </c>
      <c r="BQ1719" s="7"/>
      <c r="BR1719" s="75" t="str">
        <f t="shared" si="351"/>
        <v/>
      </c>
      <c r="BS1719" s="75" t="str">
        <f t="shared" si="352"/>
        <v/>
      </c>
      <c r="BT1719" s="5" t="str">
        <f t="shared" si="353"/>
        <v/>
      </c>
      <c r="BU1719" s="79" t="str">
        <f t="shared" si="354"/>
        <v/>
      </c>
      <c r="BV1719" s="79" t="str">
        <f t="shared" si="355"/>
        <v/>
      </c>
      <c r="BW1719" s="79" t="str">
        <f t="shared" si="356"/>
        <v/>
      </c>
      <c r="CB1719" s="5"/>
      <c r="CE1719" s="5"/>
      <c r="CF1719" s="5"/>
      <c r="CG1719" s="5"/>
      <c r="CH1719" s="5"/>
      <c r="CJ1719" s="14"/>
      <c r="CK1719" s="25"/>
      <c r="DO1719" s="5" t="e">
        <f>IF(REPORTE!AH$2="si",IF(C1719=VALUE(REPORTE!C$22),IF(SUM(DO1720:DO$1993),CONCATENATE(INT(B1719),", "),INT(B1719)),""),IF(C1719=VALUE(REPORTE!C$21),IF(SUM(DO1720:DO$1993),CONCATENATE(INT(B1719),", "),INT(B1719)),""))</f>
        <v>#VALUE!</v>
      </c>
      <c r="DS1719" s="5"/>
      <c r="DT1719" s="5"/>
      <c r="DU1719" s="5"/>
      <c r="DV1719" s="5"/>
    </row>
    <row r="1720" spans="1:126" x14ac:dyDescent="0.25">
      <c r="A1720" s="4" t="str">
        <f t="shared" si="350"/>
        <v/>
      </c>
      <c r="B1720" s="3"/>
      <c r="D1720" s="1"/>
      <c r="H1720" s="5" t="str">
        <f>IF(F1720="","",IFERROR(CONCATENATE("PEUA",VLOOKUP(ESTADO,REPORTE!AV$2:AW$33,2,0),DIDTRITO_FORM,CADER_FORM,IFERROR(INDEX(CA:CA,MATCH(DAY(F1720),BZ:BZ,0),1),DAY(F1720)),IFERROR(INDEX(CA:CA,MATCH(MONTH(F1720),BZ:BZ,0),1),MONTH(F1720)),YEAR(F1720),G1720),""))</f>
        <v/>
      </c>
      <c r="N1720" s="66" t="str">
        <f>IFERROR(IF(BT1720="","",IF(INDEX(N$1:N1719,MATCH(BT1720,BT$1:BT1719,0),1)=0,"",INDEX(N$1:N1719,MATCH(BT1720,BT$1:BT1719,0),1))),"")</f>
        <v/>
      </c>
      <c r="O1720" s="66" t="str">
        <f>IFERROR(IF(BT1720="","",IF(INDEX(O$1:O1719,MATCH(BT1720,BT$1:BT1719,0),1)=0,"",INDEX(O$1:O1719,MATCH(BT1720,BT$1:BT1719,0),1))),"")</f>
        <v/>
      </c>
      <c r="R1720" s="66"/>
      <c r="S1720" s="5"/>
      <c r="T1720" s="66"/>
      <c r="U1720" s="5" t="str">
        <f>IFERROR(IF(INDEX(U$1:U1719,MATCH(T1720,T$1:T1719,0),1)=0,"",INDEX(U$1:U1719,MATCH(T1720,T$1:T1719,0),1)),"")</f>
        <v/>
      </c>
      <c r="V1720" s="66"/>
      <c r="W1720" s="5" t="str">
        <f>IFERROR(IF(INDEX(W$1:W1719,MATCH(V1720,V$1:V1719,0),1)=0,"",INDEX(W$1:W1719,MATCH(V1720,V$1:V1719,0),1)),"")</f>
        <v/>
      </c>
      <c r="AE1720" s="4"/>
      <c r="AY1720" s="7"/>
      <c r="BN1720" s="7" t="str">
        <f t="shared" si="357"/>
        <v/>
      </c>
      <c r="BO1720" s="286" t="str">
        <f t="shared" si="359"/>
        <v/>
      </c>
      <c r="BP1720" s="22" t="str">
        <f t="shared" si="358"/>
        <v/>
      </c>
      <c r="BQ1720" s="7"/>
      <c r="BR1720" s="75" t="str">
        <f t="shared" si="351"/>
        <v/>
      </c>
      <c r="BS1720" s="75" t="str">
        <f t="shared" si="352"/>
        <v/>
      </c>
      <c r="BT1720" s="5" t="str">
        <f t="shared" si="353"/>
        <v/>
      </c>
      <c r="BU1720" s="79" t="str">
        <f t="shared" si="354"/>
        <v/>
      </c>
      <c r="BV1720" s="79" t="str">
        <f t="shared" si="355"/>
        <v/>
      </c>
      <c r="BW1720" s="79" t="str">
        <f t="shared" si="356"/>
        <v/>
      </c>
      <c r="CB1720" s="5"/>
      <c r="CE1720" s="5"/>
      <c r="CF1720" s="5"/>
      <c r="CG1720" s="5"/>
      <c r="CH1720" s="5"/>
      <c r="CJ1720" s="14"/>
      <c r="CK1720" s="25"/>
      <c r="DO1720" s="5" t="e">
        <f>IF(REPORTE!AH$2="si",IF(C1720=VALUE(REPORTE!C$22),IF(SUM(DO1721:DO$1993),CONCATENATE(INT(B1720),", "),INT(B1720)),""),IF(C1720=VALUE(REPORTE!C$21),IF(SUM(DO1721:DO$1993),CONCATENATE(INT(B1720),", "),INT(B1720)),""))</f>
        <v>#VALUE!</v>
      </c>
      <c r="DS1720" s="5"/>
      <c r="DT1720" s="5"/>
      <c r="DU1720" s="5"/>
      <c r="DV1720" s="5"/>
    </row>
    <row r="1721" spans="1:126" x14ac:dyDescent="0.25">
      <c r="A1721" s="4" t="str">
        <f t="shared" si="350"/>
        <v/>
      </c>
      <c r="B1721" s="3"/>
      <c r="D1721" s="1"/>
      <c r="H1721" s="5" t="str">
        <f>IF(F1721="","",IFERROR(CONCATENATE("PEUA",VLOOKUP(ESTADO,REPORTE!AV$2:AW$33,2,0),DIDTRITO_FORM,CADER_FORM,IFERROR(INDEX(CA:CA,MATCH(DAY(F1721),BZ:BZ,0),1),DAY(F1721)),IFERROR(INDEX(CA:CA,MATCH(MONTH(F1721),BZ:BZ,0),1),MONTH(F1721)),YEAR(F1721),G1721),""))</f>
        <v/>
      </c>
      <c r="N1721" s="66" t="str">
        <f>IFERROR(IF(BT1721="","",IF(INDEX(N$1:N1720,MATCH(BT1721,BT$1:BT1720,0),1)=0,"",INDEX(N$1:N1720,MATCH(BT1721,BT$1:BT1720,0),1))),"")</f>
        <v/>
      </c>
      <c r="O1721" s="66" t="str">
        <f>IFERROR(IF(BT1721="","",IF(INDEX(O$1:O1720,MATCH(BT1721,BT$1:BT1720,0),1)=0,"",INDEX(O$1:O1720,MATCH(BT1721,BT$1:BT1720,0),1))),"")</f>
        <v/>
      </c>
      <c r="R1721" s="66"/>
      <c r="S1721" s="5"/>
      <c r="T1721" s="66"/>
      <c r="U1721" s="5" t="str">
        <f>IFERROR(IF(INDEX(U$1:U1720,MATCH(T1721,T$1:T1720,0),1)=0,"",INDEX(U$1:U1720,MATCH(T1721,T$1:T1720,0),1)),"")</f>
        <v/>
      </c>
      <c r="V1721" s="66"/>
      <c r="W1721" s="5" t="str">
        <f>IFERROR(IF(INDEX(W$1:W1720,MATCH(V1721,V$1:V1720,0),1)=0,"",INDEX(W$1:W1720,MATCH(V1721,V$1:V1720,0),1)),"")</f>
        <v/>
      </c>
      <c r="AE1721" s="4"/>
      <c r="AY1721" s="7"/>
      <c r="BN1721" s="7" t="str">
        <f t="shared" si="357"/>
        <v/>
      </c>
      <c r="BO1721" s="286" t="str">
        <f t="shared" si="359"/>
        <v/>
      </c>
      <c r="BP1721" s="22" t="str">
        <f t="shared" si="358"/>
        <v/>
      </c>
      <c r="BQ1721" s="7"/>
      <c r="BR1721" s="75" t="str">
        <f t="shared" si="351"/>
        <v/>
      </c>
      <c r="BS1721" s="75" t="str">
        <f t="shared" si="352"/>
        <v/>
      </c>
      <c r="BT1721" s="5" t="str">
        <f t="shared" si="353"/>
        <v/>
      </c>
      <c r="BU1721" s="79" t="str">
        <f t="shared" si="354"/>
        <v/>
      </c>
      <c r="BV1721" s="79" t="str">
        <f t="shared" si="355"/>
        <v/>
      </c>
      <c r="BW1721" s="79" t="str">
        <f t="shared" si="356"/>
        <v/>
      </c>
      <c r="CB1721" s="5"/>
      <c r="CE1721" s="5"/>
      <c r="CF1721" s="5"/>
      <c r="CG1721" s="5"/>
      <c r="CH1721" s="5"/>
      <c r="CJ1721" s="14"/>
      <c r="CK1721" s="25"/>
      <c r="DO1721" s="5" t="e">
        <f>IF(REPORTE!AH$2="si",IF(C1721=VALUE(REPORTE!C$22),IF(SUM(DO1722:DO$1993),CONCATENATE(INT(B1721),", "),INT(B1721)),""),IF(C1721=VALUE(REPORTE!C$21),IF(SUM(DO1722:DO$1993),CONCATENATE(INT(B1721),", "),INT(B1721)),""))</f>
        <v>#VALUE!</v>
      </c>
      <c r="DS1721" s="5"/>
      <c r="DT1721" s="5"/>
      <c r="DU1721" s="5"/>
      <c r="DV1721" s="5"/>
    </row>
    <row r="1722" spans="1:126" x14ac:dyDescent="0.25">
      <c r="A1722" s="4" t="str">
        <f t="shared" si="350"/>
        <v/>
      </c>
      <c r="B1722" s="3"/>
      <c r="D1722" s="1"/>
      <c r="H1722" s="5" t="str">
        <f>IF(F1722="","",IFERROR(CONCATENATE("PEUA",VLOOKUP(ESTADO,REPORTE!AV$2:AW$33,2,0),DIDTRITO_FORM,CADER_FORM,IFERROR(INDEX(CA:CA,MATCH(DAY(F1722),BZ:BZ,0),1),DAY(F1722)),IFERROR(INDEX(CA:CA,MATCH(MONTH(F1722),BZ:BZ,0),1),MONTH(F1722)),YEAR(F1722),G1722),""))</f>
        <v/>
      </c>
      <c r="N1722" s="66" t="str">
        <f>IFERROR(IF(BT1722="","",IF(INDEX(N$1:N1721,MATCH(BT1722,BT$1:BT1721,0),1)=0,"",INDEX(N$1:N1721,MATCH(BT1722,BT$1:BT1721,0),1))),"")</f>
        <v/>
      </c>
      <c r="O1722" s="66" t="str">
        <f>IFERROR(IF(BT1722="","",IF(INDEX(O$1:O1721,MATCH(BT1722,BT$1:BT1721,0),1)=0,"",INDEX(O$1:O1721,MATCH(BT1722,BT$1:BT1721,0),1))),"")</f>
        <v/>
      </c>
      <c r="R1722" s="66"/>
      <c r="S1722" s="5"/>
      <c r="T1722" s="66"/>
      <c r="U1722" s="5" t="str">
        <f>IFERROR(IF(INDEX(U$1:U1721,MATCH(T1722,T$1:T1721,0),1)=0,"",INDEX(U$1:U1721,MATCH(T1722,T$1:T1721,0),1)),"")</f>
        <v/>
      </c>
      <c r="V1722" s="66"/>
      <c r="W1722" s="5" t="str">
        <f>IFERROR(IF(INDEX(W$1:W1721,MATCH(V1722,V$1:V1721,0),1)=0,"",INDEX(W$1:W1721,MATCH(V1722,V$1:V1721,0),1)),"")</f>
        <v/>
      </c>
      <c r="AE1722" s="4"/>
      <c r="AY1722" s="7"/>
      <c r="BN1722" s="7" t="str">
        <f t="shared" si="357"/>
        <v/>
      </c>
      <c r="BO1722" s="286" t="str">
        <f t="shared" si="359"/>
        <v/>
      </c>
      <c r="BP1722" s="22" t="str">
        <f t="shared" si="358"/>
        <v/>
      </c>
      <c r="BQ1722" s="7"/>
      <c r="BR1722" s="75" t="str">
        <f t="shared" si="351"/>
        <v/>
      </c>
      <c r="BS1722" s="75" t="str">
        <f t="shared" si="352"/>
        <v/>
      </c>
      <c r="BT1722" s="5" t="str">
        <f t="shared" si="353"/>
        <v/>
      </c>
      <c r="BU1722" s="79" t="str">
        <f t="shared" si="354"/>
        <v/>
      </c>
      <c r="BV1722" s="79" t="str">
        <f t="shared" si="355"/>
        <v/>
      </c>
      <c r="BW1722" s="79" t="str">
        <f t="shared" si="356"/>
        <v/>
      </c>
      <c r="CB1722" s="5"/>
      <c r="CE1722" s="5"/>
      <c r="CF1722" s="5"/>
      <c r="CG1722" s="5"/>
      <c r="CH1722" s="5"/>
      <c r="CJ1722" s="14"/>
      <c r="CK1722" s="25"/>
      <c r="DO1722" s="5" t="e">
        <f>IF(REPORTE!AH$2="si",IF(C1722=VALUE(REPORTE!C$22),IF(SUM(DO1723:DO$1993),CONCATENATE(INT(B1722),", "),INT(B1722)),""),IF(C1722=VALUE(REPORTE!C$21),IF(SUM(DO1723:DO$1993),CONCATENATE(INT(B1722),", "),INT(B1722)),""))</f>
        <v>#VALUE!</v>
      </c>
      <c r="DS1722" s="5"/>
      <c r="DT1722" s="5"/>
      <c r="DU1722" s="5"/>
      <c r="DV1722" s="5"/>
    </row>
    <row r="1723" spans="1:126" x14ac:dyDescent="0.25">
      <c r="A1723" s="4" t="str">
        <f t="shared" si="350"/>
        <v/>
      </c>
      <c r="B1723" s="3"/>
      <c r="D1723" s="1"/>
      <c r="H1723" s="5" t="str">
        <f>IF(F1723="","",IFERROR(CONCATENATE("PEUA",VLOOKUP(ESTADO,REPORTE!AV$2:AW$33,2,0),DIDTRITO_FORM,CADER_FORM,IFERROR(INDEX(CA:CA,MATCH(DAY(F1723),BZ:BZ,0),1),DAY(F1723)),IFERROR(INDEX(CA:CA,MATCH(MONTH(F1723),BZ:BZ,0),1),MONTH(F1723)),YEAR(F1723),G1723),""))</f>
        <v/>
      </c>
      <c r="N1723" s="66" t="str">
        <f>IFERROR(IF(BT1723="","",IF(INDEX(N$1:N1722,MATCH(BT1723,BT$1:BT1722,0),1)=0,"",INDEX(N$1:N1722,MATCH(BT1723,BT$1:BT1722,0),1))),"")</f>
        <v/>
      </c>
      <c r="O1723" s="66" t="str">
        <f>IFERROR(IF(BT1723="","",IF(INDEX(O$1:O1722,MATCH(BT1723,BT$1:BT1722,0),1)=0,"",INDEX(O$1:O1722,MATCH(BT1723,BT$1:BT1722,0),1))),"")</f>
        <v/>
      </c>
      <c r="R1723" s="66"/>
      <c r="S1723" s="5"/>
      <c r="T1723" s="66"/>
      <c r="U1723" s="5" t="str">
        <f>IFERROR(IF(INDEX(U$1:U1722,MATCH(T1723,T$1:T1722,0),1)=0,"",INDEX(U$1:U1722,MATCH(T1723,T$1:T1722,0),1)),"")</f>
        <v/>
      </c>
      <c r="V1723" s="66"/>
      <c r="W1723" s="5" t="str">
        <f>IFERROR(IF(INDEX(W$1:W1722,MATCH(V1723,V$1:V1722,0),1)=0,"",INDEX(W$1:W1722,MATCH(V1723,V$1:V1722,0),1)),"")</f>
        <v/>
      </c>
      <c r="AE1723" s="4"/>
      <c r="AY1723" s="7"/>
      <c r="BN1723" s="7" t="str">
        <f t="shared" si="357"/>
        <v/>
      </c>
      <c r="BO1723" s="286" t="str">
        <f t="shared" si="359"/>
        <v/>
      </c>
      <c r="BP1723" s="22" t="str">
        <f t="shared" si="358"/>
        <v/>
      </c>
      <c r="BQ1723" s="7"/>
      <c r="BR1723" s="75" t="str">
        <f t="shared" si="351"/>
        <v/>
      </c>
      <c r="BS1723" s="75" t="str">
        <f t="shared" si="352"/>
        <v/>
      </c>
      <c r="BT1723" s="5" t="str">
        <f t="shared" si="353"/>
        <v/>
      </c>
      <c r="BU1723" s="79" t="str">
        <f t="shared" si="354"/>
        <v/>
      </c>
      <c r="BV1723" s="79" t="str">
        <f t="shared" si="355"/>
        <v/>
      </c>
      <c r="BW1723" s="79" t="str">
        <f t="shared" si="356"/>
        <v/>
      </c>
      <c r="CB1723" s="5"/>
      <c r="CE1723" s="5"/>
      <c r="CF1723" s="5"/>
      <c r="CG1723" s="5"/>
      <c r="CH1723" s="5"/>
      <c r="CJ1723" s="14"/>
      <c r="CK1723" s="25"/>
      <c r="DO1723" s="5" t="e">
        <f>IF(REPORTE!AH$2="si",IF(C1723=VALUE(REPORTE!C$22),IF(SUM(DO1724:DO$1993),CONCATENATE(INT(B1723),", "),INT(B1723)),""),IF(C1723=VALUE(REPORTE!C$21),IF(SUM(DO1724:DO$1993),CONCATENATE(INT(B1723),", "),INT(B1723)),""))</f>
        <v>#VALUE!</v>
      </c>
      <c r="DP1723" s="5"/>
      <c r="DS1723" s="5"/>
      <c r="DT1723" s="5"/>
      <c r="DU1723" s="5"/>
      <c r="DV1723" s="5"/>
    </row>
    <row r="1724" spans="1:126" x14ac:dyDescent="0.25">
      <c r="A1724" s="4" t="str">
        <f t="shared" si="350"/>
        <v/>
      </c>
      <c r="B1724" s="3"/>
      <c r="D1724" s="1"/>
      <c r="H1724" s="5" t="str">
        <f>IF(F1724="","",IFERROR(CONCATENATE("PEUA",VLOOKUP(ESTADO,REPORTE!AV$2:AW$33,2,0),DIDTRITO_FORM,CADER_FORM,IFERROR(INDEX(CA:CA,MATCH(DAY(F1724),BZ:BZ,0),1),DAY(F1724)),IFERROR(INDEX(CA:CA,MATCH(MONTH(F1724),BZ:BZ,0),1),MONTH(F1724)),YEAR(F1724),G1724),""))</f>
        <v/>
      </c>
      <c r="N1724" s="66" t="str">
        <f>IFERROR(IF(BT1724="","",IF(INDEX(N$1:N1723,MATCH(BT1724,BT$1:BT1723,0),1)=0,"",INDEX(N$1:N1723,MATCH(BT1724,BT$1:BT1723,0),1))),"")</f>
        <v/>
      </c>
      <c r="O1724" s="66" t="str">
        <f>IFERROR(IF(BT1724="","",IF(INDEX(O$1:O1723,MATCH(BT1724,BT$1:BT1723,0),1)=0,"",INDEX(O$1:O1723,MATCH(BT1724,BT$1:BT1723,0),1))),"")</f>
        <v/>
      </c>
      <c r="R1724" s="66"/>
      <c r="S1724" s="5"/>
      <c r="T1724" s="66"/>
      <c r="U1724" s="5" t="str">
        <f>IFERROR(IF(INDEX(U$1:U1723,MATCH(T1724,T$1:T1723,0),1)=0,"",INDEX(U$1:U1723,MATCH(T1724,T$1:T1723,0),1)),"")</f>
        <v/>
      </c>
      <c r="V1724" s="66"/>
      <c r="W1724" s="5" t="str">
        <f>IFERROR(IF(INDEX(W$1:W1723,MATCH(V1724,V$1:V1723,0),1)=0,"",INDEX(W$1:W1723,MATCH(V1724,V$1:V1723,0),1)),"")</f>
        <v/>
      </c>
      <c r="AE1724" s="4"/>
      <c r="AY1724" s="7"/>
      <c r="BN1724" s="7" t="str">
        <f t="shared" si="357"/>
        <v/>
      </c>
      <c r="BO1724" s="286" t="str">
        <f t="shared" si="359"/>
        <v/>
      </c>
      <c r="BP1724" s="22" t="str">
        <f t="shared" si="358"/>
        <v/>
      </c>
      <c r="BQ1724" s="7"/>
      <c r="BR1724" s="75" t="str">
        <f t="shared" si="351"/>
        <v/>
      </c>
      <c r="BS1724" s="75" t="str">
        <f t="shared" si="352"/>
        <v/>
      </c>
      <c r="BT1724" s="5" t="str">
        <f t="shared" si="353"/>
        <v/>
      </c>
      <c r="BU1724" s="79" t="str">
        <f t="shared" si="354"/>
        <v/>
      </c>
      <c r="BV1724" s="79" t="str">
        <f t="shared" si="355"/>
        <v/>
      </c>
      <c r="BW1724" s="79" t="str">
        <f t="shared" si="356"/>
        <v/>
      </c>
      <c r="CB1724" s="5"/>
      <c r="CE1724" s="5"/>
      <c r="CF1724" s="5"/>
      <c r="CG1724" s="5"/>
      <c r="CH1724" s="5"/>
      <c r="CJ1724" s="14"/>
      <c r="CK1724" s="25"/>
      <c r="DO1724" s="5" t="e">
        <f>IF(REPORTE!AH$2="si",IF(C1724=VALUE(REPORTE!C$22),IF(SUM(DO1725:DO$1993),CONCATENATE(INT(B1724),", "),INT(B1724)),""),IF(C1724=VALUE(REPORTE!C$21),IF(SUM(DO1725:DO$1993),CONCATENATE(INT(B1724),", "),INT(B1724)),""))</f>
        <v>#VALUE!</v>
      </c>
      <c r="DP1724" s="5" t="e">
        <f>CONCATENATE(DO1724,DO1725,DO1726,DO1727,DO1728,DO1729,DO1730,DO1731,DO1732,DO1733,DO1734,DO1735,DO1736,DO1737,DO1738,DO1739,DO1740,DO1741,DO1742,DO1743,DO1744,DO1745,DO1746,DO1747,DO1748,DO1749,DO1750,DO1751,DO1752,DO1753,DO1754,DO1755,DO1756,DO1757,DO1758,DO1759,DO1760,DO1761,DO1762,DO1763,DO1764,DO1765)</f>
        <v>#VALUE!</v>
      </c>
      <c r="DS1724" s="5"/>
      <c r="DT1724" s="5"/>
      <c r="DU1724" s="5"/>
      <c r="DV1724" s="5"/>
    </row>
    <row r="1725" spans="1:126" x14ac:dyDescent="0.25">
      <c r="A1725" s="4" t="str">
        <f t="shared" si="350"/>
        <v/>
      </c>
      <c r="B1725" s="3"/>
      <c r="D1725" s="1"/>
      <c r="H1725" s="5" t="str">
        <f>IF(F1725="","",IFERROR(CONCATENATE("PEUA",VLOOKUP(ESTADO,REPORTE!AV$2:AW$33,2,0),DIDTRITO_FORM,CADER_FORM,IFERROR(INDEX(CA:CA,MATCH(DAY(F1725),BZ:BZ,0),1),DAY(F1725)),IFERROR(INDEX(CA:CA,MATCH(MONTH(F1725),BZ:BZ,0),1),MONTH(F1725)),YEAR(F1725),G1725),""))</f>
        <v/>
      </c>
      <c r="N1725" s="66" t="str">
        <f>IFERROR(IF(BT1725="","",IF(INDEX(N$1:N1724,MATCH(BT1725,BT$1:BT1724,0),1)=0,"",INDEX(N$1:N1724,MATCH(BT1725,BT$1:BT1724,0),1))),"")</f>
        <v/>
      </c>
      <c r="O1725" s="66" t="str">
        <f>IFERROR(IF(BT1725="","",IF(INDEX(O$1:O1724,MATCH(BT1725,BT$1:BT1724,0),1)=0,"",INDEX(O$1:O1724,MATCH(BT1725,BT$1:BT1724,0),1))),"")</f>
        <v/>
      </c>
      <c r="R1725" s="66"/>
      <c r="S1725" s="5"/>
      <c r="T1725" s="66"/>
      <c r="U1725" s="5" t="str">
        <f>IFERROR(IF(INDEX(U$1:U1724,MATCH(T1725,T$1:T1724,0),1)=0,"",INDEX(U$1:U1724,MATCH(T1725,T$1:T1724,0),1)),"")</f>
        <v/>
      </c>
      <c r="V1725" s="66"/>
      <c r="W1725" s="5" t="str">
        <f>IFERROR(IF(INDEX(W$1:W1724,MATCH(V1725,V$1:V1724,0),1)=0,"",INDEX(W$1:W1724,MATCH(V1725,V$1:V1724,0),1)),"")</f>
        <v/>
      </c>
      <c r="AE1725" s="4"/>
      <c r="AY1725" s="7"/>
      <c r="BN1725" s="7" t="str">
        <f t="shared" si="357"/>
        <v/>
      </c>
      <c r="BO1725" s="286" t="str">
        <f t="shared" si="359"/>
        <v/>
      </c>
      <c r="BP1725" s="22" t="str">
        <f t="shared" si="358"/>
        <v/>
      </c>
      <c r="BQ1725" s="7"/>
      <c r="BR1725" s="75" t="str">
        <f t="shared" si="351"/>
        <v/>
      </c>
      <c r="BS1725" s="75" t="str">
        <f t="shared" si="352"/>
        <v/>
      </c>
      <c r="BT1725" s="5" t="str">
        <f t="shared" si="353"/>
        <v/>
      </c>
      <c r="BU1725" s="79" t="str">
        <f t="shared" si="354"/>
        <v/>
      </c>
      <c r="BV1725" s="79" t="str">
        <f t="shared" si="355"/>
        <v/>
      </c>
      <c r="BW1725" s="79" t="str">
        <f t="shared" si="356"/>
        <v/>
      </c>
      <c r="CB1725" s="5"/>
      <c r="CE1725" s="5"/>
      <c r="CF1725" s="5"/>
      <c r="CG1725" s="5"/>
      <c r="CH1725" s="5"/>
      <c r="CJ1725" s="14"/>
      <c r="CK1725" s="25"/>
      <c r="DO1725" s="5" t="e">
        <f>IF(REPORTE!AH$2="si",IF(C1725=VALUE(REPORTE!C$22),IF(SUM(DO1726:DO$1993),CONCATENATE(INT(B1725),", "),INT(B1725)),""),IF(C1725=VALUE(REPORTE!C$21),IF(SUM(DO1726:DO$1993),CONCATENATE(INT(B1725),", "),INT(B1725)),""))</f>
        <v>#VALUE!</v>
      </c>
      <c r="DS1725" s="5"/>
      <c r="DT1725" s="5"/>
      <c r="DU1725" s="5"/>
      <c r="DV1725" s="5"/>
    </row>
    <row r="1726" spans="1:126" x14ac:dyDescent="0.25">
      <c r="A1726" s="4" t="str">
        <f t="shared" si="350"/>
        <v/>
      </c>
      <c r="B1726" s="3"/>
      <c r="D1726" s="1"/>
      <c r="H1726" s="5" t="str">
        <f>IF(F1726="","",IFERROR(CONCATENATE("PEUA",VLOOKUP(ESTADO,REPORTE!AV$2:AW$33,2,0),DIDTRITO_FORM,CADER_FORM,IFERROR(INDEX(CA:CA,MATCH(DAY(F1726),BZ:BZ,0),1),DAY(F1726)),IFERROR(INDEX(CA:CA,MATCH(MONTH(F1726),BZ:BZ,0),1),MONTH(F1726)),YEAR(F1726),G1726),""))</f>
        <v/>
      </c>
      <c r="N1726" s="66" t="str">
        <f>IFERROR(IF(BT1726="","",IF(INDEX(N$1:N1725,MATCH(BT1726,BT$1:BT1725,0),1)=0,"",INDEX(N$1:N1725,MATCH(BT1726,BT$1:BT1725,0),1))),"")</f>
        <v/>
      </c>
      <c r="O1726" s="66" t="str">
        <f>IFERROR(IF(BT1726="","",IF(INDEX(O$1:O1725,MATCH(BT1726,BT$1:BT1725,0),1)=0,"",INDEX(O$1:O1725,MATCH(BT1726,BT$1:BT1725,0),1))),"")</f>
        <v/>
      </c>
      <c r="R1726" s="66"/>
      <c r="S1726" s="5"/>
      <c r="T1726" s="66"/>
      <c r="U1726" s="5" t="str">
        <f>IFERROR(IF(INDEX(U$1:U1725,MATCH(T1726,T$1:T1725,0),1)=0,"",INDEX(U$1:U1725,MATCH(T1726,T$1:T1725,0),1)),"")</f>
        <v/>
      </c>
      <c r="V1726" s="66"/>
      <c r="W1726" s="5" t="str">
        <f>IFERROR(IF(INDEX(W$1:W1725,MATCH(V1726,V$1:V1725,0),1)=0,"",INDEX(W$1:W1725,MATCH(V1726,V$1:V1725,0),1)),"")</f>
        <v/>
      </c>
      <c r="AE1726" s="4"/>
      <c r="AY1726" s="7"/>
      <c r="BN1726" s="7" t="str">
        <f t="shared" si="357"/>
        <v/>
      </c>
      <c r="BO1726" s="286" t="str">
        <f t="shared" si="359"/>
        <v/>
      </c>
      <c r="BP1726" s="22" t="str">
        <f t="shared" si="358"/>
        <v/>
      </c>
      <c r="BQ1726" s="7"/>
      <c r="BR1726" s="75" t="str">
        <f t="shared" si="351"/>
        <v/>
      </c>
      <c r="BS1726" s="75" t="str">
        <f t="shared" si="352"/>
        <v/>
      </c>
      <c r="BT1726" s="5" t="str">
        <f t="shared" si="353"/>
        <v/>
      </c>
      <c r="BU1726" s="79" t="str">
        <f t="shared" si="354"/>
        <v/>
      </c>
      <c r="BV1726" s="79" t="str">
        <f t="shared" si="355"/>
        <v/>
      </c>
      <c r="BW1726" s="79" t="str">
        <f t="shared" si="356"/>
        <v/>
      </c>
      <c r="CB1726" s="5"/>
      <c r="CE1726" s="5"/>
      <c r="CF1726" s="5"/>
      <c r="CG1726" s="5"/>
      <c r="CH1726" s="5"/>
      <c r="CJ1726" s="14"/>
      <c r="CK1726" s="25"/>
      <c r="DO1726" s="5" t="e">
        <f>IF(REPORTE!AH$2="si",IF(C1726=VALUE(REPORTE!C$22),IF(SUM(DO1727:DO$1993),CONCATENATE(INT(B1726),", "),INT(B1726)),""),IF(C1726=VALUE(REPORTE!C$21),IF(SUM(DO1727:DO$1993),CONCATENATE(INT(B1726),", "),INT(B1726)),""))</f>
        <v>#VALUE!</v>
      </c>
      <c r="DS1726" s="5"/>
      <c r="DT1726" s="5"/>
      <c r="DU1726" s="5"/>
      <c r="DV1726" s="5"/>
    </row>
    <row r="1727" spans="1:126" x14ac:dyDescent="0.25">
      <c r="A1727" s="4" t="str">
        <f t="shared" si="350"/>
        <v/>
      </c>
      <c r="B1727" s="3"/>
      <c r="D1727" s="1"/>
      <c r="H1727" s="5" t="str">
        <f>IF(F1727="","",IFERROR(CONCATENATE("PEUA",VLOOKUP(ESTADO,REPORTE!AV$2:AW$33,2,0),DIDTRITO_FORM,CADER_FORM,IFERROR(INDEX(CA:CA,MATCH(DAY(F1727),BZ:BZ,0),1),DAY(F1727)),IFERROR(INDEX(CA:CA,MATCH(MONTH(F1727),BZ:BZ,0),1),MONTH(F1727)),YEAR(F1727),G1727),""))</f>
        <v/>
      </c>
      <c r="N1727" s="66" t="str">
        <f>IFERROR(IF(BT1727="","",IF(INDEX(N$1:N1726,MATCH(BT1727,BT$1:BT1726,0),1)=0,"",INDEX(N$1:N1726,MATCH(BT1727,BT$1:BT1726,0),1))),"")</f>
        <v/>
      </c>
      <c r="O1727" s="66" t="str">
        <f>IFERROR(IF(BT1727="","",IF(INDEX(O$1:O1726,MATCH(BT1727,BT$1:BT1726,0),1)=0,"",INDEX(O$1:O1726,MATCH(BT1727,BT$1:BT1726,0),1))),"")</f>
        <v/>
      </c>
      <c r="R1727" s="66"/>
      <c r="S1727" s="5"/>
      <c r="T1727" s="66"/>
      <c r="U1727" s="5" t="str">
        <f>IFERROR(IF(INDEX(U$1:U1726,MATCH(T1727,T$1:T1726,0),1)=0,"",INDEX(U$1:U1726,MATCH(T1727,T$1:T1726,0),1)),"")</f>
        <v/>
      </c>
      <c r="V1727" s="66"/>
      <c r="W1727" s="5" t="str">
        <f>IFERROR(IF(INDEX(W$1:W1726,MATCH(V1727,V$1:V1726,0),1)=0,"",INDEX(W$1:W1726,MATCH(V1727,V$1:V1726,0),1)),"")</f>
        <v/>
      </c>
      <c r="AE1727" s="4"/>
      <c r="AY1727" s="7"/>
      <c r="BN1727" s="7" t="str">
        <f t="shared" si="357"/>
        <v/>
      </c>
      <c r="BO1727" s="286" t="str">
        <f t="shared" si="359"/>
        <v/>
      </c>
      <c r="BP1727" s="22" t="str">
        <f t="shared" si="358"/>
        <v/>
      </c>
      <c r="BQ1727" s="7"/>
      <c r="BR1727" s="75" t="str">
        <f t="shared" si="351"/>
        <v/>
      </c>
      <c r="BS1727" s="75" t="str">
        <f t="shared" si="352"/>
        <v/>
      </c>
      <c r="BT1727" s="5" t="str">
        <f t="shared" si="353"/>
        <v/>
      </c>
      <c r="BU1727" s="79" t="str">
        <f t="shared" si="354"/>
        <v/>
      </c>
      <c r="BV1727" s="79" t="str">
        <f t="shared" si="355"/>
        <v/>
      </c>
      <c r="BW1727" s="79" t="str">
        <f t="shared" si="356"/>
        <v/>
      </c>
      <c r="CB1727" s="5"/>
      <c r="CE1727" s="5"/>
      <c r="CF1727" s="5"/>
      <c r="CG1727" s="5"/>
      <c r="CH1727" s="5"/>
      <c r="CJ1727" s="14"/>
      <c r="CK1727" s="25"/>
      <c r="DO1727" s="5" t="e">
        <f>IF(REPORTE!AH$2="si",IF(C1727=VALUE(REPORTE!C$22),IF(SUM(DO1728:DO$1993),CONCATENATE(INT(B1727),", "),INT(B1727)),""),IF(C1727=VALUE(REPORTE!C$21),IF(SUM(DO1728:DO$1993),CONCATENATE(INT(B1727),", "),INT(B1727)),""))</f>
        <v>#VALUE!</v>
      </c>
      <c r="DS1727" s="5"/>
      <c r="DT1727" s="5"/>
      <c r="DU1727" s="5"/>
      <c r="DV1727" s="5"/>
    </row>
    <row r="1728" spans="1:126" x14ac:dyDescent="0.25">
      <c r="A1728" s="4" t="str">
        <f t="shared" si="350"/>
        <v/>
      </c>
      <c r="B1728" s="3"/>
      <c r="D1728" s="1"/>
      <c r="H1728" s="5" t="str">
        <f>IF(F1728="","",IFERROR(CONCATENATE("PEUA",VLOOKUP(ESTADO,REPORTE!AV$2:AW$33,2,0),DIDTRITO_FORM,CADER_FORM,IFERROR(INDEX(CA:CA,MATCH(DAY(F1728),BZ:BZ,0),1),DAY(F1728)),IFERROR(INDEX(CA:CA,MATCH(MONTH(F1728),BZ:BZ,0),1),MONTH(F1728)),YEAR(F1728),G1728),""))</f>
        <v/>
      </c>
      <c r="N1728" s="66" t="str">
        <f>IFERROR(IF(BT1728="","",IF(INDEX(N$1:N1727,MATCH(BT1728,BT$1:BT1727,0),1)=0,"",INDEX(N$1:N1727,MATCH(BT1728,BT$1:BT1727,0),1))),"")</f>
        <v/>
      </c>
      <c r="O1728" s="66" t="str">
        <f>IFERROR(IF(BT1728="","",IF(INDEX(O$1:O1727,MATCH(BT1728,BT$1:BT1727,0),1)=0,"",INDEX(O$1:O1727,MATCH(BT1728,BT$1:BT1727,0),1))),"")</f>
        <v/>
      </c>
      <c r="R1728" s="66"/>
      <c r="S1728" s="5"/>
      <c r="T1728" s="66"/>
      <c r="U1728" s="5" t="str">
        <f>IFERROR(IF(INDEX(U$1:U1727,MATCH(T1728,T$1:T1727,0),1)=0,"",INDEX(U$1:U1727,MATCH(T1728,T$1:T1727,0),1)),"")</f>
        <v/>
      </c>
      <c r="V1728" s="66"/>
      <c r="W1728" s="5" t="str">
        <f>IFERROR(IF(INDEX(W$1:W1727,MATCH(V1728,V$1:V1727,0),1)=0,"",INDEX(W$1:W1727,MATCH(V1728,V$1:V1727,0),1)),"")</f>
        <v/>
      </c>
      <c r="AE1728" s="4"/>
      <c r="AY1728" s="7"/>
      <c r="BN1728" s="7" t="str">
        <f t="shared" si="357"/>
        <v/>
      </c>
      <c r="BO1728" s="286" t="str">
        <f t="shared" si="359"/>
        <v/>
      </c>
      <c r="BP1728" s="22" t="str">
        <f t="shared" si="358"/>
        <v/>
      </c>
      <c r="BQ1728" s="7"/>
      <c r="BR1728" s="75" t="str">
        <f t="shared" si="351"/>
        <v/>
      </c>
      <c r="BS1728" s="75" t="str">
        <f t="shared" si="352"/>
        <v/>
      </c>
      <c r="BT1728" s="5" t="str">
        <f t="shared" si="353"/>
        <v/>
      </c>
      <c r="BU1728" s="79" t="str">
        <f t="shared" si="354"/>
        <v/>
      </c>
      <c r="BV1728" s="79" t="str">
        <f t="shared" si="355"/>
        <v/>
      </c>
      <c r="BW1728" s="79" t="str">
        <f t="shared" si="356"/>
        <v/>
      </c>
      <c r="CB1728" s="5"/>
      <c r="CE1728" s="5"/>
      <c r="CF1728" s="5"/>
      <c r="CG1728" s="5"/>
      <c r="CH1728" s="5"/>
      <c r="CJ1728" s="14"/>
      <c r="CK1728" s="25"/>
      <c r="DO1728" s="5" t="e">
        <f>IF(REPORTE!AH$2="si",IF(C1728=VALUE(REPORTE!C$22),IF(SUM(DO1729:DO$1993),CONCATENATE(INT(B1728),", "),INT(B1728)),""),IF(C1728=VALUE(REPORTE!C$21),IF(SUM(DO1729:DO$1993),CONCATENATE(INT(B1728),", "),INT(B1728)),""))</f>
        <v>#VALUE!</v>
      </c>
      <c r="DS1728" s="5"/>
      <c r="DT1728" s="5"/>
      <c r="DU1728" s="5"/>
      <c r="DV1728" s="5"/>
    </row>
    <row r="1729" spans="1:126" x14ac:dyDescent="0.25">
      <c r="A1729" s="4" t="str">
        <f t="shared" si="350"/>
        <v/>
      </c>
      <c r="B1729" s="3"/>
      <c r="D1729" s="1"/>
      <c r="H1729" s="5" t="str">
        <f>IF(F1729="","",IFERROR(CONCATENATE("PEUA",VLOOKUP(ESTADO,REPORTE!AV$2:AW$33,2,0),DIDTRITO_FORM,CADER_FORM,IFERROR(INDEX(CA:CA,MATCH(DAY(F1729),BZ:BZ,0),1),DAY(F1729)),IFERROR(INDEX(CA:CA,MATCH(MONTH(F1729),BZ:BZ,0),1),MONTH(F1729)),YEAR(F1729),G1729),""))</f>
        <v/>
      </c>
      <c r="N1729" s="66" t="str">
        <f>IFERROR(IF(BT1729="","",IF(INDEX(N$1:N1728,MATCH(BT1729,BT$1:BT1728,0),1)=0,"",INDEX(N$1:N1728,MATCH(BT1729,BT$1:BT1728,0),1))),"")</f>
        <v/>
      </c>
      <c r="O1729" s="66" t="str">
        <f>IFERROR(IF(BT1729="","",IF(INDEX(O$1:O1728,MATCH(BT1729,BT$1:BT1728,0),1)=0,"",INDEX(O$1:O1728,MATCH(BT1729,BT$1:BT1728,0),1))),"")</f>
        <v/>
      </c>
      <c r="R1729" s="66"/>
      <c r="S1729" s="5"/>
      <c r="T1729" s="66"/>
      <c r="U1729" s="5" t="str">
        <f>IFERROR(IF(INDEX(U$1:U1728,MATCH(T1729,T$1:T1728,0),1)=0,"",INDEX(U$1:U1728,MATCH(T1729,T$1:T1728,0),1)),"")</f>
        <v/>
      </c>
      <c r="V1729" s="66"/>
      <c r="W1729" s="5" t="str">
        <f>IFERROR(IF(INDEX(W$1:W1728,MATCH(V1729,V$1:V1728,0),1)=0,"",INDEX(W$1:W1728,MATCH(V1729,V$1:V1728,0),1)),"")</f>
        <v/>
      </c>
      <c r="AE1729" s="4"/>
      <c r="AY1729" s="7"/>
      <c r="BN1729" s="7" t="str">
        <f t="shared" si="357"/>
        <v/>
      </c>
      <c r="BO1729" s="286" t="str">
        <f t="shared" si="359"/>
        <v/>
      </c>
      <c r="BP1729" s="22" t="str">
        <f t="shared" si="358"/>
        <v/>
      </c>
      <c r="BQ1729" s="7"/>
      <c r="BR1729" s="75" t="str">
        <f t="shared" si="351"/>
        <v/>
      </c>
      <c r="BS1729" s="75" t="str">
        <f t="shared" si="352"/>
        <v/>
      </c>
      <c r="BT1729" s="5" t="str">
        <f t="shared" si="353"/>
        <v/>
      </c>
      <c r="BU1729" s="79" t="str">
        <f t="shared" si="354"/>
        <v/>
      </c>
      <c r="BV1729" s="79" t="str">
        <f t="shared" si="355"/>
        <v/>
      </c>
      <c r="BW1729" s="79" t="str">
        <f t="shared" si="356"/>
        <v/>
      </c>
      <c r="CB1729" s="5"/>
      <c r="CE1729" s="5"/>
      <c r="CF1729" s="5"/>
      <c r="CG1729" s="5"/>
      <c r="CH1729" s="5"/>
      <c r="CJ1729" s="14"/>
      <c r="CK1729" s="25"/>
      <c r="DO1729" s="5" t="e">
        <f>IF(REPORTE!AH$2="si",IF(C1729=VALUE(REPORTE!C$22),IF(SUM(DO1730:DO$1993),CONCATENATE(INT(B1729),", "),INT(B1729)),""),IF(C1729=VALUE(REPORTE!C$21),IF(SUM(DO1730:DO$1993),CONCATENATE(INT(B1729),", "),INT(B1729)),""))</f>
        <v>#VALUE!</v>
      </c>
      <c r="DS1729" s="5"/>
      <c r="DT1729" s="5"/>
      <c r="DU1729" s="5"/>
      <c r="DV1729" s="5"/>
    </row>
    <row r="1730" spans="1:126" x14ac:dyDescent="0.25">
      <c r="A1730" s="4" t="str">
        <f t="shared" ref="A1730:A1793" si="360">IF(OR(BS1730="",BQ1730="",BQ1730="VENCIDO"),IF(B1730="","",IF(LEN(B1730)=1,"000"&amp;B1730,IF(LEN(B1730)=2,"00"&amp;B1730,IF(LEN(B1730)=3,"0"&amp;B1730,B1730)))),C1730)</f>
        <v/>
      </c>
      <c r="B1730" s="3"/>
      <c r="D1730" s="1"/>
      <c r="H1730" s="5" t="str">
        <f>IF(F1730="","",IFERROR(CONCATENATE("PEUA",VLOOKUP(ESTADO,REPORTE!AV$2:AW$33,2,0),DIDTRITO_FORM,CADER_FORM,IFERROR(INDEX(CA:CA,MATCH(DAY(F1730),BZ:BZ,0),1),DAY(F1730)),IFERROR(INDEX(CA:CA,MATCH(MONTH(F1730),BZ:BZ,0),1),MONTH(F1730)),YEAR(F1730),G1730),""))</f>
        <v/>
      </c>
      <c r="N1730" s="66" t="str">
        <f>IFERROR(IF(BT1730="","",IF(INDEX(N$1:N1729,MATCH(BT1730,BT$1:BT1729,0),1)=0,"",INDEX(N$1:N1729,MATCH(BT1730,BT$1:BT1729,0),1))),"")</f>
        <v/>
      </c>
      <c r="O1730" s="66" t="str">
        <f>IFERROR(IF(BT1730="","",IF(INDEX(O$1:O1729,MATCH(BT1730,BT$1:BT1729,0),1)=0,"",INDEX(O$1:O1729,MATCH(BT1730,BT$1:BT1729,0),1))),"")</f>
        <v/>
      </c>
      <c r="R1730" s="66"/>
      <c r="S1730" s="5"/>
      <c r="T1730" s="66"/>
      <c r="U1730" s="5" t="str">
        <f>IFERROR(IF(INDEX(U$1:U1729,MATCH(T1730,T$1:T1729,0),1)=0,"",INDEX(U$1:U1729,MATCH(T1730,T$1:T1729,0),1)),"")</f>
        <v/>
      </c>
      <c r="V1730" s="66"/>
      <c r="W1730" s="5" t="str">
        <f>IFERROR(IF(INDEX(W$1:W1729,MATCH(V1730,V$1:V1729,0),1)=0,"",INDEX(W$1:W1729,MATCH(V1730,V$1:V1729,0),1)),"")</f>
        <v/>
      </c>
      <c r="AE1730" s="4"/>
      <c r="AY1730" s="7"/>
      <c r="BN1730" s="7" t="str">
        <f t="shared" si="357"/>
        <v/>
      </c>
      <c r="BO1730" s="286" t="str">
        <f t="shared" si="359"/>
        <v/>
      </c>
      <c r="BP1730" s="22" t="str">
        <f t="shared" si="358"/>
        <v/>
      </c>
      <c r="BQ1730" s="7"/>
      <c r="BR1730" s="75" t="str">
        <f t="shared" ref="BR1730:BR1793" si="361">IFERROR(IF(BH1730=0,"",BH1730/6000),"")</f>
        <v/>
      </c>
      <c r="BS1730" s="75" t="str">
        <f t="shared" ref="BS1730:BS1793" si="362">IFERROR(IF(VALUE(AY1730)&gt;VALUE(APERTURA_VENTANILLA),"OK",""),"")</f>
        <v/>
      </c>
      <c r="BT1730" s="5" t="str">
        <f t="shared" ref="BT1730:BT1793" si="363">J1730&amp;IF(K1730="",""," ")&amp;K1730&amp;IF(L1730="",""," ")&amp;L1730</f>
        <v/>
      </c>
      <c r="BU1730" s="79" t="str">
        <f t="shared" ref="BU1730:BU1793" si="364">IF(I1730="","",IF(I1730="F",SUM(BV1730:BW1730),""))</f>
        <v/>
      </c>
      <c r="BV1730" s="79" t="str">
        <f t="shared" ref="BV1730:BV1793" si="365">IF(OR(I1730="M",I1730=""),"",IF(MID(N1730,11,1)="H",1,0))</f>
        <v/>
      </c>
      <c r="BW1730" s="79" t="str">
        <f t="shared" ref="BW1730:BW1793" si="366">IF(OR(I1730="M",I1730=""),"",IF(MID(N1730,11,1)="M",1,0))</f>
        <v/>
      </c>
      <c r="CB1730" s="5"/>
      <c r="CE1730" s="5"/>
      <c r="CF1730" s="5"/>
      <c r="CG1730" s="5"/>
      <c r="CH1730" s="5"/>
      <c r="CJ1730" s="14"/>
      <c r="CK1730" s="25"/>
      <c r="DO1730" s="5" t="e">
        <f>IF(REPORTE!AH$2="si",IF(C1730=VALUE(REPORTE!C$22),IF(SUM(DO1731:DO$1993),CONCATENATE(INT(B1730),", "),INT(B1730)),""),IF(C1730=VALUE(REPORTE!C$21),IF(SUM(DO1731:DO$1993),CONCATENATE(INT(B1730),", "),INT(B1730)),""))</f>
        <v>#VALUE!</v>
      </c>
      <c r="DS1730" s="5"/>
      <c r="DT1730" s="5"/>
      <c r="DU1730" s="5"/>
      <c r="DV1730" s="5"/>
    </row>
    <row r="1731" spans="1:126" x14ac:dyDescent="0.25">
      <c r="A1731" s="4" t="str">
        <f t="shared" si="360"/>
        <v/>
      </c>
      <c r="B1731" s="3"/>
      <c r="D1731" s="1"/>
      <c r="H1731" s="5" t="str">
        <f>IF(F1731="","",IFERROR(CONCATENATE("PEUA",VLOOKUP(ESTADO,REPORTE!AV$2:AW$33,2,0),DIDTRITO_FORM,CADER_FORM,IFERROR(INDEX(CA:CA,MATCH(DAY(F1731),BZ:BZ,0),1),DAY(F1731)),IFERROR(INDEX(CA:CA,MATCH(MONTH(F1731),BZ:BZ,0),1),MONTH(F1731)),YEAR(F1731),G1731),""))</f>
        <v/>
      </c>
      <c r="N1731" s="66" t="str">
        <f>IFERROR(IF(BT1731="","",IF(INDEX(N$1:N1730,MATCH(BT1731,BT$1:BT1730,0),1)=0,"",INDEX(N$1:N1730,MATCH(BT1731,BT$1:BT1730,0),1))),"")</f>
        <v/>
      </c>
      <c r="O1731" s="66" t="str">
        <f>IFERROR(IF(BT1731="","",IF(INDEX(O$1:O1730,MATCH(BT1731,BT$1:BT1730,0),1)=0,"",INDEX(O$1:O1730,MATCH(BT1731,BT$1:BT1730,0),1))),"")</f>
        <v/>
      </c>
      <c r="R1731" s="66"/>
      <c r="S1731" s="5"/>
      <c r="T1731" s="66"/>
      <c r="U1731" s="5" t="str">
        <f>IFERROR(IF(INDEX(U$1:U1730,MATCH(T1731,T$1:T1730,0),1)=0,"",INDEX(U$1:U1730,MATCH(T1731,T$1:T1730,0),1)),"")</f>
        <v/>
      </c>
      <c r="V1731" s="66"/>
      <c r="W1731" s="5" t="str">
        <f>IFERROR(IF(INDEX(W$1:W1730,MATCH(V1731,V$1:V1730,0),1)=0,"",INDEX(W$1:W1730,MATCH(V1731,V$1:V1730,0),1)),"")</f>
        <v/>
      </c>
      <c r="AE1731" s="4"/>
      <c r="AY1731" s="7"/>
      <c r="BN1731" s="7" t="str">
        <f t="shared" si="357"/>
        <v/>
      </c>
      <c r="BO1731" s="286" t="str">
        <f t="shared" si="359"/>
        <v/>
      </c>
      <c r="BP1731" s="22" t="str">
        <f t="shared" si="358"/>
        <v/>
      </c>
      <c r="BQ1731" s="7"/>
      <c r="BR1731" s="75" t="str">
        <f t="shared" si="361"/>
        <v/>
      </c>
      <c r="BS1731" s="75" t="str">
        <f t="shared" si="362"/>
        <v/>
      </c>
      <c r="BT1731" s="5" t="str">
        <f t="shared" si="363"/>
        <v/>
      </c>
      <c r="BU1731" s="79" t="str">
        <f t="shared" si="364"/>
        <v/>
      </c>
      <c r="BV1731" s="79" t="str">
        <f t="shared" si="365"/>
        <v/>
      </c>
      <c r="BW1731" s="79" t="str">
        <f t="shared" si="366"/>
        <v/>
      </c>
      <c r="CB1731" s="5"/>
      <c r="CE1731" s="5"/>
      <c r="CF1731" s="5"/>
      <c r="CG1731" s="5"/>
      <c r="CH1731" s="5"/>
      <c r="CJ1731" s="14"/>
      <c r="CK1731" s="25"/>
      <c r="DO1731" s="5" t="e">
        <f>IF(REPORTE!AH$2="si",IF(C1731=VALUE(REPORTE!C$22),IF(SUM(DO1732:DO$1993),CONCATENATE(INT(B1731),", "),INT(B1731)),""),IF(C1731=VALUE(REPORTE!C$21),IF(SUM(DO1732:DO$1993),CONCATENATE(INT(B1731),", "),INT(B1731)),""))</f>
        <v>#VALUE!</v>
      </c>
      <c r="DS1731" s="5"/>
      <c r="DT1731" s="5"/>
      <c r="DU1731" s="5"/>
      <c r="DV1731" s="5"/>
    </row>
    <row r="1732" spans="1:126" x14ac:dyDescent="0.25">
      <c r="A1732" s="4" t="str">
        <f t="shared" si="360"/>
        <v/>
      </c>
      <c r="B1732" s="3"/>
      <c r="D1732" s="1"/>
      <c r="H1732" s="5" t="str">
        <f>IF(F1732="","",IFERROR(CONCATENATE("PEUA",VLOOKUP(ESTADO,REPORTE!AV$2:AW$33,2,0),DIDTRITO_FORM,CADER_FORM,IFERROR(INDEX(CA:CA,MATCH(DAY(F1732),BZ:BZ,0),1),DAY(F1732)),IFERROR(INDEX(CA:CA,MATCH(MONTH(F1732),BZ:BZ,0),1),MONTH(F1732)),YEAR(F1732),G1732),""))</f>
        <v/>
      </c>
      <c r="N1732" s="66" t="str">
        <f>IFERROR(IF(BT1732="","",IF(INDEX(N$1:N1731,MATCH(BT1732,BT$1:BT1731,0),1)=0,"",INDEX(N$1:N1731,MATCH(BT1732,BT$1:BT1731,0),1))),"")</f>
        <v/>
      </c>
      <c r="O1732" s="66" t="str">
        <f>IFERROR(IF(BT1732="","",IF(INDEX(O$1:O1731,MATCH(BT1732,BT$1:BT1731,0),1)=0,"",INDEX(O$1:O1731,MATCH(BT1732,BT$1:BT1731,0),1))),"")</f>
        <v/>
      </c>
      <c r="R1732" s="66"/>
      <c r="S1732" s="5"/>
      <c r="T1732" s="66"/>
      <c r="U1732" s="5" t="str">
        <f>IFERROR(IF(INDEX(U$1:U1731,MATCH(T1732,T$1:T1731,0),1)=0,"",INDEX(U$1:U1731,MATCH(T1732,T$1:T1731,0),1)),"")</f>
        <v/>
      </c>
      <c r="V1732" s="66"/>
      <c r="W1732" s="5" t="str">
        <f>IFERROR(IF(INDEX(W$1:W1731,MATCH(V1732,V$1:V1731,0),1)=0,"",INDEX(W$1:W1731,MATCH(V1732,V$1:V1731,0),1)),"")</f>
        <v/>
      </c>
      <c r="AE1732" s="4"/>
      <c r="AY1732" s="7"/>
      <c r="BN1732" s="7" t="str">
        <f t="shared" si="357"/>
        <v/>
      </c>
      <c r="BO1732" s="286" t="str">
        <f t="shared" si="359"/>
        <v/>
      </c>
      <c r="BP1732" s="22" t="str">
        <f t="shared" si="358"/>
        <v/>
      </c>
      <c r="BQ1732" s="7"/>
      <c r="BR1732" s="75" t="str">
        <f t="shared" si="361"/>
        <v/>
      </c>
      <c r="BS1732" s="75" t="str">
        <f t="shared" si="362"/>
        <v/>
      </c>
      <c r="BT1732" s="5" t="str">
        <f t="shared" si="363"/>
        <v/>
      </c>
      <c r="BU1732" s="79" t="str">
        <f t="shared" si="364"/>
        <v/>
      </c>
      <c r="BV1732" s="79" t="str">
        <f t="shared" si="365"/>
        <v/>
      </c>
      <c r="BW1732" s="79" t="str">
        <f t="shared" si="366"/>
        <v/>
      </c>
      <c r="CB1732" s="5"/>
      <c r="CE1732" s="5"/>
      <c r="CF1732" s="5"/>
      <c r="CG1732" s="5"/>
      <c r="CH1732" s="5"/>
      <c r="CJ1732" s="14"/>
      <c r="CK1732" s="25"/>
      <c r="DO1732" s="5" t="e">
        <f>IF(REPORTE!AH$2="si",IF(C1732=VALUE(REPORTE!C$22),IF(SUM(DO1733:DO$1993),CONCATENATE(INT(B1732),", "),INT(B1732)),""),IF(C1732=VALUE(REPORTE!C$21),IF(SUM(DO1733:DO$1993),CONCATENATE(INT(B1732),", "),INT(B1732)),""))</f>
        <v>#VALUE!</v>
      </c>
      <c r="DS1732" s="5"/>
      <c r="DT1732" s="5"/>
      <c r="DU1732" s="5"/>
      <c r="DV1732" s="5"/>
    </row>
    <row r="1733" spans="1:126" x14ac:dyDescent="0.25">
      <c r="A1733" s="4" t="str">
        <f t="shared" si="360"/>
        <v/>
      </c>
      <c r="B1733" s="3"/>
      <c r="D1733" s="1"/>
      <c r="H1733" s="5" t="str">
        <f>IF(F1733="","",IFERROR(CONCATENATE("PEUA",VLOOKUP(ESTADO,REPORTE!AV$2:AW$33,2,0),DIDTRITO_FORM,CADER_FORM,IFERROR(INDEX(CA:CA,MATCH(DAY(F1733),BZ:BZ,0),1),DAY(F1733)),IFERROR(INDEX(CA:CA,MATCH(MONTH(F1733),BZ:BZ,0),1),MONTH(F1733)),YEAR(F1733),G1733),""))</f>
        <v/>
      </c>
      <c r="N1733" s="66" t="str">
        <f>IFERROR(IF(BT1733="","",IF(INDEX(N$1:N1732,MATCH(BT1733,BT$1:BT1732,0),1)=0,"",INDEX(N$1:N1732,MATCH(BT1733,BT$1:BT1732,0),1))),"")</f>
        <v/>
      </c>
      <c r="O1733" s="66" t="str">
        <f>IFERROR(IF(BT1733="","",IF(INDEX(O$1:O1732,MATCH(BT1733,BT$1:BT1732,0),1)=0,"",INDEX(O$1:O1732,MATCH(BT1733,BT$1:BT1732,0),1))),"")</f>
        <v/>
      </c>
      <c r="R1733" s="66"/>
      <c r="S1733" s="5"/>
      <c r="T1733" s="66"/>
      <c r="U1733" s="5" t="str">
        <f>IFERROR(IF(INDEX(U$1:U1732,MATCH(T1733,T$1:T1732,0),1)=0,"",INDEX(U$1:U1732,MATCH(T1733,T$1:T1732,0),1)),"")</f>
        <v/>
      </c>
      <c r="V1733" s="66"/>
      <c r="W1733" s="5" t="str">
        <f>IFERROR(IF(INDEX(W$1:W1732,MATCH(V1733,V$1:V1732,0),1)=0,"",INDEX(W$1:W1732,MATCH(V1733,V$1:V1732,0),1)),"")</f>
        <v/>
      </c>
      <c r="AE1733" s="4"/>
      <c r="AY1733" s="7"/>
      <c r="BN1733" s="7" t="str">
        <f t="shared" si="357"/>
        <v/>
      </c>
      <c r="BO1733" s="286" t="str">
        <f t="shared" si="359"/>
        <v/>
      </c>
      <c r="BP1733" s="22" t="str">
        <f t="shared" si="358"/>
        <v/>
      </c>
      <c r="BQ1733" s="7"/>
      <c r="BR1733" s="75" t="str">
        <f t="shared" si="361"/>
        <v/>
      </c>
      <c r="BS1733" s="75" t="str">
        <f t="shared" si="362"/>
        <v/>
      </c>
      <c r="BT1733" s="5" t="str">
        <f t="shared" si="363"/>
        <v/>
      </c>
      <c r="BU1733" s="79" t="str">
        <f t="shared" si="364"/>
        <v/>
      </c>
      <c r="BV1733" s="79" t="str">
        <f t="shared" si="365"/>
        <v/>
      </c>
      <c r="BW1733" s="79" t="str">
        <f t="shared" si="366"/>
        <v/>
      </c>
      <c r="CB1733" s="5"/>
      <c r="CE1733" s="5"/>
      <c r="CF1733" s="5"/>
      <c r="CG1733" s="5"/>
      <c r="CH1733" s="5"/>
      <c r="CJ1733" s="14"/>
      <c r="CK1733" s="25"/>
      <c r="DO1733" s="5" t="e">
        <f>IF(REPORTE!AH$2="si",IF(C1733=VALUE(REPORTE!C$22),IF(SUM(DO1734:DO$1993),CONCATENATE(INT(B1733),", "),INT(B1733)),""),IF(C1733=VALUE(REPORTE!C$21),IF(SUM(DO1734:DO$1993),CONCATENATE(INT(B1733),", "),INT(B1733)),""))</f>
        <v>#VALUE!</v>
      </c>
      <c r="DS1733" s="5"/>
      <c r="DT1733" s="5"/>
      <c r="DU1733" s="5"/>
      <c r="DV1733" s="5"/>
    </row>
    <row r="1734" spans="1:126" x14ac:dyDescent="0.25">
      <c r="A1734" s="4" t="str">
        <f t="shared" si="360"/>
        <v/>
      </c>
      <c r="B1734" s="3"/>
      <c r="D1734" s="1"/>
      <c r="H1734" s="5" t="str">
        <f>IF(F1734="","",IFERROR(CONCATENATE("PEUA",VLOOKUP(ESTADO,REPORTE!AV$2:AW$33,2,0),DIDTRITO_FORM,CADER_FORM,IFERROR(INDEX(CA:CA,MATCH(DAY(F1734),BZ:BZ,0),1),DAY(F1734)),IFERROR(INDEX(CA:CA,MATCH(MONTH(F1734),BZ:BZ,0),1),MONTH(F1734)),YEAR(F1734),G1734),""))</f>
        <v/>
      </c>
      <c r="N1734" s="66" t="str">
        <f>IFERROR(IF(BT1734="","",IF(INDEX(N$1:N1733,MATCH(BT1734,BT$1:BT1733,0),1)=0,"",INDEX(N$1:N1733,MATCH(BT1734,BT$1:BT1733,0),1))),"")</f>
        <v/>
      </c>
      <c r="O1734" s="66" t="str">
        <f>IFERROR(IF(BT1734="","",IF(INDEX(O$1:O1733,MATCH(BT1734,BT$1:BT1733,0),1)=0,"",INDEX(O$1:O1733,MATCH(BT1734,BT$1:BT1733,0),1))),"")</f>
        <v/>
      </c>
      <c r="R1734" s="66"/>
      <c r="S1734" s="5"/>
      <c r="T1734" s="66"/>
      <c r="U1734" s="5" t="str">
        <f>IFERROR(IF(INDEX(U$1:U1733,MATCH(T1734,T$1:T1733,0),1)=0,"",INDEX(U$1:U1733,MATCH(T1734,T$1:T1733,0),1)),"")</f>
        <v/>
      </c>
      <c r="V1734" s="66"/>
      <c r="W1734" s="5" t="str">
        <f>IFERROR(IF(INDEX(W$1:W1733,MATCH(V1734,V$1:V1733,0),1)=0,"",INDEX(W$1:W1733,MATCH(V1734,V$1:V1733,0),1)),"")</f>
        <v/>
      </c>
      <c r="AE1734" s="4"/>
      <c r="AY1734" s="7"/>
      <c r="BN1734" s="7" t="str">
        <f t="shared" si="357"/>
        <v/>
      </c>
      <c r="BO1734" s="286" t="str">
        <f t="shared" si="359"/>
        <v/>
      </c>
      <c r="BP1734" s="22" t="str">
        <f t="shared" si="358"/>
        <v/>
      </c>
      <c r="BQ1734" s="7"/>
      <c r="BR1734" s="75" t="str">
        <f t="shared" si="361"/>
        <v/>
      </c>
      <c r="BS1734" s="75" t="str">
        <f t="shared" si="362"/>
        <v/>
      </c>
      <c r="BT1734" s="5" t="str">
        <f t="shared" si="363"/>
        <v/>
      </c>
      <c r="BU1734" s="79" t="str">
        <f t="shared" si="364"/>
        <v/>
      </c>
      <c r="BV1734" s="79" t="str">
        <f t="shared" si="365"/>
        <v/>
      </c>
      <c r="BW1734" s="79" t="str">
        <f t="shared" si="366"/>
        <v/>
      </c>
      <c r="CB1734" s="5"/>
      <c r="CE1734" s="5"/>
      <c r="CF1734" s="5"/>
      <c r="CG1734" s="5"/>
      <c r="CH1734" s="5"/>
      <c r="CJ1734" s="14"/>
      <c r="CK1734" s="25"/>
      <c r="DO1734" s="5" t="e">
        <f>IF(REPORTE!AH$2="si",IF(C1734=VALUE(REPORTE!C$22),IF(SUM(DO1735:DO$1993),CONCATENATE(INT(B1734),", "),INT(B1734)),""),IF(C1734=VALUE(REPORTE!C$21),IF(SUM(DO1735:DO$1993),CONCATENATE(INT(B1734),", "),INT(B1734)),""))</f>
        <v>#VALUE!</v>
      </c>
      <c r="DS1734" s="5"/>
      <c r="DT1734" s="5"/>
      <c r="DU1734" s="5"/>
      <c r="DV1734" s="5"/>
    </row>
    <row r="1735" spans="1:126" x14ac:dyDescent="0.25">
      <c r="A1735" s="4" t="str">
        <f t="shared" si="360"/>
        <v/>
      </c>
      <c r="B1735" s="3"/>
      <c r="D1735" s="1"/>
      <c r="H1735" s="5" t="str">
        <f>IF(F1735="","",IFERROR(CONCATENATE("PEUA",VLOOKUP(ESTADO,REPORTE!AV$2:AW$33,2,0),DIDTRITO_FORM,CADER_FORM,IFERROR(INDEX(CA:CA,MATCH(DAY(F1735),BZ:BZ,0),1),DAY(F1735)),IFERROR(INDEX(CA:CA,MATCH(MONTH(F1735),BZ:BZ,0),1),MONTH(F1735)),YEAR(F1735),G1735),""))</f>
        <v/>
      </c>
      <c r="N1735" s="66" t="str">
        <f>IFERROR(IF(BT1735="","",IF(INDEX(N$1:N1734,MATCH(BT1735,BT$1:BT1734,0),1)=0,"",INDEX(N$1:N1734,MATCH(BT1735,BT$1:BT1734,0),1))),"")</f>
        <v/>
      </c>
      <c r="O1735" s="66" t="str">
        <f>IFERROR(IF(BT1735="","",IF(INDEX(O$1:O1734,MATCH(BT1735,BT$1:BT1734,0),1)=0,"",INDEX(O$1:O1734,MATCH(BT1735,BT$1:BT1734,0),1))),"")</f>
        <v/>
      </c>
      <c r="R1735" s="66"/>
      <c r="S1735" s="5"/>
      <c r="T1735" s="66"/>
      <c r="U1735" s="5" t="str">
        <f>IFERROR(IF(INDEX(U$1:U1734,MATCH(T1735,T$1:T1734,0),1)=0,"",INDEX(U$1:U1734,MATCH(T1735,T$1:T1734,0),1)),"")</f>
        <v/>
      </c>
      <c r="V1735" s="66"/>
      <c r="W1735" s="5" t="str">
        <f>IFERROR(IF(INDEX(W$1:W1734,MATCH(V1735,V$1:V1734,0),1)=0,"",INDEX(W$1:W1734,MATCH(V1735,V$1:V1734,0),1)),"")</f>
        <v/>
      </c>
      <c r="AE1735" s="4"/>
      <c r="AY1735" s="7"/>
      <c r="BN1735" s="7" t="str">
        <f t="shared" si="357"/>
        <v/>
      </c>
      <c r="BO1735" s="286" t="str">
        <f t="shared" si="359"/>
        <v/>
      </c>
      <c r="BP1735" s="22" t="str">
        <f t="shared" si="358"/>
        <v/>
      </c>
      <c r="BQ1735" s="7"/>
      <c r="BR1735" s="75" t="str">
        <f t="shared" si="361"/>
        <v/>
      </c>
      <c r="BS1735" s="75" t="str">
        <f t="shared" si="362"/>
        <v/>
      </c>
      <c r="BT1735" s="5" t="str">
        <f t="shared" si="363"/>
        <v/>
      </c>
      <c r="BU1735" s="79" t="str">
        <f t="shared" si="364"/>
        <v/>
      </c>
      <c r="BV1735" s="79" t="str">
        <f t="shared" si="365"/>
        <v/>
      </c>
      <c r="BW1735" s="79" t="str">
        <f t="shared" si="366"/>
        <v/>
      </c>
      <c r="CB1735" s="5"/>
      <c r="CE1735" s="5"/>
      <c r="CF1735" s="5"/>
      <c r="CG1735" s="5"/>
      <c r="CH1735" s="5"/>
      <c r="CJ1735" s="14"/>
      <c r="CK1735" s="25"/>
      <c r="DO1735" s="5" t="e">
        <f>IF(REPORTE!AH$2="si",IF(C1735=VALUE(REPORTE!C$22),IF(SUM(DO1736:DO$1993),CONCATENATE(INT(B1735),", "),INT(B1735)),""),IF(C1735=VALUE(REPORTE!C$21),IF(SUM(DO1736:DO$1993),CONCATENATE(INT(B1735),", "),INT(B1735)),""))</f>
        <v>#VALUE!</v>
      </c>
      <c r="DS1735" s="5"/>
      <c r="DT1735" s="5"/>
      <c r="DU1735" s="5"/>
      <c r="DV1735" s="5"/>
    </row>
    <row r="1736" spans="1:126" x14ac:dyDescent="0.25">
      <c r="A1736" s="4" t="str">
        <f t="shared" si="360"/>
        <v/>
      </c>
      <c r="B1736" s="3"/>
      <c r="D1736" s="1"/>
      <c r="H1736" s="5" t="str">
        <f>IF(F1736="","",IFERROR(CONCATENATE("PEUA",VLOOKUP(ESTADO,REPORTE!AV$2:AW$33,2,0),DIDTRITO_FORM,CADER_FORM,IFERROR(INDEX(CA:CA,MATCH(DAY(F1736),BZ:BZ,0),1),DAY(F1736)),IFERROR(INDEX(CA:CA,MATCH(MONTH(F1736),BZ:BZ,0),1),MONTH(F1736)),YEAR(F1736),G1736),""))</f>
        <v/>
      </c>
      <c r="N1736" s="66" t="str">
        <f>IFERROR(IF(BT1736="","",IF(INDEX(N$1:N1735,MATCH(BT1736,BT$1:BT1735,0),1)=0,"",INDEX(N$1:N1735,MATCH(BT1736,BT$1:BT1735,0),1))),"")</f>
        <v/>
      </c>
      <c r="O1736" s="66" t="str">
        <f>IFERROR(IF(BT1736="","",IF(INDEX(O$1:O1735,MATCH(BT1736,BT$1:BT1735,0),1)=0,"",INDEX(O$1:O1735,MATCH(BT1736,BT$1:BT1735,0),1))),"")</f>
        <v/>
      </c>
      <c r="R1736" s="66"/>
      <c r="S1736" s="5"/>
      <c r="T1736" s="66"/>
      <c r="U1736" s="5" t="str">
        <f>IFERROR(IF(INDEX(U$1:U1735,MATCH(T1736,T$1:T1735,0),1)=0,"",INDEX(U$1:U1735,MATCH(T1736,T$1:T1735,0),1)),"")</f>
        <v/>
      </c>
      <c r="V1736" s="66"/>
      <c r="W1736" s="5" t="str">
        <f>IFERROR(IF(INDEX(W$1:W1735,MATCH(V1736,V$1:V1735,0),1)=0,"",INDEX(W$1:W1735,MATCH(V1736,V$1:V1735,0),1)),"")</f>
        <v/>
      </c>
      <c r="AE1736" s="4"/>
      <c r="AY1736" s="7"/>
      <c r="BN1736" s="7" t="str">
        <f t="shared" si="357"/>
        <v/>
      </c>
      <c r="BO1736" s="286" t="str">
        <f t="shared" si="359"/>
        <v/>
      </c>
      <c r="BP1736" s="22" t="str">
        <f t="shared" si="358"/>
        <v/>
      </c>
      <c r="BQ1736" s="7"/>
      <c r="BR1736" s="75" t="str">
        <f t="shared" si="361"/>
        <v/>
      </c>
      <c r="BS1736" s="75" t="str">
        <f t="shared" si="362"/>
        <v/>
      </c>
      <c r="BT1736" s="5" t="str">
        <f t="shared" si="363"/>
        <v/>
      </c>
      <c r="BU1736" s="79" t="str">
        <f t="shared" si="364"/>
        <v/>
      </c>
      <c r="BV1736" s="79" t="str">
        <f t="shared" si="365"/>
        <v/>
      </c>
      <c r="BW1736" s="79" t="str">
        <f t="shared" si="366"/>
        <v/>
      </c>
      <c r="CB1736" s="5"/>
      <c r="CE1736" s="5"/>
      <c r="CF1736" s="5"/>
      <c r="CG1736" s="5"/>
      <c r="CH1736" s="5"/>
      <c r="CJ1736" s="14"/>
      <c r="CK1736" s="25"/>
      <c r="DO1736" s="5" t="e">
        <f>IF(REPORTE!AH$2="si",IF(C1736=VALUE(REPORTE!C$22),IF(SUM(DO1737:DO$1993),CONCATENATE(INT(B1736),", "),INT(B1736)),""),IF(C1736=VALUE(REPORTE!C$21),IF(SUM(DO1737:DO$1993),CONCATENATE(INT(B1736),", "),INT(B1736)),""))</f>
        <v>#VALUE!</v>
      </c>
      <c r="DS1736" s="5"/>
      <c r="DT1736" s="5"/>
      <c r="DU1736" s="5"/>
      <c r="DV1736" s="5"/>
    </row>
    <row r="1737" spans="1:126" x14ac:dyDescent="0.25">
      <c r="A1737" s="4" t="str">
        <f t="shared" si="360"/>
        <v/>
      </c>
      <c r="B1737" s="3"/>
      <c r="D1737" s="1"/>
      <c r="H1737" s="5" t="str">
        <f>IF(F1737="","",IFERROR(CONCATENATE("PEUA",VLOOKUP(ESTADO,REPORTE!AV$2:AW$33,2,0),DIDTRITO_FORM,CADER_FORM,IFERROR(INDEX(CA:CA,MATCH(DAY(F1737),BZ:BZ,0),1),DAY(F1737)),IFERROR(INDEX(CA:CA,MATCH(MONTH(F1737),BZ:BZ,0),1),MONTH(F1737)),YEAR(F1737),G1737),""))</f>
        <v/>
      </c>
      <c r="N1737" s="66" t="str">
        <f>IFERROR(IF(BT1737="","",IF(INDEX(N$1:N1736,MATCH(BT1737,BT$1:BT1736,0),1)=0,"",INDEX(N$1:N1736,MATCH(BT1737,BT$1:BT1736,0),1))),"")</f>
        <v/>
      </c>
      <c r="O1737" s="66" t="str">
        <f>IFERROR(IF(BT1737="","",IF(INDEX(O$1:O1736,MATCH(BT1737,BT$1:BT1736,0),1)=0,"",INDEX(O$1:O1736,MATCH(BT1737,BT$1:BT1736,0),1))),"")</f>
        <v/>
      </c>
      <c r="R1737" s="66"/>
      <c r="S1737" s="5"/>
      <c r="T1737" s="66"/>
      <c r="U1737" s="5" t="str">
        <f>IFERROR(IF(INDEX(U$1:U1736,MATCH(T1737,T$1:T1736,0),1)=0,"",INDEX(U$1:U1736,MATCH(T1737,T$1:T1736,0),1)),"")</f>
        <v/>
      </c>
      <c r="V1737" s="66"/>
      <c r="W1737" s="5" t="str">
        <f>IFERROR(IF(INDEX(W$1:W1736,MATCH(V1737,V$1:V1736,0),1)=0,"",INDEX(W$1:W1736,MATCH(V1737,V$1:V1736,0),1)),"")</f>
        <v/>
      </c>
      <c r="AE1737" s="4"/>
      <c r="AY1737" s="7"/>
      <c r="BN1737" s="7" t="str">
        <f t="shared" si="357"/>
        <v/>
      </c>
      <c r="BO1737" s="286" t="str">
        <f t="shared" si="359"/>
        <v/>
      </c>
      <c r="BP1737" s="22" t="str">
        <f t="shared" si="358"/>
        <v/>
      </c>
      <c r="BQ1737" s="7"/>
      <c r="BR1737" s="75" t="str">
        <f t="shared" si="361"/>
        <v/>
      </c>
      <c r="BS1737" s="75" t="str">
        <f t="shared" si="362"/>
        <v/>
      </c>
      <c r="BT1737" s="5" t="str">
        <f t="shared" si="363"/>
        <v/>
      </c>
      <c r="BU1737" s="79" t="str">
        <f t="shared" si="364"/>
        <v/>
      </c>
      <c r="BV1737" s="79" t="str">
        <f t="shared" si="365"/>
        <v/>
      </c>
      <c r="BW1737" s="79" t="str">
        <f t="shared" si="366"/>
        <v/>
      </c>
      <c r="CB1737" s="5"/>
      <c r="CE1737" s="5"/>
      <c r="CF1737" s="5"/>
      <c r="CG1737" s="5"/>
      <c r="CH1737" s="5"/>
      <c r="CJ1737" s="14"/>
      <c r="CK1737" s="25"/>
      <c r="DO1737" s="5" t="e">
        <f>IF(REPORTE!AH$2="si",IF(C1737=VALUE(REPORTE!C$22),IF(SUM(DO1738:DO$1993),CONCATENATE(INT(B1737),", "),INT(B1737)),""),IF(C1737=VALUE(REPORTE!C$21),IF(SUM(DO1738:DO$1993),CONCATENATE(INT(B1737),", "),INT(B1737)),""))</f>
        <v>#VALUE!</v>
      </c>
      <c r="DS1737" s="5"/>
      <c r="DT1737" s="5"/>
      <c r="DU1737" s="5"/>
      <c r="DV1737" s="5"/>
    </row>
    <row r="1738" spans="1:126" x14ac:dyDescent="0.25">
      <c r="A1738" s="4" t="str">
        <f t="shared" si="360"/>
        <v/>
      </c>
      <c r="B1738" s="3"/>
      <c r="D1738" s="1"/>
      <c r="H1738" s="5" t="str">
        <f>IF(F1738="","",IFERROR(CONCATENATE("PEUA",VLOOKUP(ESTADO,REPORTE!AV$2:AW$33,2,0),DIDTRITO_FORM,CADER_FORM,IFERROR(INDEX(CA:CA,MATCH(DAY(F1738),BZ:BZ,0),1),DAY(F1738)),IFERROR(INDEX(CA:CA,MATCH(MONTH(F1738),BZ:BZ,0),1),MONTH(F1738)),YEAR(F1738),G1738),""))</f>
        <v/>
      </c>
      <c r="N1738" s="66" t="str">
        <f>IFERROR(IF(BT1738="","",IF(INDEX(N$1:N1737,MATCH(BT1738,BT$1:BT1737,0),1)=0,"",INDEX(N$1:N1737,MATCH(BT1738,BT$1:BT1737,0),1))),"")</f>
        <v/>
      </c>
      <c r="O1738" s="66" t="str">
        <f>IFERROR(IF(BT1738="","",IF(INDEX(O$1:O1737,MATCH(BT1738,BT$1:BT1737,0),1)=0,"",INDEX(O$1:O1737,MATCH(BT1738,BT$1:BT1737,0),1))),"")</f>
        <v/>
      </c>
      <c r="R1738" s="66"/>
      <c r="S1738" s="5"/>
      <c r="T1738" s="66"/>
      <c r="U1738" s="5" t="str">
        <f>IFERROR(IF(INDEX(U$1:U1737,MATCH(T1738,T$1:T1737,0),1)=0,"",INDEX(U$1:U1737,MATCH(T1738,T$1:T1737,0),1)),"")</f>
        <v/>
      </c>
      <c r="V1738" s="66"/>
      <c r="W1738" s="5" t="str">
        <f>IFERROR(IF(INDEX(W$1:W1737,MATCH(V1738,V$1:V1737,0),1)=0,"",INDEX(W$1:W1737,MATCH(V1738,V$1:V1737,0),1)),"")</f>
        <v/>
      </c>
      <c r="AE1738" s="4"/>
      <c r="AY1738" s="7"/>
      <c r="BN1738" s="7" t="str">
        <f t="shared" si="357"/>
        <v/>
      </c>
      <c r="BO1738" s="286" t="str">
        <f t="shared" si="359"/>
        <v/>
      </c>
      <c r="BP1738" s="22" t="str">
        <f t="shared" si="358"/>
        <v/>
      </c>
      <c r="BQ1738" s="7"/>
      <c r="BR1738" s="75" t="str">
        <f t="shared" si="361"/>
        <v/>
      </c>
      <c r="BS1738" s="75" t="str">
        <f t="shared" si="362"/>
        <v/>
      </c>
      <c r="BT1738" s="5" t="str">
        <f t="shared" si="363"/>
        <v/>
      </c>
      <c r="BU1738" s="79" t="str">
        <f t="shared" si="364"/>
        <v/>
      </c>
      <c r="BV1738" s="79" t="str">
        <f t="shared" si="365"/>
        <v/>
      </c>
      <c r="BW1738" s="79" t="str">
        <f t="shared" si="366"/>
        <v/>
      </c>
      <c r="CB1738" s="5"/>
      <c r="CE1738" s="5"/>
      <c r="CF1738" s="5"/>
      <c r="CG1738" s="5"/>
      <c r="CH1738" s="5"/>
      <c r="CJ1738" s="14"/>
      <c r="CK1738" s="25"/>
      <c r="DO1738" s="5" t="e">
        <f>IF(REPORTE!AH$2="si",IF(C1738=VALUE(REPORTE!C$22),IF(SUM(DO1739:DO$1993),CONCATENATE(INT(B1738),", "),INT(B1738)),""),IF(C1738=VALUE(REPORTE!C$21),IF(SUM(DO1739:DO$1993),CONCATENATE(INT(B1738),", "),INT(B1738)),""))</f>
        <v>#VALUE!</v>
      </c>
      <c r="DS1738" s="5"/>
      <c r="DT1738" s="5"/>
      <c r="DU1738" s="5"/>
      <c r="DV1738" s="5"/>
    </row>
    <row r="1739" spans="1:126" x14ac:dyDescent="0.25">
      <c r="A1739" s="4" t="str">
        <f t="shared" si="360"/>
        <v/>
      </c>
      <c r="B1739" s="3"/>
      <c r="D1739" s="1"/>
      <c r="H1739" s="5" t="str">
        <f>IF(F1739="","",IFERROR(CONCATENATE("PEUA",VLOOKUP(ESTADO,REPORTE!AV$2:AW$33,2,0),DIDTRITO_FORM,CADER_FORM,IFERROR(INDEX(CA:CA,MATCH(DAY(F1739),BZ:BZ,0),1),DAY(F1739)),IFERROR(INDEX(CA:CA,MATCH(MONTH(F1739),BZ:BZ,0),1),MONTH(F1739)),YEAR(F1739),G1739),""))</f>
        <v/>
      </c>
      <c r="N1739" s="66" t="str">
        <f>IFERROR(IF(BT1739="","",IF(INDEX(N$1:N1738,MATCH(BT1739,BT$1:BT1738,0),1)=0,"",INDEX(N$1:N1738,MATCH(BT1739,BT$1:BT1738,0),1))),"")</f>
        <v/>
      </c>
      <c r="O1739" s="66" t="str">
        <f>IFERROR(IF(BT1739="","",IF(INDEX(O$1:O1738,MATCH(BT1739,BT$1:BT1738,0),1)=0,"",INDEX(O$1:O1738,MATCH(BT1739,BT$1:BT1738,0),1))),"")</f>
        <v/>
      </c>
      <c r="R1739" s="66"/>
      <c r="S1739" s="5"/>
      <c r="T1739" s="66"/>
      <c r="U1739" s="5" t="str">
        <f>IFERROR(IF(INDEX(U$1:U1738,MATCH(T1739,T$1:T1738,0),1)=0,"",INDEX(U$1:U1738,MATCH(T1739,T$1:T1738,0),1)),"")</f>
        <v/>
      </c>
      <c r="V1739" s="66"/>
      <c r="W1739" s="5" t="str">
        <f>IFERROR(IF(INDEX(W$1:W1738,MATCH(V1739,V$1:V1738,0),1)=0,"",INDEX(W$1:W1738,MATCH(V1739,V$1:V1738,0),1)),"")</f>
        <v/>
      </c>
      <c r="AE1739" s="4"/>
      <c r="AY1739" s="7"/>
      <c r="BN1739" s="7" t="str">
        <f t="shared" si="357"/>
        <v/>
      </c>
      <c r="BO1739" s="286" t="str">
        <f t="shared" si="359"/>
        <v/>
      </c>
      <c r="BP1739" s="22" t="str">
        <f t="shared" si="358"/>
        <v/>
      </c>
      <c r="BQ1739" s="7"/>
      <c r="BR1739" s="75" t="str">
        <f t="shared" si="361"/>
        <v/>
      </c>
      <c r="BS1739" s="75" t="str">
        <f t="shared" si="362"/>
        <v/>
      </c>
      <c r="BT1739" s="5" t="str">
        <f t="shared" si="363"/>
        <v/>
      </c>
      <c r="BU1739" s="79" t="str">
        <f t="shared" si="364"/>
        <v/>
      </c>
      <c r="BV1739" s="79" t="str">
        <f t="shared" si="365"/>
        <v/>
      </c>
      <c r="BW1739" s="79" t="str">
        <f t="shared" si="366"/>
        <v/>
      </c>
      <c r="CB1739" s="5"/>
      <c r="CE1739" s="5"/>
      <c r="CF1739" s="5"/>
      <c r="CG1739" s="5"/>
      <c r="CH1739" s="5"/>
      <c r="CJ1739" s="14"/>
      <c r="CK1739" s="25"/>
      <c r="DO1739" s="5" t="e">
        <f>IF(REPORTE!AH$2="si",IF(C1739=VALUE(REPORTE!C$22),IF(SUM(DO1740:DO$1993),CONCATENATE(INT(B1739),", "),INT(B1739)),""),IF(C1739=VALUE(REPORTE!C$21),IF(SUM(DO1740:DO$1993),CONCATENATE(INT(B1739),", "),INT(B1739)),""))</f>
        <v>#VALUE!</v>
      </c>
      <c r="DS1739" s="5"/>
      <c r="DT1739" s="5"/>
      <c r="DU1739" s="5"/>
      <c r="DV1739" s="5"/>
    </row>
    <row r="1740" spans="1:126" x14ac:dyDescent="0.25">
      <c r="A1740" s="4" t="str">
        <f t="shared" si="360"/>
        <v/>
      </c>
      <c r="B1740" s="3"/>
      <c r="D1740" s="1"/>
      <c r="H1740" s="5" t="str">
        <f>IF(F1740="","",IFERROR(CONCATENATE("PEUA",VLOOKUP(ESTADO,REPORTE!AV$2:AW$33,2,0),DIDTRITO_FORM,CADER_FORM,IFERROR(INDEX(CA:CA,MATCH(DAY(F1740),BZ:BZ,0),1),DAY(F1740)),IFERROR(INDEX(CA:CA,MATCH(MONTH(F1740),BZ:BZ,0),1),MONTH(F1740)),YEAR(F1740),G1740),""))</f>
        <v/>
      </c>
      <c r="N1740" s="66" t="str">
        <f>IFERROR(IF(BT1740="","",IF(INDEX(N$1:N1739,MATCH(BT1740,BT$1:BT1739,0),1)=0,"",INDEX(N$1:N1739,MATCH(BT1740,BT$1:BT1739,0),1))),"")</f>
        <v/>
      </c>
      <c r="O1740" s="66" t="str">
        <f>IFERROR(IF(BT1740="","",IF(INDEX(O$1:O1739,MATCH(BT1740,BT$1:BT1739,0),1)=0,"",INDEX(O$1:O1739,MATCH(BT1740,BT$1:BT1739,0),1))),"")</f>
        <v/>
      </c>
      <c r="R1740" s="66"/>
      <c r="S1740" s="5"/>
      <c r="T1740" s="66"/>
      <c r="U1740" s="5" t="str">
        <f>IFERROR(IF(INDEX(U$1:U1739,MATCH(T1740,T$1:T1739,0),1)=0,"",INDEX(U$1:U1739,MATCH(T1740,T$1:T1739,0),1)),"")</f>
        <v/>
      </c>
      <c r="V1740" s="66"/>
      <c r="W1740" s="5" t="str">
        <f>IFERROR(IF(INDEX(W$1:W1739,MATCH(V1740,V$1:V1739,0),1)=0,"",INDEX(W$1:W1739,MATCH(V1740,V$1:V1739,0),1)),"")</f>
        <v/>
      </c>
      <c r="AE1740" s="4"/>
      <c r="AY1740" s="7"/>
      <c r="BN1740" s="7" t="str">
        <f t="shared" ref="BN1740:BN1803" si="367">IF(BT1740="","",BT1740)</f>
        <v/>
      </c>
      <c r="BO1740" s="286" t="str">
        <f t="shared" si="359"/>
        <v/>
      </c>
      <c r="BP1740" s="22" t="str">
        <f t="shared" ref="BP1740:BP1803" si="368">IF(BR1740="","",BR1740)</f>
        <v/>
      </c>
      <c r="BQ1740" s="7"/>
      <c r="BR1740" s="75" t="str">
        <f t="shared" si="361"/>
        <v/>
      </c>
      <c r="BS1740" s="75" t="str">
        <f t="shared" si="362"/>
        <v/>
      </c>
      <c r="BT1740" s="5" t="str">
        <f t="shared" si="363"/>
        <v/>
      </c>
      <c r="BU1740" s="79" t="str">
        <f t="shared" si="364"/>
        <v/>
      </c>
      <c r="BV1740" s="79" t="str">
        <f t="shared" si="365"/>
        <v/>
      </c>
      <c r="BW1740" s="79" t="str">
        <f t="shared" si="366"/>
        <v/>
      </c>
      <c r="CB1740" s="5"/>
      <c r="CE1740" s="5"/>
      <c r="CF1740" s="5"/>
      <c r="CG1740" s="5"/>
      <c r="CH1740" s="5"/>
      <c r="CJ1740" s="14"/>
      <c r="CK1740" s="25"/>
      <c r="DO1740" s="5" t="e">
        <f>IF(REPORTE!AH$2="si",IF(C1740=VALUE(REPORTE!C$22),IF(SUM(DO1741:DO$1993),CONCATENATE(INT(B1740),", "),INT(B1740)),""),IF(C1740=VALUE(REPORTE!C$21),IF(SUM(DO1741:DO$1993),CONCATENATE(INT(B1740),", "),INT(B1740)),""))</f>
        <v>#VALUE!</v>
      </c>
      <c r="DS1740" s="5"/>
      <c r="DT1740" s="5"/>
      <c r="DU1740" s="5"/>
      <c r="DV1740" s="5"/>
    </row>
    <row r="1741" spans="1:126" x14ac:dyDescent="0.25">
      <c r="A1741" s="4" t="str">
        <f t="shared" si="360"/>
        <v/>
      </c>
      <c r="B1741" s="3"/>
      <c r="D1741" s="1"/>
      <c r="H1741" s="5" t="str">
        <f>IF(F1741="","",IFERROR(CONCATENATE("PEUA",VLOOKUP(ESTADO,REPORTE!AV$2:AW$33,2,0),DIDTRITO_FORM,CADER_FORM,IFERROR(INDEX(CA:CA,MATCH(DAY(F1741),BZ:BZ,0),1),DAY(F1741)),IFERROR(INDEX(CA:CA,MATCH(MONTH(F1741),BZ:BZ,0),1),MONTH(F1741)),YEAR(F1741),G1741),""))</f>
        <v/>
      </c>
      <c r="N1741" s="66" t="str">
        <f>IFERROR(IF(BT1741="","",IF(INDEX(N$1:N1740,MATCH(BT1741,BT$1:BT1740,0),1)=0,"",INDEX(N$1:N1740,MATCH(BT1741,BT$1:BT1740,0),1))),"")</f>
        <v/>
      </c>
      <c r="O1741" s="66" t="str">
        <f>IFERROR(IF(BT1741="","",IF(INDEX(O$1:O1740,MATCH(BT1741,BT$1:BT1740,0),1)=0,"",INDEX(O$1:O1740,MATCH(BT1741,BT$1:BT1740,0),1))),"")</f>
        <v/>
      </c>
      <c r="R1741" s="66"/>
      <c r="S1741" s="5"/>
      <c r="T1741" s="66"/>
      <c r="U1741" s="5" t="str">
        <f>IFERROR(IF(INDEX(U$1:U1740,MATCH(T1741,T$1:T1740,0),1)=0,"",INDEX(U$1:U1740,MATCH(T1741,T$1:T1740,0),1)),"")</f>
        <v/>
      </c>
      <c r="V1741" s="66"/>
      <c r="W1741" s="5" t="str">
        <f>IFERROR(IF(INDEX(W$1:W1740,MATCH(V1741,V$1:V1740,0),1)=0,"",INDEX(W$1:W1740,MATCH(V1741,V$1:V1740,0),1)),"")</f>
        <v/>
      </c>
      <c r="AE1741" s="4"/>
      <c r="AY1741" s="7"/>
      <c r="BN1741" s="7" t="str">
        <f t="shared" si="367"/>
        <v/>
      </c>
      <c r="BO1741" s="286" t="str">
        <f t="shared" si="359"/>
        <v/>
      </c>
      <c r="BP1741" s="22" t="str">
        <f t="shared" si="368"/>
        <v/>
      </c>
      <c r="BQ1741" s="7"/>
      <c r="BR1741" s="75" t="str">
        <f t="shared" si="361"/>
        <v/>
      </c>
      <c r="BS1741" s="75" t="str">
        <f t="shared" si="362"/>
        <v/>
      </c>
      <c r="BT1741" s="5" t="str">
        <f t="shared" si="363"/>
        <v/>
      </c>
      <c r="BU1741" s="79" t="str">
        <f t="shared" si="364"/>
        <v/>
      </c>
      <c r="BV1741" s="79" t="str">
        <f t="shared" si="365"/>
        <v/>
      </c>
      <c r="BW1741" s="79" t="str">
        <f t="shared" si="366"/>
        <v/>
      </c>
      <c r="CB1741" s="5"/>
      <c r="CE1741" s="5"/>
      <c r="CF1741" s="5"/>
      <c r="CG1741" s="5"/>
      <c r="CH1741" s="5"/>
      <c r="CJ1741" s="14"/>
      <c r="CK1741" s="25"/>
      <c r="DO1741" s="5" t="e">
        <f>IF(REPORTE!AH$2="si",IF(C1741=VALUE(REPORTE!C$22),IF(SUM(DO1742:DO$1993),CONCATENATE(INT(B1741),", "),INT(B1741)),""),IF(C1741=VALUE(REPORTE!C$21),IF(SUM(DO1742:DO$1993),CONCATENATE(INT(B1741),", "),INT(B1741)),""))</f>
        <v>#VALUE!</v>
      </c>
      <c r="DS1741" s="5"/>
      <c r="DT1741" s="5"/>
      <c r="DU1741" s="5"/>
      <c r="DV1741" s="5"/>
    </row>
    <row r="1742" spans="1:126" x14ac:dyDescent="0.25">
      <c r="A1742" s="4" t="str">
        <f t="shared" si="360"/>
        <v/>
      </c>
      <c r="B1742" s="3"/>
      <c r="D1742" s="1"/>
      <c r="H1742" s="5" t="str">
        <f>IF(F1742="","",IFERROR(CONCATENATE("PEUA",VLOOKUP(ESTADO,REPORTE!AV$2:AW$33,2,0),DIDTRITO_FORM,CADER_FORM,IFERROR(INDEX(CA:CA,MATCH(DAY(F1742),BZ:BZ,0),1),DAY(F1742)),IFERROR(INDEX(CA:CA,MATCH(MONTH(F1742),BZ:BZ,0),1),MONTH(F1742)),YEAR(F1742),G1742),""))</f>
        <v/>
      </c>
      <c r="N1742" s="66" t="str">
        <f>IFERROR(IF(BT1742="","",IF(INDEX(N$1:N1741,MATCH(BT1742,BT$1:BT1741,0),1)=0,"",INDEX(N$1:N1741,MATCH(BT1742,BT$1:BT1741,0),1))),"")</f>
        <v/>
      </c>
      <c r="O1742" s="66" t="str">
        <f>IFERROR(IF(BT1742="","",IF(INDEX(O$1:O1741,MATCH(BT1742,BT$1:BT1741,0),1)=0,"",INDEX(O$1:O1741,MATCH(BT1742,BT$1:BT1741,0),1))),"")</f>
        <v/>
      </c>
      <c r="R1742" s="66"/>
      <c r="S1742" s="5"/>
      <c r="T1742" s="66"/>
      <c r="U1742" s="5" t="str">
        <f>IFERROR(IF(INDEX(U$1:U1741,MATCH(T1742,T$1:T1741,0),1)=0,"",INDEX(U$1:U1741,MATCH(T1742,T$1:T1741,0),1)),"")</f>
        <v/>
      </c>
      <c r="V1742" s="66"/>
      <c r="W1742" s="5" t="str">
        <f>IFERROR(IF(INDEX(W$1:W1741,MATCH(V1742,V$1:V1741,0),1)=0,"",INDEX(W$1:W1741,MATCH(V1742,V$1:V1741,0),1)),"")</f>
        <v/>
      </c>
      <c r="AE1742" s="4"/>
      <c r="AY1742" s="7"/>
      <c r="BN1742" s="7" t="str">
        <f t="shared" si="367"/>
        <v/>
      </c>
      <c r="BO1742" s="286" t="str">
        <f t="shared" si="359"/>
        <v/>
      </c>
      <c r="BP1742" s="22" t="str">
        <f t="shared" si="368"/>
        <v/>
      </c>
      <c r="BQ1742" s="7"/>
      <c r="BR1742" s="75" t="str">
        <f t="shared" si="361"/>
        <v/>
      </c>
      <c r="BS1742" s="75" t="str">
        <f t="shared" si="362"/>
        <v/>
      </c>
      <c r="BT1742" s="5" t="str">
        <f t="shared" si="363"/>
        <v/>
      </c>
      <c r="BU1742" s="79" t="str">
        <f t="shared" si="364"/>
        <v/>
      </c>
      <c r="BV1742" s="79" t="str">
        <f t="shared" si="365"/>
        <v/>
      </c>
      <c r="BW1742" s="79" t="str">
        <f t="shared" si="366"/>
        <v/>
      </c>
      <c r="CB1742" s="5"/>
      <c r="CE1742" s="5"/>
      <c r="CF1742" s="5"/>
      <c r="CG1742" s="5"/>
      <c r="CH1742" s="5"/>
      <c r="CJ1742" s="14"/>
      <c r="CK1742" s="25"/>
      <c r="DO1742" s="5" t="e">
        <f>IF(REPORTE!AH$2="si",IF(C1742=VALUE(REPORTE!C$22),IF(SUM(DO1743:DO$1993),CONCATENATE(INT(B1742),", "),INT(B1742)),""),IF(C1742=VALUE(REPORTE!C$21),IF(SUM(DO1743:DO$1993),CONCATENATE(INT(B1742),", "),INT(B1742)),""))</f>
        <v>#VALUE!</v>
      </c>
      <c r="DS1742" s="5"/>
      <c r="DT1742" s="5"/>
      <c r="DU1742" s="5"/>
      <c r="DV1742" s="5"/>
    </row>
    <row r="1743" spans="1:126" x14ac:dyDescent="0.25">
      <c r="A1743" s="4" t="str">
        <f t="shared" si="360"/>
        <v/>
      </c>
      <c r="B1743" s="3"/>
      <c r="D1743" s="1"/>
      <c r="H1743" s="5" t="str">
        <f>IF(F1743="","",IFERROR(CONCATENATE("PEUA",VLOOKUP(ESTADO,REPORTE!AV$2:AW$33,2,0),DIDTRITO_FORM,CADER_FORM,IFERROR(INDEX(CA:CA,MATCH(DAY(F1743),BZ:BZ,0),1),DAY(F1743)),IFERROR(INDEX(CA:CA,MATCH(MONTH(F1743),BZ:BZ,0),1),MONTH(F1743)),YEAR(F1743),G1743),""))</f>
        <v/>
      </c>
      <c r="N1743" s="66" t="str">
        <f>IFERROR(IF(BT1743="","",IF(INDEX(N$1:N1742,MATCH(BT1743,BT$1:BT1742,0),1)=0,"",INDEX(N$1:N1742,MATCH(BT1743,BT$1:BT1742,0),1))),"")</f>
        <v/>
      </c>
      <c r="O1743" s="66" t="str">
        <f>IFERROR(IF(BT1743="","",IF(INDEX(O$1:O1742,MATCH(BT1743,BT$1:BT1742,0),1)=0,"",INDEX(O$1:O1742,MATCH(BT1743,BT$1:BT1742,0),1))),"")</f>
        <v/>
      </c>
      <c r="R1743" s="66"/>
      <c r="S1743" s="5"/>
      <c r="T1743" s="66"/>
      <c r="U1743" s="5" t="str">
        <f>IFERROR(IF(INDEX(U$1:U1742,MATCH(T1743,T$1:T1742,0),1)=0,"",INDEX(U$1:U1742,MATCH(T1743,T$1:T1742,0),1)),"")</f>
        <v/>
      </c>
      <c r="V1743" s="66"/>
      <c r="W1743" s="5" t="str">
        <f>IFERROR(IF(INDEX(W$1:W1742,MATCH(V1743,V$1:V1742,0),1)=0,"",INDEX(W$1:W1742,MATCH(V1743,V$1:V1742,0),1)),"")</f>
        <v/>
      </c>
      <c r="AE1743" s="4"/>
      <c r="AY1743" s="7"/>
      <c r="BN1743" s="7" t="str">
        <f t="shared" si="367"/>
        <v/>
      </c>
      <c r="BO1743" s="286" t="str">
        <f t="shared" si="359"/>
        <v/>
      </c>
      <c r="BP1743" s="22" t="str">
        <f t="shared" si="368"/>
        <v/>
      </c>
      <c r="BQ1743" s="7"/>
      <c r="BR1743" s="75" t="str">
        <f t="shared" si="361"/>
        <v/>
      </c>
      <c r="BS1743" s="75" t="str">
        <f t="shared" si="362"/>
        <v/>
      </c>
      <c r="BT1743" s="5" t="str">
        <f t="shared" si="363"/>
        <v/>
      </c>
      <c r="BU1743" s="79" t="str">
        <f t="shared" si="364"/>
        <v/>
      </c>
      <c r="BV1743" s="79" t="str">
        <f t="shared" si="365"/>
        <v/>
      </c>
      <c r="BW1743" s="79" t="str">
        <f t="shared" si="366"/>
        <v/>
      </c>
      <c r="CB1743" s="5"/>
      <c r="CE1743" s="5"/>
      <c r="CF1743" s="5"/>
      <c r="CG1743" s="5"/>
      <c r="CH1743" s="5"/>
      <c r="CJ1743" s="14"/>
      <c r="CK1743" s="25"/>
      <c r="DO1743" s="5" t="e">
        <f>IF(REPORTE!AH$2="si",IF(C1743=VALUE(REPORTE!C$22),IF(SUM(DO1744:DO$1993),CONCATENATE(INT(B1743),", "),INT(B1743)),""),IF(C1743=VALUE(REPORTE!C$21),IF(SUM(DO1744:DO$1993),CONCATENATE(INT(B1743),", "),INT(B1743)),""))</f>
        <v>#VALUE!</v>
      </c>
      <c r="DS1743" s="5"/>
      <c r="DT1743" s="5"/>
      <c r="DU1743" s="5"/>
      <c r="DV1743" s="5"/>
    </row>
    <row r="1744" spans="1:126" x14ac:dyDescent="0.25">
      <c r="A1744" s="4" t="str">
        <f t="shared" si="360"/>
        <v/>
      </c>
      <c r="B1744" s="3"/>
      <c r="D1744" s="1"/>
      <c r="H1744" s="5" t="str">
        <f>IF(F1744="","",IFERROR(CONCATENATE("PEUA",VLOOKUP(ESTADO,REPORTE!AV$2:AW$33,2,0),DIDTRITO_FORM,CADER_FORM,IFERROR(INDEX(CA:CA,MATCH(DAY(F1744),BZ:BZ,0),1),DAY(F1744)),IFERROR(INDEX(CA:CA,MATCH(MONTH(F1744),BZ:BZ,0),1),MONTH(F1744)),YEAR(F1744),G1744),""))</f>
        <v/>
      </c>
      <c r="N1744" s="66" t="str">
        <f>IFERROR(IF(BT1744="","",IF(INDEX(N$1:N1743,MATCH(BT1744,BT$1:BT1743,0),1)=0,"",INDEX(N$1:N1743,MATCH(BT1744,BT$1:BT1743,0),1))),"")</f>
        <v/>
      </c>
      <c r="O1744" s="66" t="str">
        <f>IFERROR(IF(BT1744="","",IF(INDEX(O$1:O1743,MATCH(BT1744,BT$1:BT1743,0),1)=0,"",INDEX(O$1:O1743,MATCH(BT1744,BT$1:BT1743,0),1))),"")</f>
        <v/>
      </c>
      <c r="R1744" s="66"/>
      <c r="S1744" s="5"/>
      <c r="T1744" s="66"/>
      <c r="U1744" s="5" t="str">
        <f>IFERROR(IF(INDEX(U$1:U1743,MATCH(T1744,T$1:T1743,0),1)=0,"",INDEX(U$1:U1743,MATCH(T1744,T$1:T1743,0),1)),"")</f>
        <v/>
      </c>
      <c r="V1744" s="66"/>
      <c r="W1744" s="5" t="str">
        <f>IFERROR(IF(INDEX(W$1:W1743,MATCH(V1744,V$1:V1743,0),1)=0,"",INDEX(W$1:W1743,MATCH(V1744,V$1:V1743,0),1)),"")</f>
        <v/>
      </c>
      <c r="AE1744" s="4"/>
      <c r="AY1744" s="7"/>
      <c r="BN1744" s="7" t="str">
        <f t="shared" si="367"/>
        <v/>
      </c>
      <c r="BO1744" s="286" t="str">
        <f t="shared" si="359"/>
        <v/>
      </c>
      <c r="BP1744" s="22" t="str">
        <f t="shared" si="368"/>
        <v/>
      </c>
      <c r="BQ1744" s="7"/>
      <c r="BR1744" s="75" t="str">
        <f t="shared" si="361"/>
        <v/>
      </c>
      <c r="BS1744" s="75" t="str">
        <f t="shared" si="362"/>
        <v/>
      </c>
      <c r="BT1744" s="5" t="str">
        <f t="shared" si="363"/>
        <v/>
      </c>
      <c r="BU1744" s="79" t="str">
        <f t="shared" si="364"/>
        <v/>
      </c>
      <c r="BV1744" s="79" t="str">
        <f t="shared" si="365"/>
        <v/>
      </c>
      <c r="BW1744" s="79" t="str">
        <f t="shared" si="366"/>
        <v/>
      </c>
      <c r="CB1744" s="5"/>
      <c r="CE1744" s="5"/>
      <c r="CF1744" s="5"/>
      <c r="CG1744" s="5"/>
      <c r="CH1744" s="5"/>
      <c r="CJ1744" s="14"/>
      <c r="CK1744" s="25"/>
      <c r="DO1744" s="5" t="e">
        <f>IF(REPORTE!AH$2="si",IF(C1744=VALUE(REPORTE!C$22),IF(SUM(DO1745:DO$1993),CONCATENATE(INT(B1744),", "),INT(B1744)),""),IF(C1744=VALUE(REPORTE!C$21),IF(SUM(DO1745:DO$1993),CONCATENATE(INT(B1744),", "),INT(B1744)),""))</f>
        <v>#VALUE!</v>
      </c>
      <c r="DS1744" s="5"/>
      <c r="DT1744" s="5"/>
      <c r="DU1744" s="5"/>
      <c r="DV1744" s="5"/>
    </row>
    <row r="1745" spans="1:126" x14ac:dyDescent="0.25">
      <c r="A1745" s="4" t="str">
        <f t="shared" si="360"/>
        <v/>
      </c>
      <c r="B1745" s="3"/>
      <c r="D1745" s="1"/>
      <c r="H1745" s="5" t="str">
        <f>IF(F1745="","",IFERROR(CONCATENATE("PEUA",VLOOKUP(ESTADO,REPORTE!AV$2:AW$33,2,0),DIDTRITO_FORM,CADER_FORM,IFERROR(INDEX(CA:CA,MATCH(DAY(F1745),BZ:BZ,0),1),DAY(F1745)),IFERROR(INDEX(CA:CA,MATCH(MONTH(F1745),BZ:BZ,0),1),MONTH(F1745)),YEAR(F1745),G1745),""))</f>
        <v/>
      </c>
      <c r="N1745" s="66" t="str">
        <f>IFERROR(IF(BT1745="","",IF(INDEX(N$1:N1744,MATCH(BT1745,BT$1:BT1744,0),1)=0,"",INDEX(N$1:N1744,MATCH(BT1745,BT$1:BT1744,0),1))),"")</f>
        <v/>
      </c>
      <c r="O1745" s="66" t="str">
        <f>IFERROR(IF(BT1745="","",IF(INDEX(O$1:O1744,MATCH(BT1745,BT$1:BT1744,0),1)=0,"",INDEX(O$1:O1744,MATCH(BT1745,BT$1:BT1744,0),1))),"")</f>
        <v/>
      </c>
      <c r="R1745" s="66"/>
      <c r="S1745" s="5"/>
      <c r="T1745" s="66"/>
      <c r="U1745" s="5" t="str">
        <f>IFERROR(IF(INDEX(U$1:U1744,MATCH(T1745,T$1:T1744,0),1)=0,"",INDEX(U$1:U1744,MATCH(T1745,T$1:T1744,0),1)),"")</f>
        <v/>
      </c>
      <c r="V1745" s="66"/>
      <c r="W1745" s="5" t="str">
        <f>IFERROR(IF(INDEX(W$1:W1744,MATCH(V1745,V$1:V1744,0),1)=0,"",INDEX(W$1:W1744,MATCH(V1745,V$1:V1744,0),1)),"")</f>
        <v/>
      </c>
      <c r="AE1745" s="4"/>
      <c r="AY1745" s="7"/>
      <c r="BN1745" s="7" t="str">
        <f t="shared" si="367"/>
        <v/>
      </c>
      <c r="BO1745" s="286" t="str">
        <f t="shared" si="359"/>
        <v/>
      </c>
      <c r="BP1745" s="22" t="str">
        <f t="shared" si="368"/>
        <v/>
      </c>
      <c r="BQ1745" s="7"/>
      <c r="BR1745" s="75" t="str">
        <f t="shared" si="361"/>
        <v/>
      </c>
      <c r="BS1745" s="75" t="str">
        <f t="shared" si="362"/>
        <v/>
      </c>
      <c r="BT1745" s="5" t="str">
        <f t="shared" si="363"/>
        <v/>
      </c>
      <c r="BU1745" s="79" t="str">
        <f t="shared" si="364"/>
        <v/>
      </c>
      <c r="BV1745" s="79" t="str">
        <f t="shared" si="365"/>
        <v/>
      </c>
      <c r="BW1745" s="79" t="str">
        <f t="shared" si="366"/>
        <v/>
      </c>
      <c r="CB1745" s="5"/>
      <c r="CE1745" s="5"/>
      <c r="CF1745" s="5"/>
      <c r="CG1745" s="5"/>
      <c r="CH1745" s="5"/>
      <c r="CJ1745" s="14"/>
      <c r="CK1745" s="25"/>
      <c r="DO1745" s="5" t="e">
        <f>IF(REPORTE!AH$2="si",IF(C1745=VALUE(REPORTE!C$22),IF(SUM(DO1746:DO$1993),CONCATENATE(INT(B1745),", "),INT(B1745)),""),IF(C1745=VALUE(REPORTE!C$21),IF(SUM(DO1746:DO$1993),CONCATENATE(INT(B1745),", "),INT(B1745)),""))</f>
        <v>#VALUE!</v>
      </c>
      <c r="DS1745" s="5"/>
      <c r="DT1745" s="5"/>
      <c r="DU1745" s="5"/>
      <c r="DV1745" s="5"/>
    </row>
    <row r="1746" spans="1:126" x14ac:dyDescent="0.25">
      <c r="A1746" s="4" t="str">
        <f t="shared" si="360"/>
        <v/>
      </c>
      <c r="B1746" s="3"/>
      <c r="D1746" s="1"/>
      <c r="H1746" s="5" t="str">
        <f>IF(F1746="","",IFERROR(CONCATENATE("PEUA",VLOOKUP(ESTADO,REPORTE!AV$2:AW$33,2,0),DIDTRITO_FORM,CADER_FORM,IFERROR(INDEX(CA:CA,MATCH(DAY(F1746),BZ:BZ,0),1),DAY(F1746)),IFERROR(INDEX(CA:CA,MATCH(MONTH(F1746),BZ:BZ,0),1),MONTH(F1746)),YEAR(F1746),G1746),""))</f>
        <v/>
      </c>
      <c r="N1746" s="66" t="str">
        <f>IFERROR(IF(BT1746="","",IF(INDEX(N$1:N1745,MATCH(BT1746,BT$1:BT1745,0),1)=0,"",INDEX(N$1:N1745,MATCH(BT1746,BT$1:BT1745,0),1))),"")</f>
        <v/>
      </c>
      <c r="O1746" s="66" t="str">
        <f>IFERROR(IF(BT1746="","",IF(INDEX(O$1:O1745,MATCH(BT1746,BT$1:BT1745,0),1)=0,"",INDEX(O$1:O1745,MATCH(BT1746,BT$1:BT1745,0),1))),"")</f>
        <v/>
      </c>
      <c r="R1746" s="66"/>
      <c r="S1746" s="5"/>
      <c r="T1746" s="66"/>
      <c r="U1746" s="5" t="str">
        <f>IFERROR(IF(INDEX(U$1:U1745,MATCH(T1746,T$1:T1745,0),1)=0,"",INDEX(U$1:U1745,MATCH(T1746,T$1:T1745,0),1)),"")</f>
        <v/>
      </c>
      <c r="V1746" s="66"/>
      <c r="W1746" s="5" t="str">
        <f>IFERROR(IF(INDEX(W$1:W1745,MATCH(V1746,V$1:V1745,0),1)=0,"",INDEX(W$1:W1745,MATCH(V1746,V$1:V1745,0),1)),"")</f>
        <v/>
      </c>
      <c r="AE1746" s="4"/>
      <c r="AY1746" s="7"/>
      <c r="BN1746" s="7" t="str">
        <f t="shared" si="367"/>
        <v/>
      </c>
      <c r="BO1746" s="286" t="str">
        <f t="shared" si="359"/>
        <v/>
      </c>
      <c r="BP1746" s="22" t="str">
        <f t="shared" si="368"/>
        <v/>
      </c>
      <c r="BQ1746" s="7"/>
      <c r="BR1746" s="75" t="str">
        <f t="shared" si="361"/>
        <v/>
      </c>
      <c r="BS1746" s="75" t="str">
        <f t="shared" si="362"/>
        <v/>
      </c>
      <c r="BT1746" s="5" t="str">
        <f t="shared" si="363"/>
        <v/>
      </c>
      <c r="BU1746" s="79" t="str">
        <f t="shared" si="364"/>
        <v/>
      </c>
      <c r="BV1746" s="79" t="str">
        <f t="shared" si="365"/>
        <v/>
      </c>
      <c r="BW1746" s="79" t="str">
        <f t="shared" si="366"/>
        <v/>
      </c>
      <c r="CB1746" s="5"/>
      <c r="CE1746" s="5"/>
      <c r="CF1746" s="5"/>
      <c r="CG1746" s="5"/>
      <c r="CH1746" s="5"/>
      <c r="CJ1746" s="14"/>
      <c r="CK1746" s="25"/>
      <c r="DO1746" s="5" t="e">
        <f>IF(REPORTE!AH$2="si",IF(C1746=VALUE(REPORTE!C$22),IF(SUM(DO1747:DO$1993),CONCATENATE(INT(B1746),", "),INT(B1746)),""),IF(C1746=VALUE(REPORTE!C$21),IF(SUM(DO1747:DO$1993),CONCATENATE(INT(B1746),", "),INT(B1746)),""))</f>
        <v>#VALUE!</v>
      </c>
      <c r="DS1746" s="5"/>
      <c r="DT1746" s="5"/>
      <c r="DU1746" s="5"/>
      <c r="DV1746" s="5"/>
    </row>
    <row r="1747" spans="1:126" x14ac:dyDescent="0.25">
      <c r="A1747" s="4" t="str">
        <f t="shared" si="360"/>
        <v/>
      </c>
      <c r="B1747" s="3"/>
      <c r="D1747" s="1"/>
      <c r="H1747" s="5" t="str">
        <f>IF(F1747="","",IFERROR(CONCATENATE("PEUA",VLOOKUP(ESTADO,REPORTE!AV$2:AW$33,2,0),DIDTRITO_FORM,CADER_FORM,IFERROR(INDEX(CA:CA,MATCH(DAY(F1747),BZ:BZ,0),1),DAY(F1747)),IFERROR(INDEX(CA:CA,MATCH(MONTH(F1747),BZ:BZ,0),1),MONTH(F1747)),YEAR(F1747),G1747),""))</f>
        <v/>
      </c>
      <c r="N1747" s="66" t="str">
        <f>IFERROR(IF(BT1747="","",IF(INDEX(N$1:N1746,MATCH(BT1747,BT$1:BT1746,0),1)=0,"",INDEX(N$1:N1746,MATCH(BT1747,BT$1:BT1746,0),1))),"")</f>
        <v/>
      </c>
      <c r="O1747" s="66" t="str">
        <f>IFERROR(IF(BT1747="","",IF(INDEX(O$1:O1746,MATCH(BT1747,BT$1:BT1746,0),1)=0,"",INDEX(O$1:O1746,MATCH(BT1747,BT$1:BT1746,0),1))),"")</f>
        <v/>
      </c>
      <c r="R1747" s="66"/>
      <c r="S1747" s="5"/>
      <c r="T1747" s="66"/>
      <c r="U1747" s="5" t="str">
        <f>IFERROR(IF(INDEX(U$1:U1746,MATCH(T1747,T$1:T1746,0),1)=0,"",INDEX(U$1:U1746,MATCH(T1747,T$1:T1746,0),1)),"")</f>
        <v/>
      </c>
      <c r="V1747" s="66"/>
      <c r="W1747" s="5" t="str">
        <f>IFERROR(IF(INDEX(W$1:W1746,MATCH(V1747,V$1:V1746,0),1)=0,"",INDEX(W$1:W1746,MATCH(V1747,V$1:V1746,0),1)),"")</f>
        <v/>
      </c>
      <c r="AE1747" s="4"/>
      <c r="AY1747" s="7"/>
      <c r="BN1747" s="7" t="str">
        <f t="shared" si="367"/>
        <v/>
      </c>
      <c r="BO1747" s="286" t="str">
        <f t="shared" si="359"/>
        <v/>
      </c>
      <c r="BP1747" s="22" t="str">
        <f t="shared" si="368"/>
        <v/>
      </c>
      <c r="BQ1747" s="7"/>
      <c r="BR1747" s="75" t="str">
        <f t="shared" si="361"/>
        <v/>
      </c>
      <c r="BS1747" s="75" t="str">
        <f t="shared" si="362"/>
        <v/>
      </c>
      <c r="BT1747" s="5" t="str">
        <f t="shared" si="363"/>
        <v/>
      </c>
      <c r="BU1747" s="79" t="str">
        <f t="shared" si="364"/>
        <v/>
      </c>
      <c r="BV1747" s="79" t="str">
        <f t="shared" si="365"/>
        <v/>
      </c>
      <c r="BW1747" s="79" t="str">
        <f t="shared" si="366"/>
        <v/>
      </c>
      <c r="CB1747" s="5"/>
      <c r="CE1747" s="5"/>
      <c r="CF1747" s="5"/>
      <c r="CG1747" s="5"/>
      <c r="CH1747" s="5"/>
      <c r="CJ1747" s="14"/>
      <c r="CK1747" s="25"/>
      <c r="DO1747" s="5" t="e">
        <f>IF(REPORTE!AH$2="si",IF(C1747=VALUE(REPORTE!C$22),IF(SUM(DO1748:DO$1993),CONCATENATE(INT(B1747),", "),INT(B1747)),""),IF(C1747=VALUE(REPORTE!C$21),IF(SUM(DO1748:DO$1993),CONCATENATE(INT(B1747),", "),INT(B1747)),""))</f>
        <v>#VALUE!</v>
      </c>
      <c r="DS1747" s="5"/>
      <c r="DT1747" s="5"/>
      <c r="DU1747" s="5"/>
      <c r="DV1747" s="5"/>
    </row>
    <row r="1748" spans="1:126" x14ac:dyDescent="0.25">
      <c r="A1748" s="4" t="str">
        <f t="shared" si="360"/>
        <v/>
      </c>
      <c r="B1748" s="3"/>
      <c r="D1748" s="1"/>
      <c r="H1748" s="5" t="str">
        <f>IF(F1748="","",IFERROR(CONCATENATE("PEUA",VLOOKUP(ESTADO,REPORTE!AV$2:AW$33,2,0),DIDTRITO_FORM,CADER_FORM,IFERROR(INDEX(CA:CA,MATCH(DAY(F1748),BZ:BZ,0),1),DAY(F1748)),IFERROR(INDEX(CA:CA,MATCH(MONTH(F1748),BZ:BZ,0),1),MONTH(F1748)),YEAR(F1748),G1748),""))</f>
        <v/>
      </c>
      <c r="N1748" s="66" t="str">
        <f>IFERROR(IF(BT1748="","",IF(INDEX(N$1:N1747,MATCH(BT1748,BT$1:BT1747,0),1)=0,"",INDEX(N$1:N1747,MATCH(BT1748,BT$1:BT1747,0),1))),"")</f>
        <v/>
      </c>
      <c r="O1748" s="66" t="str">
        <f>IFERROR(IF(BT1748="","",IF(INDEX(O$1:O1747,MATCH(BT1748,BT$1:BT1747,0),1)=0,"",INDEX(O$1:O1747,MATCH(BT1748,BT$1:BT1747,0),1))),"")</f>
        <v/>
      </c>
      <c r="R1748" s="66"/>
      <c r="S1748" s="5"/>
      <c r="T1748" s="66"/>
      <c r="U1748" s="5" t="str">
        <f>IFERROR(IF(INDEX(U$1:U1747,MATCH(T1748,T$1:T1747,0),1)=0,"",INDEX(U$1:U1747,MATCH(T1748,T$1:T1747,0),1)),"")</f>
        <v/>
      </c>
      <c r="V1748" s="66"/>
      <c r="W1748" s="5" t="str">
        <f>IFERROR(IF(INDEX(W$1:W1747,MATCH(V1748,V$1:V1747,0),1)=0,"",INDEX(W$1:W1747,MATCH(V1748,V$1:V1747,0),1)),"")</f>
        <v/>
      </c>
      <c r="AE1748" s="4"/>
      <c r="AY1748" s="7"/>
      <c r="BN1748" s="7" t="str">
        <f t="shared" si="367"/>
        <v/>
      </c>
      <c r="BO1748" s="286" t="str">
        <f t="shared" si="359"/>
        <v/>
      </c>
      <c r="BP1748" s="22" t="str">
        <f t="shared" si="368"/>
        <v/>
      </c>
      <c r="BQ1748" s="7"/>
      <c r="BR1748" s="75" t="str">
        <f t="shared" si="361"/>
        <v/>
      </c>
      <c r="BS1748" s="75" t="str">
        <f t="shared" si="362"/>
        <v/>
      </c>
      <c r="BT1748" s="5" t="str">
        <f t="shared" si="363"/>
        <v/>
      </c>
      <c r="BU1748" s="79" t="str">
        <f t="shared" si="364"/>
        <v/>
      </c>
      <c r="BV1748" s="79" t="str">
        <f t="shared" si="365"/>
        <v/>
      </c>
      <c r="BW1748" s="79" t="str">
        <f t="shared" si="366"/>
        <v/>
      </c>
      <c r="CB1748" s="5"/>
      <c r="CE1748" s="5"/>
      <c r="CF1748" s="5"/>
      <c r="CG1748" s="5"/>
      <c r="CH1748" s="5"/>
      <c r="CJ1748" s="14"/>
      <c r="CK1748" s="25"/>
      <c r="DO1748" s="5" t="e">
        <f>IF(REPORTE!AH$2="si",IF(C1748=VALUE(REPORTE!C$22),IF(SUM(DO1749:DO$1993),CONCATENATE(INT(B1748),", "),INT(B1748)),""),IF(C1748=VALUE(REPORTE!C$21),IF(SUM(DO1749:DO$1993),CONCATENATE(INT(B1748),", "),INT(B1748)),""))</f>
        <v>#VALUE!</v>
      </c>
      <c r="DS1748" s="5"/>
      <c r="DT1748" s="5"/>
      <c r="DU1748" s="5"/>
      <c r="DV1748" s="5"/>
    </row>
    <row r="1749" spans="1:126" x14ac:dyDescent="0.25">
      <c r="A1749" s="4" t="str">
        <f t="shared" si="360"/>
        <v/>
      </c>
      <c r="B1749" s="3"/>
      <c r="D1749" s="1"/>
      <c r="H1749" s="5" t="str">
        <f>IF(F1749="","",IFERROR(CONCATENATE("PEUA",VLOOKUP(ESTADO,REPORTE!AV$2:AW$33,2,0),DIDTRITO_FORM,CADER_FORM,IFERROR(INDEX(CA:CA,MATCH(DAY(F1749),BZ:BZ,0),1),DAY(F1749)),IFERROR(INDEX(CA:CA,MATCH(MONTH(F1749),BZ:BZ,0),1),MONTH(F1749)),YEAR(F1749),G1749),""))</f>
        <v/>
      </c>
      <c r="N1749" s="66" t="str">
        <f>IFERROR(IF(BT1749="","",IF(INDEX(N$1:N1748,MATCH(BT1749,BT$1:BT1748,0),1)=0,"",INDEX(N$1:N1748,MATCH(BT1749,BT$1:BT1748,0),1))),"")</f>
        <v/>
      </c>
      <c r="O1749" s="66" t="str">
        <f>IFERROR(IF(BT1749="","",IF(INDEX(O$1:O1748,MATCH(BT1749,BT$1:BT1748,0),1)=0,"",INDEX(O$1:O1748,MATCH(BT1749,BT$1:BT1748,0),1))),"")</f>
        <v/>
      </c>
      <c r="R1749" s="66"/>
      <c r="S1749" s="5"/>
      <c r="T1749" s="66"/>
      <c r="U1749" s="5" t="str">
        <f>IFERROR(IF(INDEX(U$1:U1748,MATCH(T1749,T$1:T1748,0),1)=0,"",INDEX(U$1:U1748,MATCH(T1749,T$1:T1748,0),1)),"")</f>
        <v/>
      </c>
      <c r="V1749" s="66"/>
      <c r="W1749" s="5" t="str">
        <f>IFERROR(IF(INDEX(W$1:W1748,MATCH(V1749,V$1:V1748,0),1)=0,"",INDEX(W$1:W1748,MATCH(V1749,V$1:V1748,0),1)),"")</f>
        <v/>
      </c>
      <c r="AE1749" s="4"/>
      <c r="AY1749" s="7"/>
      <c r="BN1749" s="7" t="str">
        <f t="shared" si="367"/>
        <v/>
      </c>
      <c r="BO1749" s="286" t="str">
        <f t="shared" si="359"/>
        <v/>
      </c>
      <c r="BP1749" s="22" t="str">
        <f t="shared" si="368"/>
        <v/>
      </c>
      <c r="BQ1749" s="7"/>
      <c r="BR1749" s="75" t="str">
        <f t="shared" si="361"/>
        <v/>
      </c>
      <c r="BS1749" s="75" t="str">
        <f t="shared" si="362"/>
        <v/>
      </c>
      <c r="BT1749" s="5" t="str">
        <f t="shared" si="363"/>
        <v/>
      </c>
      <c r="BU1749" s="79" t="str">
        <f t="shared" si="364"/>
        <v/>
      </c>
      <c r="BV1749" s="79" t="str">
        <f t="shared" si="365"/>
        <v/>
      </c>
      <c r="BW1749" s="79" t="str">
        <f t="shared" si="366"/>
        <v/>
      </c>
      <c r="CB1749" s="5"/>
      <c r="CE1749" s="5"/>
      <c r="CF1749" s="5"/>
      <c r="CG1749" s="5"/>
      <c r="CH1749" s="5"/>
      <c r="CJ1749" s="14"/>
      <c r="CK1749" s="25"/>
      <c r="DO1749" s="5" t="e">
        <f>IF(REPORTE!AH$2="si",IF(C1749=VALUE(REPORTE!C$22),IF(SUM(DO1750:DO$1993),CONCATENATE(INT(B1749),", "),INT(B1749)),""),IF(C1749=VALUE(REPORTE!C$21),IF(SUM(DO1750:DO$1993),CONCATENATE(INT(B1749),", "),INT(B1749)),""))</f>
        <v>#VALUE!</v>
      </c>
      <c r="DS1749" s="5"/>
      <c r="DT1749" s="5"/>
      <c r="DU1749" s="5"/>
      <c r="DV1749" s="5"/>
    </row>
    <row r="1750" spans="1:126" x14ac:dyDescent="0.25">
      <c r="A1750" s="4" t="str">
        <f t="shared" si="360"/>
        <v/>
      </c>
      <c r="B1750" s="3"/>
      <c r="D1750" s="1"/>
      <c r="H1750" s="5" t="str">
        <f>IF(F1750="","",IFERROR(CONCATENATE("PEUA",VLOOKUP(ESTADO,REPORTE!AV$2:AW$33,2,0),DIDTRITO_FORM,CADER_FORM,IFERROR(INDEX(CA:CA,MATCH(DAY(F1750),BZ:BZ,0),1),DAY(F1750)),IFERROR(INDEX(CA:CA,MATCH(MONTH(F1750),BZ:BZ,0),1),MONTH(F1750)),YEAR(F1750),G1750),""))</f>
        <v/>
      </c>
      <c r="N1750" s="66" t="str">
        <f>IFERROR(IF(BT1750="","",IF(INDEX(N$1:N1749,MATCH(BT1750,BT$1:BT1749,0),1)=0,"",INDEX(N$1:N1749,MATCH(BT1750,BT$1:BT1749,0),1))),"")</f>
        <v/>
      </c>
      <c r="O1750" s="66" t="str">
        <f>IFERROR(IF(BT1750="","",IF(INDEX(O$1:O1749,MATCH(BT1750,BT$1:BT1749,0),1)=0,"",INDEX(O$1:O1749,MATCH(BT1750,BT$1:BT1749,0),1))),"")</f>
        <v/>
      </c>
      <c r="R1750" s="66"/>
      <c r="S1750" s="5"/>
      <c r="T1750" s="66"/>
      <c r="U1750" s="5" t="str">
        <f>IFERROR(IF(INDEX(U$1:U1749,MATCH(T1750,T$1:T1749,0),1)=0,"",INDEX(U$1:U1749,MATCH(T1750,T$1:T1749,0),1)),"")</f>
        <v/>
      </c>
      <c r="V1750" s="66"/>
      <c r="W1750" s="5" t="str">
        <f>IFERROR(IF(INDEX(W$1:W1749,MATCH(V1750,V$1:V1749,0),1)=0,"",INDEX(W$1:W1749,MATCH(V1750,V$1:V1749,0),1)),"")</f>
        <v/>
      </c>
      <c r="AE1750" s="4"/>
      <c r="AY1750" s="7"/>
      <c r="BN1750" s="7" t="str">
        <f t="shared" si="367"/>
        <v/>
      </c>
      <c r="BO1750" s="286" t="str">
        <f t="shared" si="359"/>
        <v/>
      </c>
      <c r="BP1750" s="22" t="str">
        <f t="shared" si="368"/>
        <v/>
      </c>
      <c r="BQ1750" s="7"/>
      <c r="BR1750" s="75" t="str">
        <f t="shared" si="361"/>
        <v/>
      </c>
      <c r="BS1750" s="75" t="str">
        <f t="shared" si="362"/>
        <v/>
      </c>
      <c r="BT1750" s="5" t="str">
        <f t="shared" si="363"/>
        <v/>
      </c>
      <c r="BU1750" s="79" t="str">
        <f t="shared" si="364"/>
        <v/>
      </c>
      <c r="BV1750" s="79" t="str">
        <f t="shared" si="365"/>
        <v/>
      </c>
      <c r="BW1750" s="79" t="str">
        <f t="shared" si="366"/>
        <v/>
      </c>
      <c r="CB1750" s="5"/>
      <c r="CE1750" s="5"/>
      <c r="CF1750" s="5"/>
      <c r="CG1750" s="5"/>
      <c r="CH1750" s="5"/>
      <c r="CJ1750" s="14"/>
      <c r="CK1750" s="25"/>
      <c r="DO1750" s="5" t="e">
        <f>IF(REPORTE!AH$2="si",IF(C1750=VALUE(REPORTE!C$22),IF(SUM(DO1751:DO$1993),CONCATENATE(INT(B1750),", "),INT(B1750)),""),IF(C1750=VALUE(REPORTE!C$21),IF(SUM(DO1751:DO$1993),CONCATENATE(INT(B1750),", "),INT(B1750)),""))</f>
        <v>#VALUE!</v>
      </c>
      <c r="DS1750" s="5"/>
      <c r="DT1750" s="5"/>
      <c r="DU1750" s="5"/>
      <c r="DV1750" s="5"/>
    </row>
    <row r="1751" spans="1:126" x14ac:dyDescent="0.25">
      <c r="A1751" s="4" t="str">
        <f t="shared" si="360"/>
        <v/>
      </c>
      <c r="B1751" s="3"/>
      <c r="D1751" s="1"/>
      <c r="H1751" s="5" t="str">
        <f>IF(F1751="","",IFERROR(CONCATENATE("PEUA",VLOOKUP(ESTADO,REPORTE!AV$2:AW$33,2,0),DIDTRITO_FORM,CADER_FORM,IFERROR(INDEX(CA:CA,MATCH(DAY(F1751),BZ:BZ,0),1),DAY(F1751)),IFERROR(INDEX(CA:CA,MATCH(MONTH(F1751),BZ:BZ,0),1),MONTH(F1751)),YEAR(F1751),G1751),""))</f>
        <v/>
      </c>
      <c r="N1751" s="66" t="str">
        <f>IFERROR(IF(BT1751="","",IF(INDEX(N$1:N1750,MATCH(BT1751,BT$1:BT1750,0),1)=0,"",INDEX(N$1:N1750,MATCH(BT1751,BT$1:BT1750,0),1))),"")</f>
        <v/>
      </c>
      <c r="O1751" s="66" t="str">
        <f>IFERROR(IF(BT1751="","",IF(INDEX(O$1:O1750,MATCH(BT1751,BT$1:BT1750,0),1)=0,"",INDEX(O$1:O1750,MATCH(BT1751,BT$1:BT1750,0),1))),"")</f>
        <v/>
      </c>
      <c r="R1751" s="66"/>
      <c r="S1751" s="5"/>
      <c r="T1751" s="66"/>
      <c r="U1751" s="5" t="str">
        <f>IFERROR(IF(INDEX(U$1:U1750,MATCH(T1751,T$1:T1750,0),1)=0,"",INDEX(U$1:U1750,MATCH(T1751,T$1:T1750,0),1)),"")</f>
        <v/>
      </c>
      <c r="V1751" s="66"/>
      <c r="W1751" s="5" t="str">
        <f>IFERROR(IF(INDEX(W$1:W1750,MATCH(V1751,V$1:V1750,0),1)=0,"",INDEX(W$1:W1750,MATCH(V1751,V$1:V1750,0),1)),"")</f>
        <v/>
      </c>
      <c r="AE1751" s="4"/>
      <c r="AY1751" s="7"/>
      <c r="BN1751" s="7" t="str">
        <f t="shared" si="367"/>
        <v/>
      </c>
      <c r="BO1751" s="286" t="str">
        <f t="shared" si="359"/>
        <v/>
      </c>
      <c r="BP1751" s="22" t="str">
        <f t="shared" si="368"/>
        <v/>
      </c>
      <c r="BQ1751" s="7"/>
      <c r="BR1751" s="75" t="str">
        <f t="shared" si="361"/>
        <v/>
      </c>
      <c r="BS1751" s="75" t="str">
        <f t="shared" si="362"/>
        <v/>
      </c>
      <c r="BT1751" s="5" t="str">
        <f t="shared" si="363"/>
        <v/>
      </c>
      <c r="BU1751" s="79" t="str">
        <f t="shared" si="364"/>
        <v/>
      </c>
      <c r="BV1751" s="79" t="str">
        <f t="shared" si="365"/>
        <v/>
      </c>
      <c r="BW1751" s="79" t="str">
        <f t="shared" si="366"/>
        <v/>
      </c>
      <c r="CB1751" s="5"/>
      <c r="CE1751" s="5"/>
      <c r="CF1751" s="5"/>
      <c r="CG1751" s="5"/>
      <c r="CH1751" s="5"/>
      <c r="CJ1751" s="14"/>
      <c r="CK1751" s="25"/>
      <c r="DO1751" s="5" t="e">
        <f>IF(REPORTE!AH$2="si",IF(C1751=VALUE(REPORTE!C$22),IF(SUM(DO1752:DO$1993),CONCATENATE(INT(B1751),", "),INT(B1751)),""),IF(C1751=VALUE(REPORTE!C$21),IF(SUM(DO1752:DO$1993),CONCATENATE(INT(B1751),", "),INT(B1751)),""))</f>
        <v>#VALUE!</v>
      </c>
      <c r="DS1751" s="5"/>
      <c r="DT1751" s="5"/>
      <c r="DU1751" s="5"/>
      <c r="DV1751" s="5"/>
    </row>
    <row r="1752" spans="1:126" x14ac:dyDescent="0.25">
      <c r="A1752" s="4" t="str">
        <f t="shared" si="360"/>
        <v/>
      </c>
      <c r="B1752" s="3"/>
      <c r="D1752" s="1"/>
      <c r="H1752" s="5" t="str">
        <f>IF(F1752="","",IFERROR(CONCATENATE("PEUA",VLOOKUP(ESTADO,REPORTE!AV$2:AW$33,2,0),DIDTRITO_FORM,CADER_FORM,IFERROR(INDEX(CA:CA,MATCH(DAY(F1752),BZ:BZ,0),1),DAY(F1752)),IFERROR(INDEX(CA:CA,MATCH(MONTH(F1752),BZ:BZ,0),1),MONTH(F1752)),YEAR(F1752),G1752),""))</f>
        <v/>
      </c>
      <c r="N1752" s="66" t="str">
        <f>IFERROR(IF(BT1752="","",IF(INDEX(N$1:N1751,MATCH(BT1752,BT$1:BT1751,0),1)=0,"",INDEX(N$1:N1751,MATCH(BT1752,BT$1:BT1751,0),1))),"")</f>
        <v/>
      </c>
      <c r="O1752" s="66" t="str">
        <f>IFERROR(IF(BT1752="","",IF(INDEX(O$1:O1751,MATCH(BT1752,BT$1:BT1751,0),1)=0,"",INDEX(O$1:O1751,MATCH(BT1752,BT$1:BT1751,0),1))),"")</f>
        <v/>
      </c>
      <c r="R1752" s="66"/>
      <c r="S1752" s="5"/>
      <c r="T1752" s="66"/>
      <c r="U1752" s="5" t="str">
        <f>IFERROR(IF(INDEX(U$1:U1751,MATCH(T1752,T$1:T1751,0),1)=0,"",INDEX(U$1:U1751,MATCH(T1752,T$1:T1751,0),1)),"")</f>
        <v/>
      </c>
      <c r="V1752" s="66"/>
      <c r="W1752" s="5" t="str">
        <f>IFERROR(IF(INDEX(W$1:W1751,MATCH(V1752,V$1:V1751,0),1)=0,"",INDEX(W$1:W1751,MATCH(V1752,V$1:V1751,0),1)),"")</f>
        <v/>
      </c>
      <c r="AE1752" s="4"/>
      <c r="AY1752" s="7"/>
      <c r="BN1752" s="7" t="str">
        <f t="shared" si="367"/>
        <v/>
      </c>
      <c r="BO1752" s="286" t="str">
        <f t="shared" si="359"/>
        <v/>
      </c>
      <c r="BP1752" s="22" t="str">
        <f t="shared" si="368"/>
        <v/>
      </c>
      <c r="BQ1752" s="7"/>
      <c r="BR1752" s="75" t="str">
        <f t="shared" si="361"/>
        <v/>
      </c>
      <c r="BS1752" s="75" t="str">
        <f t="shared" si="362"/>
        <v/>
      </c>
      <c r="BT1752" s="5" t="str">
        <f t="shared" si="363"/>
        <v/>
      </c>
      <c r="BU1752" s="79" t="str">
        <f t="shared" si="364"/>
        <v/>
      </c>
      <c r="BV1752" s="79" t="str">
        <f t="shared" si="365"/>
        <v/>
      </c>
      <c r="BW1752" s="79" t="str">
        <f t="shared" si="366"/>
        <v/>
      </c>
      <c r="CB1752" s="5"/>
      <c r="CE1752" s="5"/>
      <c r="CF1752" s="5"/>
      <c r="CG1752" s="5"/>
      <c r="CH1752" s="5"/>
      <c r="CJ1752" s="14"/>
      <c r="CK1752" s="25"/>
      <c r="DO1752" s="5" t="e">
        <f>IF(REPORTE!AH$2="si",IF(C1752=VALUE(REPORTE!C$22),IF(SUM(DO1753:DO$1993),CONCATENATE(INT(B1752),", "),INT(B1752)),""),IF(C1752=VALUE(REPORTE!C$21),IF(SUM(DO1753:DO$1993),CONCATENATE(INT(B1752),", "),INT(B1752)),""))</f>
        <v>#VALUE!</v>
      </c>
      <c r="DS1752" s="5"/>
      <c r="DT1752" s="5"/>
      <c r="DU1752" s="5"/>
      <c r="DV1752" s="5"/>
    </row>
    <row r="1753" spans="1:126" x14ac:dyDescent="0.25">
      <c r="A1753" s="4" t="str">
        <f t="shared" si="360"/>
        <v/>
      </c>
      <c r="B1753" s="3"/>
      <c r="D1753" s="1"/>
      <c r="H1753" s="5" t="str">
        <f>IF(F1753="","",IFERROR(CONCATENATE("PEUA",VLOOKUP(ESTADO,REPORTE!AV$2:AW$33,2,0),DIDTRITO_FORM,CADER_FORM,IFERROR(INDEX(CA:CA,MATCH(DAY(F1753),BZ:BZ,0),1),DAY(F1753)),IFERROR(INDEX(CA:CA,MATCH(MONTH(F1753),BZ:BZ,0),1),MONTH(F1753)),YEAR(F1753),G1753),""))</f>
        <v/>
      </c>
      <c r="N1753" s="66" t="str">
        <f>IFERROR(IF(BT1753="","",IF(INDEX(N$1:N1752,MATCH(BT1753,BT$1:BT1752,0),1)=0,"",INDEX(N$1:N1752,MATCH(BT1753,BT$1:BT1752,0),1))),"")</f>
        <v/>
      </c>
      <c r="O1753" s="66" t="str">
        <f>IFERROR(IF(BT1753="","",IF(INDEX(O$1:O1752,MATCH(BT1753,BT$1:BT1752,0),1)=0,"",INDEX(O$1:O1752,MATCH(BT1753,BT$1:BT1752,0),1))),"")</f>
        <v/>
      </c>
      <c r="R1753" s="66"/>
      <c r="S1753" s="5"/>
      <c r="T1753" s="66"/>
      <c r="U1753" s="5" t="str">
        <f>IFERROR(IF(INDEX(U$1:U1752,MATCH(T1753,T$1:T1752,0),1)=0,"",INDEX(U$1:U1752,MATCH(T1753,T$1:T1752,0),1)),"")</f>
        <v/>
      </c>
      <c r="V1753" s="66"/>
      <c r="W1753" s="5" t="str">
        <f>IFERROR(IF(INDEX(W$1:W1752,MATCH(V1753,V$1:V1752,0),1)=0,"",INDEX(W$1:W1752,MATCH(V1753,V$1:V1752,0),1)),"")</f>
        <v/>
      </c>
      <c r="AE1753" s="4"/>
      <c r="AY1753" s="7"/>
      <c r="BN1753" s="7" t="str">
        <f t="shared" si="367"/>
        <v/>
      </c>
      <c r="BO1753" s="286" t="str">
        <f t="shared" si="359"/>
        <v/>
      </c>
      <c r="BP1753" s="22" t="str">
        <f t="shared" si="368"/>
        <v/>
      </c>
      <c r="BQ1753" s="7"/>
      <c r="BR1753" s="75" t="str">
        <f t="shared" si="361"/>
        <v/>
      </c>
      <c r="BS1753" s="75" t="str">
        <f t="shared" si="362"/>
        <v/>
      </c>
      <c r="BT1753" s="5" t="str">
        <f t="shared" si="363"/>
        <v/>
      </c>
      <c r="BU1753" s="79" t="str">
        <f t="shared" si="364"/>
        <v/>
      </c>
      <c r="BV1753" s="79" t="str">
        <f t="shared" si="365"/>
        <v/>
      </c>
      <c r="BW1753" s="79" t="str">
        <f t="shared" si="366"/>
        <v/>
      </c>
      <c r="CB1753" s="5"/>
      <c r="CE1753" s="5"/>
      <c r="CF1753" s="5"/>
      <c r="CG1753" s="5"/>
      <c r="CH1753" s="5"/>
      <c r="CJ1753" s="14"/>
      <c r="CK1753" s="25"/>
      <c r="DO1753" s="5" t="e">
        <f>IF(REPORTE!AH$2="si",IF(C1753=VALUE(REPORTE!C$22),IF(SUM(DO1754:DO$1993),CONCATENATE(INT(B1753),", "),INT(B1753)),""),IF(C1753=VALUE(REPORTE!C$21),IF(SUM(DO1754:DO$1993),CONCATENATE(INT(B1753),", "),INT(B1753)),""))</f>
        <v>#VALUE!</v>
      </c>
      <c r="DS1753" s="5"/>
      <c r="DT1753" s="5"/>
      <c r="DU1753" s="5"/>
      <c r="DV1753" s="5"/>
    </row>
    <row r="1754" spans="1:126" x14ac:dyDescent="0.25">
      <c r="A1754" s="4" t="str">
        <f t="shared" si="360"/>
        <v/>
      </c>
      <c r="B1754" s="3"/>
      <c r="D1754" s="1"/>
      <c r="H1754" s="5" t="str">
        <f>IF(F1754="","",IFERROR(CONCATENATE("PEUA",VLOOKUP(ESTADO,REPORTE!AV$2:AW$33,2,0),DIDTRITO_FORM,CADER_FORM,IFERROR(INDEX(CA:CA,MATCH(DAY(F1754),BZ:BZ,0),1),DAY(F1754)),IFERROR(INDEX(CA:CA,MATCH(MONTH(F1754),BZ:BZ,0),1),MONTH(F1754)),YEAR(F1754),G1754),""))</f>
        <v/>
      </c>
      <c r="N1754" s="66" t="str">
        <f>IFERROR(IF(BT1754="","",IF(INDEX(N$1:N1753,MATCH(BT1754,BT$1:BT1753,0),1)=0,"",INDEX(N$1:N1753,MATCH(BT1754,BT$1:BT1753,0),1))),"")</f>
        <v/>
      </c>
      <c r="O1754" s="66" t="str">
        <f>IFERROR(IF(BT1754="","",IF(INDEX(O$1:O1753,MATCH(BT1754,BT$1:BT1753,0),1)=0,"",INDEX(O$1:O1753,MATCH(BT1754,BT$1:BT1753,0),1))),"")</f>
        <v/>
      </c>
      <c r="R1754" s="66"/>
      <c r="S1754" s="5"/>
      <c r="T1754" s="66"/>
      <c r="U1754" s="5" t="str">
        <f>IFERROR(IF(INDEX(U$1:U1753,MATCH(T1754,T$1:T1753,0),1)=0,"",INDEX(U$1:U1753,MATCH(T1754,T$1:T1753,0),1)),"")</f>
        <v/>
      </c>
      <c r="V1754" s="66"/>
      <c r="W1754" s="5" t="str">
        <f>IFERROR(IF(INDEX(W$1:W1753,MATCH(V1754,V$1:V1753,0),1)=0,"",INDEX(W$1:W1753,MATCH(V1754,V$1:V1753,0),1)),"")</f>
        <v/>
      </c>
      <c r="AE1754" s="4"/>
      <c r="AY1754" s="7"/>
      <c r="BN1754" s="7" t="str">
        <f t="shared" si="367"/>
        <v/>
      </c>
      <c r="BO1754" s="286" t="str">
        <f t="shared" si="359"/>
        <v/>
      </c>
      <c r="BP1754" s="22" t="str">
        <f t="shared" si="368"/>
        <v/>
      </c>
      <c r="BQ1754" s="7"/>
      <c r="BR1754" s="75" t="str">
        <f t="shared" si="361"/>
        <v/>
      </c>
      <c r="BS1754" s="75" t="str">
        <f t="shared" si="362"/>
        <v/>
      </c>
      <c r="BT1754" s="5" t="str">
        <f t="shared" si="363"/>
        <v/>
      </c>
      <c r="BU1754" s="79" t="str">
        <f t="shared" si="364"/>
        <v/>
      </c>
      <c r="BV1754" s="79" t="str">
        <f t="shared" si="365"/>
        <v/>
      </c>
      <c r="BW1754" s="79" t="str">
        <f t="shared" si="366"/>
        <v/>
      </c>
      <c r="CB1754" s="5"/>
      <c r="CE1754" s="5"/>
      <c r="CF1754" s="5"/>
      <c r="CG1754" s="5"/>
      <c r="CH1754" s="5"/>
      <c r="CJ1754" s="14"/>
      <c r="CK1754" s="25"/>
      <c r="DO1754" s="5" t="e">
        <f>IF(REPORTE!AH$2="si",IF(C1754=VALUE(REPORTE!C$22),IF(SUM(DO1755:DO$1993),CONCATENATE(INT(B1754),", "),INT(B1754)),""),IF(C1754=VALUE(REPORTE!C$21),IF(SUM(DO1755:DO$1993),CONCATENATE(INT(B1754),", "),INT(B1754)),""))</f>
        <v>#VALUE!</v>
      </c>
      <c r="DS1754" s="5"/>
      <c r="DT1754" s="5"/>
      <c r="DU1754" s="5"/>
      <c r="DV1754" s="5"/>
    </row>
    <row r="1755" spans="1:126" x14ac:dyDescent="0.25">
      <c r="A1755" s="4" t="str">
        <f t="shared" si="360"/>
        <v/>
      </c>
      <c r="B1755" s="3"/>
      <c r="D1755" s="1"/>
      <c r="H1755" s="5" t="str">
        <f>IF(F1755="","",IFERROR(CONCATENATE("PEUA",VLOOKUP(ESTADO,REPORTE!AV$2:AW$33,2,0),DIDTRITO_FORM,CADER_FORM,IFERROR(INDEX(CA:CA,MATCH(DAY(F1755),BZ:BZ,0),1),DAY(F1755)),IFERROR(INDEX(CA:CA,MATCH(MONTH(F1755),BZ:BZ,0),1),MONTH(F1755)),YEAR(F1755),G1755),""))</f>
        <v/>
      </c>
      <c r="N1755" s="66" t="str">
        <f>IFERROR(IF(BT1755="","",IF(INDEX(N$1:N1754,MATCH(BT1755,BT$1:BT1754,0),1)=0,"",INDEX(N$1:N1754,MATCH(BT1755,BT$1:BT1754,0),1))),"")</f>
        <v/>
      </c>
      <c r="O1755" s="66" t="str">
        <f>IFERROR(IF(BT1755="","",IF(INDEX(O$1:O1754,MATCH(BT1755,BT$1:BT1754,0),1)=0,"",INDEX(O$1:O1754,MATCH(BT1755,BT$1:BT1754,0),1))),"")</f>
        <v/>
      </c>
      <c r="R1755" s="66"/>
      <c r="S1755" s="5"/>
      <c r="T1755" s="66"/>
      <c r="U1755" s="5" t="str">
        <f>IFERROR(IF(INDEX(U$1:U1754,MATCH(T1755,T$1:T1754,0),1)=0,"",INDEX(U$1:U1754,MATCH(T1755,T$1:T1754,0),1)),"")</f>
        <v/>
      </c>
      <c r="V1755" s="66"/>
      <c r="W1755" s="5" t="str">
        <f>IFERROR(IF(INDEX(W$1:W1754,MATCH(V1755,V$1:V1754,0),1)=0,"",INDEX(W$1:W1754,MATCH(V1755,V$1:V1754,0),1)),"")</f>
        <v/>
      </c>
      <c r="AE1755" s="4"/>
      <c r="AY1755" s="7"/>
      <c r="BN1755" s="7" t="str">
        <f t="shared" si="367"/>
        <v/>
      </c>
      <c r="BO1755" s="286" t="str">
        <f t="shared" si="359"/>
        <v/>
      </c>
      <c r="BP1755" s="22" t="str">
        <f t="shared" si="368"/>
        <v/>
      </c>
      <c r="BQ1755" s="7"/>
      <c r="BR1755" s="75" t="str">
        <f t="shared" si="361"/>
        <v/>
      </c>
      <c r="BS1755" s="75" t="str">
        <f t="shared" si="362"/>
        <v/>
      </c>
      <c r="BT1755" s="5" t="str">
        <f t="shared" si="363"/>
        <v/>
      </c>
      <c r="BU1755" s="79" t="str">
        <f t="shared" si="364"/>
        <v/>
      </c>
      <c r="BV1755" s="79" t="str">
        <f t="shared" si="365"/>
        <v/>
      </c>
      <c r="BW1755" s="79" t="str">
        <f t="shared" si="366"/>
        <v/>
      </c>
      <c r="CB1755" s="5"/>
      <c r="CE1755" s="5"/>
      <c r="CF1755" s="5"/>
      <c r="CG1755" s="5"/>
      <c r="CH1755" s="5"/>
      <c r="CJ1755" s="14"/>
      <c r="CK1755" s="25"/>
      <c r="DO1755" s="5" t="e">
        <f>IF(REPORTE!AH$2="si",IF(C1755=VALUE(REPORTE!C$22),IF(SUM(DO1756:DO$1993),CONCATENATE(INT(B1755),", "),INT(B1755)),""),IF(C1755=VALUE(REPORTE!C$21),IF(SUM(DO1756:DO$1993),CONCATENATE(INT(B1755),", "),INT(B1755)),""))</f>
        <v>#VALUE!</v>
      </c>
      <c r="DS1755" s="5"/>
      <c r="DT1755" s="5"/>
      <c r="DU1755" s="5"/>
      <c r="DV1755" s="5"/>
    </row>
    <row r="1756" spans="1:126" x14ac:dyDescent="0.25">
      <c r="A1756" s="4" t="str">
        <f t="shared" si="360"/>
        <v/>
      </c>
      <c r="B1756" s="3"/>
      <c r="D1756" s="1"/>
      <c r="H1756" s="5" t="str">
        <f>IF(F1756="","",IFERROR(CONCATENATE("PEUA",VLOOKUP(ESTADO,REPORTE!AV$2:AW$33,2,0),DIDTRITO_FORM,CADER_FORM,IFERROR(INDEX(CA:CA,MATCH(DAY(F1756),BZ:BZ,0),1),DAY(F1756)),IFERROR(INDEX(CA:CA,MATCH(MONTH(F1756),BZ:BZ,0),1),MONTH(F1756)),YEAR(F1756),G1756),""))</f>
        <v/>
      </c>
      <c r="N1756" s="66" t="str">
        <f>IFERROR(IF(BT1756="","",IF(INDEX(N$1:N1755,MATCH(BT1756,BT$1:BT1755,0),1)=0,"",INDEX(N$1:N1755,MATCH(BT1756,BT$1:BT1755,0),1))),"")</f>
        <v/>
      </c>
      <c r="O1756" s="66" t="str">
        <f>IFERROR(IF(BT1756="","",IF(INDEX(O$1:O1755,MATCH(BT1756,BT$1:BT1755,0),1)=0,"",INDEX(O$1:O1755,MATCH(BT1756,BT$1:BT1755,0),1))),"")</f>
        <v/>
      </c>
      <c r="R1756" s="66"/>
      <c r="S1756" s="5"/>
      <c r="T1756" s="66"/>
      <c r="U1756" s="5" t="str">
        <f>IFERROR(IF(INDEX(U$1:U1755,MATCH(T1756,T$1:T1755,0),1)=0,"",INDEX(U$1:U1755,MATCH(T1756,T$1:T1755,0),1)),"")</f>
        <v/>
      </c>
      <c r="V1756" s="66"/>
      <c r="W1756" s="5" t="str">
        <f>IFERROR(IF(INDEX(W$1:W1755,MATCH(V1756,V$1:V1755,0),1)=0,"",INDEX(W$1:W1755,MATCH(V1756,V$1:V1755,0),1)),"")</f>
        <v/>
      </c>
      <c r="AE1756" s="4"/>
      <c r="AY1756" s="7"/>
      <c r="BN1756" s="7" t="str">
        <f t="shared" si="367"/>
        <v/>
      </c>
      <c r="BO1756" s="286" t="str">
        <f t="shared" si="359"/>
        <v/>
      </c>
      <c r="BP1756" s="22" t="str">
        <f t="shared" si="368"/>
        <v/>
      </c>
      <c r="BQ1756" s="7"/>
      <c r="BR1756" s="75" t="str">
        <f t="shared" si="361"/>
        <v/>
      </c>
      <c r="BS1756" s="75" t="str">
        <f t="shared" si="362"/>
        <v/>
      </c>
      <c r="BT1756" s="5" t="str">
        <f t="shared" si="363"/>
        <v/>
      </c>
      <c r="BU1756" s="79" t="str">
        <f t="shared" si="364"/>
        <v/>
      </c>
      <c r="BV1756" s="79" t="str">
        <f t="shared" si="365"/>
        <v/>
      </c>
      <c r="BW1756" s="79" t="str">
        <f t="shared" si="366"/>
        <v/>
      </c>
      <c r="CB1756" s="5"/>
      <c r="CE1756" s="5"/>
      <c r="CF1756" s="5"/>
      <c r="CG1756" s="5"/>
      <c r="CH1756" s="5"/>
      <c r="CJ1756" s="14"/>
      <c r="CK1756" s="25"/>
      <c r="DO1756" s="5" t="e">
        <f>IF(REPORTE!AH$2="si",IF(C1756=VALUE(REPORTE!C$22),IF(SUM(DO1757:DO$1993),CONCATENATE(INT(B1756),", "),INT(B1756)),""),IF(C1756=VALUE(REPORTE!C$21),IF(SUM(DO1757:DO$1993),CONCATENATE(INT(B1756),", "),INT(B1756)),""))</f>
        <v>#VALUE!</v>
      </c>
      <c r="DS1756" s="5"/>
      <c r="DT1756" s="5"/>
      <c r="DU1756" s="5"/>
      <c r="DV1756" s="5"/>
    </row>
    <row r="1757" spans="1:126" x14ac:dyDescent="0.25">
      <c r="A1757" s="4" t="str">
        <f t="shared" si="360"/>
        <v/>
      </c>
      <c r="B1757" s="3"/>
      <c r="D1757" s="1"/>
      <c r="H1757" s="5" t="str">
        <f>IF(F1757="","",IFERROR(CONCATENATE("PEUA",VLOOKUP(ESTADO,REPORTE!AV$2:AW$33,2,0),DIDTRITO_FORM,CADER_FORM,IFERROR(INDEX(CA:CA,MATCH(DAY(F1757),BZ:BZ,0),1),DAY(F1757)),IFERROR(INDEX(CA:CA,MATCH(MONTH(F1757),BZ:BZ,0),1),MONTH(F1757)),YEAR(F1757),G1757),""))</f>
        <v/>
      </c>
      <c r="N1757" s="66" t="str">
        <f>IFERROR(IF(BT1757="","",IF(INDEX(N$1:N1756,MATCH(BT1757,BT$1:BT1756,0),1)=0,"",INDEX(N$1:N1756,MATCH(BT1757,BT$1:BT1756,0),1))),"")</f>
        <v/>
      </c>
      <c r="O1757" s="66" t="str">
        <f>IFERROR(IF(BT1757="","",IF(INDEX(O$1:O1756,MATCH(BT1757,BT$1:BT1756,0),1)=0,"",INDEX(O$1:O1756,MATCH(BT1757,BT$1:BT1756,0),1))),"")</f>
        <v/>
      </c>
      <c r="R1757" s="66"/>
      <c r="S1757" s="5"/>
      <c r="T1757" s="66"/>
      <c r="U1757" s="5" t="str">
        <f>IFERROR(IF(INDEX(U$1:U1756,MATCH(T1757,T$1:T1756,0),1)=0,"",INDEX(U$1:U1756,MATCH(T1757,T$1:T1756,0),1)),"")</f>
        <v/>
      </c>
      <c r="V1757" s="66"/>
      <c r="W1757" s="5" t="str">
        <f>IFERROR(IF(INDEX(W$1:W1756,MATCH(V1757,V$1:V1756,0),1)=0,"",INDEX(W$1:W1756,MATCH(V1757,V$1:V1756,0),1)),"")</f>
        <v/>
      </c>
      <c r="AE1757" s="4"/>
      <c r="AY1757" s="7"/>
      <c r="BN1757" s="7" t="str">
        <f t="shared" si="367"/>
        <v/>
      </c>
      <c r="BO1757" s="286" t="str">
        <f t="shared" si="359"/>
        <v/>
      </c>
      <c r="BP1757" s="22" t="str">
        <f t="shared" si="368"/>
        <v/>
      </c>
      <c r="BQ1757" s="7"/>
      <c r="BR1757" s="75" t="str">
        <f t="shared" si="361"/>
        <v/>
      </c>
      <c r="BS1757" s="75" t="str">
        <f t="shared" si="362"/>
        <v/>
      </c>
      <c r="BT1757" s="5" t="str">
        <f t="shared" si="363"/>
        <v/>
      </c>
      <c r="BU1757" s="79" t="str">
        <f t="shared" si="364"/>
        <v/>
      </c>
      <c r="BV1757" s="79" t="str">
        <f t="shared" si="365"/>
        <v/>
      </c>
      <c r="BW1757" s="79" t="str">
        <f t="shared" si="366"/>
        <v/>
      </c>
      <c r="CB1757" s="5"/>
      <c r="CE1757" s="5"/>
      <c r="CF1757" s="5"/>
      <c r="CG1757" s="5"/>
      <c r="CH1757" s="5"/>
      <c r="CJ1757" s="14"/>
      <c r="CK1757" s="25"/>
      <c r="DO1757" s="5" t="e">
        <f>IF(REPORTE!AH$2="si",IF(C1757=VALUE(REPORTE!C$22),IF(SUM(DO1758:DO$1993),CONCATENATE(INT(B1757),", "),INT(B1757)),""),IF(C1757=VALUE(REPORTE!C$21),IF(SUM(DO1758:DO$1993),CONCATENATE(INT(B1757),", "),INT(B1757)),""))</f>
        <v>#VALUE!</v>
      </c>
      <c r="DS1757" s="5"/>
      <c r="DT1757" s="5"/>
      <c r="DU1757" s="5"/>
      <c r="DV1757" s="5"/>
    </row>
    <row r="1758" spans="1:126" x14ac:dyDescent="0.25">
      <c r="A1758" s="4" t="str">
        <f t="shared" si="360"/>
        <v/>
      </c>
      <c r="B1758" s="3"/>
      <c r="D1758" s="1"/>
      <c r="H1758" s="5" t="str">
        <f>IF(F1758="","",IFERROR(CONCATENATE("PEUA",VLOOKUP(ESTADO,REPORTE!AV$2:AW$33,2,0),DIDTRITO_FORM,CADER_FORM,IFERROR(INDEX(CA:CA,MATCH(DAY(F1758),BZ:BZ,0),1),DAY(F1758)),IFERROR(INDEX(CA:CA,MATCH(MONTH(F1758),BZ:BZ,0),1),MONTH(F1758)),YEAR(F1758),G1758),""))</f>
        <v/>
      </c>
      <c r="N1758" s="66" t="str">
        <f>IFERROR(IF(BT1758="","",IF(INDEX(N$1:N1757,MATCH(BT1758,BT$1:BT1757,0),1)=0,"",INDEX(N$1:N1757,MATCH(BT1758,BT$1:BT1757,0),1))),"")</f>
        <v/>
      </c>
      <c r="O1758" s="66" t="str">
        <f>IFERROR(IF(BT1758="","",IF(INDEX(O$1:O1757,MATCH(BT1758,BT$1:BT1757,0),1)=0,"",INDEX(O$1:O1757,MATCH(BT1758,BT$1:BT1757,0),1))),"")</f>
        <v/>
      </c>
      <c r="R1758" s="66"/>
      <c r="S1758" s="5"/>
      <c r="T1758" s="66"/>
      <c r="U1758" s="5" t="str">
        <f>IFERROR(IF(INDEX(U$1:U1757,MATCH(T1758,T$1:T1757,0),1)=0,"",INDEX(U$1:U1757,MATCH(T1758,T$1:T1757,0),1)),"")</f>
        <v/>
      </c>
      <c r="V1758" s="66"/>
      <c r="W1758" s="5" t="str">
        <f>IFERROR(IF(INDEX(W$1:W1757,MATCH(V1758,V$1:V1757,0),1)=0,"",INDEX(W$1:W1757,MATCH(V1758,V$1:V1757,0),1)),"")</f>
        <v/>
      </c>
      <c r="AE1758" s="4"/>
      <c r="AY1758" s="7"/>
      <c r="BN1758" s="7" t="str">
        <f t="shared" si="367"/>
        <v/>
      </c>
      <c r="BO1758" s="286" t="str">
        <f t="shared" si="359"/>
        <v/>
      </c>
      <c r="BP1758" s="22" t="str">
        <f t="shared" si="368"/>
        <v/>
      </c>
      <c r="BQ1758" s="7"/>
      <c r="BR1758" s="75" t="str">
        <f t="shared" si="361"/>
        <v/>
      </c>
      <c r="BS1758" s="75" t="str">
        <f t="shared" si="362"/>
        <v/>
      </c>
      <c r="BT1758" s="5" t="str">
        <f t="shared" si="363"/>
        <v/>
      </c>
      <c r="BU1758" s="79" t="str">
        <f t="shared" si="364"/>
        <v/>
      </c>
      <c r="BV1758" s="79" t="str">
        <f t="shared" si="365"/>
        <v/>
      </c>
      <c r="BW1758" s="79" t="str">
        <f t="shared" si="366"/>
        <v/>
      </c>
      <c r="CB1758" s="5"/>
      <c r="CE1758" s="5"/>
      <c r="CF1758" s="5"/>
      <c r="CG1758" s="5"/>
      <c r="CH1758" s="5"/>
      <c r="CJ1758" s="14"/>
      <c r="CK1758" s="25"/>
      <c r="DO1758" s="5" t="e">
        <f>IF(REPORTE!AH$2="si",IF(C1758=VALUE(REPORTE!C$22),IF(SUM(DO1759:DO$1993),CONCATENATE(INT(B1758),", "),INT(B1758)),""),IF(C1758=VALUE(REPORTE!C$21),IF(SUM(DO1759:DO$1993),CONCATENATE(INT(B1758),", "),INT(B1758)),""))</f>
        <v>#VALUE!</v>
      </c>
      <c r="DS1758" s="5"/>
      <c r="DT1758" s="5"/>
      <c r="DU1758" s="5"/>
      <c r="DV1758" s="5"/>
    </row>
    <row r="1759" spans="1:126" x14ac:dyDescent="0.25">
      <c r="A1759" s="4" t="str">
        <f t="shared" si="360"/>
        <v/>
      </c>
      <c r="B1759" s="3"/>
      <c r="D1759" s="1"/>
      <c r="H1759" s="5" t="str">
        <f>IF(F1759="","",IFERROR(CONCATENATE("PEUA",VLOOKUP(ESTADO,REPORTE!AV$2:AW$33,2,0),DIDTRITO_FORM,CADER_FORM,IFERROR(INDEX(CA:CA,MATCH(DAY(F1759),BZ:BZ,0),1),DAY(F1759)),IFERROR(INDEX(CA:CA,MATCH(MONTH(F1759),BZ:BZ,0),1),MONTH(F1759)),YEAR(F1759),G1759),""))</f>
        <v/>
      </c>
      <c r="N1759" s="66" t="str">
        <f>IFERROR(IF(BT1759="","",IF(INDEX(N$1:N1758,MATCH(BT1759,BT$1:BT1758,0),1)=0,"",INDEX(N$1:N1758,MATCH(BT1759,BT$1:BT1758,0),1))),"")</f>
        <v/>
      </c>
      <c r="O1759" s="66" t="str">
        <f>IFERROR(IF(BT1759="","",IF(INDEX(O$1:O1758,MATCH(BT1759,BT$1:BT1758,0),1)=0,"",INDEX(O$1:O1758,MATCH(BT1759,BT$1:BT1758,0),1))),"")</f>
        <v/>
      </c>
      <c r="R1759" s="66"/>
      <c r="S1759" s="5"/>
      <c r="T1759" s="66"/>
      <c r="U1759" s="5" t="str">
        <f>IFERROR(IF(INDEX(U$1:U1758,MATCH(T1759,T$1:T1758,0),1)=0,"",INDEX(U$1:U1758,MATCH(T1759,T$1:T1758,0),1)),"")</f>
        <v/>
      </c>
      <c r="V1759" s="66"/>
      <c r="W1759" s="5" t="str">
        <f>IFERROR(IF(INDEX(W$1:W1758,MATCH(V1759,V$1:V1758,0),1)=0,"",INDEX(W$1:W1758,MATCH(V1759,V$1:V1758,0),1)),"")</f>
        <v/>
      </c>
      <c r="AE1759" s="4"/>
      <c r="AY1759" s="7"/>
      <c r="BN1759" s="7" t="str">
        <f t="shared" si="367"/>
        <v/>
      </c>
      <c r="BO1759" s="286" t="str">
        <f t="shared" si="359"/>
        <v/>
      </c>
      <c r="BP1759" s="22" t="str">
        <f t="shared" si="368"/>
        <v/>
      </c>
      <c r="BQ1759" s="7"/>
      <c r="BR1759" s="75" t="str">
        <f t="shared" si="361"/>
        <v/>
      </c>
      <c r="BS1759" s="75" t="str">
        <f t="shared" si="362"/>
        <v/>
      </c>
      <c r="BT1759" s="5" t="str">
        <f t="shared" si="363"/>
        <v/>
      </c>
      <c r="BU1759" s="79" t="str">
        <f t="shared" si="364"/>
        <v/>
      </c>
      <c r="BV1759" s="79" t="str">
        <f t="shared" si="365"/>
        <v/>
      </c>
      <c r="BW1759" s="79" t="str">
        <f t="shared" si="366"/>
        <v/>
      </c>
      <c r="CB1759" s="5"/>
      <c r="CE1759" s="5"/>
      <c r="CF1759" s="5"/>
      <c r="CG1759" s="5"/>
      <c r="CH1759" s="5"/>
      <c r="CJ1759" s="14"/>
      <c r="CK1759" s="25"/>
      <c r="DO1759" s="5" t="e">
        <f>IF(REPORTE!AH$2="si",IF(C1759=VALUE(REPORTE!C$22),IF(SUM(DO1760:DO$1993),CONCATENATE(INT(B1759),", "),INT(B1759)),""),IF(C1759=VALUE(REPORTE!C$21),IF(SUM(DO1760:DO$1993),CONCATENATE(INT(B1759),", "),INT(B1759)),""))</f>
        <v>#VALUE!</v>
      </c>
      <c r="DS1759" s="5"/>
      <c r="DT1759" s="5"/>
      <c r="DU1759" s="5"/>
      <c r="DV1759" s="5"/>
    </row>
    <row r="1760" spans="1:126" x14ac:dyDescent="0.25">
      <c r="A1760" s="4" t="str">
        <f t="shared" si="360"/>
        <v/>
      </c>
      <c r="B1760" s="3"/>
      <c r="D1760" s="1"/>
      <c r="H1760" s="5" t="str">
        <f>IF(F1760="","",IFERROR(CONCATENATE("PEUA",VLOOKUP(ESTADO,REPORTE!AV$2:AW$33,2,0),DIDTRITO_FORM,CADER_FORM,IFERROR(INDEX(CA:CA,MATCH(DAY(F1760),BZ:BZ,0),1),DAY(F1760)),IFERROR(INDEX(CA:CA,MATCH(MONTH(F1760),BZ:BZ,0),1),MONTH(F1760)),YEAR(F1760),G1760),""))</f>
        <v/>
      </c>
      <c r="N1760" s="66" t="str">
        <f>IFERROR(IF(BT1760="","",IF(INDEX(N$1:N1759,MATCH(BT1760,BT$1:BT1759,0),1)=0,"",INDEX(N$1:N1759,MATCH(BT1760,BT$1:BT1759,0),1))),"")</f>
        <v/>
      </c>
      <c r="O1760" s="66" t="str">
        <f>IFERROR(IF(BT1760="","",IF(INDEX(O$1:O1759,MATCH(BT1760,BT$1:BT1759,0),1)=0,"",INDEX(O$1:O1759,MATCH(BT1760,BT$1:BT1759,0),1))),"")</f>
        <v/>
      </c>
      <c r="R1760" s="66"/>
      <c r="S1760" s="5"/>
      <c r="T1760" s="66"/>
      <c r="U1760" s="5" t="str">
        <f>IFERROR(IF(INDEX(U$1:U1759,MATCH(T1760,T$1:T1759,0),1)=0,"",INDEX(U$1:U1759,MATCH(T1760,T$1:T1759,0),1)),"")</f>
        <v/>
      </c>
      <c r="V1760" s="66"/>
      <c r="W1760" s="5" t="str">
        <f>IFERROR(IF(INDEX(W$1:W1759,MATCH(V1760,V$1:V1759,0),1)=0,"",INDEX(W$1:W1759,MATCH(V1760,V$1:V1759,0),1)),"")</f>
        <v/>
      </c>
      <c r="AE1760" s="4"/>
      <c r="AY1760" s="7"/>
      <c r="BN1760" s="7" t="str">
        <f t="shared" si="367"/>
        <v/>
      </c>
      <c r="BO1760" s="286" t="str">
        <f t="shared" si="359"/>
        <v/>
      </c>
      <c r="BP1760" s="22" t="str">
        <f t="shared" si="368"/>
        <v/>
      </c>
      <c r="BQ1760" s="7"/>
      <c r="BR1760" s="75" t="str">
        <f t="shared" si="361"/>
        <v/>
      </c>
      <c r="BS1760" s="75" t="str">
        <f t="shared" si="362"/>
        <v/>
      </c>
      <c r="BT1760" s="5" t="str">
        <f t="shared" si="363"/>
        <v/>
      </c>
      <c r="BU1760" s="79" t="str">
        <f t="shared" si="364"/>
        <v/>
      </c>
      <c r="BV1760" s="79" t="str">
        <f t="shared" si="365"/>
        <v/>
      </c>
      <c r="BW1760" s="79" t="str">
        <f t="shared" si="366"/>
        <v/>
      </c>
      <c r="CB1760" s="5"/>
      <c r="CE1760" s="5"/>
      <c r="CF1760" s="5"/>
      <c r="CG1760" s="5"/>
      <c r="CH1760" s="5"/>
      <c r="CJ1760" s="14"/>
      <c r="CK1760" s="25"/>
      <c r="DO1760" s="5" t="e">
        <f>IF(REPORTE!AH$2="si",IF(C1760=VALUE(REPORTE!C$22),IF(SUM(DO1761:DO$1993),CONCATENATE(INT(B1760),", "),INT(B1760)),""),IF(C1760=VALUE(REPORTE!C$21),IF(SUM(DO1761:DO$1993),CONCATENATE(INT(B1760),", "),INT(B1760)),""))</f>
        <v>#VALUE!</v>
      </c>
      <c r="DS1760" s="5"/>
      <c r="DT1760" s="5"/>
      <c r="DU1760" s="5"/>
      <c r="DV1760" s="5"/>
    </row>
    <row r="1761" spans="1:126" x14ac:dyDescent="0.25">
      <c r="A1761" s="4" t="str">
        <f t="shared" si="360"/>
        <v/>
      </c>
      <c r="B1761" s="3"/>
      <c r="D1761" s="1"/>
      <c r="H1761" s="5" t="str">
        <f>IF(F1761="","",IFERROR(CONCATENATE("PEUA",VLOOKUP(ESTADO,REPORTE!AV$2:AW$33,2,0),DIDTRITO_FORM,CADER_FORM,IFERROR(INDEX(CA:CA,MATCH(DAY(F1761),BZ:BZ,0),1),DAY(F1761)),IFERROR(INDEX(CA:CA,MATCH(MONTH(F1761),BZ:BZ,0),1),MONTH(F1761)),YEAR(F1761),G1761),""))</f>
        <v/>
      </c>
      <c r="N1761" s="66" t="str">
        <f>IFERROR(IF(BT1761="","",IF(INDEX(N$1:N1760,MATCH(BT1761,BT$1:BT1760,0),1)=0,"",INDEX(N$1:N1760,MATCH(BT1761,BT$1:BT1760,0),1))),"")</f>
        <v/>
      </c>
      <c r="O1761" s="66" t="str">
        <f>IFERROR(IF(BT1761="","",IF(INDEX(O$1:O1760,MATCH(BT1761,BT$1:BT1760,0),1)=0,"",INDEX(O$1:O1760,MATCH(BT1761,BT$1:BT1760,0),1))),"")</f>
        <v/>
      </c>
      <c r="R1761" s="66"/>
      <c r="S1761" s="5"/>
      <c r="T1761" s="66"/>
      <c r="U1761" s="5" t="str">
        <f>IFERROR(IF(INDEX(U$1:U1760,MATCH(T1761,T$1:T1760,0),1)=0,"",INDEX(U$1:U1760,MATCH(T1761,T$1:T1760,0),1)),"")</f>
        <v/>
      </c>
      <c r="V1761" s="66"/>
      <c r="W1761" s="5" t="str">
        <f>IFERROR(IF(INDEX(W$1:W1760,MATCH(V1761,V$1:V1760,0),1)=0,"",INDEX(W$1:W1760,MATCH(V1761,V$1:V1760,0),1)),"")</f>
        <v/>
      </c>
      <c r="AE1761" s="4"/>
      <c r="AY1761" s="7"/>
      <c r="BN1761" s="7" t="str">
        <f t="shared" si="367"/>
        <v/>
      </c>
      <c r="BO1761" s="286" t="str">
        <f t="shared" si="359"/>
        <v/>
      </c>
      <c r="BP1761" s="22" t="str">
        <f t="shared" si="368"/>
        <v/>
      </c>
      <c r="BQ1761" s="7"/>
      <c r="BR1761" s="75" t="str">
        <f t="shared" si="361"/>
        <v/>
      </c>
      <c r="BS1761" s="75" t="str">
        <f t="shared" si="362"/>
        <v/>
      </c>
      <c r="BT1761" s="5" t="str">
        <f t="shared" si="363"/>
        <v/>
      </c>
      <c r="BU1761" s="79" t="str">
        <f t="shared" si="364"/>
        <v/>
      </c>
      <c r="BV1761" s="79" t="str">
        <f t="shared" si="365"/>
        <v/>
      </c>
      <c r="BW1761" s="79" t="str">
        <f t="shared" si="366"/>
        <v/>
      </c>
      <c r="CB1761" s="5"/>
      <c r="CE1761" s="5"/>
      <c r="CF1761" s="5"/>
      <c r="CG1761" s="5"/>
      <c r="CH1761" s="5"/>
      <c r="CJ1761" s="14"/>
      <c r="CK1761" s="25"/>
      <c r="DO1761" s="5" t="e">
        <f>IF(REPORTE!AH$2="si",IF(C1761=VALUE(REPORTE!C$22),IF(SUM(DO1762:DO$1993),CONCATENATE(INT(B1761),", "),INT(B1761)),""),IF(C1761=VALUE(REPORTE!C$21),IF(SUM(DO1762:DO$1993),CONCATENATE(INT(B1761),", "),INT(B1761)),""))</f>
        <v>#VALUE!</v>
      </c>
      <c r="DS1761" s="5"/>
      <c r="DT1761" s="5"/>
      <c r="DU1761" s="5"/>
      <c r="DV1761" s="5"/>
    </row>
    <row r="1762" spans="1:126" x14ac:dyDescent="0.25">
      <c r="A1762" s="4" t="str">
        <f t="shared" si="360"/>
        <v/>
      </c>
      <c r="B1762" s="3"/>
      <c r="D1762" s="1"/>
      <c r="H1762" s="5" t="str">
        <f>IF(F1762="","",IFERROR(CONCATENATE("PEUA",VLOOKUP(ESTADO,REPORTE!AV$2:AW$33,2,0),DIDTRITO_FORM,CADER_FORM,IFERROR(INDEX(CA:CA,MATCH(DAY(F1762),BZ:BZ,0),1),DAY(F1762)),IFERROR(INDEX(CA:CA,MATCH(MONTH(F1762),BZ:BZ,0),1),MONTH(F1762)),YEAR(F1762),G1762),""))</f>
        <v/>
      </c>
      <c r="N1762" s="66" t="str">
        <f>IFERROR(IF(BT1762="","",IF(INDEX(N$1:N1761,MATCH(BT1762,BT$1:BT1761,0),1)=0,"",INDEX(N$1:N1761,MATCH(BT1762,BT$1:BT1761,0),1))),"")</f>
        <v/>
      </c>
      <c r="O1762" s="66" t="str">
        <f>IFERROR(IF(BT1762="","",IF(INDEX(O$1:O1761,MATCH(BT1762,BT$1:BT1761,0),1)=0,"",INDEX(O$1:O1761,MATCH(BT1762,BT$1:BT1761,0),1))),"")</f>
        <v/>
      </c>
      <c r="R1762" s="66"/>
      <c r="S1762" s="5"/>
      <c r="T1762" s="66"/>
      <c r="U1762" s="5" t="str">
        <f>IFERROR(IF(INDEX(U$1:U1761,MATCH(T1762,T$1:T1761,0),1)=0,"",INDEX(U$1:U1761,MATCH(T1762,T$1:T1761,0),1)),"")</f>
        <v/>
      </c>
      <c r="V1762" s="66"/>
      <c r="W1762" s="5" t="str">
        <f>IFERROR(IF(INDEX(W$1:W1761,MATCH(V1762,V$1:V1761,0),1)=0,"",INDEX(W$1:W1761,MATCH(V1762,V$1:V1761,0),1)),"")</f>
        <v/>
      </c>
      <c r="AE1762" s="4"/>
      <c r="AY1762" s="7"/>
      <c r="BN1762" s="7" t="str">
        <f t="shared" si="367"/>
        <v/>
      </c>
      <c r="BO1762" s="286" t="str">
        <f t="shared" si="359"/>
        <v/>
      </c>
      <c r="BP1762" s="22" t="str">
        <f t="shared" si="368"/>
        <v/>
      </c>
      <c r="BQ1762" s="7"/>
      <c r="BR1762" s="75" t="str">
        <f t="shared" si="361"/>
        <v/>
      </c>
      <c r="BS1762" s="75" t="str">
        <f t="shared" si="362"/>
        <v/>
      </c>
      <c r="BT1762" s="5" t="str">
        <f t="shared" si="363"/>
        <v/>
      </c>
      <c r="BU1762" s="79" t="str">
        <f t="shared" si="364"/>
        <v/>
      </c>
      <c r="BV1762" s="79" t="str">
        <f t="shared" si="365"/>
        <v/>
      </c>
      <c r="BW1762" s="79" t="str">
        <f t="shared" si="366"/>
        <v/>
      </c>
      <c r="CB1762" s="5"/>
      <c r="CE1762" s="5"/>
      <c r="CF1762" s="5"/>
      <c r="CG1762" s="5"/>
      <c r="CH1762" s="5"/>
      <c r="CJ1762" s="14"/>
      <c r="CK1762" s="25"/>
      <c r="DO1762" s="5" t="e">
        <f>IF(REPORTE!AH$2="si",IF(C1762=VALUE(REPORTE!C$22),IF(SUM(DO1763:DO$1993),CONCATENATE(INT(B1762),", "),INT(B1762)),""),IF(C1762=VALUE(REPORTE!C$21),IF(SUM(DO1763:DO$1993),CONCATENATE(INT(B1762),", "),INT(B1762)),""))</f>
        <v>#VALUE!</v>
      </c>
      <c r="DS1762" s="5"/>
      <c r="DT1762" s="5"/>
      <c r="DU1762" s="5"/>
      <c r="DV1762" s="5"/>
    </row>
    <row r="1763" spans="1:126" x14ac:dyDescent="0.25">
      <c r="A1763" s="4" t="str">
        <f t="shared" si="360"/>
        <v/>
      </c>
      <c r="B1763" s="3"/>
      <c r="D1763" s="1"/>
      <c r="H1763" s="5" t="str">
        <f>IF(F1763="","",IFERROR(CONCATENATE("PEUA",VLOOKUP(ESTADO,REPORTE!AV$2:AW$33,2,0),DIDTRITO_FORM,CADER_FORM,IFERROR(INDEX(CA:CA,MATCH(DAY(F1763),BZ:BZ,0),1),DAY(F1763)),IFERROR(INDEX(CA:CA,MATCH(MONTH(F1763),BZ:BZ,0),1),MONTH(F1763)),YEAR(F1763),G1763),""))</f>
        <v/>
      </c>
      <c r="N1763" s="66" t="str">
        <f>IFERROR(IF(BT1763="","",IF(INDEX(N$1:N1762,MATCH(BT1763,BT$1:BT1762,0),1)=0,"",INDEX(N$1:N1762,MATCH(BT1763,BT$1:BT1762,0),1))),"")</f>
        <v/>
      </c>
      <c r="O1763" s="66" t="str">
        <f>IFERROR(IF(BT1763="","",IF(INDEX(O$1:O1762,MATCH(BT1763,BT$1:BT1762,0),1)=0,"",INDEX(O$1:O1762,MATCH(BT1763,BT$1:BT1762,0),1))),"")</f>
        <v/>
      </c>
      <c r="R1763" s="66"/>
      <c r="S1763" s="5"/>
      <c r="T1763" s="66"/>
      <c r="U1763" s="5" t="str">
        <f>IFERROR(IF(INDEX(U$1:U1762,MATCH(T1763,T$1:T1762,0),1)=0,"",INDEX(U$1:U1762,MATCH(T1763,T$1:T1762,0),1)),"")</f>
        <v/>
      </c>
      <c r="V1763" s="66"/>
      <c r="W1763" s="5" t="str">
        <f>IFERROR(IF(INDEX(W$1:W1762,MATCH(V1763,V$1:V1762,0),1)=0,"",INDEX(W$1:W1762,MATCH(V1763,V$1:V1762,0),1)),"")</f>
        <v/>
      </c>
      <c r="AE1763" s="4"/>
      <c r="AY1763" s="7"/>
      <c r="BN1763" s="7" t="str">
        <f t="shared" si="367"/>
        <v/>
      </c>
      <c r="BO1763" s="286" t="str">
        <f t="shared" si="359"/>
        <v/>
      </c>
      <c r="BP1763" s="22" t="str">
        <f t="shared" si="368"/>
        <v/>
      </c>
      <c r="BQ1763" s="7"/>
      <c r="BR1763" s="75" t="str">
        <f t="shared" si="361"/>
        <v/>
      </c>
      <c r="BS1763" s="75" t="str">
        <f t="shared" si="362"/>
        <v/>
      </c>
      <c r="BT1763" s="5" t="str">
        <f t="shared" si="363"/>
        <v/>
      </c>
      <c r="BU1763" s="79" t="str">
        <f t="shared" si="364"/>
        <v/>
      </c>
      <c r="BV1763" s="79" t="str">
        <f t="shared" si="365"/>
        <v/>
      </c>
      <c r="BW1763" s="79" t="str">
        <f t="shared" si="366"/>
        <v/>
      </c>
      <c r="CB1763" s="5"/>
      <c r="CE1763" s="5"/>
      <c r="CF1763" s="5"/>
      <c r="CG1763" s="5"/>
      <c r="CH1763" s="5"/>
      <c r="CJ1763" s="14"/>
      <c r="CK1763" s="25"/>
      <c r="DO1763" s="5" t="e">
        <f>IF(REPORTE!AH$2="si",IF(C1763=VALUE(REPORTE!C$22),IF(SUM(DO1764:DO$1993),CONCATENATE(INT(B1763),", "),INT(B1763)),""),IF(C1763=VALUE(REPORTE!C$21),IF(SUM(DO1764:DO$1993),CONCATENATE(INT(B1763),", "),INT(B1763)),""))</f>
        <v>#VALUE!</v>
      </c>
      <c r="DS1763" s="5"/>
      <c r="DT1763" s="5"/>
      <c r="DU1763" s="5"/>
      <c r="DV1763" s="5"/>
    </row>
    <row r="1764" spans="1:126" x14ac:dyDescent="0.25">
      <c r="A1764" s="4" t="str">
        <f t="shared" si="360"/>
        <v/>
      </c>
      <c r="B1764" s="3"/>
      <c r="D1764" s="1"/>
      <c r="H1764" s="5" t="str">
        <f>IF(F1764="","",IFERROR(CONCATENATE("PEUA",VLOOKUP(ESTADO,REPORTE!AV$2:AW$33,2,0),DIDTRITO_FORM,CADER_FORM,IFERROR(INDEX(CA:CA,MATCH(DAY(F1764),BZ:BZ,0),1),DAY(F1764)),IFERROR(INDEX(CA:CA,MATCH(MONTH(F1764),BZ:BZ,0),1),MONTH(F1764)),YEAR(F1764),G1764),""))</f>
        <v/>
      </c>
      <c r="N1764" s="66" t="str">
        <f>IFERROR(IF(BT1764="","",IF(INDEX(N$1:N1763,MATCH(BT1764,BT$1:BT1763,0),1)=0,"",INDEX(N$1:N1763,MATCH(BT1764,BT$1:BT1763,0),1))),"")</f>
        <v/>
      </c>
      <c r="O1764" s="66" t="str">
        <f>IFERROR(IF(BT1764="","",IF(INDEX(O$1:O1763,MATCH(BT1764,BT$1:BT1763,0),1)=0,"",INDEX(O$1:O1763,MATCH(BT1764,BT$1:BT1763,0),1))),"")</f>
        <v/>
      </c>
      <c r="R1764" s="66"/>
      <c r="S1764" s="5"/>
      <c r="T1764" s="66"/>
      <c r="U1764" s="5" t="str">
        <f>IFERROR(IF(INDEX(U$1:U1763,MATCH(T1764,T$1:T1763,0),1)=0,"",INDEX(U$1:U1763,MATCH(T1764,T$1:T1763,0),1)),"")</f>
        <v/>
      </c>
      <c r="V1764" s="66"/>
      <c r="W1764" s="5" t="str">
        <f>IFERROR(IF(INDEX(W$1:W1763,MATCH(V1764,V$1:V1763,0),1)=0,"",INDEX(W$1:W1763,MATCH(V1764,V$1:V1763,0),1)),"")</f>
        <v/>
      </c>
      <c r="AE1764" s="4"/>
      <c r="AY1764" s="7"/>
      <c r="BN1764" s="7" t="str">
        <f t="shared" si="367"/>
        <v/>
      </c>
      <c r="BO1764" s="286" t="str">
        <f t="shared" si="359"/>
        <v/>
      </c>
      <c r="BP1764" s="22" t="str">
        <f t="shared" si="368"/>
        <v/>
      </c>
      <c r="BQ1764" s="7"/>
      <c r="BR1764" s="75" t="str">
        <f t="shared" si="361"/>
        <v/>
      </c>
      <c r="BS1764" s="75" t="str">
        <f t="shared" si="362"/>
        <v/>
      </c>
      <c r="BT1764" s="5" t="str">
        <f t="shared" si="363"/>
        <v/>
      </c>
      <c r="BU1764" s="79" t="str">
        <f t="shared" si="364"/>
        <v/>
      </c>
      <c r="BV1764" s="79" t="str">
        <f t="shared" si="365"/>
        <v/>
      </c>
      <c r="BW1764" s="79" t="str">
        <f t="shared" si="366"/>
        <v/>
      </c>
      <c r="CB1764" s="5"/>
      <c r="CE1764" s="5"/>
      <c r="CF1764" s="5"/>
      <c r="CG1764" s="5"/>
      <c r="CH1764" s="5"/>
      <c r="CJ1764" s="14"/>
      <c r="CK1764" s="25"/>
      <c r="DO1764" s="5" t="e">
        <f>IF(REPORTE!AH$2="si",IF(C1764=VALUE(REPORTE!C$22),IF(SUM(DO1765:DO$1993),CONCATENATE(INT(B1764),", "),INT(B1764)),""),IF(C1764=VALUE(REPORTE!C$21),IF(SUM(DO1765:DO$1993),CONCATENATE(INT(B1764),", "),INT(B1764)),""))</f>
        <v>#VALUE!</v>
      </c>
      <c r="DS1764" s="5"/>
      <c r="DT1764" s="5"/>
      <c r="DU1764" s="5"/>
      <c r="DV1764" s="5"/>
    </row>
    <row r="1765" spans="1:126" x14ac:dyDescent="0.25">
      <c r="A1765" s="4" t="str">
        <f t="shared" si="360"/>
        <v/>
      </c>
      <c r="B1765" s="3"/>
      <c r="D1765" s="1"/>
      <c r="H1765" s="5" t="str">
        <f>IF(F1765="","",IFERROR(CONCATENATE("PEUA",VLOOKUP(ESTADO,REPORTE!AV$2:AW$33,2,0),DIDTRITO_FORM,CADER_FORM,IFERROR(INDEX(CA:CA,MATCH(DAY(F1765),BZ:BZ,0),1),DAY(F1765)),IFERROR(INDEX(CA:CA,MATCH(MONTH(F1765),BZ:BZ,0),1),MONTH(F1765)),YEAR(F1765),G1765),""))</f>
        <v/>
      </c>
      <c r="N1765" s="66" t="str">
        <f>IFERROR(IF(BT1765="","",IF(INDEX(N$1:N1764,MATCH(BT1765,BT$1:BT1764,0),1)=0,"",INDEX(N$1:N1764,MATCH(BT1765,BT$1:BT1764,0),1))),"")</f>
        <v/>
      </c>
      <c r="O1765" s="66" t="str">
        <f>IFERROR(IF(BT1765="","",IF(INDEX(O$1:O1764,MATCH(BT1765,BT$1:BT1764,0),1)=0,"",INDEX(O$1:O1764,MATCH(BT1765,BT$1:BT1764,0),1))),"")</f>
        <v/>
      </c>
      <c r="R1765" s="66"/>
      <c r="S1765" s="5"/>
      <c r="T1765" s="66"/>
      <c r="U1765" s="5" t="str">
        <f>IFERROR(IF(INDEX(U$1:U1764,MATCH(T1765,T$1:T1764,0),1)=0,"",INDEX(U$1:U1764,MATCH(T1765,T$1:T1764,0),1)),"")</f>
        <v/>
      </c>
      <c r="V1765" s="66"/>
      <c r="W1765" s="5" t="str">
        <f>IFERROR(IF(INDEX(W$1:W1764,MATCH(V1765,V$1:V1764,0),1)=0,"",INDEX(W$1:W1764,MATCH(V1765,V$1:V1764,0),1)),"")</f>
        <v/>
      </c>
      <c r="AE1765" s="4"/>
      <c r="AY1765" s="7"/>
      <c r="BN1765" s="7" t="str">
        <f t="shared" si="367"/>
        <v/>
      </c>
      <c r="BO1765" s="286" t="str">
        <f t="shared" si="359"/>
        <v/>
      </c>
      <c r="BP1765" s="22" t="str">
        <f t="shared" si="368"/>
        <v/>
      </c>
      <c r="BQ1765" s="7"/>
      <c r="BR1765" s="75" t="str">
        <f t="shared" si="361"/>
        <v/>
      </c>
      <c r="BS1765" s="75" t="str">
        <f t="shared" si="362"/>
        <v/>
      </c>
      <c r="BT1765" s="5" t="str">
        <f t="shared" si="363"/>
        <v/>
      </c>
      <c r="BU1765" s="79" t="str">
        <f t="shared" si="364"/>
        <v/>
      </c>
      <c r="BV1765" s="79" t="str">
        <f t="shared" si="365"/>
        <v/>
      </c>
      <c r="BW1765" s="79" t="str">
        <f t="shared" si="366"/>
        <v/>
      </c>
      <c r="CB1765" s="5"/>
      <c r="CE1765" s="5"/>
      <c r="CF1765" s="5"/>
      <c r="CG1765" s="5"/>
      <c r="CH1765" s="5"/>
      <c r="CJ1765" s="14"/>
      <c r="CK1765" s="25"/>
      <c r="DO1765" s="5" t="e">
        <f>IF(REPORTE!AH$2="si",IF(C1765=VALUE(REPORTE!C$22),IF(SUM(DO1766:DO$1993),CONCATENATE(INT(B1765),", "),INT(B1765)),""),IF(C1765=VALUE(REPORTE!C$21),IF(SUM(DO1766:DO$1993),CONCATENATE(INT(B1765),", "),INT(B1765)),""))</f>
        <v>#VALUE!</v>
      </c>
      <c r="DP1765" s="5"/>
      <c r="DS1765" s="5"/>
      <c r="DT1765" s="5"/>
      <c r="DU1765" s="5"/>
      <c r="DV1765" s="5"/>
    </row>
    <row r="1766" spans="1:126" x14ac:dyDescent="0.25">
      <c r="A1766" s="4" t="str">
        <f t="shared" si="360"/>
        <v/>
      </c>
      <c r="B1766" s="3"/>
      <c r="D1766" s="1"/>
      <c r="H1766" s="5" t="str">
        <f>IF(F1766="","",IFERROR(CONCATENATE("PEUA",VLOOKUP(ESTADO,REPORTE!AV$2:AW$33,2,0),DIDTRITO_FORM,CADER_FORM,IFERROR(INDEX(CA:CA,MATCH(DAY(F1766),BZ:BZ,0),1),DAY(F1766)),IFERROR(INDEX(CA:CA,MATCH(MONTH(F1766),BZ:BZ,0),1),MONTH(F1766)),YEAR(F1766),G1766),""))</f>
        <v/>
      </c>
      <c r="N1766" s="66" t="str">
        <f>IFERROR(IF(BT1766="","",IF(INDEX(N$1:N1765,MATCH(BT1766,BT$1:BT1765,0),1)=0,"",INDEX(N$1:N1765,MATCH(BT1766,BT$1:BT1765,0),1))),"")</f>
        <v/>
      </c>
      <c r="O1766" s="66" t="str">
        <f>IFERROR(IF(BT1766="","",IF(INDEX(O$1:O1765,MATCH(BT1766,BT$1:BT1765,0),1)=0,"",INDEX(O$1:O1765,MATCH(BT1766,BT$1:BT1765,0),1))),"")</f>
        <v/>
      </c>
      <c r="R1766" s="66"/>
      <c r="S1766" s="5"/>
      <c r="T1766" s="66"/>
      <c r="U1766" s="5" t="str">
        <f>IFERROR(IF(INDEX(U$1:U1765,MATCH(T1766,T$1:T1765,0),1)=0,"",INDEX(U$1:U1765,MATCH(T1766,T$1:T1765,0),1)),"")</f>
        <v/>
      </c>
      <c r="V1766" s="66"/>
      <c r="W1766" s="5" t="str">
        <f>IFERROR(IF(INDEX(W$1:W1765,MATCH(V1766,V$1:V1765,0),1)=0,"",INDEX(W$1:W1765,MATCH(V1766,V$1:V1765,0),1)),"")</f>
        <v/>
      </c>
      <c r="AE1766" s="4"/>
      <c r="AY1766" s="7"/>
      <c r="BN1766" s="7" t="str">
        <f t="shared" si="367"/>
        <v/>
      </c>
      <c r="BO1766" s="286" t="str">
        <f t="shared" si="359"/>
        <v/>
      </c>
      <c r="BP1766" s="22" t="str">
        <f t="shared" si="368"/>
        <v/>
      </c>
      <c r="BQ1766" s="7"/>
      <c r="BR1766" s="75" t="str">
        <f t="shared" si="361"/>
        <v/>
      </c>
      <c r="BS1766" s="75" t="str">
        <f t="shared" si="362"/>
        <v/>
      </c>
      <c r="BT1766" s="5" t="str">
        <f t="shared" si="363"/>
        <v/>
      </c>
      <c r="BU1766" s="79" t="str">
        <f t="shared" si="364"/>
        <v/>
      </c>
      <c r="BV1766" s="79" t="str">
        <f t="shared" si="365"/>
        <v/>
      </c>
      <c r="BW1766" s="79" t="str">
        <f t="shared" si="366"/>
        <v/>
      </c>
      <c r="CB1766" s="5"/>
      <c r="CE1766" s="5"/>
      <c r="CF1766" s="5"/>
      <c r="CG1766" s="5"/>
      <c r="CH1766" s="5"/>
      <c r="CJ1766" s="14"/>
      <c r="CK1766" s="25"/>
      <c r="DO1766" s="5" t="e">
        <f>IF(REPORTE!AH$2="si",IF(C1766=VALUE(REPORTE!C$22),IF(SUM(DO1767:DO$1993),CONCATENATE(INT(B1766),", "),INT(B1766)),""),IF(C1766=VALUE(REPORTE!C$21),IF(SUM(DO1767:DO$1993),CONCATENATE(INT(B1766),", "),INT(B1766)),""))</f>
        <v>#VALUE!</v>
      </c>
      <c r="DP1766" s="5" t="e">
        <f>CONCATENATE(DO1766,DO1767,DO1768,DO1769,DO1770,DO1771,DO1772,DO1773,DO1774,DO1775,DO1776,DO1777,DO1778,DO1779,DO1780,DO1781,DO1782,DO1783,DO1784,DO1785,DO1786,DO1787,DO1788,DO1789,DO1790,DO1791,DO1792,DO1793,DO1794,DO1795,DO1796,DO1797,DO1798,DO1799,DO1800,DO1801,DO1802,DO1803,DO1804,DO1805,DO1806,DO1807)</f>
        <v>#VALUE!</v>
      </c>
      <c r="DS1766" s="5"/>
      <c r="DT1766" s="5"/>
      <c r="DU1766" s="5"/>
      <c r="DV1766" s="5"/>
    </row>
    <row r="1767" spans="1:126" x14ac:dyDescent="0.25">
      <c r="A1767" s="4" t="str">
        <f t="shared" si="360"/>
        <v/>
      </c>
      <c r="B1767" s="3"/>
      <c r="D1767" s="1"/>
      <c r="H1767" s="5" t="str">
        <f>IF(F1767="","",IFERROR(CONCATENATE("PEUA",VLOOKUP(ESTADO,REPORTE!AV$2:AW$33,2,0),DIDTRITO_FORM,CADER_FORM,IFERROR(INDEX(CA:CA,MATCH(DAY(F1767),BZ:BZ,0),1),DAY(F1767)),IFERROR(INDEX(CA:CA,MATCH(MONTH(F1767),BZ:BZ,0),1),MONTH(F1767)),YEAR(F1767),G1767),""))</f>
        <v/>
      </c>
      <c r="N1767" s="66" t="str">
        <f>IFERROR(IF(BT1767="","",IF(INDEX(N$1:N1766,MATCH(BT1767,BT$1:BT1766,0),1)=0,"",INDEX(N$1:N1766,MATCH(BT1767,BT$1:BT1766,0),1))),"")</f>
        <v/>
      </c>
      <c r="O1767" s="66" t="str">
        <f>IFERROR(IF(BT1767="","",IF(INDEX(O$1:O1766,MATCH(BT1767,BT$1:BT1766,0),1)=0,"",INDEX(O$1:O1766,MATCH(BT1767,BT$1:BT1766,0),1))),"")</f>
        <v/>
      </c>
      <c r="R1767" s="66"/>
      <c r="S1767" s="5"/>
      <c r="T1767" s="66"/>
      <c r="U1767" s="5" t="str">
        <f>IFERROR(IF(INDEX(U$1:U1766,MATCH(T1767,T$1:T1766,0),1)=0,"",INDEX(U$1:U1766,MATCH(T1767,T$1:T1766,0),1)),"")</f>
        <v/>
      </c>
      <c r="V1767" s="66"/>
      <c r="W1767" s="5" t="str">
        <f>IFERROR(IF(INDEX(W$1:W1766,MATCH(V1767,V$1:V1766,0),1)=0,"",INDEX(W$1:W1766,MATCH(V1767,V$1:V1766,0),1)),"")</f>
        <v/>
      </c>
      <c r="AE1767" s="4"/>
      <c r="AY1767" s="7"/>
      <c r="BN1767" s="7" t="str">
        <f t="shared" si="367"/>
        <v/>
      </c>
      <c r="BO1767" s="286" t="str">
        <f t="shared" si="359"/>
        <v/>
      </c>
      <c r="BP1767" s="22" t="str">
        <f t="shared" si="368"/>
        <v/>
      </c>
      <c r="BQ1767" s="7"/>
      <c r="BR1767" s="75" t="str">
        <f t="shared" si="361"/>
        <v/>
      </c>
      <c r="BS1767" s="75" t="str">
        <f t="shared" si="362"/>
        <v/>
      </c>
      <c r="BT1767" s="5" t="str">
        <f t="shared" si="363"/>
        <v/>
      </c>
      <c r="BU1767" s="79" t="str">
        <f t="shared" si="364"/>
        <v/>
      </c>
      <c r="BV1767" s="79" t="str">
        <f t="shared" si="365"/>
        <v/>
      </c>
      <c r="BW1767" s="79" t="str">
        <f t="shared" si="366"/>
        <v/>
      </c>
      <c r="CB1767" s="5"/>
      <c r="CE1767" s="5"/>
      <c r="CF1767" s="5"/>
      <c r="CG1767" s="5"/>
      <c r="CH1767" s="5"/>
      <c r="CJ1767" s="14"/>
      <c r="CK1767" s="25"/>
      <c r="DO1767" s="5" t="e">
        <f>IF(REPORTE!AH$2="si",IF(C1767=VALUE(REPORTE!C$22),IF(SUM(DO1768:DO$1993),CONCATENATE(INT(B1767),", "),INT(B1767)),""),IF(C1767=VALUE(REPORTE!C$21),IF(SUM(DO1768:DO$1993),CONCATENATE(INT(B1767),", "),INT(B1767)),""))</f>
        <v>#VALUE!</v>
      </c>
      <c r="DS1767" s="5"/>
      <c r="DT1767" s="5"/>
      <c r="DU1767" s="5"/>
      <c r="DV1767" s="5"/>
    </row>
    <row r="1768" spans="1:126" x14ac:dyDescent="0.25">
      <c r="A1768" s="4" t="str">
        <f t="shared" si="360"/>
        <v/>
      </c>
      <c r="B1768" s="3"/>
      <c r="D1768" s="1"/>
      <c r="H1768" s="5" t="str">
        <f>IF(F1768="","",IFERROR(CONCATENATE("PEUA",VLOOKUP(ESTADO,REPORTE!AV$2:AW$33,2,0),DIDTRITO_FORM,CADER_FORM,IFERROR(INDEX(CA:CA,MATCH(DAY(F1768),BZ:BZ,0),1),DAY(F1768)),IFERROR(INDEX(CA:CA,MATCH(MONTH(F1768),BZ:BZ,0),1),MONTH(F1768)),YEAR(F1768),G1768),""))</f>
        <v/>
      </c>
      <c r="N1768" s="66" t="str">
        <f>IFERROR(IF(BT1768="","",IF(INDEX(N$1:N1767,MATCH(BT1768,BT$1:BT1767,0),1)=0,"",INDEX(N$1:N1767,MATCH(BT1768,BT$1:BT1767,0),1))),"")</f>
        <v/>
      </c>
      <c r="O1768" s="66" t="str">
        <f>IFERROR(IF(BT1768="","",IF(INDEX(O$1:O1767,MATCH(BT1768,BT$1:BT1767,0),1)=0,"",INDEX(O$1:O1767,MATCH(BT1768,BT$1:BT1767,0),1))),"")</f>
        <v/>
      </c>
      <c r="R1768" s="66"/>
      <c r="S1768" s="5"/>
      <c r="T1768" s="66"/>
      <c r="U1768" s="5" t="str">
        <f>IFERROR(IF(INDEX(U$1:U1767,MATCH(T1768,T$1:T1767,0),1)=0,"",INDEX(U$1:U1767,MATCH(T1768,T$1:T1767,0),1)),"")</f>
        <v/>
      </c>
      <c r="V1768" s="66"/>
      <c r="W1768" s="5" t="str">
        <f>IFERROR(IF(INDEX(W$1:W1767,MATCH(V1768,V$1:V1767,0),1)=0,"",INDEX(W$1:W1767,MATCH(V1768,V$1:V1767,0),1)),"")</f>
        <v/>
      </c>
      <c r="AE1768" s="4"/>
      <c r="AY1768" s="7"/>
      <c r="BN1768" s="7" t="str">
        <f t="shared" si="367"/>
        <v/>
      </c>
      <c r="BO1768" s="286" t="str">
        <f t="shared" si="359"/>
        <v/>
      </c>
      <c r="BP1768" s="22" t="str">
        <f t="shared" si="368"/>
        <v/>
      </c>
      <c r="BQ1768" s="7"/>
      <c r="BR1768" s="75" t="str">
        <f t="shared" si="361"/>
        <v/>
      </c>
      <c r="BS1768" s="75" t="str">
        <f t="shared" si="362"/>
        <v/>
      </c>
      <c r="BT1768" s="5" t="str">
        <f t="shared" si="363"/>
        <v/>
      </c>
      <c r="BU1768" s="79" t="str">
        <f t="shared" si="364"/>
        <v/>
      </c>
      <c r="BV1768" s="79" t="str">
        <f t="shared" si="365"/>
        <v/>
      </c>
      <c r="BW1768" s="79" t="str">
        <f t="shared" si="366"/>
        <v/>
      </c>
      <c r="CB1768" s="5"/>
      <c r="CE1768" s="5"/>
      <c r="CF1768" s="5"/>
      <c r="CG1768" s="5"/>
      <c r="CH1768" s="5"/>
      <c r="CJ1768" s="14"/>
      <c r="CK1768" s="25"/>
      <c r="DO1768" s="5" t="e">
        <f>IF(REPORTE!AH$2="si",IF(C1768=VALUE(REPORTE!C$22),IF(SUM(DO1769:DO$1993),CONCATENATE(INT(B1768),", "),INT(B1768)),""),IF(C1768=VALUE(REPORTE!C$21),IF(SUM(DO1769:DO$1993),CONCATENATE(INT(B1768),", "),INT(B1768)),""))</f>
        <v>#VALUE!</v>
      </c>
      <c r="DS1768" s="5"/>
      <c r="DT1768" s="5"/>
      <c r="DU1768" s="5"/>
      <c r="DV1768" s="5"/>
    </row>
    <row r="1769" spans="1:126" x14ac:dyDescent="0.25">
      <c r="A1769" s="4" t="str">
        <f t="shared" si="360"/>
        <v/>
      </c>
      <c r="B1769" s="3"/>
      <c r="D1769" s="1"/>
      <c r="H1769" s="5" t="str">
        <f>IF(F1769="","",IFERROR(CONCATENATE("PEUA",VLOOKUP(ESTADO,REPORTE!AV$2:AW$33,2,0),DIDTRITO_FORM,CADER_FORM,IFERROR(INDEX(CA:CA,MATCH(DAY(F1769),BZ:BZ,0),1),DAY(F1769)),IFERROR(INDEX(CA:CA,MATCH(MONTH(F1769),BZ:BZ,0),1),MONTH(F1769)),YEAR(F1769),G1769),""))</f>
        <v/>
      </c>
      <c r="N1769" s="66" t="str">
        <f>IFERROR(IF(BT1769="","",IF(INDEX(N$1:N1768,MATCH(BT1769,BT$1:BT1768,0),1)=0,"",INDEX(N$1:N1768,MATCH(BT1769,BT$1:BT1768,0),1))),"")</f>
        <v/>
      </c>
      <c r="O1769" s="66" t="str">
        <f>IFERROR(IF(BT1769="","",IF(INDEX(O$1:O1768,MATCH(BT1769,BT$1:BT1768,0),1)=0,"",INDEX(O$1:O1768,MATCH(BT1769,BT$1:BT1768,0),1))),"")</f>
        <v/>
      </c>
      <c r="R1769" s="66"/>
      <c r="S1769" s="5"/>
      <c r="T1769" s="66"/>
      <c r="U1769" s="5" t="str">
        <f>IFERROR(IF(INDEX(U$1:U1768,MATCH(T1769,T$1:T1768,0),1)=0,"",INDEX(U$1:U1768,MATCH(T1769,T$1:T1768,0),1)),"")</f>
        <v/>
      </c>
      <c r="V1769" s="66"/>
      <c r="W1769" s="5" t="str">
        <f>IFERROR(IF(INDEX(W$1:W1768,MATCH(V1769,V$1:V1768,0),1)=0,"",INDEX(W$1:W1768,MATCH(V1769,V$1:V1768,0),1)),"")</f>
        <v/>
      </c>
      <c r="AE1769" s="4"/>
      <c r="AY1769" s="7"/>
      <c r="BN1769" s="7" t="str">
        <f t="shared" si="367"/>
        <v/>
      </c>
      <c r="BO1769" s="286" t="str">
        <f t="shared" si="359"/>
        <v/>
      </c>
      <c r="BP1769" s="22" t="str">
        <f t="shared" si="368"/>
        <v/>
      </c>
      <c r="BQ1769" s="7"/>
      <c r="BR1769" s="75" t="str">
        <f t="shared" si="361"/>
        <v/>
      </c>
      <c r="BS1769" s="75" t="str">
        <f t="shared" si="362"/>
        <v/>
      </c>
      <c r="BT1769" s="5" t="str">
        <f t="shared" si="363"/>
        <v/>
      </c>
      <c r="BU1769" s="79" t="str">
        <f t="shared" si="364"/>
        <v/>
      </c>
      <c r="BV1769" s="79" t="str">
        <f t="shared" si="365"/>
        <v/>
      </c>
      <c r="BW1769" s="79" t="str">
        <f t="shared" si="366"/>
        <v/>
      </c>
      <c r="CB1769" s="5"/>
      <c r="CE1769" s="5"/>
      <c r="CF1769" s="5"/>
      <c r="CG1769" s="5"/>
      <c r="CH1769" s="5"/>
      <c r="CJ1769" s="14"/>
      <c r="CK1769" s="25"/>
      <c r="DO1769" s="5" t="e">
        <f>IF(REPORTE!AH$2="si",IF(C1769=VALUE(REPORTE!C$22),IF(SUM(DO1770:DO$1993),CONCATENATE(INT(B1769),", "),INT(B1769)),""),IF(C1769=VALUE(REPORTE!C$21),IF(SUM(DO1770:DO$1993),CONCATENATE(INT(B1769),", "),INT(B1769)),""))</f>
        <v>#VALUE!</v>
      </c>
      <c r="DS1769" s="5"/>
      <c r="DT1769" s="5"/>
      <c r="DU1769" s="5"/>
      <c r="DV1769" s="5"/>
    </row>
    <row r="1770" spans="1:126" x14ac:dyDescent="0.25">
      <c r="A1770" s="4" t="str">
        <f t="shared" si="360"/>
        <v/>
      </c>
      <c r="B1770" s="3"/>
      <c r="D1770" s="1"/>
      <c r="H1770" s="5" t="str">
        <f>IF(F1770="","",IFERROR(CONCATENATE("PEUA",VLOOKUP(ESTADO,REPORTE!AV$2:AW$33,2,0),DIDTRITO_FORM,CADER_FORM,IFERROR(INDEX(CA:CA,MATCH(DAY(F1770),BZ:BZ,0),1),DAY(F1770)),IFERROR(INDEX(CA:CA,MATCH(MONTH(F1770),BZ:BZ,0),1),MONTH(F1770)),YEAR(F1770),G1770),""))</f>
        <v/>
      </c>
      <c r="N1770" s="66" t="str">
        <f>IFERROR(IF(BT1770="","",IF(INDEX(N$1:N1769,MATCH(BT1770,BT$1:BT1769,0),1)=0,"",INDEX(N$1:N1769,MATCH(BT1770,BT$1:BT1769,0),1))),"")</f>
        <v/>
      </c>
      <c r="O1770" s="66" t="str">
        <f>IFERROR(IF(BT1770="","",IF(INDEX(O$1:O1769,MATCH(BT1770,BT$1:BT1769,0),1)=0,"",INDEX(O$1:O1769,MATCH(BT1770,BT$1:BT1769,0),1))),"")</f>
        <v/>
      </c>
      <c r="R1770" s="66"/>
      <c r="S1770" s="5"/>
      <c r="T1770" s="66"/>
      <c r="U1770" s="5" t="str">
        <f>IFERROR(IF(INDEX(U$1:U1769,MATCH(T1770,T$1:T1769,0),1)=0,"",INDEX(U$1:U1769,MATCH(T1770,T$1:T1769,0),1)),"")</f>
        <v/>
      </c>
      <c r="V1770" s="66"/>
      <c r="W1770" s="5" t="str">
        <f>IFERROR(IF(INDEX(W$1:W1769,MATCH(V1770,V$1:V1769,0),1)=0,"",INDEX(W$1:W1769,MATCH(V1770,V$1:V1769,0),1)),"")</f>
        <v/>
      </c>
      <c r="AE1770" s="4"/>
      <c r="AY1770" s="7"/>
      <c r="BN1770" s="7" t="str">
        <f t="shared" si="367"/>
        <v/>
      </c>
      <c r="BO1770" s="286" t="str">
        <f t="shared" si="359"/>
        <v/>
      </c>
      <c r="BP1770" s="22" t="str">
        <f t="shared" si="368"/>
        <v/>
      </c>
      <c r="BQ1770" s="7"/>
      <c r="BR1770" s="75" t="str">
        <f t="shared" si="361"/>
        <v/>
      </c>
      <c r="BS1770" s="75" t="str">
        <f t="shared" si="362"/>
        <v/>
      </c>
      <c r="BT1770" s="5" t="str">
        <f t="shared" si="363"/>
        <v/>
      </c>
      <c r="BU1770" s="79" t="str">
        <f t="shared" si="364"/>
        <v/>
      </c>
      <c r="BV1770" s="79" t="str">
        <f t="shared" si="365"/>
        <v/>
      </c>
      <c r="BW1770" s="79" t="str">
        <f t="shared" si="366"/>
        <v/>
      </c>
      <c r="CB1770" s="5"/>
      <c r="CE1770" s="5"/>
      <c r="CF1770" s="5"/>
      <c r="CG1770" s="5"/>
      <c r="CH1770" s="5"/>
      <c r="CJ1770" s="14"/>
      <c r="CK1770" s="25"/>
      <c r="DO1770" s="5" t="e">
        <f>IF(REPORTE!AH$2="si",IF(C1770=VALUE(REPORTE!C$22),IF(SUM(DO1771:DO$1993),CONCATENATE(INT(B1770),", "),INT(B1770)),""),IF(C1770=VALUE(REPORTE!C$21),IF(SUM(DO1771:DO$1993),CONCATENATE(INT(B1770),", "),INT(B1770)),""))</f>
        <v>#VALUE!</v>
      </c>
      <c r="DS1770" s="5"/>
      <c r="DT1770" s="5"/>
      <c r="DU1770" s="5"/>
      <c r="DV1770" s="5"/>
    </row>
    <row r="1771" spans="1:126" x14ac:dyDescent="0.25">
      <c r="A1771" s="4" t="str">
        <f t="shared" si="360"/>
        <v/>
      </c>
      <c r="B1771" s="3"/>
      <c r="D1771" s="1"/>
      <c r="H1771" s="5" t="str">
        <f>IF(F1771="","",IFERROR(CONCATENATE("PEUA",VLOOKUP(ESTADO,REPORTE!AV$2:AW$33,2,0),DIDTRITO_FORM,CADER_FORM,IFERROR(INDEX(CA:CA,MATCH(DAY(F1771),BZ:BZ,0),1),DAY(F1771)),IFERROR(INDEX(CA:CA,MATCH(MONTH(F1771),BZ:BZ,0),1),MONTH(F1771)),YEAR(F1771),G1771),""))</f>
        <v/>
      </c>
      <c r="N1771" s="66" t="str">
        <f>IFERROR(IF(BT1771="","",IF(INDEX(N$1:N1770,MATCH(BT1771,BT$1:BT1770,0),1)=0,"",INDEX(N$1:N1770,MATCH(BT1771,BT$1:BT1770,0),1))),"")</f>
        <v/>
      </c>
      <c r="O1771" s="66" t="str">
        <f>IFERROR(IF(BT1771="","",IF(INDEX(O$1:O1770,MATCH(BT1771,BT$1:BT1770,0),1)=0,"",INDEX(O$1:O1770,MATCH(BT1771,BT$1:BT1770,0),1))),"")</f>
        <v/>
      </c>
      <c r="R1771" s="66"/>
      <c r="S1771" s="5"/>
      <c r="T1771" s="66"/>
      <c r="U1771" s="5" t="str">
        <f>IFERROR(IF(INDEX(U$1:U1770,MATCH(T1771,T$1:T1770,0),1)=0,"",INDEX(U$1:U1770,MATCH(T1771,T$1:T1770,0),1)),"")</f>
        <v/>
      </c>
      <c r="V1771" s="66"/>
      <c r="W1771" s="5" t="str">
        <f>IFERROR(IF(INDEX(W$1:W1770,MATCH(V1771,V$1:V1770,0),1)=0,"",INDEX(W$1:W1770,MATCH(V1771,V$1:V1770,0),1)),"")</f>
        <v/>
      </c>
      <c r="AE1771" s="4"/>
      <c r="AY1771" s="7"/>
      <c r="BN1771" s="7" t="str">
        <f t="shared" si="367"/>
        <v/>
      </c>
      <c r="BO1771" s="286" t="str">
        <f t="shared" si="359"/>
        <v/>
      </c>
      <c r="BP1771" s="22" t="str">
        <f t="shared" si="368"/>
        <v/>
      </c>
      <c r="BQ1771" s="7"/>
      <c r="BR1771" s="75" t="str">
        <f t="shared" si="361"/>
        <v/>
      </c>
      <c r="BS1771" s="75" t="str">
        <f t="shared" si="362"/>
        <v/>
      </c>
      <c r="BT1771" s="5" t="str">
        <f t="shared" si="363"/>
        <v/>
      </c>
      <c r="BU1771" s="79" t="str">
        <f t="shared" si="364"/>
        <v/>
      </c>
      <c r="BV1771" s="79" t="str">
        <f t="shared" si="365"/>
        <v/>
      </c>
      <c r="BW1771" s="79" t="str">
        <f t="shared" si="366"/>
        <v/>
      </c>
      <c r="CB1771" s="5"/>
      <c r="CE1771" s="5"/>
      <c r="CF1771" s="5"/>
      <c r="CG1771" s="5"/>
      <c r="CH1771" s="5"/>
      <c r="CJ1771" s="14"/>
      <c r="CK1771" s="25"/>
      <c r="DO1771" s="5" t="e">
        <f>IF(REPORTE!AH$2="si",IF(C1771=VALUE(REPORTE!C$22),IF(SUM(DO1772:DO$1993),CONCATENATE(INT(B1771),", "),INT(B1771)),""),IF(C1771=VALUE(REPORTE!C$21),IF(SUM(DO1772:DO$1993),CONCATENATE(INT(B1771),", "),INT(B1771)),""))</f>
        <v>#VALUE!</v>
      </c>
      <c r="DS1771" s="5"/>
      <c r="DT1771" s="5"/>
      <c r="DU1771" s="5"/>
      <c r="DV1771" s="5"/>
    </row>
    <row r="1772" spans="1:126" x14ac:dyDescent="0.25">
      <c r="A1772" s="4" t="str">
        <f t="shared" si="360"/>
        <v/>
      </c>
      <c r="B1772" s="3"/>
      <c r="D1772" s="1"/>
      <c r="H1772" s="5" t="str">
        <f>IF(F1772="","",IFERROR(CONCATENATE("PEUA",VLOOKUP(ESTADO,REPORTE!AV$2:AW$33,2,0),DIDTRITO_FORM,CADER_FORM,IFERROR(INDEX(CA:CA,MATCH(DAY(F1772),BZ:BZ,0),1),DAY(F1772)),IFERROR(INDEX(CA:CA,MATCH(MONTH(F1772),BZ:BZ,0),1),MONTH(F1772)),YEAR(F1772),G1772),""))</f>
        <v/>
      </c>
      <c r="N1772" s="66" t="str">
        <f>IFERROR(IF(BT1772="","",IF(INDEX(N$1:N1771,MATCH(BT1772,BT$1:BT1771,0),1)=0,"",INDEX(N$1:N1771,MATCH(BT1772,BT$1:BT1771,0),1))),"")</f>
        <v/>
      </c>
      <c r="O1772" s="66" t="str">
        <f>IFERROR(IF(BT1772="","",IF(INDEX(O$1:O1771,MATCH(BT1772,BT$1:BT1771,0),1)=0,"",INDEX(O$1:O1771,MATCH(BT1772,BT$1:BT1771,0),1))),"")</f>
        <v/>
      </c>
      <c r="R1772" s="66"/>
      <c r="S1772" s="5"/>
      <c r="T1772" s="66"/>
      <c r="U1772" s="5" t="str">
        <f>IFERROR(IF(INDEX(U$1:U1771,MATCH(T1772,T$1:T1771,0),1)=0,"",INDEX(U$1:U1771,MATCH(T1772,T$1:T1771,0),1)),"")</f>
        <v/>
      </c>
      <c r="V1772" s="66"/>
      <c r="W1772" s="5" t="str">
        <f>IFERROR(IF(INDEX(W$1:W1771,MATCH(V1772,V$1:V1771,0),1)=0,"",INDEX(W$1:W1771,MATCH(V1772,V$1:V1771,0),1)),"")</f>
        <v/>
      </c>
      <c r="AE1772" s="4"/>
      <c r="AY1772" s="7"/>
      <c r="BN1772" s="7" t="str">
        <f t="shared" si="367"/>
        <v/>
      </c>
      <c r="BO1772" s="286" t="str">
        <f t="shared" si="359"/>
        <v/>
      </c>
      <c r="BP1772" s="22" t="str">
        <f t="shared" si="368"/>
        <v/>
      </c>
      <c r="BQ1772" s="7"/>
      <c r="BR1772" s="75" t="str">
        <f t="shared" si="361"/>
        <v/>
      </c>
      <c r="BS1772" s="75" t="str">
        <f t="shared" si="362"/>
        <v/>
      </c>
      <c r="BT1772" s="5" t="str">
        <f t="shared" si="363"/>
        <v/>
      </c>
      <c r="BU1772" s="79" t="str">
        <f t="shared" si="364"/>
        <v/>
      </c>
      <c r="BV1772" s="79" t="str">
        <f t="shared" si="365"/>
        <v/>
      </c>
      <c r="BW1772" s="79" t="str">
        <f t="shared" si="366"/>
        <v/>
      </c>
      <c r="CB1772" s="5"/>
      <c r="CE1772" s="5"/>
      <c r="CF1772" s="5"/>
      <c r="CG1772" s="5"/>
      <c r="CH1772" s="5"/>
      <c r="CJ1772" s="14"/>
      <c r="CK1772" s="25"/>
      <c r="DO1772" s="5" t="e">
        <f>IF(REPORTE!AH$2="si",IF(C1772=VALUE(REPORTE!C$22),IF(SUM(DO1773:DO$1993),CONCATENATE(INT(B1772),", "),INT(B1772)),""),IF(C1772=VALUE(REPORTE!C$21),IF(SUM(DO1773:DO$1993),CONCATENATE(INT(B1772),", "),INT(B1772)),""))</f>
        <v>#VALUE!</v>
      </c>
      <c r="DS1772" s="5"/>
      <c r="DT1772" s="5"/>
      <c r="DU1772" s="5"/>
      <c r="DV1772" s="5"/>
    </row>
    <row r="1773" spans="1:126" x14ac:dyDescent="0.25">
      <c r="A1773" s="4" t="str">
        <f t="shared" si="360"/>
        <v/>
      </c>
      <c r="B1773" s="3"/>
      <c r="D1773" s="1"/>
      <c r="H1773" s="5" t="str">
        <f>IF(F1773="","",IFERROR(CONCATENATE("PEUA",VLOOKUP(ESTADO,REPORTE!AV$2:AW$33,2,0),DIDTRITO_FORM,CADER_FORM,IFERROR(INDEX(CA:CA,MATCH(DAY(F1773),BZ:BZ,0),1),DAY(F1773)),IFERROR(INDEX(CA:CA,MATCH(MONTH(F1773),BZ:BZ,0),1),MONTH(F1773)),YEAR(F1773),G1773),""))</f>
        <v/>
      </c>
      <c r="N1773" s="66" t="str">
        <f>IFERROR(IF(BT1773="","",IF(INDEX(N$1:N1772,MATCH(BT1773,BT$1:BT1772,0),1)=0,"",INDEX(N$1:N1772,MATCH(BT1773,BT$1:BT1772,0),1))),"")</f>
        <v/>
      </c>
      <c r="O1773" s="66" t="str">
        <f>IFERROR(IF(BT1773="","",IF(INDEX(O$1:O1772,MATCH(BT1773,BT$1:BT1772,0),1)=0,"",INDEX(O$1:O1772,MATCH(BT1773,BT$1:BT1772,0),1))),"")</f>
        <v/>
      </c>
      <c r="R1773" s="66"/>
      <c r="S1773" s="5"/>
      <c r="T1773" s="66"/>
      <c r="U1773" s="5" t="str">
        <f>IFERROR(IF(INDEX(U$1:U1772,MATCH(T1773,T$1:T1772,0),1)=0,"",INDEX(U$1:U1772,MATCH(T1773,T$1:T1772,0),1)),"")</f>
        <v/>
      </c>
      <c r="V1773" s="66"/>
      <c r="W1773" s="5" t="str">
        <f>IFERROR(IF(INDEX(W$1:W1772,MATCH(V1773,V$1:V1772,0),1)=0,"",INDEX(W$1:W1772,MATCH(V1773,V$1:V1772,0),1)),"")</f>
        <v/>
      </c>
      <c r="AE1773" s="4"/>
      <c r="AY1773" s="7"/>
      <c r="BN1773" s="7" t="str">
        <f t="shared" si="367"/>
        <v/>
      </c>
      <c r="BO1773" s="286" t="str">
        <f t="shared" si="359"/>
        <v/>
      </c>
      <c r="BP1773" s="22" t="str">
        <f t="shared" si="368"/>
        <v/>
      </c>
      <c r="BQ1773" s="7"/>
      <c r="BR1773" s="75" t="str">
        <f t="shared" si="361"/>
        <v/>
      </c>
      <c r="BS1773" s="75" t="str">
        <f t="shared" si="362"/>
        <v/>
      </c>
      <c r="BT1773" s="5" t="str">
        <f t="shared" si="363"/>
        <v/>
      </c>
      <c r="BU1773" s="79" t="str">
        <f t="shared" si="364"/>
        <v/>
      </c>
      <c r="BV1773" s="79" t="str">
        <f t="shared" si="365"/>
        <v/>
      </c>
      <c r="BW1773" s="79" t="str">
        <f t="shared" si="366"/>
        <v/>
      </c>
      <c r="CB1773" s="5"/>
      <c r="CE1773" s="5"/>
      <c r="CF1773" s="5"/>
      <c r="CG1773" s="5"/>
      <c r="CH1773" s="5"/>
      <c r="CJ1773" s="14"/>
      <c r="CK1773" s="25"/>
      <c r="DO1773" s="5" t="e">
        <f>IF(REPORTE!AH$2="si",IF(C1773=VALUE(REPORTE!C$22),IF(SUM(DO1774:DO$1993),CONCATENATE(INT(B1773),", "),INT(B1773)),""),IF(C1773=VALUE(REPORTE!C$21),IF(SUM(DO1774:DO$1993),CONCATENATE(INT(B1773),", "),INT(B1773)),""))</f>
        <v>#VALUE!</v>
      </c>
      <c r="DS1773" s="5"/>
      <c r="DT1773" s="5"/>
      <c r="DU1773" s="5"/>
      <c r="DV1773" s="5"/>
    </row>
    <row r="1774" spans="1:126" x14ac:dyDescent="0.25">
      <c r="A1774" s="4" t="str">
        <f t="shared" si="360"/>
        <v/>
      </c>
      <c r="B1774" s="3"/>
      <c r="D1774" s="1"/>
      <c r="H1774" s="5" t="str">
        <f>IF(F1774="","",IFERROR(CONCATENATE("PEUA",VLOOKUP(ESTADO,REPORTE!AV$2:AW$33,2,0),DIDTRITO_FORM,CADER_FORM,IFERROR(INDEX(CA:CA,MATCH(DAY(F1774),BZ:BZ,0),1),DAY(F1774)),IFERROR(INDEX(CA:CA,MATCH(MONTH(F1774),BZ:BZ,0),1),MONTH(F1774)),YEAR(F1774),G1774),""))</f>
        <v/>
      </c>
      <c r="N1774" s="66" t="str">
        <f>IFERROR(IF(BT1774="","",IF(INDEX(N$1:N1773,MATCH(BT1774,BT$1:BT1773,0),1)=0,"",INDEX(N$1:N1773,MATCH(BT1774,BT$1:BT1773,0),1))),"")</f>
        <v/>
      </c>
      <c r="O1774" s="66" t="str">
        <f>IFERROR(IF(BT1774="","",IF(INDEX(O$1:O1773,MATCH(BT1774,BT$1:BT1773,0),1)=0,"",INDEX(O$1:O1773,MATCH(BT1774,BT$1:BT1773,0),1))),"")</f>
        <v/>
      </c>
      <c r="R1774" s="66"/>
      <c r="S1774" s="5"/>
      <c r="T1774" s="66"/>
      <c r="U1774" s="5" t="str">
        <f>IFERROR(IF(INDEX(U$1:U1773,MATCH(T1774,T$1:T1773,0),1)=0,"",INDEX(U$1:U1773,MATCH(T1774,T$1:T1773,0),1)),"")</f>
        <v/>
      </c>
      <c r="V1774" s="66"/>
      <c r="W1774" s="5" t="str">
        <f>IFERROR(IF(INDEX(W$1:W1773,MATCH(V1774,V$1:V1773,0),1)=0,"",INDEX(W$1:W1773,MATCH(V1774,V$1:V1773,0),1)),"")</f>
        <v/>
      </c>
      <c r="AE1774" s="4"/>
      <c r="AY1774" s="7"/>
      <c r="BN1774" s="7" t="str">
        <f t="shared" si="367"/>
        <v/>
      </c>
      <c r="BO1774" s="286" t="str">
        <f t="shared" si="359"/>
        <v/>
      </c>
      <c r="BP1774" s="22" t="str">
        <f t="shared" si="368"/>
        <v/>
      </c>
      <c r="BQ1774" s="7"/>
      <c r="BR1774" s="75" t="str">
        <f t="shared" si="361"/>
        <v/>
      </c>
      <c r="BS1774" s="75" t="str">
        <f t="shared" si="362"/>
        <v/>
      </c>
      <c r="BT1774" s="5" t="str">
        <f t="shared" si="363"/>
        <v/>
      </c>
      <c r="BU1774" s="79" t="str">
        <f t="shared" si="364"/>
        <v/>
      </c>
      <c r="BV1774" s="79" t="str">
        <f t="shared" si="365"/>
        <v/>
      </c>
      <c r="BW1774" s="79" t="str">
        <f t="shared" si="366"/>
        <v/>
      </c>
      <c r="CB1774" s="5"/>
      <c r="CE1774" s="5"/>
      <c r="CF1774" s="5"/>
      <c r="CG1774" s="5"/>
      <c r="CH1774" s="5"/>
      <c r="CJ1774" s="14"/>
      <c r="CK1774" s="25"/>
      <c r="DO1774" s="5" t="e">
        <f>IF(REPORTE!AH$2="si",IF(C1774=VALUE(REPORTE!C$22),IF(SUM(DO1775:DO$1993),CONCATENATE(INT(B1774),", "),INT(B1774)),""),IF(C1774=VALUE(REPORTE!C$21),IF(SUM(DO1775:DO$1993),CONCATENATE(INT(B1774),", "),INT(B1774)),""))</f>
        <v>#VALUE!</v>
      </c>
      <c r="DS1774" s="5"/>
      <c r="DT1774" s="5"/>
      <c r="DU1774" s="5"/>
      <c r="DV1774" s="5"/>
    </row>
    <row r="1775" spans="1:126" x14ac:dyDescent="0.25">
      <c r="A1775" s="4" t="str">
        <f t="shared" si="360"/>
        <v/>
      </c>
      <c r="B1775" s="3"/>
      <c r="D1775" s="1"/>
      <c r="H1775" s="5" t="str">
        <f>IF(F1775="","",IFERROR(CONCATENATE("PEUA",VLOOKUP(ESTADO,REPORTE!AV$2:AW$33,2,0),DIDTRITO_FORM,CADER_FORM,IFERROR(INDEX(CA:CA,MATCH(DAY(F1775),BZ:BZ,0),1),DAY(F1775)),IFERROR(INDEX(CA:CA,MATCH(MONTH(F1775),BZ:BZ,0),1),MONTH(F1775)),YEAR(F1775),G1775),""))</f>
        <v/>
      </c>
      <c r="N1775" s="66" t="str">
        <f>IFERROR(IF(BT1775="","",IF(INDEX(N$1:N1774,MATCH(BT1775,BT$1:BT1774,0),1)=0,"",INDEX(N$1:N1774,MATCH(BT1775,BT$1:BT1774,0),1))),"")</f>
        <v/>
      </c>
      <c r="O1775" s="66" t="str">
        <f>IFERROR(IF(BT1775="","",IF(INDEX(O$1:O1774,MATCH(BT1775,BT$1:BT1774,0),1)=0,"",INDEX(O$1:O1774,MATCH(BT1775,BT$1:BT1774,0),1))),"")</f>
        <v/>
      </c>
      <c r="R1775" s="66"/>
      <c r="S1775" s="5"/>
      <c r="T1775" s="66"/>
      <c r="U1775" s="5" t="str">
        <f>IFERROR(IF(INDEX(U$1:U1774,MATCH(T1775,T$1:T1774,0),1)=0,"",INDEX(U$1:U1774,MATCH(T1775,T$1:T1774,0),1)),"")</f>
        <v/>
      </c>
      <c r="V1775" s="66"/>
      <c r="W1775" s="5" t="str">
        <f>IFERROR(IF(INDEX(W$1:W1774,MATCH(V1775,V$1:V1774,0),1)=0,"",INDEX(W$1:W1774,MATCH(V1775,V$1:V1774,0),1)),"")</f>
        <v/>
      </c>
      <c r="AE1775" s="4"/>
      <c r="AY1775" s="7"/>
      <c r="BN1775" s="7" t="str">
        <f t="shared" si="367"/>
        <v/>
      </c>
      <c r="BO1775" s="286" t="str">
        <f t="shared" si="359"/>
        <v/>
      </c>
      <c r="BP1775" s="22" t="str">
        <f t="shared" si="368"/>
        <v/>
      </c>
      <c r="BQ1775" s="7"/>
      <c r="BR1775" s="75" t="str">
        <f t="shared" si="361"/>
        <v/>
      </c>
      <c r="BS1775" s="75" t="str">
        <f t="shared" si="362"/>
        <v/>
      </c>
      <c r="BT1775" s="5" t="str">
        <f t="shared" si="363"/>
        <v/>
      </c>
      <c r="BU1775" s="79" t="str">
        <f t="shared" si="364"/>
        <v/>
      </c>
      <c r="BV1775" s="79" t="str">
        <f t="shared" si="365"/>
        <v/>
      </c>
      <c r="BW1775" s="79" t="str">
        <f t="shared" si="366"/>
        <v/>
      </c>
      <c r="CB1775" s="5"/>
      <c r="CE1775" s="5"/>
      <c r="CF1775" s="5"/>
      <c r="CG1775" s="5"/>
      <c r="CH1775" s="5"/>
      <c r="CJ1775" s="14"/>
      <c r="CK1775" s="25"/>
      <c r="DO1775" s="5" t="e">
        <f>IF(REPORTE!AH$2="si",IF(C1775=VALUE(REPORTE!C$22),IF(SUM(DO1776:DO$1993),CONCATENATE(INT(B1775),", "),INT(B1775)),""),IF(C1775=VALUE(REPORTE!C$21),IF(SUM(DO1776:DO$1993),CONCATENATE(INT(B1775),", "),INT(B1775)),""))</f>
        <v>#VALUE!</v>
      </c>
      <c r="DS1775" s="5"/>
      <c r="DT1775" s="5"/>
      <c r="DU1775" s="5"/>
      <c r="DV1775" s="5"/>
    </row>
    <row r="1776" spans="1:126" x14ac:dyDescent="0.25">
      <c r="A1776" s="4" t="str">
        <f t="shared" si="360"/>
        <v/>
      </c>
      <c r="B1776" s="3"/>
      <c r="D1776" s="1"/>
      <c r="H1776" s="5" t="str">
        <f>IF(F1776="","",IFERROR(CONCATENATE("PEUA",VLOOKUP(ESTADO,REPORTE!AV$2:AW$33,2,0),DIDTRITO_FORM,CADER_FORM,IFERROR(INDEX(CA:CA,MATCH(DAY(F1776),BZ:BZ,0),1),DAY(F1776)),IFERROR(INDEX(CA:CA,MATCH(MONTH(F1776),BZ:BZ,0),1),MONTH(F1776)),YEAR(F1776),G1776),""))</f>
        <v/>
      </c>
      <c r="N1776" s="66" t="str">
        <f>IFERROR(IF(BT1776="","",IF(INDEX(N$1:N1775,MATCH(BT1776,BT$1:BT1775,0),1)=0,"",INDEX(N$1:N1775,MATCH(BT1776,BT$1:BT1775,0),1))),"")</f>
        <v/>
      </c>
      <c r="O1776" s="66" t="str">
        <f>IFERROR(IF(BT1776="","",IF(INDEX(O$1:O1775,MATCH(BT1776,BT$1:BT1775,0),1)=0,"",INDEX(O$1:O1775,MATCH(BT1776,BT$1:BT1775,0),1))),"")</f>
        <v/>
      </c>
      <c r="R1776" s="66"/>
      <c r="S1776" s="5"/>
      <c r="T1776" s="66"/>
      <c r="U1776" s="5" t="str">
        <f>IFERROR(IF(INDEX(U$1:U1775,MATCH(T1776,T$1:T1775,0),1)=0,"",INDEX(U$1:U1775,MATCH(T1776,T$1:T1775,0),1)),"")</f>
        <v/>
      </c>
      <c r="V1776" s="66"/>
      <c r="W1776" s="5" t="str">
        <f>IFERROR(IF(INDEX(W$1:W1775,MATCH(V1776,V$1:V1775,0),1)=0,"",INDEX(W$1:W1775,MATCH(V1776,V$1:V1775,0),1)),"")</f>
        <v/>
      </c>
      <c r="AE1776" s="4"/>
      <c r="AY1776" s="7"/>
      <c r="BN1776" s="7" t="str">
        <f t="shared" si="367"/>
        <v/>
      </c>
      <c r="BO1776" s="286" t="str">
        <f t="shared" si="359"/>
        <v/>
      </c>
      <c r="BP1776" s="22" t="str">
        <f t="shared" si="368"/>
        <v/>
      </c>
      <c r="BQ1776" s="7"/>
      <c r="BR1776" s="75" t="str">
        <f t="shared" si="361"/>
        <v/>
      </c>
      <c r="BS1776" s="75" t="str">
        <f t="shared" si="362"/>
        <v/>
      </c>
      <c r="BT1776" s="5" t="str">
        <f t="shared" si="363"/>
        <v/>
      </c>
      <c r="BU1776" s="79" t="str">
        <f t="shared" si="364"/>
        <v/>
      </c>
      <c r="BV1776" s="79" t="str">
        <f t="shared" si="365"/>
        <v/>
      </c>
      <c r="BW1776" s="79" t="str">
        <f t="shared" si="366"/>
        <v/>
      </c>
      <c r="CB1776" s="5"/>
      <c r="CE1776" s="5"/>
      <c r="CF1776" s="5"/>
      <c r="CG1776" s="5"/>
      <c r="CH1776" s="5"/>
      <c r="CJ1776" s="14"/>
      <c r="CK1776" s="25"/>
      <c r="DO1776" s="5" t="e">
        <f>IF(REPORTE!AH$2="si",IF(C1776=VALUE(REPORTE!C$22),IF(SUM(DO1777:DO$1993),CONCATENATE(INT(B1776),", "),INT(B1776)),""),IF(C1776=VALUE(REPORTE!C$21),IF(SUM(DO1777:DO$1993),CONCATENATE(INT(B1776),", "),INT(B1776)),""))</f>
        <v>#VALUE!</v>
      </c>
      <c r="DS1776" s="5"/>
      <c r="DT1776" s="5"/>
      <c r="DU1776" s="5"/>
      <c r="DV1776" s="5"/>
    </row>
    <row r="1777" spans="1:126" x14ac:dyDescent="0.25">
      <c r="A1777" s="4" t="str">
        <f t="shared" si="360"/>
        <v/>
      </c>
      <c r="B1777" s="3"/>
      <c r="D1777" s="1"/>
      <c r="H1777" s="5" t="str">
        <f>IF(F1777="","",IFERROR(CONCATENATE("PEUA",VLOOKUP(ESTADO,REPORTE!AV$2:AW$33,2,0),DIDTRITO_FORM,CADER_FORM,IFERROR(INDEX(CA:CA,MATCH(DAY(F1777),BZ:BZ,0),1),DAY(F1777)),IFERROR(INDEX(CA:CA,MATCH(MONTH(F1777),BZ:BZ,0),1),MONTH(F1777)),YEAR(F1777),G1777),""))</f>
        <v/>
      </c>
      <c r="N1777" s="66" t="str">
        <f>IFERROR(IF(BT1777="","",IF(INDEX(N$1:N1776,MATCH(BT1777,BT$1:BT1776,0),1)=0,"",INDEX(N$1:N1776,MATCH(BT1777,BT$1:BT1776,0),1))),"")</f>
        <v/>
      </c>
      <c r="O1777" s="66" t="str">
        <f>IFERROR(IF(BT1777="","",IF(INDEX(O$1:O1776,MATCH(BT1777,BT$1:BT1776,0),1)=0,"",INDEX(O$1:O1776,MATCH(BT1777,BT$1:BT1776,0),1))),"")</f>
        <v/>
      </c>
      <c r="R1777" s="66"/>
      <c r="S1777" s="5"/>
      <c r="T1777" s="66"/>
      <c r="U1777" s="5" t="str">
        <f>IFERROR(IF(INDEX(U$1:U1776,MATCH(T1777,T$1:T1776,0),1)=0,"",INDEX(U$1:U1776,MATCH(T1777,T$1:T1776,0),1)),"")</f>
        <v/>
      </c>
      <c r="V1777" s="66"/>
      <c r="W1777" s="5" t="str">
        <f>IFERROR(IF(INDEX(W$1:W1776,MATCH(V1777,V$1:V1776,0),1)=0,"",INDEX(W$1:W1776,MATCH(V1777,V$1:V1776,0),1)),"")</f>
        <v/>
      </c>
      <c r="AE1777" s="4"/>
      <c r="AY1777" s="7"/>
      <c r="BN1777" s="7" t="str">
        <f t="shared" si="367"/>
        <v/>
      </c>
      <c r="BO1777" s="286" t="str">
        <f t="shared" si="359"/>
        <v/>
      </c>
      <c r="BP1777" s="22" t="str">
        <f t="shared" si="368"/>
        <v/>
      </c>
      <c r="BQ1777" s="7"/>
      <c r="BR1777" s="75" t="str">
        <f t="shared" si="361"/>
        <v/>
      </c>
      <c r="BS1777" s="75" t="str">
        <f t="shared" si="362"/>
        <v/>
      </c>
      <c r="BT1777" s="5" t="str">
        <f t="shared" si="363"/>
        <v/>
      </c>
      <c r="BU1777" s="79" t="str">
        <f t="shared" si="364"/>
        <v/>
      </c>
      <c r="BV1777" s="79" t="str">
        <f t="shared" si="365"/>
        <v/>
      </c>
      <c r="BW1777" s="79" t="str">
        <f t="shared" si="366"/>
        <v/>
      </c>
      <c r="CB1777" s="5"/>
      <c r="CE1777" s="5"/>
      <c r="CF1777" s="5"/>
      <c r="CG1777" s="5"/>
      <c r="CH1777" s="5"/>
      <c r="CJ1777" s="14"/>
      <c r="CK1777" s="25"/>
      <c r="DO1777" s="5" t="e">
        <f>IF(REPORTE!AH$2="si",IF(C1777=VALUE(REPORTE!C$22),IF(SUM(DO1778:DO$1993),CONCATENATE(INT(B1777),", "),INT(B1777)),""),IF(C1777=VALUE(REPORTE!C$21),IF(SUM(DO1778:DO$1993),CONCATENATE(INT(B1777),", "),INT(B1777)),""))</f>
        <v>#VALUE!</v>
      </c>
      <c r="DS1777" s="5"/>
      <c r="DT1777" s="5"/>
      <c r="DU1777" s="5"/>
      <c r="DV1777" s="5"/>
    </row>
    <row r="1778" spans="1:126" x14ac:dyDescent="0.25">
      <c r="A1778" s="4" t="str">
        <f t="shared" si="360"/>
        <v/>
      </c>
      <c r="B1778" s="3"/>
      <c r="D1778" s="1"/>
      <c r="H1778" s="5" t="str">
        <f>IF(F1778="","",IFERROR(CONCATENATE("PEUA",VLOOKUP(ESTADO,REPORTE!AV$2:AW$33,2,0),DIDTRITO_FORM,CADER_FORM,IFERROR(INDEX(CA:CA,MATCH(DAY(F1778),BZ:BZ,0),1),DAY(F1778)),IFERROR(INDEX(CA:CA,MATCH(MONTH(F1778),BZ:BZ,0),1),MONTH(F1778)),YEAR(F1778),G1778),""))</f>
        <v/>
      </c>
      <c r="N1778" s="66" t="str">
        <f>IFERROR(IF(BT1778="","",IF(INDEX(N$1:N1777,MATCH(BT1778,BT$1:BT1777,0),1)=0,"",INDEX(N$1:N1777,MATCH(BT1778,BT$1:BT1777,0),1))),"")</f>
        <v/>
      </c>
      <c r="O1778" s="66" t="str">
        <f>IFERROR(IF(BT1778="","",IF(INDEX(O$1:O1777,MATCH(BT1778,BT$1:BT1777,0),1)=0,"",INDEX(O$1:O1777,MATCH(BT1778,BT$1:BT1777,0),1))),"")</f>
        <v/>
      </c>
      <c r="R1778" s="66"/>
      <c r="S1778" s="5"/>
      <c r="T1778" s="66"/>
      <c r="U1778" s="5" t="str">
        <f>IFERROR(IF(INDEX(U$1:U1777,MATCH(T1778,T$1:T1777,0),1)=0,"",INDEX(U$1:U1777,MATCH(T1778,T$1:T1777,0),1)),"")</f>
        <v/>
      </c>
      <c r="V1778" s="66"/>
      <c r="W1778" s="5" t="str">
        <f>IFERROR(IF(INDEX(W$1:W1777,MATCH(V1778,V$1:V1777,0),1)=0,"",INDEX(W$1:W1777,MATCH(V1778,V$1:V1777,0),1)),"")</f>
        <v/>
      </c>
      <c r="AE1778" s="4"/>
      <c r="AY1778" s="7"/>
      <c r="BN1778" s="7" t="str">
        <f t="shared" si="367"/>
        <v/>
      </c>
      <c r="BO1778" s="286" t="str">
        <f t="shared" si="359"/>
        <v/>
      </c>
      <c r="BP1778" s="22" t="str">
        <f t="shared" si="368"/>
        <v/>
      </c>
      <c r="BQ1778" s="7"/>
      <c r="BR1778" s="75" t="str">
        <f t="shared" si="361"/>
        <v/>
      </c>
      <c r="BS1778" s="75" t="str">
        <f t="shared" si="362"/>
        <v/>
      </c>
      <c r="BT1778" s="5" t="str">
        <f t="shared" si="363"/>
        <v/>
      </c>
      <c r="BU1778" s="79" t="str">
        <f t="shared" si="364"/>
        <v/>
      </c>
      <c r="BV1778" s="79" t="str">
        <f t="shared" si="365"/>
        <v/>
      </c>
      <c r="BW1778" s="79" t="str">
        <f t="shared" si="366"/>
        <v/>
      </c>
      <c r="CB1778" s="5"/>
      <c r="CE1778" s="5"/>
      <c r="CF1778" s="5"/>
      <c r="CG1778" s="5"/>
      <c r="CH1778" s="5"/>
      <c r="CJ1778" s="14"/>
      <c r="CK1778" s="25"/>
      <c r="DO1778" s="5" t="e">
        <f>IF(REPORTE!AH$2="si",IF(C1778=VALUE(REPORTE!C$22),IF(SUM(DO1779:DO$1993),CONCATENATE(INT(B1778),", "),INT(B1778)),""),IF(C1778=VALUE(REPORTE!C$21),IF(SUM(DO1779:DO$1993),CONCATENATE(INT(B1778),", "),INT(B1778)),""))</f>
        <v>#VALUE!</v>
      </c>
      <c r="DS1778" s="5"/>
      <c r="DT1778" s="5"/>
      <c r="DU1778" s="5"/>
      <c r="DV1778" s="5"/>
    </row>
    <row r="1779" spans="1:126" x14ac:dyDescent="0.25">
      <c r="A1779" s="4" t="str">
        <f t="shared" si="360"/>
        <v/>
      </c>
      <c r="B1779" s="3"/>
      <c r="D1779" s="1"/>
      <c r="H1779" s="5" t="str">
        <f>IF(F1779="","",IFERROR(CONCATENATE("PEUA",VLOOKUP(ESTADO,REPORTE!AV$2:AW$33,2,0),DIDTRITO_FORM,CADER_FORM,IFERROR(INDEX(CA:CA,MATCH(DAY(F1779),BZ:BZ,0),1),DAY(F1779)),IFERROR(INDEX(CA:CA,MATCH(MONTH(F1779),BZ:BZ,0),1),MONTH(F1779)),YEAR(F1779),G1779),""))</f>
        <v/>
      </c>
      <c r="N1779" s="66" t="str">
        <f>IFERROR(IF(BT1779="","",IF(INDEX(N$1:N1778,MATCH(BT1779,BT$1:BT1778,0),1)=0,"",INDEX(N$1:N1778,MATCH(BT1779,BT$1:BT1778,0),1))),"")</f>
        <v/>
      </c>
      <c r="O1779" s="66" t="str">
        <f>IFERROR(IF(BT1779="","",IF(INDEX(O$1:O1778,MATCH(BT1779,BT$1:BT1778,0),1)=0,"",INDEX(O$1:O1778,MATCH(BT1779,BT$1:BT1778,0),1))),"")</f>
        <v/>
      </c>
      <c r="R1779" s="66"/>
      <c r="S1779" s="5"/>
      <c r="T1779" s="66"/>
      <c r="U1779" s="5" t="str">
        <f>IFERROR(IF(INDEX(U$1:U1778,MATCH(T1779,T$1:T1778,0),1)=0,"",INDEX(U$1:U1778,MATCH(T1779,T$1:T1778,0),1)),"")</f>
        <v/>
      </c>
      <c r="V1779" s="66"/>
      <c r="W1779" s="5" t="str">
        <f>IFERROR(IF(INDEX(W$1:W1778,MATCH(V1779,V$1:V1778,0),1)=0,"",INDEX(W$1:W1778,MATCH(V1779,V$1:V1778,0),1)),"")</f>
        <v/>
      </c>
      <c r="AE1779" s="4"/>
      <c r="AY1779" s="7"/>
      <c r="BN1779" s="7" t="str">
        <f t="shared" si="367"/>
        <v/>
      </c>
      <c r="BO1779" s="286" t="str">
        <f t="shared" si="359"/>
        <v/>
      </c>
      <c r="BP1779" s="22" t="str">
        <f t="shared" si="368"/>
        <v/>
      </c>
      <c r="BQ1779" s="7"/>
      <c r="BR1779" s="75" t="str">
        <f t="shared" si="361"/>
        <v/>
      </c>
      <c r="BS1779" s="75" t="str">
        <f t="shared" si="362"/>
        <v/>
      </c>
      <c r="BT1779" s="5" t="str">
        <f t="shared" si="363"/>
        <v/>
      </c>
      <c r="BU1779" s="79" t="str">
        <f t="shared" si="364"/>
        <v/>
      </c>
      <c r="BV1779" s="79" t="str">
        <f t="shared" si="365"/>
        <v/>
      </c>
      <c r="BW1779" s="79" t="str">
        <f t="shared" si="366"/>
        <v/>
      </c>
      <c r="CB1779" s="5"/>
      <c r="CE1779" s="5"/>
      <c r="CF1779" s="5"/>
      <c r="CG1779" s="5"/>
      <c r="CH1779" s="5"/>
      <c r="CJ1779" s="14"/>
      <c r="CK1779" s="25"/>
      <c r="DO1779" s="5" t="e">
        <f>IF(REPORTE!AH$2="si",IF(C1779=VALUE(REPORTE!C$22),IF(SUM(DO1780:DO$1993),CONCATENATE(INT(B1779),", "),INT(B1779)),""),IF(C1779=VALUE(REPORTE!C$21),IF(SUM(DO1780:DO$1993),CONCATENATE(INT(B1779),", "),INT(B1779)),""))</f>
        <v>#VALUE!</v>
      </c>
      <c r="DS1779" s="5"/>
      <c r="DT1779" s="5"/>
      <c r="DU1779" s="5"/>
      <c r="DV1779" s="5"/>
    </row>
    <row r="1780" spans="1:126" x14ac:dyDescent="0.25">
      <c r="A1780" s="4" t="str">
        <f t="shared" si="360"/>
        <v/>
      </c>
      <c r="B1780" s="3"/>
      <c r="D1780" s="1"/>
      <c r="H1780" s="5" t="str">
        <f>IF(F1780="","",IFERROR(CONCATENATE("PEUA",VLOOKUP(ESTADO,REPORTE!AV$2:AW$33,2,0),DIDTRITO_FORM,CADER_FORM,IFERROR(INDEX(CA:CA,MATCH(DAY(F1780),BZ:BZ,0),1),DAY(F1780)),IFERROR(INDEX(CA:CA,MATCH(MONTH(F1780),BZ:BZ,0),1),MONTH(F1780)),YEAR(F1780),G1780),""))</f>
        <v/>
      </c>
      <c r="N1780" s="66" t="str">
        <f>IFERROR(IF(BT1780="","",IF(INDEX(N$1:N1779,MATCH(BT1780,BT$1:BT1779,0),1)=0,"",INDEX(N$1:N1779,MATCH(BT1780,BT$1:BT1779,0),1))),"")</f>
        <v/>
      </c>
      <c r="O1780" s="66" t="str">
        <f>IFERROR(IF(BT1780="","",IF(INDEX(O$1:O1779,MATCH(BT1780,BT$1:BT1779,0),1)=0,"",INDEX(O$1:O1779,MATCH(BT1780,BT$1:BT1779,0),1))),"")</f>
        <v/>
      </c>
      <c r="R1780" s="66"/>
      <c r="S1780" s="5"/>
      <c r="T1780" s="66"/>
      <c r="U1780" s="5" t="str">
        <f>IFERROR(IF(INDEX(U$1:U1779,MATCH(T1780,T$1:T1779,0),1)=0,"",INDEX(U$1:U1779,MATCH(T1780,T$1:T1779,0),1)),"")</f>
        <v/>
      </c>
      <c r="V1780" s="66"/>
      <c r="W1780" s="5" t="str">
        <f>IFERROR(IF(INDEX(W$1:W1779,MATCH(V1780,V$1:V1779,0),1)=0,"",INDEX(W$1:W1779,MATCH(V1780,V$1:V1779,0),1)),"")</f>
        <v/>
      </c>
      <c r="AE1780" s="4"/>
      <c r="AY1780" s="7"/>
      <c r="BN1780" s="7" t="str">
        <f t="shared" si="367"/>
        <v/>
      </c>
      <c r="BO1780" s="286" t="str">
        <f t="shared" si="359"/>
        <v/>
      </c>
      <c r="BP1780" s="22" t="str">
        <f t="shared" si="368"/>
        <v/>
      </c>
      <c r="BQ1780" s="7"/>
      <c r="BR1780" s="75" t="str">
        <f t="shared" si="361"/>
        <v/>
      </c>
      <c r="BS1780" s="75" t="str">
        <f t="shared" si="362"/>
        <v/>
      </c>
      <c r="BT1780" s="5" t="str">
        <f t="shared" si="363"/>
        <v/>
      </c>
      <c r="BU1780" s="79" t="str">
        <f t="shared" si="364"/>
        <v/>
      </c>
      <c r="BV1780" s="79" t="str">
        <f t="shared" si="365"/>
        <v/>
      </c>
      <c r="BW1780" s="79" t="str">
        <f t="shared" si="366"/>
        <v/>
      </c>
      <c r="CB1780" s="5"/>
      <c r="CE1780" s="5"/>
      <c r="CF1780" s="5"/>
      <c r="CG1780" s="5"/>
      <c r="CH1780" s="5"/>
      <c r="CJ1780" s="14"/>
      <c r="CK1780" s="25"/>
      <c r="DO1780" s="5" t="e">
        <f>IF(REPORTE!AH$2="si",IF(C1780=VALUE(REPORTE!C$22),IF(SUM(DO1781:DO$1993),CONCATENATE(INT(B1780),", "),INT(B1780)),""),IF(C1780=VALUE(REPORTE!C$21),IF(SUM(DO1781:DO$1993),CONCATENATE(INT(B1780),", "),INT(B1780)),""))</f>
        <v>#VALUE!</v>
      </c>
      <c r="DS1780" s="5"/>
      <c r="DT1780" s="5"/>
      <c r="DU1780" s="5"/>
      <c r="DV1780" s="5"/>
    </row>
    <row r="1781" spans="1:126" x14ac:dyDescent="0.25">
      <c r="A1781" s="4" t="str">
        <f t="shared" si="360"/>
        <v/>
      </c>
      <c r="B1781" s="3"/>
      <c r="D1781" s="1"/>
      <c r="H1781" s="5" t="str">
        <f>IF(F1781="","",IFERROR(CONCATENATE("PEUA",VLOOKUP(ESTADO,REPORTE!AV$2:AW$33,2,0),DIDTRITO_FORM,CADER_FORM,IFERROR(INDEX(CA:CA,MATCH(DAY(F1781),BZ:BZ,0),1),DAY(F1781)),IFERROR(INDEX(CA:CA,MATCH(MONTH(F1781),BZ:BZ,0),1),MONTH(F1781)),YEAR(F1781),G1781),""))</f>
        <v/>
      </c>
      <c r="N1781" s="66" t="str">
        <f>IFERROR(IF(BT1781="","",IF(INDEX(N$1:N1780,MATCH(BT1781,BT$1:BT1780,0),1)=0,"",INDEX(N$1:N1780,MATCH(BT1781,BT$1:BT1780,0),1))),"")</f>
        <v/>
      </c>
      <c r="O1781" s="66" t="str">
        <f>IFERROR(IF(BT1781="","",IF(INDEX(O$1:O1780,MATCH(BT1781,BT$1:BT1780,0),1)=0,"",INDEX(O$1:O1780,MATCH(BT1781,BT$1:BT1780,0),1))),"")</f>
        <v/>
      </c>
      <c r="R1781" s="66"/>
      <c r="S1781" s="5"/>
      <c r="T1781" s="66"/>
      <c r="U1781" s="5" t="str">
        <f>IFERROR(IF(INDEX(U$1:U1780,MATCH(T1781,T$1:T1780,0),1)=0,"",INDEX(U$1:U1780,MATCH(T1781,T$1:T1780,0),1)),"")</f>
        <v/>
      </c>
      <c r="V1781" s="66"/>
      <c r="W1781" s="5" t="str">
        <f>IFERROR(IF(INDEX(W$1:W1780,MATCH(V1781,V$1:V1780,0),1)=0,"",INDEX(W$1:W1780,MATCH(V1781,V$1:V1780,0),1)),"")</f>
        <v/>
      </c>
      <c r="AE1781" s="4"/>
      <c r="AY1781" s="7"/>
      <c r="BN1781" s="7" t="str">
        <f t="shared" si="367"/>
        <v/>
      </c>
      <c r="BO1781" s="286" t="str">
        <f t="shared" si="359"/>
        <v/>
      </c>
      <c r="BP1781" s="22" t="str">
        <f t="shared" si="368"/>
        <v/>
      </c>
      <c r="BQ1781" s="7"/>
      <c r="BR1781" s="75" t="str">
        <f t="shared" si="361"/>
        <v/>
      </c>
      <c r="BS1781" s="75" t="str">
        <f t="shared" si="362"/>
        <v/>
      </c>
      <c r="BT1781" s="5" t="str">
        <f t="shared" si="363"/>
        <v/>
      </c>
      <c r="BU1781" s="79" t="str">
        <f t="shared" si="364"/>
        <v/>
      </c>
      <c r="BV1781" s="79" t="str">
        <f t="shared" si="365"/>
        <v/>
      </c>
      <c r="BW1781" s="79" t="str">
        <f t="shared" si="366"/>
        <v/>
      </c>
      <c r="CB1781" s="5"/>
      <c r="CE1781" s="5"/>
      <c r="CF1781" s="5"/>
      <c r="CG1781" s="5"/>
      <c r="CH1781" s="5"/>
      <c r="CJ1781" s="14"/>
      <c r="CK1781" s="25"/>
      <c r="DO1781" s="5" t="e">
        <f>IF(REPORTE!AH$2="si",IF(C1781=VALUE(REPORTE!C$22),IF(SUM(DO1782:DO$1993),CONCATENATE(INT(B1781),", "),INT(B1781)),""),IF(C1781=VALUE(REPORTE!C$21),IF(SUM(DO1782:DO$1993),CONCATENATE(INT(B1781),", "),INT(B1781)),""))</f>
        <v>#VALUE!</v>
      </c>
      <c r="DS1781" s="5"/>
      <c r="DT1781" s="5"/>
      <c r="DU1781" s="5"/>
      <c r="DV1781" s="5"/>
    </row>
    <row r="1782" spans="1:126" x14ac:dyDescent="0.25">
      <c r="A1782" s="4" t="str">
        <f t="shared" si="360"/>
        <v/>
      </c>
      <c r="B1782" s="3"/>
      <c r="D1782" s="1"/>
      <c r="H1782" s="5" t="str">
        <f>IF(F1782="","",IFERROR(CONCATENATE("PEUA",VLOOKUP(ESTADO,REPORTE!AV$2:AW$33,2,0),DIDTRITO_FORM,CADER_FORM,IFERROR(INDEX(CA:CA,MATCH(DAY(F1782),BZ:BZ,0),1),DAY(F1782)),IFERROR(INDEX(CA:CA,MATCH(MONTH(F1782),BZ:BZ,0),1),MONTH(F1782)),YEAR(F1782),G1782),""))</f>
        <v/>
      </c>
      <c r="N1782" s="66" t="str">
        <f>IFERROR(IF(BT1782="","",IF(INDEX(N$1:N1781,MATCH(BT1782,BT$1:BT1781,0),1)=0,"",INDEX(N$1:N1781,MATCH(BT1782,BT$1:BT1781,0),1))),"")</f>
        <v/>
      </c>
      <c r="O1782" s="66" t="str">
        <f>IFERROR(IF(BT1782="","",IF(INDEX(O$1:O1781,MATCH(BT1782,BT$1:BT1781,0),1)=0,"",INDEX(O$1:O1781,MATCH(BT1782,BT$1:BT1781,0),1))),"")</f>
        <v/>
      </c>
      <c r="R1782" s="66"/>
      <c r="S1782" s="5"/>
      <c r="T1782" s="66"/>
      <c r="U1782" s="5" t="str">
        <f>IFERROR(IF(INDEX(U$1:U1781,MATCH(T1782,T$1:T1781,0),1)=0,"",INDEX(U$1:U1781,MATCH(T1782,T$1:T1781,0),1)),"")</f>
        <v/>
      </c>
      <c r="V1782" s="66"/>
      <c r="W1782" s="5" t="str">
        <f>IFERROR(IF(INDEX(W$1:W1781,MATCH(V1782,V$1:V1781,0),1)=0,"",INDEX(W$1:W1781,MATCH(V1782,V$1:V1781,0),1)),"")</f>
        <v/>
      </c>
      <c r="AE1782" s="4"/>
      <c r="AY1782" s="7"/>
      <c r="BN1782" s="7" t="str">
        <f t="shared" si="367"/>
        <v/>
      </c>
      <c r="BO1782" s="286" t="str">
        <f t="shared" si="359"/>
        <v/>
      </c>
      <c r="BP1782" s="22" t="str">
        <f t="shared" si="368"/>
        <v/>
      </c>
      <c r="BQ1782" s="7"/>
      <c r="BR1782" s="75" t="str">
        <f t="shared" si="361"/>
        <v/>
      </c>
      <c r="BS1782" s="75" t="str">
        <f t="shared" si="362"/>
        <v/>
      </c>
      <c r="BT1782" s="5" t="str">
        <f t="shared" si="363"/>
        <v/>
      </c>
      <c r="BU1782" s="79" t="str">
        <f t="shared" si="364"/>
        <v/>
      </c>
      <c r="BV1782" s="79" t="str">
        <f t="shared" si="365"/>
        <v/>
      </c>
      <c r="BW1782" s="79" t="str">
        <f t="shared" si="366"/>
        <v/>
      </c>
      <c r="CB1782" s="5"/>
      <c r="CE1782" s="5"/>
      <c r="CF1782" s="5"/>
      <c r="CG1782" s="5"/>
      <c r="CH1782" s="5"/>
      <c r="CJ1782" s="14"/>
      <c r="CK1782" s="25"/>
      <c r="DO1782" s="5" t="e">
        <f>IF(REPORTE!AH$2="si",IF(C1782=VALUE(REPORTE!C$22),IF(SUM(DO1783:DO$1993),CONCATENATE(INT(B1782),", "),INT(B1782)),""),IF(C1782=VALUE(REPORTE!C$21),IF(SUM(DO1783:DO$1993),CONCATENATE(INT(B1782),", "),INT(B1782)),""))</f>
        <v>#VALUE!</v>
      </c>
      <c r="DS1782" s="5"/>
      <c r="DT1782" s="5"/>
      <c r="DU1782" s="5"/>
      <c r="DV1782" s="5"/>
    </row>
    <row r="1783" spans="1:126" x14ac:dyDescent="0.25">
      <c r="A1783" s="4" t="str">
        <f t="shared" si="360"/>
        <v/>
      </c>
      <c r="B1783" s="3"/>
      <c r="D1783" s="1"/>
      <c r="H1783" s="5" t="str">
        <f>IF(F1783="","",IFERROR(CONCATENATE("PEUA",VLOOKUP(ESTADO,REPORTE!AV$2:AW$33,2,0),DIDTRITO_FORM,CADER_FORM,IFERROR(INDEX(CA:CA,MATCH(DAY(F1783),BZ:BZ,0),1),DAY(F1783)),IFERROR(INDEX(CA:CA,MATCH(MONTH(F1783),BZ:BZ,0),1),MONTH(F1783)),YEAR(F1783),G1783),""))</f>
        <v/>
      </c>
      <c r="N1783" s="66" t="str">
        <f>IFERROR(IF(BT1783="","",IF(INDEX(N$1:N1782,MATCH(BT1783,BT$1:BT1782,0),1)=0,"",INDEX(N$1:N1782,MATCH(BT1783,BT$1:BT1782,0),1))),"")</f>
        <v/>
      </c>
      <c r="O1783" s="66" t="str">
        <f>IFERROR(IF(BT1783="","",IF(INDEX(O$1:O1782,MATCH(BT1783,BT$1:BT1782,0),1)=0,"",INDEX(O$1:O1782,MATCH(BT1783,BT$1:BT1782,0),1))),"")</f>
        <v/>
      </c>
      <c r="R1783" s="66"/>
      <c r="S1783" s="5"/>
      <c r="T1783" s="66"/>
      <c r="U1783" s="5" t="str">
        <f>IFERROR(IF(INDEX(U$1:U1782,MATCH(T1783,T$1:T1782,0),1)=0,"",INDEX(U$1:U1782,MATCH(T1783,T$1:T1782,0),1)),"")</f>
        <v/>
      </c>
      <c r="V1783" s="66"/>
      <c r="W1783" s="5" t="str">
        <f>IFERROR(IF(INDEX(W$1:W1782,MATCH(V1783,V$1:V1782,0),1)=0,"",INDEX(W$1:W1782,MATCH(V1783,V$1:V1782,0),1)),"")</f>
        <v/>
      </c>
      <c r="AE1783" s="4"/>
      <c r="AY1783" s="7"/>
      <c r="BN1783" s="7" t="str">
        <f t="shared" si="367"/>
        <v/>
      </c>
      <c r="BO1783" s="286" t="str">
        <f t="shared" ref="BO1783:BO1846" si="369">IF(N1783="","",N1783)</f>
        <v/>
      </c>
      <c r="BP1783" s="22" t="str">
        <f t="shared" si="368"/>
        <v/>
      </c>
      <c r="BQ1783" s="7"/>
      <c r="BR1783" s="75" t="str">
        <f t="shared" si="361"/>
        <v/>
      </c>
      <c r="BS1783" s="75" t="str">
        <f t="shared" si="362"/>
        <v/>
      </c>
      <c r="BT1783" s="5" t="str">
        <f t="shared" si="363"/>
        <v/>
      </c>
      <c r="BU1783" s="79" t="str">
        <f t="shared" si="364"/>
        <v/>
      </c>
      <c r="BV1783" s="79" t="str">
        <f t="shared" si="365"/>
        <v/>
      </c>
      <c r="BW1783" s="79" t="str">
        <f t="shared" si="366"/>
        <v/>
      </c>
      <c r="CB1783" s="5"/>
      <c r="CE1783" s="5"/>
      <c r="CF1783" s="5"/>
      <c r="CG1783" s="5"/>
      <c r="CH1783" s="5"/>
      <c r="CJ1783" s="14"/>
      <c r="CK1783" s="25"/>
      <c r="DO1783" s="5" t="e">
        <f>IF(REPORTE!AH$2="si",IF(C1783=VALUE(REPORTE!C$22),IF(SUM(DO1784:DO$1993),CONCATENATE(INT(B1783),", "),INT(B1783)),""),IF(C1783=VALUE(REPORTE!C$21),IF(SUM(DO1784:DO$1993),CONCATENATE(INT(B1783),", "),INT(B1783)),""))</f>
        <v>#VALUE!</v>
      </c>
      <c r="DS1783" s="5"/>
      <c r="DT1783" s="5"/>
      <c r="DU1783" s="5"/>
      <c r="DV1783" s="5"/>
    </row>
    <row r="1784" spans="1:126" x14ac:dyDescent="0.25">
      <c r="A1784" s="4" t="str">
        <f t="shared" si="360"/>
        <v/>
      </c>
      <c r="B1784" s="3"/>
      <c r="D1784" s="1"/>
      <c r="H1784" s="5" t="str">
        <f>IF(F1784="","",IFERROR(CONCATENATE("PEUA",VLOOKUP(ESTADO,REPORTE!AV$2:AW$33,2,0),DIDTRITO_FORM,CADER_FORM,IFERROR(INDEX(CA:CA,MATCH(DAY(F1784),BZ:BZ,0),1),DAY(F1784)),IFERROR(INDEX(CA:CA,MATCH(MONTH(F1784),BZ:BZ,0),1),MONTH(F1784)),YEAR(F1784),G1784),""))</f>
        <v/>
      </c>
      <c r="N1784" s="66" t="str">
        <f>IFERROR(IF(BT1784="","",IF(INDEX(N$1:N1783,MATCH(BT1784,BT$1:BT1783,0),1)=0,"",INDEX(N$1:N1783,MATCH(BT1784,BT$1:BT1783,0),1))),"")</f>
        <v/>
      </c>
      <c r="O1784" s="66" t="str">
        <f>IFERROR(IF(BT1784="","",IF(INDEX(O$1:O1783,MATCH(BT1784,BT$1:BT1783,0),1)=0,"",INDEX(O$1:O1783,MATCH(BT1784,BT$1:BT1783,0),1))),"")</f>
        <v/>
      </c>
      <c r="R1784" s="66"/>
      <c r="S1784" s="5"/>
      <c r="T1784" s="66"/>
      <c r="U1784" s="5" t="str">
        <f>IFERROR(IF(INDEX(U$1:U1783,MATCH(T1784,T$1:T1783,0),1)=0,"",INDEX(U$1:U1783,MATCH(T1784,T$1:T1783,0),1)),"")</f>
        <v/>
      </c>
      <c r="V1784" s="66"/>
      <c r="W1784" s="5" t="str">
        <f>IFERROR(IF(INDEX(W$1:W1783,MATCH(V1784,V$1:V1783,0),1)=0,"",INDEX(W$1:W1783,MATCH(V1784,V$1:V1783,0),1)),"")</f>
        <v/>
      </c>
      <c r="AE1784" s="4"/>
      <c r="AY1784" s="7"/>
      <c r="BN1784" s="7" t="str">
        <f t="shared" si="367"/>
        <v/>
      </c>
      <c r="BO1784" s="286" t="str">
        <f t="shared" si="369"/>
        <v/>
      </c>
      <c r="BP1784" s="22" t="str">
        <f t="shared" si="368"/>
        <v/>
      </c>
      <c r="BQ1784" s="7"/>
      <c r="BR1784" s="75" t="str">
        <f t="shared" si="361"/>
        <v/>
      </c>
      <c r="BS1784" s="75" t="str">
        <f t="shared" si="362"/>
        <v/>
      </c>
      <c r="BT1784" s="5" t="str">
        <f t="shared" si="363"/>
        <v/>
      </c>
      <c r="BU1784" s="79" t="str">
        <f t="shared" si="364"/>
        <v/>
      </c>
      <c r="BV1784" s="79" t="str">
        <f t="shared" si="365"/>
        <v/>
      </c>
      <c r="BW1784" s="79" t="str">
        <f t="shared" si="366"/>
        <v/>
      </c>
      <c r="CB1784" s="5"/>
      <c r="CE1784" s="5"/>
      <c r="CF1784" s="5"/>
      <c r="CG1784" s="5"/>
      <c r="CH1784" s="5"/>
      <c r="CJ1784" s="14"/>
      <c r="CK1784" s="25"/>
      <c r="DO1784" s="5" t="e">
        <f>IF(REPORTE!AH$2="si",IF(C1784=VALUE(REPORTE!C$22),IF(SUM(DO1785:DO$1993),CONCATENATE(INT(B1784),", "),INT(B1784)),""),IF(C1784=VALUE(REPORTE!C$21),IF(SUM(DO1785:DO$1993),CONCATENATE(INT(B1784),", "),INT(B1784)),""))</f>
        <v>#VALUE!</v>
      </c>
      <c r="DS1784" s="5"/>
      <c r="DT1784" s="5"/>
      <c r="DU1784" s="5"/>
      <c r="DV1784" s="5"/>
    </row>
    <row r="1785" spans="1:126" x14ac:dyDescent="0.25">
      <c r="A1785" s="4" t="str">
        <f t="shared" si="360"/>
        <v/>
      </c>
      <c r="B1785" s="3"/>
      <c r="D1785" s="1"/>
      <c r="H1785" s="5" t="str">
        <f>IF(F1785="","",IFERROR(CONCATENATE("PEUA",VLOOKUP(ESTADO,REPORTE!AV$2:AW$33,2,0),DIDTRITO_FORM,CADER_FORM,IFERROR(INDEX(CA:CA,MATCH(DAY(F1785),BZ:BZ,0),1),DAY(F1785)),IFERROR(INDEX(CA:CA,MATCH(MONTH(F1785),BZ:BZ,0),1),MONTH(F1785)),YEAR(F1785),G1785),""))</f>
        <v/>
      </c>
      <c r="N1785" s="66" t="str">
        <f>IFERROR(IF(BT1785="","",IF(INDEX(N$1:N1784,MATCH(BT1785,BT$1:BT1784,0),1)=0,"",INDEX(N$1:N1784,MATCH(BT1785,BT$1:BT1784,0),1))),"")</f>
        <v/>
      </c>
      <c r="O1785" s="66" t="str">
        <f>IFERROR(IF(BT1785="","",IF(INDEX(O$1:O1784,MATCH(BT1785,BT$1:BT1784,0),1)=0,"",INDEX(O$1:O1784,MATCH(BT1785,BT$1:BT1784,0),1))),"")</f>
        <v/>
      </c>
      <c r="R1785" s="66"/>
      <c r="S1785" s="5"/>
      <c r="T1785" s="66"/>
      <c r="U1785" s="5" t="str">
        <f>IFERROR(IF(INDEX(U$1:U1784,MATCH(T1785,T$1:T1784,0),1)=0,"",INDEX(U$1:U1784,MATCH(T1785,T$1:T1784,0),1)),"")</f>
        <v/>
      </c>
      <c r="V1785" s="66"/>
      <c r="W1785" s="5" t="str">
        <f>IFERROR(IF(INDEX(W$1:W1784,MATCH(V1785,V$1:V1784,0),1)=0,"",INDEX(W$1:W1784,MATCH(V1785,V$1:V1784,0),1)),"")</f>
        <v/>
      </c>
      <c r="AE1785" s="4"/>
      <c r="AY1785" s="7"/>
      <c r="BN1785" s="7" t="str">
        <f t="shared" si="367"/>
        <v/>
      </c>
      <c r="BO1785" s="286" t="str">
        <f t="shared" si="369"/>
        <v/>
      </c>
      <c r="BP1785" s="22" t="str">
        <f t="shared" si="368"/>
        <v/>
      </c>
      <c r="BQ1785" s="7"/>
      <c r="BR1785" s="75" t="str">
        <f t="shared" si="361"/>
        <v/>
      </c>
      <c r="BS1785" s="75" t="str">
        <f t="shared" si="362"/>
        <v/>
      </c>
      <c r="BT1785" s="5" t="str">
        <f t="shared" si="363"/>
        <v/>
      </c>
      <c r="BU1785" s="79" t="str">
        <f t="shared" si="364"/>
        <v/>
      </c>
      <c r="BV1785" s="79" t="str">
        <f t="shared" si="365"/>
        <v/>
      </c>
      <c r="BW1785" s="79" t="str">
        <f t="shared" si="366"/>
        <v/>
      </c>
      <c r="CB1785" s="5"/>
      <c r="CE1785" s="5"/>
      <c r="CF1785" s="5"/>
      <c r="CG1785" s="5"/>
      <c r="CH1785" s="5"/>
      <c r="CJ1785" s="14"/>
      <c r="CK1785" s="25"/>
      <c r="DO1785" s="5" t="e">
        <f>IF(REPORTE!AH$2="si",IF(C1785=VALUE(REPORTE!C$22),IF(SUM(DO1786:DO$1993),CONCATENATE(INT(B1785),", "),INT(B1785)),""),IF(C1785=VALUE(REPORTE!C$21),IF(SUM(DO1786:DO$1993),CONCATENATE(INT(B1785),", "),INT(B1785)),""))</f>
        <v>#VALUE!</v>
      </c>
      <c r="DS1785" s="5"/>
      <c r="DT1785" s="5"/>
      <c r="DU1785" s="5"/>
      <c r="DV1785" s="5"/>
    </row>
    <row r="1786" spans="1:126" x14ac:dyDescent="0.25">
      <c r="A1786" s="4" t="str">
        <f t="shared" si="360"/>
        <v/>
      </c>
      <c r="B1786" s="3"/>
      <c r="D1786" s="1"/>
      <c r="H1786" s="5" t="str">
        <f>IF(F1786="","",IFERROR(CONCATENATE("PEUA",VLOOKUP(ESTADO,REPORTE!AV$2:AW$33,2,0),DIDTRITO_FORM,CADER_FORM,IFERROR(INDEX(CA:CA,MATCH(DAY(F1786),BZ:BZ,0),1),DAY(F1786)),IFERROR(INDEX(CA:CA,MATCH(MONTH(F1786),BZ:BZ,0),1),MONTH(F1786)),YEAR(F1786),G1786),""))</f>
        <v/>
      </c>
      <c r="N1786" s="66" t="str">
        <f>IFERROR(IF(BT1786="","",IF(INDEX(N$1:N1785,MATCH(BT1786,BT$1:BT1785,0),1)=0,"",INDEX(N$1:N1785,MATCH(BT1786,BT$1:BT1785,0),1))),"")</f>
        <v/>
      </c>
      <c r="O1786" s="66" t="str">
        <f>IFERROR(IF(BT1786="","",IF(INDEX(O$1:O1785,MATCH(BT1786,BT$1:BT1785,0),1)=0,"",INDEX(O$1:O1785,MATCH(BT1786,BT$1:BT1785,0),1))),"")</f>
        <v/>
      </c>
      <c r="R1786" s="66"/>
      <c r="S1786" s="5"/>
      <c r="T1786" s="66"/>
      <c r="U1786" s="5" t="str">
        <f>IFERROR(IF(INDEX(U$1:U1785,MATCH(T1786,T$1:T1785,0),1)=0,"",INDEX(U$1:U1785,MATCH(T1786,T$1:T1785,0),1)),"")</f>
        <v/>
      </c>
      <c r="V1786" s="66"/>
      <c r="W1786" s="5" t="str">
        <f>IFERROR(IF(INDEX(W$1:W1785,MATCH(V1786,V$1:V1785,0),1)=0,"",INDEX(W$1:W1785,MATCH(V1786,V$1:V1785,0),1)),"")</f>
        <v/>
      </c>
      <c r="AE1786" s="4"/>
      <c r="AY1786" s="7"/>
      <c r="BN1786" s="7" t="str">
        <f t="shared" si="367"/>
        <v/>
      </c>
      <c r="BO1786" s="286" t="str">
        <f t="shared" si="369"/>
        <v/>
      </c>
      <c r="BP1786" s="22" t="str">
        <f t="shared" si="368"/>
        <v/>
      </c>
      <c r="BQ1786" s="7"/>
      <c r="BR1786" s="75" t="str">
        <f t="shared" si="361"/>
        <v/>
      </c>
      <c r="BS1786" s="75" t="str">
        <f t="shared" si="362"/>
        <v/>
      </c>
      <c r="BT1786" s="5" t="str">
        <f t="shared" si="363"/>
        <v/>
      </c>
      <c r="BU1786" s="79" t="str">
        <f t="shared" si="364"/>
        <v/>
      </c>
      <c r="BV1786" s="79" t="str">
        <f t="shared" si="365"/>
        <v/>
      </c>
      <c r="BW1786" s="79" t="str">
        <f t="shared" si="366"/>
        <v/>
      </c>
      <c r="CB1786" s="5"/>
      <c r="CE1786" s="5"/>
      <c r="CF1786" s="5"/>
      <c r="CG1786" s="5"/>
      <c r="CH1786" s="5"/>
      <c r="CJ1786" s="14"/>
      <c r="CK1786" s="25"/>
      <c r="DO1786" s="5" t="e">
        <f>IF(REPORTE!AH$2="si",IF(C1786=VALUE(REPORTE!C$22),IF(SUM(DO1787:DO$1993),CONCATENATE(INT(B1786),", "),INT(B1786)),""),IF(C1786=VALUE(REPORTE!C$21),IF(SUM(DO1787:DO$1993),CONCATENATE(INT(B1786),", "),INT(B1786)),""))</f>
        <v>#VALUE!</v>
      </c>
      <c r="DS1786" s="5"/>
      <c r="DT1786" s="5"/>
      <c r="DU1786" s="5"/>
      <c r="DV1786" s="5"/>
    </row>
    <row r="1787" spans="1:126" x14ac:dyDescent="0.25">
      <c r="A1787" s="4" t="str">
        <f t="shared" si="360"/>
        <v/>
      </c>
      <c r="B1787" s="3"/>
      <c r="D1787" s="1"/>
      <c r="H1787" s="5" t="str">
        <f>IF(F1787="","",IFERROR(CONCATENATE("PEUA",VLOOKUP(ESTADO,REPORTE!AV$2:AW$33,2,0),DIDTRITO_FORM,CADER_FORM,IFERROR(INDEX(CA:CA,MATCH(DAY(F1787),BZ:BZ,0),1),DAY(F1787)),IFERROR(INDEX(CA:CA,MATCH(MONTH(F1787),BZ:BZ,0),1),MONTH(F1787)),YEAR(F1787),G1787),""))</f>
        <v/>
      </c>
      <c r="N1787" s="66" t="str">
        <f>IFERROR(IF(BT1787="","",IF(INDEX(N$1:N1786,MATCH(BT1787,BT$1:BT1786,0),1)=0,"",INDEX(N$1:N1786,MATCH(BT1787,BT$1:BT1786,0),1))),"")</f>
        <v/>
      </c>
      <c r="O1787" s="66" t="str">
        <f>IFERROR(IF(BT1787="","",IF(INDEX(O$1:O1786,MATCH(BT1787,BT$1:BT1786,0),1)=0,"",INDEX(O$1:O1786,MATCH(BT1787,BT$1:BT1786,0),1))),"")</f>
        <v/>
      </c>
      <c r="R1787" s="66"/>
      <c r="S1787" s="5"/>
      <c r="T1787" s="66"/>
      <c r="U1787" s="5" t="str">
        <f>IFERROR(IF(INDEX(U$1:U1786,MATCH(T1787,T$1:T1786,0),1)=0,"",INDEX(U$1:U1786,MATCH(T1787,T$1:T1786,0),1)),"")</f>
        <v/>
      </c>
      <c r="V1787" s="66"/>
      <c r="W1787" s="5" t="str">
        <f>IFERROR(IF(INDEX(W$1:W1786,MATCH(V1787,V$1:V1786,0),1)=0,"",INDEX(W$1:W1786,MATCH(V1787,V$1:V1786,0),1)),"")</f>
        <v/>
      </c>
      <c r="AE1787" s="4"/>
      <c r="AY1787" s="7"/>
      <c r="BN1787" s="7" t="str">
        <f t="shared" si="367"/>
        <v/>
      </c>
      <c r="BO1787" s="286" t="str">
        <f t="shared" si="369"/>
        <v/>
      </c>
      <c r="BP1787" s="22" t="str">
        <f t="shared" si="368"/>
        <v/>
      </c>
      <c r="BQ1787" s="7"/>
      <c r="BR1787" s="75" t="str">
        <f t="shared" si="361"/>
        <v/>
      </c>
      <c r="BS1787" s="75" t="str">
        <f t="shared" si="362"/>
        <v/>
      </c>
      <c r="BT1787" s="5" t="str">
        <f t="shared" si="363"/>
        <v/>
      </c>
      <c r="BU1787" s="79" t="str">
        <f t="shared" si="364"/>
        <v/>
      </c>
      <c r="BV1787" s="79" t="str">
        <f t="shared" si="365"/>
        <v/>
      </c>
      <c r="BW1787" s="79" t="str">
        <f t="shared" si="366"/>
        <v/>
      </c>
      <c r="CB1787" s="5"/>
      <c r="CE1787" s="5"/>
      <c r="CF1787" s="5"/>
      <c r="CG1787" s="5"/>
      <c r="CH1787" s="5"/>
      <c r="CJ1787" s="14"/>
      <c r="CK1787" s="25"/>
      <c r="DO1787" s="5" t="e">
        <f>IF(REPORTE!AH$2="si",IF(C1787=VALUE(REPORTE!C$22),IF(SUM(DO1788:DO$1993),CONCATENATE(INT(B1787),", "),INT(B1787)),""),IF(C1787=VALUE(REPORTE!C$21),IF(SUM(DO1788:DO$1993),CONCATENATE(INT(B1787),", "),INT(B1787)),""))</f>
        <v>#VALUE!</v>
      </c>
      <c r="DS1787" s="5"/>
      <c r="DT1787" s="5"/>
      <c r="DU1787" s="5"/>
      <c r="DV1787" s="5"/>
    </row>
    <row r="1788" spans="1:126" x14ac:dyDescent="0.25">
      <c r="A1788" s="4" t="str">
        <f t="shared" si="360"/>
        <v/>
      </c>
      <c r="B1788" s="3"/>
      <c r="D1788" s="1"/>
      <c r="H1788" s="5" t="str">
        <f>IF(F1788="","",IFERROR(CONCATENATE("PEUA",VLOOKUP(ESTADO,REPORTE!AV$2:AW$33,2,0),DIDTRITO_FORM,CADER_FORM,IFERROR(INDEX(CA:CA,MATCH(DAY(F1788),BZ:BZ,0),1),DAY(F1788)),IFERROR(INDEX(CA:CA,MATCH(MONTH(F1788),BZ:BZ,0),1),MONTH(F1788)),YEAR(F1788),G1788),""))</f>
        <v/>
      </c>
      <c r="N1788" s="66" t="str">
        <f>IFERROR(IF(BT1788="","",IF(INDEX(N$1:N1787,MATCH(BT1788,BT$1:BT1787,0),1)=0,"",INDEX(N$1:N1787,MATCH(BT1788,BT$1:BT1787,0),1))),"")</f>
        <v/>
      </c>
      <c r="O1788" s="66" t="str">
        <f>IFERROR(IF(BT1788="","",IF(INDEX(O$1:O1787,MATCH(BT1788,BT$1:BT1787,0),1)=0,"",INDEX(O$1:O1787,MATCH(BT1788,BT$1:BT1787,0),1))),"")</f>
        <v/>
      </c>
      <c r="R1788" s="66"/>
      <c r="S1788" s="5"/>
      <c r="T1788" s="66"/>
      <c r="U1788" s="5" t="str">
        <f>IFERROR(IF(INDEX(U$1:U1787,MATCH(T1788,T$1:T1787,0),1)=0,"",INDEX(U$1:U1787,MATCH(T1788,T$1:T1787,0),1)),"")</f>
        <v/>
      </c>
      <c r="V1788" s="66"/>
      <c r="W1788" s="5" t="str">
        <f>IFERROR(IF(INDEX(W$1:W1787,MATCH(V1788,V$1:V1787,0),1)=0,"",INDEX(W$1:W1787,MATCH(V1788,V$1:V1787,0),1)),"")</f>
        <v/>
      </c>
      <c r="AE1788" s="4"/>
      <c r="AY1788" s="7"/>
      <c r="BN1788" s="7" t="str">
        <f t="shared" si="367"/>
        <v/>
      </c>
      <c r="BO1788" s="286" t="str">
        <f t="shared" si="369"/>
        <v/>
      </c>
      <c r="BP1788" s="22" t="str">
        <f t="shared" si="368"/>
        <v/>
      </c>
      <c r="BQ1788" s="7"/>
      <c r="BR1788" s="75" t="str">
        <f t="shared" si="361"/>
        <v/>
      </c>
      <c r="BS1788" s="75" t="str">
        <f t="shared" si="362"/>
        <v/>
      </c>
      <c r="BT1788" s="5" t="str">
        <f t="shared" si="363"/>
        <v/>
      </c>
      <c r="BU1788" s="79" t="str">
        <f t="shared" si="364"/>
        <v/>
      </c>
      <c r="BV1788" s="79" t="str">
        <f t="shared" si="365"/>
        <v/>
      </c>
      <c r="BW1788" s="79" t="str">
        <f t="shared" si="366"/>
        <v/>
      </c>
      <c r="CB1788" s="5"/>
      <c r="CE1788" s="5"/>
      <c r="CF1788" s="5"/>
      <c r="CG1788" s="5"/>
      <c r="CH1788" s="5"/>
      <c r="CJ1788" s="14"/>
      <c r="CK1788" s="25"/>
      <c r="DO1788" s="5" t="e">
        <f>IF(REPORTE!AH$2="si",IF(C1788=VALUE(REPORTE!C$22),IF(SUM(DO1789:DO$1993),CONCATENATE(INT(B1788),", "),INT(B1788)),""),IF(C1788=VALUE(REPORTE!C$21),IF(SUM(DO1789:DO$1993),CONCATENATE(INT(B1788),", "),INT(B1788)),""))</f>
        <v>#VALUE!</v>
      </c>
      <c r="DS1788" s="5"/>
      <c r="DT1788" s="5"/>
      <c r="DU1788" s="5"/>
      <c r="DV1788" s="5"/>
    </row>
    <row r="1789" spans="1:126" x14ac:dyDescent="0.25">
      <c r="A1789" s="4" t="str">
        <f t="shared" si="360"/>
        <v/>
      </c>
      <c r="B1789" s="3"/>
      <c r="D1789" s="1"/>
      <c r="H1789" s="5" t="str">
        <f>IF(F1789="","",IFERROR(CONCATENATE("PEUA",VLOOKUP(ESTADO,REPORTE!AV$2:AW$33,2,0),DIDTRITO_FORM,CADER_FORM,IFERROR(INDEX(CA:CA,MATCH(DAY(F1789),BZ:BZ,0),1),DAY(F1789)),IFERROR(INDEX(CA:CA,MATCH(MONTH(F1789),BZ:BZ,0),1),MONTH(F1789)),YEAR(F1789),G1789),""))</f>
        <v/>
      </c>
      <c r="N1789" s="66" t="str">
        <f>IFERROR(IF(BT1789="","",IF(INDEX(N$1:N1788,MATCH(BT1789,BT$1:BT1788,0),1)=0,"",INDEX(N$1:N1788,MATCH(BT1789,BT$1:BT1788,0),1))),"")</f>
        <v/>
      </c>
      <c r="O1789" s="66" t="str">
        <f>IFERROR(IF(BT1789="","",IF(INDEX(O$1:O1788,MATCH(BT1789,BT$1:BT1788,0),1)=0,"",INDEX(O$1:O1788,MATCH(BT1789,BT$1:BT1788,0),1))),"")</f>
        <v/>
      </c>
      <c r="R1789" s="66"/>
      <c r="S1789" s="5"/>
      <c r="T1789" s="66"/>
      <c r="U1789" s="5" t="str">
        <f>IFERROR(IF(INDEX(U$1:U1788,MATCH(T1789,T$1:T1788,0),1)=0,"",INDEX(U$1:U1788,MATCH(T1789,T$1:T1788,0),1)),"")</f>
        <v/>
      </c>
      <c r="V1789" s="66"/>
      <c r="W1789" s="5" t="str">
        <f>IFERROR(IF(INDEX(W$1:W1788,MATCH(V1789,V$1:V1788,0),1)=0,"",INDEX(W$1:W1788,MATCH(V1789,V$1:V1788,0),1)),"")</f>
        <v/>
      </c>
      <c r="AE1789" s="4"/>
      <c r="AY1789" s="7"/>
      <c r="BN1789" s="7" t="str">
        <f t="shared" si="367"/>
        <v/>
      </c>
      <c r="BO1789" s="286" t="str">
        <f t="shared" si="369"/>
        <v/>
      </c>
      <c r="BP1789" s="22" t="str">
        <f t="shared" si="368"/>
        <v/>
      </c>
      <c r="BQ1789" s="7"/>
      <c r="BR1789" s="75" t="str">
        <f t="shared" si="361"/>
        <v/>
      </c>
      <c r="BS1789" s="75" t="str">
        <f t="shared" si="362"/>
        <v/>
      </c>
      <c r="BT1789" s="5" t="str">
        <f t="shared" si="363"/>
        <v/>
      </c>
      <c r="BU1789" s="79" t="str">
        <f t="shared" si="364"/>
        <v/>
      </c>
      <c r="BV1789" s="79" t="str">
        <f t="shared" si="365"/>
        <v/>
      </c>
      <c r="BW1789" s="79" t="str">
        <f t="shared" si="366"/>
        <v/>
      </c>
      <c r="CB1789" s="5"/>
      <c r="CE1789" s="5"/>
      <c r="CF1789" s="5"/>
      <c r="CG1789" s="5"/>
      <c r="CH1789" s="5"/>
      <c r="CJ1789" s="14"/>
      <c r="CK1789" s="25"/>
      <c r="DO1789" s="5" t="e">
        <f>IF(REPORTE!AH$2="si",IF(C1789=VALUE(REPORTE!C$22),IF(SUM(DO1790:DO$1993),CONCATENATE(INT(B1789),", "),INT(B1789)),""),IF(C1789=VALUE(REPORTE!C$21),IF(SUM(DO1790:DO$1993),CONCATENATE(INT(B1789),", "),INT(B1789)),""))</f>
        <v>#VALUE!</v>
      </c>
      <c r="DS1789" s="5"/>
      <c r="DT1789" s="5"/>
      <c r="DU1789" s="5"/>
      <c r="DV1789" s="5"/>
    </row>
    <row r="1790" spans="1:126" x14ac:dyDescent="0.25">
      <c r="A1790" s="4" t="str">
        <f t="shared" si="360"/>
        <v/>
      </c>
      <c r="B1790" s="3"/>
      <c r="D1790" s="1"/>
      <c r="H1790" s="5" t="str">
        <f>IF(F1790="","",IFERROR(CONCATENATE("PEUA",VLOOKUP(ESTADO,REPORTE!AV$2:AW$33,2,0),DIDTRITO_FORM,CADER_FORM,IFERROR(INDEX(CA:CA,MATCH(DAY(F1790),BZ:BZ,0),1),DAY(F1790)),IFERROR(INDEX(CA:CA,MATCH(MONTH(F1790),BZ:BZ,0),1),MONTH(F1790)),YEAR(F1790),G1790),""))</f>
        <v/>
      </c>
      <c r="N1790" s="66" t="str">
        <f>IFERROR(IF(BT1790="","",IF(INDEX(N$1:N1789,MATCH(BT1790,BT$1:BT1789,0),1)=0,"",INDEX(N$1:N1789,MATCH(BT1790,BT$1:BT1789,0),1))),"")</f>
        <v/>
      </c>
      <c r="O1790" s="66" t="str">
        <f>IFERROR(IF(BT1790="","",IF(INDEX(O$1:O1789,MATCH(BT1790,BT$1:BT1789,0),1)=0,"",INDEX(O$1:O1789,MATCH(BT1790,BT$1:BT1789,0),1))),"")</f>
        <v/>
      </c>
      <c r="R1790" s="66"/>
      <c r="S1790" s="5"/>
      <c r="T1790" s="66"/>
      <c r="U1790" s="5" t="str">
        <f>IFERROR(IF(INDEX(U$1:U1789,MATCH(T1790,T$1:T1789,0),1)=0,"",INDEX(U$1:U1789,MATCH(T1790,T$1:T1789,0),1)),"")</f>
        <v/>
      </c>
      <c r="V1790" s="66"/>
      <c r="W1790" s="5" t="str">
        <f>IFERROR(IF(INDEX(W$1:W1789,MATCH(V1790,V$1:V1789,0),1)=0,"",INDEX(W$1:W1789,MATCH(V1790,V$1:V1789,0),1)),"")</f>
        <v/>
      </c>
      <c r="AE1790" s="4"/>
      <c r="AY1790" s="7"/>
      <c r="BN1790" s="7" t="str">
        <f t="shared" si="367"/>
        <v/>
      </c>
      <c r="BO1790" s="286" t="str">
        <f t="shared" si="369"/>
        <v/>
      </c>
      <c r="BP1790" s="22" t="str">
        <f t="shared" si="368"/>
        <v/>
      </c>
      <c r="BQ1790" s="7"/>
      <c r="BR1790" s="75" t="str">
        <f t="shared" si="361"/>
        <v/>
      </c>
      <c r="BS1790" s="75" t="str">
        <f t="shared" si="362"/>
        <v/>
      </c>
      <c r="BT1790" s="5" t="str">
        <f t="shared" si="363"/>
        <v/>
      </c>
      <c r="BU1790" s="79" t="str">
        <f t="shared" si="364"/>
        <v/>
      </c>
      <c r="BV1790" s="79" t="str">
        <f t="shared" si="365"/>
        <v/>
      </c>
      <c r="BW1790" s="79" t="str">
        <f t="shared" si="366"/>
        <v/>
      </c>
      <c r="CB1790" s="5"/>
      <c r="CE1790" s="5"/>
      <c r="CF1790" s="5"/>
      <c r="CG1790" s="5"/>
      <c r="CH1790" s="5"/>
      <c r="CJ1790" s="14"/>
      <c r="CK1790" s="25"/>
      <c r="DO1790" s="5" t="e">
        <f>IF(REPORTE!AH$2="si",IF(C1790=VALUE(REPORTE!C$22),IF(SUM(DO1791:DO$1993),CONCATENATE(INT(B1790),", "),INT(B1790)),""),IF(C1790=VALUE(REPORTE!C$21),IF(SUM(DO1791:DO$1993),CONCATENATE(INT(B1790),", "),INT(B1790)),""))</f>
        <v>#VALUE!</v>
      </c>
      <c r="DS1790" s="5"/>
      <c r="DT1790" s="5"/>
      <c r="DU1790" s="5"/>
      <c r="DV1790" s="5"/>
    </row>
    <row r="1791" spans="1:126" x14ac:dyDescent="0.25">
      <c r="A1791" s="4" t="str">
        <f t="shared" si="360"/>
        <v/>
      </c>
      <c r="B1791" s="3"/>
      <c r="D1791" s="1"/>
      <c r="H1791" s="5" t="str">
        <f>IF(F1791="","",IFERROR(CONCATENATE("PEUA",VLOOKUP(ESTADO,REPORTE!AV$2:AW$33,2,0),DIDTRITO_FORM,CADER_FORM,IFERROR(INDEX(CA:CA,MATCH(DAY(F1791),BZ:BZ,0),1),DAY(F1791)),IFERROR(INDEX(CA:CA,MATCH(MONTH(F1791),BZ:BZ,0),1),MONTH(F1791)),YEAR(F1791),G1791),""))</f>
        <v/>
      </c>
      <c r="N1791" s="66" t="str">
        <f>IFERROR(IF(BT1791="","",IF(INDEX(N$1:N1790,MATCH(BT1791,BT$1:BT1790,0),1)=0,"",INDEX(N$1:N1790,MATCH(BT1791,BT$1:BT1790,0),1))),"")</f>
        <v/>
      </c>
      <c r="O1791" s="66" t="str">
        <f>IFERROR(IF(BT1791="","",IF(INDEX(O$1:O1790,MATCH(BT1791,BT$1:BT1790,0),1)=0,"",INDEX(O$1:O1790,MATCH(BT1791,BT$1:BT1790,0),1))),"")</f>
        <v/>
      </c>
      <c r="R1791" s="66"/>
      <c r="S1791" s="5"/>
      <c r="T1791" s="66"/>
      <c r="U1791" s="5" t="str">
        <f>IFERROR(IF(INDEX(U$1:U1790,MATCH(T1791,T$1:T1790,0),1)=0,"",INDEX(U$1:U1790,MATCH(T1791,T$1:T1790,0),1)),"")</f>
        <v/>
      </c>
      <c r="V1791" s="66"/>
      <c r="W1791" s="5" t="str">
        <f>IFERROR(IF(INDEX(W$1:W1790,MATCH(V1791,V$1:V1790,0),1)=0,"",INDEX(W$1:W1790,MATCH(V1791,V$1:V1790,0),1)),"")</f>
        <v/>
      </c>
      <c r="AE1791" s="4"/>
      <c r="AY1791" s="7"/>
      <c r="BN1791" s="7" t="str">
        <f t="shared" si="367"/>
        <v/>
      </c>
      <c r="BO1791" s="286" t="str">
        <f t="shared" si="369"/>
        <v/>
      </c>
      <c r="BP1791" s="22" t="str">
        <f t="shared" si="368"/>
        <v/>
      </c>
      <c r="BQ1791" s="7"/>
      <c r="BR1791" s="75" t="str">
        <f t="shared" si="361"/>
        <v/>
      </c>
      <c r="BS1791" s="75" t="str">
        <f t="shared" si="362"/>
        <v/>
      </c>
      <c r="BT1791" s="5" t="str">
        <f t="shared" si="363"/>
        <v/>
      </c>
      <c r="BU1791" s="79" t="str">
        <f t="shared" si="364"/>
        <v/>
      </c>
      <c r="BV1791" s="79" t="str">
        <f t="shared" si="365"/>
        <v/>
      </c>
      <c r="BW1791" s="79" t="str">
        <f t="shared" si="366"/>
        <v/>
      </c>
      <c r="CB1791" s="5"/>
      <c r="CE1791" s="5"/>
      <c r="CF1791" s="5"/>
      <c r="CG1791" s="5"/>
      <c r="CH1791" s="5"/>
      <c r="CJ1791" s="14"/>
      <c r="CK1791" s="25"/>
      <c r="DO1791" s="5" t="e">
        <f>IF(REPORTE!AH$2="si",IF(C1791=VALUE(REPORTE!C$22),IF(SUM(DO1792:DO$1993),CONCATENATE(INT(B1791),", "),INT(B1791)),""),IF(C1791=VALUE(REPORTE!C$21),IF(SUM(DO1792:DO$1993),CONCATENATE(INT(B1791),", "),INT(B1791)),""))</f>
        <v>#VALUE!</v>
      </c>
      <c r="DS1791" s="5"/>
      <c r="DT1791" s="5"/>
      <c r="DU1791" s="5"/>
      <c r="DV1791" s="5"/>
    </row>
    <row r="1792" spans="1:126" x14ac:dyDescent="0.25">
      <c r="A1792" s="4" t="str">
        <f t="shared" si="360"/>
        <v/>
      </c>
      <c r="B1792" s="3"/>
      <c r="D1792" s="1"/>
      <c r="H1792" s="5" t="str">
        <f>IF(F1792="","",IFERROR(CONCATENATE("PEUA",VLOOKUP(ESTADO,REPORTE!AV$2:AW$33,2,0),DIDTRITO_FORM,CADER_FORM,IFERROR(INDEX(CA:CA,MATCH(DAY(F1792),BZ:BZ,0),1),DAY(F1792)),IFERROR(INDEX(CA:CA,MATCH(MONTH(F1792),BZ:BZ,0),1),MONTH(F1792)),YEAR(F1792),G1792),""))</f>
        <v/>
      </c>
      <c r="N1792" s="66" t="str">
        <f>IFERROR(IF(BT1792="","",IF(INDEX(N$1:N1791,MATCH(BT1792,BT$1:BT1791,0),1)=0,"",INDEX(N$1:N1791,MATCH(BT1792,BT$1:BT1791,0),1))),"")</f>
        <v/>
      </c>
      <c r="O1792" s="66" t="str">
        <f>IFERROR(IF(BT1792="","",IF(INDEX(O$1:O1791,MATCH(BT1792,BT$1:BT1791,0),1)=0,"",INDEX(O$1:O1791,MATCH(BT1792,BT$1:BT1791,0),1))),"")</f>
        <v/>
      </c>
      <c r="R1792" s="66"/>
      <c r="S1792" s="5"/>
      <c r="T1792" s="66"/>
      <c r="U1792" s="5" t="str">
        <f>IFERROR(IF(INDEX(U$1:U1791,MATCH(T1792,T$1:T1791,0),1)=0,"",INDEX(U$1:U1791,MATCH(T1792,T$1:T1791,0),1)),"")</f>
        <v/>
      </c>
      <c r="V1792" s="66"/>
      <c r="W1792" s="5" t="str">
        <f>IFERROR(IF(INDEX(W$1:W1791,MATCH(V1792,V$1:V1791,0),1)=0,"",INDEX(W$1:W1791,MATCH(V1792,V$1:V1791,0),1)),"")</f>
        <v/>
      </c>
      <c r="AE1792" s="4"/>
      <c r="AY1792" s="7"/>
      <c r="BN1792" s="7" t="str">
        <f t="shared" si="367"/>
        <v/>
      </c>
      <c r="BO1792" s="286" t="str">
        <f t="shared" si="369"/>
        <v/>
      </c>
      <c r="BP1792" s="22" t="str">
        <f t="shared" si="368"/>
        <v/>
      </c>
      <c r="BQ1792" s="7"/>
      <c r="BR1792" s="75" t="str">
        <f t="shared" si="361"/>
        <v/>
      </c>
      <c r="BS1792" s="75" t="str">
        <f t="shared" si="362"/>
        <v/>
      </c>
      <c r="BT1792" s="5" t="str">
        <f t="shared" si="363"/>
        <v/>
      </c>
      <c r="BU1792" s="79" t="str">
        <f t="shared" si="364"/>
        <v/>
      </c>
      <c r="BV1792" s="79" t="str">
        <f t="shared" si="365"/>
        <v/>
      </c>
      <c r="BW1792" s="79" t="str">
        <f t="shared" si="366"/>
        <v/>
      </c>
      <c r="CB1792" s="5"/>
      <c r="CE1792" s="5"/>
      <c r="CF1792" s="5"/>
      <c r="CG1792" s="5"/>
      <c r="CH1792" s="5"/>
      <c r="CJ1792" s="14"/>
      <c r="CK1792" s="25"/>
      <c r="DO1792" s="5" t="e">
        <f>IF(REPORTE!AH$2="si",IF(C1792=VALUE(REPORTE!C$22),IF(SUM(DO1793:DO$1993),CONCATENATE(INT(B1792),", "),INT(B1792)),""),IF(C1792=VALUE(REPORTE!C$21),IF(SUM(DO1793:DO$1993),CONCATENATE(INT(B1792),", "),INT(B1792)),""))</f>
        <v>#VALUE!</v>
      </c>
      <c r="DS1792" s="5"/>
      <c r="DT1792" s="5"/>
      <c r="DU1792" s="5"/>
      <c r="DV1792" s="5"/>
    </row>
    <row r="1793" spans="1:126" x14ac:dyDescent="0.25">
      <c r="A1793" s="4" t="str">
        <f t="shared" si="360"/>
        <v/>
      </c>
      <c r="B1793" s="3"/>
      <c r="D1793" s="1"/>
      <c r="H1793" s="5" t="str">
        <f>IF(F1793="","",IFERROR(CONCATENATE("PEUA",VLOOKUP(ESTADO,REPORTE!AV$2:AW$33,2,0),DIDTRITO_FORM,CADER_FORM,IFERROR(INDEX(CA:CA,MATCH(DAY(F1793),BZ:BZ,0),1),DAY(F1793)),IFERROR(INDEX(CA:CA,MATCH(MONTH(F1793),BZ:BZ,0),1),MONTH(F1793)),YEAR(F1793),G1793),""))</f>
        <v/>
      </c>
      <c r="N1793" s="66" t="str">
        <f>IFERROR(IF(BT1793="","",IF(INDEX(N$1:N1792,MATCH(BT1793,BT$1:BT1792,0),1)=0,"",INDEX(N$1:N1792,MATCH(BT1793,BT$1:BT1792,0),1))),"")</f>
        <v/>
      </c>
      <c r="O1793" s="66" t="str">
        <f>IFERROR(IF(BT1793="","",IF(INDEX(O$1:O1792,MATCH(BT1793,BT$1:BT1792,0),1)=0,"",INDEX(O$1:O1792,MATCH(BT1793,BT$1:BT1792,0),1))),"")</f>
        <v/>
      </c>
      <c r="R1793" s="66"/>
      <c r="S1793" s="5"/>
      <c r="T1793" s="66"/>
      <c r="U1793" s="5" t="str">
        <f>IFERROR(IF(INDEX(U$1:U1792,MATCH(T1793,T$1:T1792,0),1)=0,"",INDEX(U$1:U1792,MATCH(T1793,T$1:T1792,0),1)),"")</f>
        <v/>
      </c>
      <c r="V1793" s="66"/>
      <c r="W1793" s="5" t="str">
        <f>IFERROR(IF(INDEX(W$1:W1792,MATCH(V1793,V$1:V1792,0),1)=0,"",INDEX(W$1:W1792,MATCH(V1793,V$1:V1792,0),1)),"")</f>
        <v/>
      </c>
      <c r="AE1793" s="4"/>
      <c r="AY1793" s="7"/>
      <c r="BN1793" s="7" t="str">
        <f t="shared" si="367"/>
        <v/>
      </c>
      <c r="BO1793" s="286" t="str">
        <f t="shared" si="369"/>
        <v/>
      </c>
      <c r="BP1793" s="22" t="str">
        <f t="shared" si="368"/>
        <v/>
      </c>
      <c r="BQ1793" s="7"/>
      <c r="BR1793" s="75" t="str">
        <f t="shared" si="361"/>
        <v/>
      </c>
      <c r="BS1793" s="75" t="str">
        <f t="shared" si="362"/>
        <v/>
      </c>
      <c r="BT1793" s="5" t="str">
        <f t="shared" si="363"/>
        <v/>
      </c>
      <c r="BU1793" s="79" t="str">
        <f t="shared" si="364"/>
        <v/>
      </c>
      <c r="BV1793" s="79" t="str">
        <f t="shared" si="365"/>
        <v/>
      </c>
      <c r="BW1793" s="79" t="str">
        <f t="shared" si="366"/>
        <v/>
      </c>
      <c r="CB1793" s="5"/>
      <c r="CE1793" s="5"/>
      <c r="CF1793" s="5"/>
      <c r="CG1793" s="5"/>
      <c r="CH1793" s="5"/>
      <c r="CJ1793" s="14"/>
      <c r="CK1793" s="25"/>
      <c r="DO1793" s="5" t="e">
        <f>IF(REPORTE!AH$2="si",IF(C1793=VALUE(REPORTE!C$22),IF(SUM(DO1794:DO$1993),CONCATENATE(INT(B1793),", "),INT(B1793)),""),IF(C1793=VALUE(REPORTE!C$21),IF(SUM(DO1794:DO$1993),CONCATENATE(INT(B1793),", "),INT(B1793)),""))</f>
        <v>#VALUE!</v>
      </c>
      <c r="DS1793" s="5"/>
      <c r="DT1793" s="5"/>
      <c r="DU1793" s="5"/>
      <c r="DV1793" s="5"/>
    </row>
    <row r="1794" spans="1:126" x14ac:dyDescent="0.25">
      <c r="A1794" s="4" t="str">
        <f t="shared" ref="A1794:A1857" si="370">IF(OR(BS1794="",BQ1794="",BQ1794="VENCIDO"),IF(B1794="","",IF(LEN(B1794)=1,"000"&amp;B1794,IF(LEN(B1794)=2,"00"&amp;B1794,IF(LEN(B1794)=3,"0"&amp;B1794,B1794)))),C1794)</f>
        <v/>
      </c>
      <c r="B1794" s="3"/>
      <c r="D1794" s="1"/>
      <c r="H1794" s="5" t="str">
        <f>IF(F1794="","",IFERROR(CONCATENATE("PEUA",VLOOKUP(ESTADO,REPORTE!AV$2:AW$33,2,0),DIDTRITO_FORM,CADER_FORM,IFERROR(INDEX(CA:CA,MATCH(DAY(F1794),BZ:BZ,0),1),DAY(F1794)),IFERROR(INDEX(CA:CA,MATCH(MONTH(F1794),BZ:BZ,0),1),MONTH(F1794)),YEAR(F1794),G1794),""))</f>
        <v/>
      </c>
      <c r="N1794" s="66" t="str">
        <f>IFERROR(IF(BT1794="","",IF(INDEX(N$1:N1793,MATCH(BT1794,BT$1:BT1793,0),1)=0,"",INDEX(N$1:N1793,MATCH(BT1794,BT$1:BT1793,0),1))),"")</f>
        <v/>
      </c>
      <c r="O1794" s="66" t="str">
        <f>IFERROR(IF(BT1794="","",IF(INDEX(O$1:O1793,MATCH(BT1794,BT$1:BT1793,0),1)=0,"",INDEX(O$1:O1793,MATCH(BT1794,BT$1:BT1793,0),1))),"")</f>
        <v/>
      </c>
      <c r="R1794" s="66"/>
      <c r="S1794" s="5"/>
      <c r="T1794" s="66"/>
      <c r="U1794" s="5" t="str">
        <f>IFERROR(IF(INDEX(U$1:U1793,MATCH(T1794,T$1:T1793,0),1)=0,"",INDEX(U$1:U1793,MATCH(T1794,T$1:T1793,0),1)),"")</f>
        <v/>
      </c>
      <c r="V1794" s="66"/>
      <c r="W1794" s="5" t="str">
        <f>IFERROR(IF(INDEX(W$1:W1793,MATCH(V1794,V$1:V1793,0),1)=0,"",INDEX(W$1:W1793,MATCH(V1794,V$1:V1793,0),1)),"")</f>
        <v/>
      </c>
      <c r="AE1794" s="4"/>
      <c r="AY1794" s="7"/>
      <c r="BN1794" s="7" t="str">
        <f t="shared" si="367"/>
        <v/>
      </c>
      <c r="BO1794" s="286" t="str">
        <f t="shared" si="369"/>
        <v/>
      </c>
      <c r="BP1794" s="22" t="str">
        <f t="shared" si="368"/>
        <v/>
      </c>
      <c r="BQ1794" s="7"/>
      <c r="BR1794" s="75" t="str">
        <f t="shared" ref="BR1794:BR1857" si="371">IFERROR(IF(BH1794=0,"",BH1794/6000),"")</f>
        <v/>
      </c>
      <c r="BS1794" s="75" t="str">
        <f t="shared" ref="BS1794:BS1857" si="372">IFERROR(IF(VALUE(AY1794)&gt;VALUE(APERTURA_VENTANILLA),"OK",""),"")</f>
        <v/>
      </c>
      <c r="BT1794" s="5" t="str">
        <f t="shared" ref="BT1794:BT1857" si="373">J1794&amp;IF(K1794="",""," ")&amp;K1794&amp;IF(L1794="",""," ")&amp;L1794</f>
        <v/>
      </c>
      <c r="BU1794" s="79" t="str">
        <f t="shared" ref="BU1794:BU1857" si="374">IF(I1794="","",IF(I1794="F",SUM(BV1794:BW1794),""))</f>
        <v/>
      </c>
      <c r="BV1794" s="79" t="str">
        <f t="shared" ref="BV1794:BV1857" si="375">IF(OR(I1794="M",I1794=""),"",IF(MID(N1794,11,1)="H",1,0))</f>
        <v/>
      </c>
      <c r="BW1794" s="79" t="str">
        <f t="shared" ref="BW1794:BW1857" si="376">IF(OR(I1794="M",I1794=""),"",IF(MID(N1794,11,1)="M",1,0))</f>
        <v/>
      </c>
      <c r="CB1794" s="5"/>
      <c r="CE1794" s="5"/>
      <c r="CF1794" s="5"/>
      <c r="CG1794" s="5"/>
      <c r="CH1794" s="5"/>
      <c r="CJ1794" s="14"/>
      <c r="CK1794" s="25"/>
      <c r="DO1794" s="5" t="e">
        <f>IF(REPORTE!AH$2="si",IF(C1794=VALUE(REPORTE!C$22),IF(SUM(DO1795:DO$1993),CONCATENATE(INT(B1794),", "),INT(B1794)),""),IF(C1794=VALUE(REPORTE!C$21),IF(SUM(DO1795:DO$1993),CONCATENATE(INT(B1794),", "),INT(B1794)),""))</f>
        <v>#VALUE!</v>
      </c>
      <c r="DS1794" s="5"/>
      <c r="DT1794" s="5"/>
      <c r="DU1794" s="5"/>
      <c r="DV1794" s="5"/>
    </row>
    <row r="1795" spans="1:126" x14ac:dyDescent="0.25">
      <c r="A1795" s="4" t="str">
        <f t="shared" si="370"/>
        <v/>
      </c>
      <c r="B1795" s="3"/>
      <c r="D1795" s="1"/>
      <c r="H1795" s="5" t="str">
        <f>IF(F1795="","",IFERROR(CONCATENATE("PEUA",VLOOKUP(ESTADO,REPORTE!AV$2:AW$33,2,0),DIDTRITO_FORM,CADER_FORM,IFERROR(INDEX(CA:CA,MATCH(DAY(F1795),BZ:BZ,0),1),DAY(F1795)),IFERROR(INDEX(CA:CA,MATCH(MONTH(F1795),BZ:BZ,0),1),MONTH(F1795)),YEAR(F1795),G1795),""))</f>
        <v/>
      </c>
      <c r="N1795" s="66" t="str">
        <f>IFERROR(IF(BT1795="","",IF(INDEX(N$1:N1794,MATCH(BT1795,BT$1:BT1794,0),1)=0,"",INDEX(N$1:N1794,MATCH(BT1795,BT$1:BT1794,0),1))),"")</f>
        <v/>
      </c>
      <c r="O1795" s="66" t="str">
        <f>IFERROR(IF(BT1795="","",IF(INDEX(O$1:O1794,MATCH(BT1795,BT$1:BT1794,0),1)=0,"",INDEX(O$1:O1794,MATCH(BT1795,BT$1:BT1794,0),1))),"")</f>
        <v/>
      </c>
      <c r="R1795" s="66"/>
      <c r="S1795" s="5"/>
      <c r="T1795" s="66"/>
      <c r="U1795" s="5" t="str">
        <f>IFERROR(IF(INDEX(U$1:U1794,MATCH(T1795,T$1:T1794,0),1)=0,"",INDEX(U$1:U1794,MATCH(T1795,T$1:T1794,0),1)),"")</f>
        <v/>
      </c>
      <c r="V1795" s="66"/>
      <c r="W1795" s="5" t="str">
        <f>IFERROR(IF(INDEX(W$1:W1794,MATCH(V1795,V$1:V1794,0),1)=0,"",INDEX(W$1:W1794,MATCH(V1795,V$1:V1794,0),1)),"")</f>
        <v/>
      </c>
      <c r="AE1795" s="4"/>
      <c r="AY1795" s="7"/>
      <c r="BN1795" s="7" t="str">
        <f t="shared" si="367"/>
        <v/>
      </c>
      <c r="BO1795" s="286" t="str">
        <f t="shared" si="369"/>
        <v/>
      </c>
      <c r="BP1795" s="22" t="str">
        <f t="shared" si="368"/>
        <v/>
      </c>
      <c r="BQ1795" s="7"/>
      <c r="BR1795" s="75" t="str">
        <f t="shared" si="371"/>
        <v/>
      </c>
      <c r="BS1795" s="75" t="str">
        <f t="shared" si="372"/>
        <v/>
      </c>
      <c r="BT1795" s="5" t="str">
        <f t="shared" si="373"/>
        <v/>
      </c>
      <c r="BU1795" s="79" t="str">
        <f t="shared" si="374"/>
        <v/>
      </c>
      <c r="BV1795" s="79" t="str">
        <f t="shared" si="375"/>
        <v/>
      </c>
      <c r="BW1795" s="79" t="str">
        <f t="shared" si="376"/>
        <v/>
      </c>
      <c r="CB1795" s="5"/>
      <c r="CE1795" s="5"/>
      <c r="CF1795" s="5"/>
      <c r="CG1795" s="5"/>
      <c r="CH1795" s="5"/>
      <c r="CJ1795" s="14"/>
      <c r="CK1795" s="25"/>
      <c r="DO1795" s="5" t="e">
        <f>IF(REPORTE!AH$2="si",IF(C1795=VALUE(REPORTE!C$22),IF(SUM(DO1796:DO$1993),CONCATENATE(INT(B1795),", "),INT(B1795)),""),IF(C1795=VALUE(REPORTE!C$21),IF(SUM(DO1796:DO$1993),CONCATENATE(INT(B1795),", "),INT(B1795)),""))</f>
        <v>#VALUE!</v>
      </c>
      <c r="DS1795" s="5"/>
      <c r="DT1795" s="5"/>
      <c r="DU1795" s="5"/>
      <c r="DV1795" s="5"/>
    </row>
    <row r="1796" spans="1:126" x14ac:dyDescent="0.25">
      <c r="A1796" s="4" t="str">
        <f t="shared" si="370"/>
        <v/>
      </c>
      <c r="B1796" s="3"/>
      <c r="D1796" s="1"/>
      <c r="H1796" s="5" t="str">
        <f>IF(F1796="","",IFERROR(CONCATENATE("PEUA",VLOOKUP(ESTADO,REPORTE!AV$2:AW$33,2,0),DIDTRITO_FORM,CADER_FORM,IFERROR(INDEX(CA:CA,MATCH(DAY(F1796),BZ:BZ,0),1),DAY(F1796)),IFERROR(INDEX(CA:CA,MATCH(MONTH(F1796),BZ:BZ,0),1),MONTH(F1796)),YEAR(F1796),G1796),""))</f>
        <v/>
      </c>
      <c r="N1796" s="66" t="str">
        <f>IFERROR(IF(BT1796="","",IF(INDEX(N$1:N1795,MATCH(BT1796,BT$1:BT1795,0),1)=0,"",INDEX(N$1:N1795,MATCH(BT1796,BT$1:BT1795,0),1))),"")</f>
        <v/>
      </c>
      <c r="O1796" s="66" t="str">
        <f>IFERROR(IF(BT1796="","",IF(INDEX(O$1:O1795,MATCH(BT1796,BT$1:BT1795,0),1)=0,"",INDEX(O$1:O1795,MATCH(BT1796,BT$1:BT1795,0),1))),"")</f>
        <v/>
      </c>
      <c r="R1796" s="66"/>
      <c r="S1796" s="5"/>
      <c r="T1796" s="66"/>
      <c r="U1796" s="5" t="str">
        <f>IFERROR(IF(INDEX(U$1:U1795,MATCH(T1796,T$1:T1795,0),1)=0,"",INDEX(U$1:U1795,MATCH(T1796,T$1:T1795,0),1)),"")</f>
        <v/>
      </c>
      <c r="V1796" s="66"/>
      <c r="W1796" s="5" t="str">
        <f>IFERROR(IF(INDEX(W$1:W1795,MATCH(V1796,V$1:V1795,0),1)=0,"",INDEX(W$1:W1795,MATCH(V1796,V$1:V1795,0),1)),"")</f>
        <v/>
      </c>
      <c r="AE1796" s="4"/>
      <c r="AY1796" s="7"/>
      <c r="BN1796" s="7" t="str">
        <f t="shared" si="367"/>
        <v/>
      </c>
      <c r="BO1796" s="286" t="str">
        <f t="shared" si="369"/>
        <v/>
      </c>
      <c r="BP1796" s="22" t="str">
        <f t="shared" si="368"/>
        <v/>
      </c>
      <c r="BQ1796" s="7"/>
      <c r="BR1796" s="75" t="str">
        <f t="shared" si="371"/>
        <v/>
      </c>
      <c r="BS1796" s="75" t="str">
        <f t="shared" si="372"/>
        <v/>
      </c>
      <c r="BT1796" s="5" t="str">
        <f t="shared" si="373"/>
        <v/>
      </c>
      <c r="BU1796" s="79" t="str">
        <f t="shared" si="374"/>
        <v/>
      </c>
      <c r="BV1796" s="79" t="str">
        <f t="shared" si="375"/>
        <v/>
      </c>
      <c r="BW1796" s="79" t="str">
        <f t="shared" si="376"/>
        <v/>
      </c>
      <c r="CB1796" s="5"/>
      <c r="CE1796" s="5"/>
      <c r="CF1796" s="5"/>
      <c r="CG1796" s="5"/>
      <c r="CH1796" s="5"/>
      <c r="CJ1796" s="14"/>
      <c r="CK1796" s="25"/>
      <c r="DO1796" s="5" t="e">
        <f>IF(REPORTE!AH$2="si",IF(C1796=VALUE(REPORTE!C$22),IF(SUM(DO1797:DO$1993),CONCATENATE(INT(B1796),", "),INT(B1796)),""),IF(C1796=VALUE(REPORTE!C$21),IF(SUM(DO1797:DO$1993),CONCATENATE(INT(B1796),", "),INT(B1796)),""))</f>
        <v>#VALUE!</v>
      </c>
      <c r="DS1796" s="5"/>
      <c r="DT1796" s="5"/>
      <c r="DU1796" s="5"/>
      <c r="DV1796" s="5"/>
    </row>
    <row r="1797" spans="1:126" x14ac:dyDescent="0.25">
      <c r="A1797" s="4" t="str">
        <f t="shared" si="370"/>
        <v/>
      </c>
      <c r="B1797" s="3"/>
      <c r="D1797" s="1"/>
      <c r="H1797" s="5" t="str">
        <f>IF(F1797="","",IFERROR(CONCATENATE("PEUA",VLOOKUP(ESTADO,REPORTE!AV$2:AW$33,2,0),DIDTRITO_FORM,CADER_FORM,IFERROR(INDEX(CA:CA,MATCH(DAY(F1797),BZ:BZ,0),1),DAY(F1797)),IFERROR(INDEX(CA:CA,MATCH(MONTH(F1797),BZ:BZ,0),1),MONTH(F1797)),YEAR(F1797),G1797),""))</f>
        <v/>
      </c>
      <c r="N1797" s="66" t="str">
        <f>IFERROR(IF(BT1797="","",IF(INDEX(N$1:N1796,MATCH(BT1797,BT$1:BT1796,0),1)=0,"",INDEX(N$1:N1796,MATCH(BT1797,BT$1:BT1796,0),1))),"")</f>
        <v/>
      </c>
      <c r="O1797" s="66" t="str">
        <f>IFERROR(IF(BT1797="","",IF(INDEX(O$1:O1796,MATCH(BT1797,BT$1:BT1796,0),1)=0,"",INDEX(O$1:O1796,MATCH(BT1797,BT$1:BT1796,0),1))),"")</f>
        <v/>
      </c>
      <c r="R1797" s="66"/>
      <c r="S1797" s="5"/>
      <c r="T1797" s="66"/>
      <c r="U1797" s="5" t="str">
        <f>IFERROR(IF(INDEX(U$1:U1796,MATCH(T1797,T$1:T1796,0),1)=0,"",INDEX(U$1:U1796,MATCH(T1797,T$1:T1796,0),1)),"")</f>
        <v/>
      </c>
      <c r="V1797" s="66"/>
      <c r="W1797" s="5" t="str">
        <f>IFERROR(IF(INDEX(W$1:W1796,MATCH(V1797,V$1:V1796,0),1)=0,"",INDEX(W$1:W1796,MATCH(V1797,V$1:V1796,0),1)),"")</f>
        <v/>
      </c>
      <c r="AE1797" s="4"/>
      <c r="AY1797" s="7"/>
      <c r="BN1797" s="7" t="str">
        <f t="shared" si="367"/>
        <v/>
      </c>
      <c r="BO1797" s="286" t="str">
        <f t="shared" si="369"/>
        <v/>
      </c>
      <c r="BP1797" s="22" t="str">
        <f t="shared" si="368"/>
        <v/>
      </c>
      <c r="BQ1797" s="7"/>
      <c r="BR1797" s="75" t="str">
        <f t="shared" si="371"/>
        <v/>
      </c>
      <c r="BS1797" s="75" t="str">
        <f t="shared" si="372"/>
        <v/>
      </c>
      <c r="BT1797" s="5" t="str">
        <f t="shared" si="373"/>
        <v/>
      </c>
      <c r="BU1797" s="79" t="str">
        <f t="shared" si="374"/>
        <v/>
      </c>
      <c r="BV1797" s="79" t="str">
        <f t="shared" si="375"/>
        <v/>
      </c>
      <c r="BW1797" s="79" t="str">
        <f t="shared" si="376"/>
        <v/>
      </c>
      <c r="CB1797" s="5"/>
      <c r="CE1797" s="5"/>
      <c r="CF1797" s="5"/>
      <c r="CG1797" s="5"/>
      <c r="CH1797" s="5"/>
      <c r="CJ1797" s="14"/>
      <c r="CK1797" s="25"/>
      <c r="DO1797" s="5" t="e">
        <f>IF(REPORTE!AH$2="si",IF(C1797=VALUE(REPORTE!C$22),IF(SUM(DO1798:DO$1993),CONCATENATE(INT(B1797),", "),INT(B1797)),""),IF(C1797=VALUE(REPORTE!C$21),IF(SUM(DO1798:DO$1993),CONCATENATE(INT(B1797),", "),INT(B1797)),""))</f>
        <v>#VALUE!</v>
      </c>
      <c r="DS1797" s="5"/>
      <c r="DT1797" s="5"/>
      <c r="DU1797" s="5"/>
      <c r="DV1797" s="5"/>
    </row>
    <row r="1798" spans="1:126" x14ac:dyDescent="0.25">
      <c r="A1798" s="4" t="str">
        <f t="shared" si="370"/>
        <v/>
      </c>
      <c r="B1798" s="3"/>
      <c r="D1798" s="1"/>
      <c r="H1798" s="5" t="str">
        <f>IF(F1798="","",IFERROR(CONCATENATE("PEUA",VLOOKUP(ESTADO,REPORTE!AV$2:AW$33,2,0),DIDTRITO_FORM,CADER_FORM,IFERROR(INDEX(CA:CA,MATCH(DAY(F1798),BZ:BZ,0),1),DAY(F1798)),IFERROR(INDEX(CA:CA,MATCH(MONTH(F1798),BZ:BZ,0),1),MONTH(F1798)),YEAR(F1798),G1798),""))</f>
        <v/>
      </c>
      <c r="N1798" s="66" t="str">
        <f>IFERROR(IF(BT1798="","",IF(INDEX(N$1:N1797,MATCH(BT1798,BT$1:BT1797,0),1)=0,"",INDEX(N$1:N1797,MATCH(BT1798,BT$1:BT1797,0),1))),"")</f>
        <v/>
      </c>
      <c r="O1798" s="66" t="str">
        <f>IFERROR(IF(BT1798="","",IF(INDEX(O$1:O1797,MATCH(BT1798,BT$1:BT1797,0),1)=0,"",INDEX(O$1:O1797,MATCH(BT1798,BT$1:BT1797,0),1))),"")</f>
        <v/>
      </c>
      <c r="R1798" s="66"/>
      <c r="S1798" s="5"/>
      <c r="T1798" s="66"/>
      <c r="U1798" s="5" t="str">
        <f>IFERROR(IF(INDEX(U$1:U1797,MATCH(T1798,T$1:T1797,0),1)=0,"",INDEX(U$1:U1797,MATCH(T1798,T$1:T1797,0),1)),"")</f>
        <v/>
      </c>
      <c r="V1798" s="66"/>
      <c r="W1798" s="5" t="str">
        <f>IFERROR(IF(INDEX(W$1:W1797,MATCH(V1798,V$1:V1797,0),1)=0,"",INDEX(W$1:W1797,MATCH(V1798,V$1:V1797,0),1)),"")</f>
        <v/>
      </c>
      <c r="AE1798" s="4"/>
      <c r="AY1798" s="7"/>
      <c r="BN1798" s="7" t="str">
        <f t="shared" si="367"/>
        <v/>
      </c>
      <c r="BO1798" s="286" t="str">
        <f t="shared" si="369"/>
        <v/>
      </c>
      <c r="BP1798" s="22" t="str">
        <f t="shared" si="368"/>
        <v/>
      </c>
      <c r="BQ1798" s="7"/>
      <c r="BR1798" s="75" t="str">
        <f t="shared" si="371"/>
        <v/>
      </c>
      <c r="BS1798" s="75" t="str">
        <f t="shared" si="372"/>
        <v/>
      </c>
      <c r="BT1798" s="5" t="str">
        <f t="shared" si="373"/>
        <v/>
      </c>
      <c r="BU1798" s="79" t="str">
        <f t="shared" si="374"/>
        <v/>
      </c>
      <c r="BV1798" s="79" t="str">
        <f t="shared" si="375"/>
        <v/>
      </c>
      <c r="BW1798" s="79" t="str">
        <f t="shared" si="376"/>
        <v/>
      </c>
      <c r="CB1798" s="5"/>
      <c r="CE1798" s="5"/>
      <c r="CF1798" s="5"/>
      <c r="CG1798" s="5"/>
      <c r="CH1798" s="5"/>
      <c r="CJ1798" s="14"/>
      <c r="CK1798" s="25"/>
      <c r="DO1798" s="5" t="e">
        <f>IF(REPORTE!AH$2="si",IF(C1798=VALUE(REPORTE!C$22),IF(SUM(DO1799:DO$1993),CONCATENATE(INT(B1798),", "),INT(B1798)),""),IF(C1798=VALUE(REPORTE!C$21),IF(SUM(DO1799:DO$1993),CONCATENATE(INT(B1798),", "),INT(B1798)),""))</f>
        <v>#VALUE!</v>
      </c>
      <c r="DS1798" s="5"/>
      <c r="DT1798" s="5"/>
      <c r="DU1798" s="5"/>
      <c r="DV1798" s="5"/>
    </row>
    <row r="1799" spans="1:126" x14ac:dyDescent="0.25">
      <c r="A1799" s="4" t="str">
        <f t="shared" si="370"/>
        <v/>
      </c>
      <c r="B1799" s="3"/>
      <c r="D1799" s="1"/>
      <c r="H1799" s="5" t="str">
        <f>IF(F1799="","",IFERROR(CONCATENATE("PEUA",VLOOKUP(ESTADO,REPORTE!AV$2:AW$33,2,0),DIDTRITO_FORM,CADER_FORM,IFERROR(INDEX(CA:CA,MATCH(DAY(F1799),BZ:BZ,0),1),DAY(F1799)),IFERROR(INDEX(CA:CA,MATCH(MONTH(F1799),BZ:BZ,0),1),MONTH(F1799)),YEAR(F1799),G1799),""))</f>
        <v/>
      </c>
      <c r="N1799" s="66" t="str">
        <f>IFERROR(IF(BT1799="","",IF(INDEX(N$1:N1798,MATCH(BT1799,BT$1:BT1798,0),1)=0,"",INDEX(N$1:N1798,MATCH(BT1799,BT$1:BT1798,0),1))),"")</f>
        <v/>
      </c>
      <c r="O1799" s="66" t="str">
        <f>IFERROR(IF(BT1799="","",IF(INDEX(O$1:O1798,MATCH(BT1799,BT$1:BT1798,0),1)=0,"",INDEX(O$1:O1798,MATCH(BT1799,BT$1:BT1798,0),1))),"")</f>
        <v/>
      </c>
      <c r="R1799" s="66"/>
      <c r="S1799" s="5"/>
      <c r="T1799" s="66"/>
      <c r="U1799" s="5" t="str">
        <f>IFERROR(IF(INDEX(U$1:U1798,MATCH(T1799,T$1:T1798,0),1)=0,"",INDEX(U$1:U1798,MATCH(T1799,T$1:T1798,0),1)),"")</f>
        <v/>
      </c>
      <c r="V1799" s="66"/>
      <c r="W1799" s="5" t="str">
        <f>IFERROR(IF(INDEX(W$1:W1798,MATCH(V1799,V$1:V1798,0),1)=0,"",INDEX(W$1:W1798,MATCH(V1799,V$1:V1798,0),1)),"")</f>
        <v/>
      </c>
      <c r="AE1799" s="4"/>
      <c r="AY1799" s="7"/>
      <c r="BN1799" s="7" t="str">
        <f t="shared" si="367"/>
        <v/>
      </c>
      <c r="BO1799" s="286" t="str">
        <f t="shared" si="369"/>
        <v/>
      </c>
      <c r="BP1799" s="22" t="str">
        <f t="shared" si="368"/>
        <v/>
      </c>
      <c r="BQ1799" s="7"/>
      <c r="BR1799" s="75" t="str">
        <f t="shared" si="371"/>
        <v/>
      </c>
      <c r="BS1799" s="75" t="str">
        <f t="shared" si="372"/>
        <v/>
      </c>
      <c r="BT1799" s="5" t="str">
        <f t="shared" si="373"/>
        <v/>
      </c>
      <c r="BU1799" s="79" t="str">
        <f t="shared" si="374"/>
        <v/>
      </c>
      <c r="BV1799" s="79" t="str">
        <f t="shared" si="375"/>
        <v/>
      </c>
      <c r="BW1799" s="79" t="str">
        <f t="shared" si="376"/>
        <v/>
      </c>
      <c r="CB1799" s="5"/>
      <c r="CE1799" s="5"/>
      <c r="CF1799" s="5"/>
      <c r="CG1799" s="5"/>
      <c r="CH1799" s="5"/>
      <c r="CJ1799" s="14"/>
      <c r="CK1799" s="25"/>
      <c r="DO1799" s="5" t="e">
        <f>IF(REPORTE!AH$2="si",IF(C1799=VALUE(REPORTE!C$22),IF(SUM(DO1800:DO$1993),CONCATENATE(INT(B1799),", "),INT(B1799)),""),IF(C1799=VALUE(REPORTE!C$21),IF(SUM(DO1800:DO$1993),CONCATENATE(INT(B1799),", "),INT(B1799)),""))</f>
        <v>#VALUE!</v>
      </c>
      <c r="DS1799" s="5"/>
      <c r="DT1799" s="5"/>
      <c r="DU1799" s="5"/>
      <c r="DV1799" s="5"/>
    </row>
    <row r="1800" spans="1:126" x14ac:dyDescent="0.25">
      <c r="A1800" s="4" t="str">
        <f t="shared" si="370"/>
        <v/>
      </c>
      <c r="B1800" s="3"/>
      <c r="D1800" s="1"/>
      <c r="H1800" s="5" t="str">
        <f>IF(F1800="","",IFERROR(CONCATENATE("PEUA",VLOOKUP(ESTADO,REPORTE!AV$2:AW$33,2,0),DIDTRITO_FORM,CADER_FORM,IFERROR(INDEX(CA:CA,MATCH(DAY(F1800),BZ:BZ,0),1),DAY(F1800)),IFERROR(INDEX(CA:CA,MATCH(MONTH(F1800),BZ:BZ,0),1),MONTH(F1800)),YEAR(F1800),G1800),""))</f>
        <v/>
      </c>
      <c r="N1800" s="66" t="str">
        <f>IFERROR(IF(BT1800="","",IF(INDEX(N$1:N1799,MATCH(BT1800,BT$1:BT1799,0),1)=0,"",INDEX(N$1:N1799,MATCH(BT1800,BT$1:BT1799,0),1))),"")</f>
        <v/>
      </c>
      <c r="O1800" s="66" t="str">
        <f>IFERROR(IF(BT1800="","",IF(INDEX(O$1:O1799,MATCH(BT1800,BT$1:BT1799,0),1)=0,"",INDEX(O$1:O1799,MATCH(BT1800,BT$1:BT1799,0),1))),"")</f>
        <v/>
      </c>
      <c r="R1800" s="66"/>
      <c r="S1800" s="5"/>
      <c r="T1800" s="66"/>
      <c r="U1800" s="5" t="str">
        <f>IFERROR(IF(INDEX(U$1:U1799,MATCH(T1800,T$1:T1799,0),1)=0,"",INDEX(U$1:U1799,MATCH(T1800,T$1:T1799,0),1)),"")</f>
        <v/>
      </c>
      <c r="V1800" s="66"/>
      <c r="W1800" s="5" t="str">
        <f>IFERROR(IF(INDEX(W$1:W1799,MATCH(V1800,V$1:V1799,0),1)=0,"",INDEX(W$1:W1799,MATCH(V1800,V$1:V1799,0),1)),"")</f>
        <v/>
      </c>
      <c r="AE1800" s="4"/>
      <c r="AY1800" s="7"/>
      <c r="BN1800" s="7" t="str">
        <f t="shared" si="367"/>
        <v/>
      </c>
      <c r="BO1800" s="286" t="str">
        <f t="shared" si="369"/>
        <v/>
      </c>
      <c r="BP1800" s="22" t="str">
        <f t="shared" si="368"/>
        <v/>
      </c>
      <c r="BQ1800" s="7"/>
      <c r="BR1800" s="75" t="str">
        <f t="shared" si="371"/>
        <v/>
      </c>
      <c r="BS1800" s="75" t="str">
        <f t="shared" si="372"/>
        <v/>
      </c>
      <c r="BT1800" s="5" t="str">
        <f t="shared" si="373"/>
        <v/>
      </c>
      <c r="BU1800" s="79" t="str">
        <f t="shared" si="374"/>
        <v/>
      </c>
      <c r="BV1800" s="79" t="str">
        <f t="shared" si="375"/>
        <v/>
      </c>
      <c r="BW1800" s="79" t="str">
        <f t="shared" si="376"/>
        <v/>
      </c>
      <c r="CB1800" s="5"/>
      <c r="CE1800" s="5"/>
      <c r="CF1800" s="5"/>
      <c r="CG1800" s="5"/>
      <c r="CH1800" s="5"/>
      <c r="CJ1800" s="14"/>
      <c r="CK1800" s="25"/>
      <c r="DO1800" s="5" t="e">
        <f>IF(REPORTE!AH$2="si",IF(C1800=VALUE(REPORTE!C$22),IF(SUM(DO1801:DO$1993),CONCATENATE(INT(B1800),", "),INT(B1800)),""),IF(C1800=VALUE(REPORTE!C$21),IF(SUM(DO1801:DO$1993),CONCATENATE(INT(B1800),", "),INT(B1800)),""))</f>
        <v>#VALUE!</v>
      </c>
      <c r="DS1800" s="5"/>
      <c r="DT1800" s="5"/>
      <c r="DU1800" s="5"/>
      <c r="DV1800" s="5"/>
    </row>
    <row r="1801" spans="1:126" x14ac:dyDescent="0.25">
      <c r="A1801" s="4" t="str">
        <f t="shared" si="370"/>
        <v/>
      </c>
      <c r="B1801" s="3"/>
      <c r="D1801" s="1"/>
      <c r="H1801" s="5" t="str">
        <f>IF(F1801="","",IFERROR(CONCATENATE("PEUA",VLOOKUP(ESTADO,REPORTE!AV$2:AW$33,2,0),DIDTRITO_FORM,CADER_FORM,IFERROR(INDEX(CA:CA,MATCH(DAY(F1801),BZ:BZ,0),1),DAY(F1801)),IFERROR(INDEX(CA:CA,MATCH(MONTH(F1801),BZ:BZ,0),1),MONTH(F1801)),YEAR(F1801),G1801),""))</f>
        <v/>
      </c>
      <c r="N1801" s="66" t="str">
        <f>IFERROR(IF(BT1801="","",IF(INDEX(N$1:N1800,MATCH(BT1801,BT$1:BT1800,0),1)=0,"",INDEX(N$1:N1800,MATCH(BT1801,BT$1:BT1800,0),1))),"")</f>
        <v/>
      </c>
      <c r="O1801" s="66" t="str">
        <f>IFERROR(IF(BT1801="","",IF(INDEX(O$1:O1800,MATCH(BT1801,BT$1:BT1800,0),1)=0,"",INDEX(O$1:O1800,MATCH(BT1801,BT$1:BT1800,0),1))),"")</f>
        <v/>
      </c>
      <c r="R1801" s="66"/>
      <c r="S1801" s="5"/>
      <c r="T1801" s="66"/>
      <c r="U1801" s="5" t="str">
        <f>IFERROR(IF(INDEX(U$1:U1800,MATCH(T1801,T$1:T1800,0),1)=0,"",INDEX(U$1:U1800,MATCH(T1801,T$1:T1800,0),1)),"")</f>
        <v/>
      </c>
      <c r="V1801" s="66"/>
      <c r="W1801" s="5" t="str">
        <f>IFERROR(IF(INDEX(W$1:W1800,MATCH(V1801,V$1:V1800,0),1)=0,"",INDEX(W$1:W1800,MATCH(V1801,V$1:V1800,0),1)),"")</f>
        <v/>
      </c>
      <c r="AE1801" s="4"/>
      <c r="AY1801" s="7"/>
      <c r="BN1801" s="7" t="str">
        <f t="shared" si="367"/>
        <v/>
      </c>
      <c r="BO1801" s="286" t="str">
        <f t="shared" si="369"/>
        <v/>
      </c>
      <c r="BP1801" s="22" t="str">
        <f t="shared" si="368"/>
        <v/>
      </c>
      <c r="BQ1801" s="7"/>
      <c r="BR1801" s="75" t="str">
        <f t="shared" si="371"/>
        <v/>
      </c>
      <c r="BS1801" s="75" t="str">
        <f t="shared" si="372"/>
        <v/>
      </c>
      <c r="BT1801" s="5" t="str">
        <f t="shared" si="373"/>
        <v/>
      </c>
      <c r="BU1801" s="79" t="str">
        <f t="shared" si="374"/>
        <v/>
      </c>
      <c r="BV1801" s="79" t="str">
        <f t="shared" si="375"/>
        <v/>
      </c>
      <c r="BW1801" s="79" t="str">
        <f t="shared" si="376"/>
        <v/>
      </c>
      <c r="CB1801" s="5"/>
      <c r="CE1801" s="5"/>
      <c r="CF1801" s="5"/>
      <c r="CG1801" s="5"/>
      <c r="CH1801" s="5"/>
      <c r="CJ1801" s="14"/>
      <c r="CK1801" s="25"/>
      <c r="DO1801" s="5" t="e">
        <f>IF(REPORTE!AH$2="si",IF(C1801=VALUE(REPORTE!C$22),IF(SUM(DO1802:DO$1993),CONCATENATE(INT(B1801),", "),INT(B1801)),""),IF(C1801=VALUE(REPORTE!C$21),IF(SUM(DO1802:DO$1993),CONCATENATE(INT(B1801),", "),INT(B1801)),""))</f>
        <v>#VALUE!</v>
      </c>
      <c r="DS1801" s="5"/>
      <c r="DT1801" s="5"/>
      <c r="DU1801" s="5"/>
      <c r="DV1801" s="5"/>
    </row>
    <row r="1802" spans="1:126" x14ac:dyDescent="0.25">
      <c r="A1802" s="4" t="str">
        <f t="shared" si="370"/>
        <v/>
      </c>
      <c r="B1802" s="3"/>
      <c r="D1802" s="1"/>
      <c r="H1802" s="5" t="str">
        <f>IF(F1802="","",IFERROR(CONCATENATE("PEUA",VLOOKUP(ESTADO,REPORTE!AV$2:AW$33,2,0),DIDTRITO_FORM,CADER_FORM,IFERROR(INDEX(CA:CA,MATCH(DAY(F1802),BZ:BZ,0),1),DAY(F1802)),IFERROR(INDEX(CA:CA,MATCH(MONTH(F1802),BZ:BZ,0),1),MONTH(F1802)),YEAR(F1802),G1802),""))</f>
        <v/>
      </c>
      <c r="N1802" s="66" t="str">
        <f>IFERROR(IF(BT1802="","",IF(INDEX(N$1:N1801,MATCH(BT1802,BT$1:BT1801,0),1)=0,"",INDEX(N$1:N1801,MATCH(BT1802,BT$1:BT1801,0),1))),"")</f>
        <v/>
      </c>
      <c r="O1802" s="66" t="str">
        <f>IFERROR(IF(BT1802="","",IF(INDEX(O$1:O1801,MATCH(BT1802,BT$1:BT1801,0),1)=0,"",INDEX(O$1:O1801,MATCH(BT1802,BT$1:BT1801,0),1))),"")</f>
        <v/>
      </c>
      <c r="R1802" s="66"/>
      <c r="S1802" s="5"/>
      <c r="T1802" s="66"/>
      <c r="U1802" s="5" t="str">
        <f>IFERROR(IF(INDEX(U$1:U1801,MATCH(T1802,T$1:T1801,0),1)=0,"",INDEX(U$1:U1801,MATCH(T1802,T$1:T1801,0),1)),"")</f>
        <v/>
      </c>
      <c r="V1802" s="66"/>
      <c r="W1802" s="5" t="str">
        <f>IFERROR(IF(INDEX(W$1:W1801,MATCH(V1802,V$1:V1801,0),1)=0,"",INDEX(W$1:W1801,MATCH(V1802,V$1:V1801,0),1)),"")</f>
        <v/>
      </c>
      <c r="AE1802" s="4"/>
      <c r="AY1802" s="7"/>
      <c r="BN1802" s="7" t="str">
        <f t="shared" si="367"/>
        <v/>
      </c>
      <c r="BO1802" s="286" t="str">
        <f t="shared" si="369"/>
        <v/>
      </c>
      <c r="BP1802" s="22" t="str">
        <f t="shared" si="368"/>
        <v/>
      </c>
      <c r="BQ1802" s="7"/>
      <c r="BR1802" s="75" t="str">
        <f t="shared" si="371"/>
        <v/>
      </c>
      <c r="BS1802" s="75" t="str">
        <f t="shared" si="372"/>
        <v/>
      </c>
      <c r="BT1802" s="5" t="str">
        <f t="shared" si="373"/>
        <v/>
      </c>
      <c r="BU1802" s="79" t="str">
        <f t="shared" si="374"/>
        <v/>
      </c>
      <c r="BV1802" s="79" t="str">
        <f t="shared" si="375"/>
        <v/>
      </c>
      <c r="BW1802" s="79" t="str">
        <f t="shared" si="376"/>
        <v/>
      </c>
      <c r="CB1802" s="5"/>
      <c r="CE1802" s="5"/>
      <c r="CF1802" s="5"/>
      <c r="CG1802" s="5"/>
      <c r="CH1802" s="5"/>
      <c r="CJ1802" s="14"/>
      <c r="CK1802" s="25"/>
      <c r="DO1802" s="5" t="e">
        <f>IF(REPORTE!AH$2="si",IF(C1802=VALUE(REPORTE!C$22),IF(SUM(DO1803:DO$1993),CONCATENATE(INT(B1802),", "),INT(B1802)),""),IF(C1802=VALUE(REPORTE!C$21),IF(SUM(DO1803:DO$1993),CONCATENATE(INT(B1802),", "),INT(B1802)),""))</f>
        <v>#VALUE!</v>
      </c>
      <c r="DS1802" s="5"/>
      <c r="DT1802" s="5"/>
      <c r="DU1802" s="5"/>
      <c r="DV1802" s="5"/>
    </row>
    <row r="1803" spans="1:126" x14ac:dyDescent="0.25">
      <c r="A1803" s="4" t="str">
        <f t="shared" si="370"/>
        <v/>
      </c>
      <c r="B1803" s="3"/>
      <c r="D1803" s="1"/>
      <c r="H1803" s="5" t="str">
        <f>IF(F1803="","",IFERROR(CONCATENATE("PEUA",VLOOKUP(ESTADO,REPORTE!AV$2:AW$33,2,0),DIDTRITO_FORM,CADER_FORM,IFERROR(INDEX(CA:CA,MATCH(DAY(F1803),BZ:BZ,0),1),DAY(F1803)),IFERROR(INDEX(CA:CA,MATCH(MONTH(F1803),BZ:BZ,0),1),MONTH(F1803)),YEAR(F1803),G1803),""))</f>
        <v/>
      </c>
      <c r="N1803" s="66" t="str">
        <f>IFERROR(IF(BT1803="","",IF(INDEX(N$1:N1802,MATCH(BT1803,BT$1:BT1802,0),1)=0,"",INDEX(N$1:N1802,MATCH(BT1803,BT$1:BT1802,0),1))),"")</f>
        <v/>
      </c>
      <c r="O1803" s="66" t="str">
        <f>IFERROR(IF(BT1803="","",IF(INDEX(O$1:O1802,MATCH(BT1803,BT$1:BT1802,0),1)=0,"",INDEX(O$1:O1802,MATCH(BT1803,BT$1:BT1802,0),1))),"")</f>
        <v/>
      </c>
      <c r="R1803" s="66"/>
      <c r="S1803" s="5"/>
      <c r="T1803" s="66"/>
      <c r="U1803" s="5" t="str">
        <f>IFERROR(IF(INDEX(U$1:U1802,MATCH(T1803,T$1:T1802,0),1)=0,"",INDEX(U$1:U1802,MATCH(T1803,T$1:T1802,0),1)),"")</f>
        <v/>
      </c>
      <c r="V1803" s="66"/>
      <c r="W1803" s="5" t="str">
        <f>IFERROR(IF(INDEX(W$1:W1802,MATCH(V1803,V$1:V1802,0),1)=0,"",INDEX(W$1:W1802,MATCH(V1803,V$1:V1802,0),1)),"")</f>
        <v/>
      </c>
      <c r="AE1803" s="4"/>
      <c r="AY1803" s="7"/>
      <c r="BN1803" s="7" t="str">
        <f t="shared" si="367"/>
        <v/>
      </c>
      <c r="BO1803" s="286" t="str">
        <f t="shared" si="369"/>
        <v/>
      </c>
      <c r="BP1803" s="22" t="str">
        <f t="shared" si="368"/>
        <v/>
      </c>
      <c r="BQ1803" s="7"/>
      <c r="BR1803" s="75" t="str">
        <f t="shared" si="371"/>
        <v/>
      </c>
      <c r="BS1803" s="75" t="str">
        <f t="shared" si="372"/>
        <v/>
      </c>
      <c r="BT1803" s="5" t="str">
        <f t="shared" si="373"/>
        <v/>
      </c>
      <c r="BU1803" s="79" t="str">
        <f t="shared" si="374"/>
        <v/>
      </c>
      <c r="BV1803" s="79" t="str">
        <f t="shared" si="375"/>
        <v/>
      </c>
      <c r="BW1803" s="79" t="str">
        <f t="shared" si="376"/>
        <v/>
      </c>
      <c r="CB1803" s="5"/>
      <c r="CE1803" s="5"/>
      <c r="CF1803" s="5"/>
      <c r="CG1803" s="5"/>
      <c r="CH1803" s="5"/>
      <c r="CJ1803" s="14"/>
      <c r="CK1803" s="25"/>
      <c r="DO1803" s="5" t="e">
        <f>IF(REPORTE!AH$2="si",IF(C1803=VALUE(REPORTE!C$22),IF(SUM(DO1804:DO$1993),CONCATENATE(INT(B1803),", "),INT(B1803)),""),IF(C1803=VALUE(REPORTE!C$21),IF(SUM(DO1804:DO$1993),CONCATENATE(INT(B1803),", "),INT(B1803)),""))</f>
        <v>#VALUE!</v>
      </c>
      <c r="DS1803" s="5"/>
      <c r="DT1803" s="5"/>
      <c r="DU1803" s="5"/>
      <c r="DV1803" s="5"/>
    </row>
    <row r="1804" spans="1:126" x14ac:dyDescent="0.25">
      <c r="A1804" s="4" t="str">
        <f t="shared" si="370"/>
        <v/>
      </c>
      <c r="B1804" s="3"/>
      <c r="D1804" s="1"/>
      <c r="H1804" s="5" t="str">
        <f>IF(F1804="","",IFERROR(CONCATENATE("PEUA",VLOOKUP(ESTADO,REPORTE!AV$2:AW$33,2,0),DIDTRITO_FORM,CADER_FORM,IFERROR(INDEX(CA:CA,MATCH(DAY(F1804),BZ:BZ,0),1),DAY(F1804)),IFERROR(INDEX(CA:CA,MATCH(MONTH(F1804),BZ:BZ,0),1),MONTH(F1804)),YEAR(F1804),G1804),""))</f>
        <v/>
      </c>
      <c r="N1804" s="66" t="str">
        <f>IFERROR(IF(BT1804="","",IF(INDEX(N$1:N1803,MATCH(BT1804,BT$1:BT1803,0),1)=0,"",INDEX(N$1:N1803,MATCH(BT1804,BT$1:BT1803,0),1))),"")</f>
        <v/>
      </c>
      <c r="O1804" s="66" t="str">
        <f>IFERROR(IF(BT1804="","",IF(INDEX(O$1:O1803,MATCH(BT1804,BT$1:BT1803,0),1)=0,"",INDEX(O$1:O1803,MATCH(BT1804,BT$1:BT1803,0),1))),"")</f>
        <v/>
      </c>
      <c r="R1804" s="66"/>
      <c r="S1804" s="5"/>
      <c r="T1804" s="66"/>
      <c r="U1804" s="5" t="str">
        <f>IFERROR(IF(INDEX(U$1:U1803,MATCH(T1804,T$1:T1803,0),1)=0,"",INDEX(U$1:U1803,MATCH(T1804,T$1:T1803,0),1)),"")</f>
        <v/>
      </c>
      <c r="V1804" s="66"/>
      <c r="W1804" s="5" t="str">
        <f>IFERROR(IF(INDEX(W$1:W1803,MATCH(V1804,V$1:V1803,0),1)=0,"",INDEX(W$1:W1803,MATCH(V1804,V$1:V1803,0),1)),"")</f>
        <v/>
      </c>
      <c r="AE1804" s="4"/>
      <c r="AY1804" s="7"/>
      <c r="BN1804" s="7" t="str">
        <f t="shared" ref="BN1804:BN1867" si="377">IF(BT1804="","",BT1804)</f>
        <v/>
      </c>
      <c r="BO1804" s="286" t="str">
        <f t="shared" si="369"/>
        <v/>
      </c>
      <c r="BP1804" s="22" t="str">
        <f t="shared" ref="BP1804:BP1867" si="378">IF(BR1804="","",BR1804)</f>
        <v/>
      </c>
      <c r="BQ1804" s="7"/>
      <c r="BR1804" s="75" t="str">
        <f t="shared" si="371"/>
        <v/>
      </c>
      <c r="BS1804" s="75" t="str">
        <f t="shared" si="372"/>
        <v/>
      </c>
      <c r="BT1804" s="5" t="str">
        <f t="shared" si="373"/>
        <v/>
      </c>
      <c r="BU1804" s="79" t="str">
        <f t="shared" si="374"/>
        <v/>
      </c>
      <c r="BV1804" s="79" t="str">
        <f t="shared" si="375"/>
        <v/>
      </c>
      <c r="BW1804" s="79" t="str">
        <f t="shared" si="376"/>
        <v/>
      </c>
      <c r="CB1804" s="5"/>
      <c r="CE1804" s="5"/>
      <c r="CF1804" s="5"/>
      <c r="CG1804" s="5"/>
      <c r="CH1804" s="5"/>
      <c r="CJ1804" s="14"/>
      <c r="CK1804" s="25"/>
      <c r="DO1804" s="5" t="e">
        <f>IF(REPORTE!AH$2="si",IF(C1804=VALUE(REPORTE!C$22),IF(SUM(DO1805:DO$1993),CONCATENATE(INT(B1804),", "),INT(B1804)),""),IF(C1804=VALUE(REPORTE!C$21),IF(SUM(DO1805:DO$1993),CONCATENATE(INT(B1804),", "),INT(B1804)),""))</f>
        <v>#VALUE!</v>
      </c>
      <c r="DS1804" s="5"/>
      <c r="DT1804" s="5"/>
      <c r="DU1804" s="5"/>
      <c r="DV1804" s="5"/>
    </row>
    <row r="1805" spans="1:126" x14ac:dyDescent="0.25">
      <c r="A1805" s="4" t="str">
        <f t="shared" si="370"/>
        <v/>
      </c>
      <c r="B1805" s="3"/>
      <c r="D1805" s="1"/>
      <c r="H1805" s="5" t="str">
        <f>IF(F1805="","",IFERROR(CONCATENATE("PEUA",VLOOKUP(ESTADO,REPORTE!AV$2:AW$33,2,0),DIDTRITO_FORM,CADER_FORM,IFERROR(INDEX(CA:CA,MATCH(DAY(F1805),BZ:BZ,0),1),DAY(F1805)),IFERROR(INDEX(CA:CA,MATCH(MONTH(F1805),BZ:BZ,0),1),MONTH(F1805)),YEAR(F1805),G1805),""))</f>
        <v/>
      </c>
      <c r="N1805" s="66" t="str">
        <f>IFERROR(IF(BT1805="","",IF(INDEX(N$1:N1804,MATCH(BT1805,BT$1:BT1804,0),1)=0,"",INDEX(N$1:N1804,MATCH(BT1805,BT$1:BT1804,0),1))),"")</f>
        <v/>
      </c>
      <c r="O1805" s="66" t="str">
        <f>IFERROR(IF(BT1805="","",IF(INDEX(O$1:O1804,MATCH(BT1805,BT$1:BT1804,0),1)=0,"",INDEX(O$1:O1804,MATCH(BT1805,BT$1:BT1804,0),1))),"")</f>
        <v/>
      </c>
      <c r="R1805" s="66"/>
      <c r="S1805" s="5"/>
      <c r="T1805" s="66"/>
      <c r="U1805" s="5" t="str">
        <f>IFERROR(IF(INDEX(U$1:U1804,MATCH(T1805,T$1:T1804,0),1)=0,"",INDEX(U$1:U1804,MATCH(T1805,T$1:T1804,0),1)),"")</f>
        <v/>
      </c>
      <c r="V1805" s="66"/>
      <c r="W1805" s="5" t="str">
        <f>IFERROR(IF(INDEX(W$1:W1804,MATCH(V1805,V$1:V1804,0),1)=0,"",INDEX(W$1:W1804,MATCH(V1805,V$1:V1804,0),1)),"")</f>
        <v/>
      </c>
      <c r="AE1805" s="4"/>
      <c r="AY1805" s="7"/>
      <c r="BN1805" s="7" t="str">
        <f t="shared" si="377"/>
        <v/>
      </c>
      <c r="BO1805" s="286" t="str">
        <f t="shared" si="369"/>
        <v/>
      </c>
      <c r="BP1805" s="22" t="str">
        <f t="shared" si="378"/>
        <v/>
      </c>
      <c r="BQ1805" s="7"/>
      <c r="BR1805" s="75" t="str">
        <f t="shared" si="371"/>
        <v/>
      </c>
      <c r="BS1805" s="75" t="str">
        <f t="shared" si="372"/>
        <v/>
      </c>
      <c r="BT1805" s="5" t="str">
        <f t="shared" si="373"/>
        <v/>
      </c>
      <c r="BU1805" s="79" t="str">
        <f t="shared" si="374"/>
        <v/>
      </c>
      <c r="BV1805" s="79" t="str">
        <f t="shared" si="375"/>
        <v/>
      </c>
      <c r="BW1805" s="79" t="str">
        <f t="shared" si="376"/>
        <v/>
      </c>
      <c r="CB1805" s="5"/>
      <c r="CE1805" s="5"/>
      <c r="CF1805" s="5"/>
      <c r="CG1805" s="5"/>
      <c r="CH1805" s="5"/>
      <c r="CJ1805" s="14"/>
      <c r="CK1805" s="25"/>
      <c r="DO1805" s="5" t="e">
        <f>IF(REPORTE!AH$2="si",IF(C1805=VALUE(REPORTE!C$22),IF(SUM(DO1806:DO$1993),CONCATENATE(INT(B1805),", "),INT(B1805)),""),IF(C1805=VALUE(REPORTE!C$21),IF(SUM(DO1806:DO$1993),CONCATENATE(INT(B1805),", "),INT(B1805)),""))</f>
        <v>#VALUE!</v>
      </c>
      <c r="DS1805" s="5"/>
      <c r="DT1805" s="5"/>
      <c r="DU1805" s="5"/>
      <c r="DV1805" s="5"/>
    </row>
    <row r="1806" spans="1:126" x14ac:dyDescent="0.25">
      <c r="A1806" s="4" t="str">
        <f t="shared" si="370"/>
        <v/>
      </c>
      <c r="B1806" s="3"/>
      <c r="D1806" s="1"/>
      <c r="H1806" s="5" t="str">
        <f>IF(F1806="","",IFERROR(CONCATENATE("PEUA",VLOOKUP(ESTADO,REPORTE!AV$2:AW$33,2,0),DIDTRITO_FORM,CADER_FORM,IFERROR(INDEX(CA:CA,MATCH(DAY(F1806),BZ:BZ,0),1),DAY(F1806)),IFERROR(INDEX(CA:CA,MATCH(MONTH(F1806),BZ:BZ,0),1),MONTH(F1806)),YEAR(F1806),G1806),""))</f>
        <v/>
      </c>
      <c r="N1806" s="66" t="str">
        <f>IFERROR(IF(BT1806="","",IF(INDEX(N$1:N1805,MATCH(BT1806,BT$1:BT1805,0),1)=0,"",INDEX(N$1:N1805,MATCH(BT1806,BT$1:BT1805,0),1))),"")</f>
        <v/>
      </c>
      <c r="O1806" s="66" t="str">
        <f>IFERROR(IF(BT1806="","",IF(INDEX(O$1:O1805,MATCH(BT1806,BT$1:BT1805,0),1)=0,"",INDEX(O$1:O1805,MATCH(BT1806,BT$1:BT1805,0),1))),"")</f>
        <v/>
      </c>
      <c r="R1806" s="66"/>
      <c r="S1806" s="5"/>
      <c r="T1806" s="66"/>
      <c r="U1806" s="5" t="str">
        <f>IFERROR(IF(INDEX(U$1:U1805,MATCH(T1806,T$1:T1805,0),1)=0,"",INDEX(U$1:U1805,MATCH(T1806,T$1:T1805,0),1)),"")</f>
        <v/>
      </c>
      <c r="V1806" s="66"/>
      <c r="W1806" s="5" t="str">
        <f>IFERROR(IF(INDEX(W$1:W1805,MATCH(V1806,V$1:V1805,0),1)=0,"",INDEX(W$1:W1805,MATCH(V1806,V$1:V1805,0),1)),"")</f>
        <v/>
      </c>
      <c r="AE1806" s="4"/>
      <c r="AY1806" s="7"/>
      <c r="BN1806" s="7" t="str">
        <f t="shared" si="377"/>
        <v/>
      </c>
      <c r="BO1806" s="286" t="str">
        <f t="shared" si="369"/>
        <v/>
      </c>
      <c r="BP1806" s="22" t="str">
        <f t="shared" si="378"/>
        <v/>
      </c>
      <c r="BQ1806" s="7"/>
      <c r="BR1806" s="75" t="str">
        <f t="shared" si="371"/>
        <v/>
      </c>
      <c r="BS1806" s="75" t="str">
        <f t="shared" si="372"/>
        <v/>
      </c>
      <c r="BT1806" s="5" t="str">
        <f t="shared" si="373"/>
        <v/>
      </c>
      <c r="BU1806" s="79" t="str">
        <f t="shared" si="374"/>
        <v/>
      </c>
      <c r="BV1806" s="79" t="str">
        <f t="shared" si="375"/>
        <v/>
      </c>
      <c r="BW1806" s="79" t="str">
        <f t="shared" si="376"/>
        <v/>
      </c>
      <c r="CB1806" s="5"/>
      <c r="CE1806" s="5"/>
      <c r="CF1806" s="5"/>
      <c r="CG1806" s="5"/>
      <c r="CH1806" s="5"/>
      <c r="CJ1806" s="14"/>
      <c r="CK1806" s="25"/>
      <c r="DO1806" s="5" t="e">
        <f>IF(REPORTE!AH$2="si",IF(C1806=VALUE(REPORTE!C$22),IF(SUM(DO1807:DO$1993),CONCATENATE(INT(B1806),", "),INT(B1806)),""),IF(C1806=VALUE(REPORTE!C$21),IF(SUM(DO1807:DO$1993),CONCATENATE(INT(B1806),", "),INT(B1806)),""))</f>
        <v>#VALUE!</v>
      </c>
      <c r="DS1806" s="5"/>
      <c r="DT1806" s="5"/>
      <c r="DU1806" s="5"/>
      <c r="DV1806" s="5"/>
    </row>
    <row r="1807" spans="1:126" x14ac:dyDescent="0.25">
      <c r="A1807" s="4" t="str">
        <f t="shared" si="370"/>
        <v/>
      </c>
      <c r="B1807" s="3"/>
      <c r="D1807" s="1"/>
      <c r="H1807" s="5" t="str">
        <f>IF(F1807="","",IFERROR(CONCATENATE("PEUA",VLOOKUP(ESTADO,REPORTE!AV$2:AW$33,2,0),DIDTRITO_FORM,CADER_FORM,IFERROR(INDEX(CA:CA,MATCH(DAY(F1807),BZ:BZ,0),1),DAY(F1807)),IFERROR(INDEX(CA:CA,MATCH(MONTH(F1807),BZ:BZ,0),1),MONTH(F1807)),YEAR(F1807),G1807),""))</f>
        <v/>
      </c>
      <c r="N1807" s="66" t="str">
        <f>IFERROR(IF(BT1807="","",IF(INDEX(N$1:N1806,MATCH(BT1807,BT$1:BT1806,0),1)=0,"",INDEX(N$1:N1806,MATCH(BT1807,BT$1:BT1806,0),1))),"")</f>
        <v/>
      </c>
      <c r="O1807" s="66" t="str">
        <f>IFERROR(IF(BT1807="","",IF(INDEX(O$1:O1806,MATCH(BT1807,BT$1:BT1806,0),1)=0,"",INDEX(O$1:O1806,MATCH(BT1807,BT$1:BT1806,0),1))),"")</f>
        <v/>
      </c>
      <c r="R1807" s="66"/>
      <c r="S1807" s="5"/>
      <c r="T1807" s="66"/>
      <c r="U1807" s="5" t="str">
        <f>IFERROR(IF(INDEX(U$1:U1806,MATCH(T1807,T$1:T1806,0),1)=0,"",INDEX(U$1:U1806,MATCH(T1807,T$1:T1806,0),1)),"")</f>
        <v/>
      </c>
      <c r="V1807" s="66"/>
      <c r="W1807" s="5" t="str">
        <f>IFERROR(IF(INDEX(W$1:W1806,MATCH(V1807,V$1:V1806,0),1)=0,"",INDEX(W$1:W1806,MATCH(V1807,V$1:V1806,0),1)),"")</f>
        <v/>
      </c>
      <c r="AE1807" s="4"/>
      <c r="AY1807" s="7"/>
      <c r="BN1807" s="7" t="str">
        <f t="shared" si="377"/>
        <v/>
      </c>
      <c r="BO1807" s="286" t="str">
        <f t="shared" si="369"/>
        <v/>
      </c>
      <c r="BP1807" s="22" t="str">
        <f t="shared" si="378"/>
        <v/>
      </c>
      <c r="BQ1807" s="7"/>
      <c r="BR1807" s="75" t="str">
        <f t="shared" si="371"/>
        <v/>
      </c>
      <c r="BS1807" s="75" t="str">
        <f t="shared" si="372"/>
        <v/>
      </c>
      <c r="BT1807" s="5" t="str">
        <f t="shared" si="373"/>
        <v/>
      </c>
      <c r="BU1807" s="79" t="str">
        <f t="shared" si="374"/>
        <v/>
      </c>
      <c r="BV1807" s="79" t="str">
        <f t="shared" si="375"/>
        <v/>
      </c>
      <c r="BW1807" s="79" t="str">
        <f t="shared" si="376"/>
        <v/>
      </c>
      <c r="CB1807" s="5"/>
      <c r="CE1807" s="5"/>
      <c r="CF1807" s="5"/>
      <c r="CG1807" s="5"/>
      <c r="CH1807" s="5"/>
      <c r="CJ1807" s="14"/>
      <c r="CK1807" s="25"/>
      <c r="DO1807" s="5" t="e">
        <f>IF(REPORTE!AH$2="si",IF(C1807=VALUE(REPORTE!C$22),IF(SUM(DO1808:DO$1993),CONCATENATE(INT(B1807),", "),INT(B1807)),""),IF(C1807=VALUE(REPORTE!C$21),IF(SUM(DO1808:DO$1993),CONCATENATE(INT(B1807),", "),INT(B1807)),""))</f>
        <v>#VALUE!</v>
      </c>
      <c r="DP1807" s="5"/>
      <c r="DS1807" s="5"/>
      <c r="DT1807" s="5"/>
      <c r="DU1807" s="5"/>
      <c r="DV1807" s="5"/>
    </row>
    <row r="1808" spans="1:126" x14ac:dyDescent="0.25">
      <c r="A1808" s="4" t="str">
        <f t="shared" si="370"/>
        <v/>
      </c>
      <c r="B1808" s="3"/>
      <c r="D1808" s="1"/>
      <c r="H1808" s="5" t="str">
        <f>IF(F1808="","",IFERROR(CONCATENATE("PEUA",VLOOKUP(ESTADO,REPORTE!AV$2:AW$33,2,0),DIDTRITO_FORM,CADER_FORM,IFERROR(INDEX(CA:CA,MATCH(DAY(F1808),BZ:BZ,0),1),DAY(F1808)),IFERROR(INDEX(CA:CA,MATCH(MONTH(F1808),BZ:BZ,0),1),MONTH(F1808)),YEAR(F1808),G1808),""))</f>
        <v/>
      </c>
      <c r="N1808" s="66" t="str">
        <f>IFERROR(IF(BT1808="","",IF(INDEX(N$1:N1807,MATCH(BT1808,BT$1:BT1807,0),1)=0,"",INDEX(N$1:N1807,MATCH(BT1808,BT$1:BT1807,0),1))),"")</f>
        <v/>
      </c>
      <c r="O1808" s="66" t="str">
        <f>IFERROR(IF(BT1808="","",IF(INDEX(O$1:O1807,MATCH(BT1808,BT$1:BT1807,0),1)=0,"",INDEX(O$1:O1807,MATCH(BT1808,BT$1:BT1807,0),1))),"")</f>
        <v/>
      </c>
      <c r="R1808" s="66"/>
      <c r="S1808" s="5"/>
      <c r="T1808" s="66"/>
      <c r="U1808" s="5" t="str">
        <f>IFERROR(IF(INDEX(U$1:U1807,MATCH(T1808,T$1:T1807,0),1)=0,"",INDEX(U$1:U1807,MATCH(T1808,T$1:T1807,0),1)),"")</f>
        <v/>
      </c>
      <c r="V1808" s="66"/>
      <c r="W1808" s="5" t="str">
        <f>IFERROR(IF(INDEX(W$1:W1807,MATCH(V1808,V$1:V1807,0),1)=0,"",INDEX(W$1:W1807,MATCH(V1808,V$1:V1807,0),1)),"")</f>
        <v/>
      </c>
      <c r="AE1808" s="4"/>
      <c r="AY1808" s="7"/>
      <c r="BN1808" s="7" t="str">
        <f t="shared" si="377"/>
        <v/>
      </c>
      <c r="BO1808" s="286" t="str">
        <f t="shared" si="369"/>
        <v/>
      </c>
      <c r="BP1808" s="22" t="str">
        <f t="shared" si="378"/>
        <v/>
      </c>
      <c r="BQ1808" s="7"/>
      <c r="BR1808" s="75" t="str">
        <f t="shared" si="371"/>
        <v/>
      </c>
      <c r="BS1808" s="75" t="str">
        <f t="shared" si="372"/>
        <v/>
      </c>
      <c r="BT1808" s="5" t="str">
        <f t="shared" si="373"/>
        <v/>
      </c>
      <c r="BU1808" s="79" t="str">
        <f t="shared" si="374"/>
        <v/>
      </c>
      <c r="BV1808" s="79" t="str">
        <f t="shared" si="375"/>
        <v/>
      </c>
      <c r="BW1808" s="79" t="str">
        <f t="shared" si="376"/>
        <v/>
      </c>
      <c r="CB1808" s="5"/>
      <c r="CE1808" s="5"/>
      <c r="CF1808" s="5"/>
      <c r="CG1808" s="5"/>
      <c r="CH1808" s="5"/>
      <c r="CJ1808" s="14"/>
      <c r="CK1808" s="25"/>
      <c r="DO1808" s="5" t="e">
        <f>IF(REPORTE!AH$2="si",IF(C1808=VALUE(REPORTE!C$22),IF(SUM(DO1809:DO$1993),CONCATENATE(INT(B1808),", "),INT(B1808)),""),IF(C1808=VALUE(REPORTE!C$21),IF(SUM(DO1809:DO$1993),CONCATENATE(INT(B1808),", "),INT(B1808)),""))</f>
        <v>#VALUE!</v>
      </c>
      <c r="DP1808" s="5" t="e">
        <f>CONCATENATE(DO1808,DO1809,DO1810,DO1811,DO1812,DO1813,DO1814,DO1815,DO1816,DO1817,DO1818,DO1819,DO1820,DO1821,DO1822,DO1823,DO1824,DO1825,DO1826,DO1827,DO1828,DO1829,DO1830,DO1831,DO1832,DO1833,DO1834,DO1835,DO1836,DO1837,DO1838,DO1839,DO1840,DO1841,DO1842,DO1843,DO1844,DO1845,DO1846,DO1847,DO1848,DO1849)</f>
        <v>#VALUE!</v>
      </c>
      <c r="DS1808" s="5"/>
      <c r="DT1808" s="5"/>
      <c r="DU1808" s="5"/>
      <c r="DV1808" s="5"/>
    </row>
    <row r="1809" spans="1:126" x14ac:dyDescent="0.25">
      <c r="A1809" s="4" t="str">
        <f t="shared" si="370"/>
        <v/>
      </c>
      <c r="B1809" s="3"/>
      <c r="D1809" s="1"/>
      <c r="H1809" s="5" t="str">
        <f>IF(F1809="","",IFERROR(CONCATENATE("PEUA",VLOOKUP(ESTADO,REPORTE!AV$2:AW$33,2,0),DIDTRITO_FORM,CADER_FORM,IFERROR(INDEX(CA:CA,MATCH(DAY(F1809),BZ:BZ,0),1),DAY(F1809)),IFERROR(INDEX(CA:CA,MATCH(MONTH(F1809),BZ:BZ,0),1),MONTH(F1809)),YEAR(F1809),G1809),""))</f>
        <v/>
      </c>
      <c r="N1809" s="66" t="str">
        <f>IFERROR(IF(BT1809="","",IF(INDEX(N$1:N1808,MATCH(BT1809,BT$1:BT1808,0),1)=0,"",INDEX(N$1:N1808,MATCH(BT1809,BT$1:BT1808,0),1))),"")</f>
        <v/>
      </c>
      <c r="O1809" s="66" t="str">
        <f>IFERROR(IF(BT1809="","",IF(INDEX(O$1:O1808,MATCH(BT1809,BT$1:BT1808,0),1)=0,"",INDEX(O$1:O1808,MATCH(BT1809,BT$1:BT1808,0),1))),"")</f>
        <v/>
      </c>
      <c r="R1809" s="66"/>
      <c r="S1809" s="5"/>
      <c r="T1809" s="66"/>
      <c r="U1809" s="5" t="str">
        <f>IFERROR(IF(INDEX(U$1:U1808,MATCH(T1809,T$1:T1808,0),1)=0,"",INDEX(U$1:U1808,MATCH(T1809,T$1:T1808,0),1)),"")</f>
        <v/>
      </c>
      <c r="V1809" s="66"/>
      <c r="W1809" s="5" t="str">
        <f>IFERROR(IF(INDEX(W$1:W1808,MATCH(V1809,V$1:V1808,0),1)=0,"",INDEX(W$1:W1808,MATCH(V1809,V$1:V1808,0),1)),"")</f>
        <v/>
      </c>
      <c r="AE1809" s="4"/>
      <c r="AY1809" s="7"/>
      <c r="BN1809" s="7" t="str">
        <f t="shared" si="377"/>
        <v/>
      </c>
      <c r="BO1809" s="286" t="str">
        <f t="shared" si="369"/>
        <v/>
      </c>
      <c r="BP1809" s="22" t="str">
        <f t="shared" si="378"/>
        <v/>
      </c>
      <c r="BQ1809" s="7"/>
      <c r="BR1809" s="75" t="str">
        <f t="shared" si="371"/>
        <v/>
      </c>
      <c r="BS1809" s="75" t="str">
        <f t="shared" si="372"/>
        <v/>
      </c>
      <c r="BT1809" s="5" t="str">
        <f t="shared" si="373"/>
        <v/>
      </c>
      <c r="BU1809" s="79" t="str">
        <f t="shared" si="374"/>
        <v/>
      </c>
      <c r="BV1809" s="79" t="str">
        <f t="shared" si="375"/>
        <v/>
      </c>
      <c r="BW1809" s="79" t="str">
        <f t="shared" si="376"/>
        <v/>
      </c>
      <c r="CB1809" s="5"/>
      <c r="CE1809" s="5"/>
      <c r="CF1809" s="5"/>
      <c r="CG1809" s="5"/>
      <c r="CH1809" s="5"/>
      <c r="CJ1809" s="14"/>
      <c r="CK1809" s="25"/>
      <c r="DO1809" s="5" t="e">
        <f>IF(REPORTE!AH$2="si",IF(C1809=VALUE(REPORTE!C$22),IF(SUM(DO1810:DO$1993),CONCATENATE(INT(B1809),", "),INT(B1809)),""),IF(C1809=VALUE(REPORTE!C$21),IF(SUM(DO1810:DO$1993),CONCATENATE(INT(B1809),", "),INT(B1809)),""))</f>
        <v>#VALUE!</v>
      </c>
      <c r="DS1809" s="5"/>
      <c r="DT1809" s="5"/>
      <c r="DU1809" s="5"/>
      <c r="DV1809" s="5"/>
    </row>
    <row r="1810" spans="1:126" x14ac:dyDescent="0.25">
      <c r="A1810" s="4" t="str">
        <f t="shared" si="370"/>
        <v/>
      </c>
      <c r="B1810" s="3"/>
      <c r="D1810" s="1"/>
      <c r="H1810" s="5" t="str">
        <f>IF(F1810="","",IFERROR(CONCATENATE("PEUA",VLOOKUP(ESTADO,REPORTE!AV$2:AW$33,2,0),DIDTRITO_FORM,CADER_FORM,IFERROR(INDEX(CA:CA,MATCH(DAY(F1810),BZ:BZ,0),1),DAY(F1810)),IFERROR(INDEX(CA:CA,MATCH(MONTH(F1810),BZ:BZ,0),1),MONTH(F1810)),YEAR(F1810),G1810),""))</f>
        <v/>
      </c>
      <c r="N1810" s="66" t="str">
        <f>IFERROR(IF(BT1810="","",IF(INDEX(N$1:N1809,MATCH(BT1810,BT$1:BT1809,0),1)=0,"",INDEX(N$1:N1809,MATCH(BT1810,BT$1:BT1809,0),1))),"")</f>
        <v/>
      </c>
      <c r="O1810" s="66" t="str">
        <f>IFERROR(IF(BT1810="","",IF(INDEX(O$1:O1809,MATCH(BT1810,BT$1:BT1809,0),1)=0,"",INDEX(O$1:O1809,MATCH(BT1810,BT$1:BT1809,0),1))),"")</f>
        <v/>
      </c>
      <c r="R1810" s="66"/>
      <c r="S1810" s="5"/>
      <c r="T1810" s="66"/>
      <c r="U1810" s="5" t="str">
        <f>IFERROR(IF(INDEX(U$1:U1809,MATCH(T1810,T$1:T1809,0),1)=0,"",INDEX(U$1:U1809,MATCH(T1810,T$1:T1809,0),1)),"")</f>
        <v/>
      </c>
      <c r="V1810" s="66"/>
      <c r="W1810" s="5" t="str">
        <f>IFERROR(IF(INDEX(W$1:W1809,MATCH(V1810,V$1:V1809,0),1)=0,"",INDEX(W$1:W1809,MATCH(V1810,V$1:V1809,0),1)),"")</f>
        <v/>
      </c>
      <c r="AE1810" s="4"/>
      <c r="AY1810" s="7"/>
      <c r="BN1810" s="7" t="str">
        <f t="shared" si="377"/>
        <v/>
      </c>
      <c r="BO1810" s="286" t="str">
        <f t="shared" si="369"/>
        <v/>
      </c>
      <c r="BP1810" s="22" t="str">
        <f t="shared" si="378"/>
        <v/>
      </c>
      <c r="BQ1810" s="7"/>
      <c r="BR1810" s="75" t="str">
        <f t="shared" si="371"/>
        <v/>
      </c>
      <c r="BS1810" s="75" t="str">
        <f t="shared" si="372"/>
        <v/>
      </c>
      <c r="BT1810" s="5" t="str">
        <f t="shared" si="373"/>
        <v/>
      </c>
      <c r="BU1810" s="79" t="str">
        <f t="shared" si="374"/>
        <v/>
      </c>
      <c r="BV1810" s="79" t="str">
        <f t="shared" si="375"/>
        <v/>
      </c>
      <c r="BW1810" s="79" t="str">
        <f t="shared" si="376"/>
        <v/>
      </c>
      <c r="CB1810" s="5"/>
      <c r="CE1810" s="5"/>
      <c r="CF1810" s="5"/>
      <c r="CG1810" s="5"/>
      <c r="CH1810" s="5"/>
      <c r="CJ1810" s="14"/>
      <c r="CK1810" s="25"/>
      <c r="DO1810" s="5" t="e">
        <f>IF(REPORTE!AH$2="si",IF(C1810=VALUE(REPORTE!C$22),IF(SUM(DO1811:DO$1993),CONCATENATE(INT(B1810),", "),INT(B1810)),""),IF(C1810=VALUE(REPORTE!C$21),IF(SUM(DO1811:DO$1993),CONCATENATE(INT(B1810),", "),INT(B1810)),""))</f>
        <v>#VALUE!</v>
      </c>
      <c r="DS1810" s="5"/>
      <c r="DT1810" s="5"/>
      <c r="DU1810" s="5"/>
      <c r="DV1810" s="5"/>
    </row>
    <row r="1811" spans="1:126" x14ac:dyDescent="0.25">
      <c r="A1811" s="4" t="str">
        <f t="shared" si="370"/>
        <v/>
      </c>
      <c r="B1811" s="3"/>
      <c r="D1811" s="1"/>
      <c r="H1811" s="5" t="str">
        <f>IF(F1811="","",IFERROR(CONCATENATE("PEUA",VLOOKUP(ESTADO,REPORTE!AV$2:AW$33,2,0),DIDTRITO_FORM,CADER_FORM,IFERROR(INDEX(CA:CA,MATCH(DAY(F1811),BZ:BZ,0),1),DAY(F1811)),IFERROR(INDEX(CA:CA,MATCH(MONTH(F1811),BZ:BZ,0),1),MONTH(F1811)),YEAR(F1811),G1811),""))</f>
        <v/>
      </c>
      <c r="N1811" s="66" t="str">
        <f>IFERROR(IF(BT1811="","",IF(INDEX(N$1:N1810,MATCH(BT1811,BT$1:BT1810,0),1)=0,"",INDEX(N$1:N1810,MATCH(BT1811,BT$1:BT1810,0),1))),"")</f>
        <v/>
      </c>
      <c r="O1811" s="66" t="str">
        <f>IFERROR(IF(BT1811="","",IF(INDEX(O$1:O1810,MATCH(BT1811,BT$1:BT1810,0),1)=0,"",INDEX(O$1:O1810,MATCH(BT1811,BT$1:BT1810,0),1))),"")</f>
        <v/>
      </c>
      <c r="R1811" s="66"/>
      <c r="S1811" s="5"/>
      <c r="T1811" s="66"/>
      <c r="U1811" s="5" t="str">
        <f>IFERROR(IF(INDEX(U$1:U1810,MATCH(T1811,T$1:T1810,0),1)=0,"",INDEX(U$1:U1810,MATCH(T1811,T$1:T1810,0),1)),"")</f>
        <v/>
      </c>
      <c r="V1811" s="66"/>
      <c r="W1811" s="5" t="str">
        <f>IFERROR(IF(INDEX(W$1:W1810,MATCH(V1811,V$1:V1810,0),1)=0,"",INDEX(W$1:W1810,MATCH(V1811,V$1:V1810,0),1)),"")</f>
        <v/>
      </c>
      <c r="AE1811" s="4"/>
      <c r="AY1811" s="7"/>
      <c r="BN1811" s="7" t="str">
        <f t="shared" si="377"/>
        <v/>
      </c>
      <c r="BO1811" s="286" t="str">
        <f t="shared" si="369"/>
        <v/>
      </c>
      <c r="BP1811" s="22" t="str">
        <f t="shared" si="378"/>
        <v/>
      </c>
      <c r="BQ1811" s="7"/>
      <c r="BR1811" s="75" t="str">
        <f t="shared" si="371"/>
        <v/>
      </c>
      <c r="BS1811" s="75" t="str">
        <f t="shared" si="372"/>
        <v/>
      </c>
      <c r="BT1811" s="5" t="str">
        <f t="shared" si="373"/>
        <v/>
      </c>
      <c r="BU1811" s="79" t="str">
        <f t="shared" si="374"/>
        <v/>
      </c>
      <c r="BV1811" s="79" t="str">
        <f t="shared" si="375"/>
        <v/>
      </c>
      <c r="BW1811" s="79" t="str">
        <f t="shared" si="376"/>
        <v/>
      </c>
      <c r="CB1811" s="5"/>
      <c r="CE1811" s="5"/>
      <c r="CF1811" s="5"/>
      <c r="CG1811" s="5"/>
      <c r="CH1811" s="5"/>
      <c r="CJ1811" s="14"/>
      <c r="CK1811" s="25"/>
      <c r="DO1811" s="5" t="e">
        <f>IF(REPORTE!AH$2="si",IF(C1811=VALUE(REPORTE!C$22),IF(SUM(DO1812:DO$1993),CONCATENATE(INT(B1811),", "),INT(B1811)),""),IF(C1811=VALUE(REPORTE!C$21),IF(SUM(DO1812:DO$1993),CONCATENATE(INT(B1811),", "),INT(B1811)),""))</f>
        <v>#VALUE!</v>
      </c>
      <c r="DS1811" s="5"/>
      <c r="DT1811" s="5"/>
      <c r="DU1811" s="5"/>
      <c r="DV1811" s="5"/>
    </row>
    <row r="1812" spans="1:126" x14ac:dyDescent="0.25">
      <c r="A1812" s="4" t="str">
        <f t="shared" si="370"/>
        <v/>
      </c>
      <c r="B1812" s="3"/>
      <c r="D1812" s="1"/>
      <c r="H1812" s="5" t="str">
        <f>IF(F1812="","",IFERROR(CONCATENATE("PEUA",VLOOKUP(ESTADO,REPORTE!AV$2:AW$33,2,0),DIDTRITO_FORM,CADER_FORM,IFERROR(INDEX(CA:CA,MATCH(DAY(F1812),BZ:BZ,0),1),DAY(F1812)),IFERROR(INDEX(CA:CA,MATCH(MONTH(F1812),BZ:BZ,0),1),MONTH(F1812)),YEAR(F1812),G1812),""))</f>
        <v/>
      </c>
      <c r="N1812" s="66" t="str">
        <f>IFERROR(IF(BT1812="","",IF(INDEX(N$1:N1811,MATCH(BT1812,BT$1:BT1811,0),1)=0,"",INDEX(N$1:N1811,MATCH(BT1812,BT$1:BT1811,0),1))),"")</f>
        <v/>
      </c>
      <c r="O1812" s="66" t="str">
        <f>IFERROR(IF(BT1812="","",IF(INDEX(O$1:O1811,MATCH(BT1812,BT$1:BT1811,0),1)=0,"",INDEX(O$1:O1811,MATCH(BT1812,BT$1:BT1811,0),1))),"")</f>
        <v/>
      </c>
      <c r="R1812" s="66"/>
      <c r="S1812" s="5"/>
      <c r="T1812" s="66"/>
      <c r="U1812" s="5" t="str">
        <f>IFERROR(IF(INDEX(U$1:U1811,MATCH(T1812,T$1:T1811,0),1)=0,"",INDEX(U$1:U1811,MATCH(T1812,T$1:T1811,0),1)),"")</f>
        <v/>
      </c>
      <c r="V1812" s="66"/>
      <c r="W1812" s="5" t="str">
        <f>IFERROR(IF(INDEX(W$1:W1811,MATCH(V1812,V$1:V1811,0),1)=0,"",INDEX(W$1:W1811,MATCH(V1812,V$1:V1811,0),1)),"")</f>
        <v/>
      </c>
      <c r="AE1812" s="4"/>
      <c r="AY1812" s="7"/>
      <c r="BN1812" s="7" t="str">
        <f t="shared" si="377"/>
        <v/>
      </c>
      <c r="BO1812" s="286" t="str">
        <f t="shared" si="369"/>
        <v/>
      </c>
      <c r="BP1812" s="22" t="str">
        <f t="shared" si="378"/>
        <v/>
      </c>
      <c r="BQ1812" s="7"/>
      <c r="BR1812" s="75" t="str">
        <f t="shared" si="371"/>
        <v/>
      </c>
      <c r="BS1812" s="75" t="str">
        <f t="shared" si="372"/>
        <v/>
      </c>
      <c r="BT1812" s="5" t="str">
        <f t="shared" si="373"/>
        <v/>
      </c>
      <c r="BU1812" s="79" t="str">
        <f t="shared" si="374"/>
        <v/>
      </c>
      <c r="BV1812" s="79" t="str">
        <f t="shared" si="375"/>
        <v/>
      </c>
      <c r="BW1812" s="79" t="str">
        <f t="shared" si="376"/>
        <v/>
      </c>
      <c r="CB1812" s="5"/>
      <c r="CE1812" s="5"/>
      <c r="CF1812" s="5"/>
      <c r="CG1812" s="5"/>
      <c r="CH1812" s="5"/>
      <c r="CJ1812" s="14"/>
      <c r="CK1812" s="25"/>
      <c r="DO1812" s="5" t="e">
        <f>IF(REPORTE!AH$2="si",IF(C1812=VALUE(REPORTE!C$22),IF(SUM(DO1813:DO$1993),CONCATENATE(INT(B1812),", "),INT(B1812)),""),IF(C1812=VALUE(REPORTE!C$21),IF(SUM(DO1813:DO$1993),CONCATENATE(INT(B1812),", "),INT(B1812)),""))</f>
        <v>#VALUE!</v>
      </c>
      <c r="DS1812" s="5"/>
      <c r="DT1812" s="5"/>
      <c r="DU1812" s="5"/>
      <c r="DV1812" s="5"/>
    </row>
    <row r="1813" spans="1:126" x14ac:dyDescent="0.25">
      <c r="A1813" s="4" t="str">
        <f t="shared" si="370"/>
        <v/>
      </c>
      <c r="B1813" s="3"/>
      <c r="D1813" s="1"/>
      <c r="H1813" s="5" t="str">
        <f>IF(F1813="","",IFERROR(CONCATENATE("PEUA",VLOOKUP(ESTADO,REPORTE!AV$2:AW$33,2,0),DIDTRITO_FORM,CADER_FORM,IFERROR(INDEX(CA:CA,MATCH(DAY(F1813),BZ:BZ,0),1),DAY(F1813)),IFERROR(INDEX(CA:CA,MATCH(MONTH(F1813),BZ:BZ,0),1),MONTH(F1813)),YEAR(F1813),G1813),""))</f>
        <v/>
      </c>
      <c r="N1813" s="66" t="str">
        <f>IFERROR(IF(BT1813="","",IF(INDEX(N$1:N1812,MATCH(BT1813,BT$1:BT1812,0),1)=0,"",INDEX(N$1:N1812,MATCH(BT1813,BT$1:BT1812,0),1))),"")</f>
        <v/>
      </c>
      <c r="O1813" s="66" t="str">
        <f>IFERROR(IF(BT1813="","",IF(INDEX(O$1:O1812,MATCH(BT1813,BT$1:BT1812,0),1)=0,"",INDEX(O$1:O1812,MATCH(BT1813,BT$1:BT1812,0),1))),"")</f>
        <v/>
      </c>
      <c r="R1813" s="66"/>
      <c r="S1813" s="5"/>
      <c r="T1813" s="66"/>
      <c r="U1813" s="5" t="str">
        <f>IFERROR(IF(INDEX(U$1:U1812,MATCH(T1813,T$1:T1812,0),1)=0,"",INDEX(U$1:U1812,MATCH(T1813,T$1:T1812,0),1)),"")</f>
        <v/>
      </c>
      <c r="V1813" s="66"/>
      <c r="W1813" s="5" t="str">
        <f>IFERROR(IF(INDEX(W$1:W1812,MATCH(V1813,V$1:V1812,0),1)=0,"",INDEX(W$1:W1812,MATCH(V1813,V$1:V1812,0),1)),"")</f>
        <v/>
      </c>
      <c r="AE1813" s="4"/>
      <c r="AY1813" s="7"/>
      <c r="BN1813" s="7" t="str">
        <f t="shared" si="377"/>
        <v/>
      </c>
      <c r="BO1813" s="286" t="str">
        <f t="shared" si="369"/>
        <v/>
      </c>
      <c r="BP1813" s="22" t="str">
        <f t="shared" si="378"/>
        <v/>
      </c>
      <c r="BQ1813" s="7"/>
      <c r="BR1813" s="75" t="str">
        <f t="shared" si="371"/>
        <v/>
      </c>
      <c r="BS1813" s="75" t="str">
        <f t="shared" si="372"/>
        <v/>
      </c>
      <c r="BT1813" s="5" t="str">
        <f t="shared" si="373"/>
        <v/>
      </c>
      <c r="BU1813" s="79" t="str">
        <f t="shared" si="374"/>
        <v/>
      </c>
      <c r="BV1813" s="79" t="str">
        <f t="shared" si="375"/>
        <v/>
      </c>
      <c r="BW1813" s="79" t="str">
        <f t="shared" si="376"/>
        <v/>
      </c>
      <c r="CB1813" s="5"/>
      <c r="CE1813" s="5"/>
      <c r="CF1813" s="5"/>
      <c r="CG1813" s="5"/>
      <c r="CH1813" s="5"/>
      <c r="CJ1813" s="14"/>
      <c r="CK1813" s="25"/>
      <c r="DO1813" s="5" t="e">
        <f>IF(REPORTE!AH$2="si",IF(C1813=VALUE(REPORTE!C$22),IF(SUM(DO1814:DO$1993),CONCATENATE(INT(B1813),", "),INT(B1813)),""),IF(C1813=VALUE(REPORTE!C$21),IF(SUM(DO1814:DO$1993),CONCATENATE(INT(B1813),", "),INT(B1813)),""))</f>
        <v>#VALUE!</v>
      </c>
      <c r="DS1813" s="5"/>
      <c r="DT1813" s="5"/>
      <c r="DU1813" s="5"/>
      <c r="DV1813" s="5"/>
    </row>
    <row r="1814" spans="1:126" x14ac:dyDescent="0.25">
      <c r="A1814" s="4" t="str">
        <f t="shared" si="370"/>
        <v/>
      </c>
      <c r="B1814" s="3"/>
      <c r="D1814" s="1"/>
      <c r="H1814" s="5" t="str">
        <f>IF(F1814="","",IFERROR(CONCATENATE("PEUA",VLOOKUP(ESTADO,REPORTE!AV$2:AW$33,2,0),DIDTRITO_FORM,CADER_FORM,IFERROR(INDEX(CA:CA,MATCH(DAY(F1814),BZ:BZ,0),1),DAY(F1814)),IFERROR(INDEX(CA:CA,MATCH(MONTH(F1814),BZ:BZ,0),1),MONTH(F1814)),YEAR(F1814),G1814),""))</f>
        <v/>
      </c>
      <c r="N1814" s="66" t="str">
        <f>IFERROR(IF(BT1814="","",IF(INDEX(N$1:N1813,MATCH(BT1814,BT$1:BT1813,0),1)=0,"",INDEX(N$1:N1813,MATCH(BT1814,BT$1:BT1813,0),1))),"")</f>
        <v/>
      </c>
      <c r="O1814" s="66" t="str">
        <f>IFERROR(IF(BT1814="","",IF(INDEX(O$1:O1813,MATCH(BT1814,BT$1:BT1813,0),1)=0,"",INDEX(O$1:O1813,MATCH(BT1814,BT$1:BT1813,0),1))),"")</f>
        <v/>
      </c>
      <c r="R1814" s="66"/>
      <c r="S1814" s="5"/>
      <c r="T1814" s="66"/>
      <c r="U1814" s="5" t="str">
        <f>IFERROR(IF(INDEX(U$1:U1813,MATCH(T1814,T$1:T1813,0),1)=0,"",INDEX(U$1:U1813,MATCH(T1814,T$1:T1813,0),1)),"")</f>
        <v/>
      </c>
      <c r="V1814" s="66"/>
      <c r="W1814" s="5" t="str">
        <f>IFERROR(IF(INDEX(W$1:W1813,MATCH(V1814,V$1:V1813,0),1)=0,"",INDEX(W$1:W1813,MATCH(V1814,V$1:V1813,0),1)),"")</f>
        <v/>
      </c>
      <c r="AE1814" s="4"/>
      <c r="AY1814" s="7"/>
      <c r="BN1814" s="7" t="str">
        <f t="shared" si="377"/>
        <v/>
      </c>
      <c r="BO1814" s="286" t="str">
        <f t="shared" si="369"/>
        <v/>
      </c>
      <c r="BP1814" s="22" t="str">
        <f t="shared" si="378"/>
        <v/>
      </c>
      <c r="BQ1814" s="7"/>
      <c r="BR1814" s="75" t="str">
        <f t="shared" si="371"/>
        <v/>
      </c>
      <c r="BS1814" s="75" t="str">
        <f t="shared" si="372"/>
        <v/>
      </c>
      <c r="BT1814" s="5" t="str">
        <f t="shared" si="373"/>
        <v/>
      </c>
      <c r="BU1814" s="79" t="str">
        <f t="shared" si="374"/>
        <v/>
      </c>
      <c r="BV1814" s="79" t="str">
        <f t="shared" si="375"/>
        <v/>
      </c>
      <c r="BW1814" s="79" t="str">
        <f t="shared" si="376"/>
        <v/>
      </c>
      <c r="CB1814" s="5"/>
      <c r="CE1814" s="5"/>
      <c r="CF1814" s="5"/>
      <c r="CG1814" s="5"/>
      <c r="CH1814" s="5"/>
      <c r="CJ1814" s="14"/>
      <c r="CK1814" s="25"/>
      <c r="DO1814" s="5" t="e">
        <f>IF(REPORTE!AH$2="si",IF(C1814=VALUE(REPORTE!C$22),IF(SUM(DO1815:DO$1993),CONCATENATE(INT(B1814),", "),INT(B1814)),""),IF(C1814=VALUE(REPORTE!C$21),IF(SUM(DO1815:DO$1993),CONCATENATE(INT(B1814),", "),INT(B1814)),""))</f>
        <v>#VALUE!</v>
      </c>
      <c r="DS1814" s="5"/>
      <c r="DT1814" s="5"/>
      <c r="DU1814" s="5"/>
      <c r="DV1814" s="5"/>
    </row>
    <row r="1815" spans="1:126" x14ac:dyDescent="0.25">
      <c r="A1815" s="4" t="str">
        <f t="shared" si="370"/>
        <v/>
      </c>
      <c r="B1815" s="3"/>
      <c r="D1815" s="1"/>
      <c r="H1815" s="5" t="str">
        <f>IF(F1815="","",IFERROR(CONCATENATE("PEUA",VLOOKUP(ESTADO,REPORTE!AV$2:AW$33,2,0),DIDTRITO_FORM,CADER_FORM,IFERROR(INDEX(CA:CA,MATCH(DAY(F1815),BZ:BZ,0),1),DAY(F1815)),IFERROR(INDEX(CA:CA,MATCH(MONTH(F1815),BZ:BZ,0),1),MONTH(F1815)),YEAR(F1815),G1815),""))</f>
        <v/>
      </c>
      <c r="N1815" s="66" t="str">
        <f>IFERROR(IF(BT1815="","",IF(INDEX(N$1:N1814,MATCH(BT1815,BT$1:BT1814,0),1)=0,"",INDEX(N$1:N1814,MATCH(BT1815,BT$1:BT1814,0),1))),"")</f>
        <v/>
      </c>
      <c r="O1815" s="66" t="str">
        <f>IFERROR(IF(BT1815="","",IF(INDEX(O$1:O1814,MATCH(BT1815,BT$1:BT1814,0),1)=0,"",INDEX(O$1:O1814,MATCH(BT1815,BT$1:BT1814,0),1))),"")</f>
        <v/>
      </c>
      <c r="R1815" s="66"/>
      <c r="S1815" s="5"/>
      <c r="T1815" s="66"/>
      <c r="U1815" s="5" t="str">
        <f>IFERROR(IF(INDEX(U$1:U1814,MATCH(T1815,T$1:T1814,0),1)=0,"",INDEX(U$1:U1814,MATCH(T1815,T$1:T1814,0),1)),"")</f>
        <v/>
      </c>
      <c r="V1815" s="66"/>
      <c r="W1815" s="5" t="str">
        <f>IFERROR(IF(INDEX(W$1:W1814,MATCH(V1815,V$1:V1814,0),1)=0,"",INDEX(W$1:W1814,MATCH(V1815,V$1:V1814,0),1)),"")</f>
        <v/>
      </c>
      <c r="AE1815" s="4"/>
      <c r="AY1815" s="7"/>
      <c r="BN1815" s="7" t="str">
        <f t="shared" si="377"/>
        <v/>
      </c>
      <c r="BO1815" s="286" t="str">
        <f t="shared" si="369"/>
        <v/>
      </c>
      <c r="BP1815" s="22" t="str">
        <f t="shared" si="378"/>
        <v/>
      </c>
      <c r="BQ1815" s="7"/>
      <c r="BR1815" s="75" t="str">
        <f t="shared" si="371"/>
        <v/>
      </c>
      <c r="BS1815" s="75" t="str">
        <f t="shared" si="372"/>
        <v/>
      </c>
      <c r="BT1815" s="5" t="str">
        <f t="shared" si="373"/>
        <v/>
      </c>
      <c r="BU1815" s="79" t="str">
        <f t="shared" si="374"/>
        <v/>
      </c>
      <c r="BV1815" s="79" t="str">
        <f t="shared" si="375"/>
        <v/>
      </c>
      <c r="BW1815" s="79" t="str">
        <f t="shared" si="376"/>
        <v/>
      </c>
      <c r="CB1815" s="5"/>
      <c r="CE1815" s="5"/>
      <c r="CF1815" s="5"/>
      <c r="CG1815" s="5"/>
      <c r="CH1815" s="5"/>
      <c r="CJ1815" s="14"/>
      <c r="CK1815" s="25"/>
      <c r="DO1815" s="5" t="e">
        <f>IF(REPORTE!AH$2="si",IF(C1815=VALUE(REPORTE!C$22),IF(SUM(DO1816:DO$1993),CONCATENATE(INT(B1815),", "),INT(B1815)),""),IF(C1815=VALUE(REPORTE!C$21),IF(SUM(DO1816:DO$1993),CONCATENATE(INT(B1815),", "),INT(B1815)),""))</f>
        <v>#VALUE!</v>
      </c>
      <c r="DS1815" s="5"/>
      <c r="DT1815" s="5"/>
      <c r="DU1815" s="5"/>
      <c r="DV1815" s="5"/>
    </row>
    <row r="1816" spans="1:126" x14ac:dyDescent="0.25">
      <c r="A1816" s="4" t="str">
        <f t="shared" si="370"/>
        <v/>
      </c>
      <c r="B1816" s="3"/>
      <c r="D1816" s="1"/>
      <c r="H1816" s="5" t="str">
        <f>IF(F1816="","",IFERROR(CONCATENATE("PEUA",VLOOKUP(ESTADO,REPORTE!AV$2:AW$33,2,0),DIDTRITO_FORM,CADER_FORM,IFERROR(INDEX(CA:CA,MATCH(DAY(F1816),BZ:BZ,0),1),DAY(F1816)),IFERROR(INDEX(CA:CA,MATCH(MONTH(F1816),BZ:BZ,0),1),MONTH(F1816)),YEAR(F1816),G1816),""))</f>
        <v/>
      </c>
      <c r="N1816" s="66" t="str">
        <f>IFERROR(IF(BT1816="","",IF(INDEX(N$1:N1815,MATCH(BT1816,BT$1:BT1815,0),1)=0,"",INDEX(N$1:N1815,MATCH(BT1816,BT$1:BT1815,0),1))),"")</f>
        <v/>
      </c>
      <c r="O1816" s="66" t="str">
        <f>IFERROR(IF(BT1816="","",IF(INDEX(O$1:O1815,MATCH(BT1816,BT$1:BT1815,0),1)=0,"",INDEX(O$1:O1815,MATCH(BT1816,BT$1:BT1815,0),1))),"")</f>
        <v/>
      </c>
      <c r="R1816" s="66"/>
      <c r="S1816" s="5"/>
      <c r="T1816" s="66"/>
      <c r="U1816" s="5" t="str">
        <f>IFERROR(IF(INDEX(U$1:U1815,MATCH(T1816,T$1:T1815,0),1)=0,"",INDEX(U$1:U1815,MATCH(T1816,T$1:T1815,0),1)),"")</f>
        <v/>
      </c>
      <c r="V1816" s="66"/>
      <c r="W1816" s="5" t="str">
        <f>IFERROR(IF(INDEX(W$1:W1815,MATCH(V1816,V$1:V1815,0),1)=0,"",INDEX(W$1:W1815,MATCH(V1816,V$1:V1815,0),1)),"")</f>
        <v/>
      </c>
      <c r="AE1816" s="4"/>
      <c r="AY1816" s="7"/>
      <c r="BN1816" s="7" t="str">
        <f t="shared" si="377"/>
        <v/>
      </c>
      <c r="BO1816" s="286" t="str">
        <f t="shared" si="369"/>
        <v/>
      </c>
      <c r="BP1816" s="22" t="str">
        <f t="shared" si="378"/>
        <v/>
      </c>
      <c r="BQ1816" s="7"/>
      <c r="BR1816" s="75" t="str">
        <f t="shared" si="371"/>
        <v/>
      </c>
      <c r="BS1816" s="75" t="str">
        <f t="shared" si="372"/>
        <v/>
      </c>
      <c r="BT1816" s="5" t="str">
        <f t="shared" si="373"/>
        <v/>
      </c>
      <c r="BU1816" s="79" t="str">
        <f t="shared" si="374"/>
        <v/>
      </c>
      <c r="BV1816" s="79" t="str">
        <f t="shared" si="375"/>
        <v/>
      </c>
      <c r="BW1816" s="79" t="str">
        <f t="shared" si="376"/>
        <v/>
      </c>
      <c r="CB1816" s="5"/>
      <c r="CE1816" s="5"/>
      <c r="CF1816" s="5"/>
      <c r="CG1816" s="5"/>
      <c r="CH1816" s="5"/>
      <c r="CJ1816" s="14"/>
      <c r="CK1816" s="25"/>
      <c r="DO1816" s="5" t="e">
        <f>IF(REPORTE!AH$2="si",IF(C1816=VALUE(REPORTE!C$22),IF(SUM(DO1817:DO$1993),CONCATENATE(INT(B1816),", "),INT(B1816)),""),IF(C1816=VALUE(REPORTE!C$21),IF(SUM(DO1817:DO$1993),CONCATENATE(INT(B1816),", "),INT(B1816)),""))</f>
        <v>#VALUE!</v>
      </c>
      <c r="DS1816" s="5"/>
      <c r="DT1816" s="5"/>
      <c r="DU1816" s="5"/>
      <c r="DV1816" s="5"/>
    </row>
    <row r="1817" spans="1:126" x14ac:dyDescent="0.25">
      <c r="A1817" s="4" t="str">
        <f t="shared" si="370"/>
        <v/>
      </c>
      <c r="B1817" s="3"/>
      <c r="D1817" s="1"/>
      <c r="H1817" s="5" t="str">
        <f>IF(F1817="","",IFERROR(CONCATENATE("PEUA",VLOOKUP(ESTADO,REPORTE!AV$2:AW$33,2,0),DIDTRITO_FORM,CADER_FORM,IFERROR(INDEX(CA:CA,MATCH(DAY(F1817),BZ:BZ,0),1),DAY(F1817)),IFERROR(INDEX(CA:CA,MATCH(MONTH(F1817),BZ:BZ,0),1),MONTH(F1817)),YEAR(F1817),G1817),""))</f>
        <v/>
      </c>
      <c r="N1817" s="66" t="str">
        <f>IFERROR(IF(BT1817="","",IF(INDEX(N$1:N1816,MATCH(BT1817,BT$1:BT1816,0),1)=0,"",INDEX(N$1:N1816,MATCH(BT1817,BT$1:BT1816,0),1))),"")</f>
        <v/>
      </c>
      <c r="O1817" s="66" t="str">
        <f>IFERROR(IF(BT1817="","",IF(INDEX(O$1:O1816,MATCH(BT1817,BT$1:BT1816,0),1)=0,"",INDEX(O$1:O1816,MATCH(BT1817,BT$1:BT1816,0),1))),"")</f>
        <v/>
      </c>
      <c r="R1817" s="66"/>
      <c r="S1817" s="5"/>
      <c r="T1817" s="66"/>
      <c r="U1817" s="5" t="str">
        <f>IFERROR(IF(INDEX(U$1:U1816,MATCH(T1817,T$1:T1816,0),1)=0,"",INDEX(U$1:U1816,MATCH(T1817,T$1:T1816,0),1)),"")</f>
        <v/>
      </c>
      <c r="V1817" s="66"/>
      <c r="W1817" s="5" t="str">
        <f>IFERROR(IF(INDEX(W$1:W1816,MATCH(V1817,V$1:V1816,0),1)=0,"",INDEX(W$1:W1816,MATCH(V1817,V$1:V1816,0),1)),"")</f>
        <v/>
      </c>
      <c r="AE1817" s="4"/>
      <c r="AY1817" s="7"/>
      <c r="BN1817" s="7" t="str">
        <f t="shared" si="377"/>
        <v/>
      </c>
      <c r="BO1817" s="286" t="str">
        <f t="shared" si="369"/>
        <v/>
      </c>
      <c r="BP1817" s="22" t="str">
        <f t="shared" si="378"/>
        <v/>
      </c>
      <c r="BQ1817" s="7"/>
      <c r="BR1817" s="75" t="str">
        <f t="shared" si="371"/>
        <v/>
      </c>
      <c r="BS1817" s="75" t="str">
        <f t="shared" si="372"/>
        <v/>
      </c>
      <c r="BT1817" s="5" t="str">
        <f t="shared" si="373"/>
        <v/>
      </c>
      <c r="BU1817" s="79" t="str">
        <f t="shared" si="374"/>
        <v/>
      </c>
      <c r="BV1817" s="79" t="str">
        <f t="shared" si="375"/>
        <v/>
      </c>
      <c r="BW1817" s="79" t="str">
        <f t="shared" si="376"/>
        <v/>
      </c>
      <c r="CB1817" s="5"/>
      <c r="CE1817" s="5"/>
      <c r="CF1817" s="5"/>
      <c r="CG1817" s="5"/>
      <c r="CH1817" s="5"/>
      <c r="CJ1817" s="14"/>
      <c r="CK1817" s="25"/>
      <c r="DO1817" s="5" t="e">
        <f>IF(REPORTE!AH$2="si",IF(C1817=VALUE(REPORTE!C$22),IF(SUM(DO1818:DO$1993),CONCATENATE(INT(B1817),", "),INT(B1817)),""),IF(C1817=VALUE(REPORTE!C$21),IF(SUM(DO1818:DO$1993),CONCATENATE(INT(B1817),", "),INT(B1817)),""))</f>
        <v>#VALUE!</v>
      </c>
      <c r="DS1817" s="5"/>
      <c r="DT1817" s="5"/>
      <c r="DU1817" s="5"/>
      <c r="DV1817" s="5"/>
    </row>
    <row r="1818" spans="1:126" x14ac:dyDescent="0.25">
      <c r="A1818" s="4" t="str">
        <f t="shared" si="370"/>
        <v/>
      </c>
      <c r="B1818" s="3"/>
      <c r="D1818" s="1"/>
      <c r="H1818" s="5" t="str">
        <f>IF(F1818="","",IFERROR(CONCATENATE("PEUA",VLOOKUP(ESTADO,REPORTE!AV$2:AW$33,2,0),DIDTRITO_FORM,CADER_FORM,IFERROR(INDEX(CA:CA,MATCH(DAY(F1818),BZ:BZ,0),1),DAY(F1818)),IFERROR(INDEX(CA:CA,MATCH(MONTH(F1818),BZ:BZ,0),1),MONTH(F1818)),YEAR(F1818),G1818),""))</f>
        <v/>
      </c>
      <c r="N1818" s="66" t="str">
        <f>IFERROR(IF(BT1818="","",IF(INDEX(N$1:N1817,MATCH(BT1818,BT$1:BT1817,0),1)=0,"",INDEX(N$1:N1817,MATCH(BT1818,BT$1:BT1817,0),1))),"")</f>
        <v/>
      </c>
      <c r="O1818" s="66" t="str">
        <f>IFERROR(IF(BT1818="","",IF(INDEX(O$1:O1817,MATCH(BT1818,BT$1:BT1817,0),1)=0,"",INDEX(O$1:O1817,MATCH(BT1818,BT$1:BT1817,0),1))),"")</f>
        <v/>
      </c>
      <c r="R1818" s="66"/>
      <c r="S1818" s="5"/>
      <c r="T1818" s="66"/>
      <c r="U1818" s="5" t="str">
        <f>IFERROR(IF(INDEX(U$1:U1817,MATCH(T1818,T$1:T1817,0),1)=0,"",INDEX(U$1:U1817,MATCH(T1818,T$1:T1817,0),1)),"")</f>
        <v/>
      </c>
      <c r="V1818" s="66"/>
      <c r="W1818" s="5" t="str">
        <f>IFERROR(IF(INDEX(W$1:W1817,MATCH(V1818,V$1:V1817,0),1)=0,"",INDEX(W$1:W1817,MATCH(V1818,V$1:V1817,0),1)),"")</f>
        <v/>
      </c>
      <c r="AE1818" s="4"/>
      <c r="AY1818" s="7"/>
      <c r="BN1818" s="7" t="str">
        <f t="shared" si="377"/>
        <v/>
      </c>
      <c r="BO1818" s="286" t="str">
        <f t="shared" si="369"/>
        <v/>
      </c>
      <c r="BP1818" s="22" t="str">
        <f t="shared" si="378"/>
        <v/>
      </c>
      <c r="BQ1818" s="7"/>
      <c r="BR1818" s="75" t="str">
        <f t="shared" si="371"/>
        <v/>
      </c>
      <c r="BS1818" s="75" t="str">
        <f t="shared" si="372"/>
        <v/>
      </c>
      <c r="BT1818" s="5" t="str">
        <f t="shared" si="373"/>
        <v/>
      </c>
      <c r="BU1818" s="79" t="str">
        <f t="shared" si="374"/>
        <v/>
      </c>
      <c r="BV1818" s="79" t="str">
        <f t="shared" si="375"/>
        <v/>
      </c>
      <c r="BW1818" s="79" t="str">
        <f t="shared" si="376"/>
        <v/>
      </c>
      <c r="CB1818" s="5"/>
      <c r="CE1818" s="5"/>
      <c r="CF1818" s="5"/>
      <c r="CG1818" s="5"/>
      <c r="CH1818" s="5"/>
      <c r="CJ1818" s="14"/>
      <c r="CK1818" s="25"/>
      <c r="DO1818" s="5" t="e">
        <f>IF(REPORTE!AH$2="si",IF(C1818=VALUE(REPORTE!C$22),IF(SUM(DO1819:DO$1993),CONCATENATE(INT(B1818),", "),INT(B1818)),""),IF(C1818=VALUE(REPORTE!C$21),IF(SUM(DO1819:DO$1993),CONCATENATE(INT(B1818),", "),INT(B1818)),""))</f>
        <v>#VALUE!</v>
      </c>
      <c r="DS1818" s="5"/>
      <c r="DT1818" s="5"/>
      <c r="DU1818" s="5"/>
      <c r="DV1818" s="5"/>
    </row>
    <row r="1819" spans="1:126" x14ac:dyDescent="0.25">
      <c r="A1819" s="4" t="str">
        <f t="shared" si="370"/>
        <v/>
      </c>
      <c r="B1819" s="3"/>
      <c r="D1819" s="1"/>
      <c r="H1819" s="5" t="str">
        <f>IF(F1819="","",IFERROR(CONCATENATE("PEUA",VLOOKUP(ESTADO,REPORTE!AV$2:AW$33,2,0),DIDTRITO_FORM,CADER_FORM,IFERROR(INDEX(CA:CA,MATCH(DAY(F1819),BZ:BZ,0),1),DAY(F1819)),IFERROR(INDEX(CA:CA,MATCH(MONTH(F1819),BZ:BZ,0),1),MONTH(F1819)),YEAR(F1819),G1819),""))</f>
        <v/>
      </c>
      <c r="N1819" s="66" t="str">
        <f>IFERROR(IF(BT1819="","",IF(INDEX(N$1:N1818,MATCH(BT1819,BT$1:BT1818,0),1)=0,"",INDEX(N$1:N1818,MATCH(BT1819,BT$1:BT1818,0),1))),"")</f>
        <v/>
      </c>
      <c r="O1819" s="66" t="str">
        <f>IFERROR(IF(BT1819="","",IF(INDEX(O$1:O1818,MATCH(BT1819,BT$1:BT1818,0),1)=0,"",INDEX(O$1:O1818,MATCH(BT1819,BT$1:BT1818,0),1))),"")</f>
        <v/>
      </c>
      <c r="R1819" s="66"/>
      <c r="S1819" s="5"/>
      <c r="T1819" s="66"/>
      <c r="U1819" s="5" t="str">
        <f>IFERROR(IF(INDEX(U$1:U1818,MATCH(T1819,T$1:T1818,0),1)=0,"",INDEX(U$1:U1818,MATCH(T1819,T$1:T1818,0),1)),"")</f>
        <v/>
      </c>
      <c r="V1819" s="66"/>
      <c r="W1819" s="5" t="str">
        <f>IFERROR(IF(INDEX(W$1:W1818,MATCH(V1819,V$1:V1818,0),1)=0,"",INDEX(W$1:W1818,MATCH(V1819,V$1:V1818,0),1)),"")</f>
        <v/>
      </c>
      <c r="AE1819" s="4"/>
      <c r="AY1819" s="7"/>
      <c r="BN1819" s="7" t="str">
        <f t="shared" si="377"/>
        <v/>
      </c>
      <c r="BO1819" s="286" t="str">
        <f t="shared" si="369"/>
        <v/>
      </c>
      <c r="BP1819" s="22" t="str">
        <f t="shared" si="378"/>
        <v/>
      </c>
      <c r="BQ1819" s="7"/>
      <c r="BR1819" s="75" t="str">
        <f t="shared" si="371"/>
        <v/>
      </c>
      <c r="BS1819" s="75" t="str">
        <f t="shared" si="372"/>
        <v/>
      </c>
      <c r="BT1819" s="5" t="str">
        <f t="shared" si="373"/>
        <v/>
      </c>
      <c r="BU1819" s="79" t="str">
        <f t="shared" si="374"/>
        <v/>
      </c>
      <c r="BV1819" s="79" t="str">
        <f t="shared" si="375"/>
        <v/>
      </c>
      <c r="BW1819" s="79" t="str">
        <f t="shared" si="376"/>
        <v/>
      </c>
      <c r="CB1819" s="5"/>
      <c r="CE1819" s="5"/>
      <c r="CF1819" s="5"/>
      <c r="CG1819" s="5"/>
      <c r="CH1819" s="5"/>
      <c r="CJ1819" s="14"/>
      <c r="CK1819" s="25"/>
      <c r="DO1819" s="5" t="e">
        <f>IF(REPORTE!AH$2="si",IF(C1819=VALUE(REPORTE!C$22),IF(SUM(DO1820:DO$1993),CONCATENATE(INT(B1819),", "),INT(B1819)),""),IF(C1819=VALUE(REPORTE!C$21),IF(SUM(DO1820:DO$1993),CONCATENATE(INT(B1819),", "),INT(B1819)),""))</f>
        <v>#VALUE!</v>
      </c>
      <c r="DS1819" s="5"/>
      <c r="DT1819" s="5"/>
      <c r="DU1819" s="5"/>
      <c r="DV1819" s="5"/>
    </row>
    <row r="1820" spans="1:126" x14ac:dyDescent="0.25">
      <c r="A1820" s="4" t="str">
        <f t="shared" si="370"/>
        <v/>
      </c>
      <c r="B1820" s="3"/>
      <c r="D1820" s="1"/>
      <c r="H1820" s="5" t="str">
        <f>IF(F1820="","",IFERROR(CONCATENATE("PEUA",VLOOKUP(ESTADO,REPORTE!AV$2:AW$33,2,0),DIDTRITO_FORM,CADER_FORM,IFERROR(INDEX(CA:CA,MATCH(DAY(F1820),BZ:BZ,0),1),DAY(F1820)),IFERROR(INDEX(CA:CA,MATCH(MONTH(F1820),BZ:BZ,0),1),MONTH(F1820)),YEAR(F1820),G1820),""))</f>
        <v/>
      </c>
      <c r="N1820" s="66" t="str">
        <f>IFERROR(IF(BT1820="","",IF(INDEX(N$1:N1819,MATCH(BT1820,BT$1:BT1819,0),1)=0,"",INDEX(N$1:N1819,MATCH(BT1820,BT$1:BT1819,0),1))),"")</f>
        <v/>
      </c>
      <c r="O1820" s="66" t="str">
        <f>IFERROR(IF(BT1820="","",IF(INDEX(O$1:O1819,MATCH(BT1820,BT$1:BT1819,0),1)=0,"",INDEX(O$1:O1819,MATCH(BT1820,BT$1:BT1819,0),1))),"")</f>
        <v/>
      </c>
      <c r="R1820" s="66"/>
      <c r="S1820" s="5"/>
      <c r="T1820" s="66"/>
      <c r="U1820" s="5" t="str">
        <f>IFERROR(IF(INDEX(U$1:U1819,MATCH(T1820,T$1:T1819,0),1)=0,"",INDEX(U$1:U1819,MATCH(T1820,T$1:T1819,0),1)),"")</f>
        <v/>
      </c>
      <c r="V1820" s="66"/>
      <c r="W1820" s="5" t="str">
        <f>IFERROR(IF(INDEX(W$1:W1819,MATCH(V1820,V$1:V1819,0),1)=0,"",INDEX(W$1:W1819,MATCH(V1820,V$1:V1819,0),1)),"")</f>
        <v/>
      </c>
      <c r="AE1820" s="4"/>
      <c r="AY1820" s="7"/>
      <c r="BN1820" s="7" t="str">
        <f t="shared" si="377"/>
        <v/>
      </c>
      <c r="BO1820" s="286" t="str">
        <f t="shared" si="369"/>
        <v/>
      </c>
      <c r="BP1820" s="22" t="str">
        <f t="shared" si="378"/>
        <v/>
      </c>
      <c r="BQ1820" s="7"/>
      <c r="BR1820" s="75" t="str">
        <f t="shared" si="371"/>
        <v/>
      </c>
      <c r="BS1820" s="75" t="str">
        <f t="shared" si="372"/>
        <v/>
      </c>
      <c r="BT1820" s="5" t="str">
        <f t="shared" si="373"/>
        <v/>
      </c>
      <c r="BU1820" s="79" t="str">
        <f t="shared" si="374"/>
        <v/>
      </c>
      <c r="BV1820" s="79" t="str">
        <f t="shared" si="375"/>
        <v/>
      </c>
      <c r="BW1820" s="79" t="str">
        <f t="shared" si="376"/>
        <v/>
      </c>
      <c r="CB1820" s="5"/>
      <c r="CE1820" s="5"/>
      <c r="CF1820" s="5"/>
      <c r="CG1820" s="5"/>
      <c r="CH1820" s="5"/>
      <c r="CJ1820" s="14"/>
      <c r="CK1820" s="25"/>
      <c r="DO1820" s="5" t="e">
        <f>IF(REPORTE!AH$2="si",IF(C1820=VALUE(REPORTE!C$22),IF(SUM(DO1821:DO$1993),CONCATENATE(INT(B1820),", "),INT(B1820)),""),IF(C1820=VALUE(REPORTE!C$21),IF(SUM(DO1821:DO$1993),CONCATENATE(INT(B1820),", "),INT(B1820)),""))</f>
        <v>#VALUE!</v>
      </c>
      <c r="DS1820" s="5"/>
      <c r="DT1820" s="5"/>
      <c r="DU1820" s="5"/>
      <c r="DV1820" s="5"/>
    </row>
    <row r="1821" spans="1:126" x14ac:dyDescent="0.25">
      <c r="A1821" s="4" t="str">
        <f t="shared" si="370"/>
        <v/>
      </c>
      <c r="B1821" s="3"/>
      <c r="D1821" s="1"/>
      <c r="H1821" s="5" t="str">
        <f>IF(F1821="","",IFERROR(CONCATENATE("PEUA",VLOOKUP(ESTADO,REPORTE!AV$2:AW$33,2,0),DIDTRITO_FORM,CADER_FORM,IFERROR(INDEX(CA:CA,MATCH(DAY(F1821),BZ:BZ,0),1),DAY(F1821)),IFERROR(INDEX(CA:CA,MATCH(MONTH(F1821),BZ:BZ,0),1),MONTH(F1821)),YEAR(F1821),G1821),""))</f>
        <v/>
      </c>
      <c r="N1821" s="66" t="str">
        <f>IFERROR(IF(BT1821="","",IF(INDEX(N$1:N1820,MATCH(BT1821,BT$1:BT1820,0),1)=0,"",INDEX(N$1:N1820,MATCH(BT1821,BT$1:BT1820,0),1))),"")</f>
        <v/>
      </c>
      <c r="O1821" s="66" t="str">
        <f>IFERROR(IF(BT1821="","",IF(INDEX(O$1:O1820,MATCH(BT1821,BT$1:BT1820,0),1)=0,"",INDEX(O$1:O1820,MATCH(BT1821,BT$1:BT1820,0),1))),"")</f>
        <v/>
      </c>
      <c r="R1821" s="66"/>
      <c r="S1821" s="5"/>
      <c r="T1821" s="66"/>
      <c r="U1821" s="5" t="str">
        <f>IFERROR(IF(INDEX(U$1:U1820,MATCH(T1821,T$1:T1820,0),1)=0,"",INDEX(U$1:U1820,MATCH(T1821,T$1:T1820,0),1)),"")</f>
        <v/>
      </c>
      <c r="V1821" s="66"/>
      <c r="W1821" s="5" t="str">
        <f>IFERROR(IF(INDEX(W$1:W1820,MATCH(V1821,V$1:V1820,0),1)=0,"",INDEX(W$1:W1820,MATCH(V1821,V$1:V1820,0),1)),"")</f>
        <v/>
      </c>
      <c r="AE1821" s="4"/>
      <c r="AY1821" s="7"/>
      <c r="BN1821" s="7" t="str">
        <f t="shared" si="377"/>
        <v/>
      </c>
      <c r="BO1821" s="286" t="str">
        <f t="shared" si="369"/>
        <v/>
      </c>
      <c r="BP1821" s="22" t="str">
        <f t="shared" si="378"/>
        <v/>
      </c>
      <c r="BQ1821" s="7"/>
      <c r="BR1821" s="75" t="str">
        <f t="shared" si="371"/>
        <v/>
      </c>
      <c r="BS1821" s="75" t="str">
        <f t="shared" si="372"/>
        <v/>
      </c>
      <c r="BT1821" s="5" t="str">
        <f t="shared" si="373"/>
        <v/>
      </c>
      <c r="BU1821" s="79" t="str">
        <f t="shared" si="374"/>
        <v/>
      </c>
      <c r="BV1821" s="79" t="str">
        <f t="shared" si="375"/>
        <v/>
      </c>
      <c r="BW1821" s="79" t="str">
        <f t="shared" si="376"/>
        <v/>
      </c>
      <c r="CB1821" s="5"/>
      <c r="CE1821" s="5"/>
      <c r="CF1821" s="5"/>
      <c r="CG1821" s="5"/>
      <c r="CH1821" s="5"/>
      <c r="CJ1821" s="14"/>
      <c r="CK1821" s="25"/>
      <c r="DO1821" s="5" t="e">
        <f>IF(REPORTE!AH$2="si",IF(C1821=VALUE(REPORTE!C$22),IF(SUM(DO1822:DO$1993),CONCATENATE(INT(B1821),", "),INT(B1821)),""),IF(C1821=VALUE(REPORTE!C$21),IF(SUM(DO1822:DO$1993),CONCATENATE(INT(B1821),", "),INT(B1821)),""))</f>
        <v>#VALUE!</v>
      </c>
      <c r="DS1821" s="5"/>
      <c r="DT1821" s="5"/>
      <c r="DU1821" s="5"/>
      <c r="DV1821" s="5"/>
    </row>
    <row r="1822" spans="1:126" x14ac:dyDescent="0.25">
      <c r="A1822" s="4" t="str">
        <f t="shared" si="370"/>
        <v/>
      </c>
      <c r="B1822" s="3"/>
      <c r="D1822" s="1"/>
      <c r="H1822" s="5" t="str">
        <f>IF(F1822="","",IFERROR(CONCATENATE("PEUA",VLOOKUP(ESTADO,REPORTE!AV$2:AW$33,2,0),DIDTRITO_FORM,CADER_FORM,IFERROR(INDEX(CA:CA,MATCH(DAY(F1822),BZ:BZ,0),1),DAY(F1822)),IFERROR(INDEX(CA:CA,MATCH(MONTH(F1822),BZ:BZ,0),1),MONTH(F1822)),YEAR(F1822),G1822),""))</f>
        <v/>
      </c>
      <c r="N1822" s="66" t="str">
        <f>IFERROR(IF(BT1822="","",IF(INDEX(N$1:N1821,MATCH(BT1822,BT$1:BT1821,0),1)=0,"",INDEX(N$1:N1821,MATCH(BT1822,BT$1:BT1821,0),1))),"")</f>
        <v/>
      </c>
      <c r="O1822" s="66" t="str">
        <f>IFERROR(IF(BT1822="","",IF(INDEX(O$1:O1821,MATCH(BT1822,BT$1:BT1821,0),1)=0,"",INDEX(O$1:O1821,MATCH(BT1822,BT$1:BT1821,0),1))),"")</f>
        <v/>
      </c>
      <c r="R1822" s="66"/>
      <c r="S1822" s="5"/>
      <c r="T1822" s="66"/>
      <c r="U1822" s="5" t="str">
        <f>IFERROR(IF(INDEX(U$1:U1821,MATCH(T1822,T$1:T1821,0),1)=0,"",INDEX(U$1:U1821,MATCH(T1822,T$1:T1821,0),1)),"")</f>
        <v/>
      </c>
      <c r="V1822" s="66"/>
      <c r="W1822" s="5" t="str">
        <f>IFERROR(IF(INDEX(W$1:W1821,MATCH(V1822,V$1:V1821,0),1)=0,"",INDEX(W$1:W1821,MATCH(V1822,V$1:V1821,0),1)),"")</f>
        <v/>
      </c>
      <c r="AE1822" s="4"/>
      <c r="AY1822" s="7"/>
      <c r="BN1822" s="7" t="str">
        <f t="shared" si="377"/>
        <v/>
      </c>
      <c r="BO1822" s="286" t="str">
        <f t="shared" si="369"/>
        <v/>
      </c>
      <c r="BP1822" s="22" t="str">
        <f t="shared" si="378"/>
        <v/>
      </c>
      <c r="BQ1822" s="7"/>
      <c r="BR1822" s="75" t="str">
        <f t="shared" si="371"/>
        <v/>
      </c>
      <c r="BS1822" s="75" t="str">
        <f t="shared" si="372"/>
        <v/>
      </c>
      <c r="BT1822" s="5" t="str">
        <f t="shared" si="373"/>
        <v/>
      </c>
      <c r="BU1822" s="79" t="str">
        <f t="shared" si="374"/>
        <v/>
      </c>
      <c r="BV1822" s="79" t="str">
        <f t="shared" si="375"/>
        <v/>
      </c>
      <c r="BW1822" s="79" t="str">
        <f t="shared" si="376"/>
        <v/>
      </c>
      <c r="CB1822" s="5"/>
      <c r="CE1822" s="5"/>
      <c r="CF1822" s="5"/>
      <c r="CG1822" s="5"/>
      <c r="CH1822" s="5"/>
      <c r="CJ1822" s="14"/>
      <c r="CK1822" s="25"/>
      <c r="DO1822" s="5" t="e">
        <f>IF(REPORTE!AH$2="si",IF(C1822=VALUE(REPORTE!C$22),IF(SUM(DO1823:DO$1993),CONCATENATE(INT(B1822),", "),INT(B1822)),""),IF(C1822=VALUE(REPORTE!C$21),IF(SUM(DO1823:DO$1993),CONCATENATE(INT(B1822),", "),INT(B1822)),""))</f>
        <v>#VALUE!</v>
      </c>
      <c r="DS1822" s="5"/>
      <c r="DT1822" s="5"/>
      <c r="DU1822" s="5"/>
      <c r="DV1822" s="5"/>
    </row>
    <row r="1823" spans="1:126" x14ac:dyDescent="0.25">
      <c r="A1823" s="4" t="str">
        <f t="shared" si="370"/>
        <v/>
      </c>
      <c r="B1823" s="3"/>
      <c r="D1823" s="1"/>
      <c r="H1823" s="5" t="str">
        <f>IF(F1823="","",IFERROR(CONCATENATE("PEUA",VLOOKUP(ESTADO,REPORTE!AV$2:AW$33,2,0),DIDTRITO_FORM,CADER_FORM,IFERROR(INDEX(CA:CA,MATCH(DAY(F1823),BZ:BZ,0),1),DAY(F1823)),IFERROR(INDEX(CA:CA,MATCH(MONTH(F1823),BZ:BZ,0),1),MONTH(F1823)),YEAR(F1823),G1823),""))</f>
        <v/>
      </c>
      <c r="N1823" s="66" t="str">
        <f>IFERROR(IF(BT1823="","",IF(INDEX(N$1:N1822,MATCH(BT1823,BT$1:BT1822,0),1)=0,"",INDEX(N$1:N1822,MATCH(BT1823,BT$1:BT1822,0),1))),"")</f>
        <v/>
      </c>
      <c r="O1823" s="66" t="str">
        <f>IFERROR(IF(BT1823="","",IF(INDEX(O$1:O1822,MATCH(BT1823,BT$1:BT1822,0),1)=0,"",INDEX(O$1:O1822,MATCH(BT1823,BT$1:BT1822,0),1))),"")</f>
        <v/>
      </c>
      <c r="R1823" s="66"/>
      <c r="S1823" s="5"/>
      <c r="T1823" s="66"/>
      <c r="U1823" s="5" t="str">
        <f>IFERROR(IF(INDEX(U$1:U1822,MATCH(T1823,T$1:T1822,0),1)=0,"",INDEX(U$1:U1822,MATCH(T1823,T$1:T1822,0),1)),"")</f>
        <v/>
      </c>
      <c r="V1823" s="66"/>
      <c r="W1823" s="5" t="str">
        <f>IFERROR(IF(INDEX(W$1:W1822,MATCH(V1823,V$1:V1822,0),1)=0,"",INDEX(W$1:W1822,MATCH(V1823,V$1:V1822,0),1)),"")</f>
        <v/>
      </c>
      <c r="AE1823" s="4"/>
      <c r="AY1823" s="7"/>
      <c r="BN1823" s="7" t="str">
        <f t="shared" si="377"/>
        <v/>
      </c>
      <c r="BO1823" s="286" t="str">
        <f t="shared" si="369"/>
        <v/>
      </c>
      <c r="BP1823" s="22" t="str">
        <f t="shared" si="378"/>
        <v/>
      </c>
      <c r="BQ1823" s="7"/>
      <c r="BR1823" s="75" t="str">
        <f t="shared" si="371"/>
        <v/>
      </c>
      <c r="BS1823" s="75" t="str">
        <f t="shared" si="372"/>
        <v/>
      </c>
      <c r="BT1823" s="5" t="str">
        <f t="shared" si="373"/>
        <v/>
      </c>
      <c r="BU1823" s="79" t="str">
        <f t="shared" si="374"/>
        <v/>
      </c>
      <c r="BV1823" s="79" t="str">
        <f t="shared" si="375"/>
        <v/>
      </c>
      <c r="BW1823" s="79" t="str">
        <f t="shared" si="376"/>
        <v/>
      </c>
      <c r="CB1823" s="5"/>
      <c r="CE1823" s="5"/>
      <c r="CF1823" s="5"/>
      <c r="CG1823" s="5"/>
      <c r="CH1823" s="5"/>
      <c r="CJ1823" s="14"/>
      <c r="CK1823" s="25"/>
      <c r="DO1823" s="5" t="e">
        <f>IF(REPORTE!AH$2="si",IF(C1823=VALUE(REPORTE!C$22),IF(SUM(DO1824:DO$1993),CONCATENATE(INT(B1823),", "),INT(B1823)),""),IF(C1823=VALUE(REPORTE!C$21),IF(SUM(DO1824:DO$1993),CONCATENATE(INT(B1823),", "),INT(B1823)),""))</f>
        <v>#VALUE!</v>
      </c>
      <c r="DS1823" s="5"/>
      <c r="DT1823" s="5"/>
      <c r="DU1823" s="5"/>
      <c r="DV1823" s="5"/>
    </row>
    <row r="1824" spans="1:126" x14ac:dyDescent="0.25">
      <c r="A1824" s="4" t="str">
        <f t="shared" si="370"/>
        <v/>
      </c>
      <c r="B1824" s="3"/>
      <c r="D1824" s="1"/>
      <c r="H1824" s="5" t="str">
        <f>IF(F1824="","",IFERROR(CONCATENATE("PEUA",VLOOKUP(ESTADO,REPORTE!AV$2:AW$33,2,0),DIDTRITO_FORM,CADER_FORM,IFERROR(INDEX(CA:CA,MATCH(DAY(F1824),BZ:BZ,0),1),DAY(F1824)),IFERROR(INDEX(CA:CA,MATCH(MONTH(F1824),BZ:BZ,0),1),MONTH(F1824)),YEAR(F1824),G1824),""))</f>
        <v/>
      </c>
      <c r="N1824" s="66" t="str">
        <f>IFERROR(IF(BT1824="","",IF(INDEX(N$1:N1823,MATCH(BT1824,BT$1:BT1823,0),1)=0,"",INDEX(N$1:N1823,MATCH(BT1824,BT$1:BT1823,0),1))),"")</f>
        <v/>
      </c>
      <c r="O1824" s="66" t="str">
        <f>IFERROR(IF(BT1824="","",IF(INDEX(O$1:O1823,MATCH(BT1824,BT$1:BT1823,0),1)=0,"",INDEX(O$1:O1823,MATCH(BT1824,BT$1:BT1823,0),1))),"")</f>
        <v/>
      </c>
      <c r="R1824" s="66"/>
      <c r="S1824" s="5"/>
      <c r="T1824" s="66"/>
      <c r="U1824" s="5" t="str">
        <f>IFERROR(IF(INDEX(U$1:U1823,MATCH(T1824,T$1:T1823,0),1)=0,"",INDEX(U$1:U1823,MATCH(T1824,T$1:T1823,0),1)),"")</f>
        <v/>
      </c>
      <c r="V1824" s="66"/>
      <c r="W1824" s="5" t="str">
        <f>IFERROR(IF(INDEX(W$1:W1823,MATCH(V1824,V$1:V1823,0),1)=0,"",INDEX(W$1:W1823,MATCH(V1824,V$1:V1823,0),1)),"")</f>
        <v/>
      </c>
      <c r="AE1824" s="4"/>
      <c r="AY1824" s="7"/>
      <c r="BN1824" s="7" t="str">
        <f t="shared" si="377"/>
        <v/>
      </c>
      <c r="BO1824" s="286" t="str">
        <f t="shared" si="369"/>
        <v/>
      </c>
      <c r="BP1824" s="22" t="str">
        <f t="shared" si="378"/>
        <v/>
      </c>
      <c r="BQ1824" s="7"/>
      <c r="BR1824" s="75" t="str">
        <f t="shared" si="371"/>
        <v/>
      </c>
      <c r="BS1824" s="75" t="str">
        <f t="shared" si="372"/>
        <v/>
      </c>
      <c r="BT1824" s="5" t="str">
        <f t="shared" si="373"/>
        <v/>
      </c>
      <c r="BU1824" s="79" t="str">
        <f t="shared" si="374"/>
        <v/>
      </c>
      <c r="BV1824" s="79" t="str">
        <f t="shared" si="375"/>
        <v/>
      </c>
      <c r="BW1824" s="79" t="str">
        <f t="shared" si="376"/>
        <v/>
      </c>
      <c r="CB1824" s="5"/>
      <c r="CE1824" s="5"/>
      <c r="CF1824" s="5"/>
      <c r="CG1824" s="5"/>
      <c r="CH1824" s="5"/>
      <c r="CJ1824" s="14"/>
      <c r="CK1824" s="25"/>
      <c r="DO1824" s="5" t="e">
        <f>IF(REPORTE!AH$2="si",IF(C1824=VALUE(REPORTE!C$22),IF(SUM(DO1825:DO$1993),CONCATENATE(INT(B1824),", "),INT(B1824)),""),IF(C1824=VALUE(REPORTE!C$21),IF(SUM(DO1825:DO$1993),CONCATENATE(INT(B1824),", "),INT(B1824)),""))</f>
        <v>#VALUE!</v>
      </c>
      <c r="DS1824" s="5"/>
      <c r="DT1824" s="5"/>
      <c r="DU1824" s="5"/>
      <c r="DV1824" s="5"/>
    </row>
    <row r="1825" spans="1:126" x14ac:dyDescent="0.25">
      <c r="A1825" s="4" t="str">
        <f t="shared" si="370"/>
        <v/>
      </c>
      <c r="B1825" s="3"/>
      <c r="D1825" s="1"/>
      <c r="H1825" s="5" t="str">
        <f>IF(F1825="","",IFERROR(CONCATENATE("PEUA",VLOOKUP(ESTADO,REPORTE!AV$2:AW$33,2,0),DIDTRITO_FORM,CADER_FORM,IFERROR(INDEX(CA:CA,MATCH(DAY(F1825),BZ:BZ,0),1),DAY(F1825)),IFERROR(INDEX(CA:CA,MATCH(MONTH(F1825),BZ:BZ,0),1),MONTH(F1825)),YEAR(F1825),G1825),""))</f>
        <v/>
      </c>
      <c r="N1825" s="66" t="str">
        <f>IFERROR(IF(BT1825="","",IF(INDEX(N$1:N1824,MATCH(BT1825,BT$1:BT1824,0),1)=0,"",INDEX(N$1:N1824,MATCH(BT1825,BT$1:BT1824,0),1))),"")</f>
        <v/>
      </c>
      <c r="O1825" s="66" t="str">
        <f>IFERROR(IF(BT1825="","",IF(INDEX(O$1:O1824,MATCH(BT1825,BT$1:BT1824,0),1)=0,"",INDEX(O$1:O1824,MATCH(BT1825,BT$1:BT1824,0),1))),"")</f>
        <v/>
      </c>
      <c r="R1825" s="66"/>
      <c r="S1825" s="5"/>
      <c r="T1825" s="66"/>
      <c r="U1825" s="5" t="str">
        <f>IFERROR(IF(INDEX(U$1:U1824,MATCH(T1825,T$1:T1824,0),1)=0,"",INDEX(U$1:U1824,MATCH(T1825,T$1:T1824,0),1)),"")</f>
        <v/>
      </c>
      <c r="V1825" s="66"/>
      <c r="W1825" s="5" t="str">
        <f>IFERROR(IF(INDEX(W$1:W1824,MATCH(V1825,V$1:V1824,0),1)=0,"",INDEX(W$1:W1824,MATCH(V1825,V$1:V1824,0),1)),"")</f>
        <v/>
      </c>
      <c r="AE1825" s="4"/>
      <c r="AY1825" s="7"/>
      <c r="BN1825" s="7" t="str">
        <f t="shared" si="377"/>
        <v/>
      </c>
      <c r="BO1825" s="286" t="str">
        <f t="shared" si="369"/>
        <v/>
      </c>
      <c r="BP1825" s="22" t="str">
        <f t="shared" si="378"/>
        <v/>
      </c>
      <c r="BQ1825" s="7"/>
      <c r="BR1825" s="75" t="str">
        <f t="shared" si="371"/>
        <v/>
      </c>
      <c r="BS1825" s="75" t="str">
        <f t="shared" si="372"/>
        <v/>
      </c>
      <c r="BT1825" s="5" t="str">
        <f t="shared" si="373"/>
        <v/>
      </c>
      <c r="BU1825" s="79" t="str">
        <f t="shared" si="374"/>
        <v/>
      </c>
      <c r="BV1825" s="79" t="str">
        <f t="shared" si="375"/>
        <v/>
      </c>
      <c r="BW1825" s="79" t="str">
        <f t="shared" si="376"/>
        <v/>
      </c>
      <c r="CB1825" s="5"/>
      <c r="CE1825" s="5"/>
      <c r="CF1825" s="5"/>
      <c r="CG1825" s="5"/>
      <c r="CH1825" s="5"/>
      <c r="CJ1825" s="14"/>
      <c r="CK1825" s="25"/>
      <c r="DO1825" s="5" t="e">
        <f>IF(REPORTE!AH$2="si",IF(C1825=VALUE(REPORTE!C$22),IF(SUM(DO1826:DO$1993),CONCATENATE(INT(B1825),", "),INT(B1825)),""),IF(C1825=VALUE(REPORTE!C$21),IF(SUM(DO1826:DO$1993),CONCATENATE(INT(B1825),", "),INT(B1825)),""))</f>
        <v>#VALUE!</v>
      </c>
      <c r="DS1825" s="5"/>
      <c r="DT1825" s="5"/>
      <c r="DU1825" s="5"/>
      <c r="DV1825" s="5"/>
    </row>
    <row r="1826" spans="1:126" x14ac:dyDescent="0.25">
      <c r="A1826" s="4" t="str">
        <f t="shared" si="370"/>
        <v/>
      </c>
      <c r="B1826" s="3"/>
      <c r="D1826" s="1"/>
      <c r="H1826" s="5" t="str">
        <f>IF(F1826="","",IFERROR(CONCATENATE("PEUA",VLOOKUP(ESTADO,REPORTE!AV$2:AW$33,2,0),DIDTRITO_FORM,CADER_FORM,IFERROR(INDEX(CA:CA,MATCH(DAY(F1826),BZ:BZ,0),1),DAY(F1826)),IFERROR(INDEX(CA:CA,MATCH(MONTH(F1826),BZ:BZ,0),1),MONTH(F1826)),YEAR(F1826),G1826),""))</f>
        <v/>
      </c>
      <c r="N1826" s="66" t="str">
        <f>IFERROR(IF(BT1826="","",IF(INDEX(N$1:N1825,MATCH(BT1826,BT$1:BT1825,0),1)=0,"",INDEX(N$1:N1825,MATCH(BT1826,BT$1:BT1825,0),1))),"")</f>
        <v/>
      </c>
      <c r="O1826" s="66" t="str">
        <f>IFERROR(IF(BT1826="","",IF(INDEX(O$1:O1825,MATCH(BT1826,BT$1:BT1825,0),1)=0,"",INDEX(O$1:O1825,MATCH(BT1826,BT$1:BT1825,0),1))),"")</f>
        <v/>
      </c>
      <c r="R1826" s="66"/>
      <c r="S1826" s="5"/>
      <c r="T1826" s="66"/>
      <c r="U1826" s="5" t="str">
        <f>IFERROR(IF(INDEX(U$1:U1825,MATCH(T1826,T$1:T1825,0),1)=0,"",INDEX(U$1:U1825,MATCH(T1826,T$1:T1825,0),1)),"")</f>
        <v/>
      </c>
      <c r="V1826" s="66"/>
      <c r="W1826" s="5" t="str">
        <f>IFERROR(IF(INDEX(W$1:W1825,MATCH(V1826,V$1:V1825,0),1)=0,"",INDEX(W$1:W1825,MATCH(V1826,V$1:V1825,0),1)),"")</f>
        <v/>
      </c>
      <c r="AE1826" s="4"/>
      <c r="AY1826" s="7"/>
      <c r="BN1826" s="7" t="str">
        <f t="shared" si="377"/>
        <v/>
      </c>
      <c r="BO1826" s="286" t="str">
        <f t="shared" si="369"/>
        <v/>
      </c>
      <c r="BP1826" s="22" t="str">
        <f t="shared" si="378"/>
        <v/>
      </c>
      <c r="BQ1826" s="7"/>
      <c r="BR1826" s="75" t="str">
        <f t="shared" si="371"/>
        <v/>
      </c>
      <c r="BS1826" s="75" t="str">
        <f t="shared" si="372"/>
        <v/>
      </c>
      <c r="BT1826" s="5" t="str">
        <f t="shared" si="373"/>
        <v/>
      </c>
      <c r="BU1826" s="79" t="str">
        <f t="shared" si="374"/>
        <v/>
      </c>
      <c r="BV1826" s="79" t="str">
        <f t="shared" si="375"/>
        <v/>
      </c>
      <c r="BW1826" s="79" t="str">
        <f t="shared" si="376"/>
        <v/>
      </c>
      <c r="CB1826" s="5"/>
      <c r="CE1826" s="5"/>
      <c r="CF1826" s="5"/>
      <c r="CG1826" s="5"/>
      <c r="CH1826" s="5"/>
      <c r="CJ1826" s="14"/>
      <c r="CK1826" s="25"/>
      <c r="DO1826" s="5" t="e">
        <f>IF(REPORTE!AH$2="si",IF(C1826=VALUE(REPORTE!C$22),IF(SUM(DO1827:DO$1993),CONCATENATE(INT(B1826),", "),INT(B1826)),""),IF(C1826=VALUE(REPORTE!C$21),IF(SUM(DO1827:DO$1993),CONCATENATE(INT(B1826),", "),INT(B1826)),""))</f>
        <v>#VALUE!</v>
      </c>
      <c r="DS1826" s="5"/>
      <c r="DT1826" s="5"/>
      <c r="DU1826" s="5"/>
      <c r="DV1826" s="5"/>
    </row>
    <row r="1827" spans="1:126" x14ac:dyDescent="0.25">
      <c r="A1827" s="4" t="str">
        <f t="shared" si="370"/>
        <v/>
      </c>
      <c r="B1827" s="3"/>
      <c r="D1827" s="1"/>
      <c r="H1827" s="5" t="str">
        <f>IF(F1827="","",IFERROR(CONCATENATE("PEUA",VLOOKUP(ESTADO,REPORTE!AV$2:AW$33,2,0),DIDTRITO_FORM,CADER_FORM,IFERROR(INDEX(CA:CA,MATCH(DAY(F1827),BZ:BZ,0),1),DAY(F1827)),IFERROR(INDEX(CA:CA,MATCH(MONTH(F1827),BZ:BZ,0),1),MONTH(F1827)),YEAR(F1827),G1827),""))</f>
        <v/>
      </c>
      <c r="N1827" s="66" t="str">
        <f>IFERROR(IF(BT1827="","",IF(INDEX(N$1:N1826,MATCH(BT1827,BT$1:BT1826,0),1)=0,"",INDEX(N$1:N1826,MATCH(BT1827,BT$1:BT1826,0),1))),"")</f>
        <v/>
      </c>
      <c r="O1827" s="66" t="str">
        <f>IFERROR(IF(BT1827="","",IF(INDEX(O$1:O1826,MATCH(BT1827,BT$1:BT1826,0),1)=0,"",INDEX(O$1:O1826,MATCH(BT1827,BT$1:BT1826,0),1))),"")</f>
        <v/>
      </c>
      <c r="R1827" s="66"/>
      <c r="S1827" s="5"/>
      <c r="T1827" s="66"/>
      <c r="U1827" s="5" t="str">
        <f>IFERROR(IF(INDEX(U$1:U1826,MATCH(T1827,T$1:T1826,0),1)=0,"",INDEX(U$1:U1826,MATCH(T1827,T$1:T1826,0),1)),"")</f>
        <v/>
      </c>
      <c r="V1827" s="66"/>
      <c r="W1827" s="5" t="str">
        <f>IFERROR(IF(INDEX(W$1:W1826,MATCH(V1827,V$1:V1826,0),1)=0,"",INDEX(W$1:W1826,MATCH(V1827,V$1:V1826,0),1)),"")</f>
        <v/>
      </c>
      <c r="AE1827" s="4"/>
      <c r="AY1827" s="7"/>
      <c r="BN1827" s="7" t="str">
        <f t="shared" si="377"/>
        <v/>
      </c>
      <c r="BO1827" s="286" t="str">
        <f t="shared" si="369"/>
        <v/>
      </c>
      <c r="BP1827" s="22" t="str">
        <f t="shared" si="378"/>
        <v/>
      </c>
      <c r="BQ1827" s="7"/>
      <c r="BR1827" s="75" t="str">
        <f t="shared" si="371"/>
        <v/>
      </c>
      <c r="BS1827" s="75" t="str">
        <f t="shared" si="372"/>
        <v/>
      </c>
      <c r="BT1827" s="5" t="str">
        <f t="shared" si="373"/>
        <v/>
      </c>
      <c r="BU1827" s="79" t="str">
        <f t="shared" si="374"/>
        <v/>
      </c>
      <c r="BV1827" s="79" t="str">
        <f t="shared" si="375"/>
        <v/>
      </c>
      <c r="BW1827" s="79" t="str">
        <f t="shared" si="376"/>
        <v/>
      </c>
      <c r="CB1827" s="5"/>
      <c r="CE1827" s="5"/>
      <c r="CF1827" s="5"/>
      <c r="CG1827" s="5"/>
      <c r="CH1827" s="5"/>
      <c r="CJ1827" s="14"/>
      <c r="CK1827" s="25"/>
      <c r="DO1827" s="5" t="e">
        <f>IF(REPORTE!AH$2="si",IF(C1827=VALUE(REPORTE!C$22),IF(SUM(DO1828:DO$1993),CONCATENATE(INT(B1827),", "),INT(B1827)),""),IF(C1827=VALUE(REPORTE!C$21),IF(SUM(DO1828:DO$1993),CONCATENATE(INT(B1827),", "),INT(B1827)),""))</f>
        <v>#VALUE!</v>
      </c>
      <c r="DS1827" s="5"/>
      <c r="DT1827" s="5"/>
      <c r="DU1827" s="5"/>
      <c r="DV1827" s="5"/>
    </row>
    <row r="1828" spans="1:126" x14ac:dyDescent="0.25">
      <c r="A1828" s="4" t="str">
        <f t="shared" si="370"/>
        <v/>
      </c>
      <c r="B1828" s="3"/>
      <c r="D1828" s="1"/>
      <c r="H1828" s="5" t="str">
        <f>IF(F1828="","",IFERROR(CONCATENATE("PEUA",VLOOKUP(ESTADO,REPORTE!AV$2:AW$33,2,0),DIDTRITO_FORM,CADER_FORM,IFERROR(INDEX(CA:CA,MATCH(DAY(F1828),BZ:BZ,0),1),DAY(F1828)),IFERROR(INDEX(CA:CA,MATCH(MONTH(F1828),BZ:BZ,0),1),MONTH(F1828)),YEAR(F1828),G1828),""))</f>
        <v/>
      </c>
      <c r="N1828" s="66" t="str">
        <f>IFERROR(IF(BT1828="","",IF(INDEX(N$1:N1827,MATCH(BT1828,BT$1:BT1827,0),1)=0,"",INDEX(N$1:N1827,MATCH(BT1828,BT$1:BT1827,0),1))),"")</f>
        <v/>
      </c>
      <c r="O1828" s="66" t="str">
        <f>IFERROR(IF(BT1828="","",IF(INDEX(O$1:O1827,MATCH(BT1828,BT$1:BT1827,0),1)=0,"",INDEX(O$1:O1827,MATCH(BT1828,BT$1:BT1827,0),1))),"")</f>
        <v/>
      </c>
      <c r="R1828" s="66"/>
      <c r="S1828" s="5"/>
      <c r="T1828" s="66"/>
      <c r="U1828" s="5" t="str">
        <f>IFERROR(IF(INDEX(U$1:U1827,MATCH(T1828,T$1:T1827,0),1)=0,"",INDEX(U$1:U1827,MATCH(T1828,T$1:T1827,0),1)),"")</f>
        <v/>
      </c>
      <c r="V1828" s="66"/>
      <c r="W1828" s="5" t="str">
        <f>IFERROR(IF(INDEX(W$1:W1827,MATCH(V1828,V$1:V1827,0),1)=0,"",INDEX(W$1:W1827,MATCH(V1828,V$1:V1827,0),1)),"")</f>
        <v/>
      </c>
      <c r="AE1828" s="4"/>
      <c r="AY1828" s="7"/>
      <c r="BN1828" s="7" t="str">
        <f t="shared" si="377"/>
        <v/>
      </c>
      <c r="BO1828" s="286" t="str">
        <f t="shared" si="369"/>
        <v/>
      </c>
      <c r="BP1828" s="22" t="str">
        <f t="shared" si="378"/>
        <v/>
      </c>
      <c r="BQ1828" s="7"/>
      <c r="BR1828" s="75" t="str">
        <f t="shared" si="371"/>
        <v/>
      </c>
      <c r="BS1828" s="75" t="str">
        <f t="shared" si="372"/>
        <v/>
      </c>
      <c r="BT1828" s="5" t="str">
        <f t="shared" si="373"/>
        <v/>
      </c>
      <c r="BU1828" s="79" t="str">
        <f t="shared" si="374"/>
        <v/>
      </c>
      <c r="BV1828" s="79" t="str">
        <f t="shared" si="375"/>
        <v/>
      </c>
      <c r="BW1828" s="79" t="str">
        <f t="shared" si="376"/>
        <v/>
      </c>
      <c r="CB1828" s="5"/>
      <c r="CE1828" s="5"/>
      <c r="CF1828" s="5"/>
      <c r="CG1828" s="5"/>
      <c r="CH1828" s="5"/>
      <c r="CJ1828" s="14"/>
      <c r="CK1828" s="25"/>
      <c r="DO1828" s="5" t="e">
        <f>IF(REPORTE!AH$2="si",IF(C1828=VALUE(REPORTE!C$22),IF(SUM(DO1829:DO$1993),CONCATENATE(INT(B1828),", "),INT(B1828)),""),IF(C1828=VALUE(REPORTE!C$21),IF(SUM(DO1829:DO$1993),CONCATENATE(INT(B1828),", "),INT(B1828)),""))</f>
        <v>#VALUE!</v>
      </c>
      <c r="DS1828" s="5"/>
      <c r="DT1828" s="5"/>
      <c r="DU1828" s="5"/>
      <c r="DV1828" s="5"/>
    </row>
    <row r="1829" spans="1:126" x14ac:dyDescent="0.25">
      <c r="A1829" s="4" t="str">
        <f t="shared" si="370"/>
        <v/>
      </c>
      <c r="B1829" s="3"/>
      <c r="D1829" s="1"/>
      <c r="H1829" s="5" t="str">
        <f>IF(F1829="","",IFERROR(CONCATENATE("PEUA",VLOOKUP(ESTADO,REPORTE!AV$2:AW$33,2,0),DIDTRITO_FORM,CADER_FORM,IFERROR(INDEX(CA:CA,MATCH(DAY(F1829),BZ:BZ,0),1),DAY(F1829)),IFERROR(INDEX(CA:CA,MATCH(MONTH(F1829),BZ:BZ,0),1),MONTH(F1829)),YEAR(F1829),G1829),""))</f>
        <v/>
      </c>
      <c r="N1829" s="66" t="str">
        <f>IFERROR(IF(BT1829="","",IF(INDEX(N$1:N1828,MATCH(BT1829,BT$1:BT1828,0),1)=0,"",INDEX(N$1:N1828,MATCH(BT1829,BT$1:BT1828,0),1))),"")</f>
        <v/>
      </c>
      <c r="O1829" s="66" t="str">
        <f>IFERROR(IF(BT1829="","",IF(INDEX(O$1:O1828,MATCH(BT1829,BT$1:BT1828,0),1)=0,"",INDEX(O$1:O1828,MATCH(BT1829,BT$1:BT1828,0),1))),"")</f>
        <v/>
      </c>
      <c r="R1829" s="66"/>
      <c r="S1829" s="5"/>
      <c r="T1829" s="66"/>
      <c r="U1829" s="5" t="str">
        <f>IFERROR(IF(INDEX(U$1:U1828,MATCH(T1829,T$1:T1828,0),1)=0,"",INDEX(U$1:U1828,MATCH(T1829,T$1:T1828,0),1)),"")</f>
        <v/>
      </c>
      <c r="V1829" s="66"/>
      <c r="W1829" s="5" t="str">
        <f>IFERROR(IF(INDEX(W$1:W1828,MATCH(V1829,V$1:V1828,0),1)=0,"",INDEX(W$1:W1828,MATCH(V1829,V$1:V1828,0),1)),"")</f>
        <v/>
      </c>
      <c r="AE1829" s="4"/>
      <c r="AY1829" s="7"/>
      <c r="BN1829" s="7" t="str">
        <f t="shared" si="377"/>
        <v/>
      </c>
      <c r="BO1829" s="286" t="str">
        <f t="shared" si="369"/>
        <v/>
      </c>
      <c r="BP1829" s="22" t="str">
        <f t="shared" si="378"/>
        <v/>
      </c>
      <c r="BQ1829" s="7"/>
      <c r="BR1829" s="75" t="str">
        <f t="shared" si="371"/>
        <v/>
      </c>
      <c r="BS1829" s="75" t="str">
        <f t="shared" si="372"/>
        <v/>
      </c>
      <c r="BT1829" s="5" t="str">
        <f t="shared" si="373"/>
        <v/>
      </c>
      <c r="BU1829" s="79" t="str">
        <f t="shared" si="374"/>
        <v/>
      </c>
      <c r="BV1829" s="79" t="str">
        <f t="shared" si="375"/>
        <v/>
      </c>
      <c r="BW1829" s="79" t="str">
        <f t="shared" si="376"/>
        <v/>
      </c>
      <c r="CB1829" s="5"/>
      <c r="CE1829" s="5"/>
      <c r="CF1829" s="5"/>
      <c r="CG1829" s="5"/>
      <c r="CH1829" s="5"/>
      <c r="CJ1829" s="14"/>
      <c r="CK1829" s="25"/>
      <c r="DO1829" s="5" t="e">
        <f>IF(REPORTE!AH$2="si",IF(C1829=VALUE(REPORTE!C$22),IF(SUM(DO1830:DO$1993),CONCATENATE(INT(B1829),", "),INT(B1829)),""),IF(C1829=VALUE(REPORTE!C$21),IF(SUM(DO1830:DO$1993),CONCATENATE(INT(B1829),", "),INT(B1829)),""))</f>
        <v>#VALUE!</v>
      </c>
      <c r="DS1829" s="5"/>
      <c r="DT1829" s="5"/>
      <c r="DU1829" s="5"/>
      <c r="DV1829" s="5"/>
    </row>
    <row r="1830" spans="1:126" x14ac:dyDescent="0.25">
      <c r="A1830" s="4" t="str">
        <f t="shared" si="370"/>
        <v/>
      </c>
      <c r="B1830" s="3"/>
      <c r="D1830" s="1"/>
      <c r="H1830" s="5" t="str">
        <f>IF(F1830="","",IFERROR(CONCATENATE("PEUA",VLOOKUP(ESTADO,REPORTE!AV$2:AW$33,2,0),DIDTRITO_FORM,CADER_FORM,IFERROR(INDEX(CA:CA,MATCH(DAY(F1830),BZ:BZ,0),1),DAY(F1830)),IFERROR(INDEX(CA:CA,MATCH(MONTH(F1830),BZ:BZ,0),1),MONTH(F1830)),YEAR(F1830),G1830),""))</f>
        <v/>
      </c>
      <c r="N1830" s="66" t="str">
        <f>IFERROR(IF(BT1830="","",IF(INDEX(N$1:N1829,MATCH(BT1830,BT$1:BT1829,0),1)=0,"",INDEX(N$1:N1829,MATCH(BT1830,BT$1:BT1829,0),1))),"")</f>
        <v/>
      </c>
      <c r="O1830" s="66" t="str">
        <f>IFERROR(IF(BT1830="","",IF(INDEX(O$1:O1829,MATCH(BT1830,BT$1:BT1829,0),1)=0,"",INDEX(O$1:O1829,MATCH(BT1830,BT$1:BT1829,0),1))),"")</f>
        <v/>
      </c>
      <c r="R1830" s="66"/>
      <c r="S1830" s="5"/>
      <c r="T1830" s="66"/>
      <c r="U1830" s="5" t="str">
        <f>IFERROR(IF(INDEX(U$1:U1829,MATCH(T1830,T$1:T1829,0),1)=0,"",INDEX(U$1:U1829,MATCH(T1830,T$1:T1829,0),1)),"")</f>
        <v/>
      </c>
      <c r="V1830" s="66"/>
      <c r="W1830" s="5" t="str">
        <f>IFERROR(IF(INDEX(W$1:W1829,MATCH(V1830,V$1:V1829,0),1)=0,"",INDEX(W$1:W1829,MATCH(V1830,V$1:V1829,0),1)),"")</f>
        <v/>
      </c>
      <c r="AE1830" s="4"/>
      <c r="AY1830" s="7"/>
      <c r="BN1830" s="7" t="str">
        <f t="shared" si="377"/>
        <v/>
      </c>
      <c r="BO1830" s="286" t="str">
        <f t="shared" si="369"/>
        <v/>
      </c>
      <c r="BP1830" s="22" t="str">
        <f t="shared" si="378"/>
        <v/>
      </c>
      <c r="BQ1830" s="7"/>
      <c r="BR1830" s="75" t="str">
        <f t="shared" si="371"/>
        <v/>
      </c>
      <c r="BS1830" s="75" t="str">
        <f t="shared" si="372"/>
        <v/>
      </c>
      <c r="BT1830" s="5" t="str">
        <f t="shared" si="373"/>
        <v/>
      </c>
      <c r="BU1830" s="79" t="str">
        <f t="shared" si="374"/>
        <v/>
      </c>
      <c r="BV1830" s="79" t="str">
        <f t="shared" si="375"/>
        <v/>
      </c>
      <c r="BW1830" s="79" t="str">
        <f t="shared" si="376"/>
        <v/>
      </c>
      <c r="CB1830" s="5"/>
      <c r="CE1830" s="5"/>
      <c r="CF1830" s="5"/>
      <c r="CG1830" s="5"/>
      <c r="CH1830" s="5"/>
      <c r="CJ1830" s="14"/>
      <c r="CK1830" s="25"/>
      <c r="DO1830" s="5" t="e">
        <f>IF(REPORTE!AH$2="si",IF(C1830=VALUE(REPORTE!C$22),IF(SUM(DO1831:DO$1993),CONCATENATE(INT(B1830),", "),INT(B1830)),""),IF(C1830=VALUE(REPORTE!C$21),IF(SUM(DO1831:DO$1993),CONCATENATE(INT(B1830),", "),INT(B1830)),""))</f>
        <v>#VALUE!</v>
      </c>
      <c r="DS1830" s="5"/>
      <c r="DT1830" s="5"/>
      <c r="DU1830" s="5"/>
      <c r="DV1830" s="5"/>
    </row>
    <row r="1831" spans="1:126" x14ac:dyDescent="0.25">
      <c r="A1831" s="4" t="str">
        <f t="shared" si="370"/>
        <v/>
      </c>
      <c r="B1831" s="3"/>
      <c r="D1831" s="1"/>
      <c r="H1831" s="5" t="str">
        <f>IF(F1831="","",IFERROR(CONCATENATE("PEUA",VLOOKUP(ESTADO,REPORTE!AV$2:AW$33,2,0),DIDTRITO_FORM,CADER_FORM,IFERROR(INDEX(CA:CA,MATCH(DAY(F1831),BZ:BZ,0),1),DAY(F1831)),IFERROR(INDEX(CA:CA,MATCH(MONTH(F1831),BZ:BZ,0),1),MONTH(F1831)),YEAR(F1831),G1831),""))</f>
        <v/>
      </c>
      <c r="N1831" s="66" t="str">
        <f>IFERROR(IF(BT1831="","",IF(INDEX(N$1:N1830,MATCH(BT1831,BT$1:BT1830,0),1)=0,"",INDEX(N$1:N1830,MATCH(BT1831,BT$1:BT1830,0),1))),"")</f>
        <v/>
      </c>
      <c r="O1831" s="66" t="str">
        <f>IFERROR(IF(BT1831="","",IF(INDEX(O$1:O1830,MATCH(BT1831,BT$1:BT1830,0),1)=0,"",INDEX(O$1:O1830,MATCH(BT1831,BT$1:BT1830,0),1))),"")</f>
        <v/>
      </c>
      <c r="R1831" s="66"/>
      <c r="S1831" s="5"/>
      <c r="T1831" s="66"/>
      <c r="U1831" s="5" t="str">
        <f>IFERROR(IF(INDEX(U$1:U1830,MATCH(T1831,T$1:T1830,0),1)=0,"",INDEX(U$1:U1830,MATCH(T1831,T$1:T1830,0),1)),"")</f>
        <v/>
      </c>
      <c r="V1831" s="66"/>
      <c r="W1831" s="5" t="str">
        <f>IFERROR(IF(INDEX(W$1:W1830,MATCH(V1831,V$1:V1830,0),1)=0,"",INDEX(W$1:W1830,MATCH(V1831,V$1:V1830,0),1)),"")</f>
        <v/>
      </c>
      <c r="AE1831" s="4"/>
      <c r="AY1831" s="7"/>
      <c r="BN1831" s="7" t="str">
        <f t="shared" si="377"/>
        <v/>
      </c>
      <c r="BO1831" s="286" t="str">
        <f t="shared" si="369"/>
        <v/>
      </c>
      <c r="BP1831" s="22" t="str">
        <f t="shared" si="378"/>
        <v/>
      </c>
      <c r="BQ1831" s="7"/>
      <c r="BR1831" s="75" t="str">
        <f t="shared" si="371"/>
        <v/>
      </c>
      <c r="BS1831" s="75" t="str">
        <f t="shared" si="372"/>
        <v/>
      </c>
      <c r="BT1831" s="5" t="str">
        <f t="shared" si="373"/>
        <v/>
      </c>
      <c r="BU1831" s="79" t="str">
        <f t="shared" si="374"/>
        <v/>
      </c>
      <c r="BV1831" s="79" t="str">
        <f t="shared" si="375"/>
        <v/>
      </c>
      <c r="BW1831" s="79" t="str">
        <f t="shared" si="376"/>
        <v/>
      </c>
      <c r="CB1831" s="5"/>
      <c r="CE1831" s="5"/>
      <c r="CF1831" s="5"/>
      <c r="CG1831" s="5"/>
      <c r="CH1831" s="5"/>
      <c r="CJ1831" s="14"/>
      <c r="CK1831" s="25"/>
      <c r="DO1831" s="5" t="e">
        <f>IF(REPORTE!AH$2="si",IF(C1831=VALUE(REPORTE!C$22),IF(SUM(DO1832:DO$1993),CONCATENATE(INT(B1831),", "),INT(B1831)),""),IF(C1831=VALUE(REPORTE!C$21),IF(SUM(DO1832:DO$1993),CONCATENATE(INT(B1831),", "),INT(B1831)),""))</f>
        <v>#VALUE!</v>
      </c>
      <c r="DS1831" s="5"/>
      <c r="DT1831" s="5"/>
      <c r="DU1831" s="5"/>
      <c r="DV1831" s="5"/>
    </row>
    <row r="1832" spans="1:126" x14ac:dyDescent="0.25">
      <c r="A1832" s="4" t="str">
        <f t="shared" si="370"/>
        <v/>
      </c>
      <c r="B1832" s="3"/>
      <c r="D1832" s="1"/>
      <c r="H1832" s="5" t="str">
        <f>IF(F1832="","",IFERROR(CONCATENATE("PEUA",VLOOKUP(ESTADO,REPORTE!AV$2:AW$33,2,0),DIDTRITO_FORM,CADER_FORM,IFERROR(INDEX(CA:CA,MATCH(DAY(F1832),BZ:BZ,0),1),DAY(F1832)),IFERROR(INDEX(CA:CA,MATCH(MONTH(F1832),BZ:BZ,0),1),MONTH(F1832)),YEAR(F1832),G1832),""))</f>
        <v/>
      </c>
      <c r="N1832" s="66" t="str">
        <f>IFERROR(IF(BT1832="","",IF(INDEX(N$1:N1831,MATCH(BT1832,BT$1:BT1831,0),1)=0,"",INDEX(N$1:N1831,MATCH(BT1832,BT$1:BT1831,0),1))),"")</f>
        <v/>
      </c>
      <c r="O1832" s="66" t="str">
        <f>IFERROR(IF(BT1832="","",IF(INDEX(O$1:O1831,MATCH(BT1832,BT$1:BT1831,0),1)=0,"",INDEX(O$1:O1831,MATCH(BT1832,BT$1:BT1831,0),1))),"")</f>
        <v/>
      </c>
      <c r="R1832" s="66"/>
      <c r="S1832" s="5"/>
      <c r="T1832" s="66"/>
      <c r="U1832" s="5" t="str">
        <f>IFERROR(IF(INDEX(U$1:U1831,MATCH(T1832,T$1:T1831,0),1)=0,"",INDEX(U$1:U1831,MATCH(T1832,T$1:T1831,0),1)),"")</f>
        <v/>
      </c>
      <c r="V1832" s="66"/>
      <c r="W1832" s="5" t="str">
        <f>IFERROR(IF(INDEX(W$1:W1831,MATCH(V1832,V$1:V1831,0),1)=0,"",INDEX(W$1:W1831,MATCH(V1832,V$1:V1831,0),1)),"")</f>
        <v/>
      </c>
      <c r="AE1832" s="4"/>
      <c r="AY1832" s="7"/>
      <c r="BN1832" s="7" t="str">
        <f t="shared" si="377"/>
        <v/>
      </c>
      <c r="BO1832" s="286" t="str">
        <f t="shared" si="369"/>
        <v/>
      </c>
      <c r="BP1832" s="22" t="str">
        <f t="shared" si="378"/>
        <v/>
      </c>
      <c r="BQ1832" s="7"/>
      <c r="BR1832" s="75" t="str">
        <f t="shared" si="371"/>
        <v/>
      </c>
      <c r="BS1832" s="75" t="str">
        <f t="shared" si="372"/>
        <v/>
      </c>
      <c r="BT1832" s="5" t="str">
        <f t="shared" si="373"/>
        <v/>
      </c>
      <c r="BU1832" s="79" t="str">
        <f t="shared" si="374"/>
        <v/>
      </c>
      <c r="BV1832" s="79" t="str">
        <f t="shared" si="375"/>
        <v/>
      </c>
      <c r="BW1832" s="79" t="str">
        <f t="shared" si="376"/>
        <v/>
      </c>
      <c r="CB1832" s="5"/>
      <c r="CE1832" s="5"/>
      <c r="CF1832" s="5"/>
      <c r="CG1832" s="5"/>
      <c r="CH1832" s="5"/>
      <c r="CJ1832" s="14"/>
      <c r="CK1832" s="25"/>
      <c r="DO1832" s="5" t="e">
        <f>IF(REPORTE!AH$2="si",IF(C1832=VALUE(REPORTE!C$22),IF(SUM(DO1833:DO$1993),CONCATENATE(INT(B1832),", "),INT(B1832)),""),IF(C1832=VALUE(REPORTE!C$21),IF(SUM(DO1833:DO$1993),CONCATENATE(INT(B1832),", "),INT(B1832)),""))</f>
        <v>#VALUE!</v>
      </c>
      <c r="DS1832" s="5"/>
      <c r="DT1832" s="5"/>
      <c r="DU1832" s="5"/>
      <c r="DV1832" s="5"/>
    </row>
    <row r="1833" spans="1:126" x14ac:dyDescent="0.25">
      <c r="A1833" s="4" t="str">
        <f t="shared" si="370"/>
        <v/>
      </c>
      <c r="B1833" s="3"/>
      <c r="D1833" s="1"/>
      <c r="H1833" s="5" t="str">
        <f>IF(F1833="","",IFERROR(CONCATENATE("PEUA",VLOOKUP(ESTADO,REPORTE!AV$2:AW$33,2,0),DIDTRITO_FORM,CADER_FORM,IFERROR(INDEX(CA:CA,MATCH(DAY(F1833),BZ:BZ,0),1),DAY(F1833)),IFERROR(INDEX(CA:CA,MATCH(MONTH(F1833),BZ:BZ,0),1),MONTH(F1833)),YEAR(F1833),G1833),""))</f>
        <v/>
      </c>
      <c r="N1833" s="66" t="str">
        <f>IFERROR(IF(BT1833="","",IF(INDEX(N$1:N1832,MATCH(BT1833,BT$1:BT1832,0),1)=0,"",INDEX(N$1:N1832,MATCH(BT1833,BT$1:BT1832,0),1))),"")</f>
        <v/>
      </c>
      <c r="O1833" s="66" t="str">
        <f>IFERROR(IF(BT1833="","",IF(INDEX(O$1:O1832,MATCH(BT1833,BT$1:BT1832,0),1)=0,"",INDEX(O$1:O1832,MATCH(BT1833,BT$1:BT1832,0),1))),"")</f>
        <v/>
      </c>
      <c r="R1833" s="66"/>
      <c r="S1833" s="5"/>
      <c r="T1833" s="66"/>
      <c r="U1833" s="5" t="str">
        <f>IFERROR(IF(INDEX(U$1:U1832,MATCH(T1833,T$1:T1832,0),1)=0,"",INDEX(U$1:U1832,MATCH(T1833,T$1:T1832,0),1)),"")</f>
        <v/>
      </c>
      <c r="V1833" s="66"/>
      <c r="W1833" s="5" t="str">
        <f>IFERROR(IF(INDEX(W$1:W1832,MATCH(V1833,V$1:V1832,0),1)=0,"",INDEX(W$1:W1832,MATCH(V1833,V$1:V1832,0),1)),"")</f>
        <v/>
      </c>
      <c r="AE1833" s="4"/>
      <c r="AY1833" s="7"/>
      <c r="BN1833" s="7" t="str">
        <f t="shared" si="377"/>
        <v/>
      </c>
      <c r="BO1833" s="286" t="str">
        <f t="shared" si="369"/>
        <v/>
      </c>
      <c r="BP1833" s="22" t="str">
        <f t="shared" si="378"/>
        <v/>
      </c>
      <c r="BQ1833" s="7"/>
      <c r="BR1833" s="75" t="str">
        <f t="shared" si="371"/>
        <v/>
      </c>
      <c r="BS1833" s="75" t="str">
        <f t="shared" si="372"/>
        <v/>
      </c>
      <c r="BT1833" s="5" t="str">
        <f t="shared" si="373"/>
        <v/>
      </c>
      <c r="BU1833" s="79" t="str">
        <f t="shared" si="374"/>
        <v/>
      </c>
      <c r="BV1833" s="79" t="str">
        <f t="shared" si="375"/>
        <v/>
      </c>
      <c r="BW1833" s="79" t="str">
        <f t="shared" si="376"/>
        <v/>
      </c>
      <c r="CB1833" s="5"/>
      <c r="CE1833" s="5"/>
      <c r="CF1833" s="5"/>
      <c r="CG1833" s="5"/>
      <c r="CH1833" s="5"/>
      <c r="CJ1833" s="14"/>
      <c r="CK1833" s="25"/>
      <c r="DO1833" s="5" t="e">
        <f>IF(REPORTE!AH$2="si",IF(C1833=VALUE(REPORTE!C$22),IF(SUM(DO1834:DO$1993),CONCATENATE(INT(B1833),", "),INT(B1833)),""),IF(C1833=VALUE(REPORTE!C$21),IF(SUM(DO1834:DO$1993),CONCATENATE(INT(B1833),", "),INT(B1833)),""))</f>
        <v>#VALUE!</v>
      </c>
      <c r="DS1833" s="5"/>
      <c r="DT1833" s="5"/>
      <c r="DU1833" s="5"/>
      <c r="DV1833" s="5"/>
    </row>
    <row r="1834" spans="1:126" x14ac:dyDescent="0.25">
      <c r="A1834" s="4" t="str">
        <f t="shared" si="370"/>
        <v/>
      </c>
      <c r="B1834" s="3"/>
      <c r="D1834" s="1"/>
      <c r="H1834" s="5" t="str">
        <f>IF(F1834="","",IFERROR(CONCATENATE("PEUA",VLOOKUP(ESTADO,REPORTE!AV$2:AW$33,2,0),DIDTRITO_FORM,CADER_FORM,IFERROR(INDEX(CA:CA,MATCH(DAY(F1834),BZ:BZ,0),1),DAY(F1834)),IFERROR(INDEX(CA:CA,MATCH(MONTH(F1834),BZ:BZ,0),1),MONTH(F1834)),YEAR(F1834),G1834),""))</f>
        <v/>
      </c>
      <c r="N1834" s="66" t="str">
        <f>IFERROR(IF(BT1834="","",IF(INDEX(N$1:N1833,MATCH(BT1834,BT$1:BT1833,0),1)=0,"",INDEX(N$1:N1833,MATCH(BT1834,BT$1:BT1833,0),1))),"")</f>
        <v/>
      </c>
      <c r="O1834" s="66" t="str">
        <f>IFERROR(IF(BT1834="","",IF(INDEX(O$1:O1833,MATCH(BT1834,BT$1:BT1833,0),1)=0,"",INDEX(O$1:O1833,MATCH(BT1834,BT$1:BT1833,0),1))),"")</f>
        <v/>
      </c>
      <c r="R1834" s="66"/>
      <c r="S1834" s="5"/>
      <c r="T1834" s="66"/>
      <c r="U1834" s="5" t="str">
        <f>IFERROR(IF(INDEX(U$1:U1833,MATCH(T1834,T$1:T1833,0),1)=0,"",INDEX(U$1:U1833,MATCH(T1834,T$1:T1833,0),1)),"")</f>
        <v/>
      </c>
      <c r="V1834" s="66"/>
      <c r="W1834" s="5" t="str">
        <f>IFERROR(IF(INDEX(W$1:W1833,MATCH(V1834,V$1:V1833,0),1)=0,"",INDEX(W$1:W1833,MATCH(V1834,V$1:V1833,0),1)),"")</f>
        <v/>
      </c>
      <c r="AE1834" s="4"/>
      <c r="AY1834" s="7"/>
      <c r="BN1834" s="7" t="str">
        <f t="shared" si="377"/>
        <v/>
      </c>
      <c r="BO1834" s="286" t="str">
        <f t="shared" si="369"/>
        <v/>
      </c>
      <c r="BP1834" s="22" t="str">
        <f t="shared" si="378"/>
        <v/>
      </c>
      <c r="BQ1834" s="7"/>
      <c r="BR1834" s="75" t="str">
        <f t="shared" si="371"/>
        <v/>
      </c>
      <c r="BS1834" s="75" t="str">
        <f t="shared" si="372"/>
        <v/>
      </c>
      <c r="BT1834" s="5" t="str">
        <f t="shared" si="373"/>
        <v/>
      </c>
      <c r="BU1834" s="79" t="str">
        <f t="shared" si="374"/>
        <v/>
      </c>
      <c r="BV1834" s="79" t="str">
        <f t="shared" si="375"/>
        <v/>
      </c>
      <c r="BW1834" s="79" t="str">
        <f t="shared" si="376"/>
        <v/>
      </c>
      <c r="CB1834" s="5"/>
      <c r="CE1834" s="5"/>
      <c r="CF1834" s="5"/>
      <c r="CG1834" s="5"/>
      <c r="CH1834" s="5"/>
      <c r="CJ1834" s="14"/>
      <c r="CK1834" s="25"/>
      <c r="DO1834" s="5" t="e">
        <f>IF(REPORTE!AH$2="si",IF(C1834=VALUE(REPORTE!C$22),IF(SUM(DO1835:DO$1993),CONCATENATE(INT(B1834),", "),INT(B1834)),""),IF(C1834=VALUE(REPORTE!C$21),IF(SUM(DO1835:DO$1993),CONCATENATE(INT(B1834),", "),INT(B1834)),""))</f>
        <v>#VALUE!</v>
      </c>
      <c r="DS1834" s="5"/>
      <c r="DT1834" s="5"/>
      <c r="DU1834" s="5"/>
      <c r="DV1834" s="5"/>
    </row>
    <row r="1835" spans="1:126" x14ac:dyDescent="0.25">
      <c r="A1835" s="4" t="str">
        <f t="shared" si="370"/>
        <v/>
      </c>
      <c r="B1835" s="3"/>
      <c r="D1835" s="1"/>
      <c r="H1835" s="5" t="str">
        <f>IF(F1835="","",IFERROR(CONCATENATE("PEUA",VLOOKUP(ESTADO,REPORTE!AV$2:AW$33,2,0),DIDTRITO_FORM,CADER_FORM,IFERROR(INDEX(CA:CA,MATCH(DAY(F1835),BZ:BZ,0),1),DAY(F1835)),IFERROR(INDEX(CA:CA,MATCH(MONTH(F1835),BZ:BZ,0),1),MONTH(F1835)),YEAR(F1835),G1835),""))</f>
        <v/>
      </c>
      <c r="N1835" s="66" t="str">
        <f>IFERROR(IF(BT1835="","",IF(INDEX(N$1:N1834,MATCH(BT1835,BT$1:BT1834,0),1)=0,"",INDEX(N$1:N1834,MATCH(BT1835,BT$1:BT1834,0),1))),"")</f>
        <v/>
      </c>
      <c r="O1835" s="66" t="str">
        <f>IFERROR(IF(BT1835="","",IF(INDEX(O$1:O1834,MATCH(BT1835,BT$1:BT1834,0),1)=0,"",INDEX(O$1:O1834,MATCH(BT1835,BT$1:BT1834,0),1))),"")</f>
        <v/>
      </c>
      <c r="R1835" s="66"/>
      <c r="S1835" s="5"/>
      <c r="T1835" s="66"/>
      <c r="U1835" s="5" t="str">
        <f>IFERROR(IF(INDEX(U$1:U1834,MATCH(T1835,T$1:T1834,0),1)=0,"",INDEX(U$1:U1834,MATCH(T1835,T$1:T1834,0),1)),"")</f>
        <v/>
      </c>
      <c r="V1835" s="66"/>
      <c r="W1835" s="5" t="str">
        <f>IFERROR(IF(INDEX(W$1:W1834,MATCH(V1835,V$1:V1834,0),1)=0,"",INDEX(W$1:W1834,MATCH(V1835,V$1:V1834,0),1)),"")</f>
        <v/>
      </c>
      <c r="AE1835" s="4"/>
      <c r="AY1835" s="7"/>
      <c r="BN1835" s="7" t="str">
        <f t="shared" si="377"/>
        <v/>
      </c>
      <c r="BO1835" s="286" t="str">
        <f t="shared" si="369"/>
        <v/>
      </c>
      <c r="BP1835" s="22" t="str">
        <f t="shared" si="378"/>
        <v/>
      </c>
      <c r="BQ1835" s="7"/>
      <c r="BR1835" s="75" t="str">
        <f t="shared" si="371"/>
        <v/>
      </c>
      <c r="BS1835" s="75" t="str">
        <f t="shared" si="372"/>
        <v/>
      </c>
      <c r="BT1835" s="5" t="str">
        <f t="shared" si="373"/>
        <v/>
      </c>
      <c r="BU1835" s="79" t="str">
        <f t="shared" si="374"/>
        <v/>
      </c>
      <c r="BV1835" s="79" t="str">
        <f t="shared" si="375"/>
        <v/>
      </c>
      <c r="BW1835" s="79" t="str">
        <f t="shared" si="376"/>
        <v/>
      </c>
      <c r="CB1835" s="5"/>
      <c r="CE1835" s="5"/>
      <c r="CF1835" s="5"/>
      <c r="CG1835" s="5"/>
      <c r="CH1835" s="5"/>
      <c r="CJ1835" s="14"/>
      <c r="CK1835" s="25"/>
      <c r="DO1835" s="5" t="e">
        <f>IF(REPORTE!AH$2="si",IF(C1835=VALUE(REPORTE!C$22),IF(SUM(DO1836:DO$1993),CONCATENATE(INT(B1835),", "),INT(B1835)),""),IF(C1835=VALUE(REPORTE!C$21),IF(SUM(DO1836:DO$1993),CONCATENATE(INT(B1835),", "),INT(B1835)),""))</f>
        <v>#VALUE!</v>
      </c>
      <c r="DS1835" s="5"/>
      <c r="DT1835" s="5"/>
      <c r="DU1835" s="5"/>
      <c r="DV1835" s="5"/>
    </row>
    <row r="1836" spans="1:126" x14ac:dyDescent="0.25">
      <c r="A1836" s="4" t="str">
        <f t="shared" si="370"/>
        <v/>
      </c>
      <c r="B1836" s="3"/>
      <c r="D1836" s="1"/>
      <c r="H1836" s="5" t="str">
        <f>IF(F1836="","",IFERROR(CONCATENATE("PEUA",VLOOKUP(ESTADO,REPORTE!AV$2:AW$33,2,0),DIDTRITO_FORM,CADER_FORM,IFERROR(INDEX(CA:CA,MATCH(DAY(F1836),BZ:BZ,0),1),DAY(F1836)),IFERROR(INDEX(CA:CA,MATCH(MONTH(F1836),BZ:BZ,0),1),MONTH(F1836)),YEAR(F1836),G1836),""))</f>
        <v/>
      </c>
      <c r="N1836" s="66" t="str">
        <f>IFERROR(IF(BT1836="","",IF(INDEX(N$1:N1835,MATCH(BT1836,BT$1:BT1835,0),1)=0,"",INDEX(N$1:N1835,MATCH(BT1836,BT$1:BT1835,0),1))),"")</f>
        <v/>
      </c>
      <c r="O1836" s="66" t="str">
        <f>IFERROR(IF(BT1836="","",IF(INDEX(O$1:O1835,MATCH(BT1836,BT$1:BT1835,0),1)=0,"",INDEX(O$1:O1835,MATCH(BT1836,BT$1:BT1835,0),1))),"")</f>
        <v/>
      </c>
      <c r="R1836" s="66"/>
      <c r="S1836" s="5"/>
      <c r="T1836" s="66"/>
      <c r="U1836" s="5" t="str">
        <f>IFERROR(IF(INDEX(U$1:U1835,MATCH(T1836,T$1:T1835,0),1)=0,"",INDEX(U$1:U1835,MATCH(T1836,T$1:T1835,0),1)),"")</f>
        <v/>
      </c>
      <c r="V1836" s="66"/>
      <c r="W1836" s="5" t="str">
        <f>IFERROR(IF(INDEX(W$1:W1835,MATCH(V1836,V$1:V1835,0),1)=0,"",INDEX(W$1:W1835,MATCH(V1836,V$1:V1835,0),1)),"")</f>
        <v/>
      </c>
      <c r="AE1836" s="4"/>
      <c r="AY1836" s="7"/>
      <c r="BN1836" s="7" t="str">
        <f t="shared" si="377"/>
        <v/>
      </c>
      <c r="BO1836" s="286" t="str">
        <f t="shared" si="369"/>
        <v/>
      </c>
      <c r="BP1836" s="22" t="str">
        <f t="shared" si="378"/>
        <v/>
      </c>
      <c r="BQ1836" s="7"/>
      <c r="BR1836" s="75" t="str">
        <f t="shared" si="371"/>
        <v/>
      </c>
      <c r="BS1836" s="75" t="str">
        <f t="shared" si="372"/>
        <v/>
      </c>
      <c r="BT1836" s="5" t="str">
        <f t="shared" si="373"/>
        <v/>
      </c>
      <c r="BU1836" s="79" t="str">
        <f t="shared" si="374"/>
        <v/>
      </c>
      <c r="BV1836" s="79" t="str">
        <f t="shared" si="375"/>
        <v/>
      </c>
      <c r="BW1836" s="79" t="str">
        <f t="shared" si="376"/>
        <v/>
      </c>
      <c r="CB1836" s="5"/>
      <c r="CE1836" s="5"/>
      <c r="CF1836" s="5"/>
      <c r="CG1836" s="5"/>
      <c r="CH1836" s="5"/>
      <c r="CJ1836" s="14"/>
      <c r="CK1836" s="25"/>
      <c r="DO1836" s="5" t="e">
        <f>IF(REPORTE!AH$2="si",IF(C1836=VALUE(REPORTE!C$22),IF(SUM(DO1837:DO$1993),CONCATENATE(INT(B1836),", "),INT(B1836)),""),IF(C1836=VALUE(REPORTE!C$21),IF(SUM(DO1837:DO$1993),CONCATENATE(INT(B1836),", "),INT(B1836)),""))</f>
        <v>#VALUE!</v>
      </c>
      <c r="DS1836" s="5"/>
      <c r="DT1836" s="5"/>
      <c r="DU1836" s="5"/>
      <c r="DV1836" s="5"/>
    </row>
    <row r="1837" spans="1:126" x14ac:dyDescent="0.25">
      <c r="A1837" s="4" t="str">
        <f t="shared" si="370"/>
        <v/>
      </c>
      <c r="B1837" s="3"/>
      <c r="D1837" s="1"/>
      <c r="H1837" s="5" t="str">
        <f>IF(F1837="","",IFERROR(CONCATENATE("PEUA",VLOOKUP(ESTADO,REPORTE!AV$2:AW$33,2,0),DIDTRITO_FORM,CADER_FORM,IFERROR(INDEX(CA:CA,MATCH(DAY(F1837),BZ:BZ,0),1),DAY(F1837)),IFERROR(INDEX(CA:CA,MATCH(MONTH(F1837),BZ:BZ,0),1),MONTH(F1837)),YEAR(F1837),G1837),""))</f>
        <v/>
      </c>
      <c r="N1837" s="66" t="str">
        <f>IFERROR(IF(BT1837="","",IF(INDEX(N$1:N1836,MATCH(BT1837,BT$1:BT1836,0),1)=0,"",INDEX(N$1:N1836,MATCH(BT1837,BT$1:BT1836,0),1))),"")</f>
        <v/>
      </c>
      <c r="O1837" s="66" t="str">
        <f>IFERROR(IF(BT1837="","",IF(INDEX(O$1:O1836,MATCH(BT1837,BT$1:BT1836,0),1)=0,"",INDEX(O$1:O1836,MATCH(BT1837,BT$1:BT1836,0),1))),"")</f>
        <v/>
      </c>
      <c r="R1837" s="66"/>
      <c r="S1837" s="5"/>
      <c r="T1837" s="66"/>
      <c r="U1837" s="5" t="str">
        <f>IFERROR(IF(INDEX(U$1:U1836,MATCH(T1837,T$1:T1836,0),1)=0,"",INDEX(U$1:U1836,MATCH(T1837,T$1:T1836,0),1)),"")</f>
        <v/>
      </c>
      <c r="V1837" s="66"/>
      <c r="W1837" s="5" t="str">
        <f>IFERROR(IF(INDEX(W$1:W1836,MATCH(V1837,V$1:V1836,0),1)=0,"",INDEX(W$1:W1836,MATCH(V1837,V$1:V1836,0),1)),"")</f>
        <v/>
      </c>
      <c r="AE1837" s="4"/>
      <c r="AY1837" s="7"/>
      <c r="BN1837" s="7" t="str">
        <f t="shared" si="377"/>
        <v/>
      </c>
      <c r="BO1837" s="286" t="str">
        <f t="shared" si="369"/>
        <v/>
      </c>
      <c r="BP1837" s="22" t="str">
        <f t="shared" si="378"/>
        <v/>
      </c>
      <c r="BQ1837" s="7"/>
      <c r="BR1837" s="75" t="str">
        <f t="shared" si="371"/>
        <v/>
      </c>
      <c r="BS1837" s="75" t="str">
        <f t="shared" si="372"/>
        <v/>
      </c>
      <c r="BT1837" s="5" t="str">
        <f t="shared" si="373"/>
        <v/>
      </c>
      <c r="BU1837" s="79" t="str">
        <f t="shared" si="374"/>
        <v/>
      </c>
      <c r="BV1837" s="79" t="str">
        <f t="shared" si="375"/>
        <v/>
      </c>
      <c r="BW1837" s="79" t="str">
        <f t="shared" si="376"/>
        <v/>
      </c>
      <c r="CB1837" s="5"/>
      <c r="CE1837" s="5"/>
      <c r="CF1837" s="5"/>
      <c r="CG1837" s="5"/>
      <c r="CH1837" s="5"/>
      <c r="CJ1837" s="14"/>
      <c r="CK1837" s="25"/>
      <c r="DO1837" s="5" t="e">
        <f>IF(REPORTE!AH$2="si",IF(C1837=VALUE(REPORTE!C$22),IF(SUM(DO1838:DO$1993),CONCATENATE(INT(B1837),", "),INT(B1837)),""),IF(C1837=VALUE(REPORTE!C$21),IF(SUM(DO1838:DO$1993),CONCATENATE(INT(B1837),", "),INT(B1837)),""))</f>
        <v>#VALUE!</v>
      </c>
      <c r="DS1837" s="5"/>
      <c r="DT1837" s="5"/>
      <c r="DU1837" s="5"/>
      <c r="DV1837" s="5"/>
    </row>
    <row r="1838" spans="1:126" x14ac:dyDescent="0.25">
      <c r="A1838" s="4" t="str">
        <f t="shared" si="370"/>
        <v/>
      </c>
      <c r="B1838" s="3"/>
      <c r="D1838" s="1"/>
      <c r="H1838" s="5" t="str">
        <f>IF(F1838="","",IFERROR(CONCATENATE("PEUA",VLOOKUP(ESTADO,REPORTE!AV$2:AW$33,2,0),DIDTRITO_FORM,CADER_FORM,IFERROR(INDEX(CA:CA,MATCH(DAY(F1838),BZ:BZ,0),1),DAY(F1838)),IFERROR(INDEX(CA:CA,MATCH(MONTH(F1838),BZ:BZ,0),1),MONTH(F1838)),YEAR(F1838),G1838),""))</f>
        <v/>
      </c>
      <c r="N1838" s="66" t="str">
        <f>IFERROR(IF(BT1838="","",IF(INDEX(N$1:N1837,MATCH(BT1838,BT$1:BT1837,0),1)=0,"",INDEX(N$1:N1837,MATCH(BT1838,BT$1:BT1837,0),1))),"")</f>
        <v/>
      </c>
      <c r="O1838" s="66" t="str">
        <f>IFERROR(IF(BT1838="","",IF(INDEX(O$1:O1837,MATCH(BT1838,BT$1:BT1837,0),1)=0,"",INDEX(O$1:O1837,MATCH(BT1838,BT$1:BT1837,0),1))),"")</f>
        <v/>
      </c>
      <c r="R1838" s="66"/>
      <c r="S1838" s="5"/>
      <c r="T1838" s="66"/>
      <c r="U1838" s="5" t="str">
        <f>IFERROR(IF(INDEX(U$1:U1837,MATCH(T1838,T$1:T1837,0),1)=0,"",INDEX(U$1:U1837,MATCH(T1838,T$1:T1837,0),1)),"")</f>
        <v/>
      </c>
      <c r="V1838" s="66"/>
      <c r="W1838" s="5" t="str">
        <f>IFERROR(IF(INDEX(W$1:W1837,MATCH(V1838,V$1:V1837,0),1)=0,"",INDEX(W$1:W1837,MATCH(V1838,V$1:V1837,0),1)),"")</f>
        <v/>
      </c>
      <c r="AE1838" s="4"/>
      <c r="AY1838" s="7"/>
      <c r="BN1838" s="7" t="str">
        <f t="shared" si="377"/>
        <v/>
      </c>
      <c r="BO1838" s="286" t="str">
        <f t="shared" si="369"/>
        <v/>
      </c>
      <c r="BP1838" s="22" t="str">
        <f t="shared" si="378"/>
        <v/>
      </c>
      <c r="BQ1838" s="7"/>
      <c r="BR1838" s="75" t="str">
        <f t="shared" si="371"/>
        <v/>
      </c>
      <c r="BS1838" s="75" t="str">
        <f t="shared" si="372"/>
        <v/>
      </c>
      <c r="BT1838" s="5" t="str">
        <f t="shared" si="373"/>
        <v/>
      </c>
      <c r="BU1838" s="79" t="str">
        <f t="shared" si="374"/>
        <v/>
      </c>
      <c r="BV1838" s="79" t="str">
        <f t="shared" si="375"/>
        <v/>
      </c>
      <c r="BW1838" s="79" t="str">
        <f t="shared" si="376"/>
        <v/>
      </c>
      <c r="CB1838" s="5"/>
      <c r="CE1838" s="5"/>
      <c r="CF1838" s="5"/>
      <c r="CG1838" s="5"/>
      <c r="CH1838" s="5"/>
      <c r="CJ1838" s="14"/>
      <c r="CK1838" s="25"/>
      <c r="DO1838" s="5" t="e">
        <f>IF(REPORTE!AH$2="si",IF(C1838=VALUE(REPORTE!C$22),IF(SUM(DO1839:DO$1993),CONCATENATE(INT(B1838),", "),INT(B1838)),""),IF(C1838=VALUE(REPORTE!C$21),IF(SUM(DO1839:DO$1993),CONCATENATE(INT(B1838),", "),INT(B1838)),""))</f>
        <v>#VALUE!</v>
      </c>
      <c r="DS1838" s="5"/>
      <c r="DT1838" s="5"/>
      <c r="DU1838" s="5"/>
      <c r="DV1838" s="5"/>
    </row>
    <row r="1839" spans="1:126" x14ac:dyDescent="0.25">
      <c r="A1839" s="4" t="str">
        <f t="shared" si="370"/>
        <v/>
      </c>
      <c r="B1839" s="3"/>
      <c r="D1839" s="1"/>
      <c r="H1839" s="5" t="str">
        <f>IF(F1839="","",IFERROR(CONCATENATE("PEUA",VLOOKUP(ESTADO,REPORTE!AV$2:AW$33,2,0),DIDTRITO_FORM,CADER_FORM,IFERROR(INDEX(CA:CA,MATCH(DAY(F1839),BZ:BZ,0),1),DAY(F1839)),IFERROR(INDEX(CA:CA,MATCH(MONTH(F1839),BZ:BZ,0),1),MONTH(F1839)),YEAR(F1839),G1839),""))</f>
        <v/>
      </c>
      <c r="N1839" s="66" t="str">
        <f>IFERROR(IF(BT1839="","",IF(INDEX(N$1:N1838,MATCH(BT1839,BT$1:BT1838,0),1)=0,"",INDEX(N$1:N1838,MATCH(BT1839,BT$1:BT1838,0),1))),"")</f>
        <v/>
      </c>
      <c r="O1839" s="66" t="str">
        <f>IFERROR(IF(BT1839="","",IF(INDEX(O$1:O1838,MATCH(BT1839,BT$1:BT1838,0),1)=0,"",INDEX(O$1:O1838,MATCH(BT1839,BT$1:BT1838,0),1))),"")</f>
        <v/>
      </c>
      <c r="R1839" s="66"/>
      <c r="S1839" s="5"/>
      <c r="T1839" s="66"/>
      <c r="U1839" s="5" t="str">
        <f>IFERROR(IF(INDEX(U$1:U1838,MATCH(T1839,T$1:T1838,0),1)=0,"",INDEX(U$1:U1838,MATCH(T1839,T$1:T1838,0),1)),"")</f>
        <v/>
      </c>
      <c r="V1839" s="66"/>
      <c r="W1839" s="5" t="str">
        <f>IFERROR(IF(INDEX(W$1:W1838,MATCH(V1839,V$1:V1838,0),1)=0,"",INDEX(W$1:W1838,MATCH(V1839,V$1:V1838,0),1)),"")</f>
        <v/>
      </c>
      <c r="AE1839" s="4"/>
      <c r="AY1839" s="7"/>
      <c r="BN1839" s="7" t="str">
        <f t="shared" si="377"/>
        <v/>
      </c>
      <c r="BO1839" s="286" t="str">
        <f t="shared" si="369"/>
        <v/>
      </c>
      <c r="BP1839" s="22" t="str">
        <f t="shared" si="378"/>
        <v/>
      </c>
      <c r="BQ1839" s="7"/>
      <c r="BR1839" s="75" t="str">
        <f t="shared" si="371"/>
        <v/>
      </c>
      <c r="BS1839" s="75" t="str">
        <f t="shared" si="372"/>
        <v/>
      </c>
      <c r="BT1839" s="5" t="str">
        <f t="shared" si="373"/>
        <v/>
      </c>
      <c r="BU1839" s="79" t="str">
        <f t="shared" si="374"/>
        <v/>
      </c>
      <c r="BV1839" s="79" t="str">
        <f t="shared" si="375"/>
        <v/>
      </c>
      <c r="BW1839" s="79" t="str">
        <f t="shared" si="376"/>
        <v/>
      </c>
      <c r="CB1839" s="5"/>
      <c r="CE1839" s="5"/>
      <c r="CF1839" s="5"/>
      <c r="CG1839" s="5"/>
      <c r="CH1839" s="5"/>
      <c r="CJ1839" s="14"/>
      <c r="CK1839" s="25"/>
      <c r="DO1839" s="5" t="e">
        <f>IF(REPORTE!AH$2="si",IF(C1839=VALUE(REPORTE!C$22),IF(SUM(DO1840:DO$1993),CONCATENATE(INT(B1839),", "),INT(B1839)),""),IF(C1839=VALUE(REPORTE!C$21),IF(SUM(DO1840:DO$1993),CONCATENATE(INT(B1839),", "),INT(B1839)),""))</f>
        <v>#VALUE!</v>
      </c>
      <c r="DS1839" s="5"/>
      <c r="DT1839" s="5"/>
      <c r="DU1839" s="5"/>
      <c r="DV1839" s="5"/>
    </row>
    <row r="1840" spans="1:126" x14ac:dyDescent="0.25">
      <c r="A1840" s="4" t="str">
        <f t="shared" si="370"/>
        <v/>
      </c>
      <c r="B1840" s="3"/>
      <c r="D1840" s="1"/>
      <c r="H1840" s="5" t="str">
        <f>IF(F1840="","",IFERROR(CONCATENATE("PEUA",VLOOKUP(ESTADO,REPORTE!AV$2:AW$33,2,0),DIDTRITO_FORM,CADER_FORM,IFERROR(INDEX(CA:CA,MATCH(DAY(F1840),BZ:BZ,0),1),DAY(F1840)),IFERROR(INDEX(CA:CA,MATCH(MONTH(F1840),BZ:BZ,0),1),MONTH(F1840)),YEAR(F1840),G1840),""))</f>
        <v/>
      </c>
      <c r="N1840" s="66" t="str">
        <f>IFERROR(IF(BT1840="","",IF(INDEX(N$1:N1839,MATCH(BT1840,BT$1:BT1839,0),1)=0,"",INDEX(N$1:N1839,MATCH(BT1840,BT$1:BT1839,0),1))),"")</f>
        <v/>
      </c>
      <c r="O1840" s="66" t="str">
        <f>IFERROR(IF(BT1840="","",IF(INDEX(O$1:O1839,MATCH(BT1840,BT$1:BT1839,0),1)=0,"",INDEX(O$1:O1839,MATCH(BT1840,BT$1:BT1839,0),1))),"")</f>
        <v/>
      </c>
      <c r="R1840" s="66"/>
      <c r="S1840" s="5"/>
      <c r="T1840" s="66"/>
      <c r="U1840" s="5" t="str">
        <f>IFERROR(IF(INDEX(U$1:U1839,MATCH(T1840,T$1:T1839,0),1)=0,"",INDEX(U$1:U1839,MATCH(T1840,T$1:T1839,0),1)),"")</f>
        <v/>
      </c>
      <c r="V1840" s="66"/>
      <c r="W1840" s="5" t="str">
        <f>IFERROR(IF(INDEX(W$1:W1839,MATCH(V1840,V$1:V1839,0),1)=0,"",INDEX(W$1:W1839,MATCH(V1840,V$1:V1839,0),1)),"")</f>
        <v/>
      </c>
      <c r="AE1840" s="4"/>
      <c r="AY1840" s="7"/>
      <c r="BN1840" s="7" t="str">
        <f t="shared" si="377"/>
        <v/>
      </c>
      <c r="BO1840" s="286" t="str">
        <f t="shared" si="369"/>
        <v/>
      </c>
      <c r="BP1840" s="22" t="str">
        <f t="shared" si="378"/>
        <v/>
      </c>
      <c r="BQ1840" s="7"/>
      <c r="BR1840" s="75" t="str">
        <f t="shared" si="371"/>
        <v/>
      </c>
      <c r="BS1840" s="75" t="str">
        <f t="shared" si="372"/>
        <v/>
      </c>
      <c r="BT1840" s="5" t="str">
        <f t="shared" si="373"/>
        <v/>
      </c>
      <c r="BU1840" s="79" t="str">
        <f t="shared" si="374"/>
        <v/>
      </c>
      <c r="BV1840" s="79" t="str">
        <f t="shared" si="375"/>
        <v/>
      </c>
      <c r="BW1840" s="79" t="str">
        <f t="shared" si="376"/>
        <v/>
      </c>
      <c r="CB1840" s="5"/>
      <c r="CE1840" s="5"/>
      <c r="CF1840" s="5"/>
      <c r="CG1840" s="5"/>
      <c r="CH1840" s="5"/>
      <c r="CJ1840" s="14"/>
      <c r="CK1840" s="25"/>
      <c r="DO1840" s="5" t="e">
        <f>IF(REPORTE!AH$2="si",IF(C1840=VALUE(REPORTE!C$22),IF(SUM(DO1841:DO$1993),CONCATENATE(INT(B1840),", "),INT(B1840)),""),IF(C1840=VALUE(REPORTE!C$21),IF(SUM(DO1841:DO$1993),CONCATENATE(INT(B1840),", "),INT(B1840)),""))</f>
        <v>#VALUE!</v>
      </c>
      <c r="DS1840" s="5"/>
      <c r="DT1840" s="5"/>
      <c r="DU1840" s="5"/>
      <c r="DV1840" s="5"/>
    </row>
    <row r="1841" spans="1:126" x14ac:dyDescent="0.25">
      <c r="A1841" s="4" t="str">
        <f t="shared" si="370"/>
        <v/>
      </c>
      <c r="B1841" s="3"/>
      <c r="D1841" s="1"/>
      <c r="H1841" s="5" t="str">
        <f>IF(F1841="","",IFERROR(CONCATENATE("PEUA",VLOOKUP(ESTADO,REPORTE!AV$2:AW$33,2,0),DIDTRITO_FORM,CADER_FORM,IFERROR(INDEX(CA:CA,MATCH(DAY(F1841),BZ:BZ,0),1),DAY(F1841)),IFERROR(INDEX(CA:CA,MATCH(MONTH(F1841),BZ:BZ,0),1),MONTH(F1841)),YEAR(F1841),G1841),""))</f>
        <v/>
      </c>
      <c r="N1841" s="66" t="str">
        <f>IFERROR(IF(BT1841="","",IF(INDEX(N$1:N1840,MATCH(BT1841,BT$1:BT1840,0),1)=0,"",INDEX(N$1:N1840,MATCH(BT1841,BT$1:BT1840,0),1))),"")</f>
        <v/>
      </c>
      <c r="O1841" s="66" t="str">
        <f>IFERROR(IF(BT1841="","",IF(INDEX(O$1:O1840,MATCH(BT1841,BT$1:BT1840,0),1)=0,"",INDEX(O$1:O1840,MATCH(BT1841,BT$1:BT1840,0),1))),"")</f>
        <v/>
      </c>
      <c r="R1841" s="66"/>
      <c r="S1841" s="5"/>
      <c r="T1841" s="66"/>
      <c r="U1841" s="5" t="str">
        <f>IFERROR(IF(INDEX(U$1:U1840,MATCH(T1841,T$1:T1840,0),1)=0,"",INDEX(U$1:U1840,MATCH(T1841,T$1:T1840,0),1)),"")</f>
        <v/>
      </c>
      <c r="V1841" s="66"/>
      <c r="W1841" s="5" t="str">
        <f>IFERROR(IF(INDEX(W$1:W1840,MATCH(V1841,V$1:V1840,0),1)=0,"",INDEX(W$1:W1840,MATCH(V1841,V$1:V1840,0),1)),"")</f>
        <v/>
      </c>
      <c r="AE1841" s="4"/>
      <c r="AY1841" s="7"/>
      <c r="BN1841" s="7" t="str">
        <f t="shared" si="377"/>
        <v/>
      </c>
      <c r="BO1841" s="286" t="str">
        <f t="shared" si="369"/>
        <v/>
      </c>
      <c r="BP1841" s="22" t="str">
        <f t="shared" si="378"/>
        <v/>
      </c>
      <c r="BQ1841" s="7"/>
      <c r="BR1841" s="75" t="str">
        <f t="shared" si="371"/>
        <v/>
      </c>
      <c r="BS1841" s="75" t="str">
        <f t="shared" si="372"/>
        <v/>
      </c>
      <c r="BT1841" s="5" t="str">
        <f t="shared" si="373"/>
        <v/>
      </c>
      <c r="BU1841" s="79" t="str">
        <f t="shared" si="374"/>
        <v/>
      </c>
      <c r="BV1841" s="79" t="str">
        <f t="shared" si="375"/>
        <v/>
      </c>
      <c r="BW1841" s="79" t="str">
        <f t="shared" si="376"/>
        <v/>
      </c>
      <c r="CB1841" s="5"/>
      <c r="CE1841" s="5"/>
      <c r="CF1841" s="5"/>
      <c r="CG1841" s="5"/>
      <c r="CH1841" s="5"/>
      <c r="CJ1841" s="14"/>
      <c r="CK1841" s="25"/>
      <c r="DO1841" s="5" t="e">
        <f>IF(REPORTE!AH$2="si",IF(C1841=VALUE(REPORTE!C$22),IF(SUM(DO1842:DO$1993),CONCATENATE(INT(B1841),", "),INT(B1841)),""),IF(C1841=VALUE(REPORTE!C$21),IF(SUM(DO1842:DO$1993),CONCATENATE(INT(B1841),", "),INT(B1841)),""))</f>
        <v>#VALUE!</v>
      </c>
      <c r="DS1841" s="5"/>
      <c r="DT1841" s="5"/>
      <c r="DU1841" s="5"/>
      <c r="DV1841" s="5"/>
    </row>
    <row r="1842" spans="1:126" x14ac:dyDescent="0.25">
      <c r="A1842" s="4" t="str">
        <f t="shared" si="370"/>
        <v/>
      </c>
      <c r="B1842" s="3"/>
      <c r="D1842" s="1"/>
      <c r="H1842" s="5" t="str">
        <f>IF(F1842="","",IFERROR(CONCATENATE("PEUA",VLOOKUP(ESTADO,REPORTE!AV$2:AW$33,2,0),DIDTRITO_FORM,CADER_FORM,IFERROR(INDEX(CA:CA,MATCH(DAY(F1842),BZ:BZ,0),1),DAY(F1842)),IFERROR(INDEX(CA:CA,MATCH(MONTH(F1842),BZ:BZ,0),1),MONTH(F1842)),YEAR(F1842),G1842),""))</f>
        <v/>
      </c>
      <c r="N1842" s="66" t="str">
        <f>IFERROR(IF(BT1842="","",IF(INDEX(N$1:N1841,MATCH(BT1842,BT$1:BT1841,0),1)=0,"",INDEX(N$1:N1841,MATCH(BT1842,BT$1:BT1841,0),1))),"")</f>
        <v/>
      </c>
      <c r="O1842" s="66" t="str">
        <f>IFERROR(IF(BT1842="","",IF(INDEX(O$1:O1841,MATCH(BT1842,BT$1:BT1841,0),1)=0,"",INDEX(O$1:O1841,MATCH(BT1842,BT$1:BT1841,0),1))),"")</f>
        <v/>
      </c>
      <c r="R1842" s="66"/>
      <c r="S1842" s="5"/>
      <c r="T1842" s="66"/>
      <c r="U1842" s="5" t="str">
        <f>IFERROR(IF(INDEX(U$1:U1841,MATCH(T1842,T$1:T1841,0),1)=0,"",INDEX(U$1:U1841,MATCH(T1842,T$1:T1841,0),1)),"")</f>
        <v/>
      </c>
      <c r="V1842" s="66"/>
      <c r="W1842" s="5" t="str">
        <f>IFERROR(IF(INDEX(W$1:W1841,MATCH(V1842,V$1:V1841,0),1)=0,"",INDEX(W$1:W1841,MATCH(V1842,V$1:V1841,0),1)),"")</f>
        <v/>
      </c>
      <c r="AE1842" s="4"/>
      <c r="AY1842" s="7"/>
      <c r="BN1842" s="7" t="str">
        <f t="shared" si="377"/>
        <v/>
      </c>
      <c r="BO1842" s="286" t="str">
        <f t="shared" si="369"/>
        <v/>
      </c>
      <c r="BP1842" s="22" t="str">
        <f t="shared" si="378"/>
        <v/>
      </c>
      <c r="BQ1842" s="7"/>
      <c r="BR1842" s="75" t="str">
        <f t="shared" si="371"/>
        <v/>
      </c>
      <c r="BS1842" s="75" t="str">
        <f t="shared" si="372"/>
        <v/>
      </c>
      <c r="BT1842" s="5" t="str">
        <f t="shared" si="373"/>
        <v/>
      </c>
      <c r="BU1842" s="79" t="str">
        <f t="shared" si="374"/>
        <v/>
      </c>
      <c r="BV1842" s="79" t="str">
        <f t="shared" si="375"/>
        <v/>
      </c>
      <c r="BW1842" s="79" t="str">
        <f t="shared" si="376"/>
        <v/>
      </c>
      <c r="CB1842" s="5"/>
      <c r="CE1842" s="5"/>
      <c r="CF1842" s="5"/>
      <c r="CG1842" s="5"/>
      <c r="CH1842" s="5"/>
      <c r="CJ1842" s="14"/>
      <c r="CK1842" s="25"/>
      <c r="DO1842" s="5" t="e">
        <f>IF(REPORTE!AH$2="si",IF(C1842=VALUE(REPORTE!C$22),IF(SUM(DO1843:DO$1993),CONCATENATE(INT(B1842),", "),INT(B1842)),""),IF(C1842=VALUE(REPORTE!C$21),IF(SUM(DO1843:DO$1993),CONCATENATE(INT(B1842),", "),INT(B1842)),""))</f>
        <v>#VALUE!</v>
      </c>
      <c r="DS1842" s="5"/>
      <c r="DT1842" s="5"/>
      <c r="DU1842" s="5"/>
      <c r="DV1842" s="5"/>
    </row>
    <row r="1843" spans="1:126" x14ac:dyDescent="0.25">
      <c r="A1843" s="4" t="str">
        <f t="shared" si="370"/>
        <v/>
      </c>
      <c r="B1843" s="3"/>
      <c r="D1843" s="1"/>
      <c r="H1843" s="5" t="str">
        <f>IF(F1843="","",IFERROR(CONCATENATE("PEUA",VLOOKUP(ESTADO,REPORTE!AV$2:AW$33,2,0),DIDTRITO_FORM,CADER_FORM,IFERROR(INDEX(CA:CA,MATCH(DAY(F1843),BZ:BZ,0),1),DAY(F1843)),IFERROR(INDEX(CA:CA,MATCH(MONTH(F1843),BZ:BZ,0),1),MONTH(F1843)),YEAR(F1843),G1843),""))</f>
        <v/>
      </c>
      <c r="N1843" s="66" t="str">
        <f>IFERROR(IF(BT1843="","",IF(INDEX(N$1:N1842,MATCH(BT1843,BT$1:BT1842,0),1)=0,"",INDEX(N$1:N1842,MATCH(BT1843,BT$1:BT1842,0),1))),"")</f>
        <v/>
      </c>
      <c r="O1843" s="66" t="str">
        <f>IFERROR(IF(BT1843="","",IF(INDEX(O$1:O1842,MATCH(BT1843,BT$1:BT1842,0),1)=0,"",INDEX(O$1:O1842,MATCH(BT1843,BT$1:BT1842,0),1))),"")</f>
        <v/>
      </c>
      <c r="R1843" s="66"/>
      <c r="S1843" s="5"/>
      <c r="T1843" s="66"/>
      <c r="U1843" s="5" t="str">
        <f>IFERROR(IF(INDEX(U$1:U1842,MATCH(T1843,T$1:T1842,0),1)=0,"",INDEX(U$1:U1842,MATCH(T1843,T$1:T1842,0),1)),"")</f>
        <v/>
      </c>
      <c r="V1843" s="66"/>
      <c r="W1843" s="5" t="str">
        <f>IFERROR(IF(INDEX(W$1:W1842,MATCH(V1843,V$1:V1842,0),1)=0,"",INDEX(W$1:W1842,MATCH(V1843,V$1:V1842,0),1)),"")</f>
        <v/>
      </c>
      <c r="AE1843" s="4"/>
      <c r="AY1843" s="7"/>
      <c r="BN1843" s="7" t="str">
        <f t="shared" si="377"/>
        <v/>
      </c>
      <c r="BO1843" s="286" t="str">
        <f t="shared" si="369"/>
        <v/>
      </c>
      <c r="BP1843" s="22" t="str">
        <f t="shared" si="378"/>
        <v/>
      </c>
      <c r="BQ1843" s="7"/>
      <c r="BR1843" s="75" t="str">
        <f t="shared" si="371"/>
        <v/>
      </c>
      <c r="BS1843" s="75" t="str">
        <f t="shared" si="372"/>
        <v/>
      </c>
      <c r="BT1843" s="5" t="str">
        <f t="shared" si="373"/>
        <v/>
      </c>
      <c r="BU1843" s="79" t="str">
        <f t="shared" si="374"/>
        <v/>
      </c>
      <c r="BV1843" s="79" t="str">
        <f t="shared" si="375"/>
        <v/>
      </c>
      <c r="BW1843" s="79" t="str">
        <f t="shared" si="376"/>
        <v/>
      </c>
      <c r="CB1843" s="5"/>
      <c r="CE1843" s="5"/>
      <c r="CF1843" s="5"/>
      <c r="CG1843" s="5"/>
      <c r="CH1843" s="5"/>
      <c r="CJ1843" s="14"/>
      <c r="CK1843" s="25"/>
      <c r="DO1843" s="5" t="e">
        <f>IF(REPORTE!AH$2="si",IF(C1843=VALUE(REPORTE!C$22),IF(SUM(DO1844:DO$1993),CONCATENATE(INT(B1843),", "),INT(B1843)),""),IF(C1843=VALUE(REPORTE!C$21),IF(SUM(DO1844:DO$1993),CONCATENATE(INT(B1843),", "),INT(B1843)),""))</f>
        <v>#VALUE!</v>
      </c>
      <c r="DS1843" s="5"/>
      <c r="DT1843" s="5"/>
      <c r="DU1843" s="5"/>
      <c r="DV1843" s="5"/>
    </row>
    <row r="1844" spans="1:126" x14ac:dyDescent="0.25">
      <c r="A1844" s="4" t="str">
        <f t="shared" si="370"/>
        <v/>
      </c>
      <c r="B1844" s="3"/>
      <c r="D1844" s="1"/>
      <c r="H1844" s="5" t="str">
        <f>IF(F1844="","",IFERROR(CONCATENATE("PEUA",VLOOKUP(ESTADO,REPORTE!AV$2:AW$33,2,0),DIDTRITO_FORM,CADER_FORM,IFERROR(INDEX(CA:CA,MATCH(DAY(F1844),BZ:BZ,0),1),DAY(F1844)),IFERROR(INDEX(CA:CA,MATCH(MONTH(F1844),BZ:BZ,0),1),MONTH(F1844)),YEAR(F1844),G1844),""))</f>
        <v/>
      </c>
      <c r="N1844" s="66" t="str">
        <f>IFERROR(IF(BT1844="","",IF(INDEX(N$1:N1843,MATCH(BT1844,BT$1:BT1843,0),1)=0,"",INDEX(N$1:N1843,MATCH(BT1844,BT$1:BT1843,0),1))),"")</f>
        <v/>
      </c>
      <c r="O1844" s="66" t="str">
        <f>IFERROR(IF(BT1844="","",IF(INDEX(O$1:O1843,MATCH(BT1844,BT$1:BT1843,0),1)=0,"",INDEX(O$1:O1843,MATCH(BT1844,BT$1:BT1843,0),1))),"")</f>
        <v/>
      </c>
      <c r="R1844" s="66"/>
      <c r="S1844" s="5"/>
      <c r="T1844" s="66"/>
      <c r="U1844" s="5" t="str">
        <f>IFERROR(IF(INDEX(U$1:U1843,MATCH(T1844,T$1:T1843,0),1)=0,"",INDEX(U$1:U1843,MATCH(T1844,T$1:T1843,0),1)),"")</f>
        <v/>
      </c>
      <c r="V1844" s="66"/>
      <c r="W1844" s="5" t="str">
        <f>IFERROR(IF(INDEX(W$1:W1843,MATCH(V1844,V$1:V1843,0),1)=0,"",INDEX(W$1:W1843,MATCH(V1844,V$1:V1843,0),1)),"")</f>
        <v/>
      </c>
      <c r="AE1844" s="4"/>
      <c r="AY1844" s="7"/>
      <c r="BN1844" s="7" t="str">
        <f t="shared" si="377"/>
        <v/>
      </c>
      <c r="BO1844" s="286" t="str">
        <f t="shared" si="369"/>
        <v/>
      </c>
      <c r="BP1844" s="22" t="str">
        <f t="shared" si="378"/>
        <v/>
      </c>
      <c r="BQ1844" s="7"/>
      <c r="BR1844" s="75" t="str">
        <f t="shared" si="371"/>
        <v/>
      </c>
      <c r="BS1844" s="75" t="str">
        <f t="shared" si="372"/>
        <v/>
      </c>
      <c r="BT1844" s="5" t="str">
        <f t="shared" si="373"/>
        <v/>
      </c>
      <c r="BU1844" s="79" t="str">
        <f t="shared" si="374"/>
        <v/>
      </c>
      <c r="BV1844" s="79" t="str">
        <f t="shared" si="375"/>
        <v/>
      </c>
      <c r="BW1844" s="79" t="str">
        <f t="shared" si="376"/>
        <v/>
      </c>
      <c r="CB1844" s="5"/>
      <c r="CE1844" s="5"/>
      <c r="CF1844" s="5"/>
      <c r="CG1844" s="5"/>
      <c r="CH1844" s="5"/>
      <c r="CJ1844" s="14"/>
      <c r="CK1844" s="25"/>
      <c r="DO1844" s="5" t="e">
        <f>IF(REPORTE!AH$2="si",IF(C1844=VALUE(REPORTE!C$22),IF(SUM(DO1845:DO$1993),CONCATENATE(INT(B1844),", "),INT(B1844)),""),IF(C1844=VALUE(REPORTE!C$21),IF(SUM(DO1845:DO$1993),CONCATENATE(INT(B1844),", "),INT(B1844)),""))</f>
        <v>#VALUE!</v>
      </c>
      <c r="DS1844" s="5"/>
      <c r="DT1844" s="5"/>
      <c r="DU1844" s="5"/>
      <c r="DV1844" s="5"/>
    </row>
    <row r="1845" spans="1:126" x14ac:dyDescent="0.25">
      <c r="A1845" s="4" t="str">
        <f t="shared" si="370"/>
        <v/>
      </c>
      <c r="B1845" s="3"/>
      <c r="D1845" s="1"/>
      <c r="H1845" s="5" t="str">
        <f>IF(F1845="","",IFERROR(CONCATENATE("PEUA",VLOOKUP(ESTADO,REPORTE!AV$2:AW$33,2,0),DIDTRITO_FORM,CADER_FORM,IFERROR(INDEX(CA:CA,MATCH(DAY(F1845),BZ:BZ,0),1),DAY(F1845)),IFERROR(INDEX(CA:CA,MATCH(MONTH(F1845),BZ:BZ,0),1),MONTH(F1845)),YEAR(F1845),G1845),""))</f>
        <v/>
      </c>
      <c r="N1845" s="66" t="str">
        <f>IFERROR(IF(BT1845="","",IF(INDEX(N$1:N1844,MATCH(BT1845,BT$1:BT1844,0),1)=0,"",INDEX(N$1:N1844,MATCH(BT1845,BT$1:BT1844,0),1))),"")</f>
        <v/>
      </c>
      <c r="O1845" s="66" t="str">
        <f>IFERROR(IF(BT1845="","",IF(INDEX(O$1:O1844,MATCH(BT1845,BT$1:BT1844,0),1)=0,"",INDEX(O$1:O1844,MATCH(BT1845,BT$1:BT1844,0),1))),"")</f>
        <v/>
      </c>
      <c r="R1845" s="66"/>
      <c r="S1845" s="5"/>
      <c r="T1845" s="66"/>
      <c r="U1845" s="5" t="str">
        <f>IFERROR(IF(INDEX(U$1:U1844,MATCH(T1845,T$1:T1844,0),1)=0,"",INDEX(U$1:U1844,MATCH(T1845,T$1:T1844,0),1)),"")</f>
        <v/>
      </c>
      <c r="V1845" s="66"/>
      <c r="W1845" s="5" t="str">
        <f>IFERROR(IF(INDEX(W$1:W1844,MATCH(V1845,V$1:V1844,0),1)=0,"",INDEX(W$1:W1844,MATCH(V1845,V$1:V1844,0),1)),"")</f>
        <v/>
      </c>
      <c r="AE1845" s="4"/>
      <c r="AY1845" s="7"/>
      <c r="BN1845" s="7" t="str">
        <f t="shared" si="377"/>
        <v/>
      </c>
      <c r="BO1845" s="286" t="str">
        <f t="shared" si="369"/>
        <v/>
      </c>
      <c r="BP1845" s="22" t="str">
        <f t="shared" si="378"/>
        <v/>
      </c>
      <c r="BQ1845" s="7"/>
      <c r="BR1845" s="75" t="str">
        <f t="shared" si="371"/>
        <v/>
      </c>
      <c r="BS1845" s="75" t="str">
        <f t="shared" si="372"/>
        <v/>
      </c>
      <c r="BT1845" s="5" t="str">
        <f t="shared" si="373"/>
        <v/>
      </c>
      <c r="BU1845" s="79" t="str">
        <f t="shared" si="374"/>
        <v/>
      </c>
      <c r="BV1845" s="79" t="str">
        <f t="shared" si="375"/>
        <v/>
      </c>
      <c r="BW1845" s="79" t="str">
        <f t="shared" si="376"/>
        <v/>
      </c>
      <c r="CB1845" s="5"/>
      <c r="CE1845" s="5"/>
      <c r="CF1845" s="5"/>
      <c r="CG1845" s="5"/>
      <c r="CH1845" s="5"/>
      <c r="CJ1845" s="14"/>
      <c r="CK1845" s="25"/>
      <c r="DO1845" s="5" t="e">
        <f>IF(REPORTE!AH$2="si",IF(C1845=VALUE(REPORTE!C$22),IF(SUM(DO1846:DO$1993),CONCATENATE(INT(B1845),", "),INT(B1845)),""),IF(C1845=VALUE(REPORTE!C$21),IF(SUM(DO1846:DO$1993),CONCATENATE(INT(B1845),", "),INT(B1845)),""))</f>
        <v>#VALUE!</v>
      </c>
      <c r="DS1845" s="5"/>
      <c r="DT1845" s="5"/>
      <c r="DU1845" s="5"/>
      <c r="DV1845" s="5"/>
    </row>
    <row r="1846" spans="1:126" x14ac:dyDescent="0.25">
      <c r="A1846" s="4" t="str">
        <f t="shared" si="370"/>
        <v/>
      </c>
      <c r="B1846" s="3"/>
      <c r="D1846" s="1"/>
      <c r="H1846" s="5" t="str">
        <f>IF(F1846="","",IFERROR(CONCATENATE("PEUA",VLOOKUP(ESTADO,REPORTE!AV$2:AW$33,2,0),DIDTRITO_FORM,CADER_FORM,IFERROR(INDEX(CA:CA,MATCH(DAY(F1846),BZ:BZ,0),1),DAY(F1846)),IFERROR(INDEX(CA:CA,MATCH(MONTH(F1846),BZ:BZ,0),1),MONTH(F1846)),YEAR(F1846),G1846),""))</f>
        <v/>
      </c>
      <c r="N1846" s="66" t="str">
        <f>IFERROR(IF(BT1846="","",IF(INDEX(N$1:N1845,MATCH(BT1846,BT$1:BT1845,0),1)=0,"",INDEX(N$1:N1845,MATCH(BT1846,BT$1:BT1845,0),1))),"")</f>
        <v/>
      </c>
      <c r="O1846" s="66" t="str">
        <f>IFERROR(IF(BT1846="","",IF(INDEX(O$1:O1845,MATCH(BT1846,BT$1:BT1845,0),1)=0,"",INDEX(O$1:O1845,MATCH(BT1846,BT$1:BT1845,0),1))),"")</f>
        <v/>
      </c>
      <c r="R1846" s="66"/>
      <c r="S1846" s="5"/>
      <c r="T1846" s="66"/>
      <c r="U1846" s="5" t="str">
        <f>IFERROR(IF(INDEX(U$1:U1845,MATCH(T1846,T$1:T1845,0),1)=0,"",INDEX(U$1:U1845,MATCH(T1846,T$1:T1845,0),1)),"")</f>
        <v/>
      </c>
      <c r="V1846" s="66"/>
      <c r="W1846" s="5" t="str">
        <f>IFERROR(IF(INDEX(W$1:W1845,MATCH(V1846,V$1:V1845,0),1)=0,"",INDEX(W$1:W1845,MATCH(V1846,V$1:V1845,0),1)),"")</f>
        <v/>
      </c>
      <c r="AE1846" s="4"/>
      <c r="AY1846" s="7"/>
      <c r="BN1846" s="7" t="str">
        <f t="shared" si="377"/>
        <v/>
      </c>
      <c r="BO1846" s="286" t="str">
        <f t="shared" si="369"/>
        <v/>
      </c>
      <c r="BP1846" s="22" t="str">
        <f t="shared" si="378"/>
        <v/>
      </c>
      <c r="BQ1846" s="7"/>
      <c r="BR1846" s="75" t="str">
        <f t="shared" si="371"/>
        <v/>
      </c>
      <c r="BS1846" s="75" t="str">
        <f t="shared" si="372"/>
        <v/>
      </c>
      <c r="BT1846" s="5" t="str">
        <f t="shared" si="373"/>
        <v/>
      </c>
      <c r="BU1846" s="79" t="str">
        <f t="shared" si="374"/>
        <v/>
      </c>
      <c r="BV1846" s="79" t="str">
        <f t="shared" si="375"/>
        <v/>
      </c>
      <c r="BW1846" s="79" t="str">
        <f t="shared" si="376"/>
        <v/>
      </c>
      <c r="CB1846" s="5"/>
      <c r="CE1846" s="5"/>
      <c r="CF1846" s="5"/>
      <c r="CG1846" s="5"/>
      <c r="CH1846" s="5"/>
      <c r="CJ1846" s="14"/>
      <c r="CK1846" s="25"/>
      <c r="DO1846" s="5" t="e">
        <f>IF(REPORTE!AH$2="si",IF(C1846=VALUE(REPORTE!C$22),IF(SUM(DO1847:DO$1993),CONCATENATE(INT(B1846),", "),INT(B1846)),""),IF(C1846=VALUE(REPORTE!C$21),IF(SUM(DO1847:DO$1993),CONCATENATE(INT(B1846),", "),INT(B1846)),""))</f>
        <v>#VALUE!</v>
      </c>
      <c r="DS1846" s="5"/>
      <c r="DT1846" s="5"/>
      <c r="DU1846" s="5"/>
      <c r="DV1846" s="5"/>
    </row>
    <row r="1847" spans="1:126" x14ac:dyDescent="0.25">
      <c r="A1847" s="4" t="str">
        <f t="shared" si="370"/>
        <v/>
      </c>
      <c r="B1847" s="3"/>
      <c r="D1847" s="1"/>
      <c r="H1847" s="5" t="str">
        <f>IF(F1847="","",IFERROR(CONCATENATE("PEUA",VLOOKUP(ESTADO,REPORTE!AV$2:AW$33,2,0),DIDTRITO_FORM,CADER_FORM,IFERROR(INDEX(CA:CA,MATCH(DAY(F1847),BZ:BZ,0),1),DAY(F1847)),IFERROR(INDEX(CA:CA,MATCH(MONTH(F1847),BZ:BZ,0),1),MONTH(F1847)),YEAR(F1847),G1847),""))</f>
        <v/>
      </c>
      <c r="N1847" s="66" t="str">
        <f>IFERROR(IF(BT1847="","",IF(INDEX(N$1:N1846,MATCH(BT1847,BT$1:BT1846,0),1)=0,"",INDEX(N$1:N1846,MATCH(BT1847,BT$1:BT1846,0),1))),"")</f>
        <v/>
      </c>
      <c r="O1847" s="66" t="str">
        <f>IFERROR(IF(BT1847="","",IF(INDEX(O$1:O1846,MATCH(BT1847,BT$1:BT1846,0),1)=0,"",INDEX(O$1:O1846,MATCH(BT1847,BT$1:BT1846,0),1))),"")</f>
        <v/>
      </c>
      <c r="R1847" s="66"/>
      <c r="S1847" s="5"/>
      <c r="T1847" s="66"/>
      <c r="U1847" s="5" t="str">
        <f>IFERROR(IF(INDEX(U$1:U1846,MATCH(T1847,T$1:T1846,0),1)=0,"",INDEX(U$1:U1846,MATCH(T1847,T$1:T1846,0),1)),"")</f>
        <v/>
      </c>
      <c r="V1847" s="66"/>
      <c r="W1847" s="5" t="str">
        <f>IFERROR(IF(INDEX(W$1:W1846,MATCH(V1847,V$1:V1846,0),1)=0,"",INDEX(W$1:W1846,MATCH(V1847,V$1:V1846,0),1)),"")</f>
        <v/>
      </c>
      <c r="AE1847" s="4"/>
      <c r="AY1847" s="7"/>
      <c r="BN1847" s="7" t="str">
        <f t="shared" si="377"/>
        <v/>
      </c>
      <c r="BO1847" s="286" t="str">
        <f t="shared" ref="BO1847:BO1910" si="379">IF(N1847="","",N1847)</f>
        <v/>
      </c>
      <c r="BP1847" s="22" t="str">
        <f t="shared" si="378"/>
        <v/>
      </c>
      <c r="BQ1847" s="7"/>
      <c r="BR1847" s="75" t="str">
        <f t="shared" si="371"/>
        <v/>
      </c>
      <c r="BS1847" s="75" t="str">
        <f t="shared" si="372"/>
        <v/>
      </c>
      <c r="BT1847" s="5" t="str">
        <f t="shared" si="373"/>
        <v/>
      </c>
      <c r="BU1847" s="79" t="str">
        <f t="shared" si="374"/>
        <v/>
      </c>
      <c r="BV1847" s="79" t="str">
        <f t="shared" si="375"/>
        <v/>
      </c>
      <c r="BW1847" s="79" t="str">
        <f t="shared" si="376"/>
        <v/>
      </c>
      <c r="CB1847" s="5"/>
      <c r="CE1847" s="5"/>
      <c r="CF1847" s="5"/>
      <c r="CG1847" s="5"/>
      <c r="CH1847" s="5"/>
      <c r="CJ1847" s="14"/>
      <c r="CK1847" s="25"/>
      <c r="DO1847" s="5" t="e">
        <f>IF(REPORTE!AH$2="si",IF(C1847=VALUE(REPORTE!C$22),IF(SUM(DO1848:DO$1993),CONCATENATE(INT(B1847),", "),INT(B1847)),""),IF(C1847=VALUE(REPORTE!C$21),IF(SUM(DO1848:DO$1993),CONCATENATE(INT(B1847),", "),INT(B1847)),""))</f>
        <v>#VALUE!</v>
      </c>
      <c r="DS1847" s="5"/>
      <c r="DT1847" s="5"/>
      <c r="DU1847" s="5"/>
      <c r="DV1847" s="5"/>
    </row>
    <row r="1848" spans="1:126" x14ac:dyDescent="0.25">
      <c r="A1848" s="4" t="str">
        <f t="shared" si="370"/>
        <v/>
      </c>
      <c r="B1848" s="3"/>
      <c r="D1848" s="1"/>
      <c r="H1848" s="5" t="str">
        <f>IF(F1848="","",IFERROR(CONCATENATE("PEUA",VLOOKUP(ESTADO,REPORTE!AV$2:AW$33,2,0),DIDTRITO_FORM,CADER_FORM,IFERROR(INDEX(CA:CA,MATCH(DAY(F1848),BZ:BZ,0),1),DAY(F1848)),IFERROR(INDEX(CA:CA,MATCH(MONTH(F1848),BZ:BZ,0),1),MONTH(F1848)),YEAR(F1848),G1848),""))</f>
        <v/>
      </c>
      <c r="N1848" s="66" t="str">
        <f>IFERROR(IF(BT1848="","",IF(INDEX(N$1:N1847,MATCH(BT1848,BT$1:BT1847,0),1)=0,"",INDEX(N$1:N1847,MATCH(BT1848,BT$1:BT1847,0),1))),"")</f>
        <v/>
      </c>
      <c r="O1848" s="66" t="str">
        <f>IFERROR(IF(BT1848="","",IF(INDEX(O$1:O1847,MATCH(BT1848,BT$1:BT1847,0),1)=0,"",INDEX(O$1:O1847,MATCH(BT1848,BT$1:BT1847,0),1))),"")</f>
        <v/>
      </c>
      <c r="R1848" s="66"/>
      <c r="S1848" s="5"/>
      <c r="T1848" s="66"/>
      <c r="U1848" s="5" t="str">
        <f>IFERROR(IF(INDEX(U$1:U1847,MATCH(T1848,T$1:T1847,0),1)=0,"",INDEX(U$1:U1847,MATCH(T1848,T$1:T1847,0),1)),"")</f>
        <v/>
      </c>
      <c r="V1848" s="66"/>
      <c r="W1848" s="5" t="str">
        <f>IFERROR(IF(INDEX(W$1:W1847,MATCH(V1848,V$1:V1847,0),1)=0,"",INDEX(W$1:W1847,MATCH(V1848,V$1:V1847,0),1)),"")</f>
        <v/>
      </c>
      <c r="AE1848" s="4"/>
      <c r="AY1848" s="7"/>
      <c r="BN1848" s="7" t="str">
        <f t="shared" si="377"/>
        <v/>
      </c>
      <c r="BO1848" s="286" t="str">
        <f t="shared" si="379"/>
        <v/>
      </c>
      <c r="BP1848" s="22" t="str">
        <f t="shared" si="378"/>
        <v/>
      </c>
      <c r="BQ1848" s="7"/>
      <c r="BR1848" s="75" t="str">
        <f t="shared" si="371"/>
        <v/>
      </c>
      <c r="BS1848" s="75" t="str">
        <f t="shared" si="372"/>
        <v/>
      </c>
      <c r="BT1848" s="5" t="str">
        <f t="shared" si="373"/>
        <v/>
      </c>
      <c r="BU1848" s="79" t="str">
        <f t="shared" si="374"/>
        <v/>
      </c>
      <c r="BV1848" s="79" t="str">
        <f t="shared" si="375"/>
        <v/>
      </c>
      <c r="BW1848" s="79" t="str">
        <f t="shared" si="376"/>
        <v/>
      </c>
      <c r="CB1848" s="5"/>
      <c r="CE1848" s="5"/>
      <c r="CF1848" s="5"/>
      <c r="CG1848" s="5"/>
      <c r="CH1848" s="5"/>
      <c r="CJ1848" s="14"/>
      <c r="CK1848" s="25"/>
      <c r="DO1848" s="5" t="e">
        <f>IF(REPORTE!AH$2="si",IF(C1848=VALUE(REPORTE!C$22),IF(SUM(DO1849:DO$1993),CONCATENATE(INT(B1848),", "),INT(B1848)),""),IF(C1848=VALUE(REPORTE!C$21),IF(SUM(DO1849:DO$1993),CONCATENATE(INT(B1848),", "),INT(B1848)),""))</f>
        <v>#VALUE!</v>
      </c>
      <c r="DS1848" s="5"/>
      <c r="DT1848" s="5"/>
      <c r="DU1848" s="5"/>
      <c r="DV1848" s="5"/>
    </row>
    <row r="1849" spans="1:126" x14ac:dyDescent="0.25">
      <c r="A1849" s="4" t="str">
        <f t="shared" si="370"/>
        <v/>
      </c>
      <c r="B1849" s="3"/>
      <c r="D1849" s="1"/>
      <c r="H1849" s="5" t="str">
        <f>IF(F1849="","",IFERROR(CONCATENATE("PEUA",VLOOKUP(ESTADO,REPORTE!AV$2:AW$33,2,0),DIDTRITO_FORM,CADER_FORM,IFERROR(INDEX(CA:CA,MATCH(DAY(F1849),BZ:BZ,0),1),DAY(F1849)),IFERROR(INDEX(CA:CA,MATCH(MONTH(F1849),BZ:BZ,0),1),MONTH(F1849)),YEAR(F1849),G1849),""))</f>
        <v/>
      </c>
      <c r="N1849" s="66" t="str">
        <f>IFERROR(IF(BT1849="","",IF(INDEX(N$1:N1848,MATCH(BT1849,BT$1:BT1848,0),1)=0,"",INDEX(N$1:N1848,MATCH(BT1849,BT$1:BT1848,0),1))),"")</f>
        <v/>
      </c>
      <c r="O1849" s="66" t="str">
        <f>IFERROR(IF(BT1849="","",IF(INDEX(O$1:O1848,MATCH(BT1849,BT$1:BT1848,0),1)=0,"",INDEX(O$1:O1848,MATCH(BT1849,BT$1:BT1848,0),1))),"")</f>
        <v/>
      </c>
      <c r="R1849" s="66"/>
      <c r="S1849" s="5"/>
      <c r="T1849" s="66"/>
      <c r="U1849" s="5" t="str">
        <f>IFERROR(IF(INDEX(U$1:U1848,MATCH(T1849,T$1:T1848,0),1)=0,"",INDEX(U$1:U1848,MATCH(T1849,T$1:T1848,0),1)),"")</f>
        <v/>
      </c>
      <c r="V1849" s="66"/>
      <c r="W1849" s="5" t="str">
        <f>IFERROR(IF(INDEX(W$1:W1848,MATCH(V1849,V$1:V1848,0),1)=0,"",INDEX(W$1:W1848,MATCH(V1849,V$1:V1848,0),1)),"")</f>
        <v/>
      </c>
      <c r="AE1849" s="4"/>
      <c r="AY1849" s="7"/>
      <c r="BN1849" s="7" t="str">
        <f t="shared" si="377"/>
        <v/>
      </c>
      <c r="BO1849" s="286" t="str">
        <f t="shared" si="379"/>
        <v/>
      </c>
      <c r="BP1849" s="22" t="str">
        <f t="shared" si="378"/>
        <v/>
      </c>
      <c r="BQ1849" s="7"/>
      <c r="BR1849" s="75" t="str">
        <f t="shared" si="371"/>
        <v/>
      </c>
      <c r="BS1849" s="75" t="str">
        <f t="shared" si="372"/>
        <v/>
      </c>
      <c r="BT1849" s="5" t="str">
        <f t="shared" si="373"/>
        <v/>
      </c>
      <c r="BU1849" s="79" t="str">
        <f t="shared" si="374"/>
        <v/>
      </c>
      <c r="BV1849" s="79" t="str">
        <f t="shared" si="375"/>
        <v/>
      </c>
      <c r="BW1849" s="79" t="str">
        <f t="shared" si="376"/>
        <v/>
      </c>
      <c r="CB1849" s="5"/>
      <c r="CE1849" s="5"/>
      <c r="CF1849" s="5"/>
      <c r="CG1849" s="5"/>
      <c r="CH1849" s="5"/>
      <c r="CJ1849" s="14"/>
      <c r="CK1849" s="25"/>
      <c r="DO1849" s="5" t="e">
        <f>IF(REPORTE!AH$2="si",IF(C1849=VALUE(REPORTE!C$22),IF(SUM(DO1850:DO$1993),CONCATENATE(INT(B1849),", "),INT(B1849)),""),IF(C1849=VALUE(REPORTE!C$21),IF(SUM(DO1850:DO$1993),CONCATENATE(INT(B1849),", "),INT(B1849)),""))</f>
        <v>#VALUE!</v>
      </c>
      <c r="DP1849" s="5"/>
      <c r="DS1849" s="5"/>
      <c r="DT1849" s="5"/>
      <c r="DU1849" s="5"/>
      <c r="DV1849" s="5"/>
    </row>
    <row r="1850" spans="1:126" x14ac:dyDescent="0.25">
      <c r="A1850" s="4" t="str">
        <f t="shared" si="370"/>
        <v/>
      </c>
      <c r="B1850" s="3"/>
      <c r="D1850" s="1"/>
      <c r="H1850" s="5" t="str">
        <f>IF(F1850="","",IFERROR(CONCATENATE("PEUA",VLOOKUP(ESTADO,REPORTE!AV$2:AW$33,2,0),DIDTRITO_FORM,CADER_FORM,IFERROR(INDEX(CA:CA,MATCH(DAY(F1850),BZ:BZ,0),1),DAY(F1850)),IFERROR(INDEX(CA:CA,MATCH(MONTH(F1850),BZ:BZ,0),1),MONTH(F1850)),YEAR(F1850),G1850),""))</f>
        <v/>
      </c>
      <c r="N1850" s="66" t="str">
        <f>IFERROR(IF(BT1850="","",IF(INDEX(N$1:N1849,MATCH(BT1850,BT$1:BT1849,0),1)=0,"",INDEX(N$1:N1849,MATCH(BT1850,BT$1:BT1849,0),1))),"")</f>
        <v/>
      </c>
      <c r="O1850" s="66" t="str">
        <f>IFERROR(IF(BT1850="","",IF(INDEX(O$1:O1849,MATCH(BT1850,BT$1:BT1849,0),1)=0,"",INDEX(O$1:O1849,MATCH(BT1850,BT$1:BT1849,0),1))),"")</f>
        <v/>
      </c>
      <c r="R1850" s="66"/>
      <c r="S1850" s="5"/>
      <c r="T1850" s="66"/>
      <c r="U1850" s="5" t="str">
        <f>IFERROR(IF(INDEX(U$1:U1849,MATCH(T1850,T$1:T1849,0),1)=0,"",INDEX(U$1:U1849,MATCH(T1850,T$1:T1849,0),1)),"")</f>
        <v/>
      </c>
      <c r="V1850" s="66"/>
      <c r="W1850" s="5" t="str">
        <f>IFERROR(IF(INDEX(W$1:W1849,MATCH(V1850,V$1:V1849,0),1)=0,"",INDEX(W$1:W1849,MATCH(V1850,V$1:V1849,0),1)),"")</f>
        <v/>
      </c>
      <c r="AE1850" s="4"/>
      <c r="AY1850" s="7"/>
      <c r="BN1850" s="7" t="str">
        <f t="shared" si="377"/>
        <v/>
      </c>
      <c r="BO1850" s="286" t="str">
        <f t="shared" si="379"/>
        <v/>
      </c>
      <c r="BP1850" s="22" t="str">
        <f t="shared" si="378"/>
        <v/>
      </c>
      <c r="BQ1850" s="7"/>
      <c r="BR1850" s="75" t="str">
        <f t="shared" si="371"/>
        <v/>
      </c>
      <c r="BS1850" s="75" t="str">
        <f t="shared" si="372"/>
        <v/>
      </c>
      <c r="BT1850" s="5" t="str">
        <f t="shared" si="373"/>
        <v/>
      </c>
      <c r="BU1850" s="79" t="str">
        <f t="shared" si="374"/>
        <v/>
      </c>
      <c r="BV1850" s="79" t="str">
        <f t="shared" si="375"/>
        <v/>
      </c>
      <c r="BW1850" s="79" t="str">
        <f t="shared" si="376"/>
        <v/>
      </c>
      <c r="CB1850" s="5"/>
      <c r="CE1850" s="5"/>
      <c r="CF1850" s="5"/>
      <c r="CG1850" s="5"/>
      <c r="CH1850" s="5"/>
      <c r="CJ1850" s="14"/>
      <c r="CK1850" s="25"/>
      <c r="DO1850" s="5" t="e">
        <f>IF(REPORTE!AH$2="si",IF(C1850=VALUE(REPORTE!C$22),IF(SUM(DO1851:DO$1993),CONCATENATE(INT(B1850),", "),INT(B1850)),""),IF(C1850=VALUE(REPORTE!C$21),IF(SUM(DO1851:DO$1993),CONCATENATE(INT(B1850),", "),INT(B1850)),""))</f>
        <v>#VALUE!</v>
      </c>
      <c r="DP1850" s="5" t="e">
        <f>CONCATENATE(DO1850,DO1851,DO1852,DO1853,DO1854,DO1855,DO1856,DO1857,DO1858,DO1859,DO1860,DO1861,DO1862,DO1863,DO1864,DO1865,DO1866,DO1867,DO1868,DO1869,DO1870,DO1871,DO1872,DO1873,DO1874,DO1875,DO1876,DO1877,DO1878,DO1879,DO1880,DO1881,DO1882,DO1883,DO1884,DO1885,DO1886,DO1887,DO1888,DO1889,DO1890,DO1891)</f>
        <v>#VALUE!</v>
      </c>
      <c r="DS1850" s="5"/>
      <c r="DT1850" s="5"/>
      <c r="DU1850" s="5"/>
      <c r="DV1850" s="5"/>
    </row>
    <row r="1851" spans="1:126" x14ac:dyDescent="0.25">
      <c r="A1851" s="4" t="str">
        <f t="shared" si="370"/>
        <v/>
      </c>
      <c r="B1851" s="3"/>
      <c r="D1851" s="1"/>
      <c r="H1851" s="5" t="str">
        <f>IF(F1851="","",IFERROR(CONCATENATE("PEUA",VLOOKUP(ESTADO,REPORTE!AV$2:AW$33,2,0),DIDTRITO_FORM,CADER_FORM,IFERROR(INDEX(CA:CA,MATCH(DAY(F1851),BZ:BZ,0),1),DAY(F1851)),IFERROR(INDEX(CA:CA,MATCH(MONTH(F1851),BZ:BZ,0),1),MONTH(F1851)),YEAR(F1851),G1851),""))</f>
        <v/>
      </c>
      <c r="N1851" s="66" t="str">
        <f>IFERROR(IF(BT1851="","",IF(INDEX(N$1:N1850,MATCH(BT1851,BT$1:BT1850,0),1)=0,"",INDEX(N$1:N1850,MATCH(BT1851,BT$1:BT1850,0),1))),"")</f>
        <v/>
      </c>
      <c r="O1851" s="66" t="str">
        <f>IFERROR(IF(BT1851="","",IF(INDEX(O$1:O1850,MATCH(BT1851,BT$1:BT1850,0),1)=0,"",INDEX(O$1:O1850,MATCH(BT1851,BT$1:BT1850,0),1))),"")</f>
        <v/>
      </c>
      <c r="R1851" s="66"/>
      <c r="S1851" s="5"/>
      <c r="T1851" s="66"/>
      <c r="U1851" s="5" t="str">
        <f>IFERROR(IF(INDEX(U$1:U1850,MATCH(T1851,T$1:T1850,0),1)=0,"",INDEX(U$1:U1850,MATCH(T1851,T$1:T1850,0),1)),"")</f>
        <v/>
      </c>
      <c r="V1851" s="66"/>
      <c r="W1851" s="5" t="str">
        <f>IFERROR(IF(INDEX(W$1:W1850,MATCH(V1851,V$1:V1850,0),1)=0,"",INDEX(W$1:W1850,MATCH(V1851,V$1:V1850,0),1)),"")</f>
        <v/>
      </c>
      <c r="AE1851" s="4"/>
      <c r="AY1851" s="7"/>
      <c r="BN1851" s="7" t="str">
        <f t="shared" si="377"/>
        <v/>
      </c>
      <c r="BO1851" s="286" t="str">
        <f t="shared" si="379"/>
        <v/>
      </c>
      <c r="BP1851" s="22" t="str">
        <f t="shared" si="378"/>
        <v/>
      </c>
      <c r="BQ1851" s="7"/>
      <c r="BR1851" s="75" t="str">
        <f t="shared" si="371"/>
        <v/>
      </c>
      <c r="BS1851" s="75" t="str">
        <f t="shared" si="372"/>
        <v/>
      </c>
      <c r="BT1851" s="5" t="str">
        <f t="shared" si="373"/>
        <v/>
      </c>
      <c r="BU1851" s="79" t="str">
        <f t="shared" si="374"/>
        <v/>
      </c>
      <c r="BV1851" s="79" t="str">
        <f t="shared" si="375"/>
        <v/>
      </c>
      <c r="BW1851" s="79" t="str">
        <f t="shared" si="376"/>
        <v/>
      </c>
      <c r="CB1851" s="5"/>
      <c r="CE1851" s="5"/>
      <c r="CF1851" s="5"/>
      <c r="CG1851" s="5"/>
      <c r="CH1851" s="5"/>
      <c r="CJ1851" s="14"/>
      <c r="CK1851" s="25"/>
      <c r="DO1851" s="5" t="e">
        <f>IF(REPORTE!AH$2="si",IF(C1851=VALUE(REPORTE!C$22),IF(SUM(DO1852:DO$1993),CONCATENATE(INT(B1851),", "),INT(B1851)),""),IF(C1851=VALUE(REPORTE!C$21),IF(SUM(DO1852:DO$1993),CONCATENATE(INT(B1851),", "),INT(B1851)),""))</f>
        <v>#VALUE!</v>
      </c>
      <c r="DS1851" s="5"/>
      <c r="DT1851" s="5"/>
      <c r="DU1851" s="5"/>
      <c r="DV1851" s="5"/>
    </row>
    <row r="1852" spans="1:126" x14ac:dyDescent="0.25">
      <c r="A1852" s="4" t="str">
        <f t="shared" si="370"/>
        <v/>
      </c>
      <c r="B1852" s="3"/>
      <c r="D1852" s="1"/>
      <c r="H1852" s="5" t="str">
        <f>IF(F1852="","",IFERROR(CONCATENATE("PEUA",VLOOKUP(ESTADO,REPORTE!AV$2:AW$33,2,0),DIDTRITO_FORM,CADER_FORM,IFERROR(INDEX(CA:CA,MATCH(DAY(F1852),BZ:BZ,0),1),DAY(F1852)),IFERROR(INDEX(CA:CA,MATCH(MONTH(F1852),BZ:BZ,0),1),MONTH(F1852)),YEAR(F1852),G1852),""))</f>
        <v/>
      </c>
      <c r="N1852" s="66" t="str">
        <f>IFERROR(IF(BT1852="","",IF(INDEX(N$1:N1851,MATCH(BT1852,BT$1:BT1851,0),1)=0,"",INDEX(N$1:N1851,MATCH(BT1852,BT$1:BT1851,0),1))),"")</f>
        <v/>
      </c>
      <c r="O1852" s="66" t="str">
        <f>IFERROR(IF(BT1852="","",IF(INDEX(O$1:O1851,MATCH(BT1852,BT$1:BT1851,0),1)=0,"",INDEX(O$1:O1851,MATCH(BT1852,BT$1:BT1851,0),1))),"")</f>
        <v/>
      </c>
      <c r="R1852" s="66"/>
      <c r="S1852" s="5"/>
      <c r="T1852" s="66"/>
      <c r="U1852" s="5" t="str">
        <f>IFERROR(IF(INDEX(U$1:U1851,MATCH(T1852,T$1:T1851,0),1)=0,"",INDEX(U$1:U1851,MATCH(T1852,T$1:T1851,0),1)),"")</f>
        <v/>
      </c>
      <c r="V1852" s="66"/>
      <c r="W1852" s="5" t="str">
        <f>IFERROR(IF(INDEX(W$1:W1851,MATCH(V1852,V$1:V1851,0),1)=0,"",INDEX(W$1:W1851,MATCH(V1852,V$1:V1851,0),1)),"")</f>
        <v/>
      </c>
      <c r="AE1852" s="4"/>
      <c r="AY1852" s="7"/>
      <c r="BN1852" s="7" t="str">
        <f t="shared" si="377"/>
        <v/>
      </c>
      <c r="BO1852" s="286" t="str">
        <f t="shared" si="379"/>
        <v/>
      </c>
      <c r="BP1852" s="22" t="str">
        <f t="shared" si="378"/>
        <v/>
      </c>
      <c r="BQ1852" s="7"/>
      <c r="BR1852" s="75" t="str">
        <f t="shared" si="371"/>
        <v/>
      </c>
      <c r="BS1852" s="75" t="str">
        <f t="shared" si="372"/>
        <v/>
      </c>
      <c r="BT1852" s="5" t="str">
        <f t="shared" si="373"/>
        <v/>
      </c>
      <c r="BU1852" s="79" t="str">
        <f t="shared" si="374"/>
        <v/>
      </c>
      <c r="BV1852" s="79" t="str">
        <f t="shared" si="375"/>
        <v/>
      </c>
      <c r="BW1852" s="79" t="str">
        <f t="shared" si="376"/>
        <v/>
      </c>
      <c r="CB1852" s="5"/>
      <c r="CE1852" s="5"/>
      <c r="CF1852" s="5"/>
      <c r="CG1852" s="5"/>
      <c r="CH1852" s="5"/>
      <c r="CJ1852" s="14"/>
      <c r="CK1852" s="25"/>
      <c r="DO1852" s="5" t="e">
        <f>IF(REPORTE!AH$2="si",IF(C1852=VALUE(REPORTE!C$22),IF(SUM(DO1853:DO$1993),CONCATENATE(INT(B1852),", "),INT(B1852)),""),IF(C1852=VALUE(REPORTE!C$21),IF(SUM(DO1853:DO$1993),CONCATENATE(INT(B1852),", "),INT(B1852)),""))</f>
        <v>#VALUE!</v>
      </c>
      <c r="DS1852" s="5"/>
      <c r="DT1852" s="5"/>
      <c r="DU1852" s="5"/>
      <c r="DV1852" s="5"/>
    </row>
    <row r="1853" spans="1:126" x14ac:dyDescent="0.25">
      <c r="A1853" s="4" t="str">
        <f t="shared" si="370"/>
        <v/>
      </c>
      <c r="B1853" s="3"/>
      <c r="D1853" s="1"/>
      <c r="H1853" s="5" t="str">
        <f>IF(F1853="","",IFERROR(CONCATENATE("PEUA",VLOOKUP(ESTADO,REPORTE!AV$2:AW$33,2,0),DIDTRITO_FORM,CADER_FORM,IFERROR(INDEX(CA:CA,MATCH(DAY(F1853),BZ:BZ,0),1),DAY(F1853)),IFERROR(INDEX(CA:CA,MATCH(MONTH(F1853),BZ:BZ,0),1),MONTH(F1853)),YEAR(F1853),G1853),""))</f>
        <v/>
      </c>
      <c r="N1853" s="66" t="str">
        <f>IFERROR(IF(BT1853="","",IF(INDEX(N$1:N1852,MATCH(BT1853,BT$1:BT1852,0),1)=0,"",INDEX(N$1:N1852,MATCH(BT1853,BT$1:BT1852,0),1))),"")</f>
        <v/>
      </c>
      <c r="O1853" s="66" t="str">
        <f>IFERROR(IF(BT1853="","",IF(INDEX(O$1:O1852,MATCH(BT1853,BT$1:BT1852,0),1)=0,"",INDEX(O$1:O1852,MATCH(BT1853,BT$1:BT1852,0),1))),"")</f>
        <v/>
      </c>
      <c r="R1853" s="66"/>
      <c r="S1853" s="5"/>
      <c r="T1853" s="66"/>
      <c r="U1853" s="5" t="str">
        <f>IFERROR(IF(INDEX(U$1:U1852,MATCH(T1853,T$1:T1852,0),1)=0,"",INDEX(U$1:U1852,MATCH(T1853,T$1:T1852,0),1)),"")</f>
        <v/>
      </c>
      <c r="V1853" s="66"/>
      <c r="W1853" s="5" t="str">
        <f>IFERROR(IF(INDEX(W$1:W1852,MATCH(V1853,V$1:V1852,0),1)=0,"",INDEX(W$1:W1852,MATCH(V1853,V$1:V1852,0),1)),"")</f>
        <v/>
      </c>
      <c r="AE1853" s="4"/>
      <c r="AY1853" s="7"/>
      <c r="BN1853" s="7" t="str">
        <f t="shared" si="377"/>
        <v/>
      </c>
      <c r="BO1853" s="286" t="str">
        <f t="shared" si="379"/>
        <v/>
      </c>
      <c r="BP1853" s="22" t="str">
        <f t="shared" si="378"/>
        <v/>
      </c>
      <c r="BQ1853" s="7"/>
      <c r="BR1853" s="75" t="str">
        <f t="shared" si="371"/>
        <v/>
      </c>
      <c r="BS1853" s="75" t="str">
        <f t="shared" si="372"/>
        <v/>
      </c>
      <c r="BT1853" s="5" t="str">
        <f t="shared" si="373"/>
        <v/>
      </c>
      <c r="BU1853" s="79" t="str">
        <f t="shared" si="374"/>
        <v/>
      </c>
      <c r="BV1853" s="79" t="str">
        <f t="shared" si="375"/>
        <v/>
      </c>
      <c r="BW1853" s="79" t="str">
        <f t="shared" si="376"/>
        <v/>
      </c>
      <c r="CB1853" s="5"/>
      <c r="CE1853" s="5"/>
      <c r="CF1853" s="5"/>
      <c r="CG1853" s="5"/>
      <c r="CH1853" s="5"/>
      <c r="CJ1853" s="14"/>
      <c r="CK1853" s="25"/>
      <c r="DO1853" s="5" t="e">
        <f>IF(REPORTE!AH$2="si",IF(C1853=VALUE(REPORTE!C$22),IF(SUM(DO1854:DO$1993),CONCATENATE(INT(B1853),", "),INT(B1853)),""),IF(C1853=VALUE(REPORTE!C$21),IF(SUM(DO1854:DO$1993),CONCATENATE(INT(B1853),", "),INT(B1853)),""))</f>
        <v>#VALUE!</v>
      </c>
      <c r="DS1853" s="5"/>
      <c r="DT1853" s="5"/>
      <c r="DU1853" s="5"/>
      <c r="DV1853" s="5"/>
    </row>
    <row r="1854" spans="1:126" x14ac:dyDescent="0.25">
      <c r="A1854" s="4" t="str">
        <f t="shared" si="370"/>
        <v/>
      </c>
      <c r="B1854" s="3"/>
      <c r="D1854" s="1"/>
      <c r="H1854" s="5" t="str">
        <f>IF(F1854="","",IFERROR(CONCATENATE("PEUA",VLOOKUP(ESTADO,REPORTE!AV$2:AW$33,2,0),DIDTRITO_FORM,CADER_FORM,IFERROR(INDEX(CA:CA,MATCH(DAY(F1854),BZ:BZ,0),1),DAY(F1854)),IFERROR(INDEX(CA:CA,MATCH(MONTH(F1854),BZ:BZ,0),1),MONTH(F1854)),YEAR(F1854),G1854),""))</f>
        <v/>
      </c>
      <c r="N1854" s="66" t="str">
        <f>IFERROR(IF(BT1854="","",IF(INDEX(N$1:N1853,MATCH(BT1854,BT$1:BT1853,0),1)=0,"",INDEX(N$1:N1853,MATCH(BT1854,BT$1:BT1853,0),1))),"")</f>
        <v/>
      </c>
      <c r="O1854" s="66" t="str">
        <f>IFERROR(IF(BT1854="","",IF(INDEX(O$1:O1853,MATCH(BT1854,BT$1:BT1853,0),1)=0,"",INDEX(O$1:O1853,MATCH(BT1854,BT$1:BT1853,0),1))),"")</f>
        <v/>
      </c>
      <c r="R1854" s="66"/>
      <c r="S1854" s="5"/>
      <c r="T1854" s="66"/>
      <c r="U1854" s="5" t="str">
        <f>IFERROR(IF(INDEX(U$1:U1853,MATCH(T1854,T$1:T1853,0),1)=0,"",INDEX(U$1:U1853,MATCH(T1854,T$1:T1853,0),1)),"")</f>
        <v/>
      </c>
      <c r="V1854" s="66"/>
      <c r="W1854" s="5" t="str">
        <f>IFERROR(IF(INDEX(W$1:W1853,MATCH(V1854,V$1:V1853,0),1)=0,"",INDEX(W$1:W1853,MATCH(V1854,V$1:V1853,0),1)),"")</f>
        <v/>
      </c>
      <c r="AE1854" s="4"/>
      <c r="AY1854" s="7"/>
      <c r="BN1854" s="7" t="str">
        <f t="shared" si="377"/>
        <v/>
      </c>
      <c r="BO1854" s="286" t="str">
        <f t="shared" si="379"/>
        <v/>
      </c>
      <c r="BP1854" s="22" t="str">
        <f t="shared" si="378"/>
        <v/>
      </c>
      <c r="BQ1854" s="7"/>
      <c r="BR1854" s="75" t="str">
        <f t="shared" si="371"/>
        <v/>
      </c>
      <c r="BS1854" s="75" t="str">
        <f t="shared" si="372"/>
        <v/>
      </c>
      <c r="BT1854" s="5" t="str">
        <f t="shared" si="373"/>
        <v/>
      </c>
      <c r="BU1854" s="79" t="str">
        <f t="shared" si="374"/>
        <v/>
      </c>
      <c r="BV1854" s="79" t="str">
        <f t="shared" si="375"/>
        <v/>
      </c>
      <c r="BW1854" s="79" t="str">
        <f t="shared" si="376"/>
        <v/>
      </c>
      <c r="CB1854" s="5"/>
      <c r="CE1854" s="5"/>
      <c r="CF1854" s="5"/>
      <c r="CG1854" s="5"/>
      <c r="CH1854" s="5"/>
      <c r="CJ1854" s="14"/>
      <c r="CK1854" s="25"/>
      <c r="DO1854" s="5" t="e">
        <f>IF(REPORTE!AH$2="si",IF(C1854=VALUE(REPORTE!C$22),IF(SUM(DO1855:DO$1993),CONCATENATE(INT(B1854),", "),INT(B1854)),""),IF(C1854=VALUE(REPORTE!C$21),IF(SUM(DO1855:DO$1993),CONCATENATE(INT(B1854),", "),INT(B1854)),""))</f>
        <v>#VALUE!</v>
      </c>
      <c r="DS1854" s="5"/>
      <c r="DT1854" s="5"/>
      <c r="DU1854" s="5"/>
      <c r="DV1854" s="5"/>
    </row>
    <row r="1855" spans="1:126" x14ac:dyDescent="0.25">
      <c r="A1855" s="4" t="str">
        <f t="shared" si="370"/>
        <v/>
      </c>
      <c r="B1855" s="3"/>
      <c r="D1855" s="1"/>
      <c r="H1855" s="5" t="str">
        <f>IF(F1855="","",IFERROR(CONCATENATE("PEUA",VLOOKUP(ESTADO,REPORTE!AV$2:AW$33,2,0),DIDTRITO_FORM,CADER_FORM,IFERROR(INDEX(CA:CA,MATCH(DAY(F1855),BZ:BZ,0),1),DAY(F1855)),IFERROR(INDEX(CA:CA,MATCH(MONTH(F1855),BZ:BZ,0),1),MONTH(F1855)),YEAR(F1855),G1855),""))</f>
        <v/>
      </c>
      <c r="N1855" s="66" t="str">
        <f>IFERROR(IF(BT1855="","",IF(INDEX(N$1:N1854,MATCH(BT1855,BT$1:BT1854,0),1)=0,"",INDEX(N$1:N1854,MATCH(BT1855,BT$1:BT1854,0),1))),"")</f>
        <v/>
      </c>
      <c r="O1855" s="66" t="str">
        <f>IFERROR(IF(BT1855="","",IF(INDEX(O$1:O1854,MATCH(BT1855,BT$1:BT1854,0),1)=0,"",INDEX(O$1:O1854,MATCH(BT1855,BT$1:BT1854,0),1))),"")</f>
        <v/>
      </c>
      <c r="R1855" s="66"/>
      <c r="S1855" s="5"/>
      <c r="T1855" s="66"/>
      <c r="U1855" s="5" t="str">
        <f>IFERROR(IF(INDEX(U$1:U1854,MATCH(T1855,T$1:T1854,0),1)=0,"",INDEX(U$1:U1854,MATCH(T1855,T$1:T1854,0),1)),"")</f>
        <v/>
      </c>
      <c r="V1855" s="66"/>
      <c r="W1855" s="5" t="str">
        <f>IFERROR(IF(INDEX(W$1:W1854,MATCH(V1855,V$1:V1854,0),1)=0,"",INDEX(W$1:W1854,MATCH(V1855,V$1:V1854,0),1)),"")</f>
        <v/>
      </c>
      <c r="AE1855" s="4"/>
      <c r="AY1855" s="7"/>
      <c r="BN1855" s="7" t="str">
        <f t="shared" si="377"/>
        <v/>
      </c>
      <c r="BO1855" s="286" t="str">
        <f t="shared" si="379"/>
        <v/>
      </c>
      <c r="BP1855" s="22" t="str">
        <f t="shared" si="378"/>
        <v/>
      </c>
      <c r="BQ1855" s="7"/>
      <c r="BR1855" s="75" t="str">
        <f t="shared" si="371"/>
        <v/>
      </c>
      <c r="BS1855" s="75" t="str">
        <f t="shared" si="372"/>
        <v/>
      </c>
      <c r="BT1855" s="5" t="str">
        <f t="shared" si="373"/>
        <v/>
      </c>
      <c r="BU1855" s="79" t="str">
        <f t="shared" si="374"/>
        <v/>
      </c>
      <c r="BV1855" s="79" t="str">
        <f t="shared" si="375"/>
        <v/>
      </c>
      <c r="BW1855" s="79" t="str">
        <f t="shared" si="376"/>
        <v/>
      </c>
      <c r="CB1855" s="5"/>
      <c r="CE1855" s="5"/>
      <c r="CF1855" s="5"/>
      <c r="CG1855" s="5"/>
      <c r="CH1855" s="5"/>
      <c r="CJ1855" s="14"/>
      <c r="CK1855" s="25"/>
      <c r="DO1855" s="5" t="e">
        <f>IF(REPORTE!AH$2="si",IF(C1855=VALUE(REPORTE!C$22),IF(SUM(DO1856:DO$1993),CONCATENATE(INT(B1855),", "),INT(B1855)),""),IF(C1855=VALUE(REPORTE!C$21),IF(SUM(DO1856:DO$1993),CONCATENATE(INT(B1855),", "),INT(B1855)),""))</f>
        <v>#VALUE!</v>
      </c>
      <c r="DS1855" s="5"/>
      <c r="DT1855" s="5"/>
      <c r="DU1855" s="5"/>
      <c r="DV1855" s="5"/>
    </row>
    <row r="1856" spans="1:126" x14ac:dyDescent="0.25">
      <c r="A1856" s="4" t="str">
        <f t="shared" si="370"/>
        <v/>
      </c>
      <c r="B1856" s="3"/>
      <c r="D1856" s="1"/>
      <c r="H1856" s="5" t="str">
        <f>IF(F1856="","",IFERROR(CONCATENATE("PEUA",VLOOKUP(ESTADO,REPORTE!AV$2:AW$33,2,0),DIDTRITO_FORM,CADER_FORM,IFERROR(INDEX(CA:CA,MATCH(DAY(F1856),BZ:BZ,0),1),DAY(F1856)),IFERROR(INDEX(CA:CA,MATCH(MONTH(F1856),BZ:BZ,0),1),MONTH(F1856)),YEAR(F1856),G1856),""))</f>
        <v/>
      </c>
      <c r="N1856" s="66" t="str">
        <f>IFERROR(IF(BT1856="","",IF(INDEX(N$1:N1855,MATCH(BT1856,BT$1:BT1855,0),1)=0,"",INDEX(N$1:N1855,MATCH(BT1856,BT$1:BT1855,0),1))),"")</f>
        <v/>
      </c>
      <c r="O1856" s="66" t="str">
        <f>IFERROR(IF(BT1856="","",IF(INDEX(O$1:O1855,MATCH(BT1856,BT$1:BT1855,0),1)=0,"",INDEX(O$1:O1855,MATCH(BT1856,BT$1:BT1855,0),1))),"")</f>
        <v/>
      </c>
      <c r="R1856" s="66"/>
      <c r="S1856" s="5"/>
      <c r="T1856" s="66"/>
      <c r="U1856" s="5" t="str">
        <f>IFERROR(IF(INDEX(U$1:U1855,MATCH(T1856,T$1:T1855,0),1)=0,"",INDEX(U$1:U1855,MATCH(T1856,T$1:T1855,0),1)),"")</f>
        <v/>
      </c>
      <c r="V1856" s="66"/>
      <c r="W1856" s="5" t="str">
        <f>IFERROR(IF(INDEX(W$1:W1855,MATCH(V1856,V$1:V1855,0),1)=0,"",INDEX(W$1:W1855,MATCH(V1856,V$1:V1855,0),1)),"")</f>
        <v/>
      </c>
      <c r="AE1856" s="4"/>
      <c r="AY1856" s="7"/>
      <c r="BN1856" s="7" t="str">
        <f t="shared" si="377"/>
        <v/>
      </c>
      <c r="BO1856" s="286" t="str">
        <f t="shared" si="379"/>
        <v/>
      </c>
      <c r="BP1856" s="22" t="str">
        <f t="shared" si="378"/>
        <v/>
      </c>
      <c r="BQ1856" s="7"/>
      <c r="BR1856" s="75" t="str">
        <f t="shared" si="371"/>
        <v/>
      </c>
      <c r="BS1856" s="75" t="str">
        <f t="shared" si="372"/>
        <v/>
      </c>
      <c r="BT1856" s="5" t="str">
        <f t="shared" si="373"/>
        <v/>
      </c>
      <c r="BU1856" s="79" t="str">
        <f t="shared" si="374"/>
        <v/>
      </c>
      <c r="BV1856" s="79" t="str">
        <f t="shared" si="375"/>
        <v/>
      </c>
      <c r="BW1856" s="79" t="str">
        <f t="shared" si="376"/>
        <v/>
      </c>
      <c r="CB1856" s="5"/>
      <c r="CE1856" s="5"/>
      <c r="CF1856" s="5"/>
      <c r="CG1856" s="5"/>
      <c r="CH1856" s="5"/>
      <c r="CJ1856" s="14"/>
      <c r="CK1856" s="25"/>
      <c r="DO1856" s="5" t="e">
        <f>IF(REPORTE!AH$2="si",IF(C1856=VALUE(REPORTE!C$22),IF(SUM(DO1857:DO$1993),CONCATENATE(INT(B1856),", "),INT(B1856)),""),IF(C1856=VALUE(REPORTE!C$21),IF(SUM(DO1857:DO$1993),CONCATENATE(INT(B1856),", "),INT(B1856)),""))</f>
        <v>#VALUE!</v>
      </c>
      <c r="DS1856" s="5"/>
      <c r="DT1856" s="5"/>
      <c r="DU1856" s="5"/>
      <c r="DV1856" s="5"/>
    </row>
    <row r="1857" spans="1:126" x14ac:dyDescent="0.25">
      <c r="A1857" s="4" t="str">
        <f t="shared" si="370"/>
        <v/>
      </c>
      <c r="B1857" s="3"/>
      <c r="D1857" s="1"/>
      <c r="H1857" s="5" t="str">
        <f>IF(F1857="","",IFERROR(CONCATENATE("PEUA",VLOOKUP(ESTADO,REPORTE!AV$2:AW$33,2,0),DIDTRITO_FORM,CADER_FORM,IFERROR(INDEX(CA:CA,MATCH(DAY(F1857),BZ:BZ,0),1),DAY(F1857)),IFERROR(INDEX(CA:CA,MATCH(MONTH(F1857),BZ:BZ,0),1),MONTH(F1857)),YEAR(F1857),G1857),""))</f>
        <v/>
      </c>
      <c r="N1857" s="66" t="str">
        <f>IFERROR(IF(BT1857="","",IF(INDEX(N$1:N1856,MATCH(BT1857,BT$1:BT1856,0),1)=0,"",INDEX(N$1:N1856,MATCH(BT1857,BT$1:BT1856,0),1))),"")</f>
        <v/>
      </c>
      <c r="O1857" s="66" t="str">
        <f>IFERROR(IF(BT1857="","",IF(INDEX(O$1:O1856,MATCH(BT1857,BT$1:BT1856,0),1)=0,"",INDEX(O$1:O1856,MATCH(BT1857,BT$1:BT1856,0),1))),"")</f>
        <v/>
      </c>
      <c r="R1857" s="66"/>
      <c r="S1857" s="5"/>
      <c r="T1857" s="66"/>
      <c r="U1857" s="5" t="str">
        <f>IFERROR(IF(INDEX(U$1:U1856,MATCH(T1857,T$1:T1856,0),1)=0,"",INDEX(U$1:U1856,MATCH(T1857,T$1:T1856,0),1)),"")</f>
        <v/>
      </c>
      <c r="V1857" s="66"/>
      <c r="W1857" s="5" t="str">
        <f>IFERROR(IF(INDEX(W$1:W1856,MATCH(V1857,V$1:V1856,0),1)=0,"",INDEX(W$1:W1856,MATCH(V1857,V$1:V1856,0),1)),"")</f>
        <v/>
      </c>
      <c r="AE1857" s="4"/>
      <c r="AY1857" s="7"/>
      <c r="BN1857" s="7" t="str">
        <f t="shared" si="377"/>
        <v/>
      </c>
      <c r="BO1857" s="286" t="str">
        <f t="shared" si="379"/>
        <v/>
      </c>
      <c r="BP1857" s="22" t="str">
        <f t="shared" si="378"/>
        <v/>
      </c>
      <c r="BQ1857" s="7"/>
      <c r="BR1857" s="75" t="str">
        <f t="shared" si="371"/>
        <v/>
      </c>
      <c r="BS1857" s="75" t="str">
        <f t="shared" si="372"/>
        <v/>
      </c>
      <c r="BT1857" s="5" t="str">
        <f t="shared" si="373"/>
        <v/>
      </c>
      <c r="BU1857" s="79" t="str">
        <f t="shared" si="374"/>
        <v/>
      </c>
      <c r="BV1857" s="79" t="str">
        <f t="shared" si="375"/>
        <v/>
      </c>
      <c r="BW1857" s="79" t="str">
        <f t="shared" si="376"/>
        <v/>
      </c>
      <c r="CB1857" s="5"/>
      <c r="CE1857" s="5"/>
      <c r="CF1857" s="5"/>
      <c r="CG1857" s="5"/>
      <c r="CH1857" s="5"/>
      <c r="CJ1857" s="14"/>
      <c r="CK1857" s="25"/>
      <c r="DO1857" s="5" t="e">
        <f>IF(REPORTE!AH$2="si",IF(C1857=VALUE(REPORTE!C$22),IF(SUM(DO1858:DO$1993),CONCATENATE(INT(B1857),", "),INT(B1857)),""),IF(C1857=VALUE(REPORTE!C$21),IF(SUM(DO1858:DO$1993),CONCATENATE(INT(B1857),", "),INT(B1857)),""))</f>
        <v>#VALUE!</v>
      </c>
      <c r="DS1857" s="5"/>
      <c r="DT1857" s="5"/>
      <c r="DU1857" s="5"/>
      <c r="DV1857" s="5"/>
    </row>
    <row r="1858" spans="1:126" x14ac:dyDescent="0.25">
      <c r="A1858" s="4" t="str">
        <f t="shared" ref="A1858:A1921" si="380">IF(OR(BS1858="",BQ1858="",BQ1858="VENCIDO"),IF(B1858="","",IF(LEN(B1858)=1,"000"&amp;B1858,IF(LEN(B1858)=2,"00"&amp;B1858,IF(LEN(B1858)=3,"0"&amp;B1858,B1858)))),C1858)</f>
        <v/>
      </c>
      <c r="B1858" s="3"/>
      <c r="D1858" s="1"/>
      <c r="H1858" s="5" t="str">
        <f>IF(F1858="","",IFERROR(CONCATENATE("PEUA",VLOOKUP(ESTADO,REPORTE!AV$2:AW$33,2,0),DIDTRITO_FORM,CADER_FORM,IFERROR(INDEX(CA:CA,MATCH(DAY(F1858),BZ:BZ,0),1),DAY(F1858)),IFERROR(INDEX(CA:CA,MATCH(MONTH(F1858),BZ:BZ,0),1),MONTH(F1858)),YEAR(F1858),G1858),""))</f>
        <v/>
      </c>
      <c r="N1858" s="66" t="str">
        <f>IFERROR(IF(BT1858="","",IF(INDEX(N$1:N1857,MATCH(BT1858,BT$1:BT1857,0),1)=0,"",INDEX(N$1:N1857,MATCH(BT1858,BT$1:BT1857,0),1))),"")</f>
        <v/>
      </c>
      <c r="O1858" s="66" t="str">
        <f>IFERROR(IF(BT1858="","",IF(INDEX(O$1:O1857,MATCH(BT1858,BT$1:BT1857,0),1)=0,"",INDEX(O$1:O1857,MATCH(BT1858,BT$1:BT1857,0),1))),"")</f>
        <v/>
      </c>
      <c r="R1858" s="66"/>
      <c r="S1858" s="5"/>
      <c r="T1858" s="66"/>
      <c r="U1858" s="5" t="str">
        <f>IFERROR(IF(INDEX(U$1:U1857,MATCH(T1858,T$1:T1857,0),1)=0,"",INDEX(U$1:U1857,MATCH(T1858,T$1:T1857,0),1)),"")</f>
        <v/>
      </c>
      <c r="V1858" s="66"/>
      <c r="W1858" s="5" t="str">
        <f>IFERROR(IF(INDEX(W$1:W1857,MATCH(V1858,V$1:V1857,0),1)=0,"",INDEX(W$1:W1857,MATCH(V1858,V$1:V1857,0),1)),"")</f>
        <v/>
      </c>
      <c r="AE1858" s="4"/>
      <c r="AY1858" s="7"/>
      <c r="BN1858" s="7" t="str">
        <f t="shared" si="377"/>
        <v/>
      </c>
      <c r="BO1858" s="286" t="str">
        <f t="shared" si="379"/>
        <v/>
      </c>
      <c r="BP1858" s="22" t="str">
        <f t="shared" si="378"/>
        <v/>
      </c>
      <c r="BQ1858" s="7"/>
      <c r="BR1858" s="75" t="str">
        <f t="shared" ref="BR1858:BR1921" si="381">IFERROR(IF(BH1858=0,"",BH1858/6000),"")</f>
        <v/>
      </c>
      <c r="BS1858" s="75" t="str">
        <f t="shared" ref="BS1858:BS1921" si="382">IFERROR(IF(VALUE(AY1858)&gt;VALUE(APERTURA_VENTANILLA),"OK",""),"")</f>
        <v/>
      </c>
      <c r="BT1858" s="5" t="str">
        <f t="shared" ref="BT1858:BT1921" si="383">J1858&amp;IF(K1858="",""," ")&amp;K1858&amp;IF(L1858="",""," ")&amp;L1858</f>
        <v/>
      </c>
      <c r="BU1858" s="79" t="str">
        <f t="shared" ref="BU1858:BU1921" si="384">IF(I1858="","",IF(I1858="F",SUM(BV1858:BW1858),""))</f>
        <v/>
      </c>
      <c r="BV1858" s="79" t="str">
        <f t="shared" ref="BV1858:BV1921" si="385">IF(OR(I1858="M",I1858=""),"",IF(MID(N1858,11,1)="H",1,0))</f>
        <v/>
      </c>
      <c r="BW1858" s="79" t="str">
        <f t="shared" ref="BW1858:BW1921" si="386">IF(OR(I1858="M",I1858=""),"",IF(MID(N1858,11,1)="M",1,0))</f>
        <v/>
      </c>
      <c r="CB1858" s="5"/>
      <c r="CE1858" s="5"/>
      <c r="CF1858" s="5"/>
      <c r="CG1858" s="5"/>
      <c r="CH1858" s="5"/>
      <c r="CJ1858" s="14"/>
      <c r="CK1858" s="25"/>
      <c r="DO1858" s="5" t="e">
        <f>IF(REPORTE!AH$2="si",IF(C1858=VALUE(REPORTE!C$22),IF(SUM(DO1859:DO$1993),CONCATENATE(INT(B1858),", "),INT(B1858)),""),IF(C1858=VALUE(REPORTE!C$21),IF(SUM(DO1859:DO$1993),CONCATENATE(INT(B1858),", "),INT(B1858)),""))</f>
        <v>#VALUE!</v>
      </c>
      <c r="DS1858" s="5"/>
      <c r="DT1858" s="5"/>
      <c r="DU1858" s="5"/>
      <c r="DV1858" s="5"/>
    </row>
    <row r="1859" spans="1:126" x14ac:dyDescent="0.25">
      <c r="A1859" s="4" t="str">
        <f t="shared" si="380"/>
        <v/>
      </c>
      <c r="B1859" s="3"/>
      <c r="D1859" s="1"/>
      <c r="H1859" s="5" t="str">
        <f>IF(F1859="","",IFERROR(CONCATENATE("PEUA",VLOOKUP(ESTADO,REPORTE!AV$2:AW$33,2,0),DIDTRITO_FORM,CADER_FORM,IFERROR(INDEX(CA:CA,MATCH(DAY(F1859),BZ:BZ,0),1),DAY(F1859)),IFERROR(INDEX(CA:CA,MATCH(MONTH(F1859),BZ:BZ,0),1),MONTH(F1859)),YEAR(F1859),G1859),""))</f>
        <v/>
      </c>
      <c r="N1859" s="66" t="str">
        <f>IFERROR(IF(BT1859="","",IF(INDEX(N$1:N1858,MATCH(BT1859,BT$1:BT1858,0),1)=0,"",INDEX(N$1:N1858,MATCH(BT1859,BT$1:BT1858,0),1))),"")</f>
        <v/>
      </c>
      <c r="O1859" s="66" t="str">
        <f>IFERROR(IF(BT1859="","",IF(INDEX(O$1:O1858,MATCH(BT1859,BT$1:BT1858,0),1)=0,"",INDEX(O$1:O1858,MATCH(BT1859,BT$1:BT1858,0),1))),"")</f>
        <v/>
      </c>
      <c r="R1859" s="66"/>
      <c r="S1859" s="5"/>
      <c r="T1859" s="66"/>
      <c r="U1859" s="5" t="str">
        <f>IFERROR(IF(INDEX(U$1:U1858,MATCH(T1859,T$1:T1858,0),1)=0,"",INDEX(U$1:U1858,MATCH(T1859,T$1:T1858,0),1)),"")</f>
        <v/>
      </c>
      <c r="V1859" s="66"/>
      <c r="W1859" s="5" t="str">
        <f>IFERROR(IF(INDEX(W$1:W1858,MATCH(V1859,V$1:V1858,0),1)=0,"",INDEX(W$1:W1858,MATCH(V1859,V$1:V1858,0),1)),"")</f>
        <v/>
      </c>
      <c r="AE1859" s="4"/>
      <c r="AY1859" s="7"/>
      <c r="BN1859" s="7" t="str">
        <f t="shared" si="377"/>
        <v/>
      </c>
      <c r="BO1859" s="286" t="str">
        <f t="shared" si="379"/>
        <v/>
      </c>
      <c r="BP1859" s="22" t="str">
        <f t="shared" si="378"/>
        <v/>
      </c>
      <c r="BQ1859" s="7"/>
      <c r="BR1859" s="75" t="str">
        <f t="shared" si="381"/>
        <v/>
      </c>
      <c r="BS1859" s="75" t="str">
        <f t="shared" si="382"/>
        <v/>
      </c>
      <c r="BT1859" s="5" t="str">
        <f t="shared" si="383"/>
        <v/>
      </c>
      <c r="BU1859" s="79" t="str">
        <f t="shared" si="384"/>
        <v/>
      </c>
      <c r="BV1859" s="79" t="str">
        <f t="shared" si="385"/>
        <v/>
      </c>
      <c r="BW1859" s="79" t="str">
        <f t="shared" si="386"/>
        <v/>
      </c>
      <c r="CB1859" s="5"/>
      <c r="CE1859" s="5"/>
      <c r="CF1859" s="5"/>
      <c r="CG1859" s="5"/>
      <c r="CH1859" s="5"/>
      <c r="CJ1859" s="14"/>
      <c r="CK1859" s="25"/>
      <c r="DO1859" s="5" t="e">
        <f>IF(REPORTE!AH$2="si",IF(C1859=VALUE(REPORTE!C$22),IF(SUM(DO1860:DO$1993),CONCATENATE(INT(B1859),", "),INT(B1859)),""),IF(C1859=VALUE(REPORTE!C$21),IF(SUM(DO1860:DO$1993),CONCATENATE(INT(B1859),", "),INT(B1859)),""))</f>
        <v>#VALUE!</v>
      </c>
      <c r="DS1859" s="5"/>
      <c r="DT1859" s="5"/>
      <c r="DU1859" s="5"/>
      <c r="DV1859" s="5"/>
    </row>
    <row r="1860" spans="1:126" x14ac:dyDescent="0.25">
      <c r="A1860" s="4" t="str">
        <f t="shared" si="380"/>
        <v/>
      </c>
      <c r="B1860" s="3"/>
      <c r="D1860" s="1"/>
      <c r="H1860" s="5" t="str">
        <f>IF(F1860="","",IFERROR(CONCATENATE("PEUA",VLOOKUP(ESTADO,REPORTE!AV$2:AW$33,2,0),DIDTRITO_FORM,CADER_FORM,IFERROR(INDEX(CA:CA,MATCH(DAY(F1860),BZ:BZ,0),1),DAY(F1860)),IFERROR(INDEX(CA:CA,MATCH(MONTH(F1860),BZ:BZ,0),1),MONTH(F1860)),YEAR(F1860),G1860),""))</f>
        <v/>
      </c>
      <c r="N1860" s="66" t="str">
        <f>IFERROR(IF(BT1860="","",IF(INDEX(N$1:N1859,MATCH(BT1860,BT$1:BT1859,0),1)=0,"",INDEX(N$1:N1859,MATCH(BT1860,BT$1:BT1859,0),1))),"")</f>
        <v/>
      </c>
      <c r="O1860" s="66" t="str">
        <f>IFERROR(IF(BT1860="","",IF(INDEX(O$1:O1859,MATCH(BT1860,BT$1:BT1859,0),1)=0,"",INDEX(O$1:O1859,MATCH(BT1860,BT$1:BT1859,0),1))),"")</f>
        <v/>
      </c>
      <c r="R1860" s="66"/>
      <c r="S1860" s="5"/>
      <c r="T1860" s="66"/>
      <c r="U1860" s="5" t="str">
        <f>IFERROR(IF(INDEX(U$1:U1859,MATCH(T1860,T$1:T1859,0),1)=0,"",INDEX(U$1:U1859,MATCH(T1860,T$1:T1859,0),1)),"")</f>
        <v/>
      </c>
      <c r="V1860" s="66"/>
      <c r="W1860" s="5" t="str">
        <f>IFERROR(IF(INDEX(W$1:W1859,MATCH(V1860,V$1:V1859,0),1)=0,"",INDEX(W$1:W1859,MATCH(V1860,V$1:V1859,0),1)),"")</f>
        <v/>
      </c>
      <c r="AE1860" s="4"/>
      <c r="AY1860" s="7"/>
      <c r="BN1860" s="7" t="str">
        <f t="shared" si="377"/>
        <v/>
      </c>
      <c r="BO1860" s="286" t="str">
        <f t="shared" si="379"/>
        <v/>
      </c>
      <c r="BP1860" s="22" t="str">
        <f t="shared" si="378"/>
        <v/>
      </c>
      <c r="BQ1860" s="7"/>
      <c r="BR1860" s="75" t="str">
        <f t="shared" si="381"/>
        <v/>
      </c>
      <c r="BS1860" s="75" t="str">
        <f t="shared" si="382"/>
        <v/>
      </c>
      <c r="BT1860" s="5" t="str">
        <f t="shared" si="383"/>
        <v/>
      </c>
      <c r="BU1860" s="79" t="str">
        <f t="shared" si="384"/>
        <v/>
      </c>
      <c r="BV1860" s="79" t="str">
        <f t="shared" si="385"/>
        <v/>
      </c>
      <c r="BW1860" s="79" t="str">
        <f t="shared" si="386"/>
        <v/>
      </c>
      <c r="CB1860" s="5"/>
      <c r="CE1860" s="5"/>
      <c r="CF1860" s="5"/>
      <c r="CG1860" s="5"/>
      <c r="CH1860" s="5"/>
      <c r="CJ1860" s="14"/>
      <c r="CK1860" s="25"/>
      <c r="DO1860" s="5" t="e">
        <f>IF(REPORTE!AH$2="si",IF(C1860=VALUE(REPORTE!C$22),IF(SUM(DO1861:DO$1993),CONCATENATE(INT(B1860),", "),INT(B1860)),""),IF(C1860=VALUE(REPORTE!C$21),IF(SUM(DO1861:DO$1993),CONCATENATE(INT(B1860),", "),INT(B1860)),""))</f>
        <v>#VALUE!</v>
      </c>
      <c r="DS1860" s="5"/>
      <c r="DT1860" s="5"/>
      <c r="DU1860" s="5"/>
      <c r="DV1860" s="5"/>
    </row>
    <row r="1861" spans="1:126" x14ac:dyDescent="0.25">
      <c r="A1861" s="4" t="str">
        <f t="shared" si="380"/>
        <v/>
      </c>
      <c r="B1861" s="3"/>
      <c r="D1861" s="1"/>
      <c r="H1861" s="5" t="str">
        <f>IF(F1861="","",IFERROR(CONCATENATE("PEUA",VLOOKUP(ESTADO,REPORTE!AV$2:AW$33,2,0),DIDTRITO_FORM,CADER_FORM,IFERROR(INDEX(CA:CA,MATCH(DAY(F1861),BZ:BZ,0),1),DAY(F1861)),IFERROR(INDEX(CA:CA,MATCH(MONTH(F1861),BZ:BZ,0),1),MONTH(F1861)),YEAR(F1861),G1861),""))</f>
        <v/>
      </c>
      <c r="N1861" s="66" t="str">
        <f>IFERROR(IF(BT1861="","",IF(INDEX(N$1:N1860,MATCH(BT1861,BT$1:BT1860,0),1)=0,"",INDEX(N$1:N1860,MATCH(BT1861,BT$1:BT1860,0),1))),"")</f>
        <v/>
      </c>
      <c r="O1861" s="66" t="str">
        <f>IFERROR(IF(BT1861="","",IF(INDEX(O$1:O1860,MATCH(BT1861,BT$1:BT1860,0),1)=0,"",INDEX(O$1:O1860,MATCH(BT1861,BT$1:BT1860,0),1))),"")</f>
        <v/>
      </c>
      <c r="R1861" s="66"/>
      <c r="S1861" s="5"/>
      <c r="T1861" s="66"/>
      <c r="U1861" s="5" t="str">
        <f>IFERROR(IF(INDEX(U$1:U1860,MATCH(T1861,T$1:T1860,0),1)=0,"",INDEX(U$1:U1860,MATCH(T1861,T$1:T1860,0),1)),"")</f>
        <v/>
      </c>
      <c r="V1861" s="66"/>
      <c r="W1861" s="5" t="str">
        <f>IFERROR(IF(INDEX(W$1:W1860,MATCH(V1861,V$1:V1860,0),1)=0,"",INDEX(W$1:W1860,MATCH(V1861,V$1:V1860,0),1)),"")</f>
        <v/>
      </c>
      <c r="AE1861" s="4"/>
      <c r="AY1861" s="7"/>
      <c r="BN1861" s="7" t="str">
        <f t="shared" si="377"/>
        <v/>
      </c>
      <c r="BO1861" s="286" t="str">
        <f t="shared" si="379"/>
        <v/>
      </c>
      <c r="BP1861" s="22" t="str">
        <f t="shared" si="378"/>
        <v/>
      </c>
      <c r="BQ1861" s="7"/>
      <c r="BR1861" s="75" t="str">
        <f t="shared" si="381"/>
        <v/>
      </c>
      <c r="BS1861" s="75" t="str">
        <f t="shared" si="382"/>
        <v/>
      </c>
      <c r="BT1861" s="5" t="str">
        <f t="shared" si="383"/>
        <v/>
      </c>
      <c r="BU1861" s="79" t="str">
        <f t="shared" si="384"/>
        <v/>
      </c>
      <c r="BV1861" s="79" t="str">
        <f t="shared" si="385"/>
        <v/>
      </c>
      <c r="BW1861" s="79" t="str">
        <f t="shared" si="386"/>
        <v/>
      </c>
      <c r="CB1861" s="5"/>
      <c r="CE1861" s="5"/>
      <c r="CF1861" s="5"/>
      <c r="CG1861" s="5"/>
      <c r="CH1861" s="5"/>
      <c r="CJ1861" s="14"/>
      <c r="CK1861" s="25"/>
      <c r="DO1861" s="5" t="e">
        <f>IF(REPORTE!AH$2="si",IF(C1861=VALUE(REPORTE!C$22),IF(SUM(DO1862:DO$1993),CONCATENATE(INT(B1861),", "),INT(B1861)),""),IF(C1861=VALUE(REPORTE!C$21),IF(SUM(DO1862:DO$1993),CONCATENATE(INT(B1861),", "),INT(B1861)),""))</f>
        <v>#VALUE!</v>
      </c>
      <c r="DS1861" s="5"/>
      <c r="DT1861" s="5"/>
      <c r="DU1861" s="5"/>
      <c r="DV1861" s="5"/>
    </row>
    <row r="1862" spans="1:126" x14ac:dyDescent="0.25">
      <c r="A1862" s="4" t="str">
        <f t="shared" si="380"/>
        <v/>
      </c>
      <c r="B1862" s="3"/>
      <c r="D1862" s="1"/>
      <c r="H1862" s="5" t="str">
        <f>IF(F1862="","",IFERROR(CONCATENATE("PEUA",VLOOKUP(ESTADO,REPORTE!AV$2:AW$33,2,0),DIDTRITO_FORM,CADER_FORM,IFERROR(INDEX(CA:CA,MATCH(DAY(F1862),BZ:BZ,0),1),DAY(F1862)),IFERROR(INDEX(CA:CA,MATCH(MONTH(F1862),BZ:BZ,0),1),MONTH(F1862)),YEAR(F1862),G1862),""))</f>
        <v/>
      </c>
      <c r="N1862" s="66" t="str">
        <f>IFERROR(IF(BT1862="","",IF(INDEX(N$1:N1861,MATCH(BT1862,BT$1:BT1861,0),1)=0,"",INDEX(N$1:N1861,MATCH(BT1862,BT$1:BT1861,0),1))),"")</f>
        <v/>
      </c>
      <c r="O1862" s="66" t="str">
        <f>IFERROR(IF(BT1862="","",IF(INDEX(O$1:O1861,MATCH(BT1862,BT$1:BT1861,0),1)=0,"",INDEX(O$1:O1861,MATCH(BT1862,BT$1:BT1861,0),1))),"")</f>
        <v/>
      </c>
      <c r="R1862" s="66"/>
      <c r="S1862" s="5"/>
      <c r="T1862" s="66"/>
      <c r="U1862" s="5" t="str">
        <f>IFERROR(IF(INDEX(U$1:U1861,MATCH(T1862,T$1:T1861,0),1)=0,"",INDEX(U$1:U1861,MATCH(T1862,T$1:T1861,0),1)),"")</f>
        <v/>
      </c>
      <c r="V1862" s="66"/>
      <c r="W1862" s="5" t="str">
        <f>IFERROR(IF(INDEX(W$1:W1861,MATCH(V1862,V$1:V1861,0),1)=0,"",INDEX(W$1:W1861,MATCH(V1862,V$1:V1861,0),1)),"")</f>
        <v/>
      </c>
      <c r="AE1862" s="4"/>
      <c r="AY1862" s="7"/>
      <c r="BN1862" s="7" t="str">
        <f t="shared" si="377"/>
        <v/>
      </c>
      <c r="BO1862" s="286" t="str">
        <f t="shared" si="379"/>
        <v/>
      </c>
      <c r="BP1862" s="22" t="str">
        <f t="shared" si="378"/>
        <v/>
      </c>
      <c r="BQ1862" s="7"/>
      <c r="BR1862" s="75" t="str">
        <f t="shared" si="381"/>
        <v/>
      </c>
      <c r="BS1862" s="75" t="str">
        <f t="shared" si="382"/>
        <v/>
      </c>
      <c r="BT1862" s="5" t="str">
        <f t="shared" si="383"/>
        <v/>
      </c>
      <c r="BU1862" s="79" t="str">
        <f t="shared" si="384"/>
        <v/>
      </c>
      <c r="BV1862" s="79" t="str">
        <f t="shared" si="385"/>
        <v/>
      </c>
      <c r="BW1862" s="79" t="str">
        <f t="shared" si="386"/>
        <v/>
      </c>
      <c r="CB1862" s="5"/>
      <c r="CE1862" s="5"/>
      <c r="CF1862" s="5"/>
      <c r="CG1862" s="5"/>
      <c r="CH1862" s="5"/>
      <c r="CJ1862" s="14"/>
      <c r="CK1862" s="25"/>
      <c r="DO1862" s="5" t="e">
        <f>IF(REPORTE!AH$2="si",IF(C1862=VALUE(REPORTE!C$22),IF(SUM(DO1863:DO$1993),CONCATENATE(INT(B1862),", "),INT(B1862)),""),IF(C1862=VALUE(REPORTE!C$21),IF(SUM(DO1863:DO$1993),CONCATENATE(INT(B1862),", "),INT(B1862)),""))</f>
        <v>#VALUE!</v>
      </c>
      <c r="DS1862" s="5"/>
      <c r="DT1862" s="5"/>
      <c r="DU1862" s="5"/>
      <c r="DV1862" s="5"/>
    </row>
    <row r="1863" spans="1:126" x14ac:dyDescent="0.25">
      <c r="A1863" s="4" t="str">
        <f t="shared" si="380"/>
        <v/>
      </c>
      <c r="B1863" s="3"/>
      <c r="D1863" s="1"/>
      <c r="H1863" s="5" t="str">
        <f>IF(F1863="","",IFERROR(CONCATENATE("PEUA",VLOOKUP(ESTADO,REPORTE!AV$2:AW$33,2,0),DIDTRITO_FORM,CADER_FORM,IFERROR(INDEX(CA:CA,MATCH(DAY(F1863),BZ:BZ,0),1),DAY(F1863)),IFERROR(INDEX(CA:CA,MATCH(MONTH(F1863),BZ:BZ,0),1),MONTH(F1863)),YEAR(F1863),G1863),""))</f>
        <v/>
      </c>
      <c r="N1863" s="66" t="str">
        <f>IFERROR(IF(BT1863="","",IF(INDEX(N$1:N1862,MATCH(BT1863,BT$1:BT1862,0),1)=0,"",INDEX(N$1:N1862,MATCH(BT1863,BT$1:BT1862,0),1))),"")</f>
        <v/>
      </c>
      <c r="O1863" s="66" t="str">
        <f>IFERROR(IF(BT1863="","",IF(INDEX(O$1:O1862,MATCH(BT1863,BT$1:BT1862,0),1)=0,"",INDEX(O$1:O1862,MATCH(BT1863,BT$1:BT1862,0),1))),"")</f>
        <v/>
      </c>
      <c r="R1863" s="66"/>
      <c r="S1863" s="5"/>
      <c r="T1863" s="66"/>
      <c r="U1863" s="5" t="str">
        <f>IFERROR(IF(INDEX(U$1:U1862,MATCH(T1863,T$1:T1862,0),1)=0,"",INDEX(U$1:U1862,MATCH(T1863,T$1:T1862,0),1)),"")</f>
        <v/>
      </c>
      <c r="V1863" s="66"/>
      <c r="W1863" s="5" t="str">
        <f>IFERROR(IF(INDEX(W$1:W1862,MATCH(V1863,V$1:V1862,0),1)=0,"",INDEX(W$1:W1862,MATCH(V1863,V$1:V1862,0),1)),"")</f>
        <v/>
      </c>
      <c r="AE1863" s="4"/>
      <c r="AY1863" s="7"/>
      <c r="BN1863" s="7" t="str">
        <f t="shared" si="377"/>
        <v/>
      </c>
      <c r="BO1863" s="286" t="str">
        <f t="shared" si="379"/>
        <v/>
      </c>
      <c r="BP1863" s="22" t="str">
        <f t="shared" si="378"/>
        <v/>
      </c>
      <c r="BQ1863" s="7"/>
      <c r="BR1863" s="75" t="str">
        <f t="shared" si="381"/>
        <v/>
      </c>
      <c r="BS1863" s="75" t="str">
        <f t="shared" si="382"/>
        <v/>
      </c>
      <c r="BT1863" s="5" t="str">
        <f t="shared" si="383"/>
        <v/>
      </c>
      <c r="BU1863" s="79" t="str">
        <f t="shared" si="384"/>
        <v/>
      </c>
      <c r="BV1863" s="79" t="str">
        <f t="shared" si="385"/>
        <v/>
      </c>
      <c r="BW1863" s="79" t="str">
        <f t="shared" si="386"/>
        <v/>
      </c>
      <c r="CB1863" s="5"/>
      <c r="CE1863" s="5"/>
      <c r="CF1863" s="5"/>
      <c r="CG1863" s="5"/>
      <c r="CH1863" s="5"/>
      <c r="CJ1863" s="14"/>
      <c r="CK1863" s="25"/>
      <c r="DO1863" s="5" t="e">
        <f>IF(REPORTE!AH$2="si",IF(C1863=VALUE(REPORTE!C$22),IF(SUM(DO1864:DO$1993),CONCATENATE(INT(B1863),", "),INT(B1863)),""),IF(C1863=VALUE(REPORTE!C$21),IF(SUM(DO1864:DO$1993),CONCATENATE(INT(B1863),", "),INT(B1863)),""))</f>
        <v>#VALUE!</v>
      </c>
      <c r="DS1863" s="5"/>
      <c r="DT1863" s="5"/>
      <c r="DU1863" s="5"/>
      <c r="DV1863" s="5"/>
    </row>
    <row r="1864" spans="1:126" x14ac:dyDescent="0.25">
      <c r="A1864" s="4" t="str">
        <f t="shared" si="380"/>
        <v/>
      </c>
      <c r="B1864" s="3"/>
      <c r="D1864" s="1"/>
      <c r="H1864" s="5" t="str">
        <f>IF(F1864="","",IFERROR(CONCATENATE("PEUA",VLOOKUP(ESTADO,REPORTE!AV$2:AW$33,2,0),DIDTRITO_FORM,CADER_FORM,IFERROR(INDEX(CA:CA,MATCH(DAY(F1864),BZ:BZ,0),1),DAY(F1864)),IFERROR(INDEX(CA:CA,MATCH(MONTH(F1864),BZ:BZ,0),1),MONTH(F1864)),YEAR(F1864),G1864),""))</f>
        <v/>
      </c>
      <c r="N1864" s="66" t="str">
        <f>IFERROR(IF(BT1864="","",IF(INDEX(N$1:N1863,MATCH(BT1864,BT$1:BT1863,0),1)=0,"",INDEX(N$1:N1863,MATCH(BT1864,BT$1:BT1863,0),1))),"")</f>
        <v/>
      </c>
      <c r="O1864" s="66" t="str">
        <f>IFERROR(IF(BT1864="","",IF(INDEX(O$1:O1863,MATCH(BT1864,BT$1:BT1863,0),1)=0,"",INDEX(O$1:O1863,MATCH(BT1864,BT$1:BT1863,0),1))),"")</f>
        <v/>
      </c>
      <c r="R1864" s="66"/>
      <c r="S1864" s="5"/>
      <c r="T1864" s="66"/>
      <c r="U1864" s="5" t="str">
        <f>IFERROR(IF(INDEX(U$1:U1863,MATCH(T1864,T$1:T1863,0),1)=0,"",INDEX(U$1:U1863,MATCH(T1864,T$1:T1863,0),1)),"")</f>
        <v/>
      </c>
      <c r="V1864" s="66"/>
      <c r="W1864" s="5" t="str">
        <f>IFERROR(IF(INDEX(W$1:W1863,MATCH(V1864,V$1:V1863,0),1)=0,"",INDEX(W$1:W1863,MATCH(V1864,V$1:V1863,0),1)),"")</f>
        <v/>
      </c>
      <c r="AE1864" s="4"/>
      <c r="AY1864" s="7"/>
      <c r="BN1864" s="7" t="str">
        <f t="shared" si="377"/>
        <v/>
      </c>
      <c r="BO1864" s="286" t="str">
        <f t="shared" si="379"/>
        <v/>
      </c>
      <c r="BP1864" s="22" t="str">
        <f t="shared" si="378"/>
        <v/>
      </c>
      <c r="BQ1864" s="7"/>
      <c r="BR1864" s="75" t="str">
        <f t="shared" si="381"/>
        <v/>
      </c>
      <c r="BS1864" s="75" t="str">
        <f t="shared" si="382"/>
        <v/>
      </c>
      <c r="BT1864" s="5" t="str">
        <f t="shared" si="383"/>
        <v/>
      </c>
      <c r="BU1864" s="79" t="str">
        <f t="shared" si="384"/>
        <v/>
      </c>
      <c r="BV1864" s="79" t="str">
        <f t="shared" si="385"/>
        <v/>
      </c>
      <c r="BW1864" s="79" t="str">
        <f t="shared" si="386"/>
        <v/>
      </c>
      <c r="CB1864" s="5"/>
      <c r="CE1864" s="5"/>
      <c r="CF1864" s="5"/>
      <c r="CG1864" s="5"/>
      <c r="CH1864" s="5"/>
      <c r="CJ1864" s="14"/>
      <c r="CK1864" s="25"/>
      <c r="DO1864" s="5" t="e">
        <f>IF(REPORTE!AH$2="si",IF(C1864=VALUE(REPORTE!C$22),IF(SUM(DO1865:DO$1993),CONCATENATE(INT(B1864),", "),INT(B1864)),""),IF(C1864=VALUE(REPORTE!C$21),IF(SUM(DO1865:DO$1993),CONCATENATE(INT(B1864),", "),INT(B1864)),""))</f>
        <v>#VALUE!</v>
      </c>
      <c r="DS1864" s="5"/>
      <c r="DT1864" s="5"/>
      <c r="DU1864" s="5"/>
      <c r="DV1864" s="5"/>
    </row>
    <row r="1865" spans="1:126" x14ac:dyDescent="0.25">
      <c r="A1865" s="4" t="str">
        <f t="shared" si="380"/>
        <v/>
      </c>
      <c r="B1865" s="3"/>
      <c r="D1865" s="1"/>
      <c r="H1865" s="5" t="str">
        <f>IF(F1865="","",IFERROR(CONCATENATE("PEUA",VLOOKUP(ESTADO,REPORTE!AV$2:AW$33,2,0),DIDTRITO_FORM,CADER_FORM,IFERROR(INDEX(CA:CA,MATCH(DAY(F1865),BZ:BZ,0),1),DAY(F1865)),IFERROR(INDEX(CA:CA,MATCH(MONTH(F1865),BZ:BZ,0),1),MONTH(F1865)),YEAR(F1865),G1865),""))</f>
        <v/>
      </c>
      <c r="N1865" s="66" t="str">
        <f>IFERROR(IF(BT1865="","",IF(INDEX(N$1:N1864,MATCH(BT1865,BT$1:BT1864,0),1)=0,"",INDEX(N$1:N1864,MATCH(BT1865,BT$1:BT1864,0),1))),"")</f>
        <v/>
      </c>
      <c r="O1865" s="66" t="str">
        <f>IFERROR(IF(BT1865="","",IF(INDEX(O$1:O1864,MATCH(BT1865,BT$1:BT1864,0),1)=0,"",INDEX(O$1:O1864,MATCH(BT1865,BT$1:BT1864,0),1))),"")</f>
        <v/>
      </c>
      <c r="R1865" s="66"/>
      <c r="S1865" s="5"/>
      <c r="T1865" s="66"/>
      <c r="U1865" s="5" t="str">
        <f>IFERROR(IF(INDEX(U$1:U1864,MATCH(T1865,T$1:T1864,0),1)=0,"",INDEX(U$1:U1864,MATCH(T1865,T$1:T1864,0),1)),"")</f>
        <v/>
      </c>
      <c r="V1865" s="66"/>
      <c r="W1865" s="5" t="str">
        <f>IFERROR(IF(INDEX(W$1:W1864,MATCH(V1865,V$1:V1864,0),1)=0,"",INDEX(W$1:W1864,MATCH(V1865,V$1:V1864,0),1)),"")</f>
        <v/>
      </c>
      <c r="AE1865" s="4"/>
      <c r="AY1865" s="7"/>
      <c r="BN1865" s="7" t="str">
        <f t="shared" si="377"/>
        <v/>
      </c>
      <c r="BO1865" s="286" t="str">
        <f t="shared" si="379"/>
        <v/>
      </c>
      <c r="BP1865" s="22" t="str">
        <f t="shared" si="378"/>
        <v/>
      </c>
      <c r="BQ1865" s="7"/>
      <c r="BR1865" s="75" t="str">
        <f t="shared" si="381"/>
        <v/>
      </c>
      <c r="BS1865" s="75" t="str">
        <f t="shared" si="382"/>
        <v/>
      </c>
      <c r="BT1865" s="5" t="str">
        <f t="shared" si="383"/>
        <v/>
      </c>
      <c r="BU1865" s="79" t="str">
        <f t="shared" si="384"/>
        <v/>
      </c>
      <c r="BV1865" s="79" t="str">
        <f t="shared" si="385"/>
        <v/>
      </c>
      <c r="BW1865" s="79" t="str">
        <f t="shared" si="386"/>
        <v/>
      </c>
      <c r="CB1865" s="5"/>
      <c r="CE1865" s="5"/>
      <c r="CF1865" s="5"/>
      <c r="CG1865" s="5"/>
      <c r="CH1865" s="5"/>
      <c r="CJ1865" s="14"/>
      <c r="CK1865" s="25"/>
      <c r="DO1865" s="5" t="e">
        <f>IF(REPORTE!AH$2="si",IF(C1865=VALUE(REPORTE!C$22),IF(SUM(DO1866:DO$1993),CONCATENATE(INT(B1865),", "),INT(B1865)),""),IF(C1865=VALUE(REPORTE!C$21),IF(SUM(DO1866:DO$1993),CONCATENATE(INT(B1865),", "),INT(B1865)),""))</f>
        <v>#VALUE!</v>
      </c>
      <c r="DS1865" s="5"/>
      <c r="DT1865" s="5"/>
      <c r="DU1865" s="5"/>
      <c r="DV1865" s="5"/>
    </row>
    <row r="1866" spans="1:126" x14ac:dyDescent="0.25">
      <c r="A1866" s="4" t="str">
        <f t="shared" si="380"/>
        <v/>
      </c>
      <c r="B1866" s="3"/>
      <c r="D1866" s="1"/>
      <c r="H1866" s="5" t="str">
        <f>IF(F1866="","",IFERROR(CONCATENATE("PEUA",VLOOKUP(ESTADO,REPORTE!AV$2:AW$33,2,0),DIDTRITO_FORM,CADER_FORM,IFERROR(INDEX(CA:CA,MATCH(DAY(F1866),BZ:BZ,0),1),DAY(F1866)),IFERROR(INDEX(CA:CA,MATCH(MONTH(F1866),BZ:BZ,0),1),MONTH(F1866)),YEAR(F1866),G1866),""))</f>
        <v/>
      </c>
      <c r="N1866" s="66" t="str">
        <f>IFERROR(IF(BT1866="","",IF(INDEX(N$1:N1865,MATCH(BT1866,BT$1:BT1865,0),1)=0,"",INDEX(N$1:N1865,MATCH(BT1866,BT$1:BT1865,0),1))),"")</f>
        <v/>
      </c>
      <c r="O1866" s="66" t="str">
        <f>IFERROR(IF(BT1866="","",IF(INDEX(O$1:O1865,MATCH(BT1866,BT$1:BT1865,0),1)=0,"",INDEX(O$1:O1865,MATCH(BT1866,BT$1:BT1865,0),1))),"")</f>
        <v/>
      </c>
      <c r="R1866" s="66"/>
      <c r="S1866" s="5"/>
      <c r="T1866" s="66"/>
      <c r="U1866" s="5" t="str">
        <f>IFERROR(IF(INDEX(U$1:U1865,MATCH(T1866,T$1:T1865,0),1)=0,"",INDEX(U$1:U1865,MATCH(T1866,T$1:T1865,0),1)),"")</f>
        <v/>
      </c>
      <c r="V1866" s="66"/>
      <c r="W1866" s="5" t="str">
        <f>IFERROR(IF(INDEX(W$1:W1865,MATCH(V1866,V$1:V1865,0),1)=0,"",INDEX(W$1:W1865,MATCH(V1866,V$1:V1865,0),1)),"")</f>
        <v/>
      </c>
      <c r="AE1866" s="4"/>
      <c r="AY1866" s="7"/>
      <c r="BN1866" s="7" t="str">
        <f t="shared" si="377"/>
        <v/>
      </c>
      <c r="BO1866" s="286" t="str">
        <f t="shared" si="379"/>
        <v/>
      </c>
      <c r="BP1866" s="22" t="str">
        <f t="shared" si="378"/>
        <v/>
      </c>
      <c r="BQ1866" s="7"/>
      <c r="BR1866" s="75" t="str">
        <f t="shared" si="381"/>
        <v/>
      </c>
      <c r="BS1866" s="75" t="str">
        <f t="shared" si="382"/>
        <v/>
      </c>
      <c r="BT1866" s="5" t="str">
        <f t="shared" si="383"/>
        <v/>
      </c>
      <c r="BU1866" s="79" t="str">
        <f t="shared" si="384"/>
        <v/>
      </c>
      <c r="BV1866" s="79" t="str">
        <f t="shared" si="385"/>
        <v/>
      </c>
      <c r="BW1866" s="79" t="str">
        <f t="shared" si="386"/>
        <v/>
      </c>
      <c r="CB1866" s="5"/>
      <c r="CE1866" s="5"/>
      <c r="CF1866" s="5"/>
      <c r="CG1866" s="5"/>
      <c r="CH1866" s="5"/>
      <c r="CJ1866" s="14"/>
      <c r="CK1866" s="25"/>
      <c r="DO1866" s="5" t="e">
        <f>IF(REPORTE!AH$2="si",IF(C1866=VALUE(REPORTE!C$22),IF(SUM(DO1867:DO$1993),CONCATENATE(INT(B1866),", "),INT(B1866)),""),IF(C1866=VALUE(REPORTE!C$21),IF(SUM(DO1867:DO$1993),CONCATENATE(INT(B1866),", "),INT(B1866)),""))</f>
        <v>#VALUE!</v>
      </c>
      <c r="DS1866" s="5"/>
      <c r="DT1866" s="5"/>
      <c r="DU1866" s="5"/>
      <c r="DV1866" s="5"/>
    </row>
    <row r="1867" spans="1:126" x14ac:dyDescent="0.25">
      <c r="A1867" s="4" t="str">
        <f t="shared" si="380"/>
        <v/>
      </c>
      <c r="B1867" s="3"/>
      <c r="D1867" s="1"/>
      <c r="H1867" s="5" t="str">
        <f>IF(F1867="","",IFERROR(CONCATENATE("PEUA",VLOOKUP(ESTADO,REPORTE!AV$2:AW$33,2,0),DIDTRITO_FORM,CADER_FORM,IFERROR(INDEX(CA:CA,MATCH(DAY(F1867),BZ:BZ,0),1),DAY(F1867)),IFERROR(INDEX(CA:CA,MATCH(MONTH(F1867),BZ:BZ,0),1),MONTH(F1867)),YEAR(F1867),G1867),""))</f>
        <v/>
      </c>
      <c r="N1867" s="66" t="str">
        <f>IFERROR(IF(BT1867="","",IF(INDEX(N$1:N1866,MATCH(BT1867,BT$1:BT1866,0),1)=0,"",INDEX(N$1:N1866,MATCH(BT1867,BT$1:BT1866,0),1))),"")</f>
        <v/>
      </c>
      <c r="O1867" s="66" t="str">
        <f>IFERROR(IF(BT1867="","",IF(INDEX(O$1:O1866,MATCH(BT1867,BT$1:BT1866,0),1)=0,"",INDEX(O$1:O1866,MATCH(BT1867,BT$1:BT1866,0),1))),"")</f>
        <v/>
      </c>
      <c r="R1867" s="66"/>
      <c r="S1867" s="5"/>
      <c r="T1867" s="66"/>
      <c r="U1867" s="5" t="str">
        <f>IFERROR(IF(INDEX(U$1:U1866,MATCH(T1867,T$1:T1866,0),1)=0,"",INDEX(U$1:U1866,MATCH(T1867,T$1:T1866,0),1)),"")</f>
        <v/>
      </c>
      <c r="V1867" s="66"/>
      <c r="W1867" s="5" t="str">
        <f>IFERROR(IF(INDEX(W$1:W1866,MATCH(V1867,V$1:V1866,0),1)=0,"",INDEX(W$1:W1866,MATCH(V1867,V$1:V1866,0),1)),"")</f>
        <v/>
      </c>
      <c r="AE1867" s="4"/>
      <c r="AY1867" s="7"/>
      <c r="BN1867" s="7" t="str">
        <f t="shared" si="377"/>
        <v/>
      </c>
      <c r="BO1867" s="286" t="str">
        <f t="shared" si="379"/>
        <v/>
      </c>
      <c r="BP1867" s="22" t="str">
        <f t="shared" si="378"/>
        <v/>
      </c>
      <c r="BQ1867" s="7"/>
      <c r="BR1867" s="75" t="str">
        <f t="shared" si="381"/>
        <v/>
      </c>
      <c r="BS1867" s="75" t="str">
        <f t="shared" si="382"/>
        <v/>
      </c>
      <c r="BT1867" s="5" t="str">
        <f t="shared" si="383"/>
        <v/>
      </c>
      <c r="BU1867" s="79" t="str">
        <f t="shared" si="384"/>
        <v/>
      </c>
      <c r="BV1867" s="79" t="str">
        <f t="shared" si="385"/>
        <v/>
      </c>
      <c r="BW1867" s="79" t="str">
        <f t="shared" si="386"/>
        <v/>
      </c>
      <c r="CB1867" s="5"/>
      <c r="CE1867" s="5"/>
      <c r="CF1867" s="5"/>
      <c r="CG1867" s="5"/>
      <c r="CH1867" s="5"/>
      <c r="CJ1867" s="14"/>
      <c r="CK1867" s="25"/>
      <c r="DO1867" s="5" t="e">
        <f>IF(REPORTE!AH$2="si",IF(C1867=VALUE(REPORTE!C$22),IF(SUM(DO1868:DO$1993),CONCATENATE(INT(B1867),", "),INT(B1867)),""),IF(C1867=VALUE(REPORTE!C$21),IF(SUM(DO1868:DO$1993),CONCATENATE(INT(B1867),", "),INT(B1867)),""))</f>
        <v>#VALUE!</v>
      </c>
      <c r="DS1867" s="5"/>
      <c r="DT1867" s="5"/>
      <c r="DU1867" s="5"/>
      <c r="DV1867" s="5"/>
    </row>
    <row r="1868" spans="1:126" x14ac:dyDescent="0.25">
      <c r="A1868" s="4" t="str">
        <f t="shared" si="380"/>
        <v/>
      </c>
      <c r="B1868" s="3"/>
      <c r="D1868" s="1"/>
      <c r="H1868" s="5" t="str">
        <f>IF(F1868="","",IFERROR(CONCATENATE("PEUA",VLOOKUP(ESTADO,REPORTE!AV$2:AW$33,2,0),DIDTRITO_FORM,CADER_FORM,IFERROR(INDEX(CA:CA,MATCH(DAY(F1868),BZ:BZ,0),1),DAY(F1868)),IFERROR(INDEX(CA:CA,MATCH(MONTH(F1868),BZ:BZ,0),1),MONTH(F1868)),YEAR(F1868),G1868),""))</f>
        <v/>
      </c>
      <c r="N1868" s="66" t="str">
        <f>IFERROR(IF(BT1868="","",IF(INDEX(N$1:N1867,MATCH(BT1868,BT$1:BT1867,0),1)=0,"",INDEX(N$1:N1867,MATCH(BT1868,BT$1:BT1867,0),1))),"")</f>
        <v/>
      </c>
      <c r="O1868" s="66" t="str">
        <f>IFERROR(IF(BT1868="","",IF(INDEX(O$1:O1867,MATCH(BT1868,BT$1:BT1867,0),1)=0,"",INDEX(O$1:O1867,MATCH(BT1868,BT$1:BT1867,0),1))),"")</f>
        <v/>
      </c>
      <c r="R1868" s="66"/>
      <c r="S1868" s="5"/>
      <c r="T1868" s="66"/>
      <c r="U1868" s="5" t="str">
        <f>IFERROR(IF(INDEX(U$1:U1867,MATCH(T1868,T$1:T1867,0),1)=0,"",INDEX(U$1:U1867,MATCH(T1868,T$1:T1867,0),1)),"")</f>
        <v/>
      </c>
      <c r="V1868" s="66"/>
      <c r="W1868" s="5" t="str">
        <f>IFERROR(IF(INDEX(W$1:W1867,MATCH(V1868,V$1:V1867,0),1)=0,"",INDEX(W$1:W1867,MATCH(V1868,V$1:V1867,0),1)),"")</f>
        <v/>
      </c>
      <c r="AE1868" s="4"/>
      <c r="AY1868" s="7"/>
      <c r="BN1868" s="7" t="str">
        <f t="shared" ref="BN1868:BN1931" si="387">IF(BT1868="","",BT1868)</f>
        <v/>
      </c>
      <c r="BO1868" s="286" t="str">
        <f t="shared" si="379"/>
        <v/>
      </c>
      <c r="BP1868" s="22" t="str">
        <f t="shared" ref="BP1868:BP1931" si="388">IF(BR1868="","",BR1868)</f>
        <v/>
      </c>
      <c r="BQ1868" s="7"/>
      <c r="BR1868" s="75" t="str">
        <f t="shared" si="381"/>
        <v/>
      </c>
      <c r="BS1868" s="75" t="str">
        <f t="shared" si="382"/>
        <v/>
      </c>
      <c r="BT1868" s="5" t="str">
        <f t="shared" si="383"/>
        <v/>
      </c>
      <c r="BU1868" s="79" t="str">
        <f t="shared" si="384"/>
        <v/>
      </c>
      <c r="BV1868" s="79" t="str">
        <f t="shared" si="385"/>
        <v/>
      </c>
      <c r="BW1868" s="79" t="str">
        <f t="shared" si="386"/>
        <v/>
      </c>
      <c r="CB1868" s="5"/>
      <c r="CE1868" s="5"/>
      <c r="CF1868" s="5"/>
      <c r="CG1868" s="5"/>
      <c r="CH1868" s="5"/>
      <c r="CJ1868" s="14"/>
      <c r="CK1868" s="25"/>
      <c r="DO1868" s="5" t="e">
        <f>IF(REPORTE!AH$2="si",IF(C1868=VALUE(REPORTE!C$22),IF(SUM(DO1869:DO$1993),CONCATENATE(INT(B1868),", "),INT(B1868)),""),IF(C1868=VALUE(REPORTE!C$21),IF(SUM(DO1869:DO$1993),CONCATENATE(INT(B1868),", "),INT(B1868)),""))</f>
        <v>#VALUE!</v>
      </c>
      <c r="DS1868" s="5"/>
      <c r="DT1868" s="5"/>
      <c r="DU1868" s="5"/>
      <c r="DV1868" s="5"/>
    </row>
    <row r="1869" spans="1:126" x14ac:dyDescent="0.25">
      <c r="A1869" s="4" t="str">
        <f t="shared" si="380"/>
        <v/>
      </c>
      <c r="B1869" s="3"/>
      <c r="D1869" s="1"/>
      <c r="H1869" s="5" t="str">
        <f>IF(F1869="","",IFERROR(CONCATENATE("PEUA",VLOOKUP(ESTADO,REPORTE!AV$2:AW$33,2,0),DIDTRITO_FORM,CADER_FORM,IFERROR(INDEX(CA:CA,MATCH(DAY(F1869),BZ:BZ,0),1),DAY(F1869)),IFERROR(INDEX(CA:CA,MATCH(MONTH(F1869),BZ:BZ,0),1),MONTH(F1869)),YEAR(F1869),G1869),""))</f>
        <v/>
      </c>
      <c r="N1869" s="66" t="str">
        <f>IFERROR(IF(BT1869="","",IF(INDEX(N$1:N1868,MATCH(BT1869,BT$1:BT1868,0),1)=0,"",INDEX(N$1:N1868,MATCH(BT1869,BT$1:BT1868,0),1))),"")</f>
        <v/>
      </c>
      <c r="O1869" s="66" t="str">
        <f>IFERROR(IF(BT1869="","",IF(INDEX(O$1:O1868,MATCH(BT1869,BT$1:BT1868,0),1)=0,"",INDEX(O$1:O1868,MATCH(BT1869,BT$1:BT1868,0),1))),"")</f>
        <v/>
      </c>
      <c r="R1869" s="66"/>
      <c r="S1869" s="5"/>
      <c r="T1869" s="66"/>
      <c r="U1869" s="5" t="str">
        <f>IFERROR(IF(INDEX(U$1:U1868,MATCH(T1869,T$1:T1868,0),1)=0,"",INDEX(U$1:U1868,MATCH(T1869,T$1:T1868,0),1)),"")</f>
        <v/>
      </c>
      <c r="V1869" s="66"/>
      <c r="W1869" s="5" t="str">
        <f>IFERROR(IF(INDEX(W$1:W1868,MATCH(V1869,V$1:V1868,0),1)=0,"",INDEX(W$1:W1868,MATCH(V1869,V$1:V1868,0),1)),"")</f>
        <v/>
      </c>
      <c r="AE1869" s="4"/>
      <c r="AY1869" s="7"/>
      <c r="BN1869" s="7" t="str">
        <f t="shared" si="387"/>
        <v/>
      </c>
      <c r="BO1869" s="286" t="str">
        <f t="shared" si="379"/>
        <v/>
      </c>
      <c r="BP1869" s="22" t="str">
        <f t="shared" si="388"/>
        <v/>
      </c>
      <c r="BQ1869" s="7"/>
      <c r="BR1869" s="75" t="str">
        <f t="shared" si="381"/>
        <v/>
      </c>
      <c r="BS1869" s="75" t="str">
        <f t="shared" si="382"/>
        <v/>
      </c>
      <c r="BT1869" s="5" t="str">
        <f t="shared" si="383"/>
        <v/>
      </c>
      <c r="BU1869" s="79" t="str">
        <f t="shared" si="384"/>
        <v/>
      </c>
      <c r="BV1869" s="79" t="str">
        <f t="shared" si="385"/>
        <v/>
      </c>
      <c r="BW1869" s="79" t="str">
        <f t="shared" si="386"/>
        <v/>
      </c>
      <c r="CB1869" s="5"/>
      <c r="CE1869" s="5"/>
      <c r="CF1869" s="5"/>
      <c r="CG1869" s="5"/>
      <c r="CH1869" s="5"/>
      <c r="CJ1869" s="14"/>
      <c r="CK1869" s="25"/>
      <c r="DO1869" s="5" t="e">
        <f>IF(REPORTE!AH$2="si",IF(C1869=VALUE(REPORTE!C$22),IF(SUM(DO1870:DO$1993),CONCATENATE(INT(B1869),", "),INT(B1869)),""),IF(C1869=VALUE(REPORTE!C$21),IF(SUM(DO1870:DO$1993),CONCATENATE(INT(B1869),", "),INT(B1869)),""))</f>
        <v>#VALUE!</v>
      </c>
      <c r="DS1869" s="5"/>
      <c r="DT1869" s="5"/>
      <c r="DU1869" s="5"/>
      <c r="DV1869" s="5"/>
    </row>
    <row r="1870" spans="1:126" x14ac:dyDescent="0.25">
      <c r="A1870" s="4" t="str">
        <f t="shared" si="380"/>
        <v/>
      </c>
      <c r="B1870" s="3"/>
      <c r="D1870" s="1"/>
      <c r="H1870" s="5" t="str">
        <f>IF(F1870="","",IFERROR(CONCATENATE("PEUA",VLOOKUP(ESTADO,REPORTE!AV$2:AW$33,2,0),DIDTRITO_FORM,CADER_FORM,IFERROR(INDEX(CA:CA,MATCH(DAY(F1870),BZ:BZ,0),1),DAY(F1870)),IFERROR(INDEX(CA:CA,MATCH(MONTH(F1870),BZ:BZ,0),1),MONTH(F1870)),YEAR(F1870),G1870),""))</f>
        <v/>
      </c>
      <c r="N1870" s="66" t="str">
        <f>IFERROR(IF(BT1870="","",IF(INDEX(N$1:N1869,MATCH(BT1870,BT$1:BT1869,0),1)=0,"",INDEX(N$1:N1869,MATCH(BT1870,BT$1:BT1869,0),1))),"")</f>
        <v/>
      </c>
      <c r="O1870" s="66" t="str">
        <f>IFERROR(IF(BT1870="","",IF(INDEX(O$1:O1869,MATCH(BT1870,BT$1:BT1869,0),1)=0,"",INDEX(O$1:O1869,MATCH(BT1870,BT$1:BT1869,0),1))),"")</f>
        <v/>
      </c>
      <c r="R1870" s="66"/>
      <c r="S1870" s="5"/>
      <c r="T1870" s="66"/>
      <c r="U1870" s="5" t="str">
        <f>IFERROR(IF(INDEX(U$1:U1869,MATCH(T1870,T$1:T1869,0),1)=0,"",INDEX(U$1:U1869,MATCH(T1870,T$1:T1869,0),1)),"")</f>
        <v/>
      </c>
      <c r="V1870" s="66"/>
      <c r="W1870" s="5" t="str">
        <f>IFERROR(IF(INDEX(W$1:W1869,MATCH(V1870,V$1:V1869,0),1)=0,"",INDEX(W$1:W1869,MATCH(V1870,V$1:V1869,0),1)),"")</f>
        <v/>
      </c>
      <c r="AE1870" s="4"/>
      <c r="AY1870" s="7"/>
      <c r="BN1870" s="7" t="str">
        <f t="shared" si="387"/>
        <v/>
      </c>
      <c r="BO1870" s="286" t="str">
        <f t="shared" si="379"/>
        <v/>
      </c>
      <c r="BP1870" s="22" t="str">
        <f t="shared" si="388"/>
        <v/>
      </c>
      <c r="BQ1870" s="7"/>
      <c r="BR1870" s="75" t="str">
        <f t="shared" si="381"/>
        <v/>
      </c>
      <c r="BS1870" s="75" t="str">
        <f t="shared" si="382"/>
        <v/>
      </c>
      <c r="BT1870" s="5" t="str">
        <f t="shared" si="383"/>
        <v/>
      </c>
      <c r="BU1870" s="79" t="str">
        <f t="shared" si="384"/>
        <v/>
      </c>
      <c r="BV1870" s="79" t="str">
        <f t="shared" si="385"/>
        <v/>
      </c>
      <c r="BW1870" s="79" t="str">
        <f t="shared" si="386"/>
        <v/>
      </c>
      <c r="CB1870" s="5"/>
      <c r="CE1870" s="5"/>
      <c r="CF1870" s="5"/>
      <c r="CG1870" s="5"/>
      <c r="CH1870" s="5"/>
      <c r="CJ1870" s="14"/>
      <c r="CK1870" s="25"/>
      <c r="DO1870" s="5" t="e">
        <f>IF(REPORTE!AH$2="si",IF(C1870=VALUE(REPORTE!C$22),IF(SUM(DO1871:DO$1993),CONCATENATE(INT(B1870),", "),INT(B1870)),""),IF(C1870=VALUE(REPORTE!C$21),IF(SUM(DO1871:DO$1993),CONCATENATE(INT(B1870),", "),INT(B1870)),""))</f>
        <v>#VALUE!</v>
      </c>
      <c r="DS1870" s="5"/>
      <c r="DT1870" s="5"/>
      <c r="DU1870" s="5"/>
      <c r="DV1870" s="5"/>
    </row>
    <row r="1871" spans="1:126" x14ac:dyDescent="0.25">
      <c r="A1871" s="4" t="str">
        <f t="shared" si="380"/>
        <v/>
      </c>
      <c r="B1871" s="3"/>
      <c r="D1871" s="1"/>
      <c r="H1871" s="5" t="str">
        <f>IF(F1871="","",IFERROR(CONCATENATE("PEUA",VLOOKUP(ESTADO,REPORTE!AV$2:AW$33,2,0),DIDTRITO_FORM,CADER_FORM,IFERROR(INDEX(CA:CA,MATCH(DAY(F1871),BZ:BZ,0),1),DAY(F1871)),IFERROR(INDEX(CA:CA,MATCH(MONTH(F1871),BZ:BZ,0),1),MONTH(F1871)),YEAR(F1871),G1871),""))</f>
        <v/>
      </c>
      <c r="N1871" s="66" t="str">
        <f>IFERROR(IF(BT1871="","",IF(INDEX(N$1:N1870,MATCH(BT1871,BT$1:BT1870,0),1)=0,"",INDEX(N$1:N1870,MATCH(BT1871,BT$1:BT1870,0),1))),"")</f>
        <v/>
      </c>
      <c r="O1871" s="66" t="str">
        <f>IFERROR(IF(BT1871="","",IF(INDEX(O$1:O1870,MATCH(BT1871,BT$1:BT1870,0),1)=0,"",INDEX(O$1:O1870,MATCH(BT1871,BT$1:BT1870,0),1))),"")</f>
        <v/>
      </c>
      <c r="R1871" s="66"/>
      <c r="S1871" s="5"/>
      <c r="T1871" s="66"/>
      <c r="U1871" s="5" t="str">
        <f>IFERROR(IF(INDEX(U$1:U1870,MATCH(T1871,T$1:T1870,0),1)=0,"",INDEX(U$1:U1870,MATCH(T1871,T$1:T1870,0),1)),"")</f>
        <v/>
      </c>
      <c r="V1871" s="66"/>
      <c r="W1871" s="5" t="str">
        <f>IFERROR(IF(INDEX(W$1:W1870,MATCH(V1871,V$1:V1870,0),1)=0,"",INDEX(W$1:W1870,MATCH(V1871,V$1:V1870,0),1)),"")</f>
        <v/>
      </c>
      <c r="AE1871" s="4"/>
      <c r="AY1871" s="7"/>
      <c r="BN1871" s="7" t="str">
        <f t="shared" si="387"/>
        <v/>
      </c>
      <c r="BO1871" s="286" t="str">
        <f t="shared" si="379"/>
        <v/>
      </c>
      <c r="BP1871" s="22" t="str">
        <f t="shared" si="388"/>
        <v/>
      </c>
      <c r="BQ1871" s="7"/>
      <c r="BR1871" s="75" t="str">
        <f t="shared" si="381"/>
        <v/>
      </c>
      <c r="BS1871" s="75" t="str">
        <f t="shared" si="382"/>
        <v/>
      </c>
      <c r="BT1871" s="5" t="str">
        <f t="shared" si="383"/>
        <v/>
      </c>
      <c r="BU1871" s="79" t="str">
        <f t="shared" si="384"/>
        <v/>
      </c>
      <c r="BV1871" s="79" t="str">
        <f t="shared" si="385"/>
        <v/>
      </c>
      <c r="BW1871" s="79" t="str">
        <f t="shared" si="386"/>
        <v/>
      </c>
      <c r="CB1871" s="5"/>
      <c r="CE1871" s="5"/>
      <c r="CF1871" s="5"/>
      <c r="CG1871" s="5"/>
      <c r="CH1871" s="5"/>
      <c r="CJ1871" s="14"/>
      <c r="CK1871" s="25"/>
      <c r="DO1871" s="5" t="e">
        <f>IF(REPORTE!AH$2="si",IF(C1871=VALUE(REPORTE!C$22),IF(SUM(DO1872:DO$1993),CONCATENATE(INT(B1871),", "),INT(B1871)),""),IF(C1871=VALUE(REPORTE!C$21),IF(SUM(DO1872:DO$1993),CONCATENATE(INT(B1871),", "),INT(B1871)),""))</f>
        <v>#VALUE!</v>
      </c>
      <c r="DS1871" s="5"/>
      <c r="DT1871" s="5"/>
      <c r="DU1871" s="5"/>
      <c r="DV1871" s="5"/>
    </row>
    <row r="1872" spans="1:126" x14ac:dyDescent="0.25">
      <c r="A1872" s="4" t="str">
        <f t="shared" si="380"/>
        <v/>
      </c>
      <c r="B1872" s="3"/>
      <c r="D1872" s="1"/>
      <c r="H1872" s="5" t="str">
        <f>IF(F1872="","",IFERROR(CONCATENATE("PEUA",VLOOKUP(ESTADO,REPORTE!AV$2:AW$33,2,0),DIDTRITO_FORM,CADER_FORM,IFERROR(INDEX(CA:CA,MATCH(DAY(F1872),BZ:BZ,0),1),DAY(F1872)),IFERROR(INDEX(CA:CA,MATCH(MONTH(F1872),BZ:BZ,0),1),MONTH(F1872)),YEAR(F1872),G1872),""))</f>
        <v/>
      </c>
      <c r="N1872" s="66" t="str">
        <f>IFERROR(IF(BT1872="","",IF(INDEX(N$1:N1871,MATCH(BT1872,BT$1:BT1871,0),1)=0,"",INDEX(N$1:N1871,MATCH(BT1872,BT$1:BT1871,0),1))),"")</f>
        <v/>
      </c>
      <c r="O1872" s="66" t="str">
        <f>IFERROR(IF(BT1872="","",IF(INDEX(O$1:O1871,MATCH(BT1872,BT$1:BT1871,0),1)=0,"",INDEX(O$1:O1871,MATCH(BT1872,BT$1:BT1871,0),1))),"")</f>
        <v/>
      </c>
      <c r="R1872" s="66"/>
      <c r="S1872" s="5"/>
      <c r="T1872" s="66"/>
      <c r="U1872" s="5" t="str">
        <f>IFERROR(IF(INDEX(U$1:U1871,MATCH(T1872,T$1:T1871,0),1)=0,"",INDEX(U$1:U1871,MATCH(T1872,T$1:T1871,0),1)),"")</f>
        <v/>
      </c>
      <c r="V1872" s="66"/>
      <c r="W1872" s="5" t="str">
        <f>IFERROR(IF(INDEX(W$1:W1871,MATCH(V1872,V$1:V1871,0),1)=0,"",INDEX(W$1:W1871,MATCH(V1872,V$1:V1871,0),1)),"")</f>
        <v/>
      </c>
      <c r="AE1872" s="4"/>
      <c r="AY1872" s="7"/>
      <c r="BN1872" s="7" t="str">
        <f t="shared" si="387"/>
        <v/>
      </c>
      <c r="BO1872" s="286" t="str">
        <f t="shared" si="379"/>
        <v/>
      </c>
      <c r="BP1872" s="22" t="str">
        <f t="shared" si="388"/>
        <v/>
      </c>
      <c r="BQ1872" s="7"/>
      <c r="BR1872" s="75" t="str">
        <f t="shared" si="381"/>
        <v/>
      </c>
      <c r="BS1872" s="75" t="str">
        <f t="shared" si="382"/>
        <v/>
      </c>
      <c r="BT1872" s="5" t="str">
        <f t="shared" si="383"/>
        <v/>
      </c>
      <c r="BU1872" s="79" t="str">
        <f t="shared" si="384"/>
        <v/>
      </c>
      <c r="BV1872" s="79" t="str">
        <f t="shared" si="385"/>
        <v/>
      </c>
      <c r="BW1872" s="79" t="str">
        <f t="shared" si="386"/>
        <v/>
      </c>
      <c r="CB1872" s="5"/>
      <c r="CE1872" s="5"/>
      <c r="CF1872" s="5"/>
      <c r="CG1872" s="5"/>
      <c r="CH1872" s="5"/>
      <c r="CJ1872" s="14"/>
      <c r="CK1872" s="25"/>
      <c r="DO1872" s="5" t="e">
        <f>IF(REPORTE!AH$2="si",IF(C1872=VALUE(REPORTE!C$22),IF(SUM(DO1873:DO$1993),CONCATENATE(INT(B1872),", "),INT(B1872)),""),IF(C1872=VALUE(REPORTE!C$21),IF(SUM(DO1873:DO$1993),CONCATENATE(INT(B1872),", "),INT(B1872)),""))</f>
        <v>#VALUE!</v>
      </c>
      <c r="DS1872" s="5"/>
      <c r="DT1872" s="5"/>
      <c r="DU1872" s="5"/>
      <c r="DV1872" s="5"/>
    </row>
    <row r="1873" spans="1:126" x14ac:dyDescent="0.25">
      <c r="A1873" s="4" t="str">
        <f t="shared" si="380"/>
        <v/>
      </c>
      <c r="B1873" s="3"/>
      <c r="D1873" s="1"/>
      <c r="H1873" s="5" t="str">
        <f>IF(F1873="","",IFERROR(CONCATENATE("PEUA",VLOOKUP(ESTADO,REPORTE!AV$2:AW$33,2,0),DIDTRITO_FORM,CADER_FORM,IFERROR(INDEX(CA:CA,MATCH(DAY(F1873),BZ:BZ,0),1),DAY(F1873)),IFERROR(INDEX(CA:CA,MATCH(MONTH(F1873),BZ:BZ,0),1),MONTH(F1873)),YEAR(F1873),G1873),""))</f>
        <v/>
      </c>
      <c r="N1873" s="66" t="str">
        <f>IFERROR(IF(BT1873="","",IF(INDEX(N$1:N1872,MATCH(BT1873,BT$1:BT1872,0),1)=0,"",INDEX(N$1:N1872,MATCH(BT1873,BT$1:BT1872,0),1))),"")</f>
        <v/>
      </c>
      <c r="O1873" s="66" t="str">
        <f>IFERROR(IF(BT1873="","",IF(INDEX(O$1:O1872,MATCH(BT1873,BT$1:BT1872,0),1)=0,"",INDEX(O$1:O1872,MATCH(BT1873,BT$1:BT1872,0),1))),"")</f>
        <v/>
      </c>
      <c r="R1873" s="66"/>
      <c r="S1873" s="5"/>
      <c r="T1873" s="66"/>
      <c r="U1873" s="5" t="str">
        <f>IFERROR(IF(INDEX(U$1:U1872,MATCH(T1873,T$1:T1872,0),1)=0,"",INDEX(U$1:U1872,MATCH(T1873,T$1:T1872,0),1)),"")</f>
        <v/>
      </c>
      <c r="V1873" s="66"/>
      <c r="W1873" s="5" t="str">
        <f>IFERROR(IF(INDEX(W$1:W1872,MATCH(V1873,V$1:V1872,0),1)=0,"",INDEX(W$1:W1872,MATCH(V1873,V$1:V1872,0),1)),"")</f>
        <v/>
      </c>
      <c r="AE1873" s="4"/>
      <c r="AY1873" s="7"/>
      <c r="BN1873" s="7" t="str">
        <f t="shared" si="387"/>
        <v/>
      </c>
      <c r="BO1873" s="286" t="str">
        <f t="shared" si="379"/>
        <v/>
      </c>
      <c r="BP1873" s="22" t="str">
        <f t="shared" si="388"/>
        <v/>
      </c>
      <c r="BQ1873" s="7"/>
      <c r="BR1873" s="75" t="str">
        <f t="shared" si="381"/>
        <v/>
      </c>
      <c r="BS1873" s="75" t="str">
        <f t="shared" si="382"/>
        <v/>
      </c>
      <c r="BT1873" s="5" t="str">
        <f t="shared" si="383"/>
        <v/>
      </c>
      <c r="BU1873" s="79" t="str">
        <f t="shared" si="384"/>
        <v/>
      </c>
      <c r="BV1873" s="79" t="str">
        <f t="shared" si="385"/>
        <v/>
      </c>
      <c r="BW1873" s="79" t="str">
        <f t="shared" si="386"/>
        <v/>
      </c>
      <c r="CB1873" s="5"/>
      <c r="CE1873" s="5"/>
      <c r="CF1873" s="5"/>
      <c r="CG1873" s="5"/>
      <c r="CH1873" s="5"/>
      <c r="CJ1873" s="14"/>
      <c r="CK1873" s="25"/>
      <c r="DO1873" s="5" t="e">
        <f>IF(REPORTE!AH$2="si",IF(C1873=VALUE(REPORTE!C$22),IF(SUM(DO1874:DO$1993),CONCATENATE(INT(B1873),", "),INT(B1873)),""),IF(C1873=VALUE(REPORTE!C$21),IF(SUM(DO1874:DO$1993),CONCATENATE(INT(B1873),", "),INT(B1873)),""))</f>
        <v>#VALUE!</v>
      </c>
      <c r="DS1873" s="5"/>
      <c r="DT1873" s="5"/>
      <c r="DU1873" s="5"/>
      <c r="DV1873" s="5"/>
    </row>
    <row r="1874" spans="1:126" x14ac:dyDescent="0.25">
      <c r="A1874" s="4" t="str">
        <f t="shared" si="380"/>
        <v/>
      </c>
      <c r="B1874" s="3"/>
      <c r="D1874" s="1"/>
      <c r="H1874" s="5" t="str">
        <f>IF(F1874="","",IFERROR(CONCATENATE("PEUA",VLOOKUP(ESTADO,REPORTE!AV$2:AW$33,2,0),DIDTRITO_FORM,CADER_FORM,IFERROR(INDEX(CA:CA,MATCH(DAY(F1874),BZ:BZ,0),1),DAY(F1874)),IFERROR(INDEX(CA:CA,MATCH(MONTH(F1874),BZ:BZ,0),1),MONTH(F1874)),YEAR(F1874),G1874),""))</f>
        <v/>
      </c>
      <c r="N1874" s="66" t="str">
        <f>IFERROR(IF(BT1874="","",IF(INDEX(N$1:N1873,MATCH(BT1874,BT$1:BT1873,0),1)=0,"",INDEX(N$1:N1873,MATCH(BT1874,BT$1:BT1873,0),1))),"")</f>
        <v/>
      </c>
      <c r="O1874" s="66" t="str">
        <f>IFERROR(IF(BT1874="","",IF(INDEX(O$1:O1873,MATCH(BT1874,BT$1:BT1873,0),1)=0,"",INDEX(O$1:O1873,MATCH(BT1874,BT$1:BT1873,0),1))),"")</f>
        <v/>
      </c>
      <c r="R1874" s="66"/>
      <c r="S1874" s="5"/>
      <c r="T1874" s="66"/>
      <c r="U1874" s="5" t="str">
        <f>IFERROR(IF(INDEX(U$1:U1873,MATCH(T1874,T$1:T1873,0),1)=0,"",INDEX(U$1:U1873,MATCH(T1874,T$1:T1873,0),1)),"")</f>
        <v/>
      </c>
      <c r="V1874" s="66"/>
      <c r="W1874" s="5" t="str">
        <f>IFERROR(IF(INDEX(W$1:W1873,MATCH(V1874,V$1:V1873,0),1)=0,"",INDEX(W$1:W1873,MATCH(V1874,V$1:V1873,0),1)),"")</f>
        <v/>
      </c>
      <c r="AE1874" s="4"/>
      <c r="AY1874" s="7"/>
      <c r="BN1874" s="7" t="str">
        <f t="shared" si="387"/>
        <v/>
      </c>
      <c r="BO1874" s="286" t="str">
        <f t="shared" si="379"/>
        <v/>
      </c>
      <c r="BP1874" s="22" t="str">
        <f t="shared" si="388"/>
        <v/>
      </c>
      <c r="BQ1874" s="7"/>
      <c r="BR1874" s="75" t="str">
        <f t="shared" si="381"/>
        <v/>
      </c>
      <c r="BS1874" s="75" t="str">
        <f t="shared" si="382"/>
        <v/>
      </c>
      <c r="BT1874" s="5" t="str">
        <f t="shared" si="383"/>
        <v/>
      </c>
      <c r="BU1874" s="79" t="str">
        <f t="shared" si="384"/>
        <v/>
      </c>
      <c r="BV1874" s="79" t="str">
        <f t="shared" si="385"/>
        <v/>
      </c>
      <c r="BW1874" s="79" t="str">
        <f t="shared" si="386"/>
        <v/>
      </c>
      <c r="CB1874" s="5"/>
      <c r="CE1874" s="5"/>
      <c r="CF1874" s="5"/>
      <c r="CG1874" s="5"/>
      <c r="CH1874" s="5"/>
      <c r="CJ1874" s="14"/>
      <c r="CK1874" s="25"/>
      <c r="DO1874" s="5" t="e">
        <f>IF(REPORTE!AH$2="si",IF(C1874=VALUE(REPORTE!C$22),IF(SUM(DO1875:DO$1993),CONCATENATE(INT(B1874),", "),INT(B1874)),""),IF(C1874=VALUE(REPORTE!C$21),IF(SUM(DO1875:DO$1993),CONCATENATE(INT(B1874),", "),INT(B1874)),""))</f>
        <v>#VALUE!</v>
      </c>
      <c r="DS1874" s="5"/>
      <c r="DT1874" s="5"/>
      <c r="DU1874" s="5"/>
      <c r="DV1874" s="5"/>
    </row>
    <row r="1875" spans="1:126" x14ac:dyDescent="0.25">
      <c r="A1875" s="4" t="str">
        <f t="shared" si="380"/>
        <v/>
      </c>
      <c r="B1875" s="3"/>
      <c r="D1875" s="1"/>
      <c r="H1875" s="5" t="str">
        <f>IF(F1875="","",IFERROR(CONCATENATE("PEUA",VLOOKUP(ESTADO,REPORTE!AV$2:AW$33,2,0),DIDTRITO_FORM,CADER_FORM,IFERROR(INDEX(CA:CA,MATCH(DAY(F1875),BZ:BZ,0),1),DAY(F1875)),IFERROR(INDEX(CA:CA,MATCH(MONTH(F1875),BZ:BZ,0),1),MONTH(F1875)),YEAR(F1875),G1875),""))</f>
        <v/>
      </c>
      <c r="N1875" s="66" t="str">
        <f>IFERROR(IF(BT1875="","",IF(INDEX(N$1:N1874,MATCH(BT1875,BT$1:BT1874,0),1)=0,"",INDEX(N$1:N1874,MATCH(BT1875,BT$1:BT1874,0),1))),"")</f>
        <v/>
      </c>
      <c r="O1875" s="66" t="str">
        <f>IFERROR(IF(BT1875="","",IF(INDEX(O$1:O1874,MATCH(BT1875,BT$1:BT1874,0),1)=0,"",INDEX(O$1:O1874,MATCH(BT1875,BT$1:BT1874,0),1))),"")</f>
        <v/>
      </c>
      <c r="R1875" s="66"/>
      <c r="S1875" s="5"/>
      <c r="T1875" s="66"/>
      <c r="U1875" s="5" t="str">
        <f>IFERROR(IF(INDEX(U$1:U1874,MATCH(T1875,T$1:T1874,0),1)=0,"",INDEX(U$1:U1874,MATCH(T1875,T$1:T1874,0),1)),"")</f>
        <v/>
      </c>
      <c r="V1875" s="66"/>
      <c r="W1875" s="5" t="str">
        <f>IFERROR(IF(INDEX(W$1:W1874,MATCH(V1875,V$1:V1874,0),1)=0,"",INDEX(W$1:W1874,MATCH(V1875,V$1:V1874,0),1)),"")</f>
        <v/>
      </c>
      <c r="AE1875" s="4"/>
      <c r="AY1875" s="7"/>
      <c r="BN1875" s="7" t="str">
        <f t="shared" si="387"/>
        <v/>
      </c>
      <c r="BO1875" s="286" t="str">
        <f t="shared" si="379"/>
        <v/>
      </c>
      <c r="BP1875" s="22" t="str">
        <f t="shared" si="388"/>
        <v/>
      </c>
      <c r="BQ1875" s="7"/>
      <c r="BR1875" s="75" t="str">
        <f t="shared" si="381"/>
        <v/>
      </c>
      <c r="BS1875" s="75" t="str">
        <f t="shared" si="382"/>
        <v/>
      </c>
      <c r="BT1875" s="5" t="str">
        <f t="shared" si="383"/>
        <v/>
      </c>
      <c r="BU1875" s="79" t="str">
        <f t="shared" si="384"/>
        <v/>
      </c>
      <c r="BV1875" s="79" t="str">
        <f t="shared" si="385"/>
        <v/>
      </c>
      <c r="BW1875" s="79" t="str">
        <f t="shared" si="386"/>
        <v/>
      </c>
      <c r="CB1875" s="5"/>
      <c r="CE1875" s="5"/>
      <c r="CF1875" s="5"/>
      <c r="CG1875" s="5"/>
      <c r="CH1875" s="5"/>
      <c r="CJ1875" s="14"/>
      <c r="CK1875" s="25"/>
      <c r="DO1875" s="5" t="e">
        <f>IF(REPORTE!AH$2="si",IF(C1875=VALUE(REPORTE!C$22),IF(SUM(DO1876:DO$1993),CONCATENATE(INT(B1875),", "),INT(B1875)),""),IF(C1875=VALUE(REPORTE!C$21),IF(SUM(DO1876:DO$1993),CONCATENATE(INT(B1875),", "),INT(B1875)),""))</f>
        <v>#VALUE!</v>
      </c>
      <c r="DS1875" s="5"/>
      <c r="DT1875" s="5"/>
      <c r="DU1875" s="5"/>
      <c r="DV1875" s="5"/>
    </row>
    <row r="1876" spans="1:126" x14ac:dyDescent="0.25">
      <c r="A1876" s="4" t="str">
        <f t="shared" si="380"/>
        <v/>
      </c>
      <c r="B1876" s="3"/>
      <c r="D1876" s="1"/>
      <c r="H1876" s="5" t="str">
        <f>IF(F1876="","",IFERROR(CONCATENATE("PEUA",VLOOKUP(ESTADO,REPORTE!AV$2:AW$33,2,0),DIDTRITO_FORM,CADER_FORM,IFERROR(INDEX(CA:CA,MATCH(DAY(F1876),BZ:BZ,0),1),DAY(F1876)),IFERROR(INDEX(CA:CA,MATCH(MONTH(F1876),BZ:BZ,0),1),MONTH(F1876)),YEAR(F1876),G1876),""))</f>
        <v/>
      </c>
      <c r="N1876" s="66" t="str">
        <f>IFERROR(IF(BT1876="","",IF(INDEX(N$1:N1875,MATCH(BT1876,BT$1:BT1875,0),1)=0,"",INDEX(N$1:N1875,MATCH(BT1876,BT$1:BT1875,0),1))),"")</f>
        <v/>
      </c>
      <c r="O1876" s="66" t="str">
        <f>IFERROR(IF(BT1876="","",IF(INDEX(O$1:O1875,MATCH(BT1876,BT$1:BT1875,0),1)=0,"",INDEX(O$1:O1875,MATCH(BT1876,BT$1:BT1875,0),1))),"")</f>
        <v/>
      </c>
      <c r="R1876" s="66"/>
      <c r="S1876" s="5"/>
      <c r="T1876" s="66"/>
      <c r="U1876" s="5" t="str">
        <f>IFERROR(IF(INDEX(U$1:U1875,MATCH(T1876,T$1:T1875,0),1)=0,"",INDEX(U$1:U1875,MATCH(T1876,T$1:T1875,0),1)),"")</f>
        <v/>
      </c>
      <c r="V1876" s="66"/>
      <c r="W1876" s="5" t="str">
        <f>IFERROR(IF(INDEX(W$1:W1875,MATCH(V1876,V$1:V1875,0),1)=0,"",INDEX(W$1:W1875,MATCH(V1876,V$1:V1875,0),1)),"")</f>
        <v/>
      </c>
      <c r="AE1876" s="4"/>
      <c r="AY1876" s="7"/>
      <c r="BN1876" s="7" t="str">
        <f t="shared" si="387"/>
        <v/>
      </c>
      <c r="BO1876" s="286" t="str">
        <f t="shared" si="379"/>
        <v/>
      </c>
      <c r="BP1876" s="22" t="str">
        <f t="shared" si="388"/>
        <v/>
      </c>
      <c r="BQ1876" s="7"/>
      <c r="BR1876" s="75" t="str">
        <f t="shared" si="381"/>
        <v/>
      </c>
      <c r="BS1876" s="75" t="str">
        <f t="shared" si="382"/>
        <v/>
      </c>
      <c r="BT1876" s="5" t="str">
        <f t="shared" si="383"/>
        <v/>
      </c>
      <c r="BU1876" s="79" t="str">
        <f t="shared" si="384"/>
        <v/>
      </c>
      <c r="BV1876" s="79" t="str">
        <f t="shared" si="385"/>
        <v/>
      </c>
      <c r="BW1876" s="79" t="str">
        <f t="shared" si="386"/>
        <v/>
      </c>
      <c r="CB1876" s="5"/>
      <c r="CE1876" s="5"/>
      <c r="CF1876" s="5"/>
      <c r="CG1876" s="5"/>
      <c r="CH1876" s="5"/>
      <c r="CJ1876" s="14"/>
      <c r="CK1876" s="25"/>
      <c r="DO1876" s="5" t="e">
        <f>IF(REPORTE!AH$2="si",IF(C1876=VALUE(REPORTE!C$22),IF(SUM(DO1877:DO$1993),CONCATENATE(INT(B1876),", "),INT(B1876)),""),IF(C1876=VALUE(REPORTE!C$21),IF(SUM(DO1877:DO$1993),CONCATENATE(INT(B1876),", "),INT(B1876)),""))</f>
        <v>#VALUE!</v>
      </c>
      <c r="DS1876" s="5"/>
      <c r="DT1876" s="5"/>
      <c r="DU1876" s="5"/>
      <c r="DV1876" s="5"/>
    </row>
    <row r="1877" spans="1:126" x14ac:dyDescent="0.25">
      <c r="A1877" s="4" t="str">
        <f t="shared" si="380"/>
        <v/>
      </c>
      <c r="B1877" s="3"/>
      <c r="D1877" s="1"/>
      <c r="H1877" s="5" t="str">
        <f>IF(F1877="","",IFERROR(CONCATENATE("PEUA",VLOOKUP(ESTADO,REPORTE!AV$2:AW$33,2,0),DIDTRITO_FORM,CADER_FORM,IFERROR(INDEX(CA:CA,MATCH(DAY(F1877),BZ:BZ,0),1),DAY(F1877)),IFERROR(INDEX(CA:CA,MATCH(MONTH(F1877),BZ:BZ,0),1),MONTH(F1877)),YEAR(F1877),G1877),""))</f>
        <v/>
      </c>
      <c r="N1877" s="66" t="str">
        <f>IFERROR(IF(BT1877="","",IF(INDEX(N$1:N1876,MATCH(BT1877,BT$1:BT1876,0),1)=0,"",INDEX(N$1:N1876,MATCH(BT1877,BT$1:BT1876,0),1))),"")</f>
        <v/>
      </c>
      <c r="O1877" s="66" t="str">
        <f>IFERROR(IF(BT1877="","",IF(INDEX(O$1:O1876,MATCH(BT1877,BT$1:BT1876,0),1)=0,"",INDEX(O$1:O1876,MATCH(BT1877,BT$1:BT1876,0),1))),"")</f>
        <v/>
      </c>
      <c r="R1877" s="66"/>
      <c r="S1877" s="5"/>
      <c r="T1877" s="66"/>
      <c r="U1877" s="5" t="str">
        <f>IFERROR(IF(INDEX(U$1:U1876,MATCH(T1877,T$1:T1876,0),1)=0,"",INDEX(U$1:U1876,MATCH(T1877,T$1:T1876,0),1)),"")</f>
        <v/>
      </c>
      <c r="V1877" s="66"/>
      <c r="W1877" s="5" t="str">
        <f>IFERROR(IF(INDEX(W$1:W1876,MATCH(V1877,V$1:V1876,0),1)=0,"",INDEX(W$1:W1876,MATCH(V1877,V$1:V1876,0),1)),"")</f>
        <v/>
      </c>
      <c r="AE1877" s="4"/>
      <c r="AY1877" s="7"/>
      <c r="BN1877" s="7" t="str">
        <f t="shared" si="387"/>
        <v/>
      </c>
      <c r="BO1877" s="286" t="str">
        <f t="shared" si="379"/>
        <v/>
      </c>
      <c r="BP1877" s="22" t="str">
        <f t="shared" si="388"/>
        <v/>
      </c>
      <c r="BQ1877" s="7"/>
      <c r="BR1877" s="75" t="str">
        <f t="shared" si="381"/>
        <v/>
      </c>
      <c r="BS1877" s="75" t="str">
        <f t="shared" si="382"/>
        <v/>
      </c>
      <c r="BT1877" s="5" t="str">
        <f t="shared" si="383"/>
        <v/>
      </c>
      <c r="BU1877" s="79" t="str">
        <f t="shared" si="384"/>
        <v/>
      </c>
      <c r="BV1877" s="79" t="str">
        <f t="shared" si="385"/>
        <v/>
      </c>
      <c r="BW1877" s="79" t="str">
        <f t="shared" si="386"/>
        <v/>
      </c>
      <c r="CB1877" s="5"/>
      <c r="CE1877" s="5"/>
      <c r="CF1877" s="5"/>
      <c r="CG1877" s="5"/>
      <c r="CH1877" s="5"/>
      <c r="CJ1877" s="14"/>
      <c r="CK1877" s="25"/>
      <c r="DO1877" s="5" t="e">
        <f>IF(REPORTE!AH$2="si",IF(C1877=VALUE(REPORTE!C$22),IF(SUM(DO1878:DO$1993),CONCATENATE(INT(B1877),", "),INT(B1877)),""),IF(C1877=VALUE(REPORTE!C$21),IF(SUM(DO1878:DO$1993),CONCATENATE(INT(B1877),", "),INT(B1877)),""))</f>
        <v>#VALUE!</v>
      </c>
      <c r="DS1877" s="5"/>
      <c r="DT1877" s="5"/>
      <c r="DU1877" s="5"/>
      <c r="DV1877" s="5"/>
    </row>
    <row r="1878" spans="1:126" x14ac:dyDescent="0.25">
      <c r="A1878" s="4" t="str">
        <f t="shared" si="380"/>
        <v/>
      </c>
      <c r="B1878" s="3"/>
      <c r="D1878" s="1"/>
      <c r="H1878" s="5" t="str">
        <f>IF(F1878="","",IFERROR(CONCATENATE("PEUA",VLOOKUP(ESTADO,REPORTE!AV$2:AW$33,2,0),DIDTRITO_FORM,CADER_FORM,IFERROR(INDEX(CA:CA,MATCH(DAY(F1878),BZ:BZ,0),1),DAY(F1878)),IFERROR(INDEX(CA:CA,MATCH(MONTH(F1878),BZ:BZ,0),1),MONTH(F1878)),YEAR(F1878),G1878),""))</f>
        <v/>
      </c>
      <c r="N1878" s="66" t="str">
        <f>IFERROR(IF(BT1878="","",IF(INDEX(N$1:N1877,MATCH(BT1878,BT$1:BT1877,0),1)=0,"",INDEX(N$1:N1877,MATCH(BT1878,BT$1:BT1877,0),1))),"")</f>
        <v/>
      </c>
      <c r="O1878" s="66" t="str">
        <f>IFERROR(IF(BT1878="","",IF(INDEX(O$1:O1877,MATCH(BT1878,BT$1:BT1877,0),1)=0,"",INDEX(O$1:O1877,MATCH(BT1878,BT$1:BT1877,0),1))),"")</f>
        <v/>
      </c>
      <c r="R1878" s="66"/>
      <c r="S1878" s="5"/>
      <c r="T1878" s="66"/>
      <c r="U1878" s="5" t="str">
        <f>IFERROR(IF(INDEX(U$1:U1877,MATCH(T1878,T$1:T1877,0),1)=0,"",INDEX(U$1:U1877,MATCH(T1878,T$1:T1877,0),1)),"")</f>
        <v/>
      </c>
      <c r="V1878" s="66"/>
      <c r="W1878" s="5" t="str">
        <f>IFERROR(IF(INDEX(W$1:W1877,MATCH(V1878,V$1:V1877,0),1)=0,"",INDEX(W$1:W1877,MATCH(V1878,V$1:V1877,0),1)),"")</f>
        <v/>
      </c>
      <c r="AE1878" s="4"/>
      <c r="AY1878" s="7"/>
      <c r="BN1878" s="7" t="str">
        <f t="shared" si="387"/>
        <v/>
      </c>
      <c r="BO1878" s="286" t="str">
        <f t="shared" si="379"/>
        <v/>
      </c>
      <c r="BP1878" s="22" t="str">
        <f t="shared" si="388"/>
        <v/>
      </c>
      <c r="BQ1878" s="7"/>
      <c r="BR1878" s="75" t="str">
        <f t="shared" si="381"/>
        <v/>
      </c>
      <c r="BS1878" s="75" t="str">
        <f t="shared" si="382"/>
        <v/>
      </c>
      <c r="BT1878" s="5" t="str">
        <f t="shared" si="383"/>
        <v/>
      </c>
      <c r="BU1878" s="79" t="str">
        <f t="shared" si="384"/>
        <v/>
      </c>
      <c r="BV1878" s="79" t="str">
        <f t="shared" si="385"/>
        <v/>
      </c>
      <c r="BW1878" s="79" t="str">
        <f t="shared" si="386"/>
        <v/>
      </c>
      <c r="CB1878" s="5"/>
      <c r="CE1878" s="5"/>
      <c r="CF1878" s="5"/>
      <c r="CG1878" s="5"/>
      <c r="CH1878" s="5"/>
      <c r="CJ1878" s="14"/>
      <c r="CK1878" s="25"/>
      <c r="DO1878" s="5" t="e">
        <f>IF(REPORTE!AH$2="si",IF(C1878=VALUE(REPORTE!C$22),IF(SUM(DO1879:DO$1993),CONCATENATE(INT(B1878),", "),INT(B1878)),""),IF(C1878=VALUE(REPORTE!C$21),IF(SUM(DO1879:DO$1993),CONCATENATE(INT(B1878),", "),INT(B1878)),""))</f>
        <v>#VALUE!</v>
      </c>
      <c r="DS1878" s="5"/>
      <c r="DT1878" s="5"/>
      <c r="DU1878" s="5"/>
      <c r="DV1878" s="5"/>
    </row>
    <row r="1879" spans="1:126" x14ac:dyDescent="0.25">
      <c r="A1879" s="4" t="str">
        <f t="shared" si="380"/>
        <v/>
      </c>
      <c r="B1879" s="3"/>
      <c r="D1879" s="1"/>
      <c r="H1879" s="5" t="str">
        <f>IF(F1879="","",IFERROR(CONCATENATE("PEUA",VLOOKUP(ESTADO,REPORTE!AV$2:AW$33,2,0),DIDTRITO_FORM,CADER_FORM,IFERROR(INDEX(CA:CA,MATCH(DAY(F1879),BZ:BZ,0),1),DAY(F1879)),IFERROR(INDEX(CA:CA,MATCH(MONTH(F1879),BZ:BZ,0),1),MONTH(F1879)),YEAR(F1879),G1879),""))</f>
        <v/>
      </c>
      <c r="N1879" s="66" t="str">
        <f>IFERROR(IF(BT1879="","",IF(INDEX(N$1:N1878,MATCH(BT1879,BT$1:BT1878,0),1)=0,"",INDEX(N$1:N1878,MATCH(BT1879,BT$1:BT1878,0),1))),"")</f>
        <v/>
      </c>
      <c r="O1879" s="66" t="str">
        <f>IFERROR(IF(BT1879="","",IF(INDEX(O$1:O1878,MATCH(BT1879,BT$1:BT1878,0),1)=0,"",INDEX(O$1:O1878,MATCH(BT1879,BT$1:BT1878,0),1))),"")</f>
        <v/>
      </c>
      <c r="R1879" s="66"/>
      <c r="S1879" s="5"/>
      <c r="T1879" s="66"/>
      <c r="U1879" s="5" t="str">
        <f>IFERROR(IF(INDEX(U$1:U1878,MATCH(T1879,T$1:T1878,0),1)=0,"",INDEX(U$1:U1878,MATCH(T1879,T$1:T1878,0),1)),"")</f>
        <v/>
      </c>
      <c r="V1879" s="66"/>
      <c r="W1879" s="5" t="str">
        <f>IFERROR(IF(INDEX(W$1:W1878,MATCH(V1879,V$1:V1878,0),1)=0,"",INDEX(W$1:W1878,MATCH(V1879,V$1:V1878,0),1)),"")</f>
        <v/>
      </c>
      <c r="AE1879" s="4"/>
      <c r="AY1879" s="7"/>
      <c r="BN1879" s="7" t="str">
        <f t="shared" si="387"/>
        <v/>
      </c>
      <c r="BO1879" s="286" t="str">
        <f t="shared" si="379"/>
        <v/>
      </c>
      <c r="BP1879" s="22" t="str">
        <f t="shared" si="388"/>
        <v/>
      </c>
      <c r="BQ1879" s="7"/>
      <c r="BR1879" s="75" t="str">
        <f t="shared" si="381"/>
        <v/>
      </c>
      <c r="BS1879" s="75" t="str">
        <f t="shared" si="382"/>
        <v/>
      </c>
      <c r="BT1879" s="5" t="str">
        <f t="shared" si="383"/>
        <v/>
      </c>
      <c r="BU1879" s="79" t="str">
        <f t="shared" si="384"/>
        <v/>
      </c>
      <c r="BV1879" s="79" t="str">
        <f t="shared" si="385"/>
        <v/>
      </c>
      <c r="BW1879" s="79" t="str">
        <f t="shared" si="386"/>
        <v/>
      </c>
      <c r="CB1879" s="5"/>
      <c r="CE1879" s="5"/>
      <c r="CF1879" s="5"/>
      <c r="CG1879" s="5"/>
      <c r="CH1879" s="5"/>
      <c r="CJ1879" s="14"/>
      <c r="CK1879" s="25"/>
      <c r="DO1879" s="5" t="e">
        <f>IF(REPORTE!AH$2="si",IF(C1879=VALUE(REPORTE!C$22),IF(SUM(DO1880:DO$1993),CONCATENATE(INT(B1879),", "),INT(B1879)),""),IF(C1879=VALUE(REPORTE!C$21),IF(SUM(DO1880:DO$1993),CONCATENATE(INT(B1879),", "),INT(B1879)),""))</f>
        <v>#VALUE!</v>
      </c>
      <c r="DS1879" s="5"/>
      <c r="DT1879" s="5"/>
      <c r="DU1879" s="5"/>
      <c r="DV1879" s="5"/>
    </row>
    <row r="1880" spans="1:126" x14ac:dyDescent="0.25">
      <c r="A1880" s="4" t="str">
        <f t="shared" si="380"/>
        <v/>
      </c>
      <c r="B1880" s="3"/>
      <c r="D1880" s="1"/>
      <c r="H1880" s="5" t="str">
        <f>IF(F1880="","",IFERROR(CONCATENATE("PEUA",VLOOKUP(ESTADO,REPORTE!AV$2:AW$33,2,0),DIDTRITO_FORM,CADER_FORM,IFERROR(INDEX(CA:CA,MATCH(DAY(F1880),BZ:BZ,0),1),DAY(F1880)),IFERROR(INDEX(CA:CA,MATCH(MONTH(F1880),BZ:BZ,0),1),MONTH(F1880)),YEAR(F1880),G1880),""))</f>
        <v/>
      </c>
      <c r="N1880" s="66" t="str">
        <f>IFERROR(IF(BT1880="","",IF(INDEX(N$1:N1879,MATCH(BT1880,BT$1:BT1879,0),1)=0,"",INDEX(N$1:N1879,MATCH(BT1880,BT$1:BT1879,0),1))),"")</f>
        <v/>
      </c>
      <c r="O1880" s="66" t="str">
        <f>IFERROR(IF(BT1880="","",IF(INDEX(O$1:O1879,MATCH(BT1880,BT$1:BT1879,0),1)=0,"",INDEX(O$1:O1879,MATCH(BT1880,BT$1:BT1879,0),1))),"")</f>
        <v/>
      </c>
      <c r="R1880" s="66"/>
      <c r="S1880" s="5"/>
      <c r="T1880" s="66"/>
      <c r="U1880" s="5" t="str">
        <f>IFERROR(IF(INDEX(U$1:U1879,MATCH(T1880,T$1:T1879,0),1)=0,"",INDEX(U$1:U1879,MATCH(T1880,T$1:T1879,0),1)),"")</f>
        <v/>
      </c>
      <c r="V1880" s="66"/>
      <c r="W1880" s="5" t="str">
        <f>IFERROR(IF(INDEX(W$1:W1879,MATCH(V1880,V$1:V1879,0),1)=0,"",INDEX(W$1:W1879,MATCH(V1880,V$1:V1879,0),1)),"")</f>
        <v/>
      </c>
      <c r="AE1880" s="4"/>
      <c r="AY1880" s="7"/>
      <c r="BN1880" s="7" t="str">
        <f t="shared" si="387"/>
        <v/>
      </c>
      <c r="BO1880" s="286" t="str">
        <f t="shared" si="379"/>
        <v/>
      </c>
      <c r="BP1880" s="22" t="str">
        <f t="shared" si="388"/>
        <v/>
      </c>
      <c r="BQ1880" s="7"/>
      <c r="BR1880" s="75" t="str">
        <f t="shared" si="381"/>
        <v/>
      </c>
      <c r="BS1880" s="75" t="str">
        <f t="shared" si="382"/>
        <v/>
      </c>
      <c r="BT1880" s="5" t="str">
        <f t="shared" si="383"/>
        <v/>
      </c>
      <c r="BU1880" s="79" t="str">
        <f t="shared" si="384"/>
        <v/>
      </c>
      <c r="BV1880" s="79" t="str">
        <f t="shared" si="385"/>
        <v/>
      </c>
      <c r="BW1880" s="79" t="str">
        <f t="shared" si="386"/>
        <v/>
      </c>
      <c r="CB1880" s="5"/>
      <c r="CE1880" s="5"/>
      <c r="CF1880" s="5"/>
      <c r="CG1880" s="5"/>
      <c r="CH1880" s="5"/>
      <c r="CJ1880" s="14"/>
      <c r="CK1880" s="25"/>
      <c r="DO1880" s="5" t="e">
        <f>IF(REPORTE!AH$2="si",IF(C1880=VALUE(REPORTE!C$22),IF(SUM(DO1881:DO$1993),CONCATENATE(INT(B1880),", "),INT(B1880)),""),IF(C1880=VALUE(REPORTE!C$21),IF(SUM(DO1881:DO$1993),CONCATENATE(INT(B1880),", "),INT(B1880)),""))</f>
        <v>#VALUE!</v>
      </c>
      <c r="DS1880" s="5"/>
      <c r="DT1880" s="5"/>
      <c r="DU1880" s="5"/>
      <c r="DV1880" s="5"/>
    </row>
    <row r="1881" spans="1:126" x14ac:dyDescent="0.25">
      <c r="A1881" s="4" t="str">
        <f t="shared" si="380"/>
        <v/>
      </c>
      <c r="B1881" s="3"/>
      <c r="D1881" s="1"/>
      <c r="H1881" s="5" t="str">
        <f>IF(F1881="","",IFERROR(CONCATENATE("PEUA",VLOOKUP(ESTADO,REPORTE!AV$2:AW$33,2,0),DIDTRITO_FORM,CADER_FORM,IFERROR(INDEX(CA:CA,MATCH(DAY(F1881),BZ:BZ,0),1),DAY(F1881)),IFERROR(INDEX(CA:CA,MATCH(MONTH(F1881),BZ:BZ,0),1),MONTH(F1881)),YEAR(F1881),G1881),""))</f>
        <v/>
      </c>
      <c r="N1881" s="66" t="str">
        <f>IFERROR(IF(BT1881="","",IF(INDEX(N$1:N1880,MATCH(BT1881,BT$1:BT1880,0),1)=0,"",INDEX(N$1:N1880,MATCH(BT1881,BT$1:BT1880,0),1))),"")</f>
        <v/>
      </c>
      <c r="O1881" s="66" t="str">
        <f>IFERROR(IF(BT1881="","",IF(INDEX(O$1:O1880,MATCH(BT1881,BT$1:BT1880,0),1)=0,"",INDEX(O$1:O1880,MATCH(BT1881,BT$1:BT1880,0),1))),"")</f>
        <v/>
      </c>
      <c r="R1881" s="66"/>
      <c r="S1881" s="5"/>
      <c r="T1881" s="66"/>
      <c r="U1881" s="5" t="str">
        <f>IFERROR(IF(INDEX(U$1:U1880,MATCH(T1881,T$1:T1880,0),1)=0,"",INDEX(U$1:U1880,MATCH(T1881,T$1:T1880,0),1)),"")</f>
        <v/>
      </c>
      <c r="V1881" s="66"/>
      <c r="W1881" s="5" t="str">
        <f>IFERROR(IF(INDEX(W$1:W1880,MATCH(V1881,V$1:V1880,0),1)=0,"",INDEX(W$1:W1880,MATCH(V1881,V$1:V1880,0),1)),"")</f>
        <v/>
      </c>
      <c r="AE1881" s="4"/>
      <c r="AY1881" s="7"/>
      <c r="BN1881" s="7" t="str">
        <f t="shared" si="387"/>
        <v/>
      </c>
      <c r="BO1881" s="286" t="str">
        <f t="shared" si="379"/>
        <v/>
      </c>
      <c r="BP1881" s="22" t="str">
        <f t="shared" si="388"/>
        <v/>
      </c>
      <c r="BQ1881" s="7"/>
      <c r="BR1881" s="75" t="str">
        <f t="shared" si="381"/>
        <v/>
      </c>
      <c r="BS1881" s="75" t="str">
        <f t="shared" si="382"/>
        <v/>
      </c>
      <c r="BT1881" s="5" t="str">
        <f t="shared" si="383"/>
        <v/>
      </c>
      <c r="BU1881" s="79" t="str">
        <f t="shared" si="384"/>
        <v/>
      </c>
      <c r="BV1881" s="79" t="str">
        <f t="shared" si="385"/>
        <v/>
      </c>
      <c r="BW1881" s="79" t="str">
        <f t="shared" si="386"/>
        <v/>
      </c>
      <c r="CB1881" s="5"/>
      <c r="CE1881" s="5"/>
      <c r="CF1881" s="5"/>
      <c r="CG1881" s="5"/>
      <c r="CH1881" s="5"/>
      <c r="CJ1881" s="14"/>
      <c r="CK1881" s="25"/>
      <c r="DO1881" s="5" t="e">
        <f>IF(REPORTE!AH$2="si",IF(C1881=VALUE(REPORTE!C$22),IF(SUM(DO1882:DO$1993),CONCATENATE(INT(B1881),", "),INT(B1881)),""),IF(C1881=VALUE(REPORTE!C$21),IF(SUM(DO1882:DO$1993),CONCATENATE(INT(B1881),", "),INT(B1881)),""))</f>
        <v>#VALUE!</v>
      </c>
      <c r="DS1881" s="5"/>
      <c r="DT1881" s="5"/>
      <c r="DU1881" s="5"/>
      <c r="DV1881" s="5"/>
    </row>
    <row r="1882" spans="1:126" x14ac:dyDescent="0.25">
      <c r="A1882" s="4" t="str">
        <f t="shared" si="380"/>
        <v/>
      </c>
      <c r="B1882" s="3"/>
      <c r="D1882" s="1"/>
      <c r="H1882" s="5" t="str">
        <f>IF(F1882="","",IFERROR(CONCATENATE("PEUA",VLOOKUP(ESTADO,REPORTE!AV$2:AW$33,2,0),DIDTRITO_FORM,CADER_FORM,IFERROR(INDEX(CA:CA,MATCH(DAY(F1882),BZ:BZ,0),1),DAY(F1882)),IFERROR(INDEX(CA:CA,MATCH(MONTH(F1882),BZ:BZ,0),1),MONTH(F1882)),YEAR(F1882),G1882),""))</f>
        <v/>
      </c>
      <c r="N1882" s="66" t="str">
        <f>IFERROR(IF(BT1882="","",IF(INDEX(N$1:N1881,MATCH(BT1882,BT$1:BT1881,0),1)=0,"",INDEX(N$1:N1881,MATCH(BT1882,BT$1:BT1881,0),1))),"")</f>
        <v/>
      </c>
      <c r="O1882" s="66" t="str">
        <f>IFERROR(IF(BT1882="","",IF(INDEX(O$1:O1881,MATCH(BT1882,BT$1:BT1881,0),1)=0,"",INDEX(O$1:O1881,MATCH(BT1882,BT$1:BT1881,0),1))),"")</f>
        <v/>
      </c>
      <c r="R1882" s="66"/>
      <c r="S1882" s="5"/>
      <c r="T1882" s="66"/>
      <c r="U1882" s="5" t="str">
        <f>IFERROR(IF(INDEX(U$1:U1881,MATCH(T1882,T$1:T1881,0),1)=0,"",INDEX(U$1:U1881,MATCH(T1882,T$1:T1881,0),1)),"")</f>
        <v/>
      </c>
      <c r="V1882" s="66"/>
      <c r="W1882" s="5" t="str">
        <f>IFERROR(IF(INDEX(W$1:W1881,MATCH(V1882,V$1:V1881,0),1)=0,"",INDEX(W$1:W1881,MATCH(V1882,V$1:V1881,0),1)),"")</f>
        <v/>
      </c>
      <c r="AE1882" s="4"/>
      <c r="AY1882" s="7"/>
      <c r="BN1882" s="7" t="str">
        <f t="shared" si="387"/>
        <v/>
      </c>
      <c r="BO1882" s="286" t="str">
        <f t="shared" si="379"/>
        <v/>
      </c>
      <c r="BP1882" s="22" t="str">
        <f t="shared" si="388"/>
        <v/>
      </c>
      <c r="BQ1882" s="7"/>
      <c r="BR1882" s="75" t="str">
        <f t="shared" si="381"/>
        <v/>
      </c>
      <c r="BS1882" s="75" t="str">
        <f t="shared" si="382"/>
        <v/>
      </c>
      <c r="BT1882" s="5" t="str">
        <f t="shared" si="383"/>
        <v/>
      </c>
      <c r="BU1882" s="79" t="str">
        <f t="shared" si="384"/>
        <v/>
      </c>
      <c r="BV1882" s="79" t="str">
        <f t="shared" si="385"/>
        <v/>
      </c>
      <c r="BW1882" s="79" t="str">
        <f t="shared" si="386"/>
        <v/>
      </c>
      <c r="CB1882" s="5"/>
      <c r="CE1882" s="5"/>
      <c r="CF1882" s="5"/>
      <c r="CG1882" s="5"/>
      <c r="CH1882" s="5"/>
      <c r="CJ1882" s="14"/>
      <c r="CK1882" s="25"/>
      <c r="DO1882" s="5" t="e">
        <f>IF(REPORTE!AH$2="si",IF(C1882=VALUE(REPORTE!C$22),IF(SUM(DO1883:DO$1993),CONCATENATE(INT(B1882),", "),INT(B1882)),""),IF(C1882=VALUE(REPORTE!C$21),IF(SUM(DO1883:DO$1993),CONCATENATE(INT(B1882),", "),INT(B1882)),""))</f>
        <v>#VALUE!</v>
      </c>
      <c r="DS1882" s="5"/>
      <c r="DT1882" s="5"/>
      <c r="DU1882" s="5"/>
      <c r="DV1882" s="5"/>
    </row>
    <row r="1883" spans="1:126" x14ac:dyDescent="0.25">
      <c r="A1883" s="4" t="str">
        <f t="shared" si="380"/>
        <v/>
      </c>
      <c r="B1883" s="3"/>
      <c r="D1883" s="1"/>
      <c r="H1883" s="5" t="str">
        <f>IF(F1883="","",IFERROR(CONCATENATE("PEUA",VLOOKUP(ESTADO,REPORTE!AV$2:AW$33,2,0),DIDTRITO_FORM,CADER_FORM,IFERROR(INDEX(CA:CA,MATCH(DAY(F1883),BZ:BZ,0),1),DAY(F1883)),IFERROR(INDEX(CA:CA,MATCH(MONTH(F1883),BZ:BZ,0),1),MONTH(F1883)),YEAR(F1883),G1883),""))</f>
        <v/>
      </c>
      <c r="N1883" s="66" t="str">
        <f>IFERROR(IF(BT1883="","",IF(INDEX(N$1:N1882,MATCH(BT1883,BT$1:BT1882,0),1)=0,"",INDEX(N$1:N1882,MATCH(BT1883,BT$1:BT1882,0),1))),"")</f>
        <v/>
      </c>
      <c r="O1883" s="66" t="str">
        <f>IFERROR(IF(BT1883="","",IF(INDEX(O$1:O1882,MATCH(BT1883,BT$1:BT1882,0),1)=0,"",INDEX(O$1:O1882,MATCH(BT1883,BT$1:BT1882,0),1))),"")</f>
        <v/>
      </c>
      <c r="R1883" s="66"/>
      <c r="S1883" s="5"/>
      <c r="T1883" s="66"/>
      <c r="U1883" s="5" t="str">
        <f>IFERROR(IF(INDEX(U$1:U1882,MATCH(T1883,T$1:T1882,0),1)=0,"",INDEX(U$1:U1882,MATCH(T1883,T$1:T1882,0),1)),"")</f>
        <v/>
      </c>
      <c r="V1883" s="66"/>
      <c r="W1883" s="5" t="str">
        <f>IFERROR(IF(INDEX(W$1:W1882,MATCH(V1883,V$1:V1882,0),1)=0,"",INDEX(W$1:W1882,MATCH(V1883,V$1:V1882,0),1)),"")</f>
        <v/>
      </c>
      <c r="AE1883" s="4"/>
      <c r="AY1883" s="7"/>
      <c r="BN1883" s="7" t="str">
        <f t="shared" si="387"/>
        <v/>
      </c>
      <c r="BO1883" s="286" t="str">
        <f t="shared" si="379"/>
        <v/>
      </c>
      <c r="BP1883" s="22" t="str">
        <f t="shared" si="388"/>
        <v/>
      </c>
      <c r="BQ1883" s="7"/>
      <c r="BR1883" s="75" t="str">
        <f t="shared" si="381"/>
        <v/>
      </c>
      <c r="BS1883" s="75" t="str">
        <f t="shared" si="382"/>
        <v/>
      </c>
      <c r="BT1883" s="5" t="str">
        <f t="shared" si="383"/>
        <v/>
      </c>
      <c r="BU1883" s="79" t="str">
        <f t="shared" si="384"/>
        <v/>
      </c>
      <c r="BV1883" s="79" t="str">
        <f t="shared" si="385"/>
        <v/>
      </c>
      <c r="BW1883" s="79" t="str">
        <f t="shared" si="386"/>
        <v/>
      </c>
      <c r="CB1883" s="5"/>
      <c r="CE1883" s="5"/>
      <c r="CF1883" s="5"/>
      <c r="CG1883" s="5"/>
      <c r="CH1883" s="5"/>
      <c r="CJ1883" s="14"/>
      <c r="CK1883" s="25"/>
      <c r="DO1883" s="5" t="e">
        <f>IF(REPORTE!AH$2="si",IF(C1883=VALUE(REPORTE!C$22),IF(SUM(DO1884:DO$1993),CONCATENATE(INT(B1883),", "),INT(B1883)),""),IF(C1883=VALUE(REPORTE!C$21),IF(SUM(DO1884:DO$1993),CONCATENATE(INT(B1883),", "),INT(B1883)),""))</f>
        <v>#VALUE!</v>
      </c>
      <c r="DS1883" s="5"/>
      <c r="DT1883" s="5"/>
      <c r="DU1883" s="5"/>
      <c r="DV1883" s="5"/>
    </row>
    <row r="1884" spans="1:126" x14ac:dyDescent="0.25">
      <c r="A1884" s="4" t="str">
        <f t="shared" si="380"/>
        <v/>
      </c>
      <c r="B1884" s="3"/>
      <c r="D1884" s="1"/>
      <c r="H1884" s="5" t="str">
        <f>IF(F1884="","",IFERROR(CONCATENATE("PEUA",VLOOKUP(ESTADO,REPORTE!AV$2:AW$33,2,0),DIDTRITO_FORM,CADER_FORM,IFERROR(INDEX(CA:CA,MATCH(DAY(F1884),BZ:BZ,0),1),DAY(F1884)),IFERROR(INDEX(CA:CA,MATCH(MONTH(F1884),BZ:BZ,0),1),MONTH(F1884)),YEAR(F1884),G1884),""))</f>
        <v/>
      </c>
      <c r="N1884" s="66" t="str">
        <f>IFERROR(IF(BT1884="","",IF(INDEX(N$1:N1883,MATCH(BT1884,BT$1:BT1883,0),1)=0,"",INDEX(N$1:N1883,MATCH(BT1884,BT$1:BT1883,0),1))),"")</f>
        <v/>
      </c>
      <c r="O1884" s="66" t="str">
        <f>IFERROR(IF(BT1884="","",IF(INDEX(O$1:O1883,MATCH(BT1884,BT$1:BT1883,0),1)=0,"",INDEX(O$1:O1883,MATCH(BT1884,BT$1:BT1883,0),1))),"")</f>
        <v/>
      </c>
      <c r="R1884" s="66"/>
      <c r="S1884" s="5"/>
      <c r="T1884" s="66"/>
      <c r="U1884" s="5" t="str">
        <f>IFERROR(IF(INDEX(U$1:U1883,MATCH(T1884,T$1:T1883,0),1)=0,"",INDEX(U$1:U1883,MATCH(T1884,T$1:T1883,0),1)),"")</f>
        <v/>
      </c>
      <c r="V1884" s="66"/>
      <c r="W1884" s="5" t="str">
        <f>IFERROR(IF(INDEX(W$1:W1883,MATCH(V1884,V$1:V1883,0),1)=0,"",INDEX(W$1:W1883,MATCH(V1884,V$1:V1883,0),1)),"")</f>
        <v/>
      </c>
      <c r="AE1884" s="4"/>
      <c r="AY1884" s="7"/>
      <c r="BN1884" s="7" t="str">
        <f t="shared" si="387"/>
        <v/>
      </c>
      <c r="BO1884" s="286" t="str">
        <f t="shared" si="379"/>
        <v/>
      </c>
      <c r="BP1884" s="22" t="str">
        <f t="shared" si="388"/>
        <v/>
      </c>
      <c r="BQ1884" s="7"/>
      <c r="BR1884" s="75" t="str">
        <f t="shared" si="381"/>
        <v/>
      </c>
      <c r="BS1884" s="75" t="str">
        <f t="shared" si="382"/>
        <v/>
      </c>
      <c r="BT1884" s="5" t="str">
        <f t="shared" si="383"/>
        <v/>
      </c>
      <c r="BU1884" s="79" t="str">
        <f t="shared" si="384"/>
        <v/>
      </c>
      <c r="BV1884" s="79" t="str">
        <f t="shared" si="385"/>
        <v/>
      </c>
      <c r="BW1884" s="79" t="str">
        <f t="shared" si="386"/>
        <v/>
      </c>
      <c r="CB1884" s="5"/>
      <c r="CE1884" s="5"/>
      <c r="CF1884" s="5"/>
      <c r="CG1884" s="5"/>
      <c r="CH1884" s="5"/>
      <c r="CJ1884" s="14"/>
      <c r="CK1884" s="25"/>
      <c r="DO1884" s="5" t="e">
        <f>IF(REPORTE!AH$2="si",IF(C1884=VALUE(REPORTE!C$22),IF(SUM(DO1885:DO$1993),CONCATENATE(INT(B1884),", "),INT(B1884)),""),IF(C1884=VALUE(REPORTE!C$21),IF(SUM(DO1885:DO$1993),CONCATENATE(INT(B1884),", "),INT(B1884)),""))</f>
        <v>#VALUE!</v>
      </c>
      <c r="DS1884" s="5"/>
      <c r="DT1884" s="5"/>
      <c r="DU1884" s="5"/>
      <c r="DV1884" s="5"/>
    </row>
    <row r="1885" spans="1:126" x14ac:dyDescent="0.25">
      <c r="A1885" s="4" t="str">
        <f t="shared" si="380"/>
        <v/>
      </c>
      <c r="B1885" s="3"/>
      <c r="D1885" s="1"/>
      <c r="H1885" s="5" t="str">
        <f>IF(F1885="","",IFERROR(CONCATENATE("PEUA",VLOOKUP(ESTADO,REPORTE!AV$2:AW$33,2,0),DIDTRITO_FORM,CADER_FORM,IFERROR(INDEX(CA:CA,MATCH(DAY(F1885),BZ:BZ,0),1),DAY(F1885)),IFERROR(INDEX(CA:CA,MATCH(MONTH(F1885),BZ:BZ,0),1),MONTH(F1885)),YEAR(F1885),G1885),""))</f>
        <v/>
      </c>
      <c r="N1885" s="66" t="str">
        <f>IFERROR(IF(BT1885="","",IF(INDEX(N$1:N1884,MATCH(BT1885,BT$1:BT1884,0),1)=0,"",INDEX(N$1:N1884,MATCH(BT1885,BT$1:BT1884,0),1))),"")</f>
        <v/>
      </c>
      <c r="O1885" s="66" t="str">
        <f>IFERROR(IF(BT1885="","",IF(INDEX(O$1:O1884,MATCH(BT1885,BT$1:BT1884,0),1)=0,"",INDEX(O$1:O1884,MATCH(BT1885,BT$1:BT1884,0),1))),"")</f>
        <v/>
      </c>
      <c r="R1885" s="66"/>
      <c r="S1885" s="5"/>
      <c r="T1885" s="66"/>
      <c r="U1885" s="5" t="str">
        <f>IFERROR(IF(INDEX(U$1:U1884,MATCH(T1885,T$1:T1884,0),1)=0,"",INDEX(U$1:U1884,MATCH(T1885,T$1:T1884,0),1)),"")</f>
        <v/>
      </c>
      <c r="V1885" s="66"/>
      <c r="W1885" s="5" t="str">
        <f>IFERROR(IF(INDEX(W$1:W1884,MATCH(V1885,V$1:V1884,0),1)=0,"",INDEX(W$1:W1884,MATCH(V1885,V$1:V1884,0),1)),"")</f>
        <v/>
      </c>
      <c r="AE1885" s="4"/>
      <c r="AY1885" s="7"/>
      <c r="BN1885" s="7" t="str">
        <f t="shared" si="387"/>
        <v/>
      </c>
      <c r="BO1885" s="286" t="str">
        <f t="shared" si="379"/>
        <v/>
      </c>
      <c r="BP1885" s="22" t="str">
        <f t="shared" si="388"/>
        <v/>
      </c>
      <c r="BQ1885" s="7"/>
      <c r="BR1885" s="75" t="str">
        <f t="shared" si="381"/>
        <v/>
      </c>
      <c r="BS1885" s="75" t="str">
        <f t="shared" si="382"/>
        <v/>
      </c>
      <c r="BT1885" s="5" t="str">
        <f t="shared" si="383"/>
        <v/>
      </c>
      <c r="BU1885" s="79" t="str">
        <f t="shared" si="384"/>
        <v/>
      </c>
      <c r="BV1885" s="79" t="str">
        <f t="shared" si="385"/>
        <v/>
      </c>
      <c r="BW1885" s="79" t="str">
        <f t="shared" si="386"/>
        <v/>
      </c>
      <c r="CB1885" s="5"/>
      <c r="CE1885" s="5"/>
      <c r="CF1885" s="5"/>
      <c r="CG1885" s="5"/>
      <c r="CH1885" s="5"/>
      <c r="CJ1885" s="14"/>
      <c r="CK1885" s="25"/>
      <c r="DO1885" s="5" t="e">
        <f>IF(REPORTE!AH$2="si",IF(C1885=VALUE(REPORTE!C$22),IF(SUM(DO1886:DO$1993),CONCATENATE(INT(B1885),", "),INT(B1885)),""),IF(C1885=VALUE(REPORTE!C$21),IF(SUM(DO1886:DO$1993),CONCATENATE(INT(B1885),", "),INT(B1885)),""))</f>
        <v>#VALUE!</v>
      </c>
      <c r="DS1885" s="5"/>
      <c r="DT1885" s="5"/>
      <c r="DU1885" s="5"/>
      <c r="DV1885" s="5"/>
    </row>
    <row r="1886" spans="1:126" x14ac:dyDescent="0.25">
      <c r="A1886" s="4" t="str">
        <f t="shared" si="380"/>
        <v/>
      </c>
      <c r="B1886" s="3"/>
      <c r="D1886" s="1"/>
      <c r="H1886" s="5" t="str">
        <f>IF(F1886="","",IFERROR(CONCATENATE("PEUA",VLOOKUP(ESTADO,REPORTE!AV$2:AW$33,2,0),DIDTRITO_FORM,CADER_FORM,IFERROR(INDEX(CA:CA,MATCH(DAY(F1886),BZ:BZ,0),1),DAY(F1886)),IFERROR(INDEX(CA:CA,MATCH(MONTH(F1886),BZ:BZ,0),1),MONTH(F1886)),YEAR(F1886),G1886),""))</f>
        <v/>
      </c>
      <c r="N1886" s="66" t="str">
        <f>IFERROR(IF(BT1886="","",IF(INDEX(N$1:N1885,MATCH(BT1886,BT$1:BT1885,0),1)=0,"",INDEX(N$1:N1885,MATCH(BT1886,BT$1:BT1885,0),1))),"")</f>
        <v/>
      </c>
      <c r="O1886" s="66" t="str">
        <f>IFERROR(IF(BT1886="","",IF(INDEX(O$1:O1885,MATCH(BT1886,BT$1:BT1885,0),1)=0,"",INDEX(O$1:O1885,MATCH(BT1886,BT$1:BT1885,0),1))),"")</f>
        <v/>
      </c>
      <c r="R1886" s="66"/>
      <c r="S1886" s="5"/>
      <c r="T1886" s="66"/>
      <c r="U1886" s="5" t="str">
        <f>IFERROR(IF(INDEX(U$1:U1885,MATCH(T1886,T$1:T1885,0),1)=0,"",INDEX(U$1:U1885,MATCH(T1886,T$1:T1885,0),1)),"")</f>
        <v/>
      </c>
      <c r="V1886" s="66"/>
      <c r="W1886" s="5" t="str">
        <f>IFERROR(IF(INDEX(W$1:W1885,MATCH(V1886,V$1:V1885,0),1)=0,"",INDEX(W$1:W1885,MATCH(V1886,V$1:V1885,0),1)),"")</f>
        <v/>
      </c>
      <c r="AE1886" s="4"/>
      <c r="AY1886" s="7"/>
      <c r="BN1886" s="7" t="str">
        <f t="shared" si="387"/>
        <v/>
      </c>
      <c r="BO1886" s="286" t="str">
        <f t="shared" si="379"/>
        <v/>
      </c>
      <c r="BP1886" s="22" t="str">
        <f t="shared" si="388"/>
        <v/>
      </c>
      <c r="BQ1886" s="7"/>
      <c r="BR1886" s="75" t="str">
        <f t="shared" si="381"/>
        <v/>
      </c>
      <c r="BS1886" s="75" t="str">
        <f t="shared" si="382"/>
        <v/>
      </c>
      <c r="BT1886" s="5" t="str">
        <f t="shared" si="383"/>
        <v/>
      </c>
      <c r="BU1886" s="79" t="str">
        <f t="shared" si="384"/>
        <v/>
      </c>
      <c r="BV1886" s="79" t="str">
        <f t="shared" si="385"/>
        <v/>
      </c>
      <c r="BW1886" s="79" t="str">
        <f t="shared" si="386"/>
        <v/>
      </c>
      <c r="CB1886" s="5"/>
      <c r="CE1886" s="5"/>
      <c r="CF1886" s="5"/>
      <c r="CG1886" s="5"/>
      <c r="CH1886" s="5"/>
      <c r="CJ1886" s="14"/>
      <c r="CK1886" s="25"/>
      <c r="DO1886" s="5" t="e">
        <f>IF(REPORTE!AH$2="si",IF(C1886=VALUE(REPORTE!C$22),IF(SUM(DO1887:DO$1993),CONCATENATE(INT(B1886),", "),INT(B1886)),""),IF(C1886=VALUE(REPORTE!C$21),IF(SUM(DO1887:DO$1993),CONCATENATE(INT(B1886),", "),INT(B1886)),""))</f>
        <v>#VALUE!</v>
      </c>
      <c r="DS1886" s="5"/>
      <c r="DT1886" s="5"/>
      <c r="DU1886" s="5"/>
      <c r="DV1886" s="5"/>
    </row>
    <row r="1887" spans="1:126" x14ac:dyDescent="0.25">
      <c r="A1887" s="4" t="str">
        <f t="shared" si="380"/>
        <v/>
      </c>
      <c r="B1887" s="3"/>
      <c r="D1887" s="1"/>
      <c r="H1887" s="5" t="str">
        <f>IF(F1887="","",IFERROR(CONCATENATE("PEUA",VLOOKUP(ESTADO,REPORTE!AV$2:AW$33,2,0),DIDTRITO_FORM,CADER_FORM,IFERROR(INDEX(CA:CA,MATCH(DAY(F1887),BZ:BZ,0),1),DAY(F1887)),IFERROR(INDEX(CA:CA,MATCH(MONTH(F1887),BZ:BZ,0),1),MONTH(F1887)),YEAR(F1887),G1887),""))</f>
        <v/>
      </c>
      <c r="N1887" s="66" t="str">
        <f>IFERROR(IF(BT1887="","",IF(INDEX(N$1:N1886,MATCH(BT1887,BT$1:BT1886,0),1)=0,"",INDEX(N$1:N1886,MATCH(BT1887,BT$1:BT1886,0),1))),"")</f>
        <v/>
      </c>
      <c r="O1887" s="66" t="str">
        <f>IFERROR(IF(BT1887="","",IF(INDEX(O$1:O1886,MATCH(BT1887,BT$1:BT1886,0),1)=0,"",INDEX(O$1:O1886,MATCH(BT1887,BT$1:BT1886,0),1))),"")</f>
        <v/>
      </c>
      <c r="R1887" s="66"/>
      <c r="S1887" s="5"/>
      <c r="T1887" s="66"/>
      <c r="U1887" s="5" t="str">
        <f>IFERROR(IF(INDEX(U$1:U1886,MATCH(T1887,T$1:T1886,0),1)=0,"",INDEX(U$1:U1886,MATCH(T1887,T$1:T1886,0),1)),"")</f>
        <v/>
      </c>
      <c r="V1887" s="66"/>
      <c r="W1887" s="5" t="str">
        <f>IFERROR(IF(INDEX(W$1:W1886,MATCH(V1887,V$1:V1886,0),1)=0,"",INDEX(W$1:W1886,MATCH(V1887,V$1:V1886,0),1)),"")</f>
        <v/>
      </c>
      <c r="AE1887" s="4"/>
      <c r="AY1887" s="7"/>
      <c r="BN1887" s="7" t="str">
        <f t="shared" si="387"/>
        <v/>
      </c>
      <c r="BO1887" s="286" t="str">
        <f t="shared" si="379"/>
        <v/>
      </c>
      <c r="BP1887" s="22" t="str">
        <f t="shared" si="388"/>
        <v/>
      </c>
      <c r="BQ1887" s="7"/>
      <c r="BR1887" s="75" t="str">
        <f t="shared" si="381"/>
        <v/>
      </c>
      <c r="BS1887" s="75" t="str">
        <f t="shared" si="382"/>
        <v/>
      </c>
      <c r="BT1887" s="5" t="str">
        <f t="shared" si="383"/>
        <v/>
      </c>
      <c r="BU1887" s="79" t="str">
        <f t="shared" si="384"/>
        <v/>
      </c>
      <c r="BV1887" s="79" t="str">
        <f t="shared" si="385"/>
        <v/>
      </c>
      <c r="BW1887" s="79" t="str">
        <f t="shared" si="386"/>
        <v/>
      </c>
      <c r="CB1887" s="5"/>
      <c r="CE1887" s="5"/>
      <c r="CF1887" s="5"/>
      <c r="CG1887" s="5"/>
      <c r="CH1887" s="5"/>
      <c r="CJ1887" s="14"/>
      <c r="CK1887" s="25"/>
      <c r="DO1887" s="5" t="e">
        <f>IF(REPORTE!AH$2="si",IF(C1887=VALUE(REPORTE!C$22),IF(SUM(DO1888:DO$1993),CONCATENATE(INT(B1887),", "),INT(B1887)),""),IF(C1887=VALUE(REPORTE!C$21),IF(SUM(DO1888:DO$1993),CONCATENATE(INT(B1887),", "),INT(B1887)),""))</f>
        <v>#VALUE!</v>
      </c>
      <c r="DS1887" s="5"/>
      <c r="DT1887" s="5"/>
      <c r="DU1887" s="5"/>
      <c r="DV1887" s="5"/>
    </row>
    <row r="1888" spans="1:126" x14ac:dyDescent="0.25">
      <c r="A1888" s="4" t="str">
        <f t="shared" si="380"/>
        <v/>
      </c>
      <c r="B1888" s="3"/>
      <c r="D1888" s="1"/>
      <c r="H1888" s="5" t="str">
        <f>IF(F1888="","",IFERROR(CONCATENATE("PEUA",VLOOKUP(ESTADO,REPORTE!AV$2:AW$33,2,0),DIDTRITO_FORM,CADER_FORM,IFERROR(INDEX(CA:CA,MATCH(DAY(F1888),BZ:BZ,0),1),DAY(F1888)),IFERROR(INDEX(CA:CA,MATCH(MONTH(F1888),BZ:BZ,0),1),MONTH(F1888)),YEAR(F1888),G1888),""))</f>
        <v/>
      </c>
      <c r="N1888" s="66" t="str">
        <f>IFERROR(IF(BT1888="","",IF(INDEX(N$1:N1887,MATCH(BT1888,BT$1:BT1887,0),1)=0,"",INDEX(N$1:N1887,MATCH(BT1888,BT$1:BT1887,0),1))),"")</f>
        <v/>
      </c>
      <c r="O1888" s="66" t="str">
        <f>IFERROR(IF(BT1888="","",IF(INDEX(O$1:O1887,MATCH(BT1888,BT$1:BT1887,0),1)=0,"",INDEX(O$1:O1887,MATCH(BT1888,BT$1:BT1887,0),1))),"")</f>
        <v/>
      </c>
      <c r="R1888" s="66"/>
      <c r="S1888" s="5"/>
      <c r="T1888" s="66"/>
      <c r="U1888" s="5" t="str">
        <f>IFERROR(IF(INDEX(U$1:U1887,MATCH(T1888,T$1:T1887,0),1)=0,"",INDEX(U$1:U1887,MATCH(T1888,T$1:T1887,0),1)),"")</f>
        <v/>
      </c>
      <c r="V1888" s="66"/>
      <c r="W1888" s="5" t="str">
        <f>IFERROR(IF(INDEX(W$1:W1887,MATCH(V1888,V$1:V1887,0),1)=0,"",INDEX(W$1:W1887,MATCH(V1888,V$1:V1887,0),1)),"")</f>
        <v/>
      </c>
      <c r="AE1888" s="4"/>
      <c r="AY1888" s="7"/>
      <c r="BN1888" s="7" t="str">
        <f t="shared" si="387"/>
        <v/>
      </c>
      <c r="BO1888" s="286" t="str">
        <f t="shared" si="379"/>
        <v/>
      </c>
      <c r="BP1888" s="22" t="str">
        <f t="shared" si="388"/>
        <v/>
      </c>
      <c r="BQ1888" s="7"/>
      <c r="BR1888" s="75" t="str">
        <f t="shared" si="381"/>
        <v/>
      </c>
      <c r="BS1888" s="75" t="str">
        <f t="shared" si="382"/>
        <v/>
      </c>
      <c r="BT1888" s="5" t="str">
        <f t="shared" si="383"/>
        <v/>
      </c>
      <c r="BU1888" s="79" t="str">
        <f t="shared" si="384"/>
        <v/>
      </c>
      <c r="BV1888" s="79" t="str">
        <f t="shared" si="385"/>
        <v/>
      </c>
      <c r="BW1888" s="79" t="str">
        <f t="shared" si="386"/>
        <v/>
      </c>
      <c r="CB1888" s="5"/>
      <c r="CE1888" s="5"/>
      <c r="CF1888" s="5"/>
      <c r="CG1888" s="5"/>
      <c r="CH1888" s="5"/>
      <c r="CJ1888" s="14"/>
      <c r="CK1888" s="25"/>
      <c r="DO1888" s="5" t="e">
        <f>IF(REPORTE!AH$2="si",IF(C1888=VALUE(REPORTE!C$22),IF(SUM(DO1889:DO$1993),CONCATENATE(INT(B1888),", "),INT(B1888)),""),IF(C1888=VALUE(REPORTE!C$21),IF(SUM(DO1889:DO$1993),CONCATENATE(INT(B1888),", "),INT(B1888)),""))</f>
        <v>#VALUE!</v>
      </c>
      <c r="DS1888" s="5"/>
      <c r="DT1888" s="5"/>
      <c r="DU1888" s="5"/>
      <c r="DV1888" s="5"/>
    </row>
    <row r="1889" spans="1:126" x14ac:dyDescent="0.25">
      <c r="A1889" s="4" t="str">
        <f t="shared" si="380"/>
        <v/>
      </c>
      <c r="B1889" s="3"/>
      <c r="D1889" s="1"/>
      <c r="H1889" s="5" t="str">
        <f>IF(F1889="","",IFERROR(CONCATENATE("PEUA",VLOOKUP(ESTADO,REPORTE!AV$2:AW$33,2,0),DIDTRITO_FORM,CADER_FORM,IFERROR(INDEX(CA:CA,MATCH(DAY(F1889),BZ:BZ,0),1),DAY(F1889)),IFERROR(INDEX(CA:CA,MATCH(MONTH(F1889),BZ:BZ,0),1),MONTH(F1889)),YEAR(F1889),G1889),""))</f>
        <v/>
      </c>
      <c r="N1889" s="66" t="str">
        <f>IFERROR(IF(BT1889="","",IF(INDEX(N$1:N1888,MATCH(BT1889,BT$1:BT1888,0),1)=0,"",INDEX(N$1:N1888,MATCH(BT1889,BT$1:BT1888,0),1))),"")</f>
        <v/>
      </c>
      <c r="O1889" s="66" t="str">
        <f>IFERROR(IF(BT1889="","",IF(INDEX(O$1:O1888,MATCH(BT1889,BT$1:BT1888,0),1)=0,"",INDEX(O$1:O1888,MATCH(BT1889,BT$1:BT1888,0),1))),"")</f>
        <v/>
      </c>
      <c r="R1889" s="66"/>
      <c r="S1889" s="5"/>
      <c r="T1889" s="66"/>
      <c r="U1889" s="5" t="str">
        <f>IFERROR(IF(INDEX(U$1:U1888,MATCH(T1889,T$1:T1888,0),1)=0,"",INDEX(U$1:U1888,MATCH(T1889,T$1:T1888,0),1)),"")</f>
        <v/>
      </c>
      <c r="V1889" s="66"/>
      <c r="W1889" s="5" t="str">
        <f>IFERROR(IF(INDEX(W$1:W1888,MATCH(V1889,V$1:V1888,0),1)=0,"",INDEX(W$1:W1888,MATCH(V1889,V$1:V1888,0),1)),"")</f>
        <v/>
      </c>
      <c r="AE1889" s="4"/>
      <c r="AY1889" s="7"/>
      <c r="BN1889" s="7" t="str">
        <f t="shared" si="387"/>
        <v/>
      </c>
      <c r="BO1889" s="286" t="str">
        <f t="shared" si="379"/>
        <v/>
      </c>
      <c r="BP1889" s="22" t="str">
        <f t="shared" si="388"/>
        <v/>
      </c>
      <c r="BQ1889" s="7"/>
      <c r="BR1889" s="75" t="str">
        <f t="shared" si="381"/>
        <v/>
      </c>
      <c r="BS1889" s="75" t="str">
        <f t="shared" si="382"/>
        <v/>
      </c>
      <c r="BT1889" s="5" t="str">
        <f t="shared" si="383"/>
        <v/>
      </c>
      <c r="BU1889" s="79" t="str">
        <f t="shared" si="384"/>
        <v/>
      </c>
      <c r="BV1889" s="79" t="str">
        <f t="shared" si="385"/>
        <v/>
      </c>
      <c r="BW1889" s="79" t="str">
        <f t="shared" si="386"/>
        <v/>
      </c>
      <c r="CB1889" s="5"/>
      <c r="CE1889" s="5"/>
      <c r="CF1889" s="5"/>
      <c r="CG1889" s="5"/>
      <c r="CH1889" s="5"/>
      <c r="CJ1889" s="14"/>
      <c r="CK1889" s="25"/>
      <c r="DO1889" s="5" t="e">
        <f>IF(REPORTE!AH$2="si",IF(C1889=VALUE(REPORTE!C$22),IF(SUM(DO1890:DO$1993),CONCATENATE(INT(B1889),", "),INT(B1889)),""),IF(C1889=VALUE(REPORTE!C$21),IF(SUM(DO1890:DO$1993),CONCATENATE(INT(B1889),", "),INT(B1889)),""))</f>
        <v>#VALUE!</v>
      </c>
      <c r="DS1889" s="5"/>
      <c r="DT1889" s="5"/>
      <c r="DU1889" s="5"/>
      <c r="DV1889" s="5"/>
    </row>
    <row r="1890" spans="1:126" x14ac:dyDescent="0.25">
      <c r="A1890" s="4" t="str">
        <f t="shared" si="380"/>
        <v/>
      </c>
      <c r="B1890" s="3"/>
      <c r="D1890" s="1"/>
      <c r="H1890" s="5" t="str">
        <f>IF(F1890="","",IFERROR(CONCATENATE("PEUA",VLOOKUP(ESTADO,REPORTE!AV$2:AW$33,2,0),DIDTRITO_FORM,CADER_FORM,IFERROR(INDEX(CA:CA,MATCH(DAY(F1890),BZ:BZ,0),1),DAY(F1890)),IFERROR(INDEX(CA:CA,MATCH(MONTH(F1890),BZ:BZ,0),1),MONTH(F1890)),YEAR(F1890),G1890),""))</f>
        <v/>
      </c>
      <c r="N1890" s="66" t="str">
        <f>IFERROR(IF(BT1890="","",IF(INDEX(N$1:N1889,MATCH(BT1890,BT$1:BT1889,0),1)=0,"",INDEX(N$1:N1889,MATCH(BT1890,BT$1:BT1889,0),1))),"")</f>
        <v/>
      </c>
      <c r="O1890" s="66" t="str">
        <f>IFERROR(IF(BT1890="","",IF(INDEX(O$1:O1889,MATCH(BT1890,BT$1:BT1889,0),1)=0,"",INDEX(O$1:O1889,MATCH(BT1890,BT$1:BT1889,0),1))),"")</f>
        <v/>
      </c>
      <c r="R1890" s="66"/>
      <c r="S1890" s="5"/>
      <c r="T1890" s="66"/>
      <c r="U1890" s="5" t="str">
        <f>IFERROR(IF(INDEX(U$1:U1889,MATCH(T1890,T$1:T1889,0),1)=0,"",INDEX(U$1:U1889,MATCH(T1890,T$1:T1889,0),1)),"")</f>
        <v/>
      </c>
      <c r="V1890" s="66"/>
      <c r="W1890" s="5" t="str">
        <f>IFERROR(IF(INDEX(W$1:W1889,MATCH(V1890,V$1:V1889,0),1)=0,"",INDEX(W$1:W1889,MATCH(V1890,V$1:V1889,0),1)),"")</f>
        <v/>
      </c>
      <c r="AE1890" s="4"/>
      <c r="AY1890" s="7"/>
      <c r="BN1890" s="7" t="str">
        <f t="shared" si="387"/>
        <v/>
      </c>
      <c r="BO1890" s="286" t="str">
        <f t="shared" si="379"/>
        <v/>
      </c>
      <c r="BP1890" s="22" t="str">
        <f t="shared" si="388"/>
        <v/>
      </c>
      <c r="BQ1890" s="7"/>
      <c r="BR1890" s="75" t="str">
        <f t="shared" si="381"/>
        <v/>
      </c>
      <c r="BS1890" s="75" t="str">
        <f t="shared" si="382"/>
        <v/>
      </c>
      <c r="BT1890" s="5" t="str">
        <f t="shared" si="383"/>
        <v/>
      </c>
      <c r="BU1890" s="79" t="str">
        <f t="shared" si="384"/>
        <v/>
      </c>
      <c r="BV1890" s="79" t="str">
        <f t="shared" si="385"/>
        <v/>
      </c>
      <c r="BW1890" s="79" t="str">
        <f t="shared" si="386"/>
        <v/>
      </c>
      <c r="CB1890" s="5"/>
      <c r="CE1890" s="5"/>
      <c r="CF1890" s="5"/>
      <c r="CG1890" s="5"/>
      <c r="CH1890" s="5"/>
      <c r="CJ1890" s="14"/>
      <c r="CK1890" s="25"/>
      <c r="DO1890" s="5" t="e">
        <f>IF(REPORTE!AH$2="si",IF(C1890=VALUE(REPORTE!C$22),IF(SUM(DO1891:DO$1993),CONCATENATE(INT(B1890),", "),INT(B1890)),""),IF(C1890=VALUE(REPORTE!C$21),IF(SUM(DO1891:DO$1993),CONCATENATE(INT(B1890),", "),INT(B1890)),""))</f>
        <v>#VALUE!</v>
      </c>
      <c r="DS1890" s="5"/>
      <c r="DT1890" s="5"/>
      <c r="DU1890" s="5"/>
      <c r="DV1890" s="5"/>
    </row>
    <row r="1891" spans="1:126" x14ac:dyDescent="0.25">
      <c r="A1891" s="4" t="str">
        <f t="shared" si="380"/>
        <v/>
      </c>
      <c r="B1891" s="3"/>
      <c r="D1891" s="1"/>
      <c r="H1891" s="5" t="str">
        <f>IF(F1891="","",IFERROR(CONCATENATE("PEUA",VLOOKUP(ESTADO,REPORTE!AV$2:AW$33,2,0),DIDTRITO_FORM,CADER_FORM,IFERROR(INDEX(CA:CA,MATCH(DAY(F1891),BZ:BZ,0),1),DAY(F1891)),IFERROR(INDEX(CA:CA,MATCH(MONTH(F1891),BZ:BZ,0),1),MONTH(F1891)),YEAR(F1891),G1891),""))</f>
        <v/>
      </c>
      <c r="N1891" s="66" t="str">
        <f>IFERROR(IF(BT1891="","",IF(INDEX(N$1:N1890,MATCH(BT1891,BT$1:BT1890,0),1)=0,"",INDEX(N$1:N1890,MATCH(BT1891,BT$1:BT1890,0),1))),"")</f>
        <v/>
      </c>
      <c r="O1891" s="66" t="str">
        <f>IFERROR(IF(BT1891="","",IF(INDEX(O$1:O1890,MATCH(BT1891,BT$1:BT1890,0),1)=0,"",INDEX(O$1:O1890,MATCH(BT1891,BT$1:BT1890,0),1))),"")</f>
        <v/>
      </c>
      <c r="R1891" s="66"/>
      <c r="S1891" s="5"/>
      <c r="T1891" s="66"/>
      <c r="U1891" s="5" t="str">
        <f>IFERROR(IF(INDEX(U$1:U1890,MATCH(T1891,T$1:T1890,0),1)=0,"",INDEX(U$1:U1890,MATCH(T1891,T$1:T1890,0),1)),"")</f>
        <v/>
      </c>
      <c r="V1891" s="66"/>
      <c r="W1891" s="5" t="str">
        <f>IFERROR(IF(INDEX(W$1:W1890,MATCH(V1891,V$1:V1890,0),1)=0,"",INDEX(W$1:W1890,MATCH(V1891,V$1:V1890,0),1)),"")</f>
        <v/>
      </c>
      <c r="AE1891" s="4"/>
      <c r="AY1891" s="7"/>
      <c r="BN1891" s="7" t="str">
        <f t="shared" si="387"/>
        <v/>
      </c>
      <c r="BO1891" s="286" t="str">
        <f t="shared" si="379"/>
        <v/>
      </c>
      <c r="BP1891" s="22" t="str">
        <f t="shared" si="388"/>
        <v/>
      </c>
      <c r="BQ1891" s="7"/>
      <c r="BR1891" s="75" t="str">
        <f t="shared" si="381"/>
        <v/>
      </c>
      <c r="BS1891" s="75" t="str">
        <f t="shared" si="382"/>
        <v/>
      </c>
      <c r="BT1891" s="5" t="str">
        <f t="shared" si="383"/>
        <v/>
      </c>
      <c r="BU1891" s="79" t="str">
        <f t="shared" si="384"/>
        <v/>
      </c>
      <c r="BV1891" s="79" t="str">
        <f t="shared" si="385"/>
        <v/>
      </c>
      <c r="BW1891" s="79" t="str">
        <f t="shared" si="386"/>
        <v/>
      </c>
      <c r="CB1891" s="5"/>
      <c r="CE1891" s="5"/>
      <c r="CF1891" s="5"/>
      <c r="CG1891" s="5"/>
      <c r="CH1891" s="5"/>
      <c r="CJ1891" s="14"/>
      <c r="CK1891" s="25"/>
      <c r="DO1891" s="5" t="e">
        <f>IF(REPORTE!AH$2="si",IF(C1891=VALUE(REPORTE!C$22),IF(SUM(DO1892:DO$1993),CONCATENATE(INT(B1891),", "),INT(B1891)),""),IF(C1891=VALUE(REPORTE!C$21),IF(SUM(DO1892:DO$1993),CONCATENATE(INT(B1891),", "),INT(B1891)),""))</f>
        <v>#VALUE!</v>
      </c>
      <c r="DP1891" s="5"/>
      <c r="DS1891" s="5"/>
      <c r="DT1891" s="5"/>
      <c r="DU1891" s="5"/>
      <c r="DV1891" s="5"/>
    </row>
    <row r="1892" spans="1:126" x14ac:dyDescent="0.25">
      <c r="A1892" s="4" t="str">
        <f t="shared" si="380"/>
        <v/>
      </c>
      <c r="B1892" s="3"/>
      <c r="D1892" s="1"/>
      <c r="H1892" s="5" t="str">
        <f>IF(F1892="","",IFERROR(CONCATENATE("PEUA",VLOOKUP(ESTADO,REPORTE!AV$2:AW$33,2,0),DIDTRITO_FORM,CADER_FORM,IFERROR(INDEX(CA:CA,MATCH(DAY(F1892),BZ:BZ,0),1),DAY(F1892)),IFERROR(INDEX(CA:CA,MATCH(MONTH(F1892),BZ:BZ,0),1),MONTH(F1892)),YEAR(F1892),G1892),""))</f>
        <v/>
      </c>
      <c r="N1892" s="66" t="str">
        <f>IFERROR(IF(BT1892="","",IF(INDEX(N$1:N1891,MATCH(BT1892,BT$1:BT1891,0),1)=0,"",INDEX(N$1:N1891,MATCH(BT1892,BT$1:BT1891,0),1))),"")</f>
        <v/>
      </c>
      <c r="O1892" s="66" t="str">
        <f>IFERROR(IF(BT1892="","",IF(INDEX(O$1:O1891,MATCH(BT1892,BT$1:BT1891,0),1)=0,"",INDEX(O$1:O1891,MATCH(BT1892,BT$1:BT1891,0),1))),"")</f>
        <v/>
      </c>
      <c r="R1892" s="66"/>
      <c r="S1892" s="5"/>
      <c r="T1892" s="66"/>
      <c r="U1892" s="5" t="str">
        <f>IFERROR(IF(INDEX(U$1:U1891,MATCH(T1892,T$1:T1891,0),1)=0,"",INDEX(U$1:U1891,MATCH(T1892,T$1:T1891,0),1)),"")</f>
        <v/>
      </c>
      <c r="V1892" s="66"/>
      <c r="W1892" s="5" t="str">
        <f>IFERROR(IF(INDEX(W$1:W1891,MATCH(V1892,V$1:V1891,0),1)=0,"",INDEX(W$1:W1891,MATCH(V1892,V$1:V1891,0),1)),"")</f>
        <v/>
      </c>
      <c r="AE1892" s="4"/>
      <c r="AY1892" s="7"/>
      <c r="BN1892" s="7" t="str">
        <f t="shared" si="387"/>
        <v/>
      </c>
      <c r="BO1892" s="286" t="str">
        <f t="shared" si="379"/>
        <v/>
      </c>
      <c r="BP1892" s="22" t="str">
        <f t="shared" si="388"/>
        <v/>
      </c>
      <c r="BQ1892" s="7"/>
      <c r="BR1892" s="75" t="str">
        <f t="shared" si="381"/>
        <v/>
      </c>
      <c r="BS1892" s="75" t="str">
        <f t="shared" si="382"/>
        <v/>
      </c>
      <c r="BT1892" s="5" t="str">
        <f t="shared" si="383"/>
        <v/>
      </c>
      <c r="BU1892" s="79" t="str">
        <f t="shared" si="384"/>
        <v/>
      </c>
      <c r="BV1892" s="79" t="str">
        <f t="shared" si="385"/>
        <v/>
      </c>
      <c r="BW1892" s="79" t="str">
        <f t="shared" si="386"/>
        <v/>
      </c>
      <c r="CB1892" s="5"/>
      <c r="CE1892" s="5"/>
      <c r="CF1892" s="5"/>
      <c r="CG1892" s="5"/>
      <c r="CH1892" s="5"/>
      <c r="CJ1892" s="14"/>
      <c r="CK1892" s="25"/>
      <c r="DO1892" s="5" t="e">
        <f>IF(REPORTE!AH$2="si",IF(C1892=VALUE(REPORTE!C$22),IF(SUM(DO1893:DO$1993),CONCATENATE(INT(B1892),", "),INT(B1892)),""),IF(C1892=VALUE(REPORTE!C$21),IF(SUM(DO1893:DO$1993),CONCATENATE(INT(B1892),", "),INT(B1892)),""))</f>
        <v>#VALUE!</v>
      </c>
      <c r="DP1892" s="5" t="e">
        <f>CONCATENATE(DO1892,DO1893,DO1894,DO1895,DO1896,DO1897,DO1898,DO1899,DO1900,DO1901,DO1902,DO1903,DO1904,DO1905,DO1906,DO1907,DO1908,DO1909,DO1910,DO1911,DO1912,DO1913,DO1914,DO1915,DO1916,DO1917,DO1918,DO1919,DO1920,DO1921,DO1922,DO1923,DO1924,DO1925,DO1926,DO1927,DO1928,DO1929,DO1930,DO1931,DO1932,DO1933)</f>
        <v>#VALUE!</v>
      </c>
      <c r="DS1892" s="5"/>
      <c r="DT1892" s="5"/>
      <c r="DU1892" s="5"/>
      <c r="DV1892" s="5"/>
    </row>
    <row r="1893" spans="1:126" x14ac:dyDescent="0.25">
      <c r="A1893" s="4" t="str">
        <f t="shared" si="380"/>
        <v/>
      </c>
      <c r="B1893" s="3"/>
      <c r="D1893" s="1"/>
      <c r="H1893" s="5" t="str">
        <f>IF(F1893="","",IFERROR(CONCATENATE("PEUA",VLOOKUP(ESTADO,REPORTE!AV$2:AW$33,2,0),DIDTRITO_FORM,CADER_FORM,IFERROR(INDEX(CA:CA,MATCH(DAY(F1893),BZ:BZ,0),1),DAY(F1893)),IFERROR(INDEX(CA:CA,MATCH(MONTH(F1893),BZ:BZ,0),1),MONTH(F1893)),YEAR(F1893),G1893),""))</f>
        <v/>
      </c>
      <c r="N1893" s="66" t="str">
        <f>IFERROR(IF(BT1893="","",IF(INDEX(N$1:N1892,MATCH(BT1893,BT$1:BT1892,0),1)=0,"",INDEX(N$1:N1892,MATCH(BT1893,BT$1:BT1892,0),1))),"")</f>
        <v/>
      </c>
      <c r="O1893" s="66" t="str">
        <f>IFERROR(IF(BT1893="","",IF(INDEX(O$1:O1892,MATCH(BT1893,BT$1:BT1892,0),1)=0,"",INDEX(O$1:O1892,MATCH(BT1893,BT$1:BT1892,0),1))),"")</f>
        <v/>
      </c>
      <c r="R1893" s="66"/>
      <c r="S1893" s="5"/>
      <c r="T1893" s="66"/>
      <c r="U1893" s="5" t="str">
        <f>IFERROR(IF(INDEX(U$1:U1892,MATCH(T1893,T$1:T1892,0),1)=0,"",INDEX(U$1:U1892,MATCH(T1893,T$1:T1892,0),1)),"")</f>
        <v/>
      </c>
      <c r="V1893" s="66"/>
      <c r="W1893" s="5" t="str">
        <f>IFERROR(IF(INDEX(W$1:W1892,MATCH(V1893,V$1:V1892,0),1)=0,"",INDEX(W$1:W1892,MATCH(V1893,V$1:V1892,0),1)),"")</f>
        <v/>
      </c>
      <c r="AE1893" s="4"/>
      <c r="AY1893" s="7"/>
      <c r="BN1893" s="7" t="str">
        <f t="shared" si="387"/>
        <v/>
      </c>
      <c r="BO1893" s="286" t="str">
        <f t="shared" si="379"/>
        <v/>
      </c>
      <c r="BP1893" s="22" t="str">
        <f t="shared" si="388"/>
        <v/>
      </c>
      <c r="BQ1893" s="7"/>
      <c r="BR1893" s="75" t="str">
        <f t="shared" si="381"/>
        <v/>
      </c>
      <c r="BS1893" s="75" t="str">
        <f t="shared" si="382"/>
        <v/>
      </c>
      <c r="BT1893" s="5" t="str">
        <f t="shared" si="383"/>
        <v/>
      </c>
      <c r="BU1893" s="79" t="str">
        <f t="shared" si="384"/>
        <v/>
      </c>
      <c r="BV1893" s="79" t="str">
        <f t="shared" si="385"/>
        <v/>
      </c>
      <c r="BW1893" s="79" t="str">
        <f t="shared" si="386"/>
        <v/>
      </c>
      <c r="CB1893" s="5"/>
      <c r="CE1893" s="5"/>
      <c r="CF1893" s="5"/>
      <c r="CG1893" s="5"/>
      <c r="CH1893" s="5"/>
      <c r="CJ1893" s="14"/>
      <c r="CK1893" s="25"/>
      <c r="DO1893" s="5" t="e">
        <f>IF(REPORTE!AH$2="si",IF(C1893=VALUE(REPORTE!C$22),IF(SUM(DO1894:DO$1993),CONCATENATE(INT(B1893),", "),INT(B1893)),""),IF(C1893=VALUE(REPORTE!C$21),IF(SUM(DO1894:DO$1993),CONCATENATE(INT(B1893),", "),INT(B1893)),""))</f>
        <v>#VALUE!</v>
      </c>
      <c r="DS1893" s="5"/>
      <c r="DT1893" s="5"/>
      <c r="DU1893" s="5"/>
      <c r="DV1893" s="5"/>
    </row>
    <row r="1894" spans="1:126" x14ac:dyDescent="0.25">
      <c r="A1894" s="4" t="str">
        <f t="shared" si="380"/>
        <v/>
      </c>
      <c r="B1894" s="3"/>
      <c r="D1894" s="1"/>
      <c r="H1894" s="5" t="str">
        <f>IF(F1894="","",IFERROR(CONCATENATE("PEUA",VLOOKUP(ESTADO,REPORTE!AV$2:AW$33,2,0),DIDTRITO_FORM,CADER_FORM,IFERROR(INDEX(CA:CA,MATCH(DAY(F1894),BZ:BZ,0),1),DAY(F1894)),IFERROR(INDEX(CA:CA,MATCH(MONTH(F1894),BZ:BZ,0),1),MONTH(F1894)),YEAR(F1894),G1894),""))</f>
        <v/>
      </c>
      <c r="N1894" s="66" t="str">
        <f>IFERROR(IF(BT1894="","",IF(INDEX(N$1:N1893,MATCH(BT1894,BT$1:BT1893,0),1)=0,"",INDEX(N$1:N1893,MATCH(BT1894,BT$1:BT1893,0),1))),"")</f>
        <v/>
      </c>
      <c r="O1894" s="66" t="str">
        <f>IFERROR(IF(BT1894="","",IF(INDEX(O$1:O1893,MATCH(BT1894,BT$1:BT1893,0),1)=0,"",INDEX(O$1:O1893,MATCH(BT1894,BT$1:BT1893,0),1))),"")</f>
        <v/>
      </c>
      <c r="R1894" s="66"/>
      <c r="S1894" s="5"/>
      <c r="T1894" s="66"/>
      <c r="U1894" s="5" t="str">
        <f>IFERROR(IF(INDEX(U$1:U1893,MATCH(T1894,T$1:T1893,0),1)=0,"",INDEX(U$1:U1893,MATCH(T1894,T$1:T1893,0),1)),"")</f>
        <v/>
      </c>
      <c r="V1894" s="66"/>
      <c r="W1894" s="5" t="str">
        <f>IFERROR(IF(INDEX(W$1:W1893,MATCH(V1894,V$1:V1893,0),1)=0,"",INDEX(W$1:W1893,MATCH(V1894,V$1:V1893,0),1)),"")</f>
        <v/>
      </c>
      <c r="AE1894" s="4"/>
      <c r="AY1894" s="7"/>
      <c r="BN1894" s="7" t="str">
        <f t="shared" si="387"/>
        <v/>
      </c>
      <c r="BO1894" s="286" t="str">
        <f t="shared" si="379"/>
        <v/>
      </c>
      <c r="BP1894" s="22" t="str">
        <f t="shared" si="388"/>
        <v/>
      </c>
      <c r="BQ1894" s="7"/>
      <c r="BR1894" s="75" t="str">
        <f t="shared" si="381"/>
        <v/>
      </c>
      <c r="BS1894" s="75" t="str">
        <f t="shared" si="382"/>
        <v/>
      </c>
      <c r="BT1894" s="5" t="str">
        <f t="shared" si="383"/>
        <v/>
      </c>
      <c r="BU1894" s="79" t="str">
        <f t="shared" si="384"/>
        <v/>
      </c>
      <c r="BV1894" s="79" t="str">
        <f t="shared" si="385"/>
        <v/>
      </c>
      <c r="BW1894" s="79" t="str">
        <f t="shared" si="386"/>
        <v/>
      </c>
      <c r="CB1894" s="5"/>
      <c r="CE1894" s="5"/>
      <c r="CF1894" s="5"/>
      <c r="CG1894" s="5"/>
      <c r="CH1894" s="5"/>
      <c r="CJ1894" s="14"/>
      <c r="CK1894" s="25"/>
      <c r="DO1894" s="5" t="e">
        <f>IF(REPORTE!AH$2="si",IF(C1894=VALUE(REPORTE!C$22),IF(SUM(DO1895:DO$1993),CONCATENATE(INT(B1894),", "),INT(B1894)),""),IF(C1894=VALUE(REPORTE!C$21),IF(SUM(DO1895:DO$1993),CONCATENATE(INT(B1894),", "),INT(B1894)),""))</f>
        <v>#VALUE!</v>
      </c>
      <c r="DS1894" s="5"/>
      <c r="DT1894" s="5"/>
      <c r="DU1894" s="5"/>
      <c r="DV1894" s="5"/>
    </row>
    <row r="1895" spans="1:126" x14ac:dyDescent="0.25">
      <c r="A1895" s="4" t="str">
        <f t="shared" si="380"/>
        <v/>
      </c>
      <c r="B1895" s="3"/>
      <c r="D1895" s="1"/>
      <c r="H1895" s="5" t="str">
        <f>IF(F1895="","",IFERROR(CONCATENATE("PEUA",VLOOKUP(ESTADO,REPORTE!AV$2:AW$33,2,0),DIDTRITO_FORM,CADER_FORM,IFERROR(INDEX(CA:CA,MATCH(DAY(F1895),BZ:BZ,0),1),DAY(F1895)),IFERROR(INDEX(CA:CA,MATCH(MONTH(F1895),BZ:BZ,0),1),MONTH(F1895)),YEAR(F1895),G1895),""))</f>
        <v/>
      </c>
      <c r="N1895" s="66" t="str">
        <f>IFERROR(IF(BT1895="","",IF(INDEX(N$1:N1894,MATCH(BT1895,BT$1:BT1894,0),1)=0,"",INDEX(N$1:N1894,MATCH(BT1895,BT$1:BT1894,0),1))),"")</f>
        <v/>
      </c>
      <c r="O1895" s="66" t="str">
        <f>IFERROR(IF(BT1895="","",IF(INDEX(O$1:O1894,MATCH(BT1895,BT$1:BT1894,0),1)=0,"",INDEX(O$1:O1894,MATCH(BT1895,BT$1:BT1894,0),1))),"")</f>
        <v/>
      </c>
      <c r="R1895" s="66"/>
      <c r="S1895" s="5"/>
      <c r="T1895" s="66"/>
      <c r="U1895" s="5" t="str">
        <f>IFERROR(IF(INDEX(U$1:U1894,MATCH(T1895,T$1:T1894,0),1)=0,"",INDEX(U$1:U1894,MATCH(T1895,T$1:T1894,0),1)),"")</f>
        <v/>
      </c>
      <c r="V1895" s="66"/>
      <c r="W1895" s="5" t="str">
        <f>IFERROR(IF(INDEX(W$1:W1894,MATCH(V1895,V$1:V1894,0),1)=0,"",INDEX(W$1:W1894,MATCH(V1895,V$1:V1894,0),1)),"")</f>
        <v/>
      </c>
      <c r="AE1895" s="4"/>
      <c r="AY1895" s="7"/>
      <c r="BN1895" s="7" t="str">
        <f t="shared" si="387"/>
        <v/>
      </c>
      <c r="BO1895" s="286" t="str">
        <f t="shared" si="379"/>
        <v/>
      </c>
      <c r="BP1895" s="22" t="str">
        <f t="shared" si="388"/>
        <v/>
      </c>
      <c r="BQ1895" s="7"/>
      <c r="BR1895" s="75" t="str">
        <f t="shared" si="381"/>
        <v/>
      </c>
      <c r="BS1895" s="75" t="str">
        <f t="shared" si="382"/>
        <v/>
      </c>
      <c r="BT1895" s="5" t="str">
        <f t="shared" si="383"/>
        <v/>
      </c>
      <c r="BU1895" s="79" t="str">
        <f t="shared" si="384"/>
        <v/>
      </c>
      <c r="BV1895" s="79" t="str">
        <f t="shared" si="385"/>
        <v/>
      </c>
      <c r="BW1895" s="79" t="str">
        <f t="shared" si="386"/>
        <v/>
      </c>
      <c r="CB1895" s="5"/>
      <c r="CE1895" s="5"/>
      <c r="CF1895" s="5"/>
      <c r="CG1895" s="5"/>
      <c r="CH1895" s="5"/>
      <c r="CJ1895" s="14"/>
      <c r="CK1895" s="25"/>
      <c r="DO1895" s="5" t="e">
        <f>IF(REPORTE!AH$2="si",IF(C1895=VALUE(REPORTE!C$22),IF(SUM(DO1896:DO$1993),CONCATENATE(INT(B1895),", "),INT(B1895)),""),IF(C1895=VALUE(REPORTE!C$21),IF(SUM(DO1896:DO$1993),CONCATENATE(INT(B1895),", "),INT(B1895)),""))</f>
        <v>#VALUE!</v>
      </c>
      <c r="DS1895" s="5"/>
      <c r="DT1895" s="5"/>
      <c r="DU1895" s="5"/>
      <c r="DV1895" s="5"/>
    </row>
    <row r="1896" spans="1:126" x14ac:dyDescent="0.25">
      <c r="A1896" s="4" t="str">
        <f t="shared" si="380"/>
        <v/>
      </c>
      <c r="B1896" s="3"/>
      <c r="D1896" s="1"/>
      <c r="H1896" s="5" t="str">
        <f>IF(F1896="","",IFERROR(CONCATENATE("PEUA",VLOOKUP(ESTADO,REPORTE!AV$2:AW$33,2,0),DIDTRITO_FORM,CADER_FORM,IFERROR(INDEX(CA:CA,MATCH(DAY(F1896),BZ:BZ,0),1),DAY(F1896)),IFERROR(INDEX(CA:CA,MATCH(MONTH(F1896),BZ:BZ,0),1),MONTH(F1896)),YEAR(F1896),G1896),""))</f>
        <v/>
      </c>
      <c r="N1896" s="66" t="str">
        <f>IFERROR(IF(BT1896="","",IF(INDEX(N$1:N1895,MATCH(BT1896,BT$1:BT1895,0),1)=0,"",INDEX(N$1:N1895,MATCH(BT1896,BT$1:BT1895,0),1))),"")</f>
        <v/>
      </c>
      <c r="O1896" s="66" t="str">
        <f>IFERROR(IF(BT1896="","",IF(INDEX(O$1:O1895,MATCH(BT1896,BT$1:BT1895,0),1)=0,"",INDEX(O$1:O1895,MATCH(BT1896,BT$1:BT1895,0),1))),"")</f>
        <v/>
      </c>
      <c r="R1896" s="66"/>
      <c r="S1896" s="5"/>
      <c r="T1896" s="66"/>
      <c r="U1896" s="5" t="str">
        <f>IFERROR(IF(INDEX(U$1:U1895,MATCH(T1896,T$1:T1895,0),1)=0,"",INDEX(U$1:U1895,MATCH(T1896,T$1:T1895,0),1)),"")</f>
        <v/>
      </c>
      <c r="V1896" s="66"/>
      <c r="W1896" s="5" t="str">
        <f>IFERROR(IF(INDEX(W$1:W1895,MATCH(V1896,V$1:V1895,0),1)=0,"",INDEX(W$1:W1895,MATCH(V1896,V$1:V1895,0),1)),"")</f>
        <v/>
      </c>
      <c r="AE1896" s="4"/>
      <c r="AY1896" s="7"/>
      <c r="BN1896" s="7" t="str">
        <f t="shared" si="387"/>
        <v/>
      </c>
      <c r="BO1896" s="286" t="str">
        <f t="shared" si="379"/>
        <v/>
      </c>
      <c r="BP1896" s="22" t="str">
        <f t="shared" si="388"/>
        <v/>
      </c>
      <c r="BQ1896" s="7"/>
      <c r="BR1896" s="75" t="str">
        <f t="shared" si="381"/>
        <v/>
      </c>
      <c r="BS1896" s="75" t="str">
        <f t="shared" si="382"/>
        <v/>
      </c>
      <c r="BT1896" s="5" t="str">
        <f t="shared" si="383"/>
        <v/>
      </c>
      <c r="BU1896" s="79" t="str">
        <f t="shared" si="384"/>
        <v/>
      </c>
      <c r="BV1896" s="79" t="str">
        <f t="shared" si="385"/>
        <v/>
      </c>
      <c r="BW1896" s="79" t="str">
        <f t="shared" si="386"/>
        <v/>
      </c>
      <c r="CB1896" s="5"/>
      <c r="CE1896" s="5"/>
      <c r="CF1896" s="5"/>
      <c r="CG1896" s="5"/>
      <c r="CH1896" s="5"/>
      <c r="CJ1896" s="14"/>
      <c r="CK1896" s="25"/>
      <c r="DO1896" s="5" t="e">
        <f>IF(REPORTE!AH$2="si",IF(C1896=VALUE(REPORTE!C$22),IF(SUM(DO1897:DO$1993),CONCATENATE(INT(B1896),", "),INT(B1896)),""),IF(C1896=VALUE(REPORTE!C$21),IF(SUM(DO1897:DO$1993),CONCATENATE(INT(B1896),", "),INT(B1896)),""))</f>
        <v>#VALUE!</v>
      </c>
      <c r="DS1896" s="5"/>
      <c r="DT1896" s="5"/>
      <c r="DU1896" s="5"/>
      <c r="DV1896" s="5"/>
    </row>
    <row r="1897" spans="1:126" x14ac:dyDescent="0.25">
      <c r="A1897" s="4" t="str">
        <f t="shared" si="380"/>
        <v/>
      </c>
      <c r="B1897" s="3"/>
      <c r="D1897" s="1"/>
      <c r="H1897" s="5" t="str">
        <f>IF(F1897="","",IFERROR(CONCATENATE("PEUA",VLOOKUP(ESTADO,REPORTE!AV$2:AW$33,2,0),DIDTRITO_FORM,CADER_FORM,IFERROR(INDEX(CA:CA,MATCH(DAY(F1897),BZ:BZ,0),1),DAY(F1897)),IFERROR(INDEX(CA:CA,MATCH(MONTH(F1897),BZ:BZ,0),1),MONTH(F1897)),YEAR(F1897),G1897),""))</f>
        <v/>
      </c>
      <c r="N1897" s="66" t="str">
        <f>IFERROR(IF(BT1897="","",IF(INDEX(N$1:N1896,MATCH(BT1897,BT$1:BT1896,0),1)=0,"",INDEX(N$1:N1896,MATCH(BT1897,BT$1:BT1896,0),1))),"")</f>
        <v/>
      </c>
      <c r="O1897" s="66" t="str">
        <f>IFERROR(IF(BT1897="","",IF(INDEX(O$1:O1896,MATCH(BT1897,BT$1:BT1896,0),1)=0,"",INDEX(O$1:O1896,MATCH(BT1897,BT$1:BT1896,0),1))),"")</f>
        <v/>
      </c>
      <c r="R1897" s="66"/>
      <c r="S1897" s="5"/>
      <c r="T1897" s="66"/>
      <c r="U1897" s="5" t="str">
        <f>IFERROR(IF(INDEX(U$1:U1896,MATCH(T1897,T$1:T1896,0),1)=0,"",INDEX(U$1:U1896,MATCH(T1897,T$1:T1896,0),1)),"")</f>
        <v/>
      </c>
      <c r="V1897" s="66"/>
      <c r="W1897" s="5" t="str">
        <f>IFERROR(IF(INDEX(W$1:W1896,MATCH(V1897,V$1:V1896,0),1)=0,"",INDEX(W$1:W1896,MATCH(V1897,V$1:V1896,0),1)),"")</f>
        <v/>
      </c>
      <c r="AE1897" s="4"/>
      <c r="AY1897" s="7"/>
      <c r="BN1897" s="7" t="str">
        <f t="shared" si="387"/>
        <v/>
      </c>
      <c r="BO1897" s="286" t="str">
        <f t="shared" si="379"/>
        <v/>
      </c>
      <c r="BP1897" s="22" t="str">
        <f t="shared" si="388"/>
        <v/>
      </c>
      <c r="BQ1897" s="7"/>
      <c r="BR1897" s="75" t="str">
        <f t="shared" si="381"/>
        <v/>
      </c>
      <c r="BS1897" s="75" t="str">
        <f t="shared" si="382"/>
        <v/>
      </c>
      <c r="BT1897" s="5" t="str">
        <f t="shared" si="383"/>
        <v/>
      </c>
      <c r="BU1897" s="79" t="str">
        <f t="shared" si="384"/>
        <v/>
      </c>
      <c r="BV1897" s="79" t="str">
        <f t="shared" si="385"/>
        <v/>
      </c>
      <c r="BW1897" s="79" t="str">
        <f t="shared" si="386"/>
        <v/>
      </c>
      <c r="CB1897" s="5"/>
      <c r="CE1897" s="5"/>
      <c r="CF1897" s="5"/>
      <c r="CG1897" s="5"/>
      <c r="CH1897" s="5"/>
      <c r="CJ1897" s="14"/>
      <c r="CK1897" s="25"/>
      <c r="DO1897" s="5" t="e">
        <f>IF(REPORTE!AH$2="si",IF(C1897=VALUE(REPORTE!C$22),IF(SUM(DO1898:DO$1993),CONCATENATE(INT(B1897),", "),INT(B1897)),""),IF(C1897=VALUE(REPORTE!C$21),IF(SUM(DO1898:DO$1993),CONCATENATE(INT(B1897),", "),INT(B1897)),""))</f>
        <v>#VALUE!</v>
      </c>
      <c r="DS1897" s="5"/>
      <c r="DT1897" s="5"/>
      <c r="DU1897" s="5"/>
      <c r="DV1897" s="5"/>
    </row>
    <row r="1898" spans="1:126" x14ac:dyDescent="0.25">
      <c r="A1898" s="4" t="str">
        <f t="shared" si="380"/>
        <v/>
      </c>
      <c r="B1898" s="3"/>
      <c r="D1898" s="1"/>
      <c r="H1898" s="5" t="str">
        <f>IF(F1898="","",IFERROR(CONCATENATE("PEUA",VLOOKUP(ESTADO,REPORTE!AV$2:AW$33,2,0),DIDTRITO_FORM,CADER_FORM,IFERROR(INDEX(CA:CA,MATCH(DAY(F1898),BZ:BZ,0),1),DAY(F1898)),IFERROR(INDEX(CA:CA,MATCH(MONTH(F1898),BZ:BZ,0),1),MONTH(F1898)),YEAR(F1898),G1898),""))</f>
        <v/>
      </c>
      <c r="N1898" s="66" t="str">
        <f>IFERROR(IF(BT1898="","",IF(INDEX(N$1:N1897,MATCH(BT1898,BT$1:BT1897,0),1)=0,"",INDEX(N$1:N1897,MATCH(BT1898,BT$1:BT1897,0),1))),"")</f>
        <v/>
      </c>
      <c r="O1898" s="66" t="str">
        <f>IFERROR(IF(BT1898="","",IF(INDEX(O$1:O1897,MATCH(BT1898,BT$1:BT1897,0),1)=0,"",INDEX(O$1:O1897,MATCH(BT1898,BT$1:BT1897,0),1))),"")</f>
        <v/>
      </c>
      <c r="R1898" s="66"/>
      <c r="S1898" s="5"/>
      <c r="T1898" s="66"/>
      <c r="U1898" s="5" t="str">
        <f>IFERROR(IF(INDEX(U$1:U1897,MATCH(T1898,T$1:T1897,0),1)=0,"",INDEX(U$1:U1897,MATCH(T1898,T$1:T1897,0),1)),"")</f>
        <v/>
      </c>
      <c r="V1898" s="66"/>
      <c r="W1898" s="5" t="str">
        <f>IFERROR(IF(INDEX(W$1:W1897,MATCH(V1898,V$1:V1897,0),1)=0,"",INDEX(W$1:W1897,MATCH(V1898,V$1:V1897,0),1)),"")</f>
        <v/>
      </c>
      <c r="AE1898" s="4"/>
      <c r="AY1898" s="7"/>
      <c r="BN1898" s="7" t="str">
        <f t="shared" si="387"/>
        <v/>
      </c>
      <c r="BO1898" s="286" t="str">
        <f t="shared" si="379"/>
        <v/>
      </c>
      <c r="BP1898" s="22" t="str">
        <f t="shared" si="388"/>
        <v/>
      </c>
      <c r="BQ1898" s="7"/>
      <c r="BR1898" s="75" t="str">
        <f t="shared" si="381"/>
        <v/>
      </c>
      <c r="BS1898" s="75" t="str">
        <f t="shared" si="382"/>
        <v/>
      </c>
      <c r="BT1898" s="5" t="str">
        <f t="shared" si="383"/>
        <v/>
      </c>
      <c r="BU1898" s="79" t="str">
        <f t="shared" si="384"/>
        <v/>
      </c>
      <c r="BV1898" s="79" t="str">
        <f t="shared" si="385"/>
        <v/>
      </c>
      <c r="BW1898" s="79" t="str">
        <f t="shared" si="386"/>
        <v/>
      </c>
      <c r="CB1898" s="5"/>
      <c r="CE1898" s="5"/>
      <c r="CF1898" s="5"/>
      <c r="CG1898" s="5"/>
      <c r="CH1898" s="5"/>
      <c r="CJ1898" s="14"/>
      <c r="CK1898" s="25"/>
      <c r="DO1898" s="5" t="e">
        <f>IF(REPORTE!AH$2="si",IF(C1898=VALUE(REPORTE!C$22),IF(SUM(DO1899:DO$1993),CONCATENATE(INT(B1898),", "),INT(B1898)),""),IF(C1898=VALUE(REPORTE!C$21),IF(SUM(DO1899:DO$1993),CONCATENATE(INT(B1898),", "),INT(B1898)),""))</f>
        <v>#VALUE!</v>
      </c>
      <c r="DS1898" s="5"/>
      <c r="DT1898" s="5"/>
      <c r="DU1898" s="5"/>
      <c r="DV1898" s="5"/>
    </row>
    <row r="1899" spans="1:126" x14ac:dyDescent="0.25">
      <c r="A1899" s="4" t="str">
        <f t="shared" si="380"/>
        <v/>
      </c>
      <c r="B1899" s="3"/>
      <c r="D1899" s="1"/>
      <c r="H1899" s="5" t="str">
        <f>IF(F1899="","",IFERROR(CONCATENATE("PEUA",VLOOKUP(ESTADO,REPORTE!AV$2:AW$33,2,0),DIDTRITO_FORM,CADER_FORM,IFERROR(INDEX(CA:CA,MATCH(DAY(F1899),BZ:BZ,0),1),DAY(F1899)),IFERROR(INDEX(CA:CA,MATCH(MONTH(F1899),BZ:BZ,0),1),MONTH(F1899)),YEAR(F1899),G1899),""))</f>
        <v/>
      </c>
      <c r="N1899" s="66" t="str">
        <f>IFERROR(IF(BT1899="","",IF(INDEX(N$1:N1898,MATCH(BT1899,BT$1:BT1898,0),1)=0,"",INDEX(N$1:N1898,MATCH(BT1899,BT$1:BT1898,0),1))),"")</f>
        <v/>
      </c>
      <c r="O1899" s="66" t="str">
        <f>IFERROR(IF(BT1899="","",IF(INDEX(O$1:O1898,MATCH(BT1899,BT$1:BT1898,0),1)=0,"",INDEX(O$1:O1898,MATCH(BT1899,BT$1:BT1898,0),1))),"")</f>
        <v/>
      </c>
      <c r="R1899" s="66"/>
      <c r="S1899" s="5"/>
      <c r="T1899" s="66"/>
      <c r="U1899" s="5" t="str">
        <f>IFERROR(IF(INDEX(U$1:U1898,MATCH(T1899,T$1:T1898,0),1)=0,"",INDEX(U$1:U1898,MATCH(T1899,T$1:T1898,0),1)),"")</f>
        <v/>
      </c>
      <c r="V1899" s="66"/>
      <c r="W1899" s="5" t="str">
        <f>IFERROR(IF(INDEX(W$1:W1898,MATCH(V1899,V$1:V1898,0),1)=0,"",INDEX(W$1:W1898,MATCH(V1899,V$1:V1898,0),1)),"")</f>
        <v/>
      </c>
      <c r="AE1899" s="4"/>
      <c r="AY1899" s="7"/>
      <c r="BN1899" s="7" t="str">
        <f t="shared" si="387"/>
        <v/>
      </c>
      <c r="BO1899" s="286" t="str">
        <f t="shared" si="379"/>
        <v/>
      </c>
      <c r="BP1899" s="22" t="str">
        <f t="shared" si="388"/>
        <v/>
      </c>
      <c r="BQ1899" s="7"/>
      <c r="BR1899" s="75" t="str">
        <f t="shared" si="381"/>
        <v/>
      </c>
      <c r="BS1899" s="75" t="str">
        <f t="shared" si="382"/>
        <v/>
      </c>
      <c r="BT1899" s="5" t="str">
        <f t="shared" si="383"/>
        <v/>
      </c>
      <c r="BU1899" s="79" t="str">
        <f t="shared" si="384"/>
        <v/>
      </c>
      <c r="BV1899" s="79" t="str">
        <f t="shared" si="385"/>
        <v/>
      </c>
      <c r="BW1899" s="79" t="str">
        <f t="shared" si="386"/>
        <v/>
      </c>
      <c r="CB1899" s="5"/>
      <c r="CE1899" s="5"/>
      <c r="CF1899" s="5"/>
      <c r="CG1899" s="5"/>
      <c r="CH1899" s="5"/>
      <c r="CJ1899" s="14"/>
      <c r="CK1899" s="25"/>
      <c r="DO1899" s="5" t="e">
        <f>IF(REPORTE!AH$2="si",IF(C1899=VALUE(REPORTE!C$22),IF(SUM(DO1900:DO$1993),CONCATENATE(INT(B1899),", "),INT(B1899)),""),IF(C1899=VALUE(REPORTE!C$21),IF(SUM(DO1900:DO$1993),CONCATENATE(INT(B1899),", "),INT(B1899)),""))</f>
        <v>#VALUE!</v>
      </c>
      <c r="DS1899" s="5"/>
      <c r="DT1899" s="5"/>
      <c r="DU1899" s="5"/>
      <c r="DV1899" s="5"/>
    </row>
    <row r="1900" spans="1:126" x14ac:dyDescent="0.25">
      <c r="A1900" s="4" t="str">
        <f t="shared" si="380"/>
        <v/>
      </c>
      <c r="B1900" s="3"/>
      <c r="D1900" s="1"/>
      <c r="H1900" s="5" t="str">
        <f>IF(F1900="","",IFERROR(CONCATENATE("PEUA",VLOOKUP(ESTADO,REPORTE!AV$2:AW$33,2,0),DIDTRITO_FORM,CADER_FORM,IFERROR(INDEX(CA:CA,MATCH(DAY(F1900),BZ:BZ,0),1),DAY(F1900)),IFERROR(INDEX(CA:CA,MATCH(MONTH(F1900),BZ:BZ,0),1),MONTH(F1900)),YEAR(F1900),G1900),""))</f>
        <v/>
      </c>
      <c r="N1900" s="66" t="str">
        <f>IFERROR(IF(BT1900="","",IF(INDEX(N$1:N1899,MATCH(BT1900,BT$1:BT1899,0),1)=0,"",INDEX(N$1:N1899,MATCH(BT1900,BT$1:BT1899,0),1))),"")</f>
        <v/>
      </c>
      <c r="O1900" s="66" t="str">
        <f>IFERROR(IF(BT1900="","",IF(INDEX(O$1:O1899,MATCH(BT1900,BT$1:BT1899,0),1)=0,"",INDEX(O$1:O1899,MATCH(BT1900,BT$1:BT1899,0),1))),"")</f>
        <v/>
      </c>
      <c r="R1900" s="66"/>
      <c r="S1900" s="5"/>
      <c r="T1900" s="66"/>
      <c r="U1900" s="5" t="str">
        <f>IFERROR(IF(INDEX(U$1:U1899,MATCH(T1900,T$1:T1899,0),1)=0,"",INDEX(U$1:U1899,MATCH(T1900,T$1:T1899,0),1)),"")</f>
        <v/>
      </c>
      <c r="V1900" s="66"/>
      <c r="W1900" s="5" t="str">
        <f>IFERROR(IF(INDEX(W$1:W1899,MATCH(V1900,V$1:V1899,0),1)=0,"",INDEX(W$1:W1899,MATCH(V1900,V$1:V1899,0),1)),"")</f>
        <v/>
      </c>
      <c r="AE1900" s="4"/>
      <c r="AY1900" s="7"/>
      <c r="BN1900" s="7" t="str">
        <f t="shared" si="387"/>
        <v/>
      </c>
      <c r="BO1900" s="286" t="str">
        <f t="shared" si="379"/>
        <v/>
      </c>
      <c r="BP1900" s="22" t="str">
        <f t="shared" si="388"/>
        <v/>
      </c>
      <c r="BQ1900" s="7"/>
      <c r="BR1900" s="75" t="str">
        <f t="shared" si="381"/>
        <v/>
      </c>
      <c r="BS1900" s="75" t="str">
        <f t="shared" si="382"/>
        <v/>
      </c>
      <c r="BT1900" s="5" t="str">
        <f t="shared" si="383"/>
        <v/>
      </c>
      <c r="BU1900" s="79" t="str">
        <f t="shared" si="384"/>
        <v/>
      </c>
      <c r="BV1900" s="79" t="str">
        <f t="shared" si="385"/>
        <v/>
      </c>
      <c r="BW1900" s="79" t="str">
        <f t="shared" si="386"/>
        <v/>
      </c>
      <c r="CB1900" s="5"/>
      <c r="CE1900" s="5"/>
      <c r="CF1900" s="5"/>
      <c r="CG1900" s="5"/>
      <c r="CH1900" s="5"/>
      <c r="CJ1900" s="14"/>
      <c r="CK1900" s="25"/>
      <c r="DO1900" s="5" t="e">
        <f>IF(REPORTE!AH$2="si",IF(C1900=VALUE(REPORTE!C$22),IF(SUM(DO1901:DO$1993),CONCATENATE(INT(B1900),", "),INT(B1900)),""),IF(C1900=VALUE(REPORTE!C$21),IF(SUM(DO1901:DO$1993),CONCATENATE(INT(B1900),", "),INT(B1900)),""))</f>
        <v>#VALUE!</v>
      </c>
      <c r="DS1900" s="5"/>
      <c r="DT1900" s="5"/>
      <c r="DU1900" s="5"/>
      <c r="DV1900" s="5"/>
    </row>
    <row r="1901" spans="1:126" x14ac:dyDescent="0.25">
      <c r="A1901" s="4" t="str">
        <f t="shared" si="380"/>
        <v/>
      </c>
      <c r="B1901" s="3"/>
      <c r="D1901" s="1"/>
      <c r="H1901" s="5" t="str">
        <f>IF(F1901="","",IFERROR(CONCATENATE("PEUA",VLOOKUP(ESTADO,REPORTE!AV$2:AW$33,2,0),DIDTRITO_FORM,CADER_FORM,IFERROR(INDEX(CA:CA,MATCH(DAY(F1901),BZ:BZ,0),1),DAY(F1901)),IFERROR(INDEX(CA:CA,MATCH(MONTH(F1901),BZ:BZ,0),1),MONTH(F1901)),YEAR(F1901),G1901),""))</f>
        <v/>
      </c>
      <c r="N1901" s="66" t="str">
        <f>IFERROR(IF(BT1901="","",IF(INDEX(N$1:N1900,MATCH(BT1901,BT$1:BT1900,0),1)=0,"",INDEX(N$1:N1900,MATCH(BT1901,BT$1:BT1900,0),1))),"")</f>
        <v/>
      </c>
      <c r="O1901" s="66" t="str">
        <f>IFERROR(IF(BT1901="","",IF(INDEX(O$1:O1900,MATCH(BT1901,BT$1:BT1900,0),1)=0,"",INDEX(O$1:O1900,MATCH(BT1901,BT$1:BT1900,0),1))),"")</f>
        <v/>
      </c>
      <c r="R1901" s="66"/>
      <c r="S1901" s="5"/>
      <c r="T1901" s="66"/>
      <c r="U1901" s="5" t="str">
        <f>IFERROR(IF(INDEX(U$1:U1900,MATCH(T1901,T$1:T1900,0),1)=0,"",INDEX(U$1:U1900,MATCH(T1901,T$1:T1900,0),1)),"")</f>
        <v/>
      </c>
      <c r="V1901" s="66"/>
      <c r="W1901" s="5" t="str">
        <f>IFERROR(IF(INDEX(W$1:W1900,MATCH(V1901,V$1:V1900,0),1)=0,"",INDEX(W$1:W1900,MATCH(V1901,V$1:V1900,0),1)),"")</f>
        <v/>
      </c>
      <c r="AE1901" s="4"/>
      <c r="AY1901" s="7"/>
      <c r="BN1901" s="7" t="str">
        <f t="shared" si="387"/>
        <v/>
      </c>
      <c r="BO1901" s="286" t="str">
        <f t="shared" si="379"/>
        <v/>
      </c>
      <c r="BP1901" s="22" t="str">
        <f t="shared" si="388"/>
        <v/>
      </c>
      <c r="BQ1901" s="7"/>
      <c r="BR1901" s="75" t="str">
        <f t="shared" si="381"/>
        <v/>
      </c>
      <c r="BS1901" s="75" t="str">
        <f t="shared" si="382"/>
        <v/>
      </c>
      <c r="BT1901" s="5" t="str">
        <f t="shared" si="383"/>
        <v/>
      </c>
      <c r="BU1901" s="79" t="str">
        <f t="shared" si="384"/>
        <v/>
      </c>
      <c r="BV1901" s="79" t="str">
        <f t="shared" si="385"/>
        <v/>
      </c>
      <c r="BW1901" s="79" t="str">
        <f t="shared" si="386"/>
        <v/>
      </c>
      <c r="CB1901" s="5"/>
      <c r="CE1901" s="5"/>
      <c r="CF1901" s="5"/>
      <c r="CG1901" s="5"/>
      <c r="CH1901" s="5"/>
      <c r="CJ1901" s="14"/>
      <c r="CK1901" s="25"/>
      <c r="DO1901" s="5" t="e">
        <f>IF(REPORTE!AH$2="si",IF(C1901=VALUE(REPORTE!C$22),IF(SUM(DO1902:DO$1993),CONCATENATE(INT(B1901),", "),INT(B1901)),""),IF(C1901=VALUE(REPORTE!C$21),IF(SUM(DO1902:DO$1993),CONCATENATE(INT(B1901),", "),INT(B1901)),""))</f>
        <v>#VALUE!</v>
      </c>
      <c r="DS1901" s="5"/>
      <c r="DT1901" s="5"/>
      <c r="DU1901" s="5"/>
      <c r="DV1901" s="5"/>
    </row>
    <row r="1902" spans="1:126" x14ac:dyDescent="0.25">
      <c r="A1902" s="4" t="str">
        <f t="shared" si="380"/>
        <v/>
      </c>
      <c r="B1902" s="3"/>
      <c r="D1902" s="1"/>
      <c r="H1902" s="5" t="str">
        <f>IF(F1902="","",IFERROR(CONCATENATE("PEUA",VLOOKUP(ESTADO,REPORTE!AV$2:AW$33,2,0),DIDTRITO_FORM,CADER_FORM,IFERROR(INDEX(CA:CA,MATCH(DAY(F1902),BZ:BZ,0),1),DAY(F1902)),IFERROR(INDEX(CA:CA,MATCH(MONTH(F1902),BZ:BZ,0),1),MONTH(F1902)),YEAR(F1902),G1902),""))</f>
        <v/>
      </c>
      <c r="N1902" s="66" t="str">
        <f>IFERROR(IF(BT1902="","",IF(INDEX(N$1:N1901,MATCH(BT1902,BT$1:BT1901,0),1)=0,"",INDEX(N$1:N1901,MATCH(BT1902,BT$1:BT1901,0),1))),"")</f>
        <v/>
      </c>
      <c r="O1902" s="66" t="str">
        <f>IFERROR(IF(BT1902="","",IF(INDEX(O$1:O1901,MATCH(BT1902,BT$1:BT1901,0),1)=0,"",INDEX(O$1:O1901,MATCH(BT1902,BT$1:BT1901,0),1))),"")</f>
        <v/>
      </c>
      <c r="R1902" s="66"/>
      <c r="S1902" s="5"/>
      <c r="T1902" s="66"/>
      <c r="U1902" s="5" t="str">
        <f>IFERROR(IF(INDEX(U$1:U1901,MATCH(T1902,T$1:T1901,0),1)=0,"",INDEX(U$1:U1901,MATCH(T1902,T$1:T1901,0),1)),"")</f>
        <v/>
      </c>
      <c r="V1902" s="66"/>
      <c r="W1902" s="5" t="str">
        <f>IFERROR(IF(INDEX(W$1:W1901,MATCH(V1902,V$1:V1901,0),1)=0,"",INDEX(W$1:W1901,MATCH(V1902,V$1:V1901,0),1)),"")</f>
        <v/>
      </c>
      <c r="AE1902" s="4"/>
      <c r="AY1902" s="7"/>
      <c r="BN1902" s="7" t="str">
        <f t="shared" si="387"/>
        <v/>
      </c>
      <c r="BO1902" s="286" t="str">
        <f t="shared" si="379"/>
        <v/>
      </c>
      <c r="BP1902" s="22" t="str">
        <f t="shared" si="388"/>
        <v/>
      </c>
      <c r="BQ1902" s="7"/>
      <c r="BR1902" s="75" t="str">
        <f t="shared" si="381"/>
        <v/>
      </c>
      <c r="BS1902" s="75" t="str">
        <f t="shared" si="382"/>
        <v/>
      </c>
      <c r="BT1902" s="5" t="str">
        <f t="shared" si="383"/>
        <v/>
      </c>
      <c r="BU1902" s="79" t="str">
        <f t="shared" si="384"/>
        <v/>
      </c>
      <c r="BV1902" s="79" t="str">
        <f t="shared" si="385"/>
        <v/>
      </c>
      <c r="BW1902" s="79" t="str">
        <f t="shared" si="386"/>
        <v/>
      </c>
      <c r="CB1902" s="5"/>
      <c r="CE1902" s="5"/>
      <c r="CF1902" s="5"/>
      <c r="CG1902" s="5"/>
      <c r="CH1902" s="5"/>
      <c r="CJ1902" s="14"/>
      <c r="CK1902" s="25"/>
      <c r="DO1902" s="5" t="e">
        <f>IF(REPORTE!AH$2="si",IF(C1902=VALUE(REPORTE!C$22),IF(SUM(DO1903:DO$1993),CONCATENATE(INT(B1902),", "),INT(B1902)),""),IF(C1902=VALUE(REPORTE!C$21),IF(SUM(DO1903:DO$1993),CONCATENATE(INT(B1902),", "),INT(B1902)),""))</f>
        <v>#VALUE!</v>
      </c>
      <c r="DS1902" s="5"/>
      <c r="DT1902" s="5"/>
      <c r="DU1902" s="5"/>
      <c r="DV1902" s="5"/>
    </row>
    <row r="1903" spans="1:126" x14ac:dyDescent="0.25">
      <c r="A1903" s="4" t="str">
        <f t="shared" si="380"/>
        <v/>
      </c>
      <c r="B1903" s="3"/>
      <c r="D1903" s="1"/>
      <c r="H1903" s="5" t="str">
        <f>IF(F1903="","",IFERROR(CONCATENATE("PEUA",VLOOKUP(ESTADO,REPORTE!AV$2:AW$33,2,0),DIDTRITO_FORM,CADER_FORM,IFERROR(INDEX(CA:CA,MATCH(DAY(F1903),BZ:BZ,0),1),DAY(F1903)),IFERROR(INDEX(CA:CA,MATCH(MONTH(F1903),BZ:BZ,0),1),MONTH(F1903)),YEAR(F1903),G1903),""))</f>
        <v/>
      </c>
      <c r="N1903" s="66" t="str">
        <f>IFERROR(IF(BT1903="","",IF(INDEX(N$1:N1902,MATCH(BT1903,BT$1:BT1902,0),1)=0,"",INDEX(N$1:N1902,MATCH(BT1903,BT$1:BT1902,0),1))),"")</f>
        <v/>
      </c>
      <c r="O1903" s="66" t="str">
        <f>IFERROR(IF(BT1903="","",IF(INDEX(O$1:O1902,MATCH(BT1903,BT$1:BT1902,0),1)=0,"",INDEX(O$1:O1902,MATCH(BT1903,BT$1:BT1902,0),1))),"")</f>
        <v/>
      </c>
      <c r="R1903" s="66"/>
      <c r="S1903" s="5"/>
      <c r="T1903" s="66"/>
      <c r="U1903" s="5" t="str">
        <f>IFERROR(IF(INDEX(U$1:U1902,MATCH(T1903,T$1:T1902,0),1)=0,"",INDEX(U$1:U1902,MATCH(T1903,T$1:T1902,0),1)),"")</f>
        <v/>
      </c>
      <c r="V1903" s="66"/>
      <c r="W1903" s="5" t="str">
        <f>IFERROR(IF(INDEX(W$1:W1902,MATCH(V1903,V$1:V1902,0),1)=0,"",INDEX(W$1:W1902,MATCH(V1903,V$1:V1902,0),1)),"")</f>
        <v/>
      </c>
      <c r="AE1903" s="4"/>
      <c r="AY1903" s="7"/>
      <c r="BN1903" s="7" t="str">
        <f t="shared" si="387"/>
        <v/>
      </c>
      <c r="BO1903" s="286" t="str">
        <f t="shared" si="379"/>
        <v/>
      </c>
      <c r="BP1903" s="22" t="str">
        <f t="shared" si="388"/>
        <v/>
      </c>
      <c r="BQ1903" s="7"/>
      <c r="BR1903" s="75" t="str">
        <f t="shared" si="381"/>
        <v/>
      </c>
      <c r="BS1903" s="75" t="str">
        <f t="shared" si="382"/>
        <v/>
      </c>
      <c r="BT1903" s="5" t="str">
        <f t="shared" si="383"/>
        <v/>
      </c>
      <c r="BU1903" s="79" t="str">
        <f t="shared" si="384"/>
        <v/>
      </c>
      <c r="BV1903" s="79" t="str">
        <f t="shared" si="385"/>
        <v/>
      </c>
      <c r="BW1903" s="79" t="str">
        <f t="shared" si="386"/>
        <v/>
      </c>
      <c r="CB1903" s="5"/>
      <c r="CE1903" s="5"/>
      <c r="CF1903" s="5"/>
      <c r="CG1903" s="5"/>
      <c r="CH1903" s="5"/>
      <c r="CJ1903" s="14"/>
      <c r="CK1903" s="25"/>
      <c r="DO1903" s="5" t="e">
        <f>IF(REPORTE!AH$2="si",IF(C1903=VALUE(REPORTE!C$22),IF(SUM(DO1904:DO$1993),CONCATENATE(INT(B1903),", "),INT(B1903)),""),IF(C1903=VALUE(REPORTE!C$21),IF(SUM(DO1904:DO$1993),CONCATENATE(INT(B1903),", "),INT(B1903)),""))</f>
        <v>#VALUE!</v>
      </c>
      <c r="DS1903" s="5"/>
      <c r="DT1903" s="5"/>
      <c r="DU1903" s="5"/>
      <c r="DV1903" s="5"/>
    </row>
    <row r="1904" spans="1:126" x14ac:dyDescent="0.25">
      <c r="A1904" s="4" t="str">
        <f t="shared" si="380"/>
        <v/>
      </c>
      <c r="B1904" s="3"/>
      <c r="D1904" s="1"/>
      <c r="H1904" s="5" t="str">
        <f>IF(F1904="","",IFERROR(CONCATENATE("PEUA",VLOOKUP(ESTADO,REPORTE!AV$2:AW$33,2,0),DIDTRITO_FORM,CADER_FORM,IFERROR(INDEX(CA:CA,MATCH(DAY(F1904),BZ:BZ,0),1),DAY(F1904)),IFERROR(INDEX(CA:CA,MATCH(MONTH(F1904),BZ:BZ,0),1),MONTH(F1904)),YEAR(F1904),G1904),""))</f>
        <v/>
      </c>
      <c r="N1904" s="66" t="str">
        <f>IFERROR(IF(BT1904="","",IF(INDEX(N$1:N1903,MATCH(BT1904,BT$1:BT1903,0),1)=0,"",INDEX(N$1:N1903,MATCH(BT1904,BT$1:BT1903,0),1))),"")</f>
        <v/>
      </c>
      <c r="O1904" s="66" t="str">
        <f>IFERROR(IF(BT1904="","",IF(INDEX(O$1:O1903,MATCH(BT1904,BT$1:BT1903,0),1)=0,"",INDEX(O$1:O1903,MATCH(BT1904,BT$1:BT1903,0),1))),"")</f>
        <v/>
      </c>
      <c r="R1904" s="66"/>
      <c r="S1904" s="5"/>
      <c r="T1904" s="66"/>
      <c r="U1904" s="5" t="str">
        <f>IFERROR(IF(INDEX(U$1:U1903,MATCH(T1904,T$1:T1903,0),1)=0,"",INDEX(U$1:U1903,MATCH(T1904,T$1:T1903,0),1)),"")</f>
        <v/>
      </c>
      <c r="V1904" s="66"/>
      <c r="W1904" s="5" t="str">
        <f>IFERROR(IF(INDEX(W$1:W1903,MATCH(V1904,V$1:V1903,0),1)=0,"",INDEX(W$1:W1903,MATCH(V1904,V$1:V1903,0),1)),"")</f>
        <v/>
      </c>
      <c r="AE1904" s="4"/>
      <c r="AY1904" s="7"/>
      <c r="BN1904" s="7" t="str">
        <f t="shared" si="387"/>
        <v/>
      </c>
      <c r="BO1904" s="286" t="str">
        <f t="shared" si="379"/>
        <v/>
      </c>
      <c r="BP1904" s="22" t="str">
        <f t="shared" si="388"/>
        <v/>
      </c>
      <c r="BQ1904" s="7"/>
      <c r="BR1904" s="75" t="str">
        <f t="shared" si="381"/>
        <v/>
      </c>
      <c r="BS1904" s="75" t="str">
        <f t="shared" si="382"/>
        <v/>
      </c>
      <c r="BT1904" s="5" t="str">
        <f t="shared" si="383"/>
        <v/>
      </c>
      <c r="BU1904" s="79" t="str">
        <f t="shared" si="384"/>
        <v/>
      </c>
      <c r="BV1904" s="79" t="str">
        <f t="shared" si="385"/>
        <v/>
      </c>
      <c r="BW1904" s="79" t="str">
        <f t="shared" si="386"/>
        <v/>
      </c>
      <c r="CB1904" s="5"/>
      <c r="CE1904" s="5"/>
      <c r="CF1904" s="5"/>
      <c r="CG1904" s="5"/>
      <c r="CH1904" s="5"/>
      <c r="CJ1904" s="14"/>
      <c r="CK1904" s="25"/>
      <c r="DO1904" s="5" t="e">
        <f>IF(REPORTE!AH$2="si",IF(C1904=VALUE(REPORTE!C$22),IF(SUM(DO1905:DO$1993),CONCATENATE(INT(B1904),", "),INT(B1904)),""),IF(C1904=VALUE(REPORTE!C$21),IF(SUM(DO1905:DO$1993),CONCATENATE(INT(B1904),", "),INT(B1904)),""))</f>
        <v>#VALUE!</v>
      </c>
      <c r="DS1904" s="5"/>
      <c r="DT1904" s="5"/>
      <c r="DU1904" s="5"/>
      <c r="DV1904" s="5"/>
    </row>
    <row r="1905" spans="1:126" x14ac:dyDescent="0.25">
      <c r="A1905" s="4" t="str">
        <f t="shared" si="380"/>
        <v/>
      </c>
      <c r="B1905" s="3"/>
      <c r="D1905" s="1"/>
      <c r="H1905" s="5" t="str">
        <f>IF(F1905="","",IFERROR(CONCATENATE("PEUA",VLOOKUP(ESTADO,REPORTE!AV$2:AW$33,2,0),DIDTRITO_FORM,CADER_FORM,IFERROR(INDEX(CA:CA,MATCH(DAY(F1905),BZ:BZ,0),1),DAY(F1905)),IFERROR(INDEX(CA:CA,MATCH(MONTH(F1905),BZ:BZ,0),1),MONTH(F1905)),YEAR(F1905),G1905),""))</f>
        <v/>
      </c>
      <c r="N1905" s="66" t="str">
        <f>IFERROR(IF(BT1905="","",IF(INDEX(N$1:N1904,MATCH(BT1905,BT$1:BT1904,0),1)=0,"",INDEX(N$1:N1904,MATCH(BT1905,BT$1:BT1904,0),1))),"")</f>
        <v/>
      </c>
      <c r="O1905" s="66" t="str">
        <f>IFERROR(IF(BT1905="","",IF(INDEX(O$1:O1904,MATCH(BT1905,BT$1:BT1904,0),1)=0,"",INDEX(O$1:O1904,MATCH(BT1905,BT$1:BT1904,0),1))),"")</f>
        <v/>
      </c>
      <c r="R1905" s="66"/>
      <c r="S1905" s="5"/>
      <c r="T1905" s="66"/>
      <c r="U1905" s="5" t="str">
        <f>IFERROR(IF(INDEX(U$1:U1904,MATCH(T1905,T$1:T1904,0),1)=0,"",INDEX(U$1:U1904,MATCH(T1905,T$1:T1904,0),1)),"")</f>
        <v/>
      </c>
      <c r="V1905" s="66"/>
      <c r="W1905" s="5" t="str">
        <f>IFERROR(IF(INDEX(W$1:W1904,MATCH(V1905,V$1:V1904,0),1)=0,"",INDEX(W$1:W1904,MATCH(V1905,V$1:V1904,0),1)),"")</f>
        <v/>
      </c>
      <c r="AE1905" s="4"/>
      <c r="AY1905" s="7"/>
      <c r="BN1905" s="7" t="str">
        <f t="shared" si="387"/>
        <v/>
      </c>
      <c r="BO1905" s="286" t="str">
        <f t="shared" si="379"/>
        <v/>
      </c>
      <c r="BP1905" s="22" t="str">
        <f t="shared" si="388"/>
        <v/>
      </c>
      <c r="BQ1905" s="7"/>
      <c r="BR1905" s="75" t="str">
        <f t="shared" si="381"/>
        <v/>
      </c>
      <c r="BS1905" s="75" t="str">
        <f t="shared" si="382"/>
        <v/>
      </c>
      <c r="BT1905" s="5" t="str">
        <f t="shared" si="383"/>
        <v/>
      </c>
      <c r="BU1905" s="79" t="str">
        <f t="shared" si="384"/>
        <v/>
      </c>
      <c r="BV1905" s="79" t="str">
        <f t="shared" si="385"/>
        <v/>
      </c>
      <c r="BW1905" s="79" t="str">
        <f t="shared" si="386"/>
        <v/>
      </c>
      <c r="CB1905" s="5"/>
      <c r="CE1905" s="5"/>
      <c r="CF1905" s="5"/>
      <c r="CG1905" s="5"/>
      <c r="CH1905" s="5"/>
      <c r="CJ1905" s="14"/>
      <c r="CK1905" s="25"/>
      <c r="DO1905" s="5" t="e">
        <f>IF(REPORTE!AH$2="si",IF(C1905=VALUE(REPORTE!C$22),IF(SUM(DO1906:DO$1993),CONCATENATE(INT(B1905),", "),INT(B1905)),""),IF(C1905=VALUE(REPORTE!C$21),IF(SUM(DO1906:DO$1993),CONCATENATE(INT(B1905),", "),INT(B1905)),""))</f>
        <v>#VALUE!</v>
      </c>
      <c r="DS1905" s="5"/>
      <c r="DT1905" s="5"/>
      <c r="DU1905" s="5"/>
      <c r="DV1905" s="5"/>
    </row>
    <row r="1906" spans="1:126" x14ac:dyDescent="0.25">
      <c r="A1906" s="4" t="str">
        <f t="shared" si="380"/>
        <v/>
      </c>
      <c r="B1906" s="3"/>
      <c r="D1906" s="1"/>
      <c r="H1906" s="5" t="str">
        <f>IF(F1906="","",IFERROR(CONCATENATE("PEUA",VLOOKUP(ESTADO,REPORTE!AV$2:AW$33,2,0),DIDTRITO_FORM,CADER_FORM,IFERROR(INDEX(CA:CA,MATCH(DAY(F1906),BZ:BZ,0),1),DAY(F1906)),IFERROR(INDEX(CA:CA,MATCH(MONTH(F1906),BZ:BZ,0),1),MONTH(F1906)),YEAR(F1906),G1906),""))</f>
        <v/>
      </c>
      <c r="N1906" s="66" t="str">
        <f>IFERROR(IF(BT1906="","",IF(INDEX(N$1:N1905,MATCH(BT1906,BT$1:BT1905,0),1)=0,"",INDEX(N$1:N1905,MATCH(BT1906,BT$1:BT1905,0),1))),"")</f>
        <v/>
      </c>
      <c r="O1906" s="66" t="str">
        <f>IFERROR(IF(BT1906="","",IF(INDEX(O$1:O1905,MATCH(BT1906,BT$1:BT1905,0),1)=0,"",INDEX(O$1:O1905,MATCH(BT1906,BT$1:BT1905,0),1))),"")</f>
        <v/>
      </c>
      <c r="R1906" s="66"/>
      <c r="S1906" s="5"/>
      <c r="T1906" s="66"/>
      <c r="U1906" s="5" t="str">
        <f>IFERROR(IF(INDEX(U$1:U1905,MATCH(T1906,T$1:T1905,0),1)=0,"",INDEX(U$1:U1905,MATCH(T1906,T$1:T1905,0),1)),"")</f>
        <v/>
      </c>
      <c r="V1906" s="66"/>
      <c r="W1906" s="5" t="str">
        <f>IFERROR(IF(INDEX(W$1:W1905,MATCH(V1906,V$1:V1905,0),1)=0,"",INDEX(W$1:W1905,MATCH(V1906,V$1:V1905,0),1)),"")</f>
        <v/>
      </c>
      <c r="AE1906" s="4"/>
      <c r="AY1906" s="7"/>
      <c r="BN1906" s="7" t="str">
        <f t="shared" si="387"/>
        <v/>
      </c>
      <c r="BO1906" s="286" t="str">
        <f t="shared" si="379"/>
        <v/>
      </c>
      <c r="BP1906" s="22" t="str">
        <f t="shared" si="388"/>
        <v/>
      </c>
      <c r="BQ1906" s="7"/>
      <c r="BR1906" s="75" t="str">
        <f t="shared" si="381"/>
        <v/>
      </c>
      <c r="BS1906" s="75" t="str">
        <f t="shared" si="382"/>
        <v/>
      </c>
      <c r="BT1906" s="5" t="str">
        <f t="shared" si="383"/>
        <v/>
      </c>
      <c r="BU1906" s="79" t="str">
        <f t="shared" si="384"/>
        <v/>
      </c>
      <c r="BV1906" s="79" t="str">
        <f t="shared" si="385"/>
        <v/>
      </c>
      <c r="BW1906" s="79" t="str">
        <f t="shared" si="386"/>
        <v/>
      </c>
      <c r="CB1906" s="5"/>
      <c r="CE1906" s="5"/>
      <c r="CF1906" s="5"/>
      <c r="CG1906" s="5"/>
      <c r="CH1906" s="5"/>
      <c r="CJ1906" s="14"/>
      <c r="CK1906" s="25"/>
      <c r="DO1906" s="5" t="e">
        <f>IF(REPORTE!AH$2="si",IF(C1906=VALUE(REPORTE!C$22),IF(SUM(DO1907:DO$1993),CONCATENATE(INT(B1906),", "),INT(B1906)),""),IF(C1906=VALUE(REPORTE!C$21),IF(SUM(DO1907:DO$1993),CONCATENATE(INT(B1906),", "),INT(B1906)),""))</f>
        <v>#VALUE!</v>
      </c>
      <c r="DS1906" s="5"/>
      <c r="DT1906" s="5"/>
      <c r="DU1906" s="5"/>
      <c r="DV1906" s="5"/>
    </row>
    <row r="1907" spans="1:126" x14ac:dyDescent="0.25">
      <c r="A1907" s="4" t="str">
        <f t="shared" si="380"/>
        <v/>
      </c>
      <c r="B1907" s="3"/>
      <c r="D1907" s="1"/>
      <c r="H1907" s="5" t="str">
        <f>IF(F1907="","",IFERROR(CONCATENATE("PEUA",VLOOKUP(ESTADO,REPORTE!AV$2:AW$33,2,0),DIDTRITO_FORM,CADER_FORM,IFERROR(INDEX(CA:CA,MATCH(DAY(F1907),BZ:BZ,0),1),DAY(F1907)),IFERROR(INDEX(CA:CA,MATCH(MONTH(F1907),BZ:BZ,0),1),MONTH(F1907)),YEAR(F1907),G1907),""))</f>
        <v/>
      </c>
      <c r="N1907" s="66" t="str">
        <f>IFERROR(IF(BT1907="","",IF(INDEX(N$1:N1906,MATCH(BT1907,BT$1:BT1906,0),1)=0,"",INDEX(N$1:N1906,MATCH(BT1907,BT$1:BT1906,0),1))),"")</f>
        <v/>
      </c>
      <c r="O1907" s="66" t="str">
        <f>IFERROR(IF(BT1907="","",IF(INDEX(O$1:O1906,MATCH(BT1907,BT$1:BT1906,0),1)=0,"",INDEX(O$1:O1906,MATCH(BT1907,BT$1:BT1906,0),1))),"")</f>
        <v/>
      </c>
      <c r="R1907" s="66"/>
      <c r="S1907" s="5"/>
      <c r="T1907" s="66"/>
      <c r="U1907" s="5" t="str">
        <f>IFERROR(IF(INDEX(U$1:U1906,MATCH(T1907,T$1:T1906,0),1)=0,"",INDEX(U$1:U1906,MATCH(T1907,T$1:T1906,0),1)),"")</f>
        <v/>
      </c>
      <c r="V1907" s="66"/>
      <c r="W1907" s="5" t="str">
        <f>IFERROR(IF(INDEX(W$1:W1906,MATCH(V1907,V$1:V1906,0),1)=0,"",INDEX(W$1:W1906,MATCH(V1907,V$1:V1906,0),1)),"")</f>
        <v/>
      </c>
      <c r="AE1907" s="4"/>
      <c r="AY1907" s="7"/>
      <c r="BN1907" s="7" t="str">
        <f t="shared" si="387"/>
        <v/>
      </c>
      <c r="BO1907" s="286" t="str">
        <f t="shared" si="379"/>
        <v/>
      </c>
      <c r="BP1907" s="22" t="str">
        <f t="shared" si="388"/>
        <v/>
      </c>
      <c r="BQ1907" s="7"/>
      <c r="BR1907" s="75" t="str">
        <f t="shared" si="381"/>
        <v/>
      </c>
      <c r="BS1907" s="75" t="str">
        <f t="shared" si="382"/>
        <v/>
      </c>
      <c r="BT1907" s="5" t="str">
        <f t="shared" si="383"/>
        <v/>
      </c>
      <c r="BU1907" s="79" t="str">
        <f t="shared" si="384"/>
        <v/>
      </c>
      <c r="BV1907" s="79" t="str">
        <f t="shared" si="385"/>
        <v/>
      </c>
      <c r="BW1907" s="79" t="str">
        <f t="shared" si="386"/>
        <v/>
      </c>
      <c r="CB1907" s="5"/>
      <c r="CE1907" s="5"/>
      <c r="CF1907" s="5"/>
      <c r="CG1907" s="5"/>
      <c r="CH1907" s="5"/>
      <c r="CJ1907" s="14"/>
      <c r="CK1907" s="25"/>
      <c r="DO1907" s="5" t="e">
        <f>IF(REPORTE!AH$2="si",IF(C1907=VALUE(REPORTE!C$22),IF(SUM(DO1908:DO$1993),CONCATENATE(INT(B1907),", "),INT(B1907)),""),IF(C1907=VALUE(REPORTE!C$21),IF(SUM(DO1908:DO$1993),CONCATENATE(INT(B1907),", "),INT(B1907)),""))</f>
        <v>#VALUE!</v>
      </c>
      <c r="DS1907" s="5"/>
      <c r="DT1907" s="5"/>
      <c r="DU1907" s="5"/>
      <c r="DV1907" s="5"/>
    </row>
    <row r="1908" spans="1:126" x14ac:dyDescent="0.25">
      <c r="A1908" s="4" t="str">
        <f t="shared" si="380"/>
        <v/>
      </c>
      <c r="B1908" s="3"/>
      <c r="D1908" s="1"/>
      <c r="H1908" s="5" t="str">
        <f>IF(F1908="","",IFERROR(CONCATENATE("PEUA",VLOOKUP(ESTADO,REPORTE!AV$2:AW$33,2,0),DIDTRITO_FORM,CADER_FORM,IFERROR(INDEX(CA:CA,MATCH(DAY(F1908),BZ:BZ,0),1),DAY(F1908)),IFERROR(INDEX(CA:CA,MATCH(MONTH(F1908),BZ:BZ,0),1),MONTH(F1908)),YEAR(F1908),G1908),""))</f>
        <v/>
      </c>
      <c r="N1908" s="66" t="str">
        <f>IFERROR(IF(BT1908="","",IF(INDEX(N$1:N1907,MATCH(BT1908,BT$1:BT1907,0),1)=0,"",INDEX(N$1:N1907,MATCH(BT1908,BT$1:BT1907,0),1))),"")</f>
        <v/>
      </c>
      <c r="O1908" s="66" t="str">
        <f>IFERROR(IF(BT1908="","",IF(INDEX(O$1:O1907,MATCH(BT1908,BT$1:BT1907,0),1)=0,"",INDEX(O$1:O1907,MATCH(BT1908,BT$1:BT1907,0),1))),"")</f>
        <v/>
      </c>
      <c r="R1908" s="66"/>
      <c r="S1908" s="5"/>
      <c r="T1908" s="66"/>
      <c r="U1908" s="5" t="str">
        <f>IFERROR(IF(INDEX(U$1:U1907,MATCH(T1908,T$1:T1907,0),1)=0,"",INDEX(U$1:U1907,MATCH(T1908,T$1:T1907,0),1)),"")</f>
        <v/>
      </c>
      <c r="V1908" s="66"/>
      <c r="W1908" s="5" t="str">
        <f>IFERROR(IF(INDEX(W$1:W1907,MATCH(V1908,V$1:V1907,0),1)=0,"",INDEX(W$1:W1907,MATCH(V1908,V$1:V1907,0),1)),"")</f>
        <v/>
      </c>
      <c r="AE1908" s="4"/>
      <c r="AY1908" s="7"/>
      <c r="BN1908" s="7" t="str">
        <f t="shared" si="387"/>
        <v/>
      </c>
      <c r="BO1908" s="286" t="str">
        <f t="shared" si="379"/>
        <v/>
      </c>
      <c r="BP1908" s="22" t="str">
        <f t="shared" si="388"/>
        <v/>
      </c>
      <c r="BQ1908" s="7"/>
      <c r="BR1908" s="75" t="str">
        <f t="shared" si="381"/>
        <v/>
      </c>
      <c r="BS1908" s="75" t="str">
        <f t="shared" si="382"/>
        <v/>
      </c>
      <c r="BT1908" s="5" t="str">
        <f t="shared" si="383"/>
        <v/>
      </c>
      <c r="BU1908" s="79" t="str">
        <f t="shared" si="384"/>
        <v/>
      </c>
      <c r="BV1908" s="79" t="str">
        <f t="shared" si="385"/>
        <v/>
      </c>
      <c r="BW1908" s="79" t="str">
        <f t="shared" si="386"/>
        <v/>
      </c>
      <c r="CB1908" s="5"/>
      <c r="CE1908" s="5"/>
      <c r="CF1908" s="5"/>
      <c r="CG1908" s="5"/>
      <c r="CH1908" s="5"/>
      <c r="CJ1908" s="14"/>
      <c r="CK1908" s="25"/>
      <c r="DO1908" s="5" t="e">
        <f>IF(REPORTE!AH$2="si",IF(C1908=VALUE(REPORTE!C$22),IF(SUM(DO1909:DO$1993),CONCATENATE(INT(B1908),", "),INT(B1908)),""),IF(C1908=VALUE(REPORTE!C$21),IF(SUM(DO1909:DO$1993),CONCATENATE(INT(B1908),", "),INT(B1908)),""))</f>
        <v>#VALUE!</v>
      </c>
      <c r="DS1908" s="5"/>
      <c r="DT1908" s="5"/>
      <c r="DU1908" s="5"/>
      <c r="DV1908" s="5"/>
    </row>
    <row r="1909" spans="1:126" x14ac:dyDescent="0.25">
      <c r="A1909" s="4" t="str">
        <f t="shared" si="380"/>
        <v/>
      </c>
      <c r="B1909" s="3"/>
      <c r="D1909" s="1"/>
      <c r="H1909" s="5" t="str">
        <f>IF(F1909="","",IFERROR(CONCATENATE("PEUA",VLOOKUP(ESTADO,REPORTE!AV$2:AW$33,2,0),DIDTRITO_FORM,CADER_FORM,IFERROR(INDEX(CA:CA,MATCH(DAY(F1909),BZ:BZ,0),1),DAY(F1909)),IFERROR(INDEX(CA:CA,MATCH(MONTH(F1909),BZ:BZ,0),1),MONTH(F1909)),YEAR(F1909),G1909),""))</f>
        <v/>
      </c>
      <c r="N1909" s="66" t="str">
        <f>IFERROR(IF(BT1909="","",IF(INDEX(N$1:N1908,MATCH(BT1909,BT$1:BT1908,0),1)=0,"",INDEX(N$1:N1908,MATCH(BT1909,BT$1:BT1908,0),1))),"")</f>
        <v/>
      </c>
      <c r="O1909" s="66" t="str">
        <f>IFERROR(IF(BT1909="","",IF(INDEX(O$1:O1908,MATCH(BT1909,BT$1:BT1908,0),1)=0,"",INDEX(O$1:O1908,MATCH(BT1909,BT$1:BT1908,0),1))),"")</f>
        <v/>
      </c>
      <c r="R1909" s="66"/>
      <c r="S1909" s="5"/>
      <c r="T1909" s="66"/>
      <c r="U1909" s="5" t="str">
        <f>IFERROR(IF(INDEX(U$1:U1908,MATCH(T1909,T$1:T1908,0),1)=0,"",INDEX(U$1:U1908,MATCH(T1909,T$1:T1908,0),1)),"")</f>
        <v/>
      </c>
      <c r="V1909" s="66"/>
      <c r="W1909" s="5" t="str">
        <f>IFERROR(IF(INDEX(W$1:W1908,MATCH(V1909,V$1:V1908,0),1)=0,"",INDEX(W$1:W1908,MATCH(V1909,V$1:V1908,0),1)),"")</f>
        <v/>
      </c>
      <c r="AE1909" s="4"/>
      <c r="AY1909" s="7"/>
      <c r="BN1909" s="7" t="str">
        <f t="shared" si="387"/>
        <v/>
      </c>
      <c r="BO1909" s="286" t="str">
        <f t="shared" si="379"/>
        <v/>
      </c>
      <c r="BP1909" s="22" t="str">
        <f t="shared" si="388"/>
        <v/>
      </c>
      <c r="BQ1909" s="7"/>
      <c r="BR1909" s="75" t="str">
        <f t="shared" si="381"/>
        <v/>
      </c>
      <c r="BS1909" s="75" t="str">
        <f t="shared" si="382"/>
        <v/>
      </c>
      <c r="BT1909" s="5" t="str">
        <f t="shared" si="383"/>
        <v/>
      </c>
      <c r="BU1909" s="79" t="str">
        <f t="shared" si="384"/>
        <v/>
      </c>
      <c r="BV1909" s="79" t="str">
        <f t="shared" si="385"/>
        <v/>
      </c>
      <c r="BW1909" s="79" t="str">
        <f t="shared" si="386"/>
        <v/>
      </c>
      <c r="CB1909" s="5"/>
      <c r="CE1909" s="5"/>
      <c r="CF1909" s="5"/>
      <c r="CG1909" s="5"/>
      <c r="CH1909" s="5"/>
      <c r="CJ1909" s="14"/>
      <c r="CK1909" s="25"/>
      <c r="DO1909" s="5" t="e">
        <f>IF(REPORTE!AH$2="si",IF(C1909=VALUE(REPORTE!C$22),IF(SUM(DO1910:DO$1993),CONCATENATE(INT(B1909),", "),INT(B1909)),""),IF(C1909=VALUE(REPORTE!C$21),IF(SUM(DO1910:DO$1993),CONCATENATE(INT(B1909),", "),INT(B1909)),""))</f>
        <v>#VALUE!</v>
      </c>
      <c r="DS1909" s="5"/>
      <c r="DT1909" s="5"/>
      <c r="DU1909" s="5"/>
      <c r="DV1909" s="5"/>
    </row>
    <row r="1910" spans="1:126" x14ac:dyDescent="0.25">
      <c r="A1910" s="4" t="str">
        <f t="shared" si="380"/>
        <v/>
      </c>
      <c r="B1910" s="3"/>
      <c r="D1910" s="1"/>
      <c r="H1910" s="5" t="str">
        <f>IF(F1910="","",IFERROR(CONCATENATE("PEUA",VLOOKUP(ESTADO,REPORTE!AV$2:AW$33,2,0),DIDTRITO_FORM,CADER_FORM,IFERROR(INDEX(CA:CA,MATCH(DAY(F1910),BZ:BZ,0),1),DAY(F1910)),IFERROR(INDEX(CA:CA,MATCH(MONTH(F1910),BZ:BZ,0),1),MONTH(F1910)),YEAR(F1910),G1910),""))</f>
        <v/>
      </c>
      <c r="N1910" s="66" t="str">
        <f>IFERROR(IF(BT1910="","",IF(INDEX(N$1:N1909,MATCH(BT1910,BT$1:BT1909,0),1)=0,"",INDEX(N$1:N1909,MATCH(BT1910,BT$1:BT1909,0),1))),"")</f>
        <v/>
      </c>
      <c r="O1910" s="66" t="str">
        <f>IFERROR(IF(BT1910="","",IF(INDEX(O$1:O1909,MATCH(BT1910,BT$1:BT1909,0),1)=0,"",INDEX(O$1:O1909,MATCH(BT1910,BT$1:BT1909,0),1))),"")</f>
        <v/>
      </c>
      <c r="R1910" s="66"/>
      <c r="S1910" s="5"/>
      <c r="T1910" s="66"/>
      <c r="U1910" s="5" t="str">
        <f>IFERROR(IF(INDEX(U$1:U1909,MATCH(T1910,T$1:T1909,0),1)=0,"",INDEX(U$1:U1909,MATCH(T1910,T$1:T1909,0),1)),"")</f>
        <v/>
      </c>
      <c r="V1910" s="66"/>
      <c r="W1910" s="5" t="str">
        <f>IFERROR(IF(INDEX(W$1:W1909,MATCH(V1910,V$1:V1909,0),1)=0,"",INDEX(W$1:W1909,MATCH(V1910,V$1:V1909,0),1)),"")</f>
        <v/>
      </c>
      <c r="AE1910" s="4"/>
      <c r="AY1910" s="7"/>
      <c r="BN1910" s="7" t="str">
        <f t="shared" si="387"/>
        <v/>
      </c>
      <c r="BO1910" s="286" t="str">
        <f t="shared" si="379"/>
        <v/>
      </c>
      <c r="BP1910" s="22" t="str">
        <f t="shared" si="388"/>
        <v/>
      </c>
      <c r="BQ1910" s="7"/>
      <c r="BR1910" s="75" t="str">
        <f t="shared" si="381"/>
        <v/>
      </c>
      <c r="BS1910" s="75" t="str">
        <f t="shared" si="382"/>
        <v/>
      </c>
      <c r="BT1910" s="5" t="str">
        <f t="shared" si="383"/>
        <v/>
      </c>
      <c r="BU1910" s="79" t="str">
        <f t="shared" si="384"/>
        <v/>
      </c>
      <c r="BV1910" s="79" t="str">
        <f t="shared" si="385"/>
        <v/>
      </c>
      <c r="BW1910" s="79" t="str">
        <f t="shared" si="386"/>
        <v/>
      </c>
      <c r="CB1910" s="5"/>
      <c r="CE1910" s="5"/>
      <c r="CF1910" s="5"/>
      <c r="CG1910" s="5"/>
      <c r="CH1910" s="5"/>
      <c r="CJ1910" s="14"/>
      <c r="CK1910" s="25"/>
      <c r="DO1910" s="5" t="e">
        <f>IF(REPORTE!AH$2="si",IF(C1910=VALUE(REPORTE!C$22),IF(SUM(DO1911:DO$1993),CONCATENATE(INT(B1910),", "),INT(B1910)),""),IF(C1910=VALUE(REPORTE!C$21),IF(SUM(DO1911:DO$1993),CONCATENATE(INT(B1910),", "),INT(B1910)),""))</f>
        <v>#VALUE!</v>
      </c>
      <c r="DS1910" s="5"/>
      <c r="DT1910" s="5"/>
      <c r="DU1910" s="5"/>
      <c r="DV1910" s="5"/>
    </row>
    <row r="1911" spans="1:126" x14ac:dyDescent="0.25">
      <c r="A1911" s="4" t="str">
        <f t="shared" si="380"/>
        <v/>
      </c>
      <c r="B1911" s="3"/>
      <c r="D1911" s="1"/>
      <c r="H1911" s="5" t="str">
        <f>IF(F1911="","",IFERROR(CONCATENATE("PEUA",VLOOKUP(ESTADO,REPORTE!AV$2:AW$33,2,0),DIDTRITO_FORM,CADER_FORM,IFERROR(INDEX(CA:CA,MATCH(DAY(F1911),BZ:BZ,0),1),DAY(F1911)),IFERROR(INDEX(CA:CA,MATCH(MONTH(F1911),BZ:BZ,0),1),MONTH(F1911)),YEAR(F1911),G1911),""))</f>
        <v/>
      </c>
      <c r="N1911" s="66" t="str">
        <f>IFERROR(IF(BT1911="","",IF(INDEX(N$1:N1910,MATCH(BT1911,BT$1:BT1910,0),1)=0,"",INDEX(N$1:N1910,MATCH(BT1911,BT$1:BT1910,0),1))),"")</f>
        <v/>
      </c>
      <c r="O1911" s="66" t="str">
        <f>IFERROR(IF(BT1911="","",IF(INDEX(O$1:O1910,MATCH(BT1911,BT$1:BT1910,0),1)=0,"",INDEX(O$1:O1910,MATCH(BT1911,BT$1:BT1910,0),1))),"")</f>
        <v/>
      </c>
      <c r="R1911" s="66"/>
      <c r="S1911" s="5"/>
      <c r="T1911" s="66"/>
      <c r="U1911" s="5" t="str">
        <f>IFERROR(IF(INDEX(U$1:U1910,MATCH(T1911,T$1:T1910,0),1)=0,"",INDEX(U$1:U1910,MATCH(T1911,T$1:T1910,0),1)),"")</f>
        <v/>
      </c>
      <c r="V1911" s="66"/>
      <c r="W1911" s="5" t="str">
        <f>IFERROR(IF(INDEX(W$1:W1910,MATCH(V1911,V$1:V1910,0),1)=0,"",INDEX(W$1:W1910,MATCH(V1911,V$1:V1910,0),1)),"")</f>
        <v/>
      </c>
      <c r="AE1911" s="4"/>
      <c r="AY1911" s="7"/>
      <c r="BN1911" s="7" t="str">
        <f t="shared" si="387"/>
        <v/>
      </c>
      <c r="BO1911" s="286" t="str">
        <f t="shared" ref="BO1911:BO1974" si="389">IF(N1911="","",N1911)</f>
        <v/>
      </c>
      <c r="BP1911" s="22" t="str">
        <f t="shared" si="388"/>
        <v/>
      </c>
      <c r="BQ1911" s="7"/>
      <c r="BR1911" s="75" t="str">
        <f t="shared" si="381"/>
        <v/>
      </c>
      <c r="BS1911" s="75" t="str">
        <f t="shared" si="382"/>
        <v/>
      </c>
      <c r="BT1911" s="5" t="str">
        <f t="shared" si="383"/>
        <v/>
      </c>
      <c r="BU1911" s="79" t="str">
        <f t="shared" si="384"/>
        <v/>
      </c>
      <c r="BV1911" s="79" t="str">
        <f t="shared" si="385"/>
        <v/>
      </c>
      <c r="BW1911" s="79" t="str">
        <f t="shared" si="386"/>
        <v/>
      </c>
      <c r="CB1911" s="5"/>
      <c r="CE1911" s="5"/>
      <c r="CF1911" s="5"/>
      <c r="CG1911" s="5"/>
      <c r="CH1911" s="5"/>
      <c r="CJ1911" s="14"/>
      <c r="CK1911" s="25"/>
      <c r="DO1911" s="5" t="e">
        <f>IF(REPORTE!AH$2="si",IF(C1911=VALUE(REPORTE!C$22),IF(SUM(DO1912:DO$1993),CONCATENATE(INT(B1911),", "),INT(B1911)),""),IF(C1911=VALUE(REPORTE!C$21),IF(SUM(DO1912:DO$1993),CONCATENATE(INT(B1911),", "),INT(B1911)),""))</f>
        <v>#VALUE!</v>
      </c>
      <c r="DS1911" s="5"/>
      <c r="DT1911" s="5"/>
      <c r="DU1911" s="5"/>
      <c r="DV1911" s="5"/>
    </row>
    <row r="1912" spans="1:126" x14ac:dyDescent="0.25">
      <c r="A1912" s="4" t="str">
        <f t="shared" si="380"/>
        <v/>
      </c>
      <c r="B1912" s="3"/>
      <c r="D1912" s="1"/>
      <c r="H1912" s="5" t="str">
        <f>IF(F1912="","",IFERROR(CONCATENATE("PEUA",VLOOKUP(ESTADO,REPORTE!AV$2:AW$33,2,0),DIDTRITO_FORM,CADER_FORM,IFERROR(INDEX(CA:CA,MATCH(DAY(F1912),BZ:BZ,0),1),DAY(F1912)),IFERROR(INDEX(CA:CA,MATCH(MONTH(F1912),BZ:BZ,0),1),MONTH(F1912)),YEAR(F1912),G1912),""))</f>
        <v/>
      </c>
      <c r="N1912" s="66" t="str">
        <f>IFERROR(IF(BT1912="","",IF(INDEX(N$1:N1911,MATCH(BT1912,BT$1:BT1911,0),1)=0,"",INDEX(N$1:N1911,MATCH(BT1912,BT$1:BT1911,0),1))),"")</f>
        <v/>
      </c>
      <c r="O1912" s="66" t="str">
        <f>IFERROR(IF(BT1912="","",IF(INDEX(O$1:O1911,MATCH(BT1912,BT$1:BT1911,0),1)=0,"",INDEX(O$1:O1911,MATCH(BT1912,BT$1:BT1911,0),1))),"")</f>
        <v/>
      </c>
      <c r="R1912" s="66"/>
      <c r="S1912" s="5"/>
      <c r="T1912" s="66"/>
      <c r="U1912" s="5" t="str">
        <f>IFERROR(IF(INDEX(U$1:U1911,MATCH(T1912,T$1:T1911,0),1)=0,"",INDEX(U$1:U1911,MATCH(T1912,T$1:T1911,0),1)),"")</f>
        <v/>
      </c>
      <c r="V1912" s="66"/>
      <c r="W1912" s="5" t="str">
        <f>IFERROR(IF(INDEX(W$1:W1911,MATCH(V1912,V$1:V1911,0),1)=0,"",INDEX(W$1:W1911,MATCH(V1912,V$1:V1911,0),1)),"")</f>
        <v/>
      </c>
      <c r="AE1912" s="4"/>
      <c r="AY1912" s="7"/>
      <c r="BN1912" s="7" t="str">
        <f t="shared" si="387"/>
        <v/>
      </c>
      <c r="BO1912" s="286" t="str">
        <f t="shared" si="389"/>
        <v/>
      </c>
      <c r="BP1912" s="22" t="str">
        <f t="shared" si="388"/>
        <v/>
      </c>
      <c r="BQ1912" s="7"/>
      <c r="BR1912" s="75" t="str">
        <f t="shared" si="381"/>
        <v/>
      </c>
      <c r="BS1912" s="75" t="str">
        <f t="shared" si="382"/>
        <v/>
      </c>
      <c r="BT1912" s="5" t="str">
        <f t="shared" si="383"/>
        <v/>
      </c>
      <c r="BU1912" s="79" t="str">
        <f t="shared" si="384"/>
        <v/>
      </c>
      <c r="BV1912" s="79" t="str">
        <f t="shared" si="385"/>
        <v/>
      </c>
      <c r="BW1912" s="79" t="str">
        <f t="shared" si="386"/>
        <v/>
      </c>
      <c r="CB1912" s="5"/>
      <c r="CE1912" s="5"/>
      <c r="CF1912" s="5"/>
      <c r="CG1912" s="5"/>
      <c r="CH1912" s="5"/>
      <c r="CJ1912" s="14"/>
      <c r="CK1912" s="25"/>
      <c r="DO1912" s="5" t="e">
        <f>IF(REPORTE!AH$2="si",IF(C1912=VALUE(REPORTE!C$22),IF(SUM(DO1913:DO$1993),CONCATENATE(INT(B1912),", "),INT(B1912)),""),IF(C1912=VALUE(REPORTE!C$21),IF(SUM(DO1913:DO$1993),CONCATENATE(INT(B1912),", "),INT(B1912)),""))</f>
        <v>#VALUE!</v>
      </c>
      <c r="DS1912" s="5"/>
      <c r="DT1912" s="5"/>
      <c r="DU1912" s="5"/>
      <c r="DV1912" s="5"/>
    </row>
    <row r="1913" spans="1:126" x14ac:dyDescent="0.25">
      <c r="A1913" s="4" t="str">
        <f t="shared" si="380"/>
        <v/>
      </c>
      <c r="B1913" s="3"/>
      <c r="D1913" s="1"/>
      <c r="H1913" s="5" t="str">
        <f>IF(F1913="","",IFERROR(CONCATENATE("PEUA",VLOOKUP(ESTADO,REPORTE!AV$2:AW$33,2,0),DIDTRITO_FORM,CADER_FORM,IFERROR(INDEX(CA:CA,MATCH(DAY(F1913),BZ:BZ,0),1),DAY(F1913)),IFERROR(INDEX(CA:CA,MATCH(MONTH(F1913),BZ:BZ,0),1),MONTH(F1913)),YEAR(F1913),G1913),""))</f>
        <v/>
      </c>
      <c r="N1913" s="66" t="str">
        <f>IFERROR(IF(BT1913="","",IF(INDEX(N$1:N1912,MATCH(BT1913,BT$1:BT1912,0),1)=0,"",INDEX(N$1:N1912,MATCH(BT1913,BT$1:BT1912,0),1))),"")</f>
        <v/>
      </c>
      <c r="O1913" s="66" t="str">
        <f>IFERROR(IF(BT1913="","",IF(INDEX(O$1:O1912,MATCH(BT1913,BT$1:BT1912,0),1)=0,"",INDEX(O$1:O1912,MATCH(BT1913,BT$1:BT1912,0),1))),"")</f>
        <v/>
      </c>
      <c r="R1913" s="66"/>
      <c r="S1913" s="5"/>
      <c r="T1913" s="66"/>
      <c r="U1913" s="5" t="str">
        <f>IFERROR(IF(INDEX(U$1:U1912,MATCH(T1913,T$1:T1912,0),1)=0,"",INDEX(U$1:U1912,MATCH(T1913,T$1:T1912,0),1)),"")</f>
        <v/>
      </c>
      <c r="V1913" s="66"/>
      <c r="W1913" s="5" t="str">
        <f>IFERROR(IF(INDEX(W$1:W1912,MATCH(V1913,V$1:V1912,0),1)=0,"",INDEX(W$1:W1912,MATCH(V1913,V$1:V1912,0),1)),"")</f>
        <v/>
      </c>
      <c r="AE1913" s="4"/>
      <c r="AY1913" s="7"/>
      <c r="BN1913" s="7" t="str">
        <f t="shared" si="387"/>
        <v/>
      </c>
      <c r="BO1913" s="286" t="str">
        <f t="shared" si="389"/>
        <v/>
      </c>
      <c r="BP1913" s="22" t="str">
        <f t="shared" si="388"/>
        <v/>
      </c>
      <c r="BQ1913" s="7"/>
      <c r="BR1913" s="75" t="str">
        <f t="shared" si="381"/>
        <v/>
      </c>
      <c r="BS1913" s="75" t="str">
        <f t="shared" si="382"/>
        <v/>
      </c>
      <c r="BT1913" s="5" t="str">
        <f t="shared" si="383"/>
        <v/>
      </c>
      <c r="BU1913" s="79" t="str">
        <f t="shared" si="384"/>
        <v/>
      </c>
      <c r="BV1913" s="79" t="str">
        <f t="shared" si="385"/>
        <v/>
      </c>
      <c r="BW1913" s="79" t="str">
        <f t="shared" si="386"/>
        <v/>
      </c>
      <c r="CB1913" s="5"/>
      <c r="CE1913" s="5"/>
      <c r="CF1913" s="5"/>
      <c r="CG1913" s="5"/>
      <c r="CH1913" s="5"/>
      <c r="CJ1913" s="14"/>
      <c r="CK1913" s="25"/>
      <c r="DO1913" s="5" t="e">
        <f>IF(REPORTE!AH$2="si",IF(C1913=VALUE(REPORTE!C$22),IF(SUM(DO1914:DO$1993),CONCATENATE(INT(B1913),", "),INT(B1913)),""),IF(C1913=VALUE(REPORTE!C$21),IF(SUM(DO1914:DO$1993),CONCATENATE(INT(B1913),", "),INT(B1913)),""))</f>
        <v>#VALUE!</v>
      </c>
      <c r="DS1913" s="5"/>
      <c r="DT1913" s="5"/>
      <c r="DU1913" s="5"/>
      <c r="DV1913" s="5"/>
    </row>
    <row r="1914" spans="1:126" x14ac:dyDescent="0.25">
      <c r="A1914" s="4" t="str">
        <f t="shared" si="380"/>
        <v/>
      </c>
      <c r="B1914" s="3"/>
      <c r="D1914" s="1"/>
      <c r="H1914" s="5" t="str">
        <f>IF(F1914="","",IFERROR(CONCATENATE("PEUA",VLOOKUP(ESTADO,REPORTE!AV$2:AW$33,2,0),DIDTRITO_FORM,CADER_FORM,IFERROR(INDEX(CA:CA,MATCH(DAY(F1914),BZ:BZ,0),1),DAY(F1914)),IFERROR(INDEX(CA:CA,MATCH(MONTH(F1914),BZ:BZ,0),1),MONTH(F1914)),YEAR(F1914),G1914),""))</f>
        <v/>
      </c>
      <c r="N1914" s="66" t="str">
        <f>IFERROR(IF(BT1914="","",IF(INDEX(N$1:N1913,MATCH(BT1914,BT$1:BT1913,0),1)=0,"",INDEX(N$1:N1913,MATCH(BT1914,BT$1:BT1913,0),1))),"")</f>
        <v/>
      </c>
      <c r="O1914" s="66" t="str">
        <f>IFERROR(IF(BT1914="","",IF(INDEX(O$1:O1913,MATCH(BT1914,BT$1:BT1913,0),1)=0,"",INDEX(O$1:O1913,MATCH(BT1914,BT$1:BT1913,0),1))),"")</f>
        <v/>
      </c>
      <c r="R1914" s="66"/>
      <c r="S1914" s="5"/>
      <c r="T1914" s="66"/>
      <c r="U1914" s="5" t="str">
        <f>IFERROR(IF(INDEX(U$1:U1913,MATCH(T1914,T$1:T1913,0),1)=0,"",INDEX(U$1:U1913,MATCH(T1914,T$1:T1913,0),1)),"")</f>
        <v/>
      </c>
      <c r="V1914" s="66"/>
      <c r="W1914" s="5" t="str">
        <f>IFERROR(IF(INDEX(W$1:W1913,MATCH(V1914,V$1:V1913,0),1)=0,"",INDEX(W$1:W1913,MATCH(V1914,V$1:V1913,0),1)),"")</f>
        <v/>
      </c>
      <c r="AE1914" s="4"/>
      <c r="AY1914" s="7"/>
      <c r="BN1914" s="7" t="str">
        <f t="shared" si="387"/>
        <v/>
      </c>
      <c r="BO1914" s="286" t="str">
        <f t="shared" si="389"/>
        <v/>
      </c>
      <c r="BP1914" s="22" t="str">
        <f t="shared" si="388"/>
        <v/>
      </c>
      <c r="BQ1914" s="7"/>
      <c r="BR1914" s="75" t="str">
        <f t="shared" si="381"/>
        <v/>
      </c>
      <c r="BS1914" s="75" t="str">
        <f t="shared" si="382"/>
        <v/>
      </c>
      <c r="BT1914" s="5" t="str">
        <f t="shared" si="383"/>
        <v/>
      </c>
      <c r="BU1914" s="79" t="str">
        <f t="shared" si="384"/>
        <v/>
      </c>
      <c r="BV1914" s="79" t="str">
        <f t="shared" si="385"/>
        <v/>
      </c>
      <c r="BW1914" s="79" t="str">
        <f t="shared" si="386"/>
        <v/>
      </c>
      <c r="CB1914" s="5"/>
      <c r="CE1914" s="5"/>
      <c r="CF1914" s="5"/>
      <c r="CG1914" s="5"/>
      <c r="CH1914" s="5"/>
      <c r="CJ1914" s="14"/>
      <c r="CK1914" s="25"/>
      <c r="DO1914" s="5" t="e">
        <f>IF(REPORTE!AH$2="si",IF(C1914=VALUE(REPORTE!C$22),IF(SUM(DO1915:DO$1993),CONCATENATE(INT(B1914),", "),INT(B1914)),""),IF(C1914=VALUE(REPORTE!C$21),IF(SUM(DO1915:DO$1993),CONCATENATE(INT(B1914),", "),INT(B1914)),""))</f>
        <v>#VALUE!</v>
      </c>
      <c r="DS1914" s="5"/>
      <c r="DT1914" s="5"/>
      <c r="DU1914" s="5"/>
      <c r="DV1914" s="5"/>
    </row>
    <row r="1915" spans="1:126" x14ac:dyDescent="0.25">
      <c r="A1915" s="4" t="str">
        <f t="shared" si="380"/>
        <v/>
      </c>
      <c r="B1915" s="3"/>
      <c r="D1915" s="1"/>
      <c r="H1915" s="5" t="str">
        <f>IF(F1915="","",IFERROR(CONCATENATE("PEUA",VLOOKUP(ESTADO,REPORTE!AV$2:AW$33,2,0),DIDTRITO_FORM,CADER_FORM,IFERROR(INDEX(CA:CA,MATCH(DAY(F1915),BZ:BZ,0),1),DAY(F1915)),IFERROR(INDEX(CA:CA,MATCH(MONTH(F1915),BZ:BZ,0),1),MONTH(F1915)),YEAR(F1915),G1915),""))</f>
        <v/>
      </c>
      <c r="N1915" s="66" t="str">
        <f>IFERROR(IF(BT1915="","",IF(INDEX(N$1:N1914,MATCH(BT1915,BT$1:BT1914,0),1)=0,"",INDEX(N$1:N1914,MATCH(BT1915,BT$1:BT1914,0),1))),"")</f>
        <v/>
      </c>
      <c r="O1915" s="66" t="str">
        <f>IFERROR(IF(BT1915="","",IF(INDEX(O$1:O1914,MATCH(BT1915,BT$1:BT1914,0),1)=0,"",INDEX(O$1:O1914,MATCH(BT1915,BT$1:BT1914,0),1))),"")</f>
        <v/>
      </c>
      <c r="R1915" s="66"/>
      <c r="S1915" s="5"/>
      <c r="T1915" s="66"/>
      <c r="U1915" s="5" t="str">
        <f>IFERROR(IF(INDEX(U$1:U1914,MATCH(T1915,T$1:T1914,0),1)=0,"",INDEX(U$1:U1914,MATCH(T1915,T$1:T1914,0),1)),"")</f>
        <v/>
      </c>
      <c r="V1915" s="66"/>
      <c r="W1915" s="5" t="str">
        <f>IFERROR(IF(INDEX(W$1:W1914,MATCH(V1915,V$1:V1914,0),1)=0,"",INDEX(W$1:W1914,MATCH(V1915,V$1:V1914,0),1)),"")</f>
        <v/>
      </c>
      <c r="AE1915" s="4"/>
      <c r="AY1915" s="7"/>
      <c r="BN1915" s="7" t="str">
        <f t="shared" si="387"/>
        <v/>
      </c>
      <c r="BO1915" s="286" t="str">
        <f t="shared" si="389"/>
        <v/>
      </c>
      <c r="BP1915" s="22" t="str">
        <f t="shared" si="388"/>
        <v/>
      </c>
      <c r="BQ1915" s="7"/>
      <c r="BR1915" s="75" t="str">
        <f t="shared" si="381"/>
        <v/>
      </c>
      <c r="BS1915" s="75" t="str">
        <f t="shared" si="382"/>
        <v/>
      </c>
      <c r="BT1915" s="5" t="str">
        <f t="shared" si="383"/>
        <v/>
      </c>
      <c r="BU1915" s="79" t="str">
        <f t="shared" si="384"/>
        <v/>
      </c>
      <c r="BV1915" s="79" t="str">
        <f t="shared" si="385"/>
        <v/>
      </c>
      <c r="BW1915" s="79" t="str">
        <f t="shared" si="386"/>
        <v/>
      </c>
      <c r="CB1915" s="5"/>
      <c r="CE1915" s="5"/>
      <c r="CF1915" s="5"/>
      <c r="CG1915" s="5"/>
      <c r="CH1915" s="5"/>
      <c r="CJ1915" s="14"/>
      <c r="CK1915" s="25"/>
      <c r="DO1915" s="5" t="e">
        <f>IF(REPORTE!AH$2="si",IF(C1915=VALUE(REPORTE!C$22),IF(SUM(DO1916:DO$1993),CONCATENATE(INT(B1915),", "),INT(B1915)),""),IF(C1915=VALUE(REPORTE!C$21),IF(SUM(DO1916:DO$1993),CONCATENATE(INT(B1915),", "),INT(B1915)),""))</f>
        <v>#VALUE!</v>
      </c>
      <c r="DS1915" s="5"/>
      <c r="DT1915" s="5"/>
      <c r="DU1915" s="5"/>
      <c r="DV1915" s="5"/>
    </row>
    <row r="1916" spans="1:126" x14ac:dyDescent="0.25">
      <c r="A1916" s="4" t="str">
        <f t="shared" si="380"/>
        <v/>
      </c>
      <c r="B1916" s="3"/>
      <c r="D1916" s="1"/>
      <c r="H1916" s="5" t="str">
        <f>IF(F1916="","",IFERROR(CONCATENATE("PEUA",VLOOKUP(ESTADO,REPORTE!AV$2:AW$33,2,0),DIDTRITO_FORM,CADER_FORM,IFERROR(INDEX(CA:CA,MATCH(DAY(F1916),BZ:BZ,0),1),DAY(F1916)),IFERROR(INDEX(CA:CA,MATCH(MONTH(F1916),BZ:BZ,0),1),MONTH(F1916)),YEAR(F1916),G1916),""))</f>
        <v/>
      </c>
      <c r="N1916" s="66" t="str">
        <f>IFERROR(IF(BT1916="","",IF(INDEX(N$1:N1915,MATCH(BT1916,BT$1:BT1915,0),1)=0,"",INDEX(N$1:N1915,MATCH(BT1916,BT$1:BT1915,0),1))),"")</f>
        <v/>
      </c>
      <c r="O1916" s="66" t="str">
        <f>IFERROR(IF(BT1916="","",IF(INDEX(O$1:O1915,MATCH(BT1916,BT$1:BT1915,0),1)=0,"",INDEX(O$1:O1915,MATCH(BT1916,BT$1:BT1915,0),1))),"")</f>
        <v/>
      </c>
      <c r="R1916" s="66"/>
      <c r="S1916" s="5"/>
      <c r="T1916" s="66"/>
      <c r="U1916" s="5" t="str">
        <f>IFERROR(IF(INDEX(U$1:U1915,MATCH(T1916,T$1:T1915,0),1)=0,"",INDEX(U$1:U1915,MATCH(T1916,T$1:T1915,0),1)),"")</f>
        <v/>
      </c>
      <c r="V1916" s="66"/>
      <c r="W1916" s="5" t="str">
        <f>IFERROR(IF(INDEX(W$1:W1915,MATCH(V1916,V$1:V1915,0),1)=0,"",INDEX(W$1:W1915,MATCH(V1916,V$1:V1915,0),1)),"")</f>
        <v/>
      </c>
      <c r="AE1916" s="4"/>
      <c r="AY1916" s="7"/>
      <c r="BN1916" s="7" t="str">
        <f t="shared" si="387"/>
        <v/>
      </c>
      <c r="BO1916" s="286" t="str">
        <f t="shared" si="389"/>
        <v/>
      </c>
      <c r="BP1916" s="22" t="str">
        <f t="shared" si="388"/>
        <v/>
      </c>
      <c r="BQ1916" s="7"/>
      <c r="BR1916" s="75" t="str">
        <f t="shared" si="381"/>
        <v/>
      </c>
      <c r="BS1916" s="75" t="str">
        <f t="shared" si="382"/>
        <v/>
      </c>
      <c r="BT1916" s="5" t="str">
        <f t="shared" si="383"/>
        <v/>
      </c>
      <c r="BU1916" s="79" t="str">
        <f t="shared" si="384"/>
        <v/>
      </c>
      <c r="BV1916" s="79" t="str">
        <f t="shared" si="385"/>
        <v/>
      </c>
      <c r="BW1916" s="79" t="str">
        <f t="shared" si="386"/>
        <v/>
      </c>
      <c r="CB1916" s="5"/>
      <c r="CE1916" s="5"/>
      <c r="CF1916" s="5"/>
      <c r="CG1916" s="5"/>
      <c r="CH1916" s="5"/>
      <c r="CJ1916" s="14"/>
      <c r="CK1916" s="25"/>
      <c r="DO1916" s="5" t="e">
        <f>IF(REPORTE!AH$2="si",IF(C1916=VALUE(REPORTE!C$22),IF(SUM(DO1917:DO$1993),CONCATENATE(INT(B1916),", "),INT(B1916)),""),IF(C1916=VALUE(REPORTE!C$21),IF(SUM(DO1917:DO$1993),CONCATENATE(INT(B1916),", "),INT(B1916)),""))</f>
        <v>#VALUE!</v>
      </c>
      <c r="DS1916" s="5"/>
      <c r="DT1916" s="5"/>
      <c r="DU1916" s="5"/>
      <c r="DV1916" s="5"/>
    </row>
    <row r="1917" spans="1:126" x14ac:dyDescent="0.25">
      <c r="A1917" s="4" t="str">
        <f t="shared" si="380"/>
        <v/>
      </c>
      <c r="B1917" s="3"/>
      <c r="D1917" s="1"/>
      <c r="H1917" s="5" t="str">
        <f>IF(F1917="","",IFERROR(CONCATENATE("PEUA",VLOOKUP(ESTADO,REPORTE!AV$2:AW$33,2,0),DIDTRITO_FORM,CADER_FORM,IFERROR(INDEX(CA:CA,MATCH(DAY(F1917),BZ:BZ,0),1),DAY(F1917)),IFERROR(INDEX(CA:CA,MATCH(MONTH(F1917),BZ:BZ,0),1),MONTH(F1917)),YEAR(F1917),G1917),""))</f>
        <v/>
      </c>
      <c r="N1917" s="66" t="str">
        <f>IFERROR(IF(BT1917="","",IF(INDEX(N$1:N1916,MATCH(BT1917,BT$1:BT1916,0),1)=0,"",INDEX(N$1:N1916,MATCH(BT1917,BT$1:BT1916,0),1))),"")</f>
        <v/>
      </c>
      <c r="O1917" s="66" t="str">
        <f>IFERROR(IF(BT1917="","",IF(INDEX(O$1:O1916,MATCH(BT1917,BT$1:BT1916,0),1)=0,"",INDEX(O$1:O1916,MATCH(BT1917,BT$1:BT1916,0),1))),"")</f>
        <v/>
      </c>
      <c r="R1917" s="66"/>
      <c r="S1917" s="5"/>
      <c r="T1917" s="66"/>
      <c r="U1917" s="5" t="str">
        <f>IFERROR(IF(INDEX(U$1:U1916,MATCH(T1917,T$1:T1916,0),1)=0,"",INDEX(U$1:U1916,MATCH(T1917,T$1:T1916,0),1)),"")</f>
        <v/>
      </c>
      <c r="V1917" s="66"/>
      <c r="W1917" s="5" t="str">
        <f>IFERROR(IF(INDEX(W$1:W1916,MATCH(V1917,V$1:V1916,0),1)=0,"",INDEX(W$1:W1916,MATCH(V1917,V$1:V1916,0),1)),"")</f>
        <v/>
      </c>
      <c r="AE1917" s="4"/>
      <c r="AY1917" s="7"/>
      <c r="BN1917" s="7" t="str">
        <f t="shared" si="387"/>
        <v/>
      </c>
      <c r="BO1917" s="286" t="str">
        <f t="shared" si="389"/>
        <v/>
      </c>
      <c r="BP1917" s="22" t="str">
        <f t="shared" si="388"/>
        <v/>
      </c>
      <c r="BQ1917" s="7"/>
      <c r="BR1917" s="75" t="str">
        <f t="shared" si="381"/>
        <v/>
      </c>
      <c r="BS1917" s="75" t="str">
        <f t="shared" si="382"/>
        <v/>
      </c>
      <c r="BT1917" s="5" t="str">
        <f t="shared" si="383"/>
        <v/>
      </c>
      <c r="BU1917" s="79" t="str">
        <f t="shared" si="384"/>
        <v/>
      </c>
      <c r="BV1917" s="79" t="str">
        <f t="shared" si="385"/>
        <v/>
      </c>
      <c r="BW1917" s="79" t="str">
        <f t="shared" si="386"/>
        <v/>
      </c>
      <c r="CB1917" s="5"/>
      <c r="CE1917" s="5"/>
      <c r="CF1917" s="5"/>
      <c r="CG1917" s="5"/>
      <c r="CH1917" s="5"/>
      <c r="CJ1917" s="14"/>
      <c r="CK1917" s="25"/>
      <c r="DO1917" s="5" t="e">
        <f>IF(REPORTE!AH$2="si",IF(C1917=VALUE(REPORTE!C$22),IF(SUM(DO1918:DO$1993),CONCATENATE(INT(B1917),", "),INT(B1917)),""),IF(C1917=VALUE(REPORTE!C$21),IF(SUM(DO1918:DO$1993),CONCATENATE(INT(B1917),", "),INT(B1917)),""))</f>
        <v>#VALUE!</v>
      </c>
      <c r="DS1917" s="5"/>
      <c r="DT1917" s="5"/>
      <c r="DU1917" s="5"/>
      <c r="DV1917" s="5"/>
    </row>
    <row r="1918" spans="1:126" x14ac:dyDescent="0.25">
      <c r="A1918" s="4" t="str">
        <f t="shared" si="380"/>
        <v/>
      </c>
      <c r="B1918" s="3"/>
      <c r="D1918" s="1"/>
      <c r="H1918" s="5" t="str">
        <f>IF(F1918="","",IFERROR(CONCATENATE("PEUA",VLOOKUP(ESTADO,REPORTE!AV$2:AW$33,2,0),DIDTRITO_FORM,CADER_FORM,IFERROR(INDEX(CA:CA,MATCH(DAY(F1918),BZ:BZ,0),1),DAY(F1918)),IFERROR(INDEX(CA:CA,MATCH(MONTH(F1918),BZ:BZ,0),1),MONTH(F1918)),YEAR(F1918),G1918),""))</f>
        <v/>
      </c>
      <c r="N1918" s="66" t="str">
        <f>IFERROR(IF(BT1918="","",IF(INDEX(N$1:N1917,MATCH(BT1918,BT$1:BT1917,0),1)=0,"",INDEX(N$1:N1917,MATCH(BT1918,BT$1:BT1917,0),1))),"")</f>
        <v/>
      </c>
      <c r="O1918" s="66" t="str">
        <f>IFERROR(IF(BT1918="","",IF(INDEX(O$1:O1917,MATCH(BT1918,BT$1:BT1917,0),1)=0,"",INDEX(O$1:O1917,MATCH(BT1918,BT$1:BT1917,0),1))),"")</f>
        <v/>
      </c>
      <c r="R1918" s="66"/>
      <c r="S1918" s="5"/>
      <c r="T1918" s="66"/>
      <c r="U1918" s="5" t="str">
        <f>IFERROR(IF(INDEX(U$1:U1917,MATCH(T1918,T$1:T1917,0),1)=0,"",INDEX(U$1:U1917,MATCH(T1918,T$1:T1917,0),1)),"")</f>
        <v/>
      </c>
      <c r="V1918" s="66"/>
      <c r="W1918" s="5" t="str">
        <f>IFERROR(IF(INDEX(W$1:W1917,MATCH(V1918,V$1:V1917,0),1)=0,"",INDEX(W$1:W1917,MATCH(V1918,V$1:V1917,0),1)),"")</f>
        <v/>
      </c>
      <c r="AE1918" s="4"/>
      <c r="AY1918" s="7"/>
      <c r="BN1918" s="7" t="str">
        <f t="shared" si="387"/>
        <v/>
      </c>
      <c r="BO1918" s="286" t="str">
        <f t="shared" si="389"/>
        <v/>
      </c>
      <c r="BP1918" s="22" t="str">
        <f t="shared" si="388"/>
        <v/>
      </c>
      <c r="BQ1918" s="7"/>
      <c r="BR1918" s="75" t="str">
        <f t="shared" si="381"/>
        <v/>
      </c>
      <c r="BS1918" s="75" t="str">
        <f t="shared" si="382"/>
        <v/>
      </c>
      <c r="BT1918" s="5" t="str">
        <f t="shared" si="383"/>
        <v/>
      </c>
      <c r="BU1918" s="79" t="str">
        <f t="shared" si="384"/>
        <v/>
      </c>
      <c r="BV1918" s="79" t="str">
        <f t="shared" si="385"/>
        <v/>
      </c>
      <c r="BW1918" s="79" t="str">
        <f t="shared" si="386"/>
        <v/>
      </c>
      <c r="CB1918" s="5"/>
      <c r="CE1918" s="5"/>
      <c r="CF1918" s="5"/>
      <c r="CG1918" s="5"/>
      <c r="CH1918" s="5"/>
      <c r="CJ1918" s="14"/>
      <c r="CK1918" s="25"/>
      <c r="DO1918" s="5" t="e">
        <f>IF(REPORTE!AH$2="si",IF(C1918=VALUE(REPORTE!C$22),IF(SUM(DO1919:DO$1993),CONCATENATE(INT(B1918),", "),INT(B1918)),""),IF(C1918=VALUE(REPORTE!C$21),IF(SUM(DO1919:DO$1993),CONCATENATE(INT(B1918),", "),INT(B1918)),""))</f>
        <v>#VALUE!</v>
      </c>
      <c r="DS1918" s="5"/>
      <c r="DT1918" s="5"/>
      <c r="DU1918" s="5"/>
      <c r="DV1918" s="5"/>
    </row>
    <row r="1919" spans="1:126" x14ac:dyDescent="0.25">
      <c r="A1919" s="4" t="str">
        <f t="shared" si="380"/>
        <v/>
      </c>
      <c r="B1919" s="3"/>
      <c r="D1919" s="1"/>
      <c r="H1919" s="5" t="str">
        <f>IF(F1919="","",IFERROR(CONCATENATE("PEUA",VLOOKUP(ESTADO,REPORTE!AV$2:AW$33,2,0),DIDTRITO_FORM,CADER_FORM,IFERROR(INDEX(CA:CA,MATCH(DAY(F1919),BZ:BZ,0),1),DAY(F1919)),IFERROR(INDEX(CA:CA,MATCH(MONTH(F1919),BZ:BZ,0),1),MONTH(F1919)),YEAR(F1919),G1919),""))</f>
        <v/>
      </c>
      <c r="N1919" s="66" t="str">
        <f>IFERROR(IF(BT1919="","",IF(INDEX(N$1:N1918,MATCH(BT1919,BT$1:BT1918,0),1)=0,"",INDEX(N$1:N1918,MATCH(BT1919,BT$1:BT1918,0),1))),"")</f>
        <v/>
      </c>
      <c r="O1919" s="66" t="str">
        <f>IFERROR(IF(BT1919="","",IF(INDEX(O$1:O1918,MATCH(BT1919,BT$1:BT1918,0),1)=0,"",INDEX(O$1:O1918,MATCH(BT1919,BT$1:BT1918,0),1))),"")</f>
        <v/>
      </c>
      <c r="R1919" s="66"/>
      <c r="S1919" s="5"/>
      <c r="T1919" s="66"/>
      <c r="U1919" s="5" t="str">
        <f>IFERROR(IF(INDEX(U$1:U1918,MATCH(T1919,T$1:T1918,0),1)=0,"",INDEX(U$1:U1918,MATCH(T1919,T$1:T1918,0),1)),"")</f>
        <v/>
      </c>
      <c r="V1919" s="66"/>
      <c r="W1919" s="5" t="str">
        <f>IFERROR(IF(INDEX(W$1:W1918,MATCH(V1919,V$1:V1918,0),1)=0,"",INDEX(W$1:W1918,MATCH(V1919,V$1:V1918,0),1)),"")</f>
        <v/>
      </c>
      <c r="AE1919" s="4"/>
      <c r="AY1919" s="7"/>
      <c r="BN1919" s="7" t="str">
        <f t="shared" si="387"/>
        <v/>
      </c>
      <c r="BO1919" s="286" t="str">
        <f t="shared" si="389"/>
        <v/>
      </c>
      <c r="BP1919" s="22" t="str">
        <f t="shared" si="388"/>
        <v/>
      </c>
      <c r="BQ1919" s="7"/>
      <c r="BR1919" s="75" t="str">
        <f t="shared" si="381"/>
        <v/>
      </c>
      <c r="BS1919" s="75" t="str">
        <f t="shared" si="382"/>
        <v/>
      </c>
      <c r="BT1919" s="5" t="str">
        <f t="shared" si="383"/>
        <v/>
      </c>
      <c r="BU1919" s="79" t="str">
        <f t="shared" si="384"/>
        <v/>
      </c>
      <c r="BV1919" s="79" t="str">
        <f t="shared" si="385"/>
        <v/>
      </c>
      <c r="BW1919" s="79" t="str">
        <f t="shared" si="386"/>
        <v/>
      </c>
      <c r="CB1919" s="5"/>
      <c r="CE1919" s="5"/>
      <c r="CF1919" s="5"/>
      <c r="CG1919" s="5"/>
      <c r="CH1919" s="5"/>
      <c r="CJ1919" s="14"/>
      <c r="CK1919" s="25"/>
      <c r="DO1919" s="5" t="e">
        <f>IF(REPORTE!AH$2="si",IF(C1919=VALUE(REPORTE!C$22),IF(SUM(DO1920:DO$1993),CONCATENATE(INT(B1919),", "),INT(B1919)),""),IF(C1919=VALUE(REPORTE!C$21),IF(SUM(DO1920:DO$1993),CONCATENATE(INT(B1919),", "),INT(B1919)),""))</f>
        <v>#VALUE!</v>
      </c>
      <c r="DS1919" s="5"/>
      <c r="DT1919" s="5"/>
      <c r="DU1919" s="5"/>
      <c r="DV1919" s="5"/>
    </row>
    <row r="1920" spans="1:126" x14ac:dyDescent="0.25">
      <c r="A1920" s="4" t="str">
        <f t="shared" si="380"/>
        <v/>
      </c>
      <c r="B1920" s="3"/>
      <c r="D1920" s="1"/>
      <c r="H1920" s="5" t="str">
        <f>IF(F1920="","",IFERROR(CONCATENATE("PEUA",VLOOKUP(ESTADO,REPORTE!AV$2:AW$33,2,0),DIDTRITO_FORM,CADER_FORM,IFERROR(INDEX(CA:CA,MATCH(DAY(F1920),BZ:BZ,0),1),DAY(F1920)),IFERROR(INDEX(CA:CA,MATCH(MONTH(F1920),BZ:BZ,0),1),MONTH(F1920)),YEAR(F1920),G1920),""))</f>
        <v/>
      </c>
      <c r="N1920" s="66" t="str">
        <f>IFERROR(IF(BT1920="","",IF(INDEX(N$1:N1919,MATCH(BT1920,BT$1:BT1919,0),1)=0,"",INDEX(N$1:N1919,MATCH(BT1920,BT$1:BT1919,0),1))),"")</f>
        <v/>
      </c>
      <c r="O1920" s="66" t="str">
        <f>IFERROR(IF(BT1920="","",IF(INDEX(O$1:O1919,MATCH(BT1920,BT$1:BT1919,0),1)=0,"",INDEX(O$1:O1919,MATCH(BT1920,BT$1:BT1919,0),1))),"")</f>
        <v/>
      </c>
      <c r="R1920" s="66"/>
      <c r="S1920" s="5"/>
      <c r="T1920" s="66"/>
      <c r="U1920" s="5" t="str">
        <f>IFERROR(IF(INDEX(U$1:U1919,MATCH(T1920,T$1:T1919,0),1)=0,"",INDEX(U$1:U1919,MATCH(T1920,T$1:T1919,0),1)),"")</f>
        <v/>
      </c>
      <c r="V1920" s="66"/>
      <c r="W1920" s="5" t="str">
        <f>IFERROR(IF(INDEX(W$1:W1919,MATCH(V1920,V$1:V1919,0),1)=0,"",INDEX(W$1:W1919,MATCH(V1920,V$1:V1919,0),1)),"")</f>
        <v/>
      </c>
      <c r="AE1920" s="4"/>
      <c r="AY1920" s="7"/>
      <c r="BN1920" s="7" t="str">
        <f t="shared" si="387"/>
        <v/>
      </c>
      <c r="BO1920" s="286" t="str">
        <f t="shared" si="389"/>
        <v/>
      </c>
      <c r="BP1920" s="22" t="str">
        <f t="shared" si="388"/>
        <v/>
      </c>
      <c r="BQ1920" s="7"/>
      <c r="BR1920" s="75" t="str">
        <f t="shared" si="381"/>
        <v/>
      </c>
      <c r="BS1920" s="75" t="str">
        <f t="shared" si="382"/>
        <v/>
      </c>
      <c r="BT1920" s="5" t="str">
        <f t="shared" si="383"/>
        <v/>
      </c>
      <c r="BU1920" s="79" t="str">
        <f t="shared" si="384"/>
        <v/>
      </c>
      <c r="BV1920" s="79" t="str">
        <f t="shared" si="385"/>
        <v/>
      </c>
      <c r="BW1920" s="79" t="str">
        <f t="shared" si="386"/>
        <v/>
      </c>
      <c r="CB1920" s="5"/>
      <c r="CE1920" s="5"/>
      <c r="CF1920" s="5"/>
      <c r="CG1920" s="5"/>
      <c r="CH1920" s="5"/>
      <c r="CJ1920" s="14"/>
      <c r="CK1920" s="25"/>
      <c r="DO1920" s="5" t="e">
        <f>IF(REPORTE!AH$2="si",IF(C1920=VALUE(REPORTE!C$22),IF(SUM(DO1921:DO$1993),CONCATENATE(INT(B1920),", "),INT(B1920)),""),IF(C1920=VALUE(REPORTE!C$21),IF(SUM(DO1921:DO$1993),CONCATENATE(INT(B1920),", "),INT(B1920)),""))</f>
        <v>#VALUE!</v>
      </c>
      <c r="DS1920" s="5"/>
      <c r="DT1920" s="5"/>
      <c r="DU1920" s="5"/>
      <c r="DV1920" s="5"/>
    </row>
    <row r="1921" spans="1:126" x14ac:dyDescent="0.25">
      <c r="A1921" s="4" t="str">
        <f t="shared" si="380"/>
        <v/>
      </c>
      <c r="B1921" s="3"/>
      <c r="D1921" s="1"/>
      <c r="H1921" s="5" t="str">
        <f>IF(F1921="","",IFERROR(CONCATENATE("PEUA",VLOOKUP(ESTADO,REPORTE!AV$2:AW$33,2,0),DIDTRITO_FORM,CADER_FORM,IFERROR(INDEX(CA:CA,MATCH(DAY(F1921),BZ:BZ,0),1),DAY(F1921)),IFERROR(INDEX(CA:CA,MATCH(MONTH(F1921),BZ:BZ,0),1),MONTH(F1921)),YEAR(F1921),G1921),""))</f>
        <v/>
      </c>
      <c r="N1921" s="66" t="str">
        <f>IFERROR(IF(BT1921="","",IF(INDEX(N$1:N1920,MATCH(BT1921,BT$1:BT1920,0),1)=0,"",INDEX(N$1:N1920,MATCH(BT1921,BT$1:BT1920,0),1))),"")</f>
        <v/>
      </c>
      <c r="O1921" s="66" t="str">
        <f>IFERROR(IF(BT1921="","",IF(INDEX(O$1:O1920,MATCH(BT1921,BT$1:BT1920,0),1)=0,"",INDEX(O$1:O1920,MATCH(BT1921,BT$1:BT1920,0),1))),"")</f>
        <v/>
      </c>
      <c r="R1921" s="66"/>
      <c r="S1921" s="5"/>
      <c r="T1921" s="66"/>
      <c r="U1921" s="5" t="str">
        <f>IFERROR(IF(INDEX(U$1:U1920,MATCH(T1921,T$1:T1920,0),1)=0,"",INDEX(U$1:U1920,MATCH(T1921,T$1:T1920,0),1)),"")</f>
        <v/>
      </c>
      <c r="V1921" s="66"/>
      <c r="W1921" s="5" t="str">
        <f>IFERROR(IF(INDEX(W$1:W1920,MATCH(V1921,V$1:V1920,0),1)=0,"",INDEX(W$1:W1920,MATCH(V1921,V$1:V1920,0),1)),"")</f>
        <v/>
      </c>
      <c r="AE1921" s="4"/>
      <c r="AY1921" s="7"/>
      <c r="BN1921" s="7" t="str">
        <f t="shared" si="387"/>
        <v/>
      </c>
      <c r="BO1921" s="286" t="str">
        <f t="shared" si="389"/>
        <v/>
      </c>
      <c r="BP1921" s="22" t="str">
        <f t="shared" si="388"/>
        <v/>
      </c>
      <c r="BQ1921" s="7"/>
      <c r="BR1921" s="75" t="str">
        <f t="shared" si="381"/>
        <v/>
      </c>
      <c r="BS1921" s="75" t="str">
        <f t="shared" si="382"/>
        <v/>
      </c>
      <c r="BT1921" s="5" t="str">
        <f t="shared" si="383"/>
        <v/>
      </c>
      <c r="BU1921" s="79" t="str">
        <f t="shared" si="384"/>
        <v/>
      </c>
      <c r="BV1921" s="79" t="str">
        <f t="shared" si="385"/>
        <v/>
      </c>
      <c r="BW1921" s="79" t="str">
        <f t="shared" si="386"/>
        <v/>
      </c>
      <c r="CB1921" s="5"/>
      <c r="CE1921" s="5"/>
      <c r="CF1921" s="5"/>
      <c r="CG1921" s="5"/>
      <c r="CH1921" s="5"/>
      <c r="CJ1921" s="14"/>
      <c r="CK1921" s="25"/>
      <c r="DO1921" s="5" t="e">
        <f>IF(REPORTE!AH$2="si",IF(C1921=VALUE(REPORTE!C$22),IF(SUM(DO1922:DO$1993),CONCATENATE(INT(B1921),", "),INT(B1921)),""),IF(C1921=VALUE(REPORTE!C$21),IF(SUM(DO1922:DO$1993),CONCATENATE(INT(B1921),", "),INT(B1921)),""))</f>
        <v>#VALUE!</v>
      </c>
      <c r="DS1921" s="5"/>
      <c r="DT1921" s="5"/>
      <c r="DU1921" s="5"/>
      <c r="DV1921" s="5"/>
    </row>
    <row r="1922" spans="1:126" x14ac:dyDescent="0.25">
      <c r="A1922" s="4" t="str">
        <f t="shared" ref="A1922:A1985" si="390">IF(OR(BS1922="",BQ1922="",BQ1922="VENCIDO"),IF(B1922="","",IF(LEN(B1922)=1,"000"&amp;B1922,IF(LEN(B1922)=2,"00"&amp;B1922,IF(LEN(B1922)=3,"0"&amp;B1922,B1922)))),C1922)</f>
        <v/>
      </c>
      <c r="B1922" s="3"/>
      <c r="D1922" s="1"/>
      <c r="H1922" s="5" t="str">
        <f>IF(F1922="","",IFERROR(CONCATENATE("PEUA",VLOOKUP(ESTADO,REPORTE!AV$2:AW$33,2,0),DIDTRITO_FORM,CADER_FORM,IFERROR(INDEX(CA:CA,MATCH(DAY(F1922),BZ:BZ,0),1),DAY(F1922)),IFERROR(INDEX(CA:CA,MATCH(MONTH(F1922),BZ:BZ,0),1),MONTH(F1922)),YEAR(F1922),G1922),""))</f>
        <v/>
      </c>
      <c r="N1922" s="66" t="str">
        <f>IFERROR(IF(BT1922="","",IF(INDEX(N$1:N1921,MATCH(BT1922,BT$1:BT1921,0),1)=0,"",INDEX(N$1:N1921,MATCH(BT1922,BT$1:BT1921,0),1))),"")</f>
        <v/>
      </c>
      <c r="O1922" s="66" t="str">
        <f>IFERROR(IF(BT1922="","",IF(INDEX(O$1:O1921,MATCH(BT1922,BT$1:BT1921,0),1)=0,"",INDEX(O$1:O1921,MATCH(BT1922,BT$1:BT1921,0),1))),"")</f>
        <v/>
      </c>
      <c r="R1922" s="66"/>
      <c r="S1922" s="5"/>
      <c r="T1922" s="66"/>
      <c r="U1922" s="5" t="str">
        <f>IFERROR(IF(INDEX(U$1:U1921,MATCH(T1922,T$1:T1921,0),1)=0,"",INDEX(U$1:U1921,MATCH(T1922,T$1:T1921,0),1)),"")</f>
        <v/>
      </c>
      <c r="V1922" s="66"/>
      <c r="W1922" s="5" t="str">
        <f>IFERROR(IF(INDEX(W$1:W1921,MATCH(V1922,V$1:V1921,0),1)=0,"",INDEX(W$1:W1921,MATCH(V1922,V$1:V1921,0),1)),"")</f>
        <v/>
      </c>
      <c r="AE1922" s="4"/>
      <c r="AY1922" s="7"/>
      <c r="BN1922" s="7" t="str">
        <f t="shared" si="387"/>
        <v/>
      </c>
      <c r="BO1922" s="286" t="str">
        <f t="shared" si="389"/>
        <v/>
      </c>
      <c r="BP1922" s="22" t="str">
        <f t="shared" si="388"/>
        <v/>
      </c>
      <c r="BQ1922" s="7"/>
      <c r="BR1922" s="75" t="str">
        <f t="shared" ref="BR1922:BR1985" si="391">IFERROR(IF(BH1922=0,"",BH1922/6000),"")</f>
        <v/>
      </c>
      <c r="BS1922" s="75" t="str">
        <f t="shared" ref="BS1922:BS1985" si="392">IFERROR(IF(VALUE(AY1922)&gt;VALUE(APERTURA_VENTANILLA),"OK",""),"")</f>
        <v/>
      </c>
      <c r="BT1922" s="5" t="str">
        <f t="shared" ref="BT1922:BT1985" si="393">J1922&amp;IF(K1922="",""," ")&amp;K1922&amp;IF(L1922="",""," ")&amp;L1922</f>
        <v/>
      </c>
      <c r="BU1922" s="79" t="str">
        <f t="shared" ref="BU1922:BU1985" si="394">IF(I1922="","",IF(I1922="F",SUM(BV1922:BW1922),""))</f>
        <v/>
      </c>
      <c r="BV1922" s="79" t="str">
        <f t="shared" ref="BV1922:BV1985" si="395">IF(OR(I1922="M",I1922=""),"",IF(MID(N1922,11,1)="H",1,0))</f>
        <v/>
      </c>
      <c r="BW1922" s="79" t="str">
        <f t="shared" ref="BW1922:BW1985" si="396">IF(OR(I1922="M",I1922=""),"",IF(MID(N1922,11,1)="M",1,0))</f>
        <v/>
      </c>
      <c r="CB1922" s="5"/>
      <c r="CE1922" s="5"/>
      <c r="CF1922" s="5"/>
      <c r="CG1922" s="5"/>
      <c r="CH1922" s="5"/>
      <c r="CJ1922" s="14"/>
      <c r="CK1922" s="25"/>
      <c r="DO1922" s="5" t="e">
        <f>IF(REPORTE!AH$2="si",IF(C1922=VALUE(REPORTE!C$22),IF(SUM(DO1923:DO$1993),CONCATENATE(INT(B1922),", "),INT(B1922)),""),IF(C1922=VALUE(REPORTE!C$21),IF(SUM(DO1923:DO$1993),CONCATENATE(INT(B1922),", "),INT(B1922)),""))</f>
        <v>#VALUE!</v>
      </c>
      <c r="DS1922" s="5"/>
      <c r="DT1922" s="5"/>
      <c r="DU1922" s="5"/>
      <c r="DV1922" s="5"/>
    </row>
    <row r="1923" spans="1:126" x14ac:dyDescent="0.25">
      <c r="A1923" s="4" t="str">
        <f t="shared" si="390"/>
        <v/>
      </c>
      <c r="B1923" s="3"/>
      <c r="D1923" s="1"/>
      <c r="H1923" s="5" t="str">
        <f>IF(F1923="","",IFERROR(CONCATENATE("PEUA",VLOOKUP(ESTADO,REPORTE!AV$2:AW$33,2,0),DIDTRITO_FORM,CADER_FORM,IFERROR(INDEX(CA:CA,MATCH(DAY(F1923),BZ:BZ,0),1),DAY(F1923)),IFERROR(INDEX(CA:CA,MATCH(MONTH(F1923),BZ:BZ,0),1),MONTH(F1923)),YEAR(F1923),G1923),""))</f>
        <v/>
      </c>
      <c r="N1923" s="66" t="str">
        <f>IFERROR(IF(BT1923="","",IF(INDEX(N$1:N1922,MATCH(BT1923,BT$1:BT1922,0),1)=0,"",INDEX(N$1:N1922,MATCH(BT1923,BT$1:BT1922,0),1))),"")</f>
        <v/>
      </c>
      <c r="O1923" s="66" t="str">
        <f>IFERROR(IF(BT1923="","",IF(INDEX(O$1:O1922,MATCH(BT1923,BT$1:BT1922,0),1)=0,"",INDEX(O$1:O1922,MATCH(BT1923,BT$1:BT1922,0),1))),"")</f>
        <v/>
      </c>
      <c r="R1923" s="66"/>
      <c r="S1923" s="5"/>
      <c r="T1923" s="66"/>
      <c r="U1923" s="5" t="str">
        <f>IFERROR(IF(INDEX(U$1:U1922,MATCH(T1923,T$1:T1922,0),1)=0,"",INDEX(U$1:U1922,MATCH(T1923,T$1:T1922,0),1)),"")</f>
        <v/>
      </c>
      <c r="V1923" s="66"/>
      <c r="W1923" s="5" t="str">
        <f>IFERROR(IF(INDEX(W$1:W1922,MATCH(V1923,V$1:V1922,0),1)=0,"",INDEX(W$1:W1922,MATCH(V1923,V$1:V1922,0),1)),"")</f>
        <v/>
      </c>
      <c r="AE1923" s="4"/>
      <c r="AY1923" s="7"/>
      <c r="BN1923" s="7" t="str">
        <f t="shared" si="387"/>
        <v/>
      </c>
      <c r="BO1923" s="286" t="str">
        <f t="shared" si="389"/>
        <v/>
      </c>
      <c r="BP1923" s="22" t="str">
        <f t="shared" si="388"/>
        <v/>
      </c>
      <c r="BQ1923" s="7"/>
      <c r="BR1923" s="75" t="str">
        <f t="shared" si="391"/>
        <v/>
      </c>
      <c r="BS1923" s="75" t="str">
        <f t="shared" si="392"/>
        <v/>
      </c>
      <c r="BT1923" s="5" t="str">
        <f t="shared" si="393"/>
        <v/>
      </c>
      <c r="BU1923" s="79" t="str">
        <f t="shared" si="394"/>
        <v/>
      </c>
      <c r="BV1923" s="79" t="str">
        <f t="shared" si="395"/>
        <v/>
      </c>
      <c r="BW1923" s="79" t="str">
        <f t="shared" si="396"/>
        <v/>
      </c>
      <c r="CB1923" s="5"/>
      <c r="CE1923" s="5"/>
      <c r="CF1923" s="5"/>
      <c r="CG1923" s="5"/>
      <c r="CH1923" s="5"/>
      <c r="CJ1923" s="14"/>
      <c r="CK1923" s="25"/>
      <c r="DO1923" s="5" t="e">
        <f>IF(REPORTE!AH$2="si",IF(C1923=VALUE(REPORTE!C$22),IF(SUM(DO1924:DO$1993),CONCATENATE(INT(B1923),", "),INT(B1923)),""),IF(C1923=VALUE(REPORTE!C$21),IF(SUM(DO1924:DO$1993),CONCATENATE(INT(B1923),", "),INT(B1923)),""))</f>
        <v>#VALUE!</v>
      </c>
      <c r="DS1923" s="5"/>
      <c r="DT1923" s="5"/>
      <c r="DU1923" s="5"/>
      <c r="DV1923" s="5"/>
    </row>
    <row r="1924" spans="1:126" x14ac:dyDescent="0.25">
      <c r="A1924" s="4" t="str">
        <f t="shared" si="390"/>
        <v/>
      </c>
      <c r="B1924" s="3"/>
      <c r="D1924" s="1"/>
      <c r="H1924" s="5" t="str">
        <f>IF(F1924="","",IFERROR(CONCATENATE("PEUA",VLOOKUP(ESTADO,REPORTE!AV$2:AW$33,2,0),DIDTRITO_FORM,CADER_FORM,IFERROR(INDEX(CA:CA,MATCH(DAY(F1924),BZ:BZ,0),1),DAY(F1924)),IFERROR(INDEX(CA:CA,MATCH(MONTH(F1924),BZ:BZ,0),1),MONTH(F1924)),YEAR(F1924),G1924),""))</f>
        <v/>
      </c>
      <c r="N1924" s="66" t="str">
        <f>IFERROR(IF(BT1924="","",IF(INDEX(N$1:N1923,MATCH(BT1924,BT$1:BT1923,0),1)=0,"",INDEX(N$1:N1923,MATCH(BT1924,BT$1:BT1923,0),1))),"")</f>
        <v/>
      </c>
      <c r="O1924" s="66" t="str">
        <f>IFERROR(IF(BT1924="","",IF(INDEX(O$1:O1923,MATCH(BT1924,BT$1:BT1923,0),1)=0,"",INDEX(O$1:O1923,MATCH(BT1924,BT$1:BT1923,0),1))),"")</f>
        <v/>
      </c>
      <c r="R1924" s="66"/>
      <c r="S1924" s="5"/>
      <c r="T1924" s="66"/>
      <c r="U1924" s="5" t="str">
        <f>IFERROR(IF(INDEX(U$1:U1923,MATCH(T1924,T$1:T1923,0),1)=0,"",INDEX(U$1:U1923,MATCH(T1924,T$1:T1923,0),1)),"")</f>
        <v/>
      </c>
      <c r="V1924" s="66"/>
      <c r="W1924" s="5" t="str">
        <f>IFERROR(IF(INDEX(W$1:W1923,MATCH(V1924,V$1:V1923,0),1)=0,"",INDEX(W$1:W1923,MATCH(V1924,V$1:V1923,0),1)),"")</f>
        <v/>
      </c>
      <c r="AE1924" s="4"/>
      <c r="AY1924" s="7"/>
      <c r="BN1924" s="7" t="str">
        <f t="shared" si="387"/>
        <v/>
      </c>
      <c r="BO1924" s="286" t="str">
        <f t="shared" si="389"/>
        <v/>
      </c>
      <c r="BP1924" s="22" t="str">
        <f t="shared" si="388"/>
        <v/>
      </c>
      <c r="BQ1924" s="7"/>
      <c r="BR1924" s="75" t="str">
        <f t="shared" si="391"/>
        <v/>
      </c>
      <c r="BS1924" s="75" t="str">
        <f t="shared" si="392"/>
        <v/>
      </c>
      <c r="BT1924" s="5" t="str">
        <f t="shared" si="393"/>
        <v/>
      </c>
      <c r="BU1924" s="79" t="str">
        <f t="shared" si="394"/>
        <v/>
      </c>
      <c r="BV1924" s="79" t="str">
        <f t="shared" si="395"/>
        <v/>
      </c>
      <c r="BW1924" s="79" t="str">
        <f t="shared" si="396"/>
        <v/>
      </c>
      <c r="CB1924" s="5"/>
      <c r="CE1924" s="5"/>
      <c r="CF1924" s="5"/>
      <c r="CG1924" s="5"/>
      <c r="CH1924" s="5"/>
      <c r="CJ1924" s="14"/>
      <c r="CK1924" s="25"/>
      <c r="DO1924" s="5" t="e">
        <f>IF(REPORTE!AH$2="si",IF(C1924=VALUE(REPORTE!C$22),IF(SUM(DO1925:DO$1993),CONCATENATE(INT(B1924),", "),INT(B1924)),""),IF(C1924=VALUE(REPORTE!C$21),IF(SUM(DO1925:DO$1993),CONCATENATE(INT(B1924),", "),INT(B1924)),""))</f>
        <v>#VALUE!</v>
      </c>
      <c r="DS1924" s="5"/>
      <c r="DT1924" s="5"/>
      <c r="DU1924" s="5"/>
      <c r="DV1924" s="5"/>
    </row>
    <row r="1925" spans="1:126" x14ac:dyDescent="0.25">
      <c r="A1925" s="4" t="str">
        <f t="shared" si="390"/>
        <v/>
      </c>
      <c r="B1925" s="3"/>
      <c r="D1925" s="1"/>
      <c r="H1925" s="5" t="str">
        <f>IF(F1925="","",IFERROR(CONCATENATE("PEUA",VLOOKUP(ESTADO,REPORTE!AV$2:AW$33,2,0),DIDTRITO_FORM,CADER_FORM,IFERROR(INDEX(CA:CA,MATCH(DAY(F1925),BZ:BZ,0),1),DAY(F1925)),IFERROR(INDEX(CA:CA,MATCH(MONTH(F1925),BZ:BZ,0),1),MONTH(F1925)),YEAR(F1925),G1925),""))</f>
        <v/>
      </c>
      <c r="N1925" s="66" t="str">
        <f>IFERROR(IF(BT1925="","",IF(INDEX(N$1:N1924,MATCH(BT1925,BT$1:BT1924,0),1)=0,"",INDEX(N$1:N1924,MATCH(BT1925,BT$1:BT1924,0),1))),"")</f>
        <v/>
      </c>
      <c r="O1925" s="66" t="str">
        <f>IFERROR(IF(BT1925="","",IF(INDEX(O$1:O1924,MATCH(BT1925,BT$1:BT1924,0),1)=0,"",INDEX(O$1:O1924,MATCH(BT1925,BT$1:BT1924,0),1))),"")</f>
        <v/>
      </c>
      <c r="R1925" s="66"/>
      <c r="S1925" s="5"/>
      <c r="T1925" s="66"/>
      <c r="U1925" s="5" t="str">
        <f>IFERROR(IF(INDEX(U$1:U1924,MATCH(T1925,T$1:T1924,0),1)=0,"",INDEX(U$1:U1924,MATCH(T1925,T$1:T1924,0),1)),"")</f>
        <v/>
      </c>
      <c r="V1925" s="66"/>
      <c r="W1925" s="5" t="str">
        <f>IFERROR(IF(INDEX(W$1:W1924,MATCH(V1925,V$1:V1924,0),1)=0,"",INDEX(W$1:W1924,MATCH(V1925,V$1:V1924,0),1)),"")</f>
        <v/>
      </c>
      <c r="AE1925" s="4"/>
      <c r="AY1925" s="7"/>
      <c r="BN1925" s="7" t="str">
        <f t="shared" si="387"/>
        <v/>
      </c>
      <c r="BO1925" s="286" t="str">
        <f t="shared" si="389"/>
        <v/>
      </c>
      <c r="BP1925" s="22" t="str">
        <f t="shared" si="388"/>
        <v/>
      </c>
      <c r="BQ1925" s="7"/>
      <c r="BR1925" s="75" t="str">
        <f t="shared" si="391"/>
        <v/>
      </c>
      <c r="BS1925" s="75" t="str">
        <f t="shared" si="392"/>
        <v/>
      </c>
      <c r="BT1925" s="5" t="str">
        <f t="shared" si="393"/>
        <v/>
      </c>
      <c r="BU1925" s="79" t="str">
        <f t="shared" si="394"/>
        <v/>
      </c>
      <c r="BV1925" s="79" t="str">
        <f t="shared" si="395"/>
        <v/>
      </c>
      <c r="BW1925" s="79" t="str">
        <f t="shared" si="396"/>
        <v/>
      </c>
      <c r="CB1925" s="5"/>
      <c r="CE1925" s="5"/>
      <c r="CF1925" s="5"/>
      <c r="CG1925" s="5"/>
      <c r="CH1925" s="5"/>
      <c r="CJ1925" s="14"/>
      <c r="CK1925" s="25"/>
      <c r="DO1925" s="5" t="e">
        <f>IF(REPORTE!AH$2="si",IF(C1925=VALUE(REPORTE!C$22),IF(SUM(DO1926:DO$1993),CONCATENATE(INT(B1925),", "),INT(B1925)),""),IF(C1925=VALUE(REPORTE!C$21),IF(SUM(DO1926:DO$1993),CONCATENATE(INT(B1925),", "),INT(B1925)),""))</f>
        <v>#VALUE!</v>
      </c>
      <c r="DS1925" s="5"/>
      <c r="DT1925" s="5"/>
      <c r="DU1925" s="5"/>
      <c r="DV1925" s="5"/>
    </row>
    <row r="1926" spans="1:126" x14ac:dyDescent="0.25">
      <c r="A1926" s="4" t="str">
        <f t="shared" si="390"/>
        <v/>
      </c>
      <c r="B1926" s="3"/>
      <c r="D1926" s="1"/>
      <c r="H1926" s="5" t="str">
        <f>IF(F1926="","",IFERROR(CONCATENATE("PEUA",VLOOKUP(ESTADO,REPORTE!AV$2:AW$33,2,0),DIDTRITO_FORM,CADER_FORM,IFERROR(INDEX(CA:CA,MATCH(DAY(F1926),BZ:BZ,0),1),DAY(F1926)),IFERROR(INDEX(CA:CA,MATCH(MONTH(F1926),BZ:BZ,0),1),MONTH(F1926)),YEAR(F1926),G1926),""))</f>
        <v/>
      </c>
      <c r="N1926" s="66" t="str">
        <f>IFERROR(IF(BT1926="","",IF(INDEX(N$1:N1925,MATCH(BT1926,BT$1:BT1925,0),1)=0,"",INDEX(N$1:N1925,MATCH(BT1926,BT$1:BT1925,0),1))),"")</f>
        <v/>
      </c>
      <c r="O1926" s="66" t="str">
        <f>IFERROR(IF(BT1926="","",IF(INDEX(O$1:O1925,MATCH(BT1926,BT$1:BT1925,0),1)=0,"",INDEX(O$1:O1925,MATCH(BT1926,BT$1:BT1925,0),1))),"")</f>
        <v/>
      </c>
      <c r="R1926" s="66"/>
      <c r="S1926" s="5"/>
      <c r="T1926" s="66"/>
      <c r="U1926" s="5" t="str">
        <f>IFERROR(IF(INDEX(U$1:U1925,MATCH(T1926,T$1:T1925,0),1)=0,"",INDEX(U$1:U1925,MATCH(T1926,T$1:T1925,0),1)),"")</f>
        <v/>
      </c>
      <c r="V1926" s="66"/>
      <c r="W1926" s="5" t="str">
        <f>IFERROR(IF(INDEX(W$1:W1925,MATCH(V1926,V$1:V1925,0),1)=0,"",INDEX(W$1:W1925,MATCH(V1926,V$1:V1925,0),1)),"")</f>
        <v/>
      </c>
      <c r="AE1926" s="4"/>
      <c r="AY1926" s="7"/>
      <c r="BN1926" s="7" t="str">
        <f t="shared" si="387"/>
        <v/>
      </c>
      <c r="BO1926" s="286" t="str">
        <f t="shared" si="389"/>
        <v/>
      </c>
      <c r="BP1926" s="22" t="str">
        <f t="shared" si="388"/>
        <v/>
      </c>
      <c r="BQ1926" s="7"/>
      <c r="BR1926" s="75" t="str">
        <f t="shared" si="391"/>
        <v/>
      </c>
      <c r="BS1926" s="75" t="str">
        <f t="shared" si="392"/>
        <v/>
      </c>
      <c r="BT1926" s="5" t="str">
        <f t="shared" si="393"/>
        <v/>
      </c>
      <c r="BU1926" s="79" t="str">
        <f t="shared" si="394"/>
        <v/>
      </c>
      <c r="BV1926" s="79" t="str">
        <f t="shared" si="395"/>
        <v/>
      </c>
      <c r="BW1926" s="79" t="str">
        <f t="shared" si="396"/>
        <v/>
      </c>
      <c r="CB1926" s="5"/>
      <c r="CE1926" s="5"/>
      <c r="CF1926" s="5"/>
      <c r="CG1926" s="5"/>
      <c r="CH1926" s="5"/>
      <c r="CJ1926" s="14"/>
      <c r="CK1926" s="25"/>
      <c r="DO1926" s="5" t="e">
        <f>IF(REPORTE!AH$2="si",IF(C1926=VALUE(REPORTE!C$22),IF(SUM(DO1927:DO$1993),CONCATENATE(INT(B1926),", "),INT(B1926)),""),IF(C1926=VALUE(REPORTE!C$21),IF(SUM(DO1927:DO$1993),CONCATENATE(INT(B1926),", "),INT(B1926)),""))</f>
        <v>#VALUE!</v>
      </c>
      <c r="DS1926" s="5"/>
      <c r="DT1926" s="5"/>
      <c r="DU1926" s="5"/>
      <c r="DV1926" s="5"/>
    </row>
    <row r="1927" spans="1:126" x14ac:dyDescent="0.25">
      <c r="A1927" s="4" t="str">
        <f t="shared" si="390"/>
        <v/>
      </c>
      <c r="B1927" s="3"/>
      <c r="D1927" s="1"/>
      <c r="H1927" s="5" t="str">
        <f>IF(F1927="","",IFERROR(CONCATENATE("PEUA",VLOOKUP(ESTADO,REPORTE!AV$2:AW$33,2,0),DIDTRITO_FORM,CADER_FORM,IFERROR(INDEX(CA:CA,MATCH(DAY(F1927),BZ:BZ,0),1),DAY(F1927)),IFERROR(INDEX(CA:CA,MATCH(MONTH(F1927),BZ:BZ,0),1),MONTH(F1927)),YEAR(F1927),G1927),""))</f>
        <v/>
      </c>
      <c r="N1927" s="66" t="str">
        <f>IFERROR(IF(BT1927="","",IF(INDEX(N$1:N1926,MATCH(BT1927,BT$1:BT1926,0),1)=0,"",INDEX(N$1:N1926,MATCH(BT1927,BT$1:BT1926,0),1))),"")</f>
        <v/>
      </c>
      <c r="O1927" s="66" t="str">
        <f>IFERROR(IF(BT1927="","",IF(INDEX(O$1:O1926,MATCH(BT1927,BT$1:BT1926,0),1)=0,"",INDEX(O$1:O1926,MATCH(BT1927,BT$1:BT1926,0),1))),"")</f>
        <v/>
      </c>
      <c r="R1927" s="66"/>
      <c r="S1927" s="5"/>
      <c r="T1927" s="66"/>
      <c r="U1927" s="5" t="str">
        <f>IFERROR(IF(INDEX(U$1:U1926,MATCH(T1927,T$1:T1926,0),1)=0,"",INDEX(U$1:U1926,MATCH(T1927,T$1:T1926,0),1)),"")</f>
        <v/>
      </c>
      <c r="V1927" s="66"/>
      <c r="W1927" s="5" t="str">
        <f>IFERROR(IF(INDEX(W$1:W1926,MATCH(V1927,V$1:V1926,0),1)=0,"",INDEX(W$1:W1926,MATCH(V1927,V$1:V1926,0),1)),"")</f>
        <v/>
      </c>
      <c r="AE1927" s="4"/>
      <c r="AY1927" s="7"/>
      <c r="BN1927" s="7" t="str">
        <f t="shared" si="387"/>
        <v/>
      </c>
      <c r="BO1927" s="286" t="str">
        <f t="shared" si="389"/>
        <v/>
      </c>
      <c r="BP1927" s="22" t="str">
        <f t="shared" si="388"/>
        <v/>
      </c>
      <c r="BQ1927" s="7"/>
      <c r="BR1927" s="75" t="str">
        <f t="shared" si="391"/>
        <v/>
      </c>
      <c r="BS1927" s="75" t="str">
        <f t="shared" si="392"/>
        <v/>
      </c>
      <c r="BT1927" s="5" t="str">
        <f t="shared" si="393"/>
        <v/>
      </c>
      <c r="BU1927" s="79" t="str">
        <f t="shared" si="394"/>
        <v/>
      </c>
      <c r="BV1927" s="79" t="str">
        <f t="shared" si="395"/>
        <v/>
      </c>
      <c r="BW1927" s="79" t="str">
        <f t="shared" si="396"/>
        <v/>
      </c>
      <c r="CB1927" s="5"/>
      <c r="CE1927" s="5"/>
      <c r="CF1927" s="5"/>
      <c r="CG1927" s="5"/>
      <c r="CH1927" s="5"/>
      <c r="CJ1927" s="14"/>
      <c r="CK1927" s="25"/>
      <c r="DO1927" s="5" t="e">
        <f>IF(REPORTE!AH$2="si",IF(C1927=VALUE(REPORTE!C$22),IF(SUM(DO1928:DO$1993),CONCATENATE(INT(B1927),", "),INT(B1927)),""),IF(C1927=VALUE(REPORTE!C$21),IF(SUM(DO1928:DO$1993),CONCATENATE(INT(B1927),", "),INT(B1927)),""))</f>
        <v>#VALUE!</v>
      </c>
      <c r="DS1927" s="5"/>
      <c r="DT1927" s="5"/>
      <c r="DU1927" s="5"/>
      <c r="DV1927" s="5"/>
    </row>
    <row r="1928" spans="1:126" x14ac:dyDescent="0.25">
      <c r="A1928" s="4" t="str">
        <f t="shared" si="390"/>
        <v/>
      </c>
      <c r="B1928" s="3"/>
      <c r="D1928" s="1"/>
      <c r="H1928" s="5" t="str">
        <f>IF(F1928="","",IFERROR(CONCATENATE("PEUA",VLOOKUP(ESTADO,REPORTE!AV$2:AW$33,2,0),DIDTRITO_FORM,CADER_FORM,IFERROR(INDEX(CA:CA,MATCH(DAY(F1928),BZ:BZ,0),1),DAY(F1928)),IFERROR(INDEX(CA:CA,MATCH(MONTH(F1928),BZ:BZ,0),1),MONTH(F1928)),YEAR(F1928),G1928),""))</f>
        <v/>
      </c>
      <c r="N1928" s="66" t="str">
        <f>IFERROR(IF(BT1928="","",IF(INDEX(N$1:N1927,MATCH(BT1928,BT$1:BT1927,0),1)=0,"",INDEX(N$1:N1927,MATCH(BT1928,BT$1:BT1927,0),1))),"")</f>
        <v/>
      </c>
      <c r="O1928" s="66" t="str">
        <f>IFERROR(IF(BT1928="","",IF(INDEX(O$1:O1927,MATCH(BT1928,BT$1:BT1927,0),1)=0,"",INDEX(O$1:O1927,MATCH(BT1928,BT$1:BT1927,0),1))),"")</f>
        <v/>
      </c>
      <c r="R1928" s="66"/>
      <c r="S1928" s="5"/>
      <c r="T1928" s="66"/>
      <c r="U1928" s="5" t="str">
        <f>IFERROR(IF(INDEX(U$1:U1927,MATCH(T1928,T$1:T1927,0),1)=0,"",INDEX(U$1:U1927,MATCH(T1928,T$1:T1927,0),1)),"")</f>
        <v/>
      </c>
      <c r="V1928" s="66"/>
      <c r="W1928" s="5" t="str">
        <f>IFERROR(IF(INDEX(W$1:W1927,MATCH(V1928,V$1:V1927,0),1)=0,"",INDEX(W$1:W1927,MATCH(V1928,V$1:V1927,0),1)),"")</f>
        <v/>
      </c>
      <c r="AE1928" s="4"/>
      <c r="AY1928" s="7"/>
      <c r="BN1928" s="7" t="str">
        <f t="shared" si="387"/>
        <v/>
      </c>
      <c r="BO1928" s="286" t="str">
        <f t="shared" si="389"/>
        <v/>
      </c>
      <c r="BP1928" s="22" t="str">
        <f t="shared" si="388"/>
        <v/>
      </c>
      <c r="BQ1928" s="7"/>
      <c r="BR1928" s="75" t="str">
        <f t="shared" si="391"/>
        <v/>
      </c>
      <c r="BS1928" s="75" t="str">
        <f t="shared" si="392"/>
        <v/>
      </c>
      <c r="BT1928" s="5" t="str">
        <f t="shared" si="393"/>
        <v/>
      </c>
      <c r="BU1928" s="79" t="str">
        <f t="shared" si="394"/>
        <v/>
      </c>
      <c r="BV1928" s="79" t="str">
        <f t="shared" si="395"/>
        <v/>
      </c>
      <c r="BW1928" s="79" t="str">
        <f t="shared" si="396"/>
        <v/>
      </c>
      <c r="CB1928" s="5"/>
      <c r="CE1928" s="5"/>
      <c r="CF1928" s="5"/>
      <c r="CG1928" s="5"/>
      <c r="CH1928" s="5"/>
      <c r="CJ1928" s="14"/>
      <c r="CK1928" s="25"/>
      <c r="DO1928" s="5" t="e">
        <f>IF(REPORTE!AH$2="si",IF(C1928=VALUE(REPORTE!C$22),IF(SUM(DO1929:DO$1993),CONCATENATE(INT(B1928),", "),INT(B1928)),""),IF(C1928=VALUE(REPORTE!C$21),IF(SUM(DO1929:DO$1993),CONCATENATE(INT(B1928),", "),INT(B1928)),""))</f>
        <v>#VALUE!</v>
      </c>
      <c r="DS1928" s="5"/>
      <c r="DT1928" s="5"/>
      <c r="DU1928" s="5"/>
      <c r="DV1928" s="5"/>
    </row>
    <row r="1929" spans="1:126" x14ac:dyDescent="0.25">
      <c r="A1929" s="4" t="str">
        <f t="shared" si="390"/>
        <v/>
      </c>
      <c r="B1929" s="3"/>
      <c r="D1929" s="1"/>
      <c r="H1929" s="5" t="str">
        <f>IF(F1929="","",IFERROR(CONCATENATE("PEUA",VLOOKUP(ESTADO,REPORTE!AV$2:AW$33,2,0),DIDTRITO_FORM,CADER_FORM,IFERROR(INDEX(CA:CA,MATCH(DAY(F1929),BZ:BZ,0),1),DAY(F1929)),IFERROR(INDEX(CA:CA,MATCH(MONTH(F1929),BZ:BZ,0),1),MONTH(F1929)),YEAR(F1929),G1929),""))</f>
        <v/>
      </c>
      <c r="N1929" s="66" t="str">
        <f>IFERROR(IF(BT1929="","",IF(INDEX(N$1:N1928,MATCH(BT1929,BT$1:BT1928,0),1)=0,"",INDEX(N$1:N1928,MATCH(BT1929,BT$1:BT1928,0),1))),"")</f>
        <v/>
      </c>
      <c r="O1929" s="66" t="str">
        <f>IFERROR(IF(BT1929="","",IF(INDEX(O$1:O1928,MATCH(BT1929,BT$1:BT1928,0),1)=0,"",INDEX(O$1:O1928,MATCH(BT1929,BT$1:BT1928,0),1))),"")</f>
        <v/>
      </c>
      <c r="R1929" s="66"/>
      <c r="S1929" s="5"/>
      <c r="T1929" s="66"/>
      <c r="U1929" s="5" t="str">
        <f>IFERROR(IF(INDEX(U$1:U1928,MATCH(T1929,T$1:T1928,0),1)=0,"",INDEX(U$1:U1928,MATCH(T1929,T$1:T1928,0),1)),"")</f>
        <v/>
      </c>
      <c r="V1929" s="66"/>
      <c r="W1929" s="5" t="str">
        <f>IFERROR(IF(INDEX(W$1:W1928,MATCH(V1929,V$1:V1928,0),1)=0,"",INDEX(W$1:W1928,MATCH(V1929,V$1:V1928,0),1)),"")</f>
        <v/>
      </c>
      <c r="AE1929" s="4"/>
      <c r="AY1929" s="7"/>
      <c r="BN1929" s="7" t="str">
        <f t="shared" si="387"/>
        <v/>
      </c>
      <c r="BO1929" s="286" t="str">
        <f t="shared" si="389"/>
        <v/>
      </c>
      <c r="BP1929" s="22" t="str">
        <f t="shared" si="388"/>
        <v/>
      </c>
      <c r="BQ1929" s="7"/>
      <c r="BR1929" s="75" t="str">
        <f t="shared" si="391"/>
        <v/>
      </c>
      <c r="BS1929" s="75" t="str">
        <f t="shared" si="392"/>
        <v/>
      </c>
      <c r="BT1929" s="5" t="str">
        <f t="shared" si="393"/>
        <v/>
      </c>
      <c r="BU1929" s="79" t="str">
        <f t="shared" si="394"/>
        <v/>
      </c>
      <c r="BV1929" s="79" t="str">
        <f t="shared" si="395"/>
        <v/>
      </c>
      <c r="BW1929" s="79" t="str">
        <f t="shared" si="396"/>
        <v/>
      </c>
      <c r="CB1929" s="5"/>
      <c r="CE1929" s="5"/>
      <c r="CF1929" s="5"/>
      <c r="CG1929" s="5"/>
      <c r="CH1929" s="5"/>
      <c r="CJ1929" s="14"/>
      <c r="CK1929" s="25"/>
      <c r="DO1929" s="5" t="e">
        <f>IF(REPORTE!AH$2="si",IF(C1929=VALUE(REPORTE!C$22),IF(SUM(DO1930:DO$1993),CONCATENATE(INT(B1929),", "),INT(B1929)),""),IF(C1929=VALUE(REPORTE!C$21),IF(SUM(DO1930:DO$1993),CONCATENATE(INT(B1929),", "),INT(B1929)),""))</f>
        <v>#VALUE!</v>
      </c>
      <c r="DS1929" s="5"/>
      <c r="DT1929" s="5"/>
      <c r="DU1929" s="5"/>
      <c r="DV1929" s="5"/>
    </row>
    <row r="1930" spans="1:126" x14ac:dyDescent="0.25">
      <c r="A1930" s="4" t="str">
        <f t="shared" si="390"/>
        <v/>
      </c>
      <c r="B1930" s="3"/>
      <c r="D1930" s="1"/>
      <c r="H1930" s="5" t="str">
        <f>IF(F1930="","",IFERROR(CONCATENATE("PEUA",VLOOKUP(ESTADO,REPORTE!AV$2:AW$33,2,0),DIDTRITO_FORM,CADER_FORM,IFERROR(INDEX(CA:CA,MATCH(DAY(F1930),BZ:BZ,0),1),DAY(F1930)),IFERROR(INDEX(CA:CA,MATCH(MONTH(F1930),BZ:BZ,0),1),MONTH(F1930)),YEAR(F1930),G1930),""))</f>
        <v/>
      </c>
      <c r="N1930" s="66" t="str">
        <f>IFERROR(IF(BT1930="","",IF(INDEX(N$1:N1929,MATCH(BT1930,BT$1:BT1929,0),1)=0,"",INDEX(N$1:N1929,MATCH(BT1930,BT$1:BT1929,0),1))),"")</f>
        <v/>
      </c>
      <c r="O1930" s="66" t="str">
        <f>IFERROR(IF(BT1930="","",IF(INDEX(O$1:O1929,MATCH(BT1930,BT$1:BT1929,0),1)=0,"",INDEX(O$1:O1929,MATCH(BT1930,BT$1:BT1929,0),1))),"")</f>
        <v/>
      </c>
      <c r="R1930" s="66"/>
      <c r="S1930" s="5"/>
      <c r="T1930" s="66"/>
      <c r="U1930" s="5" t="str">
        <f>IFERROR(IF(INDEX(U$1:U1929,MATCH(T1930,T$1:T1929,0),1)=0,"",INDEX(U$1:U1929,MATCH(T1930,T$1:T1929,0),1)),"")</f>
        <v/>
      </c>
      <c r="V1930" s="66"/>
      <c r="W1930" s="5" t="str">
        <f>IFERROR(IF(INDEX(W$1:W1929,MATCH(V1930,V$1:V1929,0),1)=0,"",INDEX(W$1:W1929,MATCH(V1930,V$1:V1929,0),1)),"")</f>
        <v/>
      </c>
      <c r="AE1930" s="4"/>
      <c r="AY1930" s="7"/>
      <c r="BN1930" s="7" t="str">
        <f t="shared" si="387"/>
        <v/>
      </c>
      <c r="BO1930" s="286" t="str">
        <f t="shared" si="389"/>
        <v/>
      </c>
      <c r="BP1930" s="22" t="str">
        <f t="shared" si="388"/>
        <v/>
      </c>
      <c r="BQ1930" s="7"/>
      <c r="BR1930" s="75" t="str">
        <f t="shared" si="391"/>
        <v/>
      </c>
      <c r="BS1930" s="75" t="str">
        <f t="shared" si="392"/>
        <v/>
      </c>
      <c r="BT1930" s="5" t="str">
        <f t="shared" si="393"/>
        <v/>
      </c>
      <c r="BU1930" s="79" t="str">
        <f t="shared" si="394"/>
        <v/>
      </c>
      <c r="BV1930" s="79" t="str">
        <f t="shared" si="395"/>
        <v/>
      </c>
      <c r="BW1930" s="79" t="str">
        <f t="shared" si="396"/>
        <v/>
      </c>
      <c r="CB1930" s="5"/>
      <c r="CE1930" s="5"/>
      <c r="CF1930" s="5"/>
      <c r="CG1930" s="5"/>
      <c r="CH1930" s="5"/>
      <c r="CJ1930" s="14"/>
      <c r="CK1930" s="25"/>
      <c r="DO1930" s="5" t="e">
        <f>IF(REPORTE!AH$2="si",IF(C1930=VALUE(REPORTE!C$22),IF(SUM(DO1931:DO$1993),CONCATENATE(INT(B1930),", "),INT(B1930)),""),IF(C1930=VALUE(REPORTE!C$21),IF(SUM(DO1931:DO$1993),CONCATENATE(INT(B1930),", "),INT(B1930)),""))</f>
        <v>#VALUE!</v>
      </c>
      <c r="DS1930" s="5"/>
      <c r="DT1930" s="5"/>
      <c r="DU1930" s="5"/>
      <c r="DV1930" s="5"/>
    </row>
    <row r="1931" spans="1:126" x14ac:dyDescent="0.25">
      <c r="A1931" s="4" t="str">
        <f t="shared" si="390"/>
        <v/>
      </c>
      <c r="B1931" s="3"/>
      <c r="D1931" s="1"/>
      <c r="H1931" s="5" t="str">
        <f>IF(F1931="","",IFERROR(CONCATENATE("PEUA",VLOOKUP(ESTADO,REPORTE!AV$2:AW$33,2,0),DIDTRITO_FORM,CADER_FORM,IFERROR(INDEX(CA:CA,MATCH(DAY(F1931),BZ:BZ,0),1),DAY(F1931)),IFERROR(INDEX(CA:CA,MATCH(MONTH(F1931),BZ:BZ,0),1),MONTH(F1931)),YEAR(F1931),G1931),""))</f>
        <v/>
      </c>
      <c r="N1931" s="66" t="str">
        <f>IFERROR(IF(BT1931="","",IF(INDEX(N$1:N1930,MATCH(BT1931,BT$1:BT1930,0),1)=0,"",INDEX(N$1:N1930,MATCH(BT1931,BT$1:BT1930,0),1))),"")</f>
        <v/>
      </c>
      <c r="O1931" s="66" t="str">
        <f>IFERROR(IF(BT1931="","",IF(INDEX(O$1:O1930,MATCH(BT1931,BT$1:BT1930,0),1)=0,"",INDEX(O$1:O1930,MATCH(BT1931,BT$1:BT1930,0),1))),"")</f>
        <v/>
      </c>
      <c r="R1931" s="66"/>
      <c r="S1931" s="5"/>
      <c r="T1931" s="66"/>
      <c r="U1931" s="5" t="str">
        <f>IFERROR(IF(INDEX(U$1:U1930,MATCH(T1931,T$1:T1930,0),1)=0,"",INDEX(U$1:U1930,MATCH(T1931,T$1:T1930,0),1)),"")</f>
        <v/>
      </c>
      <c r="V1931" s="66"/>
      <c r="W1931" s="5" t="str">
        <f>IFERROR(IF(INDEX(W$1:W1930,MATCH(V1931,V$1:V1930,0),1)=0,"",INDEX(W$1:W1930,MATCH(V1931,V$1:V1930,0),1)),"")</f>
        <v/>
      </c>
      <c r="AE1931" s="4"/>
      <c r="AY1931" s="7"/>
      <c r="BN1931" s="7" t="str">
        <f t="shared" si="387"/>
        <v/>
      </c>
      <c r="BO1931" s="286" t="str">
        <f t="shared" si="389"/>
        <v/>
      </c>
      <c r="BP1931" s="22" t="str">
        <f t="shared" si="388"/>
        <v/>
      </c>
      <c r="BQ1931" s="7"/>
      <c r="BR1931" s="75" t="str">
        <f t="shared" si="391"/>
        <v/>
      </c>
      <c r="BS1931" s="75" t="str">
        <f t="shared" si="392"/>
        <v/>
      </c>
      <c r="BT1931" s="5" t="str">
        <f t="shared" si="393"/>
        <v/>
      </c>
      <c r="BU1931" s="79" t="str">
        <f t="shared" si="394"/>
        <v/>
      </c>
      <c r="BV1931" s="79" t="str">
        <f t="shared" si="395"/>
        <v/>
      </c>
      <c r="BW1931" s="79" t="str">
        <f t="shared" si="396"/>
        <v/>
      </c>
      <c r="CB1931" s="5"/>
      <c r="CE1931" s="5"/>
      <c r="CF1931" s="5"/>
      <c r="CG1931" s="5"/>
      <c r="CH1931" s="5"/>
      <c r="CJ1931" s="14"/>
      <c r="CK1931" s="25"/>
      <c r="DO1931" s="5" t="e">
        <f>IF(REPORTE!AH$2="si",IF(C1931=VALUE(REPORTE!C$22),IF(SUM(DO1932:DO$1993),CONCATENATE(INT(B1931),", "),INT(B1931)),""),IF(C1931=VALUE(REPORTE!C$21),IF(SUM(DO1932:DO$1993),CONCATENATE(INT(B1931),", "),INT(B1931)),""))</f>
        <v>#VALUE!</v>
      </c>
      <c r="DS1931" s="5"/>
      <c r="DT1931" s="5"/>
      <c r="DU1931" s="5"/>
      <c r="DV1931" s="5"/>
    </row>
    <row r="1932" spans="1:126" x14ac:dyDescent="0.25">
      <c r="A1932" s="4" t="str">
        <f t="shared" si="390"/>
        <v/>
      </c>
      <c r="B1932" s="3"/>
      <c r="D1932" s="1"/>
      <c r="H1932" s="5" t="str">
        <f>IF(F1932="","",IFERROR(CONCATENATE("PEUA",VLOOKUP(ESTADO,REPORTE!AV$2:AW$33,2,0),DIDTRITO_FORM,CADER_FORM,IFERROR(INDEX(CA:CA,MATCH(DAY(F1932),BZ:BZ,0),1),DAY(F1932)),IFERROR(INDEX(CA:CA,MATCH(MONTH(F1932),BZ:BZ,0),1),MONTH(F1932)),YEAR(F1932),G1932),""))</f>
        <v/>
      </c>
      <c r="N1932" s="66" t="str">
        <f>IFERROR(IF(BT1932="","",IF(INDEX(N$1:N1931,MATCH(BT1932,BT$1:BT1931,0),1)=0,"",INDEX(N$1:N1931,MATCH(BT1932,BT$1:BT1931,0),1))),"")</f>
        <v/>
      </c>
      <c r="O1932" s="66" t="str">
        <f>IFERROR(IF(BT1932="","",IF(INDEX(O$1:O1931,MATCH(BT1932,BT$1:BT1931,0),1)=0,"",INDEX(O$1:O1931,MATCH(BT1932,BT$1:BT1931,0),1))),"")</f>
        <v/>
      </c>
      <c r="R1932" s="66"/>
      <c r="S1932" s="5"/>
      <c r="T1932" s="66"/>
      <c r="U1932" s="5" t="str">
        <f>IFERROR(IF(INDEX(U$1:U1931,MATCH(T1932,T$1:T1931,0),1)=0,"",INDEX(U$1:U1931,MATCH(T1932,T$1:T1931,0),1)),"")</f>
        <v/>
      </c>
      <c r="V1932" s="66"/>
      <c r="W1932" s="5" t="str">
        <f>IFERROR(IF(INDEX(W$1:W1931,MATCH(V1932,V$1:V1931,0),1)=0,"",INDEX(W$1:W1931,MATCH(V1932,V$1:V1931,0),1)),"")</f>
        <v/>
      </c>
      <c r="AE1932" s="4"/>
      <c r="AY1932" s="7"/>
      <c r="BN1932" s="7" t="str">
        <f t="shared" ref="BN1932:BN1995" si="397">IF(BT1932="","",BT1932)</f>
        <v/>
      </c>
      <c r="BO1932" s="286" t="str">
        <f t="shared" si="389"/>
        <v/>
      </c>
      <c r="BP1932" s="22" t="str">
        <f t="shared" ref="BP1932:BP1995" si="398">IF(BR1932="","",BR1932)</f>
        <v/>
      </c>
      <c r="BQ1932" s="7"/>
      <c r="BR1932" s="75" t="str">
        <f t="shared" si="391"/>
        <v/>
      </c>
      <c r="BS1932" s="75" t="str">
        <f t="shared" si="392"/>
        <v/>
      </c>
      <c r="BT1932" s="5" t="str">
        <f t="shared" si="393"/>
        <v/>
      </c>
      <c r="BU1932" s="79" t="str">
        <f t="shared" si="394"/>
        <v/>
      </c>
      <c r="BV1932" s="79" t="str">
        <f t="shared" si="395"/>
        <v/>
      </c>
      <c r="BW1932" s="79" t="str">
        <f t="shared" si="396"/>
        <v/>
      </c>
      <c r="CB1932" s="5"/>
      <c r="CE1932" s="5"/>
      <c r="CF1932" s="5"/>
      <c r="CG1932" s="5"/>
      <c r="CH1932" s="5"/>
      <c r="CJ1932" s="14"/>
      <c r="CK1932" s="25"/>
      <c r="DO1932" s="5" t="e">
        <f>IF(REPORTE!AH$2="si",IF(C1932=VALUE(REPORTE!C$22),IF(SUM(DO1933:DO$1993),CONCATENATE(INT(B1932),", "),INT(B1932)),""),IF(C1932=VALUE(REPORTE!C$21),IF(SUM(DO1933:DO$1993),CONCATENATE(INT(B1932),", "),INT(B1932)),""))</f>
        <v>#VALUE!</v>
      </c>
      <c r="DS1932" s="5"/>
      <c r="DT1932" s="5"/>
      <c r="DU1932" s="5"/>
      <c r="DV1932" s="5"/>
    </row>
    <row r="1933" spans="1:126" x14ac:dyDescent="0.25">
      <c r="A1933" s="4" t="str">
        <f t="shared" si="390"/>
        <v/>
      </c>
      <c r="B1933" s="3"/>
      <c r="D1933" s="1"/>
      <c r="H1933" s="5" t="str">
        <f>IF(F1933="","",IFERROR(CONCATENATE("PEUA",VLOOKUP(ESTADO,REPORTE!AV$2:AW$33,2,0),DIDTRITO_FORM,CADER_FORM,IFERROR(INDEX(CA:CA,MATCH(DAY(F1933),BZ:BZ,0),1),DAY(F1933)),IFERROR(INDEX(CA:CA,MATCH(MONTH(F1933),BZ:BZ,0),1),MONTH(F1933)),YEAR(F1933),G1933),""))</f>
        <v/>
      </c>
      <c r="N1933" s="66" t="str">
        <f>IFERROR(IF(BT1933="","",IF(INDEX(N$1:N1932,MATCH(BT1933,BT$1:BT1932,0),1)=0,"",INDEX(N$1:N1932,MATCH(BT1933,BT$1:BT1932,0),1))),"")</f>
        <v/>
      </c>
      <c r="O1933" s="66" t="str">
        <f>IFERROR(IF(BT1933="","",IF(INDEX(O$1:O1932,MATCH(BT1933,BT$1:BT1932,0),1)=0,"",INDEX(O$1:O1932,MATCH(BT1933,BT$1:BT1932,0),1))),"")</f>
        <v/>
      </c>
      <c r="R1933" s="66"/>
      <c r="S1933" s="5"/>
      <c r="T1933" s="66"/>
      <c r="U1933" s="5" t="str">
        <f>IFERROR(IF(INDEX(U$1:U1932,MATCH(T1933,T$1:T1932,0),1)=0,"",INDEX(U$1:U1932,MATCH(T1933,T$1:T1932,0),1)),"")</f>
        <v/>
      </c>
      <c r="V1933" s="66"/>
      <c r="W1933" s="5" t="str">
        <f>IFERROR(IF(INDEX(W$1:W1932,MATCH(V1933,V$1:V1932,0),1)=0,"",INDEX(W$1:W1932,MATCH(V1933,V$1:V1932,0),1)),"")</f>
        <v/>
      </c>
      <c r="AE1933" s="4"/>
      <c r="AY1933" s="7"/>
      <c r="BN1933" s="7" t="str">
        <f t="shared" si="397"/>
        <v/>
      </c>
      <c r="BO1933" s="286" t="str">
        <f t="shared" si="389"/>
        <v/>
      </c>
      <c r="BP1933" s="22" t="str">
        <f t="shared" si="398"/>
        <v/>
      </c>
      <c r="BQ1933" s="7"/>
      <c r="BR1933" s="75" t="str">
        <f t="shared" si="391"/>
        <v/>
      </c>
      <c r="BS1933" s="75" t="str">
        <f t="shared" si="392"/>
        <v/>
      </c>
      <c r="BT1933" s="5" t="str">
        <f t="shared" si="393"/>
        <v/>
      </c>
      <c r="BU1933" s="79" t="str">
        <f t="shared" si="394"/>
        <v/>
      </c>
      <c r="BV1933" s="79" t="str">
        <f t="shared" si="395"/>
        <v/>
      </c>
      <c r="BW1933" s="79" t="str">
        <f t="shared" si="396"/>
        <v/>
      </c>
      <c r="CB1933" s="5"/>
      <c r="CE1933" s="5"/>
      <c r="CF1933" s="5"/>
      <c r="CG1933" s="5"/>
      <c r="CH1933" s="5"/>
      <c r="CJ1933" s="14"/>
      <c r="CK1933" s="25"/>
      <c r="DO1933" s="5" t="e">
        <f>IF(REPORTE!AH$2="si",IF(C1933=VALUE(REPORTE!C$22),IF(SUM(DO1934:DO$1993),CONCATENATE(INT(B1933),", "),INT(B1933)),""),IF(C1933=VALUE(REPORTE!C$21),IF(SUM(DO1934:DO$1993),CONCATENATE(INT(B1933),", "),INT(B1933)),""))</f>
        <v>#VALUE!</v>
      </c>
      <c r="DP1933" s="5"/>
      <c r="DS1933" s="5"/>
      <c r="DT1933" s="5"/>
      <c r="DU1933" s="5"/>
      <c r="DV1933" s="5"/>
    </row>
    <row r="1934" spans="1:126" x14ac:dyDescent="0.25">
      <c r="A1934" s="4" t="str">
        <f t="shared" si="390"/>
        <v/>
      </c>
      <c r="B1934" s="3"/>
      <c r="D1934" s="1"/>
      <c r="H1934" s="5" t="str">
        <f>IF(F1934="","",IFERROR(CONCATENATE("PEUA",VLOOKUP(ESTADO,REPORTE!AV$2:AW$33,2,0),DIDTRITO_FORM,CADER_FORM,IFERROR(INDEX(CA:CA,MATCH(DAY(F1934),BZ:BZ,0),1),DAY(F1934)),IFERROR(INDEX(CA:CA,MATCH(MONTH(F1934),BZ:BZ,0),1),MONTH(F1934)),YEAR(F1934),G1934),""))</f>
        <v/>
      </c>
      <c r="N1934" s="66" t="str">
        <f>IFERROR(IF(BT1934="","",IF(INDEX(N$1:N1933,MATCH(BT1934,BT$1:BT1933,0),1)=0,"",INDEX(N$1:N1933,MATCH(BT1934,BT$1:BT1933,0),1))),"")</f>
        <v/>
      </c>
      <c r="O1934" s="66" t="str">
        <f>IFERROR(IF(BT1934="","",IF(INDEX(O$1:O1933,MATCH(BT1934,BT$1:BT1933,0),1)=0,"",INDEX(O$1:O1933,MATCH(BT1934,BT$1:BT1933,0),1))),"")</f>
        <v/>
      </c>
      <c r="R1934" s="66"/>
      <c r="S1934" s="5"/>
      <c r="T1934" s="66"/>
      <c r="U1934" s="5" t="str">
        <f>IFERROR(IF(INDEX(U$1:U1933,MATCH(T1934,T$1:T1933,0),1)=0,"",INDEX(U$1:U1933,MATCH(T1934,T$1:T1933,0),1)),"")</f>
        <v/>
      </c>
      <c r="V1934" s="66"/>
      <c r="W1934" s="5" t="str">
        <f>IFERROR(IF(INDEX(W$1:W1933,MATCH(V1934,V$1:V1933,0),1)=0,"",INDEX(W$1:W1933,MATCH(V1934,V$1:V1933,0),1)),"")</f>
        <v/>
      </c>
      <c r="AE1934" s="4"/>
      <c r="AY1934" s="7"/>
      <c r="BN1934" s="7" t="str">
        <f t="shared" si="397"/>
        <v/>
      </c>
      <c r="BO1934" s="286" t="str">
        <f t="shared" si="389"/>
        <v/>
      </c>
      <c r="BP1934" s="22" t="str">
        <f t="shared" si="398"/>
        <v/>
      </c>
      <c r="BQ1934" s="7"/>
      <c r="BR1934" s="75" t="str">
        <f t="shared" si="391"/>
        <v/>
      </c>
      <c r="BS1934" s="75" t="str">
        <f t="shared" si="392"/>
        <v/>
      </c>
      <c r="BT1934" s="5" t="str">
        <f t="shared" si="393"/>
        <v/>
      </c>
      <c r="BU1934" s="79" t="str">
        <f t="shared" si="394"/>
        <v/>
      </c>
      <c r="BV1934" s="79" t="str">
        <f t="shared" si="395"/>
        <v/>
      </c>
      <c r="BW1934" s="79" t="str">
        <f t="shared" si="396"/>
        <v/>
      </c>
      <c r="CB1934" s="5"/>
      <c r="CE1934" s="5"/>
      <c r="CF1934" s="5"/>
      <c r="CG1934" s="5"/>
      <c r="CH1934" s="5"/>
      <c r="CJ1934" s="14"/>
      <c r="CK1934" s="25"/>
      <c r="DO1934" s="5" t="e">
        <f>IF(REPORTE!AH$2="si",IF(C1934=VALUE(REPORTE!C$22),IF(SUM(DO1935:DO$1993),CONCATENATE(INT(B1934),", "),INT(B1934)),""),IF(C1934=VALUE(REPORTE!C$21),IF(SUM(DO1935:DO$1993),CONCATENATE(INT(B1934),", "),INT(B1934)),""))</f>
        <v>#VALUE!</v>
      </c>
      <c r="DP1934" s="5" t="e">
        <f>CONCATENATE(DO1934,DO1935,DO1936,DO1937,DO1938,DO1939,DO1940,DO1941,DO1942,DO1943,DO1944,DO1945,DO1946,DO1947,DO1948,DO1949,DO1950,DO1951,DO1952,DO1953,DO1954,DO1955,DO1956,DO1957,DO1958,DO1959,DO1960,DO1961,DO1962,DO1963,DO1964,DO1965,DO1966,DO1967,DO1968,DO1969,DO1970,DO1971,DO1972,DO1973,DO1974,DO1975)</f>
        <v>#VALUE!</v>
      </c>
      <c r="DS1934" s="5"/>
      <c r="DT1934" s="5"/>
      <c r="DU1934" s="5"/>
      <c r="DV1934" s="5"/>
    </row>
    <row r="1935" spans="1:126" x14ac:dyDescent="0.25">
      <c r="A1935" s="4" t="str">
        <f t="shared" si="390"/>
        <v/>
      </c>
      <c r="B1935" s="3"/>
      <c r="D1935" s="1"/>
      <c r="H1935" s="5" t="str">
        <f>IF(F1935="","",IFERROR(CONCATENATE("PEUA",VLOOKUP(ESTADO,REPORTE!AV$2:AW$33,2,0),DIDTRITO_FORM,CADER_FORM,IFERROR(INDEX(CA:CA,MATCH(DAY(F1935),BZ:BZ,0),1),DAY(F1935)),IFERROR(INDEX(CA:CA,MATCH(MONTH(F1935),BZ:BZ,0),1),MONTH(F1935)),YEAR(F1935),G1935),""))</f>
        <v/>
      </c>
      <c r="N1935" s="66" t="str">
        <f>IFERROR(IF(BT1935="","",IF(INDEX(N$1:N1934,MATCH(BT1935,BT$1:BT1934,0),1)=0,"",INDEX(N$1:N1934,MATCH(BT1935,BT$1:BT1934,0),1))),"")</f>
        <v/>
      </c>
      <c r="O1935" s="66" t="str">
        <f>IFERROR(IF(BT1935="","",IF(INDEX(O$1:O1934,MATCH(BT1935,BT$1:BT1934,0),1)=0,"",INDEX(O$1:O1934,MATCH(BT1935,BT$1:BT1934,0),1))),"")</f>
        <v/>
      </c>
      <c r="R1935" s="66"/>
      <c r="S1935" s="5"/>
      <c r="T1935" s="66"/>
      <c r="U1935" s="5" t="str">
        <f>IFERROR(IF(INDEX(U$1:U1934,MATCH(T1935,T$1:T1934,0),1)=0,"",INDEX(U$1:U1934,MATCH(T1935,T$1:T1934,0),1)),"")</f>
        <v/>
      </c>
      <c r="V1935" s="66"/>
      <c r="W1935" s="5" t="str">
        <f>IFERROR(IF(INDEX(W$1:W1934,MATCH(V1935,V$1:V1934,0),1)=0,"",INDEX(W$1:W1934,MATCH(V1935,V$1:V1934,0),1)),"")</f>
        <v/>
      </c>
      <c r="AE1935" s="4"/>
      <c r="AY1935" s="7"/>
      <c r="BN1935" s="7" t="str">
        <f t="shared" si="397"/>
        <v/>
      </c>
      <c r="BO1935" s="286" t="str">
        <f t="shared" si="389"/>
        <v/>
      </c>
      <c r="BP1935" s="22" t="str">
        <f t="shared" si="398"/>
        <v/>
      </c>
      <c r="BQ1935" s="7"/>
      <c r="BR1935" s="75" t="str">
        <f t="shared" si="391"/>
        <v/>
      </c>
      <c r="BS1935" s="75" t="str">
        <f t="shared" si="392"/>
        <v/>
      </c>
      <c r="BT1935" s="5" t="str">
        <f t="shared" si="393"/>
        <v/>
      </c>
      <c r="BU1935" s="79" t="str">
        <f t="shared" si="394"/>
        <v/>
      </c>
      <c r="BV1935" s="79" t="str">
        <f t="shared" si="395"/>
        <v/>
      </c>
      <c r="BW1935" s="79" t="str">
        <f t="shared" si="396"/>
        <v/>
      </c>
      <c r="CB1935" s="5"/>
      <c r="CE1935" s="5"/>
      <c r="CF1935" s="5"/>
      <c r="CG1935" s="5"/>
      <c r="CH1935" s="5"/>
      <c r="CJ1935" s="14"/>
      <c r="CK1935" s="25"/>
      <c r="DO1935" s="5" t="e">
        <f>IF(REPORTE!AH$2="si",IF(C1935=VALUE(REPORTE!C$22),IF(SUM(DO1936:DO$1993),CONCATENATE(INT(B1935),", "),INT(B1935)),""),IF(C1935=VALUE(REPORTE!C$21),IF(SUM(DO1936:DO$1993),CONCATENATE(INT(B1935),", "),INT(B1935)),""))</f>
        <v>#VALUE!</v>
      </c>
      <c r="DS1935" s="5"/>
      <c r="DT1935" s="5"/>
      <c r="DU1935" s="5"/>
      <c r="DV1935" s="5"/>
    </row>
    <row r="1936" spans="1:126" x14ac:dyDescent="0.25">
      <c r="A1936" s="4" t="str">
        <f t="shared" si="390"/>
        <v/>
      </c>
      <c r="B1936" s="3"/>
      <c r="D1936" s="1"/>
      <c r="H1936" s="5" t="str">
        <f>IF(F1936="","",IFERROR(CONCATENATE("PEUA",VLOOKUP(ESTADO,REPORTE!AV$2:AW$33,2,0),DIDTRITO_FORM,CADER_FORM,IFERROR(INDEX(CA:CA,MATCH(DAY(F1936),BZ:BZ,0),1),DAY(F1936)),IFERROR(INDEX(CA:CA,MATCH(MONTH(F1936),BZ:BZ,0),1),MONTH(F1936)),YEAR(F1936),G1936),""))</f>
        <v/>
      </c>
      <c r="N1936" s="66" t="str">
        <f>IFERROR(IF(BT1936="","",IF(INDEX(N$1:N1935,MATCH(BT1936,BT$1:BT1935,0),1)=0,"",INDEX(N$1:N1935,MATCH(BT1936,BT$1:BT1935,0),1))),"")</f>
        <v/>
      </c>
      <c r="O1936" s="66" t="str">
        <f>IFERROR(IF(BT1936="","",IF(INDEX(O$1:O1935,MATCH(BT1936,BT$1:BT1935,0),1)=0,"",INDEX(O$1:O1935,MATCH(BT1936,BT$1:BT1935,0),1))),"")</f>
        <v/>
      </c>
      <c r="R1936" s="66"/>
      <c r="S1936" s="5"/>
      <c r="T1936" s="66"/>
      <c r="U1936" s="5" t="str">
        <f>IFERROR(IF(INDEX(U$1:U1935,MATCH(T1936,T$1:T1935,0),1)=0,"",INDEX(U$1:U1935,MATCH(T1936,T$1:T1935,0),1)),"")</f>
        <v/>
      </c>
      <c r="V1936" s="66"/>
      <c r="W1936" s="5" t="str">
        <f>IFERROR(IF(INDEX(W$1:W1935,MATCH(V1936,V$1:V1935,0),1)=0,"",INDEX(W$1:W1935,MATCH(V1936,V$1:V1935,0),1)),"")</f>
        <v/>
      </c>
      <c r="AE1936" s="4"/>
      <c r="AY1936" s="7"/>
      <c r="BN1936" s="7" t="str">
        <f t="shared" si="397"/>
        <v/>
      </c>
      <c r="BO1936" s="286" t="str">
        <f t="shared" si="389"/>
        <v/>
      </c>
      <c r="BP1936" s="22" t="str">
        <f t="shared" si="398"/>
        <v/>
      </c>
      <c r="BQ1936" s="7"/>
      <c r="BR1936" s="75" t="str">
        <f t="shared" si="391"/>
        <v/>
      </c>
      <c r="BS1936" s="75" t="str">
        <f t="shared" si="392"/>
        <v/>
      </c>
      <c r="BT1936" s="5" t="str">
        <f t="shared" si="393"/>
        <v/>
      </c>
      <c r="BU1936" s="79" t="str">
        <f t="shared" si="394"/>
        <v/>
      </c>
      <c r="BV1936" s="79" t="str">
        <f t="shared" si="395"/>
        <v/>
      </c>
      <c r="BW1936" s="79" t="str">
        <f t="shared" si="396"/>
        <v/>
      </c>
      <c r="CB1936" s="5"/>
      <c r="CE1936" s="5"/>
      <c r="CF1936" s="5"/>
      <c r="CG1936" s="5"/>
      <c r="CH1936" s="5"/>
      <c r="CJ1936" s="14"/>
      <c r="CK1936" s="25"/>
      <c r="DO1936" s="5" t="e">
        <f>IF(REPORTE!AH$2="si",IF(C1936=VALUE(REPORTE!C$22),IF(SUM(DO1937:DO$1993),CONCATENATE(INT(B1936),", "),INT(B1936)),""),IF(C1936=VALUE(REPORTE!C$21),IF(SUM(DO1937:DO$1993),CONCATENATE(INT(B1936),", "),INT(B1936)),""))</f>
        <v>#VALUE!</v>
      </c>
      <c r="DS1936" s="5"/>
      <c r="DT1936" s="5"/>
      <c r="DU1936" s="5"/>
      <c r="DV1936" s="5"/>
    </row>
    <row r="1937" spans="1:126" x14ac:dyDescent="0.25">
      <c r="A1937" s="4" t="str">
        <f t="shared" si="390"/>
        <v/>
      </c>
      <c r="B1937" s="3"/>
      <c r="D1937" s="1"/>
      <c r="H1937" s="5" t="str">
        <f>IF(F1937="","",IFERROR(CONCATENATE("PEUA",VLOOKUP(ESTADO,REPORTE!AV$2:AW$33,2,0),DIDTRITO_FORM,CADER_FORM,IFERROR(INDEX(CA:CA,MATCH(DAY(F1937),BZ:BZ,0),1),DAY(F1937)),IFERROR(INDEX(CA:CA,MATCH(MONTH(F1937),BZ:BZ,0),1),MONTH(F1937)),YEAR(F1937),G1937),""))</f>
        <v/>
      </c>
      <c r="N1937" s="66" t="str">
        <f>IFERROR(IF(BT1937="","",IF(INDEX(N$1:N1936,MATCH(BT1937,BT$1:BT1936,0),1)=0,"",INDEX(N$1:N1936,MATCH(BT1937,BT$1:BT1936,0),1))),"")</f>
        <v/>
      </c>
      <c r="O1937" s="66" t="str">
        <f>IFERROR(IF(BT1937="","",IF(INDEX(O$1:O1936,MATCH(BT1937,BT$1:BT1936,0),1)=0,"",INDEX(O$1:O1936,MATCH(BT1937,BT$1:BT1936,0),1))),"")</f>
        <v/>
      </c>
      <c r="R1937" s="66"/>
      <c r="S1937" s="5"/>
      <c r="T1937" s="66"/>
      <c r="U1937" s="5" t="str">
        <f>IFERROR(IF(INDEX(U$1:U1936,MATCH(T1937,T$1:T1936,0),1)=0,"",INDEX(U$1:U1936,MATCH(T1937,T$1:T1936,0),1)),"")</f>
        <v/>
      </c>
      <c r="V1937" s="66"/>
      <c r="W1937" s="5" t="str">
        <f>IFERROR(IF(INDEX(W$1:W1936,MATCH(V1937,V$1:V1936,0),1)=0,"",INDEX(W$1:W1936,MATCH(V1937,V$1:V1936,0),1)),"")</f>
        <v/>
      </c>
      <c r="AE1937" s="4"/>
      <c r="AY1937" s="7"/>
      <c r="BN1937" s="7" t="str">
        <f t="shared" si="397"/>
        <v/>
      </c>
      <c r="BO1937" s="286" t="str">
        <f t="shared" si="389"/>
        <v/>
      </c>
      <c r="BP1937" s="22" t="str">
        <f t="shared" si="398"/>
        <v/>
      </c>
      <c r="BQ1937" s="7"/>
      <c r="BR1937" s="75" t="str">
        <f t="shared" si="391"/>
        <v/>
      </c>
      <c r="BS1937" s="75" t="str">
        <f t="shared" si="392"/>
        <v/>
      </c>
      <c r="BT1937" s="5" t="str">
        <f t="shared" si="393"/>
        <v/>
      </c>
      <c r="BU1937" s="79" t="str">
        <f t="shared" si="394"/>
        <v/>
      </c>
      <c r="BV1937" s="79" t="str">
        <f t="shared" si="395"/>
        <v/>
      </c>
      <c r="BW1937" s="79" t="str">
        <f t="shared" si="396"/>
        <v/>
      </c>
      <c r="CB1937" s="5"/>
      <c r="CE1937" s="5"/>
      <c r="CF1937" s="5"/>
      <c r="CG1937" s="5"/>
      <c r="CH1937" s="5"/>
      <c r="CJ1937" s="14"/>
      <c r="CK1937" s="25"/>
      <c r="DO1937" s="5" t="e">
        <f>IF(REPORTE!AH$2="si",IF(C1937=VALUE(REPORTE!C$22),IF(SUM(DO1938:DO$1993),CONCATENATE(INT(B1937),", "),INT(B1937)),""),IF(C1937=VALUE(REPORTE!C$21),IF(SUM(DO1938:DO$1993),CONCATENATE(INT(B1937),", "),INT(B1937)),""))</f>
        <v>#VALUE!</v>
      </c>
      <c r="DS1937" s="5"/>
      <c r="DT1937" s="5"/>
      <c r="DU1937" s="5"/>
      <c r="DV1937" s="5"/>
    </row>
    <row r="1938" spans="1:126" x14ac:dyDescent="0.25">
      <c r="A1938" s="4" t="str">
        <f t="shared" si="390"/>
        <v/>
      </c>
      <c r="B1938" s="3"/>
      <c r="D1938" s="1"/>
      <c r="H1938" s="5" t="str">
        <f>IF(F1938="","",IFERROR(CONCATENATE("PEUA",VLOOKUP(ESTADO,REPORTE!AV$2:AW$33,2,0),DIDTRITO_FORM,CADER_FORM,IFERROR(INDEX(CA:CA,MATCH(DAY(F1938),BZ:BZ,0),1),DAY(F1938)),IFERROR(INDEX(CA:CA,MATCH(MONTH(F1938),BZ:BZ,0),1),MONTH(F1938)),YEAR(F1938),G1938),""))</f>
        <v/>
      </c>
      <c r="N1938" s="66" t="str">
        <f>IFERROR(IF(BT1938="","",IF(INDEX(N$1:N1937,MATCH(BT1938,BT$1:BT1937,0),1)=0,"",INDEX(N$1:N1937,MATCH(BT1938,BT$1:BT1937,0),1))),"")</f>
        <v/>
      </c>
      <c r="O1938" s="66" t="str">
        <f>IFERROR(IF(BT1938="","",IF(INDEX(O$1:O1937,MATCH(BT1938,BT$1:BT1937,0),1)=0,"",INDEX(O$1:O1937,MATCH(BT1938,BT$1:BT1937,0),1))),"")</f>
        <v/>
      </c>
      <c r="R1938" s="66"/>
      <c r="S1938" s="5"/>
      <c r="T1938" s="66"/>
      <c r="U1938" s="5" t="str">
        <f>IFERROR(IF(INDEX(U$1:U1937,MATCH(T1938,T$1:T1937,0),1)=0,"",INDEX(U$1:U1937,MATCH(T1938,T$1:T1937,0),1)),"")</f>
        <v/>
      </c>
      <c r="V1938" s="66"/>
      <c r="W1938" s="5" t="str">
        <f>IFERROR(IF(INDEX(W$1:W1937,MATCH(V1938,V$1:V1937,0),1)=0,"",INDEX(W$1:W1937,MATCH(V1938,V$1:V1937,0),1)),"")</f>
        <v/>
      </c>
      <c r="AE1938" s="4"/>
      <c r="AY1938" s="7"/>
      <c r="BN1938" s="7" t="str">
        <f t="shared" si="397"/>
        <v/>
      </c>
      <c r="BO1938" s="286" t="str">
        <f t="shared" si="389"/>
        <v/>
      </c>
      <c r="BP1938" s="22" t="str">
        <f t="shared" si="398"/>
        <v/>
      </c>
      <c r="BQ1938" s="7"/>
      <c r="BR1938" s="75" t="str">
        <f t="shared" si="391"/>
        <v/>
      </c>
      <c r="BS1938" s="75" t="str">
        <f t="shared" si="392"/>
        <v/>
      </c>
      <c r="BT1938" s="5" t="str">
        <f t="shared" si="393"/>
        <v/>
      </c>
      <c r="BU1938" s="79" t="str">
        <f t="shared" si="394"/>
        <v/>
      </c>
      <c r="BV1938" s="79" t="str">
        <f t="shared" si="395"/>
        <v/>
      </c>
      <c r="BW1938" s="79" t="str">
        <f t="shared" si="396"/>
        <v/>
      </c>
      <c r="CB1938" s="5"/>
      <c r="CE1938" s="5"/>
      <c r="CF1938" s="5"/>
      <c r="CG1938" s="5"/>
      <c r="CH1938" s="5"/>
      <c r="CJ1938" s="14"/>
      <c r="CK1938" s="25"/>
      <c r="DO1938" s="5" t="e">
        <f>IF(REPORTE!AH$2="si",IF(C1938=VALUE(REPORTE!C$22),IF(SUM(DO1939:DO$1993),CONCATENATE(INT(B1938),", "),INT(B1938)),""),IF(C1938=VALUE(REPORTE!C$21),IF(SUM(DO1939:DO$1993),CONCATENATE(INT(B1938),", "),INT(B1938)),""))</f>
        <v>#VALUE!</v>
      </c>
      <c r="DS1938" s="5"/>
      <c r="DT1938" s="5"/>
      <c r="DU1938" s="5"/>
      <c r="DV1938" s="5"/>
    </row>
    <row r="1939" spans="1:126" x14ac:dyDescent="0.25">
      <c r="A1939" s="4" t="str">
        <f t="shared" si="390"/>
        <v/>
      </c>
      <c r="B1939" s="3"/>
      <c r="D1939" s="1"/>
      <c r="H1939" s="5" t="str">
        <f>IF(F1939="","",IFERROR(CONCATENATE("PEUA",VLOOKUP(ESTADO,REPORTE!AV$2:AW$33,2,0),DIDTRITO_FORM,CADER_FORM,IFERROR(INDEX(CA:CA,MATCH(DAY(F1939),BZ:BZ,0),1),DAY(F1939)),IFERROR(INDEX(CA:CA,MATCH(MONTH(F1939),BZ:BZ,0),1),MONTH(F1939)),YEAR(F1939),G1939),""))</f>
        <v/>
      </c>
      <c r="N1939" s="66" t="str">
        <f>IFERROR(IF(BT1939="","",IF(INDEX(N$1:N1938,MATCH(BT1939,BT$1:BT1938,0),1)=0,"",INDEX(N$1:N1938,MATCH(BT1939,BT$1:BT1938,0),1))),"")</f>
        <v/>
      </c>
      <c r="O1939" s="66" t="str">
        <f>IFERROR(IF(BT1939="","",IF(INDEX(O$1:O1938,MATCH(BT1939,BT$1:BT1938,0),1)=0,"",INDEX(O$1:O1938,MATCH(BT1939,BT$1:BT1938,0),1))),"")</f>
        <v/>
      </c>
      <c r="R1939" s="66"/>
      <c r="S1939" s="5"/>
      <c r="T1939" s="66"/>
      <c r="U1939" s="5" t="str">
        <f>IFERROR(IF(INDEX(U$1:U1938,MATCH(T1939,T$1:T1938,0),1)=0,"",INDEX(U$1:U1938,MATCH(T1939,T$1:T1938,0),1)),"")</f>
        <v/>
      </c>
      <c r="V1939" s="66"/>
      <c r="W1939" s="5" t="str">
        <f>IFERROR(IF(INDEX(W$1:W1938,MATCH(V1939,V$1:V1938,0),1)=0,"",INDEX(W$1:W1938,MATCH(V1939,V$1:V1938,0),1)),"")</f>
        <v/>
      </c>
      <c r="AE1939" s="4"/>
      <c r="AY1939" s="7"/>
      <c r="BN1939" s="7" t="str">
        <f t="shared" si="397"/>
        <v/>
      </c>
      <c r="BO1939" s="286" t="str">
        <f t="shared" si="389"/>
        <v/>
      </c>
      <c r="BP1939" s="22" t="str">
        <f t="shared" si="398"/>
        <v/>
      </c>
      <c r="BQ1939" s="7"/>
      <c r="BR1939" s="75" t="str">
        <f t="shared" si="391"/>
        <v/>
      </c>
      <c r="BS1939" s="75" t="str">
        <f t="shared" si="392"/>
        <v/>
      </c>
      <c r="BT1939" s="5" t="str">
        <f t="shared" si="393"/>
        <v/>
      </c>
      <c r="BU1939" s="79" t="str">
        <f t="shared" si="394"/>
        <v/>
      </c>
      <c r="BV1939" s="79" t="str">
        <f t="shared" si="395"/>
        <v/>
      </c>
      <c r="BW1939" s="79" t="str">
        <f t="shared" si="396"/>
        <v/>
      </c>
      <c r="CB1939" s="5"/>
      <c r="CE1939" s="5"/>
      <c r="CF1939" s="5"/>
      <c r="CG1939" s="5"/>
      <c r="CH1939" s="5"/>
      <c r="CJ1939" s="14"/>
      <c r="CK1939" s="25"/>
      <c r="DO1939" s="5" t="e">
        <f>IF(REPORTE!AH$2="si",IF(C1939=VALUE(REPORTE!C$22),IF(SUM(DO1940:DO$1993),CONCATENATE(INT(B1939),", "),INT(B1939)),""),IF(C1939=VALUE(REPORTE!C$21),IF(SUM(DO1940:DO$1993),CONCATENATE(INT(B1939),", "),INT(B1939)),""))</f>
        <v>#VALUE!</v>
      </c>
      <c r="DS1939" s="5"/>
      <c r="DT1939" s="5"/>
      <c r="DU1939" s="5"/>
      <c r="DV1939" s="5"/>
    </row>
    <row r="1940" spans="1:126" x14ac:dyDescent="0.25">
      <c r="A1940" s="4" t="str">
        <f t="shared" si="390"/>
        <v/>
      </c>
      <c r="B1940" s="3"/>
      <c r="D1940" s="1"/>
      <c r="H1940" s="5" t="str">
        <f>IF(F1940="","",IFERROR(CONCATENATE("PEUA",VLOOKUP(ESTADO,REPORTE!AV$2:AW$33,2,0),DIDTRITO_FORM,CADER_FORM,IFERROR(INDEX(CA:CA,MATCH(DAY(F1940),BZ:BZ,0),1),DAY(F1940)),IFERROR(INDEX(CA:CA,MATCH(MONTH(F1940),BZ:BZ,0),1),MONTH(F1940)),YEAR(F1940),G1940),""))</f>
        <v/>
      </c>
      <c r="N1940" s="66" t="str">
        <f>IFERROR(IF(BT1940="","",IF(INDEX(N$1:N1939,MATCH(BT1940,BT$1:BT1939,0),1)=0,"",INDEX(N$1:N1939,MATCH(BT1940,BT$1:BT1939,0),1))),"")</f>
        <v/>
      </c>
      <c r="O1940" s="66" t="str">
        <f>IFERROR(IF(BT1940="","",IF(INDEX(O$1:O1939,MATCH(BT1940,BT$1:BT1939,0),1)=0,"",INDEX(O$1:O1939,MATCH(BT1940,BT$1:BT1939,0),1))),"")</f>
        <v/>
      </c>
      <c r="R1940" s="66"/>
      <c r="S1940" s="5"/>
      <c r="T1940" s="66"/>
      <c r="U1940" s="5" t="str">
        <f>IFERROR(IF(INDEX(U$1:U1939,MATCH(T1940,T$1:T1939,0),1)=0,"",INDEX(U$1:U1939,MATCH(T1940,T$1:T1939,0),1)),"")</f>
        <v/>
      </c>
      <c r="V1940" s="66"/>
      <c r="W1940" s="5" t="str">
        <f>IFERROR(IF(INDEX(W$1:W1939,MATCH(V1940,V$1:V1939,0),1)=0,"",INDEX(W$1:W1939,MATCH(V1940,V$1:V1939,0),1)),"")</f>
        <v/>
      </c>
      <c r="AE1940" s="4"/>
      <c r="AY1940" s="7"/>
      <c r="BN1940" s="7" t="str">
        <f t="shared" si="397"/>
        <v/>
      </c>
      <c r="BO1940" s="286" t="str">
        <f t="shared" si="389"/>
        <v/>
      </c>
      <c r="BP1940" s="22" t="str">
        <f t="shared" si="398"/>
        <v/>
      </c>
      <c r="BQ1940" s="7"/>
      <c r="BR1940" s="75" t="str">
        <f t="shared" si="391"/>
        <v/>
      </c>
      <c r="BS1940" s="75" t="str">
        <f t="shared" si="392"/>
        <v/>
      </c>
      <c r="BT1940" s="5" t="str">
        <f t="shared" si="393"/>
        <v/>
      </c>
      <c r="BU1940" s="79" t="str">
        <f t="shared" si="394"/>
        <v/>
      </c>
      <c r="BV1940" s="79" t="str">
        <f t="shared" si="395"/>
        <v/>
      </c>
      <c r="BW1940" s="79" t="str">
        <f t="shared" si="396"/>
        <v/>
      </c>
      <c r="CB1940" s="5"/>
      <c r="CE1940" s="5"/>
      <c r="CF1940" s="5"/>
      <c r="CG1940" s="5"/>
      <c r="CH1940" s="5"/>
      <c r="CJ1940" s="14"/>
      <c r="CK1940" s="25"/>
      <c r="DO1940" s="5" t="e">
        <f>IF(REPORTE!AH$2="si",IF(C1940=VALUE(REPORTE!C$22),IF(SUM(DO1941:DO$1993),CONCATENATE(INT(B1940),", "),INT(B1940)),""),IF(C1940=VALUE(REPORTE!C$21),IF(SUM(DO1941:DO$1993),CONCATENATE(INT(B1940),", "),INT(B1940)),""))</f>
        <v>#VALUE!</v>
      </c>
      <c r="DS1940" s="5"/>
      <c r="DT1940" s="5"/>
      <c r="DU1940" s="5"/>
      <c r="DV1940" s="5"/>
    </row>
    <row r="1941" spans="1:126" x14ac:dyDescent="0.25">
      <c r="A1941" s="4" t="str">
        <f t="shared" si="390"/>
        <v/>
      </c>
      <c r="B1941" s="3"/>
      <c r="D1941" s="1"/>
      <c r="H1941" s="5" t="str">
        <f>IF(F1941="","",IFERROR(CONCATENATE("PEUA",VLOOKUP(ESTADO,REPORTE!AV$2:AW$33,2,0),DIDTRITO_FORM,CADER_FORM,IFERROR(INDEX(CA:CA,MATCH(DAY(F1941),BZ:BZ,0),1),DAY(F1941)),IFERROR(INDEX(CA:CA,MATCH(MONTH(F1941),BZ:BZ,0),1),MONTH(F1941)),YEAR(F1941),G1941),""))</f>
        <v/>
      </c>
      <c r="N1941" s="66" t="str">
        <f>IFERROR(IF(BT1941="","",IF(INDEX(N$1:N1940,MATCH(BT1941,BT$1:BT1940,0),1)=0,"",INDEX(N$1:N1940,MATCH(BT1941,BT$1:BT1940,0),1))),"")</f>
        <v/>
      </c>
      <c r="O1941" s="66" t="str">
        <f>IFERROR(IF(BT1941="","",IF(INDEX(O$1:O1940,MATCH(BT1941,BT$1:BT1940,0),1)=0,"",INDEX(O$1:O1940,MATCH(BT1941,BT$1:BT1940,0),1))),"")</f>
        <v/>
      </c>
      <c r="R1941" s="66"/>
      <c r="S1941" s="5"/>
      <c r="T1941" s="66"/>
      <c r="U1941" s="5" t="str">
        <f>IFERROR(IF(INDEX(U$1:U1940,MATCH(T1941,T$1:T1940,0),1)=0,"",INDEX(U$1:U1940,MATCH(T1941,T$1:T1940,0),1)),"")</f>
        <v/>
      </c>
      <c r="V1941" s="66"/>
      <c r="W1941" s="5" t="str">
        <f>IFERROR(IF(INDEX(W$1:W1940,MATCH(V1941,V$1:V1940,0),1)=0,"",INDEX(W$1:W1940,MATCH(V1941,V$1:V1940,0),1)),"")</f>
        <v/>
      </c>
      <c r="AE1941" s="4"/>
      <c r="AY1941" s="7"/>
      <c r="BN1941" s="7" t="str">
        <f t="shared" si="397"/>
        <v/>
      </c>
      <c r="BO1941" s="286" t="str">
        <f t="shared" si="389"/>
        <v/>
      </c>
      <c r="BP1941" s="22" t="str">
        <f t="shared" si="398"/>
        <v/>
      </c>
      <c r="BQ1941" s="7"/>
      <c r="BR1941" s="75" t="str">
        <f t="shared" si="391"/>
        <v/>
      </c>
      <c r="BS1941" s="75" t="str">
        <f t="shared" si="392"/>
        <v/>
      </c>
      <c r="BT1941" s="5" t="str">
        <f t="shared" si="393"/>
        <v/>
      </c>
      <c r="BU1941" s="79" t="str">
        <f t="shared" si="394"/>
        <v/>
      </c>
      <c r="BV1941" s="79" t="str">
        <f t="shared" si="395"/>
        <v/>
      </c>
      <c r="BW1941" s="79" t="str">
        <f t="shared" si="396"/>
        <v/>
      </c>
      <c r="CB1941" s="5"/>
      <c r="CE1941" s="5"/>
      <c r="CF1941" s="5"/>
      <c r="CG1941" s="5"/>
      <c r="CH1941" s="5"/>
      <c r="CJ1941" s="14"/>
      <c r="CK1941" s="25"/>
      <c r="DO1941" s="5" t="e">
        <f>IF(REPORTE!AH$2="si",IF(C1941=VALUE(REPORTE!C$22),IF(SUM(DO1942:DO$1993),CONCATENATE(INT(B1941),", "),INT(B1941)),""),IF(C1941=VALUE(REPORTE!C$21),IF(SUM(DO1942:DO$1993),CONCATENATE(INT(B1941),", "),INT(B1941)),""))</f>
        <v>#VALUE!</v>
      </c>
      <c r="DS1941" s="5"/>
      <c r="DT1941" s="5"/>
      <c r="DU1941" s="5"/>
      <c r="DV1941" s="5"/>
    </row>
    <row r="1942" spans="1:126" x14ac:dyDescent="0.25">
      <c r="A1942" s="4" t="str">
        <f t="shared" si="390"/>
        <v/>
      </c>
      <c r="B1942" s="3"/>
      <c r="D1942" s="1"/>
      <c r="H1942" s="5" t="str">
        <f>IF(F1942="","",IFERROR(CONCATENATE("PEUA",VLOOKUP(ESTADO,REPORTE!AV$2:AW$33,2,0),DIDTRITO_FORM,CADER_FORM,IFERROR(INDEX(CA:CA,MATCH(DAY(F1942),BZ:BZ,0),1),DAY(F1942)),IFERROR(INDEX(CA:CA,MATCH(MONTH(F1942),BZ:BZ,0),1),MONTH(F1942)),YEAR(F1942),G1942),""))</f>
        <v/>
      </c>
      <c r="N1942" s="66" t="str">
        <f>IFERROR(IF(BT1942="","",IF(INDEX(N$1:N1941,MATCH(BT1942,BT$1:BT1941,0),1)=0,"",INDEX(N$1:N1941,MATCH(BT1942,BT$1:BT1941,0),1))),"")</f>
        <v/>
      </c>
      <c r="O1942" s="66" t="str">
        <f>IFERROR(IF(BT1942="","",IF(INDEX(O$1:O1941,MATCH(BT1942,BT$1:BT1941,0),1)=0,"",INDEX(O$1:O1941,MATCH(BT1942,BT$1:BT1941,0),1))),"")</f>
        <v/>
      </c>
      <c r="R1942" s="66"/>
      <c r="S1942" s="5"/>
      <c r="T1942" s="66"/>
      <c r="U1942" s="5" t="str">
        <f>IFERROR(IF(INDEX(U$1:U1941,MATCH(T1942,T$1:T1941,0),1)=0,"",INDEX(U$1:U1941,MATCH(T1942,T$1:T1941,0),1)),"")</f>
        <v/>
      </c>
      <c r="V1942" s="66"/>
      <c r="W1942" s="5" t="str">
        <f>IFERROR(IF(INDEX(W$1:W1941,MATCH(V1942,V$1:V1941,0),1)=0,"",INDEX(W$1:W1941,MATCH(V1942,V$1:V1941,0),1)),"")</f>
        <v/>
      </c>
      <c r="AE1942" s="4"/>
      <c r="AY1942" s="7"/>
      <c r="BN1942" s="7" t="str">
        <f t="shared" si="397"/>
        <v/>
      </c>
      <c r="BO1942" s="286" t="str">
        <f t="shared" si="389"/>
        <v/>
      </c>
      <c r="BP1942" s="22" t="str">
        <f t="shared" si="398"/>
        <v/>
      </c>
      <c r="BQ1942" s="7"/>
      <c r="BR1942" s="75" t="str">
        <f t="shared" si="391"/>
        <v/>
      </c>
      <c r="BS1942" s="75" t="str">
        <f t="shared" si="392"/>
        <v/>
      </c>
      <c r="BT1942" s="5" t="str">
        <f t="shared" si="393"/>
        <v/>
      </c>
      <c r="BU1942" s="79" t="str">
        <f t="shared" si="394"/>
        <v/>
      </c>
      <c r="BV1942" s="79" t="str">
        <f t="shared" si="395"/>
        <v/>
      </c>
      <c r="BW1942" s="79" t="str">
        <f t="shared" si="396"/>
        <v/>
      </c>
      <c r="CB1942" s="5"/>
      <c r="CE1942" s="5"/>
      <c r="CF1942" s="5"/>
      <c r="CG1942" s="5"/>
      <c r="CH1942" s="5"/>
      <c r="CJ1942" s="14"/>
      <c r="CK1942" s="25"/>
      <c r="DO1942" s="5" t="e">
        <f>IF(REPORTE!AH$2="si",IF(C1942=VALUE(REPORTE!C$22),IF(SUM(DO1943:DO$1993),CONCATENATE(INT(B1942),", "),INT(B1942)),""),IF(C1942=VALUE(REPORTE!C$21),IF(SUM(DO1943:DO$1993),CONCATENATE(INT(B1942),", "),INT(B1942)),""))</f>
        <v>#VALUE!</v>
      </c>
      <c r="DS1942" s="5"/>
      <c r="DT1942" s="5"/>
      <c r="DU1942" s="5"/>
      <c r="DV1942" s="5"/>
    </row>
    <row r="1943" spans="1:126" x14ac:dyDescent="0.25">
      <c r="A1943" s="4" t="str">
        <f t="shared" si="390"/>
        <v/>
      </c>
      <c r="B1943" s="3"/>
      <c r="D1943" s="1"/>
      <c r="H1943" s="5" t="str">
        <f>IF(F1943="","",IFERROR(CONCATENATE("PEUA",VLOOKUP(ESTADO,REPORTE!AV$2:AW$33,2,0),DIDTRITO_FORM,CADER_FORM,IFERROR(INDEX(CA:CA,MATCH(DAY(F1943),BZ:BZ,0),1),DAY(F1943)),IFERROR(INDEX(CA:CA,MATCH(MONTH(F1943),BZ:BZ,0),1),MONTH(F1943)),YEAR(F1943),G1943),""))</f>
        <v/>
      </c>
      <c r="N1943" s="66" t="str">
        <f>IFERROR(IF(BT1943="","",IF(INDEX(N$1:N1942,MATCH(BT1943,BT$1:BT1942,0),1)=0,"",INDEX(N$1:N1942,MATCH(BT1943,BT$1:BT1942,0),1))),"")</f>
        <v/>
      </c>
      <c r="O1943" s="66" t="str">
        <f>IFERROR(IF(BT1943="","",IF(INDEX(O$1:O1942,MATCH(BT1943,BT$1:BT1942,0),1)=0,"",INDEX(O$1:O1942,MATCH(BT1943,BT$1:BT1942,0),1))),"")</f>
        <v/>
      </c>
      <c r="R1943" s="66"/>
      <c r="S1943" s="5"/>
      <c r="T1943" s="66"/>
      <c r="U1943" s="5" t="str">
        <f>IFERROR(IF(INDEX(U$1:U1942,MATCH(T1943,T$1:T1942,0),1)=0,"",INDEX(U$1:U1942,MATCH(T1943,T$1:T1942,0),1)),"")</f>
        <v/>
      </c>
      <c r="V1943" s="66"/>
      <c r="W1943" s="5" t="str">
        <f>IFERROR(IF(INDEX(W$1:W1942,MATCH(V1943,V$1:V1942,0),1)=0,"",INDEX(W$1:W1942,MATCH(V1943,V$1:V1942,0),1)),"")</f>
        <v/>
      </c>
      <c r="AE1943" s="4"/>
      <c r="AY1943" s="7"/>
      <c r="BN1943" s="7" t="str">
        <f t="shared" si="397"/>
        <v/>
      </c>
      <c r="BO1943" s="286" t="str">
        <f t="shared" si="389"/>
        <v/>
      </c>
      <c r="BP1943" s="22" t="str">
        <f t="shared" si="398"/>
        <v/>
      </c>
      <c r="BQ1943" s="7"/>
      <c r="BR1943" s="75" t="str">
        <f t="shared" si="391"/>
        <v/>
      </c>
      <c r="BS1943" s="75" t="str">
        <f t="shared" si="392"/>
        <v/>
      </c>
      <c r="BT1943" s="5" t="str">
        <f t="shared" si="393"/>
        <v/>
      </c>
      <c r="BU1943" s="79" t="str">
        <f t="shared" si="394"/>
        <v/>
      </c>
      <c r="BV1943" s="79" t="str">
        <f t="shared" si="395"/>
        <v/>
      </c>
      <c r="BW1943" s="79" t="str">
        <f t="shared" si="396"/>
        <v/>
      </c>
      <c r="CB1943" s="5"/>
      <c r="CE1943" s="5"/>
      <c r="CF1943" s="5"/>
      <c r="CG1943" s="5"/>
      <c r="CH1943" s="5"/>
      <c r="CJ1943" s="14"/>
      <c r="CK1943" s="25"/>
      <c r="DO1943" s="5" t="e">
        <f>IF(REPORTE!AH$2="si",IF(C1943=VALUE(REPORTE!C$22),IF(SUM(DO1944:DO$1993),CONCATENATE(INT(B1943),", "),INT(B1943)),""),IF(C1943=VALUE(REPORTE!C$21),IF(SUM(DO1944:DO$1993),CONCATENATE(INT(B1943),", "),INT(B1943)),""))</f>
        <v>#VALUE!</v>
      </c>
      <c r="DS1943" s="5"/>
      <c r="DT1943" s="5"/>
      <c r="DU1943" s="5"/>
      <c r="DV1943" s="5"/>
    </row>
    <row r="1944" spans="1:126" x14ac:dyDescent="0.25">
      <c r="A1944" s="4" t="str">
        <f t="shared" si="390"/>
        <v/>
      </c>
      <c r="B1944" s="3"/>
      <c r="D1944" s="1"/>
      <c r="H1944" s="5" t="str">
        <f>IF(F1944="","",IFERROR(CONCATENATE("PEUA",VLOOKUP(ESTADO,REPORTE!AV$2:AW$33,2,0),DIDTRITO_FORM,CADER_FORM,IFERROR(INDEX(CA:CA,MATCH(DAY(F1944),BZ:BZ,0),1),DAY(F1944)),IFERROR(INDEX(CA:CA,MATCH(MONTH(F1944),BZ:BZ,0),1),MONTH(F1944)),YEAR(F1944),G1944),""))</f>
        <v/>
      </c>
      <c r="N1944" s="66" t="str">
        <f>IFERROR(IF(BT1944="","",IF(INDEX(N$1:N1943,MATCH(BT1944,BT$1:BT1943,0),1)=0,"",INDEX(N$1:N1943,MATCH(BT1944,BT$1:BT1943,0),1))),"")</f>
        <v/>
      </c>
      <c r="O1944" s="66" t="str">
        <f>IFERROR(IF(BT1944="","",IF(INDEX(O$1:O1943,MATCH(BT1944,BT$1:BT1943,0),1)=0,"",INDEX(O$1:O1943,MATCH(BT1944,BT$1:BT1943,0),1))),"")</f>
        <v/>
      </c>
      <c r="R1944" s="66"/>
      <c r="S1944" s="5"/>
      <c r="T1944" s="66"/>
      <c r="U1944" s="5" t="str">
        <f>IFERROR(IF(INDEX(U$1:U1943,MATCH(T1944,T$1:T1943,0),1)=0,"",INDEX(U$1:U1943,MATCH(T1944,T$1:T1943,0),1)),"")</f>
        <v/>
      </c>
      <c r="V1944" s="66"/>
      <c r="W1944" s="5" t="str">
        <f>IFERROR(IF(INDEX(W$1:W1943,MATCH(V1944,V$1:V1943,0),1)=0,"",INDEX(W$1:W1943,MATCH(V1944,V$1:V1943,0),1)),"")</f>
        <v/>
      </c>
      <c r="AE1944" s="4"/>
      <c r="AY1944" s="7"/>
      <c r="BN1944" s="7" t="str">
        <f t="shared" si="397"/>
        <v/>
      </c>
      <c r="BO1944" s="286" t="str">
        <f t="shared" si="389"/>
        <v/>
      </c>
      <c r="BP1944" s="22" t="str">
        <f t="shared" si="398"/>
        <v/>
      </c>
      <c r="BQ1944" s="7"/>
      <c r="BR1944" s="75" t="str">
        <f t="shared" si="391"/>
        <v/>
      </c>
      <c r="BS1944" s="75" t="str">
        <f t="shared" si="392"/>
        <v/>
      </c>
      <c r="BT1944" s="5" t="str">
        <f t="shared" si="393"/>
        <v/>
      </c>
      <c r="BU1944" s="79" t="str">
        <f t="shared" si="394"/>
        <v/>
      </c>
      <c r="BV1944" s="79" t="str">
        <f t="shared" si="395"/>
        <v/>
      </c>
      <c r="BW1944" s="79" t="str">
        <f t="shared" si="396"/>
        <v/>
      </c>
      <c r="CB1944" s="5"/>
      <c r="CE1944" s="5"/>
      <c r="CF1944" s="5"/>
      <c r="CG1944" s="5"/>
      <c r="CH1944" s="5"/>
      <c r="CJ1944" s="14"/>
      <c r="CK1944" s="25"/>
      <c r="DO1944" s="5" t="e">
        <f>IF(REPORTE!AH$2="si",IF(C1944=VALUE(REPORTE!C$22),IF(SUM(DO1945:DO$1993),CONCATENATE(INT(B1944),", "),INT(B1944)),""),IF(C1944=VALUE(REPORTE!C$21),IF(SUM(DO1945:DO$1993),CONCATENATE(INT(B1944),", "),INT(B1944)),""))</f>
        <v>#VALUE!</v>
      </c>
      <c r="DS1944" s="5"/>
      <c r="DT1944" s="5"/>
      <c r="DU1944" s="5"/>
      <c r="DV1944" s="5"/>
    </row>
    <row r="1945" spans="1:126" x14ac:dyDescent="0.25">
      <c r="A1945" s="4" t="str">
        <f t="shared" si="390"/>
        <v/>
      </c>
      <c r="B1945" s="3"/>
      <c r="D1945" s="1"/>
      <c r="H1945" s="5" t="str">
        <f>IF(F1945="","",IFERROR(CONCATENATE("PEUA",VLOOKUP(ESTADO,REPORTE!AV$2:AW$33,2,0),DIDTRITO_FORM,CADER_FORM,IFERROR(INDEX(CA:CA,MATCH(DAY(F1945),BZ:BZ,0),1),DAY(F1945)),IFERROR(INDEX(CA:CA,MATCH(MONTH(F1945),BZ:BZ,0),1),MONTH(F1945)),YEAR(F1945),G1945),""))</f>
        <v/>
      </c>
      <c r="N1945" s="66" t="str">
        <f>IFERROR(IF(BT1945="","",IF(INDEX(N$1:N1944,MATCH(BT1945,BT$1:BT1944,0),1)=0,"",INDEX(N$1:N1944,MATCH(BT1945,BT$1:BT1944,0),1))),"")</f>
        <v/>
      </c>
      <c r="O1945" s="66" t="str">
        <f>IFERROR(IF(BT1945="","",IF(INDEX(O$1:O1944,MATCH(BT1945,BT$1:BT1944,0),1)=0,"",INDEX(O$1:O1944,MATCH(BT1945,BT$1:BT1944,0),1))),"")</f>
        <v/>
      </c>
      <c r="R1945" s="66"/>
      <c r="S1945" s="5"/>
      <c r="T1945" s="66"/>
      <c r="U1945" s="5" t="str">
        <f>IFERROR(IF(INDEX(U$1:U1944,MATCH(T1945,T$1:T1944,0),1)=0,"",INDEX(U$1:U1944,MATCH(T1945,T$1:T1944,0),1)),"")</f>
        <v/>
      </c>
      <c r="V1945" s="66"/>
      <c r="W1945" s="5" t="str">
        <f>IFERROR(IF(INDEX(W$1:W1944,MATCH(V1945,V$1:V1944,0),1)=0,"",INDEX(W$1:W1944,MATCH(V1945,V$1:V1944,0),1)),"")</f>
        <v/>
      </c>
      <c r="AE1945" s="4"/>
      <c r="AY1945" s="7"/>
      <c r="BN1945" s="7" t="str">
        <f t="shared" si="397"/>
        <v/>
      </c>
      <c r="BO1945" s="286" t="str">
        <f t="shared" si="389"/>
        <v/>
      </c>
      <c r="BP1945" s="22" t="str">
        <f t="shared" si="398"/>
        <v/>
      </c>
      <c r="BQ1945" s="7"/>
      <c r="BR1945" s="75" t="str">
        <f t="shared" si="391"/>
        <v/>
      </c>
      <c r="BS1945" s="75" t="str">
        <f t="shared" si="392"/>
        <v/>
      </c>
      <c r="BT1945" s="5" t="str">
        <f t="shared" si="393"/>
        <v/>
      </c>
      <c r="BU1945" s="79" t="str">
        <f t="shared" si="394"/>
        <v/>
      </c>
      <c r="BV1945" s="79" t="str">
        <f t="shared" si="395"/>
        <v/>
      </c>
      <c r="BW1945" s="79" t="str">
        <f t="shared" si="396"/>
        <v/>
      </c>
      <c r="CB1945" s="5"/>
      <c r="CE1945" s="5"/>
      <c r="CF1945" s="5"/>
      <c r="CG1945" s="5"/>
      <c r="CH1945" s="5"/>
      <c r="CJ1945" s="14"/>
      <c r="CK1945" s="25"/>
      <c r="DO1945" s="5" t="e">
        <f>IF(REPORTE!AH$2="si",IF(C1945=VALUE(REPORTE!C$22),IF(SUM(DO1946:DO$1993),CONCATENATE(INT(B1945),", "),INT(B1945)),""),IF(C1945=VALUE(REPORTE!C$21),IF(SUM(DO1946:DO$1993),CONCATENATE(INT(B1945),", "),INT(B1945)),""))</f>
        <v>#VALUE!</v>
      </c>
      <c r="DS1945" s="5"/>
      <c r="DT1945" s="5"/>
      <c r="DU1945" s="5"/>
      <c r="DV1945" s="5"/>
    </row>
    <row r="1946" spans="1:126" x14ac:dyDescent="0.25">
      <c r="A1946" s="4" t="str">
        <f t="shared" si="390"/>
        <v/>
      </c>
      <c r="B1946" s="3"/>
      <c r="D1946" s="1"/>
      <c r="H1946" s="5" t="str">
        <f>IF(F1946="","",IFERROR(CONCATENATE("PEUA",VLOOKUP(ESTADO,REPORTE!AV$2:AW$33,2,0),DIDTRITO_FORM,CADER_FORM,IFERROR(INDEX(CA:CA,MATCH(DAY(F1946),BZ:BZ,0),1),DAY(F1946)),IFERROR(INDEX(CA:CA,MATCH(MONTH(F1946),BZ:BZ,0),1),MONTH(F1946)),YEAR(F1946),G1946),""))</f>
        <v/>
      </c>
      <c r="N1946" s="66" t="str">
        <f>IFERROR(IF(BT1946="","",IF(INDEX(N$1:N1945,MATCH(BT1946,BT$1:BT1945,0),1)=0,"",INDEX(N$1:N1945,MATCH(BT1946,BT$1:BT1945,0),1))),"")</f>
        <v/>
      </c>
      <c r="O1946" s="66" t="str">
        <f>IFERROR(IF(BT1946="","",IF(INDEX(O$1:O1945,MATCH(BT1946,BT$1:BT1945,0),1)=0,"",INDEX(O$1:O1945,MATCH(BT1946,BT$1:BT1945,0),1))),"")</f>
        <v/>
      </c>
      <c r="R1946" s="66"/>
      <c r="S1946" s="5"/>
      <c r="T1946" s="66"/>
      <c r="U1946" s="5" t="str">
        <f>IFERROR(IF(INDEX(U$1:U1945,MATCH(T1946,T$1:T1945,0),1)=0,"",INDEX(U$1:U1945,MATCH(T1946,T$1:T1945,0),1)),"")</f>
        <v/>
      </c>
      <c r="V1946" s="66"/>
      <c r="W1946" s="5" t="str">
        <f>IFERROR(IF(INDEX(W$1:W1945,MATCH(V1946,V$1:V1945,0),1)=0,"",INDEX(W$1:W1945,MATCH(V1946,V$1:V1945,0),1)),"")</f>
        <v/>
      </c>
      <c r="AE1946" s="4"/>
      <c r="AY1946" s="7"/>
      <c r="BN1946" s="7" t="str">
        <f t="shared" si="397"/>
        <v/>
      </c>
      <c r="BO1946" s="286" t="str">
        <f t="shared" si="389"/>
        <v/>
      </c>
      <c r="BP1946" s="22" t="str">
        <f t="shared" si="398"/>
        <v/>
      </c>
      <c r="BQ1946" s="7"/>
      <c r="BR1946" s="75" t="str">
        <f t="shared" si="391"/>
        <v/>
      </c>
      <c r="BS1946" s="75" t="str">
        <f t="shared" si="392"/>
        <v/>
      </c>
      <c r="BT1946" s="5" t="str">
        <f t="shared" si="393"/>
        <v/>
      </c>
      <c r="BU1946" s="79" t="str">
        <f t="shared" si="394"/>
        <v/>
      </c>
      <c r="BV1946" s="79" t="str">
        <f t="shared" si="395"/>
        <v/>
      </c>
      <c r="BW1946" s="79" t="str">
        <f t="shared" si="396"/>
        <v/>
      </c>
      <c r="CB1946" s="5"/>
      <c r="CE1946" s="5"/>
      <c r="CF1946" s="5"/>
      <c r="CG1946" s="5"/>
      <c r="CH1946" s="5"/>
      <c r="CJ1946" s="14"/>
      <c r="CK1946" s="25"/>
      <c r="DO1946" s="5" t="e">
        <f>IF(REPORTE!AH$2="si",IF(C1946=VALUE(REPORTE!C$22),IF(SUM(DO1947:DO$1993),CONCATENATE(INT(B1946),", "),INT(B1946)),""),IF(C1946=VALUE(REPORTE!C$21),IF(SUM(DO1947:DO$1993),CONCATENATE(INT(B1946),", "),INT(B1946)),""))</f>
        <v>#VALUE!</v>
      </c>
      <c r="DS1946" s="5"/>
      <c r="DT1946" s="5"/>
      <c r="DU1946" s="5"/>
      <c r="DV1946" s="5"/>
    </row>
    <row r="1947" spans="1:126" x14ac:dyDescent="0.25">
      <c r="A1947" s="4" t="str">
        <f t="shared" si="390"/>
        <v/>
      </c>
      <c r="B1947" s="3"/>
      <c r="D1947" s="1"/>
      <c r="H1947" s="5" t="str">
        <f>IF(F1947="","",IFERROR(CONCATENATE("PEUA",VLOOKUP(ESTADO,REPORTE!AV$2:AW$33,2,0),DIDTRITO_FORM,CADER_FORM,IFERROR(INDEX(CA:CA,MATCH(DAY(F1947),BZ:BZ,0),1),DAY(F1947)),IFERROR(INDEX(CA:CA,MATCH(MONTH(F1947),BZ:BZ,0),1),MONTH(F1947)),YEAR(F1947),G1947),""))</f>
        <v/>
      </c>
      <c r="N1947" s="66" t="str">
        <f>IFERROR(IF(BT1947="","",IF(INDEX(N$1:N1946,MATCH(BT1947,BT$1:BT1946,0),1)=0,"",INDEX(N$1:N1946,MATCH(BT1947,BT$1:BT1946,0),1))),"")</f>
        <v/>
      </c>
      <c r="O1947" s="66" t="str">
        <f>IFERROR(IF(BT1947="","",IF(INDEX(O$1:O1946,MATCH(BT1947,BT$1:BT1946,0),1)=0,"",INDEX(O$1:O1946,MATCH(BT1947,BT$1:BT1946,0),1))),"")</f>
        <v/>
      </c>
      <c r="R1947" s="66"/>
      <c r="S1947" s="5"/>
      <c r="T1947" s="66"/>
      <c r="U1947" s="5" t="str">
        <f>IFERROR(IF(INDEX(U$1:U1946,MATCH(T1947,T$1:T1946,0),1)=0,"",INDEX(U$1:U1946,MATCH(T1947,T$1:T1946,0),1)),"")</f>
        <v/>
      </c>
      <c r="V1947" s="66"/>
      <c r="W1947" s="5" t="str">
        <f>IFERROR(IF(INDEX(W$1:W1946,MATCH(V1947,V$1:V1946,0),1)=0,"",INDEX(W$1:W1946,MATCH(V1947,V$1:V1946,0),1)),"")</f>
        <v/>
      </c>
      <c r="AE1947" s="4"/>
      <c r="AY1947" s="7"/>
      <c r="BN1947" s="7" t="str">
        <f t="shared" si="397"/>
        <v/>
      </c>
      <c r="BO1947" s="286" t="str">
        <f t="shared" si="389"/>
        <v/>
      </c>
      <c r="BP1947" s="22" t="str">
        <f t="shared" si="398"/>
        <v/>
      </c>
      <c r="BQ1947" s="7"/>
      <c r="BR1947" s="75" t="str">
        <f t="shared" si="391"/>
        <v/>
      </c>
      <c r="BS1947" s="75" t="str">
        <f t="shared" si="392"/>
        <v/>
      </c>
      <c r="BT1947" s="5" t="str">
        <f t="shared" si="393"/>
        <v/>
      </c>
      <c r="BU1947" s="79" t="str">
        <f t="shared" si="394"/>
        <v/>
      </c>
      <c r="BV1947" s="79" t="str">
        <f t="shared" si="395"/>
        <v/>
      </c>
      <c r="BW1947" s="79" t="str">
        <f t="shared" si="396"/>
        <v/>
      </c>
      <c r="CB1947" s="5"/>
      <c r="CE1947" s="5"/>
      <c r="CF1947" s="5"/>
      <c r="CG1947" s="5"/>
      <c r="CH1947" s="5"/>
      <c r="CJ1947" s="14"/>
      <c r="CK1947" s="25"/>
      <c r="DO1947" s="5" t="e">
        <f>IF(REPORTE!AH$2="si",IF(C1947=VALUE(REPORTE!C$22),IF(SUM(DO1948:DO$1993),CONCATENATE(INT(B1947),", "),INT(B1947)),""),IF(C1947=VALUE(REPORTE!C$21),IF(SUM(DO1948:DO$1993),CONCATENATE(INT(B1947),", "),INT(B1947)),""))</f>
        <v>#VALUE!</v>
      </c>
      <c r="DS1947" s="5"/>
      <c r="DT1947" s="5"/>
      <c r="DU1947" s="5"/>
      <c r="DV1947" s="5"/>
    </row>
    <row r="1948" spans="1:126" x14ac:dyDescent="0.25">
      <c r="A1948" s="4" t="str">
        <f t="shared" si="390"/>
        <v/>
      </c>
      <c r="B1948" s="3"/>
      <c r="D1948" s="1"/>
      <c r="H1948" s="5" t="str">
        <f>IF(F1948="","",IFERROR(CONCATENATE("PEUA",VLOOKUP(ESTADO,REPORTE!AV$2:AW$33,2,0),DIDTRITO_FORM,CADER_FORM,IFERROR(INDEX(CA:CA,MATCH(DAY(F1948),BZ:BZ,0),1),DAY(F1948)),IFERROR(INDEX(CA:CA,MATCH(MONTH(F1948),BZ:BZ,0),1),MONTH(F1948)),YEAR(F1948),G1948),""))</f>
        <v/>
      </c>
      <c r="N1948" s="66" t="str">
        <f>IFERROR(IF(BT1948="","",IF(INDEX(N$1:N1947,MATCH(BT1948,BT$1:BT1947,0),1)=0,"",INDEX(N$1:N1947,MATCH(BT1948,BT$1:BT1947,0),1))),"")</f>
        <v/>
      </c>
      <c r="O1948" s="66" t="str">
        <f>IFERROR(IF(BT1948="","",IF(INDEX(O$1:O1947,MATCH(BT1948,BT$1:BT1947,0),1)=0,"",INDEX(O$1:O1947,MATCH(BT1948,BT$1:BT1947,0),1))),"")</f>
        <v/>
      </c>
      <c r="R1948" s="66"/>
      <c r="S1948" s="5"/>
      <c r="T1948" s="66"/>
      <c r="U1948" s="5" t="str">
        <f>IFERROR(IF(INDEX(U$1:U1947,MATCH(T1948,T$1:T1947,0),1)=0,"",INDEX(U$1:U1947,MATCH(T1948,T$1:T1947,0),1)),"")</f>
        <v/>
      </c>
      <c r="V1948" s="66"/>
      <c r="W1948" s="5" t="str">
        <f>IFERROR(IF(INDEX(W$1:W1947,MATCH(V1948,V$1:V1947,0),1)=0,"",INDEX(W$1:W1947,MATCH(V1948,V$1:V1947,0),1)),"")</f>
        <v/>
      </c>
      <c r="AE1948" s="4"/>
      <c r="AY1948" s="7"/>
      <c r="BN1948" s="7" t="str">
        <f t="shared" si="397"/>
        <v/>
      </c>
      <c r="BO1948" s="286" t="str">
        <f t="shared" si="389"/>
        <v/>
      </c>
      <c r="BP1948" s="22" t="str">
        <f t="shared" si="398"/>
        <v/>
      </c>
      <c r="BQ1948" s="7"/>
      <c r="BR1948" s="75" t="str">
        <f t="shared" si="391"/>
        <v/>
      </c>
      <c r="BS1948" s="75" t="str">
        <f t="shared" si="392"/>
        <v/>
      </c>
      <c r="BT1948" s="5" t="str">
        <f t="shared" si="393"/>
        <v/>
      </c>
      <c r="BU1948" s="79" t="str">
        <f t="shared" si="394"/>
        <v/>
      </c>
      <c r="BV1948" s="79" t="str">
        <f t="shared" si="395"/>
        <v/>
      </c>
      <c r="BW1948" s="79" t="str">
        <f t="shared" si="396"/>
        <v/>
      </c>
      <c r="CB1948" s="5"/>
      <c r="CE1948" s="5"/>
      <c r="CF1948" s="5"/>
      <c r="CG1948" s="5"/>
      <c r="CH1948" s="5"/>
      <c r="CJ1948" s="14"/>
      <c r="CK1948" s="25"/>
      <c r="DO1948" s="5" t="e">
        <f>IF(REPORTE!AH$2="si",IF(C1948=VALUE(REPORTE!C$22),IF(SUM(DO1949:DO$1993),CONCATENATE(INT(B1948),", "),INT(B1948)),""),IF(C1948=VALUE(REPORTE!C$21),IF(SUM(DO1949:DO$1993),CONCATENATE(INT(B1948),", "),INT(B1948)),""))</f>
        <v>#VALUE!</v>
      </c>
      <c r="DS1948" s="5"/>
      <c r="DT1948" s="5"/>
      <c r="DU1948" s="5"/>
      <c r="DV1948" s="5"/>
    </row>
    <row r="1949" spans="1:126" x14ac:dyDescent="0.25">
      <c r="A1949" s="4" t="str">
        <f t="shared" si="390"/>
        <v/>
      </c>
      <c r="B1949" s="3"/>
      <c r="D1949" s="1"/>
      <c r="H1949" s="5" t="str">
        <f>IF(F1949="","",IFERROR(CONCATENATE("PEUA",VLOOKUP(ESTADO,REPORTE!AV$2:AW$33,2,0),DIDTRITO_FORM,CADER_FORM,IFERROR(INDEX(CA:CA,MATCH(DAY(F1949),BZ:BZ,0),1),DAY(F1949)),IFERROR(INDEX(CA:CA,MATCH(MONTH(F1949),BZ:BZ,0),1),MONTH(F1949)),YEAR(F1949),G1949),""))</f>
        <v/>
      </c>
      <c r="N1949" s="66" t="str">
        <f>IFERROR(IF(BT1949="","",IF(INDEX(N$1:N1948,MATCH(BT1949,BT$1:BT1948,0),1)=0,"",INDEX(N$1:N1948,MATCH(BT1949,BT$1:BT1948,0),1))),"")</f>
        <v/>
      </c>
      <c r="O1949" s="66" t="str">
        <f>IFERROR(IF(BT1949="","",IF(INDEX(O$1:O1948,MATCH(BT1949,BT$1:BT1948,0),1)=0,"",INDEX(O$1:O1948,MATCH(BT1949,BT$1:BT1948,0),1))),"")</f>
        <v/>
      </c>
      <c r="R1949" s="66"/>
      <c r="S1949" s="5"/>
      <c r="T1949" s="66"/>
      <c r="U1949" s="5" t="str">
        <f>IFERROR(IF(INDEX(U$1:U1948,MATCH(T1949,T$1:T1948,0),1)=0,"",INDEX(U$1:U1948,MATCH(T1949,T$1:T1948,0),1)),"")</f>
        <v/>
      </c>
      <c r="V1949" s="66"/>
      <c r="W1949" s="5" t="str">
        <f>IFERROR(IF(INDEX(W$1:W1948,MATCH(V1949,V$1:V1948,0),1)=0,"",INDEX(W$1:W1948,MATCH(V1949,V$1:V1948,0),1)),"")</f>
        <v/>
      </c>
      <c r="AE1949" s="4"/>
      <c r="AY1949" s="7"/>
      <c r="BN1949" s="7" t="str">
        <f t="shared" si="397"/>
        <v/>
      </c>
      <c r="BO1949" s="286" t="str">
        <f t="shared" si="389"/>
        <v/>
      </c>
      <c r="BP1949" s="22" t="str">
        <f t="shared" si="398"/>
        <v/>
      </c>
      <c r="BQ1949" s="7"/>
      <c r="BR1949" s="75" t="str">
        <f t="shared" si="391"/>
        <v/>
      </c>
      <c r="BS1949" s="75" t="str">
        <f t="shared" si="392"/>
        <v/>
      </c>
      <c r="BT1949" s="5" t="str">
        <f t="shared" si="393"/>
        <v/>
      </c>
      <c r="BU1949" s="79" t="str">
        <f t="shared" si="394"/>
        <v/>
      </c>
      <c r="BV1949" s="79" t="str">
        <f t="shared" si="395"/>
        <v/>
      </c>
      <c r="BW1949" s="79" t="str">
        <f t="shared" si="396"/>
        <v/>
      </c>
      <c r="CB1949" s="5"/>
      <c r="CE1949" s="5"/>
      <c r="CF1949" s="5"/>
      <c r="CG1949" s="5"/>
      <c r="CH1949" s="5"/>
      <c r="CJ1949" s="14"/>
      <c r="CK1949" s="25"/>
      <c r="DO1949" s="5" t="e">
        <f>IF(REPORTE!AH$2="si",IF(C1949=VALUE(REPORTE!C$22),IF(SUM(DO1950:DO$1993),CONCATENATE(INT(B1949),", "),INT(B1949)),""),IF(C1949=VALUE(REPORTE!C$21),IF(SUM(DO1950:DO$1993),CONCATENATE(INT(B1949),", "),INT(B1949)),""))</f>
        <v>#VALUE!</v>
      </c>
      <c r="DS1949" s="5"/>
      <c r="DT1949" s="5"/>
      <c r="DU1949" s="5"/>
      <c r="DV1949" s="5"/>
    </row>
    <row r="1950" spans="1:126" x14ac:dyDescent="0.25">
      <c r="A1950" s="4" t="str">
        <f t="shared" si="390"/>
        <v/>
      </c>
      <c r="B1950" s="3"/>
      <c r="D1950" s="1"/>
      <c r="H1950" s="5" t="str">
        <f>IF(F1950="","",IFERROR(CONCATENATE("PEUA",VLOOKUP(ESTADO,REPORTE!AV$2:AW$33,2,0),DIDTRITO_FORM,CADER_FORM,IFERROR(INDEX(CA:CA,MATCH(DAY(F1950),BZ:BZ,0),1),DAY(F1950)),IFERROR(INDEX(CA:CA,MATCH(MONTH(F1950),BZ:BZ,0),1),MONTH(F1950)),YEAR(F1950),G1950),""))</f>
        <v/>
      </c>
      <c r="N1950" s="66" t="str">
        <f>IFERROR(IF(BT1950="","",IF(INDEX(N$1:N1949,MATCH(BT1950,BT$1:BT1949,0),1)=0,"",INDEX(N$1:N1949,MATCH(BT1950,BT$1:BT1949,0),1))),"")</f>
        <v/>
      </c>
      <c r="O1950" s="66" t="str">
        <f>IFERROR(IF(BT1950="","",IF(INDEX(O$1:O1949,MATCH(BT1950,BT$1:BT1949,0),1)=0,"",INDEX(O$1:O1949,MATCH(BT1950,BT$1:BT1949,0),1))),"")</f>
        <v/>
      </c>
      <c r="R1950" s="66"/>
      <c r="S1950" s="5"/>
      <c r="T1950" s="66"/>
      <c r="U1950" s="5" t="str">
        <f>IFERROR(IF(INDEX(U$1:U1949,MATCH(T1950,T$1:T1949,0),1)=0,"",INDEX(U$1:U1949,MATCH(T1950,T$1:T1949,0),1)),"")</f>
        <v/>
      </c>
      <c r="V1950" s="66"/>
      <c r="W1950" s="5" t="str">
        <f>IFERROR(IF(INDEX(W$1:W1949,MATCH(V1950,V$1:V1949,0),1)=0,"",INDEX(W$1:W1949,MATCH(V1950,V$1:V1949,0),1)),"")</f>
        <v/>
      </c>
      <c r="AE1950" s="4"/>
      <c r="AY1950" s="7"/>
      <c r="BN1950" s="7" t="str">
        <f t="shared" si="397"/>
        <v/>
      </c>
      <c r="BO1950" s="286" t="str">
        <f t="shared" si="389"/>
        <v/>
      </c>
      <c r="BP1950" s="22" t="str">
        <f t="shared" si="398"/>
        <v/>
      </c>
      <c r="BQ1950" s="7"/>
      <c r="BR1950" s="75" t="str">
        <f t="shared" si="391"/>
        <v/>
      </c>
      <c r="BS1950" s="75" t="str">
        <f t="shared" si="392"/>
        <v/>
      </c>
      <c r="BT1950" s="5" t="str">
        <f t="shared" si="393"/>
        <v/>
      </c>
      <c r="BU1950" s="79" t="str">
        <f t="shared" si="394"/>
        <v/>
      </c>
      <c r="BV1950" s="79" t="str">
        <f t="shared" si="395"/>
        <v/>
      </c>
      <c r="BW1950" s="79" t="str">
        <f t="shared" si="396"/>
        <v/>
      </c>
      <c r="CB1950" s="5"/>
      <c r="CE1950" s="5"/>
      <c r="CF1950" s="5"/>
      <c r="CG1950" s="5"/>
      <c r="CH1950" s="5"/>
      <c r="CJ1950" s="14"/>
      <c r="CK1950" s="25"/>
      <c r="DO1950" s="5" t="e">
        <f>IF(REPORTE!AH$2="si",IF(C1950=VALUE(REPORTE!C$22),IF(SUM(DO1951:DO$1993),CONCATENATE(INT(B1950),", "),INT(B1950)),""),IF(C1950=VALUE(REPORTE!C$21),IF(SUM(DO1951:DO$1993),CONCATENATE(INT(B1950),", "),INT(B1950)),""))</f>
        <v>#VALUE!</v>
      </c>
      <c r="DS1950" s="5"/>
      <c r="DT1950" s="5"/>
      <c r="DU1950" s="5"/>
      <c r="DV1950" s="5"/>
    </row>
    <row r="1951" spans="1:126" x14ac:dyDescent="0.25">
      <c r="A1951" s="4" t="str">
        <f t="shared" si="390"/>
        <v/>
      </c>
      <c r="B1951" s="3"/>
      <c r="D1951" s="1"/>
      <c r="H1951" s="5" t="str">
        <f>IF(F1951="","",IFERROR(CONCATENATE("PEUA",VLOOKUP(ESTADO,REPORTE!AV$2:AW$33,2,0),DIDTRITO_FORM,CADER_FORM,IFERROR(INDEX(CA:CA,MATCH(DAY(F1951),BZ:BZ,0),1),DAY(F1951)),IFERROR(INDEX(CA:CA,MATCH(MONTH(F1951),BZ:BZ,0),1),MONTH(F1951)),YEAR(F1951),G1951),""))</f>
        <v/>
      </c>
      <c r="N1951" s="66" t="str">
        <f>IFERROR(IF(BT1951="","",IF(INDEX(N$1:N1950,MATCH(BT1951,BT$1:BT1950,0),1)=0,"",INDEX(N$1:N1950,MATCH(BT1951,BT$1:BT1950,0),1))),"")</f>
        <v/>
      </c>
      <c r="O1951" s="66" t="str">
        <f>IFERROR(IF(BT1951="","",IF(INDEX(O$1:O1950,MATCH(BT1951,BT$1:BT1950,0),1)=0,"",INDEX(O$1:O1950,MATCH(BT1951,BT$1:BT1950,0),1))),"")</f>
        <v/>
      </c>
      <c r="R1951" s="66"/>
      <c r="S1951" s="5"/>
      <c r="T1951" s="66"/>
      <c r="U1951" s="5" t="str">
        <f>IFERROR(IF(INDEX(U$1:U1950,MATCH(T1951,T$1:T1950,0),1)=0,"",INDEX(U$1:U1950,MATCH(T1951,T$1:T1950,0),1)),"")</f>
        <v/>
      </c>
      <c r="V1951" s="66"/>
      <c r="W1951" s="5" t="str">
        <f>IFERROR(IF(INDEX(W$1:W1950,MATCH(V1951,V$1:V1950,0),1)=0,"",INDEX(W$1:W1950,MATCH(V1951,V$1:V1950,0),1)),"")</f>
        <v/>
      </c>
      <c r="AE1951" s="4"/>
      <c r="AY1951" s="7"/>
      <c r="BN1951" s="7" t="str">
        <f t="shared" si="397"/>
        <v/>
      </c>
      <c r="BO1951" s="286" t="str">
        <f t="shared" si="389"/>
        <v/>
      </c>
      <c r="BP1951" s="22" t="str">
        <f t="shared" si="398"/>
        <v/>
      </c>
      <c r="BQ1951" s="7"/>
      <c r="BR1951" s="75" t="str">
        <f t="shared" si="391"/>
        <v/>
      </c>
      <c r="BS1951" s="75" t="str">
        <f t="shared" si="392"/>
        <v/>
      </c>
      <c r="BT1951" s="5" t="str">
        <f t="shared" si="393"/>
        <v/>
      </c>
      <c r="BU1951" s="79" t="str">
        <f t="shared" si="394"/>
        <v/>
      </c>
      <c r="BV1951" s="79" t="str">
        <f t="shared" si="395"/>
        <v/>
      </c>
      <c r="BW1951" s="79" t="str">
        <f t="shared" si="396"/>
        <v/>
      </c>
      <c r="CB1951" s="5"/>
      <c r="CE1951" s="5"/>
      <c r="CF1951" s="5"/>
      <c r="CG1951" s="5"/>
      <c r="CH1951" s="5"/>
      <c r="CJ1951" s="14"/>
      <c r="CK1951" s="25"/>
      <c r="DO1951" s="5" t="e">
        <f>IF(REPORTE!AH$2="si",IF(C1951=VALUE(REPORTE!C$22),IF(SUM(DO1952:DO$1993),CONCATENATE(INT(B1951),", "),INT(B1951)),""),IF(C1951=VALUE(REPORTE!C$21),IF(SUM(DO1952:DO$1993),CONCATENATE(INT(B1951),", "),INT(B1951)),""))</f>
        <v>#VALUE!</v>
      </c>
      <c r="DS1951" s="5"/>
      <c r="DT1951" s="5"/>
      <c r="DU1951" s="5"/>
      <c r="DV1951" s="5"/>
    </row>
    <row r="1952" spans="1:126" x14ac:dyDescent="0.25">
      <c r="A1952" s="4" t="str">
        <f t="shared" si="390"/>
        <v/>
      </c>
      <c r="B1952" s="3"/>
      <c r="D1952" s="1"/>
      <c r="H1952" s="5" t="str">
        <f>IF(F1952="","",IFERROR(CONCATENATE("PEUA",VLOOKUP(ESTADO,REPORTE!AV$2:AW$33,2,0),DIDTRITO_FORM,CADER_FORM,IFERROR(INDEX(CA:CA,MATCH(DAY(F1952),BZ:BZ,0),1),DAY(F1952)),IFERROR(INDEX(CA:CA,MATCH(MONTH(F1952),BZ:BZ,0),1),MONTH(F1952)),YEAR(F1952),G1952),""))</f>
        <v/>
      </c>
      <c r="N1952" s="66" t="str">
        <f>IFERROR(IF(BT1952="","",IF(INDEX(N$1:N1951,MATCH(BT1952,BT$1:BT1951,0),1)=0,"",INDEX(N$1:N1951,MATCH(BT1952,BT$1:BT1951,0),1))),"")</f>
        <v/>
      </c>
      <c r="O1952" s="66" t="str">
        <f>IFERROR(IF(BT1952="","",IF(INDEX(O$1:O1951,MATCH(BT1952,BT$1:BT1951,0),1)=0,"",INDEX(O$1:O1951,MATCH(BT1952,BT$1:BT1951,0),1))),"")</f>
        <v/>
      </c>
      <c r="R1952" s="66"/>
      <c r="S1952" s="5"/>
      <c r="T1952" s="66"/>
      <c r="U1952" s="5" t="str">
        <f>IFERROR(IF(INDEX(U$1:U1951,MATCH(T1952,T$1:T1951,0),1)=0,"",INDEX(U$1:U1951,MATCH(T1952,T$1:T1951,0),1)),"")</f>
        <v/>
      </c>
      <c r="V1952" s="66"/>
      <c r="W1952" s="5" t="str">
        <f>IFERROR(IF(INDEX(W$1:W1951,MATCH(V1952,V$1:V1951,0),1)=0,"",INDEX(W$1:W1951,MATCH(V1952,V$1:V1951,0),1)),"")</f>
        <v/>
      </c>
      <c r="AE1952" s="4"/>
      <c r="AY1952" s="7"/>
      <c r="BN1952" s="7" t="str">
        <f t="shared" si="397"/>
        <v/>
      </c>
      <c r="BO1952" s="286" t="str">
        <f t="shared" si="389"/>
        <v/>
      </c>
      <c r="BP1952" s="22" t="str">
        <f t="shared" si="398"/>
        <v/>
      </c>
      <c r="BQ1952" s="7"/>
      <c r="BR1952" s="75" t="str">
        <f t="shared" si="391"/>
        <v/>
      </c>
      <c r="BS1952" s="75" t="str">
        <f t="shared" si="392"/>
        <v/>
      </c>
      <c r="BT1952" s="5" t="str">
        <f t="shared" si="393"/>
        <v/>
      </c>
      <c r="BU1952" s="79" t="str">
        <f t="shared" si="394"/>
        <v/>
      </c>
      <c r="BV1952" s="79" t="str">
        <f t="shared" si="395"/>
        <v/>
      </c>
      <c r="BW1952" s="79" t="str">
        <f t="shared" si="396"/>
        <v/>
      </c>
      <c r="CB1952" s="5"/>
      <c r="CE1952" s="5"/>
      <c r="CF1952" s="5"/>
      <c r="CG1952" s="5"/>
      <c r="CH1952" s="5"/>
      <c r="CJ1952" s="14"/>
      <c r="CK1952" s="25"/>
      <c r="DO1952" s="5" t="e">
        <f>IF(REPORTE!AH$2="si",IF(C1952=VALUE(REPORTE!C$22),IF(SUM(DO1953:DO$1993),CONCATENATE(INT(B1952),", "),INT(B1952)),""),IF(C1952=VALUE(REPORTE!C$21),IF(SUM(DO1953:DO$1993),CONCATENATE(INT(B1952),", "),INT(B1952)),""))</f>
        <v>#VALUE!</v>
      </c>
      <c r="DS1952" s="5"/>
      <c r="DT1952" s="5"/>
      <c r="DU1952" s="5"/>
      <c r="DV1952" s="5"/>
    </row>
    <row r="1953" spans="1:126" x14ac:dyDescent="0.25">
      <c r="A1953" s="4" t="str">
        <f t="shared" si="390"/>
        <v/>
      </c>
      <c r="B1953" s="3"/>
      <c r="D1953" s="1"/>
      <c r="H1953" s="5" t="str">
        <f>IF(F1953="","",IFERROR(CONCATENATE("PEUA",VLOOKUP(ESTADO,REPORTE!AV$2:AW$33,2,0),DIDTRITO_FORM,CADER_FORM,IFERROR(INDEX(CA:CA,MATCH(DAY(F1953),BZ:BZ,0),1),DAY(F1953)),IFERROR(INDEX(CA:CA,MATCH(MONTH(F1953),BZ:BZ,0),1),MONTH(F1953)),YEAR(F1953),G1953),""))</f>
        <v/>
      </c>
      <c r="N1953" s="66" t="str">
        <f>IFERROR(IF(BT1953="","",IF(INDEX(N$1:N1952,MATCH(BT1953,BT$1:BT1952,0),1)=0,"",INDEX(N$1:N1952,MATCH(BT1953,BT$1:BT1952,0),1))),"")</f>
        <v/>
      </c>
      <c r="O1953" s="66" t="str">
        <f>IFERROR(IF(BT1953="","",IF(INDEX(O$1:O1952,MATCH(BT1953,BT$1:BT1952,0),1)=0,"",INDEX(O$1:O1952,MATCH(BT1953,BT$1:BT1952,0),1))),"")</f>
        <v/>
      </c>
      <c r="R1953" s="66"/>
      <c r="S1953" s="5"/>
      <c r="T1953" s="66"/>
      <c r="U1953" s="5" t="str">
        <f>IFERROR(IF(INDEX(U$1:U1952,MATCH(T1953,T$1:T1952,0),1)=0,"",INDEX(U$1:U1952,MATCH(T1953,T$1:T1952,0),1)),"")</f>
        <v/>
      </c>
      <c r="V1953" s="66"/>
      <c r="W1953" s="5" t="str">
        <f>IFERROR(IF(INDEX(W$1:W1952,MATCH(V1953,V$1:V1952,0),1)=0,"",INDEX(W$1:W1952,MATCH(V1953,V$1:V1952,0),1)),"")</f>
        <v/>
      </c>
      <c r="AE1953" s="4"/>
      <c r="AY1953" s="7"/>
      <c r="BN1953" s="7" t="str">
        <f t="shared" si="397"/>
        <v/>
      </c>
      <c r="BO1953" s="286" t="str">
        <f t="shared" si="389"/>
        <v/>
      </c>
      <c r="BP1953" s="22" t="str">
        <f t="shared" si="398"/>
        <v/>
      </c>
      <c r="BQ1953" s="7"/>
      <c r="BR1953" s="75" t="str">
        <f t="shared" si="391"/>
        <v/>
      </c>
      <c r="BS1953" s="75" t="str">
        <f t="shared" si="392"/>
        <v/>
      </c>
      <c r="BT1953" s="5" t="str">
        <f t="shared" si="393"/>
        <v/>
      </c>
      <c r="BU1953" s="79" t="str">
        <f t="shared" si="394"/>
        <v/>
      </c>
      <c r="BV1953" s="79" t="str">
        <f t="shared" si="395"/>
        <v/>
      </c>
      <c r="BW1953" s="79" t="str">
        <f t="shared" si="396"/>
        <v/>
      </c>
      <c r="CB1953" s="5"/>
      <c r="CE1953" s="5"/>
      <c r="CF1953" s="5"/>
      <c r="CG1953" s="5"/>
      <c r="CH1953" s="5"/>
      <c r="CJ1953" s="14"/>
      <c r="CK1953" s="25"/>
      <c r="DO1953" s="5" t="e">
        <f>IF(REPORTE!AH$2="si",IF(C1953=VALUE(REPORTE!C$22),IF(SUM(DO1954:DO$1993),CONCATENATE(INT(B1953),", "),INT(B1953)),""),IF(C1953=VALUE(REPORTE!C$21),IF(SUM(DO1954:DO$1993),CONCATENATE(INT(B1953),", "),INT(B1953)),""))</f>
        <v>#VALUE!</v>
      </c>
      <c r="DS1953" s="5"/>
      <c r="DT1953" s="5"/>
      <c r="DU1953" s="5"/>
      <c r="DV1953" s="5"/>
    </row>
    <row r="1954" spans="1:126" x14ac:dyDescent="0.25">
      <c r="A1954" s="4" t="str">
        <f t="shared" si="390"/>
        <v/>
      </c>
      <c r="B1954" s="3"/>
      <c r="D1954" s="1"/>
      <c r="H1954" s="5" t="str">
        <f>IF(F1954="","",IFERROR(CONCATENATE("PEUA",VLOOKUP(ESTADO,REPORTE!AV$2:AW$33,2,0),DIDTRITO_FORM,CADER_FORM,IFERROR(INDEX(CA:CA,MATCH(DAY(F1954),BZ:BZ,0),1),DAY(F1954)),IFERROR(INDEX(CA:CA,MATCH(MONTH(F1954),BZ:BZ,0),1),MONTH(F1954)),YEAR(F1954),G1954),""))</f>
        <v/>
      </c>
      <c r="N1954" s="66" t="str">
        <f>IFERROR(IF(BT1954="","",IF(INDEX(N$1:N1953,MATCH(BT1954,BT$1:BT1953,0),1)=0,"",INDEX(N$1:N1953,MATCH(BT1954,BT$1:BT1953,0),1))),"")</f>
        <v/>
      </c>
      <c r="O1954" s="66" t="str">
        <f>IFERROR(IF(BT1954="","",IF(INDEX(O$1:O1953,MATCH(BT1954,BT$1:BT1953,0),1)=0,"",INDEX(O$1:O1953,MATCH(BT1954,BT$1:BT1953,0),1))),"")</f>
        <v/>
      </c>
      <c r="R1954" s="66"/>
      <c r="S1954" s="5"/>
      <c r="T1954" s="66"/>
      <c r="U1954" s="5" t="str">
        <f>IFERROR(IF(INDEX(U$1:U1953,MATCH(T1954,T$1:T1953,0),1)=0,"",INDEX(U$1:U1953,MATCH(T1954,T$1:T1953,0),1)),"")</f>
        <v/>
      </c>
      <c r="V1954" s="66"/>
      <c r="W1954" s="5" t="str">
        <f>IFERROR(IF(INDEX(W$1:W1953,MATCH(V1954,V$1:V1953,0),1)=0,"",INDEX(W$1:W1953,MATCH(V1954,V$1:V1953,0),1)),"")</f>
        <v/>
      </c>
      <c r="AE1954" s="4"/>
      <c r="AY1954" s="7"/>
      <c r="BN1954" s="7" t="str">
        <f t="shared" si="397"/>
        <v/>
      </c>
      <c r="BO1954" s="286" t="str">
        <f t="shared" si="389"/>
        <v/>
      </c>
      <c r="BP1954" s="22" t="str">
        <f t="shared" si="398"/>
        <v/>
      </c>
      <c r="BQ1954" s="7"/>
      <c r="BR1954" s="75" t="str">
        <f t="shared" si="391"/>
        <v/>
      </c>
      <c r="BS1954" s="75" t="str">
        <f t="shared" si="392"/>
        <v/>
      </c>
      <c r="BT1954" s="5" t="str">
        <f t="shared" si="393"/>
        <v/>
      </c>
      <c r="BU1954" s="79" t="str">
        <f t="shared" si="394"/>
        <v/>
      </c>
      <c r="BV1954" s="79" t="str">
        <f t="shared" si="395"/>
        <v/>
      </c>
      <c r="BW1954" s="79" t="str">
        <f t="shared" si="396"/>
        <v/>
      </c>
      <c r="CB1954" s="5"/>
      <c r="CE1954" s="5"/>
      <c r="CF1954" s="5"/>
      <c r="CG1954" s="5"/>
      <c r="CH1954" s="5"/>
      <c r="CJ1954" s="14"/>
      <c r="CK1954" s="25"/>
      <c r="DO1954" s="5" t="e">
        <f>IF(REPORTE!AH$2="si",IF(C1954=VALUE(REPORTE!C$22),IF(SUM(DO1955:DO$1993),CONCATENATE(INT(B1954),", "),INT(B1954)),""),IF(C1954=VALUE(REPORTE!C$21),IF(SUM(DO1955:DO$1993),CONCATENATE(INT(B1954),", "),INT(B1954)),""))</f>
        <v>#VALUE!</v>
      </c>
      <c r="DS1954" s="5"/>
      <c r="DT1954" s="5"/>
      <c r="DU1954" s="5"/>
      <c r="DV1954" s="5"/>
    </row>
    <row r="1955" spans="1:126" x14ac:dyDescent="0.25">
      <c r="A1955" s="4" t="str">
        <f t="shared" si="390"/>
        <v/>
      </c>
      <c r="B1955" s="3"/>
      <c r="D1955" s="1"/>
      <c r="H1955" s="5" t="str">
        <f>IF(F1955="","",IFERROR(CONCATENATE("PEUA",VLOOKUP(ESTADO,REPORTE!AV$2:AW$33,2,0),DIDTRITO_FORM,CADER_FORM,IFERROR(INDEX(CA:CA,MATCH(DAY(F1955),BZ:BZ,0),1),DAY(F1955)),IFERROR(INDEX(CA:CA,MATCH(MONTH(F1955),BZ:BZ,0),1),MONTH(F1955)),YEAR(F1955),G1955),""))</f>
        <v/>
      </c>
      <c r="N1955" s="66" t="str">
        <f>IFERROR(IF(BT1955="","",IF(INDEX(N$1:N1954,MATCH(BT1955,BT$1:BT1954,0),1)=0,"",INDEX(N$1:N1954,MATCH(BT1955,BT$1:BT1954,0),1))),"")</f>
        <v/>
      </c>
      <c r="O1955" s="66" t="str">
        <f>IFERROR(IF(BT1955="","",IF(INDEX(O$1:O1954,MATCH(BT1955,BT$1:BT1954,0),1)=0,"",INDEX(O$1:O1954,MATCH(BT1955,BT$1:BT1954,0),1))),"")</f>
        <v/>
      </c>
      <c r="R1955" s="66"/>
      <c r="S1955" s="5"/>
      <c r="T1955" s="66"/>
      <c r="U1955" s="5" t="str">
        <f>IFERROR(IF(INDEX(U$1:U1954,MATCH(T1955,T$1:T1954,0),1)=0,"",INDEX(U$1:U1954,MATCH(T1955,T$1:T1954,0),1)),"")</f>
        <v/>
      </c>
      <c r="V1955" s="66"/>
      <c r="W1955" s="5" t="str">
        <f>IFERROR(IF(INDEX(W$1:W1954,MATCH(V1955,V$1:V1954,0),1)=0,"",INDEX(W$1:W1954,MATCH(V1955,V$1:V1954,0),1)),"")</f>
        <v/>
      </c>
      <c r="AE1955" s="4"/>
      <c r="AY1955" s="7"/>
      <c r="BN1955" s="7" t="str">
        <f t="shared" si="397"/>
        <v/>
      </c>
      <c r="BO1955" s="286" t="str">
        <f t="shared" si="389"/>
        <v/>
      </c>
      <c r="BP1955" s="22" t="str">
        <f t="shared" si="398"/>
        <v/>
      </c>
      <c r="BQ1955" s="7"/>
      <c r="BR1955" s="75" t="str">
        <f t="shared" si="391"/>
        <v/>
      </c>
      <c r="BS1955" s="75" t="str">
        <f t="shared" si="392"/>
        <v/>
      </c>
      <c r="BT1955" s="5" t="str">
        <f t="shared" si="393"/>
        <v/>
      </c>
      <c r="BU1955" s="79" t="str">
        <f t="shared" si="394"/>
        <v/>
      </c>
      <c r="BV1955" s="79" t="str">
        <f t="shared" si="395"/>
        <v/>
      </c>
      <c r="BW1955" s="79" t="str">
        <f t="shared" si="396"/>
        <v/>
      </c>
      <c r="CB1955" s="5"/>
      <c r="CE1955" s="5"/>
      <c r="CF1955" s="5"/>
      <c r="CG1955" s="5"/>
      <c r="CH1955" s="5"/>
      <c r="CJ1955" s="14"/>
      <c r="CK1955" s="25"/>
      <c r="DO1955" s="5" t="e">
        <f>IF(REPORTE!AH$2="si",IF(C1955=VALUE(REPORTE!C$22),IF(SUM(DO1956:DO$1993),CONCATENATE(INT(B1955),", "),INT(B1955)),""),IF(C1955=VALUE(REPORTE!C$21),IF(SUM(DO1956:DO$1993),CONCATENATE(INT(B1955),", "),INT(B1955)),""))</f>
        <v>#VALUE!</v>
      </c>
      <c r="DS1955" s="5"/>
      <c r="DT1955" s="5"/>
      <c r="DU1955" s="5"/>
      <c r="DV1955" s="5"/>
    </row>
    <row r="1956" spans="1:126" x14ac:dyDescent="0.25">
      <c r="A1956" s="4" t="str">
        <f t="shared" si="390"/>
        <v/>
      </c>
      <c r="B1956" s="3"/>
      <c r="D1956" s="1"/>
      <c r="H1956" s="5" t="str">
        <f>IF(F1956="","",IFERROR(CONCATENATE("PEUA",VLOOKUP(ESTADO,REPORTE!AV$2:AW$33,2,0),DIDTRITO_FORM,CADER_FORM,IFERROR(INDEX(CA:CA,MATCH(DAY(F1956),BZ:BZ,0),1),DAY(F1956)),IFERROR(INDEX(CA:CA,MATCH(MONTH(F1956),BZ:BZ,0),1),MONTH(F1956)),YEAR(F1956),G1956),""))</f>
        <v/>
      </c>
      <c r="N1956" s="66" t="str">
        <f>IFERROR(IF(BT1956="","",IF(INDEX(N$1:N1955,MATCH(BT1956,BT$1:BT1955,0),1)=0,"",INDEX(N$1:N1955,MATCH(BT1956,BT$1:BT1955,0),1))),"")</f>
        <v/>
      </c>
      <c r="O1956" s="66" t="str">
        <f>IFERROR(IF(BT1956="","",IF(INDEX(O$1:O1955,MATCH(BT1956,BT$1:BT1955,0),1)=0,"",INDEX(O$1:O1955,MATCH(BT1956,BT$1:BT1955,0),1))),"")</f>
        <v/>
      </c>
      <c r="R1956" s="66"/>
      <c r="S1956" s="5"/>
      <c r="T1956" s="66"/>
      <c r="U1956" s="5" t="str">
        <f>IFERROR(IF(INDEX(U$1:U1955,MATCH(T1956,T$1:T1955,0),1)=0,"",INDEX(U$1:U1955,MATCH(T1956,T$1:T1955,0),1)),"")</f>
        <v/>
      </c>
      <c r="V1956" s="66"/>
      <c r="W1956" s="5" t="str">
        <f>IFERROR(IF(INDEX(W$1:W1955,MATCH(V1956,V$1:V1955,0),1)=0,"",INDEX(W$1:W1955,MATCH(V1956,V$1:V1955,0),1)),"")</f>
        <v/>
      </c>
      <c r="AE1956" s="4"/>
      <c r="AY1956" s="7"/>
      <c r="BN1956" s="7" t="str">
        <f t="shared" si="397"/>
        <v/>
      </c>
      <c r="BO1956" s="286" t="str">
        <f t="shared" si="389"/>
        <v/>
      </c>
      <c r="BP1956" s="22" t="str">
        <f t="shared" si="398"/>
        <v/>
      </c>
      <c r="BQ1956" s="7"/>
      <c r="BR1956" s="75" t="str">
        <f t="shared" si="391"/>
        <v/>
      </c>
      <c r="BS1956" s="75" t="str">
        <f t="shared" si="392"/>
        <v/>
      </c>
      <c r="BT1956" s="5" t="str">
        <f t="shared" si="393"/>
        <v/>
      </c>
      <c r="BU1956" s="79" t="str">
        <f t="shared" si="394"/>
        <v/>
      </c>
      <c r="BV1956" s="79" t="str">
        <f t="shared" si="395"/>
        <v/>
      </c>
      <c r="BW1956" s="79" t="str">
        <f t="shared" si="396"/>
        <v/>
      </c>
      <c r="CB1956" s="5"/>
      <c r="CE1956" s="5"/>
      <c r="CF1956" s="5"/>
      <c r="CG1956" s="5"/>
      <c r="CH1956" s="5"/>
      <c r="CJ1956" s="14"/>
      <c r="CK1956" s="25"/>
      <c r="DO1956" s="5" t="e">
        <f>IF(REPORTE!AH$2="si",IF(C1956=VALUE(REPORTE!C$22),IF(SUM(DO1957:DO$1993),CONCATENATE(INT(B1956),", "),INT(B1956)),""),IF(C1956=VALUE(REPORTE!C$21),IF(SUM(DO1957:DO$1993),CONCATENATE(INT(B1956),", "),INT(B1956)),""))</f>
        <v>#VALUE!</v>
      </c>
      <c r="DS1956" s="5"/>
      <c r="DT1956" s="5"/>
      <c r="DU1956" s="5"/>
      <c r="DV1956" s="5"/>
    </row>
    <row r="1957" spans="1:126" x14ac:dyDescent="0.25">
      <c r="A1957" s="4" t="str">
        <f t="shared" si="390"/>
        <v/>
      </c>
      <c r="B1957" s="3"/>
      <c r="D1957" s="1"/>
      <c r="H1957" s="5" t="str">
        <f>IF(F1957="","",IFERROR(CONCATENATE("PEUA",VLOOKUP(ESTADO,REPORTE!AV$2:AW$33,2,0),DIDTRITO_FORM,CADER_FORM,IFERROR(INDEX(CA:CA,MATCH(DAY(F1957),BZ:BZ,0),1),DAY(F1957)),IFERROR(INDEX(CA:CA,MATCH(MONTH(F1957),BZ:BZ,0),1),MONTH(F1957)),YEAR(F1957),G1957),""))</f>
        <v/>
      </c>
      <c r="N1957" s="66" t="str">
        <f>IFERROR(IF(BT1957="","",IF(INDEX(N$1:N1956,MATCH(BT1957,BT$1:BT1956,0),1)=0,"",INDEX(N$1:N1956,MATCH(BT1957,BT$1:BT1956,0),1))),"")</f>
        <v/>
      </c>
      <c r="O1957" s="66" t="str">
        <f>IFERROR(IF(BT1957="","",IF(INDEX(O$1:O1956,MATCH(BT1957,BT$1:BT1956,0),1)=0,"",INDEX(O$1:O1956,MATCH(BT1957,BT$1:BT1956,0),1))),"")</f>
        <v/>
      </c>
      <c r="R1957" s="66"/>
      <c r="S1957" s="5"/>
      <c r="T1957" s="66"/>
      <c r="U1957" s="5" t="str">
        <f>IFERROR(IF(INDEX(U$1:U1956,MATCH(T1957,T$1:T1956,0),1)=0,"",INDEX(U$1:U1956,MATCH(T1957,T$1:T1956,0),1)),"")</f>
        <v/>
      </c>
      <c r="V1957" s="66"/>
      <c r="W1957" s="5" t="str">
        <f>IFERROR(IF(INDEX(W$1:W1956,MATCH(V1957,V$1:V1956,0),1)=0,"",INDEX(W$1:W1956,MATCH(V1957,V$1:V1956,0),1)),"")</f>
        <v/>
      </c>
      <c r="AE1957" s="4"/>
      <c r="AY1957" s="7"/>
      <c r="BN1957" s="7" t="str">
        <f t="shared" si="397"/>
        <v/>
      </c>
      <c r="BO1957" s="286" t="str">
        <f t="shared" si="389"/>
        <v/>
      </c>
      <c r="BP1957" s="22" t="str">
        <f t="shared" si="398"/>
        <v/>
      </c>
      <c r="BQ1957" s="7"/>
      <c r="BR1957" s="75" t="str">
        <f t="shared" si="391"/>
        <v/>
      </c>
      <c r="BS1957" s="75" t="str">
        <f t="shared" si="392"/>
        <v/>
      </c>
      <c r="BT1957" s="5" t="str">
        <f t="shared" si="393"/>
        <v/>
      </c>
      <c r="BU1957" s="79" t="str">
        <f t="shared" si="394"/>
        <v/>
      </c>
      <c r="BV1957" s="79" t="str">
        <f t="shared" si="395"/>
        <v/>
      </c>
      <c r="BW1957" s="79" t="str">
        <f t="shared" si="396"/>
        <v/>
      </c>
      <c r="CB1957" s="5"/>
      <c r="CE1957" s="5"/>
      <c r="CF1957" s="5"/>
      <c r="CG1957" s="5"/>
      <c r="CH1957" s="5"/>
      <c r="CJ1957" s="14"/>
      <c r="CK1957" s="25"/>
      <c r="DO1957" s="5" t="e">
        <f>IF(REPORTE!AH$2="si",IF(C1957=VALUE(REPORTE!C$22),IF(SUM(DO1958:DO$1993),CONCATENATE(INT(B1957),", "),INT(B1957)),""),IF(C1957=VALUE(REPORTE!C$21),IF(SUM(DO1958:DO$1993),CONCATENATE(INT(B1957),", "),INT(B1957)),""))</f>
        <v>#VALUE!</v>
      </c>
      <c r="DS1957" s="5"/>
      <c r="DT1957" s="5"/>
      <c r="DU1957" s="5"/>
      <c r="DV1957" s="5"/>
    </row>
    <row r="1958" spans="1:126" x14ac:dyDescent="0.25">
      <c r="A1958" s="4" t="str">
        <f t="shared" si="390"/>
        <v/>
      </c>
      <c r="B1958" s="3"/>
      <c r="D1958" s="1"/>
      <c r="H1958" s="5" t="str">
        <f>IF(F1958="","",IFERROR(CONCATENATE("PEUA",VLOOKUP(ESTADO,REPORTE!AV$2:AW$33,2,0),DIDTRITO_FORM,CADER_FORM,IFERROR(INDEX(CA:CA,MATCH(DAY(F1958),BZ:BZ,0),1),DAY(F1958)),IFERROR(INDEX(CA:CA,MATCH(MONTH(F1958),BZ:BZ,0),1),MONTH(F1958)),YEAR(F1958),G1958),""))</f>
        <v/>
      </c>
      <c r="N1958" s="66" t="str">
        <f>IFERROR(IF(BT1958="","",IF(INDEX(N$1:N1957,MATCH(BT1958,BT$1:BT1957,0),1)=0,"",INDEX(N$1:N1957,MATCH(BT1958,BT$1:BT1957,0),1))),"")</f>
        <v/>
      </c>
      <c r="O1958" s="66" t="str">
        <f>IFERROR(IF(BT1958="","",IF(INDEX(O$1:O1957,MATCH(BT1958,BT$1:BT1957,0),1)=0,"",INDEX(O$1:O1957,MATCH(BT1958,BT$1:BT1957,0),1))),"")</f>
        <v/>
      </c>
      <c r="R1958" s="66"/>
      <c r="S1958" s="5"/>
      <c r="T1958" s="66"/>
      <c r="U1958" s="5" t="str">
        <f>IFERROR(IF(INDEX(U$1:U1957,MATCH(T1958,T$1:T1957,0),1)=0,"",INDEX(U$1:U1957,MATCH(T1958,T$1:T1957,0),1)),"")</f>
        <v/>
      </c>
      <c r="V1958" s="66"/>
      <c r="W1958" s="5" t="str">
        <f>IFERROR(IF(INDEX(W$1:W1957,MATCH(V1958,V$1:V1957,0),1)=0,"",INDEX(W$1:W1957,MATCH(V1958,V$1:V1957,0),1)),"")</f>
        <v/>
      </c>
      <c r="AE1958" s="4"/>
      <c r="AY1958" s="7"/>
      <c r="BN1958" s="7" t="str">
        <f t="shared" si="397"/>
        <v/>
      </c>
      <c r="BO1958" s="286" t="str">
        <f t="shared" si="389"/>
        <v/>
      </c>
      <c r="BP1958" s="22" t="str">
        <f t="shared" si="398"/>
        <v/>
      </c>
      <c r="BQ1958" s="7"/>
      <c r="BR1958" s="75" t="str">
        <f t="shared" si="391"/>
        <v/>
      </c>
      <c r="BS1958" s="75" t="str">
        <f t="shared" si="392"/>
        <v/>
      </c>
      <c r="BT1958" s="5" t="str">
        <f t="shared" si="393"/>
        <v/>
      </c>
      <c r="BU1958" s="79" t="str">
        <f t="shared" si="394"/>
        <v/>
      </c>
      <c r="BV1958" s="79" t="str">
        <f t="shared" si="395"/>
        <v/>
      </c>
      <c r="BW1958" s="79" t="str">
        <f t="shared" si="396"/>
        <v/>
      </c>
      <c r="CB1958" s="5"/>
      <c r="CE1958" s="5"/>
      <c r="CF1958" s="5"/>
      <c r="CG1958" s="5"/>
      <c r="CH1958" s="5"/>
      <c r="CJ1958" s="14"/>
      <c r="CK1958" s="25"/>
      <c r="DO1958" s="5" t="e">
        <f>IF(REPORTE!AH$2="si",IF(C1958=VALUE(REPORTE!C$22),IF(SUM(DO1959:DO$1993),CONCATENATE(INT(B1958),", "),INT(B1958)),""),IF(C1958=VALUE(REPORTE!C$21),IF(SUM(DO1959:DO$1993),CONCATENATE(INT(B1958),", "),INT(B1958)),""))</f>
        <v>#VALUE!</v>
      </c>
      <c r="DS1958" s="5"/>
      <c r="DT1958" s="5"/>
      <c r="DU1958" s="5"/>
      <c r="DV1958" s="5"/>
    </row>
    <row r="1959" spans="1:126" x14ac:dyDescent="0.25">
      <c r="A1959" s="4" t="str">
        <f t="shared" si="390"/>
        <v/>
      </c>
      <c r="B1959" s="3"/>
      <c r="D1959" s="1"/>
      <c r="H1959" s="5" t="str">
        <f>IF(F1959="","",IFERROR(CONCATENATE("PEUA",VLOOKUP(ESTADO,REPORTE!AV$2:AW$33,2,0),DIDTRITO_FORM,CADER_FORM,IFERROR(INDEX(CA:CA,MATCH(DAY(F1959),BZ:BZ,0),1),DAY(F1959)),IFERROR(INDEX(CA:CA,MATCH(MONTH(F1959),BZ:BZ,0),1),MONTH(F1959)),YEAR(F1959),G1959),""))</f>
        <v/>
      </c>
      <c r="N1959" s="66" t="str">
        <f>IFERROR(IF(BT1959="","",IF(INDEX(N$1:N1958,MATCH(BT1959,BT$1:BT1958,0),1)=0,"",INDEX(N$1:N1958,MATCH(BT1959,BT$1:BT1958,0),1))),"")</f>
        <v/>
      </c>
      <c r="O1959" s="66" t="str">
        <f>IFERROR(IF(BT1959="","",IF(INDEX(O$1:O1958,MATCH(BT1959,BT$1:BT1958,0),1)=0,"",INDEX(O$1:O1958,MATCH(BT1959,BT$1:BT1958,0),1))),"")</f>
        <v/>
      </c>
      <c r="R1959" s="66"/>
      <c r="S1959" s="5"/>
      <c r="T1959" s="66"/>
      <c r="U1959" s="5" t="str">
        <f>IFERROR(IF(INDEX(U$1:U1958,MATCH(T1959,T$1:T1958,0),1)=0,"",INDEX(U$1:U1958,MATCH(T1959,T$1:T1958,0),1)),"")</f>
        <v/>
      </c>
      <c r="V1959" s="66"/>
      <c r="W1959" s="5" t="str">
        <f>IFERROR(IF(INDEX(W$1:W1958,MATCH(V1959,V$1:V1958,0),1)=0,"",INDEX(W$1:W1958,MATCH(V1959,V$1:V1958,0),1)),"")</f>
        <v/>
      </c>
      <c r="AE1959" s="4"/>
      <c r="AY1959" s="7"/>
      <c r="BN1959" s="7" t="str">
        <f t="shared" si="397"/>
        <v/>
      </c>
      <c r="BO1959" s="286" t="str">
        <f t="shared" si="389"/>
        <v/>
      </c>
      <c r="BP1959" s="22" t="str">
        <f t="shared" si="398"/>
        <v/>
      </c>
      <c r="BQ1959" s="7"/>
      <c r="BR1959" s="75" t="str">
        <f t="shared" si="391"/>
        <v/>
      </c>
      <c r="BS1959" s="75" t="str">
        <f t="shared" si="392"/>
        <v/>
      </c>
      <c r="BT1959" s="5" t="str">
        <f t="shared" si="393"/>
        <v/>
      </c>
      <c r="BU1959" s="79" t="str">
        <f t="shared" si="394"/>
        <v/>
      </c>
      <c r="BV1959" s="79" t="str">
        <f t="shared" si="395"/>
        <v/>
      </c>
      <c r="BW1959" s="79" t="str">
        <f t="shared" si="396"/>
        <v/>
      </c>
      <c r="CB1959" s="5"/>
      <c r="CE1959" s="5"/>
      <c r="CF1959" s="5"/>
      <c r="CG1959" s="5"/>
      <c r="CH1959" s="5"/>
      <c r="CJ1959" s="14"/>
      <c r="CK1959" s="25"/>
      <c r="DO1959" s="5" t="e">
        <f>IF(REPORTE!AH$2="si",IF(C1959=VALUE(REPORTE!C$22),IF(SUM(DO1960:DO$1993),CONCATENATE(INT(B1959),", "),INT(B1959)),""),IF(C1959=VALUE(REPORTE!C$21),IF(SUM(DO1960:DO$1993),CONCATENATE(INT(B1959),", "),INT(B1959)),""))</f>
        <v>#VALUE!</v>
      </c>
      <c r="DS1959" s="5"/>
      <c r="DT1959" s="5"/>
      <c r="DU1959" s="5"/>
      <c r="DV1959" s="5"/>
    </row>
    <row r="1960" spans="1:126" x14ac:dyDescent="0.25">
      <c r="A1960" s="4" t="str">
        <f t="shared" si="390"/>
        <v/>
      </c>
      <c r="B1960" s="3"/>
      <c r="D1960" s="1"/>
      <c r="H1960" s="5" t="str">
        <f>IF(F1960="","",IFERROR(CONCATENATE("PEUA",VLOOKUP(ESTADO,REPORTE!AV$2:AW$33,2,0),DIDTRITO_FORM,CADER_FORM,IFERROR(INDEX(CA:CA,MATCH(DAY(F1960),BZ:BZ,0),1),DAY(F1960)),IFERROR(INDEX(CA:CA,MATCH(MONTH(F1960),BZ:BZ,0),1),MONTH(F1960)),YEAR(F1960),G1960),""))</f>
        <v/>
      </c>
      <c r="N1960" s="66" t="str">
        <f>IFERROR(IF(BT1960="","",IF(INDEX(N$1:N1959,MATCH(BT1960,BT$1:BT1959,0),1)=0,"",INDEX(N$1:N1959,MATCH(BT1960,BT$1:BT1959,0),1))),"")</f>
        <v/>
      </c>
      <c r="O1960" s="66" t="str">
        <f>IFERROR(IF(BT1960="","",IF(INDEX(O$1:O1959,MATCH(BT1960,BT$1:BT1959,0),1)=0,"",INDEX(O$1:O1959,MATCH(BT1960,BT$1:BT1959,0),1))),"")</f>
        <v/>
      </c>
      <c r="R1960" s="66"/>
      <c r="S1960" s="5"/>
      <c r="T1960" s="66"/>
      <c r="U1960" s="5" t="str">
        <f>IFERROR(IF(INDEX(U$1:U1959,MATCH(T1960,T$1:T1959,0),1)=0,"",INDEX(U$1:U1959,MATCH(T1960,T$1:T1959,0),1)),"")</f>
        <v/>
      </c>
      <c r="V1960" s="66"/>
      <c r="W1960" s="5" t="str">
        <f>IFERROR(IF(INDEX(W$1:W1959,MATCH(V1960,V$1:V1959,0),1)=0,"",INDEX(W$1:W1959,MATCH(V1960,V$1:V1959,0),1)),"")</f>
        <v/>
      </c>
      <c r="AE1960" s="4"/>
      <c r="AY1960" s="7"/>
      <c r="BN1960" s="7" t="str">
        <f t="shared" si="397"/>
        <v/>
      </c>
      <c r="BO1960" s="286" t="str">
        <f t="shared" si="389"/>
        <v/>
      </c>
      <c r="BP1960" s="22" t="str">
        <f t="shared" si="398"/>
        <v/>
      </c>
      <c r="BQ1960" s="7"/>
      <c r="BR1960" s="75" t="str">
        <f t="shared" si="391"/>
        <v/>
      </c>
      <c r="BS1960" s="75" t="str">
        <f t="shared" si="392"/>
        <v/>
      </c>
      <c r="BT1960" s="5" t="str">
        <f t="shared" si="393"/>
        <v/>
      </c>
      <c r="BU1960" s="79" t="str">
        <f t="shared" si="394"/>
        <v/>
      </c>
      <c r="BV1960" s="79" t="str">
        <f t="shared" si="395"/>
        <v/>
      </c>
      <c r="BW1960" s="79" t="str">
        <f t="shared" si="396"/>
        <v/>
      </c>
      <c r="CB1960" s="5"/>
      <c r="CE1960" s="5"/>
      <c r="CF1960" s="5"/>
      <c r="CG1960" s="5"/>
      <c r="CH1960" s="5"/>
      <c r="CJ1960" s="14"/>
      <c r="CK1960" s="25"/>
      <c r="DO1960" s="5" t="e">
        <f>IF(REPORTE!AH$2="si",IF(C1960=VALUE(REPORTE!C$22),IF(SUM(DO1961:DO$1993),CONCATENATE(INT(B1960),", "),INT(B1960)),""),IF(C1960=VALUE(REPORTE!C$21),IF(SUM(DO1961:DO$1993),CONCATENATE(INT(B1960),", "),INT(B1960)),""))</f>
        <v>#VALUE!</v>
      </c>
      <c r="DS1960" s="5"/>
      <c r="DT1960" s="5"/>
      <c r="DU1960" s="5"/>
      <c r="DV1960" s="5"/>
    </row>
    <row r="1961" spans="1:126" x14ac:dyDescent="0.25">
      <c r="A1961" s="4" t="str">
        <f t="shared" si="390"/>
        <v/>
      </c>
      <c r="B1961" s="3"/>
      <c r="D1961" s="1"/>
      <c r="H1961" s="5" t="str">
        <f>IF(F1961="","",IFERROR(CONCATENATE("PEUA",VLOOKUP(ESTADO,REPORTE!AV$2:AW$33,2,0),DIDTRITO_FORM,CADER_FORM,IFERROR(INDEX(CA:CA,MATCH(DAY(F1961),BZ:BZ,0),1),DAY(F1961)),IFERROR(INDEX(CA:CA,MATCH(MONTH(F1961),BZ:BZ,0),1),MONTH(F1961)),YEAR(F1961),G1961),""))</f>
        <v/>
      </c>
      <c r="N1961" s="66" t="str">
        <f>IFERROR(IF(BT1961="","",IF(INDEX(N$1:N1960,MATCH(BT1961,BT$1:BT1960,0),1)=0,"",INDEX(N$1:N1960,MATCH(BT1961,BT$1:BT1960,0),1))),"")</f>
        <v/>
      </c>
      <c r="O1961" s="66" t="str">
        <f>IFERROR(IF(BT1961="","",IF(INDEX(O$1:O1960,MATCH(BT1961,BT$1:BT1960,0),1)=0,"",INDEX(O$1:O1960,MATCH(BT1961,BT$1:BT1960,0),1))),"")</f>
        <v/>
      </c>
      <c r="R1961" s="66"/>
      <c r="S1961" s="5"/>
      <c r="T1961" s="66"/>
      <c r="U1961" s="5" t="str">
        <f>IFERROR(IF(INDEX(U$1:U1960,MATCH(T1961,T$1:T1960,0),1)=0,"",INDEX(U$1:U1960,MATCH(T1961,T$1:T1960,0),1)),"")</f>
        <v/>
      </c>
      <c r="V1961" s="66"/>
      <c r="W1961" s="5" t="str">
        <f>IFERROR(IF(INDEX(W$1:W1960,MATCH(V1961,V$1:V1960,0),1)=0,"",INDEX(W$1:W1960,MATCH(V1961,V$1:V1960,0),1)),"")</f>
        <v/>
      </c>
      <c r="AE1961" s="4"/>
      <c r="AY1961" s="7"/>
      <c r="BN1961" s="7" t="str">
        <f t="shared" si="397"/>
        <v/>
      </c>
      <c r="BO1961" s="286" t="str">
        <f t="shared" si="389"/>
        <v/>
      </c>
      <c r="BP1961" s="22" t="str">
        <f t="shared" si="398"/>
        <v/>
      </c>
      <c r="BQ1961" s="7"/>
      <c r="BR1961" s="75" t="str">
        <f t="shared" si="391"/>
        <v/>
      </c>
      <c r="BS1961" s="75" t="str">
        <f t="shared" si="392"/>
        <v/>
      </c>
      <c r="BT1961" s="5" t="str">
        <f t="shared" si="393"/>
        <v/>
      </c>
      <c r="BU1961" s="79" t="str">
        <f t="shared" si="394"/>
        <v/>
      </c>
      <c r="BV1961" s="79" t="str">
        <f t="shared" si="395"/>
        <v/>
      </c>
      <c r="BW1961" s="79" t="str">
        <f t="shared" si="396"/>
        <v/>
      </c>
      <c r="CB1961" s="5"/>
      <c r="CE1961" s="5"/>
      <c r="CF1961" s="5"/>
      <c r="CG1961" s="5"/>
      <c r="CH1961" s="5"/>
      <c r="CJ1961" s="14"/>
      <c r="CK1961" s="25"/>
      <c r="DO1961" s="5" t="e">
        <f>IF(REPORTE!AH$2="si",IF(C1961=VALUE(REPORTE!C$22),IF(SUM(DO1962:DO$1993),CONCATENATE(INT(B1961),", "),INT(B1961)),""),IF(C1961=VALUE(REPORTE!C$21),IF(SUM(DO1962:DO$1993),CONCATENATE(INT(B1961),", "),INT(B1961)),""))</f>
        <v>#VALUE!</v>
      </c>
      <c r="DS1961" s="5"/>
      <c r="DT1961" s="5"/>
      <c r="DU1961" s="5"/>
      <c r="DV1961" s="5"/>
    </row>
    <row r="1962" spans="1:126" x14ac:dyDescent="0.25">
      <c r="A1962" s="4" t="str">
        <f t="shared" si="390"/>
        <v/>
      </c>
      <c r="B1962" s="3"/>
      <c r="D1962" s="1"/>
      <c r="H1962" s="5" t="str">
        <f>IF(F1962="","",IFERROR(CONCATENATE("PEUA",VLOOKUP(ESTADO,REPORTE!AV$2:AW$33,2,0),DIDTRITO_FORM,CADER_FORM,IFERROR(INDEX(CA:CA,MATCH(DAY(F1962),BZ:BZ,0),1),DAY(F1962)),IFERROR(INDEX(CA:CA,MATCH(MONTH(F1962),BZ:BZ,0),1),MONTH(F1962)),YEAR(F1962),G1962),""))</f>
        <v/>
      </c>
      <c r="N1962" s="66" t="str">
        <f>IFERROR(IF(BT1962="","",IF(INDEX(N$1:N1961,MATCH(BT1962,BT$1:BT1961,0),1)=0,"",INDEX(N$1:N1961,MATCH(BT1962,BT$1:BT1961,0),1))),"")</f>
        <v/>
      </c>
      <c r="O1962" s="66" t="str">
        <f>IFERROR(IF(BT1962="","",IF(INDEX(O$1:O1961,MATCH(BT1962,BT$1:BT1961,0),1)=0,"",INDEX(O$1:O1961,MATCH(BT1962,BT$1:BT1961,0),1))),"")</f>
        <v/>
      </c>
      <c r="R1962" s="66"/>
      <c r="S1962" s="5"/>
      <c r="T1962" s="66"/>
      <c r="U1962" s="5" t="str">
        <f>IFERROR(IF(INDEX(U$1:U1961,MATCH(T1962,T$1:T1961,0),1)=0,"",INDEX(U$1:U1961,MATCH(T1962,T$1:T1961,0),1)),"")</f>
        <v/>
      </c>
      <c r="V1962" s="66"/>
      <c r="W1962" s="5" t="str">
        <f>IFERROR(IF(INDEX(W$1:W1961,MATCH(V1962,V$1:V1961,0),1)=0,"",INDEX(W$1:W1961,MATCH(V1962,V$1:V1961,0),1)),"")</f>
        <v/>
      </c>
      <c r="AE1962" s="4"/>
      <c r="AY1962" s="7"/>
      <c r="BN1962" s="7" t="str">
        <f t="shared" si="397"/>
        <v/>
      </c>
      <c r="BO1962" s="286" t="str">
        <f t="shared" si="389"/>
        <v/>
      </c>
      <c r="BP1962" s="22" t="str">
        <f t="shared" si="398"/>
        <v/>
      </c>
      <c r="BQ1962" s="7"/>
      <c r="BR1962" s="75" t="str">
        <f t="shared" si="391"/>
        <v/>
      </c>
      <c r="BS1962" s="75" t="str">
        <f t="shared" si="392"/>
        <v/>
      </c>
      <c r="BT1962" s="5" t="str">
        <f t="shared" si="393"/>
        <v/>
      </c>
      <c r="BU1962" s="79" t="str">
        <f t="shared" si="394"/>
        <v/>
      </c>
      <c r="BV1962" s="79" t="str">
        <f t="shared" si="395"/>
        <v/>
      </c>
      <c r="BW1962" s="79" t="str">
        <f t="shared" si="396"/>
        <v/>
      </c>
      <c r="CB1962" s="5"/>
      <c r="CE1962" s="5"/>
      <c r="CF1962" s="5"/>
      <c r="CG1962" s="5"/>
      <c r="CH1962" s="5"/>
      <c r="CJ1962" s="14"/>
      <c r="CK1962" s="25"/>
      <c r="DO1962" s="5" t="e">
        <f>IF(REPORTE!AH$2="si",IF(C1962=VALUE(REPORTE!C$22),IF(SUM(DO1963:DO$1993),CONCATENATE(INT(B1962),", "),INT(B1962)),""),IF(C1962=VALUE(REPORTE!C$21),IF(SUM(DO1963:DO$1993),CONCATENATE(INT(B1962),", "),INT(B1962)),""))</f>
        <v>#VALUE!</v>
      </c>
      <c r="DS1962" s="5"/>
      <c r="DT1962" s="5"/>
      <c r="DU1962" s="5"/>
      <c r="DV1962" s="5"/>
    </row>
    <row r="1963" spans="1:126" x14ac:dyDescent="0.25">
      <c r="A1963" s="4" t="str">
        <f t="shared" si="390"/>
        <v/>
      </c>
      <c r="B1963" s="3"/>
      <c r="D1963" s="1"/>
      <c r="H1963" s="5" t="str">
        <f>IF(F1963="","",IFERROR(CONCATENATE("PEUA",VLOOKUP(ESTADO,REPORTE!AV$2:AW$33,2,0),DIDTRITO_FORM,CADER_FORM,IFERROR(INDEX(CA:CA,MATCH(DAY(F1963),BZ:BZ,0),1),DAY(F1963)),IFERROR(INDEX(CA:CA,MATCH(MONTH(F1963),BZ:BZ,0),1),MONTH(F1963)),YEAR(F1963),G1963),""))</f>
        <v/>
      </c>
      <c r="N1963" s="66" t="str">
        <f>IFERROR(IF(BT1963="","",IF(INDEX(N$1:N1962,MATCH(BT1963,BT$1:BT1962,0),1)=0,"",INDEX(N$1:N1962,MATCH(BT1963,BT$1:BT1962,0),1))),"")</f>
        <v/>
      </c>
      <c r="O1963" s="66" t="str">
        <f>IFERROR(IF(BT1963="","",IF(INDEX(O$1:O1962,MATCH(BT1963,BT$1:BT1962,0),1)=0,"",INDEX(O$1:O1962,MATCH(BT1963,BT$1:BT1962,0),1))),"")</f>
        <v/>
      </c>
      <c r="R1963" s="66"/>
      <c r="S1963" s="5"/>
      <c r="T1963" s="66"/>
      <c r="U1963" s="5" t="str">
        <f>IFERROR(IF(INDEX(U$1:U1962,MATCH(T1963,T$1:T1962,0),1)=0,"",INDEX(U$1:U1962,MATCH(T1963,T$1:T1962,0),1)),"")</f>
        <v/>
      </c>
      <c r="V1963" s="66"/>
      <c r="W1963" s="5" t="str">
        <f>IFERROR(IF(INDEX(W$1:W1962,MATCH(V1963,V$1:V1962,0),1)=0,"",INDEX(W$1:W1962,MATCH(V1963,V$1:V1962,0),1)),"")</f>
        <v/>
      </c>
      <c r="AE1963" s="4"/>
      <c r="AY1963" s="7"/>
      <c r="BN1963" s="7" t="str">
        <f t="shared" si="397"/>
        <v/>
      </c>
      <c r="BO1963" s="286" t="str">
        <f t="shared" si="389"/>
        <v/>
      </c>
      <c r="BP1963" s="22" t="str">
        <f t="shared" si="398"/>
        <v/>
      </c>
      <c r="BQ1963" s="7"/>
      <c r="BR1963" s="75" t="str">
        <f t="shared" si="391"/>
        <v/>
      </c>
      <c r="BS1963" s="75" t="str">
        <f t="shared" si="392"/>
        <v/>
      </c>
      <c r="BT1963" s="5" t="str">
        <f t="shared" si="393"/>
        <v/>
      </c>
      <c r="BU1963" s="79" t="str">
        <f t="shared" si="394"/>
        <v/>
      </c>
      <c r="BV1963" s="79" t="str">
        <f t="shared" si="395"/>
        <v/>
      </c>
      <c r="BW1963" s="79" t="str">
        <f t="shared" si="396"/>
        <v/>
      </c>
      <c r="CB1963" s="5"/>
      <c r="CE1963" s="5"/>
      <c r="CF1963" s="5"/>
      <c r="CG1963" s="5"/>
      <c r="CH1963" s="5"/>
      <c r="CJ1963" s="14"/>
      <c r="CK1963" s="25"/>
      <c r="DO1963" s="5" t="e">
        <f>IF(REPORTE!AH$2="si",IF(C1963=VALUE(REPORTE!C$22),IF(SUM(DO1964:DO$1993),CONCATENATE(INT(B1963),", "),INT(B1963)),""),IF(C1963=VALUE(REPORTE!C$21),IF(SUM(DO1964:DO$1993),CONCATENATE(INT(B1963),", "),INT(B1963)),""))</f>
        <v>#VALUE!</v>
      </c>
      <c r="DS1963" s="5"/>
      <c r="DT1963" s="5"/>
      <c r="DU1963" s="5"/>
      <c r="DV1963" s="5"/>
    </row>
    <row r="1964" spans="1:126" x14ac:dyDescent="0.25">
      <c r="A1964" s="4" t="str">
        <f t="shared" si="390"/>
        <v/>
      </c>
      <c r="B1964" s="3"/>
      <c r="D1964" s="1"/>
      <c r="H1964" s="5" t="str">
        <f>IF(F1964="","",IFERROR(CONCATENATE("PEUA",VLOOKUP(ESTADO,REPORTE!AV$2:AW$33,2,0),DIDTRITO_FORM,CADER_FORM,IFERROR(INDEX(CA:CA,MATCH(DAY(F1964),BZ:BZ,0),1),DAY(F1964)),IFERROR(INDEX(CA:CA,MATCH(MONTH(F1964),BZ:BZ,0),1),MONTH(F1964)),YEAR(F1964),G1964),""))</f>
        <v/>
      </c>
      <c r="N1964" s="66" t="str">
        <f>IFERROR(IF(BT1964="","",IF(INDEX(N$1:N1963,MATCH(BT1964,BT$1:BT1963,0),1)=0,"",INDEX(N$1:N1963,MATCH(BT1964,BT$1:BT1963,0),1))),"")</f>
        <v/>
      </c>
      <c r="O1964" s="66" t="str">
        <f>IFERROR(IF(BT1964="","",IF(INDEX(O$1:O1963,MATCH(BT1964,BT$1:BT1963,0),1)=0,"",INDEX(O$1:O1963,MATCH(BT1964,BT$1:BT1963,0),1))),"")</f>
        <v/>
      </c>
      <c r="R1964" s="66"/>
      <c r="S1964" s="5"/>
      <c r="T1964" s="66"/>
      <c r="U1964" s="5" t="str">
        <f>IFERROR(IF(INDEX(U$1:U1963,MATCH(T1964,T$1:T1963,0),1)=0,"",INDEX(U$1:U1963,MATCH(T1964,T$1:T1963,0),1)),"")</f>
        <v/>
      </c>
      <c r="V1964" s="66"/>
      <c r="W1964" s="5" t="str">
        <f>IFERROR(IF(INDEX(W$1:W1963,MATCH(V1964,V$1:V1963,0),1)=0,"",INDEX(W$1:W1963,MATCH(V1964,V$1:V1963,0),1)),"")</f>
        <v/>
      </c>
      <c r="AE1964" s="4"/>
      <c r="AY1964" s="7"/>
      <c r="BN1964" s="7" t="str">
        <f t="shared" si="397"/>
        <v/>
      </c>
      <c r="BO1964" s="286" t="str">
        <f t="shared" si="389"/>
        <v/>
      </c>
      <c r="BP1964" s="22" t="str">
        <f t="shared" si="398"/>
        <v/>
      </c>
      <c r="BQ1964" s="7"/>
      <c r="BR1964" s="75" t="str">
        <f t="shared" si="391"/>
        <v/>
      </c>
      <c r="BS1964" s="75" t="str">
        <f t="shared" si="392"/>
        <v/>
      </c>
      <c r="BT1964" s="5" t="str">
        <f t="shared" si="393"/>
        <v/>
      </c>
      <c r="BU1964" s="79" t="str">
        <f t="shared" si="394"/>
        <v/>
      </c>
      <c r="BV1964" s="79" t="str">
        <f t="shared" si="395"/>
        <v/>
      </c>
      <c r="BW1964" s="79" t="str">
        <f t="shared" si="396"/>
        <v/>
      </c>
      <c r="CB1964" s="5"/>
      <c r="CE1964" s="5"/>
      <c r="CF1964" s="5"/>
      <c r="CG1964" s="5"/>
      <c r="CH1964" s="5"/>
      <c r="CJ1964" s="14"/>
      <c r="CK1964" s="25"/>
      <c r="DO1964" s="5" t="e">
        <f>IF(REPORTE!AH$2="si",IF(C1964=VALUE(REPORTE!C$22),IF(SUM(DO1965:DO$1993),CONCATENATE(INT(B1964),", "),INT(B1964)),""),IF(C1964=VALUE(REPORTE!C$21),IF(SUM(DO1965:DO$1993),CONCATENATE(INT(B1964),", "),INT(B1964)),""))</f>
        <v>#VALUE!</v>
      </c>
      <c r="DS1964" s="5"/>
      <c r="DT1964" s="5"/>
      <c r="DU1964" s="5"/>
      <c r="DV1964" s="5"/>
    </row>
    <row r="1965" spans="1:126" x14ac:dyDescent="0.25">
      <c r="A1965" s="4" t="str">
        <f t="shared" si="390"/>
        <v/>
      </c>
      <c r="B1965" s="3"/>
      <c r="D1965" s="1"/>
      <c r="H1965" s="5" t="str">
        <f>IF(F1965="","",IFERROR(CONCATENATE("PEUA",VLOOKUP(ESTADO,REPORTE!AV$2:AW$33,2,0),DIDTRITO_FORM,CADER_FORM,IFERROR(INDEX(CA:CA,MATCH(DAY(F1965),BZ:BZ,0),1),DAY(F1965)),IFERROR(INDEX(CA:CA,MATCH(MONTH(F1965),BZ:BZ,0),1),MONTH(F1965)),YEAR(F1965),G1965),""))</f>
        <v/>
      </c>
      <c r="N1965" s="66" t="str">
        <f>IFERROR(IF(BT1965="","",IF(INDEX(N$1:N1964,MATCH(BT1965,BT$1:BT1964,0),1)=0,"",INDEX(N$1:N1964,MATCH(BT1965,BT$1:BT1964,0),1))),"")</f>
        <v/>
      </c>
      <c r="O1965" s="66" t="str">
        <f>IFERROR(IF(BT1965="","",IF(INDEX(O$1:O1964,MATCH(BT1965,BT$1:BT1964,0),1)=0,"",INDEX(O$1:O1964,MATCH(BT1965,BT$1:BT1964,0),1))),"")</f>
        <v/>
      </c>
      <c r="R1965" s="66"/>
      <c r="S1965" s="5"/>
      <c r="T1965" s="66"/>
      <c r="U1965" s="5" t="str">
        <f>IFERROR(IF(INDEX(U$1:U1964,MATCH(T1965,T$1:T1964,0),1)=0,"",INDEX(U$1:U1964,MATCH(T1965,T$1:T1964,0),1)),"")</f>
        <v/>
      </c>
      <c r="V1965" s="66"/>
      <c r="W1965" s="5" t="str">
        <f>IFERROR(IF(INDEX(W$1:W1964,MATCH(V1965,V$1:V1964,0),1)=0,"",INDEX(W$1:W1964,MATCH(V1965,V$1:V1964,0),1)),"")</f>
        <v/>
      </c>
      <c r="AE1965" s="4"/>
      <c r="AY1965" s="7"/>
      <c r="BN1965" s="7" t="str">
        <f t="shared" si="397"/>
        <v/>
      </c>
      <c r="BO1965" s="286" t="str">
        <f t="shared" si="389"/>
        <v/>
      </c>
      <c r="BP1965" s="22" t="str">
        <f t="shared" si="398"/>
        <v/>
      </c>
      <c r="BQ1965" s="7"/>
      <c r="BR1965" s="75" t="str">
        <f t="shared" si="391"/>
        <v/>
      </c>
      <c r="BS1965" s="75" t="str">
        <f t="shared" si="392"/>
        <v/>
      </c>
      <c r="BT1965" s="5" t="str">
        <f t="shared" si="393"/>
        <v/>
      </c>
      <c r="BU1965" s="79" t="str">
        <f t="shared" si="394"/>
        <v/>
      </c>
      <c r="BV1965" s="79" t="str">
        <f t="shared" si="395"/>
        <v/>
      </c>
      <c r="BW1965" s="79" t="str">
        <f t="shared" si="396"/>
        <v/>
      </c>
      <c r="CB1965" s="5"/>
      <c r="CE1965" s="5"/>
      <c r="CF1965" s="5"/>
      <c r="CG1965" s="5"/>
      <c r="CH1965" s="5"/>
      <c r="CJ1965" s="14"/>
      <c r="CK1965" s="25"/>
      <c r="DO1965" s="5" t="e">
        <f>IF(REPORTE!AH$2="si",IF(C1965=VALUE(REPORTE!C$22),IF(SUM(DO1966:DO$1993),CONCATENATE(INT(B1965),", "),INT(B1965)),""),IF(C1965=VALUE(REPORTE!C$21),IF(SUM(DO1966:DO$1993),CONCATENATE(INT(B1965),", "),INT(B1965)),""))</f>
        <v>#VALUE!</v>
      </c>
      <c r="DS1965" s="5"/>
      <c r="DT1965" s="5"/>
      <c r="DU1965" s="5"/>
      <c r="DV1965" s="5"/>
    </row>
    <row r="1966" spans="1:126" x14ac:dyDescent="0.25">
      <c r="A1966" s="4" t="str">
        <f t="shared" si="390"/>
        <v/>
      </c>
      <c r="B1966" s="3"/>
      <c r="D1966" s="1"/>
      <c r="H1966" s="5" t="str">
        <f>IF(F1966="","",IFERROR(CONCATENATE("PEUA",VLOOKUP(ESTADO,REPORTE!AV$2:AW$33,2,0),DIDTRITO_FORM,CADER_FORM,IFERROR(INDEX(CA:CA,MATCH(DAY(F1966),BZ:BZ,0),1),DAY(F1966)),IFERROR(INDEX(CA:CA,MATCH(MONTH(F1966),BZ:BZ,0),1),MONTH(F1966)),YEAR(F1966),G1966),""))</f>
        <v/>
      </c>
      <c r="N1966" s="66" t="str">
        <f>IFERROR(IF(BT1966="","",IF(INDEX(N$1:N1965,MATCH(BT1966,BT$1:BT1965,0),1)=0,"",INDEX(N$1:N1965,MATCH(BT1966,BT$1:BT1965,0),1))),"")</f>
        <v/>
      </c>
      <c r="O1966" s="66" t="str">
        <f>IFERROR(IF(BT1966="","",IF(INDEX(O$1:O1965,MATCH(BT1966,BT$1:BT1965,0),1)=0,"",INDEX(O$1:O1965,MATCH(BT1966,BT$1:BT1965,0),1))),"")</f>
        <v/>
      </c>
      <c r="R1966" s="66"/>
      <c r="S1966" s="5"/>
      <c r="T1966" s="66"/>
      <c r="U1966" s="5" t="str">
        <f>IFERROR(IF(INDEX(U$1:U1965,MATCH(T1966,T$1:T1965,0),1)=0,"",INDEX(U$1:U1965,MATCH(T1966,T$1:T1965,0),1)),"")</f>
        <v/>
      </c>
      <c r="V1966" s="66"/>
      <c r="W1966" s="5" t="str">
        <f>IFERROR(IF(INDEX(W$1:W1965,MATCH(V1966,V$1:V1965,0),1)=0,"",INDEX(W$1:W1965,MATCH(V1966,V$1:V1965,0),1)),"")</f>
        <v/>
      </c>
      <c r="AE1966" s="4"/>
      <c r="AY1966" s="7"/>
      <c r="BN1966" s="7" t="str">
        <f t="shared" si="397"/>
        <v/>
      </c>
      <c r="BO1966" s="286" t="str">
        <f t="shared" si="389"/>
        <v/>
      </c>
      <c r="BP1966" s="22" t="str">
        <f t="shared" si="398"/>
        <v/>
      </c>
      <c r="BQ1966" s="7"/>
      <c r="BR1966" s="75" t="str">
        <f t="shared" si="391"/>
        <v/>
      </c>
      <c r="BS1966" s="75" t="str">
        <f t="shared" si="392"/>
        <v/>
      </c>
      <c r="BT1966" s="5" t="str">
        <f t="shared" si="393"/>
        <v/>
      </c>
      <c r="BU1966" s="79" t="str">
        <f t="shared" si="394"/>
        <v/>
      </c>
      <c r="BV1966" s="79" t="str">
        <f t="shared" si="395"/>
        <v/>
      </c>
      <c r="BW1966" s="79" t="str">
        <f t="shared" si="396"/>
        <v/>
      </c>
      <c r="CB1966" s="5"/>
      <c r="CE1966" s="5"/>
      <c r="CF1966" s="5"/>
      <c r="CG1966" s="5"/>
      <c r="CH1966" s="5"/>
      <c r="CJ1966" s="14"/>
      <c r="CK1966" s="25"/>
      <c r="DO1966" s="5" t="e">
        <f>IF(REPORTE!AH$2="si",IF(C1966=VALUE(REPORTE!C$22),IF(SUM(DO1967:DO$1993),CONCATENATE(INT(B1966),", "),INT(B1966)),""),IF(C1966=VALUE(REPORTE!C$21),IF(SUM(DO1967:DO$1993),CONCATENATE(INT(B1966),", "),INT(B1966)),""))</f>
        <v>#VALUE!</v>
      </c>
      <c r="DS1966" s="5"/>
      <c r="DT1966" s="5"/>
      <c r="DU1966" s="5"/>
      <c r="DV1966" s="5"/>
    </row>
    <row r="1967" spans="1:126" x14ac:dyDescent="0.25">
      <c r="A1967" s="4" t="str">
        <f t="shared" si="390"/>
        <v/>
      </c>
      <c r="B1967" s="3"/>
      <c r="D1967" s="1"/>
      <c r="H1967" s="5" t="str">
        <f>IF(F1967="","",IFERROR(CONCATENATE("PEUA",VLOOKUP(ESTADO,REPORTE!AV$2:AW$33,2,0),DIDTRITO_FORM,CADER_FORM,IFERROR(INDEX(CA:CA,MATCH(DAY(F1967),BZ:BZ,0),1),DAY(F1967)),IFERROR(INDEX(CA:CA,MATCH(MONTH(F1967),BZ:BZ,0),1),MONTH(F1967)),YEAR(F1967),G1967),""))</f>
        <v/>
      </c>
      <c r="N1967" s="66" t="str">
        <f>IFERROR(IF(BT1967="","",IF(INDEX(N$1:N1966,MATCH(BT1967,BT$1:BT1966,0),1)=0,"",INDEX(N$1:N1966,MATCH(BT1967,BT$1:BT1966,0),1))),"")</f>
        <v/>
      </c>
      <c r="O1967" s="66" t="str">
        <f>IFERROR(IF(BT1967="","",IF(INDEX(O$1:O1966,MATCH(BT1967,BT$1:BT1966,0),1)=0,"",INDEX(O$1:O1966,MATCH(BT1967,BT$1:BT1966,0),1))),"")</f>
        <v/>
      </c>
      <c r="R1967" s="66"/>
      <c r="S1967" s="5"/>
      <c r="T1967" s="66"/>
      <c r="U1967" s="5" t="str">
        <f>IFERROR(IF(INDEX(U$1:U1966,MATCH(T1967,T$1:T1966,0),1)=0,"",INDEX(U$1:U1966,MATCH(T1967,T$1:T1966,0),1)),"")</f>
        <v/>
      </c>
      <c r="V1967" s="66"/>
      <c r="W1967" s="5" t="str">
        <f>IFERROR(IF(INDEX(W$1:W1966,MATCH(V1967,V$1:V1966,0),1)=0,"",INDEX(W$1:W1966,MATCH(V1967,V$1:V1966,0),1)),"")</f>
        <v/>
      </c>
      <c r="AE1967" s="4"/>
      <c r="AY1967" s="7"/>
      <c r="BN1967" s="7" t="str">
        <f t="shared" si="397"/>
        <v/>
      </c>
      <c r="BO1967" s="286" t="str">
        <f t="shared" si="389"/>
        <v/>
      </c>
      <c r="BP1967" s="22" t="str">
        <f t="shared" si="398"/>
        <v/>
      </c>
      <c r="BQ1967" s="7"/>
      <c r="BR1967" s="75" t="str">
        <f t="shared" si="391"/>
        <v/>
      </c>
      <c r="BS1967" s="75" t="str">
        <f t="shared" si="392"/>
        <v/>
      </c>
      <c r="BT1967" s="5" t="str">
        <f t="shared" si="393"/>
        <v/>
      </c>
      <c r="BU1967" s="79" t="str">
        <f t="shared" si="394"/>
        <v/>
      </c>
      <c r="BV1967" s="79" t="str">
        <f t="shared" si="395"/>
        <v/>
      </c>
      <c r="BW1967" s="79" t="str">
        <f t="shared" si="396"/>
        <v/>
      </c>
      <c r="CB1967" s="5"/>
      <c r="CE1967" s="5"/>
      <c r="CF1967" s="5"/>
      <c r="CG1967" s="5"/>
      <c r="CH1967" s="5"/>
      <c r="CJ1967" s="14"/>
      <c r="CK1967" s="25"/>
      <c r="DO1967" s="5" t="e">
        <f>IF(REPORTE!AH$2="si",IF(C1967=VALUE(REPORTE!C$22),IF(SUM(DO1968:DO$1993),CONCATENATE(INT(B1967),", "),INT(B1967)),""),IF(C1967=VALUE(REPORTE!C$21),IF(SUM(DO1968:DO$1993),CONCATENATE(INT(B1967),", "),INT(B1967)),""))</f>
        <v>#VALUE!</v>
      </c>
      <c r="DS1967" s="5"/>
      <c r="DT1967" s="5"/>
      <c r="DU1967" s="5"/>
      <c r="DV1967" s="5"/>
    </row>
    <row r="1968" spans="1:126" x14ac:dyDescent="0.25">
      <c r="A1968" s="4" t="str">
        <f t="shared" si="390"/>
        <v/>
      </c>
      <c r="B1968" s="3"/>
      <c r="D1968" s="1"/>
      <c r="H1968" s="5" t="str">
        <f>IF(F1968="","",IFERROR(CONCATENATE("PEUA",VLOOKUP(ESTADO,REPORTE!AV$2:AW$33,2,0),DIDTRITO_FORM,CADER_FORM,IFERROR(INDEX(CA:CA,MATCH(DAY(F1968),BZ:BZ,0),1),DAY(F1968)),IFERROR(INDEX(CA:CA,MATCH(MONTH(F1968),BZ:BZ,0),1),MONTH(F1968)),YEAR(F1968),G1968),""))</f>
        <v/>
      </c>
      <c r="N1968" s="66" t="str">
        <f>IFERROR(IF(BT1968="","",IF(INDEX(N$1:N1967,MATCH(BT1968,BT$1:BT1967,0),1)=0,"",INDEX(N$1:N1967,MATCH(BT1968,BT$1:BT1967,0),1))),"")</f>
        <v/>
      </c>
      <c r="O1968" s="66" t="str">
        <f>IFERROR(IF(BT1968="","",IF(INDEX(O$1:O1967,MATCH(BT1968,BT$1:BT1967,0),1)=0,"",INDEX(O$1:O1967,MATCH(BT1968,BT$1:BT1967,0),1))),"")</f>
        <v/>
      </c>
      <c r="R1968" s="66"/>
      <c r="S1968" s="5"/>
      <c r="T1968" s="66"/>
      <c r="U1968" s="5" t="str">
        <f>IFERROR(IF(INDEX(U$1:U1967,MATCH(T1968,T$1:T1967,0),1)=0,"",INDEX(U$1:U1967,MATCH(T1968,T$1:T1967,0),1)),"")</f>
        <v/>
      </c>
      <c r="V1968" s="66"/>
      <c r="W1968" s="5" t="str">
        <f>IFERROR(IF(INDEX(W$1:W1967,MATCH(V1968,V$1:V1967,0),1)=0,"",INDEX(W$1:W1967,MATCH(V1968,V$1:V1967,0),1)),"")</f>
        <v/>
      </c>
      <c r="AE1968" s="4"/>
      <c r="AY1968" s="7"/>
      <c r="BN1968" s="7" t="str">
        <f t="shared" si="397"/>
        <v/>
      </c>
      <c r="BO1968" s="286" t="str">
        <f t="shared" si="389"/>
        <v/>
      </c>
      <c r="BP1968" s="22" t="str">
        <f t="shared" si="398"/>
        <v/>
      </c>
      <c r="BQ1968" s="7"/>
      <c r="BR1968" s="75" t="str">
        <f t="shared" si="391"/>
        <v/>
      </c>
      <c r="BS1968" s="75" t="str">
        <f t="shared" si="392"/>
        <v/>
      </c>
      <c r="BT1968" s="5" t="str">
        <f t="shared" si="393"/>
        <v/>
      </c>
      <c r="BU1968" s="79" t="str">
        <f t="shared" si="394"/>
        <v/>
      </c>
      <c r="BV1968" s="79" t="str">
        <f t="shared" si="395"/>
        <v/>
      </c>
      <c r="BW1968" s="79" t="str">
        <f t="shared" si="396"/>
        <v/>
      </c>
      <c r="CB1968" s="5"/>
      <c r="CE1968" s="5"/>
      <c r="CF1968" s="5"/>
      <c r="CG1968" s="5"/>
      <c r="CH1968" s="5"/>
      <c r="CJ1968" s="14"/>
      <c r="CK1968" s="25"/>
      <c r="DO1968" s="5" t="e">
        <f>IF(REPORTE!AH$2="si",IF(C1968=VALUE(REPORTE!C$22),IF(SUM(DO1969:DO$1993),CONCATENATE(INT(B1968),", "),INT(B1968)),""),IF(C1968=VALUE(REPORTE!C$21),IF(SUM(DO1969:DO$1993),CONCATENATE(INT(B1968),", "),INT(B1968)),""))</f>
        <v>#VALUE!</v>
      </c>
      <c r="DS1968" s="5"/>
      <c r="DT1968" s="5"/>
      <c r="DU1968" s="5"/>
      <c r="DV1968" s="5"/>
    </row>
    <row r="1969" spans="1:126" x14ac:dyDescent="0.25">
      <c r="A1969" s="4" t="str">
        <f t="shared" si="390"/>
        <v/>
      </c>
      <c r="B1969" s="3"/>
      <c r="D1969" s="1"/>
      <c r="H1969" s="5" t="str">
        <f>IF(F1969="","",IFERROR(CONCATENATE("PEUA",VLOOKUP(ESTADO,REPORTE!AV$2:AW$33,2,0),DIDTRITO_FORM,CADER_FORM,IFERROR(INDEX(CA:CA,MATCH(DAY(F1969),BZ:BZ,0),1),DAY(F1969)),IFERROR(INDEX(CA:CA,MATCH(MONTH(F1969),BZ:BZ,0),1),MONTH(F1969)),YEAR(F1969),G1969),""))</f>
        <v/>
      </c>
      <c r="N1969" s="66" t="str">
        <f>IFERROR(IF(BT1969="","",IF(INDEX(N$1:N1968,MATCH(BT1969,BT$1:BT1968,0),1)=0,"",INDEX(N$1:N1968,MATCH(BT1969,BT$1:BT1968,0),1))),"")</f>
        <v/>
      </c>
      <c r="O1969" s="66" t="str">
        <f>IFERROR(IF(BT1969="","",IF(INDEX(O$1:O1968,MATCH(BT1969,BT$1:BT1968,0),1)=0,"",INDEX(O$1:O1968,MATCH(BT1969,BT$1:BT1968,0),1))),"")</f>
        <v/>
      </c>
      <c r="R1969" s="66"/>
      <c r="S1969" s="5"/>
      <c r="T1969" s="66"/>
      <c r="U1969" s="5" t="str">
        <f>IFERROR(IF(INDEX(U$1:U1968,MATCH(T1969,T$1:T1968,0),1)=0,"",INDEX(U$1:U1968,MATCH(T1969,T$1:T1968,0),1)),"")</f>
        <v/>
      </c>
      <c r="V1969" s="66"/>
      <c r="W1969" s="5" t="str">
        <f>IFERROR(IF(INDEX(W$1:W1968,MATCH(V1969,V$1:V1968,0),1)=0,"",INDEX(W$1:W1968,MATCH(V1969,V$1:V1968,0),1)),"")</f>
        <v/>
      </c>
      <c r="AE1969" s="4"/>
      <c r="AY1969" s="7"/>
      <c r="BN1969" s="7" t="str">
        <f t="shared" si="397"/>
        <v/>
      </c>
      <c r="BO1969" s="286" t="str">
        <f t="shared" si="389"/>
        <v/>
      </c>
      <c r="BP1969" s="22" t="str">
        <f t="shared" si="398"/>
        <v/>
      </c>
      <c r="BQ1969" s="7"/>
      <c r="BR1969" s="75" t="str">
        <f t="shared" si="391"/>
        <v/>
      </c>
      <c r="BS1969" s="75" t="str">
        <f t="shared" si="392"/>
        <v/>
      </c>
      <c r="BT1969" s="5" t="str">
        <f t="shared" si="393"/>
        <v/>
      </c>
      <c r="BU1969" s="79" t="str">
        <f t="shared" si="394"/>
        <v/>
      </c>
      <c r="BV1969" s="79" t="str">
        <f t="shared" si="395"/>
        <v/>
      </c>
      <c r="BW1969" s="79" t="str">
        <f t="shared" si="396"/>
        <v/>
      </c>
      <c r="CB1969" s="5"/>
      <c r="CE1969" s="5"/>
      <c r="CF1969" s="5"/>
      <c r="CG1969" s="5"/>
      <c r="CH1969" s="5"/>
      <c r="CJ1969" s="14"/>
      <c r="CK1969" s="25"/>
      <c r="DO1969" s="5" t="e">
        <f>IF(REPORTE!AH$2="si",IF(C1969=VALUE(REPORTE!C$22),IF(SUM(DO1970:DO$1993),CONCATENATE(INT(B1969),", "),INT(B1969)),""),IF(C1969=VALUE(REPORTE!C$21),IF(SUM(DO1970:DO$1993),CONCATENATE(INT(B1969),", "),INT(B1969)),""))</f>
        <v>#VALUE!</v>
      </c>
      <c r="DS1969" s="5"/>
      <c r="DT1969" s="5"/>
      <c r="DU1969" s="5"/>
      <c r="DV1969" s="5"/>
    </row>
    <row r="1970" spans="1:126" x14ac:dyDescent="0.25">
      <c r="A1970" s="4" t="str">
        <f t="shared" si="390"/>
        <v/>
      </c>
      <c r="B1970" s="3"/>
      <c r="D1970" s="1"/>
      <c r="H1970" s="5" t="str">
        <f>IF(F1970="","",IFERROR(CONCATENATE("PEUA",VLOOKUP(ESTADO,REPORTE!AV$2:AW$33,2,0),DIDTRITO_FORM,CADER_FORM,IFERROR(INDEX(CA:CA,MATCH(DAY(F1970),BZ:BZ,0),1),DAY(F1970)),IFERROR(INDEX(CA:CA,MATCH(MONTH(F1970),BZ:BZ,0),1),MONTH(F1970)),YEAR(F1970),G1970),""))</f>
        <v/>
      </c>
      <c r="N1970" s="66" t="str">
        <f>IFERROR(IF(BT1970="","",IF(INDEX(N$1:N1969,MATCH(BT1970,BT$1:BT1969,0),1)=0,"",INDEX(N$1:N1969,MATCH(BT1970,BT$1:BT1969,0),1))),"")</f>
        <v/>
      </c>
      <c r="O1970" s="66" t="str">
        <f>IFERROR(IF(BT1970="","",IF(INDEX(O$1:O1969,MATCH(BT1970,BT$1:BT1969,0),1)=0,"",INDEX(O$1:O1969,MATCH(BT1970,BT$1:BT1969,0),1))),"")</f>
        <v/>
      </c>
      <c r="R1970" s="66"/>
      <c r="S1970" s="5"/>
      <c r="T1970" s="66"/>
      <c r="U1970" s="5" t="str">
        <f>IFERROR(IF(INDEX(U$1:U1969,MATCH(T1970,T$1:T1969,0),1)=0,"",INDEX(U$1:U1969,MATCH(T1970,T$1:T1969,0),1)),"")</f>
        <v/>
      </c>
      <c r="V1970" s="66"/>
      <c r="W1970" s="5" t="str">
        <f>IFERROR(IF(INDEX(W$1:W1969,MATCH(V1970,V$1:V1969,0),1)=0,"",INDEX(W$1:W1969,MATCH(V1970,V$1:V1969,0),1)),"")</f>
        <v/>
      </c>
      <c r="AE1970" s="4"/>
      <c r="AY1970" s="7"/>
      <c r="BN1970" s="7" t="str">
        <f t="shared" si="397"/>
        <v/>
      </c>
      <c r="BO1970" s="286" t="str">
        <f t="shared" si="389"/>
        <v/>
      </c>
      <c r="BP1970" s="22" t="str">
        <f t="shared" si="398"/>
        <v/>
      </c>
      <c r="BQ1970" s="7"/>
      <c r="BR1970" s="75" t="str">
        <f t="shared" si="391"/>
        <v/>
      </c>
      <c r="BS1970" s="75" t="str">
        <f t="shared" si="392"/>
        <v/>
      </c>
      <c r="BT1970" s="5" t="str">
        <f t="shared" si="393"/>
        <v/>
      </c>
      <c r="BU1970" s="79" t="str">
        <f t="shared" si="394"/>
        <v/>
      </c>
      <c r="BV1970" s="79" t="str">
        <f t="shared" si="395"/>
        <v/>
      </c>
      <c r="BW1970" s="79" t="str">
        <f t="shared" si="396"/>
        <v/>
      </c>
      <c r="CB1970" s="5"/>
      <c r="CE1970" s="5"/>
      <c r="CF1970" s="5"/>
      <c r="CG1970" s="5"/>
      <c r="CH1970" s="5"/>
      <c r="CJ1970" s="14"/>
      <c r="CK1970" s="25"/>
      <c r="DO1970" s="5" t="e">
        <f>IF(REPORTE!AH$2="si",IF(C1970=VALUE(REPORTE!C$22),IF(SUM(DO1971:DO$1993),CONCATENATE(INT(B1970),", "),INT(B1970)),""),IF(C1970=VALUE(REPORTE!C$21),IF(SUM(DO1971:DO$1993),CONCATENATE(INT(B1970),", "),INT(B1970)),""))</f>
        <v>#VALUE!</v>
      </c>
      <c r="DS1970" s="5"/>
      <c r="DT1970" s="5"/>
      <c r="DU1970" s="5"/>
      <c r="DV1970" s="5"/>
    </row>
    <row r="1971" spans="1:126" x14ac:dyDescent="0.25">
      <c r="A1971" s="4" t="str">
        <f t="shared" si="390"/>
        <v/>
      </c>
      <c r="B1971" s="3"/>
      <c r="D1971" s="1"/>
      <c r="H1971" s="5" t="str">
        <f>IF(F1971="","",IFERROR(CONCATENATE("PEUA",VLOOKUP(ESTADO,REPORTE!AV$2:AW$33,2,0),DIDTRITO_FORM,CADER_FORM,IFERROR(INDEX(CA:CA,MATCH(DAY(F1971),BZ:BZ,0),1),DAY(F1971)),IFERROR(INDEX(CA:CA,MATCH(MONTH(F1971),BZ:BZ,0),1),MONTH(F1971)),YEAR(F1971),G1971),""))</f>
        <v/>
      </c>
      <c r="N1971" s="66" t="str">
        <f>IFERROR(IF(BT1971="","",IF(INDEX(N$1:N1970,MATCH(BT1971,BT$1:BT1970,0),1)=0,"",INDEX(N$1:N1970,MATCH(BT1971,BT$1:BT1970,0),1))),"")</f>
        <v/>
      </c>
      <c r="O1971" s="66" t="str">
        <f>IFERROR(IF(BT1971="","",IF(INDEX(O$1:O1970,MATCH(BT1971,BT$1:BT1970,0),1)=0,"",INDEX(O$1:O1970,MATCH(BT1971,BT$1:BT1970,0),1))),"")</f>
        <v/>
      </c>
      <c r="R1971" s="66"/>
      <c r="S1971" s="5"/>
      <c r="T1971" s="66"/>
      <c r="U1971" s="5" t="str">
        <f>IFERROR(IF(INDEX(U$1:U1970,MATCH(T1971,T$1:T1970,0),1)=0,"",INDEX(U$1:U1970,MATCH(T1971,T$1:T1970,0),1)),"")</f>
        <v/>
      </c>
      <c r="V1971" s="66"/>
      <c r="W1971" s="5" t="str">
        <f>IFERROR(IF(INDEX(W$1:W1970,MATCH(V1971,V$1:V1970,0),1)=0,"",INDEX(W$1:W1970,MATCH(V1971,V$1:V1970,0),1)),"")</f>
        <v/>
      </c>
      <c r="AE1971" s="4"/>
      <c r="AY1971" s="7"/>
      <c r="BN1971" s="7" t="str">
        <f t="shared" si="397"/>
        <v/>
      </c>
      <c r="BO1971" s="286" t="str">
        <f t="shared" si="389"/>
        <v/>
      </c>
      <c r="BP1971" s="22" t="str">
        <f t="shared" si="398"/>
        <v/>
      </c>
      <c r="BQ1971" s="7"/>
      <c r="BR1971" s="75" t="str">
        <f t="shared" si="391"/>
        <v/>
      </c>
      <c r="BS1971" s="75" t="str">
        <f t="shared" si="392"/>
        <v/>
      </c>
      <c r="BT1971" s="5" t="str">
        <f t="shared" si="393"/>
        <v/>
      </c>
      <c r="BU1971" s="79" t="str">
        <f t="shared" si="394"/>
        <v/>
      </c>
      <c r="BV1971" s="79" t="str">
        <f t="shared" si="395"/>
        <v/>
      </c>
      <c r="BW1971" s="79" t="str">
        <f t="shared" si="396"/>
        <v/>
      </c>
      <c r="CB1971" s="5"/>
      <c r="CE1971" s="5"/>
      <c r="CF1971" s="5"/>
      <c r="CG1971" s="5"/>
      <c r="CH1971" s="5"/>
      <c r="CJ1971" s="14"/>
      <c r="CK1971" s="25"/>
      <c r="DO1971" s="5" t="e">
        <f>IF(REPORTE!AH$2="si",IF(C1971=VALUE(REPORTE!C$22),IF(SUM(DO1972:DO$1993),CONCATENATE(INT(B1971),", "),INT(B1971)),""),IF(C1971=VALUE(REPORTE!C$21),IF(SUM(DO1972:DO$1993),CONCATENATE(INT(B1971),", "),INT(B1971)),""))</f>
        <v>#VALUE!</v>
      </c>
      <c r="DS1971" s="5"/>
      <c r="DT1971" s="5"/>
      <c r="DU1971" s="5"/>
      <c r="DV1971" s="5"/>
    </row>
    <row r="1972" spans="1:126" x14ac:dyDescent="0.25">
      <c r="A1972" s="4" t="str">
        <f t="shared" si="390"/>
        <v/>
      </c>
      <c r="B1972" s="3"/>
      <c r="D1972" s="1"/>
      <c r="H1972" s="5" t="str">
        <f>IF(F1972="","",IFERROR(CONCATENATE("PEUA",VLOOKUP(ESTADO,REPORTE!AV$2:AW$33,2,0),DIDTRITO_FORM,CADER_FORM,IFERROR(INDEX(CA:CA,MATCH(DAY(F1972),BZ:BZ,0),1),DAY(F1972)),IFERROR(INDEX(CA:CA,MATCH(MONTH(F1972),BZ:BZ,0),1),MONTH(F1972)),YEAR(F1972),G1972),""))</f>
        <v/>
      </c>
      <c r="N1972" s="66" t="str">
        <f>IFERROR(IF(BT1972="","",IF(INDEX(N$1:N1971,MATCH(BT1972,BT$1:BT1971,0),1)=0,"",INDEX(N$1:N1971,MATCH(BT1972,BT$1:BT1971,0),1))),"")</f>
        <v/>
      </c>
      <c r="O1972" s="66" t="str">
        <f>IFERROR(IF(BT1972="","",IF(INDEX(O$1:O1971,MATCH(BT1972,BT$1:BT1971,0),1)=0,"",INDEX(O$1:O1971,MATCH(BT1972,BT$1:BT1971,0),1))),"")</f>
        <v/>
      </c>
      <c r="R1972" s="66"/>
      <c r="S1972" s="5"/>
      <c r="T1972" s="66"/>
      <c r="U1972" s="5" t="str">
        <f>IFERROR(IF(INDEX(U$1:U1971,MATCH(T1972,T$1:T1971,0),1)=0,"",INDEX(U$1:U1971,MATCH(T1972,T$1:T1971,0),1)),"")</f>
        <v/>
      </c>
      <c r="V1972" s="66"/>
      <c r="W1972" s="5" t="str">
        <f>IFERROR(IF(INDEX(W$1:W1971,MATCH(V1972,V$1:V1971,0),1)=0,"",INDEX(W$1:W1971,MATCH(V1972,V$1:V1971,0),1)),"")</f>
        <v/>
      </c>
      <c r="AE1972" s="4"/>
      <c r="AY1972" s="7"/>
      <c r="BN1972" s="7" t="str">
        <f t="shared" si="397"/>
        <v/>
      </c>
      <c r="BO1972" s="286" t="str">
        <f t="shared" si="389"/>
        <v/>
      </c>
      <c r="BP1972" s="22" t="str">
        <f t="shared" si="398"/>
        <v/>
      </c>
      <c r="BQ1972" s="7"/>
      <c r="BR1972" s="75" t="str">
        <f t="shared" si="391"/>
        <v/>
      </c>
      <c r="BS1972" s="75" t="str">
        <f t="shared" si="392"/>
        <v/>
      </c>
      <c r="BT1972" s="5" t="str">
        <f t="shared" si="393"/>
        <v/>
      </c>
      <c r="BU1972" s="79" t="str">
        <f t="shared" si="394"/>
        <v/>
      </c>
      <c r="BV1972" s="79" t="str">
        <f t="shared" si="395"/>
        <v/>
      </c>
      <c r="BW1972" s="79" t="str">
        <f t="shared" si="396"/>
        <v/>
      </c>
      <c r="CB1972" s="5"/>
      <c r="CE1972" s="5"/>
      <c r="CF1972" s="5"/>
      <c r="CG1972" s="5"/>
      <c r="CH1972" s="5"/>
      <c r="CJ1972" s="14"/>
      <c r="CK1972" s="25"/>
      <c r="DO1972" s="5" t="e">
        <f>IF(REPORTE!AH$2="si",IF(C1972=VALUE(REPORTE!C$22),IF(SUM(DO1973:DO$1993),CONCATENATE(INT(B1972),", "),INT(B1972)),""),IF(C1972=VALUE(REPORTE!C$21),IF(SUM(DO1973:DO$1993),CONCATENATE(INT(B1972),", "),INT(B1972)),""))</f>
        <v>#VALUE!</v>
      </c>
      <c r="DS1972" s="5"/>
      <c r="DT1972" s="5"/>
      <c r="DU1972" s="5"/>
      <c r="DV1972" s="5"/>
    </row>
    <row r="1973" spans="1:126" x14ac:dyDescent="0.25">
      <c r="A1973" s="4" t="str">
        <f t="shared" si="390"/>
        <v/>
      </c>
      <c r="B1973" s="3"/>
      <c r="D1973" s="1"/>
      <c r="H1973" s="5" t="str">
        <f>IF(F1973="","",IFERROR(CONCATENATE("PEUA",VLOOKUP(ESTADO,REPORTE!AV$2:AW$33,2,0),DIDTRITO_FORM,CADER_FORM,IFERROR(INDEX(CA:CA,MATCH(DAY(F1973),BZ:BZ,0),1),DAY(F1973)),IFERROR(INDEX(CA:CA,MATCH(MONTH(F1973),BZ:BZ,0),1),MONTH(F1973)),YEAR(F1973),G1973),""))</f>
        <v/>
      </c>
      <c r="N1973" s="66" t="str">
        <f>IFERROR(IF(BT1973="","",IF(INDEX(N$1:N1972,MATCH(BT1973,BT$1:BT1972,0),1)=0,"",INDEX(N$1:N1972,MATCH(BT1973,BT$1:BT1972,0),1))),"")</f>
        <v/>
      </c>
      <c r="O1973" s="66" t="str">
        <f>IFERROR(IF(BT1973="","",IF(INDEX(O$1:O1972,MATCH(BT1973,BT$1:BT1972,0),1)=0,"",INDEX(O$1:O1972,MATCH(BT1973,BT$1:BT1972,0),1))),"")</f>
        <v/>
      </c>
      <c r="R1973" s="66"/>
      <c r="S1973" s="5"/>
      <c r="T1973" s="66"/>
      <c r="U1973" s="5" t="str">
        <f>IFERROR(IF(INDEX(U$1:U1972,MATCH(T1973,T$1:T1972,0),1)=0,"",INDEX(U$1:U1972,MATCH(T1973,T$1:T1972,0),1)),"")</f>
        <v/>
      </c>
      <c r="V1973" s="66"/>
      <c r="W1973" s="5" t="str">
        <f>IFERROR(IF(INDEX(W$1:W1972,MATCH(V1973,V$1:V1972,0),1)=0,"",INDEX(W$1:W1972,MATCH(V1973,V$1:V1972,0),1)),"")</f>
        <v/>
      </c>
      <c r="AE1973" s="4"/>
      <c r="AY1973" s="7"/>
      <c r="BN1973" s="7" t="str">
        <f t="shared" si="397"/>
        <v/>
      </c>
      <c r="BO1973" s="286" t="str">
        <f t="shared" si="389"/>
        <v/>
      </c>
      <c r="BP1973" s="22" t="str">
        <f t="shared" si="398"/>
        <v/>
      </c>
      <c r="BQ1973" s="7"/>
      <c r="BR1973" s="75" t="str">
        <f t="shared" si="391"/>
        <v/>
      </c>
      <c r="BS1973" s="75" t="str">
        <f t="shared" si="392"/>
        <v/>
      </c>
      <c r="BT1973" s="5" t="str">
        <f t="shared" si="393"/>
        <v/>
      </c>
      <c r="BU1973" s="79" t="str">
        <f t="shared" si="394"/>
        <v/>
      </c>
      <c r="BV1973" s="79" t="str">
        <f t="shared" si="395"/>
        <v/>
      </c>
      <c r="BW1973" s="79" t="str">
        <f t="shared" si="396"/>
        <v/>
      </c>
      <c r="CB1973" s="5"/>
      <c r="CE1973" s="5"/>
      <c r="CF1973" s="5"/>
      <c r="CG1973" s="5"/>
      <c r="CH1973" s="5"/>
      <c r="CJ1973" s="14"/>
      <c r="CK1973" s="25"/>
      <c r="DO1973" s="5" t="e">
        <f>IF(REPORTE!AH$2="si",IF(C1973=VALUE(REPORTE!C$22),IF(SUM(DO1974:DO$1993),CONCATENATE(INT(B1973),", "),INT(B1973)),""),IF(C1973=VALUE(REPORTE!C$21),IF(SUM(DO1974:DO$1993),CONCATENATE(INT(B1973),", "),INT(B1973)),""))</f>
        <v>#VALUE!</v>
      </c>
      <c r="DS1973" s="5"/>
      <c r="DT1973" s="5"/>
      <c r="DU1973" s="5"/>
      <c r="DV1973" s="5"/>
    </row>
    <row r="1974" spans="1:126" x14ac:dyDescent="0.25">
      <c r="A1974" s="4" t="str">
        <f t="shared" si="390"/>
        <v/>
      </c>
      <c r="B1974" s="3"/>
      <c r="D1974" s="1"/>
      <c r="H1974" s="5" t="str">
        <f>IF(F1974="","",IFERROR(CONCATENATE("PEUA",VLOOKUP(ESTADO,REPORTE!AV$2:AW$33,2,0),DIDTRITO_FORM,CADER_FORM,IFERROR(INDEX(CA:CA,MATCH(DAY(F1974),BZ:BZ,0),1),DAY(F1974)),IFERROR(INDEX(CA:CA,MATCH(MONTH(F1974),BZ:BZ,0),1),MONTH(F1974)),YEAR(F1974),G1974),""))</f>
        <v/>
      </c>
      <c r="N1974" s="66" t="str">
        <f>IFERROR(IF(BT1974="","",IF(INDEX(N$1:N1973,MATCH(BT1974,BT$1:BT1973,0),1)=0,"",INDEX(N$1:N1973,MATCH(BT1974,BT$1:BT1973,0),1))),"")</f>
        <v/>
      </c>
      <c r="O1974" s="66" t="str">
        <f>IFERROR(IF(BT1974="","",IF(INDEX(O$1:O1973,MATCH(BT1974,BT$1:BT1973,0),1)=0,"",INDEX(O$1:O1973,MATCH(BT1974,BT$1:BT1973,0),1))),"")</f>
        <v/>
      </c>
      <c r="R1974" s="66"/>
      <c r="S1974" s="5"/>
      <c r="T1974" s="66"/>
      <c r="U1974" s="5" t="str">
        <f>IFERROR(IF(INDEX(U$1:U1973,MATCH(T1974,T$1:T1973,0),1)=0,"",INDEX(U$1:U1973,MATCH(T1974,T$1:T1973,0),1)),"")</f>
        <v/>
      </c>
      <c r="V1974" s="66"/>
      <c r="W1974" s="5" t="str">
        <f>IFERROR(IF(INDEX(W$1:W1973,MATCH(V1974,V$1:V1973,0),1)=0,"",INDEX(W$1:W1973,MATCH(V1974,V$1:V1973,0),1)),"")</f>
        <v/>
      </c>
      <c r="AE1974" s="4"/>
      <c r="AY1974" s="7"/>
      <c r="BN1974" s="7" t="str">
        <f t="shared" si="397"/>
        <v/>
      </c>
      <c r="BO1974" s="286" t="str">
        <f t="shared" si="389"/>
        <v/>
      </c>
      <c r="BP1974" s="22" t="str">
        <f t="shared" si="398"/>
        <v/>
      </c>
      <c r="BQ1974" s="7"/>
      <c r="BR1974" s="75" t="str">
        <f t="shared" si="391"/>
        <v/>
      </c>
      <c r="BS1974" s="75" t="str">
        <f t="shared" si="392"/>
        <v/>
      </c>
      <c r="BT1974" s="5" t="str">
        <f t="shared" si="393"/>
        <v/>
      </c>
      <c r="BU1974" s="79" t="str">
        <f t="shared" si="394"/>
        <v/>
      </c>
      <c r="BV1974" s="79" t="str">
        <f t="shared" si="395"/>
        <v/>
      </c>
      <c r="BW1974" s="79" t="str">
        <f t="shared" si="396"/>
        <v/>
      </c>
      <c r="CB1974" s="5"/>
      <c r="CE1974" s="5"/>
      <c r="CF1974" s="5"/>
      <c r="CG1974" s="5"/>
      <c r="CH1974" s="5"/>
      <c r="CJ1974" s="14"/>
      <c r="CK1974" s="25"/>
      <c r="DO1974" s="5" t="e">
        <f>IF(REPORTE!AH$2="si",IF(C1974=VALUE(REPORTE!C$22),IF(SUM(DO1975:DO$1993),CONCATENATE(INT(B1974),", "),INT(B1974)),""),IF(C1974=VALUE(REPORTE!C$21),IF(SUM(DO1975:DO$1993),CONCATENATE(INT(B1974),", "),INT(B1974)),""))</f>
        <v>#VALUE!</v>
      </c>
      <c r="DS1974" s="5"/>
      <c r="DT1974" s="5"/>
      <c r="DU1974" s="5"/>
      <c r="DV1974" s="5"/>
    </row>
    <row r="1975" spans="1:126" x14ac:dyDescent="0.25">
      <c r="A1975" s="4" t="str">
        <f t="shared" si="390"/>
        <v/>
      </c>
      <c r="B1975" s="3"/>
      <c r="D1975" s="1"/>
      <c r="H1975" s="5" t="str">
        <f>IF(F1975="","",IFERROR(CONCATENATE("PEUA",VLOOKUP(ESTADO,REPORTE!AV$2:AW$33,2,0),DIDTRITO_FORM,CADER_FORM,IFERROR(INDEX(CA:CA,MATCH(DAY(F1975),BZ:BZ,0),1),DAY(F1975)),IFERROR(INDEX(CA:CA,MATCH(MONTH(F1975),BZ:BZ,0),1),MONTH(F1975)),YEAR(F1975),G1975),""))</f>
        <v/>
      </c>
      <c r="N1975" s="66" t="str">
        <f>IFERROR(IF(BT1975="","",IF(INDEX(N$1:N1974,MATCH(BT1975,BT$1:BT1974,0),1)=0,"",INDEX(N$1:N1974,MATCH(BT1975,BT$1:BT1974,0),1))),"")</f>
        <v/>
      </c>
      <c r="O1975" s="66" t="str">
        <f>IFERROR(IF(BT1975="","",IF(INDEX(O$1:O1974,MATCH(BT1975,BT$1:BT1974,0),1)=0,"",INDEX(O$1:O1974,MATCH(BT1975,BT$1:BT1974,0),1))),"")</f>
        <v/>
      </c>
      <c r="R1975" s="66"/>
      <c r="S1975" s="5"/>
      <c r="T1975" s="66"/>
      <c r="U1975" s="5" t="str">
        <f>IFERROR(IF(INDEX(U$1:U1974,MATCH(T1975,T$1:T1974,0),1)=0,"",INDEX(U$1:U1974,MATCH(T1975,T$1:T1974,0),1)),"")</f>
        <v/>
      </c>
      <c r="V1975" s="66"/>
      <c r="W1975" s="5" t="str">
        <f>IFERROR(IF(INDEX(W$1:W1974,MATCH(V1975,V$1:V1974,0),1)=0,"",INDEX(W$1:W1974,MATCH(V1975,V$1:V1974,0),1)),"")</f>
        <v/>
      </c>
      <c r="AE1975" s="4"/>
      <c r="AY1975" s="7"/>
      <c r="BN1975" s="7" t="str">
        <f t="shared" si="397"/>
        <v/>
      </c>
      <c r="BO1975" s="286" t="str">
        <f t="shared" ref="BO1975:BO2001" si="399">IF(N1975="","",N1975)</f>
        <v/>
      </c>
      <c r="BP1975" s="22" t="str">
        <f t="shared" si="398"/>
        <v/>
      </c>
      <c r="BQ1975" s="7"/>
      <c r="BR1975" s="75" t="str">
        <f t="shared" si="391"/>
        <v/>
      </c>
      <c r="BS1975" s="75" t="str">
        <f t="shared" si="392"/>
        <v/>
      </c>
      <c r="BT1975" s="5" t="str">
        <f t="shared" si="393"/>
        <v/>
      </c>
      <c r="BU1975" s="79" t="str">
        <f t="shared" si="394"/>
        <v/>
      </c>
      <c r="BV1975" s="79" t="str">
        <f t="shared" si="395"/>
        <v/>
      </c>
      <c r="BW1975" s="79" t="str">
        <f t="shared" si="396"/>
        <v/>
      </c>
      <c r="CB1975" s="5"/>
      <c r="CE1975" s="5"/>
      <c r="CF1975" s="5"/>
      <c r="CG1975" s="5"/>
      <c r="CH1975" s="5"/>
      <c r="CJ1975" s="14"/>
      <c r="CK1975" s="25"/>
      <c r="DO1975" s="5" t="e">
        <f>IF(REPORTE!AH$2="si",IF(C1975=VALUE(REPORTE!C$22),IF(SUM(DO1976:DO$1993),CONCATENATE(INT(B1975),", "),INT(B1975)),""),IF(C1975=VALUE(REPORTE!C$21),IF(SUM(DO1976:DO$1993),CONCATENATE(INT(B1975),", "),INT(B1975)),""))</f>
        <v>#VALUE!</v>
      </c>
      <c r="DP1975" s="5"/>
      <c r="DS1975" s="5"/>
      <c r="DT1975" s="5"/>
      <c r="DU1975" s="5"/>
      <c r="DV1975" s="5"/>
    </row>
    <row r="1976" spans="1:126" x14ac:dyDescent="0.25">
      <c r="A1976" s="4" t="str">
        <f t="shared" si="390"/>
        <v/>
      </c>
      <c r="B1976" s="3"/>
      <c r="D1976" s="1"/>
      <c r="H1976" s="5" t="str">
        <f>IF(F1976="","",IFERROR(CONCATENATE("PEUA",VLOOKUP(ESTADO,REPORTE!AV$2:AW$33,2,0),DIDTRITO_FORM,CADER_FORM,IFERROR(INDEX(CA:CA,MATCH(DAY(F1976),BZ:BZ,0),1),DAY(F1976)),IFERROR(INDEX(CA:CA,MATCH(MONTH(F1976),BZ:BZ,0),1),MONTH(F1976)),YEAR(F1976),G1976),""))</f>
        <v/>
      </c>
      <c r="N1976" s="66" t="str">
        <f>IFERROR(IF(BT1976="","",IF(INDEX(N$1:N1975,MATCH(BT1976,BT$1:BT1975,0),1)=0,"",INDEX(N$1:N1975,MATCH(BT1976,BT$1:BT1975,0),1))),"")</f>
        <v/>
      </c>
      <c r="O1976" s="66" t="str">
        <f>IFERROR(IF(BT1976="","",IF(INDEX(O$1:O1975,MATCH(BT1976,BT$1:BT1975,0),1)=0,"",INDEX(O$1:O1975,MATCH(BT1976,BT$1:BT1975,0),1))),"")</f>
        <v/>
      </c>
      <c r="R1976" s="66"/>
      <c r="S1976" s="5"/>
      <c r="T1976" s="66"/>
      <c r="U1976" s="5" t="str">
        <f>IFERROR(IF(INDEX(U$1:U1975,MATCH(T1976,T$1:T1975,0),1)=0,"",INDEX(U$1:U1975,MATCH(T1976,T$1:T1975,0),1)),"")</f>
        <v/>
      </c>
      <c r="V1976" s="66"/>
      <c r="W1976" s="5" t="str">
        <f>IFERROR(IF(INDEX(W$1:W1975,MATCH(V1976,V$1:V1975,0),1)=0,"",INDEX(W$1:W1975,MATCH(V1976,V$1:V1975,0),1)),"")</f>
        <v/>
      </c>
      <c r="AE1976" s="4"/>
      <c r="AY1976" s="7"/>
      <c r="BN1976" s="7" t="str">
        <f t="shared" si="397"/>
        <v/>
      </c>
      <c r="BO1976" s="286" t="str">
        <f t="shared" si="399"/>
        <v/>
      </c>
      <c r="BP1976" s="22" t="str">
        <f t="shared" si="398"/>
        <v/>
      </c>
      <c r="BQ1976" s="7"/>
      <c r="BR1976" s="75" t="str">
        <f t="shared" si="391"/>
        <v/>
      </c>
      <c r="BS1976" s="75" t="str">
        <f t="shared" si="392"/>
        <v/>
      </c>
      <c r="BT1976" s="5" t="str">
        <f t="shared" si="393"/>
        <v/>
      </c>
      <c r="BU1976" s="79" t="str">
        <f t="shared" si="394"/>
        <v/>
      </c>
      <c r="BV1976" s="79" t="str">
        <f t="shared" si="395"/>
        <v/>
      </c>
      <c r="BW1976" s="79" t="str">
        <f t="shared" si="396"/>
        <v/>
      </c>
      <c r="CB1976" s="5"/>
      <c r="CE1976" s="5"/>
      <c r="CF1976" s="5"/>
      <c r="CG1976" s="5"/>
      <c r="CH1976" s="5"/>
      <c r="CJ1976" s="14"/>
      <c r="CK1976" s="25"/>
      <c r="DO1976" s="5" t="e">
        <f>IF(REPORTE!AH$2="si",IF(C1976=VALUE(REPORTE!C$22),IF(SUM(DO1977:DO$1993),CONCATENATE(INT(B1976),", "),INT(B1976)),""),IF(C1976=VALUE(REPORTE!C$21),IF(SUM(DO1977:DO$1993),CONCATENATE(INT(B1976),", "),INT(B1976)),""))</f>
        <v>#VALUE!</v>
      </c>
      <c r="DP1976" s="5" t="e">
        <f>CONCATENATE(DO1976,DO1977,DO1978,DO1979,DO1980,DO1981,DO1982,DO1983,DO1984,DO1985,DO1986,DO1987,DO1988,DO1989,DO1990,DO1991,DO1992,DO1993,DO1994,DO1995,DO1996,DO1997,DO1998,DO1999,DO2000,DO2001,DO2002,DO2003,DO2004,DO2005,DO2006,DO2007,DO2008,DO2009,DO2010,DO2011,DO2012,DO2013,DO2014,DO2015,DO2016,DO2017)</f>
        <v>#VALUE!</v>
      </c>
      <c r="DS1976" s="5"/>
      <c r="DT1976" s="5"/>
      <c r="DU1976" s="5"/>
      <c r="DV1976" s="5"/>
    </row>
    <row r="1977" spans="1:126" x14ac:dyDescent="0.25">
      <c r="A1977" s="4" t="str">
        <f t="shared" si="390"/>
        <v/>
      </c>
      <c r="B1977" s="3"/>
      <c r="D1977" s="1"/>
      <c r="H1977" s="5" t="str">
        <f>IF(F1977="","",IFERROR(CONCATENATE("PEUA",VLOOKUP(ESTADO,REPORTE!AV$2:AW$33,2,0),DIDTRITO_FORM,CADER_FORM,IFERROR(INDEX(CA:CA,MATCH(DAY(F1977),BZ:BZ,0),1),DAY(F1977)),IFERROR(INDEX(CA:CA,MATCH(MONTH(F1977),BZ:BZ,0),1),MONTH(F1977)),YEAR(F1977),G1977),""))</f>
        <v/>
      </c>
      <c r="N1977" s="66" t="str">
        <f>IFERROR(IF(BT1977="","",IF(INDEX(N$1:N1976,MATCH(BT1977,BT$1:BT1976,0),1)=0,"",INDEX(N$1:N1976,MATCH(BT1977,BT$1:BT1976,0),1))),"")</f>
        <v/>
      </c>
      <c r="O1977" s="66" t="str">
        <f>IFERROR(IF(BT1977="","",IF(INDEX(O$1:O1976,MATCH(BT1977,BT$1:BT1976,0),1)=0,"",INDEX(O$1:O1976,MATCH(BT1977,BT$1:BT1976,0),1))),"")</f>
        <v/>
      </c>
      <c r="R1977" s="66"/>
      <c r="S1977" s="5"/>
      <c r="T1977" s="66"/>
      <c r="U1977" s="5" t="str">
        <f>IFERROR(IF(INDEX(U$1:U1976,MATCH(T1977,T$1:T1976,0),1)=0,"",INDEX(U$1:U1976,MATCH(T1977,T$1:T1976,0),1)),"")</f>
        <v/>
      </c>
      <c r="V1977" s="66"/>
      <c r="W1977" s="5" t="str">
        <f>IFERROR(IF(INDEX(W$1:W1976,MATCH(V1977,V$1:V1976,0),1)=0,"",INDEX(W$1:W1976,MATCH(V1977,V$1:V1976,0),1)),"")</f>
        <v/>
      </c>
      <c r="AE1977" s="4"/>
      <c r="AY1977" s="7"/>
      <c r="BN1977" s="7" t="str">
        <f t="shared" si="397"/>
        <v/>
      </c>
      <c r="BO1977" s="286" t="str">
        <f t="shared" si="399"/>
        <v/>
      </c>
      <c r="BP1977" s="22" t="str">
        <f t="shared" si="398"/>
        <v/>
      </c>
      <c r="BQ1977" s="7"/>
      <c r="BR1977" s="75" t="str">
        <f t="shared" si="391"/>
        <v/>
      </c>
      <c r="BS1977" s="75" t="str">
        <f t="shared" si="392"/>
        <v/>
      </c>
      <c r="BT1977" s="5" t="str">
        <f t="shared" si="393"/>
        <v/>
      </c>
      <c r="BU1977" s="79" t="str">
        <f t="shared" si="394"/>
        <v/>
      </c>
      <c r="BV1977" s="79" t="str">
        <f t="shared" si="395"/>
        <v/>
      </c>
      <c r="BW1977" s="79" t="str">
        <f t="shared" si="396"/>
        <v/>
      </c>
      <c r="CB1977" s="5"/>
      <c r="CE1977" s="5"/>
      <c r="CF1977" s="5"/>
      <c r="CG1977" s="5"/>
      <c r="CH1977" s="5"/>
      <c r="CJ1977" s="14"/>
      <c r="CK1977" s="25"/>
      <c r="DO1977" s="5" t="e">
        <f>IF(REPORTE!AH$2="si",IF(C1977=VALUE(REPORTE!C$22),IF(SUM(DO1978:DO$1993),CONCATENATE(INT(B1977),", "),INT(B1977)),""),IF(C1977=VALUE(REPORTE!C$21),IF(SUM(DO1978:DO$1993),CONCATENATE(INT(B1977),", "),INT(B1977)),""))</f>
        <v>#VALUE!</v>
      </c>
      <c r="DS1977" s="5"/>
      <c r="DT1977" s="5"/>
      <c r="DU1977" s="5"/>
      <c r="DV1977" s="5"/>
    </row>
    <row r="1978" spans="1:126" x14ac:dyDescent="0.25">
      <c r="A1978" s="4" t="str">
        <f t="shared" si="390"/>
        <v/>
      </c>
      <c r="B1978" s="3"/>
      <c r="D1978" s="1"/>
      <c r="H1978" s="5" t="str">
        <f>IF(F1978="","",IFERROR(CONCATENATE("PEUA",VLOOKUP(ESTADO,REPORTE!AV$2:AW$33,2,0),DIDTRITO_FORM,CADER_FORM,IFERROR(INDEX(CA:CA,MATCH(DAY(F1978),BZ:BZ,0),1),DAY(F1978)),IFERROR(INDEX(CA:CA,MATCH(MONTH(F1978),BZ:BZ,0),1),MONTH(F1978)),YEAR(F1978),G1978),""))</f>
        <v/>
      </c>
      <c r="N1978" s="66" t="str">
        <f>IFERROR(IF(BT1978="","",IF(INDEX(N$1:N1977,MATCH(BT1978,BT$1:BT1977,0),1)=0,"",INDEX(N$1:N1977,MATCH(BT1978,BT$1:BT1977,0),1))),"")</f>
        <v/>
      </c>
      <c r="O1978" s="66" t="str">
        <f>IFERROR(IF(BT1978="","",IF(INDEX(O$1:O1977,MATCH(BT1978,BT$1:BT1977,0),1)=0,"",INDEX(O$1:O1977,MATCH(BT1978,BT$1:BT1977,0),1))),"")</f>
        <v/>
      </c>
      <c r="R1978" s="66"/>
      <c r="S1978" s="5"/>
      <c r="T1978" s="66"/>
      <c r="U1978" s="5" t="str">
        <f>IFERROR(IF(INDEX(U$1:U1977,MATCH(T1978,T$1:T1977,0),1)=0,"",INDEX(U$1:U1977,MATCH(T1978,T$1:T1977,0),1)),"")</f>
        <v/>
      </c>
      <c r="V1978" s="66"/>
      <c r="W1978" s="5" t="str">
        <f>IFERROR(IF(INDEX(W$1:W1977,MATCH(V1978,V$1:V1977,0),1)=0,"",INDEX(W$1:W1977,MATCH(V1978,V$1:V1977,0),1)),"")</f>
        <v/>
      </c>
      <c r="AE1978" s="4"/>
      <c r="AY1978" s="7"/>
      <c r="BN1978" s="7" t="str">
        <f t="shared" si="397"/>
        <v/>
      </c>
      <c r="BO1978" s="286" t="str">
        <f t="shared" si="399"/>
        <v/>
      </c>
      <c r="BP1978" s="22" t="str">
        <f t="shared" si="398"/>
        <v/>
      </c>
      <c r="BQ1978" s="7"/>
      <c r="BR1978" s="75" t="str">
        <f t="shared" si="391"/>
        <v/>
      </c>
      <c r="BS1978" s="75" t="str">
        <f t="shared" si="392"/>
        <v/>
      </c>
      <c r="BT1978" s="5" t="str">
        <f t="shared" si="393"/>
        <v/>
      </c>
      <c r="BU1978" s="79" t="str">
        <f t="shared" si="394"/>
        <v/>
      </c>
      <c r="BV1978" s="79" t="str">
        <f t="shared" si="395"/>
        <v/>
      </c>
      <c r="BW1978" s="79" t="str">
        <f t="shared" si="396"/>
        <v/>
      </c>
      <c r="CB1978" s="5"/>
      <c r="CE1978" s="5"/>
      <c r="CF1978" s="5"/>
      <c r="CG1978" s="5"/>
      <c r="CH1978" s="5"/>
      <c r="CJ1978" s="14"/>
      <c r="CK1978" s="25"/>
      <c r="DO1978" s="5" t="e">
        <f>IF(REPORTE!AH$2="si",IF(C1978=VALUE(REPORTE!C$22),IF(SUM(DO1979:DO$1993),CONCATENATE(INT(B1978),", "),INT(B1978)),""),IF(C1978=VALUE(REPORTE!C$21),IF(SUM(DO1979:DO$1993),CONCATENATE(INT(B1978),", "),INT(B1978)),""))</f>
        <v>#VALUE!</v>
      </c>
      <c r="DS1978" s="5"/>
      <c r="DT1978" s="5"/>
      <c r="DU1978" s="5"/>
      <c r="DV1978" s="5"/>
    </row>
    <row r="1979" spans="1:126" x14ac:dyDescent="0.25">
      <c r="A1979" s="4" t="str">
        <f t="shared" si="390"/>
        <v/>
      </c>
      <c r="B1979" s="3"/>
      <c r="D1979" s="1"/>
      <c r="H1979" s="5" t="str">
        <f>IF(F1979="","",IFERROR(CONCATENATE("PEUA",VLOOKUP(ESTADO,REPORTE!AV$2:AW$33,2,0),DIDTRITO_FORM,CADER_FORM,IFERROR(INDEX(CA:CA,MATCH(DAY(F1979),BZ:BZ,0),1),DAY(F1979)),IFERROR(INDEX(CA:CA,MATCH(MONTH(F1979),BZ:BZ,0),1),MONTH(F1979)),YEAR(F1979),G1979),""))</f>
        <v/>
      </c>
      <c r="N1979" s="66" t="str">
        <f>IFERROR(IF(BT1979="","",IF(INDEX(N$1:N1978,MATCH(BT1979,BT$1:BT1978,0),1)=0,"",INDEX(N$1:N1978,MATCH(BT1979,BT$1:BT1978,0),1))),"")</f>
        <v/>
      </c>
      <c r="O1979" s="66" t="str">
        <f>IFERROR(IF(BT1979="","",IF(INDEX(O$1:O1978,MATCH(BT1979,BT$1:BT1978,0),1)=0,"",INDEX(O$1:O1978,MATCH(BT1979,BT$1:BT1978,0),1))),"")</f>
        <v/>
      </c>
      <c r="R1979" s="66"/>
      <c r="S1979" s="5"/>
      <c r="T1979" s="66"/>
      <c r="U1979" s="5" t="str">
        <f>IFERROR(IF(INDEX(U$1:U1978,MATCH(T1979,T$1:T1978,0),1)=0,"",INDEX(U$1:U1978,MATCH(T1979,T$1:T1978,0),1)),"")</f>
        <v/>
      </c>
      <c r="V1979" s="66"/>
      <c r="W1979" s="5" t="str">
        <f>IFERROR(IF(INDEX(W$1:W1978,MATCH(V1979,V$1:V1978,0),1)=0,"",INDEX(W$1:W1978,MATCH(V1979,V$1:V1978,0),1)),"")</f>
        <v/>
      </c>
      <c r="AE1979" s="4"/>
      <c r="AY1979" s="7"/>
      <c r="BN1979" s="7" t="str">
        <f t="shared" si="397"/>
        <v/>
      </c>
      <c r="BO1979" s="286" t="str">
        <f t="shared" si="399"/>
        <v/>
      </c>
      <c r="BP1979" s="22" t="str">
        <f t="shared" si="398"/>
        <v/>
      </c>
      <c r="BQ1979" s="7"/>
      <c r="BR1979" s="75" t="str">
        <f t="shared" si="391"/>
        <v/>
      </c>
      <c r="BS1979" s="75" t="str">
        <f t="shared" si="392"/>
        <v/>
      </c>
      <c r="BT1979" s="5" t="str">
        <f t="shared" si="393"/>
        <v/>
      </c>
      <c r="BU1979" s="79" t="str">
        <f t="shared" si="394"/>
        <v/>
      </c>
      <c r="BV1979" s="79" t="str">
        <f t="shared" si="395"/>
        <v/>
      </c>
      <c r="BW1979" s="79" t="str">
        <f t="shared" si="396"/>
        <v/>
      </c>
      <c r="CB1979" s="5"/>
      <c r="CE1979" s="5"/>
      <c r="CF1979" s="5"/>
      <c r="CG1979" s="5"/>
      <c r="CH1979" s="5"/>
      <c r="CJ1979" s="14"/>
      <c r="CK1979" s="25"/>
      <c r="DO1979" s="5" t="e">
        <f>IF(REPORTE!AH$2="si",IF(C1979=VALUE(REPORTE!C$22),IF(SUM(DO1980:DO$1993),CONCATENATE(INT(B1979),", "),INT(B1979)),""),IF(C1979=VALUE(REPORTE!C$21),IF(SUM(DO1980:DO$1993),CONCATENATE(INT(B1979),", "),INT(B1979)),""))</f>
        <v>#VALUE!</v>
      </c>
      <c r="DS1979" s="5"/>
      <c r="DT1979" s="5"/>
      <c r="DU1979" s="5"/>
      <c r="DV1979" s="5"/>
    </row>
    <row r="1980" spans="1:126" x14ac:dyDescent="0.25">
      <c r="A1980" s="4" t="str">
        <f t="shared" si="390"/>
        <v/>
      </c>
      <c r="B1980" s="3"/>
      <c r="D1980" s="1"/>
      <c r="H1980" s="5" t="str">
        <f>IF(F1980="","",IFERROR(CONCATENATE("PEUA",VLOOKUP(ESTADO,REPORTE!AV$2:AW$33,2,0),DIDTRITO_FORM,CADER_FORM,IFERROR(INDEX(CA:CA,MATCH(DAY(F1980),BZ:BZ,0),1),DAY(F1980)),IFERROR(INDEX(CA:CA,MATCH(MONTH(F1980),BZ:BZ,0),1),MONTH(F1980)),YEAR(F1980),G1980),""))</f>
        <v/>
      </c>
      <c r="N1980" s="66" t="str">
        <f>IFERROR(IF(BT1980="","",IF(INDEX(N$1:N1979,MATCH(BT1980,BT$1:BT1979,0),1)=0,"",INDEX(N$1:N1979,MATCH(BT1980,BT$1:BT1979,0),1))),"")</f>
        <v/>
      </c>
      <c r="O1980" s="66" t="str">
        <f>IFERROR(IF(BT1980="","",IF(INDEX(O$1:O1979,MATCH(BT1980,BT$1:BT1979,0),1)=0,"",INDEX(O$1:O1979,MATCH(BT1980,BT$1:BT1979,0),1))),"")</f>
        <v/>
      </c>
      <c r="R1980" s="66"/>
      <c r="S1980" s="5"/>
      <c r="T1980" s="66"/>
      <c r="U1980" s="5" t="str">
        <f>IFERROR(IF(INDEX(U$1:U1979,MATCH(T1980,T$1:T1979,0),1)=0,"",INDEX(U$1:U1979,MATCH(T1980,T$1:T1979,0),1)),"")</f>
        <v/>
      </c>
      <c r="V1980" s="66"/>
      <c r="W1980" s="5" t="str">
        <f>IFERROR(IF(INDEX(W$1:W1979,MATCH(V1980,V$1:V1979,0),1)=0,"",INDEX(W$1:W1979,MATCH(V1980,V$1:V1979,0),1)),"")</f>
        <v/>
      </c>
      <c r="AE1980" s="4"/>
      <c r="AY1980" s="7"/>
      <c r="BN1980" s="7" t="str">
        <f t="shared" si="397"/>
        <v/>
      </c>
      <c r="BO1980" s="286" t="str">
        <f t="shared" si="399"/>
        <v/>
      </c>
      <c r="BP1980" s="22" t="str">
        <f t="shared" si="398"/>
        <v/>
      </c>
      <c r="BQ1980" s="7"/>
      <c r="BR1980" s="75" t="str">
        <f t="shared" si="391"/>
        <v/>
      </c>
      <c r="BS1980" s="75" t="str">
        <f t="shared" si="392"/>
        <v/>
      </c>
      <c r="BT1980" s="5" t="str">
        <f t="shared" si="393"/>
        <v/>
      </c>
      <c r="BU1980" s="79" t="str">
        <f t="shared" si="394"/>
        <v/>
      </c>
      <c r="BV1980" s="79" t="str">
        <f t="shared" si="395"/>
        <v/>
      </c>
      <c r="BW1980" s="79" t="str">
        <f t="shared" si="396"/>
        <v/>
      </c>
      <c r="CB1980" s="5"/>
      <c r="CE1980" s="5"/>
      <c r="CF1980" s="5"/>
      <c r="CG1980" s="5"/>
      <c r="CH1980" s="5"/>
      <c r="CJ1980" s="14"/>
      <c r="CK1980" s="25"/>
      <c r="DO1980" s="5" t="e">
        <f>IF(REPORTE!AH$2="si",IF(C1980=VALUE(REPORTE!C$22),IF(SUM(DO1981:DO$1993),CONCATENATE(INT(B1980),", "),INT(B1980)),""),IF(C1980=VALUE(REPORTE!C$21),IF(SUM(DO1981:DO$1993),CONCATENATE(INT(B1980),", "),INT(B1980)),""))</f>
        <v>#VALUE!</v>
      </c>
      <c r="DS1980" s="5"/>
      <c r="DT1980" s="5"/>
      <c r="DU1980" s="5"/>
      <c r="DV1980" s="5"/>
    </row>
    <row r="1981" spans="1:126" x14ac:dyDescent="0.25">
      <c r="A1981" s="4" t="str">
        <f t="shared" si="390"/>
        <v/>
      </c>
      <c r="B1981" s="3"/>
      <c r="D1981" s="1"/>
      <c r="H1981" s="5" t="str">
        <f>IF(F1981="","",IFERROR(CONCATENATE("PEUA",VLOOKUP(ESTADO,REPORTE!AV$2:AW$33,2,0),DIDTRITO_FORM,CADER_FORM,IFERROR(INDEX(CA:CA,MATCH(DAY(F1981),BZ:BZ,0),1),DAY(F1981)),IFERROR(INDEX(CA:CA,MATCH(MONTH(F1981),BZ:BZ,0),1),MONTH(F1981)),YEAR(F1981),G1981),""))</f>
        <v/>
      </c>
      <c r="N1981" s="66" t="str">
        <f>IFERROR(IF(BT1981="","",IF(INDEX(N$1:N1980,MATCH(BT1981,BT$1:BT1980,0),1)=0,"",INDEX(N$1:N1980,MATCH(BT1981,BT$1:BT1980,0),1))),"")</f>
        <v/>
      </c>
      <c r="O1981" s="66" t="str">
        <f>IFERROR(IF(BT1981="","",IF(INDEX(O$1:O1980,MATCH(BT1981,BT$1:BT1980,0),1)=0,"",INDEX(O$1:O1980,MATCH(BT1981,BT$1:BT1980,0),1))),"")</f>
        <v/>
      </c>
      <c r="R1981" s="66"/>
      <c r="S1981" s="5"/>
      <c r="T1981" s="66"/>
      <c r="U1981" s="5" t="str">
        <f>IFERROR(IF(INDEX(U$1:U1980,MATCH(T1981,T$1:T1980,0),1)=0,"",INDEX(U$1:U1980,MATCH(T1981,T$1:T1980,0),1)),"")</f>
        <v/>
      </c>
      <c r="V1981" s="66"/>
      <c r="W1981" s="5" t="str">
        <f>IFERROR(IF(INDEX(W$1:W1980,MATCH(V1981,V$1:V1980,0),1)=0,"",INDEX(W$1:W1980,MATCH(V1981,V$1:V1980,0),1)),"")</f>
        <v/>
      </c>
      <c r="AE1981" s="4"/>
      <c r="AY1981" s="7"/>
      <c r="BN1981" s="7" t="str">
        <f t="shared" si="397"/>
        <v/>
      </c>
      <c r="BO1981" s="286" t="str">
        <f t="shared" si="399"/>
        <v/>
      </c>
      <c r="BP1981" s="22" t="str">
        <f t="shared" si="398"/>
        <v/>
      </c>
      <c r="BQ1981" s="7"/>
      <c r="BR1981" s="75" t="str">
        <f t="shared" si="391"/>
        <v/>
      </c>
      <c r="BS1981" s="75" t="str">
        <f t="shared" si="392"/>
        <v/>
      </c>
      <c r="BT1981" s="5" t="str">
        <f t="shared" si="393"/>
        <v/>
      </c>
      <c r="BU1981" s="79" t="str">
        <f t="shared" si="394"/>
        <v/>
      </c>
      <c r="BV1981" s="79" t="str">
        <f t="shared" si="395"/>
        <v/>
      </c>
      <c r="BW1981" s="79" t="str">
        <f t="shared" si="396"/>
        <v/>
      </c>
      <c r="CB1981" s="5"/>
      <c r="CE1981" s="5"/>
      <c r="CF1981" s="5"/>
      <c r="CG1981" s="5"/>
      <c r="CH1981" s="5"/>
      <c r="CJ1981" s="14"/>
      <c r="CK1981" s="25"/>
      <c r="DO1981" s="5" t="e">
        <f>IF(REPORTE!AH$2="si",IF(C1981=VALUE(REPORTE!C$22),IF(SUM(DO1982:DO$1993),CONCATENATE(INT(B1981),", "),INT(B1981)),""),IF(C1981=VALUE(REPORTE!C$21),IF(SUM(DO1982:DO$1993),CONCATENATE(INT(B1981),", "),INT(B1981)),""))</f>
        <v>#VALUE!</v>
      </c>
      <c r="DS1981" s="5"/>
      <c r="DT1981" s="5"/>
      <c r="DU1981" s="5"/>
      <c r="DV1981" s="5"/>
    </row>
    <row r="1982" spans="1:126" x14ac:dyDescent="0.25">
      <c r="A1982" s="4" t="str">
        <f t="shared" si="390"/>
        <v/>
      </c>
      <c r="B1982" s="3"/>
      <c r="D1982" s="1"/>
      <c r="H1982" s="5" t="str">
        <f>IF(F1982="","",IFERROR(CONCATENATE("PEUA",VLOOKUP(ESTADO,REPORTE!AV$2:AW$33,2,0),DIDTRITO_FORM,CADER_FORM,IFERROR(INDEX(CA:CA,MATCH(DAY(F1982),BZ:BZ,0),1),DAY(F1982)),IFERROR(INDEX(CA:CA,MATCH(MONTH(F1982),BZ:BZ,0),1),MONTH(F1982)),YEAR(F1982),G1982),""))</f>
        <v/>
      </c>
      <c r="N1982" s="66" t="str">
        <f>IFERROR(IF(BT1982="","",IF(INDEX(N$1:N1981,MATCH(BT1982,BT$1:BT1981,0),1)=0,"",INDEX(N$1:N1981,MATCH(BT1982,BT$1:BT1981,0),1))),"")</f>
        <v/>
      </c>
      <c r="O1982" s="66" t="str">
        <f>IFERROR(IF(BT1982="","",IF(INDEX(O$1:O1981,MATCH(BT1982,BT$1:BT1981,0),1)=0,"",INDEX(O$1:O1981,MATCH(BT1982,BT$1:BT1981,0),1))),"")</f>
        <v/>
      </c>
      <c r="R1982" s="66"/>
      <c r="S1982" s="5"/>
      <c r="T1982" s="66"/>
      <c r="U1982" s="5" t="str">
        <f>IFERROR(IF(INDEX(U$1:U1981,MATCH(T1982,T$1:T1981,0),1)=0,"",INDEX(U$1:U1981,MATCH(T1982,T$1:T1981,0),1)),"")</f>
        <v/>
      </c>
      <c r="V1982" s="66"/>
      <c r="W1982" s="5" t="str">
        <f>IFERROR(IF(INDEX(W$1:W1981,MATCH(V1982,V$1:V1981,0),1)=0,"",INDEX(W$1:W1981,MATCH(V1982,V$1:V1981,0),1)),"")</f>
        <v/>
      </c>
      <c r="AE1982" s="4"/>
      <c r="AY1982" s="7"/>
      <c r="BN1982" s="7" t="str">
        <f t="shared" si="397"/>
        <v/>
      </c>
      <c r="BO1982" s="286" t="str">
        <f t="shared" si="399"/>
        <v/>
      </c>
      <c r="BP1982" s="22" t="str">
        <f t="shared" si="398"/>
        <v/>
      </c>
      <c r="BQ1982" s="7"/>
      <c r="BR1982" s="75" t="str">
        <f t="shared" si="391"/>
        <v/>
      </c>
      <c r="BS1982" s="75" t="str">
        <f t="shared" si="392"/>
        <v/>
      </c>
      <c r="BT1982" s="5" t="str">
        <f t="shared" si="393"/>
        <v/>
      </c>
      <c r="BU1982" s="79" t="str">
        <f t="shared" si="394"/>
        <v/>
      </c>
      <c r="BV1982" s="79" t="str">
        <f t="shared" si="395"/>
        <v/>
      </c>
      <c r="BW1982" s="79" t="str">
        <f t="shared" si="396"/>
        <v/>
      </c>
      <c r="CB1982" s="5"/>
      <c r="CE1982" s="5"/>
      <c r="CF1982" s="5"/>
      <c r="CG1982" s="5"/>
      <c r="CH1982" s="5"/>
      <c r="CJ1982" s="14"/>
      <c r="CK1982" s="25"/>
      <c r="DO1982" s="5" t="e">
        <f>IF(REPORTE!AH$2="si",IF(C1982=VALUE(REPORTE!C$22),IF(SUM(DO1983:DO$1993),CONCATENATE(INT(B1982),", "),INT(B1982)),""),IF(C1982=VALUE(REPORTE!C$21),IF(SUM(DO1983:DO$1993),CONCATENATE(INT(B1982),", "),INT(B1982)),""))</f>
        <v>#VALUE!</v>
      </c>
      <c r="DS1982" s="5"/>
      <c r="DT1982" s="5"/>
      <c r="DU1982" s="5"/>
      <c r="DV1982" s="5"/>
    </row>
    <row r="1983" spans="1:126" x14ac:dyDescent="0.25">
      <c r="A1983" s="4" t="str">
        <f t="shared" si="390"/>
        <v/>
      </c>
      <c r="B1983" s="3"/>
      <c r="D1983" s="1"/>
      <c r="H1983" s="5" t="str">
        <f>IF(F1983="","",IFERROR(CONCATENATE("PEUA",VLOOKUP(ESTADO,REPORTE!AV$2:AW$33,2,0),DIDTRITO_FORM,CADER_FORM,IFERROR(INDEX(CA:CA,MATCH(DAY(F1983),BZ:BZ,0),1),DAY(F1983)),IFERROR(INDEX(CA:CA,MATCH(MONTH(F1983),BZ:BZ,0),1),MONTH(F1983)),YEAR(F1983),G1983),""))</f>
        <v/>
      </c>
      <c r="N1983" s="66" t="str">
        <f>IFERROR(IF(BT1983="","",IF(INDEX(N$1:N1982,MATCH(BT1983,BT$1:BT1982,0),1)=0,"",INDEX(N$1:N1982,MATCH(BT1983,BT$1:BT1982,0),1))),"")</f>
        <v/>
      </c>
      <c r="O1983" s="66" t="str">
        <f>IFERROR(IF(BT1983="","",IF(INDEX(O$1:O1982,MATCH(BT1983,BT$1:BT1982,0),1)=0,"",INDEX(O$1:O1982,MATCH(BT1983,BT$1:BT1982,0),1))),"")</f>
        <v/>
      </c>
      <c r="R1983" s="66"/>
      <c r="S1983" s="5"/>
      <c r="T1983" s="66"/>
      <c r="U1983" s="5" t="str">
        <f>IFERROR(IF(INDEX(U$1:U1982,MATCH(T1983,T$1:T1982,0),1)=0,"",INDEX(U$1:U1982,MATCH(T1983,T$1:T1982,0),1)),"")</f>
        <v/>
      </c>
      <c r="V1983" s="66"/>
      <c r="W1983" s="5" t="str">
        <f>IFERROR(IF(INDEX(W$1:W1982,MATCH(V1983,V$1:V1982,0),1)=0,"",INDEX(W$1:W1982,MATCH(V1983,V$1:V1982,0),1)),"")</f>
        <v/>
      </c>
      <c r="AE1983" s="4"/>
      <c r="AY1983" s="7"/>
      <c r="BN1983" s="7" t="str">
        <f t="shared" si="397"/>
        <v/>
      </c>
      <c r="BO1983" s="286" t="str">
        <f t="shared" si="399"/>
        <v/>
      </c>
      <c r="BP1983" s="22" t="str">
        <f t="shared" si="398"/>
        <v/>
      </c>
      <c r="BQ1983" s="7"/>
      <c r="BR1983" s="75" t="str">
        <f t="shared" si="391"/>
        <v/>
      </c>
      <c r="BS1983" s="75" t="str">
        <f t="shared" si="392"/>
        <v/>
      </c>
      <c r="BT1983" s="5" t="str">
        <f t="shared" si="393"/>
        <v/>
      </c>
      <c r="BU1983" s="79" t="str">
        <f t="shared" si="394"/>
        <v/>
      </c>
      <c r="BV1983" s="79" t="str">
        <f t="shared" si="395"/>
        <v/>
      </c>
      <c r="BW1983" s="79" t="str">
        <f t="shared" si="396"/>
        <v/>
      </c>
      <c r="CB1983" s="5"/>
      <c r="CE1983" s="5"/>
      <c r="CF1983" s="5"/>
      <c r="CG1983" s="5"/>
      <c r="CH1983" s="5"/>
      <c r="CJ1983" s="14"/>
      <c r="CK1983" s="25"/>
      <c r="DO1983" s="5" t="e">
        <f>IF(REPORTE!AH$2="si",IF(C1983=VALUE(REPORTE!C$22),IF(SUM(DO1984:DO$1993),CONCATENATE(INT(B1983),", "),INT(B1983)),""),IF(C1983=VALUE(REPORTE!C$21),IF(SUM(DO1984:DO$1993),CONCATENATE(INT(B1983),", "),INT(B1983)),""))</f>
        <v>#VALUE!</v>
      </c>
      <c r="DS1983" s="5"/>
      <c r="DT1983" s="5"/>
      <c r="DU1983" s="5"/>
      <c r="DV1983" s="5"/>
    </row>
    <row r="1984" spans="1:126" x14ac:dyDescent="0.25">
      <c r="A1984" s="4" t="str">
        <f t="shared" si="390"/>
        <v/>
      </c>
      <c r="B1984" s="3"/>
      <c r="D1984" s="1"/>
      <c r="H1984" s="5" t="str">
        <f>IF(F1984="","",IFERROR(CONCATENATE("PEUA",VLOOKUP(ESTADO,REPORTE!AV$2:AW$33,2,0),DIDTRITO_FORM,CADER_FORM,IFERROR(INDEX(CA:CA,MATCH(DAY(F1984),BZ:BZ,0),1),DAY(F1984)),IFERROR(INDEX(CA:CA,MATCH(MONTH(F1984),BZ:BZ,0),1),MONTH(F1984)),YEAR(F1984),G1984),""))</f>
        <v/>
      </c>
      <c r="N1984" s="66" t="str">
        <f>IFERROR(IF(BT1984="","",IF(INDEX(N$1:N1983,MATCH(BT1984,BT$1:BT1983,0),1)=0,"",INDEX(N$1:N1983,MATCH(BT1984,BT$1:BT1983,0),1))),"")</f>
        <v/>
      </c>
      <c r="O1984" s="66" t="str">
        <f>IFERROR(IF(BT1984="","",IF(INDEX(O$1:O1983,MATCH(BT1984,BT$1:BT1983,0),1)=0,"",INDEX(O$1:O1983,MATCH(BT1984,BT$1:BT1983,0),1))),"")</f>
        <v/>
      </c>
      <c r="R1984" s="66"/>
      <c r="S1984" s="5"/>
      <c r="T1984" s="66"/>
      <c r="U1984" s="5" t="str">
        <f>IFERROR(IF(INDEX(U$1:U1983,MATCH(T1984,T$1:T1983,0),1)=0,"",INDEX(U$1:U1983,MATCH(T1984,T$1:T1983,0),1)),"")</f>
        <v/>
      </c>
      <c r="V1984" s="66"/>
      <c r="W1984" s="5" t="str">
        <f>IFERROR(IF(INDEX(W$1:W1983,MATCH(V1984,V$1:V1983,0),1)=0,"",INDEX(W$1:W1983,MATCH(V1984,V$1:V1983,0),1)),"")</f>
        <v/>
      </c>
      <c r="AE1984" s="4"/>
      <c r="AY1984" s="7"/>
      <c r="BN1984" s="7" t="str">
        <f t="shared" si="397"/>
        <v/>
      </c>
      <c r="BO1984" s="286" t="str">
        <f t="shared" si="399"/>
        <v/>
      </c>
      <c r="BP1984" s="22" t="str">
        <f t="shared" si="398"/>
        <v/>
      </c>
      <c r="BQ1984" s="7"/>
      <c r="BR1984" s="75" t="str">
        <f t="shared" si="391"/>
        <v/>
      </c>
      <c r="BS1984" s="75" t="str">
        <f t="shared" si="392"/>
        <v/>
      </c>
      <c r="BT1984" s="5" t="str">
        <f t="shared" si="393"/>
        <v/>
      </c>
      <c r="BU1984" s="79" t="str">
        <f t="shared" si="394"/>
        <v/>
      </c>
      <c r="BV1984" s="79" t="str">
        <f t="shared" si="395"/>
        <v/>
      </c>
      <c r="BW1984" s="79" t="str">
        <f t="shared" si="396"/>
        <v/>
      </c>
      <c r="CB1984" s="5"/>
      <c r="CE1984" s="5"/>
      <c r="CF1984" s="5"/>
      <c r="CG1984" s="5"/>
      <c r="CH1984" s="5"/>
      <c r="CJ1984" s="14"/>
      <c r="CK1984" s="25"/>
      <c r="DO1984" s="5" t="e">
        <f>IF(REPORTE!AH$2="si",IF(C1984=VALUE(REPORTE!C$22),IF(SUM(DO1985:DO$1993),CONCATENATE(INT(B1984),", "),INT(B1984)),""),IF(C1984=VALUE(REPORTE!C$21),IF(SUM(DO1985:DO$1993),CONCATENATE(INT(B1984),", "),INT(B1984)),""))</f>
        <v>#VALUE!</v>
      </c>
      <c r="DS1984" s="5"/>
      <c r="DT1984" s="5"/>
      <c r="DU1984" s="5"/>
      <c r="DV1984" s="5"/>
    </row>
    <row r="1985" spans="1:126" x14ac:dyDescent="0.25">
      <c r="A1985" s="4" t="str">
        <f t="shared" si="390"/>
        <v/>
      </c>
      <c r="B1985" s="3"/>
      <c r="D1985" s="1"/>
      <c r="H1985" s="5" t="str">
        <f>IF(F1985="","",IFERROR(CONCATENATE("PEUA",VLOOKUP(ESTADO,REPORTE!AV$2:AW$33,2,0),DIDTRITO_FORM,CADER_FORM,IFERROR(INDEX(CA:CA,MATCH(DAY(F1985),BZ:BZ,0),1),DAY(F1985)),IFERROR(INDEX(CA:CA,MATCH(MONTH(F1985),BZ:BZ,0),1),MONTH(F1985)),YEAR(F1985),G1985),""))</f>
        <v/>
      </c>
      <c r="N1985" s="66" t="str">
        <f>IFERROR(IF(BT1985="","",IF(INDEX(N$1:N1984,MATCH(BT1985,BT$1:BT1984,0),1)=0,"",INDEX(N$1:N1984,MATCH(BT1985,BT$1:BT1984,0),1))),"")</f>
        <v/>
      </c>
      <c r="O1985" s="66" t="str">
        <f>IFERROR(IF(BT1985="","",IF(INDEX(O$1:O1984,MATCH(BT1985,BT$1:BT1984,0),1)=0,"",INDEX(O$1:O1984,MATCH(BT1985,BT$1:BT1984,0),1))),"")</f>
        <v/>
      </c>
      <c r="R1985" s="66"/>
      <c r="S1985" s="5"/>
      <c r="T1985" s="66"/>
      <c r="U1985" s="5" t="str">
        <f>IFERROR(IF(INDEX(U$1:U1984,MATCH(T1985,T$1:T1984,0),1)=0,"",INDEX(U$1:U1984,MATCH(T1985,T$1:T1984,0),1)),"")</f>
        <v/>
      </c>
      <c r="V1985" s="66"/>
      <c r="W1985" s="5" t="str">
        <f>IFERROR(IF(INDEX(W$1:W1984,MATCH(V1985,V$1:V1984,0),1)=0,"",INDEX(W$1:W1984,MATCH(V1985,V$1:V1984,0),1)),"")</f>
        <v/>
      </c>
      <c r="AE1985" s="4"/>
      <c r="AY1985" s="7"/>
      <c r="BN1985" s="7" t="str">
        <f t="shared" si="397"/>
        <v/>
      </c>
      <c r="BO1985" s="286" t="str">
        <f t="shared" si="399"/>
        <v/>
      </c>
      <c r="BP1985" s="22" t="str">
        <f t="shared" si="398"/>
        <v/>
      </c>
      <c r="BQ1985" s="7"/>
      <c r="BR1985" s="75" t="str">
        <f t="shared" si="391"/>
        <v/>
      </c>
      <c r="BS1985" s="75" t="str">
        <f t="shared" si="392"/>
        <v/>
      </c>
      <c r="BT1985" s="5" t="str">
        <f t="shared" si="393"/>
        <v/>
      </c>
      <c r="BU1985" s="79" t="str">
        <f t="shared" si="394"/>
        <v/>
      </c>
      <c r="BV1985" s="79" t="str">
        <f t="shared" si="395"/>
        <v/>
      </c>
      <c r="BW1985" s="79" t="str">
        <f t="shared" si="396"/>
        <v/>
      </c>
      <c r="CB1985" s="5"/>
      <c r="CE1985" s="5"/>
      <c r="CF1985" s="5"/>
      <c r="CG1985" s="5"/>
      <c r="CH1985" s="5"/>
      <c r="CJ1985" s="14"/>
      <c r="CK1985" s="25"/>
      <c r="DO1985" s="5" t="e">
        <f>IF(REPORTE!AH$2="si",IF(C1985=VALUE(REPORTE!C$22),IF(SUM(DO1986:DO$1993),CONCATENATE(INT(B1985),", "),INT(B1985)),""),IF(C1985=VALUE(REPORTE!C$21),IF(SUM(DO1986:DO$1993),CONCATENATE(INT(B1985),", "),INT(B1985)),""))</f>
        <v>#VALUE!</v>
      </c>
      <c r="DS1985" s="5"/>
      <c r="DT1985" s="5"/>
      <c r="DU1985" s="5"/>
      <c r="DV1985" s="5"/>
    </row>
    <row r="1986" spans="1:126" x14ac:dyDescent="0.25">
      <c r="A1986" s="4" t="str">
        <f t="shared" ref="A1986:A2000" si="400">IF(OR(BS1986="",BQ1986="",BQ1986="VENCIDO"),IF(B1986="","",IF(LEN(B1986)=1,"000"&amp;B1986,IF(LEN(B1986)=2,"00"&amp;B1986,IF(LEN(B1986)=3,"0"&amp;B1986,B1986)))),C1986)</f>
        <v/>
      </c>
      <c r="B1986" s="3"/>
      <c r="D1986" s="1"/>
      <c r="H1986" s="5" t="str">
        <f>IF(F1986="","",IFERROR(CONCATENATE("PEUA",VLOOKUP(ESTADO,REPORTE!AV$2:AW$33,2,0),DIDTRITO_FORM,CADER_FORM,IFERROR(INDEX(CA:CA,MATCH(DAY(F1986),BZ:BZ,0),1),DAY(F1986)),IFERROR(INDEX(CA:CA,MATCH(MONTH(F1986),BZ:BZ,0),1),MONTH(F1986)),YEAR(F1986),G1986),""))</f>
        <v/>
      </c>
      <c r="N1986" s="66" t="str">
        <f>IFERROR(IF(BT1986="","",IF(INDEX(N$1:N1985,MATCH(BT1986,BT$1:BT1985,0),1)=0,"",INDEX(N$1:N1985,MATCH(BT1986,BT$1:BT1985,0),1))),"")</f>
        <v/>
      </c>
      <c r="O1986" s="66" t="str">
        <f>IFERROR(IF(BT1986="","",IF(INDEX(O$1:O1985,MATCH(BT1986,BT$1:BT1985,0),1)=0,"",INDEX(O$1:O1985,MATCH(BT1986,BT$1:BT1985,0),1))),"")</f>
        <v/>
      </c>
      <c r="R1986" s="66"/>
      <c r="S1986" s="5"/>
      <c r="T1986" s="66"/>
      <c r="U1986" s="5" t="str">
        <f>IFERROR(IF(INDEX(U$1:U1985,MATCH(T1986,T$1:T1985,0),1)=0,"",INDEX(U$1:U1985,MATCH(T1986,T$1:T1985,0),1)),"")</f>
        <v/>
      </c>
      <c r="V1986" s="66"/>
      <c r="W1986" s="5" t="str">
        <f>IFERROR(IF(INDEX(W$1:W1985,MATCH(V1986,V$1:V1985,0),1)=0,"",INDEX(W$1:W1985,MATCH(V1986,V$1:V1985,0),1)),"")</f>
        <v/>
      </c>
      <c r="AE1986" s="4"/>
      <c r="AY1986" s="7"/>
      <c r="BN1986" s="7" t="str">
        <f t="shared" si="397"/>
        <v/>
      </c>
      <c r="BO1986" s="286" t="str">
        <f t="shared" si="399"/>
        <v/>
      </c>
      <c r="BP1986" s="22" t="str">
        <f t="shared" si="398"/>
        <v/>
      </c>
      <c r="BQ1986" s="7"/>
      <c r="BR1986" s="75" t="str">
        <f t="shared" ref="BR1986:BR2000" si="401">IFERROR(IF(BH1986=0,"",BH1986/6000),"")</f>
        <v/>
      </c>
      <c r="BS1986" s="75" t="str">
        <f t="shared" ref="BS1986:BS2002" si="402">IFERROR(IF(VALUE(AY1986)&gt;VALUE(APERTURA_VENTANILLA),"OK",""),"")</f>
        <v/>
      </c>
      <c r="BT1986" s="5" t="str">
        <f t="shared" ref="BT1986:BT2003" si="403">J1986&amp;IF(K1986="",""," ")&amp;K1986&amp;IF(L1986="",""," ")&amp;L1986</f>
        <v/>
      </c>
      <c r="BU1986" s="79" t="str">
        <f t="shared" ref="BU1986:BU2001" si="404">IF(I1986="","",IF(I1986="F",SUM(BV1986:BW1986),""))</f>
        <v/>
      </c>
      <c r="BV1986" s="79" t="str">
        <f t="shared" ref="BV1986:BV2001" si="405">IF(OR(I1986="M",I1986=""),"",IF(MID(N1986,11,1)="H",1,0))</f>
        <v/>
      </c>
      <c r="BW1986" s="79" t="str">
        <f t="shared" ref="BW1986:BW2001" si="406">IF(OR(I1986="M",I1986=""),"",IF(MID(N1986,11,1)="M",1,0))</f>
        <v/>
      </c>
      <c r="CB1986" s="5"/>
      <c r="CE1986" s="5"/>
      <c r="CF1986" s="5"/>
      <c r="CG1986" s="5"/>
      <c r="CH1986" s="5"/>
      <c r="CJ1986" s="14"/>
      <c r="CK1986" s="25"/>
      <c r="DO1986" s="5" t="e">
        <f>IF(REPORTE!AH$2="si",IF(C1986=VALUE(REPORTE!C$22),IF(SUM(DO1987:DO$1993),CONCATENATE(INT(B1986),", "),INT(B1986)),""),IF(C1986=VALUE(REPORTE!C$21),IF(SUM(DO1987:DO$1993),CONCATENATE(INT(B1986),", "),INT(B1986)),""))</f>
        <v>#VALUE!</v>
      </c>
      <c r="DS1986" s="5"/>
      <c r="DT1986" s="5"/>
      <c r="DU1986" s="5"/>
      <c r="DV1986" s="5"/>
    </row>
    <row r="1987" spans="1:126" x14ac:dyDescent="0.25">
      <c r="A1987" s="4" t="str">
        <f t="shared" si="400"/>
        <v/>
      </c>
      <c r="B1987" s="3"/>
      <c r="D1987" s="1"/>
      <c r="H1987" s="5" t="str">
        <f>IF(F1987="","",IFERROR(CONCATENATE("PEUA",VLOOKUP(ESTADO,REPORTE!AV$2:AW$33,2,0),DIDTRITO_FORM,CADER_FORM,IFERROR(INDEX(CA:CA,MATCH(DAY(F1987),BZ:BZ,0),1),DAY(F1987)),IFERROR(INDEX(CA:CA,MATCH(MONTH(F1987),BZ:BZ,0),1),MONTH(F1987)),YEAR(F1987),G1987),""))</f>
        <v/>
      </c>
      <c r="N1987" s="66" t="str">
        <f>IFERROR(IF(BT1987="","",IF(INDEX(N$1:N1986,MATCH(BT1987,BT$1:BT1986,0),1)=0,"",INDEX(N$1:N1986,MATCH(BT1987,BT$1:BT1986,0),1))),"")</f>
        <v/>
      </c>
      <c r="O1987" s="66" t="str">
        <f>IFERROR(IF(BT1987="","",IF(INDEX(O$1:O1986,MATCH(BT1987,BT$1:BT1986,0),1)=0,"",INDEX(O$1:O1986,MATCH(BT1987,BT$1:BT1986,0),1))),"")</f>
        <v/>
      </c>
      <c r="R1987" s="66"/>
      <c r="S1987" s="5"/>
      <c r="T1987" s="66"/>
      <c r="U1987" s="5" t="str">
        <f>IFERROR(IF(INDEX(U$1:U1986,MATCH(T1987,T$1:T1986,0),1)=0,"",INDEX(U$1:U1986,MATCH(T1987,T$1:T1986,0),1)),"")</f>
        <v/>
      </c>
      <c r="V1987" s="66"/>
      <c r="W1987" s="5" t="str">
        <f>IFERROR(IF(INDEX(W$1:W1986,MATCH(V1987,V$1:V1986,0),1)=0,"",INDEX(W$1:W1986,MATCH(V1987,V$1:V1986,0),1)),"")</f>
        <v/>
      </c>
      <c r="AE1987" s="4"/>
      <c r="AY1987" s="7"/>
      <c r="BN1987" s="7" t="str">
        <f t="shared" si="397"/>
        <v/>
      </c>
      <c r="BO1987" s="286" t="str">
        <f t="shared" si="399"/>
        <v/>
      </c>
      <c r="BP1987" s="22" t="str">
        <f t="shared" si="398"/>
        <v/>
      </c>
      <c r="BQ1987" s="7"/>
      <c r="BR1987" s="75" t="str">
        <f t="shared" si="401"/>
        <v/>
      </c>
      <c r="BS1987" s="75" t="str">
        <f t="shared" si="402"/>
        <v/>
      </c>
      <c r="BT1987" s="5" t="str">
        <f t="shared" si="403"/>
        <v/>
      </c>
      <c r="BU1987" s="79" t="str">
        <f t="shared" si="404"/>
        <v/>
      </c>
      <c r="BV1987" s="79" t="str">
        <f t="shared" si="405"/>
        <v/>
      </c>
      <c r="BW1987" s="79" t="str">
        <f t="shared" si="406"/>
        <v/>
      </c>
      <c r="CB1987" s="5"/>
      <c r="CE1987" s="5"/>
      <c r="CF1987" s="5"/>
      <c r="CG1987" s="5"/>
      <c r="CH1987" s="5"/>
      <c r="CJ1987" s="14"/>
      <c r="CK1987" s="25"/>
      <c r="DO1987" s="5" t="e">
        <f>IF(REPORTE!AH$2="si",IF(C1987=VALUE(REPORTE!C$22),IF(SUM(DO1988:DO$1993),CONCATENATE(INT(B1987),", "),INT(B1987)),""),IF(C1987=VALUE(REPORTE!C$21),IF(SUM(DO1988:DO$1993),CONCATENATE(INT(B1987),", "),INT(B1987)),""))</f>
        <v>#VALUE!</v>
      </c>
      <c r="DS1987" s="5"/>
      <c r="DT1987" s="5"/>
      <c r="DU1987" s="5"/>
      <c r="DV1987" s="5"/>
    </row>
    <row r="1988" spans="1:126" x14ac:dyDescent="0.25">
      <c r="A1988" s="4" t="str">
        <f t="shared" si="400"/>
        <v/>
      </c>
      <c r="B1988" s="3"/>
      <c r="D1988" s="1"/>
      <c r="H1988" s="5" t="str">
        <f>IF(F1988="","",IFERROR(CONCATENATE("PEUA",VLOOKUP(ESTADO,REPORTE!AV$2:AW$33,2,0),DIDTRITO_FORM,CADER_FORM,IFERROR(INDEX(CA:CA,MATCH(DAY(F1988),BZ:BZ,0),1),DAY(F1988)),IFERROR(INDEX(CA:CA,MATCH(MONTH(F1988),BZ:BZ,0),1),MONTH(F1988)),YEAR(F1988),G1988),""))</f>
        <v/>
      </c>
      <c r="N1988" s="66" t="str">
        <f>IFERROR(IF(BT1988="","",IF(INDEX(N$1:N1987,MATCH(BT1988,BT$1:BT1987,0),1)=0,"",INDEX(N$1:N1987,MATCH(BT1988,BT$1:BT1987,0),1))),"")</f>
        <v/>
      </c>
      <c r="O1988" s="66" t="str">
        <f>IFERROR(IF(BT1988="","",IF(INDEX(O$1:O1987,MATCH(BT1988,BT$1:BT1987,0),1)=0,"",INDEX(O$1:O1987,MATCH(BT1988,BT$1:BT1987,0),1))),"")</f>
        <v/>
      </c>
      <c r="R1988" s="66"/>
      <c r="S1988" s="5"/>
      <c r="T1988" s="66"/>
      <c r="U1988" s="5" t="str">
        <f>IFERROR(IF(INDEX(U$1:U1987,MATCH(T1988,T$1:T1987,0),1)=0,"",INDEX(U$1:U1987,MATCH(T1988,T$1:T1987,0),1)),"")</f>
        <v/>
      </c>
      <c r="V1988" s="66"/>
      <c r="W1988" s="5" t="str">
        <f>IFERROR(IF(INDEX(W$1:W1987,MATCH(V1988,V$1:V1987,0),1)=0,"",INDEX(W$1:W1987,MATCH(V1988,V$1:V1987,0),1)),"")</f>
        <v/>
      </c>
      <c r="AE1988" s="4"/>
      <c r="AY1988" s="7"/>
      <c r="BN1988" s="7" t="str">
        <f t="shared" si="397"/>
        <v/>
      </c>
      <c r="BO1988" s="286" t="str">
        <f t="shared" si="399"/>
        <v/>
      </c>
      <c r="BP1988" s="22" t="str">
        <f t="shared" si="398"/>
        <v/>
      </c>
      <c r="BQ1988" s="7"/>
      <c r="BR1988" s="75" t="str">
        <f t="shared" si="401"/>
        <v/>
      </c>
      <c r="BS1988" s="75" t="str">
        <f t="shared" si="402"/>
        <v/>
      </c>
      <c r="BT1988" s="5" t="str">
        <f t="shared" si="403"/>
        <v/>
      </c>
      <c r="BU1988" s="79" t="str">
        <f t="shared" si="404"/>
        <v/>
      </c>
      <c r="BV1988" s="79" t="str">
        <f t="shared" si="405"/>
        <v/>
      </c>
      <c r="BW1988" s="79" t="str">
        <f t="shared" si="406"/>
        <v/>
      </c>
      <c r="CB1988" s="5"/>
      <c r="CE1988" s="5"/>
      <c r="CF1988" s="5"/>
      <c r="CG1988" s="5"/>
      <c r="CH1988" s="5"/>
      <c r="CJ1988" s="14"/>
      <c r="CK1988" s="25"/>
      <c r="DO1988" s="5" t="e">
        <f>IF(REPORTE!AH$2="si",IF(C1988=VALUE(REPORTE!C$22),IF(SUM(DO1989:DO$1993),CONCATENATE(INT(B1988),", "),INT(B1988)),""),IF(C1988=VALUE(REPORTE!C$21),IF(SUM(DO1989:DO$1993),CONCATENATE(INT(B1988),", "),INT(B1988)),""))</f>
        <v>#VALUE!</v>
      </c>
      <c r="DS1988" s="5"/>
      <c r="DT1988" s="5"/>
      <c r="DU1988" s="5"/>
      <c r="DV1988" s="5"/>
    </row>
    <row r="1989" spans="1:126" x14ac:dyDescent="0.25">
      <c r="A1989" s="4" t="str">
        <f t="shared" si="400"/>
        <v/>
      </c>
      <c r="B1989" s="3"/>
      <c r="D1989" s="1"/>
      <c r="H1989" s="5" t="str">
        <f>IF(F1989="","",IFERROR(CONCATENATE("PEUA",VLOOKUP(ESTADO,REPORTE!AV$2:AW$33,2,0),DIDTRITO_FORM,CADER_FORM,IFERROR(INDEX(CA:CA,MATCH(DAY(F1989),BZ:BZ,0),1),DAY(F1989)),IFERROR(INDEX(CA:CA,MATCH(MONTH(F1989),BZ:BZ,0),1),MONTH(F1989)),YEAR(F1989),G1989),""))</f>
        <v/>
      </c>
      <c r="N1989" s="66" t="str">
        <f>IFERROR(IF(BT1989="","",IF(INDEX(N$1:N1988,MATCH(BT1989,BT$1:BT1988,0),1)=0,"",INDEX(N$1:N1988,MATCH(BT1989,BT$1:BT1988,0),1))),"")</f>
        <v/>
      </c>
      <c r="O1989" s="66" t="str">
        <f>IFERROR(IF(BT1989="","",IF(INDEX(O$1:O1988,MATCH(BT1989,BT$1:BT1988,0),1)=0,"",INDEX(O$1:O1988,MATCH(BT1989,BT$1:BT1988,0),1))),"")</f>
        <v/>
      </c>
      <c r="R1989" s="66"/>
      <c r="S1989" s="5"/>
      <c r="T1989" s="66"/>
      <c r="U1989" s="5" t="str">
        <f>IFERROR(IF(INDEX(U$1:U1988,MATCH(T1989,T$1:T1988,0),1)=0,"",INDEX(U$1:U1988,MATCH(T1989,T$1:T1988,0),1)),"")</f>
        <v/>
      </c>
      <c r="V1989" s="66"/>
      <c r="W1989" s="5" t="str">
        <f>IFERROR(IF(INDEX(W$1:W1988,MATCH(V1989,V$1:V1988,0),1)=0,"",INDEX(W$1:W1988,MATCH(V1989,V$1:V1988,0),1)),"")</f>
        <v/>
      </c>
      <c r="AE1989" s="4"/>
      <c r="AY1989" s="7"/>
      <c r="BN1989" s="7" t="str">
        <f t="shared" si="397"/>
        <v/>
      </c>
      <c r="BO1989" s="286" t="str">
        <f t="shared" si="399"/>
        <v/>
      </c>
      <c r="BP1989" s="22" t="str">
        <f t="shared" si="398"/>
        <v/>
      </c>
      <c r="BQ1989" s="7"/>
      <c r="BR1989" s="75" t="str">
        <f t="shared" si="401"/>
        <v/>
      </c>
      <c r="BS1989" s="75" t="str">
        <f t="shared" si="402"/>
        <v/>
      </c>
      <c r="BT1989" s="5" t="str">
        <f t="shared" si="403"/>
        <v/>
      </c>
      <c r="BU1989" s="79" t="str">
        <f t="shared" si="404"/>
        <v/>
      </c>
      <c r="BV1989" s="79" t="str">
        <f t="shared" si="405"/>
        <v/>
      </c>
      <c r="BW1989" s="79" t="str">
        <f t="shared" si="406"/>
        <v/>
      </c>
      <c r="CB1989" s="5"/>
      <c r="CE1989" s="5"/>
      <c r="CF1989" s="5"/>
      <c r="CG1989" s="5"/>
      <c r="CH1989" s="5"/>
      <c r="CJ1989" s="14"/>
      <c r="CK1989" s="25"/>
      <c r="DO1989" s="5" t="e">
        <f>IF(REPORTE!AH$2="si",IF(C1989=VALUE(REPORTE!C$22),IF(SUM(DO1990:DO$1993),CONCATENATE(INT(B1989),", "),INT(B1989)),""),IF(C1989=VALUE(REPORTE!C$21),IF(SUM(DO1990:DO$1993),CONCATENATE(INT(B1989),", "),INT(B1989)),""))</f>
        <v>#VALUE!</v>
      </c>
      <c r="DS1989" s="5"/>
      <c r="DT1989" s="5"/>
      <c r="DU1989" s="5"/>
      <c r="DV1989" s="5"/>
    </row>
    <row r="1990" spans="1:126" x14ac:dyDescent="0.25">
      <c r="A1990" s="4" t="str">
        <f t="shared" si="400"/>
        <v/>
      </c>
      <c r="B1990" s="3"/>
      <c r="D1990" s="1"/>
      <c r="H1990" s="5" t="str">
        <f>IF(F1990="","",IFERROR(CONCATENATE("PEUA",VLOOKUP(ESTADO,REPORTE!AV$2:AW$33,2,0),DIDTRITO_FORM,CADER_FORM,IFERROR(INDEX(CA:CA,MATCH(DAY(F1990),BZ:BZ,0),1),DAY(F1990)),IFERROR(INDEX(CA:CA,MATCH(MONTH(F1990),BZ:BZ,0),1),MONTH(F1990)),YEAR(F1990),G1990),""))</f>
        <v/>
      </c>
      <c r="N1990" s="66" t="str">
        <f>IFERROR(IF(BT1990="","",IF(INDEX(N$1:N1989,MATCH(BT1990,BT$1:BT1989,0),1)=0,"",INDEX(N$1:N1989,MATCH(BT1990,BT$1:BT1989,0),1))),"")</f>
        <v/>
      </c>
      <c r="O1990" s="66" t="str">
        <f>IFERROR(IF(BT1990="","",IF(INDEX(O$1:O1989,MATCH(BT1990,BT$1:BT1989,0),1)=0,"",INDEX(O$1:O1989,MATCH(BT1990,BT$1:BT1989,0),1))),"")</f>
        <v/>
      </c>
      <c r="R1990" s="66"/>
      <c r="S1990" s="5"/>
      <c r="T1990" s="66"/>
      <c r="U1990" s="5" t="str">
        <f>IFERROR(IF(INDEX(U$1:U1989,MATCH(T1990,T$1:T1989,0),1)=0,"",INDEX(U$1:U1989,MATCH(T1990,T$1:T1989,0),1)),"")</f>
        <v/>
      </c>
      <c r="V1990" s="66"/>
      <c r="W1990" s="5" t="str">
        <f>IFERROR(IF(INDEX(W$1:W1989,MATCH(V1990,V$1:V1989,0),1)=0,"",INDEX(W$1:W1989,MATCH(V1990,V$1:V1989,0),1)),"")</f>
        <v/>
      </c>
      <c r="AE1990" s="4"/>
      <c r="AY1990" s="7"/>
      <c r="BN1990" s="7" t="str">
        <f t="shared" si="397"/>
        <v/>
      </c>
      <c r="BO1990" s="286" t="str">
        <f t="shared" si="399"/>
        <v/>
      </c>
      <c r="BP1990" s="22" t="str">
        <f t="shared" si="398"/>
        <v/>
      </c>
      <c r="BQ1990" s="7"/>
      <c r="BR1990" s="75" t="str">
        <f t="shared" si="401"/>
        <v/>
      </c>
      <c r="BS1990" s="75" t="str">
        <f t="shared" si="402"/>
        <v/>
      </c>
      <c r="BT1990" s="5" t="str">
        <f t="shared" si="403"/>
        <v/>
      </c>
      <c r="BU1990" s="79" t="str">
        <f t="shared" si="404"/>
        <v/>
      </c>
      <c r="BV1990" s="79" t="str">
        <f t="shared" si="405"/>
        <v/>
      </c>
      <c r="BW1990" s="79" t="str">
        <f t="shared" si="406"/>
        <v/>
      </c>
      <c r="CB1990" s="5"/>
      <c r="CE1990" s="5"/>
      <c r="CF1990" s="5"/>
      <c r="CG1990" s="5"/>
      <c r="CH1990" s="5"/>
      <c r="CJ1990" s="14"/>
      <c r="CK1990" s="25"/>
      <c r="DO1990" s="5" t="e">
        <f>IF(REPORTE!AH$2="si",IF(C1990=VALUE(REPORTE!C$22),IF(SUM(DO1991:DO$1993),CONCATENATE(INT(B1990),", "),INT(B1990)),""),IF(C1990=VALUE(REPORTE!C$21),IF(SUM(DO1991:DO$1993),CONCATENATE(INT(B1990),", "),INT(B1990)),""))</f>
        <v>#VALUE!</v>
      </c>
      <c r="DS1990" s="5"/>
      <c r="DT1990" s="5"/>
      <c r="DU1990" s="5"/>
      <c r="DV1990" s="5"/>
    </row>
    <row r="1991" spans="1:126" x14ac:dyDescent="0.25">
      <c r="A1991" s="4" t="str">
        <f t="shared" si="400"/>
        <v/>
      </c>
      <c r="B1991" s="3"/>
      <c r="D1991" s="1"/>
      <c r="H1991" s="5" t="str">
        <f>IF(F1991="","",IFERROR(CONCATENATE("PEUA",VLOOKUP(ESTADO,REPORTE!AV$2:AW$33,2,0),DIDTRITO_FORM,CADER_FORM,IFERROR(INDEX(CA:CA,MATCH(DAY(F1991),BZ:BZ,0),1),DAY(F1991)),IFERROR(INDEX(CA:CA,MATCH(MONTH(F1991),BZ:BZ,0),1),MONTH(F1991)),YEAR(F1991),G1991),""))</f>
        <v/>
      </c>
      <c r="N1991" s="66" t="str">
        <f>IFERROR(IF(BT1991="","",IF(INDEX(N$1:N1990,MATCH(BT1991,BT$1:BT1990,0),1)=0,"",INDEX(N$1:N1990,MATCH(BT1991,BT$1:BT1990,0),1))),"")</f>
        <v/>
      </c>
      <c r="O1991" s="66" t="str">
        <f>IFERROR(IF(BT1991="","",IF(INDEX(O$1:O1990,MATCH(BT1991,BT$1:BT1990,0),1)=0,"",INDEX(O$1:O1990,MATCH(BT1991,BT$1:BT1990,0),1))),"")</f>
        <v/>
      </c>
      <c r="R1991" s="66"/>
      <c r="S1991" s="5"/>
      <c r="T1991" s="66"/>
      <c r="U1991" s="5" t="str">
        <f>IFERROR(IF(INDEX(U$1:U1990,MATCH(T1991,T$1:T1990,0),1)=0,"",INDEX(U$1:U1990,MATCH(T1991,T$1:T1990,0),1)),"")</f>
        <v/>
      </c>
      <c r="V1991" s="66"/>
      <c r="W1991" s="5" t="str">
        <f>IFERROR(IF(INDEX(W$1:W1990,MATCH(V1991,V$1:V1990,0),1)=0,"",INDEX(W$1:W1990,MATCH(V1991,V$1:V1990,0),1)),"")</f>
        <v/>
      </c>
      <c r="AE1991" s="4"/>
      <c r="AY1991" s="7"/>
      <c r="BN1991" s="7" t="str">
        <f t="shared" si="397"/>
        <v/>
      </c>
      <c r="BO1991" s="286" t="str">
        <f t="shared" si="399"/>
        <v/>
      </c>
      <c r="BP1991" s="22" t="str">
        <f t="shared" si="398"/>
        <v/>
      </c>
      <c r="BQ1991" s="7"/>
      <c r="BR1991" s="75" t="str">
        <f t="shared" si="401"/>
        <v/>
      </c>
      <c r="BS1991" s="75" t="str">
        <f t="shared" si="402"/>
        <v/>
      </c>
      <c r="BT1991" s="5" t="str">
        <f t="shared" si="403"/>
        <v/>
      </c>
      <c r="BU1991" s="79" t="str">
        <f t="shared" si="404"/>
        <v/>
      </c>
      <c r="BV1991" s="79" t="str">
        <f t="shared" si="405"/>
        <v/>
      </c>
      <c r="BW1991" s="79" t="str">
        <f t="shared" si="406"/>
        <v/>
      </c>
      <c r="CB1991" s="5"/>
      <c r="CE1991" s="5"/>
      <c r="CF1991" s="5"/>
      <c r="CG1991" s="5"/>
      <c r="CH1991" s="5"/>
      <c r="CJ1991" s="14"/>
      <c r="CK1991" s="25"/>
      <c r="DO1991" s="5" t="e">
        <f>IF(REPORTE!AH$2="si",IF(C1991=VALUE(REPORTE!C$22),IF(SUM(DO1992:DO$1993),CONCATENATE(INT(B1991),", "),INT(B1991)),""),IF(C1991=VALUE(REPORTE!C$21),IF(SUM(DO1992:DO$1993),CONCATENATE(INT(B1991),", "),INT(B1991)),""))</f>
        <v>#VALUE!</v>
      </c>
      <c r="DS1991" s="5"/>
      <c r="DT1991" s="5"/>
      <c r="DU1991" s="5"/>
      <c r="DV1991" s="5"/>
    </row>
    <row r="1992" spans="1:126" x14ac:dyDescent="0.25">
      <c r="A1992" s="4" t="str">
        <f t="shared" si="400"/>
        <v/>
      </c>
      <c r="B1992" s="3"/>
      <c r="D1992" s="1"/>
      <c r="H1992" s="5" t="str">
        <f>IF(F1992="","",IFERROR(CONCATENATE("PEUA",VLOOKUP(ESTADO,REPORTE!AV$2:AW$33,2,0),DIDTRITO_FORM,CADER_FORM,IFERROR(INDEX(CA:CA,MATCH(DAY(F1992),BZ:BZ,0),1),DAY(F1992)),IFERROR(INDEX(CA:CA,MATCH(MONTH(F1992),BZ:BZ,0),1),MONTH(F1992)),YEAR(F1992),G1992),""))</f>
        <v/>
      </c>
      <c r="N1992" s="66" t="str">
        <f>IFERROR(IF(BT1992="","",IF(INDEX(N$1:N1991,MATCH(BT1992,BT$1:BT1991,0),1)=0,"",INDEX(N$1:N1991,MATCH(BT1992,BT$1:BT1991,0),1))),"")</f>
        <v/>
      </c>
      <c r="O1992" s="66" t="str">
        <f>IFERROR(IF(BT1992="","",IF(INDEX(O$1:O1991,MATCH(BT1992,BT$1:BT1991,0),1)=0,"",INDEX(O$1:O1991,MATCH(BT1992,BT$1:BT1991,0),1))),"")</f>
        <v/>
      </c>
      <c r="R1992" s="66"/>
      <c r="S1992" s="5"/>
      <c r="T1992" s="66"/>
      <c r="U1992" s="5" t="str">
        <f>IFERROR(IF(INDEX(U$1:U1991,MATCH(T1992,T$1:T1991,0),1)=0,"",INDEX(U$1:U1991,MATCH(T1992,T$1:T1991,0),1)),"")</f>
        <v/>
      </c>
      <c r="V1992" s="66"/>
      <c r="W1992" s="5" t="str">
        <f>IFERROR(IF(INDEX(W$1:W1991,MATCH(V1992,V$1:V1991,0),1)=0,"",INDEX(W$1:W1991,MATCH(V1992,V$1:V1991,0),1)),"")</f>
        <v/>
      </c>
      <c r="AE1992" s="4"/>
      <c r="AY1992" s="7"/>
      <c r="BN1992" s="7" t="str">
        <f t="shared" si="397"/>
        <v/>
      </c>
      <c r="BO1992" s="286" t="str">
        <f t="shared" si="399"/>
        <v/>
      </c>
      <c r="BP1992" s="22" t="str">
        <f t="shared" si="398"/>
        <v/>
      </c>
      <c r="BQ1992" s="7"/>
      <c r="BR1992" s="75" t="str">
        <f t="shared" si="401"/>
        <v/>
      </c>
      <c r="BS1992" s="75" t="str">
        <f t="shared" si="402"/>
        <v/>
      </c>
      <c r="BT1992" s="5" t="str">
        <f t="shared" si="403"/>
        <v/>
      </c>
      <c r="BU1992" s="79" t="str">
        <f t="shared" si="404"/>
        <v/>
      </c>
      <c r="BV1992" s="79" t="str">
        <f t="shared" si="405"/>
        <v/>
      </c>
      <c r="BW1992" s="79" t="str">
        <f t="shared" si="406"/>
        <v/>
      </c>
      <c r="CB1992" s="5"/>
      <c r="CE1992" s="5"/>
      <c r="CF1992" s="5"/>
      <c r="CG1992" s="5"/>
      <c r="CH1992" s="5"/>
      <c r="CJ1992" s="14"/>
      <c r="CK1992" s="25"/>
      <c r="DO1992" s="5" t="e">
        <f>IF(REPORTE!AH$2="si",IF(C1992=VALUE(REPORTE!C$22),IF(SUM(DO1993:DO$1993),CONCATENATE(INT(B1992),", "),INT(B1992)),""),IF(C1992=VALUE(REPORTE!C$21),IF(SUM(DO1993:DO$1993),CONCATENATE(INT(B1992),", "),INT(B1992)),""))</f>
        <v>#VALUE!</v>
      </c>
      <c r="DS1992" s="5"/>
      <c r="DT1992" s="5"/>
      <c r="DU1992" s="5"/>
      <c r="DV1992" s="5"/>
    </row>
    <row r="1993" spans="1:126" x14ac:dyDescent="0.25">
      <c r="A1993" s="4" t="str">
        <f t="shared" si="400"/>
        <v/>
      </c>
      <c r="B1993" s="3"/>
      <c r="D1993" s="1"/>
      <c r="H1993" s="5" t="str">
        <f>IF(F1993="","",IFERROR(CONCATENATE("PEUA",VLOOKUP(ESTADO,REPORTE!AV$2:AW$33,2,0),DIDTRITO_FORM,CADER_FORM,IFERROR(INDEX(CA:CA,MATCH(DAY(F1993),BZ:BZ,0),1),DAY(F1993)),IFERROR(INDEX(CA:CA,MATCH(MONTH(F1993),BZ:BZ,0),1),MONTH(F1993)),YEAR(F1993),G1993),""))</f>
        <v/>
      </c>
      <c r="N1993" s="66" t="str">
        <f>IFERROR(IF(BT1993="","",IF(INDEX(N$1:N1992,MATCH(BT1993,BT$1:BT1992,0),1)=0,"",INDEX(N$1:N1992,MATCH(BT1993,BT$1:BT1992,0),1))),"")</f>
        <v/>
      </c>
      <c r="O1993" s="66" t="str">
        <f>IFERROR(IF(BT1993="","",IF(INDEX(O$1:O1992,MATCH(BT1993,BT$1:BT1992,0),1)=0,"",INDEX(O$1:O1992,MATCH(BT1993,BT$1:BT1992,0),1))),"")</f>
        <v/>
      </c>
      <c r="R1993" s="66"/>
      <c r="S1993" s="5"/>
      <c r="T1993" s="66"/>
      <c r="U1993" s="5" t="str">
        <f>IFERROR(IF(INDEX(U$1:U1992,MATCH(T1993,T$1:T1992,0),1)=0,"",INDEX(U$1:U1992,MATCH(T1993,T$1:T1992,0),1)),"")</f>
        <v/>
      </c>
      <c r="V1993" s="66"/>
      <c r="W1993" s="5" t="str">
        <f>IFERROR(IF(INDEX(W$1:W1992,MATCH(V1993,V$1:V1992,0),1)=0,"",INDEX(W$1:W1992,MATCH(V1993,V$1:V1992,0),1)),"")</f>
        <v/>
      </c>
      <c r="AE1993" s="4"/>
      <c r="AY1993" s="7"/>
      <c r="BN1993" s="7" t="str">
        <f t="shared" si="397"/>
        <v/>
      </c>
      <c r="BO1993" s="286" t="str">
        <f t="shared" si="399"/>
        <v/>
      </c>
      <c r="BP1993" s="22" t="str">
        <f t="shared" si="398"/>
        <v/>
      </c>
      <c r="BQ1993" s="7"/>
      <c r="BR1993" s="75" t="str">
        <f t="shared" si="401"/>
        <v/>
      </c>
      <c r="BS1993" s="75" t="str">
        <f t="shared" si="402"/>
        <v/>
      </c>
      <c r="BT1993" s="5" t="str">
        <f t="shared" si="403"/>
        <v/>
      </c>
      <c r="BU1993" s="79" t="str">
        <f t="shared" si="404"/>
        <v/>
      </c>
      <c r="BV1993" s="79" t="str">
        <f t="shared" si="405"/>
        <v/>
      </c>
      <c r="BW1993" s="79" t="str">
        <f t="shared" si="406"/>
        <v/>
      </c>
      <c r="CB1993" s="5"/>
      <c r="CE1993" s="5"/>
      <c r="CF1993" s="5"/>
      <c r="CG1993" s="5"/>
      <c r="CH1993" s="5"/>
      <c r="CJ1993" s="14"/>
      <c r="CK1993" s="25"/>
      <c r="DO1993" s="5" t="e">
        <f>IF(REPORTE!AH$2="si",IF(C1993=VALUE(REPORTE!C$22),IF(SUM(DO$1993:DO1994),CONCATENATE(INT(B1993),", "),INT(B1993)),""),IF(C1993=VALUE(REPORTE!C$21),IF(SUM(DO$1993:DO1994),CONCATENATE(INT(B1993),", "),INT(B1993)),""))</f>
        <v>#VALUE!</v>
      </c>
      <c r="DS1993" s="5"/>
      <c r="DT1993" s="5"/>
      <c r="DU1993" s="5"/>
      <c r="DV1993" s="5"/>
    </row>
    <row r="1994" spans="1:126" x14ac:dyDescent="0.25">
      <c r="A1994" s="4" t="str">
        <f t="shared" si="400"/>
        <v/>
      </c>
      <c r="B1994" s="3"/>
      <c r="D1994" s="1"/>
      <c r="H1994" s="5" t="str">
        <f>IF(F1994="","",IFERROR(CONCATENATE("PEUA",VLOOKUP(ESTADO,REPORTE!AV$2:AW$33,2,0),DIDTRITO_FORM,CADER_FORM,IFERROR(INDEX(CA:CA,MATCH(DAY(F1994),BZ:BZ,0),1),DAY(F1994)),IFERROR(INDEX(CA:CA,MATCH(MONTH(F1994),BZ:BZ,0),1),MONTH(F1994)),YEAR(F1994),G1994),""))</f>
        <v/>
      </c>
      <c r="N1994" s="66" t="str">
        <f>IFERROR(IF(BT1994="","",IF(INDEX(N$1:N1993,MATCH(BT1994,BT$1:BT1993,0),1)=0,"",INDEX(N$1:N1993,MATCH(BT1994,BT$1:BT1993,0),1))),"")</f>
        <v/>
      </c>
      <c r="O1994" s="66" t="str">
        <f>IFERROR(IF(BT1994="","",IF(INDEX(O$1:O1993,MATCH(BT1994,BT$1:BT1993,0),1)=0,"",INDEX(O$1:O1993,MATCH(BT1994,BT$1:BT1993,0),1))),"")</f>
        <v/>
      </c>
      <c r="R1994" s="66"/>
      <c r="S1994" s="5"/>
      <c r="T1994" s="66"/>
      <c r="U1994" s="5" t="str">
        <f>IFERROR(IF(INDEX(U$1:U1993,MATCH(T1994,T$1:T1993,0),1)=0,"",INDEX(U$1:U1993,MATCH(T1994,T$1:T1993,0),1)),"")</f>
        <v/>
      </c>
      <c r="V1994" s="66"/>
      <c r="W1994" s="5" t="str">
        <f>IFERROR(IF(INDEX(W$1:W1993,MATCH(V1994,V$1:V1993,0),1)=0,"",INDEX(W$1:W1993,MATCH(V1994,V$1:V1993,0),1)),"")</f>
        <v/>
      </c>
      <c r="AE1994" s="4"/>
      <c r="AY1994" s="7"/>
      <c r="BN1994" s="7" t="str">
        <f t="shared" si="397"/>
        <v/>
      </c>
      <c r="BO1994" s="286" t="str">
        <f t="shared" si="399"/>
        <v/>
      </c>
      <c r="BP1994" s="22" t="str">
        <f t="shared" si="398"/>
        <v/>
      </c>
      <c r="BQ1994" s="7"/>
      <c r="BR1994" s="75" t="str">
        <f t="shared" si="401"/>
        <v/>
      </c>
      <c r="BS1994" s="75" t="str">
        <f t="shared" si="402"/>
        <v/>
      </c>
      <c r="BT1994" s="5" t="str">
        <f t="shared" si="403"/>
        <v/>
      </c>
      <c r="BU1994" s="79" t="str">
        <f t="shared" si="404"/>
        <v/>
      </c>
      <c r="BV1994" s="79" t="str">
        <f t="shared" si="405"/>
        <v/>
      </c>
      <c r="BW1994" s="79" t="str">
        <f t="shared" si="406"/>
        <v/>
      </c>
      <c r="CB1994" s="5"/>
      <c r="CE1994" s="5"/>
      <c r="CF1994" s="5"/>
      <c r="CG1994" s="5"/>
      <c r="CH1994" s="5"/>
      <c r="CJ1994" s="14"/>
      <c r="CK1994" s="25"/>
      <c r="DO1994" s="5" t="e">
        <f>IF(REPORTE!AH$2="si",IF(C1994=VALUE(REPORTE!C$22),IF(SUM(DO$1993:DO1995),CONCATENATE(INT(B1994),", "),INT(B1994)),""),IF(C1994=VALUE(REPORTE!C$21),IF(SUM(DO$1993:DO1995),CONCATENATE(INT(B1994),", "),INT(B1994)),""))</f>
        <v>#VALUE!</v>
      </c>
      <c r="DS1994" s="5"/>
      <c r="DT1994" s="5"/>
      <c r="DU1994" s="5"/>
      <c r="DV1994" s="5"/>
    </row>
    <row r="1995" spans="1:126" x14ac:dyDescent="0.25">
      <c r="A1995" s="4" t="str">
        <f t="shared" si="400"/>
        <v/>
      </c>
      <c r="B1995" s="3"/>
      <c r="D1995" s="1"/>
      <c r="H1995" s="5" t="str">
        <f>IF(F1995="","",IFERROR(CONCATENATE("PEUA",VLOOKUP(ESTADO,REPORTE!AV$2:AW$33,2,0),DIDTRITO_FORM,CADER_FORM,IFERROR(INDEX(CA:CA,MATCH(DAY(F1995),BZ:BZ,0),1),DAY(F1995)),IFERROR(INDEX(CA:CA,MATCH(MONTH(F1995),BZ:BZ,0),1),MONTH(F1995)),YEAR(F1995),G1995),""))</f>
        <v/>
      </c>
      <c r="N1995" s="66" t="str">
        <f>IFERROR(IF(BT1995="","",IF(INDEX(N$1:N1994,MATCH(BT1995,BT$1:BT1994,0),1)=0,"",INDEX(N$1:N1994,MATCH(BT1995,BT$1:BT1994,0),1))),"")</f>
        <v/>
      </c>
      <c r="O1995" s="66" t="str">
        <f>IFERROR(IF(BT1995="","",IF(INDEX(O$1:O1994,MATCH(BT1995,BT$1:BT1994,0),1)=0,"",INDEX(O$1:O1994,MATCH(BT1995,BT$1:BT1994,0),1))),"")</f>
        <v/>
      </c>
      <c r="R1995" s="66"/>
      <c r="S1995" s="5"/>
      <c r="T1995" s="66"/>
      <c r="U1995" s="5" t="str">
        <f>IFERROR(IF(INDEX(U$1:U1994,MATCH(T1995,T$1:T1994,0),1)=0,"",INDEX(U$1:U1994,MATCH(T1995,T$1:T1994,0),1)),"")</f>
        <v/>
      </c>
      <c r="V1995" s="66"/>
      <c r="W1995" s="5" t="str">
        <f>IFERROR(IF(INDEX(W$1:W1994,MATCH(V1995,V$1:V1994,0),1)=0,"",INDEX(W$1:W1994,MATCH(V1995,V$1:V1994,0),1)),"")</f>
        <v/>
      </c>
      <c r="AE1995" s="4"/>
      <c r="AY1995" s="7"/>
      <c r="BN1995" s="7" t="str">
        <f t="shared" si="397"/>
        <v/>
      </c>
      <c r="BO1995" s="286" t="str">
        <f t="shared" si="399"/>
        <v/>
      </c>
      <c r="BP1995" s="22" t="str">
        <f t="shared" si="398"/>
        <v/>
      </c>
      <c r="BQ1995" s="7"/>
      <c r="BR1995" s="75" t="str">
        <f t="shared" si="401"/>
        <v/>
      </c>
      <c r="BS1995" s="75" t="str">
        <f t="shared" si="402"/>
        <v/>
      </c>
      <c r="BT1995" s="5" t="str">
        <f t="shared" si="403"/>
        <v/>
      </c>
      <c r="BU1995" s="79" t="str">
        <f t="shared" si="404"/>
        <v/>
      </c>
      <c r="BV1995" s="79" t="str">
        <f t="shared" si="405"/>
        <v/>
      </c>
      <c r="BW1995" s="79" t="str">
        <f t="shared" si="406"/>
        <v/>
      </c>
      <c r="CB1995" s="5"/>
      <c r="CE1995" s="5"/>
      <c r="CF1995" s="5"/>
      <c r="CG1995" s="5"/>
      <c r="CH1995" s="5"/>
      <c r="CJ1995" s="14"/>
      <c r="CK1995" s="25"/>
      <c r="DO1995" s="5" t="e">
        <f>IF(REPORTE!AH$2="si",IF(C1995=VALUE(REPORTE!C$22),IF(SUM(DO$1993:DO1996),CONCATENATE(INT(B1995),", "),INT(B1995)),""),IF(C1995=VALUE(REPORTE!C$21),IF(SUM(DO$1993:DO1996),CONCATENATE(INT(B1995),", "),INT(B1995)),""))</f>
        <v>#VALUE!</v>
      </c>
      <c r="DS1995" s="5"/>
      <c r="DT1995" s="5"/>
      <c r="DU1995" s="5"/>
      <c r="DV1995" s="5"/>
    </row>
    <row r="1996" spans="1:126" x14ac:dyDescent="0.25">
      <c r="A1996" s="4" t="str">
        <f t="shared" si="400"/>
        <v/>
      </c>
      <c r="B1996" s="3"/>
      <c r="D1996" s="1"/>
      <c r="H1996" s="5" t="str">
        <f>IF(F1996="","",IFERROR(CONCATENATE("PEUA",VLOOKUP(ESTADO,REPORTE!AV$2:AW$33,2,0),DIDTRITO_FORM,CADER_FORM,IFERROR(INDEX(CA:CA,MATCH(DAY(F1996),BZ:BZ,0),1),DAY(F1996)),IFERROR(INDEX(CA:CA,MATCH(MONTH(F1996),BZ:BZ,0),1),MONTH(F1996)),YEAR(F1996),G1996),""))</f>
        <v/>
      </c>
      <c r="N1996" s="66" t="str">
        <f>IFERROR(IF(BT1996="","",IF(INDEX(N$1:N1995,MATCH(BT1996,BT$1:BT1995,0),1)=0,"",INDEX(N$1:N1995,MATCH(BT1996,BT$1:BT1995,0),1))),"")</f>
        <v/>
      </c>
      <c r="O1996" s="66" t="str">
        <f>IFERROR(IF(BT1996="","",IF(INDEX(O$1:O1995,MATCH(BT1996,BT$1:BT1995,0),1)=0,"",INDEX(O$1:O1995,MATCH(BT1996,BT$1:BT1995,0),1))),"")</f>
        <v/>
      </c>
      <c r="R1996" s="66"/>
      <c r="S1996" s="5"/>
      <c r="T1996" s="66"/>
      <c r="U1996" s="5" t="str">
        <f>IFERROR(IF(INDEX(U$1:U1995,MATCH(T1996,T$1:T1995,0),1)=0,"",INDEX(U$1:U1995,MATCH(T1996,T$1:T1995,0),1)),"")</f>
        <v/>
      </c>
      <c r="V1996" s="66"/>
      <c r="W1996" s="5" t="str">
        <f>IFERROR(IF(INDEX(W$1:W1995,MATCH(V1996,V$1:V1995,0),1)=0,"",INDEX(W$1:W1995,MATCH(V1996,V$1:V1995,0),1)),"")</f>
        <v/>
      </c>
      <c r="AE1996" s="4"/>
      <c r="AY1996" s="7"/>
      <c r="BN1996" s="7" t="str">
        <f t="shared" ref="BN1996:BN2001" si="407">IF(BT1996="","",BT1996)</f>
        <v/>
      </c>
      <c r="BO1996" s="286" t="str">
        <f t="shared" si="399"/>
        <v/>
      </c>
      <c r="BP1996" s="22" t="str">
        <f t="shared" ref="BP1996:BP2001" si="408">IF(BR1996="","",BR1996)</f>
        <v/>
      </c>
      <c r="BQ1996" s="7"/>
      <c r="BR1996" s="75" t="str">
        <f t="shared" si="401"/>
        <v/>
      </c>
      <c r="BS1996" s="75" t="str">
        <f t="shared" si="402"/>
        <v/>
      </c>
      <c r="BT1996" s="5" t="str">
        <f t="shared" si="403"/>
        <v/>
      </c>
      <c r="BU1996" s="79" t="str">
        <f t="shared" si="404"/>
        <v/>
      </c>
      <c r="BV1996" s="79" t="str">
        <f t="shared" si="405"/>
        <v/>
      </c>
      <c r="BW1996" s="79" t="str">
        <f t="shared" si="406"/>
        <v/>
      </c>
      <c r="CB1996" s="5"/>
      <c r="CE1996" s="5"/>
      <c r="CF1996" s="5"/>
      <c r="CG1996" s="5"/>
      <c r="CH1996" s="5"/>
      <c r="CJ1996" s="14"/>
      <c r="CK1996" s="25"/>
      <c r="DO1996" s="5" t="e">
        <f>IF(REPORTE!AH$2="si",IF(C1996=VALUE(REPORTE!C$22),IF(SUM(DO$1993:DO1997),CONCATENATE(INT(B1996),", "),INT(B1996)),""),IF(C1996=VALUE(REPORTE!C$21),IF(SUM(DO$1993:DO1997),CONCATENATE(INT(B1996),", "),INT(B1996)),""))</f>
        <v>#VALUE!</v>
      </c>
      <c r="DS1996" s="5"/>
      <c r="DT1996" s="5"/>
      <c r="DU1996" s="5"/>
      <c r="DV1996" s="5"/>
    </row>
    <row r="1997" spans="1:126" x14ac:dyDescent="0.25">
      <c r="A1997" s="4" t="str">
        <f t="shared" si="400"/>
        <v/>
      </c>
      <c r="B1997" s="3"/>
      <c r="D1997" s="1"/>
      <c r="H1997" s="5" t="str">
        <f>IF(F1997="","",IFERROR(CONCATENATE("PEUA",VLOOKUP(ESTADO,REPORTE!AV$2:AW$33,2,0),DIDTRITO_FORM,CADER_FORM,IFERROR(INDEX(CA:CA,MATCH(DAY(F1997),BZ:BZ,0),1),DAY(F1997)),IFERROR(INDEX(CA:CA,MATCH(MONTH(F1997),BZ:BZ,0),1),MONTH(F1997)),YEAR(F1997),G1997),""))</f>
        <v/>
      </c>
      <c r="N1997" s="66" t="str">
        <f>IFERROR(IF(BT1997="","",IF(INDEX(N$1:N1996,MATCH(BT1997,BT$1:BT1996,0),1)=0,"",INDEX(N$1:N1996,MATCH(BT1997,BT$1:BT1996,0),1))),"")</f>
        <v/>
      </c>
      <c r="O1997" s="66" t="str">
        <f>IFERROR(IF(BT1997="","",IF(INDEX(O$1:O1996,MATCH(BT1997,BT$1:BT1996,0),1)=0,"",INDEX(O$1:O1996,MATCH(BT1997,BT$1:BT1996,0),1))),"")</f>
        <v/>
      </c>
      <c r="R1997" s="66"/>
      <c r="S1997" s="5"/>
      <c r="T1997" s="66"/>
      <c r="U1997" s="5" t="str">
        <f>IFERROR(IF(INDEX(U$1:U1996,MATCH(T1997,T$1:T1996,0),1)=0,"",INDEX(U$1:U1996,MATCH(T1997,T$1:T1996,0),1)),"")</f>
        <v/>
      </c>
      <c r="V1997" s="66"/>
      <c r="W1997" s="5" t="str">
        <f>IFERROR(IF(INDEX(W$1:W1996,MATCH(V1997,V$1:V1996,0),1)=0,"",INDEX(W$1:W1996,MATCH(V1997,V$1:V1996,0),1)),"")</f>
        <v/>
      </c>
      <c r="AE1997" s="4"/>
      <c r="AY1997" s="7"/>
      <c r="BN1997" s="7" t="str">
        <f t="shared" si="407"/>
        <v/>
      </c>
      <c r="BO1997" s="286" t="str">
        <f t="shared" si="399"/>
        <v/>
      </c>
      <c r="BP1997" s="22" t="str">
        <f t="shared" si="408"/>
        <v/>
      </c>
      <c r="BQ1997" s="7"/>
      <c r="BR1997" s="75" t="str">
        <f t="shared" si="401"/>
        <v/>
      </c>
      <c r="BS1997" s="75" t="str">
        <f t="shared" si="402"/>
        <v/>
      </c>
      <c r="BT1997" s="5" t="str">
        <f t="shared" si="403"/>
        <v/>
      </c>
      <c r="BU1997" s="79" t="str">
        <f t="shared" si="404"/>
        <v/>
      </c>
      <c r="BV1997" s="79" t="str">
        <f t="shared" si="405"/>
        <v/>
      </c>
      <c r="BW1997" s="79" t="str">
        <f t="shared" si="406"/>
        <v/>
      </c>
      <c r="CB1997" s="5"/>
      <c r="CE1997" s="5"/>
      <c r="CF1997" s="5"/>
      <c r="CG1997" s="5"/>
      <c r="CH1997" s="5"/>
      <c r="CJ1997" s="14"/>
      <c r="CK1997" s="25"/>
      <c r="DO1997" s="5" t="e">
        <f>IF(REPORTE!AH$2="si",IF(C1997=VALUE(REPORTE!C$22),IF(SUM(DO$1993:DO1998),CONCATENATE(INT(B1997),", "),INT(B1997)),""),IF(C1997=VALUE(REPORTE!C$21),IF(SUM(DO$1993:DO1998),CONCATENATE(INT(B1997),", "),INT(B1997)),""))</f>
        <v>#VALUE!</v>
      </c>
      <c r="DS1997" s="5"/>
      <c r="DT1997" s="5"/>
      <c r="DU1997" s="5"/>
      <c r="DV1997" s="5"/>
    </row>
    <row r="1998" spans="1:126" x14ac:dyDescent="0.25">
      <c r="A1998" s="4" t="str">
        <f t="shared" si="400"/>
        <v/>
      </c>
      <c r="B1998" s="3"/>
      <c r="D1998" s="1"/>
      <c r="H1998" s="5" t="str">
        <f>IF(F1998="","",IFERROR(CONCATENATE("PEUA",VLOOKUP(ESTADO,REPORTE!AV$2:AW$33,2,0),DIDTRITO_FORM,CADER_FORM,IFERROR(INDEX(CA:CA,MATCH(DAY(F1998),BZ:BZ,0),1),DAY(F1998)),IFERROR(INDEX(CA:CA,MATCH(MONTH(F1998),BZ:BZ,0),1),MONTH(F1998)),YEAR(F1998),G1998),""))</f>
        <v/>
      </c>
      <c r="N1998" s="66" t="str">
        <f>IFERROR(IF(BT1998="","",IF(INDEX(N$1:N1997,MATCH(BT1998,BT$1:BT1997,0),1)=0,"",INDEX(N$1:N1997,MATCH(BT1998,BT$1:BT1997,0),1))),"")</f>
        <v/>
      </c>
      <c r="O1998" s="66" t="str">
        <f>IFERROR(IF(BT1998="","",IF(INDEX(O$1:O1997,MATCH(BT1998,BT$1:BT1997,0),1)=0,"",INDEX(O$1:O1997,MATCH(BT1998,BT$1:BT1997,0),1))),"")</f>
        <v/>
      </c>
      <c r="R1998" s="66"/>
      <c r="S1998" s="5"/>
      <c r="T1998" s="66"/>
      <c r="U1998" s="5" t="str">
        <f>IFERROR(IF(INDEX(U$1:U1997,MATCH(T1998,T$1:T1997,0),1)=0,"",INDEX(U$1:U1997,MATCH(T1998,T$1:T1997,0),1)),"")</f>
        <v/>
      </c>
      <c r="V1998" s="66"/>
      <c r="W1998" s="5" t="str">
        <f>IFERROR(IF(INDEX(W$1:W1997,MATCH(V1998,V$1:V1997,0),1)=0,"",INDEX(W$1:W1997,MATCH(V1998,V$1:V1997,0),1)),"")</f>
        <v/>
      </c>
      <c r="AE1998" s="4"/>
      <c r="AY1998" s="7"/>
      <c r="BN1998" s="7" t="str">
        <f t="shared" si="407"/>
        <v/>
      </c>
      <c r="BO1998" s="286" t="str">
        <f t="shared" si="399"/>
        <v/>
      </c>
      <c r="BP1998" s="22" t="str">
        <f t="shared" si="408"/>
        <v/>
      </c>
      <c r="BQ1998" s="7"/>
      <c r="BR1998" s="75" t="str">
        <f t="shared" si="401"/>
        <v/>
      </c>
      <c r="BS1998" s="75" t="str">
        <f t="shared" si="402"/>
        <v/>
      </c>
      <c r="BT1998" s="5" t="str">
        <f t="shared" si="403"/>
        <v/>
      </c>
      <c r="BU1998" s="79" t="str">
        <f t="shared" si="404"/>
        <v/>
      </c>
      <c r="BV1998" s="79" t="str">
        <f t="shared" si="405"/>
        <v/>
      </c>
      <c r="BW1998" s="79" t="str">
        <f t="shared" si="406"/>
        <v/>
      </c>
      <c r="CB1998" s="5"/>
      <c r="CE1998" s="5"/>
      <c r="CF1998" s="5"/>
      <c r="CG1998" s="5"/>
      <c r="CH1998" s="5"/>
      <c r="CJ1998" s="14"/>
      <c r="CK1998" s="25"/>
      <c r="DO1998" s="5" t="e">
        <f>IF(REPORTE!AH$2="si",IF(C1998=VALUE(REPORTE!C$22),IF(SUM(DO$1993:DO1999),CONCATENATE(INT(B1998),", "),INT(B1998)),""),IF(C1998=VALUE(REPORTE!C$21),IF(SUM(DO$1993:DO1999),CONCATENATE(INT(B1998),", "),INT(B1998)),""))</f>
        <v>#VALUE!</v>
      </c>
      <c r="DS1998" s="5"/>
      <c r="DT1998" s="5"/>
      <c r="DU1998" s="5"/>
      <c r="DV1998" s="5"/>
    </row>
    <row r="1999" spans="1:126" x14ac:dyDescent="0.25">
      <c r="A1999" s="4" t="str">
        <f t="shared" si="400"/>
        <v/>
      </c>
      <c r="B1999" s="3"/>
      <c r="D1999" s="1"/>
      <c r="H1999" s="5" t="str">
        <f>IF(F1999="","",IFERROR(CONCATENATE("PEUA",VLOOKUP(ESTADO,REPORTE!AV$2:AW$33,2,0),DIDTRITO_FORM,CADER_FORM,IFERROR(INDEX(CA:CA,MATCH(DAY(F1999),BZ:BZ,0),1),DAY(F1999)),IFERROR(INDEX(CA:CA,MATCH(MONTH(F1999),BZ:BZ,0),1),MONTH(F1999)),YEAR(F1999),G1999),""))</f>
        <v/>
      </c>
      <c r="N1999" s="66" t="str">
        <f>IFERROR(IF(BT1999="","",IF(INDEX(N$1:N1998,MATCH(BT1999,BT$1:BT1998,0),1)=0,"",INDEX(N$1:N1998,MATCH(BT1999,BT$1:BT1998,0),1))),"")</f>
        <v/>
      </c>
      <c r="O1999" s="66" t="str">
        <f>IFERROR(IF(BT1999="","",IF(INDEX(O$1:O1998,MATCH(BT1999,BT$1:BT1998,0),1)=0,"",INDEX(O$1:O1998,MATCH(BT1999,BT$1:BT1998,0),1))),"")</f>
        <v/>
      </c>
      <c r="R1999" s="66"/>
      <c r="S1999" s="5"/>
      <c r="T1999" s="66"/>
      <c r="U1999" s="5" t="str">
        <f>IFERROR(IF(INDEX(U$1:U1998,MATCH(T1999,T$1:T1998,0),1)=0,"",INDEX(U$1:U1998,MATCH(T1999,T$1:T1998,0),1)),"")</f>
        <v/>
      </c>
      <c r="V1999" s="66"/>
      <c r="W1999" s="5" t="str">
        <f>IFERROR(IF(INDEX(W$1:W1998,MATCH(V1999,V$1:V1998,0),1)=0,"",INDEX(W$1:W1998,MATCH(V1999,V$1:V1998,0),1)),"")</f>
        <v/>
      </c>
      <c r="AE1999" s="4"/>
      <c r="AY1999" s="7"/>
      <c r="BN1999" s="7" t="str">
        <f t="shared" si="407"/>
        <v/>
      </c>
      <c r="BO1999" s="286" t="str">
        <f t="shared" si="399"/>
        <v/>
      </c>
      <c r="BP1999" s="22" t="str">
        <f t="shared" si="408"/>
        <v/>
      </c>
      <c r="BQ1999" s="7"/>
      <c r="BR1999" s="75" t="str">
        <f t="shared" si="401"/>
        <v/>
      </c>
      <c r="BS1999" s="75" t="str">
        <f t="shared" si="402"/>
        <v/>
      </c>
      <c r="BT1999" s="5" t="str">
        <f t="shared" si="403"/>
        <v/>
      </c>
      <c r="BU1999" s="79" t="str">
        <f t="shared" si="404"/>
        <v/>
      </c>
      <c r="BV1999" s="79" t="str">
        <f t="shared" si="405"/>
        <v/>
      </c>
      <c r="BW1999" s="79" t="str">
        <f t="shared" si="406"/>
        <v/>
      </c>
      <c r="CB1999" s="5"/>
      <c r="CE1999" s="5"/>
      <c r="CF1999" s="5"/>
      <c r="CG1999" s="5"/>
      <c r="CH1999" s="5"/>
      <c r="CJ1999" s="14"/>
      <c r="CK1999" s="25"/>
      <c r="DO1999" s="5" t="e">
        <f>IF(REPORTE!AH$2="si",IF(C1999=VALUE(REPORTE!C$22),IF(SUM(DO$1993:DO2000),CONCATENATE(INT(B1999),", "),INT(B1999)),""),IF(C1999=VALUE(REPORTE!C$21),IF(SUM(DO$1993:DO2000),CONCATENATE(INT(B1999),", "),INT(B1999)),""))</f>
        <v>#VALUE!</v>
      </c>
      <c r="DS1999" s="5"/>
      <c r="DT1999" s="5"/>
      <c r="DU1999" s="5"/>
      <c r="DV1999" s="5"/>
    </row>
    <row r="2000" spans="1:126" x14ac:dyDescent="0.25">
      <c r="A2000" s="4" t="str">
        <f t="shared" si="400"/>
        <v/>
      </c>
      <c r="B2000" s="3"/>
      <c r="D2000" s="1"/>
      <c r="H2000" s="5" t="str">
        <f>IF(F2000="","",IFERROR(CONCATENATE("PEUA",VLOOKUP(ESTADO,REPORTE!AV$2:AW$33,2,0),DIDTRITO_FORM,CADER_FORM,IFERROR(INDEX(CA:CA,MATCH(DAY(F2000),BZ:BZ,0),1),DAY(F2000)),IFERROR(INDEX(CA:CA,MATCH(MONTH(F2000),BZ:BZ,0),1),MONTH(F2000)),YEAR(F2000),G2000),""))</f>
        <v/>
      </c>
      <c r="N2000" s="66" t="str">
        <f>IFERROR(IF(BT2000="","",IF(INDEX(N$1:N1999,MATCH(BT2000,BT$1:BT1999,0),1)=0,"",INDEX(N$1:N1999,MATCH(BT2000,BT$1:BT1999,0),1))),"")</f>
        <v/>
      </c>
      <c r="O2000" s="66" t="str">
        <f>IFERROR(IF(BT2000="","",IF(INDEX(O$1:O1999,MATCH(BT2000,BT$1:BT1999,0),1)=0,"",INDEX(O$1:O1999,MATCH(BT2000,BT$1:BT1999,0),1))),"")</f>
        <v/>
      </c>
      <c r="R2000" s="66"/>
      <c r="S2000" s="5"/>
      <c r="T2000" s="66"/>
      <c r="U2000" s="5" t="str">
        <f>IFERROR(IF(INDEX(U$1:U1999,MATCH(T2000,T$1:T1999,0),1)=0,"",INDEX(U$1:U1999,MATCH(T2000,T$1:T1999,0),1)),"")</f>
        <v/>
      </c>
      <c r="V2000" s="66"/>
      <c r="W2000" s="5" t="str">
        <f>IFERROR(IF(INDEX(W$1:W1999,MATCH(V2000,V$1:V1999,0),1)=0,"",INDEX(W$1:W1999,MATCH(V2000,V$1:V1999,0),1)),"")</f>
        <v/>
      </c>
      <c r="AE2000" s="4"/>
      <c r="AY2000" s="7"/>
      <c r="BN2000" s="7" t="str">
        <f t="shared" si="407"/>
        <v/>
      </c>
      <c r="BO2000" s="286" t="str">
        <f t="shared" si="399"/>
        <v/>
      </c>
      <c r="BP2000" s="22" t="str">
        <f t="shared" si="408"/>
        <v/>
      </c>
      <c r="BQ2000" s="7"/>
      <c r="BR2000" s="75" t="str">
        <f t="shared" si="401"/>
        <v/>
      </c>
      <c r="BS2000" s="75" t="str">
        <f t="shared" si="402"/>
        <v/>
      </c>
      <c r="BT2000" s="5" t="str">
        <f t="shared" si="403"/>
        <v/>
      </c>
      <c r="BU2000" s="79" t="str">
        <f t="shared" si="404"/>
        <v/>
      </c>
      <c r="BV2000" s="79" t="str">
        <f t="shared" si="405"/>
        <v/>
      </c>
      <c r="BW2000" s="79" t="str">
        <f t="shared" si="406"/>
        <v/>
      </c>
      <c r="CB2000" s="5"/>
      <c r="CE2000" s="5"/>
      <c r="CF2000" s="5"/>
      <c r="CG2000" s="5"/>
      <c r="CH2000" s="5"/>
      <c r="CJ2000" s="14"/>
      <c r="CK2000" s="25"/>
      <c r="DO2000" s="5" t="e">
        <f>IF(REPORTE!AH$2="si",IF(C2000=VALUE(REPORTE!C$22),IF(SUM(DO$1993:DO2001),CONCATENATE(INT(B2000),", "),INT(B2000)),""),IF(C2000=VALUE(REPORTE!C$21),IF(SUM(DO$1993:DO2001),CONCATENATE(INT(B2000),", "),INT(B2000)),""))</f>
        <v>#VALUE!</v>
      </c>
      <c r="DS2000" s="5"/>
      <c r="DT2000" s="5"/>
      <c r="DU2000" s="5"/>
      <c r="DV2000" s="5"/>
    </row>
    <row r="2001" spans="1:126" x14ac:dyDescent="0.25">
      <c r="A2001" s="22"/>
      <c r="B2001" s="3"/>
      <c r="H2001" s="5" t="str">
        <f>IF(F2001="","",IFERROR(CONCATENATE("PEUA",VLOOKUP(ESTADO,REPORTE!AV$2:AW$33,2,0),DIDTRITO_FORM,CADER_FORM,IFERROR(INDEX(CA:CA,MATCH(DAY(F2001),BZ:BZ,0),1),DAY(F2001)),IFERROR(INDEX(CA:CA,MATCH(MONTH(F2001),BZ:BZ,0),1),MONTH(F2001)),YEAR(F2001),G2001),""))</f>
        <v/>
      </c>
      <c r="N2001" s="66" t="str">
        <f>IFERROR(IF(BT2001="","",IF(INDEX(N$1:N2000,MATCH(BT2001,BT$1:BT2000,0),1)=0,"",INDEX(N$1:N2000,MATCH(BT2001,BT$1:BT2000,0),1))),"")</f>
        <v/>
      </c>
      <c r="O2001" s="66" t="str">
        <f>IFERROR(IF(BT2001="","",IF(INDEX(O$1:O2000,MATCH(BT2001,BT$1:BT2000,0),1)=0,"",INDEX(O$1:O2000,MATCH(BT2001,BT$1:BT2000,0),1))),"")</f>
        <v/>
      </c>
      <c r="R2001" s="66"/>
      <c r="S2001" s="5"/>
      <c r="T2001" s="66"/>
      <c r="U2001" s="5" t="str">
        <f>IFERROR(IF(INDEX(U$1:U2000,MATCH(T2001,T$1:T2000,0),1)=0,"",INDEX(U$1:U2000,MATCH(T2001,T$1:T2000,0),1)),"")</f>
        <v/>
      </c>
      <c r="V2001" s="66"/>
      <c r="W2001" s="5" t="str">
        <f>IFERROR(IF(INDEX(W$1:W2000,MATCH(V2001,V$1:V2000,0),1)=0,"",INDEX(W$1:W2000,MATCH(V2001,V$1:V2000,0),1)),"")</f>
        <v/>
      </c>
      <c r="AE2001" s="4"/>
      <c r="AY2001" s="7"/>
      <c r="BN2001" s="7" t="str">
        <f t="shared" si="407"/>
        <v/>
      </c>
      <c r="BO2001" s="286" t="str">
        <f t="shared" si="399"/>
        <v/>
      </c>
      <c r="BP2001" s="22" t="str">
        <f t="shared" si="408"/>
        <v/>
      </c>
      <c r="BQ2001" s="7"/>
      <c r="BR2001" s="75" t="str">
        <f>IFERROR(IF(BH2001=0,"",BH2001/Z2001),"")</f>
        <v/>
      </c>
      <c r="BS2001" s="75" t="str">
        <f t="shared" si="402"/>
        <v/>
      </c>
      <c r="BT2001" s="5" t="str">
        <f t="shared" si="403"/>
        <v/>
      </c>
      <c r="BU2001" s="79" t="str">
        <f t="shared" si="404"/>
        <v/>
      </c>
      <c r="BV2001" s="79" t="str">
        <f t="shared" si="405"/>
        <v/>
      </c>
      <c r="BW2001" s="79" t="str">
        <f t="shared" si="406"/>
        <v/>
      </c>
      <c r="CB2001" s="5"/>
      <c r="CE2001" s="5"/>
      <c r="CF2001" s="5"/>
      <c r="CG2001" s="5"/>
      <c r="CH2001" s="5"/>
      <c r="CJ2001" s="14"/>
      <c r="CK2001" s="25"/>
      <c r="DO2001" s="5" t="e">
        <f>IF(REPORTE!AH$2="si",IF(C2001=VALUE(REPORTE!C$22),IF(SUM(DO$1993:DO2002),CONCATENATE(INT(B2001),", "),INT(B2001)),""),IF(C2001=VALUE(REPORTE!C$21),IF(SUM(DO$1993:DO2002),CONCATENATE(INT(B2001),", "),INT(B2001)),""))</f>
        <v>#VALUE!</v>
      </c>
      <c r="DS2001" s="5"/>
      <c r="DT2001" s="5"/>
      <c r="DU2001" s="5"/>
      <c r="DV2001" s="5"/>
    </row>
    <row r="2002" spans="1:126" x14ac:dyDescent="0.25">
      <c r="A2002" s="22"/>
      <c r="B2002" s="3"/>
      <c r="H2002" s="5" t="str">
        <f>IF(F2002="","",IFERROR(CONCATENATE("PEUA",VLOOKUP(ESTADO,REPORTE!AV$2:AW$33,2,0),DIDTRITO_FORM,CADER_FORM,IFERROR(INDEX(CA:CA,MATCH(DAY(F2002),BZ:BZ,0),1),DAY(F2002)),IFERROR(INDEX(CA:CA,MATCH(MONTH(F2002),BZ:BZ,0),1),MONTH(F2002)),YEAR(F2002),G2002),""))</f>
        <v/>
      </c>
      <c r="N2002" s="66" t="str">
        <f>IFERROR(IF(BT2002="","",IF(INDEX(N$1:N2001,MATCH(BT2002,BT$1:BT2001,0),1)=0,"",INDEX(N$1:N2001,MATCH(BT2002,BT$1:BT2001,0),1))),"")</f>
        <v/>
      </c>
      <c r="O2002" s="66" t="str">
        <f>IFERROR(IF(BT2002="","",IF(INDEX(O$1:O2001,MATCH(BT2002,BT$1:BT2001,0),1)=0,"",INDEX(O$1:O2001,MATCH(BT2002,BT$1:BT2001,0),1))),"")</f>
        <v/>
      </c>
      <c r="R2002" s="66"/>
      <c r="S2002" s="5"/>
      <c r="T2002" s="66"/>
      <c r="U2002" s="5" t="str">
        <f>IFERROR(IF(INDEX(U$1:U2001,MATCH(T2002,T$1:T2001,0),1)=0,"",INDEX(U$1:U2001,MATCH(T2002,T$1:T2001,0),1)),"")</f>
        <v/>
      </c>
      <c r="V2002" s="66"/>
      <c r="W2002" s="5" t="str">
        <f>IFERROR(IF(INDEX(W$1:W2001,MATCH(V2002,V$1:V2001,0),1)=0,"",INDEX(W$1:W2001,MATCH(V2002,V$1:V2001,0),1)),"")</f>
        <v/>
      </c>
      <c r="AY2002" s="7"/>
      <c r="BQ2002" s="7"/>
      <c r="BR2002" s="75"/>
      <c r="BS2002" s="75" t="str">
        <f t="shared" si="402"/>
        <v/>
      </c>
      <c r="BT2002" s="5" t="str">
        <f t="shared" si="403"/>
        <v/>
      </c>
      <c r="CB2002" s="5"/>
      <c r="CE2002" s="5"/>
      <c r="CF2002" s="5"/>
      <c r="CG2002" s="5"/>
      <c r="CH2002" s="5"/>
      <c r="CJ2002" s="14"/>
      <c r="CK2002" s="25"/>
      <c r="DO2002" s="5" t="e">
        <f>IF(REPORTE!AH$2="si",IF(C2002=VALUE(REPORTE!C$22),IF(SUM(DO$1993:DO2003),CONCATENATE(INT(B2002),", "),INT(B2002)),""),IF(C2002=VALUE(REPORTE!C$21),IF(SUM(DO$1993:DO2003),CONCATENATE(INT(B2002),", "),INT(B2002)),""))</f>
        <v>#VALUE!</v>
      </c>
      <c r="DS2002" s="5"/>
      <c r="DT2002" s="5"/>
      <c r="DU2002" s="5"/>
      <c r="DV2002" s="5"/>
    </row>
    <row r="2003" spans="1:126" x14ac:dyDescent="0.25">
      <c r="A2003" s="22"/>
      <c r="B2003" s="3"/>
      <c r="H2003" s="5"/>
      <c r="S2003" s="5"/>
      <c r="AY2003" s="7"/>
      <c r="BQ2003" s="7"/>
      <c r="BR2003" s="75"/>
      <c r="BS2003" s="75" t="str">
        <f>IFERROR(IF(AY2003&gt;APERTURA_VENTANILLA,"OK",""),"")</f>
        <v/>
      </c>
      <c r="BT2003" s="5" t="str">
        <f t="shared" si="403"/>
        <v/>
      </c>
      <c r="CB2003" s="5"/>
      <c r="CE2003" s="5"/>
      <c r="CF2003" s="5"/>
      <c r="CG2003" s="5"/>
      <c r="CH2003" s="5"/>
      <c r="CJ2003" s="14"/>
      <c r="CK2003" s="25"/>
      <c r="DO2003" s="5" t="e">
        <f>IF(REPORTE!AH$2="si",IF(C2003=VALUE(REPORTE!C$22),IF(SUM(DO$1993:DO2004),CONCATENATE(INT(B2003),", "),INT(B2003)),""),IF(C2003=VALUE(REPORTE!C$21),IF(SUM(DO$1993:DO2004),CONCATENATE(INT(B2003),", "),INT(B2003)),""))</f>
        <v>#VALUE!</v>
      </c>
      <c r="DS2003" s="5"/>
      <c r="DT2003" s="5"/>
      <c r="DU2003" s="5"/>
      <c r="DV2003" s="5"/>
    </row>
    <row r="2004" spans="1:126" x14ac:dyDescent="0.25">
      <c r="A2004" s="22"/>
      <c r="B2004" s="3"/>
      <c r="H2004" s="5"/>
      <c r="S2004" s="5"/>
      <c r="AY2004" s="7"/>
      <c r="BQ2004" s="7"/>
      <c r="BR2004" s="75"/>
      <c r="BS2004" s="75"/>
      <c r="CB2004" s="5"/>
      <c r="CE2004" s="5"/>
      <c r="CF2004" s="5"/>
      <c r="CG2004" s="5"/>
      <c r="CH2004" s="5"/>
      <c r="CJ2004" s="14"/>
      <c r="CK2004" s="25"/>
      <c r="DO2004" s="5" t="e">
        <f>IF(REPORTE!AH$2="si",IF(C2004=VALUE(REPORTE!C$22),IF(SUM(DO$1993:DO2005),CONCATENATE(INT(B2004),", "),INT(B2004)),""),IF(C2004=VALUE(REPORTE!C$21),IF(SUM(DO$1993:DO2005),CONCATENATE(INT(B2004),", "),INT(B2004)),""))</f>
        <v>#VALUE!</v>
      </c>
      <c r="DS2004" s="5"/>
      <c r="DT2004" s="5"/>
      <c r="DU2004" s="5"/>
      <c r="DV2004" s="5"/>
    </row>
    <row r="2005" spans="1:126" x14ac:dyDescent="0.25">
      <c r="A2005" s="22"/>
      <c r="B2005" s="3"/>
      <c r="H2005" s="5"/>
      <c r="S2005" s="5"/>
      <c r="AY2005" s="7"/>
      <c r="BQ2005" s="7"/>
      <c r="BR2005" s="75"/>
      <c r="BS2005" s="75"/>
      <c r="CB2005" s="5"/>
      <c r="CE2005" s="5"/>
      <c r="CF2005" s="5"/>
      <c r="CG2005" s="5"/>
      <c r="CH2005" s="5"/>
      <c r="CJ2005" s="14"/>
      <c r="CK2005" s="25"/>
      <c r="DO2005" s="5" t="e">
        <f>IF(REPORTE!AH$2="si",IF(C2005=VALUE(REPORTE!C$22),IF(SUM(DO$1993:DO2006),CONCATENATE(INT(B2005),", "),INT(B2005)),""),IF(C2005=VALUE(REPORTE!C$21),IF(SUM(DO$1993:DO2006),CONCATENATE(INT(B2005),", "),INT(B2005)),""))</f>
        <v>#VALUE!</v>
      </c>
      <c r="DS2005" s="5"/>
      <c r="DT2005" s="5"/>
      <c r="DU2005" s="5"/>
      <c r="DV2005" s="5"/>
    </row>
    <row r="2006" spans="1:126" x14ac:dyDescent="0.25">
      <c r="A2006" s="22"/>
      <c r="B2006" s="3"/>
      <c r="H2006" s="5"/>
      <c r="S2006" s="5"/>
      <c r="AY2006" s="7"/>
      <c r="BQ2006" s="7"/>
      <c r="BR2006" s="75"/>
      <c r="BS2006" s="75"/>
      <c r="CB2006" s="5"/>
      <c r="CE2006" s="5"/>
      <c r="CF2006" s="5"/>
      <c r="CG2006" s="5"/>
      <c r="CH2006" s="5"/>
      <c r="CJ2006" s="14"/>
      <c r="CK2006" s="25"/>
      <c r="DO2006" s="5" t="e">
        <f>IF(REPORTE!AH$2="si",IF(C2006=VALUE(REPORTE!C$22),IF(SUM(DO$1993:DO2007),CONCATENATE(INT(B2006),", "),INT(B2006)),""),IF(C2006=VALUE(REPORTE!C$21),IF(SUM(DO$1993:DO2007),CONCATENATE(INT(B2006),", "),INT(B2006)),""))</f>
        <v>#VALUE!</v>
      </c>
      <c r="DS2006" s="5"/>
      <c r="DT2006" s="5"/>
      <c r="DU2006" s="5"/>
      <c r="DV2006" s="5"/>
    </row>
    <row r="2007" spans="1:126" x14ac:dyDescent="0.25">
      <c r="A2007" s="22"/>
      <c r="B2007" s="3"/>
      <c r="H2007" s="5"/>
      <c r="S2007" s="5"/>
      <c r="AY2007" s="7"/>
      <c r="BQ2007" s="7"/>
      <c r="BR2007" s="75"/>
      <c r="BS2007" s="75"/>
      <c r="CB2007" s="5"/>
      <c r="CE2007" s="5"/>
      <c r="CF2007" s="5"/>
      <c r="CG2007" s="5"/>
      <c r="CH2007" s="5"/>
      <c r="CJ2007" s="14"/>
      <c r="CK2007" s="25"/>
      <c r="DO2007" s="5" t="e">
        <f>IF(REPORTE!AH$2="si",IF(C2007=VALUE(REPORTE!C$22),IF(SUM(DO$1993:DO2008),CONCATENATE(INT(B2007),", "),INT(B2007)),""),IF(C2007=VALUE(REPORTE!C$21),IF(SUM(DO$1993:DO2008),CONCATENATE(INT(B2007),", "),INT(B2007)),""))</f>
        <v>#VALUE!</v>
      </c>
      <c r="DS2007" s="5"/>
      <c r="DT2007" s="5"/>
      <c r="DU2007" s="5"/>
      <c r="DV2007" s="5"/>
    </row>
    <row r="2008" spans="1:126" x14ac:dyDescent="0.25">
      <c r="A2008" s="22"/>
      <c r="B2008" s="3"/>
      <c r="H2008" s="5"/>
      <c r="S2008" s="5"/>
      <c r="AY2008" s="7"/>
      <c r="BQ2008" s="7"/>
      <c r="BR2008" s="75"/>
      <c r="BS2008" s="75"/>
      <c r="CB2008" s="5"/>
      <c r="CE2008" s="5"/>
      <c r="CF2008" s="5"/>
      <c r="CG2008" s="5"/>
      <c r="CH2008" s="5"/>
      <c r="CJ2008" s="14"/>
      <c r="CK2008" s="25"/>
      <c r="DO2008" s="5" t="e">
        <f>IF(REPORTE!AH$2="si",IF(C2008=VALUE(REPORTE!C$22),IF(SUM(DO$1993:DO2009),CONCATENATE(INT(B2008),", "),INT(B2008)),""),IF(C2008=VALUE(REPORTE!C$21),IF(SUM(DO$1993:DO2009),CONCATENATE(INT(B2008),", "),INT(B2008)),""))</f>
        <v>#VALUE!</v>
      </c>
      <c r="DS2008" s="5"/>
      <c r="DT2008" s="5"/>
      <c r="DU2008" s="5"/>
      <c r="DV2008" s="5"/>
    </row>
    <row r="2009" spans="1:126" x14ac:dyDescent="0.25">
      <c r="A2009" s="22"/>
      <c r="B2009" s="3"/>
      <c r="H2009" s="5"/>
      <c r="S2009" s="5"/>
      <c r="AY2009" s="7"/>
      <c r="BQ2009" s="7"/>
      <c r="BR2009" s="75"/>
      <c r="BS2009" s="75"/>
      <c r="CB2009" s="5"/>
      <c r="CE2009" s="5"/>
      <c r="CF2009" s="5"/>
      <c r="CG2009" s="5"/>
      <c r="CH2009" s="5"/>
      <c r="CJ2009" s="14"/>
      <c r="CK2009" s="25"/>
      <c r="DO2009" s="5" t="e">
        <f>IF(REPORTE!AH$2="si",IF(C2009=VALUE(REPORTE!C$22),IF(SUM(DO$1993:DO2010),CONCATENATE(INT(B2009),", "),INT(B2009)),""),IF(C2009=VALUE(REPORTE!C$21),IF(SUM(DO$1993:DO2010),CONCATENATE(INT(B2009),", "),INT(B2009)),""))</f>
        <v>#VALUE!</v>
      </c>
      <c r="DS2009" s="5"/>
      <c r="DT2009" s="5"/>
      <c r="DU2009" s="5"/>
      <c r="DV2009" s="5"/>
    </row>
    <row r="2010" spans="1:126" x14ac:dyDescent="0.25">
      <c r="A2010" s="22"/>
      <c r="B2010" s="3"/>
      <c r="H2010" s="5"/>
      <c r="S2010" s="5"/>
      <c r="AY2010" s="7"/>
      <c r="BQ2010" s="7"/>
      <c r="BR2010" s="75"/>
      <c r="BS2010" s="75"/>
      <c r="CB2010" s="5"/>
      <c r="CE2010" s="5"/>
      <c r="CF2010" s="5"/>
      <c r="CG2010" s="5"/>
      <c r="CH2010" s="5"/>
      <c r="CJ2010" s="14"/>
      <c r="CK2010" s="25"/>
      <c r="DO2010" s="5" t="e">
        <f>IF(REPORTE!AH$2="si",IF(C2010=VALUE(REPORTE!C$22),IF(SUM(DO$1993:DO2011),CONCATENATE(INT(B2010),", "),INT(B2010)),""),IF(C2010=VALUE(REPORTE!C$21),IF(SUM(DO$1993:DO2011),CONCATENATE(INT(B2010),", "),INT(B2010)),""))</f>
        <v>#VALUE!</v>
      </c>
      <c r="DS2010" s="5"/>
      <c r="DT2010" s="5"/>
      <c r="DU2010" s="5"/>
      <c r="DV2010" s="5"/>
    </row>
    <row r="2011" spans="1:126" x14ac:dyDescent="0.25">
      <c r="A2011" s="22"/>
      <c r="B2011" s="3"/>
      <c r="H2011" s="5"/>
      <c r="S2011" s="5"/>
      <c r="AY2011" s="7"/>
      <c r="BQ2011" s="7"/>
      <c r="BR2011" s="75"/>
      <c r="BS2011" s="75"/>
      <c r="CB2011" s="5"/>
      <c r="CE2011" s="5"/>
      <c r="CF2011" s="5"/>
      <c r="CG2011" s="5"/>
      <c r="CH2011" s="5"/>
      <c r="CJ2011" s="14"/>
      <c r="CK2011" s="25"/>
      <c r="DO2011" s="5" t="e">
        <f>IF(REPORTE!AH$2="si",IF(C2011=VALUE(REPORTE!C$22),IF(SUM(DO$1993:DO2012),CONCATENATE(INT(B2011),", "),INT(B2011)),""),IF(C2011=VALUE(REPORTE!C$21),IF(SUM(DO$1993:DO2012),CONCATENATE(INT(B2011),", "),INT(B2011)),""))</f>
        <v>#VALUE!</v>
      </c>
      <c r="DS2011" s="5"/>
      <c r="DT2011" s="5"/>
      <c r="DU2011" s="5"/>
      <c r="DV2011" s="5"/>
    </row>
    <row r="2012" spans="1:126" x14ac:dyDescent="0.25">
      <c r="A2012" s="22"/>
      <c r="B2012" s="3"/>
      <c r="H2012" s="5"/>
      <c r="S2012" s="5"/>
      <c r="AY2012" s="7"/>
      <c r="BQ2012" s="7"/>
      <c r="BR2012" s="75"/>
      <c r="BS2012" s="75"/>
      <c r="CB2012" s="5"/>
      <c r="CE2012" s="5"/>
      <c r="CF2012" s="5"/>
      <c r="CG2012" s="5"/>
      <c r="CH2012" s="5"/>
      <c r="CJ2012" s="14"/>
      <c r="CK2012" s="25"/>
      <c r="DO2012" s="5" t="e">
        <f>IF(REPORTE!AH$2="si",IF(C2012=VALUE(REPORTE!C$22),IF(SUM(DO$1993:DO2013),CONCATENATE(INT(B2012),", "),INT(B2012)),""),IF(C2012=VALUE(REPORTE!C$21),IF(SUM(DO$1993:DO2013),CONCATENATE(INT(B2012),", "),INT(B2012)),""))</f>
        <v>#VALUE!</v>
      </c>
      <c r="DS2012" s="5"/>
      <c r="DT2012" s="5"/>
      <c r="DU2012" s="5"/>
      <c r="DV2012" s="5"/>
    </row>
    <row r="2013" spans="1:126" x14ac:dyDescent="0.25">
      <c r="A2013" s="22"/>
      <c r="B2013" s="3"/>
      <c r="H2013" s="5"/>
      <c r="S2013" s="5" t="str">
        <f>IFERROR(IF(INDEX(S$1:S2012,MATCH(R2013,R$1:R2012,0),1)=0,"",INDEX(S$1:S2012,MATCH(R2013,R$1:R2012,0),1)),"")</f>
        <v/>
      </c>
      <c r="AY2013" s="7"/>
      <c r="BQ2013" s="7"/>
      <c r="BR2013" s="75"/>
      <c r="BS2013" s="75"/>
      <c r="CB2013" s="5"/>
      <c r="CE2013" s="5"/>
      <c r="CF2013" s="5"/>
      <c r="CG2013" s="5"/>
      <c r="CH2013" s="5"/>
      <c r="CJ2013" s="14"/>
      <c r="CK2013" s="25"/>
      <c r="DO2013" s="5" t="e">
        <f>IF(REPORTE!AH$2="si",IF(C2013=VALUE(REPORTE!C$22),IF(SUM(DO$1993:DO2014),CONCATENATE(INT(B2013),", "),INT(B2013)),""),IF(C2013=VALUE(REPORTE!C$21),IF(SUM(DO$1993:DO2014),CONCATENATE(INT(B2013),", "),INT(B2013)),""))</f>
        <v>#VALUE!</v>
      </c>
      <c r="DS2013" s="5"/>
      <c r="DT2013" s="5"/>
      <c r="DU2013" s="5"/>
      <c r="DV2013" s="5"/>
    </row>
    <row r="2014" spans="1:126" x14ac:dyDescent="0.25">
      <c r="A2014" s="22"/>
      <c r="B2014" s="3"/>
      <c r="H2014" s="5"/>
      <c r="S2014" s="5" t="str">
        <f>IFERROR(IF(INDEX(S$1:S2013,MATCH(R2014,R$1:R2013,0),1)=0,"",INDEX(S$1:S2013,MATCH(R2014,R$1:R2013,0),1)),"")</f>
        <v/>
      </c>
      <c r="AY2014" s="7"/>
      <c r="BQ2014" s="7"/>
      <c r="BR2014" s="75"/>
      <c r="BS2014" s="75"/>
      <c r="CB2014" s="5"/>
      <c r="CE2014" s="5"/>
      <c r="CF2014" s="5"/>
      <c r="CG2014" s="5"/>
      <c r="CH2014" s="5"/>
      <c r="CJ2014" s="14"/>
      <c r="CK2014" s="25"/>
      <c r="DO2014" s="5" t="e">
        <f>IF(REPORTE!AH$2="si",IF(C2014=VALUE(REPORTE!C$22),IF(SUM(DO$1993:DO2015),CONCATENATE(INT(B2014),", "),INT(B2014)),""),IF(C2014=VALUE(REPORTE!C$21),IF(SUM(DO$1993:DO2015),CONCATENATE(INT(B2014),", "),INT(B2014)),""))</f>
        <v>#VALUE!</v>
      </c>
      <c r="DS2014" s="5"/>
      <c r="DT2014" s="5"/>
      <c r="DU2014" s="5"/>
      <c r="DV2014" s="5"/>
    </row>
    <row r="2015" spans="1:126" x14ac:dyDescent="0.25">
      <c r="A2015" s="22"/>
      <c r="B2015" s="3"/>
      <c r="H2015" s="5"/>
      <c r="BQ2015" s="7"/>
      <c r="BR2015" s="75"/>
      <c r="BS2015" s="75"/>
      <c r="CB2015" s="5"/>
      <c r="CE2015" s="5"/>
      <c r="CF2015" s="5"/>
      <c r="CG2015" s="5"/>
      <c r="CH2015" s="5"/>
      <c r="CJ2015" s="14"/>
      <c r="CK2015" s="25"/>
      <c r="DO2015" s="5" t="e">
        <f>IF(REPORTE!AH$2="si",IF(C2015=VALUE(REPORTE!C$22),IF(SUM(DO$1993:DO2016),CONCATENATE(INT(B2015),", "),INT(B2015)),""),IF(C2015=VALUE(REPORTE!C$21),IF(SUM(DO$1993:DO2016),CONCATENATE(INT(B2015),", "),INT(B2015)),""))</f>
        <v>#VALUE!</v>
      </c>
      <c r="DS2015" s="5"/>
      <c r="DT2015" s="5"/>
      <c r="DU2015" s="5"/>
      <c r="DV2015" s="5"/>
    </row>
    <row r="2016" spans="1:126" x14ac:dyDescent="0.25">
      <c r="A2016" s="22"/>
      <c r="B2016" s="3"/>
      <c r="H2016" s="5"/>
      <c r="BQ2016" s="7"/>
      <c r="BR2016" s="75"/>
      <c r="BS2016" s="75"/>
      <c r="CB2016" s="5"/>
      <c r="CE2016" s="5"/>
      <c r="CF2016" s="5"/>
      <c r="CG2016" s="5"/>
      <c r="CH2016" s="5"/>
      <c r="CJ2016" s="14"/>
      <c r="CK2016" s="25"/>
      <c r="DO2016" s="5" t="e">
        <f>IF(REPORTE!AH$2="si",IF(C2016=VALUE(REPORTE!C$22),IF(SUM(DO$1993:DO2017),CONCATENATE(INT(B2016),", "),INT(B2016)),""),IF(C2016=VALUE(REPORTE!C$21),IF(SUM(DO$1993:DO2017),CONCATENATE(INT(B2016),", "),INT(B2016)),""))</f>
        <v>#VALUE!</v>
      </c>
      <c r="DS2016" s="5"/>
      <c r="DT2016" s="5"/>
      <c r="DU2016" s="5"/>
      <c r="DV2016" s="5"/>
    </row>
    <row r="2017" spans="1:126" x14ac:dyDescent="0.25">
      <c r="A2017" s="22"/>
      <c r="B2017" s="3"/>
      <c r="H2017" s="5"/>
      <c r="BQ2017" s="7"/>
      <c r="BR2017" s="75"/>
      <c r="BS2017" s="75"/>
      <c r="CB2017" s="5"/>
      <c r="CE2017" s="5"/>
      <c r="CF2017" s="5"/>
      <c r="CG2017" s="5"/>
      <c r="CH2017" s="5"/>
      <c r="CJ2017" s="14"/>
      <c r="CK2017" s="25"/>
      <c r="DO2017" s="5" t="e">
        <f>IF(REPORTE!AH$2="si",IF(C2017=VALUE(REPORTE!C$22),IF(SUM(DO$1993:DO2018),CONCATENATE(INT(B2017),", "),INT(B2017)),""),IF(C2017=VALUE(REPORTE!C$21),IF(SUM(DO$1993:DO2018),CONCATENATE(INT(B2017),", "),INT(B2017)),""))</f>
        <v>#VALUE!</v>
      </c>
      <c r="DP2017" s="5"/>
      <c r="DS2017" s="5"/>
      <c r="DT2017" s="5"/>
      <c r="DU2017" s="5"/>
      <c r="DV2017" s="5"/>
    </row>
    <row r="2018" spans="1:126" x14ac:dyDescent="0.25">
      <c r="A2018" s="22"/>
      <c r="B2018" s="3"/>
      <c r="H2018" s="5"/>
      <c r="BQ2018" s="7"/>
      <c r="BR2018" s="75"/>
      <c r="BS2018" s="75"/>
      <c r="CB2018" s="5"/>
      <c r="CE2018" s="5"/>
      <c r="CF2018" s="5"/>
      <c r="CG2018" s="5"/>
      <c r="CH2018" s="5"/>
      <c r="CJ2018" s="14"/>
      <c r="CK2018" s="25"/>
      <c r="DO2018" s="5" t="e">
        <f>IF(REPORTE!AH$2="si",IF(C2018=VALUE(REPORTE!C$22),IF(SUM(DO$1993:DO2019),CONCATENATE(INT(B2018),", "),INT(B2018)),""),IF(C2018=VALUE(REPORTE!C$21),IF(SUM(DO$1993:DO2019),CONCATENATE(INT(B2018),", "),INT(B2018)),""))</f>
        <v>#VALUE!</v>
      </c>
      <c r="DP2018" s="5" t="e">
        <f>CONCATENATE(DO2018,DO2019,DO2020,DO2021,DO2022,DO2023,DO2024,DO2025,DO2026,DO2027,DO2028,DO2029,DO2030,DO2031,DO2032,DO2033,DO2034,DO2035,DO2036,DO2037,DO2038,DO2039,DO2040,DO2041,DO2042,DO2043,DO2044,DO2045,DO2046,DO2047,DO2048,DO2049,DO2050,DO2051,DO2052,DO2053,DO2054,DO2055,DO2056,DO2057,DO2058,DO2059)</f>
        <v>#VALUE!</v>
      </c>
      <c r="DS2018" s="5"/>
      <c r="DT2018" s="5"/>
      <c r="DU2018" s="5"/>
      <c r="DV2018" s="5"/>
    </row>
    <row r="2019" spans="1:126" x14ac:dyDescent="0.25">
      <c r="A2019" s="22"/>
      <c r="B2019" s="3"/>
      <c r="H2019" s="5"/>
      <c r="BQ2019" s="7"/>
      <c r="BR2019" s="75"/>
      <c r="BS2019" s="75"/>
      <c r="CB2019" s="5"/>
      <c r="CE2019" s="5"/>
      <c r="CF2019" s="5"/>
      <c r="CG2019" s="5"/>
      <c r="CH2019" s="5"/>
      <c r="CJ2019" s="14"/>
      <c r="CK2019" s="25"/>
      <c r="DO2019" s="5" t="e">
        <f>IF(REPORTE!AH$2="si",IF(C2019=VALUE(REPORTE!C$22),IF(SUM(DO$1993:DO2020),CONCATENATE(INT(B2019),", "),INT(B2019)),""),IF(C2019=VALUE(REPORTE!C$21),IF(SUM(DO$1993:DO2020),CONCATENATE(INT(B2019),", "),INT(B2019)),""))</f>
        <v>#VALUE!</v>
      </c>
      <c r="DS2019" s="5"/>
      <c r="DT2019" s="5"/>
      <c r="DU2019" s="5"/>
      <c r="DV2019" s="5"/>
    </row>
    <row r="2020" spans="1:126" x14ac:dyDescent="0.25">
      <c r="A2020" s="22"/>
      <c r="B2020" s="3"/>
      <c r="H2020" s="5"/>
      <c r="BQ2020" s="7"/>
      <c r="BR2020" s="75"/>
      <c r="BS2020" s="75"/>
      <c r="CB2020" s="5"/>
      <c r="CE2020" s="5"/>
      <c r="CF2020" s="5"/>
      <c r="CG2020" s="5"/>
      <c r="CH2020" s="5"/>
      <c r="CJ2020" s="14"/>
      <c r="CK2020" s="25"/>
      <c r="DO2020" s="5" t="e">
        <f>IF(REPORTE!AH$2="si",IF(C2020=VALUE(REPORTE!C$22),IF(SUM(DO$1993:DO2021),CONCATENATE(INT(B2020),", "),INT(B2020)),""),IF(C2020=VALUE(REPORTE!C$21),IF(SUM(DO$1993:DO2021),CONCATENATE(INT(B2020),", "),INT(B2020)),""))</f>
        <v>#VALUE!</v>
      </c>
      <c r="DS2020" s="5"/>
      <c r="DT2020" s="5"/>
      <c r="DU2020" s="5"/>
      <c r="DV2020" s="5"/>
    </row>
    <row r="2021" spans="1:126" x14ac:dyDescent="0.25">
      <c r="A2021" s="22"/>
      <c r="B2021" s="3"/>
      <c r="H2021" s="5"/>
      <c r="BQ2021" s="7"/>
      <c r="BR2021" s="75"/>
      <c r="BS2021" s="75"/>
      <c r="CB2021" s="5"/>
      <c r="CE2021" s="5"/>
      <c r="CF2021" s="5"/>
      <c r="CG2021" s="5"/>
      <c r="CH2021" s="5"/>
      <c r="CJ2021" s="14"/>
      <c r="CK2021" s="25"/>
      <c r="DO2021" s="5" t="e">
        <f>IF(REPORTE!AH$2="si",IF(C2021=VALUE(REPORTE!C$22),IF(SUM(DO$1993:DO2022),CONCATENATE(INT(B2021),", "),INT(B2021)),""),IF(C2021=VALUE(REPORTE!C$21),IF(SUM(DO$1993:DO2022),CONCATENATE(INT(B2021),", "),INT(B2021)),""))</f>
        <v>#VALUE!</v>
      </c>
      <c r="DS2021" s="5"/>
      <c r="DT2021" s="5"/>
      <c r="DU2021" s="5"/>
      <c r="DV2021" s="5"/>
    </row>
    <row r="2022" spans="1:126" x14ac:dyDescent="0.25">
      <c r="A2022" s="22"/>
      <c r="B2022" s="3"/>
      <c r="H2022" s="5"/>
      <c r="BQ2022" s="7"/>
      <c r="BR2022" s="75"/>
      <c r="BS2022" s="75"/>
      <c r="CB2022" s="5"/>
      <c r="CE2022" s="5"/>
      <c r="CF2022" s="5"/>
      <c r="CG2022" s="5"/>
      <c r="CH2022" s="5"/>
      <c r="CJ2022" s="14"/>
      <c r="CK2022" s="25"/>
      <c r="DO2022" s="5" t="e">
        <f>IF(REPORTE!AH$2="si",IF(C2022=VALUE(REPORTE!C$22),IF(SUM(DO$1993:DO2023),CONCATENATE(INT(B2022),", "),INT(B2022)),""),IF(C2022=VALUE(REPORTE!C$21),IF(SUM(DO$1993:DO2023),CONCATENATE(INT(B2022),", "),INT(B2022)),""))</f>
        <v>#VALUE!</v>
      </c>
      <c r="DS2022" s="5"/>
      <c r="DT2022" s="5"/>
      <c r="DU2022" s="5"/>
      <c r="DV2022" s="5"/>
    </row>
    <row r="2023" spans="1:126" x14ac:dyDescent="0.25">
      <c r="A2023" s="22"/>
      <c r="B2023" s="3"/>
      <c r="H2023" s="5"/>
      <c r="BQ2023" s="7"/>
      <c r="BR2023" s="75"/>
      <c r="BS2023" s="75"/>
      <c r="CB2023" s="5"/>
      <c r="CE2023" s="5"/>
      <c r="CF2023" s="5"/>
      <c r="CG2023" s="5"/>
      <c r="CH2023" s="5"/>
      <c r="CJ2023" s="14"/>
      <c r="CK2023" s="25"/>
      <c r="DO2023" s="5" t="e">
        <f>IF(REPORTE!AH$2="si",IF(C2023=VALUE(REPORTE!C$22),IF(SUM(DO$1993:DO2024),CONCATENATE(INT(B2023),", "),INT(B2023)),""),IF(C2023=VALUE(REPORTE!C$21),IF(SUM(DO$1993:DO2024),CONCATENATE(INT(B2023),", "),INT(B2023)),""))</f>
        <v>#VALUE!</v>
      </c>
      <c r="DS2023" s="5"/>
      <c r="DT2023" s="5"/>
      <c r="DU2023" s="5"/>
      <c r="DV2023" s="5"/>
    </row>
    <row r="2024" spans="1:126" x14ac:dyDescent="0.25">
      <c r="A2024" s="22"/>
      <c r="B2024" s="3"/>
      <c r="H2024" s="5"/>
      <c r="BQ2024" s="7"/>
      <c r="BR2024" s="75"/>
      <c r="BS2024" s="75"/>
      <c r="CB2024" s="5"/>
      <c r="CE2024" s="5"/>
      <c r="CF2024" s="5"/>
      <c r="CG2024" s="5"/>
      <c r="CH2024" s="5"/>
      <c r="CJ2024" s="14"/>
      <c r="CK2024" s="25"/>
      <c r="DO2024" s="5" t="e">
        <f>IF(REPORTE!AH$2="si",IF(C2024=VALUE(REPORTE!C$22),IF(SUM(DO$1993:DO2025),CONCATENATE(INT(B2024),", "),INT(B2024)),""),IF(C2024=VALUE(REPORTE!C$21),IF(SUM(DO$1993:DO2025),CONCATENATE(INT(B2024),", "),INT(B2024)),""))</f>
        <v>#VALUE!</v>
      </c>
      <c r="DS2024" s="5"/>
      <c r="DT2024" s="5"/>
      <c r="DU2024" s="5"/>
      <c r="DV2024" s="5"/>
    </row>
    <row r="2025" spans="1:126" x14ac:dyDescent="0.25">
      <c r="A2025" s="22"/>
      <c r="B2025" s="3"/>
      <c r="H2025" s="5"/>
      <c r="BQ2025" s="7"/>
      <c r="BR2025" s="75"/>
      <c r="BS2025" s="75"/>
      <c r="CB2025" s="5"/>
      <c r="CE2025" s="5"/>
      <c r="CF2025" s="5"/>
      <c r="CG2025" s="5"/>
      <c r="CH2025" s="5"/>
      <c r="CJ2025" s="14"/>
      <c r="CK2025" s="25"/>
      <c r="DO2025" s="5" t="e">
        <f>IF(REPORTE!AH$2="si",IF(C2025=VALUE(REPORTE!C$22),IF(SUM(DO$1993:DO2026),CONCATENATE(INT(B2025),", "),INT(B2025)),""),IF(C2025=VALUE(REPORTE!C$21),IF(SUM(DO$1993:DO2026),CONCATENATE(INT(B2025),", "),INT(B2025)),""))</f>
        <v>#VALUE!</v>
      </c>
      <c r="DS2025" s="5"/>
      <c r="DT2025" s="5"/>
      <c r="DU2025" s="5"/>
      <c r="DV2025" s="5"/>
    </row>
    <row r="2026" spans="1:126" x14ac:dyDescent="0.25">
      <c r="A2026" s="22"/>
      <c r="B2026" s="3"/>
      <c r="H2026" s="5"/>
      <c r="BQ2026" s="7"/>
      <c r="BR2026" s="75"/>
      <c r="BS2026" s="75"/>
      <c r="CB2026" s="5"/>
      <c r="CE2026" s="5"/>
      <c r="CF2026" s="5"/>
      <c r="CG2026" s="5"/>
      <c r="CH2026" s="5"/>
      <c r="CJ2026" s="14"/>
      <c r="CK2026" s="25"/>
      <c r="DO2026" s="5" t="e">
        <f>IF(REPORTE!AH$2="si",IF(C2026=VALUE(REPORTE!C$22),IF(SUM(DO$1993:DO2027),CONCATENATE(INT(B2026),", "),INT(B2026)),""),IF(C2026=VALUE(REPORTE!C$21),IF(SUM(DO$1993:DO2027),CONCATENATE(INT(B2026),", "),INT(B2026)),""))</f>
        <v>#VALUE!</v>
      </c>
      <c r="DS2026" s="5"/>
      <c r="DT2026" s="5"/>
      <c r="DU2026" s="5"/>
      <c r="DV2026" s="5"/>
    </row>
    <row r="2027" spans="1:126" x14ac:dyDescent="0.25">
      <c r="A2027" s="22"/>
      <c r="B2027" s="3"/>
      <c r="H2027" s="5"/>
      <c r="BQ2027" s="7"/>
      <c r="BR2027" s="75"/>
      <c r="BS2027" s="75"/>
      <c r="CB2027" s="5"/>
      <c r="CE2027" s="5"/>
      <c r="CF2027" s="5"/>
      <c r="CG2027" s="5"/>
      <c r="CH2027" s="5"/>
      <c r="CJ2027" s="14"/>
      <c r="CK2027" s="25"/>
      <c r="DO2027" s="5" t="e">
        <f>IF(REPORTE!AH$2="si",IF(C2027=VALUE(REPORTE!C$22),IF(SUM(DO$1993:DO2028),CONCATENATE(INT(B2027),", "),INT(B2027)),""),IF(C2027=VALUE(REPORTE!C$21),IF(SUM(DO$1993:DO2028),CONCATENATE(INT(B2027),", "),INT(B2027)),""))</f>
        <v>#VALUE!</v>
      </c>
      <c r="DS2027" s="5"/>
      <c r="DT2027" s="5"/>
      <c r="DU2027" s="5"/>
      <c r="DV2027" s="5"/>
    </row>
    <row r="2028" spans="1:126" x14ac:dyDescent="0.25">
      <c r="A2028" s="22"/>
      <c r="B2028" s="3"/>
      <c r="H2028" s="5"/>
      <c r="BR2028" s="75"/>
      <c r="BS2028" s="75"/>
      <c r="CB2028" s="5"/>
      <c r="CE2028" s="5"/>
      <c r="CF2028" s="5"/>
      <c r="CG2028" s="5"/>
      <c r="CH2028" s="5"/>
      <c r="CJ2028" s="14"/>
      <c r="CK2028" s="25"/>
      <c r="DO2028" s="5" t="e">
        <f>IF(REPORTE!AH$2="si",IF(C2028=VALUE(REPORTE!C$22),IF(SUM(DO$1993:DO2029),CONCATENATE(INT(B2028),", "),INT(B2028)),""),IF(C2028=VALUE(REPORTE!C$21),IF(SUM(DO$1993:DO2029),CONCATENATE(INT(B2028),", "),INT(B2028)),""))</f>
        <v>#VALUE!</v>
      </c>
      <c r="DS2028" s="5"/>
      <c r="DT2028" s="5"/>
      <c r="DU2028" s="5"/>
      <c r="DV2028" s="5"/>
    </row>
    <row r="2029" spans="1:126" x14ac:dyDescent="0.25">
      <c r="A2029" s="22"/>
      <c r="B2029" s="3"/>
      <c r="H2029" s="5"/>
      <c r="BR2029" s="75"/>
      <c r="BS2029" s="75"/>
      <c r="CB2029" s="5"/>
      <c r="CE2029" s="5"/>
      <c r="CF2029" s="5"/>
      <c r="CG2029" s="5"/>
      <c r="CH2029" s="5"/>
      <c r="CJ2029" s="14"/>
      <c r="CK2029" s="25"/>
      <c r="DO2029" s="5" t="e">
        <f>IF(REPORTE!AH$2="si",IF(C2029=VALUE(REPORTE!C$22),IF(SUM(DO$1993:DO2030),CONCATENATE(INT(B2029),", "),INT(B2029)),""),IF(C2029=VALUE(REPORTE!C$21),IF(SUM(DO$1993:DO2030),CONCATENATE(INT(B2029),", "),INT(B2029)),""))</f>
        <v>#VALUE!</v>
      </c>
      <c r="DS2029" s="5"/>
      <c r="DT2029" s="5"/>
      <c r="DU2029" s="5"/>
      <c r="DV2029" s="5"/>
    </row>
    <row r="2030" spans="1:126" x14ac:dyDescent="0.25">
      <c r="A2030" s="22"/>
      <c r="B2030" s="3"/>
      <c r="H2030" s="5"/>
      <c r="BR2030" s="75"/>
      <c r="BS2030" s="75"/>
      <c r="CB2030" s="5"/>
      <c r="CE2030" s="5"/>
      <c r="CF2030" s="5"/>
      <c r="CG2030" s="5"/>
      <c r="CH2030" s="5"/>
      <c r="CJ2030" s="14"/>
      <c r="CK2030" s="25"/>
      <c r="DO2030" s="5" t="e">
        <f>IF(REPORTE!AH$2="si",IF(C2030=VALUE(REPORTE!C$22),IF(SUM(DO$1993:DO2031),CONCATENATE(INT(B2030),", "),INT(B2030)),""),IF(C2030=VALUE(REPORTE!C$21),IF(SUM(DO$1993:DO2031),CONCATENATE(INT(B2030),", "),INT(B2030)),""))</f>
        <v>#VALUE!</v>
      </c>
      <c r="DS2030" s="5"/>
      <c r="DT2030" s="5"/>
      <c r="DU2030" s="5"/>
      <c r="DV2030" s="5"/>
    </row>
    <row r="2031" spans="1:126" x14ac:dyDescent="0.25">
      <c r="A2031" s="22"/>
      <c r="B2031" s="3"/>
      <c r="H2031" s="5"/>
      <c r="BR2031" s="75"/>
      <c r="BS2031" s="75"/>
      <c r="CB2031" s="5"/>
      <c r="CE2031" s="5"/>
      <c r="CF2031" s="5"/>
      <c r="CG2031" s="5"/>
      <c r="CH2031" s="5"/>
      <c r="CJ2031" s="14"/>
      <c r="CK2031" s="25"/>
      <c r="DO2031" s="5" t="e">
        <f>IF(REPORTE!AH$2="si",IF(C2031=VALUE(REPORTE!C$22),IF(SUM(DO$1993:DO2032),CONCATENATE(INT(B2031),", "),INT(B2031)),""),IF(C2031=VALUE(REPORTE!C$21),IF(SUM(DO$1993:DO2032),CONCATENATE(INT(B2031),", "),INT(B2031)),""))</f>
        <v>#VALUE!</v>
      </c>
      <c r="DS2031" s="5"/>
      <c r="DT2031" s="5"/>
      <c r="DU2031" s="5"/>
      <c r="DV2031" s="5"/>
    </row>
    <row r="2032" spans="1:126" x14ac:dyDescent="0.25">
      <c r="A2032" s="22"/>
      <c r="B2032" s="3"/>
      <c r="H2032" s="5"/>
      <c r="BR2032" s="75"/>
      <c r="BS2032" s="75"/>
      <c r="CB2032" s="5"/>
      <c r="CE2032" s="5"/>
      <c r="CF2032" s="5"/>
      <c r="CG2032" s="5"/>
      <c r="CH2032" s="5"/>
      <c r="CJ2032" s="14"/>
      <c r="CK2032" s="25"/>
      <c r="DO2032" s="5" t="e">
        <f>IF(REPORTE!AH$2="si",IF(C2032=VALUE(REPORTE!C$22),IF(SUM(DO$1993:DO2033),CONCATENATE(INT(B2032),", "),INT(B2032)),""),IF(C2032=VALUE(REPORTE!C$21),IF(SUM(DO$1993:DO2033),CONCATENATE(INT(B2032),", "),INT(B2032)),""))</f>
        <v>#VALUE!</v>
      </c>
      <c r="DS2032" s="5"/>
      <c r="DT2032" s="5"/>
      <c r="DU2032" s="5"/>
      <c r="DV2032" s="5"/>
    </row>
    <row r="2033" spans="1:126" x14ac:dyDescent="0.25">
      <c r="A2033" s="22"/>
      <c r="B2033" s="3"/>
      <c r="H2033" s="5"/>
      <c r="BR2033" s="75"/>
      <c r="BS2033" s="75"/>
      <c r="CB2033" s="5"/>
      <c r="CE2033" s="5"/>
      <c r="CF2033" s="5"/>
      <c r="CG2033" s="5"/>
      <c r="CH2033" s="5"/>
      <c r="CJ2033" s="14"/>
      <c r="CK2033" s="25"/>
      <c r="DO2033" s="5" t="e">
        <f>IF(REPORTE!AH$2="si",IF(C2033=VALUE(REPORTE!C$22),IF(SUM(DO$1993:DO2034),CONCATENATE(INT(B2033),", "),INT(B2033)),""),IF(C2033=VALUE(REPORTE!C$21),IF(SUM(DO$1993:DO2034),CONCATENATE(INT(B2033),", "),INT(B2033)),""))</f>
        <v>#VALUE!</v>
      </c>
      <c r="DS2033" s="5"/>
      <c r="DT2033" s="5"/>
      <c r="DU2033" s="5"/>
      <c r="DV2033" s="5"/>
    </row>
    <row r="2034" spans="1:126" x14ac:dyDescent="0.25">
      <c r="A2034" s="22"/>
      <c r="B2034" s="3"/>
      <c r="H2034" s="5"/>
      <c r="BR2034" s="75"/>
      <c r="BS2034" s="75"/>
      <c r="CB2034" s="5"/>
      <c r="CE2034" s="5"/>
      <c r="CF2034" s="5"/>
      <c r="CG2034" s="5"/>
      <c r="CH2034" s="5"/>
      <c r="CJ2034" s="14"/>
      <c r="CK2034" s="25"/>
      <c r="DO2034" s="5" t="e">
        <f>IF(REPORTE!AH$2="si",IF(C2034=VALUE(REPORTE!C$22),IF(SUM(DO$1993:DO2035),CONCATENATE(INT(B2034),", "),INT(B2034)),""),IF(C2034=VALUE(REPORTE!C$21),IF(SUM(DO$1993:DO2035),CONCATENATE(INT(B2034),", "),INT(B2034)),""))</f>
        <v>#VALUE!</v>
      </c>
      <c r="DS2034" s="5"/>
      <c r="DT2034" s="5"/>
      <c r="DU2034" s="5"/>
      <c r="DV2034" s="5"/>
    </row>
    <row r="2035" spans="1:126" x14ac:dyDescent="0.25">
      <c r="A2035" s="22"/>
      <c r="B2035" s="3"/>
      <c r="H2035" s="5"/>
      <c r="BR2035" s="75"/>
      <c r="BS2035" s="75"/>
      <c r="CB2035" s="5"/>
      <c r="CE2035" s="5"/>
      <c r="CF2035" s="5"/>
      <c r="CG2035" s="5"/>
      <c r="CH2035" s="5"/>
      <c r="CJ2035" s="14"/>
      <c r="CK2035" s="25"/>
      <c r="DO2035" s="5" t="e">
        <f>IF(REPORTE!AH$2="si",IF(C2035=VALUE(REPORTE!C$22),IF(SUM(DO$1993:DO2036),CONCATENATE(INT(B2035),", "),INT(B2035)),""),IF(C2035=VALUE(REPORTE!C$21),IF(SUM(DO$1993:DO2036),CONCATENATE(INT(B2035),", "),INT(B2035)),""))</f>
        <v>#VALUE!</v>
      </c>
      <c r="DS2035" s="5"/>
      <c r="DT2035" s="5"/>
      <c r="DU2035" s="5"/>
      <c r="DV2035" s="5"/>
    </row>
    <row r="2036" spans="1:126" x14ac:dyDescent="0.25">
      <c r="A2036" s="22"/>
      <c r="B2036" s="3"/>
      <c r="H2036" s="5"/>
      <c r="BR2036" s="75"/>
      <c r="BS2036" s="75"/>
      <c r="CB2036" s="5"/>
      <c r="CE2036" s="5"/>
      <c r="CF2036" s="5"/>
      <c r="CG2036" s="5"/>
      <c r="CH2036" s="5"/>
      <c r="CJ2036" s="14"/>
      <c r="CK2036" s="25"/>
      <c r="DO2036" s="5" t="e">
        <f>IF(REPORTE!AH$2="si",IF(C2036=VALUE(REPORTE!C$22),IF(SUM(DO$1993:DO2037),CONCATENATE(INT(B2036),", "),INT(B2036)),""),IF(C2036=VALUE(REPORTE!C$21),IF(SUM(DO$1993:DO2037),CONCATENATE(INT(B2036),", "),INT(B2036)),""))</f>
        <v>#VALUE!</v>
      </c>
      <c r="DS2036" s="5"/>
      <c r="DT2036" s="5"/>
      <c r="DU2036" s="5"/>
      <c r="DV2036" s="5"/>
    </row>
    <row r="2037" spans="1:126" x14ac:dyDescent="0.25">
      <c r="A2037" s="22"/>
      <c r="B2037" s="3"/>
      <c r="H2037" s="5"/>
      <c r="BR2037" s="75"/>
      <c r="BS2037" s="75"/>
      <c r="CB2037" s="5"/>
      <c r="CE2037" s="5"/>
      <c r="CF2037" s="5"/>
      <c r="CG2037" s="5"/>
      <c r="CH2037" s="5"/>
      <c r="CJ2037" s="14"/>
      <c r="CK2037" s="25"/>
      <c r="DO2037" s="5" t="e">
        <f>IF(REPORTE!AH$2="si",IF(C2037=VALUE(REPORTE!C$22),IF(SUM(DO$1993:DO2038),CONCATENATE(INT(B2037),", "),INT(B2037)),""),IF(C2037=VALUE(REPORTE!C$21),IF(SUM(DO$1993:DO2038),CONCATENATE(INT(B2037),", "),INT(B2037)),""))</f>
        <v>#VALUE!</v>
      </c>
      <c r="DS2037" s="5"/>
      <c r="DT2037" s="5"/>
      <c r="DU2037" s="5"/>
      <c r="DV2037" s="5"/>
    </row>
    <row r="2038" spans="1:126" x14ac:dyDescent="0.25">
      <c r="A2038" s="22"/>
      <c r="B2038" s="3"/>
      <c r="H2038" s="5"/>
      <c r="BR2038" s="75"/>
      <c r="BS2038" s="75"/>
      <c r="CB2038" s="5"/>
      <c r="CE2038" s="5"/>
      <c r="CF2038" s="5"/>
      <c r="CG2038" s="5"/>
      <c r="CH2038" s="5"/>
      <c r="CJ2038" s="14"/>
      <c r="CK2038" s="25"/>
      <c r="DO2038" s="5" t="e">
        <f>IF(REPORTE!AH$2="si",IF(C2038=VALUE(REPORTE!C$22),IF(SUM(DO$1993:DO2039),CONCATENATE(INT(B2038),", "),INT(B2038)),""),IF(C2038=VALUE(REPORTE!C$21),IF(SUM(DO$1993:DO2039),CONCATENATE(INT(B2038),", "),INT(B2038)),""))</f>
        <v>#VALUE!</v>
      </c>
      <c r="DS2038" s="5"/>
      <c r="DT2038" s="5"/>
      <c r="DU2038" s="5"/>
      <c r="DV2038" s="5"/>
    </row>
    <row r="2039" spans="1:126" x14ac:dyDescent="0.25">
      <c r="A2039" s="22"/>
      <c r="B2039" s="3"/>
      <c r="H2039" s="5"/>
      <c r="BR2039" s="75"/>
      <c r="BS2039" s="75"/>
      <c r="CB2039" s="5"/>
      <c r="CE2039" s="5"/>
      <c r="CF2039" s="5"/>
      <c r="CG2039" s="5"/>
      <c r="CH2039" s="5"/>
      <c r="CJ2039" s="14"/>
      <c r="CK2039" s="25"/>
      <c r="DO2039" s="5" t="e">
        <f>IF(REPORTE!AH$2="si",IF(C2039=VALUE(REPORTE!C$22),IF(SUM(DO$1993:DO2040),CONCATENATE(INT(B2039),", "),INT(B2039)),""),IF(C2039=VALUE(REPORTE!C$21),IF(SUM(DO$1993:DO2040),CONCATENATE(INT(B2039),", "),INT(B2039)),""))</f>
        <v>#VALUE!</v>
      </c>
      <c r="DS2039" s="5"/>
      <c r="DT2039" s="5"/>
      <c r="DU2039" s="5"/>
      <c r="DV2039" s="5"/>
    </row>
    <row r="2040" spans="1:126" x14ac:dyDescent="0.25">
      <c r="A2040" s="22"/>
      <c r="B2040" s="3"/>
      <c r="H2040" s="5"/>
      <c r="BR2040" s="75"/>
      <c r="BS2040" s="75"/>
      <c r="CB2040" s="5"/>
      <c r="CE2040" s="5"/>
      <c r="CF2040" s="5"/>
      <c r="CG2040" s="5"/>
      <c r="CH2040" s="5"/>
      <c r="CJ2040" s="14"/>
      <c r="CK2040" s="25"/>
      <c r="DO2040" s="5" t="e">
        <f>IF(REPORTE!AH$2="si",IF(C2040=VALUE(REPORTE!C$22),IF(SUM(DO$1993:DO2041),CONCATENATE(INT(B2040),", "),INT(B2040)),""),IF(C2040=VALUE(REPORTE!C$21),IF(SUM(DO$1993:DO2041),CONCATENATE(INT(B2040),", "),INT(B2040)),""))</f>
        <v>#VALUE!</v>
      </c>
      <c r="DS2040" s="5"/>
      <c r="DT2040" s="5"/>
      <c r="DU2040" s="5"/>
      <c r="DV2040" s="5"/>
    </row>
    <row r="2041" spans="1:126" x14ac:dyDescent="0.25">
      <c r="A2041" s="22"/>
      <c r="B2041" s="3"/>
      <c r="H2041" s="5"/>
      <c r="BR2041" s="75"/>
      <c r="BS2041" s="75"/>
      <c r="CB2041" s="5"/>
      <c r="CE2041" s="5"/>
      <c r="CF2041" s="5"/>
      <c r="CG2041" s="5"/>
      <c r="CH2041" s="5"/>
      <c r="CJ2041" s="14"/>
      <c r="CK2041" s="25"/>
      <c r="DO2041" s="5" t="e">
        <f>IF(REPORTE!AH$2="si",IF(C2041=VALUE(REPORTE!C$22),IF(SUM(DO$1993:DO2042),CONCATENATE(INT(B2041),", "),INT(B2041)),""),IF(C2041=VALUE(REPORTE!C$21),IF(SUM(DO$1993:DO2042),CONCATENATE(INT(B2041),", "),INT(B2041)),""))</f>
        <v>#VALUE!</v>
      </c>
      <c r="DS2041" s="5"/>
      <c r="DT2041" s="5"/>
      <c r="DU2041" s="5"/>
      <c r="DV2041" s="5"/>
    </row>
    <row r="2042" spans="1:126" x14ac:dyDescent="0.25">
      <c r="A2042" s="22"/>
      <c r="B2042" s="3"/>
      <c r="H2042" s="5"/>
      <c r="BR2042" s="75"/>
      <c r="BS2042" s="75"/>
      <c r="CB2042" s="5"/>
      <c r="CE2042" s="5"/>
      <c r="CF2042" s="5"/>
      <c r="CG2042" s="5"/>
      <c r="CH2042" s="5"/>
      <c r="CJ2042" s="14"/>
      <c r="CK2042" s="25"/>
      <c r="DO2042" s="5" t="e">
        <f>IF(REPORTE!AH$2="si",IF(C2042=VALUE(REPORTE!C$22),IF(SUM(DO$1993:DO2043),CONCATENATE(INT(B2042),", "),INT(B2042)),""),IF(C2042=VALUE(REPORTE!C$21),IF(SUM(DO$1993:DO2043),CONCATENATE(INT(B2042),", "),INT(B2042)),""))</f>
        <v>#VALUE!</v>
      </c>
      <c r="DS2042" s="5"/>
      <c r="DT2042" s="5"/>
      <c r="DU2042" s="5"/>
      <c r="DV2042" s="5"/>
    </row>
    <row r="2043" spans="1:126" x14ac:dyDescent="0.25">
      <c r="A2043" s="22"/>
      <c r="B2043" s="3"/>
      <c r="H2043" s="5"/>
      <c r="BR2043" s="75"/>
      <c r="BS2043" s="75"/>
      <c r="CB2043" s="5"/>
      <c r="CE2043" s="5"/>
      <c r="CF2043" s="5"/>
      <c r="CG2043" s="5"/>
      <c r="CH2043" s="5"/>
      <c r="CJ2043" s="14"/>
      <c r="CK2043" s="25"/>
      <c r="DO2043" s="5" t="e">
        <f>IF(REPORTE!AH$2="si",IF(C2043=VALUE(REPORTE!C$22),IF(SUM(DO$1993:DO2044),CONCATENATE(INT(B2043),", "),INT(B2043)),""),IF(C2043=VALUE(REPORTE!C$21),IF(SUM(DO$1993:DO2044),CONCATENATE(INT(B2043),", "),INT(B2043)),""))</f>
        <v>#VALUE!</v>
      </c>
      <c r="DS2043" s="5"/>
      <c r="DT2043" s="5"/>
      <c r="DU2043" s="5"/>
      <c r="DV2043" s="5"/>
    </row>
    <row r="2044" spans="1:126" x14ac:dyDescent="0.25">
      <c r="A2044" s="22"/>
      <c r="B2044" s="3"/>
      <c r="H2044" s="5"/>
      <c r="BR2044" s="75"/>
      <c r="BS2044" s="75"/>
      <c r="CB2044" s="5"/>
      <c r="CE2044" s="5"/>
      <c r="CF2044" s="5"/>
      <c r="CG2044" s="5"/>
      <c r="CH2044" s="5"/>
      <c r="CJ2044" s="14"/>
      <c r="CK2044" s="25"/>
      <c r="DO2044" s="5" t="e">
        <f>IF(REPORTE!AH$2="si",IF(C2044=VALUE(REPORTE!C$22),IF(SUM(DO$1993:DO2045),CONCATENATE(INT(B2044),", "),INT(B2044)),""),IF(C2044=VALUE(REPORTE!C$21),IF(SUM(DO$1993:DO2045),CONCATENATE(INT(B2044),", "),INT(B2044)),""))</f>
        <v>#VALUE!</v>
      </c>
      <c r="DS2044" s="5"/>
      <c r="DT2044" s="5"/>
      <c r="DU2044" s="5"/>
      <c r="DV2044" s="5"/>
    </row>
    <row r="2045" spans="1:126" x14ac:dyDescent="0.25">
      <c r="A2045" s="22"/>
      <c r="B2045" s="3"/>
      <c r="H2045" s="5"/>
      <c r="BR2045" s="75"/>
      <c r="BS2045" s="75"/>
      <c r="CB2045" s="5"/>
      <c r="CE2045" s="5"/>
      <c r="CF2045" s="5"/>
      <c r="CG2045" s="5"/>
      <c r="CH2045" s="5"/>
      <c r="CJ2045" s="14"/>
      <c r="CK2045" s="25"/>
      <c r="DO2045" s="5" t="e">
        <f>IF(REPORTE!AH$2="si",IF(C2045=VALUE(REPORTE!C$22),IF(SUM(DO$1993:DO2046),CONCATENATE(INT(B2045),", "),INT(B2045)),""),IF(C2045=VALUE(REPORTE!C$21),IF(SUM(DO$1993:DO2046),CONCATENATE(INT(B2045),", "),INT(B2045)),""))</f>
        <v>#VALUE!</v>
      </c>
      <c r="DS2045" s="5"/>
      <c r="DT2045" s="5"/>
      <c r="DU2045" s="5"/>
      <c r="DV2045" s="5"/>
    </row>
    <row r="2046" spans="1:126" x14ac:dyDescent="0.25">
      <c r="A2046" s="22"/>
      <c r="B2046" s="3"/>
      <c r="H2046" s="5"/>
      <c r="BR2046" s="75"/>
      <c r="BS2046" s="75"/>
      <c r="CB2046" s="5"/>
      <c r="CE2046" s="5"/>
      <c r="CF2046" s="5"/>
      <c r="CG2046" s="5"/>
      <c r="CH2046" s="5"/>
      <c r="CJ2046" s="14"/>
      <c r="CK2046" s="25"/>
      <c r="DO2046" s="5" t="e">
        <f>IF(REPORTE!AH$2="si",IF(C2046=VALUE(REPORTE!C$22),IF(SUM(DO$1993:DO2047),CONCATENATE(INT(B2046),", "),INT(B2046)),""),IF(C2046=VALUE(REPORTE!C$21),IF(SUM(DO$1993:DO2047),CONCATENATE(INT(B2046),", "),INT(B2046)),""))</f>
        <v>#VALUE!</v>
      </c>
      <c r="DS2046" s="5"/>
      <c r="DT2046" s="5"/>
      <c r="DU2046" s="5"/>
      <c r="DV2046" s="5"/>
    </row>
    <row r="2047" spans="1:126" x14ac:dyDescent="0.25">
      <c r="A2047" s="22"/>
      <c r="B2047" s="3"/>
      <c r="H2047" s="5"/>
      <c r="BR2047" s="75"/>
      <c r="BS2047" s="75"/>
      <c r="CB2047" s="5"/>
      <c r="CE2047" s="5"/>
      <c r="CF2047" s="5"/>
      <c r="CG2047" s="5"/>
      <c r="CH2047" s="5"/>
      <c r="CJ2047" s="14"/>
      <c r="CK2047" s="25"/>
      <c r="DO2047" s="5" t="e">
        <f>IF(REPORTE!AH$2="si",IF(C2047=VALUE(REPORTE!C$22),IF(SUM(DO$1993:DO2048),CONCATENATE(INT(B2047),", "),INT(B2047)),""),IF(C2047=VALUE(REPORTE!C$21),IF(SUM(DO$1993:DO2048),CONCATENATE(INT(B2047),", "),INT(B2047)),""))</f>
        <v>#VALUE!</v>
      </c>
      <c r="DS2047" s="5"/>
      <c r="DT2047" s="5"/>
      <c r="DU2047" s="5"/>
      <c r="DV2047" s="5"/>
    </row>
    <row r="2048" spans="1:126" x14ac:dyDescent="0.25">
      <c r="A2048" s="22"/>
      <c r="B2048" s="3"/>
      <c r="H2048" s="5"/>
      <c r="BR2048" s="75"/>
      <c r="BS2048" s="75"/>
      <c r="CB2048" s="5"/>
      <c r="CE2048" s="5"/>
      <c r="CF2048" s="5"/>
      <c r="CG2048" s="5"/>
      <c r="CH2048" s="5"/>
      <c r="CJ2048" s="14"/>
      <c r="CK2048" s="25"/>
      <c r="DO2048" s="5" t="e">
        <f>IF(REPORTE!AH$2="si",IF(C2048=VALUE(REPORTE!C$22),IF(SUM(DO$1993:DO2049),CONCATENATE(INT(B2048),", "),INT(B2048)),""),IF(C2048=VALUE(REPORTE!C$21),IF(SUM(DO$1993:DO2049),CONCATENATE(INT(B2048),", "),INT(B2048)),""))</f>
        <v>#VALUE!</v>
      </c>
      <c r="DS2048" s="5"/>
      <c r="DT2048" s="5"/>
      <c r="DU2048" s="5"/>
      <c r="DV2048" s="5"/>
    </row>
    <row r="2049" spans="1:126" x14ac:dyDescent="0.25">
      <c r="A2049" s="22"/>
      <c r="B2049" s="3"/>
      <c r="H2049" s="5"/>
      <c r="BR2049" s="75"/>
      <c r="BS2049" s="75"/>
      <c r="CB2049" s="5"/>
      <c r="CE2049" s="5"/>
      <c r="CF2049" s="5"/>
      <c r="CG2049" s="5"/>
      <c r="CH2049" s="5"/>
      <c r="CJ2049" s="14"/>
      <c r="CK2049" s="25"/>
      <c r="DO2049" s="5" t="e">
        <f>IF(REPORTE!AH$2="si",IF(C2049=VALUE(REPORTE!C$22),IF(SUM(DO$1993:DO2050),CONCATENATE(INT(B2049),", "),INT(B2049)),""),IF(C2049=VALUE(REPORTE!C$21),IF(SUM(DO$1993:DO2050),CONCATENATE(INT(B2049),", "),INT(B2049)),""))</f>
        <v>#VALUE!</v>
      </c>
      <c r="DS2049" s="5"/>
      <c r="DT2049" s="5"/>
      <c r="DU2049" s="5"/>
      <c r="DV2049" s="5"/>
    </row>
    <row r="2050" spans="1:126" x14ac:dyDescent="0.25">
      <c r="A2050" s="22"/>
      <c r="B2050" s="3"/>
      <c r="H2050" s="5"/>
      <c r="BR2050" s="75"/>
      <c r="BS2050" s="75"/>
      <c r="CB2050" s="5"/>
      <c r="CE2050" s="5"/>
      <c r="CF2050" s="5"/>
      <c r="CG2050" s="5"/>
      <c r="CH2050" s="5"/>
      <c r="CJ2050" s="14"/>
      <c r="CK2050" s="25"/>
      <c r="DO2050" s="5" t="e">
        <f>IF(REPORTE!AH$2="si",IF(C2050=VALUE(REPORTE!C$22),IF(SUM(DO$1993:DO2051),CONCATENATE(INT(B2050),", "),INT(B2050)),""),IF(C2050=VALUE(REPORTE!C$21),IF(SUM(DO$1993:DO2051),CONCATENATE(INT(B2050),", "),INT(B2050)),""))</f>
        <v>#VALUE!</v>
      </c>
      <c r="DS2050" s="5"/>
      <c r="DT2050" s="5"/>
      <c r="DU2050" s="5"/>
      <c r="DV2050" s="5"/>
    </row>
    <row r="2051" spans="1:126" x14ac:dyDescent="0.25">
      <c r="A2051" s="22"/>
      <c r="B2051" s="3"/>
      <c r="H2051" s="5"/>
      <c r="BR2051" s="75"/>
      <c r="BS2051" s="75"/>
      <c r="CB2051" s="5"/>
      <c r="CE2051" s="5"/>
      <c r="CF2051" s="5"/>
      <c r="CG2051" s="5"/>
      <c r="CH2051" s="5"/>
      <c r="CJ2051" s="14"/>
      <c r="CK2051" s="25"/>
      <c r="DO2051" s="5" t="e">
        <f>IF(REPORTE!AH$2="si",IF(C2051=VALUE(REPORTE!C$22),IF(SUM(DO$1993:DO2052),CONCATENATE(INT(B2051),", "),INT(B2051)),""),IF(C2051=VALUE(REPORTE!C$21),IF(SUM(DO$1993:DO2052),CONCATENATE(INT(B2051),", "),INT(B2051)),""))</f>
        <v>#VALUE!</v>
      </c>
      <c r="DS2051" s="5"/>
      <c r="DT2051" s="5"/>
      <c r="DU2051" s="5"/>
      <c r="DV2051" s="5"/>
    </row>
    <row r="2052" spans="1:126" x14ac:dyDescent="0.25">
      <c r="A2052" s="22"/>
      <c r="B2052" s="3"/>
      <c r="H2052" s="5"/>
      <c r="BR2052" s="75"/>
      <c r="BS2052" s="75"/>
      <c r="CB2052" s="5"/>
      <c r="CE2052" s="5"/>
      <c r="CF2052" s="5"/>
      <c r="CG2052" s="5"/>
      <c r="CH2052" s="5"/>
      <c r="CJ2052" s="14"/>
      <c r="CK2052" s="25"/>
      <c r="DO2052" s="5" t="e">
        <f>IF(REPORTE!AH$2="si",IF(C2052=VALUE(REPORTE!C$22),IF(SUM(DO$1993:DO2053),CONCATENATE(INT(B2052),", "),INT(B2052)),""),IF(C2052=VALUE(REPORTE!C$21),IF(SUM(DO$1993:DO2053),CONCATENATE(INT(B2052),", "),INT(B2052)),""))</f>
        <v>#VALUE!</v>
      </c>
      <c r="DS2052" s="5"/>
      <c r="DT2052" s="5"/>
      <c r="DU2052" s="5"/>
      <c r="DV2052" s="5"/>
    </row>
    <row r="2053" spans="1:126" x14ac:dyDescent="0.25">
      <c r="A2053" s="22"/>
      <c r="B2053" s="3"/>
      <c r="H2053" s="5"/>
      <c r="BR2053" s="75"/>
      <c r="BS2053" s="75"/>
      <c r="CB2053" s="5"/>
      <c r="CE2053" s="5"/>
      <c r="CF2053" s="5"/>
      <c r="CG2053" s="5"/>
      <c r="CH2053" s="5"/>
      <c r="CJ2053" s="14"/>
      <c r="CK2053" s="25"/>
      <c r="DO2053" s="5" t="e">
        <f>IF(REPORTE!AH$2="si",IF(C2053=VALUE(REPORTE!C$22),IF(SUM(DO$1993:DO2054),CONCATENATE(INT(B2053),", "),INT(B2053)),""),IF(C2053=VALUE(REPORTE!C$21),IF(SUM(DO$1993:DO2054),CONCATENATE(INT(B2053),", "),INT(B2053)),""))</f>
        <v>#VALUE!</v>
      </c>
      <c r="DS2053" s="5"/>
      <c r="DT2053" s="5"/>
      <c r="DU2053" s="5"/>
      <c r="DV2053" s="5"/>
    </row>
    <row r="2054" spans="1:126" x14ac:dyDescent="0.25">
      <c r="A2054" s="22"/>
      <c r="B2054" s="3"/>
      <c r="H2054" s="5"/>
      <c r="BR2054" s="75"/>
      <c r="BS2054" s="75"/>
      <c r="CB2054" s="5"/>
      <c r="CE2054" s="5"/>
      <c r="CF2054" s="5"/>
      <c r="CG2054" s="5"/>
      <c r="CJ2054" s="14"/>
      <c r="CK2054" s="25"/>
      <c r="DO2054" s="5" t="e">
        <f>IF(REPORTE!AH$2="si",IF(C2054=VALUE(REPORTE!C$22),IF(SUM(DO$1993:DO2055),CONCATENATE(INT(B2054),", "),INT(B2054)),""),IF(C2054=VALUE(REPORTE!C$21),IF(SUM(DO$1993:DO2055),CONCATENATE(INT(B2054),", "),INT(B2054)),""))</f>
        <v>#VALUE!</v>
      </c>
      <c r="DS2054" s="5"/>
      <c r="DT2054" s="5"/>
      <c r="DU2054" s="5"/>
      <c r="DV2054" s="5"/>
    </row>
    <row r="2055" spans="1:126" x14ac:dyDescent="0.25">
      <c r="A2055" s="22"/>
      <c r="B2055" s="3"/>
      <c r="H2055" s="5"/>
      <c r="BR2055" s="75"/>
      <c r="BS2055" s="75"/>
      <c r="CB2055" s="5"/>
      <c r="CE2055" s="5"/>
      <c r="CF2055" s="5"/>
      <c r="CG2055" s="5"/>
      <c r="CJ2055" s="14"/>
      <c r="CK2055" s="25"/>
      <c r="DO2055" s="5" t="e">
        <f>IF(REPORTE!AH$2="si",IF(C2055=VALUE(REPORTE!C$22),IF(SUM(DO$1993:DO2056),CONCATENATE(INT(B2055),", "),INT(B2055)),""),IF(C2055=VALUE(REPORTE!C$21),IF(SUM(DO$1993:DO2056),CONCATENATE(INT(B2055),", "),INT(B2055)),""))</f>
        <v>#VALUE!</v>
      </c>
      <c r="DS2055" s="5"/>
      <c r="DT2055" s="5"/>
      <c r="DU2055" s="5"/>
      <c r="DV2055" s="5"/>
    </row>
    <row r="2056" spans="1:126" x14ac:dyDescent="0.25">
      <c r="A2056" s="22"/>
      <c r="B2056" s="3"/>
      <c r="H2056" s="5"/>
      <c r="BR2056" s="75"/>
      <c r="BS2056" s="75"/>
      <c r="CB2056" s="5"/>
      <c r="CE2056" s="5"/>
      <c r="CF2056" s="5"/>
      <c r="CG2056" s="5"/>
      <c r="CJ2056" s="14"/>
      <c r="CK2056" s="25"/>
      <c r="DO2056" s="5" t="e">
        <f>IF(REPORTE!AH$2="si",IF(C2056=VALUE(REPORTE!C$22),IF(SUM(DO$1993:DO2057),CONCATENATE(INT(B2056),", "),INT(B2056)),""),IF(C2056=VALUE(REPORTE!C$21),IF(SUM(DO$1993:DO2057),CONCATENATE(INT(B2056),", "),INT(B2056)),""))</f>
        <v>#VALUE!</v>
      </c>
      <c r="DS2056" s="5"/>
      <c r="DT2056" s="5"/>
      <c r="DU2056" s="5"/>
      <c r="DV2056" s="5"/>
    </row>
    <row r="2057" spans="1:126" x14ac:dyDescent="0.25">
      <c r="A2057" s="22"/>
      <c r="B2057" s="3"/>
      <c r="H2057" s="5"/>
      <c r="BR2057" s="75"/>
      <c r="BS2057" s="75"/>
      <c r="CB2057" s="5"/>
      <c r="CE2057" s="5"/>
      <c r="CF2057" s="5"/>
      <c r="CG2057" s="5"/>
      <c r="CJ2057" s="14"/>
      <c r="CK2057" s="25"/>
      <c r="DO2057" s="5" t="e">
        <f>IF(REPORTE!AH$2="si",IF(C2057=VALUE(REPORTE!C$22),IF(SUM(DO$1993:DO2058),CONCATENATE(INT(B2057),", "),INT(B2057)),""),IF(C2057=VALUE(REPORTE!C$21),IF(SUM(DO$1993:DO2058),CONCATENATE(INT(B2057),", "),INT(B2057)),""))</f>
        <v>#VALUE!</v>
      </c>
      <c r="DS2057" s="5"/>
      <c r="DT2057" s="5"/>
      <c r="DU2057" s="5"/>
      <c r="DV2057" s="5"/>
    </row>
    <row r="2058" spans="1:126" x14ac:dyDescent="0.25">
      <c r="A2058" s="22"/>
      <c r="B2058" s="3"/>
      <c r="H2058" s="5"/>
      <c r="BR2058" s="75"/>
      <c r="BS2058" s="75"/>
      <c r="CB2058" s="5"/>
      <c r="CE2058" s="5"/>
      <c r="CF2058" s="5"/>
      <c r="CG2058" s="5"/>
      <c r="CJ2058" s="14"/>
      <c r="CK2058" s="25"/>
      <c r="DO2058" s="5" t="e">
        <f>IF(REPORTE!AH$2="si",IF(C2058=VALUE(REPORTE!C$22),IF(SUM(DO$1993:DO2059),CONCATENATE(INT(B2058),", "),INT(B2058)),""),IF(C2058=VALUE(REPORTE!C$21),IF(SUM(DO$1993:DO2059),CONCATENATE(INT(B2058),", "),INT(B2058)),""))</f>
        <v>#VALUE!</v>
      </c>
      <c r="DS2058" s="5"/>
      <c r="DT2058" s="5"/>
      <c r="DU2058" s="5"/>
      <c r="DV2058" s="5"/>
    </row>
    <row r="2059" spans="1:126" x14ac:dyDescent="0.25">
      <c r="A2059" s="22"/>
      <c r="B2059" s="3"/>
      <c r="H2059" s="5"/>
      <c r="BR2059" s="75"/>
      <c r="BS2059" s="75"/>
      <c r="CB2059" s="5"/>
      <c r="CE2059" s="5"/>
      <c r="CF2059" s="5"/>
      <c r="CG2059" s="5"/>
      <c r="CJ2059" s="14"/>
      <c r="CK2059" s="25"/>
      <c r="DO2059" s="5" t="e">
        <f>IF(REPORTE!AH$2="si",IF(C2059=VALUE(REPORTE!C$22),IF(SUM(DO$1993:DO2060),CONCATENATE(INT(B2059),", "),INT(B2059)),""),IF(C2059=VALUE(REPORTE!C$21),IF(SUM(DO$1993:DO2060),CONCATENATE(INT(B2059),", "),INT(B2059)),""))</f>
        <v>#VALUE!</v>
      </c>
      <c r="DS2059" s="5"/>
      <c r="DT2059" s="5"/>
      <c r="DU2059" s="5"/>
      <c r="DV2059" s="5"/>
    </row>
    <row r="2060" spans="1:126" x14ac:dyDescent="0.25">
      <c r="A2060" s="22"/>
      <c r="B2060" s="3"/>
      <c r="H2060" s="5"/>
      <c r="BR2060" s="75"/>
      <c r="BS2060" s="75"/>
      <c r="CB2060" s="5"/>
      <c r="CE2060" s="5"/>
      <c r="CF2060" s="5"/>
      <c r="CG2060" s="5"/>
      <c r="CJ2060" s="14"/>
      <c r="CK2060" s="25"/>
      <c r="DO2060" s="5" t="e">
        <f>IF(REPORTE!AH$2="si",IF(C2060=VALUE(REPORTE!C$22),IF(SUM(DO$1993:DO2061),CONCATENATE(INT(B2060),", "),INT(B2060)),""),IF(C2060=VALUE(REPORTE!C$21),IF(SUM(DO$1993:DO2061),CONCATENATE(INT(B2060),", "),INT(B2060)),""))</f>
        <v>#VALUE!</v>
      </c>
      <c r="DS2060" s="5"/>
      <c r="DT2060" s="5"/>
      <c r="DU2060" s="5"/>
      <c r="DV2060" s="5"/>
    </row>
    <row r="2061" spans="1:126" x14ac:dyDescent="0.25">
      <c r="A2061" s="22"/>
      <c r="B2061" s="3"/>
      <c r="H2061" s="5"/>
      <c r="BR2061" s="75"/>
      <c r="BS2061" s="75"/>
      <c r="CB2061" s="5"/>
      <c r="CE2061" s="5"/>
      <c r="CF2061" s="5"/>
      <c r="CG2061" s="5"/>
      <c r="CJ2061" s="14"/>
      <c r="CK2061" s="25"/>
      <c r="DO2061" s="5" t="e">
        <f>IF(REPORTE!AH$2="si",IF(C2061=VALUE(REPORTE!C$22),IF(SUM(DO$1993:DO2062),CONCATENATE(INT(B2061),", "),INT(B2061)),""),IF(C2061=VALUE(REPORTE!C$21),IF(SUM(DO$1993:DO2062),CONCATENATE(INT(B2061),", "),INT(B2061)),""))</f>
        <v>#VALUE!</v>
      </c>
      <c r="DS2061" s="5"/>
      <c r="DT2061" s="5"/>
      <c r="DU2061" s="5"/>
      <c r="DV2061" s="5"/>
    </row>
    <row r="2062" spans="1:126" x14ac:dyDescent="0.25">
      <c r="A2062" s="22"/>
      <c r="B2062" s="3"/>
      <c r="H2062" s="5"/>
      <c r="BR2062" s="75"/>
      <c r="BS2062" s="75"/>
      <c r="CB2062" s="5"/>
      <c r="CE2062" s="5"/>
      <c r="CF2062" s="5"/>
      <c r="CG2062" s="5"/>
      <c r="CJ2062" s="14"/>
      <c r="CK2062" s="25"/>
      <c r="DO2062" s="5" t="e">
        <f>IF(REPORTE!AH$2="si",IF(C2062=VALUE(REPORTE!C$22),IF(SUM(DO$1993:DO2063),CONCATENATE(INT(B2062),", "),INT(B2062)),""),IF(C2062=VALUE(REPORTE!C$21),IF(SUM(DO$1993:DO2063),CONCATENATE(INT(B2062),", "),INT(B2062)),""))</f>
        <v>#VALUE!</v>
      </c>
      <c r="DS2062" s="5"/>
      <c r="DT2062" s="5"/>
      <c r="DU2062" s="5"/>
      <c r="DV2062" s="5"/>
    </row>
    <row r="2063" spans="1:126" x14ac:dyDescent="0.25">
      <c r="A2063" s="22"/>
      <c r="B2063" s="3"/>
      <c r="H2063" s="5"/>
      <c r="BR2063" s="75"/>
      <c r="BS2063" s="75"/>
      <c r="CB2063" s="5"/>
      <c r="CE2063" s="5"/>
      <c r="CF2063" s="5"/>
      <c r="CG2063" s="5"/>
      <c r="CJ2063" s="14"/>
      <c r="CK2063" s="25"/>
      <c r="DO2063" s="5" t="e">
        <f>IF(REPORTE!AH$2="si",IF(C2063=VALUE(REPORTE!C$22),IF(SUM(DO$1993:DO2064),CONCATENATE(INT(B2063),", "),INT(B2063)),""),IF(C2063=VALUE(REPORTE!C$21),IF(SUM(DO$1993:DO2064),CONCATENATE(INT(B2063),", "),INT(B2063)),""))</f>
        <v>#VALUE!</v>
      </c>
      <c r="DS2063" s="5"/>
      <c r="DT2063" s="5"/>
      <c r="DU2063" s="5"/>
      <c r="DV2063" s="5"/>
    </row>
    <row r="2064" spans="1:126" x14ac:dyDescent="0.25">
      <c r="A2064" s="22"/>
      <c r="B2064" s="3"/>
      <c r="H2064" s="5"/>
      <c r="BR2064" s="75"/>
      <c r="BS2064" s="75"/>
      <c r="CB2064" s="5"/>
      <c r="CE2064" s="5"/>
      <c r="CF2064" s="5"/>
      <c r="CG2064" s="5"/>
      <c r="CJ2064" s="14"/>
      <c r="CK2064" s="25"/>
      <c r="DO2064" s="5" t="e">
        <f>IF(REPORTE!AH$2="si",IF(C2064=VALUE(REPORTE!C$22),IF(SUM(DO$1993:DO2065),CONCATENATE(INT(B2064),", "),INT(B2064)),""),IF(C2064=VALUE(REPORTE!C$21),IF(SUM(DO$1993:DO2065),CONCATENATE(INT(B2064),", "),INT(B2064)),""))</f>
        <v>#VALUE!</v>
      </c>
      <c r="DS2064" s="5"/>
      <c r="DT2064" s="5"/>
      <c r="DU2064" s="5"/>
      <c r="DV2064" s="5"/>
    </row>
    <row r="2065" spans="1:126" x14ac:dyDescent="0.25">
      <c r="A2065" s="22"/>
      <c r="B2065" s="3"/>
      <c r="H2065" s="5"/>
      <c r="BR2065" s="75"/>
      <c r="BS2065" s="75"/>
      <c r="CB2065" s="5"/>
      <c r="CE2065" s="5"/>
      <c r="CF2065" s="5"/>
      <c r="CG2065" s="5"/>
      <c r="CJ2065" s="14"/>
      <c r="CK2065" s="25"/>
      <c r="DO2065" s="5" t="e">
        <f>IF(REPORTE!AH$2="si",IF(C2065=VALUE(REPORTE!C$22),IF(SUM(DO$1993:DO2066),CONCATENATE(INT(B2065),", "),INT(B2065)),""),IF(C2065=VALUE(REPORTE!C$21),IF(SUM(DO$1993:DO2066),CONCATENATE(INT(B2065),", "),INT(B2065)),""))</f>
        <v>#VALUE!</v>
      </c>
      <c r="DS2065" s="5"/>
      <c r="DT2065" s="5"/>
      <c r="DU2065" s="5"/>
      <c r="DV2065" s="5"/>
    </row>
    <row r="2066" spans="1:126" x14ac:dyDescent="0.25">
      <c r="A2066" s="22"/>
      <c r="B2066" s="3"/>
      <c r="H2066" s="5"/>
      <c r="BR2066" s="75"/>
      <c r="BS2066" s="75"/>
      <c r="CB2066" s="5"/>
      <c r="CE2066" s="5"/>
      <c r="CF2066" s="5"/>
      <c r="CG2066" s="5"/>
      <c r="CJ2066" s="14"/>
      <c r="CK2066" s="25"/>
      <c r="DO2066" s="5" t="e">
        <f>IF(REPORTE!AH$2="si",IF(C2066=VALUE(REPORTE!C$22),IF(SUM(DO$1993:DO2067),CONCATENATE(INT(B2066),", "),INT(B2066)),""),IF(C2066=VALUE(REPORTE!C$21),IF(SUM(DO$1993:DO2067),CONCATENATE(INT(B2066),", "),INT(B2066)),""))</f>
        <v>#VALUE!</v>
      </c>
      <c r="DS2066" s="5"/>
      <c r="DT2066" s="5"/>
      <c r="DU2066" s="5"/>
      <c r="DV2066" s="5"/>
    </row>
    <row r="2067" spans="1:126" x14ac:dyDescent="0.25">
      <c r="A2067" s="22"/>
      <c r="B2067" s="3"/>
      <c r="H2067" s="5"/>
      <c r="BR2067" s="75"/>
      <c r="BS2067" s="75"/>
      <c r="CB2067" s="5"/>
      <c r="CE2067" s="5"/>
      <c r="CF2067" s="5"/>
      <c r="CG2067" s="5"/>
      <c r="CJ2067" s="14"/>
      <c r="CK2067" s="25"/>
      <c r="DO2067" s="5" t="e">
        <f>IF(REPORTE!AH$2="si",IF(C2067=VALUE(REPORTE!C$22),IF(SUM(DO$1993:DO2068),CONCATENATE(INT(B2067),", "),INT(B2067)),""),IF(C2067=VALUE(REPORTE!C$21),IF(SUM(DO$1993:DO2068),CONCATENATE(INT(B2067),", "),INT(B2067)),""))</f>
        <v>#VALUE!</v>
      </c>
      <c r="DS2067" s="5"/>
      <c r="DT2067" s="5"/>
      <c r="DU2067" s="5"/>
      <c r="DV2067" s="5"/>
    </row>
    <row r="2068" spans="1:126" x14ac:dyDescent="0.25">
      <c r="A2068" s="22"/>
      <c r="B2068" s="3"/>
      <c r="H2068" s="5"/>
      <c r="BR2068" s="75"/>
      <c r="BS2068" s="75"/>
      <c r="CB2068" s="5"/>
      <c r="CE2068" s="5"/>
      <c r="CF2068" s="5"/>
      <c r="CG2068" s="5"/>
      <c r="CJ2068" s="14"/>
      <c r="CK2068" s="25"/>
      <c r="DO2068" s="5" t="e">
        <f>IF(REPORTE!AH$2="si",IF(C2068=VALUE(REPORTE!C$22),IF(SUM(DO$1993:DO2069),CONCATENATE(INT(B2068),", "),INT(B2068)),""),IF(C2068=VALUE(REPORTE!C$21),IF(SUM(DO$1993:DO2069),CONCATENATE(INT(B2068),", "),INT(B2068)),""))</f>
        <v>#VALUE!</v>
      </c>
      <c r="DS2068" s="5"/>
      <c r="DT2068" s="5"/>
      <c r="DU2068" s="5"/>
      <c r="DV2068" s="5"/>
    </row>
    <row r="2069" spans="1:126" x14ac:dyDescent="0.25">
      <c r="A2069" s="22"/>
      <c r="B2069" s="3"/>
      <c r="H2069" s="5"/>
      <c r="BR2069" s="75"/>
      <c r="BS2069" s="75"/>
      <c r="CB2069" s="5"/>
      <c r="CE2069" s="5"/>
      <c r="CF2069" s="5"/>
      <c r="CG2069" s="5"/>
      <c r="CJ2069" s="14"/>
      <c r="CK2069" s="25"/>
      <c r="DO2069" s="5" t="e">
        <f>IF(REPORTE!AH$2="si",IF(C2069=VALUE(REPORTE!C$22),IF(SUM(DO$1993:DO2070),CONCATENATE(INT(B2069),", "),INT(B2069)),""),IF(C2069=VALUE(REPORTE!C$21),IF(SUM(DO$1993:DO2070),CONCATENATE(INT(B2069),", "),INT(B2069)),""))</f>
        <v>#VALUE!</v>
      </c>
      <c r="DS2069" s="5"/>
      <c r="DT2069" s="5"/>
      <c r="DU2069" s="5"/>
      <c r="DV2069" s="5"/>
    </row>
    <row r="2070" spans="1:126" x14ac:dyDescent="0.25">
      <c r="A2070" s="22"/>
      <c r="B2070" s="3"/>
      <c r="H2070" s="5"/>
      <c r="BR2070" s="75"/>
      <c r="BS2070" s="75"/>
      <c r="CB2070" s="5"/>
      <c r="CE2070" s="5"/>
      <c r="CF2070" s="5"/>
      <c r="CG2070" s="5"/>
      <c r="CJ2070" s="14"/>
      <c r="CK2070" s="25"/>
      <c r="DO2070" s="5" t="e">
        <f>IF(REPORTE!AH$2="si",IF(C2070=VALUE(REPORTE!C$22),IF(SUM(DO$1993:DO2071),CONCATENATE(INT(B2070),", "),INT(B2070)),""),IF(C2070=VALUE(REPORTE!C$21),IF(SUM(DO$1993:DO2071),CONCATENATE(INT(B2070),", "),INT(B2070)),""))</f>
        <v>#VALUE!</v>
      </c>
      <c r="DS2070" s="5"/>
      <c r="DT2070" s="5"/>
      <c r="DU2070" s="5"/>
      <c r="DV2070" s="5"/>
    </row>
    <row r="2071" spans="1:126" x14ac:dyDescent="0.25">
      <c r="A2071" s="22"/>
      <c r="B2071" s="3"/>
      <c r="H2071" s="5"/>
      <c r="BR2071" s="75"/>
      <c r="BS2071" s="75"/>
      <c r="CB2071" s="5"/>
      <c r="CE2071" s="5"/>
      <c r="CF2071" s="5"/>
      <c r="CG2071" s="5"/>
      <c r="CJ2071" s="14"/>
      <c r="CK2071" s="25"/>
      <c r="DO2071" s="5" t="e">
        <f>IF(REPORTE!AH$2="si",IF(C2071=VALUE(REPORTE!C$22),IF(SUM(DO$1993:DO2072),CONCATENATE(INT(B2071),", "),INT(B2071)),""),IF(C2071=VALUE(REPORTE!C$21),IF(SUM(DO$1993:DO2072),CONCATENATE(INT(B2071),", "),INT(B2071)),""))</f>
        <v>#VALUE!</v>
      </c>
      <c r="DS2071" s="5"/>
      <c r="DT2071" s="5"/>
      <c r="DU2071" s="5"/>
      <c r="DV2071" s="5"/>
    </row>
    <row r="2072" spans="1:126" x14ac:dyDescent="0.25">
      <c r="A2072" s="22"/>
      <c r="B2072" s="3"/>
      <c r="H2072" s="5"/>
      <c r="BR2072" s="75"/>
      <c r="BS2072" s="75"/>
      <c r="CB2072" s="5"/>
      <c r="CE2072" s="5"/>
      <c r="CF2072" s="5"/>
      <c r="CG2072" s="5"/>
      <c r="CJ2072" s="14"/>
      <c r="CK2072" s="25"/>
      <c r="DO2072" s="5" t="e">
        <f>IF(REPORTE!AH$2="si",IF(C2072=VALUE(REPORTE!C$22),IF(SUM(DO$1993:DO2073),CONCATENATE(INT(B2072),", "),INT(B2072)),""),IF(C2072=VALUE(REPORTE!C$21),IF(SUM(DO$1993:DO2073),CONCATENATE(INT(B2072),", "),INT(B2072)),""))</f>
        <v>#VALUE!</v>
      </c>
      <c r="DS2072" s="5"/>
      <c r="DT2072" s="5"/>
      <c r="DU2072" s="5"/>
      <c r="DV2072" s="5"/>
    </row>
    <row r="2073" spans="1:126" x14ac:dyDescent="0.25">
      <c r="A2073" s="22"/>
      <c r="B2073" s="3"/>
      <c r="H2073" s="5"/>
      <c r="BR2073" s="75"/>
      <c r="BS2073" s="75"/>
      <c r="CB2073" s="5"/>
      <c r="CE2073" s="5"/>
      <c r="CF2073" s="5"/>
      <c r="CG2073" s="5"/>
      <c r="CJ2073" s="14"/>
      <c r="CK2073" s="25"/>
      <c r="DO2073" s="5" t="e">
        <f>IF(REPORTE!AH$2="si",IF(C2073=VALUE(REPORTE!C$22),IF(SUM(DO$1993:DO2074),CONCATENATE(INT(B2073),", "),INT(B2073)),""),IF(C2073=VALUE(REPORTE!C$21),IF(SUM(DO$1993:DO2074),CONCATENATE(INT(B2073),", "),INT(B2073)),""))</f>
        <v>#VALUE!</v>
      </c>
      <c r="DS2073" s="5"/>
      <c r="DT2073" s="5"/>
      <c r="DU2073" s="5"/>
      <c r="DV2073" s="5"/>
    </row>
    <row r="2074" spans="1:126" x14ac:dyDescent="0.25">
      <c r="A2074" s="22"/>
      <c r="B2074" s="3"/>
      <c r="H2074" s="5"/>
      <c r="BR2074" s="75"/>
      <c r="BS2074" s="75"/>
      <c r="CB2074" s="5"/>
      <c r="CE2074" s="5"/>
      <c r="CF2074" s="5"/>
      <c r="CG2074" s="5"/>
      <c r="CJ2074" s="14"/>
      <c r="CK2074" s="25"/>
      <c r="DO2074" s="5" t="e">
        <f>IF(REPORTE!AH$2="si",IF(C2074=VALUE(REPORTE!C$22),IF(SUM(DO$1993:DO2075),CONCATENATE(INT(B2074),", "),INT(B2074)),""),IF(C2074=VALUE(REPORTE!C$21),IF(SUM(DO$1993:DO2075),CONCATENATE(INT(B2074),", "),INT(B2074)),""))</f>
        <v>#VALUE!</v>
      </c>
      <c r="DS2074" s="5"/>
      <c r="DT2074" s="5"/>
      <c r="DU2074" s="5"/>
      <c r="DV2074" s="5"/>
    </row>
    <row r="2075" spans="1:126" x14ac:dyDescent="0.25">
      <c r="A2075" s="22"/>
      <c r="B2075" s="3"/>
      <c r="H2075" s="5"/>
      <c r="BR2075" s="75"/>
      <c r="BS2075" s="75"/>
      <c r="CB2075" s="5"/>
      <c r="CE2075" s="5"/>
      <c r="CF2075" s="5"/>
      <c r="CG2075" s="5"/>
      <c r="CJ2075" s="14"/>
      <c r="CK2075" s="25"/>
      <c r="DO2075" s="5" t="e">
        <f>IF(REPORTE!AH$2="si",IF(C2075=VALUE(REPORTE!C$22),IF(SUM(DO$1993:DO2076),CONCATENATE(INT(B2075),", "),INT(B2075)),""),IF(C2075=VALUE(REPORTE!C$21),IF(SUM(DO$1993:DO2076),CONCATENATE(INT(B2075),", "),INT(B2075)),""))</f>
        <v>#VALUE!</v>
      </c>
      <c r="DS2075" s="5"/>
      <c r="DT2075" s="5"/>
      <c r="DU2075" s="5"/>
      <c r="DV2075" s="5"/>
    </row>
    <row r="2076" spans="1:126" x14ac:dyDescent="0.25">
      <c r="A2076" s="22"/>
      <c r="B2076" s="3"/>
      <c r="H2076" s="5"/>
      <c r="BR2076" s="75"/>
      <c r="BS2076" s="75"/>
      <c r="CB2076" s="5"/>
      <c r="CE2076" s="5"/>
      <c r="CF2076" s="5"/>
      <c r="CG2076" s="5"/>
      <c r="CJ2076" s="14"/>
      <c r="CK2076" s="25"/>
      <c r="DO2076" s="5" t="e">
        <f>IF(REPORTE!AH$2="si",IF(C2076=VALUE(REPORTE!C$22),IF(SUM(DO$1993:DO2077),CONCATENATE(INT(B2076),", "),INT(B2076)),""),IF(C2076=VALUE(REPORTE!C$21),IF(SUM(DO$1993:DO2077),CONCATENATE(INT(B2076),", "),INT(B2076)),""))</f>
        <v>#VALUE!</v>
      </c>
      <c r="DS2076" s="5"/>
      <c r="DT2076" s="5"/>
      <c r="DU2076" s="5"/>
      <c r="DV2076" s="5"/>
    </row>
    <row r="2077" spans="1:126" x14ac:dyDescent="0.25">
      <c r="A2077" s="22"/>
      <c r="B2077" s="3"/>
      <c r="H2077" s="5"/>
      <c r="BR2077" s="75"/>
      <c r="BS2077" s="75"/>
      <c r="CB2077" s="5"/>
      <c r="CE2077" s="5"/>
      <c r="CF2077" s="5"/>
      <c r="CG2077" s="5"/>
      <c r="CJ2077" s="14"/>
      <c r="CK2077" s="25"/>
      <c r="DO2077" s="5" t="e">
        <f>IF(REPORTE!AH$2="si",IF(C2077=VALUE(REPORTE!C$22),IF(SUM(DO$1993:DO2078),CONCATENATE(INT(B2077),", "),INT(B2077)),""),IF(C2077=VALUE(REPORTE!C$21),IF(SUM(DO$1993:DO2078),CONCATENATE(INT(B2077),", "),INT(B2077)),""))</f>
        <v>#VALUE!</v>
      </c>
      <c r="DS2077" s="5"/>
      <c r="DT2077" s="5"/>
      <c r="DU2077" s="5"/>
      <c r="DV2077" s="5"/>
    </row>
    <row r="2078" spans="1:126" x14ac:dyDescent="0.25">
      <c r="A2078" s="22"/>
      <c r="B2078" s="3"/>
      <c r="H2078" s="5"/>
      <c r="BR2078" s="75"/>
      <c r="BS2078" s="75"/>
      <c r="CB2078" s="5"/>
      <c r="CE2078" s="5"/>
      <c r="CF2078" s="5"/>
      <c r="CG2078" s="5"/>
      <c r="CJ2078" s="14"/>
      <c r="CK2078" s="25"/>
      <c r="DO2078" s="5" t="e">
        <f>IF(REPORTE!AH$2="si",IF(C2078=VALUE(REPORTE!C$22),IF(SUM(DO$1993:DO2079),CONCATENATE(INT(B2078),", "),INT(B2078)),""),IF(C2078=VALUE(REPORTE!C$21),IF(SUM(DO$1993:DO2079),CONCATENATE(INT(B2078),", "),INT(B2078)),""))</f>
        <v>#VALUE!</v>
      </c>
      <c r="DS2078" s="5"/>
      <c r="DT2078" s="5"/>
      <c r="DU2078" s="5"/>
      <c r="DV2078" s="5"/>
    </row>
    <row r="2079" spans="1:126" x14ac:dyDescent="0.25">
      <c r="A2079" s="22"/>
      <c r="B2079" s="3"/>
      <c r="H2079" s="5"/>
      <c r="BR2079" s="75"/>
      <c r="BS2079" s="75"/>
      <c r="CB2079" s="5"/>
      <c r="CE2079" s="5"/>
      <c r="CF2079" s="5"/>
      <c r="CG2079" s="5"/>
      <c r="CJ2079" s="14"/>
      <c r="CK2079" s="25"/>
      <c r="DO2079" s="5" t="e">
        <f>IF(REPORTE!AH$2="si",IF(C2079=VALUE(REPORTE!C$22),IF(SUM(DO$1993:DO2080),CONCATENATE(INT(B2079),", "),INT(B2079)),""),IF(C2079=VALUE(REPORTE!C$21),IF(SUM(DO$1993:DO2080),CONCATENATE(INT(B2079),", "),INT(B2079)),""))</f>
        <v>#VALUE!</v>
      </c>
      <c r="DS2079" s="5"/>
      <c r="DT2079" s="5"/>
      <c r="DU2079" s="5"/>
      <c r="DV2079" s="5"/>
    </row>
    <row r="2080" spans="1:126" x14ac:dyDescent="0.25">
      <c r="A2080" s="22"/>
      <c r="B2080" s="3"/>
      <c r="H2080" s="5"/>
      <c r="BR2080" s="75"/>
      <c r="BS2080" s="75"/>
      <c r="CB2080" s="5"/>
      <c r="CE2080" s="5"/>
      <c r="CF2080" s="5"/>
      <c r="CG2080" s="5"/>
      <c r="CJ2080" s="14"/>
      <c r="CK2080" s="25"/>
      <c r="DO2080" s="5" t="e">
        <f>IF(REPORTE!AH$2="si",IF(C2080=VALUE(REPORTE!C$22),IF(SUM(DO$1993:DO2081),CONCATENATE(INT(B2080),", "),INT(B2080)),""),IF(C2080=VALUE(REPORTE!C$21),IF(SUM(DO$1993:DO2081),CONCATENATE(INT(B2080),", "),INT(B2080)),""))</f>
        <v>#VALUE!</v>
      </c>
      <c r="DS2080" s="5"/>
      <c r="DT2080" s="5"/>
      <c r="DU2080" s="5"/>
      <c r="DV2080" s="5"/>
    </row>
    <row r="2081" spans="1:126" x14ac:dyDescent="0.25">
      <c r="A2081" s="22"/>
      <c r="B2081" s="3"/>
      <c r="H2081" s="5"/>
      <c r="BR2081" s="75"/>
      <c r="BS2081" s="75"/>
      <c r="CB2081" s="5"/>
      <c r="CE2081" s="5"/>
      <c r="CF2081" s="5"/>
      <c r="CG2081" s="5"/>
      <c r="CJ2081" s="14"/>
      <c r="CK2081" s="25"/>
      <c r="DO2081" s="5" t="e">
        <f>IF(REPORTE!AH$2="si",IF(C2081=VALUE(REPORTE!C$22),IF(SUM(DO$1993:DO2082),CONCATENATE(INT(B2081),", "),INT(B2081)),""),IF(C2081=VALUE(REPORTE!C$21),IF(SUM(DO$1993:DO2082),CONCATENATE(INT(B2081),", "),INT(B2081)),""))</f>
        <v>#VALUE!</v>
      </c>
      <c r="DS2081" s="5"/>
      <c r="DT2081" s="5"/>
      <c r="DU2081" s="5"/>
      <c r="DV2081" s="5"/>
    </row>
    <row r="2082" spans="1:126" x14ac:dyDescent="0.25">
      <c r="A2082" s="22"/>
      <c r="B2082" s="3"/>
      <c r="H2082" s="5"/>
      <c r="BR2082" s="75"/>
      <c r="BS2082" s="75"/>
      <c r="CB2082" s="5"/>
      <c r="CE2082" s="5"/>
      <c r="CF2082" s="5"/>
      <c r="CG2082" s="5"/>
      <c r="CJ2082" s="14"/>
      <c r="CK2082" s="25"/>
      <c r="DO2082" s="5" t="e">
        <f>IF(REPORTE!AH$2="si",IF(C2082=VALUE(REPORTE!C$22),IF(SUM(DO$1993:DO2083),CONCATENATE(INT(B2082),", "),INT(B2082)),""),IF(C2082=VALUE(REPORTE!C$21),IF(SUM(DO$1993:DO2083),CONCATENATE(INT(B2082),", "),INT(B2082)),""))</f>
        <v>#VALUE!</v>
      </c>
      <c r="DS2082" s="5"/>
      <c r="DT2082" s="5"/>
      <c r="DU2082" s="5"/>
      <c r="DV2082" s="5"/>
    </row>
    <row r="2083" spans="1:126" x14ac:dyDescent="0.25">
      <c r="A2083" s="22"/>
      <c r="B2083" s="3"/>
      <c r="H2083" s="5"/>
      <c r="BR2083" s="75"/>
      <c r="BS2083" s="75"/>
      <c r="CB2083" s="5"/>
      <c r="CE2083" s="5"/>
      <c r="CF2083" s="5"/>
      <c r="CG2083" s="5"/>
      <c r="CJ2083" s="14"/>
      <c r="CK2083" s="25"/>
      <c r="DO2083" s="5" t="e">
        <f>IF(REPORTE!AH$2="si",IF(C2083=VALUE(REPORTE!C$22),IF(SUM(DO$1993:DO2084),CONCATENATE(INT(B2083),", "),INT(B2083)),""),IF(C2083=VALUE(REPORTE!C$21),IF(SUM(DO$1993:DO2084),CONCATENATE(INT(B2083),", "),INT(B2083)),""))</f>
        <v>#VALUE!</v>
      </c>
      <c r="DS2083" s="5"/>
      <c r="DT2083" s="5"/>
      <c r="DU2083" s="5"/>
      <c r="DV2083" s="5"/>
    </row>
    <row r="2084" spans="1:126" x14ac:dyDescent="0.25">
      <c r="A2084" s="22"/>
      <c r="B2084" s="3"/>
      <c r="H2084" s="5"/>
      <c r="BR2084" s="75"/>
      <c r="BS2084" s="75"/>
      <c r="CB2084" s="5"/>
      <c r="CE2084" s="5"/>
      <c r="CF2084" s="5"/>
      <c r="CG2084" s="5"/>
      <c r="CJ2084" s="14"/>
      <c r="CK2084" s="25"/>
      <c r="DO2084" s="5" t="e">
        <f>IF(REPORTE!AH$2="si",IF(C2084=VALUE(REPORTE!C$22),IF(SUM(DO$1993:DO2085),CONCATENATE(INT(B2084),", "),INT(B2084)),""),IF(C2084=VALUE(REPORTE!C$21),IF(SUM(DO$1993:DO2085),CONCATENATE(INT(B2084),", "),INT(B2084)),""))</f>
        <v>#VALUE!</v>
      </c>
      <c r="DS2084" s="5"/>
      <c r="DT2084" s="5"/>
      <c r="DU2084" s="5"/>
      <c r="DV2084" s="5"/>
    </row>
    <row r="2085" spans="1:126" x14ac:dyDescent="0.25">
      <c r="A2085" s="22"/>
      <c r="B2085" s="3"/>
      <c r="H2085" s="5"/>
      <c r="BR2085" s="75"/>
      <c r="BS2085" s="75"/>
      <c r="CB2085" s="5"/>
      <c r="CE2085" s="5"/>
      <c r="CF2085" s="5"/>
      <c r="CG2085" s="5"/>
      <c r="CJ2085" s="14"/>
      <c r="CK2085" s="25"/>
      <c r="DO2085" s="5" t="e">
        <f>IF(REPORTE!AH$2="si",IF(C2085=VALUE(REPORTE!C$22),IF(SUM(DO$1993:DO2086),CONCATENATE(INT(B2085),", "),INT(B2085)),""),IF(C2085=VALUE(REPORTE!C$21),IF(SUM(DO$1993:DO2086),CONCATENATE(INT(B2085),", "),INT(B2085)),""))</f>
        <v>#VALUE!</v>
      </c>
      <c r="DS2085" s="5"/>
      <c r="DT2085" s="5"/>
      <c r="DU2085" s="5"/>
      <c r="DV2085" s="5"/>
    </row>
    <row r="2086" spans="1:126" x14ac:dyDescent="0.25">
      <c r="A2086" s="22"/>
      <c r="B2086" s="3"/>
      <c r="H2086" s="5"/>
      <c r="BR2086" s="75"/>
      <c r="BS2086" s="75"/>
      <c r="CB2086" s="5"/>
      <c r="CE2086" s="5"/>
      <c r="CF2086" s="5"/>
      <c r="CG2086" s="5"/>
      <c r="CJ2086" s="14"/>
      <c r="CK2086" s="25"/>
      <c r="DO2086" s="5" t="e">
        <f>IF(REPORTE!AH$2="si",IF(C2086=VALUE(REPORTE!C$22),IF(SUM(DO$1993:DO2087),CONCATENATE(INT(B2086),", "),INT(B2086)),""),IF(C2086=VALUE(REPORTE!C$21),IF(SUM(DO$1993:DO2087),CONCATENATE(INT(B2086),", "),INT(B2086)),""))</f>
        <v>#VALUE!</v>
      </c>
      <c r="DS2086" s="5"/>
      <c r="DT2086" s="5"/>
      <c r="DU2086" s="5"/>
      <c r="DV2086" s="5"/>
    </row>
    <row r="2087" spans="1:126" x14ac:dyDescent="0.25">
      <c r="A2087" s="22"/>
      <c r="B2087" s="3"/>
      <c r="H2087" s="5"/>
      <c r="BR2087" s="75"/>
      <c r="BS2087" s="75"/>
      <c r="CB2087" s="5"/>
      <c r="CE2087" s="5"/>
      <c r="CF2087" s="5"/>
      <c r="CG2087" s="5"/>
      <c r="CJ2087" s="14"/>
      <c r="CK2087" s="25"/>
      <c r="DO2087" s="5" t="e">
        <f>IF(REPORTE!AH$2="si",IF(C2087=VALUE(REPORTE!C$22),IF(SUM(DO$1993:DO2088),CONCATENATE(INT(B2087),", "),INT(B2087)),""),IF(C2087=VALUE(REPORTE!C$21),IF(SUM(DO$1993:DO2088),CONCATENATE(INT(B2087),", "),INT(B2087)),""))</f>
        <v>#VALUE!</v>
      </c>
      <c r="DS2087" s="5"/>
      <c r="DT2087" s="5"/>
      <c r="DU2087" s="5"/>
      <c r="DV2087" s="5"/>
    </row>
    <row r="2088" spans="1:126" x14ac:dyDescent="0.25">
      <c r="A2088" s="22"/>
      <c r="B2088" s="3"/>
      <c r="H2088" s="5"/>
      <c r="BR2088" s="75"/>
      <c r="BS2088" s="75"/>
      <c r="CB2088" s="5"/>
      <c r="CE2088" s="5"/>
      <c r="CF2088" s="5"/>
      <c r="CG2088" s="5"/>
      <c r="CJ2088" s="14"/>
      <c r="CK2088" s="25"/>
      <c r="DO2088" s="5" t="e">
        <f>IF(REPORTE!AH$2="si",IF(C2088=VALUE(REPORTE!C$22),IF(SUM(DO$1993:DO2089),CONCATENATE(INT(B2088),", "),INT(B2088)),""),IF(C2088=VALUE(REPORTE!C$21),IF(SUM(DO$1993:DO2089),CONCATENATE(INT(B2088),", "),INT(B2088)),""))</f>
        <v>#VALUE!</v>
      </c>
      <c r="DS2088" s="5"/>
      <c r="DT2088" s="5"/>
      <c r="DU2088" s="5"/>
      <c r="DV2088" s="5"/>
    </row>
    <row r="2089" spans="1:126" x14ac:dyDescent="0.25">
      <c r="A2089" s="22"/>
      <c r="B2089" s="3"/>
      <c r="H2089" s="5"/>
      <c r="BR2089" s="75"/>
      <c r="BS2089" s="75"/>
      <c r="CB2089" s="5"/>
      <c r="CE2089" s="5"/>
      <c r="CF2089" s="5"/>
      <c r="CG2089" s="5"/>
      <c r="CJ2089" s="14"/>
      <c r="CK2089" s="25"/>
      <c r="DO2089" s="5" t="e">
        <f>IF(REPORTE!AH$2="si",IF(C2089=VALUE(REPORTE!C$22),IF(SUM(DO$1993:DO2090),CONCATENATE(INT(B2089),", "),INT(B2089)),""),IF(C2089=VALUE(REPORTE!C$21),IF(SUM(DO$1993:DO2090),CONCATENATE(INT(B2089),", "),INT(B2089)),""))</f>
        <v>#VALUE!</v>
      </c>
      <c r="DS2089" s="5"/>
      <c r="DT2089" s="5"/>
      <c r="DU2089" s="5"/>
      <c r="DV2089" s="5"/>
    </row>
    <row r="2090" spans="1:126" x14ac:dyDescent="0.25">
      <c r="A2090" s="22"/>
      <c r="B2090" s="3"/>
      <c r="H2090" s="5"/>
      <c r="BR2090" s="75"/>
      <c r="BS2090" s="75"/>
      <c r="CB2090" s="5"/>
      <c r="CE2090" s="5"/>
      <c r="CF2090" s="5"/>
      <c r="CG2090" s="5"/>
      <c r="CJ2090" s="14"/>
      <c r="CK2090" s="25"/>
      <c r="DO2090" s="5" t="e">
        <f>IF(REPORTE!AH$2="si",IF(C2090=VALUE(REPORTE!C$22),IF(SUM(DO$1993:DO2091),CONCATENATE(INT(B2090),", "),INT(B2090)),""),IF(C2090=VALUE(REPORTE!C$21),IF(SUM(DO$1993:DO2091),CONCATENATE(INT(B2090),", "),INT(B2090)),""))</f>
        <v>#VALUE!</v>
      </c>
      <c r="DS2090" s="5"/>
      <c r="DT2090" s="5"/>
      <c r="DU2090" s="5"/>
      <c r="DV2090" s="5"/>
    </row>
    <row r="2091" spans="1:126" x14ac:dyDescent="0.25">
      <c r="A2091" s="22"/>
      <c r="B2091" s="3"/>
      <c r="H2091" s="5"/>
      <c r="BR2091" s="75"/>
      <c r="BS2091" s="75"/>
      <c r="CB2091" s="5"/>
      <c r="CE2091" s="5"/>
      <c r="CF2091" s="5"/>
      <c r="CG2091" s="5"/>
      <c r="CJ2091" s="14"/>
      <c r="CK2091" s="25"/>
      <c r="DO2091" s="5" t="e">
        <f>IF(REPORTE!AH$2="si",IF(C2091=VALUE(REPORTE!C$22),IF(SUM(DO$1993:DO2092),CONCATENATE(INT(B2091),", "),INT(B2091)),""),IF(C2091=VALUE(REPORTE!C$21),IF(SUM(DO$1993:DO2092),CONCATENATE(INT(B2091),", "),INT(B2091)),""))</f>
        <v>#VALUE!</v>
      </c>
      <c r="DS2091" s="5"/>
      <c r="DT2091" s="5"/>
      <c r="DU2091" s="5"/>
      <c r="DV2091" s="5"/>
    </row>
    <row r="2092" spans="1:126" x14ac:dyDescent="0.25">
      <c r="A2092" s="22"/>
      <c r="B2092" s="3"/>
      <c r="H2092" s="5"/>
      <c r="BR2092" s="75"/>
      <c r="BS2092" s="75"/>
      <c r="CB2092" s="5"/>
      <c r="CE2092" s="5"/>
      <c r="CF2092" s="5"/>
      <c r="CG2092" s="5"/>
      <c r="CJ2092" s="14"/>
      <c r="CK2092" s="25"/>
      <c r="DO2092" s="5" t="e">
        <f>IF(REPORTE!AH$2="si",IF(C2092=VALUE(REPORTE!C$22),IF(SUM(DO$1993:DO2093),CONCATENATE(INT(B2092),", "),INT(B2092)),""),IF(C2092=VALUE(REPORTE!C$21),IF(SUM(DO$1993:DO2093),CONCATENATE(INT(B2092),", "),INT(B2092)),""))</f>
        <v>#VALUE!</v>
      </c>
      <c r="DS2092" s="5"/>
      <c r="DT2092" s="5"/>
      <c r="DU2092" s="5"/>
      <c r="DV2092" s="5"/>
    </row>
    <row r="2093" spans="1:126" x14ac:dyDescent="0.25">
      <c r="A2093" s="22"/>
      <c r="B2093" s="3"/>
      <c r="H2093" s="5"/>
      <c r="BR2093" s="75"/>
      <c r="BS2093" s="75"/>
      <c r="CB2093" s="5"/>
      <c r="CE2093" s="5"/>
      <c r="CF2093" s="5"/>
      <c r="CG2093" s="5"/>
      <c r="CJ2093" s="14"/>
      <c r="CK2093" s="25"/>
      <c r="DO2093" s="5" t="e">
        <f>IF(REPORTE!AH$2="si",IF(C2093=VALUE(REPORTE!C$22),IF(SUM(DO$1993:DO2094),CONCATENATE(INT(B2093),", "),INT(B2093)),""),IF(C2093=VALUE(REPORTE!C$21),IF(SUM(DO$1993:DO2094),CONCATENATE(INT(B2093),", "),INT(B2093)),""))</f>
        <v>#VALUE!</v>
      </c>
      <c r="DS2093" s="5"/>
      <c r="DT2093" s="5"/>
      <c r="DU2093" s="5"/>
      <c r="DV2093" s="5"/>
    </row>
    <row r="2094" spans="1:126" x14ac:dyDescent="0.25">
      <c r="A2094" s="22"/>
      <c r="B2094" s="3"/>
      <c r="H2094" s="5"/>
      <c r="BR2094" s="75"/>
      <c r="BS2094" s="75"/>
      <c r="CB2094" s="5"/>
      <c r="CE2094" s="5"/>
      <c r="CF2094" s="5"/>
      <c r="CG2094" s="5"/>
      <c r="CJ2094" s="14"/>
      <c r="CK2094" s="25"/>
      <c r="DO2094" s="5" t="e">
        <f>IF(REPORTE!AH$2="si",IF(C2094=VALUE(REPORTE!C$22),IF(SUM(DO$1993:DO2095),CONCATENATE(INT(B2094),", "),INT(B2094)),""),IF(C2094=VALUE(REPORTE!C$21),IF(SUM(DO$1993:DO2095),CONCATENATE(INT(B2094),", "),INT(B2094)),""))</f>
        <v>#VALUE!</v>
      </c>
      <c r="DS2094" s="5"/>
      <c r="DT2094" s="5"/>
      <c r="DU2094" s="5"/>
      <c r="DV2094" s="5"/>
    </row>
    <row r="2095" spans="1:126" x14ac:dyDescent="0.25">
      <c r="A2095" s="22"/>
      <c r="B2095" s="3"/>
      <c r="H2095" s="5"/>
      <c r="BR2095" s="75"/>
      <c r="BS2095" s="75"/>
      <c r="CB2095" s="5"/>
      <c r="CE2095" s="5"/>
      <c r="CF2095" s="5"/>
      <c r="CG2095" s="5"/>
      <c r="CJ2095" s="14"/>
      <c r="CK2095" s="25"/>
      <c r="DO2095" s="5" t="e">
        <f>IF(REPORTE!AH$2="si",IF(C2095=VALUE(REPORTE!C$22),IF(SUM(DO$1993:DO2096),CONCATENATE(INT(B2095),", "),INT(B2095)),""),IF(C2095=VALUE(REPORTE!C$21),IF(SUM(DO$1993:DO2096),CONCATENATE(INT(B2095),", "),INT(B2095)),""))</f>
        <v>#VALUE!</v>
      </c>
      <c r="DS2095" s="5"/>
      <c r="DT2095" s="5"/>
      <c r="DU2095" s="5"/>
      <c r="DV2095" s="5"/>
    </row>
    <row r="2096" spans="1:126" x14ac:dyDescent="0.25">
      <c r="A2096" s="22"/>
      <c r="B2096" s="3"/>
      <c r="H2096" s="5"/>
      <c r="BR2096" s="75"/>
      <c r="BS2096" s="75"/>
      <c r="CB2096" s="5"/>
      <c r="CE2096" s="5"/>
      <c r="CF2096" s="5"/>
      <c r="CG2096" s="5"/>
      <c r="CJ2096" s="14"/>
      <c r="CK2096" s="25"/>
      <c r="DO2096" s="5" t="e">
        <f>IF(REPORTE!AH$2="si",IF(C2096=VALUE(REPORTE!C$22),IF(SUM(DO$1993:DO2097),CONCATENATE(INT(B2096),", "),INT(B2096)),""),IF(C2096=VALUE(REPORTE!C$21),IF(SUM(DO$1993:DO2097),CONCATENATE(INT(B2096),", "),INT(B2096)),""))</f>
        <v>#VALUE!</v>
      </c>
      <c r="DS2096" s="5"/>
      <c r="DT2096" s="5"/>
      <c r="DU2096" s="5"/>
      <c r="DV2096" s="5"/>
    </row>
    <row r="2097" spans="1:126" x14ac:dyDescent="0.25">
      <c r="A2097" s="22"/>
      <c r="B2097" s="3"/>
      <c r="H2097" s="5"/>
      <c r="BR2097" s="75"/>
      <c r="BS2097" s="75"/>
      <c r="CB2097" s="5"/>
      <c r="CE2097" s="5"/>
      <c r="CF2097" s="5"/>
      <c r="CG2097" s="5"/>
      <c r="CJ2097" s="14"/>
      <c r="CK2097" s="25"/>
      <c r="DO2097" s="5" t="e">
        <f>IF(REPORTE!AH$2="si",IF(C2097=VALUE(REPORTE!C$22),IF(SUM(DO$1993:DO2098),CONCATENATE(INT(B2097),", "),INT(B2097)),""),IF(C2097=VALUE(REPORTE!C$21),IF(SUM(DO$1993:DO2098),CONCATENATE(INT(B2097),", "),INT(B2097)),""))</f>
        <v>#VALUE!</v>
      </c>
      <c r="DS2097" s="5"/>
      <c r="DT2097" s="5"/>
      <c r="DU2097" s="5"/>
      <c r="DV2097" s="5"/>
    </row>
    <row r="2098" spans="1:126" x14ac:dyDescent="0.25">
      <c r="A2098" s="22"/>
      <c r="B2098" s="3"/>
      <c r="H2098" s="5"/>
      <c r="BR2098" s="75"/>
      <c r="BS2098" s="75"/>
      <c r="CB2098" s="5"/>
      <c r="CE2098" s="5"/>
      <c r="CF2098" s="5"/>
      <c r="CG2098" s="5"/>
      <c r="CJ2098" s="14"/>
      <c r="CK2098" s="25"/>
      <c r="DO2098" s="5" t="e">
        <f>IF(REPORTE!AH$2="si",IF(C2098=VALUE(REPORTE!C$22),IF(SUM(DO$1993:DO2099),CONCATENATE(INT(B2098),", "),INT(B2098)),""),IF(C2098=VALUE(REPORTE!C$21),IF(SUM(DO$1993:DO2099),CONCATENATE(INT(B2098),", "),INT(B2098)),""))</f>
        <v>#VALUE!</v>
      </c>
      <c r="DS2098" s="5"/>
      <c r="DT2098" s="5"/>
      <c r="DU2098" s="5"/>
      <c r="DV2098" s="5"/>
    </row>
    <row r="2099" spans="1:126" x14ac:dyDescent="0.25">
      <c r="A2099" s="22"/>
      <c r="B2099" s="3"/>
      <c r="H2099" s="5"/>
      <c r="BR2099" s="75"/>
      <c r="BS2099" s="75"/>
      <c r="CB2099" s="5"/>
      <c r="CE2099" s="5"/>
      <c r="CF2099" s="5"/>
      <c r="CG2099" s="5"/>
      <c r="CJ2099" s="14"/>
      <c r="CK2099" s="25"/>
      <c r="DO2099" s="5" t="e">
        <f>IF(REPORTE!AH$2="si",IF(C2099=VALUE(REPORTE!C$22),IF(SUM(DO$1993:DO2100),CONCATENATE(INT(B2099),", "),INT(B2099)),""),IF(C2099=VALUE(REPORTE!C$21),IF(SUM(DO$1993:DO2100),CONCATENATE(INT(B2099),", "),INT(B2099)),""))</f>
        <v>#VALUE!</v>
      </c>
      <c r="DS2099" s="5"/>
      <c r="DT2099" s="5"/>
      <c r="DU2099" s="5"/>
      <c r="DV2099" s="5"/>
    </row>
    <row r="2100" spans="1:126" x14ac:dyDescent="0.25">
      <c r="A2100" s="22"/>
      <c r="B2100" s="3"/>
      <c r="H2100" s="5"/>
      <c r="BR2100" s="75"/>
      <c r="BS2100" s="75"/>
      <c r="CB2100" s="5"/>
      <c r="CE2100" s="5"/>
      <c r="CF2100" s="5"/>
      <c r="CG2100" s="5"/>
      <c r="CJ2100" s="14"/>
      <c r="CK2100" s="25"/>
      <c r="DO2100" s="5" t="e">
        <f>IF(REPORTE!AH$2="si",IF(C2100=VALUE(REPORTE!C$22),IF(SUM(DO$1993:DO2101),CONCATENATE(INT(B2100),", "),INT(B2100)),""),IF(C2100=VALUE(REPORTE!C$21),IF(SUM(DO$1993:DO2101),CONCATENATE(INT(B2100),", "),INT(B2100)),""))</f>
        <v>#VALUE!</v>
      </c>
      <c r="DS2100" s="5"/>
      <c r="DT2100" s="5"/>
      <c r="DU2100" s="5"/>
      <c r="DV2100" s="5"/>
    </row>
    <row r="2101" spans="1:126" x14ac:dyDescent="0.25">
      <c r="A2101" s="22"/>
      <c r="B2101" s="3"/>
      <c r="BR2101" s="75"/>
      <c r="BS2101" s="75"/>
      <c r="CB2101" s="5"/>
      <c r="CE2101" s="5"/>
      <c r="CF2101" s="5"/>
      <c r="CG2101" s="5"/>
      <c r="CJ2101" s="14"/>
      <c r="CK2101" s="25"/>
      <c r="DO2101" s="5" t="e">
        <f>IF(REPORTE!AH$2="si",IF(C2101=VALUE(REPORTE!C$22),IF(SUM(DO$1993:DO2102),CONCATENATE(INT(B2101),", "),INT(B2101)),""),IF(C2101=VALUE(REPORTE!C$21),IF(SUM(DO$1993:DO2102),CONCATENATE(INT(B2101),", "),INT(B2101)),""))</f>
        <v>#VALUE!</v>
      </c>
      <c r="DS2101" s="5"/>
      <c r="DT2101" s="5"/>
      <c r="DU2101" s="5"/>
      <c r="DV2101" s="5"/>
    </row>
    <row r="2102" spans="1:126" x14ac:dyDescent="0.25">
      <c r="A2102" s="22"/>
      <c r="B2102" s="3"/>
      <c r="BR2102" s="75"/>
      <c r="BS2102" s="75"/>
      <c r="CB2102" s="5"/>
      <c r="CE2102" s="5"/>
      <c r="CF2102" s="5"/>
      <c r="CG2102" s="5"/>
      <c r="CJ2102" s="14"/>
      <c r="CK2102" s="25"/>
      <c r="DO2102" s="5" t="e">
        <f>IF(REPORTE!AH$2="si",IF(C2102=VALUE(REPORTE!C$22),IF(SUM(DO$1993:DO2103),CONCATENATE(INT(B2102),", "),INT(B2102)),""),IF(C2102=VALUE(REPORTE!C$21),IF(SUM(DO$1993:DO2103),CONCATENATE(INT(B2102),", "),INT(B2102)),""))</f>
        <v>#VALUE!</v>
      </c>
      <c r="DS2102" s="5"/>
      <c r="DT2102" s="5"/>
      <c r="DU2102" s="5"/>
      <c r="DV2102" s="5"/>
    </row>
    <row r="2103" spans="1:126" x14ac:dyDescent="0.25">
      <c r="A2103" s="22"/>
      <c r="B2103" s="3"/>
      <c r="BR2103" s="75"/>
      <c r="BS2103" s="75"/>
      <c r="CB2103" s="5"/>
      <c r="CE2103" s="5"/>
      <c r="CF2103" s="5"/>
      <c r="CG2103" s="5"/>
      <c r="CJ2103" s="14"/>
      <c r="CK2103" s="25"/>
      <c r="DO2103" s="5" t="e">
        <f>IF(REPORTE!AH$2="si",IF(C2103=VALUE(REPORTE!C$22),IF(SUM(DO$1993:DO2104),CONCATENATE(INT(B2103),", "),INT(B2103)),""),IF(C2103=VALUE(REPORTE!C$21),IF(SUM(DO$1993:DO2104),CONCATENATE(INT(B2103),", "),INT(B2103)),""))</f>
        <v>#VALUE!</v>
      </c>
      <c r="DS2103" s="5"/>
      <c r="DT2103" s="5"/>
      <c r="DU2103" s="5"/>
      <c r="DV2103" s="5"/>
    </row>
    <row r="2104" spans="1:126" x14ac:dyDescent="0.25">
      <c r="A2104" s="22"/>
      <c r="B2104" s="3"/>
      <c r="BR2104" s="75"/>
      <c r="BS2104" s="75"/>
      <c r="CB2104" s="5"/>
      <c r="CE2104" s="5"/>
      <c r="CF2104" s="5"/>
      <c r="CG2104" s="5"/>
      <c r="CJ2104" s="14" t="str">
        <f t="shared" ref="CJ2104:CJ2117" si="409">IF(CG2104="","",C2104)</f>
        <v/>
      </c>
      <c r="CK2104" s="25"/>
      <c r="DO2104" s="5" t="e">
        <f>IF(REPORTE!AH$2="si",IF(C2104=VALUE(REPORTE!C$22),IF(SUM(DO$1993:DO2105),CONCATENATE(INT(B2104),", "),INT(B2104)),""),IF(C2104=VALUE(REPORTE!C$21),IF(SUM(DO$1993:DO2105),CONCATENATE(INT(B2104),", "),INT(B2104)),""))</f>
        <v>#VALUE!</v>
      </c>
      <c r="DS2104" s="5"/>
      <c r="DT2104" s="5"/>
      <c r="DU2104" s="5"/>
      <c r="DV2104" s="5"/>
    </row>
    <row r="2105" spans="1:126" x14ac:dyDescent="0.25">
      <c r="A2105" s="22"/>
      <c r="B2105" s="3"/>
      <c r="BR2105" s="75"/>
      <c r="BS2105" s="75"/>
      <c r="CB2105" s="5"/>
      <c r="CE2105" s="5"/>
      <c r="CF2105" s="5"/>
      <c r="CG2105" s="5"/>
      <c r="CJ2105" s="14" t="str">
        <f t="shared" si="409"/>
        <v/>
      </c>
      <c r="CK2105" s="25"/>
      <c r="DO2105" s="5" t="e">
        <f>IF(REPORTE!AH$2="si",IF(C2105=VALUE(REPORTE!C$22),IF(SUM(DO$1993:DO2106),CONCATENATE(INT(B2105),", "),INT(B2105)),""),IF(C2105=VALUE(REPORTE!C$21),IF(SUM(DO$1993:DO2106),CONCATENATE(INT(B2105),", "),INT(B2105)),""))</f>
        <v>#VALUE!</v>
      </c>
      <c r="DS2105" s="5"/>
      <c r="DT2105" s="5"/>
      <c r="DU2105" s="5"/>
      <c r="DV2105" s="5"/>
    </row>
    <row r="2106" spans="1:126" x14ac:dyDescent="0.25">
      <c r="A2106" s="22"/>
      <c r="B2106" s="3"/>
      <c r="BR2106" s="75"/>
      <c r="BS2106" s="75"/>
      <c r="CB2106" s="5"/>
      <c r="CE2106" s="5"/>
      <c r="CF2106" s="5"/>
      <c r="CG2106" s="5"/>
      <c r="CJ2106" s="14" t="str">
        <f t="shared" si="409"/>
        <v/>
      </c>
      <c r="CK2106" s="25"/>
      <c r="DO2106" s="5" t="e">
        <f>IF(REPORTE!AH$2="si",IF(C2106=VALUE(REPORTE!C$22),IF(SUM(DO$1993:DO2107),CONCATENATE(INT(B2106),", "),INT(B2106)),""),IF(C2106=VALUE(REPORTE!C$21),IF(SUM(DO$1993:DO2107),CONCATENATE(INT(B2106),", "),INT(B2106)),""))</f>
        <v>#VALUE!</v>
      </c>
      <c r="DS2106" s="5"/>
      <c r="DT2106" s="5"/>
      <c r="DU2106" s="5"/>
      <c r="DV2106" s="5"/>
    </row>
    <row r="2107" spans="1:126" x14ac:dyDescent="0.25">
      <c r="A2107" s="22"/>
      <c r="B2107" s="3"/>
      <c r="BR2107" s="75"/>
      <c r="BS2107" s="75"/>
      <c r="CB2107" s="5"/>
      <c r="CE2107" s="5"/>
      <c r="CF2107" s="5"/>
      <c r="CG2107" s="5"/>
      <c r="CJ2107" s="14" t="str">
        <f t="shared" si="409"/>
        <v/>
      </c>
      <c r="CK2107" s="25"/>
      <c r="DO2107" s="5" t="e">
        <f>IF(REPORTE!AH$2="si",IF(C2107=VALUE(REPORTE!C$22),IF(SUM(DO$1993:DO2108),CONCATENATE(INT(B2107),", "),INT(B2107)),""),IF(C2107=VALUE(REPORTE!C$21),IF(SUM(DO$1993:DO2108),CONCATENATE(INT(B2107),", "),INT(B2107)),""))</f>
        <v>#VALUE!</v>
      </c>
      <c r="DS2107" s="5"/>
      <c r="DT2107" s="5"/>
      <c r="DU2107" s="5"/>
      <c r="DV2107" s="5"/>
    </row>
    <row r="2108" spans="1:126" x14ac:dyDescent="0.25">
      <c r="A2108" s="22"/>
      <c r="B2108" s="3"/>
      <c r="BR2108" s="75"/>
      <c r="BS2108" s="75"/>
      <c r="CB2108" s="5"/>
      <c r="CE2108" s="5"/>
      <c r="CF2108" s="5"/>
      <c r="CG2108" s="5"/>
      <c r="CJ2108" s="14" t="str">
        <f t="shared" si="409"/>
        <v/>
      </c>
      <c r="CK2108" s="25"/>
      <c r="DO2108" s="5" t="e">
        <f>IF(REPORTE!AH$2="si",IF(C2108=VALUE(REPORTE!C$22),IF(SUM(DO$1993:DO2109),CONCATENATE(INT(B2108),", "),INT(B2108)),""),IF(C2108=VALUE(REPORTE!C$21),IF(SUM(DO$1993:DO2109),CONCATENATE(INT(B2108),", "),INT(B2108)),""))</f>
        <v>#VALUE!</v>
      </c>
      <c r="DS2108" s="5"/>
      <c r="DT2108" s="5"/>
      <c r="DU2108" s="5"/>
      <c r="DV2108" s="5"/>
    </row>
    <row r="2109" spans="1:126" x14ac:dyDescent="0.25">
      <c r="A2109" s="22"/>
      <c r="B2109" s="3"/>
      <c r="BR2109" s="75"/>
      <c r="BS2109" s="75"/>
      <c r="CB2109" s="5"/>
      <c r="CE2109" s="5"/>
      <c r="CF2109" s="5"/>
      <c r="CG2109" s="5"/>
      <c r="CJ2109" s="14" t="str">
        <f t="shared" si="409"/>
        <v/>
      </c>
      <c r="CK2109" s="25"/>
      <c r="DO2109" s="5" t="e">
        <f>IF(REPORTE!AH$2="si",IF(C2109=VALUE(REPORTE!C$22),IF(SUM(DO$1993:DO2110),CONCATENATE(INT(B2109),", "),INT(B2109)),""),IF(C2109=VALUE(REPORTE!C$21),IF(SUM(DO$1993:DO2110),CONCATENATE(INT(B2109),", "),INT(B2109)),""))</f>
        <v>#VALUE!</v>
      </c>
      <c r="DS2109" s="5"/>
      <c r="DT2109" s="5"/>
      <c r="DU2109" s="5"/>
      <c r="DV2109" s="5"/>
    </row>
    <row r="2110" spans="1:126" x14ac:dyDescent="0.25">
      <c r="A2110" s="22"/>
      <c r="B2110" s="3"/>
      <c r="BR2110" s="75"/>
      <c r="BS2110" s="75"/>
      <c r="CB2110" s="5"/>
      <c r="CE2110" s="5"/>
      <c r="CF2110" s="5"/>
      <c r="CG2110" s="5"/>
      <c r="CJ2110" s="14" t="str">
        <f t="shared" si="409"/>
        <v/>
      </c>
      <c r="CK2110" s="25"/>
      <c r="DO2110" s="5" t="e">
        <f>IF(REPORTE!AH$2="si",IF(C2110=VALUE(REPORTE!C$22),IF(SUM(DO$1993:DO2111),CONCATENATE(INT(B2110),", "),INT(B2110)),""),IF(C2110=VALUE(REPORTE!C$21),IF(SUM(DO$1993:DO2111),CONCATENATE(INT(B2110),", "),INT(B2110)),""))</f>
        <v>#VALUE!</v>
      </c>
      <c r="DS2110" s="5"/>
      <c r="DT2110" s="5"/>
      <c r="DU2110" s="5"/>
      <c r="DV2110" s="5"/>
    </row>
    <row r="2111" spans="1:126" x14ac:dyDescent="0.25">
      <c r="A2111" s="22"/>
      <c r="B2111" s="3"/>
      <c r="BR2111" s="75"/>
      <c r="BS2111" s="75"/>
      <c r="CB2111" s="5"/>
      <c r="CE2111" s="5"/>
      <c r="CF2111" s="5"/>
      <c r="CG2111" s="5"/>
      <c r="CJ2111" s="14" t="str">
        <f t="shared" si="409"/>
        <v/>
      </c>
      <c r="CK2111" s="25"/>
      <c r="DO2111" s="5" t="e">
        <f>IF(REPORTE!AH$2="si",IF(C2111=VALUE(REPORTE!C$22),IF(SUM(DO$1993:DO2112),CONCATENATE(INT(B2111),", "),INT(B2111)),""),IF(C2111=VALUE(REPORTE!C$21),IF(SUM(DO$1993:DO2112),CONCATENATE(INT(B2111),", "),INT(B2111)),""))</f>
        <v>#VALUE!</v>
      </c>
      <c r="DS2111" s="5"/>
      <c r="DT2111" s="5"/>
      <c r="DU2111" s="5"/>
      <c r="DV2111" s="5"/>
    </row>
    <row r="2112" spans="1:126" x14ac:dyDescent="0.25">
      <c r="A2112" s="22"/>
      <c r="B2112" s="3"/>
      <c r="BR2112" s="75"/>
      <c r="BS2112" s="75"/>
      <c r="CB2112" s="5"/>
      <c r="CE2112" s="5"/>
      <c r="CF2112" s="5"/>
      <c r="CG2112" s="5"/>
      <c r="CJ2112" s="14" t="str">
        <f t="shared" si="409"/>
        <v/>
      </c>
      <c r="CK2112" s="25"/>
      <c r="DO2112" s="5" t="e">
        <f>IF(REPORTE!AH$2="si",IF(C2112=VALUE(REPORTE!C$22),IF(SUM(DO$1993:DO2113),CONCATENATE(INT(B2112),", "),INT(B2112)),""),IF(C2112=VALUE(REPORTE!C$21),IF(SUM(DO$1993:DO2113),CONCATENATE(INT(B2112),", "),INT(B2112)),""))</f>
        <v>#VALUE!</v>
      </c>
      <c r="DS2112" s="5"/>
      <c r="DT2112" s="5"/>
      <c r="DU2112" s="5"/>
      <c r="DV2112" s="5"/>
    </row>
    <row r="2113" spans="1:126" x14ac:dyDescent="0.25">
      <c r="A2113" s="22"/>
      <c r="B2113" s="3"/>
      <c r="BR2113" s="75"/>
      <c r="BS2113" s="75"/>
      <c r="CB2113" s="5"/>
      <c r="CE2113" s="5"/>
      <c r="CF2113" s="5"/>
      <c r="CG2113" s="5"/>
      <c r="CJ2113" s="14" t="str">
        <f t="shared" si="409"/>
        <v/>
      </c>
      <c r="CK2113" s="25"/>
      <c r="DO2113" s="5" t="e">
        <f>IF(REPORTE!AH$2="si",IF(C2113=VALUE(REPORTE!C$22),IF(SUM(DO$1993:DO2114),CONCATENATE(INT(B2113),", "),INT(B2113)),""),IF(C2113=VALUE(REPORTE!C$21),IF(SUM(DO$1993:DO2114),CONCATENATE(INT(B2113),", "),INT(B2113)),""))</f>
        <v>#VALUE!</v>
      </c>
      <c r="DS2113" s="5"/>
      <c r="DT2113" s="5"/>
      <c r="DU2113" s="5"/>
      <c r="DV2113" s="5"/>
    </row>
    <row r="2114" spans="1:126" x14ac:dyDescent="0.25">
      <c r="A2114" s="22"/>
      <c r="B2114" s="3"/>
      <c r="BR2114" s="75"/>
      <c r="BS2114" s="75"/>
      <c r="CB2114" s="5"/>
      <c r="CE2114" s="5"/>
      <c r="CF2114" s="5"/>
      <c r="CG2114" s="5"/>
      <c r="CJ2114" s="14" t="str">
        <f t="shared" si="409"/>
        <v/>
      </c>
      <c r="CK2114" s="25"/>
      <c r="DO2114" s="5" t="e">
        <f>IF(REPORTE!AH$2="si",IF(C2114=VALUE(REPORTE!C$22),IF(SUM(DO$1993:DO2115),CONCATENATE(INT(B2114),", "),INT(B2114)),""),IF(C2114=VALUE(REPORTE!C$21),IF(SUM(DO$1993:DO2115),CONCATENATE(INT(B2114),", "),INT(B2114)),""))</f>
        <v>#VALUE!</v>
      </c>
      <c r="DS2114" s="5"/>
      <c r="DT2114" s="5"/>
      <c r="DU2114" s="5"/>
      <c r="DV2114" s="5"/>
    </row>
    <row r="2115" spans="1:126" x14ac:dyDescent="0.25">
      <c r="A2115" s="22"/>
      <c r="B2115" s="3"/>
      <c r="BR2115" s="75"/>
      <c r="BS2115" s="75"/>
      <c r="CB2115" s="5"/>
      <c r="CE2115" s="5"/>
      <c r="CF2115" s="5"/>
      <c r="CG2115" s="5"/>
      <c r="CJ2115" s="14" t="str">
        <f t="shared" si="409"/>
        <v/>
      </c>
      <c r="CK2115" s="25"/>
      <c r="DS2115" s="5"/>
      <c r="DT2115" s="5"/>
      <c r="DU2115" s="5"/>
      <c r="DV2115" s="5"/>
    </row>
    <row r="2116" spans="1:126" x14ac:dyDescent="0.25">
      <c r="A2116" s="22"/>
      <c r="BR2116" s="75"/>
      <c r="BS2116" s="75"/>
      <c r="CB2116" s="5"/>
      <c r="CE2116" s="5"/>
      <c r="CF2116" s="5"/>
      <c r="CG2116" s="5"/>
      <c r="CJ2116" s="14" t="str">
        <f t="shared" si="409"/>
        <v/>
      </c>
      <c r="CK2116" s="25"/>
      <c r="DS2116" s="5"/>
      <c r="DT2116" s="5"/>
      <c r="DU2116" s="5"/>
      <c r="DV2116" s="5"/>
    </row>
    <row r="2117" spans="1:126" x14ac:dyDescent="0.25">
      <c r="A2117" s="22"/>
      <c r="BR2117" s="75"/>
      <c r="BS2117" s="75"/>
      <c r="CB2117" s="5"/>
      <c r="CE2117" s="5"/>
      <c r="CF2117" s="5"/>
      <c r="CG2117" s="5"/>
      <c r="CJ2117" s="14" t="str">
        <f t="shared" si="409"/>
        <v/>
      </c>
      <c r="CK2117" s="25"/>
      <c r="DS2117" s="5"/>
      <c r="DT2117" s="5"/>
      <c r="DU2117" s="5"/>
      <c r="DV2117" s="5"/>
    </row>
    <row r="2118" spans="1:126" x14ac:dyDescent="0.25">
      <c r="A2118" s="22"/>
      <c r="CE2118" s="5"/>
      <c r="CF2118" s="5"/>
      <c r="CG2118" s="5"/>
      <c r="DS2118" s="5"/>
      <c r="DT2118" s="5"/>
      <c r="DU2118" s="5"/>
      <c r="DV2118" s="5"/>
    </row>
    <row r="2119" spans="1:126" x14ac:dyDescent="0.25">
      <c r="A2119" s="22"/>
      <c r="CE2119" s="5"/>
      <c r="CF2119" s="5"/>
      <c r="CG2119" s="5"/>
      <c r="DS2119" s="5"/>
      <c r="DT2119" s="5"/>
      <c r="DU2119" s="5"/>
      <c r="DV2119" s="5"/>
    </row>
    <row r="2120" spans="1:126" x14ac:dyDescent="0.25">
      <c r="A2120" s="22"/>
      <c r="CE2120" s="5"/>
      <c r="CF2120" s="5"/>
      <c r="CG2120" s="5"/>
    </row>
    <row r="2121" spans="1:126" x14ac:dyDescent="0.25">
      <c r="CE2121" s="5"/>
      <c r="CF2121" s="5"/>
      <c r="CG2121" s="5"/>
    </row>
    <row r="2122" spans="1:126" x14ac:dyDescent="0.25">
      <c r="CE2122" s="5"/>
      <c r="CF2122" s="5"/>
    </row>
  </sheetData>
  <autoFilter ref="B1:CU1412"/>
  <sortState ref="BX9:BX758">
    <sortCondition ref="BX9"/>
  </sortState>
  <conditionalFormatting sqref="N2:N2002">
    <cfRule type="expression" dxfId="77" priority="15">
      <formula>AND(N2&lt;&gt;"", OR(LEN(N2)&lt;&gt;18, AND(MID(N2,11,1)&lt;&gt;"H", MID(N2,11,1)&lt;&gt;"M")))</formula>
    </cfRule>
  </conditionalFormatting>
  <conditionalFormatting sqref="C2:C2000">
    <cfRule type="expression" dxfId="76" priority="14">
      <formula>IF(OR(LEN(C2)=12,LEN(C2)=0), FALSE, TRUE)</formula>
    </cfRule>
  </conditionalFormatting>
  <conditionalFormatting sqref="P2:P2000">
    <cfRule type="expression" dxfId="75" priority="7">
      <formula>IF(OR(LEN(P2)=4,LEN(P2)=0), FALSE, TRUE)</formula>
    </cfRule>
  </conditionalFormatting>
  <conditionalFormatting sqref="I2:I2000">
    <cfRule type="expression" dxfId="74" priority="1">
      <formula>IF(OR(I2="F",I2="M",I2=""),FALSE,TRUE)</formula>
    </cfRule>
    <cfRule type="expression" dxfId="73" priority="13">
      <formula>IF(OR(LEN(I2)=1,LEN(I2)=0), FALSE, TRUE)</formula>
    </cfRule>
  </conditionalFormatting>
  <conditionalFormatting sqref="AC1:AC1048576">
    <cfRule type="expression" dxfId="72" priority="6">
      <formula>AND($BG1="",$AC1&lt;&gt;"")</formula>
    </cfRule>
    <cfRule type="expression" dxfId="71" priority="9">
      <formula>$BG1=4</formula>
    </cfRule>
    <cfRule type="expression" dxfId="70" priority="10">
      <formula>$BG1=2</formula>
    </cfRule>
    <cfRule type="expression" dxfId="69" priority="11">
      <formula>$BG1=3</formula>
    </cfRule>
    <cfRule type="expression" dxfId="68" priority="12">
      <formula>$BG1=5</formula>
    </cfRule>
  </conditionalFormatting>
  <conditionalFormatting sqref="BT1:BW1048576 B1:AY1048576">
    <cfRule type="expression" dxfId="67" priority="16">
      <formula>MOD(IF($B1="","",$B1),2)=0</formula>
    </cfRule>
  </conditionalFormatting>
  <conditionalFormatting sqref="Y2:Z2000">
    <cfRule type="expression" dxfId="66" priority="5">
      <formula>AND(NOT(ISNUMBER(Y2)), Y2&lt;&gt;"")</formula>
    </cfRule>
  </conditionalFormatting>
  <conditionalFormatting sqref="E2:E2000">
    <cfRule type="expression" dxfId="65" priority="3">
      <formula>IF(OR(LEN(E2)&lt;28,LEN(E2)=0), FALSE, TRUE)</formula>
    </cfRule>
  </conditionalFormatting>
  <conditionalFormatting sqref="O2:O2002">
    <cfRule type="expression" dxfId="64" priority="3053">
      <formula>IF(I2="F",IF(OR(LEN(O2)=13,LEN(O2)=0), FALSE, TRUE),IF(I2="M",IF(OR(LEN(O2)=12,LEN(O2)=0),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topLeftCell="A17" zoomScaleNormal="100" workbookViewId="0">
      <pane ySplit="2" topLeftCell="A19" activePane="bottomLeft" state="frozenSplit"/>
      <selection activeCell="CQ20" sqref="CQ20"/>
      <selection pane="bottomLeft" activeCell="H15" sqref="H15"/>
    </sheetView>
  </sheetViews>
  <sheetFormatPr baseColWidth="10" defaultRowHeight="14.25" x14ac:dyDescent="0.25"/>
  <cols>
    <col min="1" max="1" width="5" style="83" customWidth="1"/>
    <col min="2" max="2" width="13.28515625" style="88" customWidth="1"/>
    <col min="3" max="3" width="11" style="83" customWidth="1"/>
    <col min="4" max="4" width="7" style="88" customWidth="1"/>
    <col min="5" max="5" width="13" style="83" customWidth="1"/>
    <col min="6" max="6" width="12.85546875" style="83" customWidth="1"/>
    <col min="7" max="7" width="8.28515625" style="83" customWidth="1"/>
    <col min="8" max="8" width="11.85546875" style="83" customWidth="1"/>
    <col min="9" max="9" width="19.28515625" style="83" customWidth="1"/>
    <col min="10" max="10" width="10.5703125" style="83" customWidth="1"/>
    <col min="11" max="11" width="8.85546875" style="83" customWidth="1"/>
    <col min="12" max="12" width="10.28515625" style="83" customWidth="1"/>
    <col min="13" max="13" width="14.28515625" style="83" hidden="1" customWidth="1"/>
    <col min="14" max="14" width="2" style="83" hidden="1" customWidth="1"/>
    <col min="15" max="15" width="3.140625" style="83" hidden="1" customWidth="1"/>
    <col min="16" max="16" width="2.140625" style="83" hidden="1" customWidth="1"/>
    <col min="17" max="17" width="9" style="83" hidden="1" customWidth="1"/>
    <col min="18" max="19" width="2" style="83" hidden="1" customWidth="1"/>
    <col min="20" max="20" width="5.42578125" style="83" hidden="1" customWidth="1"/>
    <col min="21" max="21" width="11.42578125" style="83" hidden="1" customWidth="1"/>
    <col min="22" max="22" width="2" style="83" hidden="1" customWidth="1"/>
    <col min="23" max="32" width="11.42578125" style="83" hidden="1" customWidth="1"/>
    <col min="33" max="33" width="9" style="83" hidden="1" customWidth="1"/>
    <col min="34" max="34" width="3.140625" style="83" hidden="1" customWidth="1"/>
    <col min="35" max="35" width="2" style="83" hidden="1" customWidth="1"/>
    <col min="36" max="38" width="11.42578125" style="83" hidden="1" customWidth="1"/>
    <col min="39" max="39" width="21.28515625" style="83" hidden="1" customWidth="1"/>
    <col min="40" max="40" width="84.5703125" style="83" hidden="1" customWidth="1"/>
    <col min="41" max="41" width="78.5703125" style="83" hidden="1" customWidth="1"/>
    <col min="42" max="42" width="11.42578125" style="83" hidden="1" customWidth="1"/>
    <col min="43" max="43" width="9" style="83" hidden="1" customWidth="1"/>
    <col min="44" max="47" width="11.42578125" style="83" hidden="1" customWidth="1"/>
    <col min="48" max="48" width="19.7109375" style="83" hidden="1" customWidth="1"/>
    <col min="49" max="49" width="6.28515625" style="83" hidden="1" customWidth="1"/>
    <col min="50" max="50" width="19.7109375" style="83" hidden="1" customWidth="1"/>
    <col min="51" max="51" width="29.28515625" style="83" hidden="1" customWidth="1"/>
    <col min="52" max="52" width="59.7109375" style="83" hidden="1" customWidth="1"/>
    <col min="53" max="53" width="6" style="83" hidden="1" customWidth="1"/>
    <col min="54" max="54" width="10.42578125" style="83" hidden="1" customWidth="1"/>
    <col min="55" max="82" width="11.42578125" style="83" hidden="1" customWidth="1"/>
    <col min="83" max="16384" width="11.42578125" style="83"/>
  </cols>
  <sheetData>
    <row r="1" spans="1:53" ht="18.75" customHeight="1" x14ac:dyDescent="0.25">
      <c r="B1" s="102"/>
      <c r="C1" s="102"/>
      <c r="D1" s="102"/>
      <c r="E1" s="102"/>
      <c r="F1" s="103"/>
      <c r="G1" s="103"/>
      <c r="H1" s="290" t="str">
        <f>"REPRESENTACIÓN ESTATAL EN "&amp;UPPER(ESTADO)&amp;", CADER "&amp;UPPER(CADER)</f>
        <v>REPRESENTACIÓN ESTATAL EN NUEVO LEON, CADER LINARES</v>
      </c>
      <c r="I1" s="290"/>
      <c r="J1" s="290"/>
      <c r="K1" s="290"/>
      <c r="L1" s="290"/>
      <c r="M1" s="85"/>
      <c r="N1" s="85" t="str">
        <f>IF(I21="","",IFERROR(INDEX(DATOS!I:I,MATCH(IF(O4="SI",VALUE(C21),VALUE(REPORTE!C22)),DATOS!CJ:CJ,0),1),""))</f>
        <v/>
      </c>
      <c r="O1" s="85"/>
      <c r="AG1" s="83" t="e">
        <f>IF(Q5="M",IF(CONCATENATE(B65,B71,G71,G68,J68,J71,B68,J65,B74,G74,G65)="(  ●  )(  ●  )(  ●  )(  ●  )(  ●  )(  ●  )(  ●  )(  ●  )(  ●  )(  ●  )(  ●  )",1,2),IF(CONCATENATE(B65,B71,G71,G68,J68,J71,B68,J65,G65)="(  ●  )(  ●  )(  ●  )(  ●  )(  ●  )(  ●  )(  ●  )(  ●  )(  ●  )",1,2))</f>
        <v>#VALUE!</v>
      </c>
      <c r="AI1" s="83">
        <f>AK1</f>
        <v>0</v>
      </c>
      <c r="AM1" s="86" t="s">
        <v>194</v>
      </c>
      <c r="AN1" s="87" t="str">
        <f>DIRECC&amp;AN13</f>
        <v>C:\Users\Cader Linares\Documents\Programas\python\energia-main\Validacion\Archivo\l.pdf</v>
      </c>
      <c r="AW1" s="83" t="s">
        <v>10465</v>
      </c>
      <c r="AX1" s="83" t="s">
        <v>1</v>
      </c>
    </row>
    <row r="2" spans="1:53" ht="14.25" customHeight="1" x14ac:dyDescent="0.25">
      <c r="B2" s="102"/>
      <c r="C2" s="102"/>
      <c r="D2" s="104"/>
      <c r="E2" s="102"/>
      <c r="F2" s="105"/>
      <c r="G2" s="105"/>
      <c r="H2" s="302" t="str">
        <f>"DISTRITO DEL DESARROLLO RURAL NUMERO "&amp;CLAVE_DISTRITO&amp;", "&amp;DISTRITO</f>
        <v>DISTRITO DEL DESARROLLO RURAL NUMERO 10215, MONTEMORELOS</v>
      </c>
      <c r="I2" s="302"/>
      <c r="J2" s="302"/>
      <c r="K2" s="302"/>
      <c r="L2" s="302"/>
      <c r="M2" s="89"/>
      <c r="N2" s="89" t="s">
        <v>157</v>
      </c>
      <c r="O2" s="89"/>
      <c r="AH2" s="83" t="str">
        <f>IFERROR(IF(VLOOKUP(VALUE(C22),T:T,1,0)=0,"si","si"),"no")</f>
        <v>no</v>
      </c>
      <c r="AM2" s="87"/>
      <c r="AN2" s="87"/>
      <c r="AV2" s="83" t="s">
        <v>10466</v>
      </c>
      <c r="AW2" s="83">
        <v>1</v>
      </c>
      <c r="AX2" s="83" t="s">
        <v>10466</v>
      </c>
      <c r="AY2" s="83" t="s">
        <v>1</v>
      </c>
      <c r="AZ2" s="83" t="s">
        <v>10642</v>
      </c>
    </row>
    <row r="3" spans="1:53" ht="31.5" x14ac:dyDescent="0.6">
      <c r="A3" s="88"/>
      <c r="B3" s="310" t="s">
        <v>10529</v>
      </c>
      <c r="C3" s="310"/>
      <c r="D3" s="310"/>
      <c r="E3" s="310"/>
      <c r="F3" s="310"/>
      <c r="G3" s="310"/>
      <c r="H3" s="310"/>
      <c r="I3" s="310"/>
      <c r="J3" s="310"/>
      <c r="K3" s="310"/>
      <c r="L3" s="310"/>
      <c r="AM3" s="87" t="s">
        <v>10431</v>
      </c>
      <c r="AN3" s="87" t="str">
        <f>DIRECC&amp;"error.pdf"</f>
        <v>C:\Users\Cader Linares\Documents\Programas\python\energia-main\Validacion\Archivo\error.pdf</v>
      </c>
      <c r="AV3" s="83" t="s">
        <v>10467</v>
      </c>
      <c r="AW3" s="83">
        <v>2</v>
      </c>
      <c r="AX3" s="83" t="s">
        <v>10467</v>
      </c>
      <c r="AY3" s="83" t="s">
        <v>10491</v>
      </c>
      <c r="AZ3" s="83" t="s">
        <v>10503</v>
      </c>
    </row>
    <row r="4" spans="1:53" hidden="1" x14ac:dyDescent="0.25">
      <c r="B4" s="104"/>
      <c r="C4" s="102"/>
      <c r="D4" s="290"/>
      <c r="E4" s="290"/>
      <c r="F4" s="290"/>
      <c r="G4" s="290"/>
      <c r="H4" s="290"/>
      <c r="I4" s="290"/>
      <c r="J4" s="290"/>
      <c r="K4" s="290"/>
      <c r="L4" s="290"/>
      <c r="O4" s="83" t="str">
        <f>IFERROR(IF(VLOOKUP(C21,CHECKLIST!E14:U2000,17,0)=C20,"si","no"),"")</f>
        <v>no</v>
      </c>
      <c r="AM4" s="90" t="s">
        <v>10426</v>
      </c>
      <c r="AN4" s="91" t="str">
        <f>LEFT(PATH,LEN(PATH)-21)&amp;"Validacion\Archivo\"</f>
        <v>C:\Users\Cader Linares\Documents\Programas\python\energia-main\Validacion\Archivo\</v>
      </c>
      <c r="AV4" s="83" t="s">
        <v>10468</v>
      </c>
      <c r="AW4" s="83">
        <v>3</v>
      </c>
      <c r="AX4" s="83" t="s">
        <v>10468</v>
      </c>
      <c r="AY4" s="83" t="s">
        <v>10492</v>
      </c>
      <c r="AZ4" s="83" t="s">
        <v>19</v>
      </c>
    </row>
    <row r="5" spans="1:53" ht="19.5" x14ac:dyDescent="0.4">
      <c r="B5" s="311" t="s">
        <v>10530</v>
      </c>
      <c r="C5" s="311"/>
      <c r="D5" s="311"/>
      <c r="E5" s="311"/>
      <c r="F5" s="311"/>
      <c r="G5" s="311"/>
      <c r="H5" s="311"/>
      <c r="I5" s="311"/>
      <c r="J5" s="311"/>
      <c r="K5" s="311"/>
      <c r="L5" s="311"/>
      <c r="Q5" s="83" t="e">
        <f>IF(N19=1,INDEX(DATOS!I:I,MATCH(REPORTE!C21,DATOS!C:C,0),1),INDEX(DATOS!I:I,MATCH(VALUE(REPORTE!C22),DATOS!C:C,0),1))</f>
        <v>#VALUE!</v>
      </c>
      <c r="AM5" s="90" t="s">
        <v>10427</v>
      </c>
      <c r="AN5" s="92" t="s">
        <v>10625</v>
      </c>
      <c r="AV5" s="83" t="s">
        <v>10469</v>
      </c>
      <c r="AW5" s="83">
        <v>4</v>
      </c>
      <c r="AX5" s="93" t="s">
        <v>10469</v>
      </c>
      <c r="AY5" s="83" t="s">
        <v>10493</v>
      </c>
      <c r="AZ5" s="83">
        <v>10215</v>
      </c>
      <c r="BA5" s="94">
        <f>IF(LEN(CLAVE_DISTRITO)&lt;3,TEXT(CLAVE_DISTRITO, "000"),CLAVE_DISTRITO)</f>
        <v>10215</v>
      </c>
    </row>
    <row r="6" spans="1:53" ht="19.5" x14ac:dyDescent="0.4">
      <c r="B6" s="311" t="s">
        <v>10531</v>
      </c>
      <c r="C6" s="311"/>
      <c r="D6" s="311"/>
      <c r="E6" s="311"/>
      <c r="F6" s="311"/>
      <c r="G6" s="311"/>
      <c r="H6" s="311"/>
      <c r="I6" s="311"/>
      <c r="J6" s="311"/>
      <c r="K6" s="311"/>
      <c r="L6" s="311"/>
      <c r="AM6" s="87" t="s">
        <v>10454</v>
      </c>
      <c r="AN6" s="87" t="str">
        <f>LEFT(PATH,LEN(PATH)-21)&amp;"Scripts\validar.pyw"</f>
        <v>C:\Users\Cader Linares\Documents\Programas\python\energia-main\Scripts\validar.pyw</v>
      </c>
      <c r="AO6" s="83" t="str">
        <f>LEFT(PATH,LEN(PATH)-21)&amp;"Scripts\actualizar.pyw"</f>
        <v>C:\Users\Cader Linares\Documents\Programas\python\energia-main\Scripts\actualizar.pyw</v>
      </c>
      <c r="AV6" s="83" t="s">
        <v>10470</v>
      </c>
      <c r="AW6" s="83">
        <v>5</v>
      </c>
      <c r="AX6" s="83" t="s">
        <v>10470</v>
      </c>
      <c r="AY6" s="83" t="s">
        <v>10494</v>
      </c>
      <c r="AZ6" s="83">
        <v>12</v>
      </c>
      <c r="BA6" s="94" t="str">
        <f>IF(LEN(CLAVE_CADER)&lt;3,TEXT(CLAVE_CADER, "000"),CLAVE_CADER)</f>
        <v>012</v>
      </c>
    </row>
    <row r="7" spans="1:53" ht="5.25" customHeight="1" x14ac:dyDescent="0.25">
      <c r="AM7" s="90" t="s">
        <v>10428</v>
      </c>
      <c r="AN7" s="96" t="e">
        <f>"Expedientes\"&amp;AQ7&amp;".pdf"</f>
        <v>#VALUE!</v>
      </c>
      <c r="AQ7" s="83" t="e">
        <f>INDEX(DATOS!A:A,MATCH(VALUE(CARPETA),DATOS!B:B,0),1)</f>
        <v>#VALUE!</v>
      </c>
      <c r="AV7" s="83" t="s">
        <v>10471</v>
      </c>
      <c r="AW7" s="83">
        <v>6</v>
      </c>
      <c r="AX7" s="83" t="s">
        <v>10471</v>
      </c>
      <c r="AY7" s="83" t="s">
        <v>10495</v>
      </c>
      <c r="AZ7" s="83" t="s">
        <v>10504</v>
      </c>
    </row>
    <row r="8" spans="1:53" x14ac:dyDescent="0.25">
      <c r="D8" s="84"/>
      <c r="E8" s="84"/>
      <c r="F8" s="290" t="str">
        <f ca="1">CADER&amp;", "&amp;ESTADO&amp;" A "&amp;REINSCRIPCION!BJ13&amp;" DE "&amp;UPPER(REINSCRIPCION!BJ14)&amp;" DE "&amp;REINSCRIPCION!BJ15</f>
        <v>LINARES, NUEVO LEON A 26 DE NOVIEMBRE DE 2025</v>
      </c>
      <c r="G8" s="290"/>
      <c r="H8" s="290"/>
      <c r="I8" s="290"/>
      <c r="J8" s="290"/>
      <c r="K8" s="290"/>
      <c r="L8" s="290"/>
      <c r="O8" s="83" t="str">
        <f>IFERROR(IF(VLOOKUP(VALUE(C22),CHECKLIST!E14:U1811,17,0)=REPORTE!C20,"si","no"),"no")</f>
        <v>no</v>
      </c>
      <c r="AM8" s="90" t="s">
        <v>10455</v>
      </c>
      <c r="AN8" s="83" t="str">
        <f>LEFT(PATH,LEN(PATH)-21)&amp;"Scripts\integrar.pyw"</f>
        <v>C:\Users\Cader Linares\Documents\Programas\python\energia-main\Scripts\integrar.pyw</v>
      </c>
      <c r="AV8" s="83" t="s">
        <v>10472</v>
      </c>
      <c r="AW8" s="83">
        <v>7</v>
      </c>
      <c r="AX8" s="83" t="s">
        <v>10472</v>
      </c>
      <c r="AY8" s="83" t="s">
        <v>10496</v>
      </c>
      <c r="AZ8" s="83" t="s">
        <v>10505</v>
      </c>
    </row>
    <row r="9" spans="1:53" x14ac:dyDescent="0.25">
      <c r="D9" s="84"/>
      <c r="E9" s="84"/>
      <c r="F9" s="84"/>
      <c r="G9" s="84"/>
      <c r="H9" s="84"/>
      <c r="I9" s="84"/>
      <c r="J9" s="84"/>
      <c r="K9" s="84"/>
      <c r="L9" s="84"/>
      <c r="AM9" s="90" t="s">
        <v>10452</v>
      </c>
      <c r="AN9" s="83" t="s">
        <v>10522</v>
      </c>
      <c r="AV9" s="83" t="s">
        <v>10473</v>
      </c>
      <c r="AW9" s="83">
        <v>8</v>
      </c>
      <c r="AX9" s="83" t="s">
        <v>10473</v>
      </c>
      <c r="AY9" s="83" t="s">
        <v>10497</v>
      </c>
      <c r="AZ9" s="83" t="s">
        <v>10506</v>
      </c>
    </row>
    <row r="10" spans="1:53" x14ac:dyDescent="0.25">
      <c r="D10" s="84"/>
      <c r="E10" s="84"/>
      <c r="F10" s="84"/>
      <c r="G10" s="84"/>
      <c r="H10" s="84"/>
      <c r="I10" s="84"/>
      <c r="J10" s="84"/>
      <c r="K10" s="84"/>
      <c r="L10" s="84"/>
      <c r="AM10" s="90" t="s">
        <v>10456</v>
      </c>
      <c r="AN10" s="97" t="str">
        <f>LEFT(PATH,LEN(PATH)-21)&amp;"Scripts\editar.pyw"</f>
        <v>C:\Users\Cader Linares\Documents\Programas\python\energia-main\Scripts\editar.pyw</v>
      </c>
      <c r="AV10" s="83" t="s">
        <v>10638</v>
      </c>
      <c r="AW10" s="83">
        <v>9</v>
      </c>
      <c r="AX10" s="83" t="s">
        <v>10638</v>
      </c>
      <c r="AY10" s="83" t="s">
        <v>10498</v>
      </c>
      <c r="AZ10" s="83" t="s">
        <v>10507</v>
      </c>
    </row>
    <row r="11" spans="1:53" ht="14.25" customHeight="1" x14ac:dyDescent="0.25">
      <c r="B11" s="312" t="s">
        <v>10532</v>
      </c>
      <c r="C11" s="312"/>
      <c r="D11" s="312"/>
      <c r="E11" s="312"/>
      <c r="F11" s="312"/>
      <c r="G11" s="312"/>
      <c r="H11" s="312"/>
      <c r="I11" s="312"/>
      <c r="J11" s="312"/>
      <c r="K11" s="312"/>
      <c r="L11" s="312"/>
      <c r="AM11" s="90" t="s">
        <v>10457</v>
      </c>
      <c r="AN11" s="87" t="str">
        <f>LEFT(PATH,LEN(PATH)-21)&amp;"Scripts\sincronizar.pyw"</f>
        <v>C:\Users\Cader Linares\Documents\Programas\python\energia-main\Scripts\sincronizar.pyw</v>
      </c>
      <c r="AV11" s="83" t="s">
        <v>10474</v>
      </c>
      <c r="AW11" s="83">
        <v>10</v>
      </c>
      <c r="AX11" s="83" t="s">
        <v>10474</v>
      </c>
    </row>
    <row r="12" spans="1:53" x14ac:dyDescent="0.25">
      <c r="B12" s="312"/>
      <c r="C12" s="312"/>
      <c r="D12" s="312"/>
      <c r="E12" s="312"/>
      <c r="F12" s="312"/>
      <c r="G12" s="312"/>
      <c r="H12" s="312"/>
      <c r="I12" s="312"/>
      <c r="J12" s="312"/>
      <c r="K12" s="312"/>
      <c r="L12" s="312"/>
      <c r="AM12" s="90" t="s">
        <v>10464</v>
      </c>
      <c r="AN12" s="83" t="str">
        <f>LEFT(PATH,LEN(PATH)-21)&amp;"Scripts\mapa.pyw"</f>
        <v>C:\Users\Cader Linares\Documents\Programas\python\energia-main\Scripts\mapa.pyw</v>
      </c>
      <c r="AV12" s="83" t="s">
        <v>10475</v>
      </c>
      <c r="AW12" s="83">
        <v>11</v>
      </c>
      <c r="AX12" s="83" t="s">
        <v>10475</v>
      </c>
    </row>
    <row r="13" spans="1:53" x14ac:dyDescent="0.25">
      <c r="B13" s="312"/>
      <c r="C13" s="312"/>
      <c r="D13" s="312"/>
      <c r="E13" s="312"/>
      <c r="F13" s="312"/>
      <c r="G13" s="312"/>
      <c r="H13" s="312"/>
      <c r="I13" s="312"/>
      <c r="J13" s="312"/>
      <c r="K13" s="312"/>
      <c r="L13" s="312"/>
      <c r="AM13" s="83" t="s">
        <v>10429</v>
      </c>
      <c r="AN13" s="83" t="str">
        <f>IFERROR(IF(FIND("Exp",INDEX,1)=1,EXPEDIENTE,EXPEDIENTE),IF(LEN(CARPETA)=1,"000"&amp;CARPETA,IF(LEN(CARPETA)=2,"00"&amp;CARPETA,IF(LEN(CARPETA)=3,"0"&amp;CARPETA,CARPETA)))&amp;INDEX)</f>
        <v>l.pdf</v>
      </c>
      <c r="AV13" s="83" t="s">
        <v>10476</v>
      </c>
      <c r="AW13" s="83">
        <v>12</v>
      </c>
      <c r="AX13" s="83" t="s">
        <v>10476</v>
      </c>
      <c r="AY13" s="83" t="s">
        <v>10525</v>
      </c>
      <c r="AZ13" s="83" t="s">
        <v>10524</v>
      </c>
      <c r="BA13" s="83">
        <f>IF(UPPER(FORZAR_HIPERVINCULOS)="NO",0,1)</f>
        <v>0</v>
      </c>
    </row>
    <row r="14" spans="1:53" x14ac:dyDescent="0.25">
      <c r="B14" s="114"/>
      <c r="C14" s="114"/>
      <c r="D14" s="114"/>
      <c r="E14" s="114"/>
      <c r="F14" s="114"/>
      <c r="G14" s="114"/>
      <c r="H14" s="114"/>
      <c r="I14" s="114"/>
      <c r="J14" s="114"/>
      <c r="K14" s="114"/>
      <c r="L14" s="114"/>
      <c r="AV14" s="83" t="s">
        <v>10477</v>
      </c>
      <c r="AW14" s="83">
        <v>13</v>
      </c>
      <c r="AX14" s="83" t="s">
        <v>10477</v>
      </c>
    </row>
    <row r="15" spans="1:53" x14ac:dyDescent="0.25">
      <c r="B15" s="267" t="s">
        <v>10534</v>
      </c>
      <c r="C15" s="107"/>
      <c r="D15" s="115" t="s">
        <v>10535</v>
      </c>
      <c r="E15" s="108"/>
      <c r="F15" s="115" t="s">
        <v>10536</v>
      </c>
      <c r="G15" s="108"/>
      <c r="H15" s="108"/>
      <c r="I15" s="108"/>
      <c r="J15" s="108"/>
      <c r="K15" s="108" t="s">
        <v>10537</v>
      </c>
      <c r="L15" s="108" t="str">
        <f>IF(N1="","",IF(N1="F","FISICA",IF(N1=0,"","MORAL")))</f>
        <v/>
      </c>
      <c r="AM15" s="99" t="s">
        <v>10523</v>
      </c>
      <c r="AN15" s="83" t="str">
        <f>LEFT(PATH,LEN(PATH)-21)&amp;"Scripts\tabla.pyw"</f>
        <v>C:\Users\Cader Linares\Documents\Programas\python\energia-main\Scripts\tabla.pyw</v>
      </c>
      <c r="AV15" s="83" t="s">
        <v>10478</v>
      </c>
      <c r="AW15" s="83">
        <v>14</v>
      </c>
      <c r="AX15" s="83" t="s">
        <v>10478</v>
      </c>
    </row>
    <row r="16" spans="1:53" ht="23.25" customHeight="1" x14ac:dyDescent="0.25">
      <c r="B16" s="109"/>
      <c r="C16" s="107"/>
      <c r="D16" s="106"/>
      <c r="E16" s="107"/>
      <c r="F16" s="107"/>
      <c r="G16" s="107"/>
      <c r="H16" s="107"/>
      <c r="I16" s="107"/>
      <c r="J16" s="107"/>
      <c r="K16" s="107"/>
      <c r="L16" s="107"/>
      <c r="AV16" s="83" t="s">
        <v>10639</v>
      </c>
      <c r="AW16" s="83">
        <v>15</v>
      </c>
      <c r="AX16" s="83" t="s">
        <v>10639</v>
      </c>
    </row>
    <row r="17" spans="2:54" x14ac:dyDescent="0.25">
      <c r="C17" s="107"/>
      <c r="D17" s="106"/>
      <c r="E17" s="107"/>
      <c r="F17" s="107"/>
      <c r="G17" s="107"/>
      <c r="H17" s="107"/>
      <c r="I17" s="107"/>
      <c r="J17" s="107"/>
      <c r="K17" s="107"/>
      <c r="L17" s="107"/>
      <c r="AV17" s="83" t="s">
        <v>10636</v>
      </c>
      <c r="AW17" s="83">
        <v>16</v>
      </c>
      <c r="AX17" s="83" t="s">
        <v>10636</v>
      </c>
    </row>
    <row r="18" spans="2:54" x14ac:dyDescent="0.25">
      <c r="B18" s="110" t="str">
        <f>IFERROR(IF(INDEX(DATOS!AW:AW,(MATCH(VALUE(CARPETA),DATOS!B:B,0)))=0,"","*SERVICIO VERIFICADO"),"")</f>
        <v/>
      </c>
      <c r="C18" s="109"/>
      <c r="D18" s="106"/>
      <c r="E18" s="111"/>
      <c r="F18" s="111"/>
      <c r="G18" s="107"/>
      <c r="H18" s="107"/>
      <c r="I18" s="107"/>
      <c r="J18" s="107"/>
      <c r="K18" s="107"/>
      <c r="L18" s="107"/>
      <c r="AV18" s="83" t="s">
        <v>10479</v>
      </c>
      <c r="AW18" s="83">
        <v>17</v>
      </c>
      <c r="AX18" s="83" t="s">
        <v>10479</v>
      </c>
    </row>
    <row r="19" spans="2:54" x14ac:dyDescent="0.25">
      <c r="B19" s="106"/>
      <c r="C19" s="107"/>
      <c r="D19" s="107"/>
      <c r="E19" s="107"/>
      <c r="F19" s="107"/>
      <c r="G19" s="107"/>
      <c r="H19" s="107"/>
      <c r="I19" s="107"/>
      <c r="J19" s="107"/>
      <c r="K19" s="107"/>
      <c r="L19" s="107"/>
      <c r="N19" s="83">
        <f>IFERROR(IF(C21="",0,1),"")</f>
        <v>0</v>
      </c>
      <c r="AV19" s="83" t="s">
        <v>10480</v>
      </c>
      <c r="AW19" s="83">
        <v>18</v>
      </c>
      <c r="AX19" s="83" t="s">
        <v>10480</v>
      </c>
      <c r="AZ19" s="270" t="s">
        <v>10594</v>
      </c>
    </row>
    <row r="20" spans="2:54" x14ac:dyDescent="0.25">
      <c r="B20" s="160" t="s">
        <v>10551</v>
      </c>
      <c r="C20" s="303" t="s">
        <v>10634</v>
      </c>
      <c r="D20" s="303"/>
      <c r="E20" s="303"/>
      <c r="F20" s="304"/>
      <c r="G20" s="116"/>
      <c r="H20" s="116"/>
      <c r="I20" s="164" t="s">
        <v>10555</v>
      </c>
      <c r="J20" s="305" t="str">
        <f>IFERROR(HYPERLINK("#"&amp;"DATOS!aQ"&amp;MATCH(VALUE(CARPETA),DATOS!B:B,0),IF(I20="","",IFERROR(INDEX(DATOS!V:V,MATCH(IF(O4="SI",VALUE(C21),VALUE(REPORTE!C22)),DATOS!CJ:CJ,0),1),""))),"")</f>
        <v/>
      </c>
      <c r="K20" s="306"/>
      <c r="L20" s="307"/>
      <c r="M20" s="95"/>
      <c r="AM20" s="83" t="s">
        <v>10430</v>
      </c>
      <c r="AN20" s="98" t="s">
        <v>10634</v>
      </c>
      <c r="AO20" s="98" t="e">
        <f>INDEX(DATOS!BT:BT,MATCH(REPORTE!AN20,DATOS!C:C,0),1)</f>
        <v>#N/A</v>
      </c>
      <c r="AP20" s="98"/>
      <c r="AV20" s="83" t="s">
        <v>10642</v>
      </c>
      <c r="AW20" s="83">
        <v>19</v>
      </c>
      <c r="AX20" s="83" t="s">
        <v>10642</v>
      </c>
      <c r="AZ20" s="271" t="s">
        <v>10595</v>
      </c>
    </row>
    <row r="21" spans="2:54" x14ac:dyDescent="0.25">
      <c r="B21" s="161" t="str">
        <f>IFERROR(IF(N19=0,"","RPU:"),"")</f>
        <v/>
      </c>
      <c r="C21" s="308" t="str">
        <f>IFERROR(IF(IF(P76="","",IF(P77="",1,""))=1,INDEX(DATOS!C:C,MATCH(REPORTE!C20,DATOS!BT:BT,0),1),""),"")</f>
        <v/>
      </c>
      <c r="D21" s="308"/>
      <c r="E21" s="308"/>
      <c r="F21" s="309"/>
      <c r="G21" s="116"/>
      <c r="H21" s="116"/>
      <c r="I21" s="162" t="s">
        <v>10539</v>
      </c>
      <c r="J21" s="292" t="str">
        <f>IFERROR(HYPERLINK("#"&amp;"DATOS!aQ"&amp;MATCH(VALUE(CARPETA),DATOS!B:B,0),IF(I20="","",IFERROR(INDEX(DATOS!AA:AA,MATCH(IF(O4="SI",VALUE(C21),VALUE(REPORTE!C22)),DATOS!CJ:CJ,0),1),""))),"")</f>
        <v/>
      </c>
      <c r="K21" s="292"/>
      <c r="L21" s="293"/>
      <c r="M21" s="95"/>
      <c r="AV21" s="83" t="s">
        <v>10481</v>
      </c>
      <c r="AW21" s="83">
        <v>20</v>
      </c>
      <c r="AX21" s="93" t="s">
        <v>10481</v>
      </c>
      <c r="AZ21" s="83">
        <v>2026</v>
      </c>
    </row>
    <row r="22" spans="2:54" x14ac:dyDescent="0.25">
      <c r="B22" s="162" t="str">
        <f>IF(C20="","",IF(N19=0,"RPU:",""))</f>
        <v>RPU:</v>
      </c>
      <c r="C22" s="295" t="s">
        <v>10634</v>
      </c>
      <c r="D22" s="295"/>
      <c r="E22" s="295"/>
      <c r="F22" s="296"/>
      <c r="G22" s="118"/>
      <c r="H22" s="116"/>
      <c r="I22" s="162" t="s">
        <v>10597</v>
      </c>
      <c r="J22" s="292" t="str">
        <f>IF(I22="","",IFERROR(CONCATENATE(INDEX(DATOS!Z:Z,MATCH(IF(O4="SI",VALUE(C21),VALUE(REPORTE!C22)),DATOS!CJ:CJ,0),1)," HA"),""))</f>
        <v/>
      </c>
      <c r="K22" s="292"/>
      <c r="L22" s="293"/>
      <c r="M22" s="95"/>
      <c r="AV22" s="83" t="s">
        <v>10482</v>
      </c>
      <c r="AW22" s="83">
        <v>21</v>
      </c>
      <c r="AX22" s="93" t="s">
        <v>10482</v>
      </c>
    </row>
    <row r="23" spans="2:54" ht="15" customHeight="1" x14ac:dyDescent="0.25">
      <c r="B23" s="162" t="s">
        <v>10528</v>
      </c>
      <c r="C23" s="315" t="str">
        <f>IF(I22="","",IFERROR(INDEX(DATOS!E:E,MATCH(IF(O4="SI",VALUE(C21),VALUE(REPORTE!C22)),DATOS!CJ:CJ,0),1),""))</f>
        <v/>
      </c>
      <c r="D23" s="315"/>
      <c r="E23" s="315"/>
      <c r="F23" s="316"/>
      <c r="G23" s="116"/>
      <c r="H23" s="116"/>
      <c r="I23" s="162" t="s">
        <v>10554</v>
      </c>
      <c r="J23" s="292" t="str">
        <f>IF(I22="","",IFERROR(CONCATENATE(INDEX(DATOS!AD:AD,MATCH(IF(O4="SI",VALUE(C21),VALUE(REPORTE!C22)),DATOS!CJ:CJ,0),1)," HP"),""))</f>
        <v/>
      </c>
      <c r="K23" s="292"/>
      <c r="L23" s="293"/>
      <c r="M23" s="95"/>
      <c r="AV23" s="83" t="s">
        <v>10640</v>
      </c>
      <c r="AW23" s="83">
        <v>22</v>
      </c>
      <c r="AX23" s="83" t="s">
        <v>10640</v>
      </c>
      <c r="AZ23" s="83" t="str">
        <f>VLOOKUP(MONTH(CIERRE_VENTANILLA),BA27:BB38,2,0)</f>
        <v>diciembre</v>
      </c>
    </row>
    <row r="24" spans="2:54" ht="15" customHeight="1" x14ac:dyDescent="0.25">
      <c r="B24" s="163" t="str">
        <f>IF(B23="","","NO. REGISTRO:")</f>
        <v>NO. REGISTRO:</v>
      </c>
      <c r="C24" s="175"/>
      <c r="D24" s="176"/>
      <c r="E24" s="176"/>
      <c r="F24" s="174" t="str">
        <f>IF(B24="","",IFERROR(INDEX(DATOS!CI:CI,MATCH(IF(O4="SI",VALUE(C21),VALUE(C22)),DATOS!CJ:CJ,0),1),""))</f>
        <v/>
      </c>
      <c r="G24" s="116"/>
      <c r="H24" s="116"/>
      <c r="I24" s="163" t="s">
        <v>10538</v>
      </c>
      <c r="J24" s="313" t="str">
        <f>IFERROR(IF(N19=0,IF(AH2="si",DATOS!DQ2,""),DATOS!DQ2),"")</f>
        <v/>
      </c>
      <c r="K24" s="313"/>
      <c r="L24" s="314"/>
      <c r="M24" s="95"/>
      <c r="AV24" s="83" t="s">
        <v>10483</v>
      </c>
      <c r="AW24" s="83">
        <v>23</v>
      </c>
      <c r="AX24" s="83" t="s">
        <v>10483</v>
      </c>
    </row>
    <row r="25" spans="2:54" x14ac:dyDescent="0.25">
      <c r="B25" s="299"/>
      <c r="C25" s="299"/>
      <c r="D25" s="123"/>
      <c r="E25" s="123"/>
      <c r="F25" s="123"/>
      <c r="G25" s="116"/>
      <c r="H25" s="116"/>
      <c r="I25" s="116"/>
      <c r="J25" s="116"/>
      <c r="K25" s="116"/>
      <c r="L25" s="119"/>
      <c r="M25" s="95"/>
      <c r="AV25" s="83" t="s">
        <v>10641</v>
      </c>
      <c r="AW25" s="83">
        <v>24</v>
      </c>
      <c r="AX25" s="83" t="s">
        <v>10641</v>
      </c>
    </row>
    <row r="26" spans="2:54" x14ac:dyDescent="0.25">
      <c r="B26" s="126"/>
      <c r="C26" s="126"/>
      <c r="D26" s="123"/>
      <c r="E26" s="123"/>
      <c r="F26" s="123"/>
      <c r="G26" s="116"/>
      <c r="H26" s="116"/>
      <c r="I26" s="116"/>
      <c r="J26" s="116"/>
      <c r="K26" s="116"/>
      <c r="L26" s="119"/>
      <c r="M26" s="95"/>
      <c r="AV26" s="83" t="s">
        <v>10484</v>
      </c>
      <c r="AW26" s="83">
        <v>25</v>
      </c>
      <c r="AX26" s="83" t="s">
        <v>10484</v>
      </c>
    </row>
    <row r="27" spans="2:54" x14ac:dyDescent="0.25">
      <c r="B27" s="128" t="s">
        <v>10540</v>
      </c>
      <c r="C27" s="129"/>
      <c r="D27" s="130"/>
      <c r="E27" s="130"/>
      <c r="F27" s="130"/>
      <c r="G27" s="130"/>
      <c r="H27" s="130"/>
      <c r="I27" s="130"/>
      <c r="J27" s="130"/>
      <c r="K27" s="130"/>
      <c r="L27" s="130"/>
      <c r="M27" s="95"/>
      <c r="AV27" s="83" t="s">
        <v>10485</v>
      </c>
      <c r="AW27" s="83">
        <v>26</v>
      </c>
      <c r="AX27" s="83" t="s">
        <v>10485</v>
      </c>
      <c r="BA27" s="83">
        <v>1</v>
      </c>
      <c r="BB27" s="83" t="s">
        <v>182</v>
      </c>
    </row>
    <row r="28" spans="2:54" ht="15" customHeight="1" x14ac:dyDescent="0.25">
      <c r="B28" s="317" t="s">
        <v>1</v>
      </c>
      <c r="C28" s="317"/>
      <c r="D28" s="323" t="s">
        <v>10541</v>
      </c>
      <c r="E28" s="323"/>
      <c r="F28" s="323"/>
      <c r="G28" s="323"/>
      <c r="H28" s="323"/>
      <c r="I28" s="323"/>
      <c r="J28" s="323"/>
      <c r="K28" s="319" t="s">
        <v>10542</v>
      </c>
      <c r="L28" s="320"/>
      <c r="M28" s="95"/>
      <c r="AV28" s="83" t="s">
        <v>10486</v>
      </c>
      <c r="AW28" s="83">
        <v>27</v>
      </c>
      <c r="AX28" s="83" t="s">
        <v>10486</v>
      </c>
      <c r="BA28" s="83">
        <v>2</v>
      </c>
      <c r="BB28" s="83" t="s">
        <v>183</v>
      </c>
    </row>
    <row r="29" spans="2:54" ht="15" customHeight="1" x14ac:dyDescent="0.25">
      <c r="B29" s="318"/>
      <c r="C29" s="318"/>
      <c r="D29" s="324"/>
      <c r="E29" s="324"/>
      <c r="F29" s="324"/>
      <c r="G29" s="324"/>
      <c r="H29" s="324"/>
      <c r="I29" s="324"/>
      <c r="J29" s="324"/>
      <c r="K29" s="321"/>
      <c r="L29" s="322"/>
      <c r="M29" s="95"/>
      <c r="AV29" s="83" t="s">
        <v>10487</v>
      </c>
      <c r="AW29" s="83">
        <v>28</v>
      </c>
      <c r="AX29" s="83" t="s">
        <v>10487</v>
      </c>
      <c r="BA29" s="83">
        <v>3</v>
      </c>
      <c r="BB29" s="83" t="s">
        <v>184</v>
      </c>
    </row>
    <row r="30" spans="2:54" ht="15" customHeight="1" x14ac:dyDescent="0.25">
      <c r="B30" s="337" t="str">
        <f>IFERROR(HYPERLINK("#"&amp;"DATOS!aQ"&amp;MATCH(VALUE(CARPETA),DATOS!B:B,0),IF(B65="(  ●  )","OK",B65)),"")</f>
        <v/>
      </c>
      <c r="C30" s="338"/>
      <c r="D30" s="259" t="s">
        <v>10543</v>
      </c>
      <c r="E30" s="257"/>
      <c r="F30" s="257"/>
      <c r="G30" s="257"/>
      <c r="H30" s="257"/>
      <c r="I30" s="257"/>
      <c r="J30" s="260"/>
      <c r="K30" s="327" t="str">
        <f>IF(IF(I21="","",IFERROR(INDEX(DATOS!AX:AX,MATCH(IF(O4="SI",VALUE(C21),VALUE(REPORTE!C22)),DATOS!CJ:CJ,0),1),""))=0,"",IF(I21="","",IFERROR(INDEX(DATOS!AX:AX,MATCH(IF(O4="SI",VALUE(C21),VALUE(REPORTE!C22)),DATOS!CJ:CJ,0),1),"")))</f>
        <v/>
      </c>
      <c r="L30" s="328"/>
      <c r="M30" s="95"/>
      <c r="AM30" s="83" t="s">
        <v>10431</v>
      </c>
      <c r="AN30" s="83" t="s">
        <v>10432</v>
      </c>
      <c r="AO30" s="101">
        <f>IFERROR(IF(IFERROR(FIND("x",ERROR,1),FIND("X",ERROR,1))=1,1,1),"")</f>
        <v>1</v>
      </c>
      <c r="AV30" s="83" t="s">
        <v>10488</v>
      </c>
      <c r="AW30" s="83">
        <v>29</v>
      </c>
      <c r="AX30" s="83" t="s">
        <v>10488</v>
      </c>
      <c r="BA30" s="83">
        <v>4</v>
      </c>
      <c r="BB30" s="83" t="s">
        <v>185</v>
      </c>
    </row>
    <row r="31" spans="2:54" ht="15" customHeight="1" x14ac:dyDescent="0.25">
      <c r="B31" s="335" t="str">
        <f>IFERROR(HYPERLINK("#"&amp;"DATOS!aQ"&amp;MATCH(VALUE(CARPETA),DATOS!B:B,0),IF(G65="(  ●  )","OK",G65)),"")</f>
        <v/>
      </c>
      <c r="C31" s="336"/>
      <c r="D31" s="261" t="s">
        <v>10544</v>
      </c>
      <c r="E31" s="131"/>
      <c r="F31" s="131"/>
      <c r="G31" s="131"/>
      <c r="H31" s="131"/>
      <c r="I31" s="131"/>
      <c r="J31" s="262"/>
      <c r="K31" s="329"/>
      <c r="L31" s="330"/>
      <c r="M31" s="95"/>
      <c r="AV31" s="83" t="s">
        <v>10489</v>
      </c>
      <c r="AW31" s="83">
        <v>30</v>
      </c>
      <c r="AX31" s="83" t="s">
        <v>10489</v>
      </c>
      <c r="BA31" s="83">
        <v>5</v>
      </c>
      <c r="BB31" s="83" t="s">
        <v>186</v>
      </c>
    </row>
    <row r="32" spans="2:54" ht="15" customHeight="1" x14ac:dyDescent="0.25">
      <c r="B32" s="333" t="str">
        <f>IFERROR(HYPERLINK("#"&amp;"DATOS!I"&amp;MATCH(VALUE(CARPETA),DATOS!B:B,0),IF(J65="(  ●  )","OK",J65)),"")</f>
        <v/>
      </c>
      <c r="C32" s="334"/>
      <c r="D32" s="263" t="s">
        <v>10545</v>
      </c>
      <c r="E32" s="132"/>
      <c r="F32" s="132"/>
      <c r="G32" s="132"/>
      <c r="H32" s="132"/>
      <c r="I32" s="132"/>
      <c r="J32" s="264"/>
      <c r="K32" s="329"/>
      <c r="L32" s="330"/>
      <c r="M32" s="95"/>
      <c r="AV32" s="83" t="s">
        <v>10637</v>
      </c>
      <c r="AW32" s="83">
        <v>31</v>
      </c>
      <c r="AX32" s="93" t="s">
        <v>10637</v>
      </c>
      <c r="BA32" s="83">
        <v>6</v>
      </c>
      <c r="BB32" s="83" t="s">
        <v>187</v>
      </c>
    </row>
    <row r="33" spans="2:54" ht="15" customHeight="1" x14ac:dyDescent="0.25">
      <c r="B33" s="335" t="str">
        <f>IFERROR(HYPERLINK("#"&amp;"DATOS!L"&amp;MATCH(VALUE(CARPETA),DATOS!B:B,0),IF(B68="(  ●  )","OK",B68)),"")</f>
        <v/>
      </c>
      <c r="C33" s="336"/>
      <c r="D33" s="261" t="s">
        <v>4</v>
      </c>
      <c r="E33" s="131"/>
      <c r="F33" s="131"/>
      <c r="G33" s="131"/>
      <c r="H33" s="131"/>
      <c r="I33" s="131"/>
      <c r="J33" s="262"/>
      <c r="K33" s="329"/>
      <c r="L33" s="330"/>
      <c r="M33" s="95"/>
      <c r="AV33" s="83" t="s">
        <v>10490</v>
      </c>
      <c r="AW33" s="83">
        <v>32</v>
      </c>
      <c r="AX33" s="83" t="s">
        <v>10490</v>
      </c>
      <c r="BA33" s="83">
        <v>7</v>
      </c>
      <c r="BB33" s="83" t="s">
        <v>188</v>
      </c>
    </row>
    <row r="34" spans="2:54" ht="15" customHeight="1" x14ac:dyDescent="0.25">
      <c r="B34" s="333" t="str">
        <f>IFERROR(HYPERLINK("#"&amp;"DATOS!AQ"&amp;MATCH(VALUE(CARPETA),DATOS!B:B,0),IF(G68="(  ●  )","OK",G68)),"")</f>
        <v/>
      </c>
      <c r="C34" s="334"/>
      <c r="D34" s="263" t="s">
        <v>10546</v>
      </c>
      <c r="E34" s="132"/>
      <c r="F34" s="132"/>
      <c r="G34" s="132"/>
      <c r="H34" s="132"/>
      <c r="I34" s="132"/>
      <c r="J34" s="264"/>
      <c r="K34" s="329"/>
      <c r="L34" s="330"/>
      <c r="M34" s="95"/>
      <c r="BA34" s="83">
        <v>8</v>
      </c>
      <c r="BB34" s="83" t="s">
        <v>189</v>
      </c>
    </row>
    <row r="35" spans="2:54" ht="15" customHeight="1" x14ac:dyDescent="0.25">
      <c r="B35" s="335" t="str">
        <f>IFERROR(HYPERLINK("#"&amp;"DATOS!AQ"&amp;MATCH(VALUE(CARPETA),DATOS!B:B,0),IF(J68="(  ●  )","OK",J68)),"")</f>
        <v/>
      </c>
      <c r="C35" s="336"/>
      <c r="D35" s="261" t="s">
        <v>10547</v>
      </c>
      <c r="E35" s="131"/>
      <c r="F35" s="131"/>
      <c r="G35" s="131"/>
      <c r="H35" s="131"/>
      <c r="I35" s="131"/>
      <c r="J35" s="262"/>
      <c r="K35" s="329"/>
      <c r="L35" s="330"/>
      <c r="M35" s="95"/>
      <c r="BA35" s="83">
        <v>9</v>
      </c>
      <c r="BB35" s="83" t="s">
        <v>191</v>
      </c>
    </row>
    <row r="36" spans="2:54" ht="15" customHeight="1" x14ac:dyDescent="0.25">
      <c r="B36" s="333" t="str">
        <f>IF(B71="(  ●  )","OK",B71)</f>
        <v/>
      </c>
      <c r="C36" s="334"/>
      <c r="D36" s="263" t="s">
        <v>10548</v>
      </c>
      <c r="E36" s="132"/>
      <c r="F36" s="132"/>
      <c r="G36" s="132"/>
      <c r="H36" s="132"/>
      <c r="I36" s="132"/>
      <c r="J36" s="264"/>
      <c r="K36" s="329"/>
      <c r="L36" s="330"/>
      <c r="M36" s="95"/>
      <c r="BA36" s="83">
        <v>10</v>
      </c>
      <c r="BB36" s="83" t="s">
        <v>190</v>
      </c>
    </row>
    <row r="37" spans="2:54" ht="15" customHeight="1" x14ac:dyDescent="0.25">
      <c r="B37" s="335" t="str">
        <f>IFERROR(HYPERLINK("#"&amp;"DATOS!AQ"&amp;MATCH(VALUE(CARPETA),DATOS!B:B,0),IF(G71="(  ●  )","OK",G71)),"")</f>
        <v/>
      </c>
      <c r="C37" s="336"/>
      <c r="D37" s="261" t="s">
        <v>10549</v>
      </c>
      <c r="E37" s="131"/>
      <c r="F37" s="131"/>
      <c r="G37" s="131"/>
      <c r="H37" s="131"/>
      <c r="I37" s="131"/>
      <c r="J37" s="262"/>
      <c r="K37" s="329"/>
      <c r="L37" s="330"/>
      <c r="M37" s="95"/>
      <c r="BA37" s="83">
        <v>11</v>
      </c>
      <c r="BB37" s="83" t="s">
        <v>192</v>
      </c>
    </row>
    <row r="38" spans="2:54" ht="15" customHeight="1" x14ac:dyDescent="0.25">
      <c r="B38" s="333" t="str">
        <f>IFERROR(HYPERLINK("#"&amp;"DATOS!AQ"&amp;MATCH(VALUE(CARPETA),DATOS!B:B,0),IF(J71="(  ●  )","OK",J71)),"")</f>
        <v/>
      </c>
      <c r="C38" s="334"/>
      <c r="D38" s="263" t="s">
        <v>10550</v>
      </c>
      <c r="E38" s="132"/>
      <c r="F38" s="132"/>
      <c r="G38" s="132"/>
      <c r="H38" s="132"/>
      <c r="I38" s="132"/>
      <c r="J38" s="264"/>
      <c r="K38" s="329"/>
      <c r="L38" s="330"/>
      <c r="M38" s="95"/>
      <c r="BA38" s="83">
        <v>12</v>
      </c>
      <c r="BB38" s="83" t="s">
        <v>193</v>
      </c>
    </row>
    <row r="39" spans="2:54" ht="15" customHeight="1" x14ac:dyDescent="0.25">
      <c r="B39" s="335" t="str">
        <f>IFERROR(HYPERLINK("#"&amp;"DATOS!AQ"&amp;MATCH(VALUE(CARPETA),DATOS!B:B,0),IF(L15="MORAL",IF(G74="(  ●  )","OK",G74),"")),"")</f>
        <v/>
      </c>
      <c r="C39" s="336"/>
      <c r="D39" s="261" t="str">
        <f>IF(B39="","","ACTA CONSTITUTIVA")</f>
        <v/>
      </c>
      <c r="E39" s="131"/>
      <c r="F39" s="131"/>
      <c r="G39" s="131"/>
      <c r="H39" s="131"/>
      <c r="I39" s="131"/>
      <c r="J39" s="262"/>
      <c r="K39" s="329"/>
      <c r="L39" s="330"/>
      <c r="M39" s="95"/>
    </row>
    <row r="40" spans="2:54" ht="15" customHeight="1" x14ac:dyDescent="0.25">
      <c r="B40" s="333" t="str">
        <f>IFERROR(HYPERLINK("#"&amp;"DATOS!AQ"&amp;MATCH(VALUE(CARPETA),DATOS!B:B,0),IF(B74="(  ●  )","OK",B74)),"")</f>
        <v/>
      </c>
      <c r="C40" s="334"/>
      <c r="D40" s="263" t="str">
        <f>IF(B40="","","RFC O CEDULA DE IDENTIFICACIÓN FISCAL")</f>
        <v/>
      </c>
      <c r="E40" s="132"/>
      <c r="F40" s="132"/>
      <c r="G40" s="132"/>
      <c r="H40" s="132"/>
      <c r="I40" s="132"/>
      <c r="J40" s="264"/>
      <c r="K40" s="329"/>
      <c r="L40" s="330"/>
      <c r="M40" s="95"/>
    </row>
    <row r="41" spans="2:54" ht="15" customHeight="1" x14ac:dyDescent="0.25">
      <c r="B41" s="325" t="str">
        <f>IFERROR(HYPERLINK("#"&amp;"DATOS!P"&amp;MATCH(VALUE(CARPETA),DATOS!B:B,0),IF(J74="        *TRAE CARTA PODER","OK","")),"")</f>
        <v/>
      </c>
      <c r="C41" s="326"/>
      <c r="D41" s="265" t="str">
        <f>IF(B41="","","DOCUMENTO QUE ACREDITE AL REPRESENTANTE LEGAL (EN CASO DE SER REQUERIDO)")</f>
        <v/>
      </c>
      <c r="E41" s="258"/>
      <c r="F41" s="258"/>
      <c r="G41" s="258"/>
      <c r="H41" s="258"/>
      <c r="I41" s="258"/>
      <c r="J41" s="266"/>
      <c r="K41" s="331"/>
      <c r="L41" s="332"/>
      <c r="M41" s="95"/>
    </row>
    <row r="42" spans="2:54" ht="15" customHeight="1" x14ac:dyDescent="0.25">
      <c r="B42" s="127"/>
      <c r="C42" s="127"/>
      <c r="D42" s="124"/>
      <c r="E42" s="125"/>
      <c r="F42" s="125"/>
      <c r="G42" s="116"/>
      <c r="H42" s="121"/>
      <c r="I42" s="116"/>
      <c r="J42" s="116"/>
      <c r="K42" s="116"/>
      <c r="L42" s="119"/>
      <c r="M42" s="95"/>
    </row>
    <row r="43" spans="2:54" ht="15" customHeight="1" x14ac:dyDescent="0.25">
      <c r="B43" s="127"/>
      <c r="C43" s="127"/>
      <c r="D43" s="124"/>
      <c r="E43" s="125"/>
      <c r="F43" s="125"/>
      <c r="G43" s="116"/>
      <c r="H43" s="121"/>
      <c r="I43" s="116"/>
      <c r="J43" s="116"/>
      <c r="K43" s="116"/>
      <c r="L43" s="119"/>
      <c r="M43" s="95"/>
    </row>
    <row r="44" spans="2:54" ht="15" customHeight="1" x14ac:dyDescent="0.25">
      <c r="B44" s="127"/>
      <c r="C44" s="127"/>
      <c r="D44" s="124"/>
      <c r="E44" s="125"/>
      <c r="F44" s="125"/>
      <c r="G44" s="116"/>
      <c r="H44" s="121"/>
      <c r="I44" s="116"/>
      <c r="J44" s="116"/>
      <c r="K44" s="116"/>
      <c r="L44" s="119"/>
      <c r="M44" s="95"/>
    </row>
    <row r="45" spans="2:54" ht="15" customHeight="1" x14ac:dyDescent="0.25">
      <c r="B45" s="339" t="str">
        <f>"NOTA: LOS DOCUMENTOS MARCADOS CON ""OK"" CORRESPONDEN A DOCUMENTOS DEBIDAMENTE INTEGRADOS Y ACTUALIZADOS EN EL EXPEDIENTE, MIENTRAS QUE LOS RESTANTES CORRESPONDEN A LA DOCUMENTACIÓN "&amp;"FALTANTE NECESARIA PARA CONCRETAR EL PROCESO DE INSCRIPCION, REINSCRIPCIÓN O ACTUALIZACION AL PEUA. LA FECHA LÍMITE DE RECEPCIÓN DE DOCUMENTOS PARA LA REISCRIPCIÓN AL PEUA EN EL EJERCICIO FISCAL DE "&amp;EJERCICIO_FISCAL&amp;" ES HASTA EL "&amp;DAY(CIERRE_VENTANILLA)&amp;" DE "&amp;UPPER(mes_cierre)&amp;" DE "&amp;YEAR(CIERRE_VENTANILLA)&amp;"."</f>
        <v>NOTA: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v>
      </c>
      <c r="C45" s="339"/>
      <c r="D45" s="339"/>
      <c r="E45" s="339"/>
      <c r="F45" s="339"/>
      <c r="G45" s="339"/>
      <c r="H45" s="339"/>
      <c r="I45" s="339"/>
      <c r="J45" s="339"/>
      <c r="K45" s="339"/>
      <c r="L45" s="339"/>
      <c r="M45" s="95"/>
    </row>
    <row r="46" spans="2:54" ht="15" customHeight="1" x14ac:dyDescent="0.25">
      <c r="B46" s="339"/>
      <c r="C46" s="339"/>
      <c r="D46" s="339"/>
      <c r="E46" s="339"/>
      <c r="F46" s="339"/>
      <c r="G46" s="339"/>
      <c r="H46" s="339"/>
      <c r="I46" s="339"/>
      <c r="J46" s="339"/>
      <c r="K46" s="339"/>
      <c r="L46" s="339"/>
      <c r="M46" s="95"/>
    </row>
    <row r="47" spans="2:54" ht="15" customHeight="1" x14ac:dyDescent="0.25">
      <c r="B47" s="339"/>
      <c r="C47" s="339"/>
      <c r="D47" s="339"/>
      <c r="E47" s="339"/>
      <c r="F47" s="339"/>
      <c r="G47" s="339"/>
      <c r="H47" s="339"/>
      <c r="I47" s="339"/>
      <c r="J47" s="339"/>
      <c r="K47" s="339"/>
      <c r="L47" s="339"/>
      <c r="M47" s="95"/>
    </row>
    <row r="48" spans="2:54" ht="15" customHeight="1" x14ac:dyDescent="0.25">
      <c r="B48" s="339"/>
      <c r="C48" s="339"/>
      <c r="D48" s="339"/>
      <c r="E48" s="339"/>
      <c r="F48" s="339"/>
      <c r="G48" s="339"/>
      <c r="H48" s="339"/>
      <c r="I48" s="339"/>
      <c r="J48" s="339"/>
      <c r="K48" s="339"/>
      <c r="L48" s="339"/>
      <c r="M48" s="95"/>
    </row>
    <row r="49" spans="2:15" ht="15" customHeight="1" x14ac:dyDescent="0.25">
      <c r="B49" s="127"/>
      <c r="C49" s="127"/>
      <c r="D49" s="124"/>
      <c r="E49" s="125"/>
      <c r="F49" s="125"/>
      <c r="G49" s="116"/>
      <c r="H49" s="121"/>
      <c r="I49" s="116"/>
      <c r="J49" s="116"/>
      <c r="K49" s="116"/>
      <c r="L49" s="119"/>
      <c r="M49" s="95"/>
    </row>
    <row r="50" spans="2:15" ht="15" customHeight="1" x14ac:dyDescent="0.25">
      <c r="B50" s="127"/>
      <c r="C50" s="127"/>
      <c r="D50" s="124"/>
      <c r="E50" s="125"/>
      <c r="F50" s="125"/>
      <c r="G50" s="116"/>
      <c r="H50" s="121"/>
      <c r="I50" s="116"/>
      <c r="J50" s="116"/>
      <c r="K50" s="116"/>
      <c r="L50" s="119"/>
      <c r="M50" s="95"/>
    </row>
    <row r="51" spans="2:15" ht="15" customHeight="1" x14ac:dyDescent="0.25">
      <c r="B51" s="127"/>
      <c r="C51" s="127"/>
      <c r="D51" s="124"/>
      <c r="E51" s="125"/>
      <c r="F51" s="125"/>
      <c r="G51" s="116"/>
      <c r="H51" s="121"/>
      <c r="I51" s="116"/>
      <c r="J51" s="116"/>
      <c r="K51" s="116"/>
      <c r="L51" s="119"/>
      <c r="M51" s="95"/>
      <c r="O51" s="83" t="str">
        <f>IF(J76="","",IF(N19=0,12,23))</f>
        <v/>
      </c>
    </row>
    <row r="52" spans="2:15" ht="15" customHeight="1" x14ac:dyDescent="0.25">
      <c r="B52" s="127"/>
      <c r="C52" s="127"/>
      <c r="D52" s="124"/>
      <c r="E52" s="125"/>
      <c r="F52" s="125"/>
      <c r="G52" s="116"/>
      <c r="H52" s="121"/>
      <c r="I52" s="116"/>
      <c r="J52" s="116"/>
      <c r="K52" s="116"/>
      <c r="L52" s="119"/>
      <c r="M52" s="95"/>
    </row>
    <row r="53" spans="2:15" ht="15" customHeight="1" x14ac:dyDescent="0.25">
      <c r="B53" s="127"/>
      <c r="C53" s="127"/>
      <c r="D53" s="124"/>
      <c r="E53" s="125"/>
      <c r="F53" s="125"/>
      <c r="G53" s="116"/>
      <c r="H53" s="121"/>
      <c r="I53" s="116"/>
      <c r="J53" s="116"/>
      <c r="K53" s="116"/>
      <c r="L53" s="119"/>
      <c r="M53" s="95"/>
    </row>
    <row r="54" spans="2:15" x14ac:dyDescent="0.25">
      <c r="B54" s="127"/>
      <c r="C54" s="127"/>
      <c r="D54" s="124"/>
      <c r="E54" s="125"/>
      <c r="F54" s="125"/>
      <c r="G54" s="116"/>
      <c r="H54" s="121"/>
      <c r="I54" s="116"/>
      <c r="J54" s="116"/>
      <c r="K54" s="116"/>
      <c r="L54" s="119"/>
      <c r="M54" s="95"/>
    </row>
    <row r="55" spans="2:15" ht="15" customHeight="1" x14ac:dyDescent="0.25">
      <c r="B55" s="127"/>
      <c r="C55" s="127"/>
      <c r="D55" s="124"/>
      <c r="E55" s="125"/>
      <c r="F55" s="125"/>
      <c r="G55" s="116"/>
      <c r="H55" s="121"/>
      <c r="I55" s="116"/>
      <c r="J55" s="116"/>
      <c r="K55" s="116"/>
      <c r="L55" s="119"/>
      <c r="M55" s="95"/>
    </row>
    <row r="56" spans="2:15" ht="15" customHeight="1" x14ac:dyDescent="0.25">
      <c r="B56" s="127"/>
      <c r="C56" s="127"/>
      <c r="D56" s="124"/>
      <c r="E56" s="125"/>
      <c r="F56" s="125"/>
      <c r="G56" s="116"/>
      <c r="H56" s="121"/>
      <c r="I56" s="116"/>
      <c r="J56" s="116"/>
      <c r="K56" s="116"/>
      <c r="L56" s="119"/>
      <c r="M56" s="95"/>
    </row>
    <row r="57" spans="2:15" ht="15" customHeight="1" x14ac:dyDescent="0.25">
      <c r="B57" s="127"/>
      <c r="C57" s="127"/>
      <c r="D57" s="124"/>
      <c r="E57" s="125"/>
      <c r="F57" s="125"/>
      <c r="G57" s="116"/>
      <c r="H57" s="121"/>
      <c r="I57" s="116"/>
      <c r="J57" s="116"/>
      <c r="K57" s="116"/>
      <c r="L57" s="119"/>
      <c r="M57" s="95"/>
    </row>
    <row r="58" spans="2:15" ht="15" customHeight="1" x14ac:dyDescent="0.25">
      <c r="B58" s="127"/>
      <c r="C58" s="127"/>
      <c r="D58" s="124"/>
      <c r="E58" s="125"/>
      <c r="F58" s="125"/>
      <c r="G58" s="116"/>
      <c r="H58" s="121"/>
      <c r="I58" s="116"/>
      <c r="J58" s="116"/>
      <c r="K58" s="116"/>
      <c r="L58" s="119"/>
      <c r="M58" s="95"/>
    </row>
    <row r="59" spans="2:15" ht="15" customHeight="1" x14ac:dyDescent="0.25">
      <c r="B59" s="127"/>
      <c r="C59" s="127"/>
      <c r="D59" s="124"/>
      <c r="E59" s="125"/>
      <c r="F59" s="125"/>
      <c r="G59" s="116"/>
      <c r="H59" s="121"/>
      <c r="I59" s="116"/>
      <c r="J59" s="116"/>
      <c r="K59" s="116"/>
      <c r="L59" s="119"/>
      <c r="M59" s="95"/>
    </row>
    <row r="60" spans="2:15" ht="15" customHeight="1" x14ac:dyDescent="0.25">
      <c r="B60" s="133"/>
      <c r="C60" s="133"/>
      <c r="D60" s="134"/>
      <c r="E60" s="135"/>
      <c r="F60" s="135"/>
      <c r="G60" s="116"/>
      <c r="H60" s="136"/>
      <c r="I60" s="137"/>
      <c r="J60" s="137"/>
      <c r="K60" s="137"/>
      <c r="L60" s="138"/>
      <c r="M60" s="95"/>
    </row>
    <row r="61" spans="2:15" ht="15" customHeight="1" x14ac:dyDescent="0.25">
      <c r="B61" s="340" t="str">
        <f>IF(C20="","",C20)</f>
        <v xml:space="preserve">  </v>
      </c>
      <c r="C61" s="340"/>
      <c r="D61" s="340"/>
      <c r="E61" s="340"/>
      <c r="F61" s="340"/>
      <c r="G61" s="116"/>
      <c r="H61" s="342" t="str">
        <f>UPPER(TRABAJADOR)</f>
        <v>ING. JUAN CARLOS FLORES VILLARREAL</v>
      </c>
      <c r="I61" s="342"/>
      <c r="J61" s="342"/>
      <c r="K61" s="342"/>
      <c r="L61" s="342"/>
      <c r="M61" s="95"/>
      <c r="O61" s="100"/>
    </row>
    <row r="62" spans="2:15" ht="15" customHeight="1" x14ac:dyDescent="0.25">
      <c r="B62" s="340" t="str">
        <f>IF(TIPODEPERSONA="MORAL","REPRESENTANTE: "&amp;IFERROR(LEFT(INDEX(DATOS!Q:Q, MATCH(IF(O4="SI", VALUE(C21), VALUE(REPORTE!C22)), DATOS!CJ:CJ, 0)),
    SEARCH(";", INDEX(DATOS!Q:Q, MATCH(IF(O4="SI", VALUE(C21), VALUE(REPORTE!C22)), DATOS!CJ:CJ, 0))) - 1), INDEX(DATOS!Q:Q, MATCH(IF(O4="SI", VALUE(C21), VALUE(REPORTE!C22)), DATOS!CJ:CJ, 0))),"NOMBRE Y FIRMA DEL SOLICITANTE")</f>
        <v>NOMBRE Y FIRMA DEL SOLICITANTE</v>
      </c>
      <c r="C62" s="340"/>
      <c r="D62" s="340"/>
      <c r="E62" s="340"/>
      <c r="F62" s="340"/>
      <c r="G62" s="116"/>
      <c r="H62" s="341" t="s">
        <v>10461</v>
      </c>
      <c r="I62" s="341"/>
      <c r="J62" s="341"/>
      <c r="K62" s="341"/>
      <c r="L62" s="341"/>
      <c r="M62" s="95"/>
      <c r="O62" s="100"/>
    </row>
    <row r="63" spans="2:15" ht="15" hidden="1" customHeight="1" x14ac:dyDescent="0.25">
      <c r="B63" s="127"/>
      <c r="C63" s="127"/>
      <c r="D63" s="124"/>
      <c r="E63" s="125"/>
      <c r="F63" s="125"/>
      <c r="G63" s="116"/>
      <c r="H63" s="121"/>
      <c r="I63" s="116"/>
      <c r="J63" s="116"/>
      <c r="K63" s="116"/>
      <c r="L63" s="119"/>
      <c r="M63" s="95"/>
      <c r="O63" s="100"/>
    </row>
    <row r="64" spans="2:15" hidden="1" x14ac:dyDescent="0.25">
      <c r="B64" s="120"/>
      <c r="C64" s="116"/>
      <c r="D64" s="120"/>
      <c r="E64" s="116"/>
      <c r="F64" s="116"/>
      <c r="G64" s="116"/>
      <c r="H64" s="117"/>
      <c r="I64" s="116"/>
      <c r="J64" s="116"/>
      <c r="K64" s="116"/>
      <c r="L64" s="119"/>
      <c r="M64" s="95"/>
      <c r="O64" s="100"/>
    </row>
    <row r="65" spans="2:20" hidden="1" x14ac:dyDescent="0.25">
      <c r="B65" s="117"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6" t="str">
        <f>IF(B65="","","SOLICITUD")</f>
        <v/>
      </c>
      <c r="D65" s="120"/>
      <c r="E65" s="116"/>
      <c r="F65" s="116"/>
      <c r="G65" s="117"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6" t="str">
        <f>IF(G68="","","BIOMÉTRICOS")</f>
        <v/>
      </c>
      <c r="I65" s="116"/>
      <c r="J65" s="117"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6" t="str">
        <f>IF(J65="","","IDENTIFICACIÓN")</f>
        <v/>
      </c>
      <c r="L65" s="116"/>
      <c r="M65" s="95"/>
    </row>
    <row r="66" spans="2:20" hidden="1" x14ac:dyDescent="0.25">
      <c r="B66" s="120"/>
      <c r="C66" s="116"/>
      <c r="D66" s="120"/>
      <c r="E66" s="116"/>
      <c r="F66" s="116"/>
      <c r="G66" s="116"/>
      <c r="H66" s="116"/>
      <c r="I66" s="116"/>
      <c r="J66" s="116"/>
      <c r="K66" s="116"/>
      <c r="L66" s="119"/>
      <c r="M66" s="95"/>
    </row>
    <row r="67" spans="2:20" ht="15" hidden="1" customHeight="1" x14ac:dyDescent="0.25">
      <c r="B67" s="120"/>
      <c r="C67" s="116"/>
      <c r="D67" s="120"/>
      <c r="E67" s="116"/>
      <c r="F67" s="116"/>
      <c r="G67" s="116"/>
      <c r="H67" s="117"/>
      <c r="I67" s="116"/>
      <c r="J67" s="116"/>
      <c r="K67" s="116"/>
      <c r="L67" s="119"/>
      <c r="M67" s="95"/>
    </row>
    <row r="68" spans="2:20" ht="15" hidden="1" customHeight="1" x14ac:dyDescent="0.25">
      <c r="B68" s="117"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6" t="str">
        <f>IF(B68="","","CURP")</f>
        <v/>
      </c>
      <c r="D68" s="120"/>
      <c r="E68" s="116"/>
      <c r="F68" s="116"/>
      <c r="G68" s="117"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6" t="str">
        <f>IF(G68="","","RECIBO LUZ")</f>
        <v/>
      </c>
      <c r="I68" s="116"/>
      <c r="J68" s="117"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6" t="str">
        <f>IF(J68="","","FACTURAS")</f>
        <v/>
      </c>
      <c r="L68" s="116"/>
      <c r="M68" s="95"/>
    </row>
    <row r="69" spans="2:20" hidden="1" x14ac:dyDescent="0.25">
      <c r="B69" s="120"/>
      <c r="C69" s="116"/>
      <c r="D69" s="120"/>
      <c r="E69" s="116"/>
      <c r="F69" s="116"/>
      <c r="G69" s="117"/>
      <c r="H69" s="117"/>
      <c r="I69" s="116"/>
      <c r="J69" s="116"/>
      <c r="K69" s="116"/>
      <c r="L69" s="119"/>
      <c r="M69" s="95"/>
    </row>
    <row r="70" spans="2:20" hidden="1" x14ac:dyDescent="0.25">
      <c r="B70" s="120"/>
      <c r="C70" s="116"/>
      <c r="D70" s="120"/>
      <c r="E70" s="116"/>
      <c r="F70" s="116"/>
      <c r="G70" s="116"/>
      <c r="H70" s="116"/>
      <c r="I70" s="121"/>
      <c r="J70" s="116"/>
      <c r="K70" s="116"/>
      <c r="L70" s="119"/>
      <c r="M70" s="95"/>
      <c r="R70" s="83">
        <v>0</v>
      </c>
      <c r="T70" s="83" t="s">
        <v>106</v>
      </c>
    </row>
    <row r="71" spans="2:20" hidden="1" x14ac:dyDescent="0.25">
      <c r="B71" s="117"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6" t="str">
        <f>IF(B71="","","TITULO CNA")</f>
        <v/>
      </c>
      <c r="D71" s="120"/>
      <c r="E71" s="116"/>
      <c r="F71" s="117"/>
      <c r="G71" s="117"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6" t="str">
        <f>IF(G71="","","ESCRITURAS")</f>
        <v/>
      </c>
      <c r="I71" s="116"/>
      <c r="J71" s="117"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6" t="str">
        <f>IF(J71="","","CROQUIS")</f>
        <v/>
      </c>
      <c r="L71" s="119"/>
      <c r="M71" s="95"/>
    </row>
    <row r="72" spans="2:20" ht="15" hidden="1" customHeight="1" x14ac:dyDescent="0.25">
      <c r="B72" s="120"/>
      <c r="C72" s="116"/>
      <c r="D72" s="120"/>
      <c r="E72" s="116"/>
      <c r="F72" s="116"/>
      <c r="G72" s="116"/>
      <c r="H72" s="116"/>
      <c r="I72" s="116"/>
      <c r="J72" s="116"/>
      <c r="K72" s="116"/>
      <c r="L72" s="119"/>
      <c r="M72" s="95"/>
    </row>
    <row r="73" spans="2:20" ht="15" hidden="1" customHeight="1" x14ac:dyDescent="0.25">
      <c r="B73" s="120"/>
      <c r="C73" s="116"/>
      <c r="D73" s="120"/>
      <c r="E73" s="116"/>
      <c r="F73" s="116"/>
      <c r="G73" s="116"/>
      <c r="H73" s="116"/>
      <c r="I73" s="116"/>
      <c r="J73" s="116"/>
      <c r="K73" s="116"/>
      <c r="L73" s="119"/>
      <c r="M73" s="95"/>
      <c r="R73" s="83">
        <f>R70+S73</f>
        <v>0</v>
      </c>
      <c r="S73" s="83">
        <f>IF(T73="",0,1)</f>
        <v>0</v>
      </c>
      <c r="T73" s="95" t="str">
        <f>IF(DATOS!BT2=P$74,DATOS!C2,"")</f>
        <v/>
      </c>
    </row>
    <row r="74" spans="2:20" hidden="1" x14ac:dyDescent="0.25">
      <c r="B74" s="117"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6" t="str">
        <f>IF(B74="","","RFC")</f>
        <v/>
      </c>
      <c r="D74" s="120"/>
      <c r="E74" s="116"/>
      <c r="F74" s="116"/>
      <c r="G74" s="117" t="str">
        <f>IFERROR(IF(INDEX(DATOS!I:I,MATCH(VALUE(REPORTE!J24),DATOS!B:B,0),1)="F","",IFERROR(IF(N19=0,IF(AH2="si",IF(VLOOKUP(VALUE(C22),CHECKLIST!E14:Q1514,13,0)="","(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6" t="str">
        <f>IF(G74="","","ACTA COSNTITUTIVA")</f>
        <v/>
      </c>
      <c r="I74" s="116"/>
      <c r="J74" s="122" t="str">
        <f>IFERROR(IF(INDEX(DATOS!I:I,(MATCH(VALUE(CARPETA),DATOS!B:B,0)))="M",IF(LEN(INDEX(DATOS!Q:Q,(MATCH(VALUE(CARPETA),DATOS!B:B,0))))-FIND(";",INDEX(DATOS!Q:Q,(MATCH(VALUE(CARPETA),DATOS!B:B,0))),1)&gt;0,"        *TRAE CARTA PODER",""),IF(INDEX(DATOS!Q:Q,(MATCH(VALUE(CARPETA),DATOS!B:B,0)))="NO APLICA","",IF(INDEX(DATOS!Q:Q,(MATCH(VALUE(CARPETA),DATOS!B:B,0)))="","","        *TRAE CARTA PODER"))),"")</f>
        <v/>
      </c>
      <c r="K74" s="116"/>
      <c r="L74" s="121"/>
      <c r="M74" s="100"/>
      <c r="N74" s="100"/>
      <c r="P74" s="83" t="str">
        <f>C20</f>
        <v xml:space="preserve">  </v>
      </c>
      <c r="R74" s="83">
        <f t="shared" ref="R74:R137" si="0">R73+S74</f>
        <v>0</v>
      </c>
      <c r="S74" s="83">
        <f>IF(T74="",0,IFERROR(IF(VLOOKUP(T74,T$73:T73,1,0)&gt;0,0,0),1))</f>
        <v>0</v>
      </c>
      <c r="T74" s="95" t="str">
        <f>IF(DATOS!BT3=P$74,DATOS!C3,"")</f>
        <v/>
      </c>
    </row>
    <row r="75" spans="2:20" hidden="1" x14ac:dyDescent="0.25">
      <c r="B75" s="117"/>
      <c r="C75" s="116"/>
      <c r="D75" s="120"/>
      <c r="E75" s="116"/>
      <c r="F75" s="116"/>
      <c r="G75" s="117"/>
      <c r="H75" s="117"/>
      <c r="I75" s="116"/>
      <c r="J75" s="120"/>
      <c r="K75" s="120"/>
      <c r="L75" s="120"/>
      <c r="M75" s="100"/>
      <c r="N75" s="100"/>
      <c r="T75" s="95"/>
    </row>
    <row r="76" spans="2:20" hidden="1" x14ac:dyDescent="0.25">
      <c r="B76" s="300"/>
      <c r="C76" s="300"/>
      <c r="D76" s="106"/>
      <c r="E76" s="107"/>
      <c r="F76" s="107"/>
      <c r="G76" s="113"/>
      <c r="H76" s="107"/>
      <c r="I76" s="110"/>
      <c r="J76" s="294" t="str">
        <f>IFERROR(IF(CONCATENATE(N19,O8,AH2)="0nosi"," ",IF(CONCATENATE(N19,O4)="1no"," ","")),"")</f>
        <v/>
      </c>
      <c r="K76" s="294"/>
      <c r="L76" s="294"/>
      <c r="M76" s="100"/>
      <c r="N76" s="100"/>
      <c r="O76" s="83">
        <v>1</v>
      </c>
      <c r="P76" s="95" t="str">
        <f t="shared" ref="P76:P107" si="1">IFERROR(VLOOKUP(O76,R$73:T$3406,3,0),"")</f>
        <v/>
      </c>
      <c r="R76" s="83">
        <f>R74+S76</f>
        <v>0</v>
      </c>
      <c r="S76" s="83">
        <f>IF(T76="",0,IFERROR(IF(VLOOKUP(T76,T$73:T74,1,0)&gt;0,0,0),1))</f>
        <v>0</v>
      </c>
      <c r="T76" s="95" t="str">
        <f>IF(DATOS!BT4=P$74,DATOS!C4,"")</f>
        <v/>
      </c>
    </row>
    <row r="77" spans="2:20" hidden="1" x14ac:dyDescent="0.25">
      <c r="B77" s="113"/>
      <c r="C77" s="107"/>
      <c r="D77" s="106"/>
      <c r="E77" s="107"/>
      <c r="F77" s="107"/>
      <c r="G77" s="113"/>
      <c r="H77" s="107"/>
      <c r="I77" s="107"/>
      <c r="J77" s="107"/>
      <c r="K77" s="107"/>
      <c r="L77" s="107"/>
      <c r="M77" s="100"/>
      <c r="N77" s="100"/>
      <c r="O77" s="83">
        <v>2</v>
      </c>
      <c r="P77" s="95" t="str">
        <f t="shared" si="1"/>
        <v/>
      </c>
      <c r="R77" s="83">
        <f t="shared" si="0"/>
        <v>0</v>
      </c>
      <c r="S77" s="83">
        <f>IF(T77="",0,IFERROR(IF(VLOOKUP(T77,T$73:T76,1,0)&gt;0,0,0),1))</f>
        <v>0</v>
      </c>
      <c r="T77" s="95" t="str">
        <f>IF(DATOS!BT5=P$74,DATOS!C5,"")</f>
        <v/>
      </c>
    </row>
    <row r="78" spans="2:20" hidden="1" x14ac:dyDescent="0.25">
      <c r="B78" s="106"/>
      <c r="C78" s="107"/>
      <c r="D78" s="106"/>
      <c r="E78" s="107"/>
      <c r="F78" s="107"/>
      <c r="G78" s="107"/>
      <c r="H78" s="107"/>
      <c r="I78" s="107"/>
      <c r="J78" s="107"/>
      <c r="K78" s="107"/>
      <c r="L78" s="107"/>
      <c r="O78" s="83">
        <v>3</v>
      </c>
      <c r="P78" s="95" t="str">
        <f t="shared" si="1"/>
        <v/>
      </c>
      <c r="R78" s="83">
        <f t="shared" si="0"/>
        <v>0</v>
      </c>
      <c r="S78" s="83">
        <f>IF(T78="",0,IFERROR(IF(VLOOKUP(T78,T$73:T77,1,0)&gt;0,0,0),1))</f>
        <v>0</v>
      </c>
      <c r="T78" s="95" t="str">
        <f>IF(DATOS!BT6=P$74,DATOS!C6,"")</f>
        <v/>
      </c>
    </row>
    <row r="79" spans="2:20" hidden="1" x14ac:dyDescent="0.25">
      <c r="B79" s="106"/>
      <c r="C79" s="107"/>
      <c r="D79" s="106"/>
      <c r="E79" s="107"/>
      <c r="F79" s="107"/>
      <c r="G79" s="107"/>
      <c r="H79" s="107"/>
      <c r="I79" s="107"/>
      <c r="J79" s="107"/>
      <c r="K79" s="107"/>
      <c r="L79" s="107"/>
      <c r="M79" s="95"/>
      <c r="O79" s="83">
        <v>4</v>
      </c>
      <c r="P79" s="95" t="str">
        <f t="shared" si="1"/>
        <v/>
      </c>
      <c r="R79" s="83">
        <f t="shared" si="0"/>
        <v>0</v>
      </c>
      <c r="S79" s="83">
        <f>IF(T79="",0,IFERROR(IF(VLOOKUP(T79,T$73:T78,1,0)&gt;0,0,0),1))</f>
        <v>0</v>
      </c>
      <c r="T79" s="95" t="str">
        <f>IF(DATOS!BT7=P$74,DATOS!C7,"")</f>
        <v/>
      </c>
    </row>
    <row r="80" spans="2:20" hidden="1" x14ac:dyDescent="0.25">
      <c r="B80" s="301" t="str">
        <f>IF(IF(I21="","",IFERROR(INDEX(DATOS!AX:AX,MATCH(IF(O4="SI",VALUE(C21),VALUE(REPORTE!C22)),DATOS!CJ:CJ,0),1),""))=0,"",IF(I21="","",IFERROR(INDEX(DATOS!AX:AX,MATCH(IF(O4="SI",VALUE(C21),VALUE(REPORTE!C22)),DATOS!CJ:CJ,0),1),"")))</f>
        <v/>
      </c>
      <c r="C80" s="301"/>
      <c r="D80" s="301"/>
      <c r="E80" s="301"/>
      <c r="F80" s="301"/>
      <c r="G80" s="301"/>
      <c r="H80" s="301"/>
      <c r="I80" s="301"/>
      <c r="J80" s="301"/>
      <c r="K80" s="301"/>
      <c r="L80" s="301"/>
      <c r="M80" s="95"/>
      <c r="O80" s="83">
        <v>5</v>
      </c>
      <c r="P80" s="95" t="str">
        <f t="shared" si="1"/>
        <v/>
      </c>
      <c r="R80" s="83">
        <f t="shared" si="0"/>
        <v>0</v>
      </c>
      <c r="S80" s="83">
        <f>IF(T80="",0,IFERROR(IF(VLOOKUP(T80,T$73:T79,1,0)&gt;0,0,0),1))</f>
        <v>0</v>
      </c>
      <c r="T80" s="95" t="str">
        <f>IF(DATOS!BT8=P$74,DATOS!C8,"")</f>
        <v/>
      </c>
    </row>
    <row r="81" spans="2:22" ht="15" hidden="1" customHeight="1" x14ac:dyDescent="0.25">
      <c r="B81" s="298" t="s">
        <v>10533</v>
      </c>
      <c r="C81" s="298"/>
      <c r="D81" s="298"/>
      <c r="E81" s="298"/>
      <c r="F81" s="298"/>
      <c r="G81" s="298"/>
      <c r="H81" s="298"/>
      <c r="I81" s="298"/>
      <c r="J81" s="298"/>
      <c r="K81" s="298"/>
      <c r="L81" s="298"/>
      <c r="M81" s="95"/>
      <c r="O81" s="83">
        <v>6</v>
      </c>
      <c r="P81" s="95" t="str">
        <f t="shared" si="1"/>
        <v/>
      </c>
      <c r="R81" s="83">
        <f t="shared" si="0"/>
        <v>0</v>
      </c>
      <c r="S81" s="83">
        <f>IF(T81="",0,IFERROR(IF(VLOOKUP(T81,T$73:T80,1,0)&gt;0,0,0),1))</f>
        <v>0</v>
      </c>
      <c r="T81" s="95" t="str">
        <f>IF(DATOS!BT9=P$74,DATOS!C9,"")</f>
        <v/>
      </c>
    </row>
    <row r="82" spans="2:22" ht="15" hidden="1" customHeight="1" x14ac:dyDescent="0.25">
      <c r="B82" s="298"/>
      <c r="C82" s="298"/>
      <c r="D82" s="298"/>
      <c r="E82" s="298"/>
      <c r="F82" s="298"/>
      <c r="G82" s="298"/>
      <c r="H82" s="298"/>
      <c r="I82" s="298"/>
      <c r="J82" s="298"/>
      <c r="K82" s="298"/>
      <c r="L82" s="298"/>
      <c r="M82" s="95"/>
      <c r="O82" s="83">
        <v>7</v>
      </c>
      <c r="P82" s="95" t="str">
        <f t="shared" si="1"/>
        <v/>
      </c>
      <c r="R82" s="83">
        <f t="shared" si="0"/>
        <v>0</v>
      </c>
      <c r="S82" s="83">
        <f>IF(T82="",0,IFERROR(IF(VLOOKUP(T82,T$73:T81,1,0)&gt;0,0,0),1))</f>
        <v>0</v>
      </c>
      <c r="T82" s="95" t="str">
        <f>IF(DATOS!BT10=P$74,DATOS!C10,"")</f>
        <v/>
      </c>
    </row>
    <row r="83" spans="2:22" ht="15" hidden="1" customHeight="1" x14ac:dyDescent="0.25">
      <c r="B83" s="298"/>
      <c r="C83" s="298"/>
      <c r="D83" s="298"/>
      <c r="E83" s="298"/>
      <c r="F83" s="298"/>
      <c r="G83" s="298"/>
      <c r="H83" s="298"/>
      <c r="I83" s="298"/>
      <c r="J83" s="298"/>
      <c r="K83" s="298"/>
      <c r="L83" s="298"/>
      <c r="M83" s="95"/>
      <c r="O83" s="83">
        <v>8</v>
      </c>
      <c r="P83" s="95" t="str">
        <f t="shared" si="1"/>
        <v/>
      </c>
      <c r="R83" s="83">
        <f t="shared" si="0"/>
        <v>0</v>
      </c>
      <c r="S83" s="83">
        <f>IF(T83="",0,IFERROR(IF(VLOOKUP(T83,T$73:T82,1,0)&gt;0,0,0),1))</f>
        <v>0</v>
      </c>
      <c r="T83" s="95" t="str">
        <f>IF(DATOS!BT11=P$74,DATOS!C11,"")</f>
        <v/>
      </c>
    </row>
    <row r="84" spans="2:22" hidden="1" x14ac:dyDescent="0.25">
      <c r="B84" s="298"/>
      <c r="C84" s="298"/>
      <c r="D84" s="298"/>
      <c r="E84" s="298"/>
      <c r="F84" s="298"/>
      <c r="G84" s="298"/>
      <c r="H84" s="298"/>
      <c r="I84" s="298"/>
      <c r="J84" s="298"/>
      <c r="K84" s="298"/>
      <c r="L84" s="298"/>
      <c r="M84" s="95"/>
      <c r="O84" s="83">
        <v>9</v>
      </c>
      <c r="P84" s="95" t="str">
        <f t="shared" si="1"/>
        <v/>
      </c>
      <c r="R84" s="83">
        <f t="shared" si="0"/>
        <v>0</v>
      </c>
      <c r="S84" s="83">
        <f>IF(T84="",0,IFERROR(IF(VLOOKUP(T84,T$73:T83,1,0)&gt;0,0,0),1))</f>
        <v>0</v>
      </c>
      <c r="T84" s="95" t="str">
        <f>IF(DATOS!BT12=P$74,DATOS!C12,"")</f>
        <v/>
      </c>
    </row>
    <row r="85" spans="2:22" hidden="1" x14ac:dyDescent="0.25">
      <c r="B85" s="106"/>
      <c r="C85" s="107"/>
      <c r="D85" s="106"/>
      <c r="E85" s="107"/>
      <c r="F85" s="107"/>
      <c r="G85" s="107"/>
      <c r="H85" s="107"/>
      <c r="I85" s="107"/>
      <c r="J85" s="107"/>
      <c r="K85" s="107"/>
      <c r="L85" s="111"/>
      <c r="M85" s="95"/>
      <c r="O85" s="83">
        <v>10</v>
      </c>
      <c r="P85" s="95" t="str">
        <f t="shared" si="1"/>
        <v/>
      </c>
      <c r="R85" s="83">
        <f t="shared" si="0"/>
        <v>0</v>
      </c>
      <c r="S85" s="83">
        <f>IF(T85="",0,IFERROR(IF(VLOOKUP(T85,T$73:T84,1,0)&gt;0,0,0),1))</f>
        <v>0</v>
      </c>
      <c r="T85" s="95" t="str">
        <f>IF(DATOS!BT13=P$74,DATOS!C13,"")</f>
        <v/>
      </c>
    </row>
    <row r="86" spans="2:22" hidden="1" x14ac:dyDescent="0.25">
      <c r="B86" s="106"/>
      <c r="C86" s="107"/>
      <c r="D86" s="106"/>
      <c r="E86" s="107"/>
      <c r="F86" s="107"/>
      <c r="G86" s="107"/>
      <c r="H86" s="107"/>
      <c r="I86" s="107"/>
      <c r="J86" s="107"/>
      <c r="K86" s="107"/>
      <c r="L86" s="111"/>
      <c r="M86" s="95"/>
      <c r="O86" s="83">
        <v>11</v>
      </c>
      <c r="P86" s="95" t="str">
        <f t="shared" si="1"/>
        <v/>
      </c>
      <c r="R86" s="83">
        <f t="shared" si="0"/>
        <v>0</v>
      </c>
      <c r="S86" s="83">
        <f>IF(T86="",0,IFERROR(IF(VLOOKUP(T86,T$73:T85,1,0)&gt;0,0,0),1))</f>
        <v>0</v>
      </c>
      <c r="T86" s="95" t="str">
        <f>IF(DATOS!BT14=P$74,DATOS!C14,"")</f>
        <v/>
      </c>
    </row>
    <row r="87" spans="2:22" hidden="1" x14ac:dyDescent="0.25">
      <c r="B87" s="106"/>
      <c r="C87" s="107"/>
      <c r="D87" s="106"/>
      <c r="E87" s="107"/>
      <c r="F87" s="107"/>
      <c r="G87" s="107"/>
      <c r="H87" s="112"/>
      <c r="I87" s="107"/>
      <c r="J87" s="107"/>
      <c r="K87" s="107"/>
      <c r="L87" s="111"/>
      <c r="M87" s="95"/>
      <c r="O87" s="83">
        <v>12</v>
      </c>
      <c r="P87" s="95" t="str">
        <f t="shared" si="1"/>
        <v/>
      </c>
      <c r="R87" s="83">
        <f t="shared" si="0"/>
        <v>0</v>
      </c>
      <c r="S87" s="83">
        <f>IF(T87="",0,IFERROR(IF(VLOOKUP(T87,T$73:T86,1,0)&gt;0,0,0),1))</f>
        <v>0</v>
      </c>
      <c r="T87" s="95" t="str">
        <f>IF(DATOS!BT15=P$74,DATOS!C15,"")</f>
        <v/>
      </c>
    </row>
    <row r="88" spans="2:22" hidden="1" x14ac:dyDescent="0.25">
      <c r="B88" s="106"/>
      <c r="C88" s="107"/>
      <c r="D88" s="106"/>
      <c r="E88" s="107"/>
      <c r="F88" s="107"/>
      <c r="G88" s="107"/>
      <c r="H88" s="112"/>
      <c r="I88" s="107"/>
      <c r="J88" s="107"/>
      <c r="K88" s="107"/>
      <c r="L88" s="111"/>
      <c r="M88" s="95"/>
      <c r="O88" s="83">
        <v>13</v>
      </c>
      <c r="P88" s="95" t="str">
        <f t="shared" si="1"/>
        <v/>
      </c>
      <c r="R88" s="83">
        <f t="shared" si="0"/>
        <v>0</v>
      </c>
      <c r="S88" s="83">
        <f>IF(T88="",0,IFERROR(IF(VLOOKUP(T88,T$73:T87,1,0)&gt;0,0,0),1))</f>
        <v>0</v>
      </c>
      <c r="T88" s="95" t="str">
        <f>IF(DATOS!BT16=P$74,DATOS!C16,"")</f>
        <v/>
      </c>
    </row>
    <row r="89" spans="2:22" ht="15" hidden="1" customHeight="1" x14ac:dyDescent="0.25">
      <c r="B89" s="106"/>
      <c r="C89" s="107"/>
      <c r="D89" s="106"/>
      <c r="E89" s="107"/>
      <c r="F89" s="107"/>
      <c r="G89" s="107"/>
      <c r="H89" s="112"/>
      <c r="I89" s="107"/>
      <c r="J89" s="107"/>
      <c r="K89" s="107"/>
      <c r="L89" s="111"/>
      <c r="M89" s="95"/>
      <c r="O89" s="83">
        <v>14</v>
      </c>
      <c r="P89" s="95" t="str">
        <f t="shared" si="1"/>
        <v/>
      </c>
      <c r="R89" s="83">
        <f t="shared" si="0"/>
        <v>0</v>
      </c>
      <c r="S89" s="83">
        <f>IF(T89="",0,IFERROR(IF(VLOOKUP(T89,T$73:T88,1,0)&gt;0,0,0),1))</f>
        <v>0</v>
      </c>
      <c r="T89" s="95" t="str">
        <f>IF(DATOS!BT17=P$74,DATOS!C17,"")</f>
        <v/>
      </c>
    </row>
    <row r="90" spans="2:22" ht="15" hidden="1" customHeight="1" x14ac:dyDescent="0.25">
      <c r="B90" s="106"/>
      <c r="C90" s="107"/>
      <c r="D90" s="106"/>
      <c r="E90" s="107"/>
      <c r="F90" s="297"/>
      <c r="G90" s="297"/>
      <c r="H90" s="297"/>
      <c r="I90" s="107"/>
      <c r="J90" s="107"/>
      <c r="K90" s="107"/>
      <c r="L90" s="111"/>
      <c r="M90" s="95"/>
      <c r="O90" s="83">
        <v>15</v>
      </c>
      <c r="P90" s="95" t="str">
        <f t="shared" si="1"/>
        <v/>
      </c>
      <c r="R90" s="83">
        <f t="shared" si="0"/>
        <v>0</v>
      </c>
      <c r="S90" s="83">
        <f>IF(T90="",0,IFERROR(IF(VLOOKUP(T90,T$73:T89,1,0)&gt;0,0,0),1))</f>
        <v>0</v>
      </c>
      <c r="T90" s="95" t="str">
        <f>IF(DATOS!BT18=P$74,DATOS!C18,"")</f>
        <v/>
      </c>
    </row>
    <row r="91" spans="2:22" hidden="1" x14ac:dyDescent="0.25">
      <c r="B91" s="297" t="s">
        <v>10434</v>
      </c>
      <c r="C91" s="297"/>
      <c r="D91" s="297"/>
      <c r="E91" s="297"/>
      <c r="F91" s="297"/>
      <c r="G91" s="297"/>
      <c r="H91" s="297"/>
      <c r="I91" s="297"/>
      <c r="J91" s="297"/>
      <c r="K91" s="297"/>
      <c r="L91" s="297"/>
      <c r="M91" s="95"/>
      <c r="O91" s="83">
        <v>16</v>
      </c>
      <c r="P91" s="95" t="str">
        <f t="shared" si="1"/>
        <v/>
      </c>
      <c r="R91" s="83">
        <f t="shared" si="0"/>
        <v>0</v>
      </c>
      <c r="S91" s="83">
        <f>IF(T91="",0,IFERROR(IF(VLOOKUP(T91,T$73:T90,1,0)&gt;0,0,0),1))</f>
        <v>0</v>
      </c>
      <c r="T91" s="95" t="str">
        <f>IF(DATOS!BT19=P$74,DATOS!C19,"")</f>
        <v/>
      </c>
    </row>
    <row r="92" spans="2:22" hidden="1" x14ac:dyDescent="0.25">
      <c r="B92" s="297" t="str">
        <f>IF(G74="",C20,"REPRESENTANTE LEGAL DE "&amp;C20)</f>
        <v xml:space="preserve">  </v>
      </c>
      <c r="C92" s="297"/>
      <c r="D92" s="297"/>
      <c r="E92" s="297"/>
      <c r="F92" s="297"/>
      <c r="G92" s="297"/>
      <c r="H92" s="297"/>
      <c r="I92" s="297"/>
      <c r="J92" s="297"/>
      <c r="K92" s="297"/>
      <c r="L92" s="297"/>
      <c r="M92" s="95"/>
      <c r="O92" s="83">
        <v>17</v>
      </c>
      <c r="P92" s="95" t="str">
        <f t="shared" si="1"/>
        <v/>
      </c>
      <c r="R92" s="83">
        <f t="shared" si="0"/>
        <v>0</v>
      </c>
      <c r="S92" s="83">
        <f>IF(T92="",0,IFERROR(IF(VLOOKUP(T92,T$73:T91,1,0)&gt;0,0,0),1))</f>
        <v>0</v>
      </c>
      <c r="T92" s="95" t="str">
        <f>IF(DATOS!BT20=P$74,DATOS!C20,"")</f>
        <v/>
      </c>
      <c r="V92" s="83">
        <f>IFERROR(IF(VLOOKUP(T94,T$73:T93,1,0)&gt;0,0,0),1)</f>
        <v>0</v>
      </c>
    </row>
    <row r="93" spans="2:22" hidden="1" x14ac:dyDescent="0.25">
      <c r="B93" s="106"/>
      <c r="C93" s="107"/>
      <c r="D93" s="106"/>
      <c r="E93" s="107"/>
      <c r="F93" s="107"/>
      <c r="G93" s="107"/>
      <c r="H93" s="107"/>
      <c r="I93" s="107"/>
      <c r="J93" s="107"/>
      <c r="K93" s="107"/>
      <c r="L93" s="111"/>
      <c r="M93" s="95"/>
      <c r="O93" s="83">
        <v>18</v>
      </c>
      <c r="P93" s="95" t="str">
        <f t="shared" si="1"/>
        <v/>
      </c>
      <c r="R93" s="83">
        <f t="shared" si="0"/>
        <v>0</v>
      </c>
      <c r="S93" s="83">
        <f>IF(T93="",0,IFERROR(IF(VLOOKUP(T93,T$73:T92,1,0)&gt;0,0,0),1))</f>
        <v>0</v>
      </c>
      <c r="T93" s="95" t="str">
        <f>IF(DATOS!BT21=P$74,DATOS!C21,"")</f>
        <v/>
      </c>
      <c r="V93" s="83">
        <f>IFERROR(IF(VLOOKUP(T95,T$73:T94,1,0)&gt;0,0,0),1)</f>
        <v>0</v>
      </c>
    </row>
    <row r="94" spans="2:22" hidden="1" x14ac:dyDescent="0.25">
      <c r="B94" s="106"/>
      <c r="C94" s="107"/>
      <c r="D94" s="106"/>
      <c r="E94" s="107"/>
      <c r="F94" s="107"/>
      <c r="G94" s="107"/>
      <c r="H94" s="107"/>
      <c r="I94" s="107"/>
      <c r="J94" s="107"/>
      <c r="K94" s="107"/>
      <c r="L94" s="111"/>
      <c r="M94" s="95"/>
      <c r="O94" s="83">
        <v>19</v>
      </c>
      <c r="P94" s="95" t="str">
        <f t="shared" si="1"/>
        <v/>
      </c>
      <c r="R94" s="83">
        <f t="shared" si="0"/>
        <v>0</v>
      </c>
      <c r="S94" s="83">
        <f>IF(T94="",0,IFERROR(IF(VLOOKUP(T94,T$73:T93,1,0)&gt;0,0,0),1))</f>
        <v>0</v>
      </c>
      <c r="T94" s="95" t="str">
        <f>IF(DATOS!BT22=P$74,DATOS!C22,"")</f>
        <v/>
      </c>
      <c r="V94" s="83">
        <f>IFERROR(IF(VLOOKUP(T96,T$73:T95,1,0)&gt;0,0,0),1)</f>
        <v>0</v>
      </c>
    </row>
    <row r="95" spans="2:22" ht="15" hidden="1" customHeight="1" x14ac:dyDescent="0.25">
      <c r="L95" s="95"/>
      <c r="M95" s="95"/>
      <c r="O95" s="83">
        <v>20</v>
      </c>
      <c r="P95" s="95" t="str">
        <f t="shared" si="1"/>
        <v/>
      </c>
      <c r="R95" s="83">
        <f t="shared" si="0"/>
        <v>0</v>
      </c>
      <c r="S95" s="83">
        <f>IF(T95="",0,IFERROR(IF(VLOOKUP(T95,T$73:T94,1,0)&gt;0,0,0),1))</f>
        <v>0</v>
      </c>
      <c r="T95" s="95" t="str">
        <f>IF(DATOS!BT23=P$74,DATOS!C23,"")</f>
        <v/>
      </c>
      <c r="V95" s="83">
        <f>IFERROR(IF(VLOOKUP(T97,T$73:T96,1,0)&gt;0,0,0),1)</f>
        <v>0</v>
      </c>
    </row>
    <row r="96" spans="2:22" hidden="1" x14ac:dyDescent="0.25">
      <c r="M96" s="95"/>
      <c r="O96" s="83">
        <v>21</v>
      </c>
      <c r="P96" s="95" t="str">
        <f t="shared" si="1"/>
        <v/>
      </c>
      <c r="R96" s="83">
        <f t="shared" si="0"/>
        <v>0</v>
      </c>
      <c r="S96" s="83">
        <f>IF(T96="",0,IFERROR(IF(VLOOKUP(T96,T$73:T95,1,0)&gt;0,0,0),1))</f>
        <v>0</v>
      </c>
      <c r="T96" s="95" t="str">
        <f>IF(DATOS!BT24=P$74,DATOS!C24,"")</f>
        <v/>
      </c>
      <c r="V96" s="83">
        <f>IFERROR(IF(VLOOKUP(T98,T$73:T97,1,0)&gt;0,0,0),1)</f>
        <v>0</v>
      </c>
    </row>
    <row r="97" spans="12:22" hidden="1" x14ac:dyDescent="0.25">
      <c r="L97" s="95"/>
      <c r="M97" s="95"/>
      <c r="O97" s="83">
        <v>22</v>
      </c>
      <c r="P97" s="95" t="str">
        <f t="shared" si="1"/>
        <v/>
      </c>
      <c r="R97" s="83">
        <f t="shared" si="0"/>
        <v>0</v>
      </c>
      <c r="S97" s="83">
        <f>IF(T97="",0,IFERROR(IF(VLOOKUP(T97,T$73:T96,1,0)&gt;0,0,0),1))</f>
        <v>0</v>
      </c>
      <c r="T97" s="95" t="str">
        <f>IF(DATOS!BT25=P$74,DATOS!C25,"")</f>
        <v/>
      </c>
      <c r="V97" s="83">
        <f>IFERROR(IF(VLOOKUP(T99,T$73:T98,1,0)&gt;0,0,0),1)</f>
        <v>0</v>
      </c>
    </row>
    <row r="98" spans="12:22" ht="37.5" hidden="1" customHeight="1" x14ac:dyDescent="0.25">
      <c r="L98" s="291"/>
      <c r="M98" s="291"/>
      <c r="O98" s="83">
        <v>23</v>
      </c>
      <c r="P98" s="95" t="str">
        <f t="shared" si="1"/>
        <v/>
      </c>
      <c r="R98" s="83">
        <f t="shared" si="0"/>
        <v>0</v>
      </c>
      <c r="S98" s="83">
        <f>IF(T98="",0,IFERROR(IF(VLOOKUP(T98,T$73:T97,1,0)&gt;0,0,0),1))</f>
        <v>0</v>
      </c>
      <c r="T98" s="95" t="str">
        <f>IF(DATOS!BT26=P$74,DATOS!C26,"")</f>
        <v/>
      </c>
      <c r="V98" s="83">
        <f>IFERROR(IF(VLOOKUP(T100,T$73:T99,1,0)&gt;0,0,0),1)</f>
        <v>0</v>
      </c>
    </row>
    <row r="99" spans="12:22" ht="17.25" hidden="1" customHeight="1" x14ac:dyDescent="0.25">
      <c r="O99" s="83">
        <v>24</v>
      </c>
      <c r="P99" s="95" t="str">
        <f t="shared" si="1"/>
        <v/>
      </c>
      <c r="R99" s="83">
        <f t="shared" si="0"/>
        <v>0</v>
      </c>
      <c r="S99" s="83">
        <f>IF(T99="",0,IFERROR(IF(VLOOKUP(T99,T$73:T98,1,0)&gt;0,0,0),1))</f>
        <v>0</v>
      </c>
      <c r="T99" s="95" t="str">
        <f>IF(DATOS!BT27=P$74,DATOS!C27,"")</f>
        <v/>
      </c>
      <c r="V99" s="83">
        <f>IFERROR(IF(VLOOKUP(T101,T$73:T100,1,0)&gt;0,0,0),1)</f>
        <v>0</v>
      </c>
    </row>
    <row r="100" spans="12:22" x14ac:dyDescent="0.25">
      <c r="O100" s="83">
        <v>25</v>
      </c>
      <c r="P100" s="95" t="str">
        <f t="shared" si="1"/>
        <v/>
      </c>
      <c r="R100" s="83">
        <f t="shared" si="0"/>
        <v>0</v>
      </c>
      <c r="S100" s="83">
        <f>IF(T100="",0,IFERROR(IF(VLOOKUP(T100,T$73:T99,1,0)&gt;0,0,0),1))</f>
        <v>0</v>
      </c>
      <c r="T100" s="95" t="str">
        <f>IF(DATOS!BT28=P$74,DATOS!C28,"")</f>
        <v/>
      </c>
      <c r="V100" s="83">
        <f>IFERROR(IF(VLOOKUP(T102,T$73:T101,1,0)&gt;0,0,0),1)</f>
        <v>0</v>
      </c>
    </row>
    <row r="101" spans="12:22" x14ac:dyDescent="0.25">
      <c r="O101" s="83">
        <v>26</v>
      </c>
      <c r="P101" s="95" t="str">
        <f t="shared" si="1"/>
        <v/>
      </c>
      <c r="R101" s="83">
        <f t="shared" si="0"/>
        <v>0</v>
      </c>
      <c r="S101" s="83">
        <f>IF(T101="",0,IFERROR(IF(VLOOKUP(T101,T$73:T100,1,0)&gt;0,0,0),1))</f>
        <v>0</v>
      </c>
      <c r="T101" s="95" t="str">
        <f>IF(DATOS!BT29=P$74,DATOS!C29,"")</f>
        <v/>
      </c>
      <c r="V101" s="83">
        <f>IFERROR(IF(VLOOKUP(T103,T$73:T102,1,0)&gt;0,0,0),1)</f>
        <v>0</v>
      </c>
    </row>
    <row r="102" spans="12:22" x14ac:dyDescent="0.25">
      <c r="O102" s="83">
        <v>27</v>
      </c>
      <c r="P102" s="95" t="str">
        <f t="shared" si="1"/>
        <v/>
      </c>
      <c r="R102" s="83">
        <f t="shared" si="0"/>
        <v>0</v>
      </c>
      <c r="S102" s="83">
        <f>IF(T102="",0,IFERROR(IF(VLOOKUP(T102,T$73:T101,1,0)&gt;0,0,0),1))</f>
        <v>0</v>
      </c>
      <c r="T102" s="95" t="str">
        <f>IF(DATOS!BT30=P$74,DATOS!C30,"")</f>
        <v/>
      </c>
      <c r="V102" s="83">
        <f>IFERROR(IF(VLOOKUP(T104,T$73:T103,1,0)&gt;0,0,0),1)</f>
        <v>0</v>
      </c>
    </row>
    <row r="103" spans="12:22" x14ac:dyDescent="0.25">
      <c r="O103" s="83">
        <v>28</v>
      </c>
      <c r="P103" s="95" t="str">
        <f t="shared" si="1"/>
        <v/>
      </c>
      <c r="R103" s="83">
        <f t="shared" si="0"/>
        <v>0</v>
      </c>
      <c r="S103" s="83">
        <f>IF(T103="",0,IFERROR(IF(VLOOKUP(T103,T$73:T102,1,0)&gt;0,0,0),1))</f>
        <v>0</v>
      </c>
      <c r="T103" s="95" t="str">
        <f>IF(DATOS!BT31=P$74,DATOS!C31,"")</f>
        <v/>
      </c>
      <c r="V103" s="83">
        <f>IFERROR(IF(VLOOKUP(T105,T$73:T104,1,0)&gt;0,0,0),1)</f>
        <v>0</v>
      </c>
    </row>
    <row r="104" spans="12:22" x14ac:dyDescent="0.25">
      <c r="O104" s="83">
        <v>29</v>
      </c>
      <c r="P104" s="95" t="str">
        <f t="shared" si="1"/>
        <v/>
      </c>
      <c r="R104" s="83">
        <f t="shared" si="0"/>
        <v>0</v>
      </c>
      <c r="S104" s="83">
        <f>IF(T104="",0,IFERROR(IF(VLOOKUP(T104,T$73:T103,1,0)&gt;0,0,0),1))</f>
        <v>0</v>
      </c>
      <c r="T104" s="95" t="str">
        <f>IF(DATOS!BT32=P$74,DATOS!C32,"")</f>
        <v/>
      </c>
      <c r="V104" s="83">
        <f>IFERROR(IF(VLOOKUP(T106,T$73:T105,1,0)&gt;0,0,0),1)</f>
        <v>0</v>
      </c>
    </row>
    <row r="105" spans="12:22" x14ac:dyDescent="0.25">
      <c r="O105" s="83">
        <v>30</v>
      </c>
      <c r="P105" s="95" t="str">
        <f t="shared" si="1"/>
        <v/>
      </c>
      <c r="R105" s="83">
        <f t="shared" si="0"/>
        <v>0</v>
      </c>
      <c r="S105" s="83">
        <f>IF(T105="",0,IFERROR(IF(VLOOKUP(T105,T$73:T104,1,0)&gt;0,0,0),1))</f>
        <v>0</v>
      </c>
      <c r="T105" s="95" t="str">
        <f>IF(DATOS!BT33=P$74,DATOS!C33,"")</f>
        <v/>
      </c>
      <c r="V105" s="83">
        <f>IFERROR(IF(VLOOKUP(T107,T$73:T106,1,0)&gt;0,0,0),1)</f>
        <v>0</v>
      </c>
    </row>
    <row r="106" spans="12:22" x14ac:dyDescent="0.25">
      <c r="O106" s="83">
        <v>31</v>
      </c>
      <c r="P106" s="95" t="str">
        <f t="shared" si="1"/>
        <v/>
      </c>
      <c r="R106" s="83">
        <f t="shared" si="0"/>
        <v>0</v>
      </c>
      <c r="S106" s="83">
        <f>IF(T106="",0,IFERROR(IF(VLOOKUP(T106,T$73:T105,1,0)&gt;0,0,0),1))</f>
        <v>0</v>
      </c>
      <c r="T106" s="95" t="str">
        <f>IF(DATOS!BT34=P$74,DATOS!C34,"")</f>
        <v/>
      </c>
      <c r="V106" s="83">
        <f>IFERROR(IF(VLOOKUP(T108,T$73:T$3406,1,0)&gt;0,0,0),1)</f>
        <v>0</v>
      </c>
    </row>
    <row r="107" spans="12:22" x14ac:dyDescent="0.25">
      <c r="O107" s="83">
        <v>32</v>
      </c>
      <c r="P107" s="95" t="str">
        <f t="shared" si="1"/>
        <v/>
      </c>
      <c r="R107" s="83">
        <f t="shared" si="0"/>
        <v>0</v>
      </c>
      <c r="S107" s="83">
        <f>IF(T107="",0,IFERROR(IF(VLOOKUP(T107,T$73:T106,1,0)&gt;0,0,0),1))</f>
        <v>0</v>
      </c>
      <c r="T107" s="95" t="str">
        <f>IF(DATOS!BT35=P$74,DATOS!C35,"")</f>
        <v/>
      </c>
      <c r="V107" s="83">
        <f>IFERROR(IF(VLOOKUP(T109,T$73:T$3406,1,0)&gt;0,0,0),1)</f>
        <v>0</v>
      </c>
    </row>
    <row r="108" spans="12:22" x14ac:dyDescent="0.25">
      <c r="O108" s="83">
        <v>33</v>
      </c>
      <c r="P108" s="95" t="str">
        <f t="shared" ref="P108:P139" si="2">IFERROR(VLOOKUP(O108,R$73:T$3406,3,0),"")</f>
        <v/>
      </c>
      <c r="R108" s="83">
        <f t="shared" si="0"/>
        <v>0</v>
      </c>
      <c r="S108" s="83">
        <f>IF(T108="",0,IFERROR(IF(VLOOKUP(T108,T$73:T107,1,0)&gt;0,0,0),1))</f>
        <v>0</v>
      </c>
      <c r="T108" s="95" t="str">
        <f>IF(DATOS!BT36=P$74,DATOS!C36,"")</f>
        <v/>
      </c>
      <c r="V108" s="83">
        <f>IFERROR(IF(VLOOKUP(T110,T$73:T$3406,1,0)&gt;0,0,0),1)</f>
        <v>0</v>
      </c>
    </row>
    <row r="109" spans="12:22" x14ac:dyDescent="0.25">
      <c r="O109" s="83">
        <v>34</v>
      </c>
      <c r="P109" s="95" t="str">
        <f t="shared" si="2"/>
        <v/>
      </c>
      <c r="R109" s="83">
        <f t="shared" si="0"/>
        <v>0</v>
      </c>
      <c r="S109" s="83">
        <f>IF(T109="",0,IFERROR(IF(VLOOKUP(T109,T$73:T108,1,0)&gt;0,0,0),1))</f>
        <v>0</v>
      </c>
      <c r="T109" s="95" t="str">
        <f>IF(DATOS!BT37=P$74,DATOS!C37,"")</f>
        <v/>
      </c>
      <c r="V109" s="83">
        <f>IFERROR(IF(VLOOKUP(T111,T$73:T$3406,1,0)&gt;0,0,0),1)</f>
        <v>0</v>
      </c>
    </row>
    <row r="110" spans="12:22" x14ac:dyDescent="0.25">
      <c r="O110" s="83">
        <v>35</v>
      </c>
      <c r="P110" s="95" t="str">
        <f t="shared" si="2"/>
        <v/>
      </c>
      <c r="R110" s="83">
        <f t="shared" si="0"/>
        <v>0</v>
      </c>
      <c r="S110" s="83">
        <f>IF(T110="",0,IFERROR(IF(VLOOKUP(T110,T$73:T109,1,0)&gt;0,0,0),1))</f>
        <v>0</v>
      </c>
      <c r="T110" s="95" t="str">
        <f>IF(DATOS!BT38=P$74,DATOS!C38,"")</f>
        <v/>
      </c>
    </row>
    <row r="111" spans="12:22" x14ac:dyDescent="0.25">
      <c r="O111" s="83">
        <v>36</v>
      </c>
      <c r="P111" s="95" t="str">
        <f t="shared" si="2"/>
        <v/>
      </c>
      <c r="R111" s="83">
        <f t="shared" si="0"/>
        <v>0</v>
      </c>
      <c r="S111" s="83">
        <f>IF(T111="",0,IFERROR(IF(VLOOKUP(T111,T$73:T110,1,0)&gt;0,0,0),1))</f>
        <v>0</v>
      </c>
      <c r="T111" s="95" t="str">
        <f>IF(DATOS!BT39=P$74,DATOS!C39,"")</f>
        <v/>
      </c>
    </row>
    <row r="112" spans="12:22" x14ac:dyDescent="0.25">
      <c r="O112" s="83">
        <v>37</v>
      </c>
      <c r="P112" s="95" t="str">
        <f t="shared" si="2"/>
        <v/>
      </c>
      <c r="R112" s="83">
        <f t="shared" si="0"/>
        <v>0</v>
      </c>
      <c r="S112" s="83">
        <f>IF(T112="",0,IFERROR(IF(VLOOKUP(T112,T$73:T111,1,0)&gt;0,0,0),1))</f>
        <v>0</v>
      </c>
      <c r="T112" s="95" t="str">
        <f>IF(DATOS!BT40=P$74,DATOS!C40,"")</f>
        <v/>
      </c>
    </row>
    <row r="113" spans="15:20" x14ac:dyDescent="0.25">
      <c r="O113" s="83">
        <v>38</v>
      </c>
      <c r="P113" s="95" t="str">
        <f t="shared" si="2"/>
        <v/>
      </c>
      <c r="R113" s="83">
        <f t="shared" si="0"/>
        <v>0</v>
      </c>
      <c r="S113" s="83">
        <f>IF(T113="",0,IFERROR(IF(VLOOKUP(T113,T$73:T112,1,0)&gt;0,0,0),1))</f>
        <v>0</v>
      </c>
      <c r="T113" s="95" t="str">
        <f>IF(DATOS!BT41=P$74,DATOS!C41,"")</f>
        <v/>
      </c>
    </row>
    <row r="114" spans="15:20" x14ac:dyDescent="0.25">
      <c r="O114" s="83">
        <v>39</v>
      </c>
      <c r="P114" s="95" t="str">
        <f t="shared" si="2"/>
        <v/>
      </c>
      <c r="R114" s="83">
        <f t="shared" si="0"/>
        <v>0</v>
      </c>
      <c r="S114" s="83">
        <f>IF(T114="",0,IFERROR(IF(VLOOKUP(T114,T$73:T113,1,0)&gt;0,0,0),1))</f>
        <v>0</v>
      </c>
      <c r="T114" s="95" t="str">
        <f>IF(DATOS!BT42=P$74,DATOS!C42,"")</f>
        <v/>
      </c>
    </row>
    <row r="115" spans="15:20" x14ac:dyDescent="0.25">
      <c r="O115" s="83">
        <v>40</v>
      </c>
      <c r="P115" s="95" t="str">
        <f t="shared" si="2"/>
        <v/>
      </c>
      <c r="R115" s="83">
        <f t="shared" si="0"/>
        <v>0</v>
      </c>
      <c r="S115" s="83">
        <f>IF(T115="",0,IFERROR(IF(VLOOKUP(T115,T$73:T114,1,0)&gt;0,0,0),1))</f>
        <v>0</v>
      </c>
      <c r="T115" s="95" t="str">
        <f>IF(DATOS!BT43=P$74,DATOS!C43,"")</f>
        <v/>
      </c>
    </row>
    <row r="116" spans="15:20" x14ac:dyDescent="0.25">
      <c r="O116" s="83">
        <v>41</v>
      </c>
      <c r="P116" s="95" t="str">
        <f t="shared" si="2"/>
        <v/>
      </c>
      <c r="R116" s="83">
        <f t="shared" si="0"/>
        <v>0</v>
      </c>
      <c r="S116" s="83">
        <f>IF(T116="",0,IFERROR(IF(VLOOKUP(T116,T$73:T115,1,0)&gt;0,0,0),1))</f>
        <v>0</v>
      </c>
      <c r="T116" s="95" t="str">
        <f>IF(DATOS!BT44=P$74,DATOS!C44,"")</f>
        <v/>
      </c>
    </row>
    <row r="117" spans="15:20" x14ac:dyDescent="0.25">
      <c r="O117" s="83">
        <v>42</v>
      </c>
      <c r="P117" s="95" t="str">
        <f t="shared" si="2"/>
        <v/>
      </c>
      <c r="R117" s="83">
        <f t="shared" si="0"/>
        <v>0</v>
      </c>
      <c r="S117" s="83">
        <f>IF(T117="",0,IFERROR(IF(VLOOKUP(T117,T$73:T116,1,0)&gt;0,0,0),1))</f>
        <v>0</v>
      </c>
      <c r="T117" s="95" t="str">
        <f>IF(DATOS!BT45=P$74,DATOS!C45,"")</f>
        <v/>
      </c>
    </row>
    <row r="118" spans="15:20" x14ac:dyDescent="0.25">
      <c r="O118" s="83">
        <v>43</v>
      </c>
      <c r="P118" s="95" t="str">
        <f t="shared" si="2"/>
        <v/>
      </c>
      <c r="R118" s="83">
        <f t="shared" si="0"/>
        <v>0</v>
      </c>
      <c r="S118" s="83">
        <f>IF(T118="",0,IFERROR(IF(VLOOKUP(T118,T$73:T117,1,0)&gt;0,0,0),1))</f>
        <v>0</v>
      </c>
      <c r="T118" s="95" t="str">
        <f>IF(DATOS!BT46=P$74,DATOS!C46,"")</f>
        <v/>
      </c>
    </row>
    <row r="119" spans="15:20" x14ac:dyDescent="0.25">
      <c r="O119" s="83">
        <v>44</v>
      </c>
      <c r="P119" s="95" t="str">
        <f t="shared" si="2"/>
        <v/>
      </c>
      <c r="R119" s="83">
        <f t="shared" si="0"/>
        <v>0</v>
      </c>
      <c r="S119" s="83">
        <f>IF(T119="",0,IFERROR(IF(VLOOKUP(T119,T$73:T118,1,0)&gt;0,0,0),1))</f>
        <v>0</v>
      </c>
      <c r="T119" s="95" t="str">
        <f>IF(DATOS!BT47=P$74,DATOS!C47,"")</f>
        <v/>
      </c>
    </row>
    <row r="120" spans="15:20" x14ac:dyDescent="0.25">
      <c r="O120" s="83">
        <v>45</v>
      </c>
      <c r="P120" s="95" t="str">
        <f t="shared" si="2"/>
        <v/>
      </c>
      <c r="R120" s="83">
        <f t="shared" si="0"/>
        <v>0</v>
      </c>
      <c r="S120" s="83">
        <f>IF(T120="",0,IFERROR(IF(VLOOKUP(T120,T$73:T119,1,0)&gt;0,0,0),1))</f>
        <v>0</v>
      </c>
      <c r="T120" s="95" t="str">
        <f>IF(DATOS!BT48=P$74,DATOS!C48,"")</f>
        <v/>
      </c>
    </row>
    <row r="121" spans="15:20" x14ac:dyDescent="0.25">
      <c r="O121" s="83">
        <v>46</v>
      </c>
      <c r="P121" s="95" t="str">
        <f t="shared" si="2"/>
        <v/>
      </c>
      <c r="R121" s="83">
        <f t="shared" si="0"/>
        <v>0</v>
      </c>
      <c r="S121" s="83">
        <f>IF(T121="",0,IFERROR(IF(VLOOKUP(T121,T$73:T120,1,0)&gt;0,0,0),1))</f>
        <v>0</v>
      </c>
      <c r="T121" s="95" t="str">
        <f>IF(DATOS!BT49=P$74,DATOS!C49,"")</f>
        <v/>
      </c>
    </row>
    <row r="122" spans="15:20" x14ac:dyDescent="0.25">
      <c r="O122" s="83">
        <v>47</v>
      </c>
      <c r="P122" s="95" t="str">
        <f t="shared" si="2"/>
        <v/>
      </c>
      <c r="R122" s="83">
        <f t="shared" si="0"/>
        <v>0</v>
      </c>
      <c r="S122" s="83">
        <f>IF(T122="",0,IFERROR(IF(VLOOKUP(T122,T$73:T121,1,0)&gt;0,0,0),1))</f>
        <v>0</v>
      </c>
      <c r="T122" s="95" t="str">
        <f>IF(DATOS!BT50=P$74,DATOS!C50,"")</f>
        <v/>
      </c>
    </row>
    <row r="123" spans="15:20" x14ac:dyDescent="0.25">
      <c r="O123" s="83">
        <v>48</v>
      </c>
      <c r="P123" s="95" t="str">
        <f t="shared" si="2"/>
        <v/>
      </c>
      <c r="R123" s="83">
        <f t="shared" si="0"/>
        <v>0</v>
      </c>
      <c r="S123" s="83">
        <f>IF(T123="",0,IFERROR(IF(VLOOKUP(T123,T$73:T122,1,0)&gt;0,0,0),1))</f>
        <v>0</v>
      </c>
      <c r="T123" s="95" t="str">
        <f>IF(DATOS!BT51=P$74,DATOS!C51,"")</f>
        <v/>
      </c>
    </row>
    <row r="124" spans="15:20" x14ac:dyDescent="0.25">
      <c r="O124" s="83">
        <v>49</v>
      </c>
      <c r="P124" s="95" t="str">
        <f t="shared" si="2"/>
        <v/>
      </c>
      <c r="R124" s="83">
        <f t="shared" si="0"/>
        <v>0</v>
      </c>
      <c r="S124" s="83">
        <f>IF(T124="",0,IFERROR(IF(VLOOKUP(T124,T$73:T123,1,0)&gt;0,0,0),1))</f>
        <v>0</v>
      </c>
      <c r="T124" s="95" t="str">
        <f>IF(DATOS!BT52=P$74,DATOS!C52,"")</f>
        <v/>
      </c>
    </row>
    <row r="125" spans="15:20" x14ac:dyDescent="0.25">
      <c r="O125" s="83">
        <v>50</v>
      </c>
      <c r="P125" s="95" t="str">
        <f t="shared" si="2"/>
        <v/>
      </c>
      <c r="R125" s="83">
        <f t="shared" si="0"/>
        <v>0</v>
      </c>
      <c r="S125" s="83">
        <f>IF(T125="",0,IFERROR(IF(VLOOKUP(T125,T$73:T124,1,0)&gt;0,0,0),1))</f>
        <v>0</v>
      </c>
      <c r="T125" s="95" t="str">
        <f>IF(DATOS!BT53=P$74,DATOS!C53,"")</f>
        <v/>
      </c>
    </row>
    <row r="126" spans="15:20" x14ac:dyDescent="0.25">
      <c r="O126" s="83">
        <v>51</v>
      </c>
      <c r="P126" s="95" t="str">
        <f t="shared" si="2"/>
        <v/>
      </c>
      <c r="R126" s="83">
        <f t="shared" si="0"/>
        <v>0</v>
      </c>
      <c r="S126" s="83">
        <f>IF(T126="",0,IFERROR(IF(VLOOKUP(T126,T$73:T125,1,0)&gt;0,0,0),1))</f>
        <v>0</v>
      </c>
      <c r="T126" s="95" t="str">
        <f>IF(DATOS!BT54=P$74,DATOS!C54,"")</f>
        <v/>
      </c>
    </row>
    <row r="127" spans="15:20" x14ac:dyDescent="0.25">
      <c r="O127" s="83">
        <v>52</v>
      </c>
      <c r="P127" s="95" t="str">
        <f t="shared" si="2"/>
        <v/>
      </c>
      <c r="R127" s="83">
        <f t="shared" si="0"/>
        <v>0</v>
      </c>
      <c r="S127" s="83">
        <f>IF(T127="",0,IFERROR(IF(VLOOKUP(T127,T$73:T126,1,0)&gt;0,0,0),1))</f>
        <v>0</v>
      </c>
      <c r="T127" s="95" t="str">
        <f>IF(DATOS!BT55=P$74,DATOS!C55,"")</f>
        <v/>
      </c>
    </row>
    <row r="128" spans="15:20" x14ac:dyDescent="0.25">
      <c r="O128" s="83">
        <v>53</v>
      </c>
      <c r="P128" s="95" t="str">
        <f t="shared" si="2"/>
        <v/>
      </c>
      <c r="R128" s="83">
        <f t="shared" si="0"/>
        <v>0</v>
      </c>
      <c r="S128" s="83">
        <f>IF(T128="",0,IFERROR(IF(VLOOKUP(T128,T$73:T127,1,0)&gt;0,0,0),1))</f>
        <v>0</v>
      </c>
      <c r="T128" s="95" t="str">
        <f>IF(DATOS!BT56=P$74,DATOS!C56,"")</f>
        <v/>
      </c>
    </row>
    <row r="129" spans="15:20" x14ac:dyDescent="0.25">
      <c r="O129" s="83">
        <v>54</v>
      </c>
      <c r="P129" s="95" t="str">
        <f t="shared" si="2"/>
        <v/>
      </c>
      <c r="R129" s="83">
        <f t="shared" si="0"/>
        <v>0</v>
      </c>
      <c r="S129" s="83">
        <f>IF(T129="",0,IFERROR(IF(VLOOKUP(T129,T$73:T128,1,0)&gt;0,0,0),1))</f>
        <v>0</v>
      </c>
      <c r="T129" s="95" t="str">
        <f>IF(DATOS!BT57=P$74,DATOS!C57,"")</f>
        <v/>
      </c>
    </row>
    <row r="130" spans="15:20" x14ac:dyDescent="0.25">
      <c r="O130" s="83">
        <v>55</v>
      </c>
      <c r="P130" s="95" t="str">
        <f t="shared" si="2"/>
        <v/>
      </c>
      <c r="R130" s="83">
        <f t="shared" si="0"/>
        <v>0</v>
      </c>
      <c r="S130" s="83">
        <f>IF(T130="",0,IFERROR(IF(VLOOKUP(T130,T$73:T129,1,0)&gt;0,0,0),1))</f>
        <v>0</v>
      </c>
      <c r="T130" s="95" t="str">
        <f>IF(DATOS!BT58=P$74,DATOS!C58,"")</f>
        <v/>
      </c>
    </row>
    <row r="131" spans="15:20" x14ac:dyDescent="0.25">
      <c r="O131" s="83">
        <v>56</v>
      </c>
      <c r="P131" s="95" t="str">
        <f t="shared" si="2"/>
        <v/>
      </c>
      <c r="R131" s="83">
        <f t="shared" si="0"/>
        <v>0</v>
      </c>
      <c r="S131" s="83">
        <f>IF(T131="",0,IFERROR(IF(VLOOKUP(T131,T$73:T130,1,0)&gt;0,0,0),1))</f>
        <v>0</v>
      </c>
      <c r="T131" s="95" t="str">
        <f>IF(DATOS!BT59=P$74,DATOS!C59,"")</f>
        <v/>
      </c>
    </row>
    <row r="132" spans="15:20" x14ac:dyDescent="0.25">
      <c r="O132" s="83">
        <v>57</v>
      </c>
      <c r="P132" s="95" t="str">
        <f t="shared" si="2"/>
        <v/>
      </c>
      <c r="R132" s="83">
        <f t="shared" si="0"/>
        <v>0</v>
      </c>
      <c r="S132" s="83">
        <f>IF(T132="",0,IFERROR(IF(VLOOKUP(T132,T$73:T131,1,0)&gt;0,0,0),1))</f>
        <v>0</v>
      </c>
      <c r="T132" s="95" t="str">
        <f>IF(DATOS!BT60=P$74,DATOS!C60,"")</f>
        <v/>
      </c>
    </row>
    <row r="133" spans="15:20" x14ac:dyDescent="0.25">
      <c r="O133" s="83">
        <v>58</v>
      </c>
      <c r="P133" s="95" t="str">
        <f t="shared" si="2"/>
        <v/>
      </c>
      <c r="R133" s="83">
        <f t="shared" si="0"/>
        <v>0</v>
      </c>
      <c r="S133" s="83">
        <f>IF(T133="",0,IFERROR(IF(VLOOKUP(T133,T$73:T132,1,0)&gt;0,0,0),1))</f>
        <v>0</v>
      </c>
      <c r="T133" s="95" t="str">
        <f>IF(DATOS!BT61=P$74,DATOS!C61,"")</f>
        <v/>
      </c>
    </row>
    <row r="134" spans="15:20" x14ac:dyDescent="0.25">
      <c r="O134" s="83">
        <v>59</v>
      </c>
      <c r="P134" s="95" t="str">
        <f t="shared" si="2"/>
        <v/>
      </c>
      <c r="R134" s="83">
        <f t="shared" si="0"/>
        <v>0</v>
      </c>
      <c r="S134" s="83">
        <f>IF(T134="",0,IFERROR(IF(VLOOKUP(T134,T$73:T133,1,0)&gt;0,0,0),1))</f>
        <v>0</v>
      </c>
      <c r="T134" s="95" t="str">
        <f>IF(DATOS!BT62=P$74,DATOS!C62,"")</f>
        <v/>
      </c>
    </row>
    <row r="135" spans="15:20" x14ac:dyDescent="0.25">
      <c r="O135" s="83">
        <v>60</v>
      </c>
      <c r="P135" s="95" t="str">
        <f t="shared" si="2"/>
        <v/>
      </c>
      <c r="R135" s="83">
        <f t="shared" si="0"/>
        <v>0</v>
      </c>
      <c r="S135" s="83">
        <f>IF(T135="",0,IFERROR(IF(VLOOKUP(T135,T$73:T134,1,0)&gt;0,0,0),1))</f>
        <v>0</v>
      </c>
      <c r="T135" s="95" t="str">
        <f>IF(DATOS!BT63=P$74,DATOS!C63,"")</f>
        <v/>
      </c>
    </row>
    <row r="136" spans="15:20" x14ac:dyDescent="0.25">
      <c r="O136" s="83">
        <v>61</v>
      </c>
      <c r="P136" s="95" t="str">
        <f t="shared" si="2"/>
        <v/>
      </c>
      <c r="R136" s="83">
        <f t="shared" si="0"/>
        <v>0</v>
      </c>
      <c r="S136" s="83">
        <f>IF(T136="",0,IFERROR(IF(VLOOKUP(T136,T$73:T135,1,0)&gt;0,0,0),1))</f>
        <v>0</v>
      </c>
      <c r="T136" s="95" t="str">
        <f>IF(DATOS!BT64=P$74,DATOS!C64,"")</f>
        <v/>
      </c>
    </row>
    <row r="137" spans="15:20" x14ac:dyDescent="0.25">
      <c r="O137" s="83">
        <v>62</v>
      </c>
      <c r="P137" s="95" t="str">
        <f t="shared" si="2"/>
        <v/>
      </c>
      <c r="R137" s="83">
        <f t="shared" si="0"/>
        <v>0</v>
      </c>
      <c r="S137" s="83">
        <f>IF(T137="",0,IFERROR(IF(VLOOKUP(T137,T$73:T136,1,0)&gt;0,0,0),1))</f>
        <v>0</v>
      </c>
      <c r="T137" s="95" t="str">
        <f>IF(DATOS!BT65=P$74,DATOS!C65,"")</f>
        <v/>
      </c>
    </row>
    <row r="138" spans="15:20" x14ac:dyDescent="0.25">
      <c r="O138" s="83">
        <v>63</v>
      </c>
      <c r="P138" s="95" t="str">
        <f t="shared" si="2"/>
        <v/>
      </c>
      <c r="R138" s="83">
        <f t="shared" ref="R138:R201" si="3">R137+S138</f>
        <v>0</v>
      </c>
      <c r="S138" s="83">
        <f>IF(T138="",0,IFERROR(IF(VLOOKUP(T138,T$73:T137,1,0)&gt;0,0,0),1))</f>
        <v>0</v>
      </c>
      <c r="T138" s="95" t="str">
        <f>IF(DATOS!BT66=P$74,DATOS!C66,"")</f>
        <v/>
      </c>
    </row>
    <row r="139" spans="15:20" x14ac:dyDescent="0.25">
      <c r="O139" s="83">
        <v>64</v>
      </c>
      <c r="P139" s="95" t="str">
        <f t="shared" si="2"/>
        <v/>
      </c>
      <c r="R139" s="83">
        <f t="shared" si="3"/>
        <v>0</v>
      </c>
      <c r="S139" s="83">
        <f>IF(T139="",0,IFERROR(IF(VLOOKUP(T139,T$73:T138,1,0)&gt;0,0,0),1))</f>
        <v>0</v>
      </c>
      <c r="T139" s="95" t="str">
        <f>IF(DATOS!BT67=P$74,DATOS!C67,"")</f>
        <v/>
      </c>
    </row>
    <row r="140" spans="15:20" x14ac:dyDescent="0.25">
      <c r="O140" s="83">
        <v>65</v>
      </c>
      <c r="P140" s="95" t="str">
        <f t="shared" ref="P140:P160" si="4">IFERROR(VLOOKUP(O140,R$73:T$3406,3,0),"")</f>
        <v/>
      </c>
      <c r="R140" s="83">
        <f t="shared" si="3"/>
        <v>0</v>
      </c>
      <c r="S140" s="83">
        <f>IF(T140="",0,IFERROR(IF(VLOOKUP(T140,T$73:T139,1,0)&gt;0,0,0),1))</f>
        <v>0</v>
      </c>
      <c r="T140" s="95" t="str">
        <f>IF(DATOS!BT68=P$74,DATOS!C68,"")</f>
        <v/>
      </c>
    </row>
    <row r="141" spans="15:20" x14ac:dyDescent="0.25">
      <c r="O141" s="83">
        <v>66</v>
      </c>
      <c r="P141" s="95" t="str">
        <f t="shared" si="4"/>
        <v/>
      </c>
      <c r="R141" s="83">
        <f t="shared" si="3"/>
        <v>0</v>
      </c>
      <c r="S141" s="83">
        <f>IF(T141="",0,IFERROR(IF(VLOOKUP(T141,T$73:T140,1,0)&gt;0,0,0),1))</f>
        <v>0</v>
      </c>
      <c r="T141" s="95" t="str">
        <f>IF(DATOS!BT69=P$74,DATOS!C69,"")</f>
        <v/>
      </c>
    </row>
    <row r="142" spans="15:20" x14ac:dyDescent="0.25">
      <c r="O142" s="83">
        <v>67</v>
      </c>
      <c r="P142" s="95" t="str">
        <f t="shared" si="4"/>
        <v/>
      </c>
      <c r="R142" s="83">
        <f t="shared" si="3"/>
        <v>0</v>
      </c>
      <c r="S142" s="83">
        <f>IF(T142="",0,IFERROR(IF(VLOOKUP(T142,T$73:T141,1,0)&gt;0,0,0),1))</f>
        <v>0</v>
      </c>
      <c r="T142" s="95" t="str">
        <f>IF(DATOS!BT70=P$74,DATOS!C70,"")</f>
        <v/>
      </c>
    </row>
    <row r="143" spans="15:20" x14ac:dyDescent="0.25">
      <c r="O143" s="83">
        <v>68</v>
      </c>
      <c r="P143" s="95" t="str">
        <f t="shared" si="4"/>
        <v/>
      </c>
      <c r="R143" s="83">
        <f t="shared" si="3"/>
        <v>0</v>
      </c>
      <c r="S143" s="83">
        <f>IF(T143="",0,IFERROR(IF(VLOOKUP(T143,T$73:T142,1,0)&gt;0,0,0),1))</f>
        <v>0</v>
      </c>
      <c r="T143" s="95" t="str">
        <f>IF(DATOS!BT71=P$74,DATOS!C71,"")</f>
        <v/>
      </c>
    </row>
    <row r="144" spans="15:20" x14ac:dyDescent="0.25">
      <c r="O144" s="83">
        <v>69</v>
      </c>
      <c r="P144" s="95" t="str">
        <f t="shared" si="4"/>
        <v/>
      </c>
      <c r="R144" s="83">
        <f t="shared" si="3"/>
        <v>0</v>
      </c>
      <c r="S144" s="83">
        <f>IF(T144="",0,IFERROR(IF(VLOOKUP(T144,T$73:T143,1,0)&gt;0,0,0),1))</f>
        <v>0</v>
      </c>
      <c r="T144" s="95" t="str">
        <f>IF(DATOS!BT72=P$74,DATOS!C72,"")</f>
        <v/>
      </c>
    </row>
    <row r="145" spans="15:20" x14ac:dyDescent="0.25">
      <c r="O145" s="83">
        <v>70</v>
      </c>
      <c r="P145" s="95" t="str">
        <f t="shared" si="4"/>
        <v/>
      </c>
      <c r="R145" s="83">
        <f t="shared" si="3"/>
        <v>0</v>
      </c>
      <c r="S145" s="83">
        <f>IF(T145="",0,IFERROR(IF(VLOOKUP(T145,T$73:T144,1,0)&gt;0,0,0),1))</f>
        <v>0</v>
      </c>
      <c r="T145" s="95" t="str">
        <f>IF(DATOS!BT73=P$74,DATOS!C73,"")</f>
        <v/>
      </c>
    </row>
    <row r="146" spans="15:20" x14ac:dyDescent="0.25">
      <c r="O146" s="83">
        <v>71</v>
      </c>
      <c r="P146" s="95" t="str">
        <f t="shared" si="4"/>
        <v/>
      </c>
      <c r="R146" s="83">
        <f t="shared" si="3"/>
        <v>0</v>
      </c>
      <c r="S146" s="83">
        <f>IF(T146="",0,IFERROR(IF(VLOOKUP(T146,T$73:T145,1,0)&gt;0,0,0),1))</f>
        <v>0</v>
      </c>
      <c r="T146" s="95" t="str">
        <f>IF(DATOS!BT74=P$74,DATOS!C74,"")</f>
        <v/>
      </c>
    </row>
    <row r="147" spans="15:20" x14ac:dyDescent="0.25">
      <c r="O147" s="83">
        <v>72</v>
      </c>
      <c r="P147" s="95" t="str">
        <f t="shared" si="4"/>
        <v/>
      </c>
      <c r="R147" s="83">
        <f t="shared" si="3"/>
        <v>0</v>
      </c>
      <c r="S147" s="83">
        <f>IF(T147="",0,IFERROR(IF(VLOOKUP(T147,T$73:T146,1,0)&gt;0,0,0),1))</f>
        <v>0</v>
      </c>
      <c r="T147" s="95" t="str">
        <f>IF(DATOS!BT75=P$74,DATOS!C75,"")</f>
        <v/>
      </c>
    </row>
    <row r="148" spans="15:20" x14ac:dyDescent="0.25">
      <c r="O148" s="83">
        <v>73</v>
      </c>
      <c r="P148" s="95" t="str">
        <f t="shared" si="4"/>
        <v/>
      </c>
      <c r="R148" s="83">
        <f t="shared" si="3"/>
        <v>0</v>
      </c>
      <c r="S148" s="83">
        <f>IF(T148="",0,IFERROR(IF(VLOOKUP(T148,T$73:T147,1,0)&gt;0,0,0),1))</f>
        <v>0</v>
      </c>
      <c r="T148" s="95" t="str">
        <f>IF(DATOS!BT76=P$74,DATOS!C76,"")</f>
        <v/>
      </c>
    </row>
    <row r="149" spans="15:20" x14ac:dyDescent="0.25">
      <c r="O149" s="83">
        <v>74</v>
      </c>
      <c r="P149" s="95" t="str">
        <f t="shared" si="4"/>
        <v/>
      </c>
      <c r="R149" s="83">
        <f t="shared" si="3"/>
        <v>0</v>
      </c>
      <c r="S149" s="83">
        <f>IF(T149="",0,IFERROR(IF(VLOOKUP(T149,T$73:T148,1,0)&gt;0,0,0),1))</f>
        <v>0</v>
      </c>
      <c r="T149" s="95" t="str">
        <f>IF(DATOS!BT77=P$74,DATOS!C77,"")</f>
        <v/>
      </c>
    </row>
    <row r="150" spans="15:20" x14ac:dyDescent="0.25">
      <c r="O150" s="83">
        <v>75</v>
      </c>
      <c r="P150" s="95" t="str">
        <f t="shared" si="4"/>
        <v/>
      </c>
      <c r="R150" s="83">
        <f t="shared" si="3"/>
        <v>0</v>
      </c>
      <c r="S150" s="83">
        <f>IF(T150="",0,IFERROR(IF(VLOOKUP(T150,T$73:T149,1,0)&gt;0,0,0),1))</f>
        <v>0</v>
      </c>
      <c r="T150" s="95" t="str">
        <f>IF(DATOS!BT78=P$74,DATOS!C78,"")</f>
        <v/>
      </c>
    </row>
    <row r="151" spans="15:20" x14ac:dyDescent="0.25">
      <c r="O151" s="83">
        <v>76</v>
      </c>
      <c r="P151" s="95" t="str">
        <f t="shared" si="4"/>
        <v/>
      </c>
      <c r="R151" s="83">
        <f t="shared" si="3"/>
        <v>0</v>
      </c>
      <c r="S151" s="83">
        <f>IF(T151="",0,IFERROR(IF(VLOOKUP(T151,T$73:T150,1,0)&gt;0,0,0),1))</f>
        <v>0</v>
      </c>
      <c r="T151" s="95" t="str">
        <f>IF(DATOS!BT79=P$74,DATOS!C79,"")</f>
        <v/>
      </c>
    </row>
    <row r="152" spans="15:20" x14ac:dyDescent="0.25">
      <c r="O152" s="83">
        <v>77</v>
      </c>
      <c r="P152" s="95" t="str">
        <f t="shared" si="4"/>
        <v/>
      </c>
      <c r="R152" s="83">
        <f t="shared" si="3"/>
        <v>0</v>
      </c>
      <c r="S152" s="83">
        <f>IF(T152="",0,IFERROR(IF(VLOOKUP(T152,T$73:T151,1,0)&gt;0,0,0),1))</f>
        <v>0</v>
      </c>
      <c r="T152" s="95" t="str">
        <f>IF(DATOS!BT80=P$74,DATOS!C80,"")</f>
        <v/>
      </c>
    </row>
    <row r="153" spans="15:20" x14ac:dyDescent="0.25">
      <c r="O153" s="83">
        <v>78</v>
      </c>
      <c r="P153" s="95" t="str">
        <f t="shared" si="4"/>
        <v/>
      </c>
      <c r="R153" s="83">
        <f t="shared" si="3"/>
        <v>0</v>
      </c>
      <c r="S153" s="83">
        <f>IF(T153="",0,IFERROR(IF(VLOOKUP(T153,T$73:T152,1,0)&gt;0,0,0),1))</f>
        <v>0</v>
      </c>
      <c r="T153" s="95" t="str">
        <f>IF(DATOS!BT81=P$74,DATOS!C81,"")</f>
        <v/>
      </c>
    </row>
    <row r="154" spans="15:20" x14ac:dyDescent="0.25">
      <c r="O154" s="83">
        <v>79</v>
      </c>
      <c r="P154" s="95" t="str">
        <f t="shared" si="4"/>
        <v/>
      </c>
      <c r="R154" s="83">
        <f t="shared" si="3"/>
        <v>0</v>
      </c>
      <c r="S154" s="83">
        <f>IF(T154="",0,IFERROR(IF(VLOOKUP(T154,T$73:T153,1,0)&gt;0,0,0),1))</f>
        <v>0</v>
      </c>
      <c r="T154" s="95" t="str">
        <f>IF(DATOS!BT82=P$74,DATOS!C82,"")</f>
        <v/>
      </c>
    </row>
    <row r="155" spans="15:20" x14ac:dyDescent="0.25">
      <c r="O155" s="83">
        <v>80</v>
      </c>
      <c r="P155" s="95" t="str">
        <f t="shared" si="4"/>
        <v/>
      </c>
      <c r="R155" s="83">
        <f t="shared" si="3"/>
        <v>0</v>
      </c>
      <c r="S155" s="83">
        <f>IF(T155="",0,IFERROR(IF(VLOOKUP(T155,T$73:T154,1,0)&gt;0,0,0),1))</f>
        <v>0</v>
      </c>
      <c r="T155" s="95" t="str">
        <f>IF(DATOS!BT83=P$74,DATOS!C83,"")</f>
        <v/>
      </c>
    </row>
    <row r="156" spans="15:20" x14ac:dyDescent="0.25">
      <c r="O156" s="83">
        <v>81</v>
      </c>
      <c r="P156" s="95" t="str">
        <f t="shared" si="4"/>
        <v/>
      </c>
      <c r="R156" s="83">
        <f t="shared" si="3"/>
        <v>0</v>
      </c>
      <c r="S156" s="83">
        <f>IF(T156="",0,IFERROR(IF(VLOOKUP(T156,T$73:T155,1,0)&gt;0,0,0),1))</f>
        <v>0</v>
      </c>
      <c r="T156" s="95" t="str">
        <f>IF(DATOS!BT84=P$74,DATOS!C84,"")</f>
        <v/>
      </c>
    </row>
    <row r="157" spans="15:20" x14ac:dyDescent="0.25">
      <c r="O157" s="83">
        <v>82</v>
      </c>
      <c r="P157" s="95" t="str">
        <f t="shared" si="4"/>
        <v/>
      </c>
      <c r="R157" s="83">
        <f t="shared" si="3"/>
        <v>0</v>
      </c>
      <c r="S157" s="83">
        <f>IF(T157="",0,IFERROR(IF(VLOOKUP(T157,T$73:T156,1,0)&gt;0,0,0),1))</f>
        <v>0</v>
      </c>
      <c r="T157" s="95" t="str">
        <f>IF(DATOS!BT85=P$74,DATOS!C85,"")</f>
        <v/>
      </c>
    </row>
    <row r="158" spans="15:20" x14ac:dyDescent="0.25">
      <c r="O158" s="83">
        <v>83</v>
      </c>
      <c r="P158" s="95" t="str">
        <f t="shared" si="4"/>
        <v/>
      </c>
      <c r="R158" s="83">
        <f t="shared" si="3"/>
        <v>0</v>
      </c>
      <c r="S158" s="83">
        <f>IF(T158="",0,IFERROR(IF(VLOOKUP(T158,T$73:T157,1,0)&gt;0,0,0),1))</f>
        <v>0</v>
      </c>
      <c r="T158" s="95" t="str">
        <f>IF(DATOS!BT86=P$74,DATOS!C86,"")</f>
        <v/>
      </c>
    </row>
    <row r="159" spans="15:20" x14ac:dyDescent="0.25">
      <c r="O159" s="83">
        <v>84</v>
      </c>
      <c r="P159" s="95" t="str">
        <f t="shared" si="4"/>
        <v/>
      </c>
      <c r="R159" s="83">
        <f t="shared" si="3"/>
        <v>0</v>
      </c>
      <c r="S159" s="83">
        <f>IF(T159="",0,IFERROR(IF(VLOOKUP(T159,T$73:T158,1,0)&gt;0,0,0),1))</f>
        <v>0</v>
      </c>
      <c r="T159" s="95" t="str">
        <f>IF(DATOS!BT87=P$74,DATOS!C87,"")</f>
        <v/>
      </c>
    </row>
    <row r="160" spans="15:20" x14ac:dyDescent="0.25">
      <c r="O160" s="83">
        <v>85</v>
      </c>
      <c r="P160" s="95" t="str">
        <f t="shared" si="4"/>
        <v/>
      </c>
      <c r="R160" s="83">
        <f t="shared" si="3"/>
        <v>0</v>
      </c>
      <c r="S160" s="83">
        <f>IF(T160="",0,IFERROR(IF(VLOOKUP(T160,T$73:T159,1,0)&gt;0,0,0),1))</f>
        <v>0</v>
      </c>
      <c r="T160" s="95" t="str">
        <f>IF(DATOS!BT88=P$74,DATOS!C88,"")</f>
        <v/>
      </c>
    </row>
    <row r="161" spans="18:20" x14ac:dyDescent="0.25">
      <c r="R161" s="83">
        <f t="shared" si="3"/>
        <v>0</v>
      </c>
      <c r="S161" s="83">
        <f>IF(T161="",0,IFERROR(IF(VLOOKUP(T161,T$73:T160,1,0)&gt;0,0,0),1))</f>
        <v>0</v>
      </c>
      <c r="T161" s="95" t="str">
        <f>IF(DATOS!BT89=P$74,DATOS!C89,"")</f>
        <v/>
      </c>
    </row>
    <row r="162" spans="18:20" x14ac:dyDescent="0.25">
      <c r="R162" s="83">
        <f t="shared" si="3"/>
        <v>0</v>
      </c>
      <c r="S162" s="83">
        <f>IF(T162="",0,IFERROR(IF(VLOOKUP(T162,T$73:T161,1,0)&gt;0,0,0),1))</f>
        <v>0</v>
      </c>
      <c r="T162" s="95" t="str">
        <f>IF(DATOS!BT90=P$74,DATOS!C90,"")</f>
        <v/>
      </c>
    </row>
    <row r="163" spans="18:20" x14ac:dyDescent="0.25">
      <c r="R163" s="83">
        <f t="shared" si="3"/>
        <v>0</v>
      </c>
      <c r="S163" s="83">
        <f>IF(T163="",0,IFERROR(IF(VLOOKUP(T163,T$73:T162,1,0)&gt;0,0,0),1))</f>
        <v>0</v>
      </c>
      <c r="T163" s="95" t="str">
        <f>IF(DATOS!BT91=P$74,DATOS!C91,"")</f>
        <v/>
      </c>
    </row>
    <row r="164" spans="18:20" x14ac:dyDescent="0.25">
      <c r="R164" s="83">
        <f t="shared" si="3"/>
        <v>0</v>
      </c>
      <c r="S164" s="83">
        <f>IF(T164="",0,IFERROR(IF(VLOOKUP(T164,T$73:T163,1,0)&gt;0,0,0),1))</f>
        <v>0</v>
      </c>
      <c r="T164" s="95" t="str">
        <f>IF(DATOS!BT92=P$74,DATOS!C92,"")</f>
        <v/>
      </c>
    </row>
    <row r="165" spans="18:20" x14ac:dyDescent="0.25">
      <c r="R165" s="83">
        <f t="shared" si="3"/>
        <v>0</v>
      </c>
      <c r="S165" s="83">
        <f>IF(T165="",0,IFERROR(IF(VLOOKUP(T165,T$73:T164,1,0)&gt;0,0,0),1))</f>
        <v>0</v>
      </c>
      <c r="T165" s="95" t="str">
        <f>IF(DATOS!BT93=P$74,DATOS!C93,"")</f>
        <v/>
      </c>
    </row>
    <row r="166" spans="18:20" x14ac:dyDescent="0.25">
      <c r="R166" s="83">
        <f t="shared" si="3"/>
        <v>0</v>
      </c>
      <c r="S166" s="83">
        <f>IF(T166="",0,IFERROR(IF(VLOOKUP(T166,T$73:T165,1,0)&gt;0,0,0),1))</f>
        <v>0</v>
      </c>
      <c r="T166" s="95" t="str">
        <f>IF(DATOS!BT94=P$74,DATOS!C94,"")</f>
        <v/>
      </c>
    </row>
    <row r="167" spans="18:20" x14ac:dyDescent="0.25">
      <c r="R167" s="83">
        <f t="shared" si="3"/>
        <v>0</v>
      </c>
      <c r="S167" s="83">
        <f>IF(T167="",0,IFERROR(IF(VLOOKUP(T167,T$73:T166,1,0)&gt;0,0,0),1))</f>
        <v>0</v>
      </c>
      <c r="T167" s="95" t="str">
        <f>IF(DATOS!BT95=P$74,DATOS!C95,"")</f>
        <v/>
      </c>
    </row>
    <row r="168" spans="18:20" x14ac:dyDescent="0.25">
      <c r="R168" s="83">
        <f t="shared" si="3"/>
        <v>0</v>
      </c>
      <c r="S168" s="83">
        <f>IF(T168="",0,IFERROR(IF(VLOOKUP(T168,T$73:T167,1,0)&gt;0,0,0),1))</f>
        <v>0</v>
      </c>
      <c r="T168" s="95" t="str">
        <f>IF(DATOS!BT96=P$74,DATOS!C96,"")</f>
        <v/>
      </c>
    </row>
    <row r="169" spans="18:20" x14ac:dyDescent="0.25">
      <c r="R169" s="83">
        <f t="shared" si="3"/>
        <v>0</v>
      </c>
      <c r="S169" s="83">
        <f>IF(T169="",0,IFERROR(IF(VLOOKUP(T169,T$73:T168,1,0)&gt;0,0,0),1))</f>
        <v>0</v>
      </c>
      <c r="T169" s="95" t="str">
        <f>IF(DATOS!BT97=P$74,DATOS!C97,"")</f>
        <v/>
      </c>
    </row>
    <row r="170" spans="18:20" x14ac:dyDescent="0.25">
      <c r="R170" s="83">
        <f t="shared" si="3"/>
        <v>0</v>
      </c>
      <c r="S170" s="83">
        <f>IF(T170="",0,IFERROR(IF(VLOOKUP(T170,T$73:T169,1,0)&gt;0,0,0),1))</f>
        <v>0</v>
      </c>
      <c r="T170" s="95" t="str">
        <f>IF(DATOS!BT98=P$74,DATOS!C98,"")</f>
        <v/>
      </c>
    </row>
    <row r="171" spans="18:20" x14ac:dyDescent="0.25">
      <c r="R171" s="83">
        <f t="shared" si="3"/>
        <v>0</v>
      </c>
      <c r="S171" s="83">
        <f>IF(T171="",0,IFERROR(IF(VLOOKUP(T171,T$73:T170,1,0)&gt;0,0,0),1))</f>
        <v>0</v>
      </c>
      <c r="T171" s="95" t="str">
        <f>IF(DATOS!BT99=P$74,DATOS!C99,"")</f>
        <v/>
      </c>
    </row>
    <row r="172" spans="18:20" x14ac:dyDescent="0.25">
      <c r="R172" s="83">
        <f t="shared" si="3"/>
        <v>0</v>
      </c>
      <c r="S172" s="83">
        <f>IF(T172="",0,IFERROR(IF(VLOOKUP(T172,T$73:T171,1,0)&gt;0,0,0),1))</f>
        <v>0</v>
      </c>
      <c r="T172" s="95" t="str">
        <f>IF(DATOS!BT100=P$74,DATOS!C100,"")</f>
        <v/>
      </c>
    </row>
    <row r="173" spans="18:20" x14ac:dyDescent="0.25">
      <c r="R173" s="83">
        <f t="shared" si="3"/>
        <v>0</v>
      </c>
      <c r="S173" s="83">
        <f>IF(T173="",0,IFERROR(IF(VLOOKUP(T173,T$73:T172,1,0)&gt;0,0,0),1))</f>
        <v>0</v>
      </c>
      <c r="T173" s="95" t="str">
        <f>IF(DATOS!BT101=P$74,DATOS!C101,"")</f>
        <v/>
      </c>
    </row>
    <row r="174" spans="18:20" x14ac:dyDescent="0.25">
      <c r="R174" s="83">
        <f t="shared" si="3"/>
        <v>0</v>
      </c>
      <c r="S174" s="83">
        <f>IF(T174="",0,IFERROR(IF(VLOOKUP(T174,T$73:T173,1,0)&gt;0,0,0),1))</f>
        <v>0</v>
      </c>
      <c r="T174" s="95" t="str">
        <f>IF(DATOS!BT102=P$74,DATOS!C102,"")</f>
        <v/>
      </c>
    </row>
    <row r="175" spans="18:20" x14ac:dyDescent="0.25">
      <c r="R175" s="83">
        <f t="shared" si="3"/>
        <v>0</v>
      </c>
      <c r="S175" s="83">
        <f>IF(T175="",0,IFERROR(IF(VLOOKUP(T175,T$73:T174,1,0)&gt;0,0,0),1))</f>
        <v>0</v>
      </c>
      <c r="T175" s="95" t="str">
        <f>IF(DATOS!BT103=P$74,DATOS!C103,"")</f>
        <v/>
      </c>
    </row>
    <row r="176" spans="18:20" x14ac:dyDescent="0.25">
      <c r="R176" s="83">
        <f t="shared" si="3"/>
        <v>0</v>
      </c>
      <c r="S176" s="83">
        <f>IF(T176="",0,IFERROR(IF(VLOOKUP(T176,T$73:T175,1,0)&gt;0,0,0),1))</f>
        <v>0</v>
      </c>
      <c r="T176" s="95" t="str">
        <f>IF(DATOS!BT104=P$74,DATOS!C104,"")</f>
        <v/>
      </c>
    </row>
    <row r="177" spans="18:20" x14ac:dyDescent="0.25">
      <c r="R177" s="83">
        <f t="shared" si="3"/>
        <v>0</v>
      </c>
      <c r="S177" s="83">
        <f>IF(T177="",0,IFERROR(IF(VLOOKUP(T177,T$73:T176,1,0)&gt;0,0,0),1))</f>
        <v>0</v>
      </c>
      <c r="T177" s="95" t="str">
        <f>IF(DATOS!BT105=P$74,DATOS!C105,"")</f>
        <v/>
      </c>
    </row>
    <row r="178" spans="18:20" x14ac:dyDescent="0.25">
      <c r="R178" s="83">
        <f t="shared" si="3"/>
        <v>0</v>
      </c>
      <c r="S178" s="83">
        <f>IF(T178="",0,IFERROR(IF(VLOOKUP(T178,T$73:T177,1,0)&gt;0,0,0),1))</f>
        <v>0</v>
      </c>
      <c r="T178" s="95" t="str">
        <f>IF(DATOS!BT106=P$74,DATOS!C106,"")</f>
        <v/>
      </c>
    </row>
    <row r="179" spans="18:20" x14ac:dyDescent="0.25">
      <c r="R179" s="83">
        <f t="shared" si="3"/>
        <v>0</v>
      </c>
      <c r="S179" s="83">
        <f>IF(T179="",0,IFERROR(IF(VLOOKUP(T179,T$73:T178,1,0)&gt;0,0,0),1))</f>
        <v>0</v>
      </c>
      <c r="T179" s="95" t="str">
        <f>IF(DATOS!BT107=P$74,DATOS!C107,"")</f>
        <v/>
      </c>
    </row>
    <row r="180" spans="18:20" x14ac:dyDescent="0.25">
      <c r="R180" s="83">
        <f t="shared" si="3"/>
        <v>0</v>
      </c>
      <c r="S180" s="83">
        <f>IF(T180="",0,IFERROR(IF(VLOOKUP(T180,T$73:T179,1,0)&gt;0,0,0),1))</f>
        <v>0</v>
      </c>
      <c r="T180" s="95" t="str">
        <f>IF(DATOS!BT108=P$74,DATOS!C108,"")</f>
        <v/>
      </c>
    </row>
    <row r="181" spans="18:20" x14ac:dyDescent="0.25">
      <c r="R181" s="83">
        <f t="shared" si="3"/>
        <v>0</v>
      </c>
      <c r="S181" s="83">
        <f>IF(T181="",0,IFERROR(IF(VLOOKUP(T181,T$73:T180,1,0)&gt;0,0,0),1))</f>
        <v>0</v>
      </c>
      <c r="T181" s="95" t="str">
        <f>IF(DATOS!BT109=P$74,DATOS!C109,"")</f>
        <v/>
      </c>
    </row>
    <row r="182" spans="18:20" x14ac:dyDescent="0.25">
      <c r="R182" s="83">
        <f t="shared" si="3"/>
        <v>0</v>
      </c>
      <c r="S182" s="83">
        <f>IF(T182="",0,IFERROR(IF(VLOOKUP(T182,T$73:T181,1,0)&gt;0,0,0),1))</f>
        <v>0</v>
      </c>
      <c r="T182" s="95" t="str">
        <f>IF(DATOS!BT110=P$74,DATOS!C110,"")</f>
        <v/>
      </c>
    </row>
    <row r="183" spans="18:20" x14ac:dyDescent="0.25">
      <c r="R183" s="83">
        <f t="shared" si="3"/>
        <v>0</v>
      </c>
      <c r="S183" s="83">
        <f>IF(T183="",0,IFERROR(IF(VLOOKUP(T183,T$73:T182,1,0)&gt;0,0,0),1))</f>
        <v>0</v>
      </c>
      <c r="T183" s="95" t="str">
        <f>IF(DATOS!BT111=P$74,DATOS!C111,"")</f>
        <v/>
      </c>
    </row>
    <row r="184" spans="18:20" x14ac:dyDescent="0.25">
      <c r="R184" s="83">
        <f t="shared" si="3"/>
        <v>0</v>
      </c>
      <c r="S184" s="83">
        <f>IF(T184="",0,IFERROR(IF(VLOOKUP(T184,T$73:T183,1,0)&gt;0,0,0),1))</f>
        <v>0</v>
      </c>
      <c r="T184" s="95" t="str">
        <f>IF(DATOS!BT112=P$74,DATOS!C112,"")</f>
        <v/>
      </c>
    </row>
    <row r="185" spans="18:20" x14ac:dyDescent="0.25">
      <c r="R185" s="83">
        <f t="shared" si="3"/>
        <v>0</v>
      </c>
      <c r="S185" s="83">
        <f>IF(T185="",0,IFERROR(IF(VLOOKUP(T185,T$73:T184,1,0)&gt;0,0,0),1))</f>
        <v>0</v>
      </c>
      <c r="T185" s="95" t="str">
        <f>IF(DATOS!BT113=P$74,DATOS!C113,"")</f>
        <v/>
      </c>
    </row>
    <row r="186" spans="18:20" x14ac:dyDescent="0.25">
      <c r="R186" s="83">
        <f t="shared" si="3"/>
        <v>0</v>
      </c>
      <c r="S186" s="83">
        <f>IF(T186="",0,IFERROR(IF(VLOOKUP(T186,T$73:T185,1,0)&gt;0,0,0),1))</f>
        <v>0</v>
      </c>
      <c r="T186" s="95" t="str">
        <f>IF(DATOS!BT114=P$74,DATOS!C114,"")</f>
        <v/>
      </c>
    </row>
    <row r="187" spans="18:20" x14ac:dyDescent="0.25">
      <c r="R187" s="83">
        <f t="shared" si="3"/>
        <v>0</v>
      </c>
      <c r="S187" s="83">
        <f>IF(T187="",0,IFERROR(IF(VLOOKUP(T187,T$73:T186,1,0)&gt;0,0,0),1))</f>
        <v>0</v>
      </c>
      <c r="T187" s="95" t="str">
        <f>IF(DATOS!BT115=P$74,DATOS!C115,"")</f>
        <v/>
      </c>
    </row>
    <row r="188" spans="18:20" x14ac:dyDescent="0.25">
      <c r="R188" s="83">
        <f t="shared" si="3"/>
        <v>0</v>
      </c>
      <c r="S188" s="83">
        <f>IF(T188="",0,IFERROR(IF(VLOOKUP(T188,T$73:T187,1,0)&gt;0,0,0),1))</f>
        <v>0</v>
      </c>
      <c r="T188" s="95" t="str">
        <f>IF(DATOS!BT116=P$74,DATOS!C116,"")</f>
        <v/>
      </c>
    </row>
    <row r="189" spans="18:20" x14ac:dyDescent="0.25">
      <c r="R189" s="83">
        <f t="shared" si="3"/>
        <v>0</v>
      </c>
      <c r="S189" s="83">
        <f>IF(T189="",0,IFERROR(IF(VLOOKUP(T189,T$73:T188,1,0)&gt;0,0,0),1))</f>
        <v>0</v>
      </c>
      <c r="T189" s="95" t="str">
        <f>IF(DATOS!BT117=P$74,DATOS!C117,"")</f>
        <v/>
      </c>
    </row>
    <row r="190" spans="18:20" x14ac:dyDescent="0.25">
      <c r="R190" s="83">
        <f t="shared" si="3"/>
        <v>0</v>
      </c>
      <c r="S190" s="83">
        <f>IF(T190="",0,IFERROR(IF(VLOOKUP(T190,T$73:T189,1,0)&gt;0,0,0),1))</f>
        <v>0</v>
      </c>
      <c r="T190" s="95" t="str">
        <f>IF(DATOS!BT118=P$74,DATOS!C118,"")</f>
        <v/>
      </c>
    </row>
    <row r="191" spans="18:20" x14ac:dyDescent="0.25">
      <c r="R191" s="83">
        <f t="shared" si="3"/>
        <v>0</v>
      </c>
      <c r="S191" s="83">
        <f>IF(T191="",0,IFERROR(IF(VLOOKUP(T191,T$73:T190,1,0)&gt;0,0,0),1))</f>
        <v>0</v>
      </c>
      <c r="T191" s="95" t="str">
        <f>IF(DATOS!BT119=P$74,DATOS!C119,"")</f>
        <v/>
      </c>
    </row>
    <row r="192" spans="18:20" x14ac:dyDescent="0.25">
      <c r="R192" s="83">
        <f t="shared" si="3"/>
        <v>0</v>
      </c>
      <c r="S192" s="83">
        <f>IF(T192="",0,IFERROR(IF(VLOOKUP(T192,T$73:T191,1,0)&gt;0,0,0),1))</f>
        <v>0</v>
      </c>
      <c r="T192" s="95" t="str">
        <f>IF(DATOS!BT120=P$74,DATOS!C120,"")</f>
        <v/>
      </c>
    </row>
    <row r="193" spans="18:20" x14ac:dyDescent="0.25">
      <c r="R193" s="83">
        <f t="shared" si="3"/>
        <v>0</v>
      </c>
      <c r="S193" s="83">
        <f>IF(T193="",0,IFERROR(IF(VLOOKUP(T193,T$73:T192,1,0)&gt;0,0,0),1))</f>
        <v>0</v>
      </c>
      <c r="T193" s="95" t="str">
        <f>IF(DATOS!BT121=P$74,DATOS!C121,"")</f>
        <v/>
      </c>
    </row>
    <row r="194" spans="18:20" x14ac:dyDescent="0.25">
      <c r="R194" s="83">
        <f t="shared" si="3"/>
        <v>0</v>
      </c>
      <c r="S194" s="83">
        <f>IF(T194="",0,IFERROR(IF(VLOOKUP(T194,T$73:T193,1,0)&gt;0,0,0),1))</f>
        <v>0</v>
      </c>
      <c r="T194" s="95" t="str">
        <f>IF(DATOS!BT122=P$74,DATOS!C122,"")</f>
        <v/>
      </c>
    </row>
    <row r="195" spans="18:20" x14ac:dyDescent="0.25">
      <c r="R195" s="83">
        <f t="shared" si="3"/>
        <v>0</v>
      </c>
      <c r="S195" s="83">
        <f>IF(T195="",0,IFERROR(IF(VLOOKUP(T195,T$73:T194,1,0)&gt;0,0,0),1))</f>
        <v>0</v>
      </c>
      <c r="T195" s="95" t="str">
        <f>IF(DATOS!BT123=P$74,DATOS!C123,"")</f>
        <v/>
      </c>
    </row>
    <row r="196" spans="18:20" x14ac:dyDescent="0.25">
      <c r="R196" s="83">
        <f t="shared" si="3"/>
        <v>0</v>
      </c>
      <c r="S196" s="83">
        <f>IF(T196="",0,IFERROR(IF(VLOOKUP(T196,T$73:T195,1,0)&gt;0,0,0),1))</f>
        <v>0</v>
      </c>
      <c r="T196" s="95" t="str">
        <f>IF(DATOS!BT124=P$74,DATOS!C124,"")</f>
        <v/>
      </c>
    </row>
    <row r="197" spans="18:20" x14ac:dyDescent="0.25">
      <c r="R197" s="83">
        <f t="shared" si="3"/>
        <v>0</v>
      </c>
      <c r="S197" s="83">
        <f>IF(T197="",0,IFERROR(IF(VLOOKUP(T197,T$73:T196,1,0)&gt;0,0,0),1))</f>
        <v>0</v>
      </c>
      <c r="T197" s="95" t="str">
        <f>IF(DATOS!BT125=P$74,DATOS!C125,"")</f>
        <v/>
      </c>
    </row>
    <row r="198" spans="18:20" x14ac:dyDescent="0.25">
      <c r="R198" s="83">
        <f t="shared" si="3"/>
        <v>0</v>
      </c>
      <c r="S198" s="83">
        <f>IF(T198="",0,IFERROR(IF(VLOOKUP(T198,T$73:T197,1,0)&gt;0,0,0),1))</f>
        <v>0</v>
      </c>
      <c r="T198" s="95" t="str">
        <f>IF(DATOS!BT126=P$74,DATOS!C126,"")</f>
        <v/>
      </c>
    </row>
    <row r="199" spans="18:20" x14ac:dyDescent="0.25">
      <c r="R199" s="83">
        <f t="shared" si="3"/>
        <v>0</v>
      </c>
      <c r="S199" s="83">
        <f>IF(T199="",0,IFERROR(IF(VLOOKUP(T199,T$73:T198,1,0)&gt;0,0,0),1))</f>
        <v>0</v>
      </c>
      <c r="T199" s="95" t="str">
        <f>IF(DATOS!BT127=P$74,DATOS!C127,"")</f>
        <v/>
      </c>
    </row>
    <row r="200" spans="18:20" x14ac:dyDescent="0.25">
      <c r="R200" s="83">
        <f t="shared" si="3"/>
        <v>0</v>
      </c>
      <c r="S200" s="83">
        <f>IF(T200="",0,IFERROR(IF(VLOOKUP(T200,T$73:T199,1,0)&gt;0,0,0),1))</f>
        <v>0</v>
      </c>
      <c r="T200" s="95" t="str">
        <f>IF(DATOS!BT128=P$74,DATOS!C128,"")</f>
        <v/>
      </c>
    </row>
    <row r="201" spans="18:20" x14ac:dyDescent="0.25">
      <c r="R201" s="83">
        <f t="shared" si="3"/>
        <v>0</v>
      </c>
      <c r="S201" s="83">
        <f>IF(T201="",0,IFERROR(IF(VLOOKUP(T201,T$73:T200,1,0)&gt;0,0,0),1))</f>
        <v>0</v>
      </c>
      <c r="T201" s="95" t="str">
        <f>IF(DATOS!BT129=P$74,DATOS!C129,"")</f>
        <v/>
      </c>
    </row>
    <row r="202" spans="18:20" x14ac:dyDescent="0.25">
      <c r="R202" s="83">
        <f t="shared" ref="R202:R265" si="5">R201+S202</f>
        <v>0</v>
      </c>
      <c r="S202" s="83">
        <f>IF(T202="",0,IFERROR(IF(VLOOKUP(T202,T$73:T201,1,0)&gt;0,0,0),1))</f>
        <v>0</v>
      </c>
      <c r="T202" s="95" t="str">
        <f>IF(DATOS!BT130=P$74,DATOS!C130,"")</f>
        <v/>
      </c>
    </row>
    <row r="203" spans="18:20" x14ac:dyDescent="0.25">
      <c r="R203" s="83">
        <f t="shared" si="5"/>
        <v>0</v>
      </c>
      <c r="S203" s="83">
        <f>IF(T203="",0,IFERROR(IF(VLOOKUP(T203,T$73:T202,1,0)&gt;0,0,0),1))</f>
        <v>0</v>
      </c>
      <c r="T203" s="95" t="str">
        <f>IF(DATOS!BT131=P$74,DATOS!C131,"")</f>
        <v/>
      </c>
    </row>
    <row r="204" spans="18:20" x14ac:dyDescent="0.25">
      <c r="R204" s="83">
        <f t="shared" si="5"/>
        <v>0</v>
      </c>
      <c r="S204" s="83">
        <f>IF(T204="",0,IFERROR(IF(VLOOKUP(T204,T$73:T203,1,0)&gt;0,0,0),1))</f>
        <v>0</v>
      </c>
      <c r="T204" s="95" t="str">
        <f>IF(DATOS!BT132=P$74,DATOS!C132,"")</f>
        <v/>
      </c>
    </row>
    <row r="205" spans="18:20" x14ac:dyDescent="0.25">
      <c r="R205" s="83">
        <f t="shared" si="5"/>
        <v>0</v>
      </c>
      <c r="S205" s="83">
        <f>IF(T205="",0,IFERROR(IF(VLOOKUP(T205,T$73:T204,1,0)&gt;0,0,0),1))</f>
        <v>0</v>
      </c>
      <c r="T205" s="95" t="str">
        <f>IF(DATOS!BT133=P$74,DATOS!C133,"")</f>
        <v/>
      </c>
    </row>
    <row r="206" spans="18:20" x14ac:dyDescent="0.25">
      <c r="R206" s="83">
        <f t="shared" si="5"/>
        <v>0</v>
      </c>
      <c r="S206" s="83">
        <f>IF(T206="",0,IFERROR(IF(VLOOKUP(T206,T$73:T205,1,0)&gt;0,0,0),1))</f>
        <v>0</v>
      </c>
      <c r="T206" s="95" t="str">
        <f>IF(DATOS!BT134=P$74,DATOS!C134,"")</f>
        <v/>
      </c>
    </row>
    <row r="207" spans="18:20" x14ac:dyDescent="0.25">
      <c r="R207" s="83">
        <f t="shared" si="5"/>
        <v>0</v>
      </c>
      <c r="S207" s="83">
        <f>IF(T207="",0,IFERROR(IF(VLOOKUP(T207,T$73:T206,1,0)&gt;0,0,0),1))</f>
        <v>0</v>
      </c>
      <c r="T207" s="95" t="str">
        <f>IF(DATOS!BT135=P$74,DATOS!C135,"")</f>
        <v/>
      </c>
    </row>
    <row r="208" spans="18:20" x14ac:dyDescent="0.25">
      <c r="R208" s="83">
        <f t="shared" si="5"/>
        <v>0</v>
      </c>
      <c r="S208" s="83">
        <f>IF(T208="",0,IFERROR(IF(VLOOKUP(T208,T$73:T207,1,0)&gt;0,0,0),1))</f>
        <v>0</v>
      </c>
      <c r="T208" s="95" t="str">
        <f>IF(DATOS!BT136=P$74,DATOS!C136,"")</f>
        <v/>
      </c>
    </row>
    <row r="209" spans="18:20" x14ac:dyDescent="0.25">
      <c r="R209" s="83">
        <f t="shared" si="5"/>
        <v>0</v>
      </c>
      <c r="S209" s="83">
        <f>IF(T209="",0,IFERROR(IF(VLOOKUP(T209,T$73:T208,1,0)&gt;0,0,0),1))</f>
        <v>0</v>
      </c>
      <c r="T209" s="95" t="str">
        <f>IF(DATOS!BT137=P$74,DATOS!C137,"")</f>
        <v/>
      </c>
    </row>
    <row r="210" spans="18:20" x14ac:dyDescent="0.25">
      <c r="R210" s="83">
        <f t="shared" si="5"/>
        <v>0</v>
      </c>
      <c r="S210" s="83">
        <f>IF(T210="",0,IFERROR(IF(VLOOKUP(T210,T$73:T209,1,0)&gt;0,0,0),1))</f>
        <v>0</v>
      </c>
      <c r="T210" s="95" t="str">
        <f>IF(DATOS!BT138=P$74,DATOS!C138,"")</f>
        <v/>
      </c>
    </row>
    <row r="211" spans="18:20" x14ac:dyDescent="0.25">
      <c r="R211" s="83">
        <f t="shared" si="5"/>
        <v>0</v>
      </c>
      <c r="S211" s="83">
        <f>IF(T211="",0,IFERROR(IF(VLOOKUP(T211,T$73:T210,1,0)&gt;0,0,0),1))</f>
        <v>0</v>
      </c>
      <c r="T211" s="95" t="str">
        <f>IF(DATOS!BT139=P$74,DATOS!C139,"")</f>
        <v/>
      </c>
    </row>
    <row r="212" spans="18:20" x14ac:dyDescent="0.25">
      <c r="R212" s="83">
        <f t="shared" si="5"/>
        <v>0</v>
      </c>
      <c r="S212" s="83">
        <f>IF(T212="",0,IFERROR(IF(VLOOKUP(T212,T$73:T211,1,0)&gt;0,0,0),1))</f>
        <v>0</v>
      </c>
      <c r="T212" s="95" t="str">
        <f>IF(DATOS!BT140=P$74,DATOS!C140,"")</f>
        <v/>
      </c>
    </row>
    <row r="213" spans="18:20" x14ac:dyDescent="0.25">
      <c r="R213" s="83">
        <f t="shared" si="5"/>
        <v>0</v>
      </c>
      <c r="S213" s="83">
        <f>IF(T213="",0,IFERROR(IF(VLOOKUP(T213,T$73:T212,1,0)&gt;0,0,0),1))</f>
        <v>0</v>
      </c>
      <c r="T213" s="95" t="str">
        <f>IF(DATOS!BT141=P$74,DATOS!C141,"")</f>
        <v/>
      </c>
    </row>
    <row r="214" spans="18:20" x14ac:dyDescent="0.25">
      <c r="R214" s="83">
        <f t="shared" si="5"/>
        <v>0</v>
      </c>
      <c r="S214" s="83">
        <f>IF(T214="",0,IFERROR(IF(VLOOKUP(T214,T$73:T213,1,0)&gt;0,0,0),1))</f>
        <v>0</v>
      </c>
      <c r="T214" s="95" t="str">
        <f>IF(DATOS!BT142=P$74,DATOS!C142,"")</f>
        <v/>
      </c>
    </row>
    <row r="215" spans="18:20" x14ac:dyDescent="0.25">
      <c r="R215" s="83">
        <f t="shared" si="5"/>
        <v>0</v>
      </c>
      <c r="S215" s="83">
        <f>IF(T215="",0,IFERROR(IF(VLOOKUP(T215,T$73:T214,1,0)&gt;0,0,0),1))</f>
        <v>0</v>
      </c>
      <c r="T215" s="95" t="str">
        <f>IF(DATOS!BT143=P$74,DATOS!C143,"")</f>
        <v/>
      </c>
    </row>
    <row r="216" spans="18:20" x14ac:dyDescent="0.25">
      <c r="R216" s="83">
        <f t="shared" si="5"/>
        <v>0</v>
      </c>
      <c r="S216" s="83">
        <f>IF(T216="",0,IFERROR(IF(VLOOKUP(T216,T$73:T215,1,0)&gt;0,0,0),1))</f>
        <v>0</v>
      </c>
      <c r="T216" s="95" t="str">
        <f>IF(DATOS!BT144=P$74,DATOS!C144,"")</f>
        <v/>
      </c>
    </row>
    <row r="217" spans="18:20" x14ac:dyDescent="0.25">
      <c r="R217" s="83">
        <f t="shared" si="5"/>
        <v>0</v>
      </c>
      <c r="S217" s="83">
        <f>IF(T217="",0,IFERROR(IF(VLOOKUP(T217,T$73:T216,1,0)&gt;0,0,0),1))</f>
        <v>0</v>
      </c>
      <c r="T217" s="95" t="str">
        <f>IF(DATOS!BT145=P$74,DATOS!C145,"")</f>
        <v/>
      </c>
    </row>
    <row r="218" spans="18:20" x14ac:dyDescent="0.25">
      <c r="R218" s="83">
        <f t="shared" si="5"/>
        <v>0</v>
      </c>
      <c r="S218" s="83">
        <f>IF(T218="",0,IFERROR(IF(VLOOKUP(T218,T$73:T217,1,0)&gt;0,0,0),1))</f>
        <v>0</v>
      </c>
      <c r="T218" s="95" t="str">
        <f>IF(DATOS!BT146=P$74,DATOS!C146,"")</f>
        <v/>
      </c>
    </row>
    <row r="219" spans="18:20" x14ac:dyDescent="0.25">
      <c r="R219" s="83">
        <f t="shared" si="5"/>
        <v>0</v>
      </c>
      <c r="S219" s="83">
        <f>IF(T219="",0,IFERROR(IF(VLOOKUP(T219,T$73:T218,1,0)&gt;0,0,0),1))</f>
        <v>0</v>
      </c>
      <c r="T219" s="95" t="str">
        <f>IF(DATOS!BT147=P$74,DATOS!C147,"")</f>
        <v/>
      </c>
    </row>
    <row r="220" spans="18:20" x14ac:dyDescent="0.25">
      <c r="R220" s="83">
        <f t="shared" si="5"/>
        <v>0</v>
      </c>
      <c r="S220" s="83">
        <f>IF(T220="",0,IFERROR(IF(VLOOKUP(T220,T$73:T219,1,0)&gt;0,0,0),1))</f>
        <v>0</v>
      </c>
      <c r="T220" s="95" t="str">
        <f>IF(DATOS!BT148=P$74,DATOS!C148,"")</f>
        <v/>
      </c>
    </row>
    <row r="221" spans="18:20" x14ac:dyDescent="0.25">
      <c r="R221" s="83">
        <f t="shared" si="5"/>
        <v>0</v>
      </c>
      <c r="S221" s="83">
        <f>IF(T221="",0,IFERROR(IF(VLOOKUP(T221,T$73:T220,1,0)&gt;0,0,0),1))</f>
        <v>0</v>
      </c>
      <c r="T221" s="95" t="str">
        <f>IF(DATOS!BT149=P$74,DATOS!C149,"")</f>
        <v/>
      </c>
    </row>
    <row r="222" spans="18:20" x14ac:dyDescent="0.25">
      <c r="R222" s="83">
        <f t="shared" si="5"/>
        <v>0</v>
      </c>
      <c r="S222" s="83">
        <f>IF(T222="",0,IFERROR(IF(VLOOKUP(T222,T$73:T221,1,0)&gt;0,0,0),1))</f>
        <v>0</v>
      </c>
      <c r="T222" s="95" t="str">
        <f>IF(DATOS!BT150=P$74,DATOS!C150,"")</f>
        <v/>
      </c>
    </row>
    <row r="223" spans="18:20" x14ac:dyDescent="0.25">
      <c r="R223" s="83">
        <f t="shared" si="5"/>
        <v>0</v>
      </c>
      <c r="S223" s="83">
        <f>IF(T223="",0,IFERROR(IF(VLOOKUP(T223,T$73:T222,1,0)&gt;0,0,0),1))</f>
        <v>0</v>
      </c>
      <c r="T223" s="95" t="str">
        <f>IF(DATOS!BT151=P$74,DATOS!C151,"")</f>
        <v/>
      </c>
    </row>
    <row r="224" spans="18:20" x14ac:dyDescent="0.25">
      <c r="R224" s="83">
        <f t="shared" si="5"/>
        <v>0</v>
      </c>
      <c r="S224" s="83">
        <f>IF(T224="",0,IFERROR(IF(VLOOKUP(T224,T$73:T223,1,0)&gt;0,0,0),1))</f>
        <v>0</v>
      </c>
      <c r="T224" s="95" t="str">
        <f>IF(DATOS!BT152=P$74,DATOS!C152,"")</f>
        <v/>
      </c>
    </row>
    <row r="225" spans="18:20" x14ac:dyDescent="0.25">
      <c r="R225" s="83">
        <f t="shared" si="5"/>
        <v>0</v>
      </c>
      <c r="S225" s="83">
        <f>IF(T225="",0,IFERROR(IF(VLOOKUP(T225,T$73:T224,1,0)&gt;0,0,0),1))</f>
        <v>0</v>
      </c>
      <c r="T225" s="95" t="str">
        <f>IF(DATOS!BT153=P$74,DATOS!C153,"")</f>
        <v/>
      </c>
    </row>
    <row r="226" spans="18:20" x14ac:dyDescent="0.25">
      <c r="R226" s="83">
        <f t="shared" si="5"/>
        <v>0</v>
      </c>
      <c r="S226" s="83">
        <f>IF(T226="",0,IFERROR(IF(VLOOKUP(T226,T$73:T225,1,0)&gt;0,0,0),1))</f>
        <v>0</v>
      </c>
      <c r="T226" s="95" t="str">
        <f>IF(DATOS!BT154=P$74,DATOS!C154,"")</f>
        <v/>
      </c>
    </row>
    <row r="227" spans="18:20" x14ac:dyDescent="0.25">
      <c r="R227" s="83">
        <f t="shared" si="5"/>
        <v>0</v>
      </c>
      <c r="S227" s="83">
        <f>IF(T227="",0,IFERROR(IF(VLOOKUP(T227,T$73:T226,1,0)&gt;0,0,0),1))</f>
        <v>0</v>
      </c>
      <c r="T227" s="95" t="str">
        <f>IF(DATOS!BT155=P$74,DATOS!C155,"")</f>
        <v/>
      </c>
    </row>
    <row r="228" spans="18:20" x14ac:dyDescent="0.25">
      <c r="R228" s="83">
        <f t="shared" si="5"/>
        <v>0</v>
      </c>
      <c r="S228" s="83">
        <f>IF(T228="",0,IFERROR(IF(VLOOKUP(T228,T$73:T227,1,0)&gt;0,0,0),1))</f>
        <v>0</v>
      </c>
      <c r="T228" s="95" t="str">
        <f>IF(DATOS!BT156=P$74,DATOS!C156,"")</f>
        <v/>
      </c>
    </row>
    <row r="229" spans="18:20" x14ac:dyDescent="0.25">
      <c r="R229" s="83">
        <f t="shared" si="5"/>
        <v>0</v>
      </c>
      <c r="S229" s="83">
        <f>IF(T229="",0,IFERROR(IF(VLOOKUP(T229,T$73:T228,1,0)&gt;0,0,0),1))</f>
        <v>0</v>
      </c>
      <c r="T229" s="95" t="str">
        <f>IF(DATOS!BT157=P$74,DATOS!C157,"")</f>
        <v/>
      </c>
    </row>
    <row r="230" spans="18:20" x14ac:dyDescent="0.25">
      <c r="R230" s="83">
        <f t="shared" si="5"/>
        <v>0</v>
      </c>
      <c r="S230" s="83">
        <f>IF(T230="",0,IFERROR(IF(VLOOKUP(T230,T$73:T229,1,0)&gt;0,0,0),1))</f>
        <v>0</v>
      </c>
      <c r="T230" s="95" t="str">
        <f>IF(DATOS!BT158=P$74,DATOS!C158,"")</f>
        <v/>
      </c>
    </row>
    <row r="231" spans="18:20" x14ac:dyDescent="0.25">
      <c r="R231" s="83">
        <f t="shared" si="5"/>
        <v>0</v>
      </c>
      <c r="S231" s="83">
        <f>IF(T231="",0,IFERROR(IF(VLOOKUP(T231,T$73:T230,1,0)&gt;0,0,0),1))</f>
        <v>0</v>
      </c>
      <c r="T231" s="95" t="str">
        <f>IF(DATOS!BT159=P$74,DATOS!C159,"")</f>
        <v/>
      </c>
    </row>
    <row r="232" spans="18:20" x14ac:dyDescent="0.25">
      <c r="R232" s="83">
        <f t="shared" si="5"/>
        <v>0</v>
      </c>
      <c r="S232" s="83">
        <f>IF(T232="",0,IFERROR(IF(VLOOKUP(T232,T$73:T231,1,0)&gt;0,0,0),1))</f>
        <v>0</v>
      </c>
      <c r="T232" s="95" t="str">
        <f>IF(DATOS!BT160=P$74,DATOS!C160,"")</f>
        <v/>
      </c>
    </row>
    <row r="233" spans="18:20" x14ac:dyDescent="0.25">
      <c r="R233" s="83">
        <f t="shared" si="5"/>
        <v>0</v>
      </c>
      <c r="S233" s="83">
        <f>IF(T233="",0,IFERROR(IF(VLOOKUP(T233,T$73:T232,1,0)&gt;0,0,0),1))</f>
        <v>0</v>
      </c>
      <c r="T233" s="95" t="str">
        <f>IF(DATOS!BT161=P$74,DATOS!C161,"")</f>
        <v/>
      </c>
    </row>
    <row r="234" spans="18:20" x14ac:dyDescent="0.25">
      <c r="R234" s="83">
        <f t="shared" si="5"/>
        <v>0</v>
      </c>
      <c r="S234" s="83">
        <f>IF(T234="",0,IFERROR(IF(VLOOKUP(T234,T$73:T233,1,0)&gt;0,0,0),1))</f>
        <v>0</v>
      </c>
      <c r="T234" s="95" t="str">
        <f>IF(DATOS!BT162=P$74,DATOS!C162,"")</f>
        <v/>
      </c>
    </row>
    <row r="235" spans="18:20" x14ac:dyDescent="0.25">
      <c r="R235" s="83">
        <f t="shared" si="5"/>
        <v>0</v>
      </c>
      <c r="S235" s="83">
        <f>IF(T235="",0,IFERROR(IF(VLOOKUP(T235,T$73:T234,1,0)&gt;0,0,0),1))</f>
        <v>0</v>
      </c>
      <c r="T235" s="95" t="str">
        <f>IF(DATOS!BT163=P$74,DATOS!C163,"")</f>
        <v/>
      </c>
    </row>
    <row r="236" spans="18:20" x14ac:dyDescent="0.25">
      <c r="R236" s="83">
        <f t="shared" si="5"/>
        <v>0</v>
      </c>
      <c r="S236" s="83">
        <f>IF(T236="",0,IFERROR(IF(VLOOKUP(T236,T$73:T235,1,0)&gt;0,0,0),1))</f>
        <v>0</v>
      </c>
      <c r="T236" s="95" t="str">
        <f>IF(DATOS!BT164=P$74,DATOS!C164,"")</f>
        <v/>
      </c>
    </row>
    <row r="237" spans="18:20" x14ac:dyDescent="0.25">
      <c r="R237" s="83">
        <f t="shared" si="5"/>
        <v>0</v>
      </c>
      <c r="S237" s="83">
        <f>IF(T237="",0,IFERROR(IF(VLOOKUP(T237,T$73:T236,1,0)&gt;0,0,0),1))</f>
        <v>0</v>
      </c>
      <c r="T237" s="95" t="str">
        <f>IF(DATOS!BT165=P$74,DATOS!C165,"")</f>
        <v/>
      </c>
    </row>
    <row r="238" spans="18:20" x14ac:dyDescent="0.25">
      <c r="R238" s="83">
        <f t="shared" si="5"/>
        <v>0</v>
      </c>
      <c r="S238" s="83">
        <f>IF(T238="",0,IFERROR(IF(VLOOKUP(T238,T$73:T237,1,0)&gt;0,0,0),1))</f>
        <v>0</v>
      </c>
      <c r="T238" s="95" t="str">
        <f>IF(DATOS!BT166=P$74,DATOS!C166,"")</f>
        <v/>
      </c>
    </row>
    <row r="239" spans="18:20" x14ac:dyDescent="0.25">
      <c r="R239" s="83">
        <f t="shared" si="5"/>
        <v>0</v>
      </c>
      <c r="S239" s="83">
        <f>IF(T239="",0,IFERROR(IF(VLOOKUP(T239,T$73:T238,1,0)&gt;0,0,0),1))</f>
        <v>0</v>
      </c>
      <c r="T239" s="95" t="str">
        <f>IF(DATOS!BT167=P$74,DATOS!C167,"")</f>
        <v/>
      </c>
    </row>
    <row r="240" spans="18:20" x14ac:dyDescent="0.25">
      <c r="R240" s="83">
        <f t="shared" si="5"/>
        <v>0</v>
      </c>
      <c r="S240" s="83">
        <f>IF(T240="",0,IFERROR(IF(VLOOKUP(T240,T$73:T239,1,0)&gt;0,0,0),1))</f>
        <v>0</v>
      </c>
      <c r="T240" s="95" t="str">
        <f>IF(DATOS!BT168=P$74,DATOS!C168,"")</f>
        <v/>
      </c>
    </row>
    <row r="241" spans="18:20" x14ac:dyDescent="0.25">
      <c r="R241" s="83">
        <f t="shared" si="5"/>
        <v>0</v>
      </c>
      <c r="S241" s="83">
        <f>IF(T241="",0,IFERROR(IF(VLOOKUP(T241,T$73:T240,1,0)&gt;0,0,0),1))</f>
        <v>0</v>
      </c>
      <c r="T241" s="95" t="str">
        <f>IF(DATOS!BT169=P$74,DATOS!C169,"")</f>
        <v/>
      </c>
    </row>
    <row r="242" spans="18:20" x14ac:dyDescent="0.25">
      <c r="R242" s="83">
        <f t="shared" si="5"/>
        <v>0</v>
      </c>
      <c r="S242" s="83">
        <f>IF(T242="",0,IFERROR(IF(VLOOKUP(T242,T$73:T241,1,0)&gt;0,0,0),1))</f>
        <v>0</v>
      </c>
      <c r="T242" s="95" t="str">
        <f>IF(DATOS!BT170=P$74,DATOS!C170,"")</f>
        <v/>
      </c>
    </row>
    <row r="243" spans="18:20" x14ac:dyDescent="0.25">
      <c r="R243" s="83">
        <f t="shared" si="5"/>
        <v>0</v>
      </c>
      <c r="S243" s="83">
        <f>IF(T243="",0,IFERROR(IF(VLOOKUP(T243,T$73:T242,1,0)&gt;0,0,0),1))</f>
        <v>0</v>
      </c>
      <c r="T243" s="95" t="str">
        <f>IF(DATOS!BT171=P$74,DATOS!C171,"")</f>
        <v/>
      </c>
    </row>
    <row r="244" spans="18:20" x14ac:dyDescent="0.25">
      <c r="R244" s="83">
        <f t="shared" si="5"/>
        <v>0</v>
      </c>
      <c r="S244" s="83">
        <f>IF(T244="",0,IFERROR(IF(VLOOKUP(T244,T$73:T243,1,0)&gt;0,0,0),1))</f>
        <v>0</v>
      </c>
      <c r="T244" s="95" t="str">
        <f>IF(DATOS!BT172=P$74,DATOS!C172,"")</f>
        <v/>
      </c>
    </row>
    <row r="245" spans="18:20" x14ac:dyDescent="0.25">
      <c r="R245" s="83">
        <f t="shared" si="5"/>
        <v>0</v>
      </c>
      <c r="S245" s="83">
        <f>IF(T245="",0,IFERROR(IF(VLOOKUP(T245,T$73:T244,1,0)&gt;0,0,0),1))</f>
        <v>0</v>
      </c>
      <c r="T245" s="95" t="str">
        <f>IF(DATOS!BT173=P$74,DATOS!C173,"")</f>
        <v/>
      </c>
    </row>
    <row r="246" spans="18:20" x14ac:dyDescent="0.25">
      <c r="R246" s="83">
        <f t="shared" si="5"/>
        <v>0</v>
      </c>
      <c r="S246" s="83">
        <f>IF(T246="",0,IFERROR(IF(VLOOKUP(T246,T$73:T245,1,0)&gt;0,0,0),1))</f>
        <v>0</v>
      </c>
      <c r="T246" s="95" t="str">
        <f>IF(DATOS!BT174=P$74,DATOS!C174,"")</f>
        <v/>
      </c>
    </row>
    <row r="247" spans="18:20" x14ac:dyDescent="0.25">
      <c r="R247" s="83">
        <f t="shared" si="5"/>
        <v>0</v>
      </c>
      <c r="S247" s="83">
        <f>IF(T247="",0,IFERROR(IF(VLOOKUP(T247,T$73:T246,1,0)&gt;0,0,0),1))</f>
        <v>0</v>
      </c>
      <c r="T247" s="95" t="str">
        <f>IF(DATOS!BT175=P$74,DATOS!C175,"")</f>
        <v/>
      </c>
    </row>
    <row r="248" spans="18:20" x14ac:dyDescent="0.25">
      <c r="R248" s="83">
        <f t="shared" si="5"/>
        <v>0</v>
      </c>
      <c r="S248" s="83">
        <f>IF(T248="",0,IFERROR(IF(VLOOKUP(T248,T$73:T247,1,0)&gt;0,0,0),1))</f>
        <v>0</v>
      </c>
      <c r="T248" s="95" t="str">
        <f>IF(DATOS!BT176=P$74,DATOS!C176,"")</f>
        <v/>
      </c>
    </row>
    <row r="249" spans="18:20" x14ac:dyDescent="0.25">
      <c r="R249" s="83">
        <f t="shared" si="5"/>
        <v>0</v>
      </c>
      <c r="S249" s="83">
        <f>IF(T249="",0,IFERROR(IF(VLOOKUP(T249,T$73:T248,1,0)&gt;0,0,0),1))</f>
        <v>0</v>
      </c>
      <c r="T249" s="95" t="str">
        <f>IF(DATOS!BT177=P$74,DATOS!C177,"")</f>
        <v/>
      </c>
    </row>
    <row r="250" spans="18:20" x14ac:dyDescent="0.25">
      <c r="R250" s="83">
        <f t="shared" si="5"/>
        <v>0</v>
      </c>
      <c r="S250" s="83">
        <f>IF(T250="",0,IFERROR(IF(VLOOKUP(T250,T$73:T249,1,0)&gt;0,0,0),1))</f>
        <v>0</v>
      </c>
      <c r="T250" s="95" t="str">
        <f>IF(DATOS!BT178=P$74,DATOS!C178,"")</f>
        <v/>
      </c>
    </row>
    <row r="251" spans="18:20" x14ac:dyDescent="0.25">
      <c r="R251" s="83">
        <f t="shared" si="5"/>
        <v>0</v>
      </c>
      <c r="S251" s="83">
        <f>IF(T251="",0,IFERROR(IF(VLOOKUP(T251,T$73:T250,1,0)&gt;0,0,0),1))</f>
        <v>0</v>
      </c>
      <c r="T251" s="95" t="str">
        <f>IF(DATOS!BT179=P$74,DATOS!C179,"")</f>
        <v/>
      </c>
    </row>
    <row r="252" spans="18:20" x14ac:dyDescent="0.25">
      <c r="R252" s="83">
        <f t="shared" si="5"/>
        <v>0</v>
      </c>
      <c r="S252" s="83">
        <f>IF(T252="",0,IFERROR(IF(VLOOKUP(T252,T$73:T251,1,0)&gt;0,0,0),1))</f>
        <v>0</v>
      </c>
      <c r="T252" s="95" t="str">
        <f>IF(DATOS!BT180=P$74,DATOS!C180,"")</f>
        <v/>
      </c>
    </row>
    <row r="253" spans="18:20" x14ac:dyDescent="0.25">
      <c r="R253" s="83">
        <f t="shared" si="5"/>
        <v>0</v>
      </c>
      <c r="S253" s="83">
        <f>IF(T253="",0,IFERROR(IF(VLOOKUP(T253,T$73:T252,1,0)&gt;0,0,0),1))</f>
        <v>0</v>
      </c>
      <c r="T253" s="95" t="str">
        <f>IF(DATOS!BT181=P$74,DATOS!C181,"")</f>
        <v/>
      </c>
    </row>
    <row r="254" spans="18:20" x14ac:dyDescent="0.25">
      <c r="R254" s="83">
        <f t="shared" si="5"/>
        <v>0</v>
      </c>
      <c r="S254" s="83">
        <f>IF(T254="",0,IFERROR(IF(VLOOKUP(T254,T$73:T253,1,0)&gt;0,0,0),1))</f>
        <v>0</v>
      </c>
      <c r="T254" s="95" t="str">
        <f>IF(DATOS!BT182=P$74,DATOS!C182,"")</f>
        <v/>
      </c>
    </row>
    <row r="255" spans="18:20" x14ac:dyDescent="0.25">
      <c r="R255" s="83">
        <f t="shared" si="5"/>
        <v>0</v>
      </c>
      <c r="S255" s="83">
        <f>IF(T255="",0,IFERROR(IF(VLOOKUP(T255,T$73:T254,1,0)&gt;0,0,0),1))</f>
        <v>0</v>
      </c>
      <c r="T255" s="95" t="str">
        <f>IF(DATOS!BT183=P$74,DATOS!C183,"")</f>
        <v/>
      </c>
    </row>
    <row r="256" spans="18:20" x14ac:dyDescent="0.25">
      <c r="R256" s="83">
        <f t="shared" si="5"/>
        <v>0</v>
      </c>
      <c r="S256" s="83">
        <f>IF(T256="",0,IFERROR(IF(VLOOKUP(T256,T$73:T255,1,0)&gt;0,0,0),1))</f>
        <v>0</v>
      </c>
      <c r="T256" s="95" t="str">
        <f>IF(DATOS!BT184=P$74,DATOS!C184,"")</f>
        <v/>
      </c>
    </row>
    <row r="257" spans="18:20" x14ac:dyDescent="0.25">
      <c r="R257" s="83">
        <f t="shared" si="5"/>
        <v>0</v>
      </c>
      <c r="S257" s="83">
        <f>IF(T257="",0,IFERROR(IF(VLOOKUP(T257,T$73:T256,1,0)&gt;0,0,0),1))</f>
        <v>0</v>
      </c>
      <c r="T257" s="95" t="str">
        <f>IF(DATOS!BT185=P$74,DATOS!C185,"")</f>
        <v/>
      </c>
    </row>
    <row r="258" spans="18:20" x14ac:dyDescent="0.25">
      <c r="R258" s="83">
        <f t="shared" si="5"/>
        <v>0</v>
      </c>
      <c r="S258" s="83">
        <f>IF(T258="",0,IFERROR(IF(VLOOKUP(T258,T$73:T257,1,0)&gt;0,0,0),1))</f>
        <v>0</v>
      </c>
      <c r="T258" s="95" t="str">
        <f>IF(DATOS!BT186=P$74,DATOS!C186,"")</f>
        <v/>
      </c>
    </row>
    <row r="259" spans="18:20" x14ac:dyDescent="0.25">
      <c r="R259" s="83">
        <f t="shared" si="5"/>
        <v>0</v>
      </c>
      <c r="S259" s="83">
        <f>IF(T259="",0,IFERROR(IF(VLOOKUP(T259,T$73:T258,1,0)&gt;0,0,0),1))</f>
        <v>0</v>
      </c>
      <c r="T259" s="95" t="str">
        <f>IF(DATOS!BT187=P$74,DATOS!C187,"")</f>
        <v/>
      </c>
    </row>
    <row r="260" spans="18:20" x14ac:dyDescent="0.25">
      <c r="R260" s="83">
        <f t="shared" si="5"/>
        <v>0</v>
      </c>
      <c r="S260" s="83">
        <f>IF(T260="",0,IFERROR(IF(VLOOKUP(T260,T$73:T259,1,0)&gt;0,0,0),1))</f>
        <v>0</v>
      </c>
      <c r="T260" s="95" t="str">
        <f>IF(DATOS!BT188=P$74,DATOS!C188,"")</f>
        <v/>
      </c>
    </row>
    <row r="261" spans="18:20" x14ac:dyDescent="0.25">
      <c r="R261" s="83">
        <f t="shared" si="5"/>
        <v>0</v>
      </c>
      <c r="S261" s="83">
        <f>IF(T261="",0,IFERROR(IF(VLOOKUP(T261,T$73:T260,1,0)&gt;0,0,0),1))</f>
        <v>0</v>
      </c>
      <c r="T261" s="95" t="str">
        <f>IF(DATOS!BT189=P$74,DATOS!C189,"")</f>
        <v/>
      </c>
    </row>
    <row r="262" spans="18:20" x14ac:dyDescent="0.25">
      <c r="R262" s="83">
        <f t="shared" si="5"/>
        <v>0</v>
      </c>
      <c r="S262" s="83">
        <f>IF(T262="",0,IFERROR(IF(VLOOKUP(T262,T$73:T261,1,0)&gt;0,0,0),1))</f>
        <v>0</v>
      </c>
      <c r="T262" s="95" t="str">
        <f>IF(DATOS!BT190=P$74,DATOS!C190,"")</f>
        <v/>
      </c>
    </row>
    <row r="263" spans="18:20" x14ac:dyDescent="0.25">
      <c r="R263" s="83">
        <f t="shared" si="5"/>
        <v>0</v>
      </c>
      <c r="S263" s="83">
        <f>IF(T263="",0,IFERROR(IF(VLOOKUP(T263,T$73:T262,1,0)&gt;0,0,0),1))</f>
        <v>0</v>
      </c>
      <c r="T263" s="95" t="str">
        <f>IF(DATOS!BT191=P$74,DATOS!C191,"")</f>
        <v/>
      </c>
    </row>
    <row r="264" spans="18:20" x14ac:dyDescent="0.25">
      <c r="R264" s="83">
        <f t="shared" si="5"/>
        <v>0</v>
      </c>
      <c r="S264" s="83">
        <f>IF(T264="",0,IFERROR(IF(VLOOKUP(T264,T$73:T263,1,0)&gt;0,0,0),1))</f>
        <v>0</v>
      </c>
      <c r="T264" s="95" t="str">
        <f>IF(DATOS!BT192=P$74,DATOS!C192,"")</f>
        <v/>
      </c>
    </row>
    <row r="265" spans="18:20" x14ac:dyDescent="0.25">
      <c r="R265" s="83">
        <f t="shared" si="5"/>
        <v>0</v>
      </c>
      <c r="S265" s="83">
        <f>IF(T265="",0,IFERROR(IF(VLOOKUP(T265,T$73:T264,1,0)&gt;0,0,0),1))</f>
        <v>0</v>
      </c>
      <c r="T265" s="95" t="str">
        <f>IF(DATOS!BT193=P$74,DATOS!C193,"")</f>
        <v/>
      </c>
    </row>
    <row r="266" spans="18:20" x14ac:dyDescent="0.25">
      <c r="R266" s="83">
        <f t="shared" ref="R266:R329" si="6">R265+S266</f>
        <v>0</v>
      </c>
      <c r="S266" s="83">
        <f>IF(T266="",0,IFERROR(IF(VLOOKUP(T266,T$73:T265,1,0)&gt;0,0,0),1))</f>
        <v>0</v>
      </c>
      <c r="T266" s="95" t="str">
        <f>IF(DATOS!BT194=P$74,DATOS!C194,"")</f>
        <v/>
      </c>
    </row>
    <row r="267" spans="18:20" x14ac:dyDescent="0.25">
      <c r="R267" s="83">
        <f t="shared" si="6"/>
        <v>0</v>
      </c>
      <c r="S267" s="83">
        <f>IF(T267="",0,IFERROR(IF(VLOOKUP(T267,T$73:T266,1,0)&gt;0,0,0),1))</f>
        <v>0</v>
      </c>
      <c r="T267" s="95" t="str">
        <f>IF(DATOS!BT195=P$74,DATOS!C195,"")</f>
        <v/>
      </c>
    </row>
    <row r="268" spans="18:20" x14ac:dyDescent="0.25">
      <c r="R268" s="83">
        <f t="shared" si="6"/>
        <v>0</v>
      </c>
      <c r="S268" s="83">
        <f>IF(T268="",0,IFERROR(IF(VLOOKUP(T268,T$73:T267,1,0)&gt;0,0,0),1))</f>
        <v>0</v>
      </c>
      <c r="T268" s="95" t="str">
        <f>IF(DATOS!BT196=P$74,DATOS!C196,"")</f>
        <v/>
      </c>
    </row>
    <row r="269" spans="18:20" x14ac:dyDescent="0.25">
      <c r="R269" s="83">
        <f t="shared" si="6"/>
        <v>0</v>
      </c>
      <c r="S269" s="83">
        <f>IF(T269="",0,IFERROR(IF(VLOOKUP(T269,T$73:T268,1,0)&gt;0,0,0),1))</f>
        <v>0</v>
      </c>
      <c r="T269" s="95" t="str">
        <f>IF(DATOS!BT197=P$74,DATOS!C197,"")</f>
        <v/>
      </c>
    </row>
    <row r="270" spans="18:20" x14ac:dyDescent="0.25">
      <c r="R270" s="83">
        <f t="shared" si="6"/>
        <v>0</v>
      </c>
      <c r="S270" s="83">
        <f>IF(T270="",0,IFERROR(IF(VLOOKUP(T270,T$73:T269,1,0)&gt;0,0,0),1))</f>
        <v>0</v>
      </c>
      <c r="T270" s="95" t="str">
        <f>IF(DATOS!BT198=P$74,DATOS!C198,"")</f>
        <v/>
      </c>
    </row>
    <row r="271" spans="18:20" x14ac:dyDescent="0.25">
      <c r="R271" s="83">
        <f t="shared" si="6"/>
        <v>0</v>
      </c>
      <c r="S271" s="83">
        <f>IF(T271="",0,IFERROR(IF(VLOOKUP(T271,T$73:T270,1,0)&gt;0,0,0),1))</f>
        <v>0</v>
      </c>
      <c r="T271" s="95" t="str">
        <f>IF(DATOS!BT199=P$74,DATOS!C199,"")</f>
        <v/>
      </c>
    </row>
    <row r="272" spans="18:20" x14ac:dyDescent="0.25">
      <c r="R272" s="83">
        <f t="shared" si="6"/>
        <v>0</v>
      </c>
      <c r="S272" s="83">
        <f>IF(T272="",0,IFERROR(IF(VLOOKUP(T272,T$73:T271,1,0)&gt;0,0,0),1))</f>
        <v>0</v>
      </c>
      <c r="T272" s="95" t="str">
        <f>IF(DATOS!BT200=P$74,DATOS!C200,"")</f>
        <v/>
      </c>
    </row>
    <row r="273" spans="18:20" x14ac:dyDescent="0.25">
      <c r="R273" s="83">
        <f t="shared" si="6"/>
        <v>0</v>
      </c>
      <c r="S273" s="83">
        <f>IF(T273="",0,IFERROR(IF(VLOOKUP(T273,T$73:T272,1,0)&gt;0,0,0),1))</f>
        <v>0</v>
      </c>
      <c r="T273" s="95" t="str">
        <f>IF(DATOS!BT201=P$74,DATOS!C201,"")</f>
        <v/>
      </c>
    </row>
    <row r="274" spans="18:20" x14ac:dyDescent="0.25">
      <c r="R274" s="83">
        <f t="shared" si="6"/>
        <v>0</v>
      </c>
      <c r="S274" s="83">
        <f>IF(T274="",0,IFERROR(IF(VLOOKUP(T274,T$73:T273,1,0)&gt;0,0,0),1))</f>
        <v>0</v>
      </c>
      <c r="T274" s="95" t="str">
        <f>IF(DATOS!BT202=P$74,DATOS!C202,"")</f>
        <v/>
      </c>
    </row>
    <row r="275" spans="18:20" x14ac:dyDescent="0.25">
      <c r="R275" s="83">
        <f t="shared" si="6"/>
        <v>0</v>
      </c>
      <c r="S275" s="83">
        <f>IF(T275="",0,IFERROR(IF(VLOOKUP(T275,T$73:T274,1,0)&gt;0,0,0),1))</f>
        <v>0</v>
      </c>
      <c r="T275" s="95" t="str">
        <f>IF(DATOS!BT203=P$74,DATOS!C203,"")</f>
        <v/>
      </c>
    </row>
    <row r="276" spans="18:20" x14ac:dyDescent="0.25">
      <c r="R276" s="83">
        <f t="shared" si="6"/>
        <v>0</v>
      </c>
      <c r="S276" s="83">
        <f>IF(T276="",0,IFERROR(IF(VLOOKUP(T276,T$73:T275,1,0)&gt;0,0,0),1))</f>
        <v>0</v>
      </c>
      <c r="T276" s="95" t="str">
        <f>IF(DATOS!BT204=P$74,DATOS!C204,"")</f>
        <v/>
      </c>
    </row>
    <row r="277" spans="18:20" x14ac:dyDescent="0.25">
      <c r="R277" s="83">
        <f t="shared" si="6"/>
        <v>0</v>
      </c>
      <c r="S277" s="83">
        <f>IF(T277="",0,IFERROR(IF(VLOOKUP(T277,T$73:T276,1,0)&gt;0,0,0),1))</f>
        <v>0</v>
      </c>
      <c r="T277" s="95" t="str">
        <f>IF(DATOS!BT205=P$74,DATOS!C205,"")</f>
        <v/>
      </c>
    </row>
    <row r="278" spans="18:20" x14ac:dyDescent="0.25">
      <c r="R278" s="83">
        <f t="shared" si="6"/>
        <v>0</v>
      </c>
      <c r="S278" s="83">
        <f>IF(T278="",0,IFERROR(IF(VLOOKUP(T278,T$73:T277,1,0)&gt;0,0,0),1))</f>
        <v>0</v>
      </c>
      <c r="T278" s="95" t="str">
        <f>IF(DATOS!BT206=P$74,DATOS!C206,"")</f>
        <v/>
      </c>
    </row>
    <row r="279" spans="18:20" x14ac:dyDescent="0.25">
      <c r="R279" s="83">
        <f t="shared" si="6"/>
        <v>0</v>
      </c>
      <c r="S279" s="83">
        <f>IF(T279="",0,IFERROR(IF(VLOOKUP(T279,T$73:T278,1,0)&gt;0,0,0),1))</f>
        <v>0</v>
      </c>
      <c r="T279" s="95" t="str">
        <f>IF(DATOS!BT207=P$74,DATOS!C207,"")</f>
        <v/>
      </c>
    </row>
    <row r="280" spans="18:20" x14ac:dyDescent="0.25">
      <c r="R280" s="83">
        <f t="shared" si="6"/>
        <v>0</v>
      </c>
      <c r="S280" s="83">
        <f>IF(T280="",0,IFERROR(IF(VLOOKUP(T280,T$73:T279,1,0)&gt;0,0,0),1))</f>
        <v>0</v>
      </c>
      <c r="T280" s="95" t="str">
        <f>IF(DATOS!BT208=P$74,DATOS!C208,"")</f>
        <v/>
      </c>
    </row>
    <row r="281" spans="18:20" x14ac:dyDescent="0.25">
      <c r="R281" s="83">
        <f t="shared" si="6"/>
        <v>0</v>
      </c>
      <c r="S281" s="83">
        <f>IF(T281="",0,IFERROR(IF(VLOOKUP(T281,T$73:T280,1,0)&gt;0,0,0),1))</f>
        <v>0</v>
      </c>
      <c r="T281" s="95" t="str">
        <f>IF(DATOS!BT209=P$74,DATOS!C209,"")</f>
        <v/>
      </c>
    </row>
    <row r="282" spans="18:20" x14ac:dyDescent="0.25">
      <c r="R282" s="83">
        <f t="shared" si="6"/>
        <v>0</v>
      </c>
      <c r="S282" s="83">
        <f>IF(T282="",0,IFERROR(IF(VLOOKUP(T282,T$73:T281,1,0)&gt;0,0,0),1))</f>
        <v>0</v>
      </c>
      <c r="T282" s="95" t="str">
        <f>IF(DATOS!BT210=P$74,DATOS!C210,"")</f>
        <v/>
      </c>
    </row>
    <row r="283" spans="18:20" x14ac:dyDescent="0.25">
      <c r="R283" s="83">
        <f t="shared" si="6"/>
        <v>0</v>
      </c>
      <c r="S283" s="83">
        <f>IF(T283="",0,IFERROR(IF(VLOOKUP(T283,T$73:T282,1,0)&gt;0,0,0),1))</f>
        <v>0</v>
      </c>
      <c r="T283" s="95" t="str">
        <f>IF(DATOS!BT211=P$74,DATOS!C211,"")</f>
        <v/>
      </c>
    </row>
    <row r="284" spans="18:20" x14ac:dyDescent="0.25">
      <c r="R284" s="83">
        <f t="shared" si="6"/>
        <v>0</v>
      </c>
      <c r="S284" s="83">
        <f>IF(T284="",0,IFERROR(IF(VLOOKUP(T284,T$73:T283,1,0)&gt;0,0,0),1))</f>
        <v>0</v>
      </c>
      <c r="T284" s="95" t="str">
        <f>IF(DATOS!BT212=P$74,DATOS!C212,"")</f>
        <v/>
      </c>
    </row>
    <row r="285" spans="18:20" x14ac:dyDescent="0.25">
      <c r="R285" s="83">
        <f t="shared" si="6"/>
        <v>0</v>
      </c>
      <c r="S285" s="83">
        <f>IF(T285="",0,IFERROR(IF(VLOOKUP(T285,T$73:T284,1,0)&gt;0,0,0),1))</f>
        <v>0</v>
      </c>
      <c r="T285" s="95" t="str">
        <f>IF(DATOS!BT213=P$74,DATOS!C213,"")</f>
        <v/>
      </c>
    </row>
    <row r="286" spans="18:20" x14ac:dyDescent="0.25">
      <c r="R286" s="83">
        <f t="shared" si="6"/>
        <v>0</v>
      </c>
      <c r="S286" s="83">
        <f>IF(T286="",0,IFERROR(IF(VLOOKUP(T286,T$73:T285,1,0)&gt;0,0,0),1))</f>
        <v>0</v>
      </c>
      <c r="T286" s="95" t="str">
        <f>IF(DATOS!BT214=P$74,DATOS!C214,"")</f>
        <v/>
      </c>
    </row>
    <row r="287" spans="18:20" x14ac:dyDescent="0.25">
      <c r="R287" s="83">
        <f t="shared" si="6"/>
        <v>0</v>
      </c>
      <c r="S287" s="83">
        <f>IF(T287="",0,IFERROR(IF(VLOOKUP(T287,T$73:T286,1,0)&gt;0,0,0),1))</f>
        <v>0</v>
      </c>
      <c r="T287" s="95" t="str">
        <f>IF(DATOS!BT215=P$74,DATOS!C215,"")</f>
        <v/>
      </c>
    </row>
    <row r="288" spans="18:20" x14ac:dyDescent="0.25">
      <c r="R288" s="83">
        <f t="shared" si="6"/>
        <v>0</v>
      </c>
      <c r="S288" s="83">
        <f>IF(T288="",0,IFERROR(IF(VLOOKUP(T288,T$73:T287,1,0)&gt;0,0,0),1))</f>
        <v>0</v>
      </c>
      <c r="T288" s="95" t="str">
        <f>IF(DATOS!BT216=P$74,DATOS!C216,"")</f>
        <v/>
      </c>
    </row>
    <row r="289" spans="18:20" x14ac:dyDescent="0.25">
      <c r="R289" s="83">
        <f t="shared" si="6"/>
        <v>0</v>
      </c>
      <c r="S289" s="83">
        <f>IF(T289="",0,IFERROR(IF(VLOOKUP(T289,T$73:T288,1,0)&gt;0,0,0),1))</f>
        <v>0</v>
      </c>
      <c r="T289" s="95" t="str">
        <f>IF(DATOS!BT217=P$74,DATOS!C217,"")</f>
        <v/>
      </c>
    </row>
    <row r="290" spans="18:20" x14ac:dyDescent="0.25">
      <c r="R290" s="83">
        <f t="shared" si="6"/>
        <v>0</v>
      </c>
      <c r="S290" s="83">
        <f>IF(T290="",0,IFERROR(IF(VLOOKUP(T290,T$73:T289,1,0)&gt;0,0,0),1))</f>
        <v>0</v>
      </c>
      <c r="T290" s="95" t="str">
        <f>IF(DATOS!BT218=P$74,DATOS!C218,"")</f>
        <v/>
      </c>
    </row>
    <row r="291" spans="18:20" x14ac:dyDescent="0.25">
      <c r="R291" s="83">
        <f t="shared" si="6"/>
        <v>0</v>
      </c>
      <c r="S291" s="83">
        <f>IF(T291="",0,IFERROR(IF(VLOOKUP(T291,T$73:T290,1,0)&gt;0,0,0),1))</f>
        <v>0</v>
      </c>
      <c r="T291" s="95" t="str">
        <f>IF(DATOS!BT219=P$74,DATOS!C219,"")</f>
        <v/>
      </c>
    </row>
    <row r="292" spans="18:20" x14ac:dyDescent="0.25">
      <c r="R292" s="83">
        <f t="shared" si="6"/>
        <v>0</v>
      </c>
      <c r="S292" s="83">
        <f>IF(T292="",0,IFERROR(IF(VLOOKUP(T292,T$73:T291,1,0)&gt;0,0,0),1))</f>
        <v>0</v>
      </c>
      <c r="T292" s="95" t="str">
        <f>IF(DATOS!BT220=P$74,DATOS!C220,"")</f>
        <v/>
      </c>
    </row>
    <row r="293" spans="18:20" x14ac:dyDescent="0.25">
      <c r="R293" s="83">
        <f t="shared" si="6"/>
        <v>0</v>
      </c>
      <c r="S293" s="83">
        <f>IF(T293="",0,IFERROR(IF(VLOOKUP(T293,T$73:T292,1,0)&gt;0,0,0),1))</f>
        <v>0</v>
      </c>
      <c r="T293" s="95" t="str">
        <f>IF(DATOS!BT221=P$74,DATOS!C221,"")</f>
        <v/>
      </c>
    </row>
    <row r="294" spans="18:20" x14ac:dyDescent="0.25">
      <c r="R294" s="83">
        <f t="shared" si="6"/>
        <v>0</v>
      </c>
      <c r="S294" s="83">
        <f>IF(T294="",0,IFERROR(IF(VLOOKUP(T294,T$73:T293,1,0)&gt;0,0,0),1))</f>
        <v>0</v>
      </c>
      <c r="T294" s="95" t="str">
        <f>IF(DATOS!BT222=P$74,DATOS!C222,"")</f>
        <v/>
      </c>
    </row>
    <row r="295" spans="18:20" x14ac:dyDescent="0.25">
      <c r="R295" s="83">
        <f t="shared" si="6"/>
        <v>0</v>
      </c>
      <c r="S295" s="83">
        <f>IF(T295="",0,IFERROR(IF(VLOOKUP(T295,T$73:T294,1,0)&gt;0,0,0),1))</f>
        <v>0</v>
      </c>
      <c r="T295" s="95" t="str">
        <f>IF(DATOS!BT223=P$74,DATOS!C223,"")</f>
        <v/>
      </c>
    </row>
    <row r="296" spans="18:20" x14ac:dyDescent="0.25">
      <c r="R296" s="83">
        <f t="shared" si="6"/>
        <v>0</v>
      </c>
      <c r="S296" s="83">
        <f>IF(T296="",0,IFERROR(IF(VLOOKUP(T296,T$73:T295,1,0)&gt;0,0,0),1))</f>
        <v>0</v>
      </c>
      <c r="T296" s="95" t="str">
        <f>IF(DATOS!BT224=P$74,DATOS!C224,"")</f>
        <v/>
      </c>
    </row>
    <row r="297" spans="18:20" x14ac:dyDescent="0.25">
      <c r="R297" s="83">
        <f t="shared" si="6"/>
        <v>0</v>
      </c>
      <c r="S297" s="83">
        <f>IF(T297="",0,IFERROR(IF(VLOOKUP(T297,T$73:T296,1,0)&gt;0,0,0),1))</f>
        <v>0</v>
      </c>
      <c r="T297" s="95" t="str">
        <f>IF(DATOS!BT225=P$74,DATOS!C225,"")</f>
        <v/>
      </c>
    </row>
    <row r="298" spans="18:20" x14ac:dyDescent="0.25">
      <c r="R298" s="83">
        <f t="shared" si="6"/>
        <v>0</v>
      </c>
      <c r="S298" s="83">
        <f>IF(T298="",0,IFERROR(IF(VLOOKUP(T298,T$73:T297,1,0)&gt;0,0,0),1))</f>
        <v>0</v>
      </c>
      <c r="T298" s="95" t="str">
        <f>IF(DATOS!BT226=P$74,DATOS!C226,"")</f>
        <v/>
      </c>
    </row>
    <row r="299" spans="18:20" x14ac:dyDescent="0.25">
      <c r="R299" s="83">
        <f t="shared" si="6"/>
        <v>0</v>
      </c>
      <c r="S299" s="83">
        <f>IF(T299="",0,IFERROR(IF(VLOOKUP(T299,T$73:T298,1,0)&gt;0,0,0),1))</f>
        <v>0</v>
      </c>
      <c r="T299" s="95" t="str">
        <f>IF(DATOS!BT227=P$74,DATOS!C227,"")</f>
        <v/>
      </c>
    </row>
    <row r="300" spans="18:20" x14ac:dyDescent="0.25">
      <c r="R300" s="83">
        <f t="shared" si="6"/>
        <v>0</v>
      </c>
      <c r="S300" s="83">
        <f>IF(T300="",0,IFERROR(IF(VLOOKUP(T300,T$73:T299,1,0)&gt;0,0,0),1))</f>
        <v>0</v>
      </c>
      <c r="T300" s="95" t="str">
        <f>IF(DATOS!BT228=P$74,DATOS!C228,"")</f>
        <v/>
      </c>
    </row>
    <row r="301" spans="18:20" x14ac:dyDescent="0.25">
      <c r="R301" s="83">
        <f t="shared" si="6"/>
        <v>0</v>
      </c>
      <c r="S301" s="83">
        <f>IF(T301="",0,IFERROR(IF(VLOOKUP(T301,T$73:T300,1,0)&gt;0,0,0),1))</f>
        <v>0</v>
      </c>
      <c r="T301" s="95" t="str">
        <f>IF(DATOS!BT229=P$74,DATOS!C229,"")</f>
        <v/>
      </c>
    </row>
    <row r="302" spans="18:20" x14ac:dyDescent="0.25">
      <c r="R302" s="83">
        <f t="shared" si="6"/>
        <v>0</v>
      </c>
      <c r="S302" s="83">
        <f>IF(T302="",0,IFERROR(IF(VLOOKUP(T302,T$73:T301,1,0)&gt;0,0,0),1))</f>
        <v>0</v>
      </c>
      <c r="T302" s="95" t="str">
        <f>IF(DATOS!BT230=P$74,DATOS!C230,"")</f>
        <v/>
      </c>
    </row>
    <row r="303" spans="18:20" x14ac:dyDescent="0.25">
      <c r="R303" s="83">
        <f t="shared" si="6"/>
        <v>0</v>
      </c>
      <c r="S303" s="83">
        <f>IF(T303="",0,IFERROR(IF(VLOOKUP(T303,T$73:T302,1,0)&gt;0,0,0),1))</f>
        <v>0</v>
      </c>
      <c r="T303" s="95" t="str">
        <f>IF(DATOS!BT231=P$74,DATOS!C231,"")</f>
        <v/>
      </c>
    </row>
    <row r="304" spans="18:20" x14ac:dyDescent="0.25">
      <c r="R304" s="83">
        <f t="shared" si="6"/>
        <v>0</v>
      </c>
      <c r="S304" s="83">
        <f>IF(T304="",0,IFERROR(IF(VLOOKUP(T304,T$73:T303,1,0)&gt;0,0,0),1))</f>
        <v>0</v>
      </c>
      <c r="T304" s="95" t="str">
        <f>IF(DATOS!BT232=P$74,DATOS!C232,"")</f>
        <v/>
      </c>
    </row>
    <row r="305" spans="18:20" x14ac:dyDescent="0.25">
      <c r="R305" s="83">
        <f t="shared" si="6"/>
        <v>0</v>
      </c>
      <c r="S305" s="83">
        <f>IF(T305="",0,IFERROR(IF(VLOOKUP(T305,T$73:T304,1,0)&gt;0,0,0),1))</f>
        <v>0</v>
      </c>
      <c r="T305" s="95" t="str">
        <f>IF(DATOS!BT233=P$74,DATOS!C233,"")</f>
        <v/>
      </c>
    </row>
    <row r="306" spans="18:20" x14ac:dyDescent="0.25">
      <c r="R306" s="83">
        <f t="shared" si="6"/>
        <v>0</v>
      </c>
      <c r="S306" s="83">
        <f>IF(T306="",0,IFERROR(IF(VLOOKUP(T306,T$73:T305,1,0)&gt;0,0,0),1))</f>
        <v>0</v>
      </c>
      <c r="T306" s="95" t="str">
        <f>IF(DATOS!BT234=P$74,DATOS!C234,"")</f>
        <v/>
      </c>
    </row>
    <row r="307" spans="18:20" x14ac:dyDescent="0.25">
      <c r="R307" s="83">
        <f t="shared" si="6"/>
        <v>0</v>
      </c>
      <c r="S307" s="83">
        <f>IF(T307="",0,IFERROR(IF(VLOOKUP(T307,T$73:T306,1,0)&gt;0,0,0),1))</f>
        <v>0</v>
      </c>
      <c r="T307" s="95" t="str">
        <f>IF(DATOS!BT235=P$74,DATOS!C235,"")</f>
        <v/>
      </c>
    </row>
    <row r="308" spans="18:20" x14ac:dyDescent="0.25">
      <c r="R308" s="83">
        <f t="shared" si="6"/>
        <v>0</v>
      </c>
      <c r="S308" s="83">
        <f>IF(T308="",0,IFERROR(IF(VLOOKUP(T308,T$73:T307,1,0)&gt;0,0,0),1))</f>
        <v>0</v>
      </c>
      <c r="T308" s="95" t="str">
        <f>IF(DATOS!BT236=P$74,DATOS!C236,"")</f>
        <v/>
      </c>
    </row>
    <row r="309" spans="18:20" x14ac:dyDescent="0.25">
      <c r="R309" s="83">
        <f t="shared" si="6"/>
        <v>0</v>
      </c>
      <c r="S309" s="83">
        <f>IF(T309="",0,IFERROR(IF(VLOOKUP(T309,T$73:T308,1,0)&gt;0,0,0),1))</f>
        <v>0</v>
      </c>
      <c r="T309" s="95" t="str">
        <f>IF(DATOS!BT237=P$74,DATOS!C237,"")</f>
        <v/>
      </c>
    </row>
    <row r="310" spans="18:20" x14ac:dyDescent="0.25">
      <c r="R310" s="83">
        <f t="shared" si="6"/>
        <v>0</v>
      </c>
      <c r="S310" s="83">
        <f>IF(T310="",0,IFERROR(IF(VLOOKUP(T310,T$73:T309,1,0)&gt;0,0,0),1))</f>
        <v>0</v>
      </c>
      <c r="T310" s="95" t="str">
        <f>IF(DATOS!BT238=P$74,DATOS!C238,"")</f>
        <v/>
      </c>
    </row>
    <row r="311" spans="18:20" x14ac:dyDescent="0.25">
      <c r="R311" s="83">
        <f t="shared" si="6"/>
        <v>0</v>
      </c>
      <c r="S311" s="83">
        <f>IF(T311="",0,IFERROR(IF(VLOOKUP(T311,T$73:T310,1,0)&gt;0,0,0),1))</f>
        <v>0</v>
      </c>
      <c r="T311" s="95" t="str">
        <f>IF(DATOS!BT239=P$74,DATOS!C239,"")</f>
        <v/>
      </c>
    </row>
    <row r="312" spans="18:20" x14ac:dyDescent="0.25">
      <c r="R312" s="83">
        <f t="shared" si="6"/>
        <v>0</v>
      </c>
      <c r="S312" s="83">
        <f>IF(T312="",0,IFERROR(IF(VLOOKUP(T312,T$73:T311,1,0)&gt;0,0,0),1))</f>
        <v>0</v>
      </c>
      <c r="T312" s="95" t="str">
        <f>IF(DATOS!BT240=P$74,DATOS!C240,"")</f>
        <v/>
      </c>
    </row>
    <row r="313" spans="18:20" x14ac:dyDescent="0.25">
      <c r="R313" s="83">
        <f t="shared" si="6"/>
        <v>0</v>
      </c>
      <c r="S313" s="83">
        <f>IF(T313="",0,IFERROR(IF(VLOOKUP(T313,T$73:T312,1,0)&gt;0,0,0),1))</f>
        <v>0</v>
      </c>
      <c r="T313" s="95" t="str">
        <f>IF(DATOS!BT241=P$74,DATOS!C241,"")</f>
        <v/>
      </c>
    </row>
    <row r="314" spans="18:20" x14ac:dyDescent="0.25">
      <c r="R314" s="83">
        <f t="shared" si="6"/>
        <v>0</v>
      </c>
      <c r="S314" s="83">
        <f>IF(T314="",0,IFERROR(IF(VLOOKUP(T314,T$73:T313,1,0)&gt;0,0,0),1))</f>
        <v>0</v>
      </c>
      <c r="T314" s="95" t="str">
        <f>IF(DATOS!BT242=P$74,DATOS!C242,"")</f>
        <v/>
      </c>
    </row>
    <row r="315" spans="18:20" x14ac:dyDescent="0.25">
      <c r="R315" s="83">
        <f t="shared" si="6"/>
        <v>0</v>
      </c>
      <c r="S315" s="83">
        <f>IF(T315="",0,IFERROR(IF(VLOOKUP(T315,T$73:T314,1,0)&gt;0,0,0),1))</f>
        <v>0</v>
      </c>
      <c r="T315" s="95" t="str">
        <f>IF(DATOS!BT243=P$74,DATOS!C243,"")</f>
        <v/>
      </c>
    </row>
    <row r="316" spans="18:20" x14ac:dyDescent="0.25">
      <c r="R316" s="83">
        <f t="shared" si="6"/>
        <v>0</v>
      </c>
      <c r="S316" s="83">
        <f>IF(T316="",0,IFERROR(IF(VLOOKUP(T316,T$73:T315,1,0)&gt;0,0,0),1))</f>
        <v>0</v>
      </c>
      <c r="T316" s="95" t="str">
        <f>IF(DATOS!BT244=P$74,DATOS!C244,"")</f>
        <v/>
      </c>
    </row>
    <row r="317" spans="18:20" x14ac:dyDescent="0.25">
      <c r="R317" s="83">
        <f t="shared" si="6"/>
        <v>0</v>
      </c>
      <c r="S317" s="83">
        <f>IF(T317="",0,IFERROR(IF(VLOOKUP(T317,T$73:T316,1,0)&gt;0,0,0),1))</f>
        <v>0</v>
      </c>
      <c r="T317" s="95" t="str">
        <f>IF(DATOS!BT245=P$74,DATOS!C245,"")</f>
        <v/>
      </c>
    </row>
    <row r="318" spans="18:20" x14ac:dyDescent="0.25">
      <c r="R318" s="83">
        <f t="shared" si="6"/>
        <v>0</v>
      </c>
      <c r="S318" s="83">
        <f>IF(T318="",0,IFERROR(IF(VLOOKUP(T318,T$73:T317,1,0)&gt;0,0,0),1))</f>
        <v>0</v>
      </c>
      <c r="T318" s="95" t="str">
        <f>IF(DATOS!BT246=P$74,DATOS!C246,"")</f>
        <v/>
      </c>
    </row>
    <row r="319" spans="18:20" x14ac:dyDescent="0.25">
      <c r="R319" s="83">
        <f t="shared" si="6"/>
        <v>0</v>
      </c>
      <c r="S319" s="83">
        <f>IF(T319="",0,IFERROR(IF(VLOOKUP(T319,T$73:T318,1,0)&gt;0,0,0),1))</f>
        <v>0</v>
      </c>
      <c r="T319" s="95" t="str">
        <f>IF(DATOS!BT247=P$74,DATOS!C247,"")</f>
        <v/>
      </c>
    </row>
    <row r="320" spans="18:20" x14ac:dyDescent="0.25">
      <c r="R320" s="83">
        <f t="shared" si="6"/>
        <v>0</v>
      </c>
      <c r="S320" s="83">
        <f>IF(T320="",0,IFERROR(IF(VLOOKUP(T320,T$73:T319,1,0)&gt;0,0,0),1))</f>
        <v>0</v>
      </c>
      <c r="T320" s="95" t="str">
        <f>IF(DATOS!BT248=P$74,DATOS!C248,"")</f>
        <v/>
      </c>
    </row>
    <row r="321" spans="18:20" x14ac:dyDescent="0.25">
      <c r="R321" s="83">
        <f t="shared" si="6"/>
        <v>0</v>
      </c>
      <c r="S321" s="83">
        <f>IF(T321="",0,IFERROR(IF(VLOOKUP(T321,T$73:T320,1,0)&gt;0,0,0),1))</f>
        <v>0</v>
      </c>
      <c r="T321" s="95" t="str">
        <f>IF(DATOS!BT249=P$74,DATOS!C249,"")</f>
        <v/>
      </c>
    </row>
    <row r="322" spans="18:20" x14ac:dyDescent="0.25">
      <c r="R322" s="83">
        <f t="shared" si="6"/>
        <v>0</v>
      </c>
      <c r="S322" s="83">
        <f>IF(T322="",0,IFERROR(IF(VLOOKUP(T322,T$73:T321,1,0)&gt;0,0,0),1))</f>
        <v>0</v>
      </c>
      <c r="T322" s="95" t="str">
        <f>IF(DATOS!BT250=P$74,DATOS!C250,"")</f>
        <v/>
      </c>
    </row>
    <row r="323" spans="18:20" x14ac:dyDescent="0.25">
      <c r="R323" s="83">
        <f t="shared" si="6"/>
        <v>0</v>
      </c>
      <c r="S323" s="83">
        <f>IF(T323="",0,IFERROR(IF(VLOOKUP(T323,T$73:T322,1,0)&gt;0,0,0),1))</f>
        <v>0</v>
      </c>
      <c r="T323" s="95" t="str">
        <f>IF(DATOS!BT251=P$74,DATOS!C251,"")</f>
        <v/>
      </c>
    </row>
    <row r="324" spans="18:20" x14ac:dyDescent="0.25">
      <c r="R324" s="83">
        <f t="shared" si="6"/>
        <v>0</v>
      </c>
      <c r="S324" s="83">
        <f>IF(T324="",0,IFERROR(IF(VLOOKUP(T324,T$73:T323,1,0)&gt;0,0,0),1))</f>
        <v>0</v>
      </c>
      <c r="T324" s="95" t="str">
        <f>IF(DATOS!BT252=P$74,DATOS!C252,"")</f>
        <v/>
      </c>
    </row>
    <row r="325" spans="18:20" x14ac:dyDescent="0.25">
      <c r="R325" s="83">
        <f t="shared" si="6"/>
        <v>0</v>
      </c>
      <c r="S325" s="83">
        <f>IF(T325="",0,IFERROR(IF(VLOOKUP(T325,T$73:T324,1,0)&gt;0,0,0),1))</f>
        <v>0</v>
      </c>
      <c r="T325" s="95" t="str">
        <f>IF(DATOS!BT253=P$74,DATOS!C253,"")</f>
        <v/>
      </c>
    </row>
    <row r="326" spans="18:20" x14ac:dyDescent="0.25">
      <c r="R326" s="83">
        <f t="shared" si="6"/>
        <v>0</v>
      </c>
      <c r="S326" s="83">
        <f>IF(T326="",0,IFERROR(IF(VLOOKUP(T326,T$73:T325,1,0)&gt;0,0,0),1))</f>
        <v>0</v>
      </c>
      <c r="T326" s="95" t="str">
        <f>IF(DATOS!BT254=P$74,DATOS!C254,"")</f>
        <v/>
      </c>
    </row>
    <row r="327" spans="18:20" x14ac:dyDescent="0.25">
      <c r="R327" s="83">
        <f t="shared" si="6"/>
        <v>0</v>
      </c>
      <c r="S327" s="83">
        <f>IF(T327="",0,IFERROR(IF(VLOOKUP(T327,T$73:T326,1,0)&gt;0,0,0),1))</f>
        <v>0</v>
      </c>
      <c r="T327" s="95" t="str">
        <f>IF(DATOS!BT255=P$74,DATOS!C255,"")</f>
        <v/>
      </c>
    </row>
    <row r="328" spans="18:20" x14ac:dyDescent="0.25">
      <c r="R328" s="83">
        <f t="shared" si="6"/>
        <v>0</v>
      </c>
      <c r="S328" s="83">
        <f>IF(T328="",0,IFERROR(IF(VLOOKUP(T328,T$73:T327,1,0)&gt;0,0,0),1))</f>
        <v>0</v>
      </c>
      <c r="T328" s="95" t="str">
        <f>IF(DATOS!BT256=P$74,DATOS!C256,"")</f>
        <v/>
      </c>
    </row>
    <row r="329" spans="18:20" x14ac:dyDescent="0.25">
      <c r="R329" s="83">
        <f t="shared" si="6"/>
        <v>0</v>
      </c>
      <c r="S329" s="83">
        <f>IF(T329="",0,IFERROR(IF(VLOOKUP(T329,T$73:T328,1,0)&gt;0,0,0),1))</f>
        <v>0</v>
      </c>
      <c r="T329" s="95" t="str">
        <f>IF(DATOS!BT257=P$74,DATOS!C257,"")</f>
        <v/>
      </c>
    </row>
    <row r="330" spans="18:20" x14ac:dyDescent="0.25">
      <c r="R330" s="83">
        <f t="shared" ref="R330:R393" si="7">R329+S330</f>
        <v>0</v>
      </c>
      <c r="S330" s="83">
        <f>IF(T330="",0,IFERROR(IF(VLOOKUP(T330,T$73:T329,1,0)&gt;0,0,0),1))</f>
        <v>0</v>
      </c>
      <c r="T330" s="95" t="str">
        <f>IF(DATOS!BT258=P$74,DATOS!C258,"")</f>
        <v/>
      </c>
    </row>
    <row r="331" spans="18:20" x14ac:dyDescent="0.25">
      <c r="R331" s="83">
        <f t="shared" si="7"/>
        <v>0</v>
      </c>
      <c r="S331" s="83">
        <f>IF(T331="",0,IFERROR(IF(VLOOKUP(T331,T$73:T330,1,0)&gt;0,0,0),1))</f>
        <v>0</v>
      </c>
      <c r="T331" s="95" t="str">
        <f>IF(DATOS!BT259=P$74,DATOS!C259,"")</f>
        <v/>
      </c>
    </row>
    <row r="332" spans="18:20" x14ac:dyDescent="0.25">
      <c r="R332" s="83">
        <f t="shared" si="7"/>
        <v>0</v>
      </c>
      <c r="S332" s="83">
        <f>IF(T332="",0,IFERROR(IF(VLOOKUP(T332,T$73:T331,1,0)&gt;0,0,0),1))</f>
        <v>0</v>
      </c>
      <c r="T332" s="95" t="str">
        <f>IF(DATOS!BT260=P$74,DATOS!C260,"")</f>
        <v/>
      </c>
    </row>
    <row r="333" spans="18:20" x14ac:dyDescent="0.25">
      <c r="R333" s="83">
        <f t="shared" si="7"/>
        <v>0</v>
      </c>
      <c r="S333" s="83">
        <f>IF(T333="",0,IFERROR(IF(VLOOKUP(T333,T$73:T332,1,0)&gt;0,0,0),1))</f>
        <v>0</v>
      </c>
      <c r="T333" s="95" t="str">
        <f>IF(DATOS!BT261=P$74,DATOS!C261,"")</f>
        <v/>
      </c>
    </row>
    <row r="334" spans="18:20" x14ac:dyDescent="0.25">
      <c r="R334" s="83">
        <f t="shared" si="7"/>
        <v>0</v>
      </c>
      <c r="S334" s="83">
        <f>IF(T334="",0,IFERROR(IF(VLOOKUP(T334,T$73:T333,1,0)&gt;0,0,0),1))</f>
        <v>0</v>
      </c>
      <c r="T334" s="95" t="str">
        <f>IF(DATOS!BT262=P$74,DATOS!C262,"")</f>
        <v/>
      </c>
    </row>
    <row r="335" spans="18:20" x14ac:dyDescent="0.25">
      <c r="R335" s="83">
        <f t="shared" si="7"/>
        <v>0</v>
      </c>
      <c r="S335" s="83">
        <f>IF(T335="",0,IFERROR(IF(VLOOKUP(T335,T$73:T334,1,0)&gt;0,0,0),1))</f>
        <v>0</v>
      </c>
      <c r="T335" s="95" t="str">
        <f>IF(DATOS!BT263=P$74,DATOS!C263,"")</f>
        <v/>
      </c>
    </row>
    <row r="336" spans="18:20" x14ac:dyDescent="0.25">
      <c r="R336" s="83">
        <f t="shared" si="7"/>
        <v>0</v>
      </c>
      <c r="S336" s="83">
        <f>IF(T336="",0,IFERROR(IF(VLOOKUP(T336,T$73:T335,1,0)&gt;0,0,0),1))</f>
        <v>0</v>
      </c>
      <c r="T336" s="95" t="str">
        <f>IF(DATOS!BT264=P$74,DATOS!C264,"")</f>
        <v/>
      </c>
    </row>
    <row r="337" spans="18:20" x14ac:dyDescent="0.25">
      <c r="R337" s="83">
        <f t="shared" si="7"/>
        <v>0</v>
      </c>
      <c r="S337" s="83">
        <f>IF(T337="",0,IFERROR(IF(VLOOKUP(T337,T$73:T336,1,0)&gt;0,0,0),1))</f>
        <v>0</v>
      </c>
      <c r="T337" s="95" t="str">
        <f>IF(DATOS!BT265=P$74,DATOS!C265,"")</f>
        <v/>
      </c>
    </row>
    <row r="338" spans="18:20" x14ac:dyDescent="0.25">
      <c r="R338" s="83">
        <f t="shared" si="7"/>
        <v>0</v>
      </c>
      <c r="S338" s="83">
        <f>IF(T338="",0,IFERROR(IF(VLOOKUP(T338,T$73:T337,1,0)&gt;0,0,0),1))</f>
        <v>0</v>
      </c>
      <c r="T338" s="95" t="str">
        <f>IF(DATOS!BT266=P$74,DATOS!C266,"")</f>
        <v/>
      </c>
    </row>
    <row r="339" spans="18:20" x14ac:dyDescent="0.25">
      <c r="R339" s="83">
        <f t="shared" si="7"/>
        <v>0</v>
      </c>
      <c r="S339" s="83">
        <f>IF(T339="",0,IFERROR(IF(VLOOKUP(T339,T$73:T338,1,0)&gt;0,0,0),1))</f>
        <v>0</v>
      </c>
      <c r="T339" s="95" t="str">
        <f>IF(DATOS!BT267=P$74,DATOS!C267,"")</f>
        <v/>
      </c>
    </row>
    <row r="340" spans="18:20" x14ac:dyDescent="0.25">
      <c r="R340" s="83">
        <f t="shared" si="7"/>
        <v>0</v>
      </c>
      <c r="S340" s="83">
        <f>IF(T340="",0,IFERROR(IF(VLOOKUP(T340,T$73:T339,1,0)&gt;0,0,0),1))</f>
        <v>0</v>
      </c>
      <c r="T340" s="95" t="str">
        <f>IF(DATOS!BT268=P$74,DATOS!C268,"")</f>
        <v/>
      </c>
    </row>
    <row r="341" spans="18:20" x14ac:dyDescent="0.25">
      <c r="R341" s="83">
        <f t="shared" si="7"/>
        <v>0</v>
      </c>
      <c r="S341" s="83">
        <f>IF(T341="",0,IFERROR(IF(VLOOKUP(T341,T$73:T340,1,0)&gt;0,0,0),1))</f>
        <v>0</v>
      </c>
      <c r="T341" s="95" t="str">
        <f>IF(DATOS!BT269=P$74,DATOS!C269,"")</f>
        <v/>
      </c>
    </row>
    <row r="342" spans="18:20" x14ac:dyDescent="0.25">
      <c r="R342" s="83">
        <f t="shared" si="7"/>
        <v>0</v>
      </c>
      <c r="S342" s="83">
        <f>IF(T342="",0,IFERROR(IF(VLOOKUP(T342,T$73:T341,1,0)&gt;0,0,0),1))</f>
        <v>0</v>
      </c>
      <c r="T342" s="95" t="str">
        <f>IF(DATOS!BT270=P$74,DATOS!C270,"")</f>
        <v/>
      </c>
    </row>
    <row r="343" spans="18:20" x14ac:dyDescent="0.25">
      <c r="R343" s="83">
        <f t="shared" si="7"/>
        <v>0</v>
      </c>
      <c r="S343" s="83">
        <f>IF(T343="",0,IFERROR(IF(VLOOKUP(T343,T$73:T342,1,0)&gt;0,0,0),1))</f>
        <v>0</v>
      </c>
      <c r="T343" s="95" t="str">
        <f>IF(DATOS!BT271=P$74,DATOS!C271,"")</f>
        <v/>
      </c>
    </row>
    <row r="344" spans="18:20" x14ac:dyDescent="0.25">
      <c r="R344" s="83">
        <f t="shared" si="7"/>
        <v>0</v>
      </c>
      <c r="S344" s="83">
        <f>IF(T344="",0,IFERROR(IF(VLOOKUP(T344,T$73:T343,1,0)&gt;0,0,0),1))</f>
        <v>0</v>
      </c>
      <c r="T344" s="95" t="str">
        <f>IF(DATOS!BT272=P$74,DATOS!C272,"")</f>
        <v/>
      </c>
    </row>
    <row r="345" spans="18:20" x14ac:dyDescent="0.25">
      <c r="R345" s="83">
        <f t="shared" si="7"/>
        <v>0</v>
      </c>
      <c r="S345" s="83">
        <f>IF(T345="",0,IFERROR(IF(VLOOKUP(T345,T$73:T344,1,0)&gt;0,0,0),1))</f>
        <v>0</v>
      </c>
      <c r="T345" s="95" t="str">
        <f>IF(DATOS!BT273=P$74,DATOS!C273,"")</f>
        <v/>
      </c>
    </row>
    <row r="346" spans="18:20" x14ac:dyDescent="0.25">
      <c r="R346" s="83">
        <f t="shared" si="7"/>
        <v>0</v>
      </c>
      <c r="S346" s="83">
        <f>IF(T346="",0,IFERROR(IF(VLOOKUP(T346,T$73:T345,1,0)&gt;0,0,0),1))</f>
        <v>0</v>
      </c>
      <c r="T346" s="95" t="str">
        <f>IF(DATOS!BT274=P$74,DATOS!C274,"")</f>
        <v/>
      </c>
    </row>
    <row r="347" spans="18:20" x14ac:dyDescent="0.25">
      <c r="R347" s="83">
        <f t="shared" si="7"/>
        <v>0</v>
      </c>
      <c r="S347" s="83">
        <f>IF(T347="",0,IFERROR(IF(VLOOKUP(T347,T$73:T346,1,0)&gt;0,0,0),1))</f>
        <v>0</v>
      </c>
      <c r="T347" s="95" t="str">
        <f>IF(DATOS!BT275=P$74,DATOS!C275,"")</f>
        <v/>
      </c>
    </row>
    <row r="348" spans="18:20" x14ac:dyDescent="0.25">
      <c r="R348" s="83">
        <f t="shared" si="7"/>
        <v>0</v>
      </c>
      <c r="S348" s="83">
        <f>IF(T348="",0,IFERROR(IF(VLOOKUP(T348,T$73:T347,1,0)&gt;0,0,0),1))</f>
        <v>0</v>
      </c>
      <c r="T348" s="95" t="str">
        <f>IF(DATOS!BT276=P$74,DATOS!C276,"")</f>
        <v/>
      </c>
    </row>
    <row r="349" spans="18:20" x14ac:dyDescent="0.25">
      <c r="R349" s="83">
        <f t="shared" si="7"/>
        <v>0</v>
      </c>
      <c r="S349" s="83">
        <f>IF(T349="",0,IFERROR(IF(VLOOKUP(T349,T$73:T348,1,0)&gt;0,0,0),1))</f>
        <v>0</v>
      </c>
      <c r="T349" s="95" t="str">
        <f>IF(DATOS!BT277=P$74,DATOS!C277,"")</f>
        <v/>
      </c>
    </row>
    <row r="350" spans="18:20" x14ac:dyDescent="0.25">
      <c r="R350" s="83">
        <f t="shared" si="7"/>
        <v>0</v>
      </c>
      <c r="S350" s="83">
        <f>IF(T350="",0,IFERROR(IF(VLOOKUP(T350,T$73:T349,1,0)&gt;0,0,0),1))</f>
        <v>0</v>
      </c>
      <c r="T350" s="95" t="str">
        <f>IF(DATOS!BT278=P$74,DATOS!C278,"")</f>
        <v/>
      </c>
    </row>
    <row r="351" spans="18:20" x14ac:dyDescent="0.25">
      <c r="R351" s="83">
        <f t="shared" si="7"/>
        <v>0</v>
      </c>
      <c r="S351" s="83">
        <f>IF(T351="",0,IFERROR(IF(VLOOKUP(T351,T$73:T350,1,0)&gt;0,0,0),1))</f>
        <v>0</v>
      </c>
      <c r="T351" s="95" t="str">
        <f>IF(DATOS!BT279=P$74,DATOS!C279,"")</f>
        <v/>
      </c>
    </row>
    <row r="352" spans="18:20" x14ac:dyDescent="0.25">
      <c r="R352" s="83">
        <f t="shared" si="7"/>
        <v>0</v>
      </c>
      <c r="S352" s="83">
        <f>IF(T352="",0,IFERROR(IF(VLOOKUP(T352,T$73:T351,1,0)&gt;0,0,0),1))</f>
        <v>0</v>
      </c>
      <c r="T352" s="95" t="str">
        <f>IF(DATOS!BT280=P$74,DATOS!C280,"")</f>
        <v/>
      </c>
    </row>
    <row r="353" spans="18:20" x14ac:dyDescent="0.25">
      <c r="R353" s="83">
        <f t="shared" si="7"/>
        <v>0</v>
      </c>
      <c r="S353" s="83">
        <f>IF(T353="",0,IFERROR(IF(VLOOKUP(T353,T$73:T352,1,0)&gt;0,0,0),1))</f>
        <v>0</v>
      </c>
      <c r="T353" s="95" t="str">
        <f>IF(DATOS!BT281=P$74,DATOS!C281,"")</f>
        <v/>
      </c>
    </row>
    <row r="354" spans="18:20" x14ac:dyDescent="0.25">
      <c r="R354" s="83">
        <f t="shared" si="7"/>
        <v>0</v>
      </c>
      <c r="S354" s="83">
        <f>IF(T354="",0,IFERROR(IF(VLOOKUP(T354,T$73:T353,1,0)&gt;0,0,0),1))</f>
        <v>0</v>
      </c>
      <c r="T354" s="95" t="str">
        <f>IF(DATOS!BT282=P$74,DATOS!C282,"")</f>
        <v/>
      </c>
    </row>
    <row r="355" spans="18:20" x14ac:dyDescent="0.25">
      <c r="R355" s="83">
        <f t="shared" si="7"/>
        <v>0</v>
      </c>
      <c r="S355" s="83">
        <f>IF(T355="",0,IFERROR(IF(VLOOKUP(T355,T$73:T354,1,0)&gt;0,0,0),1))</f>
        <v>0</v>
      </c>
      <c r="T355" s="95" t="str">
        <f>IF(DATOS!BT283=P$74,DATOS!C283,"")</f>
        <v/>
      </c>
    </row>
    <row r="356" spans="18:20" x14ac:dyDescent="0.25">
      <c r="R356" s="83">
        <f t="shared" si="7"/>
        <v>0</v>
      </c>
      <c r="S356" s="83">
        <f>IF(T356="",0,IFERROR(IF(VLOOKUP(T356,T$73:T355,1,0)&gt;0,0,0),1))</f>
        <v>0</v>
      </c>
      <c r="T356" s="95" t="str">
        <f>IF(DATOS!BT284=P$74,DATOS!C284,"")</f>
        <v/>
      </c>
    </row>
    <row r="357" spans="18:20" x14ac:dyDescent="0.25">
      <c r="R357" s="83">
        <f t="shared" si="7"/>
        <v>0</v>
      </c>
      <c r="S357" s="83">
        <f>IF(T357="",0,IFERROR(IF(VLOOKUP(T357,T$73:T356,1,0)&gt;0,0,0),1))</f>
        <v>0</v>
      </c>
      <c r="T357" s="95" t="str">
        <f>IF(DATOS!BT285=P$74,DATOS!C285,"")</f>
        <v/>
      </c>
    </row>
    <row r="358" spans="18:20" x14ac:dyDescent="0.25">
      <c r="R358" s="83">
        <f t="shared" si="7"/>
        <v>0</v>
      </c>
      <c r="S358" s="83">
        <f>IF(T358="",0,IFERROR(IF(VLOOKUP(T358,T$73:T357,1,0)&gt;0,0,0),1))</f>
        <v>0</v>
      </c>
      <c r="T358" s="95" t="str">
        <f>IF(DATOS!BT286=P$74,DATOS!C286,"")</f>
        <v/>
      </c>
    </row>
    <row r="359" spans="18:20" x14ac:dyDescent="0.25">
      <c r="R359" s="83">
        <f t="shared" si="7"/>
        <v>0</v>
      </c>
      <c r="S359" s="83">
        <f>IF(T359="",0,IFERROR(IF(VLOOKUP(T359,T$73:T358,1,0)&gt;0,0,0),1))</f>
        <v>0</v>
      </c>
      <c r="T359" s="95" t="str">
        <f>IF(DATOS!BT287=P$74,DATOS!C287,"")</f>
        <v/>
      </c>
    </row>
    <row r="360" spans="18:20" x14ac:dyDescent="0.25">
      <c r="R360" s="83">
        <f t="shared" si="7"/>
        <v>0</v>
      </c>
      <c r="S360" s="83">
        <f>IF(T360="",0,IFERROR(IF(VLOOKUP(T360,T$73:T359,1,0)&gt;0,0,0),1))</f>
        <v>0</v>
      </c>
      <c r="T360" s="95" t="str">
        <f>IF(DATOS!BT288=P$74,DATOS!C288,"")</f>
        <v/>
      </c>
    </row>
    <row r="361" spans="18:20" x14ac:dyDescent="0.25">
      <c r="R361" s="83">
        <f t="shared" si="7"/>
        <v>0</v>
      </c>
      <c r="S361" s="83">
        <f>IF(T361="",0,IFERROR(IF(VLOOKUP(T361,T$73:T360,1,0)&gt;0,0,0),1))</f>
        <v>0</v>
      </c>
      <c r="T361" s="95" t="str">
        <f>IF(DATOS!BT289=P$74,DATOS!C289,"")</f>
        <v/>
      </c>
    </row>
    <row r="362" spans="18:20" x14ac:dyDescent="0.25">
      <c r="R362" s="83">
        <f t="shared" si="7"/>
        <v>0</v>
      </c>
      <c r="S362" s="83">
        <f>IF(T362="",0,IFERROR(IF(VLOOKUP(T362,T$73:T361,1,0)&gt;0,0,0),1))</f>
        <v>0</v>
      </c>
      <c r="T362" s="95" t="str">
        <f>IF(DATOS!BT290=P$74,DATOS!C290,"")</f>
        <v/>
      </c>
    </row>
    <row r="363" spans="18:20" x14ac:dyDescent="0.25">
      <c r="R363" s="83">
        <f t="shared" si="7"/>
        <v>0</v>
      </c>
      <c r="S363" s="83">
        <f>IF(T363="",0,IFERROR(IF(VLOOKUP(T363,T$73:T362,1,0)&gt;0,0,0),1))</f>
        <v>0</v>
      </c>
      <c r="T363" s="95" t="str">
        <f>IF(DATOS!BT291=P$74,DATOS!C291,"")</f>
        <v/>
      </c>
    </row>
    <row r="364" spans="18:20" x14ac:dyDescent="0.25">
      <c r="R364" s="83">
        <f t="shared" si="7"/>
        <v>0</v>
      </c>
      <c r="S364" s="83">
        <f>IF(T364="",0,IFERROR(IF(VLOOKUP(T364,T$73:T363,1,0)&gt;0,0,0),1))</f>
        <v>0</v>
      </c>
      <c r="T364" s="95" t="str">
        <f>IF(DATOS!BT292=P$74,DATOS!C292,"")</f>
        <v/>
      </c>
    </row>
    <row r="365" spans="18:20" x14ac:dyDescent="0.25">
      <c r="R365" s="83">
        <f t="shared" si="7"/>
        <v>0</v>
      </c>
      <c r="S365" s="83">
        <f>IF(T365="",0,IFERROR(IF(VLOOKUP(T365,T$73:T364,1,0)&gt;0,0,0),1))</f>
        <v>0</v>
      </c>
      <c r="T365" s="95" t="str">
        <f>IF(DATOS!BT293=P$74,DATOS!C293,"")</f>
        <v/>
      </c>
    </row>
    <row r="366" spans="18:20" x14ac:dyDescent="0.25">
      <c r="R366" s="83">
        <f t="shared" si="7"/>
        <v>0</v>
      </c>
      <c r="S366" s="83">
        <f>IF(T366="",0,IFERROR(IF(VLOOKUP(T366,T$73:T365,1,0)&gt;0,0,0),1))</f>
        <v>0</v>
      </c>
      <c r="T366" s="95" t="str">
        <f>IF(DATOS!BT294=P$74,DATOS!C294,"")</f>
        <v/>
      </c>
    </row>
    <row r="367" spans="18:20" x14ac:dyDescent="0.25">
      <c r="R367" s="83">
        <f t="shared" si="7"/>
        <v>0</v>
      </c>
      <c r="S367" s="83">
        <f>IF(T367="",0,IFERROR(IF(VLOOKUP(T367,T$73:T366,1,0)&gt;0,0,0),1))</f>
        <v>0</v>
      </c>
      <c r="T367" s="95" t="str">
        <f>IF(DATOS!BT295=P$74,DATOS!C295,"")</f>
        <v/>
      </c>
    </row>
    <row r="368" spans="18:20" x14ac:dyDescent="0.25">
      <c r="R368" s="83">
        <f t="shared" si="7"/>
        <v>0</v>
      </c>
      <c r="S368" s="83">
        <f>IF(T368="",0,IFERROR(IF(VLOOKUP(T368,T$73:T367,1,0)&gt;0,0,0),1))</f>
        <v>0</v>
      </c>
      <c r="T368" s="95" t="str">
        <f>IF(DATOS!BT296=P$74,DATOS!C296,"")</f>
        <v/>
      </c>
    </row>
    <row r="369" spans="18:20" x14ac:dyDescent="0.25">
      <c r="R369" s="83">
        <f t="shared" si="7"/>
        <v>0</v>
      </c>
      <c r="S369" s="83">
        <f>IF(T369="",0,IFERROR(IF(VLOOKUP(T369,T$73:T368,1,0)&gt;0,0,0),1))</f>
        <v>0</v>
      </c>
      <c r="T369" s="95" t="str">
        <f>IF(DATOS!BT297=P$74,DATOS!C297,"")</f>
        <v/>
      </c>
    </row>
    <row r="370" spans="18:20" x14ac:dyDescent="0.25">
      <c r="R370" s="83">
        <f t="shared" si="7"/>
        <v>0</v>
      </c>
      <c r="S370" s="83">
        <f>IF(T370="",0,IFERROR(IF(VLOOKUP(T370,T$73:T369,1,0)&gt;0,0,0),1))</f>
        <v>0</v>
      </c>
      <c r="T370" s="95" t="str">
        <f>IF(DATOS!BT298=P$74,DATOS!C298,"")</f>
        <v/>
      </c>
    </row>
    <row r="371" spans="18:20" x14ac:dyDescent="0.25">
      <c r="R371" s="83">
        <f t="shared" si="7"/>
        <v>0</v>
      </c>
      <c r="S371" s="83">
        <f>IF(T371="",0,IFERROR(IF(VLOOKUP(T371,T$73:T370,1,0)&gt;0,0,0),1))</f>
        <v>0</v>
      </c>
      <c r="T371" s="95" t="str">
        <f>IF(DATOS!BT299=P$74,DATOS!C299,"")</f>
        <v/>
      </c>
    </row>
    <row r="372" spans="18:20" x14ac:dyDescent="0.25">
      <c r="R372" s="83">
        <f t="shared" si="7"/>
        <v>0</v>
      </c>
      <c r="S372" s="83">
        <f>IF(T372="",0,IFERROR(IF(VLOOKUP(T372,T$73:T371,1,0)&gt;0,0,0),1))</f>
        <v>0</v>
      </c>
      <c r="T372" s="95" t="str">
        <f>IF(DATOS!BT300=P$74,DATOS!C300,"")</f>
        <v/>
      </c>
    </row>
    <row r="373" spans="18:20" x14ac:dyDescent="0.25">
      <c r="R373" s="83">
        <f t="shared" si="7"/>
        <v>0</v>
      </c>
      <c r="S373" s="83">
        <f>IF(T373="",0,IFERROR(IF(VLOOKUP(T373,T$73:T372,1,0)&gt;0,0,0),1))</f>
        <v>0</v>
      </c>
      <c r="T373" s="95" t="str">
        <f>IF(DATOS!BT301=P$74,DATOS!C301,"")</f>
        <v/>
      </c>
    </row>
    <row r="374" spans="18:20" x14ac:dyDescent="0.25">
      <c r="R374" s="83">
        <f t="shared" si="7"/>
        <v>0</v>
      </c>
      <c r="S374" s="83">
        <f>IF(T374="",0,IFERROR(IF(VLOOKUP(T374,T$73:T373,1,0)&gt;0,0,0),1))</f>
        <v>0</v>
      </c>
      <c r="T374" s="95" t="str">
        <f>IF(DATOS!BT302=P$74,DATOS!C302,"")</f>
        <v/>
      </c>
    </row>
    <row r="375" spans="18:20" x14ac:dyDescent="0.25">
      <c r="R375" s="83">
        <f t="shared" si="7"/>
        <v>0</v>
      </c>
      <c r="S375" s="83">
        <f>IF(T375="",0,IFERROR(IF(VLOOKUP(T375,T$73:T374,1,0)&gt;0,0,0),1))</f>
        <v>0</v>
      </c>
      <c r="T375" s="95" t="str">
        <f>IF(DATOS!BT303=P$74,DATOS!C303,"")</f>
        <v/>
      </c>
    </row>
    <row r="376" spans="18:20" x14ac:dyDescent="0.25">
      <c r="R376" s="83">
        <f t="shared" si="7"/>
        <v>0</v>
      </c>
      <c r="S376" s="83">
        <f>IF(T376="",0,IFERROR(IF(VLOOKUP(T376,T$73:T375,1,0)&gt;0,0,0),1))</f>
        <v>0</v>
      </c>
      <c r="T376" s="95" t="str">
        <f>IF(DATOS!BT304=P$74,DATOS!C304,"")</f>
        <v/>
      </c>
    </row>
    <row r="377" spans="18:20" x14ac:dyDescent="0.25">
      <c r="R377" s="83">
        <f t="shared" si="7"/>
        <v>0</v>
      </c>
      <c r="S377" s="83">
        <f>IF(T377="",0,IFERROR(IF(VLOOKUP(T377,T$73:T376,1,0)&gt;0,0,0),1))</f>
        <v>0</v>
      </c>
      <c r="T377" s="95" t="str">
        <f>IF(DATOS!BT305=P$74,DATOS!C305,"")</f>
        <v/>
      </c>
    </row>
    <row r="378" spans="18:20" x14ac:dyDescent="0.25">
      <c r="R378" s="83">
        <f t="shared" si="7"/>
        <v>0</v>
      </c>
      <c r="S378" s="83">
        <f>IF(T378="",0,IFERROR(IF(VLOOKUP(T378,T$73:T377,1,0)&gt;0,0,0),1))</f>
        <v>0</v>
      </c>
      <c r="T378" s="95" t="str">
        <f>IF(DATOS!BT306=P$74,DATOS!C306,"")</f>
        <v/>
      </c>
    </row>
    <row r="379" spans="18:20" x14ac:dyDescent="0.25">
      <c r="R379" s="83">
        <f t="shared" si="7"/>
        <v>0</v>
      </c>
      <c r="S379" s="83">
        <f>IF(T379="",0,IFERROR(IF(VLOOKUP(T379,T$73:T378,1,0)&gt;0,0,0),1))</f>
        <v>0</v>
      </c>
      <c r="T379" s="95" t="str">
        <f>IF(DATOS!BT307=P$74,DATOS!C307,"")</f>
        <v/>
      </c>
    </row>
    <row r="380" spans="18:20" x14ac:dyDescent="0.25">
      <c r="R380" s="83">
        <f t="shared" si="7"/>
        <v>0</v>
      </c>
      <c r="S380" s="83">
        <f>IF(T380="",0,IFERROR(IF(VLOOKUP(T380,T$73:T379,1,0)&gt;0,0,0),1))</f>
        <v>0</v>
      </c>
      <c r="T380" s="95" t="str">
        <f>IF(DATOS!BT308=P$74,DATOS!C308,"")</f>
        <v/>
      </c>
    </row>
    <row r="381" spans="18:20" x14ac:dyDescent="0.25">
      <c r="R381" s="83">
        <f t="shared" si="7"/>
        <v>0</v>
      </c>
      <c r="S381" s="83">
        <f>IF(T381="",0,IFERROR(IF(VLOOKUP(T381,T$73:T380,1,0)&gt;0,0,0),1))</f>
        <v>0</v>
      </c>
      <c r="T381" s="95" t="str">
        <f>IF(DATOS!BT309=P$74,DATOS!C309,"")</f>
        <v/>
      </c>
    </row>
    <row r="382" spans="18:20" x14ac:dyDescent="0.25">
      <c r="R382" s="83">
        <f t="shared" si="7"/>
        <v>0</v>
      </c>
      <c r="S382" s="83">
        <f>IF(T382="",0,IFERROR(IF(VLOOKUP(T382,T$73:T381,1,0)&gt;0,0,0),1))</f>
        <v>0</v>
      </c>
      <c r="T382" s="95" t="str">
        <f>IF(DATOS!BT310=P$74,DATOS!C310,"")</f>
        <v/>
      </c>
    </row>
    <row r="383" spans="18:20" x14ac:dyDescent="0.25">
      <c r="R383" s="83">
        <f t="shared" si="7"/>
        <v>0</v>
      </c>
      <c r="S383" s="83">
        <f>IF(T383="",0,IFERROR(IF(VLOOKUP(T383,T$73:T382,1,0)&gt;0,0,0),1))</f>
        <v>0</v>
      </c>
      <c r="T383" s="95" t="str">
        <f>IF(DATOS!BT311=P$74,DATOS!C311,"")</f>
        <v/>
      </c>
    </row>
    <row r="384" spans="18:20" x14ac:dyDescent="0.25">
      <c r="R384" s="83">
        <f t="shared" si="7"/>
        <v>0</v>
      </c>
      <c r="S384" s="83">
        <f>IF(T384="",0,IFERROR(IF(VLOOKUP(T384,T$73:T383,1,0)&gt;0,0,0),1))</f>
        <v>0</v>
      </c>
      <c r="T384" s="95" t="str">
        <f>IF(DATOS!BT312=P$74,DATOS!C312,"")</f>
        <v/>
      </c>
    </row>
    <row r="385" spans="18:20" x14ac:dyDescent="0.25">
      <c r="R385" s="83">
        <f t="shared" si="7"/>
        <v>0</v>
      </c>
      <c r="S385" s="83">
        <f>IF(T385="",0,IFERROR(IF(VLOOKUP(T385,T$73:T384,1,0)&gt;0,0,0),1))</f>
        <v>0</v>
      </c>
      <c r="T385" s="95" t="str">
        <f>IF(DATOS!BT313=P$74,DATOS!C313,"")</f>
        <v/>
      </c>
    </row>
    <row r="386" spans="18:20" x14ac:dyDescent="0.25">
      <c r="R386" s="83">
        <f t="shared" si="7"/>
        <v>0</v>
      </c>
      <c r="S386" s="83">
        <f>IF(T386="",0,IFERROR(IF(VLOOKUP(T386,T$73:T385,1,0)&gt;0,0,0),1))</f>
        <v>0</v>
      </c>
      <c r="T386" s="95" t="str">
        <f>IF(DATOS!BT314=P$74,DATOS!C314,"")</f>
        <v/>
      </c>
    </row>
    <row r="387" spans="18:20" x14ac:dyDescent="0.25">
      <c r="R387" s="83">
        <f t="shared" si="7"/>
        <v>0</v>
      </c>
      <c r="S387" s="83">
        <f>IF(T387="",0,IFERROR(IF(VLOOKUP(T387,T$73:T386,1,0)&gt;0,0,0),1))</f>
        <v>0</v>
      </c>
      <c r="T387" s="95" t="str">
        <f>IF(DATOS!BT315=P$74,DATOS!C315,"")</f>
        <v/>
      </c>
    </row>
    <row r="388" spans="18:20" x14ac:dyDescent="0.25">
      <c r="R388" s="83">
        <f t="shared" si="7"/>
        <v>0</v>
      </c>
      <c r="S388" s="83">
        <f>IF(T388="",0,IFERROR(IF(VLOOKUP(T388,T$73:T387,1,0)&gt;0,0,0),1))</f>
        <v>0</v>
      </c>
      <c r="T388" s="95" t="str">
        <f>IF(DATOS!BT316=P$74,DATOS!C316,"")</f>
        <v/>
      </c>
    </row>
    <row r="389" spans="18:20" x14ac:dyDescent="0.25">
      <c r="R389" s="83">
        <f t="shared" si="7"/>
        <v>0</v>
      </c>
      <c r="S389" s="83">
        <f>IF(T389="",0,IFERROR(IF(VLOOKUP(T389,T$73:T388,1,0)&gt;0,0,0),1))</f>
        <v>0</v>
      </c>
      <c r="T389" s="95" t="str">
        <f>IF(DATOS!BT317=P$74,DATOS!C317,"")</f>
        <v/>
      </c>
    </row>
    <row r="390" spans="18:20" x14ac:dyDescent="0.25">
      <c r="R390" s="83">
        <f t="shared" si="7"/>
        <v>0</v>
      </c>
      <c r="S390" s="83">
        <f>IF(T390="",0,IFERROR(IF(VLOOKUP(T390,T$73:T389,1,0)&gt;0,0,0),1))</f>
        <v>0</v>
      </c>
      <c r="T390" s="95" t="str">
        <f>IF(DATOS!BT318=P$74,DATOS!C318,"")</f>
        <v/>
      </c>
    </row>
    <row r="391" spans="18:20" x14ac:dyDescent="0.25">
      <c r="R391" s="83">
        <f t="shared" si="7"/>
        <v>0</v>
      </c>
      <c r="S391" s="83">
        <f>IF(T391="",0,IFERROR(IF(VLOOKUP(T391,T$73:T390,1,0)&gt;0,0,0),1))</f>
        <v>0</v>
      </c>
      <c r="T391" s="95" t="str">
        <f>IF(DATOS!BT319=P$74,DATOS!C319,"")</f>
        <v/>
      </c>
    </row>
    <row r="392" spans="18:20" x14ac:dyDescent="0.25">
      <c r="R392" s="83">
        <f t="shared" si="7"/>
        <v>0</v>
      </c>
      <c r="S392" s="83">
        <f>IF(T392="",0,IFERROR(IF(VLOOKUP(T392,T$73:T391,1,0)&gt;0,0,0),1))</f>
        <v>0</v>
      </c>
      <c r="T392" s="95" t="str">
        <f>IF(DATOS!BT320=P$74,DATOS!C320,"")</f>
        <v/>
      </c>
    </row>
    <row r="393" spans="18:20" x14ac:dyDescent="0.25">
      <c r="R393" s="83">
        <f t="shared" si="7"/>
        <v>0</v>
      </c>
      <c r="S393" s="83">
        <f>IF(T393="",0,IFERROR(IF(VLOOKUP(T393,T$73:T392,1,0)&gt;0,0,0),1))</f>
        <v>0</v>
      </c>
      <c r="T393" s="95" t="str">
        <f>IF(DATOS!BT321=P$74,DATOS!C321,"")</f>
        <v/>
      </c>
    </row>
    <row r="394" spans="18:20" x14ac:dyDescent="0.25">
      <c r="R394" s="83">
        <f t="shared" ref="R394:R457" si="8">R393+S394</f>
        <v>0</v>
      </c>
      <c r="S394" s="83">
        <f>IF(T394="",0,IFERROR(IF(VLOOKUP(T394,T$73:T393,1,0)&gt;0,0,0),1))</f>
        <v>0</v>
      </c>
      <c r="T394" s="95" t="str">
        <f>IF(DATOS!BT322=P$74,DATOS!C322,"")</f>
        <v/>
      </c>
    </row>
    <row r="395" spans="18:20" x14ac:dyDescent="0.25">
      <c r="R395" s="83">
        <f t="shared" si="8"/>
        <v>0</v>
      </c>
      <c r="S395" s="83">
        <f>IF(T395="",0,IFERROR(IF(VLOOKUP(T395,T$73:T394,1,0)&gt;0,0,0),1))</f>
        <v>0</v>
      </c>
      <c r="T395" s="95" t="str">
        <f>IF(DATOS!BT323=P$74,DATOS!C323,"")</f>
        <v/>
      </c>
    </row>
    <row r="396" spans="18:20" x14ac:dyDescent="0.25">
      <c r="R396" s="83">
        <f t="shared" si="8"/>
        <v>0</v>
      </c>
      <c r="S396" s="83">
        <f>IF(T396="",0,IFERROR(IF(VLOOKUP(T396,T$73:T395,1,0)&gt;0,0,0),1))</f>
        <v>0</v>
      </c>
      <c r="T396" s="95" t="str">
        <f>IF(DATOS!BT324=P$74,DATOS!C324,"")</f>
        <v/>
      </c>
    </row>
    <row r="397" spans="18:20" x14ac:dyDescent="0.25">
      <c r="R397" s="83">
        <f t="shared" si="8"/>
        <v>0</v>
      </c>
      <c r="S397" s="83">
        <f>IF(T397="",0,IFERROR(IF(VLOOKUP(T397,T$73:T396,1,0)&gt;0,0,0),1))</f>
        <v>0</v>
      </c>
      <c r="T397" s="95" t="str">
        <f>IF(DATOS!BT325=P$74,DATOS!C325,"")</f>
        <v/>
      </c>
    </row>
    <row r="398" spans="18:20" x14ac:dyDescent="0.25">
      <c r="R398" s="83">
        <f t="shared" si="8"/>
        <v>0</v>
      </c>
      <c r="S398" s="83">
        <f>IF(T398="",0,IFERROR(IF(VLOOKUP(T398,T$73:T397,1,0)&gt;0,0,0),1))</f>
        <v>0</v>
      </c>
      <c r="T398" s="95" t="str">
        <f>IF(DATOS!BT326=P$74,DATOS!C326,"")</f>
        <v/>
      </c>
    </row>
    <row r="399" spans="18:20" x14ac:dyDescent="0.25">
      <c r="R399" s="83">
        <f t="shared" si="8"/>
        <v>0</v>
      </c>
      <c r="S399" s="83">
        <f>IF(T399="",0,IFERROR(IF(VLOOKUP(T399,T$73:T398,1,0)&gt;0,0,0),1))</f>
        <v>0</v>
      </c>
      <c r="T399" s="95" t="str">
        <f>IF(DATOS!BT327=P$74,DATOS!C327,"")</f>
        <v/>
      </c>
    </row>
    <row r="400" spans="18:20" x14ac:dyDescent="0.25">
      <c r="R400" s="83">
        <f t="shared" si="8"/>
        <v>0</v>
      </c>
      <c r="S400" s="83">
        <f>IF(T400="",0,IFERROR(IF(VLOOKUP(T400,T$73:T399,1,0)&gt;0,0,0),1))</f>
        <v>0</v>
      </c>
      <c r="T400" s="95" t="str">
        <f>IF(DATOS!BT328=P$74,DATOS!C328,"")</f>
        <v/>
      </c>
    </row>
    <row r="401" spans="18:20" x14ac:dyDescent="0.25">
      <c r="R401" s="83">
        <f t="shared" si="8"/>
        <v>0</v>
      </c>
      <c r="S401" s="83">
        <f>IF(T401="",0,IFERROR(IF(VLOOKUP(T401,T$73:T400,1,0)&gt;0,0,0),1))</f>
        <v>0</v>
      </c>
      <c r="T401" s="95" t="str">
        <f>IF(DATOS!BT329=P$74,DATOS!C329,"")</f>
        <v/>
      </c>
    </row>
    <row r="402" spans="18:20" x14ac:dyDescent="0.25">
      <c r="R402" s="83">
        <f t="shared" si="8"/>
        <v>0</v>
      </c>
      <c r="S402" s="83">
        <f>IF(T402="",0,IFERROR(IF(VLOOKUP(T402,T$73:T401,1,0)&gt;0,0,0),1))</f>
        <v>0</v>
      </c>
      <c r="T402" s="95" t="str">
        <f>IF(DATOS!BT330=P$74,DATOS!C330,"")</f>
        <v/>
      </c>
    </row>
    <row r="403" spans="18:20" x14ac:dyDescent="0.25">
      <c r="R403" s="83">
        <f t="shared" si="8"/>
        <v>0</v>
      </c>
      <c r="S403" s="83">
        <f>IF(T403="",0,IFERROR(IF(VLOOKUP(T403,T$73:T402,1,0)&gt;0,0,0),1))</f>
        <v>0</v>
      </c>
      <c r="T403" s="95" t="str">
        <f>IF(DATOS!BT331=P$74,DATOS!C331,"")</f>
        <v/>
      </c>
    </row>
    <row r="404" spans="18:20" x14ac:dyDescent="0.25">
      <c r="R404" s="83">
        <f t="shared" si="8"/>
        <v>0</v>
      </c>
      <c r="S404" s="83">
        <f>IF(T404="",0,IFERROR(IF(VLOOKUP(T404,T$73:T403,1,0)&gt;0,0,0),1))</f>
        <v>0</v>
      </c>
      <c r="T404" s="95" t="str">
        <f>IF(DATOS!BT332=P$74,DATOS!C332,"")</f>
        <v/>
      </c>
    </row>
    <row r="405" spans="18:20" x14ac:dyDescent="0.25">
      <c r="R405" s="83">
        <f t="shared" si="8"/>
        <v>0</v>
      </c>
      <c r="S405" s="83">
        <f>IF(T405="",0,IFERROR(IF(VLOOKUP(T405,T$73:T404,1,0)&gt;0,0,0),1))</f>
        <v>0</v>
      </c>
      <c r="T405" s="95" t="str">
        <f>IF(DATOS!BT333=P$74,DATOS!C333,"")</f>
        <v/>
      </c>
    </row>
    <row r="406" spans="18:20" x14ac:dyDescent="0.25">
      <c r="R406" s="83">
        <f t="shared" si="8"/>
        <v>0</v>
      </c>
      <c r="S406" s="83">
        <f>IF(T406="",0,IFERROR(IF(VLOOKUP(T406,T$73:T405,1,0)&gt;0,0,0),1))</f>
        <v>0</v>
      </c>
      <c r="T406" s="95" t="str">
        <f>IF(DATOS!BT334=P$74,DATOS!C334,"")</f>
        <v/>
      </c>
    </row>
    <row r="407" spans="18:20" x14ac:dyDescent="0.25">
      <c r="R407" s="83">
        <f t="shared" si="8"/>
        <v>0</v>
      </c>
      <c r="S407" s="83">
        <f>IF(T407="",0,IFERROR(IF(VLOOKUP(T407,T$73:T406,1,0)&gt;0,0,0),1))</f>
        <v>0</v>
      </c>
      <c r="T407" s="95" t="str">
        <f>IF(DATOS!BT335=P$74,DATOS!C335,"")</f>
        <v/>
      </c>
    </row>
    <row r="408" spans="18:20" x14ac:dyDescent="0.25">
      <c r="R408" s="83">
        <f t="shared" si="8"/>
        <v>0</v>
      </c>
      <c r="S408" s="83">
        <f>IF(T408="",0,IFERROR(IF(VLOOKUP(T408,T$73:T407,1,0)&gt;0,0,0),1))</f>
        <v>0</v>
      </c>
      <c r="T408" s="95" t="str">
        <f>IF(DATOS!BT336=P$74,DATOS!C336,"")</f>
        <v/>
      </c>
    </row>
    <row r="409" spans="18:20" x14ac:dyDescent="0.25">
      <c r="R409" s="83">
        <f t="shared" si="8"/>
        <v>0</v>
      </c>
      <c r="S409" s="83">
        <f>IF(T409="",0,IFERROR(IF(VLOOKUP(T409,T$73:T408,1,0)&gt;0,0,0),1))</f>
        <v>0</v>
      </c>
      <c r="T409" s="95" t="str">
        <f>IF(DATOS!BT337=P$74,DATOS!C337,"")</f>
        <v/>
      </c>
    </row>
    <row r="410" spans="18:20" x14ac:dyDescent="0.25">
      <c r="R410" s="83">
        <f t="shared" si="8"/>
        <v>0</v>
      </c>
      <c r="S410" s="83">
        <f>IF(T410="",0,IFERROR(IF(VLOOKUP(T410,T$73:T409,1,0)&gt;0,0,0),1))</f>
        <v>0</v>
      </c>
      <c r="T410" s="95" t="str">
        <f>IF(DATOS!BT338=P$74,DATOS!C338,"")</f>
        <v/>
      </c>
    </row>
    <row r="411" spans="18:20" x14ac:dyDescent="0.25">
      <c r="R411" s="83">
        <f t="shared" si="8"/>
        <v>0</v>
      </c>
      <c r="S411" s="83">
        <f>IF(T411="",0,IFERROR(IF(VLOOKUP(T411,T$73:T410,1,0)&gt;0,0,0),1))</f>
        <v>0</v>
      </c>
      <c r="T411" s="95" t="str">
        <f>IF(DATOS!BT339=P$74,DATOS!C339,"")</f>
        <v/>
      </c>
    </row>
    <row r="412" spans="18:20" x14ac:dyDescent="0.25">
      <c r="R412" s="83">
        <f t="shared" si="8"/>
        <v>0</v>
      </c>
      <c r="S412" s="83">
        <f>IF(T412="",0,IFERROR(IF(VLOOKUP(T412,T$73:T411,1,0)&gt;0,0,0),1))</f>
        <v>0</v>
      </c>
      <c r="T412" s="95" t="str">
        <f>IF(DATOS!BT340=P$74,DATOS!C340,"")</f>
        <v/>
      </c>
    </row>
    <row r="413" spans="18:20" x14ac:dyDescent="0.25">
      <c r="R413" s="83">
        <f t="shared" si="8"/>
        <v>0</v>
      </c>
      <c r="S413" s="83">
        <f>IF(T413="",0,IFERROR(IF(VLOOKUP(T413,T$73:T412,1,0)&gt;0,0,0),1))</f>
        <v>0</v>
      </c>
      <c r="T413" s="95" t="str">
        <f>IF(DATOS!BT341=P$74,DATOS!C341,"")</f>
        <v/>
      </c>
    </row>
    <row r="414" spans="18:20" x14ac:dyDescent="0.25">
      <c r="R414" s="83">
        <f t="shared" si="8"/>
        <v>0</v>
      </c>
      <c r="S414" s="83">
        <f>IF(T414="",0,IFERROR(IF(VLOOKUP(T414,T$73:T413,1,0)&gt;0,0,0),1))</f>
        <v>0</v>
      </c>
      <c r="T414" s="95" t="str">
        <f>IF(DATOS!BT342=P$74,DATOS!C342,"")</f>
        <v/>
      </c>
    </row>
    <row r="415" spans="18:20" x14ac:dyDescent="0.25">
      <c r="R415" s="83">
        <f t="shared" si="8"/>
        <v>0</v>
      </c>
      <c r="S415" s="83">
        <f>IF(T415="",0,IFERROR(IF(VLOOKUP(T415,T$73:T414,1,0)&gt;0,0,0),1))</f>
        <v>0</v>
      </c>
      <c r="T415" s="95" t="str">
        <f>IF(DATOS!BT343=P$74,DATOS!C343,"")</f>
        <v/>
      </c>
    </row>
    <row r="416" spans="18:20" x14ac:dyDescent="0.25">
      <c r="R416" s="83">
        <f t="shared" si="8"/>
        <v>0</v>
      </c>
      <c r="S416" s="83">
        <f>IF(T416="",0,IFERROR(IF(VLOOKUP(T416,T$73:T415,1,0)&gt;0,0,0),1))</f>
        <v>0</v>
      </c>
      <c r="T416" s="95" t="str">
        <f>IF(DATOS!BT344=P$74,DATOS!C344,"")</f>
        <v/>
      </c>
    </row>
    <row r="417" spans="18:20" x14ac:dyDescent="0.25">
      <c r="R417" s="83">
        <f t="shared" si="8"/>
        <v>0</v>
      </c>
      <c r="S417" s="83">
        <f>IF(T417="",0,IFERROR(IF(VLOOKUP(T417,T$73:T416,1,0)&gt;0,0,0),1))</f>
        <v>0</v>
      </c>
      <c r="T417" s="95" t="str">
        <f>IF(DATOS!BT345=P$74,DATOS!C345,"")</f>
        <v/>
      </c>
    </row>
    <row r="418" spans="18:20" x14ac:dyDescent="0.25">
      <c r="R418" s="83">
        <f t="shared" si="8"/>
        <v>0</v>
      </c>
      <c r="S418" s="83">
        <f>IF(T418="",0,IFERROR(IF(VLOOKUP(T418,T$73:T417,1,0)&gt;0,0,0),1))</f>
        <v>0</v>
      </c>
      <c r="T418" s="95" t="str">
        <f>IF(DATOS!BT346=P$74,DATOS!C346,"")</f>
        <v/>
      </c>
    </row>
    <row r="419" spans="18:20" x14ac:dyDescent="0.25">
      <c r="R419" s="83">
        <f t="shared" si="8"/>
        <v>0</v>
      </c>
      <c r="S419" s="83">
        <f>IF(T419="",0,IFERROR(IF(VLOOKUP(T419,T$73:T418,1,0)&gt;0,0,0),1))</f>
        <v>0</v>
      </c>
      <c r="T419" s="95" t="str">
        <f>IF(DATOS!BT347=P$74,DATOS!C347,"")</f>
        <v/>
      </c>
    </row>
    <row r="420" spans="18:20" x14ac:dyDescent="0.25">
      <c r="R420" s="83">
        <f t="shared" si="8"/>
        <v>0</v>
      </c>
      <c r="S420" s="83">
        <f>IF(T420="",0,IFERROR(IF(VLOOKUP(T420,T$73:T419,1,0)&gt;0,0,0),1))</f>
        <v>0</v>
      </c>
      <c r="T420" s="95" t="str">
        <f>IF(DATOS!BT348=P$74,DATOS!C348,"")</f>
        <v/>
      </c>
    </row>
    <row r="421" spans="18:20" x14ac:dyDescent="0.25">
      <c r="R421" s="83">
        <f t="shared" si="8"/>
        <v>0</v>
      </c>
      <c r="S421" s="83">
        <f>IF(T421="",0,IFERROR(IF(VLOOKUP(T421,T$73:T420,1,0)&gt;0,0,0),1))</f>
        <v>0</v>
      </c>
      <c r="T421" s="95" t="str">
        <f>IF(DATOS!BT349=P$74,DATOS!C349,"")</f>
        <v/>
      </c>
    </row>
    <row r="422" spans="18:20" x14ac:dyDescent="0.25">
      <c r="R422" s="83">
        <f t="shared" si="8"/>
        <v>0</v>
      </c>
      <c r="S422" s="83">
        <f>IF(T422="",0,IFERROR(IF(VLOOKUP(T422,T$73:T421,1,0)&gt;0,0,0),1))</f>
        <v>0</v>
      </c>
      <c r="T422" s="95" t="str">
        <f>IF(DATOS!BT350=P$74,DATOS!C350,"")</f>
        <v/>
      </c>
    </row>
    <row r="423" spans="18:20" x14ac:dyDescent="0.25">
      <c r="R423" s="83">
        <f t="shared" si="8"/>
        <v>0</v>
      </c>
      <c r="S423" s="83">
        <f>IF(T423="",0,IFERROR(IF(VLOOKUP(T423,T$73:T422,1,0)&gt;0,0,0),1))</f>
        <v>0</v>
      </c>
      <c r="T423" s="95" t="str">
        <f>IF(DATOS!BT351=P$74,DATOS!C351,"")</f>
        <v/>
      </c>
    </row>
    <row r="424" spans="18:20" x14ac:dyDescent="0.25">
      <c r="R424" s="83">
        <f t="shared" si="8"/>
        <v>0</v>
      </c>
      <c r="S424" s="83">
        <f>IF(T424="",0,IFERROR(IF(VLOOKUP(T424,T$73:T423,1,0)&gt;0,0,0),1))</f>
        <v>0</v>
      </c>
      <c r="T424" s="95" t="str">
        <f>IF(DATOS!BT352=P$74,DATOS!C352,"")</f>
        <v/>
      </c>
    </row>
    <row r="425" spans="18:20" x14ac:dyDescent="0.25">
      <c r="R425" s="83">
        <f t="shared" si="8"/>
        <v>0</v>
      </c>
      <c r="S425" s="83">
        <f>IF(T425="",0,IFERROR(IF(VLOOKUP(T425,T$73:T424,1,0)&gt;0,0,0),1))</f>
        <v>0</v>
      </c>
      <c r="T425" s="95" t="str">
        <f>IF(DATOS!BT353=P$74,DATOS!C353,"")</f>
        <v/>
      </c>
    </row>
    <row r="426" spans="18:20" x14ac:dyDescent="0.25">
      <c r="R426" s="83">
        <f t="shared" si="8"/>
        <v>0</v>
      </c>
      <c r="S426" s="83">
        <f>IF(T426="",0,IFERROR(IF(VLOOKUP(T426,T$73:T425,1,0)&gt;0,0,0),1))</f>
        <v>0</v>
      </c>
      <c r="T426" s="95" t="str">
        <f>IF(DATOS!BT354=P$74,DATOS!C354,"")</f>
        <v/>
      </c>
    </row>
    <row r="427" spans="18:20" x14ac:dyDescent="0.25">
      <c r="R427" s="83">
        <f t="shared" si="8"/>
        <v>0</v>
      </c>
      <c r="S427" s="83">
        <f>IF(T427="",0,IFERROR(IF(VLOOKUP(T427,T$73:T426,1,0)&gt;0,0,0),1))</f>
        <v>0</v>
      </c>
      <c r="T427" s="95" t="str">
        <f>IF(DATOS!BT355=P$74,DATOS!C355,"")</f>
        <v/>
      </c>
    </row>
    <row r="428" spans="18:20" x14ac:dyDescent="0.25">
      <c r="R428" s="83">
        <f t="shared" si="8"/>
        <v>0</v>
      </c>
      <c r="S428" s="83">
        <f>IF(T428="",0,IFERROR(IF(VLOOKUP(T428,T$73:T427,1,0)&gt;0,0,0),1))</f>
        <v>0</v>
      </c>
      <c r="T428" s="95" t="str">
        <f>IF(DATOS!BT356=P$74,DATOS!C356,"")</f>
        <v/>
      </c>
    </row>
    <row r="429" spans="18:20" x14ac:dyDescent="0.25">
      <c r="R429" s="83">
        <f t="shared" si="8"/>
        <v>0</v>
      </c>
      <c r="S429" s="83">
        <f>IF(T429="",0,IFERROR(IF(VLOOKUP(T429,T$73:T428,1,0)&gt;0,0,0),1))</f>
        <v>0</v>
      </c>
      <c r="T429" s="95" t="str">
        <f>IF(DATOS!BT357=P$74,DATOS!C357,"")</f>
        <v/>
      </c>
    </row>
    <row r="430" spans="18:20" x14ac:dyDescent="0.25">
      <c r="R430" s="83">
        <f t="shared" si="8"/>
        <v>0</v>
      </c>
      <c r="S430" s="83">
        <f>IF(T430="",0,IFERROR(IF(VLOOKUP(T430,T$73:T429,1,0)&gt;0,0,0),1))</f>
        <v>0</v>
      </c>
      <c r="T430" s="95" t="str">
        <f>IF(DATOS!BT358=P$74,DATOS!C358,"")</f>
        <v/>
      </c>
    </row>
    <row r="431" spans="18:20" x14ac:dyDescent="0.25">
      <c r="R431" s="83">
        <f t="shared" si="8"/>
        <v>0</v>
      </c>
      <c r="S431" s="83">
        <f>IF(T431="",0,IFERROR(IF(VLOOKUP(T431,T$73:T430,1,0)&gt;0,0,0),1))</f>
        <v>0</v>
      </c>
      <c r="T431" s="95" t="str">
        <f>IF(DATOS!BT359=P$74,DATOS!C359,"")</f>
        <v/>
      </c>
    </row>
    <row r="432" spans="18:20" x14ac:dyDescent="0.25">
      <c r="R432" s="83">
        <f t="shared" si="8"/>
        <v>0</v>
      </c>
      <c r="S432" s="83">
        <f>IF(T432="",0,IFERROR(IF(VLOOKUP(T432,T$73:T431,1,0)&gt;0,0,0),1))</f>
        <v>0</v>
      </c>
      <c r="T432" s="95" t="str">
        <f>IF(DATOS!BT360=P$74,DATOS!C360,"")</f>
        <v/>
      </c>
    </row>
    <row r="433" spans="18:20" x14ac:dyDescent="0.25">
      <c r="R433" s="83">
        <f t="shared" si="8"/>
        <v>0</v>
      </c>
      <c r="S433" s="83">
        <f>IF(T433="",0,IFERROR(IF(VLOOKUP(T433,T$73:T432,1,0)&gt;0,0,0),1))</f>
        <v>0</v>
      </c>
      <c r="T433" s="95" t="str">
        <f>IF(DATOS!BT361=P$74,DATOS!C361,"")</f>
        <v/>
      </c>
    </row>
    <row r="434" spans="18:20" x14ac:dyDescent="0.25">
      <c r="R434" s="83">
        <f t="shared" si="8"/>
        <v>0</v>
      </c>
      <c r="S434" s="83">
        <f>IF(T434="",0,IFERROR(IF(VLOOKUP(T434,T$73:T433,1,0)&gt;0,0,0),1))</f>
        <v>0</v>
      </c>
      <c r="T434" s="95" t="str">
        <f>IF(DATOS!BT362=P$74,DATOS!C362,"")</f>
        <v/>
      </c>
    </row>
    <row r="435" spans="18:20" x14ac:dyDescent="0.25">
      <c r="R435" s="83">
        <f t="shared" si="8"/>
        <v>0</v>
      </c>
      <c r="S435" s="83">
        <f>IF(T435="",0,IFERROR(IF(VLOOKUP(T435,T$73:T434,1,0)&gt;0,0,0),1))</f>
        <v>0</v>
      </c>
      <c r="T435" s="95" t="str">
        <f>IF(DATOS!BT363=P$74,DATOS!C363,"")</f>
        <v/>
      </c>
    </row>
    <row r="436" spans="18:20" x14ac:dyDescent="0.25">
      <c r="R436" s="83">
        <f t="shared" si="8"/>
        <v>0</v>
      </c>
      <c r="S436" s="83">
        <f>IF(T436="",0,IFERROR(IF(VLOOKUP(T436,T$73:T435,1,0)&gt;0,0,0),1))</f>
        <v>0</v>
      </c>
      <c r="T436" s="95" t="str">
        <f>IF(DATOS!BT364=P$74,DATOS!C364,"")</f>
        <v/>
      </c>
    </row>
    <row r="437" spans="18:20" x14ac:dyDescent="0.25">
      <c r="R437" s="83">
        <f t="shared" si="8"/>
        <v>0</v>
      </c>
      <c r="S437" s="83">
        <f>IF(T437="",0,IFERROR(IF(VLOOKUP(T437,T$73:T436,1,0)&gt;0,0,0),1))</f>
        <v>0</v>
      </c>
      <c r="T437" s="95" t="str">
        <f>IF(DATOS!BT365=P$74,DATOS!C365,"")</f>
        <v/>
      </c>
    </row>
    <row r="438" spans="18:20" x14ac:dyDescent="0.25">
      <c r="R438" s="83">
        <f t="shared" si="8"/>
        <v>0</v>
      </c>
      <c r="S438" s="83">
        <f>IF(T438="",0,IFERROR(IF(VLOOKUP(T438,T$73:T437,1,0)&gt;0,0,0),1))</f>
        <v>0</v>
      </c>
      <c r="T438" s="95" t="str">
        <f>IF(DATOS!BT366=P$74,DATOS!C366,"")</f>
        <v/>
      </c>
    </row>
    <row r="439" spans="18:20" x14ac:dyDescent="0.25">
      <c r="R439" s="83">
        <f t="shared" si="8"/>
        <v>0</v>
      </c>
      <c r="S439" s="83">
        <f>IF(T439="",0,IFERROR(IF(VLOOKUP(T439,T$73:T438,1,0)&gt;0,0,0),1))</f>
        <v>0</v>
      </c>
      <c r="T439" s="95" t="str">
        <f>IF(DATOS!BT367=P$74,DATOS!C367,"")</f>
        <v/>
      </c>
    </row>
    <row r="440" spans="18:20" x14ac:dyDescent="0.25">
      <c r="R440" s="83">
        <f t="shared" si="8"/>
        <v>0</v>
      </c>
      <c r="S440" s="83">
        <f>IF(T440="",0,IFERROR(IF(VLOOKUP(T440,T$73:T439,1,0)&gt;0,0,0),1))</f>
        <v>0</v>
      </c>
      <c r="T440" s="95" t="str">
        <f>IF(DATOS!BT368=P$74,DATOS!C368,"")</f>
        <v/>
      </c>
    </row>
    <row r="441" spans="18:20" x14ac:dyDescent="0.25">
      <c r="R441" s="83">
        <f t="shared" si="8"/>
        <v>0</v>
      </c>
      <c r="S441" s="83">
        <f>IF(T441="",0,IFERROR(IF(VLOOKUP(T441,T$73:T440,1,0)&gt;0,0,0),1))</f>
        <v>0</v>
      </c>
      <c r="T441" s="95" t="str">
        <f>IF(DATOS!BT369=P$74,DATOS!C369,"")</f>
        <v/>
      </c>
    </row>
    <row r="442" spans="18:20" x14ac:dyDescent="0.25">
      <c r="R442" s="83">
        <f t="shared" si="8"/>
        <v>0</v>
      </c>
      <c r="S442" s="83">
        <f>IF(T442="",0,IFERROR(IF(VLOOKUP(T442,T$73:T441,1,0)&gt;0,0,0),1))</f>
        <v>0</v>
      </c>
      <c r="T442" s="95" t="str">
        <f>IF(DATOS!BT370=P$74,DATOS!C370,"")</f>
        <v/>
      </c>
    </row>
    <row r="443" spans="18:20" x14ac:dyDescent="0.25">
      <c r="R443" s="83">
        <f t="shared" si="8"/>
        <v>0</v>
      </c>
      <c r="S443" s="83">
        <f>IF(T443="",0,IFERROR(IF(VLOOKUP(T443,T$73:T442,1,0)&gt;0,0,0),1))</f>
        <v>0</v>
      </c>
      <c r="T443" s="95" t="str">
        <f>IF(DATOS!BT371=P$74,DATOS!C371,"")</f>
        <v/>
      </c>
    </row>
    <row r="444" spans="18:20" x14ac:dyDescent="0.25">
      <c r="R444" s="83">
        <f t="shared" si="8"/>
        <v>0</v>
      </c>
      <c r="S444" s="83">
        <f>IF(T444="",0,IFERROR(IF(VLOOKUP(T444,T$73:T443,1,0)&gt;0,0,0),1))</f>
        <v>0</v>
      </c>
      <c r="T444" s="95" t="str">
        <f>IF(DATOS!BT372=P$74,DATOS!C372,"")</f>
        <v/>
      </c>
    </row>
    <row r="445" spans="18:20" x14ac:dyDescent="0.25">
      <c r="R445" s="83">
        <f t="shared" si="8"/>
        <v>0</v>
      </c>
      <c r="S445" s="83">
        <f>IF(T445="",0,IFERROR(IF(VLOOKUP(T445,T$73:T444,1,0)&gt;0,0,0),1))</f>
        <v>0</v>
      </c>
      <c r="T445" s="95" t="str">
        <f>IF(DATOS!BT373=P$74,DATOS!C373,"")</f>
        <v/>
      </c>
    </row>
    <row r="446" spans="18:20" x14ac:dyDescent="0.25">
      <c r="R446" s="83">
        <f t="shared" si="8"/>
        <v>0</v>
      </c>
      <c r="S446" s="83">
        <f>IF(T446="",0,IFERROR(IF(VLOOKUP(T446,T$73:T445,1,0)&gt;0,0,0),1))</f>
        <v>0</v>
      </c>
      <c r="T446" s="95" t="str">
        <f>IF(DATOS!BT374=P$74,DATOS!C374,"")</f>
        <v/>
      </c>
    </row>
    <row r="447" spans="18:20" x14ac:dyDescent="0.25">
      <c r="R447" s="83">
        <f t="shared" si="8"/>
        <v>0</v>
      </c>
      <c r="S447" s="83">
        <f>IF(T447="",0,IFERROR(IF(VLOOKUP(T447,T$73:T446,1,0)&gt;0,0,0),1))</f>
        <v>0</v>
      </c>
      <c r="T447" s="95" t="str">
        <f>IF(DATOS!BT375=P$74,DATOS!C375,"")</f>
        <v/>
      </c>
    </row>
    <row r="448" spans="18:20" x14ac:dyDescent="0.25">
      <c r="R448" s="83">
        <f t="shared" si="8"/>
        <v>0</v>
      </c>
      <c r="S448" s="83">
        <f>IF(T448="",0,IFERROR(IF(VLOOKUP(T448,T$73:T447,1,0)&gt;0,0,0),1))</f>
        <v>0</v>
      </c>
      <c r="T448" s="95" t="str">
        <f>IF(DATOS!BT376=P$74,DATOS!C376,"")</f>
        <v/>
      </c>
    </row>
    <row r="449" spans="18:20" x14ac:dyDescent="0.25">
      <c r="R449" s="83">
        <f t="shared" si="8"/>
        <v>0</v>
      </c>
      <c r="S449" s="83">
        <f>IF(T449="",0,IFERROR(IF(VLOOKUP(T449,T$73:T448,1,0)&gt;0,0,0),1))</f>
        <v>0</v>
      </c>
      <c r="T449" s="95" t="str">
        <f>IF(DATOS!BT377=P$74,DATOS!C377,"")</f>
        <v/>
      </c>
    </row>
    <row r="450" spans="18:20" x14ac:dyDescent="0.25">
      <c r="R450" s="83">
        <f t="shared" si="8"/>
        <v>0</v>
      </c>
      <c r="S450" s="83">
        <f>IF(T450="",0,IFERROR(IF(VLOOKUP(T450,T$73:T449,1,0)&gt;0,0,0),1))</f>
        <v>0</v>
      </c>
      <c r="T450" s="95" t="str">
        <f>IF(DATOS!BT378=P$74,DATOS!C378,"")</f>
        <v/>
      </c>
    </row>
    <row r="451" spans="18:20" x14ac:dyDescent="0.25">
      <c r="R451" s="83">
        <f t="shared" si="8"/>
        <v>0</v>
      </c>
      <c r="S451" s="83">
        <f>IF(T451="",0,IFERROR(IF(VLOOKUP(T451,T$73:T450,1,0)&gt;0,0,0),1))</f>
        <v>0</v>
      </c>
      <c r="T451" s="95" t="str">
        <f>IF(DATOS!BT379=P$74,DATOS!C379,"")</f>
        <v/>
      </c>
    </row>
    <row r="452" spans="18:20" x14ac:dyDescent="0.25">
      <c r="R452" s="83">
        <f t="shared" si="8"/>
        <v>0</v>
      </c>
      <c r="S452" s="83">
        <f>IF(T452="",0,IFERROR(IF(VLOOKUP(T452,T$73:T451,1,0)&gt;0,0,0),1))</f>
        <v>0</v>
      </c>
      <c r="T452" s="95" t="str">
        <f>IF(DATOS!BT380=P$74,DATOS!C380,"")</f>
        <v/>
      </c>
    </row>
    <row r="453" spans="18:20" x14ac:dyDescent="0.25">
      <c r="R453" s="83">
        <f t="shared" si="8"/>
        <v>0</v>
      </c>
      <c r="S453" s="83">
        <f>IF(T453="",0,IFERROR(IF(VLOOKUP(T453,T$73:T452,1,0)&gt;0,0,0),1))</f>
        <v>0</v>
      </c>
      <c r="T453" s="95" t="str">
        <f>IF(DATOS!BT381=P$74,DATOS!C381,"")</f>
        <v/>
      </c>
    </row>
    <row r="454" spans="18:20" x14ac:dyDescent="0.25">
      <c r="R454" s="83">
        <f t="shared" si="8"/>
        <v>0</v>
      </c>
      <c r="S454" s="83">
        <f>IF(T454="",0,IFERROR(IF(VLOOKUP(T454,T$73:T453,1,0)&gt;0,0,0),1))</f>
        <v>0</v>
      </c>
      <c r="T454" s="95" t="str">
        <f>IF(DATOS!BT382=P$74,DATOS!C382,"")</f>
        <v/>
      </c>
    </row>
    <row r="455" spans="18:20" x14ac:dyDescent="0.25">
      <c r="R455" s="83">
        <f t="shared" si="8"/>
        <v>0</v>
      </c>
      <c r="S455" s="83">
        <f>IF(T455="",0,IFERROR(IF(VLOOKUP(T455,T$73:T454,1,0)&gt;0,0,0),1))</f>
        <v>0</v>
      </c>
      <c r="T455" s="95" t="str">
        <f>IF(DATOS!BT383=P$74,DATOS!C383,"")</f>
        <v/>
      </c>
    </row>
    <row r="456" spans="18:20" x14ac:dyDescent="0.25">
      <c r="R456" s="83">
        <f t="shared" si="8"/>
        <v>0</v>
      </c>
      <c r="S456" s="83">
        <f>IF(T456="",0,IFERROR(IF(VLOOKUP(T456,T$73:T455,1,0)&gt;0,0,0),1))</f>
        <v>0</v>
      </c>
      <c r="T456" s="95" t="str">
        <f>IF(DATOS!BT384=P$74,DATOS!C384,"")</f>
        <v/>
      </c>
    </row>
    <row r="457" spans="18:20" x14ac:dyDescent="0.25">
      <c r="R457" s="83">
        <f t="shared" si="8"/>
        <v>0</v>
      </c>
      <c r="S457" s="83">
        <f>IF(T457="",0,IFERROR(IF(VLOOKUP(T457,T$73:T456,1,0)&gt;0,0,0),1))</f>
        <v>0</v>
      </c>
      <c r="T457" s="95" t="str">
        <f>IF(DATOS!BT385=P$74,DATOS!C385,"")</f>
        <v/>
      </c>
    </row>
    <row r="458" spans="18:20" x14ac:dyDescent="0.25">
      <c r="R458" s="83">
        <f t="shared" ref="R458:R521" si="9">R457+S458</f>
        <v>0</v>
      </c>
      <c r="S458" s="83">
        <f>IF(T458="",0,IFERROR(IF(VLOOKUP(T458,T$73:T457,1,0)&gt;0,0,0),1))</f>
        <v>0</v>
      </c>
      <c r="T458" s="95" t="str">
        <f>IF(DATOS!BT386=P$74,DATOS!C386,"")</f>
        <v/>
      </c>
    </row>
    <row r="459" spans="18:20" x14ac:dyDescent="0.25">
      <c r="R459" s="83">
        <f t="shared" si="9"/>
        <v>0</v>
      </c>
      <c r="S459" s="83">
        <f>IF(T459="",0,IFERROR(IF(VLOOKUP(T459,T$73:T458,1,0)&gt;0,0,0),1))</f>
        <v>0</v>
      </c>
      <c r="T459" s="95" t="str">
        <f>IF(DATOS!BT387=P$74,DATOS!C387,"")</f>
        <v/>
      </c>
    </row>
    <row r="460" spans="18:20" x14ac:dyDescent="0.25">
      <c r="R460" s="83">
        <f t="shared" si="9"/>
        <v>0</v>
      </c>
      <c r="S460" s="83">
        <f>IF(T460="",0,IFERROR(IF(VLOOKUP(T460,T$73:T459,1,0)&gt;0,0,0),1))</f>
        <v>0</v>
      </c>
      <c r="T460" s="95" t="str">
        <f>IF(DATOS!BT388=P$74,DATOS!C388,"")</f>
        <v/>
      </c>
    </row>
    <row r="461" spans="18:20" x14ac:dyDescent="0.25">
      <c r="R461" s="83">
        <f t="shared" si="9"/>
        <v>0</v>
      </c>
      <c r="S461" s="83">
        <f>IF(T461="",0,IFERROR(IF(VLOOKUP(T461,T$73:T460,1,0)&gt;0,0,0),1))</f>
        <v>0</v>
      </c>
      <c r="T461" s="95" t="str">
        <f>IF(DATOS!BT389=P$74,DATOS!C389,"")</f>
        <v/>
      </c>
    </row>
    <row r="462" spans="18:20" x14ac:dyDescent="0.25">
      <c r="R462" s="83">
        <f t="shared" si="9"/>
        <v>0</v>
      </c>
      <c r="S462" s="83">
        <f>IF(T462="",0,IFERROR(IF(VLOOKUP(T462,T$73:T461,1,0)&gt;0,0,0),1))</f>
        <v>0</v>
      </c>
      <c r="T462" s="95" t="str">
        <f>IF(DATOS!BT390=P$74,DATOS!C390,"")</f>
        <v/>
      </c>
    </row>
    <row r="463" spans="18:20" x14ac:dyDescent="0.25">
      <c r="R463" s="83">
        <f t="shared" si="9"/>
        <v>0</v>
      </c>
      <c r="S463" s="83">
        <f>IF(T463="",0,IFERROR(IF(VLOOKUP(T463,T$73:T462,1,0)&gt;0,0,0),1))</f>
        <v>0</v>
      </c>
      <c r="T463" s="95" t="str">
        <f>IF(DATOS!BT391=P$74,DATOS!C391,"")</f>
        <v/>
      </c>
    </row>
    <row r="464" spans="18:20" x14ac:dyDescent="0.25">
      <c r="R464" s="83">
        <f t="shared" si="9"/>
        <v>0</v>
      </c>
      <c r="S464" s="83">
        <f>IF(T464="",0,IFERROR(IF(VLOOKUP(T464,T$73:T463,1,0)&gt;0,0,0),1))</f>
        <v>0</v>
      </c>
      <c r="T464" s="95" t="str">
        <f>IF(DATOS!BT392=P$74,DATOS!C392,"")</f>
        <v/>
      </c>
    </row>
    <row r="465" spans="18:20" x14ac:dyDescent="0.25">
      <c r="R465" s="83">
        <f t="shared" si="9"/>
        <v>0</v>
      </c>
      <c r="S465" s="83">
        <f>IF(T465="",0,IFERROR(IF(VLOOKUP(T465,T$73:T464,1,0)&gt;0,0,0),1))</f>
        <v>0</v>
      </c>
      <c r="T465" s="95" t="str">
        <f>IF(DATOS!BT393=P$74,DATOS!C393,"")</f>
        <v/>
      </c>
    </row>
    <row r="466" spans="18:20" x14ac:dyDescent="0.25">
      <c r="R466" s="83">
        <f t="shared" si="9"/>
        <v>0</v>
      </c>
      <c r="S466" s="83">
        <f>IF(T466="",0,IFERROR(IF(VLOOKUP(T466,T$73:T465,1,0)&gt;0,0,0),1))</f>
        <v>0</v>
      </c>
      <c r="T466" s="95" t="str">
        <f>IF(DATOS!BT394=P$74,DATOS!C394,"")</f>
        <v/>
      </c>
    </row>
    <row r="467" spans="18:20" x14ac:dyDescent="0.25">
      <c r="R467" s="83">
        <f t="shared" si="9"/>
        <v>0</v>
      </c>
      <c r="S467" s="83">
        <f>IF(T467="",0,IFERROR(IF(VLOOKUP(T467,T$73:T466,1,0)&gt;0,0,0),1))</f>
        <v>0</v>
      </c>
      <c r="T467" s="95" t="str">
        <f>IF(DATOS!BT395=P$74,DATOS!C395,"")</f>
        <v/>
      </c>
    </row>
    <row r="468" spans="18:20" x14ac:dyDescent="0.25">
      <c r="R468" s="83">
        <f t="shared" si="9"/>
        <v>0</v>
      </c>
      <c r="S468" s="83">
        <f>IF(T468="",0,IFERROR(IF(VLOOKUP(T468,T$73:T467,1,0)&gt;0,0,0),1))</f>
        <v>0</v>
      </c>
      <c r="T468" s="95" t="str">
        <f>IF(DATOS!BT396=P$74,DATOS!C396,"")</f>
        <v/>
      </c>
    </row>
    <row r="469" spans="18:20" x14ac:dyDescent="0.25">
      <c r="R469" s="83">
        <f t="shared" si="9"/>
        <v>0</v>
      </c>
      <c r="S469" s="83">
        <f>IF(T469="",0,IFERROR(IF(VLOOKUP(T469,T$73:T468,1,0)&gt;0,0,0),1))</f>
        <v>0</v>
      </c>
      <c r="T469" s="95" t="str">
        <f>IF(DATOS!BT397=P$74,DATOS!C397,"")</f>
        <v/>
      </c>
    </row>
    <row r="470" spans="18:20" x14ac:dyDescent="0.25">
      <c r="R470" s="83">
        <f t="shared" si="9"/>
        <v>0</v>
      </c>
      <c r="S470" s="83">
        <f>IF(T470="",0,IFERROR(IF(VLOOKUP(T470,T$73:T469,1,0)&gt;0,0,0),1))</f>
        <v>0</v>
      </c>
      <c r="T470" s="95" t="str">
        <f>IF(DATOS!BT398=P$74,DATOS!C398,"")</f>
        <v/>
      </c>
    </row>
    <row r="471" spans="18:20" x14ac:dyDescent="0.25">
      <c r="R471" s="83">
        <f t="shared" si="9"/>
        <v>0</v>
      </c>
      <c r="S471" s="83">
        <f>IF(T471="",0,IFERROR(IF(VLOOKUP(T471,T$73:T470,1,0)&gt;0,0,0),1))</f>
        <v>0</v>
      </c>
      <c r="T471" s="95" t="str">
        <f>IF(DATOS!BT399=P$74,DATOS!C399,"")</f>
        <v/>
      </c>
    </row>
    <row r="472" spans="18:20" x14ac:dyDescent="0.25">
      <c r="R472" s="83">
        <f t="shared" si="9"/>
        <v>0</v>
      </c>
      <c r="S472" s="83">
        <f>IF(T472="",0,IFERROR(IF(VLOOKUP(T472,T$73:T471,1,0)&gt;0,0,0),1))</f>
        <v>0</v>
      </c>
      <c r="T472" s="95" t="str">
        <f>IF(DATOS!BT400=P$74,DATOS!C400,"")</f>
        <v/>
      </c>
    </row>
    <row r="473" spans="18:20" x14ac:dyDescent="0.25">
      <c r="R473" s="83">
        <f t="shared" si="9"/>
        <v>0</v>
      </c>
      <c r="S473" s="83">
        <f>IF(T473="",0,IFERROR(IF(VLOOKUP(T473,T$73:T472,1,0)&gt;0,0,0),1))</f>
        <v>0</v>
      </c>
      <c r="T473" s="95" t="str">
        <f>IF(DATOS!BT401=P$74,DATOS!C401,"")</f>
        <v/>
      </c>
    </row>
    <row r="474" spans="18:20" x14ac:dyDescent="0.25">
      <c r="R474" s="83">
        <f t="shared" si="9"/>
        <v>0</v>
      </c>
      <c r="S474" s="83">
        <f>IF(T474="",0,IFERROR(IF(VLOOKUP(T474,T$73:T473,1,0)&gt;0,0,0),1))</f>
        <v>0</v>
      </c>
      <c r="T474" s="95" t="str">
        <f>IF(DATOS!BT402=P$74,DATOS!C402,"")</f>
        <v/>
      </c>
    </row>
    <row r="475" spans="18:20" x14ac:dyDescent="0.25">
      <c r="R475" s="83">
        <f t="shared" si="9"/>
        <v>0</v>
      </c>
      <c r="S475" s="83">
        <f>IF(T475="",0,IFERROR(IF(VLOOKUP(T475,T$73:T474,1,0)&gt;0,0,0),1))</f>
        <v>0</v>
      </c>
      <c r="T475" s="95" t="str">
        <f>IF(DATOS!BT403=P$74,DATOS!C403,"")</f>
        <v/>
      </c>
    </row>
    <row r="476" spans="18:20" x14ac:dyDescent="0.25">
      <c r="R476" s="83">
        <f t="shared" si="9"/>
        <v>0</v>
      </c>
      <c r="S476" s="83">
        <f>IF(T476="",0,IFERROR(IF(VLOOKUP(T476,T$73:T475,1,0)&gt;0,0,0),1))</f>
        <v>0</v>
      </c>
      <c r="T476" s="95" t="str">
        <f>IF(DATOS!BT404=P$74,DATOS!C404,"")</f>
        <v/>
      </c>
    </row>
    <row r="477" spans="18:20" x14ac:dyDescent="0.25">
      <c r="R477" s="83">
        <f t="shared" si="9"/>
        <v>0</v>
      </c>
      <c r="S477" s="83">
        <f>IF(T477="",0,IFERROR(IF(VLOOKUP(T477,T$73:T476,1,0)&gt;0,0,0),1))</f>
        <v>0</v>
      </c>
      <c r="T477" s="95" t="str">
        <f>IF(DATOS!BT405=P$74,DATOS!C405,"")</f>
        <v/>
      </c>
    </row>
    <row r="478" spans="18:20" x14ac:dyDescent="0.25">
      <c r="R478" s="83">
        <f t="shared" si="9"/>
        <v>0</v>
      </c>
      <c r="S478" s="83">
        <f>IF(T478="",0,IFERROR(IF(VLOOKUP(T478,T$73:T477,1,0)&gt;0,0,0),1))</f>
        <v>0</v>
      </c>
      <c r="T478" s="95" t="str">
        <f>IF(DATOS!BT406=P$74,DATOS!C406,"")</f>
        <v/>
      </c>
    </row>
    <row r="479" spans="18:20" x14ac:dyDescent="0.25">
      <c r="R479" s="83">
        <f t="shared" si="9"/>
        <v>0</v>
      </c>
      <c r="S479" s="83">
        <f>IF(T479="",0,IFERROR(IF(VLOOKUP(T479,T$73:T478,1,0)&gt;0,0,0),1))</f>
        <v>0</v>
      </c>
      <c r="T479" s="95" t="str">
        <f>IF(DATOS!BT407=P$74,DATOS!C407,"")</f>
        <v/>
      </c>
    </row>
    <row r="480" spans="18:20" x14ac:dyDescent="0.25">
      <c r="R480" s="83">
        <f t="shared" si="9"/>
        <v>0</v>
      </c>
      <c r="S480" s="83">
        <f>IF(T480="",0,IFERROR(IF(VLOOKUP(T480,T$73:T479,1,0)&gt;0,0,0),1))</f>
        <v>0</v>
      </c>
      <c r="T480" s="95" t="str">
        <f>IF(DATOS!BT408=P$74,DATOS!C408,"")</f>
        <v/>
      </c>
    </row>
    <row r="481" spans="18:20" x14ac:dyDescent="0.25">
      <c r="R481" s="83">
        <f t="shared" si="9"/>
        <v>0</v>
      </c>
      <c r="S481" s="83">
        <f>IF(T481="",0,IFERROR(IF(VLOOKUP(T481,T$73:T480,1,0)&gt;0,0,0),1))</f>
        <v>0</v>
      </c>
      <c r="T481" s="95" t="str">
        <f>IF(DATOS!BT409=P$74,DATOS!C409,"")</f>
        <v/>
      </c>
    </row>
    <row r="482" spans="18:20" x14ac:dyDescent="0.25">
      <c r="R482" s="83">
        <f t="shared" si="9"/>
        <v>0</v>
      </c>
      <c r="S482" s="83">
        <f>IF(T482="",0,IFERROR(IF(VLOOKUP(T482,T$73:T481,1,0)&gt;0,0,0),1))</f>
        <v>0</v>
      </c>
      <c r="T482" s="95" t="str">
        <f>IF(DATOS!BT410=P$74,DATOS!C410,"")</f>
        <v/>
      </c>
    </row>
    <row r="483" spans="18:20" x14ac:dyDescent="0.25">
      <c r="R483" s="83">
        <f t="shared" si="9"/>
        <v>0</v>
      </c>
      <c r="S483" s="83">
        <f>IF(T483="",0,IFERROR(IF(VLOOKUP(T483,T$73:T482,1,0)&gt;0,0,0),1))</f>
        <v>0</v>
      </c>
      <c r="T483" s="95" t="str">
        <f>IF(DATOS!BT411=P$74,DATOS!C411,"")</f>
        <v/>
      </c>
    </row>
    <row r="484" spans="18:20" x14ac:dyDescent="0.25">
      <c r="R484" s="83">
        <f t="shared" si="9"/>
        <v>0</v>
      </c>
      <c r="S484" s="83">
        <f>IF(T484="",0,IFERROR(IF(VLOOKUP(T484,T$73:T483,1,0)&gt;0,0,0),1))</f>
        <v>0</v>
      </c>
      <c r="T484" s="95" t="str">
        <f>IF(DATOS!BT412=P$74,DATOS!C412,"")</f>
        <v/>
      </c>
    </row>
    <row r="485" spans="18:20" x14ac:dyDescent="0.25">
      <c r="R485" s="83">
        <f t="shared" si="9"/>
        <v>0</v>
      </c>
      <c r="S485" s="83">
        <f>IF(T485="",0,IFERROR(IF(VLOOKUP(T485,T$73:T484,1,0)&gt;0,0,0),1))</f>
        <v>0</v>
      </c>
      <c r="T485" s="95" t="str">
        <f>IF(DATOS!BT413=P$74,DATOS!C413,"")</f>
        <v/>
      </c>
    </row>
    <row r="486" spans="18:20" x14ac:dyDescent="0.25">
      <c r="R486" s="83">
        <f t="shared" si="9"/>
        <v>0</v>
      </c>
      <c r="S486" s="83">
        <f>IF(T486="",0,IFERROR(IF(VLOOKUP(T486,T$73:T485,1,0)&gt;0,0,0),1))</f>
        <v>0</v>
      </c>
      <c r="T486" s="95" t="str">
        <f>IF(DATOS!BT414=P$74,DATOS!C414,"")</f>
        <v/>
      </c>
    </row>
    <row r="487" spans="18:20" x14ac:dyDescent="0.25">
      <c r="R487" s="83">
        <f t="shared" si="9"/>
        <v>0</v>
      </c>
      <c r="S487" s="83">
        <f>IF(T487="",0,IFERROR(IF(VLOOKUP(T487,T$73:T486,1,0)&gt;0,0,0),1))</f>
        <v>0</v>
      </c>
      <c r="T487" s="95" t="str">
        <f>IF(DATOS!BT415=P$74,DATOS!C415,"")</f>
        <v/>
      </c>
    </row>
    <row r="488" spans="18:20" x14ac:dyDescent="0.25">
      <c r="R488" s="83">
        <f t="shared" si="9"/>
        <v>0</v>
      </c>
      <c r="S488" s="83">
        <f>IF(T488="",0,IFERROR(IF(VLOOKUP(T488,T$73:T487,1,0)&gt;0,0,0),1))</f>
        <v>0</v>
      </c>
      <c r="T488" s="95" t="str">
        <f>IF(DATOS!BT416=P$74,DATOS!C416,"")</f>
        <v/>
      </c>
    </row>
    <row r="489" spans="18:20" x14ac:dyDescent="0.25">
      <c r="R489" s="83">
        <f t="shared" si="9"/>
        <v>0</v>
      </c>
      <c r="S489" s="83">
        <f>IF(T489="",0,IFERROR(IF(VLOOKUP(T489,T$73:T488,1,0)&gt;0,0,0),1))</f>
        <v>0</v>
      </c>
      <c r="T489" s="95" t="str">
        <f>IF(DATOS!BT417=P$74,DATOS!C417,"")</f>
        <v/>
      </c>
    </row>
    <row r="490" spans="18:20" x14ac:dyDescent="0.25">
      <c r="R490" s="83">
        <f t="shared" si="9"/>
        <v>0</v>
      </c>
      <c r="S490" s="83">
        <f>IF(T490="",0,IFERROR(IF(VLOOKUP(T490,T$73:T489,1,0)&gt;0,0,0),1))</f>
        <v>0</v>
      </c>
      <c r="T490" s="95" t="str">
        <f>IF(DATOS!BT418=P$74,DATOS!C418,"")</f>
        <v/>
      </c>
    </row>
    <row r="491" spans="18:20" x14ac:dyDescent="0.25">
      <c r="R491" s="83">
        <f t="shared" si="9"/>
        <v>0</v>
      </c>
      <c r="S491" s="83">
        <f>IF(T491="",0,IFERROR(IF(VLOOKUP(T491,T$73:T490,1,0)&gt;0,0,0),1))</f>
        <v>0</v>
      </c>
      <c r="T491" s="95" t="str">
        <f>IF(DATOS!BT419=P$74,DATOS!C419,"")</f>
        <v/>
      </c>
    </row>
    <row r="492" spans="18:20" x14ac:dyDescent="0.25">
      <c r="R492" s="83">
        <f t="shared" si="9"/>
        <v>0</v>
      </c>
      <c r="S492" s="83">
        <f>IF(T492="",0,IFERROR(IF(VLOOKUP(T492,T$73:T491,1,0)&gt;0,0,0),1))</f>
        <v>0</v>
      </c>
      <c r="T492" s="95" t="str">
        <f>IF(DATOS!BT420=P$74,DATOS!C420,"")</f>
        <v/>
      </c>
    </row>
    <row r="493" spans="18:20" x14ac:dyDescent="0.25">
      <c r="R493" s="83">
        <f t="shared" si="9"/>
        <v>0</v>
      </c>
      <c r="S493" s="83">
        <f>IF(T493="",0,IFERROR(IF(VLOOKUP(T493,T$73:T492,1,0)&gt;0,0,0),1))</f>
        <v>0</v>
      </c>
      <c r="T493" s="95" t="str">
        <f>IF(DATOS!BT421=P$74,DATOS!C421,"")</f>
        <v/>
      </c>
    </row>
    <row r="494" spans="18:20" x14ac:dyDescent="0.25">
      <c r="R494" s="83">
        <f t="shared" si="9"/>
        <v>0</v>
      </c>
      <c r="S494" s="83">
        <f>IF(T494="",0,IFERROR(IF(VLOOKUP(T494,T$73:T493,1,0)&gt;0,0,0),1))</f>
        <v>0</v>
      </c>
      <c r="T494" s="95" t="str">
        <f>IF(DATOS!BT422=P$74,DATOS!C422,"")</f>
        <v/>
      </c>
    </row>
    <row r="495" spans="18:20" x14ac:dyDescent="0.25">
      <c r="R495" s="83">
        <f t="shared" si="9"/>
        <v>0</v>
      </c>
      <c r="S495" s="83">
        <f>IF(T495="",0,IFERROR(IF(VLOOKUP(T495,T$73:T494,1,0)&gt;0,0,0),1))</f>
        <v>0</v>
      </c>
      <c r="T495" s="95" t="str">
        <f>IF(DATOS!BT423=P$74,DATOS!C423,"")</f>
        <v/>
      </c>
    </row>
    <row r="496" spans="18:20" x14ac:dyDescent="0.25">
      <c r="R496" s="83">
        <f t="shared" si="9"/>
        <v>0</v>
      </c>
      <c r="S496" s="83">
        <f>IF(T496="",0,IFERROR(IF(VLOOKUP(T496,T$73:T495,1,0)&gt;0,0,0),1))</f>
        <v>0</v>
      </c>
      <c r="T496" s="95" t="str">
        <f>IF(DATOS!BT424=P$74,DATOS!C424,"")</f>
        <v/>
      </c>
    </row>
    <row r="497" spans="18:20" x14ac:dyDescent="0.25">
      <c r="R497" s="83">
        <f t="shared" si="9"/>
        <v>0</v>
      </c>
      <c r="S497" s="83">
        <f>IF(T497="",0,IFERROR(IF(VLOOKUP(T497,T$73:T496,1,0)&gt;0,0,0),1))</f>
        <v>0</v>
      </c>
      <c r="T497" s="95" t="str">
        <f>IF(DATOS!BT425=P$74,DATOS!C425,"")</f>
        <v/>
      </c>
    </row>
    <row r="498" spans="18:20" x14ac:dyDescent="0.25">
      <c r="R498" s="83">
        <f t="shared" si="9"/>
        <v>0</v>
      </c>
      <c r="S498" s="83">
        <f>IF(T498="",0,IFERROR(IF(VLOOKUP(T498,T$73:T497,1,0)&gt;0,0,0),1))</f>
        <v>0</v>
      </c>
      <c r="T498" s="95" t="str">
        <f>IF(DATOS!BT426=P$74,DATOS!C426,"")</f>
        <v/>
      </c>
    </row>
    <row r="499" spans="18:20" x14ac:dyDescent="0.25">
      <c r="R499" s="83">
        <f t="shared" si="9"/>
        <v>0</v>
      </c>
      <c r="S499" s="83">
        <f>IF(T499="",0,IFERROR(IF(VLOOKUP(T499,T$73:T498,1,0)&gt;0,0,0),1))</f>
        <v>0</v>
      </c>
      <c r="T499" s="95" t="str">
        <f>IF(DATOS!BT427=P$74,DATOS!C427,"")</f>
        <v/>
      </c>
    </row>
    <row r="500" spans="18:20" x14ac:dyDescent="0.25">
      <c r="R500" s="83">
        <f t="shared" si="9"/>
        <v>0</v>
      </c>
      <c r="S500" s="83">
        <f>IF(T500="",0,IFERROR(IF(VLOOKUP(T500,T$73:T499,1,0)&gt;0,0,0),1))</f>
        <v>0</v>
      </c>
      <c r="T500" s="95" t="str">
        <f>IF(DATOS!BT428=P$74,DATOS!C428,"")</f>
        <v/>
      </c>
    </row>
    <row r="501" spans="18:20" x14ac:dyDescent="0.25">
      <c r="R501" s="83">
        <f t="shared" si="9"/>
        <v>0</v>
      </c>
      <c r="S501" s="83">
        <f>IF(T501="",0,IFERROR(IF(VLOOKUP(T501,T$73:T500,1,0)&gt;0,0,0),1))</f>
        <v>0</v>
      </c>
      <c r="T501" s="95" t="str">
        <f>IF(DATOS!BT429=P$74,DATOS!C429,"")</f>
        <v/>
      </c>
    </row>
    <row r="502" spans="18:20" x14ac:dyDescent="0.25">
      <c r="R502" s="83">
        <f t="shared" si="9"/>
        <v>0</v>
      </c>
      <c r="S502" s="83">
        <f>IF(T502="",0,IFERROR(IF(VLOOKUP(T502,T$73:T501,1,0)&gt;0,0,0),1))</f>
        <v>0</v>
      </c>
      <c r="T502" s="95" t="str">
        <f>IF(DATOS!BT430=P$74,DATOS!C430,"")</f>
        <v/>
      </c>
    </row>
    <row r="503" spans="18:20" x14ac:dyDescent="0.25">
      <c r="R503" s="83">
        <f t="shared" si="9"/>
        <v>0</v>
      </c>
      <c r="S503" s="83">
        <f>IF(T503="",0,IFERROR(IF(VLOOKUP(T503,T$73:T502,1,0)&gt;0,0,0),1))</f>
        <v>0</v>
      </c>
      <c r="T503" s="95" t="str">
        <f>IF(DATOS!BT431=P$74,DATOS!C431,"")</f>
        <v/>
      </c>
    </row>
    <row r="504" spans="18:20" x14ac:dyDescent="0.25">
      <c r="R504" s="83">
        <f t="shared" si="9"/>
        <v>0</v>
      </c>
      <c r="S504" s="83">
        <f>IF(T504="",0,IFERROR(IF(VLOOKUP(T504,T$73:T503,1,0)&gt;0,0,0),1))</f>
        <v>0</v>
      </c>
      <c r="T504" s="95" t="str">
        <f>IF(DATOS!BT432=P$74,DATOS!C432,"")</f>
        <v/>
      </c>
    </row>
    <row r="505" spans="18:20" x14ac:dyDescent="0.25">
      <c r="R505" s="83">
        <f t="shared" si="9"/>
        <v>0</v>
      </c>
      <c r="S505" s="83">
        <f>IF(T505="",0,IFERROR(IF(VLOOKUP(T505,T$73:T504,1,0)&gt;0,0,0),1))</f>
        <v>0</v>
      </c>
      <c r="T505" s="95" t="str">
        <f>IF(DATOS!BT433=P$74,DATOS!C433,"")</f>
        <v/>
      </c>
    </row>
    <row r="506" spans="18:20" x14ac:dyDescent="0.25">
      <c r="R506" s="83">
        <f t="shared" si="9"/>
        <v>0</v>
      </c>
      <c r="S506" s="83">
        <f>IF(T506="",0,IFERROR(IF(VLOOKUP(T506,T$73:T505,1,0)&gt;0,0,0),1))</f>
        <v>0</v>
      </c>
      <c r="T506" s="95" t="str">
        <f>IF(DATOS!BT434=P$74,DATOS!C434,"")</f>
        <v/>
      </c>
    </row>
    <row r="507" spans="18:20" x14ac:dyDescent="0.25">
      <c r="R507" s="83">
        <f t="shared" si="9"/>
        <v>0</v>
      </c>
      <c r="S507" s="83">
        <f>IF(T507="",0,IFERROR(IF(VLOOKUP(T507,T$73:T506,1,0)&gt;0,0,0),1))</f>
        <v>0</v>
      </c>
      <c r="T507" s="95" t="str">
        <f>IF(DATOS!BT435=P$74,DATOS!C435,"")</f>
        <v/>
      </c>
    </row>
    <row r="508" spans="18:20" x14ac:dyDescent="0.25">
      <c r="R508" s="83">
        <f t="shared" si="9"/>
        <v>0</v>
      </c>
      <c r="S508" s="83">
        <f>IF(T508="",0,IFERROR(IF(VLOOKUP(T508,T$73:T507,1,0)&gt;0,0,0),1))</f>
        <v>0</v>
      </c>
      <c r="T508" s="95" t="str">
        <f>IF(DATOS!BT436=P$74,DATOS!C436,"")</f>
        <v/>
      </c>
    </row>
    <row r="509" spans="18:20" x14ac:dyDescent="0.25">
      <c r="R509" s="83">
        <f t="shared" si="9"/>
        <v>0</v>
      </c>
      <c r="S509" s="83">
        <f>IF(T509="",0,IFERROR(IF(VLOOKUP(T509,T$73:T508,1,0)&gt;0,0,0),1))</f>
        <v>0</v>
      </c>
      <c r="T509" s="95" t="str">
        <f>IF(DATOS!BT437=P$74,DATOS!C437,"")</f>
        <v/>
      </c>
    </row>
    <row r="510" spans="18:20" x14ac:dyDescent="0.25">
      <c r="R510" s="83">
        <f t="shared" si="9"/>
        <v>0</v>
      </c>
      <c r="S510" s="83">
        <f>IF(T510="",0,IFERROR(IF(VLOOKUP(T510,T$73:T509,1,0)&gt;0,0,0),1))</f>
        <v>0</v>
      </c>
      <c r="T510" s="95" t="str">
        <f>IF(DATOS!BT438=P$74,DATOS!C438,"")</f>
        <v/>
      </c>
    </row>
    <row r="511" spans="18:20" x14ac:dyDescent="0.25">
      <c r="R511" s="83">
        <f t="shared" si="9"/>
        <v>0</v>
      </c>
      <c r="S511" s="83">
        <f>IF(T511="",0,IFERROR(IF(VLOOKUP(T511,T$73:T510,1,0)&gt;0,0,0),1))</f>
        <v>0</v>
      </c>
      <c r="T511" s="95" t="str">
        <f>IF(DATOS!BT439=P$74,DATOS!C439,"")</f>
        <v/>
      </c>
    </row>
    <row r="512" spans="18:20" x14ac:dyDescent="0.25">
      <c r="R512" s="83">
        <f t="shared" si="9"/>
        <v>0</v>
      </c>
      <c r="S512" s="83">
        <f>IF(T512="",0,IFERROR(IF(VLOOKUP(T512,T$73:T511,1,0)&gt;0,0,0),1))</f>
        <v>0</v>
      </c>
      <c r="T512" s="95" t="str">
        <f>IF(DATOS!BT440=P$74,DATOS!C440,"")</f>
        <v/>
      </c>
    </row>
    <row r="513" spans="18:20" x14ac:dyDescent="0.25">
      <c r="R513" s="83">
        <f t="shared" si="9"/>
        <v>0</v>
      </c>
      <c r="S513" s="83">
        <f>IF(T513="",0,IFERROR(IF(VLOOKUP(T513,T$73:T512,1,0)&gt;0,0,0),1))</f>
        <v>0</v>
      </c>
      <c r="T513" s="95" t="str">
        <f>IF(DATOS!BT441=P$74,DATOS!C441,"")</f>
        <v/>
      </c>
    </row>
    <row r="514" spans="18:20" x14ac:dyDescent="0.25">
      <c r="R514" s="83">
        <f t="shared" si="9"/>
        <v>0</v>
      </c>
      <c r="S514" s="83">
        <f>IF(T514="",0,IFERROR(IF(VLOOKUP(T514,T$73:T513,1,0)&gt;0,0,0),1))</f>
        <v>0</v>
      </c>
      <c r="T514" s="95" t="str">
        <f>IF(DATOS!BT442=P$74,DATOS!C442,"")</f>
        <v/>
      </c>
    </row>
    <row r="515" spans="18:20" x14ac:dyDescent="0.25">
      <c r="R515" s="83">
        <f t="shared" si="9"/>
        <v>0</v>
      </c>
      <c r="S515" s="83">
        <f>IF(T515="",0,IFERROR(IF(VLOOKUP(T515,T$73:T514,1,0)&gt;0,0,0),1))</f>
        <v>0</v>
      </c>
      <c r="T515" s="95" t="str">
        <f>IF(DATOS!BT443=P$74,DATOS!C443,"")</f>
        <v/>
      </c>
    </row>
    <row r="516" spans="18:20" x14ac:dyDescent="0.25">
      <c r="R516" s="83">
        <f t="shared" si="9"/>
        <v>0</v>
      </c>
      <c r="S516" s="83">
        <f>IF(T516="",0,IFERROR(IF(VLOOKUP(T516,T$73:T515,1,0)&gt;0,0,0),1))</f>
        <v>0</v>
      </c>
      <c r="T516" s="95" t="str">
        <f>IF(DATOS!BT444=P$74,DATOS!C444,"")</f>
        <v/>
      </c>
    </row>
    <row r="517" spans="18:20" x14ac:dyDescent="0.25">
      <c r="R517" s="83">
        <f t="shared" si="9"/>
        <v>0</v>
      </c>
      <c r="S517" s="83">
        <f>IF(T517="",0,IFERROR(IF(VLOOKUP(T517,T$73:T516,1,0)&gt;0,0,0),1))</f>
        <v>0</v>
      </c>
      <c r="T517" s="95" t="str">
        <f>IF(DATOS!BT445=P$74,DATOS!C445,"")</f>
        <v/>
      </c>
    </row>
    <row r="518" spans="18:20" x14ac:dyDescent="0.25">
      <c r="R518" s="83">
        <f t="shared" si="9"/>
        <v>0</v>
      </c>
      <c r="S518" s="83">
        <f>IF(T518="",0,IFERROR(IF(VLOOKUP(T518,T$73:T517,1,0)&gt;0,0,0),1))</f>
        <v>0</v>
      </c>
      <c r="T518" s="95" t="str">
        <f>IF(DATOS!BT446=P$74,DATOS!C446,"")</f>
        <v/>
      </c>
    </row>
    <row r="519" spans="18:20" x14ac:dyDescent="0.25">
      <c r="R519" s="83">
        <f t="shared" si="9"/>
        <v>0</v>
      </c>
      <c r="S519" s="83">
        <f>IF(T519="",0,IFERROR(IF(VLOOKUP(T519,T$73:T518,1,0)&gt;0,0,0),1))</f>
        <v>0</v>
      </c>
      <c r="T519" s="95" t="str">
        <f>IF(DATOS!BT447=P$74,DATOS!C447,"")</f>
        <v/>
      </c>
    </row>
    <row r="520" spans="18:20" x14ac:dyDescent="0.25">
      <c r="R520" s="83">
        <f t="shared" si="9"/>
        <v>0</v>
      </c>
      <c r="S520" s="83">
        <f>IF(T520="",0,IFERROR(IF(VLOOKUP(T520,T$73:T519,1,0)&gt;0,0,0),1))</f>
        <v>0</v>
      </c>
      <c r="T520" s="95" t="str">
        <f>IF(DATOS!BT448=P$74,DATOS!C448,"")</f>
        <v/>
      </c>
    </row>
    <row r="521" spans="18:20" x14ac:dyDescent="0.25">
      <c r="R521" s="83">
        <f t="shared" si="9"/>
        <v>0</v>
      </c>
      <c r="S521" s="83">
        <f>IF(T521="",0,IFERROR(IF(VLOOKUP(T521,T$73:T520,1,0)&gt;0,0,0),1))</f>
        <v>0</v>
      </c>
      <c r="T521" s="95" t="str">
        <f>IF(DATOS!BT449=P$74,DATOS!C449,"")</f>
        <v/>
      </c>
    </row>
    <row r="522" spans="18:20" x14ac:dyDescent="0.25">
      <c r="R522" s="83">
        <f t="shared" ref="R522:R585" si="10">R521+S522</f>
        <v>0</v>
      </c>
      <c r="S522" s="83">
        <f>IF(T522="",0,IFERROR(IF(VLOOKUP(T522,T$73:T521,1,0)&gt;0,0,0),1))</f>
        <v>0</v>
      </c>
      <c r="T522" s="95" t="str">
        <f>IF(DATOS!BT450=P$74,DATOS!C450,"")</f>
        <v/>
      </c>
    </row>
    <row r="523" spans="18:20" x14ac:dyDescent="0.25">
      <c r="R523" s="83">
        <f t="shared" si="10"/>
        <v>0</v>
      </c>
      <c r="S523" s="83">
        <f>IF(T523="",0,IFERROR(IF(VLOOKUP(T523,T$73:T522,1,0)&gt;0,0,0),1))</f>
        <v>0</v>
      </c>
      <c r="T523" s="95" t="str">
        <f>IF(DATOS!BT451=P$74,DATOS!C451,"")</f>
        <v/>
      </c>
    </row>
    <row r="524" spans="18:20" x14ac:dyDescent="0.25">
      <c r="R524" s="83">
        <f t="shared" si="10"/>
        <v>0</v>
      </c>
      <c r="S524" s="83">
        <f>IF(T524="",0,IFERROR(IF(VLOOKUP(T524,T$73:T523,1,0)&gt;0,0,0),1))</f>
        <v>0</v>
      </c>
      <c r="T524" s="95" t="str">
        <f>IF(DATOS!BT452=P$74,DATOS!C452,"")</f>
        <v/>
      </c>
    </row>
    <row r="525" spans="18:20" x14ac:dyDescent="0.25">
      <c r="R525" s="83">
        <f t="shared" si="10"/>
        <v>0</v>
      </c>
      <c r="S525" s="83">
        <f>IF(T525="",0,IFERROR(IF(VLOOKUP(T525,T$73:T524,1,0)&gt;0,0,0),1))</f>
        <v>0</v>
      </c>
      <c r="T525" s="95" t="str">
        <f>IF(DATOS!BT453=P$74,DATOS!C453,"")</f>
        <v/>
      </c>
    </row>
    <row r="526" spans="18:20" x14ac:dyDescent="0.25">
      <c r="R526" s="83">
        <f t="shared" si="10"/>
        <v>0</v>
      </c>
      <c r="S526" s="83">
        <f>IF(T526="",0,IFERROR(IF(VLOOKUP(T526,T$73:T525,1,0)&gt;0,0,0),1))</f>
        <v>0</v>
      </c>
      <c r="T526" s="95" t="str">
        <f>IF(DATOS!BT454=P$74,DATOS!C454,"")</f>
        <v/>
      </c>
    </row>
    <row r="527" spans="18:20" x14ac:dyDescent="0.25">
      <c r="R527" s="83">
        <f t="shared" si="10"/>
        <v>0</v>
      </c>
      <c r="S527" s="83">
        <f>IF(T527="",0,IFERROR(IF(VLOOKUP(T527,T$73:T526,1,0)&gt;0,0,0),1))</f>
        <v>0</v>
      </c>
      <c r="T527" s="95" t="str">
        <f>IF(DATOS!BT455=P$74,DATOS!C455,"")</f>
        <v/>
      </c>
    </row>
    <row r="528" spans="18:20" x14ac:dyDescent="0.25">
      <c r="R528" s="83">
        <f t="shared" si="10"/>
        <v>0</v>
      </c>
      <c r="S528" s="83">
        <f>IF(T528="",0,IFERROR(IF(VLOOKUP(T528,T$73:T527,1,0)&gt;0,0,0),1))</f>
        <v>0</v>
      </c>
      <c r="T528" s="95" t="str">
        <f>IF(DATOS!BT456=P$74,DATOS!C456,"")</f>
        <v/>
      </c>
    </row>
    <row r="529" spans="18:20" x14ac:dyDescent="0.25">
      <c r="R529" s="83">
        <f t="shared" si="10"/>
        <v>0</v>
      </c>
      <c r="S529" s="83">
        <f>IF(T529="",0,IFERROR(IF(VLOOKUP(T529,T$73:T528,1,0)&gt;0,0,0),1))</f>
        <v>0</v>
      </c>
      <c r="T529" s="95" t="str">
        <f>IF(DATOS!BT457=P$74,DATOS!C457,"")</f>
        <v/>
      </c>
    </row>
    <row r="530" spans="18:20" x14ac:dyDescent="0.25">
      <c r="R530" s="83">
        <f t="shared" si="10"/>
        <v>0</v>
      </c>
      <c r="S530" s="83">
        <f>IF(T530="",0,IFERROR(IF(VLOOKUP(T530,T$73:T529,1,0)&gt;0,0,0),1))</f>
        <v>0</v>
      </c>
      <c r="T530" s="95" t="str">
        <f>IF(DATOS!BT458=P$74,DATOS!C458,"")</f>
        <v/>
      </c>
    </row>
    <row r="531" spans="18:20" x14ac:dyDescent="0.25">
      <c r="R531" s="83">
        <f t="shared" si="10"/>
        <v>0</v>
      </c>
      <c r="S531" s="83">
        <f>IF(T531="",0,IFERROR(IF(VLOOKUP(T531,T$73:T530,1,0)&gt;0,0,0),1))</f>
        <v>0</v>
      </c>
      <c r="T531" s="95" t="str">
        <f>IF(DATOS!BT459=P$74,DATOS!C459,"")</f>
        <v/>
      </c>
    </row>
    <row r="532" spans="18:20" x14ac:dyDescent="0.25">
      <c r="R532" s="83">
        <f t="shared" si="10"/>
        <v>0</v>
      </c>
      <c r="S532" s="83">
        <f>IF(T532="",0,IFERROR(IF(VLOOKUP(T532,T$73:T531,1,0)&gt;0,0,0),1))</f>
        <v>0</v>
      </c>
      <c r="T532" s="95" t="str">
        <f>IF(DATOS!BT460=P$74,DATOS!C460,"")</f>
        <v/>
      </c>
    </row>
    <row r="533" spans="18:20" x14ac:dyDescent="0.25">
      <c r="R533" s="83">
        <f t="shared" si="10"/>
        <v>0</v>
      </c>
      <c r="S533" s="83">
        <f>IF(T533="",0,IFERROR(IF(VLOOKUP(T533,T$73:T532,1,0)&gt;0,0,0),1))</f>
        <v>0</v>
      </c>
      <c r="T533" s="95" t="str">
        <f>IF(DATOS!BT461=P$74,DATOS!C461,"")</f>
        <v/>
      </c>
    </row>
    <row r="534" spans="18:20" x14ac:dyDescent="0.25">
      <c r="R534" s="83">
        <f t="shared" si="10"/>
        <v>0</v>
      </c>
      <c r="S534" s="83">
        <f>IF(T534="",0,IFERROR(IF(VLOOKUP(T534,T$73:T533,1,0)&gt;0,0,0),1))</f>
        <v>0</v>
      </c>
      <c r="T534" s="95" t="str">
        <f>IF(DATOS!BT462=P$74,DATOS!C462,"")</f>
        <v/>
      </c>
    </row>
    <row r="535" spans="18:20" x14ac:dyDescent="0.25">
      <c r="R535" s="83">
        <f t="shared" si="10"/>
        <v>0</v>
      </c>
      <c r="S535" s="83">
        <f>IF(T535="",0,IFERROR(IF(VLOOKUP(T535,T$73:T534,1,0)&gt;0,0,0),1))</f>
        <v>0</v>
      </c>
      <c r="T535" s="95" t="str">
        <f>IF(DATOS!BT463=P$74,DATOS!C463,"")</f>
        <v/>
      </c>
    </row>
    <row r="536" spans="18:20" x14ac:dyDescent="0.25">
      <c r="R536" s="83">
        <f t="shared" si="10"/>
        <v>0</v>
      </c>
      <c r="S536" s="83">
        <f>IF(T536="",0,IFERROR(IF(VLOOKUP(T536,T$73:T535,1,0)&gt;0,0,0),1))</f>
        <v>0</v>
      </c>
      <c r="T536" s="95" t="str">
        <f>IF(DATOS!BT464=P$74,DATOS!C464,"")</f>
        <v/>
      </c>
    </row>
    <row r="537" spans="18:20" x14ac:dyDescent="0.25">
      <c r="R537" s="83">
        <f t="shared" si="10"/>
        <v>0</v>
      </c>
      <c r="S537" s="83">
        <f>IF(T537="",0,IFERROR(IF(VLOOKUP(T537,T$73:T536,1,0)&gt;0,0,0),1))</f>
        <v>0</v>
      </c>
      <c r="T537" s="95" t="str">
        <f>IF(DATOS!BT465=P$74,DATOS!C465,"")</f>
        <v/>
      </c>
    </row>
    <row r="538" spans="18:20" x14ac:dyDescent="0.25">
      <c r="R538" s="83">
        <f t="shared" si="10"/>
        <v>0</v>
      </c>
      <c r="S538" s="83">
        <f>IF(T538="",0,IFERROR(IF(VLOOKUP(T538,T$73:T537,1,0)&gt;0,0,0),1))</f>
        <v>0</v>
      </c>
      <c r="T538" s="95" t="str">
        <f>IF(DATOS!BT466=P$74,DATOS!C466,"")</f>
        <v/>
      </c>
    </row>
    <row r="539" spans="18:20" x14ac:dyDescent="0.25">
      <c r="R539" s="83">
        <f t="shared" si="10"/>
        <v>0</v>
      </c>
      <c r="S539" s="83">
        <f>IF(T539="",0,IFERROR(IF(VLOOKUP(T539,T$73:T538,1,0)&gt;0,0,0),1))</f>
        <v>0</v>
      </c>
      <c r="T539" s="95" t="str">
        <f>IF(DATOS!BT467=P$74,DATOS!C467,"")</f>
        <v/>
      </c>
    </row>
    <row r="540" spans="18:20" x14ac:dyDescent="0.25">
      <c r="R540" s="83">
        <f t="shared" si="10"/>
        <v>0</v>
      </c>
      <c r="S540" s="83">
        <f>IF(T540="",0,IFERROR(IF(VLOOKUP(T540,T$73:T539,1,0)&gt;0,0,0),1))</f>
        <v>0</v>
      </c>
      <c r="T540" s="95" t="str">
        <f>IF(DATOS!BT468=P$74,DATOS!C468,"")</f>
        <v/>
      </c>
    </row>
    <row r="541" spans="18:20" x14ac:dyDescent="0.25">
      <c r="R541" s="83">
        <f t="shared" si="10"/>
        <v>0</v>
      </c>
      <c r="S541" s="83">
        <f>IF(T541="",0,IFERROR(IF(VLOOKUP(T541,T$73:T540,1,0)&gt;0,0,0),1))</f>
        <v>0</v>
      </c>
      <c r="T541" s="95" t="str">
        <f>IF(DATOS!BT469=P$74,DATOS!C469,"")</f>
        <v/>
      </c>
    </row>
    <row r="542" spans="18:20" x14ac:dyDescent="0.25">
      <c r="R542" s="83">
        <f t="shared" si="10"/>
        <v>0</v>
      </c>
      <c r="S542" s="83">
        <f>IF(T542="",0,IFERROR(IF(VLOOKUP(T542,T$73:T541,1,0)&gt;0,0,0),1))</f>
        <v>0</v>
      </c>
      <c r="T542" s="95" t="str">
        <f>IF(DATOS!BT470=P$74,DATOS!C470,"")</f>
        <v/>
      </c>
    </row>
    <row r="543" spans="18:20" x14ac:dyDescent="0.25">
      <c r="R543" s="83">
        <f t="shared" si="10"/>
        <v>0</v>
      </c>
      <c r="S543" s="83">
        <f>IF(T543="",0,IFERROR(IF(VLOOKUP(T543,T$73:T542,1,0)&gt;0,0,0),1))</f>
        <v>0</v>
      </c>
      <c r="T543" s="95" t="str">
        <f>IF(DATOS!BT471=P$74,DATOS!C471,"")</f>
        <v/>
      </c>
    </row>
    <row r="544" spans="18:20" x14ac:dyDescent="0.25">
      <c r="R544" s="83">
        <f t="shared" si="10"/>
        <v>0</v>
      </c>
      <c r="S544" s="83">
        <f>IF(T544="",0,IFERROR(IF(VLOOKUP(T544,T$73:T543,1,0)&gt;0,0,0),1))</f>
        <v>0</v>
      </c>
      <c r="T544" s="95" t="str">
        <f>IF(DATOS!BT472=P$74,DATOS!C472,"")</f>
        <v/>
      </c>
    </row>
    <row r="545" spans="18:20" x14ac:dyDescent="0.25">
      <c r="R545" s="83">
        <f t="shared" si="10"/>
        <v>0</v>
      </c>
      <c r="S545" s="83">
        <f>IF(T545="",0,IFERROR(IF(VLOOKUP(T545,T$73:T544,1,0)&gt;0,0,0),1))</f>
        <v>0</v>
      </c>
      <c r="T545" s="95" t="str">
        <f>IF(DATOS!BT473=P$74,DATOS!C473,"")</f>
        <v/>
      </c>
    </row>
    <row r="546" spans="18:20" x14ac:dyDescent="0.25">
      <c r="R546" s="83">
        <f t="shared" si="10"/>
        <v>0</v>
      </c>
      <c r="S546" s="83">
        <f>IF(T546="",0,IFERROR(IF(VLOOKUP(T546,T$73:T545,1,0)&gt;0,0,0),1))</f>
        <v>0</v>
      </c>
      <c r="T546" s="95" t="str">
        <f>IF(DATOS!BT474=P$74,DATOS!C474,"")</f>
        <v/>
      </c>
    </row>
    <row r="547" spans="18:20" x14ac:dyDescent="0.25">
      <c r="R547" s="83">
        <f t="shared" si="10"/>
        <v>0</v>
      </c>
      <c r="S547" s="83">
        <f>IF(T547="",0,IFERROR(IF(VLOOKUP(T547,T$73:T546,1,0)&gt;0,0,0),1))</f>
        <v>0</v>
      </c>
      <c r="T547" s="95" t="str">
        <f>IF(DATOS!BT475=P$74,DATOS!C475,"")</f>
        <v/>
      </c>
    </row>
    <row r="548" spans="18:20" x14ac:dyDescent="0.25">
      <c r="R548" s="83">
        <f t="shared" si="10"/>
        <v>0</v>
      </c>
      <c r="S548" s="83">
        <f>IF(T548="",0,IFERROR(IF(VLOOKUP(T548,T$73:T547,1,0)&gt;0,0,0),1))</f>
        <v>0</v>
      </c>
      <c r="T548" s="95" t="str">
        <f>IF(DATOS!BT476=P$74,DATOS!C476,"")</f>
        <v/>
      </c>
    </row>
    <row r="549" spans="18:20" x14ac:dyDescent="0.25">
      <c r="R549" s="83">
        <f t="shared" si="10"/>
        <v>0</v>
      </c>
      <c r="S549" s="83">
        <f>IF(T549="",0,IFERROR(IF(VLOOKUP(T549,T$73:T548,1,0)&gt;0,0,0),1))</f>
        <v>0</v>
      </c>
      <c r="T549" s="95" t="str">
        <f>IF(DATOS!BT477=P$74,DATOS!C477,"")</f>
        <v/>
      </c>
    </row>
    <row r="550" spans="18:20" x14ac:dyDescent="0.25">
      <c r="R550" s="83">
        <f t="shared" si="10"/>
        <v>0</v>
      </c>
      <c r="S550" s="83">
        <f>IF(T550="",0,IFERROR(IF(VLOOKUP(T550,T$73:T549,1,0)&gt;0,0,0),1))</f>
        <v>0</v>
      </c>
      <c r="T550" s="95" t="str">
        <f>IF(DATOS!BT478=P$74,DATOS!C478,"")</f>
        <v/>
      </c>
    </row>
    <row r="551" spans="18:20" x14ac:dyDescent="0.25">
      <c r="R551" s="83">
        <f t="shared" si="10"/>
        <v>0</v>
      </c>
      <c r="S551" s="83">
        <f>IF(T551="",0,IFERROR(IF(VLOOKUP(T551,T$73:T550,1,0)&gt;0,0,0),1))</f>
        <v>0</v>
      </c>
      <c r="T551" s="95" t="str">
        <f>IF(DATOS!BT479=P$74,DATOS!C479,"")</f>
        <v/>
      </c>
    </row>
    <row r="552" spans="18:20" x14ac:dyDescent="0.25">
      <c r="R552" s="83">
        <f t="shared" si="10"/>
        <v>0</v>
      </c>
      <c r="S552" s="83">
        <f>IF(T552="",0,IFERROR(IF(VLOOKUP(T552,T$73:T551,1,0)&gt;0,0,0),1))</f>
        <v>0</v>
      </c>
      <c r="T552" s="95" t="str">
        <f>IF(DATOS!BT480=P$74,DATOS!C480,"")</f>
        <v/>
      </c>
    </row>
    <row r="553" spans="18:20" x14ac:dyDescent="0.25">
      <c r="R553" s="83">
        <f t="shared" si="10"/>
        <v>0</v>
      </c>
      <c r="S553" s="83">
        <f>IF(T553="",0,IFERROR(IF(VLOOKUP(T553,T$73:T552,1,0)&gt;0,0,0),1))</f>
        <v>0</v>
      </c>
      <c r="T553" s="95" t="str">
        <f>IF(DATOS!BT481=P$74,DATOS!C481,"")</f>
        <v/>
      </c>
    </row>
    <row r="554" spans="18:20" x14ac:dyDescent="0.25">
      <c r="R554" s="83">
        <f t="shared" si="10"/>
        <v>0</v>
      </c>
      <c r="S554" s="83">
        <f>IF(T554="",0,IFERROR(IF(VLOOKUP(T554,T$73:T553,1,0)&gt;0,0,0),1))</f>
        <v>0</v>
      </c>
      <c r="T554" s="95" t="str">
        <f>IF(DATOS!BT482=P$74,DATOS!C482,"")</f>
        <v/>
      </c>
    </row>
    <row r="555" spans="18:20" x14ac:dyDescent="0.25">
      <c r="R555" s="83">
        <f t="shared" si="10"/>
        <v>0</v>
      </c>
      <c r="S555" s="83">
        <f>IF(T555="",0,IFERROR(IF(VLOOKUP(T555,T$73:T554,1,0)&gt;0,0,0),1))</f>
        <v>0</v>
      </c>
      <c r="T555" s="95" t="str">
        <f>IF(DATOS!BT483=P$74,DATOS!C483,"")</f>
        <v/>
      </c>
    </row>
    <row r="556" spans="18:20" x14ac:dyDescent="0.25">
      <c r="R556" s="83">
        <f t="shared" si="10"/>
        <v>0</v>
      </c>
      <c r="S556" s="83">
        <f>IF(T556="",0,IFERROR(IF(VLOOKUP(T556,T$73:T555,1,0)&gt;0,0,0),1))</f>
        <v>0</v>
      </c>
      <c r="T556" s="95" t="str">
        <f>IF(DATOS!BT484=P$74,DATOS!C484,"")</f>
        <v/>
      </c>
    </row>
    <row r="557" spans="18:20" x14ac:dyDescent="0.25">
      <c r="R557" s="83">
        <f t="shared" si="10"/>
        <v>0</v>
      </c>
      <c r="S557" s="83">
        <f>IF(T557="",0,IFERROR(IF(VLOOKUP(T557,T$73:T556,1,0)&gt;0,0,0),1))</f>
        <v>0</v>
      </c>
      <c r="T557" s="95" t="str">
        <f>IF(DATOS!BT485=P$74,DATOS!C485,"")</f>
        <v/>
      </c>
    </row>
    <row r="558" spans="18:20" x14ac:dyDescent="0.25">
      <c r="R558" s="83">
        <f t="shared" si="10"/>
        <v>0</v>
      </c>
      <c r="S558" s="83">
        <f>IF(T558="",0,IFERROR(IF(VLOOKUP(T558,T$73:T557,1,0)&gt;0,0,0),1))</f>
        <v>0</v>
      </c>
      <c r="T558" s="95" t="str">
        <f>IF(DATOS!BT486=P$74,DATOS!C486,"")</f>
        <v/>
      </c>
    </row>
    <row r="559" spans="18:20" x14ac:dyDescent="0.25">
      <c r="R559" s="83">
        <f t="shared" si="10"/>
        <v>0</v>
      </c>
      <c r="S559" s="83">
        <f>IF(T559="",0,IFERROR(IF(VLOOKUP(T559,T$73:T558,1,0)&gt;0,0,0),1))</f>
        <v>0</v>
      </c>
      <c r="T559" s="95" t="str">
        <f>IF(DATOS!BT487=P$74,DATOS!C487,"")</f>
        <v/>
      </c>
    </row>
    <row r="560" spans="18:20" x14ac:dyDescent="0.25">
      <c r="R560" s="83">
        <f t="shared" si="10"/>
        <v>0</v>
      </c>
      <c r="S560" s="83">
        <f>IF(T560="",0,IFERROR(IF(VLOOKUP(T560,T$73:T559,1,0)&gt;0,0,0),1))</f>
        <v>0</v>
      </c>
      <c r="T560" s="95" t="str">
        <f>IF(DATOS!BT488=P$74,DATOS!C488,"")</f>
        <v/>
      </c>
    </row>
    <row r="561" spans="18:20" x14ac:dyDescent="0.25">
      <c r="R561" s="83">
        <f t="shared" si="10"/>
        <v>0</v>
      </c>
      <c r="S561" s="83">
        <f>IF(T561="",0,IFERROR(IF(VLOOKUP(T561,T$73:T560,1,0)&gt;0,0,0),1))</f>
        <v>0</v>
      </c>
      <c r="T561" s="95" t="str">
        <f>IF(DATOS!BT489=P$74,DATOS!C489,"")</f>
        <v/>
      </c>
    </row>
    <row r="562" spans="18:20" x14ac:dyDescent="0.25">
      <c r="R562" s="83">
        <f t="shared" si="10"/>
        <v>0</v>
      </c>
      <c r="S562" s="83">
        <f>IF(T562="",0,IFERROR(IF(VLOOKUP(T562,T$73:T561,1,0)&gt;0,0,0),1))</f>
        <v>0</v>
      </c>
      <c r="T562" s="95" t="str">
        <f>IF(DATOS!BT490=P$74,DATOS!C490,"")</f>
        <v/>
      </c>
    </row>
    <row r="563" spans="18:20" x14ac:dyDescent="0.25">
      <c r="R563" s="83">
        <f t="shared" si="10"/>
        <v>0</v>
      </c>
      <c r="S563" s="83">
        <f>IF(T563="",0,IFERROR(IF(VLOOKUP(T563,T$73:T562,1,0)&gt;0,0,0),1))</f>
        <v>0</v>
      </c>
      <c r="T563" s="95" t="str">
        <f>IF(DATOS!BT491=P$74,DATOS!C491,"")</f>
        <v/>
      </c>
    </row>
    <row r="564" spans="18:20" x14ac:dyDescent="0.25">
      <c r="R564" s="83">
        <f t="shared" si="10"/>
        <v>0</v>
      </c>
      <c r="S564" s="83">
        <f>IF(T564="",0,IFERROR(IF(VLOOKUP(T564,T$73:T563,1,0)&gt;0,0,0),1))</f>
        <v>0</v>
      </c>
      <c r="T564" s="95" t="str">
        <f>IF(DATOS!BT492=P$74,DATOS!C492,"")</f>
        <v/>
      </c>
    </row>
    <row r="565" spans="18:20" x14ac:dyDescent="0.25">
      <c r="R565" s="83">
        <f t="shared" si="10"/>
        <v>0</v>
      </c>
      <c r="S565" s="83">
        <f>IF(T565="",0,IFERROR(IF(VLOOKUP(T565,T$73:T564,1,0)&gt;0,0,0),1))</f>
        <v>0</v>
      </c>
      <c r="T565" s="95" t="str">
        <f>IF(DATOS!BT493=P$74,DATOS!C493,"")</f>
        <v/>
      </c>
    </row>
    <row r="566" spans="18:20" x14ac:dyDescent="0.25">
      <c r="R566" s="83">
        <f t="shared" si="10"/>
        <v>0</v>
      </c>
      <c r="S566" s="83">
        <f>IF(T566="",0,IFERROR(IF(VLOOKUP(T566,T$73:T565,1,0)&gt;0,0,0),1))</f>
        <v>0</v>
      </c>
      <c r="T566" s="95" t="str">
        <f>IF(DATOS!BT494=P$74,DATOS!C494,"")</f>
        <v/>
      </c>
    </row>
    <row r="567" spans="18:20" x14ac:dyDescent="0.25">
      <c r="R567" s="83">
        <f t="shared" si="10"/>
        <v>0</v>
      </c>
      <c r="S567" s="83">
        <f>IF(T567="",0,IFERROR(IF(VLOOKUP(T567,T$73:T566,1,0)&gt;0,0,0),1))</f>
        <v>0</v>
      </c>
      <c r="T567" s="95" t="str">
        <f>IF(DATOS!BT495=P$74,DATOS!C495,"")</f>
        <v/>
      </c>
    </row>
    <row r="568" spans="18:20" x14ac:dyDescent="0.25">
      <c r="R568" s="83">
        <f t="shared" si="10"/>
        <v>0</v>
      </c>
      <c r="S568" s="83">
        <f>IF(T568="",0,IFERROR(IF(VLOOKUP(T568,T$73:T567,1,0)&gt;0,0,0),1))</f>
        <v>0</v>
      </c>
      <c r="T568" s="95" t="str">
        <f>IF(DATOS!BT496=P$74,DATOS!C496,"")</f>
        <v/>
      </c>
    </row>
    <row r="569" spans="18:20" x14ac:dyDescent="0.25">
      <c r="R569" s="83">
        <f t="shared" si="10"/>
        <v>0</v>
      </c>
      <c r="S569" s="83">
        <f>IF(T569="",0,IFERROR(IF(VLOOKUP(T569,T$73:T568,1,0)&gt;0,0,0),1))</f>
        <v>0</v>
      </c>
      <c r="T569" s="95" t="str">
        <f>IF(DATOS!BT497=P$74,DATOS!C497,"")</f>
        <v/>
      </c>
    </row>
    <row r="570" spans="18:20" x14ac:dyDescent="0.25">
      <c r="R570" s="83">
        <f t="shared" si="10"/>
        <v>0</v>
      </c>
      <c r="S570" s="83">
        <f>IF(T570="",0,IFERROR(IF(VLOOKUP(T570,T$73:T569,1,0)&gt;0,0,0),1))</f>
        <v>0</v>
      </c>
      <c r="T570" s="95" t="str">
        <f>IF(DATOS!BT498=P$74,DATOS!C498,"")</f>
        <v/>
      </c>
    </row>
    <row r="571" spans="18:20" x14ac:dyDescent="0.25">
      <c r="R571" s="83">
        <f t="shared" si="10"/>
        <v>0</v>
      </c>
      <c r="S571" s="83">
        <f>IF(T571="",0,IFERROR(IF(VLOOKUP(T571,T$73:T570,1,0)&gt;0,0,0),1))</f>
        <v>0</v>
      </c>
      <c r="T571" s="95" t="str">
        <f>IF(DATOS!BT499=P$74,DATOS!C499,"")</f>
        <v/>
      </c>
    </row>
    <row r="572" spans="18:20" x14ac:dyDescent="0.25">
      <c r="R572" s="83">
        <f t="shared" si="10"/>
        <v>0</v>
      </c>
      <c r="S572" s="83">
        <f>IF(T572="",0,IFERROR(IF(VLOOKUP(T572,T$73:T571,1,0)&gt;0,0,0),1))</f>
        <v>0</v>
      </c>
      <c r="T572" s="95" t="str">
        <f>IF(DATOS!BT500=P$74,DATOS!C500,"")</f>
        <v/>
      </c>
    </row>
    <row r="573" spans="18:20" x14ac:dyDescent="0.25">
      <c r="R573" s="83">
        <f t="shared" si="10"/>
        <v>0</v>
      </c>
      <c r="S573" s="83">
        <f>IF(T573="",0,IFERROR(IF(VLOOKUP(T573,T$73:T572,1,0)&gt;0,0,0),1))</f>
        <v>0</v>
      </c>
      <c r="T573" s="95" t="str">
        <f>IF(DATOS!BT501=P$74,DATOS!C501,"")</f>
        <v/>
      </c>
    </row>
    <row r="574" spans="18:20" x14ac:dyDescent="0.25">
      <c r="R574" s="83">
        <f t="shared" si="10"/>
        <v>0</v>
      </c>
      <c r="S574" s="83">
        <f>IF(T574="",0,IFERROR(IF(VLOOKUP(T574,T$73:T573,1,0)&gt;0,0,0),1))</f>
        <v>0</v>
      </c>
      <c r="T574" s="95" t="str">
        <f>IF(DATOS!BT502=P$74,DATOS!C502,"")</f>
        <v/>
      </c>
    </row>
    <row r="575" spans="18:20" x14ac:dyDescent="0.25">
      <c r="R575" s="83">
        <f t="shared" si="10"/>
        <v>0</v>
      </c>
      <c r="S575" s="83">
        <f>IF(T575="",0,IFERROR(IF(VLOOKUP(T575,T$73:T574,1,0)&gt;0,0,0),1))</f>
        <v>0</v>
      </c>
      <c r="T575" s="95" t="str">
        <f>IF(DATOS!BT503=P$74,DATOS!C503,"")</f>
        <v/>
      </c>
    </row>
    <row r="576" spans="18:20" x14ac:dyDescent="0.25">
      <c r="R576" s="83">
        <f t="shared" si="10"/>
        <v>0</v>
      </c>
      <c r="S576" s="83">
        <f>IF(T576="",0,IFERROR(IF(VLOOKUP(T576,T$73:T575,1,0)&gt;0,0,0),1))</f>
        <v>0</v>
      </c>
      <c r="T576" s="95" t="str">
        <f>IF(DATOS!BT504=P$74,DATOS!C504,"")</f>
        <v/>
      </c>
    </row>
    <row r="577" spans="18:20" x14ac:dyDescent="0.25">
      <c r="R577" s="83">
        <f t="shared" si="10"/>
        <v>0</v>
      </c>
      <c r="S577" s="83">
        <f>IF(T577="",0,IFERROR(IF(VLOOKUP(T577,T$73:T576,1,0)&gt;0,0,0),1))</f>
        <v>0</v>
      </c>
      <c r="T577" s="95" t="str">
        <f>IF(DATOS!BT505=P$74,DATOS!C505,"")</f>
        <v/>
      </c>
    </row>
    <row r="578" spans="18:20" x14ac:dyDescent="0.25">
      <c r="R578" s="83">
        <f t="shared" si="10"/>
        <v>0</v>
      </c>
      <c r="S578" s="83">
        <f>IF(T578="",0,IFERROR(IF(VLOOKUP(T578,T$73:T577,1,0)&gt;0,0,0),1))</f>
        <v>0</v>
      </c>
      <c r="T578" s="95" t="str">
        <f>IF(DATOS!BT506=P$74,DATOS!C506,"")</f>
        <v/>
      </c>
    </row>
    <row r="579" spans="18:20" x14ac:dyDescent="0.25">
      <c r="R579" s="83">
        <f t="shared" si="10"/>
        <v>0</v>
      </c>
      <c r="S579" s="83">
        <f>IF(T579="",0,IFERROR(IF(VLOOKUP(T579,T$73:T578,1,0)&gt;0,0,0),1))</f>
        <v>0</v>
      </c>
      <c r="T579" s="95" t="str">
        <f>IF(DATOS!BT507=P$74,DATOS!C507,"")</f>
        <v/>
      </c>
    </row>
    <row r="580" spans="18:20" x14ac:dyDescent="0.25">
      <c r="R580" s="83">
        <f t="shared" si="10"/>
        <v>0</v>
      </c>
      <c r="S580" s="83">
        <f>IF(T580="",0,IFERROR(IF(VLOOKUP(T580,T$73:T579,1,0)&gt;0,0,0),1))</f>
        <v>0</v>
      </c>
      <c r="T580" s="95" t="str">
        <f>IF(DATOS!BT508=P$74,DATOS!C508,"")</f>
        <v/>
      </c>
    </row>
    <row r="581" spans="18:20" x14ac:dyDescent="0.25">
      <c r="R581" s="83">
        <f t="shared" si="10"/>
        <v>0</v>
      </c>
      <c r="S581" s="83">
        <f>IF(T581="",0,IFERROR(IF(VLOOKUP(T581,T$73:T580,1,0)&gt;0,0,0),1))</f>
        <v>0</v>
      </c>
      <c r="T581" s="95" t="str">
        <f>IF(DATOS!BT509=P$74,DATOS!C509,"")</f>
        <v/>
      </c>
    </row>
    <row r="582" spans="18:20" x14ac:dyDescent="0.25">
      <c r="R582" s="83">
        <f t="shared" si="10"/>
        <v>0</v>
      </c>
      <c r="S582" s="83">
        <f>IF(T582="",0,IFERROR(IF(VLOOKUP(T582,T$73:T581,1,0)&gt;0,0,0),1))</f>
        <v>0</v>
      </c>
      <c r="T582" s="95" t="str">
        <f>IF(DATOS!BT510=P$74,DATOS!C510,"")</f>
        <v/>
      </c>
    </row>
    <row r="583" spans="18:20" x14ac:dyDescent="0.25">
      <c r="R583" s="83">
        <f t="shared" si="10"/>
        <v>0</v>
      </c>
      <c r="S583" s="83">
        <f>IF(T583="",0,IFERROR(IF(VLOOKUP(T583,T$73:T582,1,0)&gt;0,0,0),1))</f>
        <v>0</v>
      </c>
      <c r="T583" s="95" t="str">
        <f>IF(DATOS!BT511=P$74,DATOS!C511,"")</f>
        <v/>
      </c>
    </row>
    <row r="584" spans="18:20" x14ac:dyDescent="0.25">
      <c r="R584" s="83">
        <f t="shared" si="10"/>
        <v>0</v>
      </c>
      <c r="S584" s="83">
        <f>IF(T584="",0,IFERROR(IF(VLOOKUP(T584,T$73:T583,1,0)&gt;0,0,0),1))</f>
        <v>0</v>
      </c>
      <c r="T584" s="95" t="str">
        <f>IF(DATOS!BT512=P$74,DATOS!C512,"")</f>
        <v/>
      </c>
    </row>
    <row r="585" spans="18:20" x14ac:dyDescent="0.25">
      <c r="R585" s="83">
        <f t="shared" si="10"/>
        <v>0</v>
      </c>
      <c r="S585" s="83">
        <f>IF(T585="",0,IFERROR(IF(VLOOKUP(T585,T$73:T584,1,0)&gt;0,0,0),1))</f>
        <v>0</v>
      </c>
      <c r="T585" s="95" t="str">
        <f>IF(DATOS!BT513=P$74,DATOS!C513,"")</f>
        <v/>
      </c>
    </row>
    <row r="586" spans="18:20" x14ac:dyDescent="0.25">
      <c r="R586" s="83">
        <f t="shared" ref="R586:R649" si="11">R585+S586</f>
        <v>0</v>
      </c>
      <c r="S586" s="83">
        <f>IF(T586="",0,IFERROR(IF(VLOOKUP(T586,T$73:T585,1,0)&gt;0,0,0),1))</f>
        <v>0</v>
      </c>
      <c r="T586" s="95" t="str">
        <f>IF(DATOS!BT514=P$74,DATOS!C514,"")</f>
        <v/>
      </c>
    </row>
    <row r="587" spans="18:20" x14ac:dyDescent="0.25">
      <c r="R587" s="83">
        <f t="shared" si="11"/>
        <v>0</v>
      </c>
      <c r="S587" s="83">
        <f>IF(T587="",0,IFERROR(IF(VLOOKUP(T587,T$73:T586,1,0)&gt;0,0,0),1))</f>
        <v>0</v>
      </c>
      <c r="T587" s="95" t="str">
        <f>IF(DATOS!BT515=P$74,DATOS!C515,"")</f>
        <v/>
      </c>
    </row>
    <row r="588" spans="18:20" x14ac:dyDescent="0.25">
      <c r="R588" s="83">
        <f t="shared" si="11"/>
        <v>0</v>
      </c>
      <c r="S588" s="83">
        <f>IF(T588="",0,IFERROR(IF(VLOOKUP(T588,T$73:T587,1,0)&gt;0,0,0),1))</f>
        <v>0</v>
      </c>
      <c r="T588" s="95" t="str">
        <f>IF(DATOS!BT516=P$74,DATOS!C516,"")</f>
        <v/>
      </c>
    </row>
    <row r="589" spans="18:20" x14ac:dyDescent="0.25">
      <c r="R589" s="83">
        <f t="shared" si="11"/>
        <v>0</v>
      </c>
      <c r="S589" s="83">
        <f>IF(T589="",0,IFERROR(IF(VLOOKUP(T589,T$73:T588,1,0)&gt;0,0,0),1))</f>
        <v>0</v>
      </c>
      <c r="T589" s="95" t="str">
        <f>IF(DATOS!BT517=P$74,DATOS!C517,"")</f>
        <v/>
      </c>
    </row>
    <row r="590" spans="18:20" x14ac:dyDescent="0.25">
      <c r="R590" s="83">
        <f t="shared" si="11"/>
        <v>0</v>
      </c>
      <c r="S590" s="83">
        <f>IF(T590="",0,IFERROR(IF(VLOOKUP(T590,T$73:T589,1,0)&gt;0,0,0),1))</f>
        <v>0</v>
      </c>
      <c r="T590" s="95" t="str">
        <f>IF(DATOS!BT518=P$74,DATOS!C518,"")</f>
        <v/>
      </c>
    </row>
    <row r="591" spans="18:20" x14ac:dyDescent="0.25">
      <c r="R591" s="83">
        <f t="shared" si="11"/>
        <v>0</v>
      </c>
      <c r="S591" s="83">
        <f>IF(T591="",0,IFERROR(IF(VLOOKUP(T591,T$73:T590,1,0)&gt;0,0,0),1))</f>
        <v>0</v>
      </c>
      <c r="T591" s="95" t="str">
        <f>IF(DATOS!BT519=P$74,DATOS!C519,"")</f>
        <v/>
      </c>
    </row>
    <row r="592" spans="18:20" x14ac:dyDescent="0.25">
      <c r="R592" s="83">
        <f t="shared" si="11"/>
        <v>0</v>
      </c>
      <c r="S592" s="83">
        <f>IF(T592="",0,IFERROR(IF(VLOOKUP(T592,T$73:T591,1,0)&gt;0,0,0),1))</f>
        <v>0</v>
      </c>
      <c r="T592" s="95" t="str">
        <f>IF(DATOS!BT520=P$74,DATOS!C520,"")</f>
        <v/>
      </c>
    </row>
    <row r="593" spans="18:20" x14ac:dyDescent="0.25">
      <c r="R593" s="83">
        <f t="shared" si="11"/>
        <v>0</v>
      </c>
      <c r="S593" s="83">
        <f>IF(T593="",0,IFERROR(IF(VLOOKUP(T593,T$73:T592,1,0)&gt;0,0,0),1))</f>
        <v>0</v>
      </c>
      <c r="T593" s="95" t="str">
        <f>IF(DATOS!BT521=P$74,DATOS!C521,"")</f>
        <v/>
      </c>
    </row>
    <row r="594" spans="18:20" x14ac:dyDescent="0.25">
      <c r="R594" s="83">
        <f t="shared" si="11"/>
        <v>0</v>
      </c>
      <c r="S594" s="83">
        <f>IF(T594="",0,IFERROR(IF(VLOOKUP(T594,T$73:T593,1,0)&gt;0,0,0),1))</f>
        <v>0</v>
      </c>
      <c r="T594" s="95" t="str">
        <f>IF(DATOS!BT522=P$74,DATOS!C522,"")</f>
        <v/>
      </c>
    </row>
    <row r="595" spans="18:20" x14ac:dyDescent="0.25">
      <c r="R595" s="83">
        <f t="shared" si="11"/>
        <v>0</v>
      </c>
      <c r="S595" s="83">
        <f>IF(T595="",0,IFERROR(IF(VLOOKUP(T595,T$73:T594,1,0)&gt;0,0,0),1))</f>
        <v>0</v>
      </c>
      <c r="T595" s="95" t="str">
        <f>IF(DATOS!BT523=P$74,DATOS!C523,"")</f>
        <v/>
      </c>
    </row>
    <row r="596" spans="18:20" x14ac:dyDescent="0.25">
      <c r="R596" s="83">
        <f t="shared" si="11"/>
        <v>0</v>
      </c>
      <c r="S596" s="83">
        <f>IF(T596="",0,IFERROR(IF(VLOOKUP(T596,T$73:T595,1,0)&gt;0,0,0),1))</f>
        <v>0</v>
      </c>
      <c r="T596" s="95" t="str">
        <f>IF(DATOS!BT524=P$74,DATOS!C524,"")</f>
        <v/>
      </c>
    </row>
    <row r="597" spans="18:20" x14ac:dyDescent="0.25">
      <c r="R597" s="83">
        <f t="shared" si="11"/>
        <v>0</v>
      </c>
      <c r="S597" s="83">
        <f>IF(T597="",0,IFERROR(IF(VLOOKUP(T597,T$73:T596,1,0)&gt;0,0,0),1))</f>
        <v>0</v>
      </c>
      <c r="T597" s="95" t="str">
        <f>IF(DATOS!BT525=P$74,DATOS!C525,"")</f>
        <v/>
      </c>
    </row>
    <row r="598" spans="18:20" x14ac:dyDescent="0.25">
      <c r="R598" s="83">
        <f t="shared" si="11"/>
        <v>0</v>
      </c>
      <c r="S598" s="83">
        <f>IF(T598="",0,IFERROR(IF(VLOOKUP(T598,T$73:T597,1,0)&gt;0,0,0),1))</f>
        <v>0</v>
      </c>
      <c r="T598" s="95" t="str">
        <f>IF(DATOS!BT526=P$74,DATOS!C526,"")</f>
        <v/>
      </c>
    </row>
    <row r="599" spans="18:20" x14ac:dyDescent="0.25">
      <c r="R599" s="83">
        <f t="shared" si="11"/>
        <v>0</v>
      </c>
      <c r="S599" s="83">
        <f>IF(T599="",0,IFERROR(IF(VLOOKUP(T599,T$73:T598,1,0)&gt;0,0,0),1))</f>
        <v>0</v>
      </c>
      <c r="T599" s="95" t="str">
        <f>IF(DATOS!BT527=P$74,DATOS!C527,"")</f>
        <v/>
      </c>
    </row>
    <row r="600" spans="18:20" x14ac:dyDescent="0.25">
      <c r="R600" s="83">
        <f t="shared" si="11"/>
        <v>0</v>
      </c>
      <c r="S600" s="83">
        <f>IF(T600="",0,IFERROR(IF(VLOOKUP(T600,T$73:T599,1,0)&gt;0,0,0),1))</f>
        <v>0</v>
      </c>
      <c r="T600" s="95" t="str">
        <f>IF(DATOS!BT528=P$74,DATOS!C528,"")</f>
        <v/>
      </c>
    </row>
    <row r="601" spans="18:20" x14ac:dyDescent="0.25">
      <c r="R601" s="83">
        <f t="shared" si="11"/>
        <v>0</v>
      </c>
      <c r="S601" s="83">
        <f>IF(T601="",0,IFERROR(IF(VLOOKUP(T601,T$73:T600,1,0)&gt;0,0,0),1))</f>
        <v>0</v>
      </c>
      <c r="T601" s="95" t="str">
        <f>IF(DATOS!BT529=P$74,DATOS!C529,"")</f>
        <v/>
      </c>
    </row>
    <row r="602" spans="18:20" x14ac:dyDescent="0.25">
      <c r="R602" s="83">
        <f t="shared" si="11"/>
        <v>0</v>
      </c>
      <c r="S602" s="83">
        <f>IF(T602="",0,IFERROR(IF(VLOOKUP(T602,T$73:T601,1,0)&gt;0,0,0),1))</f>
        <v>0</v>
      </c>
      <c r="T602" s="95" t="str">
        <f>IF(DATOS!BT530=P$74,DATOS!C530,"")</f>
        <v/>
      </c>
    </row>
    <row r="603" spans="18:20" x14ac:dyDescent="0.25">
      <c r="R603" s="83">
        <f t="shared" si="11"/>
        <v>0</v>
      </c>
      <c r="S603" s="83">
        <f>IF(T603="",0,IFERROR(IF(VLOOKUP(T603,T$73:T602,1,0)&gt;0,0,0),1))</f>
        <v>0</v>
      </c>
      <c r="T603" s="95" t="str">
        <f>IF(DATOS!BT531=P$74,DATOS!C531,"")</f>
        <v/>
      </c>
    </row>
    <row r="604" spans="18:20" x14ac:dyDescent="0.25">
      <c r="R604" s="83">
        <f t="shared" si="11"/>
        <v>0</v>
      </c>
      <c r="S604" s="83">
        <f>IF(T604="",0,IFERROR(IF(VLOOKUP(T604,T$73:T603,1,0)&gt;0,0,0),1))</f>
        <v>0</v>
      </c>
      <c r="T604" s="95" t="str">
        <f>IF(DATOS!BT532=P$74,DATOS!C532,"")</f>
        <v/>
      </c>
    </row>
    <row r="605" spans="18:20" x14ac:dyDescent="0.25">
      <c r="R605" s="83">
        <f t="shared" si="11"/>
        <v>0</v>
      </c>
      <c r="S605" s="83">
        <f>IF(T605="",0,IFERROR(IF(VLOOKUP(T605,T$73:T604,1,0)&gt;0,0,0),1))</f>
        <v>0</v>
      </c>
      <c r="T605" s="95" t="str">
        <f>IF(DATOS!BT533=P$74,DATOS!C533,"")</f>
        <v/>
      </c>
    </row>
    <row r="606" spans="18:20" x14ac:dyDescent="0.25">
      <c r="R606" s="83">
        <f t="shared" si="11"/>
        <v>0</v>
      </c>
      <c r="S606" s="83">
        <f>IF(T606="",0,IFERROR(IF(VLOOKUP(T606,T$73:T605,1,0)&gt;0,0,0),1))</f>
        <v>0</v>
      </c>
      <c r="T606" s="95" t="str">
        <f>IF(DATOS!BT534=P$74,DATOS!C534,"")</f>
        <v/>
      </c>
    </row>
    <row r="607" spans="18:20" x14ac:dyDescent="0.25">
      <c r="R607" s="83">
        <f t="shared" si="11"/>
        <v>0</v>
      </c>
      <c r="S607" s="83">
        <f>IF(T607="",0,IFERROR(IF(VLOOKUP(T607,T$73:T606,1,0)&gt;0,0,0),1))</f>
        <v>0</v>
      </c>
      <c r="T607" s="95" t="str">
        <f>IF(DATOS!BT535=P$74,DATOS!C535,"")</f>
        <v/>
      </c>
    </row>
    <row r="608" spans="18:20" x14ac:dyDescent="0.25">
      <c r="R608" s="83">
        <f t="shared" si="11"/>
        <v>0</v>
      </c>
      <c r="S608" s="83">
        <f>IF(T608="",0,IFERROR(IF(VLOOKUP(T608,T$73:T607,1,0)&gt;0,0,0),1))</f>
        <v>0</v>
      </c>
      <c r="T608" s="95" t="str">
        <f>IF(DATOS!BT536=P$74,DATOS!C536,"")</f>
        <v/>
      </c>
    </row>
    <row r="609" spans="18:20" x14ac:dyDescent="0.25">
      <c r="R609" s="83">
        <f t="shared" si="11"/>
        <v>0</v>
      </c>
      <c r="S609" s="83">
        <f>IF(T609="",0,IFERROR(IF(VLOOKUP(T609,T$73:T608,1,0)&gt;0,0,0),1))</f>
        <v>0</v>
      </c>
      <c r="T609" s="95" t="str">
        <f>IF(DATOS!BT537=P$74,DATOS!C537,"")</f>
        <v/>
      </c>
    </row>
    <row r="610" spans="18:20" x14ac:dyDescent="0.25">
      <c r="R610" s="83">
        <f t="shared" si="11"/>
        <v>0</v>
      </c>
      <c r="S610" s="83">
        <f>IF(T610="",0,IFERROR(IF(VLOOKUP(T610,T$73:T609,1,0)&gt;0,0,0),1))</f>
        <v>0</v>
      </c>
      <c r="T610" s="95" t="str">
        <f>IF(DATOS!BT538=P$74,DATOS!C538,"")</f>
        <v/>
      </c>
    </row>
    <row r="611" spans="18:20" x14ac:dyDescent="0.25">
      <c r="R611" s="83">
        <f t="shared" si="11"/>
        <v>0</v>
      </c>
      <c r="S611" s="83">
        <f>IF(T611="",0,IFERROR(IF(VLOOKUP(T611,T$73:T610,1,0)&gt;0,0,0),1))</f>
        <v>0</v>
      </c>
      <c r="T611" s="95" t="str">
        <f>IF(DATOS!BT539=P$74,DATOS!C539,"")</f>
        <v/>
      </c>
    </row>
    <row r="612" spans="18:20" x14ac:dyDescent="0.25">
      <c r="R612" s="83">
        <f t="shared" si="11"/>
        <v>0</v>
      </c>
      <c r="S612" s="83">
        <f>IF(T612="",0,IFERROR(IF(VLOOKUP(T612,T$73:T611,1,0)&gt;0,0,0),1))</f>
        <v>0</v>
      </c>
      <c r="T612" s="95" t="str">
        <f>IF(DATOS!BT540=P$74,DATOS!C540,"")</f>
        <v/>
      </c>
    </row>
    <row r="613" spans="18:20" x14ac:dyDescent="0.25">
      <c r="R613" s="83">
        <f t="shared" si="11"/>
        <v>0</v>
      </c>
      <c r="S613" s="83">
        <f>IF(T613="",0,IFERROR(IF(VLOOKUP(T613,T$73:T612,1,0)&gt;0,0,0),1))</f>
        <v>0</v>
      </c>
      <c r="T613" s="95" t="str">
        <f>IF(DATOS!BT541=P$74,DATOS!C541,"")</f>
        <v/>
      </c>
    </row>
    <row r="614" spans="18:20" x14ac:dyDescent="0.25">
      <c r="R614" s="83">
        <f t="shared" si="11"/>
        <v>0</v>
      </c>
      <c r="S614" s="83">
        <f>IF(T614="",0,IFERROR(IF(VLOOKUP(T614,T$73:T613,1,0)&gt;0,0,0),1))</f>
        <v>0</v>
      </c>
      <c r="T614" s="95" t="str">
        <f>IF(DATOS!BT542=P$74,DATOS!C542,"")</f>
        <v/>
      </c>
    </row>
    <row r="615" spans="18:20" x14ac:dyDescent="0.25">
      <c r="R615" s="83">
        <f t="shared" si="11"/>
        <v>0</v>
      </c>
      <c r="S615" s="83">
        <f>IF(T615="",0,IFERROR(IF(VLOOKUP(T615,T$73:T614,1,0)&gt;0,0,0),1))</f>
        <v>0</v>
      </c>
      <c r="T615" s="95" t="str">
        <f>IF(DATOS!BT543=P$74,DATOS!C543,"")</f>
        <v/>
      </c>
    </row>
    <row r="616" spans="18:20" x14ac:dyDescent="0.25">
      <c r="R616" s="83">
        <f t="shared" si="11"/>
        <v>0</v>
      </c>
      <c r="S616" s="83">
        <f>IF(T616="",0,IFERROR(IF(VLOOKUP(T616,T$73:T615,1,0)&gt;0,0,0),1))</f>
        <v>0</v>
      </c>
      <c r="T616" s="95" t="str">
        <f>IF(DATOS!BT544=P$74,DATOS!C544,"")</f>
        <v/>
      </c>
    </row>
    <row r="617" spans="18:20" x14ac:dyDescent="0.25">
      <c r="R617" s="83">
        <f t="shared" si="11"/>
        <v>0</v>
      </c>
      <c r="S617" s="83">
        <f>IF(T617="",0,IFERROR(IF(VLOOKUP(T617,T$73:T616,1,0)&gt;0,0,0),1))</f>
        <v>0</v>
      </c>
      <c r="T617" s="95" t="str">
        <f>IF(DATOS!BT545=P$74,DATOS!C545,"")</f>
        <v/>
      </c>
    </row>
    <row r="618" spans="18:20" x14ac:dyDescent="0.25">
      <c r="R618" s="83">
        <f t="shared" si="11"/>
        <v>0</v>
      </c>
      <c r="S618" s="83">
        <f>IF(T618="",0,IFERROR(IF(VLOOKUP(T618,T$73:T617,1,0)&gt;0,0,0),1))</f>
        <v>0</v>
      </c>
      <c r="T618" s="95" t="str">
        <f>IF(DATOS!BT546=P$74,DATOS!C546,"")</f>
        <v/>
      </c>
    </row>
    <row r="619" spans="18:20" x14ac:dyDescent="0.25">
      <c r="R619" s="83">
        <f t="shared" si="11"/>
        <v>0</v>
      </c>
      <c r="S619" s="83">
        <f>IF(T619="",0,IFERROR(IF(VLOOKUP(T619,T$73:T618,1,0)&gt;0,0,0),1))</f>
        <v>0</v>
      </c>
      <c r="T619" s="95" t="str">
        <f>IF(DATOS!BT547=P$74,DATOS!C547,"")</f>
        <v/>
      </c>
    </row>
    <row r="620" spans="18:20" x14ac:dyDescent="0.25">
      <c r="R620" s="83">
        <f t="shared" si="11"/>
        <v>0</v>
      </c>
      <c r="S620" s="83">
        <f>IF(T620="",0,IFERROR(IF(VLOOKUP(T620,T$73:T619,1,0)&gt;0,0,0),1))</f>
        <v>0</v>
      </c>
      <c r="T620" s="95" t="str">
        <f>IF(DATOS!BT548=P$74,DATOS!C548,"")</f>
        <v/>
      </c>
    </row>
    <row r="621" spans="18:20" x14ac:dyDescent="0.25">
      <c r="R621" s="83">
        <f t="shared" si="11"/>
        <v>0</v>
      </c>
      <c r="S621" s="83">
        <f>IF(T621="",0,IFERROR(IF(VLOOKUP(T621,T$73:T620,1,0)&gt;0,0,0),1))</f>
        <v>0</v>
      </c>
      <c r="T621" s="95" t="str">
        <f>IF(DATOS!BT549=P$74,DATOS!C549,"")</f>
        <v/>
      </c>
    </row>
    <row r="622" spans="18:20" x14ac:dyDescent="0.25">
      <c r="R622" s="83">
        <f t="shared" si="11"/>
        <v>0</v>
      </c>
      <c r="S622" s="83">
        <f>IF(T622="",0,IFERROR(IF(VLOOKUP(T622,T$73:T621,1,0)&gt;0,0,0),1))</f>
        <v>0</v>
      </c>
      <c r="T622" s="95" t="str">
        <f>IF(DATOS!BT550=P$74,DATOS!C550,"")</f>
        <v/>
      </c>
    </row>
    <row r="623" spans="18:20" x14ac:dyDescent="0.25">
      <c r="R623" s="83">
        <f t="shared" si="11"/>
        <v>0</v>
      </c>
      <c r="S623" s="83">
        <f>IF(T623="",0,IFERROR(IF(VLOOKUP(T623,T$73:T622,1,0)&gt;0,0,0),1))</f>
        <v>0</v>
      </c>
      <c r="T623" s="95" t="str">
        <f>IF(DATOS!BT551=P$74,DATOS!C551,"")</f>
        <v/>
      </c>
    </row>
    <row r="624" spans="18:20" x14ac:dyDescent="0.25">
      <c r="R624" s="83">
        <f t="shared" si="11"/>
        <v>0</v>
      </c>
      <c r="S624" s="83">
        <f>IF(T624="",0,IFERROR(IF(VLOOKUP(T624,T$73:T623,1,0)&gt;0,0,0),1))</f>
        <v>0</v>
      </c>
      <c r="T624" s="95" t="str">
        <f>IF(DATOS!BT552=P$74,DATOS!C552,"")</f>
        <v/>
      </c>
    </row>
    <row r="625" spans="18:20" x14ac:dyDescent="0.25">
      <c r="R625" s="83">
        <f t="shared" si="11"/>
        <v>0</v>
      </c>
      <c r="S625" s="83">
        <f>IF(T625="",0,IFERROR(IF(VLOOKUP(T625,T$73:T624,1,0)&gt;0,0,0),1))</f>
        <v>0</v>
      </c>
      <c r="T625" s="95" t="str">
        <f>IF(DATOS!BT553=P$74,DATOS!C553,"")</f>
        <v/>
      </c>
    </row>
    <row r="626" spans="18:20" x14ac:dyDescent="0.25">
      <c r="R626" s="83">
        <f t="shared" si="11"/>
        <v>0</v>
      </c>
      <c r="S626" s="83">
        <f>IF(T626="",0,IFERROR(IF(VLOOKUP(T626,T$73:T625,1,0)&gt;0,0,0),1))</f>
        <v>0</v>
      </c>
      <c r="T626" s="95" t="str">
        <f>IF(DATOS!BT554=P$74,DATOS!C554,"")</f>
        <v/>
      </c>
    </row>
    <row r="627" spans="18:20" x14ac:dyDescent="0.25">
      <c r="R627" s="83">
        <f t="shared" si="11"/>
        <v>0</v>
      </c>
      <c r="S627" s="83">
        <f>IF(T627="",0,IFERROR(IF(VLOOKUP(T627,T$73:T626,1,0)&gt;0,0,0),1))</f>
        <v>0</v>
      </c>
      <c r="T627" s="95" t="str">
        <f>IF(DATOS!BT555=P$74,DATOS!C555,"")</f>
        <v/>
      </c>
    </row>
    <row r="628" spans="18:20" x14ac:dyDescent="0.25">
      <c r="R628" s="83">
        <f t="shared" si="11"/>
        <v>0</v>
      </c>
      <c r="S628" s="83">
        <f>IF(T628="",0,IFERROR(IF(VLOOKUP(T628,T$73:T627,1,0)&gt;0,0,0),1))</f>
        <v>0</v>
      </c>
      <c r="T628" s="95" t="str">
        <f>IF(DATOS!BT556=P$74,DATOS!C556,"")</f>
        <v/>
      </c>
    </row>
    <row r="629" spans="18:20" x14ac:dyDescent="0.25">
      <c r="R629" s="83">
        <f t="shared" si="11"/>
        <v>0</v>
      </c>
      <c r="S629" s="83">
        <f>IF(T629="",0,IFERROR(IF(VLOOKUP(T629,T$73:T628,1,0)&gt;0,0,0),1))</f>
        <v>0</v>
      </c>
      <c r="T629" s="95" t="str">
        <f>IF(DATOS!BT557=P$74,DATOS!C557,"")</f>
        <v/>
      </c>
    </row>
    <row r="630" spans="18:20" x14ac:dyDescent="0.25">
      <c r="R630" s="83">
        <f t="shared" si="11"/>
        <v>0</v>
      </c>
      <c r="S630" s="83">
        <f>IF(T630="",0,IFERROR(IF(VLOOKUP(T630,T$73:T629,1,0)&gt;0,0,0),1))</f>
        <v>0</v>
      </c>
      <c r="T630" s="95" t="str">
        <f>IF(DATOS!BT558=P$74,DATOS!C558,"")</f>
        <v/>
      </c>
    </row>
    <row r="631" spans="18:20" x14ac:dyDescent="0.25">
      <c r="R631" s="83">
        <f t="shared" si="11"/>
        <v>0</v>
      </c>
      <c r="S631" s="83">
        <f>IF(T631="",0,IFERROR(IF(VLOOKUP(T631,T$73:T630,1,0)&gt;0,0,0),1))</f>
        <v>0</v>
      </c>
      <c r="T631" s="95" t="str">
        <f>IF(DATOS!BT559=P$74,DATOS!C559,"")</f>
        <v/>
      </c>
    </row>
    <row r="632" spans="18:20" x14ac:dyDescent="0.25">
      <c r="R632" s="83">
        <f t="shared" si="11"/>
        <v>0</v>
      </c>
      <c r="S632" s="83">
        <f>IF(T632="",0,IFERROR(IF(VLOOKUP(T632,T$73:T631,1,0)&gt;0,0,0),1))</f>
        <v>0</v>
      </c>
      <c r="T632" s="95" t="str">
        <f>IF(DATOS!BT560=P$74,DATOS!C560,"")</f>
        <v/>
      </c>
    </row>
    <row r="633" spans="18:20" x14ac:dyDescent="0.25">
      <c r="R633" s="83">
        <f t="shared" si="11"/>
        <v>0</v>
      </c>
      <c r="S633" s="83">
        <f>IF(T633="",0,IFERROR(IF(VLOOKUP(T633,T$73:T632,1,0)&gt;0,0,0),1))</f>
        <v>0</v>
      </c>
      <c r="T633" s="95" t="str">
        <f>IF(DATOS!BT561=P$74,DATOS!C561,"")</f>
        <v/>
      </c>
    </row>
    <row r="634" spans="18:20" x14ac:dyDescent="0.25">
      <c r="R634" s="83">
        <f t="shared" si="11"/>
        <v>0</v>
      </c>
      <c r="S634" s="83">
        <f>IF(T634="",0,IFERROR(IF(VLOOKUP(T634,T$73:T633,1,0)&gt;0,0,0),1))</f>
        <v>0</v>
      </c>
      <c r="T634" s="95" t="str">
        <f>IF(DATOS!BT562=P$74,DATOS!C562,"")</f>
        <v/>
      </c>
    </row>
    <row r="635" spans="18:20" x14ac:dyDescent="0.25">
      <c r="R635" s="83">
        <f t="shared" si="11"/>
        <v>0</v>
      </c>
      <c r="S635" s="83">
        <f>IF(T635="",0,IFERROR(IF(VLOOKUP(T635,T$73:T634,1,0)&gt;0,0,0),1))</f>
        <v>0</v>
      </c>
      <c r="T635" s="95" t="str">
        <f>IF(DATOS!BT563=P$74,DATOS!C563,"")</f>
        <v/>
      </c>
    </row>
    <row r="636" spans="18:20" x14ac:dyDescent="0.25">
      <c r="R636" s="83">
        <f t="shared" si="11"/>
        <v>0</v>
      </c>
      <c r="S636" s="83">
        <f>IF(T636="",0,IFERROR(IF(VLOOKUP(T636,T$73:T635,1,0)&gt;0,0,0),1))</f>
        <v>0</v>
      </c>
      <c r="T636" s="95" t="str">
        <f>IF(DATOS!BT564=P$74,DATOS!C564,"")</f>
        <v/>
      </c>
    </row>
    <row r="637" spans="18:20" x14ac:dyDescent="0.25">
      <c r="R637" s="83">
        <f t="shared" si="11"/>
        <v>0</v>
      </c>
      <c r="S637" s="83">
        <f>IF(T637="",0,IFERROR(IF(VLOOKUP(T637,T$73:T636,1,0)&gt;0,0,0),1))</f>
        <v>0</v>
      </c>
      <c r="T637" s="95" t="str">
        <f>IF(DATOS!BT565=P$74,DATOS!C565,"")</f>
        <v/>
      </c>
    </row>
    <row r="638" spans="18:20" x14ac:dyDescent="0.25">
      <c r="R638" s="83">
        <f t="shared" si="11"/>
        <v>0</v>
      </c>
      <c r="S638" s="83">
        <f>IF(T638="",0,IFERROR(IF(VLOOKUP(T638,T$73:T637,1,0)&gt;0,0,0),1))</f>
        <v>0</v>
      </c>
      <c r="T638" s="95" t="str">
        <f>IF(DATOS!BT566=P$74,DATOS!C566,"")</f>
        <v/>
      </c>
    </row>
    <row r="639" spans="18:20" x14ac:dyDescent="0.25">
      <c r="R639" s="83">
        <f t="shared" si="11"/>
        <v>0</v>
      </c>
      <c r="S639" s="83">
        <f>IF(T639="",0,IFERROR(IF(VLOOKUP(T639,T$73:T638,1,0)&gt;0,0,0),1))</f>
        <v>0</v>
      </c>
      <c r="T639" s="95" t="str">
        <f>IF(DATOS!BT567=P$74,DATOS!C567,"")</f>
        <v/>
      </c>
    </row>
    <row r="640" spans="18:20" x14ac:dyDescent="0.25">
      <c r="R640" s="83">
        <f t="shared" si="11"/>
        <v>0</v>
      </c>
      <c r="S640" s="83">
        <f>IF(T640="",0,IFERROR(IF(VLOOKUP(T640,T$73:T639,1,0)&gt;0,0,0),1))</f>
        <v>0</v>
      </c>
      <c r="T640" s="95" t="str">
        <f>IF(DATOS!BT568=P$74,DATOS!C568,"")</f>
        <v/>
      </c>
    </row>
    <row r="641" spans="18:20" x14ac:dyDescent="0.25">
      <c r="R641" s="83">
        <f t="shared" si="11"/>
        <v>0</v>
      </c>
      <c r="S641" s="83">
        <f>IF(T641="",0,IFERROR(IF(VLOOKUP(T641,T$73:T640,1,0)&gt;0,0,0),1))</f>
        <v>0</v>
      </c>
      <c r="T641" s="95" t="str">
        <f>IF(DATOS!BT569=P$74,DATOS!C569,"")</f>
        <v/>
      </c>
    </row>
    <row r="642" spans="18:20" x14ac:dyDescent="0.25">
      <c r="R642" s="83">
        <f t="shared" si="11"/>
        <v>0</v>
      </c>
      <c r="S642" s="83">
        <f>IF(T642="",0,IFERROR(IF(VLOOKUP(T642,T$73:T641,1,0)&gt;0,0,0),1))</f>
        <v>0</v>
      </c>
      <c r="T642" s="95" t="str">
        <f>IF(DATOS!BT570=P$74,DATOS!C570,"")</f>
        <v/>
      </c>
    </row>
    <row r="643" spans="18:20" x14ac:dyDescent="0.25">
      <c r="R643" s="83">
        <f t="shared" si="11"/>
        <v>0</v>
      </c>
      <c r="S643" s="83">
        <f>IF(T643="",0,IFERROR(IF(VLOOKUP(T643,T$73:T642,1,0)&gt;0,0,0),1))</f>
        <v>0</v>
      </c>
      <c r="T643" s="95" t="str">
        <f>IF(DATOS!BT571=P$74,DATOS!C571,"")</f>
        <v/>
      </c>
    </row>
    <row r="644" spans="18:20" x14ac:dyDescent="0.25">
      <c r="R644" s="83">
        <f t="shared" si="11"/>
        <v>0</v>
      </c>
      <c r="S644" s="83">
        <f>IF(T644="",0,IFERROR(IF(VLOOKUP(T644,T$73:T643,1,0)&gt;0,0,0),1))</f>
        <v>0</v>
      </c>
      <c r="T644" s="95" t="str">
        <f>IF(DATOS!BT572=P$74,DATOS!C572,"")</f>
        <v/>
      </c>
    </row>
    <row r="645" spans="18:20" x14ac:dyDescent="0.25">
      <c r="R645" s="83">
        <f t="shared" si="11"/>
        <v>0</v>
      </c>
      <c r="S645" s="83">
        <f>IF(T645="",0,IFERROR(IF(VLOOKUP(T645,T$73:T644,1,0)&gt;0,0,0),1))</f>
        <v>0</v>
      </c>
      <c r="T645" s="95" t="str">
        <f>IF(DATOS!BT573=P$74,DATOS!C573,"")</f>
        <v/>
      </c>
    </row>
    <row r="646" spans="18:20" x14ac:dyDescent="0.25">
      <c r="R646" s="83">
        <f t="shared" si="11"/>
        <v>0</v>
      </c>
      <c r="S646" s="83">
        <f>IF(T646="",0,IFERROR(IF(VLOOKUP(T646,T$73:T645,1,0)&gt;0,0,0),1))</f>
        <v>0</v>
      </c>
      <c r="T646" s="95" t="str">
        <f>IF(DATOS!BT574=P$74,DATOS!C574,"")</f>
        <v/>
      </c>
    </row>
    <row r="647" spans="18:20" x14ac:dyDescent="0.25">
      <c r="R647" s="83">
        <f t="shared" si="11"/>
        <v>0</v>
      </c>
      <c r="S647" s="83">
        <f>IF(T647="",0,IFERROR(IF(VLOOKUP(T647,T$73:T646,1,0)&gt;0,0,0),1))</f>
        <v>0</v>
      </c>
      <c r="T647" s="95" t="str">
        <f>IF(DATOS!BT575=P$74,DATOS!C575,"")</f>
        <v/>
      </c>
    </row>
    <row r="648" spans="18:20" x14ac:dyDescent="0.25">
      <c r="R648" s="83">
        <f t="shared" si="11"/>
        <v>0</v>
      </c>
      <c r="S648" s="83">
        <f>IF(T648="",0,IFERROR(IF(VLOOKUP(T648,T$73:T647,1,0)&gt;0,0,0),1))</f>
        <v>0</v>
      </c>
      <c r="T648" s="95" t="str">
        <f>IF(DATOS!BT576=P$74,DATOS!C576,"")</f>
        <v/>
      </c>
    </row>
    <row r="649" spans="18:20" x14ac:dyDescent="0.25">
      <c r="R649" s="83">
        <f t="shared" si="11"/>
        <v>0</v>
      </c>
      <c r="S649" s="83">
        <f>IF(T649="",0,IFERROR(IF(VLOOKUP(T649,T$73:T648,1,0)&gt;0,0,0),1))</f>
        <v>0</v>
      </c>
      <c r="T649" s="95" t="str">
        <f>IF(DATOS!BT577=P$74,DATOS!C577,"")</f>
        <v/>
      </c>
    </row>
    <row r="650" spans="18:20" x14ac:dyDescent="0.25">
      <c r="R650" s="83">
        <f t="shared" ref="R650:R713" si="12">R649+S650</f>
        <v>0</v>
      </c>
      <c r="S650" s="83">
        <f>IF(T650="",0,IFERROR(IF(VLOOKUP(T650,T$73:T649,1,0)&gt;0,0,0),1))</f>
        <v>0</v>
      </c>
      <c r="T650" s="95" t="str">
        <f>IF(DATOS!BT578=P$74,DATOS!C578,"")</f>
        <v/>
      </c>
    </row>
    <row r="651" spans="18:20" x14ac:dyDescent="0.25">
      <c r="R651" s="83">
        <f t="shared" si="12"/>
        <v>0</v>
      </c>
      <c r="S651" s="83">
        <f>IF(T651="",0,IFERROR(IF(VLOOKUP(T651,T$73:T650,1,0)&gt;0,0,0),1))</f>
        <v>0</v>
      </c>
      <c r="T651" s="95" t="str">
        <f>IF(DATOS!BT579=P$74,DATOS!C579,"")</f>
        <v/>
      </c>
    </row>
    <row r="652" spans="18:20" x14ac:dyDescent="0.25">
      <c r="R652" s="83">
        <f t="shared" si="12"/>
        <v>0</v>
      </c>
      <c r="S652" s="83">
        <f>IF(T652="",0,IFERROR(IF(VLOOKUP(T652,T$73:T651,1,0)&gt;0,0,0),1))</f>
        <v>0</v>
      </c>
      <c r="T652" s="95" t="str">
        <f>IF(DATOS!BT580=P$74,DATOS!C580,"")</f>
        <v/>
      </c>
    </row>
    <row r="653" spans="18:20" x14ac:dyDescent="0.25">
      <c r="R653" s="83">
        <f t="shared" si="12"/>
        <v>0</v>
      </c>
      <c r="S653" s="83">
        <f>IF(T653="",0,IFERROR(IF(VLOOKUP(T653,T$73:T652,1,0)&gt;0,0,0),1))</f>
        <v>0</v>
      </c>
      <c r="T653" s="95" t="str">
        <f>IF(DATOS!BT581=P$74,DATOS!C581,"")</f>
        <v/>
      </c>
    </row>
    <row r="654" spans="18:20" x14ac:dyDescent="0.25">
      <c r="R654" s="83">
        <f t="shared" si="12"/>
        <v>0</v>
      </c>
      <c r="S654" s="83">
        <f>IF(T654="",0,IFERROR(IF(VLOOKUP(T654,T$73:T653,1,0)&gt;0,0,0),1))</f>
        <v>0</v>
      </c>
      <c r="T654" s="95" t="str">
        <f>IF(DATOS!BT582=P$74,DATOS!C582,"")</f>
        <v/>
      </c>
    </row>
    <row r="655" spans="18:20" x14ac:dyDescent="0.25">
      <c r="R655" s="83">
        <f t="shared" si="12"/>
        <v>0</v>
      </c>
      <c r="S655" s="83">
        <f>IF(T655="",0,IFERROR(IF(VLOOKUP(T655,T$73:T654,1,0)&gt;0,0,0),1))</f>
        <v>0</v>
      </c>
      <c r="T655" s="95" t="str">
        <f>IF(DATOS!BT583=P$74,DATOS!C583,"")</f>
        <v/>
      </c>
    </row>
    <row r="656" spans="18:20" x14ac:dyDescent="0.25">
      <c r="R656" s="83">
        <f t="shared" si="12"/>
        <v>0</v>
      </c>
      <c r="S656" s="83">
        <f>IF(T656="",0,IFERROR(IF(VLOOKUP(T656,T$73:T655,1,0)&gt;0,0,0),1))</f>
        <v>0</v>
      </c>
      <c r="T656" s="95" t="str">
        <f>IF(DATOS!BT584=P$74,DATOS!C584,"")</f>
        <v/>
      </c>
    </row>
    <row r="657" spans="18:20" x14ac:dyDescent="0.25">
      <c r="R657" s="83">
        <f t="shared" si="12"/>
        <v>0</v>
      </c>
      <c r="S657" s="83">
        <f>IF(T657="",0,IFERROR(IF(VLOOKUP(T657,T$73:T656,1,0)&gt;0,0,0),1))</f>
        <v>0</v>
      </c>
      <c r="T657" s="95" t="str">
        <f>IF(DATOS!BT585=P$74,DATOS!C585,"")</f>
        <v/>
      </c>
    </row>
    <row r="658" spans="18:20" x14ac:dyDescent="0.25">
      <c r="R658" s="83">
        <f t="shared" si="12"/>
        <v>0</v>
      </c>
      <c r="S658" s="83">
        <f>IF(T658="",0,IFERROR(IF(VLOOKUP(T658,T$73:T657,1,0)&gt;0,0,0),1))</f>
        <v>0</v>
      </c>
      <c r="T658" s="95" t="str">
        <f>IF(DATOS!BT586=P$74,DATOS!C586,"")</f>
        <v/>
      </c>
    </row>
    <row r="659" spans="18:20" x14ac:dyDescent="0.25">
      <c r="R659" s="83">
        <f t="shared" si="12"/>
        <v>0</v>
      </c>
      <c r="S659" s="83">
        <f>IF(T659="",0,IFERROR(IF(VLOOKUP(T659,T$73:T658,1,0)&gt;0,0,0),1))</f>
        <v>0</v>
      </c>
      <c r="T659" s="95" t="str">
        <f>IF(DATOS!BT587=P$74,DATOS!C587,"")</f>
        <v/>
      </c>
    </row>
    <row r="660" spans="18:20" x14ac:dyDescent="0.25">
      <c r="R660" s="83">
        <f t="shared" si="12"/>
        <v>0</v>
      </c>
      <c r="S660" s="83">
        <f>IF(T660="",0,IFERROR(IF(VLOOKUP(T660,T$73:T659,1,0)&gt;0,0,0),1))</f>
        <v>0</v>
      </c>
      <c r="T660" s="95" t="str">
        <f>IF(DATOS!BT588=P$74,DATOS!C588,"")</f>
        <v/>
      </c>
    </row>
    <row r="661" spans="18:20" x14ac:dyDescent="0.25">
      <c r="R661" s="83">
        <f t="shared" si="12"/>
        <v>0</v>
      </c>
      <c r="S661" s="83">
        <f>IF(T661="",0,IFERROR(IF(VLOOKUP(T661,T$73:T660,1,0)&gt;0,0,0),1))</f>
        <v>0</v>
      </c>
      <c r="T661" s="95" t="str">
        <f>IF(DATOS!BT589=P$74,DATOS!C589,"")</f>
        <v/>
      </c>
    </row>
    <row r="662" spans="18:20" x14ac:dyDescent="0.25">
      <c r="R662" s="83">
        <f t="shared" si="12"/>
        <v>0</v>
      </c>
      <c r="S662" s="83">
        <f>IF(T662="",0,IFERROR(IF(VLOOKUP(T662,T$73:T661,1,0)&gt;0,0,0),1))</f>
        <v>0</v>
      </c>
      <c r="T662" s="95" t="str">
        <f>IF(DATOS!BT590=P$74,DATOS!C590,"")</f>
        <v/>
      </c>
    </row>
    <row r="663" spans="18:20" x14ac:dyDescent="0.25">
      <c r="R663" s="83">
        <f t="shared" si="12"/>
        <v>0</v>
      </c>
      <c r="S663" s="83">
        <f>IF(T663="",0,IFERROR(IF(VLOOKUP(T663,T$73:T662,1,0)&gt;0,0,0),1))</f>
        <v>0</v>
      </c>
      <c r="T663" s="95" t="str">
        <f>IF(DATOS!BT591=P$74,DATOS!C591,"")</f>
        <v/>
      </c>
    </row>
    <row r="664" spans="18:20" x14ac:dyDescent="0.25">
      <c r="R664" s="83">
        <f t="shared" si="12"/>
        <v>0</v>
      </c>
      <c r="S664" s="83">
        <f>IF(T664="",0,IFERROR(IF(VLOOKUP(T664,T$73:T663,1,0)&gt;0,0,0),1))</f>
        <v>0</v>
      </c>
      <c r="T664" s="95" t="str">
        <f>IF(DATOS!BT592=P$74,DATOS!C592,"")</f>
        <v/>
      </c>
    </row>
    <row r="665" spans="18:20" x14ac:dyDescent="0.25">
      <c r="R665" s="83">
        <f t="shared" si="12"/>
        <v>0</v>
      </c>
      <c r="S665" s="83">
        <f>IF(T665="",0,IFERROR(IF(VLOOKUP(T665,T$73:T664,1,0)&gt;0,0,0),1))</f>
        <v>0</v>
      </c>
      <c r="T665" s="95" t="str">
        <f>IF(DATOS!BT593=P$74,DATOS!C593,"")</f>
        <v/>
      </c>
    </row>
    <row r="666" spans="18:20" x14ac:dyDescent="0.25">
      <c r="R666" s="83">
        <f t="shared" si="12"/>
        <v>0</v>
      </c>
      <c r="S666" s="83">
        <f>IF(T666="",0,IFERROR(IF(VLOOKUP(T666,T$73:T665,1,0)&gt;0,0,0),1))</f>
        <v>0</v>
      </c>
      <c r="T666" s="95" t="str">
        <f>IF(DATOS!BT594=P$74,DATOS!C594,"")</f>
        <v/>
      </c>
    </row>
    <row r="667" spans="18:20" x14ac:dyDescent="0.25">
      <c r="R667" s="83">
        <f t="shared" si="12"/>
        <v>0</v>
      </c>
      <c r="S667" s="83">
        <f>IF(T667="",0,IFERROR(IF(VLOOKUP(T667,T$73:T666,1,0)&gt;0,0,0),1))</f>
        <v>0</v>
      </c>
      <c r="T667" s="95" t="str">
        <f>IF(DATOS!BT595=P$74,DATOS!C595,"")</f>
        <v/>
      </c>
    </row>
    <row r="668" spans="18:20" x14ac:dyDescent="0.25">
      <c r="R668" s="83">
        <f t="shared" si="12"/>
        <v>0</v>
      </c>
      <c r="S668" s="83">
        <f>IF(T668="",0,IFERROR(IF(VLOOKUP(T668,T$73:T667,1,0)&gt;0,0,0),1))</f>
        <v>0</v>
      </c>
      <c r="T668" s="95" t="str">
        <f>IF(DATOS!BT596=P$74,DATOS!C596,"")</f>
        <v/>
      </c>
    </row>
    <row r="669" spans="18:20" x14ac:dyDescent="0.25">
      <c r="R669" s="83">
        <f t="shared" si="12"/>
        <v>0</v>
      </c>
      <c r="S669" s="83">
        <f>IF(T669="",0,IFERROR(IF(VLOOKUP(T669,T$73:T668,1,0)&gt;0,0,0),1))</f>
        <v>0</v>
      </c>
      <c r="T669" s="95" t="str">
        <f>IF(DATOS!BT597=P$74,DATOS!C597,"")</f>
        <v/>
      </c>
    </row>
    <row r="670" spans="18:20" x14ac:dyDescent="0.25">
      <c r="R670" s="83">
        <f t="shared" si="12"/>
        <v>0</v>
      </c>
      <c r="S670" s="83">
        <f>IF(T670="",0,IFERROR(IF(VLOOKUP(T670,T$73:T669,1,0)&gt;0,0,0),1))</f>
        <v>0</v>
      </c>
      <c r="T670" s="95" t="str">
        <f>IF(DATOS!BT598=P$74,DATOS!C598,"")</f>
        <v/>
      </c>
    </row>
    <row r="671" spans="18:20" x14ac:dyDescent="0.25">
      <c r="R671" s="83">
        <f t="shared" si="12"/>
        <v>0</v>
      </c>
      <c r="S671" s="83">
        <f>IF(T671="",0,IFERROR(IF(VLOOKUP(T671,T$73:T670,1,0)&gt;0,0,0),1))</f>
        <v>0</v>
      </c>
      <c r="T671" s="95" t="str">
        <f>IF(DATOS!BT599=P$74,DATOS!C599,"")</f>
        <v/>
      </c>
    </row>
    <row r="672" spans="18:20" x14ac:dyDescent="0.25">
      <c r="R672" s="83">
        <f t="shared" si="12"/>
        <v>0</v>
      </c>
      <c r="S672" s="83">
        <f>IF(T672="",0,IFERROR(IF(VLOOKUP(T672,T$73:T671,1,0)&gt;0,0,0),1))</f>
        <v>0</v>
      </c>
      <c r="T672" s="95" t="str">
        <f>IF(DATOS!BT600=P$74,DATOS!C600,"")</f>
        <v/>
      </c>
    </row>
    <row r="673" spans="18:20" x14ac:dyDescent="0.25">
      <c r="R673" s="83">
        <f t="shared" si="12"/>
        <v>0</v>
      </c>
      <c r="S673" s="83">
        <f>IF(T673="",0,IFERROR(IF(VLOOKUP(T673,T$73:T672,1,0)&gt;0,0,0),1))</f>
        <v>0</v>
      </c>
      <c r="T673" s="95" t="str">
        <f>IF(DATOS!BT601=P$74,DATOS!C601,"")</f>
        <v/>
      </c>
    </row>
    <row r="674" spans="18:20" x14ac:dyDescent="0.25">
      <c r="R674" s="83">
        <f t="shared" si="12"/>
        <v>0</v>
      </c>
      <c r="S674" s="83">
        <f>IF(T674="",0,IFERROR(IF(VLOOKUP(T674,T$73:T673,1,0)&gt;0,0,0),1))</f>
        <v>0</v>
      </c>
      <c r="T674" s="95" t="str">
        <f>IF(DATOS!BT602=P$74,DATOS!C602,"")</f>
        <v/>
      </c>
    </row>
    <row r="675" spans="18:20" x14ac:dyDescent="0.25">
      <c r="R675" s="83">
        <f t="shared" si="12"/>
        <v>0</v>
      </c>
      <c r="S675" s="83">
        <f>IF(T675="",0,IFERROR(IF(VLOOKUP(T675,T$73:T674,1,0)&gt;0,0,0),1))</f>
        <v>0</v>
      </c>
      <c r="T675" s="95" t="str">
        <f>IF(DATOS!BT603=P$74,DATOS!C603,"")</f>
        <v/>
      </c>
    </row>
    <row r="676" spans="18:20" x14ac:dyDescent="0.25">
      <c r="R676" s="83">
        <f t="shared" si="12"/>
        <v>0</v>
      </c>
      <c r="S676" s="83">
        <f>IF(T676="",0,IFERROR(IF(VLOOKUP(T676,T$73:T675,1,0)&gt;0,0,0),1))</f>
        <v>0</v>
      </c>
      <c r="T676" s="95" t="str">
        <f>IF(DATOS!BT604=P$74,DATOS!C604,"")</f>
        <v/>
      </c>
    </row>
    <row r="677" spans="18:20" x14ac:dyDescent="0.25">
      <c r="R677" s="83">
        <f t="shared" si="12"/>
        <v>0</v>
      </c>
      <c r="S677" s="83">
        <f>IF(T677="",0,IFERROR(IF(VLOOKUP(T677,T$73:T676,1,0)&gt;0,0,0),1))</f>
        <v>0</v>
      </c>
      <c r="T677" s="95" t="str">
        <f>IF(DATOS!BT605=P$74,DATOS!C605,"")</f>
        <v/>
      </c>
    </row>
    <row r="678" spans="18:20" x14ac:dyDescent="0.25">
      <c r="R678" s="83">
        <f t="shared" si="12"/>
        <v>0</v>
      </c>
      <c r="S678" s="83">
        <f>IF(T678="",0,IFERROR(IF(VLOOKUP(T678,T$73:T677,1,0)&gt;0,0,0),1))</f>
        <v>0</v>
      </c>
      <c r="T678" s="95" t="str">
        <f>IF(DATOS!BT606=P$74,DATOS!C606,"")</f>
        <v/>
      </c>
    </row>
    <row r="679" spans="18:20" x14ac:dyDescent="0.25">
      <c r="R679" s="83">
        <f t="shared" si="12"/>
        <v>0</v>
      </c>
      <c r="S679" s="83">
        <f>IF(T679="",0,IFERROR(IF(VLOOKUP(T679,T$73:T678,1,0)&gt;0,0,0),1))</f>
        <v>0</v>
      </c>
      <c r="T679" s="95" t="str">
        <f>IF(DATOS!BT607=P$74,DATOS!C607,"")</f>
        <v/>
      </c>
    </row>
    <row r="680" spans="18:20" x14ac:dyDescent="0.25">
      <c r="R680" s="83">
        <f t="shared" si="12"/>
        <v>0</v>
      </c>
      <c r="S680" s="83">
        <f>IF(T680="",0,IFERROR(IF(VLOOKUP(T680,T$73:T679,1,0)&gt;0,0,0),1))</f>
        <v>0</v>
      </c>
      <c r="T680" s="95" t="str">
        <f>IF(DATOS!BT608=P$74,DATOS!C608,"")</f>
        <v/>
      </c>
    </row>
    <row r="681" spans="18:20" x14ac:dyDescent="0.25">
      <c r="R681" s="83">
        <f t="shared" si="12"/>
        <v>0</v>
      </c>
      <c r="S681" s="83">
        <f>IF(T681="",0,IFERROR(IF(VLOOKUP(T681,T$73:T680,1,0)&gt;0,0,0),1))</f>
        <v>0</v>
      </c>
      <c r="T681" s="95" t="str">
        <f>IF(DATOS!BT609=P$74,DATOS!C609,"")</f>
        <v/>
      </c>
    </row>
    <row r="682" spans="18:20" x14ac:dyDescent="0.25">
      <c r="R682" s="83">
        <f t="shared" si="12"/>
        <v>0</v>
      </c>
      <c r="S682" s="83">
        <f>IF(T682="",0,IFERROR(IF(VLOOKUP(T682,T$73:T681,1,0)&gt;0,0,0),1))</f>
        <v>0</v>
      </c>
      <c r="T682" s="95" t="str">
        <f>IF(DATOS!BT610=P$74,DATOS!C610,"")</f>
        <v/>
      </c>
    </row>
    <row r="683" spans="18:20" x14ac:dyDescent="0.25">
      <c r="R683" s="83">
        <f t="shared" si="12"/>
        <v>0</v>
      </c>
      <c r="S683" s="83">
        <f>IF(T683="",0,IFERROR(IF(VLOOKUP(T683,T$73:T682,1,0)&gt;0,0,0),1))</f>
        <v>0</v>
      </c>
      <c r="T683" s="95" t="str">
        <f>IF(DATOS!BT611=P$74,DATOS!C611,"")</f>
        <v/>
      </c>
    </row>
    <row r="684" spans="18:20" x14ac:dyDescent="0.25">
      <c r="R684" s="83">
        <f t="shared" si="12"/>
        <v>0</v>
      </c>
      <c r="S684" s="83">
        <f>IF(T684="",0,IFERROR(IF(VLOOKUP(T684,T$73:T683,1,0)&gt;0,0,0),1))</f>
        <v>0</v>
      </c>
      <c r="T684" s="95" t="str">
        <f>IF(DATOS!BT612=P$74,DATOS!C612,"")</f>
        <v/>
      </c>
    </row>
    <row r="685" spans="18:20" x14ac:dyDescent="0.25">
      <c r="R685" s="83">
        <f t="shared" si="12"/>
        <v>0</v>
      </c>
      <c r="S685" s="83">
        <f>IF(T685="",0,IFERROR(IF(VLOOKUP(T685,T$73:T684,1,0)&gt;0,0,0),1))</f>
        <v>0</v>
      </c>
      <c r="T685" s="95" t="str">
        <f>IF(DATOS!BT613=P$74,DATOS!C613,"")</f>
        <v/>
      </c>
    </row>
    <row r="686" spans="18:20" x14ac:dyDescent="0.25">
      <c r="R686" s="83">
        <f t="shared" si="12"/>
        <v>0</v>
      </c>
      <c r="S686" s="83">
        <f>IF(T686="",0,IFERROR(IF(VLOOKUP(T686,T$73:T685,1,0)&gt;0,0,0),1))</f>
        <v>0</v>
      </c>
      <c r="T686" s="95" t="str">
        <f>IF(DATOS!BT614=P$74,DATOS!C614,"")</f>
        <v/>
      </c>
    </row>
    <row r="687" spans="18:20" x14ac:dyDescent="0.25">
      <c r="R687" s="83">
        <f t="shared" si="12"/>
        <v>0</v>
      </c>
      <c r="S687" s="83">
        <f>IF(T687="",0,IFERROR(IF(VLOOKUP(T687,T$73:T686,1,0)&gt;0,0,0),1))</f>
        <v>0</v>
      </c>
      <c r="T687" s="95" t="str">
        <f>IF(DATOS!BT615=P$74,DATOS!C615,"")</f>
        <v/>
      </c>
    </row>
    <row r="688" spans="18:20" x14ac:dyDescent="0.25">
      <c r="R688" s="83">
        <f t="shared" si="12"/>
        <v>0</v>
      </c>
      <c r="S688" s="83">
        <f>IF(T688="",0,IFERROR(IF(VLOOKUP(T688,T$73:T687,1,0)&gt;0,0,0),1))</f>
        <v>0</v>
      </c>
      <c r="T688" s="95" t="str">
        <f>IF(DATOS!BT616=P$74,DATOS!C616,"")</f>
        <v/>
      </c>
    </row>
    <row r="689" spans="18:20" x14ac:dyDescent="0.25">
      <c r="R689" s="83">
        <f t="shared" si="12"/>
        <v>0</v>
      </c>
      <c r="S689" s="83">
        <f>IF(T689="",0,IFERROR(IF(VLOOKUP(T689,T$73:T688,1,0)&gt;0,0,0),1))</f>
        <v>0</v>
      </c>
      <c r="T689" s="95" t="str">
        <f>IF(DATOS!BT617=P$74,DATOS!C617,"")</f>
        <v/>
      </c>
    </row>
    <row r="690" spans="18:20" x14ac:dyDescent="0.25">
      <c r="R690" s="83">
        <f t="shared" si="12"/>
        <v>0</v>
      </c>
      <c r="S690" s="83">
        <f>IF(T690="",0,IFERROR(IF(VLOOKUP(T690,T$73:T689,1,0)&gt;0,0,0),1))</f>
        <v>0</v>
      </c>
      <c r="T690" s="95" t="str">
        <f>IF(DATOS!BT618=P$74,DATOS!C618,"")</f>
        <v/>
      </c>
    </row>
    <row r="691" spans="18:20" x14ac:dyDescent="0.25">
      <c r="R691" s="83">
        <f t="shared" si="12"/>
        <v>0</v>
      </c>
      <c r="S691" s="83">
        <f>IF(T691="",0,IFERROR(IF(VLOOKUP(T691,T$73:T690,1,0)&gt;0,0,0),1))</f>
        <v>0</v>
      </c>
      <c r="T691" s="95" t="str">
        <f>IF(DATOS!BT619=P$74,DATOS!C619,"")</f>
        <v/>
      </c>
    </row>
    <row r="692" spans="18:20" x14ac:dyDescent="0.25">
      <c r="R692" s="83">
        <f t="shared" si="12"/>
        <v>0</v>
      </c>
      <c r="S692" s="83">
        <f>IF(T692="",0,IFERROR(IF(VLOOKUP(T692,T$73:T691,1,0)&gt;0,0,0),1))</f>
        <v>0</v>
      </c>
      <c r="T692" s="95" t="str">
        <f>IF(DATOS!BT620=P$74,DATOS!C620,"")</f>
        <v/>
      </c>
    </row>
    <row r="693" spans="18:20" x14ac:dyDescent="0.25">
      <c r="R693" s="83">
        <f t="shared" si="12"/>
        <v>0</v>
      </c>
      <c r="S693" s="83">
        <f>IF(T693="",0,IFERROR(IF(VLOOKUP(T693,T$73:T692,1,0)&gt;0,0,0),1))</f>
        <v>0</v>
      </c>
      <c r="T693" s="95" t="str">
        <f>IF(DATOS!BT621=P$74,DATOS!C621,"")</f>
        <v/>
      </c>
    </row>
    <row r="694" spans="18:20" x14ac:dyDescent="0.25">
      <c r="R694" s="83">
        <f t="shared" si="12"/>
        <v>0</v>
      </c>
      <c r="S694" s="83">
        <f>IF(T694="",0,IFERROR(IF(VLOOKUP(T694,T$73:T693,1,0)&gt;0,0,0),1))</f>
        <v>0</v>
      </c>
      <c r="T694" s="95" t="str">
        <f>IF(DATOS!BT622=P$74,DATOS!C622,"")</f>
        <v/>
      </c>
    </row>
    <row r="695" spans="18:20" x14ac:dyDescent="0.25">
      <c r="R695" s="83">
        <f t="shared" si="12"/>
        <v>0</v>
      </c>
      <c r="S695" s="83">
        <f>IF(T695="",0,IFERROR(IF(VLOOKUP(T695,T$73:T694,1,0)&gt;0,0,0),1))</f>
        <v>0</v>
      </c>
      <c r="T695" s="95" t="str">
        <f>IF(DATOS!BT623=P$74,DATOS!C623,"")</f>
        <v/>
      </c>
    </row>
    <row r="696" spans="18:20" x14ac:dyDescent="0.25">
      <c r="R696" s="83">
        <f t="shared" si="12"/>
        <v>0</v>
      </c>
      <c r="S696" s="83">
        <f>IF(T696="",0,IFERROR(IF(VLOOKUP(T696,T$73:T695,1,0)&gt;0,0,0),1))</f>
        <v>0</v>
      </c>
      <c r="T696" s="95" t="str">
        <f>IF(DATOS!BT624=P$74,DATOS!C624,"")</f>
        <v/>
      </c>
    </row>
    <row r="697" spans="18:20" x14ac:dyDescent="0.25">
      <c r="R697" s="83">
        <f t="shared" si="12"/>
        <v>0</v>
      </c>
      <c r="S697" s="83">
        <f>IF(T697="",0,IFERROR(IF(VLOOKUP(T697,T$73:T696,1,0)&gt;0,0,0),1))</f>
        <v>0</v>
      </c>
      <c r="T697" s="95" t="str">
        <f>IF(DATOS!BT625=P$74,DATOS!C625,"")</f>
        <v/>
      </c>
    </row>
    <row r="698" spans="18:20" x14ac:dyDescent="0.25">
      <c r="R698" s="83">
        <f t="shared" si="12"/>
        <v>0</v>
      </c>
      <c r="S698" s="83">
        <f>IF(T698="",0,IFERROR(IF(VLOOKUP(T698,T$73:T697,1,0)&gt;0,0,0),1))</f>
        <v>0</v>
      </c>
      <c r="T698" s="95" t="str">
        <f>IF(DATOS!BT626=P$74,DATOS!C626,"")</f>
        <v/>
      </c>
    </row>
    <row r="699" spans="18:20" x14ac:dyDescent="0.25">
      <c r="R699" s="83">
        <f t="shared" si="12"/>
        <v>0</v>
      </c>
      <c r="S699" s="83">
        <f>IF(T699="",0,IFERROR(IF(VLOOKUP(T699,T$73:T698,1,0)&gt;0,0,0),1))</f>
        <v>0</v>
      </c>
      <c r="T699" s="95" t="str">
        <f>IF(DATOS!BT627=P$74,DATOS!C627,"")</f>
        <v/>
      </c>
    </row>
    <row r="700" spans="18:20" x14ac:dyDescent="0.25">
      <c r="R700" s="83">
        <f t="shared" si="12"/>
        <v>0</v>
      </c>
      <c r="S700" s="83">
        <f>IF(T700="",0,IFERROR(IF(VLOOKUP(T700,T$73:T699,1,0)&gt;0,0,0),1))</f>
        <v>0</v>
      </c>
      <c r="T700" s="95" t="str">
        <f>IF(DATOS!BT628=P$74,DATOS!C628,"")</f>
        <v/>
      </c>
    </row>
    <row r="701" spans="18:20" x14ac:dyDescent="0.25">
      <c r="R701" s="83">
        <f t="shared" si="12"/>
        <v>0</v>
      </c>
      <c r="S701" s="83">
        <f>IF(T701="",0,IFERROR(IF(VLOOKUP(T701,T$73:T700,1,0)&gt;0,0,0),1))</f>
        <v>0</v>
      </c>
      <c r="T701" s="95" t="str">
        <f>IF(DATOS!BT629=P$74,DATOS!C629,"")</f>
        <v/>
      </c>
    </row>
    <row r="702" spans="18:20" x14ac:dyDescent="0.25">
      <c r="R702" s="83">
        <f t="shared" si="12"/>
        <v>0</v>
      </c>
      <c r="S702" s="83">
        <f>IF(T702="",0,IFERROR(IF(VLOOKUP(T702,T$73:T701,1,0)&gt;0,0,0),1))</f>
        <v>0</v>
      </c>
      <c r="T702" s="95" t="str">
        <f>IF(DATOS!BT630=P$74,DATOS!C630,"")</f>
        <v/>
      </c>
    </row>
    <row r="703" spans="18:20" x14ac:dyDescent="0.25">
      <c r="R703" s="83">
        <f t="shared" si="12"/>
        <v>0</v>
      </c>
      <c r="S703" s="83">
        <f>IF(T703="",0,IFERROR(IF(VLOOKUP(T703,T$73:T702,1,0)&gt;0,0,0),1))</f>
        <v>0</v>
      </c>
      <c r="T703" s="95" t="str">
        <f>IF(DATOS!BT631=P$74,DATOS!C631,"")</f>
        <v/>
      </c>
    </row>
    <row r="704" spans="18:20" x14ac:dyDescent="0.25">
      <c r="R704" s="83">
        <f t="shared" si="12"/>
        <v>0</v>
      </c>
      <c r="S704" s="83">
        <f>IF(T704="",0,IFERROR(IF(VLOOKUP(T704,T$73:T703,1,0)&gt;0,0,0),1))</f>
        <v>0</v>
      </c>
      <c r="T704" s="95" t="str">
        <f>IF(DATOS!BT632=P$74,DATOS!C632,"")</f>
        <v/>
      </c>
    </row>
    <row r="705" spans="18:20" x14ac:dyDescent="0.25">
      <c r="R705" s="83">
        <f t="shared" si="12"/>
        <v>0</v>
      </c>
      <c r="S705" s="83">
        <f>IF(T705="",0,IFERROR(IF(VLOOKUP(T705,T$73:T704,1,0)&gt;0,0,0),1))</f>
        <v>0</v>
      </c>
      <c r="T705" s="95" t="str">
        <f>IF(DATOS!BT633=P$74,DATOS!C633,"")</f>
        <v/>
      </c>
    </row>
    <row r="706" spans="18:20" x14ac:dyDescent="0.25">
      <c r="R706" s="83">
        <f t="shared" si="12"/>
        <v>0</v>
      </c>
      <c r="S706" s="83">
        <f>IF(T706="",0,IFERROR(IF(VLOOKUP(T706,T$73:T705,1,0)&gt;0,0,0),1))</f>
        <v>0</v>
      </c>
      <c r="T706" s="95" t="str">
        <f>IF(DATOS!BT634=P$74,DATOS!C634,"")</f>
        <v/>
      </c>
    </row>
    <row r="707" spans="18:20" x14ac:dyDescent="0.25">
      <c r="R707" s="83">
        <f t="shared" si="12"/>
        <v>0</v>
      </c>
      <c r="S707" s="83">
        <f>IF(T707="",0,IFERROR(IF(VLOOKUP(T707,T$73:T706,1,0)&gt;0,0,0),1))</f>
        <v>0</v>
      </c>
      <c r="T707" s="95" t="str">
        <f>IF(DATOS!BT635=P$74,DATOS!C635,"")</f>
        <v/>
      </c>
    </row>
    <row r="708" spans="18:20" x14ac:dyDescent="0.25">
      <c r="R708" s="83">
        <f t="shared" si="12"/>
        <v>0</v>
      </c>
      <c r="S708" s="83">
        <f>IF(T708="",0,IFERROR(IF(VLOOKUP(T708,T$73:T707,1,0)&gt;0,0,0),1))</f>
        <v>0</v>
      </c>
      <c r="T708" s="95" t="str">
        <f>IF(DATOS!BT636=P$74,DATOS!C636,"")</f>
        <v/>
      </c>
    </row>
    <row r="709" spans="18:20" x14ac:dyDescent="0.25">
      <c r="R709" s="83">
        <f t="shared" si="12"/>
        <v>0</v>
      </c>
      <c r="S709" s="83">
        <f>IF(T709="",0,IFERROR(IF(VLOOKUP(T709,T$73:T708,1,0)&gt;0,0,0),1))</f>
        <v>0</v>
      </c>
      <c r="T709" s="95" t="str">
        <f>IF(DATOS!BT637=P$74,DATOS!C637,"")</f>
        <v/>
      </c>
    </row>
    <row r="710" spans="18:20" x14ac:dyDescent="0.25">
      <c r="R710" s="83">
        <f t="shared" si="12"/>
        <v>0</v>
      </c>
      <c r="S710" s="83">
        <f>IF(T710="",0,IFERROR(IF(VLOOKUP(T710,T$73:T709,1,0)&gt;0,0,0),1))</f>
        <v>0</v>
      </c>
      <c r="T710" s="95" t="str">
        <f>IF(DATOS!BT638=P$74,DATOS!C638,"")</f>
        <v/>
      </c>
    </row>
    <row r="711" spans="18:20" x14ac:dyDescent="0.25">
      <c r="R711" s="83">
        <f t="shared" si="12"/>
        <v>0</v>
      </c>
      <c r="S711" s="83">
        <f>IF(T711="",0,IFERROR(IF(VLOOKUP(T711,T$73:T710,1,0)&gt;0,0,0),1))</f>
        <v>0</v>
      </c>
      <c r="T711" s="95" t="str">
        <f>IF(DATOS!BT639=P$74,DATOS!C639,"")</f>
        <v/>
      </c>
    </row>
    <row r="712" spans="18:20" x14ac:dyDescent="0.25">
      <c r="R712" s="83">
        <f t="shared" si="12"/>
        <v>0</v>
      </c>
      <c r="S712" s="83">
        <f>IF(T712="",0,IFERROR(IF(VLOOKUP(T712,T$73:T711,1,0)&gt;0,0,0),1))</f>
        <v>0</v>
      </c>
      <c r="T712" s="95" t="str">
        <f>IF(DATOS!BT640=P$74,DATOS!C640,"")</f>
        <v/>
      </c>
    </row>
    <row r="713" spans="18:20" x14ac:dyDescent="0.25">
      <c r="R713" s="83">
        <f t="shared" si="12"/>
        <v>0</v>
      </c>
      <c r="S713" s="83">
        <f>IF(T713="",0,IFERROR(IF(VLOOKUP(T713,T$73:T712,1,0)&gt;0,0,0),1))</f>
        <v>0</v>
      </c>
      <c r="T713" s="95" t="str">
        <f>IF(DATOS!BT641=P$74,DATOS!C641,"")</f>
        <v/>
      </c>
    </row>
    <row r="714" spans="18:20" x14ac:dyDescent="0.25">
      <c r="R714" s="83">
        <f t="shared" ref="R714:R777" si="13">R713+S714</f>
        <v>0</v>
      </c>
      <c r="S714" s="83">
        <f>IF(T714="",0,IFERROR(IF(VLOOKUP(T714,T$73:T713,1,0)&gt;0,0,0),1))</f>
        <v>0</v>
      </c>
      <c r="T714" s="95" t="str">
        <f>IF(DATOS!BT642=P$74,DATOS!C642,"")</f>
        <v/>
      </c>
    </row>
    <row r="715" spans="18:20" x14ac:dyDescent="0.25">
      <c r="R715" s="83">
        <f t="shared" si="13"/>
        <v>0</v>
      </c>
      <c r="S715" s="83">
        <f>IF(T715="",0,IFERROR(IF(VLOOKUP(T715,T$73:T714,1,0)&gt;0,0,0),1))</f>
        <v>0</v>
      </c>
      <c r="T715" s="95" t="str">
        <f>IF(DATOS!BT643=P$74,DATOS!C643,"")</f>
        <v/>
      </c>
    </row>
    <row r="716" spans="18:20" x14ac:dyDescent="0.25">
      <c r="R716" s="83">
        <f t="shared" si="13"/>
        <v>0</v>
      </c>
      <c r="S716" s="83">
        <f>IF(T716="",0,IFERROR(IF(VLOOKUP(T716,T$73:T715,1,0)&gt;0,0,0),1))</f>
        <v>0</v>
      </c>
      <c r="T716" s="95" t="str">
        <f>IF(DATOS!BT644=P$74,DATOS!C644,"")</f>
        <v/>
      </c>
    </row>
    <row r="717" spans="18:20" x14ac:dyDescent="0.25">
      <c r="R717" s="83">
        <f t="shared" si="13"/>
        <v>0</v>
      </c>
      <c r="S717" s="83">
        <f>IF(T717="",0,IFERROR(IF(VLOOKUP(T717,T$73:T716,1,0)&gt;0,0,0),1))</f>
        <v>0</v>
      </c>
      <c r="T717" s="95" t="str">
        <f>IF(DATOS!BT645=P$74,DATOS!C645,"")</f>
        <v/>
      </c>
    </row>
    <row r="718" spans="18:20" x14ac:dyDescent="0.25">
      <c r="R718" s="83">
        <f t="shared" si="13"/>
        <v>0</v>
      </c>
      <c r="S718" s="83">
        <f>IF(T718="",0,IFERROR(IF(VLOOKUP(T718,T$73:T717,1,0)&gt;0,0,0),1))</f>
        <v>0</v>
      </c>
      <c r="T718" s="95" t="str">
        <f>IF(DATOS!BT646=P$74,DATOS!C646,"")</f>
        <v/>
      </c>
    </row>
    <row r="719" spans="18:20" x14ac:dyDescent="0.25">
      <c r="R719" s="83">
        <f t="shared" si="13"/>
        <v>0</v>
      </c>
      <c r="S719" s="83">
        <f>IF(T719="",0,IFERROR(IF(VLOOKUP(T719,T$73:T718,1,0)&gt;0,0,0),1))</f>
        <v>0</v>
      </c>
      <c r="T719" s="95" t="str">
        <f>IF(DATOS!BT647=P$74,DATOS!C647,"")</f>
        <v/>
      </c>
    </row>
    <row r="720" spans="18:20" x14ac:dyDescent="0.25">
      <c r="R720" s="83">
        <f t="shared" si="13"/>
        <v>0</v>
      </c>
      <c r="S720" s="83">
        <f>IF(T720="",0,IFERROR(IF(VLOOKUP(T720,T$73:T719,1,0)&gt;0,0,0),1))</f>
        <v>0</v>
      </c>
      <c r="T720" s="95" t="str">
        <f>IF(DATOS!BT648=P$74,DATOS!C648,"")</f>
        <v/>
      </c>
    </row>
    <row r="721" spans="18:20" x14ac:dyDescent="0.25">
      <c r="R721" s="83">
        <f t="shared" si="13"/>
        <v>0</v>
      </c>
      <c r="S721" s="83">
        <f>IF(T721="",0,IFERROR(IF(VLOOKUP(T721,T$73:T720,1,0)&gt;0,0,0),1))</f>
        <v>0</v>
      </c>
      <c r="T721" s="95" t="str">
        <f>IF(DATOS!BT649=P$74,DATOS!C649,"")</f>
        <v/>
      </c>
    </row>
    <row r="722" spans="18:20" x14ac:dyDescent="0.25">
      <c r="R722" s="83">
        <f t="shared" si="13"/>
        <v>0</v>
      </c>
      <c r="S722" s="83">
        <f>IF(T722="",0,IFERROR(IF(VLOOKUP(T722,T$73:T721,1,0)&gt;0,0,0),1))</f>
        <v>0</v>
      </c>
      <c r="T722" s="95" t="str">
        <f>IF(DATOS!BT650=P$74,DATOS!C650,"")</f>
        <v/>
      </c>
    </row>
    <row r="723" spans="18:20" x14ac:dyDescent="0.25">
      <c r="R723" s="83">
        <f t="shared" si="13"/>
        <v>0</v>
      </c>
      <c r="S723" s="83">
        <f>IF(T723="",0,IFERROR(IF(VLOOKUP(T723,T$73:T722,1,0)&gt;0,0,0),1))</f>
        <v>0</v>
      </c>
      <c r="T723" s="95" t="str">
        <f>IF(DATOS!BT651=P$74,DATOS!C651,"")</f>
        <v/>
      </c>
    </row>
    <row r="724" spans="18:20" x14ac:dyDescent="0.25">
      <c r="R724" s="83">
        <f t="shared" si="13"/>
        <v>0</v>
      </c>
      <c r="S724" s="83">
        <f>IF(T724="",0,IFERROR(IF(VLOOKUP(T724,T$73:T723,1,0)&gt;0,0,0),1))</f>
        <v>0</v>
      </c>
      <c r="T724" s="95" t="str">
        <f>IF(DATOS!BT652=P$74,DATOS!C652,"")</f>
        <v/>
      </c>
    </row>
    <row r="725" spans="18:20" x14ac:dyDescent="0.25">
      <c r="R725" s="83">
        <f t="shared" si="13"/>
        <v>0</v>
      </c>
      <c r="S725" s="83">
        <f>IF(T725="",0,IFERROR(IF(VLOOKUP(T725,T$73:T724,1,0)&gt;0,0,0),1))</f>
        <v>0</v>
      </c>
      <c r="T725" s="95" t="str">
        <f>IF(DATOS!BT653=P$74,DATOS!C653,"")</f>
        <v/>
      </c>
    </row>
    <row r="726" spans="18:20" x14ac:dyDescent="0.25">
      <c r="R726" s="83">
        <f t="shared" si="13"/>
        <v>0</v>
      </c>
      <c r="S726" s="83">
        <f>IF(T726="",0,IFERROR(IF(VLOOKUP(T726,T$73:T725,1,0)&gt;0,0,0),1))</f>
        <v>0</v>
      </c>
      <c r="T726" s="95" t="str">
        <f>IF(DATOS!BT654=P$74,DATOS!C654,"")</f>
        <v/>
      </c>
    </row>
    <row r="727" spans="18:20" x14ac:dyDescent="0.25">
      <c r="R727" s="83">
        <f t="shared" si="13"/>
        <v>0</v>
      </c>
      <c r="S727" s="83">
        <f>IF(T727="",0,IFERROR(IF(VLOOKUP(T727,T$73:T726,1,0)&gt;0,0,0),1))</f>
        <v>0</v>
      </c>
      <c r="T727" s="95" t="str">
        <f>IF(DATOS!BT655=P$74,DATOS!C655,"")</f>
        <v/>
      </c>
    </row>
    <row r="728" spans="18:20" x14ac:dyDescent="0.25">
      <c r="R728" s="83">
        <f t="shared" si="13"/>
        <v>0</v>
      </c>
      <c r="S728" s="83">
        <f>IF(T728="",0,IFERROR(IF(VLOOKUP(T728,T$73:T727,1,0)&gt;0,0,0),1))</f>
        <v>0</v>
      </c>
      <c r="T728" s="95" t="str">
        <f>IF(DATOS!BT656=P$74,DATOS!C656,"")</f>
        <v/>
      </c>
    </row>
    <row r="729" spans="18:20" x14ac:dyDescent="0.25">
      <c r="R729" s="83">
        <f t="shared" si="13"/>
        <v>0</v>
      </c>
      <c r="S729" s="83">
        <f>IF(T729="",0,IFERROR(IF(VLOOKUP(T729,T$73:T728,1,0)&gt;0,0,0),1))</f>
        <v>0</v>
      </c>
      <c r="T729" s="95" t="str">
        <f>IF(DATOS!BT657=P$74,DATOS!C657,"")</f>
        <v/>
      </c>
    </row>
    <row r="730" spans="18:20" x14ac:dyDescent="0.25">
      <c r="R730" s="83">
        <f t="shared" si="13"/>
        <v>0</v>
      </c>
      <c r="S730" s="83">
        <f>IF(T730="",0,IFERROR(IF(VLOOKUP(T730,T$73:T729,1,0)&gt;0,0,0),1))</f>
        <v>0</v>
      </c>
      <c r="T730" s="95" t="str">
        <f>IF(DATOS!BT658=P$74,DATOS!C658,"")</f>
        <v/>
      </c>
    </row>
    <row r="731" spans="18:20" x14ac:dyDescent="0.25">
      <c r="R731" s="83">
        <f t="shared" si="13"/>
        <v>0</v>
      </c>
      <c r="S731" s="83">
        <f>IF(T731="",0,IFERROR(IF(VLOOKUP(T731,T$73:T730,1,0)&gt;0,0,0),1))</f>
        <v>0</v>
      </c>
      <c r="T731" s="95" t="str">
        <f>IF(DATOS!BT659=P$74,DATOS!C659,"")</f>
        <v/>
      </c>
    </row>
    <row r="732" spans="18:20" x14ac:dyDescent="0.25">
      <c r="R732" s="83">
        <f t="shared" si="13"/>
        <v>0</v>
      </c>
      <c r="S732" s="83">
        <f>IF(T732="",0,IFERROR(IF(VLOOKUP(T732,T$73:T731,1,0)&gt;0,0,0),1))</f>
        <v>0</v>
      </c>
      <c r="T732" s="95" t="str">
        <f>IF(DATOS!BT660=P$74,DATOS!C660,"")</f>
        <v/>
      </c>
    </row>
    <row r="733" spans="18:20" x14ac:dyDescent="0.25">
      <c r="R733" s="83">
        <f t="shared" si="13"/>
        <v>0</v>
      </c>
      <c r="S733" s="83">
        <f>IF(T733="",0,IFERROR(IF(VLOOKUP(T733,T$73:T732,1,0)&gt;0,0,0),1))</f>
        <v>0</v>
      </c>
      <c r="T733" s="95" t="str">
        <f>IF(DATOS!BT661=P$74,DATOS!C661,"")</f>
        <v/>
      </c>
    </row>
    <row r="734" spans="18:20" x14ac:dyDescent="0.25">
      <c r="R734" s="83">
        <f t="shared" si="13"/>
        <v>0</v>
      </c>
      <c r="S734" s="83">
        <f>IF(T734="",0,IFERROR(IF(VLOOKUP(T734,T$73:T733,1,0)&gt;0,0,0),1))</f>
        <v>0</v>
      </c>
      <c r="T734" s="95" t="str">
        <f>IF(DATOS!BT662=P$74,DATOS!C662,"")</f>
        <v/>
      </c>
    </row>
    <row r="735" spans="18:20" x14ac:dyDescent="0.25">
      <c r="R735" s="83">
        <f t="shared" si="13"/>
        <v>0</v>
      </c>
      <c r="S735" s="83">
        <f>IF(T735="",0,IFERROR(IF(VLOOKUP(T735,T$73:T734,1,0)&gt;0,0,0),1))</f>
        <v>0</v>
      </c>
      <c r="T735" s="95" t="str">
        <f>IF(DATOS!BT663=P$74,DATOS!C663,"")</f>
        <v/>
      </c>
    </row>
    <row r="736" spans="18:20" x14ac:dyDescent="0.25">
      <c r="R736" s="83">
        <f t="shared" si="13"/>
        <v>0</v>
      </c>
      <c r="S736" s="83">
        <f>IF(T736="",0,IFERROR(IF(VLOOKUP(T736,T$73:T735,1,0)&gt;0,0,0),1))</f>
        <v>0</v>
      </c>
      <c r="T736" s="95" t="str">
        <f>IF(DATOS!BT664=P$74,DATOS!C664,"")</f>
        <v/>
      </c>
    </row>
    <row r="737" spans="18:20" x14ac:dyDescent="0.25">
      <c r="R737" s="83">
        <f t="shared" si="13"/>
        <v>0</v>
      </c>
      <c r="S737" s="83">
        <f>IF(T737="",0,IFERROR(IF(VLOOKUP(T737,T$73:T736,1,0)&gt;0,0,0),1))</f>
        <v>0</v>
      </c>
      <c r="T737" s="95" t="str">
        <f>IF(DATOS!BT665=P$74,DATOS!C665,"")</f>
        <v/>
      </c>
    </row>
    <row r="738" spans="18:20" x14ac:dyDescent="0.25">
      <c r="R738" s="83">
        <f t="shared" si="13"/>
        <v>0</v>
      </c>
      <c r="S738" s="83">
        <f>IF(T738="",0,IFERROR(IF(VLOOKUP(T738,T$73:T737,1,0)&gt;0,0,0),1))</f>
        <v>0</v>
      </c>
      <c r="T738" s="95" t="str">
        <f>IF(DATOS!BT666=P$74,DATOS!C666,"")</f>
        <v/>
      </c>
    </row>
    <row r="739" spans="18:20" x14ac:dyDescent="0.25">
      <c r="R739" s="83">
        <f t="shared" si="13"/>
        <v>0</v>
      </c>
      <c r="S739" s="83">
        <f>IF(T739="",0,IFERROR(IF(VLOOKUP(T739,T$73:T738,1,0)&gt;0,0,0),1))</f>
        <v>0</v>
      </c>
      <c r="T739" s="95" t="str">
        <f>IF(DATOS!BT667=P$74,DATOS!C667,"")</f>
        <v/>
      </c>
    </row>
    <row r="740" spans="18:20" x14ac:dyDescent="0.25">
      <c r="R740" s="83">
        <f t="shared" si="13"/>
        <v>0</v>
      </c>
      <c r="S740" s="83">
        <f>IF(T740="",0,IFERROR(IF(VLOOKUP(T740,T$73:T739,1,0)&gt;0,0,0),1))</f>
        <v>0</v>
      </c>
      <c r="T740" s="95" t="str">
        <f>IF(DATOS!BT668=P$74,DATOS!C668,"")</f>
        <v/>
      </c>
    </row>
    <row r="741" spans="18:20" x14ac:dyDescent="0.25">
      <c r="R741" s="83">
        <f t="shared" si="13"/>
        <v>0</v>
      </c>
      <c r="S741" s="83">
        <f>IF(T741="",0,IFERROR(IF(VLOOKUP(T741,T$73:T740,1,0)&gt;0,0,0),1))</f>
        <v>0</v>
      </c>
      <c r="T741" s="95" t="str">
        <f>IF(DATOS!BT669=P$74,DATOS!C669,"")</f>
        <v/>
      </c>
    </row>
    <row r="742" spans="18:20" x14ac:dyDescent="0.25">
      <c r="R742" s="83">
        <f t="shared" si="13"/>
        <v>0</v>
      </c>
      <c r="S742" s="83">
        <f>IF(T742="",0,IFERROR(IF(VLOOKUP(T742,T$73:T741,1,0)&gt;0,0,0),1))</f>
        <v>0</v>
      </c>
      <c r="T742" s="95" t="str">
        <f>IF(DATOS!BT670=P$74,DATOS!C670,"")</f>
        <v/>
      </c>
    </row>
    <row r="743" spans="18:20" x14ac:dyDescent="0.25">
      <c r="R743" s="83">
        <f t="shared" si="13"/>
        <v>0</v>
      </c>
      <c r="S743" s="83">
        <f>IF(T743="",0,IFERROR(IF(VLOOKUP(T743,T$73:T742,1,0)&gt;0,0,0),1))</f>
        <v>0</v>
      </c>
      <c r="T743" s="95" t="str">
        <f>IF(DATOS!BT671=P$74,DATOS!C671,"")</f>
        <v/>
      </c>
    </row>
    <row r="744" spans="18:20" x14ac:dyDescent="0.25">
      <c r="R744" s="83">
        <f t="shared" si="13"/>
        <v>0</v>
      </c>
      <c r="S744" s="83">
        <f>IF(T744="",0,IFERROR(IF(VLOOKUP(T744,T$73:T743,1,0)&gt;0,0,0),1))</f>
        <v>0</v>
      </c>
      <c r="T744" s="95" t="str">
        <f>IF(DATOS!BT672=P$74,DATOS!C672,"")</f>
        <v/>
      </c>
    </row>
    <row r="745" spans="18:20" x14ac:dyDescent="0.25">
      <c r="R745" s="83">
        <f t="shared" si="13"/>
        <v>0</v>
      </c>
      <c r="S745" s="83">
        <f>IF(T745="",0,IFERROR(IF(VLOOKUP(T745,T$73:T744,1,0)&gt;0,0,0),1))</f>
        <v>0</v>
      </c>
      <c r="T745" s="95" t="str">
        <f>IF(DATOS!BT673=P$74,DATOS!C673,"")</f>
        <v/>
      </c>
    </row>
    <row r="746" spans="18:20" x14ac:dyDescent="0.25">
      <c r="R746" s="83">
        <f t="shared" si="13"/>
        <v>0</v>
      </c>
      <c r="S746" s="83">
        <f>IF(T746="",0,IFERROR(IF(VLOOKUP(T746,T$73:T745,1,0)&gt;0,0,0),1))</f>
        <v>0</v>
      </c>
      <c r="T746" s="95" t="str">
        <f>IF(DATOS!BT674=P$74,DATOS!C674,"")</f>
        <v/>
      </c>
    </row>
    <row r="747" spans="18:20" x14ac:dyDescent="0.25">
      <c r="R747" s="83">
        <f t="shared" si="13"/>
        <v>0</v>
      </c>
      <c r="S747" s="83">
        <f>IF(T747="",0,IFERROR(IF(VLOOKUP(T747,T$73:T746,1,0)&gt;0,0,0),1))</f>
        <v>0</v>
      </c>
      <c r="T747" s="95" t="str">
        <f>IF(DATOS!BT675=P$74,DATOS!C675,"")</f>
        <v/>
      </c>
    </row>
    <row r="748" spans="18:20" x14ac:dyDescent="0.25">
      <c r="R748" s="83">
        <f t="shared" si="13"/>
        <v>0</v>
      </c>
      <c r="S748" s="83">
        <f>IF(T748="",0,IFERROR(IF(VLOOKUP(T748,T$73:T747,1,0)&gt;0,0,0),1))</f>
        <v>0</v>
      </c>
      <c r="T748" s="95" t="str">
        <f>IF(DATOS!BT676=P$74,DATOS!C676,"")</f>
        <v/>
      </c>
    </row>
    <row r="749" spans="18:20" x14ac:dyDescent="0.25">
      <c r="R749" s="83">
        <f t="shared" si="13"/>
        <v>0</v>
      </c>
      <c r="S749" s="83">
        <f>IF(T749="",0,IFERROR(IF(VLOOKUP(T749,T$73:T748,1,0)&gt;0,0,0),1))</f>
        <v>0</v>
      </c>
      <c r="T749" s="95" t="str">
        <f>IF(DATOS!BT677=P$74,DATOS!C677,"")</f>
        <v/>
      </c>
    </row>
    <row r="750" spans="18:20" x14ac:dyDescent="0.25">
      <c r="R750" s="83">
        <f t="shared" si="13"/>
        <v>0</v>
      </c>
      <c r="S750" s="83">
        <f>IF(T750="",0,IFERROR(IF(VLOOKUP(T750,T$73:T749,1,0)&gt;0,0,0),1))</f>
        <v>0</v>
      </c>
      <c r="T750" s="95" t="str">
        <f>IF(DATOS!BT678=P$74,DATOS!C678,"")</f>
        <v/>
      </c>
    </row>
    <row r="751" spans="18:20" x14ac:dyDescent="0.25">
      <c r="R751" s="83">
        <f t="shared" si="13"/>
        <v>0</v>
      </c>
      <c r="S751" s="83">
        <f>IF(T751="",0,IFERROR(IF(VLOOKUP(T751,T$73:T750,1,0)&gt;0,0,0),1))</f>
        <v>0</v>
      </c>
      <c r="T751" s="95" t="str">
        <f>IF(DATOS!BT679=P$74,DATOS!C679,"")</f>
        <v/>
      </c>
    </row>
    <row r="752" spans="18:20" x14ac:dyDescent="0.25">
      <c r="R752" s="83">
        <f t="shared" si="13"/>
        <v>0</v>
      </c>
      <c r="S752" s="83">
        <f>IF(T752="",0,IFERROR(IF(VLOOKUP(T752,T$73:T751,1,0)&gt;0,0,0),1))</f>
        <v>0</v>
      </c>
      <c r="T752" s="95" t="str">
        <f>IF(DATOS!BT680=P$74,DATOS!C680,"")</f>
        <v/>
      </c>
    </row>
    <row r="753" spans="18:20" x14ac:dyDescent="0.25">
      <c r="R753" s="83">
        <f t="shared" si="13"/>
        <v>0</v>
      </c>
      <c r="S753" s="83">
        <f>IF(T753="",0,IFERROR(IF(VLOOKUP(T753,T$73:T752,1,0)&gt;0,0,0),1))</f>
        <v>0</v>
      </c>
      <c r="T753" s="95" t="str">
        <f>IF(DATOS!BT681=P$74,DATOS!C681,"")</f>
        <v/>
      </c>
    </row>
    <row r="754" spans="18:20" x14ac:dyDescent="0.25">
      <c r="R754" s="83">
        <f t="shared" si="13"/>
        <v>0</v>
      </c>
      <c r="S754" s="83">
        <f>IF(T754="",0,IFERROR(IF(VLOOKUP(T754,T$73:T753,1,0)&gt;0,0,0),1))</f>
        <v>0</v>
      </c>
      <c r="T754" s="95" t="str">
        <f>IF(DATOS!BT682=P$74,DATOS!C682,"")</f>
        <v/>
      </c>
    </row>
    <row r="755" spans="18:20" x14ac:dyDescent="0.25">
      <c r="R755" s="83">
        <f t="shared" si="13"/>
        <v>0</v>
      </c>
      <c r="S755" s="83">
        <f>IF(T755="",0,IFERROR(IF(VLOOKUP(T755,T$73:T754,1,0)&gt;0,0,0),1))</f>
        <v>0</v>
      </c>
      <c r="T755" s="95" t="str">
        <f>IF(DATOS!BT683=P$74,DATOS!C683,"")</f>
        <v/>
      </c>
    </row>
    <row r="756" spans="18:20" x14ac:dyDescent="0.25">
      <c r="R756" s="83">
        <f t="shared" si="13"/>
        <v>0</v>
      </c>
      <c r="S756" s="83">
        <f>IF(T756="",0,IFERROR(IF(VLOOKUP(T756,T$73:T755,1,0)&gt;0,0,0),1))</f>
        <v>0</v>
      </c>
      <c r="T756" s="95" t="str">
        <f>IF(DATOS!BT684=P$74,DATOS!C684,"")</f>
        <v/>
      </c>
    </row>
    <row r="757" spans="18:20" x14ac:dyDescent="0.25">
      <c r="R757" s="83">
        <f t="shared" si="13"/>
        <v>0</v>
      </c>
      <c r="S757" s="83">
        <f>IF(T757="",0,IFERROR(IF(VLOOKUP(T757,T$73:T756,1,0)&gt;0,0,0),1))</f>
        <v>0</v>
      </c>
      <c r="T757" s="95" t="str">
        <f>IF(DATOS!BT685=P$74,DATOS!C685,"")</f>
        <v/>
      </c>
    </row>
    <row r="758" spans="18:20" x14ac:dyDescent="0.25">
      <c r="R758" s="83">
        <f t="shared" si="13"/>
        <v>0</v>
      </c>
      <c r="S758" s="83">
        <f>IF(T758="",0,IFERROR(IF(VLOOKUP(T758,T$73:T757,1,0)&gt;0,0,0),1))</f>
        <v>0</v>
      </c>
      <c r="T758" s="95" t="str">
        <f>IF(DATOS!BT686=P$74,DATOS!C686,"")</f>
        <v/>
      </c>
    </row>
    <row r="759" spans="18:20" x14ac:dyDescent="0.25">
      <c r="R759" s="83">
        <f t="shared" si="13"/>
        <v>0</v>
      </c>
      <c r="S759" s="83">
        <f>IF(T759="",0,IFERROR(IF(VLOOKUP(T759,T$73:T758,1,0)&gt;0,0,0),1))</f>
        <v>0</v>
      </c>
      <c r="T759" s="95" t="str">
        <f>IF(DATOS!BT687=P$74,DATOS!C687,"")</f>
        <v/>
      </c>
    </row>
    <row r="760" spans="18:20" x14ac:dyDescent="0.25">
      <c r="R760" s="83">
        <f t="shared" si="13"/>
        <v>0</v>
      </c>
      <c r="S760" s="83">
        <f>IF(T760="",0,IFERROR(IF(VLOOKUP(T760,T$73:T759,1,0)&gt;0,0,0),1))</f>
        <v>0</v>
      </c>
      <c r="T760" s="95" t="str">
        <f>IF(DATOS!BT688=P$74,DATOS!C688,"")</f>
        <v/>
      </c>
    </row>
    <row r="761" spans="18:20" x14ac:dyDescent="0.25">
      <c r="R761" s="83">
        <f t="shared" si="13"/>
        <v>0</v>
      </c>
      <c r="S761" s="83">
        <f>IF(T761="",0,IFERROR(IF(VLOOKUP(T761,T$73:T760,1,0)&gt;0,0,0),1))</f>
        <v>0</v>
      </c>
      <c r="T761" s="95" t="str">
        <f>IF(DATOS!BT689=P$74,DATOS!C689,"")</f>
        <v/>
      </c>
    </row>
    <row r="762" spans="18:20" x14ac:dyDescent="0.25">
      <c r="R762" s="83">
        <f t="shared" si="13"/>
        <v>0</v>
      </c>
      <c r="S762" s="83">
        <f>IF(T762="",0,IFERROR(IF(VLOOKUP(T762,T$73:T761,1,0)&gt;0,0,0),1))</f>
        <v>0</v>
      </c>
      <c r="T762" s="95" t="str">
        <f>IF(DATOS!BT690=P$74,DATOS!C690,"")</f>
        <v/>
      </c>
    </row>
    <row r="763" spans="18:20" x14ac:dyDescent="0.25">
      <c r="R763" s="83">
        <f t="shared" si="13"/>
        <v>0</v>
      </c>
      <c r="S763" s="83">
        <f>IF(T763="",0,IFERROR(IF(VLOOKUP(T763,T$73:T762,1,0)&gt;0,0,0),1))</f>
        <v>0</v>
      </c>
      <c r="T763" s="95" t="str">
        <f>IF(DATOS!BT691=P$74,DATOS!C691,"")</f>
        <v/>
      </c>
    </row>
    <row r="764" spans="18:20" x14ac:dyDescent="0.25">
      <c r="R764" s="83">
        <f t="shared" si="13"/>
        <v>0</v>
      </c>
      <c r="S764" s="83">
        <f>IF(T764="",0,IFERROR(IF(VLOOKUP(T764,T$73:T763,1,0)&gt;0,0,0),1))</f>
        <v>0</v>
      </c>
      <c r="T764" s="95" t="str">
        <f>IF(DATOS!BT692=P$74,DATOS!C692,"")</f>
        <v/>
      </c>
    </row>
    <row r="765" spans="18:20" x14ac:dyDescent="0.25">
      <c r="R765" s="83">
        <f t="shared" si="13"/>
        <v>0</v>
      </c>
      <c r="S765" s="83">
        <f>IF(T765="",0,IFERROR(IF(VLOOKUP(T765,T$73:T764,1,0)&gt;0,0,0),1))</f>
        <v>0</v>
      </c>
      <c r="T765" s="95" t="str">
        <f>IF(DATOS!BT693=P$74,DATOS!C693,"")</f>
        <v/>
      </c>
    </row>
    <row r="766" spans="18:20" x14ac:dyDescent="0.25">
      <c r="R766" s="83">
        <f t="shared" si="13"/>
        <v>0</v>
      </c>
      <c r="S766" s="83">
        <f>IF(T766="",0,IFERROR(IF(VLOOKUP(T766,T$73:T765,1,0)&gt;0,0,0),1))</f>
        <v>0</v>
      </c>
      <c r="T766" s="95" t="str">
        <f>IF(DATOS!BT694=P$74,DATOS!C694,"")</f>
        <v/>
      </c>
    </row>
    <row r="767" spans="18:20" x14ac:dyDescent="0.25">
      <c r="R767" s="83">
        <f t="shared" si="13"/>
        <v>0</v>
      </c>
      <c r="S767" s="83">
        <f>IF(T767="",0,IFERROR(IF(VLOOKUP(T767,T$73:T766,1,0)&gt;0,0,0),1))</f>
        <v>0</v>
      </c>
      <c r="T767" s="95" t="str">
        <f>IF(DATOS!BT695=P$74,DATOS!C695,"")</f>
        <v/>
      </c>
    </row>
    <row r="768" spans="18:20" x14ac:dyDescent="0.25">
      <c r="R768" s="83">
        <f t="shared" si="13"/>
        <v>0</v>
      </c>
      <c r="S768" s="83">
        <f>IF(T768="",0,IFERROR(IF(VLOOKUP(T768,T$73:T767,1,0)&gt;0,0,0),1))</f>
        <v>0</v>
      </c>
      <c r="T768" s="95" t="str">
        <f>IF(DATOS!BT696=P$74,DATOS!C696,"")</f>
        <v/>
      </c>
    </row>
    <row r="769" spans="18:20" x14ac:dyDescent="0.25">
      <c r="R769" s="83">
        <f t="shared" si="13"/>
        <v>0</v>
      </c>
      <c r="S769" s="83">
        <f>IF(T769="",0,IFERROR(IF(VLOOKUP(T769,T$73:T768,1,0)&gt;0,0,0),1))</f>
        <v>0</v>
      </c>
      <c r="T769" s="95" t="str">
        <f>IF(DATOS!BT697=P$74,DATOS!C697,"")</f>
        <v/>
      </c>
    </row>
    <row r="770" spans="18:20" x14ac:dyDescent="0.25">
      <c r="R770" s="83">
        <f t="shared" si="13"/>
        <v>0</v>
      </c>
      <c r="S770" s="83">
        <f>IF(T770="",0,IFERROR(IF(VLOOKUP(T770,T$73:T769,1,0)&gt;0,0,0),1))</f>
        <v>0</v>
      </c>
      <c r="T770" s="95" t="str">
        <f>IF(DATOS!BT698=P$74,DATOS!C698,"")</f>
        <v/>
      </c>
    </row>
    <row r="771" spans="18:20" x14ac:dyDescent="0.25">
      <c r="R771" s="83">
        <f t="shared" si="13"/>
        <v>0</v>
      </c>
      <c r="S771" s="83">
        <f>IF(T771="",0,IFERROR(IF(VLOOKUP(T771,T$73:T770,1,0)&gt;0,0,0),1))</f>
        <v>0</v>
      </c>
      <c r="T771" s="95" t="str">
        <f>IF(DATOS!BT699=P$74,DATOS!C699,"")</f>
        <v/>
      </c>
    </row>
    <row r="772" spans="18:20" x14ac:dyDescent="0.25">
      <c r="R772" s="83">
        <f t="shared" si="13"/>
        <v>0</v>
      </c>
      <c r="S772" s="83">
        <f>IF(T772="",0,IFERROR(IF(VLOOKUP(T772,T$73:T771,1,0)&gt;0,0,0),1))</f>
        <v>0</v>
      </c>
      <c r="T772" s="95" t="str">
        <f>IF(DATOS!BT700=P$74,DATOS!C700,"")</f>
        <v/>
      </c>
    </row>
    <row r="773" spans="18:20" x14ac:dyDescent="0.25">
      <c r="R773" s="83">
        <f t="shared" si="13"/>
        <v>0</v>
      </c>
      <c r="S773" s="83">
        <f>IF(T773="",0,IFERROR(IF(VLOOKUP(T773,T$73:T772,1,0)&gt;0,0,0),1))</f>
        <v>0</v>
      </c>
      <c r="T773" s="95" t="str">
        <f>IF(DATOS!BT701=P$74,DATOS!C701,"")</f>
        <v/>
      </c>
    </row>
    <row r="774" spans="18:20" x14ac:dyDescent="0.25">
      <c r="R774" s="83">
        <f t="shared" si="13"/>
        <v>0</v>
      </c>
      <c r="S774" s="83">
        <f>IF(T774="",0,IFERROR(IF(VLOOKUP(T774,T$73:T773,1,0)&gt;0,0,0),1))</f>
        <v>0</v>
      </c>
      <c r="T774" s="95" t="str">
        <f>IF(DATOS!BT702=P$74,DATOS!C702,"")</f>
        <v/>
      </c>
    </row>
    <row r="775" spans="18:20" x14ac:dyDescent="0.25">
      <c r="R775" s="83">
        <f t="shared" si="13"/>
        <v>0</v>
      </c>
      <c r="S775" s="83">
        <f>IF(T775="",0,IFERROR(IF(VLOOKUP(T775,T$73:T774,1,0)&gt;0,0,0),1))</f>
        <v>0</v>
      </c>
      <c r="T775" s="95" t="str">
        <f>IF(DATOS!BT703=P$74,DATOS!C703,"")</f>
        <v/>
      </c>
    </row>
    <row r="776" spans="18:20" x14ac:dyDescent="0.25">
      <c r="R776" s="83">
        <f t="shared" si="13"/>
        <v>0</v>
      </c>
      <c r="S776" s="83">
        <f>IF(T776="",0,IFERROR(IF(VLOOKUP(T776,T$73:T775,1,0)&gt;0,0,0),1))</f>
        <v>0</v>
      </c>
      <c r="T776" s="95" t="str">
        <f>IF(DATOS!BT704=P$74,DATOS!C704,"")</f>
        <v/>
      </c>
    </row>
    <row r="777" spans="18:20" x14ac:dyDescent="0.25">
      <c r="R777" s="83">
        <f t="shared" si="13"/>
        <v>0</v>
      </c>
      <c r="S777" s="83">
        <f>IF(T777="",0,IFERROR(IF(VLOOKUP(T777,T$73:T776,1,0)&gt;0,0,0),1))</f>
        <v>0</v>
      </c>
      <c r="T777" s="95" t="str">
        <f>IF(DATOS!BT705=P$74,DATOS!C705,"")</f>
        <v/>
      </c>
    </row>
    <row r="778" spans="18:20" x14ac:dyDescent="0.25">
      <c r="R778" s="83">
        <f t="shared" ref="R778:R841" si="14">R777+S778</f>
        <v>0</v>
      </c>
      <c r="S778" s="83">
        <f>IF(T778="",0,IFERROR(IF(VLOOKUP(T778,T$73:T777,1,0)&gt;0,0,0),1))</f>
        <v>0</v>
      </c>
      <c r="T778" s="95" t="str">
        <f>IF(DATOS!BT706=P$74,DATOS!C706,"")</f>
        <v/>
      </c>
    </row>
    <row r="779" spans="18:20" x14ac:dyDescent="0.25">
      <c r="R779" s="83">
        <f t="shared" si="14"/>
        <v>0</v>
      </c>
      <c r="S779" s="83">
        <f>IF(T779="",0,IFERROR(IF(VLOOKUP(T779,T$73:T778,1,0)&gt;0,0,0),1))</f>
        <v>0</v>
      </c>
      <c r="T779" s="95" t="str">
        <f>IF(DATOS!BT707=P$74,DATOS!C707,"")</f>
        <v/>
      </c>
    </row>
    <row r="780" spans="18:20" x14ac:dyDescent="0.25">
      <c r="R780" s="83">
        <f t="shared" si="14"/>
        <v>0</v>
      </c>
      <c r="S780" s="83">
        <f>IF(T780="",0,IFERROR(IF(VLOOKUP(T780,T$73:T779,1,0)&gt;0,0,0),1))</f>
        <v>0</v>
      </c>
      <c r="T780" s="95" t="str">
        <f>IF(DATOS!BT708=P$74,DATOS!C708,"")</f>
        <v/>
      </c>
    </row>
    <row r="781" spans="18:20" x14ac:dyDescent="0.25">
      <c r="R781" s="83">
        <f t="shared" si="14"/>
        <v>0</v>
      </c>
      <c r="S781" s="83">
        <f>IF(T781="",0,IFERROR(IF(VLOOKUP(T781,T$73:T780,1,0)&gt;0,0,0),1))</f>
        <v>0</v>
      </c>
      <c r="T781" s="95" t="str">
        <f>IF(DATOS!BT709=P$74,DATOS!C709,"")</f>
        <v/>
      </c>
    </row>
    <row r="782" spans="18:20" x14ac:dyDescent="0.25">
      <c r="R782" s="83">
        <f t="shared" si="14"/>
        <v>0</v>
      </c>
      <c r="S782" s="83">
        <f>IF(T782="",0,IFERROR(IF(VLOOKUP(T782,T$73:T781,1,0)&gt;0,0,0),1))</f>
        <v>0</v>
      </c>
      <c r="T782" s="95" t="str">
        <f>IF(DATOS!BT710=P$74,DATOS!C710,"")</f>
        <v/>
      </c>
    </row>
    <row r="783" spans="18:20" x14ac:dyDescent="0.25">
      <c r="R783" s="83">
        <f t="shared" si="14"/>
        <v>0</v>
      </c>
      <c r="S783" s="83">
        <f>IF(T783="",0,IFERROR(IF(VLOOKUP(T783,T$73:T782,1,0)&gt;0,0,0),1))</f>
        <v>0</v>
      </c>
      <c r="T783" s="95" t="str">
        <f>IF(DATOS!BT711=P$74,DATOS!C711,"")</f>
        <v/>
      </c>
    </row>
    <row r="784" spans="18:20" x14ac:dyDescent="0.25">
      <c r="R784" s="83">
        <f t="shared" si="14"/>
        <v>0</v>
      </c>
      <c r="S784" s="83">
        <f>IF(T784="",0,IFERROR(IF(VLOOKUP(T784,T$73:T783,1,0)&gt;0,0,0),1))</f>
        <v>0</v>
      </c>
      <c r="T784" s="95" t="str">
        <f>IF(DATOS!BT712=P$74,DATOS!C712,"")</f>
        <v/>
      </c>
    </row>
    <row r="785" spans="18:20" x14ac:dyDescent="0.25">
      <c r="R785" s="83">
        <f t="shared" si="14"/>
        <v>0</v>
      </c>
      <c r="S785" s="83">
        <f>IF(T785="",0,IFERROR(IF(VLOOKUP(T785,T$73:T784,1,0)&gt;0,0,0),1))</f>
        <v>0</v>
      </c>
      <c r="T785" s="95" t="str">
        <f>IF(DATOS!BT713=P$74,DATOS!C713,"")</f>
        <v/>
      </c>
    </row>
    <row r="786" spans="18:20" x14ac:dyDescent="0.25">
      <c r="R786" s="83">
        <f t="shared" si="14"/>
        <v>0</v>
      </c>
      <c r="S786" s="83">
        <f>IF(T786="",0,IFERROR(IF(VLOOKUP(T786,T$73:T785,1,0)&gt;0,0,0),1))</f>
        <v>0</v>
      </c>
      <c r="T786" s="95" t="str">
        <f>IF(DATOS!BT714=P$74,DATOS!C714,"")</f>
        <v/>
      </c>
    </row>
    <row r="787" spans="18:20" x14ac:dyDescent="0.25">
      <c r="R787" s="83">
        <f t="shared" si="14"/>
        <v>0</v>
      </c>
      <c r="S787" s="83">
        <f>IF(T787="",0,IFERROR(IF(VLOOKUP(T787,T$73:T786,1,0)&gt;0,0,0),1))</f>
        <v>0</v>
      </c>
      <c r="T787" s="95" t="str">
        <f>IF(DATOS!BT715=P$74,DATOS!C715,"")</f>
        <v/>
      </c>
    </row>
    <row r="788" spans="18:20" x14ac:dyDescent="0.25">
      <c r="R788" s="83">
        <f t="shared" si="14"/>
        <v>0</v>
      </c>
      <c r="S788" s="83">
        <f>IF(T788="",0,IFERROR(IF(VLOOKUP(T788,T$73:T787,1,0)&gt;0,0,0),1))</f>
        <v>0</v>
      </c>
      <c r="T788" s="95" t="str">
        <f>IF(DATOS!BT716=P$74,DATOS!C716,"")</f>
        <v/>
      </c>
    </row>
    <row r="789" spans="18:20" x14ac:dyDescent="0.25">
      <c r="R789" s="83">
        <f t="shared" si="14"/>
        <v>0</v>
      </c>
      <c r="S789" s="83">
        <f>IF(T789="",0,IFERROR(IF(VLOOKUP(T789,T$73:T788,1,0)&gt;0,0,0),1))</f>
        <v>0</v>
      </c>
      <c r="T789" s="95" t="str">
        <f>IF(DATOS!BT717=P$74,DATOS!C717,"")</f>
        <v/>
      </c>
    </row>
    <row r="790" spans="18:20" x14ac:dyDescent="0.25">
      <c r="R790" s="83">
        <f t="shared" si="14"/>
        <v>0</v>
      </c>
      <c r="S790" s="83">
        <f>IF(T790="",0,IFERROR(IF(VLOOKUP(T790,T$73:T789,1,0)&gt;0,0,0),1))</f>
        <v>0</v>
      </c>
      <c r="T790" s="95" t="str">
        <f>IF(DATOS!BT718=P$74,DATOS!C718,"")</f>
        <v/>
      </c>
    </row>
    <row r="791" spans="18:20" x14ac:dyDescent="0.25">
      <c r="R791" s="83">
        <f t="shared" si="14"/>
        <v>0</v>
      </c>
      <c r="S791" s="83">
        <f>IF(T791="",0,IFERROR(IF(VLOOKUP(T791,T$73:T790,1,0)&gt;0,0,0),1))</f>
        <v>0</v>
      </c>
      <c r="T791" s="95" t="str">
        <f>IF(DATOS!BT719=P$74,DATOS!C719,"")</f>
        <v/>
      </c>
    </row>
    <row r="792" spans="18:20" x14ac:dyDescent="0.25">
      <c r="R792" s="83">
        <f t="shared" si="14"/>
        <v>0</v>
      </c>
      <c r="S792" s="83">
        <f>IF(T792="",0,IFERROR(IF(VLOOKUP(T792,T$73:T791,1,0)&gt;0,0,0),1))</f>
        <v>0</v>
      </c>
      <c r="T792" s="95" t="str">
        <f>IF(DATOS!BT720=P$74,DATOS!C720,"")</f>
        <v/>
      </c>
    </row>
    <row r="793" spans="18:20" x14ac:dyDescent="0.25">
      <c r="R793" s="83">
        <f t="shared" si="14"/>
        <v>0</v>
      </c>
      <c r="S793" s="83">
        <f>IF(T793="",0,IFERROR(IF(VLOOKUP(T793,T$73:T792,1,0)&gt;0,0,0),1))</f>
        <v>0</v>
      </c>
      <c r="T793" s="95" t="str">
        <f>IF(DATOS!BT721=P$74,DATOS!C721,"")</f>
        <v/>
      </c>
    </row>
    <row r="794" spans="18:20" x14ac:dyDescent="0.25">
      <c r="R794" s="83">
        <f t="shared" si="14"/>
        <v>0</v>
      </c>
      <c r="S794" s="83">
        <f>IF(T794="",0,IFERROR(IF(VLOOKUP(T794,T$73:T793,1,0)&gt;0,0,0),1))</f>
        <v>0</v>
      </c>
      <c r="T794" s="95" t="str">
        <f>IF(DATOS!BT722=P$74,DATOS!C722,"")</f>
        <v/>
      </c>
    </row>
    <row r="795" spans="18:20" x14ac:dyDescent="0.25">
      <c r="R795" s="83">
        <f t="shared" si="14"/>
        <v>0</v>
      </c>
      <c r="S795" s="83">
        <f>IF(T795="",0,IFERROR(IF(VLOOKUP(T795,T$73:T794,1,0)&gt;0,0,0),1))</f>
        <v>0</v>
      </c>
      <c r="T795" s="95" t="str">
        <f>IF(DATOS!BT723=P$74,DATOS!C723,"")</f>
        <v/>
      </c>
    </row>
    <row r="796" spans="18:20" x14ac:dyDescent="0.25">
      <c r="R796" s="83">
        <f t="shared" si="14"/>
        <v>0</v>
      </c>
      <c r="S796" s="83">
        <f>IF(T796="",0,IFERROR(IF(VLOOKUP(T796,T$73:T795,1,0)&gt;0,0,0),1))</f>
        <v>0</v>
      </c>
      <c r="T796" s="95" t="str">
        <f>IF(DATOS!BT724=P$74,DATOS!C724,"")</f>
        <v/>
      </c>
    </row>
    <row r="797" spans="18:20" x14ac:dyDescent="0.25">
      <c r="R797" s="83">
        <f t="shared" si="14"/>
        <v>0</v>
      </c>
      <c r="S797" s="83">
        <f>IF(T797="",0,IFERROR(IF(VLOOKUP(T797,T$73:T796,1,0)&gt;0,0,0),1))</f>
        <v>0</v>
      </c>
      <c r="T797" s="95" t="str">
        <f>IF(DATOS!BT725=P$74,DATOS!C725,"")</f>
        <v/>
      </c>
    </row>
    <row r="798" spans="18:20" x14ac:dyDescent="0.25">
      <c r="R798" s="83">
        <f t="shared" si="14"/>
        <v>0</v>
      </c>
      <c r="S798" s="83">
        <f>IF(T798="",0,IFERROR(IF(VLOOKUP(T798,T$73:T797,1,0)&gt;0,0,0),1))</f>
        <v>0</v>
      </c>
      <c r="T798" s="95" t="str">
        <f>IF(DATOS!BT726=P$74,DATOS!C726,"")</f>
        <v/>
      </c>
    </row>
    <row r="799" spans="18:20" x14ac:dyDescent="0.25">
      <c r="R799" s="83">
        <f t="shared" si="14"/>
        <v>0</v>
      </c>
      <c r="S799" s="83">
        <f>IF(T799="",0,IFERROR(IF(VLOOKUP(T799,T$73:T798,1,0)&gt;0,0,0),1))</f>
        <v>0</v>
      </c>
      <c r="T799" s="95" t="str">
        <f>IF(DATOS!BT727=P$74,DATOS!C727,"")</f>
        <v/>
      </c>
    </row>
    <row r="800" spans="18:20" x14ac:dyDescent="0.25">
      <c r="R800" s="83">
        <f t="shared" si="14"/>
        <v>0</v>
      </c>
      <c r="S800" s="83">
        <f>IF(T800="",0,IFERROR(IF(VLOOKUP(T800,T$73:T799,1,0)&gt;0,0,0),1))</f>
        <v>0</v>
      </c>
      <c r="T800" s="95" t="str">
        <f>IF(DATOS!BT728=P$74,DATOS!C728,"")</f>
        <v/>
      </c>
    </row>
    <row r="801" spans="18:20" x14ac:dyDescent="0.25">
      <c r="R801" s="83">
        <f t="shared" si="14"/>
        <v>0</v>
      </c>
      <c r="S801" s="83">
        <f>IF(T801="",0,IFERROR(IF(VLOOKUP(T801,T$73:T800,1,0)&gt;0,0,0),1))</f>
        <v>0</v>
      </c>
      <c r="T801" s="95" t="str">
        <f>IF(DATOS!BT729=P$74,DATOS!C729,"")</f>
        <v/>
      </c>
    </row>
    <row r="802" spans="18:20" x14ac:dyDescent="0.25">
      <c r="R802" s="83">
        <f t="shared" si="14"/>
        <v>0</v>
      </c>
      <c r="S802" s="83">
        <f>IF(T802="",0,IFERROR(IF(VLOOKUP(T802,T$73:T801,1,0)&gt;0,0,0),1))</f>
        <v>0</v>
      </c>
      <c r="T802" s="95" t="str">
        <f>IF(DATOS!BT730=P$74,DATOS!C730,"")</f>
        <v/>
      </c>
    </row>
    <row r="803" spans="18:20" x14ac:dyDescent="0.25">
      <c r="R803" s="83">
        <f t="shared" si="14"/>
        <v>0</v>
      </c>
      <c r="S803" s="83">
        <f>IF(T803="",0,IFERROR(IF(VLOOKUP(T803,T$73:T802,1,0)&gt;0,0,0),1))</f>
        <v>0</v>
      </c>
      <c r="T803" s="95" t="str">
        <f>IF(DATOS!BT731=P$74,DATOS!C731,"")</f>
        <v/>
      </c>
    </row>
    <row r="804" spans="18:20" x14ac:dyDescent="0.25">
      <c r="R804" s="83">
        <f t="shared" si="14"/>
        <v>0</v>
      </c>
      <c r="S804" s="83">
        <f>IF(T804="",0,IFERROR(IF(VLOOKUP(T804,T$73:T803,1,0)&gt;0,0,0),1))</f>
        <v>0</v>
      </c>
      <c r="T804" s="95" t="str">
        <f>IF(DATOS!BT732=P$74,DATOS!C732,"")</f>
        <v/>
      </c>
    </row>
    <row r="805" spans="18:20" x14ac:dyDescent="0.25">
      <c r="R805" s="83">
        <f t="shared" si="14"/>
        <v>0</v>
      </c>
      <c r="S805" s="83">
        <f>IF(T805="",0,IFERROR(IF(VLOOKUP(T805,T$73:T804,1,0)&gt;0,0,0),1))</f>
        <v>0</v>
      </c>
      <c r="T805" s="95" t="str">
        <f>IF(DATOS!BT733=P$74,DATOS!C733,"")</f>
        <v/>
      </c>
    </row>
    <row r="806" spans="18:20" x14ac:dyDescent="0.25">
      <c r="R806" s="83">
        <f t="shared" si="14"/>
        <v>0</v>
      </c>
      <c r="S806" s="83">
        <f>IF(T806="",0,IFERROR(IF(VLOOKUP(T806,T$73:T805,1,0)&gt;0,0,0),1))</f>
        <v>0</v>
      </c>
      <c r="T806" s="95" t="str">
        <f>IF(DATOS!BT734=P$74,DATOS!C734,"")</f>
        <v/>
      </c>
    </row>
    <row r="807" spans="18:20" x14ac:dyDescent="0.25">
      <c r="R807" s="83">
        <f t="shared" si="14"/>
        <v>0</v>
      </c>
      <c r="S807" s="83">
        <f>IF(T807="",0,IFERROR(IF(VLOOKUP(T807,T$73:T806,1,0)&gt;0,0,0),1))</f>
        <v>0</v>
      </c>
      <c r="T807" s="95" t="str">
        <f>IF(DATOS!BT735=P$74,DATOS!C735,"")</f>
        <v/>
      </c>
    </row>
    <row r="808" spans="18:20" x14ac:dyDescent="0.25">
      <c r="R808" s="83">
        <f t="shared" si="14"/>
        <v>0</v>
      </c>
      <c r="S808" s="83">
        <f>IF(T808="",0,IFERROR(IF(VLOOKUP(T808,T$73:T807,1,0)&gt;0,0,0),1))</f>
        <v>0</v>
      </c>
      <c r="T808" s="95" t="str">
        <f>IF(DATOS!BT736=P$74,DATOS!C736,"")</f>
        <v/>
      </c>
    </row>
    <row r="809" spans="18:20" x14ac:dyDescent="0.25">
      <c r="R809" s="83">
        <f t="shared" si="14"/>
        <v>0</v>
      </c>
      <c r="S809" s="83">
        <f>IF(T809="",0,IFERROR(IF(VLOOKUP(T809,T$73:T808,1,0)&gt;0,0,0),1))</f>
        <v>0</v>
      </c>
      <c r="T809" s="95" t="str">
        <f>IF(DATOS!BT737=P$74,DATOS!C737,"")</f>
        <v/>
      </c>
    </row>
    <row r="810" spans="18:20" x14ac:dyDescent="0.25">
      <c r="R810" s="83">
        <f t="shared" si="14"/>
        <v>0</v>
      </c>
      <c r="S810" s="83">
        <f>IF(T810="",0,IFERROR(IF(VLOOKUP(T810,T$73:T809,1,0)&gt;0,0,0),1))</f>
        <v>0</v>
      </c>
      <c r="T810" s="95" t="str">
        <f>IF(DATOS!BT738=P$74,DATOS!C738,"")</f>
        <v/>
      </c>
    </row>
    <row r="811" spans="18:20" x14ac:dyDescent="0.25">
      <c r="R811" s="83">
        <f t="shared" si="14"/>
        <v>0</v>
      </c>
      <c r="S811" s="83">
        <f>IF(T811="",0,IFERROR(IF(VLOOKUP(T811,T$73:T810,1,0)&gt;0,0,0),1))</f>
        <v>0</v>
      </c>
      <c r="T811" s="95" t="str">
        <f>IF(DATOS!BT739=P$74,DATOS!C739,"")</f>
        <v/>
      </c>
    </row>
    <row r="812" spans="18:20" x14ac:dyDescent="0.25">
      <c r="R812" s="83">
        <f t="shared" si="14"/>
        <v>0</v>
      </c>
      <c r="S812" s="83">
        <f>IF(T812="",0,IFERROR(IF(VLOOKUP(T812,T$73:T811,1,0)&gt;0,0,0),1))</f>
        <v>0</v>
      </c>
      <c r="T812" s="95" t="str">
        <f>IF(DATOS!BT740=P$74,DATOS!C740,"")</f>
        <v/>
      </c>
    </row>
    <row r="813" spans="18:20" x14ac:dyDescent="0.25">
      <c r="R813" s="83">
        <f t="shared" si="14"/>
        <v>0</v>
      </c>
      <c r="S813" s="83">
        <f>IF(T813="",0,IFERROR(IF(VLOOKUP(T813,T$73:T812,1,0)&gt;0,0,0),1))</f>
        <v>0</v>
      </c>
      <c r="T813" s="95" t="str">
        <f>IF(DATOS!BT741=P$74,DATOS!C741,"")</f>
        <v/>
      </c>
    </row>
    <row r="814" spans="18:20" x14ac:dyDescent="0.25">
      <c r="R814" s="83">
        <f t="shared" si="14"/>
        <v>0</v>
      </c>
      <c r="S814" s="83">
        <f>IF(T814="",0,IFERROR(IF(VLOOKUP(T814,T$73:T813,1,0)&gt;0,0,0),1))</f>
        <v>0</v>
      </c>
      <c r="T814" s="95" t="str">
        <f>IF(DATOS!BT742=P$74,DATOS!C742,"")</f>
        <v/>
      </c>
    </row>
    <row r="815" spans="18:20" x14ac:dyDescent="0.25">
      <c r="R815" s="83">
        <f t="shared" si="14"/>
        <v>0</v>
      </c>
      <c r="S815" s="83">
        <f>IF(T815="",0,IFERROR(IF(VLOOKUP(T815,T$73:T814,1,0)&gt;0,0,0),1))</f>
        <v>0</v>
      </c>
      <c r="T815" s="95" t="str">
        <f>IF(DATOS!BT743=P$74,DATOS!C743,"")</f>
        <v/>
      </c>
    </row>
    <row r="816" spans="18:20" x14ac:dyDescent="0.25">
      <c r="R816" s="83">
        <f t="shared" si="14"/>
        <v>0</v>
      </c>
      <c r="S816" s="83">
        <f>IF(T816="",0,IFERROR(IF(VLOOKUP(T816,T$73:T815,1,0)&gt;0,0,0),1))</f>
        <v>0</v>
      </c>
      <c r="T816" s="95" t="str">
        <f>IF(DATOS!BT744=P$74,DATOS!C744,"")</f>
        <v/>
      </c>
    </row>
    <row r="817" spans="18:20" x14ac:dyDescent="0.25">
      <c r="R817" s="83">
        <f t="shared" si="14"/>
        <v>0</v>
      </c>
      <c r="S817" s="83">
        <f>IF(T817="",0,IFERROR(IF(VLOOKUP(T817,T$73:T816,1,0)&gt;0,0,0),1))</f>
        <v>0</v>
      </c>
      <c r="T817" s="95" t="str">
        <f>IF(DATOS!BT745=P$74,DATOS!C745,"")</f>
        <v/>
      </c>
    </row>
    <row r="818" spans="18:20" x14ac:dyDescent="0.25">
      <c r="R818" s="83">
        <f t="shared" si="14"/>
        <v>0</v>
      </c>
      <c r="S818" s="83">
        <f>IF(T818="",0,IFERROR(IF(VLOOKUP(T818,T$73:T817,1,0)&gt;0,0,0),1))</f>
        <v>0</v>
      </c>
      <c r="T818" s="95" t="str">
        <f>IF(DATOS!BT746=P$74,DATOS!C746,"")</f>
        <v/>
      </c>
    </row>
    <row r="819" spans="18:20" x14ac:dyDescent="0.25">
      <c r="R819" s="83">
        <f t="shared" si="14"/>
        <v>0</v>
      </c>
      <c r="S819" s="83">
        <f>IF(T819="",0,IFERROR(IF(VLOOKUP(T819,T$73:T818,1,0)&gt;0,0,0),1))</f>
        <v>0</v>
      </c>
      <c r="T819" s="95" t="str">
        <f>IF(DATOS!BT747=P$74,DATOS!C747,"")</f>
        <v/>
      </c>
    </row>
    <row r="820" spans="18:20" x14ac:dyDescent="0.25">
      <c r="R820" s="83">
        <f t="shared" si="14"/>
        <v>0</v>
      </c>
      <c r="S820" s="83">
        <f>IF(T820="",0,IFERROR(IF(VLOOKUP(T820,T$73:T819,1,0)&gt;0,0,0),1))</f>
        <v>0</v>
      </c>
      <c r="T820" s="95" t="str">
        <f>IF(DATOS!BT748=P$74,DATOS!C748,"")</f>
        <v/>
      </c>
    </row>
    <row r="821" spans="18:20" x14ac:dyDescent="0.25">
      <c r="R821" s="83">
        <f t="shared" si="14"/>
        <v>0</v>
      </c>
      <c r="S821" s="83">
        <f>IF(T821="",0,IFERROR(IF(VLOOKUP(T821,T$73:T820,1,0)&gt;0,0,0),1))</f>
        <v>0</v>
      </c>
      <c r="T821" s="95" t="str">
        <f>IF(DATOS!BT749=P$74,DATOS!C749,"")</f>
        <v/>
      </c>
    </row>
    <row r="822" spans="18:20" x14ac:dyDescent="0.25">
      <c r="R822" s="83">
        <f t="shared" si="14"/>
        <v>0</v>
      </c>
      <c r="S822" s="83">
        <f>IF(T822="",0,IFERROR(IF(VLOOKUP(T822,T$73:T821,1,0)&gt;0,0,0),1))</f>
        <v>0</v>
      </c>
      <c r="T822" s="95" t="str">
        <f>IF(DATOS!BT750=P$74,DATOS!C750,"")</f>
        <v/>
      </c>
    </row>
    <row r="823" spans="18:20" x14ac:dyDescent="0.25">
      <c r="R823" s="83">
        <f t="shared" si="14"/>
        <v>0</v>
      </c>
      <c r="S823" s="83">
        <f>IF(T823="",0,IFERROR(IF(VLOOKUP(T823,T$73:T822,1,0)&gt;0,0,0),1))</f>
        <v>0</v>
      </c>
      <c r="T823" s="95" t="str">
        <f>IF(DATOS!BT751=P$74,DATOS!C751,"")</f>
        <v/>
      </c>
    </row>
    <row r="824" spans="18:20" x14ac:dyDescent="0.25">
      <c r="R824" s="83">
        <f t="shared" si="14"/>
        <v>0</v>
      </c>
      <c r="S824" s="83">
        <f>IF(T824="",0,IFERROR(IF(VLOOKUP(T824,T$73:T823,1,0)&gt;0,0,0),1))</f>
        <v>0</v>
      </c>
      <c r="T824" s="95" t="str">
        <f>IF(DATOS!BT752=P$74,DATOS!C752,"")</f>
        <v/>
      </c>
    </row>
    <row r="825" spans="18:20" x14ac:dyDescent="0.25">
      <c r="R825" s="83">
        <f t="shared" si="14"/>
        <v>0</v>
      </c>
      <c r="S825" s="83">
        <f>IF(T825="",0,IFERROR(IF(VLOOKUP(T825,T$73:T824,1,0)&gt;0,0,0),1))</f>
        <v>0</v>
      </c>
      <c r="T825" s="95" t="str">
        <f>IF(DATOS!BT753=P$74,DATOS!C753,"")</f>
        <v/>
      </c>
    </row>
    <row r="826" spans="18:20" x14ac:dyDescent="0.25">
      <c r="R826" s="83">
        <f t="shared" si="14"/>
        <v>0</v>
      </c>
      <c r="S826" s="83">
        <f>IF(T826="",0,IFERROR(IF(VLOOKUP(T826,T$73:T825,1,0)&gt;0,0,0),1))</f>
        <v>0</v>
      </c>
      <c r="T826" s="95" t="str">
        <f>IF(DATOS!BT754=P$74,DATOS!C754,"")</f>
        <v/>
      </c>
    </row>
    <row r="827" spans="18:20" x14ac:dyDescent="0.25">
      <c r="R827" s="83">
        <f t="shared" si="14"/>
        <v>0</v>
      </c>
      <c r="S827" s="83">
        <f>IF(T827="",0,IFERROR(IF(VLOOKUP(T827,T$73:T826,1,0)&gt;0,0,0),1))</f>
        <v>0</v>
      </c>
      <c r="T827" s="95" t="str">
        <f>IF(DATOS!BT755=P$74,DATOS!C755,"")</f>
        <v/>
      </c>
    </row>
    <row r="828" spans="18:20" x14ac:dyDescent="0.25">
      <c r="R828" s="83">
        <f t="shared" si="14"/>
        <v>0</v>
      </c>
      <c r="S828" s="83">
        <f>IF(T828="",0,IFERROR(IF(VLOOKUP(T828,T$73:T827,1,0)&gt;0,0,0),1))</f>
        <v>0</v>
      </c>
      <c r="T828" s="95" t="str">
        <f>IF(DATOS!BT756=P$74,DATOS!C756,"")</f>
        <v/>
      </c>
    </row>
    <row r="829" spans="18:20" x14ac:dyDescent="0.25">
      <c r="R829" s="83">
        <f t="shared" si="14"/>
        <v>0</v>
      </c>
      <c r="S829" s="83">
        <f>IF(T829="",0,IFERROR(IF(VLOOKUP(T829,T$73:T828,1,0)&gt;0,0,0),1))</f>
        <v>0</v>
      </c>
      <c r="T829" s="95" t="str">
        <f>IF(DATOS!BT757=P$74,DATOS!C757,"")</f>
        <v/>
      </c>
    </row>
    <row r="830" spans="18:20" x14ac:dyDescent="0.25">
      <c r="R830" s="83">
        <f t="shared" si="14"/>
        <v>0</v>
      </c>
      <c r="S830" s="83">
        <f>IF(T830="",0,IFERROR(IF(VLOOKUP(T830,T$73:T829,1,0)&gt;0,0,0),1))</f>
        <v>0</v>
      </c>
      <c r="T830" s="95" t="str">
        <f>IF(DATOS!BT758=P$74,DATOS!C758,"")</f>
        <v/>
      </c>
    </row>
    <row r="831" spans="18:20" x14ac:dyDescent="0.25">
      <c r="R831" s="83">
        <f t="shared" si="14"/>
        <v>0</v>
      </c>
      <c r="S831" s="83">
        <f>IF(T831="",0,IFERROR(IF(VLOOKUP(T831,T$73:T830,1,0)&gt;0,0,0),1))</f>
        <v>0</v>
      </c>
      <c r="T831" s="95" t="str">
        <f>IF(DATOS!BT759=P$74,DATOS!C759,"")</f>
        <v/>
      </c>
    </row>
    <row r="832" spans="18:20" x14ac:dyDescent="0.25">
      <c r="R832" s="83">
        <f t="shared" si="14"/>
        <v>0</v>
      </c>
      <c r="S832" s="83">
        <f>IF(T832="",0,IFERROR(IF(VLOOKUP(T832,T$73:T831,1,0)&gt;0,0,0),1))</f>
        <v>0</v>
      </c>
      <c r="T832" s="95" t="str">
        <f>IF(DATOS!BT760=P$74,DATOS!C760,"")</f>
        <v/>
      </c>
    </row>
    <row r="833" spans="18:20" x14ac:dyDescent="0.25">
      <c r="R833" s="83">
        <f t="shared" si="14"/>
        <v>0</v>
      </c>
      <c r="S833" s="83">
        <f>IF(T833="",0,IFERROR(IF(VLOOKUP(T833,T$73:T832,1,0)&gt;0,0,0),1))</f>
        <v>0</v>
      </c>
      <c r="T833" s="95" t="str">
        <f>IF(DATOS!BT761=P$74,DATOS!C761,"")</f>
        <v/>
      </c>
    </row>
    <row r="834" spans="18:20" x14ac:dyDescent="0.25">
      <c r="R834" s="83">
        <f t="shared" si="14"/>
        <v>0</v>
      </c>
      <c r="S834" s="83">
        <f>IF(T834="",0,IFERROR(IF(VLOOKUP(T834,T$73:T833,1,0)&gt;0,0,0),1))</f>
        <v>0</v>
      </c>
      <c r="T834" s="95" t="str">
        <f>IF(DATOS!BT762=P$74,DATOS!C762,"")</f>
        <v/>
      </c>
    </row>
    <row r="835" spans="18:20" x14ac:dyDescent="0.25">
      <c r="R835" s="83">
        <f t="shared" si="14"/>
        <v>0</v>
      </c>
      <c r="S835" s="83">
        <f>IF(T835="",0,IFERROR(IF(VLOOKUP(T835,T$73:T834,1,0)&gt;0,0,0),1))</f>
        <v>0</v>
      </c>
      <c r="T835" s="95" t="str">
        <f>IF(DATOS!BT763=P$74,DATOS!C763,"")</f>
        <v/>
      </c>
    </row>
    <row r="836" spans="18:20" x14ac:dyDescent="0.25">
      <c r="R836" s="83">
        <f t="shared" si="14"/>
        <v>0</v>
      </c>
      <c r="S836" s="83">
        <f>IF(T836="",0,IFERROR(IF(VLOOKUP(T836,T$73:T835,1,0)&gt;0,0,0),1))</f>
        <v>0</v>
      </c>
      <c r="T836" s="95" t="str">
        <f>IF(DATOS!BT764=P$74,DATOS!C764,"")</f>
        <v/>
      </c>
    </row>
    <row r="837" spans="18:20" x14ac:dyDescent="0.25">
      <c r="R837" s="83">
        <f t="shared" si="14"/>
        <v>0</v>
      </c>
      <c r="S837" s="83">
        <f>IF(T837="",0,IFERROR(IF(VLOOKUP(T837,T$73:T836,1,0)&gt;0,0,0),1))</f>
        <v>0</v>
      </c>
      <c r="T837" s="95" t="str">
        <f>IF(DATOS!BT765=P$74,DATOS!C765,"")</f>
        <v/>
      </c>
    </row>
    <row r="838" spans="18:20" x14ac:dyDescent="0.25">
      <c r="R838" s="83">
        <f t="shared" si="14"/>
        <v>0</v>
      </c>
      <c r="S838" s="83">
        <f>IF(T838="",0,IFERROR(IF(VLOOKUP(T838,T$73:T837,1,0)&gt;0,0,0),1))</f>
        <v>0</v>
      </c>
      <c r="T838" s="95" t="str">
        <f>IF(DATOS!BT766=P$74,DATOS!C766,"")</f>
        <v/>
      </c>
    </row>
    <row r="839" spans="18:20" x14ac:dyDescent="0.25">
      <c r="R839" s="83">
        <f t="shared" si="14"/>
        <v>0</v>
      </c>
      <c r="S839" s="83">
        <f>IF(T839="",0,IFERROR(IF(VLOOKUP(T839,T$73:T838,1,0)&gt;0,0,0),1))</f>
        <v>0</v>
      </c>
      <c r="T839" s="95" t="str">
        <f>IF(DATOS!BT767=P$74,DATOS!C767,"")</f>
        <v/>
      </c>
    </row>
    <row r="840" spans="18:20" x14ac:dyDescent="0.25">
      <c r="R840" s="83">
        <f t="shared" si="14"/>
        <v>0</v>
      </c>
      <c r="S840" s="83">
        <f>IF(T840="",0,IFERROR(IF(VLOOKUP(T840,T$73:T839,1,0)&gt;0,0,0),1))</f>
        <v>0</v>
      </c>
      <c r="T840" s="95" t="str">
        <f>IF(DATOS!BT768=P$74,DATOS!C768,"")</f>
        <v/>
      </c>
    </row>
    <row r="841" spans="18:20" x14ac:dyDescent="0.25">
      <c r="R841" s="83">
        <f t="shared" si="14"/>
        <v>0</v>
      </c>
      <c r="S841" s="83">
        <f>IF(T841="",0,IFERROR(IF(VLOOKUP(T841,T$73:T840,1,0)&gt;0,0,0),1))</f>
        <v>0</v>
      </c>
      <c r="T841" s="95" t="str">
        <f>IF(DATOS!BT769=P$74,DATOS!C769,"")</f>
        <v/>
      </c>
    </row>
    <row r="842" spans="18:20" x14ac:dyDescent="0.25">
      <c r="R842" s="83">
        <f t="shared" ref="R842:R905" si="15">R841+S842</f>
        <v>0</v>
      </c>
      <c r="S842" s="83">
        <f>IF(T842="",0,IFERROR(IF(VLOOKUP(T842,T$73:T841,1,0)&gt;0,0,0),1))</f>
        <v>0</v>
      </c>
      <c r="T842" s="95" t="str">
        <f>IF(DATOS!BT770=P$74,DATOS!C770,"")</f>
        <v/>
      </c>
    </row>
    <row r="843" spans="18:20" x14ac:dyDescent="0.25">
      <c r="R843" s="83">
        <f t="shared" si="15"/>
        <v>0</v>
      </c>
      <c r="S843" s="83">
        <f>IF(T843="",0,IFERROR(IF(VLOOKUP(T843,T$73:T842,1,0)&gt;0,0,0),1))</f>
        <v>0</v>
      </c>
      <c r="T843" s="95" t="str">
        <f>IF(DATOS!BT771=P$74,DATOS!C771,"")</f>
        <v/>
      </c>
    </row>
    <row r="844" spans="18:20" x14ac:dyDescent="0.25">
      <c r="R844" s="83">
        <f t="shared" si="15"/>
        <v>0</v>
      </c>
      <c r="S844" s="83">
        <f>IF(T844="",0,IFERROR(IF(VLOOKUP(T844,T$73:T843,1,0)&gt;0,0,0),1))</f>
        <v>0</v>
      </c>
      <c r="T844" s="95" t="str">
        <f>IF(DATOS!BT772=P$74,DATOS!C772,"")</f>
        <v/>
      </c>
    </row>
    <row r="845" spans="18:20" x14ac:dyDescent="0.25">
      <c r="R845" s="83">
        <f t="shared" si="15"/>
        <v>0</v>
      </c>
      <c r="S845" s="83">
        <f>IF(T845="",0,IFERROR(IF(VLOOKUP(T845,T$73:T844,1,0)&gt;0,0,0),1))</f>
        <v>0</v>
      </c>
      <c r="T845" s="95" t="str">
        <f>IF(DATOS!BT773=P$74,DATOS!C773,"")</f>
        <v/>
      </c>
    </row>
    <row r="846" spans="18:20" x14ac:dyDescent="0.25">
      <c r="R846" s="83">
        <f t="shared" si="15"/>
        <v>0</v>
      </c>
      <c r="S846" s="83">
        <f>IF(T846="",0,IFERROR(IF(VLOOKUP(T846,T$73:T845,1,0)&gt;0,0,0),1))</f>
        <v>0</v>
      </c>
      <c r="T846" s="95" t="str">
        <f>IF(DATOS!BT774=P$74,DATOS!C774,"")</f>
        <v/>
      </c>
    </row>
    <row r="847" spans="18:20" x14ac:dyDescent="0.25">
      <c r="R847" s="83">
        <f t="shared" si="15"/>
        <v>0</v>
      </c>
      <c r="S847" s="83">
        <f>IF(T847="",0,IFERROR(IF(VLOOKUP(T847,T$73:T846,1,0)&gt;0,0,0),1))</f>
        <v>0</v>
      </c>
      <c r="T847" s="95" t="str">
        <f>IF(DATOS!BT775=P$74,DATOS!C775,"")</f>
        <v/>
      </c>
    </row>
    <row r="848" spans="18:20" x14ac:dyDescent="0.25">
      <c r="R848" s="83">
        <f t="shared" si="15"/>
        <v>0</v>
      </c>
      <c r="S848" s="83">
        <f>IF(T848="",0,IFERROR(IF(VLOOKUP(T848,T$73:T847,1,0)&gt;0,0,0),1))</f>
        <v>0</v>
      </c>
      <c r="T848" s="95" t="str">
        <f>IF(DATOS!BT776=P$74,DATOS!C776,"")</f>
        <v/>
      </c>
    </row>
    <row r="849" spans="18:20" x14ac:dyDescent="0.25">
      <c r="R849" s="83">
        <f t="shared" si="15"/>
        <v>0</v>
      </c>
      <c r="S849" s="83">
        <f>IF(T849="",0,IFERROR(IF(VLOOKUP(T849,T$73:T848,1,0)&gt;0,0,0),1))</f>
        <v>0</v>
      </c>
      <c r="T849" s="95" t="str">
        <f>IF(DATOS!BT777=P$74,DATOS!C777,"")</f>
        <v/>
      </c>
    </row>
    <row r="850" spans="18:20" x14ac:dyDescent="0.25">
      <c r="R850" s="83">
        <f t="shared" si="15"/>
        <v>0</v>
      </c>
      <c r="S850" s="83">
        <f>IF(T850="",0,IFERROR(IF(VLOOKUP(T850,T$73:T849,1,0)&gt;0,0,0),1))</f>
        <v>0</v>
      </c>
      <c r="T850" s="95" t="str">
        <f>IF(DATOS!BT778=P$74,DATOS!C778,"")</f>
        <v/>
      </c>
    </row>
    <row r="851" spans="18:20" x14ac:dyDescent="0.25">
      <c r="R851" s="83">
        <f t="shared" si="15"/>
        <v>0</v>
      </c>
      <c r="S851" s="83">
        <f>IF(T851="",0,IFERROR(IF(VLOOKUP(T851,T$73:T850,1,0)&gt;0,0,0),1))</f>
        <v>0</v>
      </c>
      <c r="T851" s="95" t="str">
        <f>IF(DATOS!BT779=P$74,DATOS!C779,"")</f>
        <v/>
      </c>
    </row>
    <row r="852" spans="18:20" x14ac:dyDescent="0.25">
      <c r="R852" s="83">
        <f t="shared" si="15"/>
        <v>0</v>
      </c>
      <c r="S852" s="83">
        <f>IF(T852="",0,IFERROR(IF(VLOOKUP(T852,T$73:T851,1,0)&gt;0,0,0),1))</f>
        <v>0</v>
      </c>
      <c r="T852" s="95" t="str">
        <f>IF(DATOS!BT780=P$74,DATOS!C780,"")</f>
        <v/>
      </c>
    </row>
    <row r="853" spans="18:20" x14ac:dyDescent="0.25">
      <c r="R853" s="83">
        <f t="shared" si="15"/>
        <v>0</v>
      </c>
      <c r="S853" s="83">
        <f>IF(T853="",0,IFERROR(IF(VLOOKUP(T853,T$73:T852,1,0)&gt;0,0,0),1))</f>
        <v>0</v>
      </c>
      <c r="T853" s="95" t="str">
        <f>IF(DATOS!BT781=P$74,DATOS!C781,"")</f>
        <v/>
      </c>
    </row>
    <row r="854" spans="18:20" x14ac:dyDescent="0.25">
      <c r="R854" s="83">
        <f t="shared" si="15"/>
        <v>0</v>
      </c>
      <c r="S854" s="83">
        <f>IF(T854="",0,IFERROR(IF(VLOOKUP(T854,T$73:T853,1,0)&gt;0,0,0),1))</f>
        <v>0</v>
      </c>
      <c r="T854" s="95" t="str">
        <f>IF(DATOS!BT782=P$74,DATOS!C782,"")</f>
        <v/>
      </c>
    </row>
    <row r="855" spans="18:20" x14ac:dyDescent="0.25">
      <c r="R855" s="83">
        <f t="shared" si="15"/>
        <v>0</v>
      </c>
      <c r="S855" s="83">
        <f>IF(T855="",0,IFERROR(IF(VLOOKUP(T855,T$73:T854,1,0)&gt;0,0,0),1))</f>
        <v>0</v>
      </c>
      <c r="T855" s="95" t="str">
        <f>IF(DATOS!BT783=P$74,DATOS!C783,"")</f>
        <v/>
      </c>
    </row>
    <row r="856" spans="18:20" x14ac:dyDescent="0.25">
      <c r="R856" s="83">
        <f t="shared" si="15"/>
        <v>0</v>
      </c>
      <c r="S856" s="83">
        <f>IF(T856="",0,IFERROR(IF(VLOOKUP(T856,T$73:T855,1,0)&gt;0,0,0),1))</f>
        <v>0</v>
      </c>
      <c r="T856" s="95" t="str">
        <f>IF(DATOS!BT784=P$74,DATOS!C784,"")</f>
        <v/>
      </c>
    </row>
    <row r="857" spans="18:20" x14ac:dyDescent="0.25">
      <c r="R857" s="83">
        <f t="shared" si="15"/>
        <v>0</v>
      </c>
      <c r="S857" s="83">
        <f>IF(T857="",0,IFERROR(IF(VLOOKUP(T857,T$73:T856,1,0)&gt;0,0,0),1))</f>
        <v>0</v>
      </c>
      <c r="T857" s="95" t="str">
        <f>IF(DATOS!BT785=P$74,DATOS!C785,"")</f>
        <v/>
      </c>
    </row>
    <row r="858" spans="18:20" x14ac:dyDescent="0.25">
      <c r="R858" s="83">
        <f t="shared" si="15"/>
        <v>0</v>
      </c>
      <c r="S858" s="83">
        <f>IF(T858="",0,IFERROR(IF(VLOOKUP(T858,T$73:T857,1,0)&gt;0,0,0),1))</f>
        <v>0</v>
      </c>
      <c r="T858" s="95" t="str">
        <f>IF(DATOS!BT786=P$74,DATOS!C786,"")</f>
        <v/>
      </c>
    </row>
    <row r="859" spans="18:20" x14ac:dyDescent="0.25">
      <c r="R859" s="83">
        <f t="shared" si="15"/>
        <v>0</v>
      </c>
      <c r="S859" s="83">
        <f>IF(T859="",0,IFERROR(IF(VLOOKUP(T859,T$73:T858,1,0)&gt;0,0,0),1))</f>
        <v>0</v>
      </c>
      <c r="T859" s="95" t="str">
        <f>IF(DATOS!BT787=P$74,DATOS!C787,"")</f>
        <v/>
      </c>
    </row>
    <row r="860" spans="18:20" x14ac:dyDescent="0.25">
      <c r="R860" s="83">
        <f t="shared" si="15"/>
        <v>0</v>
      </c>
      <c r="S860" s="83">
        <f>IF(T860="",0,IFERROR(IF(VLOOKUP(T860,T$73:T859,1,0)&gt;0,0,0),1))</f>
        <v>0</v>
      </c>
      <c r="T860" s="95" t="str">
        <f>IF(DATOS!BT788=P$74,DATOS!C788,"")</f>
        <v/>
      </c>
    </row>
    <row r="861" spans="18:20" x14ac:dyDescent="0.25">
      <c r="R861" s="83">
        <f t="shared" si="15"/>
        <v>0</v>
      </c>
      <c r="S861" s="83">
        <f>IF(T861="",0,IFERROR(IF(VLOOKUP(T861,T$73:T860,1,0)&gt;0,0,0),1))</f>
        <v>0</v>
      </c>
      <c r="T861" s="95" t="str">
        <f>IF(DATOS!BT789=P$74,DATOS!C789,"")</f>
        <v/>
      </c>
    </row>
    <row r="862" spans="18:20" x14ac:dyDescent="0.25">
      <c r="R862" s="83">
        <f t="shared" si="15"/>
        <v>0</v>
      </c>
      <c r="S862" s="83">
        <f>IF(T862="",0,IFERROR(IF(VLOOKUP(T862,T$73:T861,1,0)&gt;0,0,0),1))</f>
        <v>0</v>
      </c>
      <c r="T862" s="95" t="str">
        <f>IF(DATOS!BT790=P$74,DATOS!C790,"")</f>
        <v/>
      </c>
    </row>
    <row r="863" spans="18:20" x14ac:dyDescent="0.25">
      <c r="R863" s="83">
        <f t="shared" si="15"/>
        <v>0</v>
      </c>
      <c r="S863" s="83">
        <f>IF(T863="",0,IFERROR(IF(VLOOKUP(T863,T$73:T862,1,0)&gt;0,0,0),1))</f>
        <v>0</v>
      </c>
      <c r="T863" s="95" t="str">
        <f>IF(DATOS!BT791=P$74,DATOS!C791,"")</f>
        <v/>
      </c>
    </row>
    <row r="864" spans="18:20" x14ac:dyDescent="0.25">
      <c r="R864" s="83">
        <f t="shared" si="15"/>
        <v>0</v>
      </c>
      <c r="S864" s="83">
        <f>IF(T864="",0,IFERROR(IF(VLOOKUP(T864,T$73:T863,1,0)&gt;0,0,0),1))</f>
        <v>0</v>
      </c>
      <c r="T864" s="95" t="str">
        <f>IF(DATOS!BT792=P$74,DATOS!C792,"")</f>
        <v/>
      </c>
    </row>
    <row r="865" spans="18:20" x14ac:dyDescent="0.25">
      <c r="R865" s="83">
        <f t="shared" si="15"/>
        <v>0</v>
      </c>
      <c r="S865" s="83">
        <f>IF(T865="",0,IFERROR(IF(VLOOKUP(T865,T$73:T864,1,0)&gt;0,0,0),1))</f>
        <v>0</v>
      </c>
      <c r="T865" s="95" t="str">
        <f>IF(DATOS!BT793=P$74,DATOS!C793,"")</f>
        <v/>
      </c>
    </row>
    <row r="866" spans="18:20" x14ac:dyDescent="0.25">
      <c r="R866" s="83">
        <f t="shared" si="15"/>
        <v>0</v>
      </c>
      <c r="S866" s="83">
        <f>IF(T866="",0,IFERROR(IF(VLOOKUP(T866,T$73:T865,1,0)&gt;0,0,0),1))</f>
        <v>0</v>
      </c>
      <c r="T866" s="95" t="str">
        <f>IF(DATOS!BT794=P$74,DATOS!C794,"")</f>
        <v/>
      </c>
    </row>
    <row r="867" spans="18:20" x14ac:dyDescent="0.25">
      <c r="R867" s="83">
        <f t="shared" si="15"/>
        <v>0</v>
      </c>
      <c r="S867" s="83">
        <f>IF(T867="",0,IFERROR(IF(VLOOKUP(T867,T$73:T866,1,0)&gt;0,0,0),1))</f>
        <v>0</v>
      </c>
      <c r="T867" s="95" t="str">
        <f>IF(DATOS!BT795=P$74,DATOS!C795,"")</f>
        <v/>
      </c>
    </row>
    <row r="868" spans="18:20" x14ac:dyDescent="0.25">
      <c r="R868" s="83">
        <f t="shared" si="15"/>
        <v>0</v>
      </c>
      <c r="S868" s="83">
        <f>IF(T868="",0,IFERROR(IF(VLOOKUP(T868,T$73:T867,1,0)&gt;0,0,0),1))</f>
        <v>0</v>
      </c>
      <c r="T868" s="95" t="str">
        <f>IF(DATOS!BT796=P$74,DATOS!C796,"")</f>
        <v/>
      </c>
    </row>
    <row r="869" spans="18:20" x14ac:dyDescent="0.25">
      <c r="R869" s="83">
        <f t="shared" si="15"/>
        <v>0</v>
      </c>
      <c r="S869" s="83">
        <f>IF(T869="",0,IFERROR(IF(VLOOKUP(T869,T$73:T868,1,0)&gt;0,0,0),1))</f>
        <v>0</v>
      </c>
      <c r="T869" s="95" t="str">
        <f>IF(DATOS!BT797=P$74,DATOS!C797,"")</f>
        <v/>
      </c>
    </row>
    <row r="870" spans="18:20" x14ac:dyDescent="0.25">
      <c r="R870" s="83">
        <f t="shared" si="15"/>
        <v>0</v>
      </c>
      <c r="S870" s="83">
        <f>IF(T870="",0,IFERROR(IF(VLOOKUP(T870,T$73:T869,1,0)&gt;0,0,0),1))</f>
        <v>0</v>
      </c>
      <c r="T870" s="95" t="str">
        <f>IF(DATOS!BT798=P$74,DATOS!C798,"")</f>
        <v/>
      </c>
    </row>
    <row r="871" spans="18:20" x14ac:dyDescent="0.25">
      <c r="R871" s="83">
        <f t="shared" si="15"/>
        <v>0</v>
      </c>
      <c r="S871" s="83">
        <f>IF(T871="",0,IFERROR(IF(VLOOKUP(T871,T$73:T870,1,0)&gt;0,0,0),1))</f>
        <v>0</v>
      </c>
      <c r="T871" s="95" t="str">
        <f>IF(DATOS!BT799=P$74,DATOS!C799,"")</f>
        <v/>
      </c>
    </row>
    <row r="872" spans="18:20" x14ac:dyDescent="0.25">
      <c r="R872" s="83">
        <f t="shared" si="15"/>
        <v>0</v>
      </c>
      <c r="S872" s="83">
        <f>IF(T872="",0,IFERROR(IF(VLOOKUP(T872,T$73:T871,1,0)&gt;0,0,0),1))</f>
        <v>0</v>
      </c>
      <c r="T872" s="95" t="str">
        <f>IF(DATOS!BT800=P$74,DATOS!C800,"")</f>
        <v/>
      </c>
    </row>
    <row r="873" spans="18:20" x14ac:dyDescent="0.25">
      <c r="R873" s="83">
        <f t="shared" si="15"/>
        <v>0</v>
      </c>
      <c r="S873" s="83">
        <f>IF(T873="",0,IFERROR(IF(VLOOKUP(T873,T$73:T872,1,0)&gt;0,0,0),1))</f>
        <v>0</v>
      </c>
      <c r="T873" s="95" t="str">
        <f>IF(DATOS!BT801=P$74,DATOS!C801,"")</f>
        <v/>
      </c>
    </row>
    <row r="874" spans="18:20" x14ac:dyDescent="0.25">
      <c r="R874" s="83">
        <f t="shared" si="15"/>
        <v>0</v>
      </c>
      <c r="S874" s="83">
        <f>IF(T874="",0,IFERROR(IF(VLOOKUP(T874,T$73:T873,1,0)&gt;0,0,0),1))</f>
        <v>0</v>
      </c>
      <c r="T874" s="95" t="str">
        <f>IF(DATOS!BT802=P$74,DATOS!C802,"")</f>
        <v/>
      </c>
    </row>
    <row r="875" spans="18:20" x14ac:dyDescent="0.25">
      <c r="R875" s="83">
        <f t="shared" si="15"/>
        <v>0</v>
      </c>
      <c r="S875" s="83">
        <f>IF(T875="",0,IFERROR(IF(VLOOKUP(T875,T$73:T874,1,0)&gt;0,0,0),1))</f>
        <v>0</v>
      </c>
      <c r="T875" s="95" t="str">
        <f>IF(DATOS!BT803=P$74,DATOS!C803,"")</f>
        <v/>
      </c>
    </row>
    <row r="876" spans="18:20" x14ac:dyDescent="0.25">
      <c r="R876" s="83">
        <f t="shared" si="15"/>
        <v>0</v>
      </c>
      <c r="S876" s="83">
        <f>IF(T876="",0,IFERROR(IF(VLOOKUP(T876,T$73:T875,1,0)&gt;0,0,0),1))</f>
        <v>0</v>
      </c>
      <c r="T876" s="95" t="str">
        <f>IF(DATOS!BT804=P$74,DATOS!C804,"")</f>
        <v/>
      </c>
    </row>
    <row r="877" spans="18:20" x14ac:dyDescent="0.25">
      <c r="R877" s="83">
        <f t="shared" si="15"/>
        <v>0</v>
      </c>
      <c r="S877" s="83">
        <f>IF(T877="",0,IFERROR(IF(VLOOKUP(T877,T$73:T876,1,0)&gt;0,0,0),1))</f>
        <v>0</v>
      </c>
      <c r="T877" s="95" t="str">
        <f>IF(DATOS!BT805=P$74,DATOS!C805,"")</f>
        <v/>
      </c>
    </row>
    <row r="878" spans="18:20" x14ac:dyDescent="0.25">
      <c r="R878" s="83">
        <f t="shared" si="15"/>
        <v>0</v>
      </c>
      <c r="S878" s="83">
        <f>IF(T878="",0,IFERROR(IF(VLOOKUP(T878,T$73:T877,1,0)&gt;0,0,0),1))</f>
        <v>0</v>
      </c>
      <c r="T878" s="95" t="str">
        <f>IF(DATOS!BT806=P$74,DATOS!C806,"")</f>
        <v/>
      </c>
    </row>
    <row r="879" spans="18:20" x14ac:dyDescent="0.25">
      <c r="R879" s="83">
        <f t="shared" si="15"/>
        <v>0</v>
      </c>
      <c r="S879" s="83">
        <f>IF(T879="",0,IFERROR(IF(VLOOKUP(T879,T$73:T878,1,0)&gt;0,0,0),1))</f>
        <v>0</v>
      </c>
      <c r="T879" s="95" t="str">
        <f>IF(DATOS!BT807=P$74,DATOS!C807,"")</f>
        <v/>
      </c>
    </row>
    <row r="880" spans="18:20" x14ac:dyDescent="0.25">
      <c r="R880" s="83">
        <f t="shared" si="15"/>
        <v>0</v>
      </c>
      <c r="S880" s="83">
        <f>IF(T880="",0,IFERROR(IF(VLOOKUP(T880,T$73:T879,1,0)&gt;0,0,0),1))</f>
        <v>0</v>
      </c>
      <c r="T880" s="95" t="str">
        <f>IF(DATOS!BT808=P$74,DATOS!C808,"")</f>
        <v/>
      </c>
    </row>
    <row r="881" spans="18:20" x14ac:dyDescent="0.25">
      <c r="R881" s="83">
        <f t="shared" si="15"/>
        <v>0</v>
      </c>
      <c r="S881" s="83">
        <f>IF(T881="",0,IFERROR(IF(VLOOKUP(T881,T$73:T880,1,0)&gt;0,0,0),1))</f>
        <v>0</v>
      </c>
      <c r="T881" s="95" t="str">
        <f>IF(DATOS!BT809=P$74,DATOS!C809,"")</f>
        <v/>
      </c>
    </row>
    <row r="882" spans="18:20" x14ac:dyDescent="0.25">
      <c r="R882" s="83">
        <f t="shared" si="15"/>
        <v>0</v>
      </c>
      <c r="S882" s="83">
        <f>IF(T882="",0,IFERROR(IF(VLOOKUP(T882,T$73:T881,1,0)&gt;0,0,0),1))</f>
        <v>0</v>
      </c>
      <c r="T882" s="95" t="str">
        <f>IF(DATOS!BT810=P$74,DATOS!C810,"")</f>
        <v/>
      </c>
    </row>
    <row r="883" spans="18:20" x14ac:dyDescent="0.25">
      <c r="R883" s="83">
        <f t="shared" si="15"/>
        <v>0</v>
      </c>
      <c r="S883" s="83">
        <f>IF(T883="",0,IFERROR(IF(VLOOKUP(T883,T$73:T882,1,0)&gt;0,0,0),1))</f>
        <v>0</v>
      </c>
      <c r="T883" s="95" t="str">
        <f>IF(DATOS!BT811=P$74,DATOS!C811,"")</f>
        <v/>
      </c>
    </row>
    <row r="884" spans="18:20" x14ac:dyDescent="0.25">
      <c r="R884" s="83">
        <f t="shared" si="15"/>
        <v>0</v>
      </c>
      <c r="S884" s="83">
        <f>IF(T884="",0,IFERROR(IF(VLOOKUP(T884,T$73:T883,1,0)&gt;0,0,0),1))</f>
        <v>0</v>
      </c>
      <c r="T884" s="95" t="str">
        <f>IF(DATOS!BT812=P$74,DATOS!C812,"")</f>
        <v/>
      </c>
    </row>
    <row r="885" spans="18:20" x14ac:dyDescent="0.25">
      <c r="R885" s="83">
        <f t="shared" si="15"/>
        <v>0</v>
      </c>
      <c r="S885" s="83">
        <f>IF(T885="",0,IFERROR(IF(VLOOKUP(T885,T$73:T884,1,0)&gt;0,0,0),1))</f>
        <v>0</v>
      </c>
      <c r="T885" s="95" t="str">
        <f>IF(DATOS!BT813=P$74,DATOS!C813,"")</f>
        <v/>
      </c>
    </row>
    <row r="886" spans="18:20" x14ac:dyDescent="0.25">
      <c r="R886" s="83">
        <f t="shared" si="15"/>
        <v>0</v>
      </c>
      <c r="S886" s="83">
        <f>IF(T886="",0,IFERROR(IF(VLOOKUP(T886,T$73:T885,1,0)&gt;0,0,0),1))</f>
        <v>0</v>
      </c>
      <c r="T886" s="95" t="str">
        <f>IF(DATOS!BT814=P$74,DATOS!C814,"")</f>
        <v/>
      </c>
    </row>
    <row r="887" spans="18:20" x14ac:dyDescent="0.25">
      <c r="R887" s="83">
        <f t="shared" si="15"/>
        <v>0</v>
      </c>
      <c r="S887" s="83">
        <f>IF(T887="",0,IFERROR(IF(VLOOKUP(T887,T$73:T886,1,0)&gt;0,0,0),1))</f>
        <v>0</v>
      </c>
      <c r="T887" s="95" t="str">
        <f>IF(DATOS!BT815=P$74,DATOS!C815,"")</f>
        <v/>
      </c>
    </row>
    <row r="888" spans="18:20" x14ac:dyDescent="0.25">
      <c r="R888" s="83">
        <f t="shared" si="15"/>
        <v>0</v>
      </c>
      <c r="S888" s="83">
        <f>IF(T888="",0,IFERROR(IF(VLOOKUP(T888,T$73:T887,1,0)&gt;0,0,0),1))</f>
        <v>0</v>
      </c>
      <c r="T888" s="95" t="str">
        <f>IF(DATOS!BT816=P$74,DATOS!C816,"")</f>
        <v/>
      </c>
    </row>
    <row r="889" spans="18:20" x14ac:dyDescent="0.25">
      <c r="R889" s="83">
        <f t="shared" si="15"/>
        <v>0</v>
      </c>
      <c r="S889" s="83">
        <f>IF(T889="",0,IFERROR(IF(VLOOKUP(T889,T$73:T888,1,0)&gt;0,0,0),1))</f>
        <v>0</v>
      </c>
      <c r="T889" s="95" t="str">
        <f>IF(DATOS!BT817=P$74,DATOS!C817,"")</f>
        <v/>
      </c>
    </row>
    <row r="890" spans="18:20" x14ac:dyDescent="0.25">
      <c r="R890" s="83">
        <f t="shared" si="15"/>
        <v>0</v>
      </c>
      <c r="S890" s="83">
        <f>IF(T890="",0,IFERROR(IF(VLOOKUP(T890,T$73:T889,1,0)&gt;0,0,0),1))</f>
        <v>0</v>
      </c>
      <c r="T890" s="95" t="str">
        <f>IF(DATOS!BT818=P$74,DATOS!C818,"")</f>
        <v/>
      </c>
    </row>
    <row r="891" spans="18:20" x14ac:dyDescent="0.25">
      <c r="R891" s="83">
        <f t="shared" si="15"/>
        <v>0</v>
      </c>
      <c r="S891" s="83">
        <f>IF(T891="",0,IFERROR(IF(VLOOKUP(T891,T$73:T890,1,0)&gt;0,0,0),1))</f>
        <v>0</v>
      </c>
      <c r="T891" s="95" t="str">
        <f>IF(DATOS!BT819=P$74,DATOS!C819,"")</f>
        <v/>
      </c>
    </row>
    <row r="892" spans="18:20" x14ac:dyDescent="0.25">
      <c r="R892" s="83">
        <f t="shared" si="15"/>
        <v>0</v>
      </c>
      <c r="S892" s="83">
        <f>IF(T892="",0,IFERROR(IF(VLOOKUP(T892,T$73:T891,1,0)&gt;0,0,0),1))</f>
        <v>0</v>
      </c>
      <c r="T892" s="95" t="str">
        <f>IF(DATOS!BT820=P$74,DATOS!C820,"")</f>
        <v/>
      </c>
    </row>
    <row r="893" spans="18:20" x14ac:dyDescent="0.25">
      <c r="R893" s="83">
        <f t="shared" si="15"/>
        <v>0</v>
      </c>
      <c r="S893" s="83">
        <f>IF(T893="",0,IFERROR(IF(VLOOKUP(T893,T$73:T892,1,0)&gt;0,0,0),1))</f>
        <v>0</v>
      </c>
      <c r="T893" s="95" t="str">
        <f>IF(DATOS!BT821=P$74,DATOS!C821,"")</f>
        <v/>
      </c>
    </row>
    <row r="894" spans="18:20" x14ac:dyDescent="0.25">
      <c r="R894" s="83">
        <f t="shared" si="15"/>
        <v>0</v>
      </c>
      <c r="S894" s="83">
        <f>IF(T894="",0,IFERROR(IF(VLOOKUP(T894,T$73:T893,1,0)&gt;0,0,0),1))</f>
        <v>0</v>
      </c>
      <c r="T894" s="95" t="str">
        <f>IF(DATOS!BT822=P$74,DATOS!C822,"")</f>
        <v/>
      </c>
    </row>
    <row r="895" spans="18:20" x14ac:dyDescent="0.25">
      <c r="R895" s="83">
        <f t="shared" si="15"/>
        <v>0</v>
      </c>
      <c r="S895" s="83">
        <f>IF(T895="",0,IFERROR(IF(VLOOKUP(T895,T$73:T894,1,0)&gt;0,0,0),1))</f>
        <v>0</v>
      </c>
      <c r="T895" s="95" t="str">
        <f>IF(DATOS!BT823=P$74,DATOS!C823,"")</f>
        <v/>
      </c>
    </row>
    <row r="896" spans="18:20" x14ac:dyDescent="0.25">
      <c r="R896" s="83">
        <f t="shared" si="15"/>
        <v>0</v>
      </c>
      <c r="S896" s="83">
        <f>IF(T896="",0,IFERROR(IF(VLOOKUP(T896,T$73:T895,1,0)&gt;0,0,0),1))</f>
        <v>0</v>
      </c>
      <c r="T896" s="95" t="str">
        <f>IF(DATOS!BT824=P$74,DATOS!C824,"")</f>
        <v/>
      </c>
    </row>
    <row r="897" spans="18:20" x14ac:dyDescent="0.25">
      <c r="R897" s="83">
        <f t="shared" si="15"/>
        <v>0</v>
      </c>
      <c r="S897" s="83">
        <f>IF(T897="",0,IFERROR(IF(VLOOKUP(T897,T$73:T896,1,0)&gt;0,0,0),1))</f>
        <v>0</v>
      </c>
      <c r="T897" s="95" t="str">
        <f>IF(DATOS!BT825=P$74,DATOS!C825,"")</f>
        <v/>
      </c>
    </row>
    <row r="898" spans="18:20" x14ac:dyDescent="0.25">
      <c r="R898" s="83">
        <f t="shared" si="15"/>
        <v>0</v>
      </c>
      <c r="S898" s="83">
        <f>IF(T898="",0,IFERROR(IF(VLOOKUP(T898,T$73:T897,1,0)&gt;0,0,0),1))</f>
        <v>0</v>
      </c>
      <c r="T898" s="95" t="str">
        <f>IF(DATOS!BT826=P$74,DATOS!C826,"")</f>
        <v/>
      </c>
    </row>
    <row r="899" spans="18:20" x14ac:dyDescent="0.25">
      <c r="R899" s="83">
        <f t="shared" si="15"/>
        <v>0</v>
      </c>
      <c r="S899" s="83">
        <f>IF(T899="",0,IFERROR(IF(VLOOKUP(T899,T$73:T898,1,0)&gt;0,0,0),1))</f>
        <v>0</v>
      </c>
      <c r="T899" s="95" t="str">
        <f>IF(DATOS!BT827=P$74,DATOS!C827,"")</f>
        <v/>
      </c>
    </row>
    <row r="900" spans="18:20" x14ac:dyDescent="0.25">
      <c r="R900" s="83">
        <f t="shared" si="15"/>
        <v>0</v>
      </c>
      <c r="S900" s="83">
        <f>IF(T900="",0,IFERROR(IF(VLOOKUP(T900,T$73:T899,1,0)&gt;0,0,0),1))</f>
        <v>0</v>
      </c>
      <c r="T900" s="95" t="str">
        <f>IF(DATOS!BT828=P$74,DATOS!C828,"")</f>
        <v/>
      </c>
    </row>
    <row r="901" spans="18:20" x14ac:dyDescent="0.25">
      <c r="R901" s="83">
        <f t="shared" si="15"/>
        <v>0</v>
      </c>
      <c r="S901" s="83">
        <f>IF(T901="",0,IFERROR(IF(VLOOKUP(T901,T$73:T900,1,0)&gt;0,0,0),1))</f>
        <v>0</v>
      </c>
      <c r="T901" s="95" t="str">
        <f>IF(DATOS!BT829=P$74,DATOS!C829,"")</f>
        <v/>
      </c>
    </row>
    <row r="902" spans="18:20" x14ac:dyDescent="0.25">
      <c r="R902" s="83">
        <f t="shared" si="15"/>
        <v>0</v>
      </c>
      <c r="S902" s="83">
        <f>IF(T902="",0,IFERROR(IF(VLOOKUP(T902,T$73:T901,1,0)&gt;0,0,0),1))</f>
        <v>0</v>
      </c>
      <c r="T902" s="95" t="str">
        <f>IF(DATOS!BT830=P$74,DATOS!C830,"")</f>
        <v/>
      </c>
    </row>
    <row r="903" spans="18:20" x14ac:dyDescent="0.25">
      <c r="R903" s="83">
        <f t="shared" si="15"/>
        <v>0</v>
      </c>
      <c r="S903" s="83">
        <f>IF(T903="",0,IFERROR(IF(VLOOKUP(T903,T$73:T902,1,0)&gt;0,0,0),1))</f>
        <v>0</v>
      </c>
      <c r="T903" s="95" t="str">
        <f>IF(DATOS!BT831=P$74,DATOS!C831,"")</f>
        <v/>
      </c>
    </row>
    <row r="904" spans="18:20" x14ac:dyDescent="0.25">
      <c r="R904" s="83">
        <f t="shared" si="15"/>
        <v>0</v>
      </c>
      <c r="S904" s="83">
        <f>IF(T904="",0,IFERROR(IF(VLOOKUP(T904,T$73:T903,1,0)&gt;0,0,0),1))</f>
        <v>0</v>
      </c>
      <c r="T904" s="95" t="str">
        <f>IF(DATOS!BT832=P$74,DATOS!C832,"")</f>
        <v/>
      </c>
    </row>
    <row r="905" spans="18:20" x14ac:dyDescent="0.25">
      <c r="R905" s="83">
        <f t="shared" si="15"/>
        <v>0</v>
      </c>
      <c r="S905" s="83">
        <f>IF(T905="",0,IFERROR(IF(VLOOKUP(T905,T$73:T904,1,0)&gt;0,0,0),1))</f>
        <v>0</v>
      </c>
      <c r="T905" s="95" t="str">
        <f>IF(DATOS!BT833=P$74,DATOS!C833,"")</f>
        <v/>
      </c>
    </row>
    <row r="906" spans="18:20" x14ac:dyDescent="0.25">
      <c r="R906" s="83">
        <f t="shared" ref="R906:R969" si="16">R905+S906</f>
        <v>0</v>
      </c>
      <c r="S906" s="83">
        <f>IF(T906="",0,IFERROR(IF(VLOOKUP(T906,T$73:T905,1,0)&gt;0,0,0),1))</f>
        <v>0</v>
      </c>
      <c r="T906" s="95" t="str">
        <f>IF(DATOS!BT834=P$74,DATOS!C834,"")</f>
        <v/>
      </c>
    </row>
    <row r="907" spans="18:20" x14ac:dyDescent="0.25">
      <c r="R907" s="83">
        <f t="shared" si="16"/>
        <v>0</v>
      </c>
      <c r="S907" s="83">
        <f>IF(T907="",0,IFERROR(IF(VLOOKUP(T907,T$73:T906,1,0)&gt;0,0,0),1))</f>
        <v>0</v>
      </c>
      <c r="T907" s="95" t="str">
        <f>IF(DATOS!BT835=P$74,DATOS!C835,"")</f>
        <v/>
      </c>
    </row>
    <row r="908" spans="18:20" x14ac:dyDescent="0.25">
      <c r="R908" s="83">
        <f t="shared" si="16"/>
        <v>0</v>
      </c>
      <c r="S908" s="83">
        <f>IF(T908="",0,IFERROR(IF(VLOOKUP(T908,T$73:T907,1,0)&gt;0,0,0),1))</f>
        <v>0</v>
      </c>
      <c r="T908" s="95" t="str">
        <f>IF(DATOS!BT836=P$74,DATOS!C836,"")</f>
        <v/>
      </c>
    </row>
    <row r="909" spans="18:20" x14ac:dyDescent="0.25">
      <c r="R909" s="83">
        <f t="shared" si="16"/>
        <v>0</v>
      </c>
      <c r="S909" s="83">
        <f>IF(T909="",0,IFERROR(IF(VLOOKUP(T909,T$73:T908,1,0)&gt;0,0,0),1))</f>
        <v>0</v>
      </c>
      <c r="T909" s="95" t="str">
        <f>IF(DATOS!BT837=P$74,DATOS!C837,"")</f>
        <v/>
      </c>
    </row>
    <row r="910" spans="18:20" x14ac:dyDescent="0.25">
      <c r="R910" s="83">
        <f t="shared" si="16"/>
        <v>0</v>
      </c>
      <c r="S910" s="83">
        <f>IF(T910="",0,IFERROR(IF(VLOOKUP(T910,T$73:T909,1,0)&gt;0,0,0),1))</f>
        <v>0</v>
      </c>
      <c r="T910" s="95" t="str">
        <f>IF(DATOS!BT838=P$74,DATOS!C838,"")</f>
        <v/>
      </c>
    </row>
    <row r="911" spans="18:20" x14ac:dyDescent="0.25">
      <c r="R911" s="83">
        <f t="shared" si="16"/>
        <v>0</v>
      </c>
      <c r="S911" s="83">
        <f>IF(T911="",0,IFERROR(IF(VLOOKUP(T911,T$73:T910,1,0)&gt;0,0,0),1))</f>
        <v>0</v>
      </c>
      <c r="T911" s="95" t="str">
        <f>IF(DATOS!BT839=P$74,DATOS!C839,"")</f>
        <v/>
      </c>
    </row>
    <row r="912" spans="18:20" x14ac:dyDescent="0.25">
      <c r="R912" s="83">
        <f t="shared" si="16"/>
        <v>0</v>
      </c>
      <c r="S912" s="83">
        <f>IF(T912="",0,IFERROR(IF(VLOOKUP(T912,T$73:T911,1,0)&gt;0,0,0),1))</f>
        <v>0</v>
      </c>
      <c r="T912" s="95" t="str">
        <f>IF(DATOS!BT840=P$74,DATOS!C840,"")</f>
        <v/>
      </c>
    </row>
    <row r="913" spans="18:20" x14ac:dyDescent="0.25">
      <c r="R913" s="83">
        <f t="shared" si="16"/>
        <v>0</v>
      </c>
      <c r="S913" s="83">
        <f>IF(T913="",0,IFERROR(IF(VLOOKUP(T913,T$73:T912,1,0)&gt;0,0,0),1))</f>
        <v>0</v>
      </c>
      <c r="T913" s="95" t="str">
        <f>IF(DATOS!BT841=P$74,DATOS!C841,"")</f>
        <v/>
      </c>
    </row>
    <row r="914" spans="18:20" x14ac:dyDescent="0.25">
      <c r="R914" s="83">
        <f t="shared" si="16"/>
        <v>0</v>
      </c>
      <c r="S914" s="83">
        <f>IF(T914="",0,IFERROR(IF(VLOOKUP(T914,T$73:T913,1,0)&gt;0,0,0),1))</f>
        <v>0</v>
      </c>
      <c r="T914" s="95" t="str">
        <f>IF(DATOS!BT842=P$74,DATOS!C842,"")</f>
        <v/>
      </c>
    </row>
    <row r="915" spans="18:20" x14ac:dyDescent="0.25">
      <c r="R915" s="83">
        <f t="shared" si="16"/>
        <v>0</v>
      </c>
      <c r="S915" s="83">
        <f>IF(T915="",0,IFERROR(IF(VLOOKUP(T915,T$73:T914,1,0)&gt;0,0,0),1))</f>
        <v>0</v>
      </c>
      <c r="T915" s="95" t="str">
        <f>IF(DATOS!BT843=P$74,DATOS!C843,"")</f>
        <v/>
      </c>
    </row>
    <row r="916" spans="18:20" x14ac:dyDescent="0.25">
      <c r="R916" s="83">
        <f t="shared" si="16"/>
        <v>0</v>
      </c>
      <c r="S916" s="83">
        <f>IF(T916="",0,IFERROR(IF(VLOOKUP(T916,T$73:T915,1,0)&gt;0,0,0),1))</f>
        <v>0</v>
      </c>
      <c r="T916" s="95" t="str">
        <f>IF(DATOS!BT844=P$74,DATOS!C844,"")</f>
        <v/>
      </c>
    </row>
    <row r="917" spans="18:20" x14ac:dyDescent="0.25">
      <c r="R917" s="83">
        <f t="shared" si="16"/>
        <v>0</v>
      </c>
      <c r="S917" s="83">
        <f>IF(T917="",0,IFERROR(IF(VLOOKUP(T917,T$73:T916,1,0)&gt;0,0,0),1))</f>
        <v>0</v>
      </c>
      <c r="T917" s="95" t="str">
        <f>IF(DATOS!BT845=P$74,DATOS!C845,"")</f>
        <v/>
      </c>
    </row>
    <row r="918" spans="18:20" x14ac:dyDescent="0.25">
      <c r="R918" s="83">
        <f t="shared" si="16"/>
        <v>0</v>
      </c>
      <c r="S918" s="83">
        <f>IF(T918="",0,IFERROR(IF(VLOOKUP(T918,T$73:T917,1,0)&gt;0,0,0),1))</f>
        <v>0</v>
      </c>
      <c r="T918" s="95" t="str">
        <f>IF(DATOS!BT846=P$74,DATOS!C846,"")</f>
        <v/>
      </c>
    </row>
    <row r="919" spans="18:20" x14ac:dyDescent="0.25">
      <c r="R919" s="83">
        <f t="shared" si="16"/>
        <v>0</v>
      </c>
      <c r="S919" s="83">
        <f>IF(T919="",0,IFERROR(IF(VLOOKUP(T919,T$73:T918,1,0)&gt;0,0,0),1))</f>
        <v>0</v>
      </c>
      <c r="T919" s="95" t="str">
        <f>IF(DATOS!BT847=P$74,DATOS!C847,"")</f>
        <v/>
      </c>
    </row>
    <row r="920" spans="18:20" x14ac:dyDescent="0.25">
      <c r="R920" s="83">
        <f t="shared" si="16"/>
        <v>0</v>
      </c>
      <c r="S920" s="83">
        <f>IF(T920="",0,IFERROR(IF(VLOOKUP(T920,T$73:T919,1,0)&gt;0,0,0),1))</f>
        <v>0</v>
      </c>
      <c r="T920" s="95" t="str">
        <f>IF(DATOS!BT848=P$74,DATOS!C848,"")</f>
        <v/>
      </c>
    </row>
    <row r="921" spans="18:20" x14ac:dyDescent="0.25">
      <c r="R921" s="83">
        <f t="shared" si="16"/>
        <v>0</v>
      </c>
      <c r="S921" s="83">
        <f>IF(T921="",0,IFERROR(IF(VLOOKUP(T921,T$73:T920,1,0)&gt;0,0,0),1))</f>
        <v>0</v>
      </c>
      <c r="T921" s="95" t="str">
        <f>IF(DATOS!BT849=P$74,DATOS!C849,"")</f>
        <v/>
      </c>
    </row>
    <row r="922" spans="18:20" x14ac:dyDescent="0.25">
      <c r="R922" s="83">
        <f t="shared" si="16"/>
        <v>0</v>
      </c>
      <c r="S922" s="83">
        <f>IF(T922="",0,IFERROR(IF(VLOOKUP(T922,T$73:T921,1,0)&gt;0,0,0),1))</f>
        <v>0</v>
      </c>
      <c r="T922" s="95" t="str">
        <f>IF(DATOS!BT850=P$74,DATOS!C850,"")</f>
        <v/>
      </c>
    </row>
    <row r="923" spans="18:20" x14ac:dyDescent="0.25">
      <c r="R923" s="83">
        <f t="shared" si="16"/>
        <v>0</v>
      </c>
      <c r="S923" s="83">
        <f>IF(T923="",0,IFERROR(IF(VLOOKUP(T923,T$73:T922,1,0)&gt;0,0,0),1))</f>
        <v>0</v>
      </c>
      <c r="T923" s="95" t="str">
        <f>IF(DATOS!BT851=P$74,DATOS!C851,"")</f>
        <v/>
      </c>
    </row>
    <row r="924" spans="18:20" x14ac:dyDescent="0.25">
      <c r="R924" s="83">
        <f t="shared" si="16"/>
        <v>0</v>
      </c>
      <c r="S924" s="83">
        <f>IF(T924="",0,IFERROR(IF(VLOOKUP(T924,T$73:T923,1,0)&gt;0,0,0),1))</f>
        <v>0</v>
      </c>
      <c r="T924" s="95" t="str">
        <f>IF(DATOS!BT852=P$74,DATOS!C852,"")</f>
        <v/>
      </c>
    </row>
    <row r="925" spans="18:20" x14ac:dyDescent="0.25">
      <c r="R925" s="83">
        <f t="shared" si="16"/>
        <v>0</v>
      </c>
      <c r="S925" s="83">
        <f>IF(T925="",0,IFERROR(IF(VLOOKUP(T925,T$73:T924,1,0)&gt;0,0,0),1))</f>
        <v>0</v>
      </c>
      <c r="T925" s="95" t="str">
        <f>IF(DATOS!BT853=P$74,DATOS!C853,"")</f>
        <v/>
      </c>
    </row>
    <row r="926" spans="18:20" x14ac:dyDescent="0.25">
      <c r="R926" s="83">
        <f t="shared" si="16"/>
        <v>0</v>
      </c>
      <c r="S926" s="83">
        <f>IF(T926="",0,IFERROR(IF(VLOOKUP(T926,T$73:T925,1,0)&gt;0,0,0),1))</f>
        <v>0</v>
      </c>
      <c r="T926" s="95" t="str">
        <f>IF(DATOS!BT854=P$74,DATOS!C854,"")</f>
        <v/>
      </c>
    </row>
    <row r="927" spans="18:20" x14ac:dyDescent="0.25">
      <c r="R927" s="83">
        <f t="shared" si="16"/>
        <v>0</v>
      </c>
      <c r="S927" s="83">
        <f>IF(T927="",0,IFERROR(IF(VLOOKUP(T927,T$73:T926,1,0)&gt;0,0,0),1))</f>
        <v>0</v>
      </c>
      <c r="T927" s="95" t="str">
        <f>IF(DATOS!BT855=P$74,DATOS!C855,"")</f>
        <v/>
      </c>
    </row>
    <row r="928" spans="18:20" x14ac:dyDescent="0.25">
      <c r="R928" s="83">
        <f t="shared" si="16"/>
        <v>0</v>
      </c>
      <c r="S928" s="83">
        <f>IF(T928="",0,IFERROR(IF(VLOOKUP(T928,T$73:T927,1,0)&gt;0,0,0),1))</f>
        <v>0</v>
      </c>
      <c r="T928" s="95" t="str">
        <f>IF(DATOS!BT856=P$74,DATOS!C856,"")</f>
        <v/>
      </c>
    </row>
    <row r="929" spans="18:20" x14ac:dyDescent="0.25">
      <c r="R929" s="83">
        <f t="shared" si="16"/>
        <v>0</v>
      </c>
      <c r="S929" s="83">
        <f>IF(T929="",0,IFERROR(IF(VLOOKUP(T929,T$73:T928,1,0)&gt;0,0,0),1))</f>
        <v>0</v>
      </c>
      <c r="T929" s="95" t="str">
        <f>IF(DATOS!BT857=P$74,DATOS!C857,"")</f>
        <v/>
      </c>
    </row>
    <row r="930" spans="18:20" x14ac:dyDescent="0.25">
      <c r="R930" s="83">
        <f t="shared" si="16"/>
        <v>0</v>
      </c>
      <c r="S930" s="83">
        <f>IF(T930="",0,IFERROR(IF(VLOOKUP(T930,T$73:T929,1,0)&gt;0,0,0),1))</f>
        <v>0</v>
      </c>
      <c r="T930" s="95" t="str">
        <f>IF(DATOS!BT858=P$74,DATOS!C858,"")</f>
        <v/>
      </c>
    </row>
    <row r="931" spans="18:20" x14ac:dyDescent="0.25">
      <c r="R931" s="83">
        <f t="shared" si="16"/>
        <v>0</v>
      </c>
      <c r="S931" s="83">
        <f>IF(T931="",0,IFERROR(IF(VLOOKUP(T931,T$73:T930,1,0)&gt;0,0,0),1))</f>
        <v>0</v>
      </c>
      <c r="T931" s="95" t="str">
        <f>IF(DATOS!BT859=P$74,DATOS!C859,"")</f>
        <v/>
      </c>
    </row>
    <row r="932" spans="18:20" x14ac:dyDescent="0.25">
      <c r="R932" s="83">
        <f t="shared" si="16"/>
        <v>0</v>
      </c>
      <c r="S932" s="83">
        <f>IF(T932="",0,IFERROR(IF(VLOOKUP(T932,T$73:T931,1,0)&gt;0,0,0),1))</f>
        <v>0</v>
      </c>
      <c r="T932" s="95" t="str">
        <f>IF(DATOS!BT860=P$74,DATOS!C860,"")</f>
        <v/>
      </c>
    </row>
    <row r="933" spans="18:20" x14ac:dyDescent="0.25">
      <c r="R933" s="83">
        <f t="shared" si="16"/>
        <v>0</v>
      </c>
      <c r="S933" s="83">
        <f>IF(T933="",0,IFERROR(IF(VLOOKUP(T933,T$73:T932,1,0)&gt;0,0,0),1))</f>
        <v>0</v>
      </c>
      <c r="T933" s="95" t="str">
        <f>IF(DATOS!BT861=P$74,DATOS!C861,"")</f>
        <v/>
      </c>
    </row>
    <row r="934" spans="18:20" x14ac:dyDescent="0.25">
      <c r="R934" s="83">
        <f t="shared" si="16"/>
        <v>0</v>
      </c>
      <c r="S934" s="83">
        <f>IF(T934="",0,IFERROR(IF(VLOOKUP(T934,T$73:T933,1,0)&gt;0,0,0),1))</f>
        <v>0</v>
      </c>
      <c r="T934" s="95" t="str">
        <f>IF(DATOS!BT862=P$74,DATOS!C862,"")</f>
        <v/>
      </c>
    </row>
    <row r="935" spans="18:20" x14ac:dyDescent="0.25">
      <c r="R935" s="83">
        <f t="shared" si="16"/>
        <v>0</v>
      </c>
      <c r="S935" s="83">
        <f>IF(T935="",0,IFERROR(IF(VLOOKUP(T935,T$73:T934,1,0)&gt;0,0,0),1))</f>
        <v>0</v>
      </c>
      <c r="T935" s="95" t="str">
        <f>IF(DATOS!BT863=P$74,DATOS!C863,"")</f>
        <v/>
      </c>
    </row>
    <row r="936" spans="18:20" x14ac:dyDescent="0.25">
      <c r="R936" s="83">
        <f t="shared" si="16"/>
        <v>0</v>
      </c>
      <c r="S936" s="83">
        <f>IF(T936="",0,IFERROR(IF(VLOOKUP(T936,T$73:T935,1,0)&gt;0,0,0),1))</f>
        <v>0</v>
      </c>
      <c r="T936" s="95" t="str">
        <f>IF(DATOS!BT864=P$74,DATOS!C864,"")</f>
        <v/>
      </c>
    </row>
    <row r="937" spans="18:20" x14ac:dyDescent="0.25">
      <c r="R937" s="83">
        <f t="shared" si="16"/>
        <v>0</v>
      </c>
      <c r="S937" s="83">
        <f>IF(T937="",0,IFERROR(IF(VLOOKUP(T937,T$73:T936,1,0)&gt;0,0,0),1))</f>
        <v>0</v>
      </c>
      <c r="T937" s="95" t="str">
        <f>IF(DATOS!BT865=P$74,DATOS!C865,"")</f>
        <v/>
      </c>
    </row>
    <row r="938" spans="18:20" x14ac:dyDescent="0.25">
      <c r="R938" s="83">
        <f t="shared" si="16"/>
        <v>0</v>
      </c>
      <c r="S938" s="83">
        <f>IF(T938="",0,IFERROR(IF(VLOOKUP(T938,T$73:T937,1,0)&gt;0,0,0),1))</f>
        <v>0</v>
      </c>
      <c r="T938" s="95" t="str">
        <f>IF(DATOS!BT866=P$74,DATOS!C866,"")</f>
        <v/>
      </c>
    </row>
    <row r="939" spans="18:20" x14ac:dyDescent="0.25">
      <c r="R939" s="83">
        <f t="shared" si="16"/>
        <v>0</v>
      </c>
      <c r="S939" s="83">
        <f>IF(T939="",0,IFERROR(IF(VLOOKUP(T939,T$73:T938,1,0)&gt;0,0,0),1))</f>
        <v>0</v>
      </c>
      <c r="T939" s="95" t="str">
        <f>IF(DATOS!BT867=P$74,DATOS!C867,"")</f>
        <v/>
      </c>
    </row>
    <row r="940" spans="18:20" x14ac:dyDescent="0.25">
      <c r="R940" s="83">
        <f t="shared" si="16"/>
        <v>0</v>
      </c>
      <c r="S940" s="83">
        <f>IF(T940="",0,IFERROR(IF(VLOOKUP(T940,T$73:T939,1,0)&gt;0,0,0),1))</f>
        <v>0</v>
      </c>
      <c r="T940" s="95" t="str">
        <f>IF(DATOS!BT868=P$74,DATOS!C868,"")</f>
        <v/>
      </c>
    </row>
    <row r="941" spans="18:20" x14ac:dyDescent="0.25">
      <c r="R941" s="83">
        <f t="shared" si="16"/>
        <v>0</v>
      </c>
      <c r="S941" s="83">
        <f>IF(T941="",0,IFERROR(IF(VLOOKUP(T941,T$73:T940,1,0)&gt;0,0,0),1))</f>
        <v>0</v>
      </c>
      <c r="T941" s="95" t="str">
        <f>IF(DATOS!BT869=P$74,DATOS!C869,"")</f>
        <v/>
      </c>
    </row>
    <row r="942" spans="18:20" x14ac:dyDescent="0.25">
      <c r="R942" s="83">
        <f t="shared" si="16"/>
        <v>0</v>
      </c>
      <c r="S942" s="83">
        <f>IF(T942="",0,IFERROR(IF(VLOOKUP(T942,T$73:T941,1,0)&gt;0,0,0),1))</f>
        <v>0</v>
      </c>
      <c r="T942" s="95" t="str">
        <f>IF(DATOS!BT870=P$74,DATOS!C870,"")</f>
        <v/>
      </c>
    </row>
    <row r="943" spans="18:20" x14ac:dyDescent="0.25">
      <c r="R943" s="83">
        <f t="shared" si="16"/>
        <v>0</v>
      </c>
      <c r="S943" s="83">
        <f>IF(T943="",0,IFERROR(IF(VLOOKUP(T943,T$73:T942,1,0)&gt;0,0,0),1))</f>
        <v>0</v>
      </c>
      <c r="T943" s="95" t="str">
        <f>IF(DATOS!BT871=P$74,DATOS!C871,"")</f>
        <v/>
      </c>
    </row>
    <row r="944" spans="18:20" x14ac:dyDescent="0.25">
      <c r="R944" s="83">
        <f t="shared" si="16"/>
        <v>0</v>
      </c>
      <c r="S944" s="83">
        <f>IF(T944="",0,IFERROR(IF(VLOOKUP(T944,T$73:T943,1,0)&gt;0,0,0),1))</f>
        <v>0</v>
      </c>
      <c r="T944" s="95" t="str">
        <f>IF(DATOS!BT872=P$74,DATOS!C872,"")</f>
        <v/>
      </c>
    </row>
    <row r="945" spans="18:20" x14ac:dyDescent="0.25">
      <c r="R945" s="83">
        <f t="shared" si="16"/>
        <v>0</v>
      </c>
      <c r="S945" s="83">
        <f>IF(T945="",0,IFERROR(IF(VLOOKUP(T945,T$73:T944,1,0)&gt;0,0,0),1))</f>
        <v>0</v>
      </c>
      <c r="T945" s="95" t="str">
        <f>IF(DATOS!BT873=P$74,DATOS!C873,"")</f>
        <v/>
      </c>
    </row>
    <row r="946" spans="18:20" x14ac:dyDescent="0.25">
      <c r="R946" s="83">
        <f t="shared" si="16"/>
        <v>0</v>
      </c>
      <c r="S946" s="83">
        <f>IF(T946="",0,IFERROR(IF(VLOOKUP(T946,T$73:T945,1,0)&gt;0,0,0),1))</f>
        <v>0</v>
      </c>
      <c r="T946" s="95" t="str">
        <f>IF(DATOS!BT874=P$74,DATOS!C874,"")</f>
        <v/>
      </c>
    </row>
    <row r="947" spans="18:20" x14ac:dyDescent="0.25">
      <c r="R947" s="83">
        <f t="shared" si="16"/>
        <v>0</v>
      </c>
      <c r="S947" s="83">
        <f>IF(T947="",0,IFERROR(IF(VLOOKUP(T947,T$73:T946,1,0)&gt;0,0,0),1))</f>
        <v>0</v>
      </c>
      <c r="T947" s="95" t="str">
        <f>IF(DATOS!BT875=P$74,DATOS!C875,"")</f>
        <v/>
      </c>
    </row>
    <row r="948" spans="18:20" x14ac:dyDescent="0.25">
      <c r="R948" s="83">
        <f t="shared" si="16"/>
        <v>0</v>
      </c>
      <c r="S948" s="83">
        <f>IF(T948="",0,IFERROR(IF(VLOOKUP(T948,T$73:T947,1,0)&gt;0,0,0),1))</f>
        <v>0</v>
      </c>
      <c r="T948" s="95" t="str">
        <f>IF(DATOS!BT876=P$74,DATOS!C876,"")</f>
        <v/>
      </c>
    </row>
    <row r="949" spans="18:20" x14ac:dyDescent="0.25">
      <c r="R949" s="83">
        <f t="shared" si="16"/>
        <v>0</v>
      </c>
      <c r="S949" s="83">
        <f>IF(T949="",0,IFERROR(IF(VLOOKUP(T949,T$73:T948,1,0)&gt;0,0,0),1))</f>
        <v>0</v>
      </c>
      <c r="T949" s="95" t="str">
        <f>IF(DATOS!BT877=P$74,DATOS!C877,"")</f>
        <v/>
      </c>
    </row>
    <row r="950" spans="18:20" x14ac:dyDescent="0.25">
      <c r="R950" s="83">
        <f t="shared" si="16"/>
        <v>0</v>
      </c>
      <c r="S950" s="83">
        <f>IF(T950="",0,IFERROR(IF(VLOOKUP(T950,T$73:T949,1,0)&gt;0,0,0),1))</f>
        <v>0</v>
      </c>
      <c r="T950" s="95" t="str">
        <f>IF(DATOS!BT878=P$74,DATOS!C878,"")</f>
        <v/>
      </c>
    </row>
    <row r="951" spans="18:20" x14ac:dyDescent="0.25">
      <c r="R951" s="83">
        <f t="shared" si="16"/>
        <v>0</v>
      </c>
      <c r="S951" s="83">
        <f>IF(T951="",0,IFERROR(IF(VLOOKUP(T951,T$73:T950,1,0)&gt;0,0,0),1))</f>
        <v>0</v>
      </c>
      <c r="T951" s="95" t="str">
        <f>IF(DATOS!BT879=P$74,DATOS!C879,"")</f>
        <v/>
      </c>
    </row>
    <row r="952" spans="18:20" x14ac:dyDescent="0.25">
      <c r="R952" s="83">
        <f t="shared" si="16"/>
        <v>0</v>
      </c>
      <c r="S952" s="83">
        <f>IF(T952="",0,IFERROR(IF(VLOOKUP(T952,T$73:T951,1,0)&gt;0,0,0),1))</f>
        <v>0</v>
      </c>
      <c r="T952" s="95" t="str">
        <f>IF(DATOS!BT880=P$74,DATOS!C880,"")</f>
        <v/>
      </c>
    </row>
    <row r="953" spans="18:20" x14ac:dyDescent="0.25">
      <c r="R953" s="83">
        <f t="shared" si="16"/>
        <v>0</v>
      </c>
      <c r="S953" s="83">
        <f>IF(T953="",0,IFERROR(IF(VLOOKUP(T953,T$73:T952,1,0)&gt;0,0,0),1))</f>
        <v>0</v>
      </c>
      <c r="T953" s="95" t="str">
        <f>IF(DATOS!BT881=P$74,DATOS!C881,"")</f>
        <v/>
      </c>
    </row>
    <row r="954" spans="18:20" x14ac:dyDescent="0.25">
      <c r="R954" s="83">
        <f t="shared" si="16"/>
        <v>0</v>
      </c>
      <c r="S954" s="83">
        <f>IF(T954="",0,IFERROR(IF(VLOOKUP(T954,T$73:T953,1,0)&gt;0,0,0),1))</f>
        <v>0</v>
      </c>
      <c r="T954" s="95" t="str">
        <f>IF(DATOS!BT882=P$74,DATOS!C882,"")</f>
        <v/>
      </c>
    </row>
    <row r="955" spans="18:20" x14ac:dyDescent="0.25">
      <c r="R955" s="83">
        <f t="shared" si="16"/>
        <v>0</v>
      </c>
      <c r="S955" s="83">
        <f>IF(T955="",0,IFERROR(IF(VLOOKUP(T955,T$73:T954,1,0)&gt;0,0,0),1))</f>
        <v>0</v>
      </c>
      <c r="T955" s="95" t="str">
        <f>IF(DATOS!BT883=P$74,DATOS!C883,"")</f>
        <v/>
      </c>
    </row>
    <row r="956" spans="18:20" x14ac:dyDescent="0.25">
      <c r="R956" s="83">
        <f t="shared" si="16"/>
        <v>0</v>
      </c>
      <c r="S956" s="83">
        <f>IF(T956="",0,IFERROR(IF(VLOOKUP(T956,T$73:T955,1,0)&gt;0,0,0),1))</f>
        <v>0</v>
      </c>
      <c r="T956" s="95" t="str">
        <f>IF(DATOS!BT884=P$74,DATOS!C884,"")</f>
        <v/>
      </c>
    </row>
    <row r="957" spans="18:20" x14ac:dyDescent="0.25">
      <c r="R957" s="83">
        <f t="shared" si="16"/>
        <v>0</v>
      </c>
      <c r="S957" s="83">
        <f>IF(T957="",0,IFERROR(IF(VLOOKUP(T957,T$73:T956,1,0)&gt;0,0,0),1))</f>
        <v>0</v>
      </c>
      <c r="T957" s="95" t="str">
        <f>IF(DATOS!BT885=P$74,DATOS!C885,"")</f>
        <v/>
      </c>
    </row>
    <row r="958" spans="18:20" x14ac:dyDescent="0.25">
      <c r="R958" s="83">
        <f t="shared" si="16"/>
        <v>0</v>
      </c>
      <c r="S958" s="83">
        <f>IF(T958="",0,IFERROR(IF(VLOOKUP(T958,T$73:T957,1,0)&gt;0,0,0),1))</f>
        <v>0</v>
      </c>
      <c r="T958" s="95" t="str">
        <f>IF(DATOS!BT886=P$74,DATOS!C886,"")</f>
        <v/>
      </c>
    </row>
    <row r="959" spans="18:20" x14ac:dyDescent="0.25">
      <c r="R959" s="83">
        <f t="shared" si="16"/>
        <v>0</v>
      </c>
      <c r="S959" s="83">
        <f>IF(T959="",0,IFERROR(IF(VLOOKUP(T959,T$73:T958,1,0)&gt;0,0,0),1))</f>
        <v>0</v>
      </c>
      <c r="T959" s="95" t="str">
        <f>IF(DATOS!BT887=P$74,DATOS!C887,"")</f>
        <v/>
      </c>
    </row>
    <row r="960" spans="18:20" x14ac:dyDescent="0.25">
      <c r="R960" s="83">
        <f t="shared" si="16"/>
        <v>0</v>
      </c>
      <c r="S960" s="83">
        <f>IF(T960="",0,IFERROR(IF(VLOOKUP(T960,T$73:T959,1,0)&gt;0,0,0),1))</f>
        <v>0</v>
      </c>
      <c r="T960" s="95" t="str">
        <f>IF(DATOS!BT888=P$74,DATOS!C888,"")</f>
        <v/>
      </c>
    </row>
    <row r="961" spans="18:20" x14ac:dyDescent="0.25">
      <c r="R961" s="83">
        <f t="shared" si="16"/>
        <v>0</v>
      </c>
      <c r="S961" s="83">
        <f>IF(T961="",0,IFERROR(IF(VLOOKUP(T961,T$73:T960,1,0)&gt;0,0,0),1))</f>
        <v>0</v>
      </c>
      <c r="T961" s="95" t="str">
        <f>IF(DATOS!BT889=P$74,DATOS!C889,"")</f>
        <v/>
      </c>
    </row>
    <row r="962" spans="18:20" x14ac:dyDescent="0.25">
      <c r="R962" s="83">
        <f t="shared" si="16"/>
        <v>0</v>
      </c>
      <c r="S962" s="83">
        <f>IF(T962="",0,IFERROR(IF(VLOOKUP(T962,T$73:T961,1,0)&gt;0,0,0),1))</f>
        <v>0</v>
      </c>
      <c r="T962" s="95" t="str">
        <f>IF(DATOS!BT890=P$74,DATOS!C890,"")</f>
        <v/>
      </c>
    </row>
    <row r="963" spans="18:20" x14ac:dyDescent="0.25">
      <c r="R963" s="83">
        <f t="shared" si="16"/>
        <v>0</v>
      </c>
      <c r="S963" s="83">
        <f>IF(T963="",0,IFERROR(IF(VLOOKUP(T963,T$73:T962,1,0)&gt;0,0,0),1))</f>
        <v>0</v>
      </c>
      <c r="T963" s="95" t="str">
        <f>IF(DATOS!BT891=P$74,DATOS!C891,"")</f>
        <v/>
      </c>
    </row>
    <row r="964" spans="18:20" x14ac:dyDescent="0.25">
      <c r="R964" s="83">
        <f t="shared" si="16"/>
        <v>0</v>
      </c>
      <c r="S964" s="83">
        <f>IF(T964="",0,IFERROR(IF(VLOOKUP(T964,T$73:T963,1,0)&gt;0,0,0),1))</f>
        <v>0</v>
      </c>
      <c r="T964" s="95" t="str">
        <f>IF(DATOS!BT892=P$74,DATOS!C892,"")</f>
        <v/>
      </c>
    </row>
    <row r="965" spans="18:20" x14ac:dyDescent="0.25">
      <c r="R965" s="83">
        <f t="shared" si="16"/>
        <v>0</v>
      </c>
      <c r="S965" s="83">
        <f>IF(T965="",0,IFERROR(IF(VLOOKUP(T965,T$73:T964,1,0)&gt;0,0,0),1))</f>
        <v>0</v>
      </c>
      <c r="T965" s="95" t="str">
        <f>IF(DATOS!BT893=P$74,DATOS!C893,"")</f>
        <v/>
      </c>
    </row>
    <row r="966" spans="18:20" x14ac:dyDescent="0.25">
      <c r="R966" s="83">
        <f t="shared" si="16"/>
        <v>0</v>
      </c>
      <c r="S966" s="83">
        <f>IF(T966="",0,IFERROR(IF(VLOOKUP(T966,T$73:T965,1,0)&gt;0,0,0),1))</f>
        <v>0</v>
      </c>
      <c r="T966" s="95" t="str">
        <f>IF(DATOS!BT894=P$74,DATOS!C894,"")</f>
        <v/>
      </c>
    </row>
    <row r="967" spans="18:20" x14ac:dyDescent="0.25">
      <c r="R967" s="83">
        <f t="shared" si="16"/>
        <v>0</v>
      </c>
      <c r="S967" s="83">
        <f>IF(T967="",0,IFERROR(IF(VLOOKUP(T967,T$73:T966,1,0)&gt;0,0,0),1))</f>
        <v>0</v>
      </c>
      <c r="T967" s="95" t="str">
        <f>IF(DATOS!BT895=P$74,DATOS!C895,"")</f>
        <v/>
      </c>
    </row>
    <row r="968" spans="18:20" x14ac:dyDescent="0.25">
      <c r="R968" s="83">
        <f t="shared" si="16"/>
        <v>0</v>
      </c>
      <c r="S968" s="83">
        <f>IF(T968="",0,IFERROR(IF(VLOOKUP(T968,T$73:T967,1,0)&gt;0,0,0),1))</f>
        <v>0</v>
      </c>
      <c r="T968" s="95" t="str">
        <f>IF(DATOS!BT896=P$74,DATOS!C896,"")</f>
        <v/>
      </c>
    </row>
    <row r="969" spans="18:20" x14ac:dyDescent="0.25">
      <c r="R969" s="83">
        <f t="shared" si="16"/>
        <v>0</v>
      </c>
      <c r="S969" s="83">
        <f>IF(T969="",0,IFERROR(IF(VLOOKUP(T969,T$73:T968,1,0)&gt;0,0,0),1))</f>
        <v>0</v>
      </c>
      <c r="T969" s="95" t="str">
        <f>IF(DATOS!BT897=P$74,DATOS!C897,"")</f>
        <v/>
      </c>
    </row>
    <row r="970" spans="18:20" x14ac:dyDescent="0.25">
      <c r="R970" s="83">
        <f t="shared" ref="R970:R1033" si="17">R969+S970</f>
        <v>0</v>
      </c>
      <c r="S970" s="83">
        <f>IF(T970="",0,IFERROR(IF(VLOOKUP(T970,T$73:T969,1,0)&gt;0,0,0),1))</f>
        <v>0</v>
      </c>
      <c r="T970" s="95" t="str">
        <f>IF(DATOS!BT898=P$74,DATOS!C898,"")</f>
        <v/>
      </c>
    </row>
    <row r="971" spans="18:20" x14ac:dyDescent="0.25">
      <c r="R971" s="83">
        <f t="shared" si="17"/>
        <v>0</v>
      </c>
      <c r="S971" s="83">
        <f>IF(T971="",0,IFERROR(IF(VLOOKUP(T971,T$73:T970,1,0)&gt;0,0,0),1))</f>
        <v>0</v>
      </c>
      <c r="T971" s="95" t="str">
        <f>IF(DATOS!BT899=P$74,DATOS!C899,"")</f>
        <v/>
      </c>
    </row>
    <row r="972" spans="18:20" x14ac:dyDescent="0.25">
      <c r="R972" s="83">
        <f t="shared" si="17"/>
        <v>0</v>
      </c>
      <c r="S972" s="83">
        <f>IF(T972="",0,IFERROR(IF(VLOOKUP(T972,T$73:T971,1,0)&gt;0,0,0),1))</f>
        <v>0</v>
      </c>
      <c r="T972" s="95" t="str">
        <f>IF(DATOS!BT900=P$74,DATOS!C900,"")</f>
        <v/>
      </c>
    </row>
    <row r="973" spans="18:20" x14ac:dyDescent="0.25">
      <c r="R973" s="83">
        <f t="shared" si="17"/>
        <v>0</v>
      </c>
      <c r="S973" s="83">
        <f>IF(T973="",0,IFERROR(IF(VLOOKUP(T973,T$73:T972,1,0)&gt;0,0,0),1))</f>
        <v>0</v>
      </c>
      <c r="T973" s="95" t="str">
        <f>IF(DATOS!BT901=P$74,DATOS!C901,"")</f>
        <v/>
      </c>
    </row>
    <row r="974" spans="18:20" x14ac:dyDescent="0.25">
      <c r="R974" s="83">
        <f t="shared" si="17"/>
        <v>0</v>
      </c>
      <c r="S974" s="83">
        <f>IF(T974="",0,IFERROR(IF(VLOOKUP(T974,T$73:T973,1,0)&gt;0,0,0),1))</f>
        <v>0</v>
      </c>
      <c r="T974" s="95" t="str">
        <f>IF(DATOS!BT902=P$74,DATOS!C902,"")</f>
        <v/>
      </c>
    </row>
    <row r="975" spans="18:20" x14ac:dyDescent="0.25">
      <c r="R975" s="83">
        <f t="shared" si="17"/>
        <v>0</v>
      </c>
      <c r="S975" s="83">
        <f>IF(T975="",0,IFERROR(IF(VLOOKUP(T975,T$73:T974,1,0)&gt;0,0,0),1))</f>
        <v>0</v>
      </c>
      <c r="T975" s="95" t="str">
        <f>IF(DATOS!BT903=P$74,DATOS!C903,"")</f>
        <v/>
      </c>
    </row>
    <row r="976" spans="18:20" x14ac:dyDescent="0.25">
      <c r="R976" s="83">
        <f t="shared" si="17"/>
        <v>0</v>
      </c>
      <c r="S976" s="83">
        <f>IF(T976="",0,IFERROR(IF(VLOOKUP(T976,T$73:T975,1,0)&gt;0,0,0),1))</f>
        <v>0</v>
      </c>
      <c r="T976" s="95" t="str">
        <f>IF(DATOS!BT904=P$74,DATOS!C904,"")</f>
        <v/>
      </c>
    </row>
    <row r="977" spans="18:20" x14ac:dyDescent="0.25">
      <c r="R977" s="83">
        <f t="shared" si="17"/>
        <v>0</v>
      </c>
      <c r="S977" s="83">
        <f>IF(T977="",0,IFERROR(IF(VLOOKUP(T977,T$73:T976,1,0)&gt;0,0,0),1))</f>
        <v>0</v>
      </c>
      <c r="T977" s="95" t="str">
        <f>IF(DATOS!BT905=P$74,DATOS!C905,"")</f>
        <v/>
      </c>
    </row>
    <row r="978" spans="18:20" x14ac:dyDescent="0.25">
      <c r="R978" s="83">
        <f t="shared" si="17"/>
        <v>0</v>
      </c>
      <c r="S978" s="83">
        <f>IF(T978="",0,IFERROR(IF(VLOOKUP(T978,T$73:T977,1,0)&gt;0,0,0),1))</f>
        <v>0</v>
      </c>
      <c r="T978" s="95" t="str">
        <f>IF(DATOS!BT906=P$74,DATOS!C906,"")</f>
        <v/>
      </c>
    </row>
    <row r="979" spans="18:20" x14ac:dyDescent="0.25">
      <c r="R979" s="83">
        <f t="shared" si="17"/>
        <v>0</v>
      </c>
      <c r="S979" s="83">
        <f>IF(T979="",0,IFERROR(IF(VLOOKUP(T979,T$73:T978,1,0)&gt;0,0,0),1))</f>
        <v>0</v>
      </c>
      <c r="T979" s="95" t="str">
        <f>IF(DATOS!BT907=P$74,DATOS!C907,"")</f>
        <v/>
      </c>
    </row>
    <row r="980" spans="18:20" x14ac:dyDescent="0.25">
      <c r="R980" s="83">
        <f t="shared" si="17"/>
        <v>0</v>
      </c>
      <c r="S980" s="83">
        <f>IF(T980="",0,IFERROR(IF(VLOOKUP(T980,T$73:T979,1,0)&gt;0,0,0),1))</f>
        <v>0</v>
      </c>
      <c r="T980" s="95" t="str">
        <f>IF(DATOS!BT908=P$74,DATOS!C908,"")</f>
        <v/>
      </c>
    </row>
    <row r="981" spans="18:20" x14ac:dyDescent="0.25">
      <c r="R981" s="83">
        <f t="shared" si="17"/>
        <v>0</v>
      </c>
      <c r="S981" s="83">
        <f>IF(T981="",0,IFERROR(IF(VLOOKUP(T981,T$73:T980,1,0)&gt;0,0,0),1))</f>
        <v>0</v>
      </c>
      <c r="T981" s="95" t="str">
        <f>IF(DATOS!BT909=P$74,DATOS!C909,"")</f>
        <v/>
      </c>
    </row>
    <row r="982" spans="18:20" x14ac:dyDescent="0.25">
      <c r="R982" s="83">
        <f t="shared" si="17"/>
        <v>0</v>
      </c>
      <c r="S982" s="83">
        <f>IF(T982="",0,IFERROR(IF(VLOOKUP(T982,T$73:T981,1,0)&gt;0,0,0),1))</f>
        <v>0</v>
      </c>
      <c r="T982" s="95" t="str">
        <f>IF(DATOS!BT910=P$74,DATOS!C910,"")</f>
        <v/>
      </c>
    </row>
    <row r="983" spans="18:20" x14ac:dyDescent="0.25">
      <c r="R983" s="83">
        <f t="shared" si="17"/>
        <v>0</v>
      </c>
      <c r="S983" s="83">
        <f>IF(T983="",0,IFERROR(IF(VLOOKUP(T983,T$73:T982,1,0)&gt;0,0,0),1))</f>
        <v>0</v>
      </c>
      <c r="T983" s="95" t="str">
        <f>IF(DATOS!BT911=P$74,DATOS!C911,"")</f>
        <v/>
      </c>
    </row>
    <row r="984" spans="18:20" x14ac:dyDescent="0.25">
      <c r="R984" s="83">
        <f t="shared" si="17"/>
        <v>0</v>
      </c>
      <c r="S984" s="83">
        <f>IF(T984="",0,IFERROR(IF(VLOOKUP(T984,T$73:T983,1,0)&gt;0,0,0),1))</f>
        <v>0</v>
      </c>
      <c r="T984" s="95" t="str">
        <f>IF(DATOS!BT912=P$74,DATOS!C912,"")</f>
        <v/>
      </c>
    </row>
    <row r="985" spans="18:20" x14ac:dyDescent="0.25">
      <c r="R985" s="83">
        <f t="shared" si="17"/>
        <v>0</v>
      </c>
      <c r="S985" s="83">
        <f>IF(T985="",0,IFERROR(IF(VLOOKUP(T985,T$73:T984,1,0)&gt;0,0,0),1))</f>
        <v>0</v>
      </c>
      <c r="T985" s="95" t="str">
        <f>IF(DATOS!BT913=P$74,DATOS!C913,"")</f>
        <v/>
      </c>
    </row>
    <row r="986" spans="18:20" x14ac:dyDescent="0.25">
      <c r="R986" s="83">
        <f t="shared" si="17"/>
        <v>0</v>
      </c>
      <c r="S986" s="83">
        <f>IF(T986="",0,IFERROR(IF(VLOOKUP(T986,T$73:T985,1,0)&gt;0,0,0),1))</f>
        <v>0</v>
      </c>
      <c r="T986" s="95" t="str">
        <f>IF(DATOS!BT914=P$74,DATOS!C914,"")</f>
        <v/>
      </c>
    </row>
    <row r="987" spans="18:20" x14ac:dyDescent="0.25">
      <c r="R987" s="83">
        <f t="shared" si="17"/>
        <v>0</v>
      </c>
      <c r="S987" s="83">
        <f>IF(T987="",0,IFERROR(IF(VLOOKUP(T987,T$73:T986,1,0)&gt;0,0,0),1))</f>
        <v>0</v>
      </c>
      <c r="T987" s="95" t="str">
        <f>IF(DATOS!BT915=P$74,DATOS!C915,"")</f>
        <v/>
      </c>
    </row>
    <row r="988" spans="18:20" x14ac:dyDescent="0.25">
      <c r="R988" s="83">
        <f t="shared" si="17"/>
        <v>0</v>
      </c>
      <c r="S988" s="83">
        <f>IF(T988="",0,IFERROR(IF(VLOOKUP(T988,T$73:T987,1,0)&gt;0,0,0),1))</f>
        <v>0</v>
      </c>
      <c r="T988" s="95" t="str">
        <f>IF(DATOS!BT916=P$74,DATOS!C916,"")</f>
        <v/>
      </c>
    </row>
    <row r="989" spans="18:20" x14ac:dyDescent="0.25">
      <c r="R989" s="83">
        <f t="shared" si="17"/>
        <v>0</v>
      </c>
      <c r="S989" s="83">
        <f>IF(T989="",0,IFERROR(IF(VLOOKUP(T989,T$73:T988,1,0)&gt;0,0,0),1))</f>
        <v>0</v>
      </c>
      <c r="T989" s="95" t="str">
        <f>IF(DATOS!BT917=P$74,DATOS!C917,"")</f>
        <v/>
      </c>
    </row>
    <row r="990" spans="18:20" x14ac:dyDescent="0.25">
      <c r="R990" s="83">
        <f t="shared" si="17"/>
        <v>0</v>
      </c>
      <c r="S990" s="83">
        <f>IF(T990="",0,IFERROR(IF(VLOOKUP(T990,T$73:T989,1,0)&gt;0,0,0),1))</f>
        <v>0</v>
      </c>
      <c r="T990" s="95" t="str">
        <f>IF(DATOS!BT918=P$74,DATOS!C918,"")</f>
        <v/>
      </c>
    </row>
    <row r="991" spans="18:20" x14ac:dyDescent="0.25">
      <c r="R991" s="83">
        <f t="shared" si="17"/>
        <v>0</v>
      </c>
      <c r="S991" s="83">
        <f>IF(T991="",0,IFERROR(IF(VLOOKUP(T991,T$73:T990,1,0)&gt;0,0,0),1))</f>
        <v>0</v>
      </c>
      <c r="T991" s="95" t="str">
        <f>IF(DATOS!BT919=P$74,DATOS!C919,"")</f>
        <v/>
      </c>
    </row>
    <row r="992" spans="18:20" x14ac:dyDescent="0.25">
      <c r="R992" s="83">
        <f t="shared" si="17"/>
        <v>0</v>
      </c>
      <c r="S992" s="83">
        <f>IF(T992="",0,IFERROR(IF(VLOOKUP(T992,T$73:T991,1,0)&gt;0,0,0),1))</f>
        <v>0</v>
      </c>
      <c r="T992" s="95" t="str">
        <f>IF(DATOS!BT920=P$74,DATOS!C920,"")</f>
        <v/>
      </c>
    </row>
    <row r="993" spans="18:20" x14ac:dyDescent="0.25">
      <c r="R993" s="83">
        <f t="shared" si="17"/>
        <v>0</v>
      </c>
      <c r="S993" s="83">
        <f>IF(T993="",0,IFERROR(IF(VLOOKUP(T993,T$73:T992,1,0)&gt;0,0,0),1))</f>
        <v>0</v>
      </c>
      <c r="T993" s="95" t="str">
        <f>IF(DATOS!BT921=P$74,DATOS!C921,"")</f>
        <v/>
      </c>
    </row>
    <row r="994" spans="18:20" x14ac:dyDescent="0.25">
      <c r="R994" s="83">
        <f t="shared" si="17"/>
        <v>0</v>
      </c>
      <c r="S994" s="83">
        <f>IF(T994="",0,IFERROR(IF(VLOOKUP(T994,T$73:T993,1,0)&gt;0,0,0),1))</f>
        <v>0</v>
      </c>
      <c r="T994" s="95" t="str">
        <f>IF(DATOS!BT922=P$74,DATOS!C922,"")</f>
        <v/>
      </c>
    </row>
    <row r="995" spans="18:20" x14ac:dyDescent="0.25">
      <c r="R995" s="83">
        <f t="shared" si="17"/>
        <v>0</v>
      </c>
      <c r="S995" s="83">
        <f>IF(T995="",0,IFERROR(IF(VLOOKUP(T995,T$73:T994,1,0)&gt;0,0,0),1))</f>
        <v>0</v>
      </c>
      <c r="T995" s="95" t="str">
        <f>IF(DATOS!BT923=P$74,DATOS!C923,"")</f>
        <v/>
      </c>
    </row>
    <row r="996" spans="18:20" x14ac:dyDescent="0.25">
      <c r="R996" s="83">
        <f t="shared" si="17"/>
        <v>0</v>
      </c>
      <c r="S996" s="83">
        <f>IF(T996="",0,IFERROR(IF(VLOOKUP(T996,T$73:T995,1,0)&gt;0,0,0),1))</f>
        <v>0</v>
      </c>
      <c r="T996" s="95" t="str">
        <f>IF(DATOS!BT924=P$74,DATOS!C924,"")</f>
        <v/>
      </c>
    </row>
    <row r="997" spans="18:20" x14ac:dyDescent="0.25">
      <c r="R997" s="83">
        <f t="shared" si="17"/>
        <v>0</v>
      </c>
      <c r="S997" s="83">
        <f>IF(T997="",0,IFERROR(IF(VLOOKUP(T997,T$73:T996,1,0)&gt;0,0,0),1))</f>
        <v>0</v>
      </c>
      <c r="T997" s="95" t="str">
        <f>IF(DATOS!BT925=P$74,DATOS!C925,"")</f>
        <v/>
      </c>
    </row>
    <row r="998" spans="18:20" x14ac:dyDescent="0.25">
      <c r="R998" s="83">
        <f t="shared" si="17"/>
        <v>0</v>
      </c>
      <c r="S998" s="83">
        <f>IF(T998="",0,IFERROR(IF(VLOOKUP(T998,T$73:T997,1,0)&gt;0,0,0),1))</f>
        <v>0</v>
      </c>
      <c r="T998" s="95" t="str">
        <f>IF(DATOS!BT926=P$74,DATOS!C926,"")</f>
        <v/>
      </c>
    </row>
    <row r="999" spans="18:20" x14ac:dyDescent="0.25">
      <c r="R999" s="83">
        <f t="shared" si="17"/>
        <v>0</v>
      </c>
      <c r="S999" s="83">
        <f>IF(T999="",0,IFERROR(IF(VLOOKUP(T999,T$73:T998,1,0)&gt;0,0,0),1))</f>
        <v>0</v>
      </c>
      <c r="T999" s="95" t="str">
        <f>IF(DATOS!BT927=P$74,DATOS!C927,"")</f>
        <v/>
      </c>
    </row>
    <row r="1000" spans="18:20" x14ac:dyDescent="0.25">
      <c r="R1000" s="83">
        <f t="shared" si="17"/>
        <v>0</v>
      </c>
      <c r="S1000" s="83">
        <f>IF(T1000="",0,IFERROR(IF(VLOOKUP(T1000,T$73:T999,1,0)&gt;0,0,0),1))</f>
        <v>0</v>
      </c>
      <c r="T1000" s="95" t="str">
        <f>IF(DATOS!BT928=P$74,DATOS!C928,"")</f>
        <v/>
      </c>
    </row>
    <row r="1001" spans="18:20" x14ac:dyDescent="0.25">
      <c r="R1001" s="83">
        <f t="shared" si="17"/>
        <v>0</v>
      </c>
      <c r="S1001" s="83">
        <f>IF(T1001="",0,IFERROR(IF(VLOOKUP(T1001,T$73:T1000,1,0)&gt;0,0,0),1))</f>
        <v>0</v>
      </c>
      <c r="T1001" s="95" t="str">
        <f>IF(DATOS!BT929=P$74,DATOS!C929,"")</f>
        <v/>
      </c>
    </row>
    <row r="1002" spans="18:20" x14ac:dyDescent="0.25">
      <c r="R1002" s="83">
        <f t="shared" si="17"/>
        <v>0</v>
      </c>
      <c r="S1002" s="83">
        <f>IF(T1002="",0,IFERROR(IF(VLOOKUP(T1002,T$73:T1001,1,0)&gt;0,0,0),1))</f>
        <v>0</v>
      </c>
      <c r="T1002" s="95" t="str">
        <f>IF(DATOS!BT930=P$74,DATOS!C930,"")</f>
        <v/>
      </c>
    </row>
    <row r="1003" spans="18:20" x14ac:dyDescent="0.25">
      <c r="R1003" s="83">
        <f t="shared" si="17"/>
        <v>0</v>
      </c>
      <c r="S1003" s="83">
        <f>IF(T1003="",0,IFERROR(IF(VLOOKUP(T1003,T$73:T1002,1,0)&gt;0,0,0),1))</f>
        <v>0</v>
      </c>
      <c r="T1003" s="95" t="str">
        <f>IF(DATOS!BT931=P$74,DATOS!C931,"")</f>
        <v/>
      </c>
    </row>
    <row r="1004" spans="18:20" x14ac:dyDescent="0.25">
      <c r="R1004" s="83">
        <f t="shared" si="17"/>
        <v>0</v>
      </c>
      <c r="S1004" s="83">
        <f>IF(T1004="",0,IFERROR(IF(VLOOKUP(T1004,T$73:T1003,1,0)&gt;0,0,0),1))</f>
        <v>0</v>
      </c>
      <c r="T1004" s="95" t="str">
        <f>IF(DATOS!BT932=P$74,DATOS!C932,"")</f>
        <v/>
      </c>
    </row>
    <row r="1005" spans="18:20" x14ac:dyDescent="0.25">
      <c r="R1005" s="83">
        <f t="shared" si="17"/>
        <v>0</v>
      </c>
      <c r="S1005" s="83">
        <f>IF(T1005="",0,IFERROR(IF(VLOOKUP(T1005,T$73:T1004,1,0)&gt;0,0,0),1))</f>
        <v>0</v>
      </c>
      <c r="T1005" s="95" t="str">
        <f>IF(DATOS!BT933=P$74,DATOS!C933,"")</f>
        <v/>
      </c>
    </row>
    <row r="1006" spans="18:20" x14ac:dyDescent="0.25">
      <c r="R1006" s="83">
        <f t="shared" si="17"/>
        <v>0</v>
      </c>
      <c r="S1006" s="83">
        <f>IF(T1006="",0,IFERROR(IF(VLOOKUP(T1006,T$73:T1005,1,0)&gt;0,0,0),1))</f>
        <v>0</v>
      </c>
      <c r="T1006" s="95" t="str">
        <f>IF(DATOS!BT934=P$74,DATOS!C934,"")</f>
        <v/>
      </c>
    </row>
    <row r="1007" spans="18:20" x14ac:dyDescent="0.25">
      <c r="R1007" s="83">
        <f t="shared" si="17"/>
        <v>0</v>
      </c>
      <c r="S1007" s="83">
        <f>IF(T1007="",0,IFERROR(IF(VLOOKUP(T1007,T$73:T1006,1,0)&gt;0,0,0),1))</f>
        <v>0</v>
      </c>
      <c r="T1007" s="95" t="str">
        <f>IF(DATOS!BT935=P$74,DATOS!C935,"")</f>
        <v/>
      </c>
    </row>
    <row r="1008" spans="18:20" x14ac:dyDescent="0.25">
      <c r="R1008" s="83">
        <f t="shared" si="17"/>
        <v>0</v>
      </c>
      <c r="S1008" s="83">
        <f>IF(T1008="",0,IFERROR(IF(VLOOKUP(T1008,T$73:T1007,1,0)&gt;0,0,0),1))</f>
        <v>0</v>
      </c>
      <c r="T1008" s="95" t="str">
        <f>IF(DATOS!BT936=P$74,DATOS!C936,"")</f>
        <v/>
      </c>
    </row>
    <row r="1009" spans="18:20" x14ac:dyDescent="0.25">
      <c r="R1009" s="83">
        <f t="shared" si="17"/>
        <v>0</v>
      </c>
      <c r="S1009" s="83">
        <f>IF(T1009="",0,IFERROR(IF(VLOOKUP(T1009,T$73:T1008,1,0)&gt;0,0,0),1))</f>
        <v>0</v>
      </c>
      <c r="T1009" s="95" t="str">
        <f>IF(DATOS!BT937=P$74,DATOS!C937,"")</f>
        <v/>
      </c>
    </row>
    <row r="1010" spans="18:20" x14ac:dyDescent="0.25">
      <c r="R1010" s="83">
        <f t="shared" si="17"/>
        <v>0</v>
      </c>
      <c r="S1010" s="83">
        <f>IF(T1010="",0,IFERROR(IF(VLOOKUP(T1010,T$73:T1009,1,0)&gt;0,0,0),1))</f>
        <v>0</v>
      </c>
      <c r="T1010" s="95" t="str">
        <f>IF(DATOS!BT938=P$74,DATOS!C938,"")</f>
        <v/>
      </c>
    </row>
    <row r="1011" spans="18:20" x14ac:dyDescent="0.25">
      <c r="R1011" s="83">
        <f t="shared" si="17"/>
        <v>0</v>
      </c>
      <c r="S1011" s="83">
        <f>IF(T1011="",0,IFERROR(IF(VLOOKUP(T1011,T$73:T1010,1,0)&gt;0,0,0),1))</f>
        <v>0</v>
      </c>
      <c r="T1011" s="95" t="str">
        <f>IF(DATOS!BT939=P$74,DATOS!C939,"")</f>
        <v/>
      </c>
    </row>
    <row r="1012" spans="18:20" x14ac:dyDescent="0.25">
      <c r="R1012" s="83">
        <f t="shared" si="17"/>
        <v>0</v>
      </c>
      <c r="S1012" s="83">
        <f>IF(T1012="",0,IFERROR(IF(VLOOKUP(T1012,T$73:T1011,1,0)&gt;0,0,0),1))</f>
        <v>0</v>
      </c>
      <c r="T1012" s="95" t="str">
        <f>IF(DATOS!BT940=P$74,DATOS!C940,"")</f>
        <v/>
      </c>
    </row>
    <row r="1013" spans="18:20" x14ac:dyDescent="0.25">
      <c r="R1013" s="83">
        <f t="shared" si="17"/>
        <v>0</v>
      </c>
      <c r="S1013" s="83">
        <f>IF(T1013="",0,IFERROR(IF(VLOOKUP(T1013,T$73:T1012,1,0)&gt;0,0,0),1))</f>
        <v>0</v>
      </c>
      <c r="T1013" s="95" t="str">
        <f>IF(DATOS!BT941=P$74,DATOS!C941,"")</f>
        <v/>
      </c>
    </row>
    <row r="1014" spans="18:20" x14ac:dyDescent="0.25">
      <c r="R1014" s="83">
        <f t="shared" si="17"/>
        <v>0</v>
      </c>
      <c r="S1014" s="83">
        <f>IF(T1014="",0,IFERROR(IF(VLOOKUP(T1014,T$73:T1013,1,0)&gt;0,0,0),1))</f>
        <v>0</v>
      </c>
      <c r="T1014" s="95" t="str">
        <f>IF(DATOS!BT942=P$74,DATOS!C942,"")</f>
        <v/>
      </c>
    </row>
    <row r="1015" spans="18:20" x14ac:dyDescent="0.25">
      <c r="R1015" s="83">
        <f t="shared" si="17"/>
        <v>0</v>
      </c>
      <c r="S1015" s="83">
        <f>IF(T1015="",0,IFERROR(IF(VLOOKUP(T1015,T$73:T1014,1,0)&gt;0,0,0),1))</f>
        <v>0</v>
      </c>
      <c r="T1015" s="95" t="str">
        <f>IF(DATOS!BT943=P$74,DATOS!C943,"")</f>
        <v/>
      </c>
    </row>
    <row r="1016" spans="18:20" x14ac:dyDescent="0.25">
      <c r="R1016" s="83">
        <f t="shared" si="17"/>
        <v>0</v>
      </c>
      <c r="S1016" s="83">
        <f>IF(T1016="",0,IFERROR(IF(VLOOKUP(T1016,T$73:T1015,1,0)&gt;0,0,0),1))</f>
        <v>0</v>
      </c>
      <c r="T1016" s="95" t="str">
        <f>IF(DATOS!BT944=P$74,DATOS!C944,"")</f>
        <v/>
      </c>
    </row>
    <row r="1017" spans="18:20" x14ac:dyDescent="0.25">
      <c r="R1017" s="83">
        <f t="shared" si="17"/>
        <v>0</v>
      </c>
      <c r="S1017" s="83">
        <f>IF(T1017="",0,IFERROR(IF(VLOOKUP(T1017,T$73:T1016,1,0)&gt;0,0,0),1))</f>
        <v>0</v>
      </c>
      <c r="T1017" s="95" t="str">
        <f>IF(DATOS!BT945=P$74,DATOS!C945,"")</f>
        <v/>
      </c>
    </row>
    <row r="1018" spans="18:20" x14ac:dyDescent="0.25">
      <c r="R1018" s="83">
        <f t="shared" si="17"/>
        <v>0</v>
      </c>
      <c r="S1018" s="83">
        <f>IF(T1018="",0,IFERROR(IF(VLOOKUP(T1018,T$73:T1017,1,0)&gt;0,0,0),1))</f>
        <v>0</v>
      </c>
      <c r="T1018" s="95" t="str">
        <f>IF(DATOS!BT946=P$74,DATOS!C946,"")</f>
        <v/>
      </c>
    </row>
    <row r="1019" spans="18:20" x14ac:dyDescent="0.25">
      <c r="R1019" s="83">
        <f t="shared" si="17"/>
        <v>0</v>
      </c>
      <c r="S1019" s="83">
        <f>IF(T1019="",0,IFERROR(IF(VLOOKUP(T1019,T$73:T1018,1,0)&gt;0,0,0),1))</f>
        <v>0</v>
      </c>
      <c r="T1019" s="95" t="str">
        <f>IF(DATOS!BT947=P$74,DATOS!C947,"")</f>
        <v/>
      </c>
    </row>
    <row r="1020" spans="18:20" x14ac:dyDescent="0.25">
      <c r="R1020" s="83">
        <f t="shared" si="17"/>
        <v>0</v>
      </c>
      <c r="S1020" s="83">
        <f>IF(T1020="",0,IFERROR(IF(VLOOKUP(T1020,T$73:T1019,1,0)&gt;0,0,0),1))</f>
        <v>0</v>
      </c>
      <c r="T1020" s="95" t="str">
        <f>IF(DATOS!BT948=P$74,DATOS!C948,"")</f>
        <v/>
      </c>
    </row>
    <row r="1021" spans="18:20" x14ac:dyDescent="0.25">
      <c r="R1021" s="83">
        <f t="shared" si="17"/>
        <v>0</v>
      </c>
      <c r="S1021" s="83">
        <f>IF(T1021="",0,IFERROR(IF(VLOOKUP(T1021,T$73:T1020,1,0)&gt;0,0,0),1))</f>
        <v>0</v>
      </c>
      <c r="T1021" s="95" t="str">
        <f>IF(DATOS!BT949=P$74,DATOS!C949,"")</f>
        <v/>
      </c>
    </row>
    <row r="1022" spans="18:20" x14ac:dyDescent="0.25">
      <c r="R1022" s="83">
        <f t="shared" si="17"/>
        <v>0</v>
      </c>
      <c r="S1022" s="83">
        <f>IF(T1022="",0,IFERROR(IF(VLOOKUP(T1022,T$73:T1021,1,0)&gt;0,0,0),1))</f>
        <v>0</v>
      </c>
      <c r="T1022" s="95" t="str">
        <f>IF(DATOS!BT950=P$74,DATOS!C950,"")</f>
        <v/>
      </c>
    </row>
    <row r="1023" spans="18:20" x14ac:dyDescent="0.25">
      <c r="R1023" s="83">
        <f t="shared" si="17"/>
        <v>0</v>
      </c>
      <c r="S1023" s="83">
        <f>IF(T1023="",0,IFERROR(IF(VLOOKUP(T1023,T$73:T1022,1,0)&gt;0,0,0),1))</f>
        <v>0</v>
      </c>
      <c r="T1023" s="95" t="str">
        <f>IF(DATOS!BT951=P$74,DATOS!C951,"")</f>
        <v/>
      </c>
    </row>
    <row r="1024" spans="18:20" x14ac:dyDescent="0.25">
      <c r="R1024" s="83">
        <f t="shared" si="17"/>
        <v>0</v>
      </c>
      <c r="S1024" s="83">
        <f>IF(T1024="",0,IFERROR(IF(VLOOKUP(T1024,T$73:T1023,1,0)&gt;0,0,0),1))</f>
        <v>0</v>
      </c>
      <c r="T1024" s="95" t="str">
        <f>IF(DATOS!BT952=P$74,DATOS!C952,"")</f>
        <v/>
      </c>
    </row>
    <row r="1025" spans="18:20" x14ac:dyDescent="0.25">
      <c r="R1025" s="83">
        <f t="shared" si="17"/>
        <v>0</v>
      </c>
      <c r="S1025" s="83">
        <f>IF(T1025="",0,IFERROR(IF(VLOOKUP(T1025,T$73:T1024,1,0)&gt;0,0,0),1))</f>
        <v>0</v>
      </c>
      <c r="T1025" s="95" t="str">
        <f>IF(DATOS!BT953=P$74,DATOS!C953,"")</f>
        <v/>
      </c>
    </row>
    <row r="1026" spans="18:20" x14ac:dyDescent="0.25">
      <c r="R1026" s="83">
        <f t="shared" si="17"/>
        <v>0</v>
      </c>
      <c r="S1026" s="83">
        <f>IF(T1026="",0,IFERROR(IF(VLOOKUP(T1026,T$73:T1025,1,0)&gt;0,0,0),1))</f>
        <v>0</v>
      </c>
      <c r="T1026" s="95" t="str">
        <f>IF(DATOS!BT954=P$74,DATOS!C954,"")</f>
        <v/>
      </c>
    </row>
    <row r="1027" spans="18:20" x14ac:dyDescent="0.25">
      <c r="R1027" s="83">
        <f t="shared" si="17"/>
        <v>0</v>
      </c>
      <c r="S1027" s="83">
        <f>IF(T1027="",0,IFERROR(IF(VLOOKUP(T1027,T$73:T1026,1,0)&gt;0,0,0),1))</f>
        <v>0</v>
      </c>
      <c r="T1027" s="95" t="str">
        <f>IF(DATOS!BT955=P$74,DATOS!C955,"")</f>
        <v/>
      </c>
    </row>
    <row r="1028" spans="18:20" x14ac:dyDescent="0.25">
      <c r="R1028" s="83">
        <f t="shared" si="17"/>
        <v>0</v>
      </c>
      <c r="S1028" s="83">
        <f>IF(T1028="",0,IFERROR(IF(VLOOKUP(T1028,T$73:T1027,1,0)&gt;0,0,0),1))</f>
        <v>0</v>
      </c>
      <c r="T1028" s="95" t="str">
        <f>IF(DATOS!BT956=P$74,DATOS!C956,"")</f>
        <v/>
      </c>
    </row>
    <row r="1029" spans="18:20" x14ac:dyDescent="0.25">
      <c r="R1029" s="83">
        <f t="shared" si="17"/>
        <v>0</v>
      </c>
      <c r="S1029" s="83">
        <f>IF(T1029="",0,IFERROR(IF(VLOOKUP(T1029,T$73:T1028,1,0)&gt;0,0,0),1))</f>
        <v>0</v>
      </c>
      <c r="T1029" s="95" t="str">
        <f>IF(DATOS!BT957=P$74,DATOS!C957,"")</f>
        <v/>
      </c>
    </row>
    <row r="1030" spans="18:20" x14ac:dyDescent="0.25">
      <c r="R1030" s="83">
        <f t="shared" si="17"/>
        <v>0</v>
      </c>
      <c r="S1030" s="83">
        <f>IF(T1030="",0,IFERROR(IF(VLOOKUP(T1030,T$73:T1029,1,0)&gt;0,0,0),1))</f>
        <v>0</v>
      </c>
      <c r="T1030" s="95" t="str">
        <f>IF(DATOS!BT958=P$74,DATOS!C958,"")</f>
        <v/>
      </c>
    </row>
    <row r="1031" spans="18:20" x14ac:dyDescent="0.25">
      <c r="R1031" s="83">
        <f t="shared" si="17"/>
        <v>0</v>
      </c>
      <c r="S1031" s="83">
        <f>IF(T1031="",0,IFERROR(IF(VLOOKUP(T1031,T$73:T1030,1,0)&gt;0,0,0),1))</f>
        <v>0</v>
      </c>
      <c r="T1031" s="95" t="str">
        <f>IF(DATOS!BT959=P$74,DATOS!C959,"")</f>
        <v/>
      </c>
    </row>
    <row r="1032" spans="18:20" x14ac:dyDescent="0.25">
      <c r="R1032" s="83">
        <f t="shared" si="17"/>
        <v>0</v>
      </c>
      <c r="S1032" s="83">
        <f>IF(T1032="",0,IFERROR(IF(VLOOKUP(T1032,T$73:T1031,1,0)&gt;0,0,0),1))</f>
        <v>0</v>
      </c>
      <c r="T1032" s="95" t="str">
        <f>IF(DATOS!BT960=P$74,DATOS!C960,"")</f>
        <v/>
      </c>
    </row>
    <row r="1033" spans="18:20" x14ac:dyDescent="0.25">
      <c r="R1033" s="83">
        <f t="shared" si="17"/>
        <v>0</v>
      </c>
      <c r="S1033" s="83">
        <f>IF(T1033="",0,IFERROR(IF(VLOOKUP(T1033,T$73:T1032,1,0)&gt;0,0,0),1))</f>
        <v>0</v>
      </c>
      <c r="T1033" s="95" t="str">
        <f>IF(DATOS!BT961=P$74,DATOS!C961,"")</f>
        <v/>
      </c>
    </row>
    <row r="1034" spans="18:20" x14ac:dyDescent="0.25">
      <c r="R1034" s="83">
        <f t="shared" ref="R1034:R1097" si="18">R1033+S1034</f>
        <v>0</v>
      </c>
      <c r="S1034" s="83">
        <f>IF(T1034="",0,IFERROR(IF(VLOOKUP(T1034,T$73:T1033,1,0)&gt;0,0,0),1))</f>
        <v>0</v>
      </c>
      <c r="T1034" s="95" t="str">
        <f>IF(DATOS!BT962=P$74,DATOS!C962,"")</f>
        <v/>
      </c>
    </row>
    <row r="1035" spans="18:20" x14ac:dyDescent="0.25">
      <c r="R1035" s="83">
        <f t="shared" si="18"/>
        <v>0</v>
      </c>
      <c r="S1035" s="83">
        <f>IF(T1035="",0,IFERROR(IF(VLOOKUP(T1035,T$73:T1034,1,0)&gt;0,0,0),1))</f>
        <v>0</v>
      </c>
      <c r="T1035" s="95" t="str">
        <f>IF(DATOS!BT963=P$74,DATOS!C963,"")</f>
        <v/>
      </c>
    </row>
    <row r="1036" spans="18:20" x14ac:dyDescent="0.25">
      <c r="R1036" s="83">
        <f t="shared" si="18"/>
        <v>0</v>
      </c>
      <c r="S1036" s="83">
        <f>IF(T1036="",0,IFERROR(IF(VLOOKUP(T1036,T$73:T1035,1,0)&gt;0,0,0),1))</f>
        <v>0</v>
      </c>
      <c r="T1036" s="95" t="str">
        <f>IF(DATOS!BT964=P$74,DATOS!C964,"")</f>
        <v/>
      </c>
    </row>
    <row r="1037" spans="18:20" x14ac:dyDescent="0.25">
      <c r="R1037" s="83">
        <f t="shared" si="18"/>
        <v>0</v>
      </c>
      <c r="S1037" s="83">
        <f>IF(T1037="",0,IFERROR(IF(VLOOKUP(T1037,T$73:T1036,1,0)&gt;0,0,0),1))</f>
        <v>0</v>
      </c>
      <c r="T1037" s="95" t="str">
        <f>IF(DATOS!BT965=P$74,DATOS!C965,"")</f>
        <v/>
      </c>
    </row>
    <row r="1038" spans="18:20" x14ac:dyDescent="0.25">
      <c r="R1038" s="83">
        <f t="shared" si="18"/>
        <v>0</v>
      </c>
      <c r="S1038" s="83">
        <f>IF(T1038="",0,IFERROR(IF(VLOOKUP(T1038,T$73:T1037,1,0)&gt;0,0,0),1))</f>
        <v>0</v>
      </c>
      <c r="T1038" s="95" t="str">
        <f>IF(DATOS!BT966=P$74,DATOS!C966,"")</f>
        <v/>
      </c>
    </row>
    <row r="1039" spans="18:20" x14ac:dyDescent="0.25">
      <c r="R1039" s="83">
        <f t="shared" si="18"/>
        <v>0</v>
      </c>
      <c r="S1039" s="83">
        <f>IF(T1039="",0,IFERROR(IF(VLOOKUP(T1039,T$73:T1038,1,0)&gt;0,0,0),1))</f>
        <v>0</v>
      </c>
      <c r="T1039" s="95" t="str">
        <f>IF(DATOS!BT967=P$74,DATOS!C967,"")</f>
        <v/>
      </c>
    </row>
    <row r="1040" spans="18:20" x14ac:dyDescent="0.25">
      <c r="R1040" s="83">
        <f t="shared" si="18"/>
        <v>0</v>
      </c>
      <c r="S1040" s="83">
        <f>IF(T1040="",0,IFERROR(IF(VLOOKUP(T1040,T$73:T1039,1,0)&gt;0,0,0),1))</f>
        <v>0</v>
      </c>
      <c r="T1040" s="95" t="str">
        <f>IF(DATOS!BT968=P$74,DATOS!C968,"")</f>
        <v/>
      </c>
    </row>
    <row r="1041" spans="18:20" x14ac:dyDescent="0.25">
      <c r="R1041" s="83">
        <f t="shared" si="18"/>
        <v>0</v>
      </c>
      <c r="S1041" s="83">
        <f>IF(T1041="",0,IFERROR(IF(VLOOKUP(T1041,T$73:T1040,1,0)&gt;0,0,0),1))</f>
        <v>0</v>
      </c>
      <c r="T1041" s="95" t="str">
        <f>IF(DATOS!BT969=P$74,DATOS!C969,"")</f>
        <v/>
      </c>
    </row>
    <row r="1042" spans="18:20" x14ac:dyDescent="0.25">
      <c r="R1042" s="83">
        <f t="shared" si="18"/>
        <v>0</v>
      </c>
      <c r="S1042" s="83">
        <f>IF(T1042="",0,IFERROR(IF(VLOOKUP(T1042,T$73:T1041,1,0)&gt;0,0,0),1))</f>
        <v>0</v>
      </c>
      <c r="T1042" s="95" t="str">
        <f>IF(DATOS!BT970=P$74,DATOS!C970,"")</f>
        <v/>
      </c>
    </row>
    <row r="1043" spans="18:20" x14ac:dyDescent="0.25">
      <c r="R1043" s="83">
        <f t="shared" si="18"/>
        <v>0</v>
      </c>
      <c r="S1043" s="83">
        <f>IF(T1043="",0,IFERROR(IF(VLOOKUP(T1043,T$73:T1042,1,0)&gt;0,0,0),1))</f>
        <v>0</v>
      </c>
      <c r="T1043" s="95" t="str">
        <f>IF(DATOS!BT971=P$74,DATOS!C971,"")</f>
        <v/>
      </c>
    </row>
    <row r="1044" spans="18:20" x14ac:dyDescent="0.25">
      <c r="R1044" s="83">
        <f t="shared" si="18"/>
        <v>0</v>
      </c>
      <c r="S1044" s="83">
        <f>IF(T1044="",0,IFERROR(IF(VLOOKUP(T1044,T$73:T1043,1,0)&gt;0,0,0),1))</f>
        <v>0</v>
      </c>
      <c r="T1044" s="95" t="str">
        <f>IF(DATOS!BT972=P$74,DATOS!C972,"")</f>
        <v/>
      </c>
    </row>
    <row r="1045" spans="18:20" x14ac:dyDescent="0.25">
      <c r="R1045" s="83">
        <f t="shared" si="18"/>
        <v>0</v>
      </c>
      <c r="S1045" s="83">
        <f>IF(T1045="",0,IFERROR(IF(VLOOKUP(T1045,T$73:T1044,1,0)&gt;0,0,0),1))</f>
        <v>0</v>
      </c>
      <c r="T1045" s="95" t="str">
        <f>IF(DATOS!BT973=P$74,DATOS!C973,"")</f>
        <v/>
      </c>
    </row>
    <row r="1046" spans="18:20" x14ac:dyDescent="0.25">
      <c r="R1046" s="83">
        <f t="shared" si="18"/>
        <v>0</v>
      </c>
      <c r="S1046" s="83">
        <f>IF(T1046="",0,IFERROR(IF(VLOOKUP(T1046,T$73:T1045,1,0)&gt;0,0,0),1))</f>
        <v>0</v>
      </c>
      <c r="T1046" s="95" t="str">
        <f>IF(DATOS!BT974=P$74,DATOS!C974,"")</f>
        <v/>
      </c>
    </row>
    <row r="1047" spans="18:20" x14ac:dyDescent="0.25">
      <c r="R1047" s="83">
        <f t="shared" si="18"/>
        <v>0</v>
      </c>
      <c r="S1047" s="83">
        <f>IF(T1047="",0,IFERROR(IF(VLOOKUP(T1047,T$73:T1046,1,0)&gt;0,0,0),1))</f>
        <v>0</v>
      </c>
      <c r="T1047" s="95" t="str">
        <f>IF(DATOS!BT975=P$74,DATOS!C975,"")</f>
        <v/>
      </c>
    </row>
    <row r="1048" spans="18:20" x14ac:dyDescent="0.25">
      <c r="R1048" s="83">
        <f t="shared" si="18"/>
        <v>0</v>
      </c>
      <c r="S1048" s="83">
        <f>IF(T1048="",0,IFERROR(IF(VLOOKUP(T1048,T$73:T1047,1,0)&gt;0,0,0),1))</f>
        <v>0</v>
      </c>
      <c r="T1048" s="95" t="str">
        <f>IF(DATOS!BT976=P$74,DATOS!C976,"")</f>
        <v/>
      </c>
    </row>
    <row r="1049" spans="18:20" x14ac:dyDescent="0.25">
      <c r="R1049" s="83">
        <f t="shared" si="18"/>
        <v>0</v>
      </c>
      <c r="S1049" s="83">
        <f>IF(T1049="",0,IFERROR(IF(VLOOKUP(T1049,T$73:T1048,1,0)&gt;0,0,0),1))</f>
        <v>0</v>
      </c>
      <c r="T1049" s="95" t="str">
        <f>IF(DATOS!BT977=P$74,DATOS!C977,"")</f>
        <v/>
      </c>
    </row>
    <row r="1050" spans="18:20" x14ac:dyDescent="0.25">
      <c r="R1050" s="83">
        <f t="shared" si="18"/>
        <v>0</v>
      </c>
      <c r="S1050" s="83">
        <f>IF(T1050="",0,IFERROR(IF(VLOOKUP(T1050,T$73:T1049,1,0)&gt;0,0,0),1))</f>
        <v>0</v>
      </c>
      <c r="T1050" s="95" t="str">
        <f>IF(DATOS!BT978=P$74,DATOS!C978,"")</f>
        <v/>
      </c>
    </row>
    <row r="1051" spans="18:20" x14ac:dyDescent="0.25">
      <c r="R1051" s="83">
        <f t="shared" si="18"/>
        <v>0</v>
      </c>
      <c r="S1051" s="83">
        <f>IF(T1051="",0,IFERROR(IF(VLOOKUP(T1051,T$73:T1050,1,0)&gt;0,0,0),1))</f>
        <v>0</v>
      </c>
      <c r="T1051" s="95" t="str">
        <f>IF(DATOS!BT979=P$74,DATOS!C979,"")</f>
        <v/>
      </c>
    </row>
    <row r="1052" spans="18:20" x14ac:dyDescent="0.25">
      <c r="R1052" s="83">
        <f t="shared" si="18"/>
        <v>0</v>
      </c>
      <c r="S1052" s="83">
        <f>IF(T1052="",0,IFERROR(IF(VLOOKUP(T1052,T$73:T1051,1,0)&gt;0,0,0),1))</f>
        <v>0</v>
      </c>
      <c r="T1052" s="95" t="str">
        <f>IF(DATOS!BT980=P$74,DATOS!C980,"")</f>
        <v/>
      </c>
    </row>
    <row r="1053" spans="18:20" x14ac:dyDescent="0.25">
      <c r="R1053" s="83">
        <f t="shared" si="18"/>
        <v>0</v>
      </c>
      <c r="S1053" s="83">
        <f>IF(T1053="",0,IFERROR(IF(VLOOKUP(T1053,T$73:T1052,1,0)&gt;0,0,0),1))</f>
        <v>0</v>
      </c>
      <c r="T1053" s="95" t="str">
        <f>IF(DATOS!BT981=P$74,DATOS!C981,"")</f>
        <v/>
      </c>
    </row>
    <row r="1054" spans="18:20" x14ac:dyDescent="0.25">
      <c r="R1054" s="83">
        <f t="shared" si="18"/>
        <v>0</v>
      </c>
      <c r="S1054" s="83">
        <f>IF(T1054="",0,IFERROR(IF(VLOOKUP(T1054,T$73:T1053,1,0)&gt;0,0,0),1))</f>
        <v>0</v>
      </c>
      <c r="T1054" s="95" t="str">
        <f>IF(DATOS!BT982=P$74,DATOS!C982,"")</f>
        <v/>
      </c>
    </row>
    <row r="1055" spans="18:20" x14ac:dyDescent="0.25">
      <c r="R1055" s="83">
        <f t="shared" si="18"/>
        <v>0</v>
      </c>
      <c r="S1055" s="83">
        <f>IF(T1055="",0,IFERROR(IF(VLOOKUP(T1055,T$73:T1054,1,0)&gt;0,0,0),1))</f>
        <v>0</v>
      </c>
      <c r="T1055" s="95" t="str">
        <f>IF(DATOS!BT983=P$74,DATOS!C983,"")</f>
        <v/>
      </c>
    </row>
    <row r="1056" spans="18:20" x14ac:dyDescent="0.25">
      <c r="R1056" s="83">
        <f t="shared" si="18"/>
        <v>0</v>
      </c>
      <c r="S1056" s="83">
        <f>IF(T1056="",0,IFERROR(IF(VLOOKUP(T1056,T$73:T1055,1,0)&gt;0,0,0),1))</f>
        <v>0</v>
      </c>
      <c r="T1056" s="95" t="str">
        <f>IF(DATOS!BT984=P$74,DATOS!C984,"")</f>
        <v/>
      </c>
    </row>
    <row r="1057" spans="18:20" x14ac:dyDescent="0.25">
      <c r="R1057" s="83">
        <f t="shared" si="18"/>
        <v>0</v>
      </c>
      <c r="S1057" s="83">
        <f>IF(T1057="",0,IFERROR(IF(VLOOKUP(T1057,T$73:T1056,1,0)&gt;0,0,0),1))</f>
        <v>0</v>
      </c>
      <c r="T1057" s="95" t="str">
        <f>IF(DATOS!BT985=P$74,DATOS!C985,"")</f>
        <v/>
      </c>
    </row>
    <row r="1058" spans="18:20" x14ac:dyDescent="0.25">
      <c r="R1058" s="83">
        <f t="shared" si="18"/>
        <v>0</v>
      </c>
      <c r="S1058" s="83">
        <f>IF(T1058="",0,IFERROR(IF(VLOOKUP(T1058,T$73:T1057,1,0)&gt;0,0,0),1))</f>
        <v>0</v>
      </c>
      <c r="T1058" s="95" t="str">
        <f>IF(DATOS!BT986=P$74,DATOS!C986,"")</f>
        <v/>
      </c>
    </row>
    <row r="1059" spans="18:20" x14ac:dyDescent="0.25">
      <c r="R1059" s="83">
        <f t="shared" si="18"/>
        <v>0</v>
      </c>
      <c r="S1059" s="83">
        <f>IF(T1059="",0,IFERROR(IF(VLOOKUP(T1059,T$73:T1058,1,0)&gt;0,0,0),1))</f>
        <v>0</v>
      </c>
      <c r="T1059" s="95" t="str">
        <f>IF(DATOS!BT987=P$74,DATOS!C987,"")</f>
        <v/>
      </c>
    </row>
    <row r="1060" spans="18:20" x14ac:dyDescent="0.25">
      <c r="R1060" s="83">
        <f t="shared" si="18"/>
        <v>0</v>
      </c>
      <c r="S1060" s="83">
        <f>IF(T1060="",0,IFERROR(IF(VLOOKUP(T1060,T$73:T1059,1,0)&gt;0,0,0),1))</f>
        <v>0</v>
      </c>
      <c r="T1060" s="95" t="str">
        <f>IF(DATOS!BT988=P$74,DATOS!C988,"")</f>
        <v/>
      </c>
    </row>
    <row r="1061" spans="18:20" x14ac:dyDescent="0.25">
      <c r="R1061" s="83">
        <f t="shared" si="18"/>
        <v>0</v>
      </c>
      <c r="S1061" s="83">
        <f>IF(T1061="",0,IFERROR(IF(VLOOKUP(T1061,T$73:T1060,1,0)&gt;0,0,0),1))</f>
        <v>0</v>
      </c>
      <c r="T1061" s="95" t="str">
        <f>IF(DATOS!BT989=P$74,DATOS!C989,"")</f>
        <v/>
      </c>
    </row>
    <row r="1062" spans="18:20" x14ac:dyDescent="0.25">
      <c r="R1062" s="83">
        <f t="shared" si="18"/>
        <v>0</v>
      </c>
      <c r="S1062" s="83">
        <f>IF(T1062="",0,IFERROR(IF(VLOOKUP(T1062,T$73:T1061,1,0)&gt;0,0,0),1))</f>
        <v>0</v>
      </c>
      <c r="T1062" s="95" t="str">
        <f>IF(DATOS!BT990=P$74,DATOS!C990,"")</f>
        <v/>
      </c>
    </row>
    <row r="1063" spans="18:20" x14ac:dyDescent="0.25">
      <c r="R1063" s="83">
        <f t="shared" si="18"/>
        <v>0</v>
      </c>
      <c r="S1063" s="83">
        <f>IF(T1063="",0,IFERROR(IF(VLOOKUP(T1063,T$73:T1062,1,0)&gt;0,0,0),1))</f>
        <v>0</v>
      </c>
      <c r="T1063" s="95" t="str">
        <f>IF(DATOS!BT991=P$74,DATOS!C991,"")</f>
        <v/>
      </c>
    </row>
    <row r="1064" spans="18:20" x14ac:dyDescent="0.25">
      <c r="R1064" s="83">
        <f t="shared" si="18"/>
        <v>0</v>
      </c>
      <c r="S1064" s="83">
        <f>IF(T1064="",0,IFERROR(IF(VLOOKUP(T1064,T$73:T1063,1,0)&gt;0,0,0),1))</f>
        <v>0</v>
      </c>
      <c r="T1064" s="95" t="str">
        <f>IF(DATOS!BT992=P$74,DATOS!C992,"")</f>
        <v/>
      </c>
    </row>
    <row r="1065" spans="18:20" x14ac:dyDescent="0.25">
      <c r="R1065" s="83">
        <f t="shared" si="18"/>
        <v>0</v>
      </c>
      <c r="S1065" s="83">
        <f>IF(T1065="",0,IFERROR(IF(VLOOKUP(T1065,T$73:T1064,1,0)&gt;0,0,0),1))</f>
        <v>0</v>
      </c>
      <c r="T1065" s="95" t="str">
        <f>IF(DATOS!BT993=P$74,DATOS!C993,"")</f>
        <v/>
      </c>
    </row>
    <row r="1066" spans="18:20" x14ac:dyDescent="0.25">
      <c r="R1066" s="83">
        <f t="shared" si="18"/>
        <v>0</v>
      </c>
      <c r="S1066" s="83">
        <f>IF(T1066="",0,IFERROR(IF(VLOOKUP(T1066,T$73:T1065,1,0)&gt;0,0,0),1))</f>
        <v>0</v>
      </c>
      <c r="T1066" s="95" t="str">
        <f>IF(DATOS!BT994=P$74,DATOS!C994,"")</f>
        <v/>
      </c>
    </row>
    <row r="1067" spans="18:20" x14ac:dyDescent="0.25">
      <c r="R1067" s="83">
        <f t="shared" si="18"/>
        <v>0</v>
      </c>
      <c r="S1067" s="83">
        <f>IF(T1067="",0,IFERROR(IF(VLOOKUP(T1067,T$73:T1066,1,0)&gt;0,0,0),1))</f>
        <v>0</v>
      </c>
      <c r="T1067" s="95" t="str">
        <f>IF(DATOS!BT995=P$74,DATOS!C995,"")</f>
        <v/>
      </c>
    </row>
    <row r="1068" spans="18:20" x14ac:dyDescent="0.25">
      <c r="R1068" s="83">
        <f t="shared" si="18"/>
        <v>0</v>
      </c>
      <c r="S1068" s="83">
        <f>IF(T1068="",0,IFERROR(IF(VLOOKUP(T1068,T$73:T1067,1,0)&gt;0,0,0),1))</f>
        <v>0</v>
      </c>
      <c r="T1068" s="95" t="str">
        <f>IF(DATOS!BT996=P$74,DATOS!C996,"")</f>
        <v/>
      </c>
    </row>
    <row r="1069" spans="18:20" x14ac:dyDescent="0.25">
      <c r="R1069" s="83">
        <f t="shared" si="18"/>
        <v>0</v>
      </c>
      <c r="S1069" s="83">
        <f>IF(T1069="",0,IFERROR(IF(VLOOKUP(T1069,T$73:T1068,1,0)&gt;0,0,0),1))</f>
        <v>0</v>
      </c>
      <c r="T1069" s="95" t="str">
        <f>IF(DATOS!BT997=P$74,DATOS!C997,"")</f>
        <v/>
      </c>
    </row>
    <row r="1070" spans="18:20" x14ac:dyDescent="0.25">
      <c r="R1070" s="83">
        <f t="shared" si="18"/>
        <v>0</v>
      </c>
      <c r="S1070" s="83">
        <f>IF(T1070="",0,IFERROR(IF(VLOOKUP(T1070,T$73:T1069,1,0)&gt;0,0,0),1))</f>
        <v>0</v>
      </c>
      <c r="T1070" s="95" t="str">
        <f>IF(DATOS!BT998=P$74,DATOS!C998,"")</f>
        <v/>
      </c>
    </row>
    <row r="1071" spans="18:20" x14ac:dyDescent="0.25">
      <c r="R1071" s="83">
        <f t="shared" si="18"/>
        <v>0</v>
      </c>
      <c r="S1071" s="83">
        <f>IF(T1071="",0,IFERROR(IF(VLOOKUP(T1071,T$73:T1070,1,0)&gt;0,0,0),1))</f>
        <v>0</v>
      </c>
      <c r="T1071" s="95" t="str">
        <f>IF(DATOS!BT999=P$74,DATOS!C999,"")</f>
        <v/>
      </c>
    </row>
    <row r="1072" spans="18:20" x14ac:dyDescent="0.25">
      <c r="R1072" s="83">
        <f t="shared" si="18"/>
        <v>0</v>
      </c>
      <c r="S1072" s="83">
        <f>IF(T1072="",0,IFERROR(IF(VLOOKUP(T1072,T$73:T1071,1,0)&gt;0,0,0),1))</f>
        <v>0</v>
      </c>
      <c r="T1072" s="95" t="str">
        <f>IF(DATOS!BT1000=P$74,DATOS!C1000,"")</f>
        <v/>
      </c>
    </row>
    <row r="1073" spans="18:20" x14ac:dyDescent="0.25">
      <c r="R1073" s="83">
        <f t="shared" si="18"/>
        <v>0</v>
      </c>
      <c r="S1073" s="83">
        <f>IF(T1073="",0,IFERROR(IF(VLOOKUP(T1073,T$73:T1072,1,0)&gt;0,0,0),1))</f>
        <v>0</v>
      </c>
      <c r="T1073" s="95" t="str">
        <f>IF(DATOS!BT1001=P$74,DATOS!C1001,"")</f>
        <v/>
      </c>
    </row>
    <row r="1074" spans="18:20" x14ac:dyDescent="0.25">
      <c r="R1074" s="83">
        <f t="shared" si="18"/>
        <v>0</v>
      </c>
      <c r="S1074" s="83">
        <f>IF(T1074="",0,IFERROR(IF(VLOOKUP(T1074,T$73:T1073,1,0)&gt;0,0,0),1))</f>
        <v>0</v>
      </c>
      <c r="T1074" s="95" t="str">
        <f>IF(DATOS!BT1002=P$74,DATOS!C1002,"")</f>
        <v/>
      </c>
    </row>
    <row r="1075" spans="18:20" x14ac:dyDescent="0.25">
      <c r="R1075" s="83">
        <f t="shared" si="18"/>
        <v>0</v>
      </c>
      <c r="S1075" s="83">
        <f>IF(T1075="",0,IFERROR(IF(VLOOKUP(T1075,T$73:T1074,1,0)&gt;0,0,0),1))</f>
        <v>0</v>
      </c>
      <c r="T1075" s="95" t="str">
        <f>IF(DATOS!BT1003=P$74,DATOS!C1003,"")</f>
        <v/>
      </c>
    </row>
    <row r="1076" spans="18:20" x14ac:dyDescent="0.25">
      <c r="R1076" s="83">
        <f t="shared" si="18"/>
        <v>0</v>
      </c>
      <c r="S1076" s="83">
        <f>IF(T1076="",0,IFERROR(IF(VLOOKUP(T1076,T$73:T1075,1,0)&gt;0,0,0),1))</f>
        <v>0</v>
      </c>
      <c r="T1076" s="95" t="str">
        <f>IF(DATOS!BT1004=P$74,DATOS!C1004,"")</f>
        <v/>
      </c>
    </row>
    <row r="1077" spans="18:20" x14ac:dyDescent="0.25">
      <c r="R1077" s="83">
        <f t="shared" si="18"/>
        <v>0</v>
      </c>
      <c r="S1077" s="83">
        <f>IF(T1077="",0,IFERROR(IF(VLOOKUP(T1077,T$73:T1076,1,0)&gt;0,0,0),1))</f>
        <v>0</v>
      </c>
      <c r="T1077" s="95" t="str">
        <f>IF(DATOS!BT1005=P$74,DATOS!C1005,"")</f>
        <v/>
      </c>
    </row>
    <row r="1078" spans="18:20" x14ac:dyDescent="0.25">
      <c r="R1078" s="83">
        <f t="shared" si="18"/>
        <v>0</v>
      </c>
      <c r="S1078" s="83">
        <f>IF(T1078="",0,IFERROR(IF(VLOOKUP(T1078,T$73:T1077,1,0)&gt;0,0,0),1))</f>
        <v>0</v>
      </c>
      <c r="T1078" s="95" t="str">
        <f>IF(DATOS!BT1006=P$74,DATOS!C1006,"")</f>
        <v/>
      </c>
    </row>
    <row r="1079" spans="18:20" x14ac:dyDescent="0.25">
      <c r="R1079" s="83">
        <f t="shared" si="18"/>
        <v>0</v>
      </c>
      <c r="S1079" s="83">
        <f>IF(T1079="",0,IFERROR(IF(VLOOKUP(T1079,T$73:T1078,1,0)&gt;0,0,0),1))</f>
        <v>0</v>
      </c>
      <c r="T1079" s="95" t="str">
        <f>IF(DATOS!BT1007=P$74,DATOS!C1007,"")</f>
        <v/>
      </c>
    </row>
    <row r="1080" spans="18:20" x14ac:dyDescent="0.25">
      <c r="R1080" s="83">
        <f t="shared" si="18"/>
        <v>0</v>
      </c>
      <c r="S1080" s="83">
        <f>IF(T1080="",0,IFERROR(IF(VLOOKUP(T1080,T$73:T1079,1,0)&gt;0,0,0),1))</f>
        <v>0</v>
      </c>
      <c r="T1080" s="95" t="str">
        <f>IF(DATOS!BT1008=P$74,DATOS!C1008,"")</f>
        <v/>
      </c>
    </row>
    <row r="1081" spans="18:20" x14ac:dyDescent="0.25">
      <c r="R1081" s="83">
        <f t="shared" si="18"/>
        <v>0</v>
      </c>
      <c r="S1081" s="83">
        <f>IF(T1081="",0,IFERROR(IF(VLOOKUP(T1081,T$73:T1080,1,0)&gt;0,0,0),1))</f>
        <v>0</v>
      </c>
      <c r="T1081" s="95" t="str">
        <f>IF(DATOS!BT1009=P$74,DATOS!C1009,"")</f>
        <v/>
      </c>
    </row>
    <row r="1082" spans="18:20" x14ac:dyDescent="0.25">
      <c r="R1082" s="83">
        <f t="shared" si="18"/>
        <v>0</v>
      </c>
      <c r="S1082" s="83">
        <f>IF(T1082="",0,IFERROR(IF(VLOOKUP(T1082,T$73:T1081,1,0)&gt;0,0,0),1))</f>
        <v>0</v>
      </c>
      <c r="T1082" s="95" t="str">
        <f>IF(DATOS!BT1010=P$74,DATOS!C1010,"")</f>
        <v/>
      </c>
    </row>
    <row r="1083" spans="18:20" x14ac:dyDescent="0.25">
      <c r="R1083" s="83">
        <f t="shared" si="18"/>
        <v>0</v>
      </c>
      <c r="S1083" s="83">
        <f>IF(T1083="",0,IFERROR(IF(VLOOKUP(T1083,T$73:T1082,1,0)&gt;0,0,0),1))</f>
        <v>0</v>
      </c>
      <c r="T1083" s="95" t="str">
        <f>IF(DATOS!BT1011=P$74,DATOS!C1011,"")</f>
        <v/>
      </c>
    </row>
    <row r="1084" spans="18:20" x14ac:dyDescent="0.25">
      <c r="R1084" s="83">
        <f t="shared" si="18"/>
        <v>0</v>
      </c>
      <c r="S1084" s="83">
        <f>IF(T1084="",0,IFERROR(IF(VLOOKUP(T1084,T$73:T1083,1,0)&gt;0,0,0),1))</f>
        <v>0</v>
      </c>
      <c r="T1084" s="95" t="str">
        <f>IF(DATOS!BT1012=P$74,DATOS!C1012,"")</f>
        <v/>
      </c>
    </row>
    <row r="1085" spans="18:20" x14ac:dyDescent="0.25">
      <c r="R1085" s="83">
        <f t="shared" si="18"/>
        <v>0</v>
      </c>
      <c r="S1085" s="83">
        <f>IF(T1085="",0,IFERROR(IF(VLOOKUP(T1085,T$73:T1084,1,0)&gt;0,0,0),1))</f>
        <v>0</v>
      </c>
      <c r="T1085" s="95" t="str">
        <f>IF(DATOS!BT1013=P$74,DATOS!C1013,"")</f>
        <v/>
      </c>
    </row>
    <row r="1086" spans="18:20" x14ac:dyDescent="0.25">
      <c r="R1086" s="83">
        <f t="shared" si="18"/>
        <v>0</v>
      </c>
      <c r="S1086" s="83">
        <f>IF(T1086="",0,IFERROR(IF(VLOOKUP(T1086,T$73:T1085,1,0)&gt;0,0,0),1))</f>
        <v>0</v>
      </c>
      <c r="T1086" s="95" t="str">
        <f>IF(DATOS!BT1014=P$74,DATOS!C1014,"")</f>
        <v/>
      </c>
    </row>
    <row r="1087" spans="18:20" x14ac:dyDescent="0.25">
      <c r="R1087" s="83">
        <f t="shared" si="18"/>
        <v>0</v>
      </c>
      <c r="S1087" s="83">
        <f>IF(T1087="",0,IFERROR(IF(VLOOKUP(T1087,T$73:T1086,1,0)&gt;0,0,0),1))</f>
        <v>0</v>
      </c>
      <c r="T1087" s="95" t="str">
        <f>IF(DATOS!BT1015=P$74,DATOS!C1015,"")</f>
        <v/>
      </c>
    </row>
    <row r="1088" spans="18:20" x14ac:dyDescent="0.25">
      <c r="R1088" s="83">
        <f t="shared" si="18"/>
        <v>0</v>
      </c>
      <c r="S1088" s="83">
        <f>IF(T1088="",0,IFERROR(IF(VLOOKUP(T1088,T$73:T1087,1,0)&gt;0,0,0),1))</f>
        <v>0</v>
      </c>
      <c r="T1088" s="95" t="str">
        <f>IF(DATOS!BT1016=P$74,DATOS!C1016,"")</f>
        <v/>
      </c>
    </row>
    <row r="1089" spans="18:20" x14ac:dyDescent="0.25">
      <c r="R1089" s="83">
        <f t="shared" si="18"/>
        <v>0</v>
      </c>
      <c r="S1089" s="83">
        <f>IF(T1089="",0,IFERROR(IF(VLOOKUP(T1089,T$73:T1088,1,0)&gt;0,0,0),1))</f>
        <v>0</v>
      </c>
      <c r="T1089" s="95" t="str">
        <f>IF(DATOS!BT1017=P$74,DATOS!C1017,"")</f>
        <v/>
      </c>
    </row>
    <row r="1090" spans="18:20" x14ac:dyDescent="0.25">
      <c r="R1090" s="83">
        <f t="shared" si="18"/>
        <v>0</v>
      </c>
      <c r="S1090" s="83">
        <f>IF(T1090="",0,IFERROR(IF(VLOOKUP(T1090,T$73:T1089,1,0)&gt;0,0,0),1))</f>
        <v>0</v>
      </c>
      <c r="T1090" s="95" t="str">
        <f>IF(DATOS!BT1018=P$74,DATOS!C1018,"")</f>
        <v/>
      </c>
    </row>
    <row r="1091" spans="18:20" x14ac:dyDescent="0.25">
      <c r="R1091" s="83">
        <f t="shared" si="18"/>
        <v>0</v>
      </c>
      <c r="S1091" s="83">
        <f>IF(T1091="",0,IFERROR(IF(VLOOKUP(T1091,T$73:T1090,1,0)&gt;0,0,0),1))</f>
        <v>0</v>
      </c>
      <c r="T1091" s="95" t="str">
        <f>IF(DATOS!BT1019=P$74,DATOS!C1019,"")</f>
        <v/>
      </c>
    </row>
    <row r="1092" spans="18:20" x14ac:dyDescent="0.25">
      <c r="R1092" s="83">
        <f t="shared" si="18"/>
        <v>0</v>
      </c>
      <c r="S1092" s="83">
        <f>IF(T1092="",0,IFERROR(IF(VLOOKUP(T1092,T$73:T1091,1,0)&gt;0,0,0),1))</f>
        <v>0</v>
      </c>
      <c r="T1092" s="95" t="str">
        <f>IF(DATOS!BT1020=P$74,DATOS!C1020,"")</f>
        <v/>
      </c>
    </row>
    <row r="1093" spans="18:20" x14ac:dyDescent="0.25">
      <c r="R1093" s="83">
        <f t="shared" si="18"/>
        <v>0</v>
      </c>
      <c r="S1093" s="83">
        <f>IF(T1093="",0,IFERROR(IF(VLOOKUP(T1093,T$73:T1092,1,0)&gt;0,0,0),1))</f>
        <v>0</v>
      </c>
      <c r="T1093" s="95" t="str">
        <f>IF(DATOS!BT1021=P$74,DATOS!C1021,"")</f>
        <v/>
      </c>
    </row>
    <row r="1094" spans="18:20" x14ac:dyDescent="0.25">
      <c r="R1094" s="83">
        <f t="shared" si="18"/>
        <v>0</v>
      </c>
      <c r="S1094" s="83">
        <f>IF(T1094="",0,IFERROR(IF(VLOOKUP(T1094,T$73:T1093,1,0)&gt;0,0,0),1))</f>
        <v>0</v>
      </c>
      <c r="T1094" s="95" t="str">
        <f>IF(DATOS!BT1022=P$74,DATOS!C1022,"")</f>
        <v/>
      </c>
    </row>
    <row r="1095" spans="18:20" x14ac:dyDescent="0.25">
      <c r="R1095" s="83">
        <f t="shared" si="18"/>
        <v>0</v>
      </c>
      <c r="S1095" s="83">
        <f>IF(T1095="",0,IFERROR(IF(VLOOKUP(T1095,T$73:T1094,1,0)&gt;0,0,0),1))</f>
        <v>0</v>
      </c>
      <c r="T1095" s="95" t="str">
        <f>IF(DATOS!BT1023=P$74,DATOS!C1023,"")</f>
        <v/>
      </c>
    </row>
    <row r="1096" spans="18:20" x14ac:dyDescent="0.25">
      <c r="R1096" s="83">
        <f t="shared" si="18"/>
        <v>0</v>
      </c>
      <c r="S1096" s="83">
        <f>IF(T1096="",0,IFERROR(IF(VLOOKUP(T1096,T$73:T1095,1,0)&gt;0,0,0),1))</f>
        <v>0</v>
      </c>
      <c r="T1096" s="95" t="str">
        <f>IF(DATOS!BT1024=P$74,DATOS!C1024,"")</f>
        <v/>
      </c>
    </row>
    <row r="1097" spans="18:20" x14ac:dyDescent="0.25">
      <c r="R1097" s="83">
        <f t="shared" si="18"/>
        <v>0</v>
      </c>
      <c r="S1097" s="83">
        <f>IF(T1097="",0,IFERROR(IF(VLOOKUP(T1097,T$73:T1096,1,0)&gt;0,0,0),1))</f>
        <v>0</v>
      </c>
      <c r="T1097" s="95" t="str">
        <f>IF(DATOS!BT1025=P$74,DATOS!C1025,"")</f>
        <v/>
      </c>
    </row>
    <row r="1098" spans="18:20" x14ac:dyDescent="0.25">
      <c r="R1098" s="83">
        <f t="shared" ref="R1098:R1161" si="19">R1097+S1098</f>
        <v>0</v>
      </c>
      <c r="S1098" s="83">
        <f>IF(T1098="",0,IFERROR(IF(VLOOKUP(T1098,T$73:T1097,1,0)&gt;0,0,0),1))</f>
        <v>0</v>
      </c>
      <c r="T1098" s="95" t="str">
        <f>IF(DATOS!BT1026=P$74,DATOS!C1026,"")</f>
        <v/>
      </c>
    </row>
    <row r="1099" spans="18:20" x14ac:dyDescent="0.25">
      <c r="R1099" s="83">
        <f t="shared" si="19"/>
        <v>0</v>
      </c>
      <c r="S1099" s="83">
        <f>IF(T1099="",0,IFERROR(IF(VLOOKUP(T1099,T$73:T1098,1,0)&gt;0,0,0),1))</f>
        <v>0</v>
      </c>
      <c r="T1099" s="95" t="str">
        <f>IF(DATOS!BT1027=P$74,DATOS!C1027,"")</f>
        <v/>
      </c>
    </row>
    <row r="1100" spans="18:20" x14ac:dyDescent="0.25">
      <c r="R1100" s="83">
        <f t="shared" si="19"/>
        <v>0</v>
      </c>
      <c r="S1100" s="83">
        <f>IF(T1100="",0,IFERROR(IF(VLOOKUP(T1100,T$73:T1099,1,0)&gt;0,0,0),1))</f>
        <v>0</v>
      </c>
      <c r="T1100" s="95" t="str">
        <f>IF(DATOS!BT1028=P$74,DATOS!C1028,"")</f>
        <v/>
      </c>
    </row>
    <row r="1101" spans="18:20" x14ac:dyDescent="0.25">
      <c r="R1101" s="83">
        <f t="shared" si="19"/>
        <v>0</v>
      </c>
      <c r="S1101" s="83">
        <f>IF(T1101="",0,IFERROR(IF(VLOOKUP(T1101,T$73:T1100,1,0)&gt;0,0,0),1))</f>
        <v>0</v>
      </c>
      <c r="T1101" s="95" t="str">
        <f>IF(DATOS!BT1029=P$74,DATOS!C1029,"")</f>
        <v/>
      </c>
    </row>
    <row r="1102" spans="18:20" x14ac:dyDescent="0.25">
      <c r="R1102" s="83">
        <f t="shared" si="19"/>
        <v>0</v>
      </c>
      <c r="S1102" s="83">
        <f>IF(T1102="",0,IFERROR(IF(VLOOKUP(T1102,T$73:T1101,1,0)&gt;0,0,0),1))</f>
        <v>0</v>
      </c>
      <c r="T1102" s="95" t="str">
        <f>IF(DATOS!BT1030=P$74,DATOS!C1030,"")</f>
        <v/>
      </c>
    </row>
    <row r="1103" spans="18:20" x14ac:dyDescent="0.25">
      <c r="R1103" s="83">
        <f t="shared" si="19"/>
        <v>0</v>
      </c>
      <c r="S1103" s="83">
        <f>IF(T1103="",0,IFERROR(IF(VLOOKUP(T1103,T$73:T1102,1,0)&gt;0,0,0),1))</f>
        <v>0</v>
      </c>
      <c r="T1103" s="95" t="str">
        <f>IF(DATOS!BT1031=P$74,DATOS!C1031,"")</f>
        <v/>
      </c>
    </row>
    <row r="1104" spans="18:20" x14ac:dyDescent="0.25">
      <c r="R1104" s="83">
        <f t="shared" si="19"/>
        <v>0</v>
      </c>
      <c r="S1104" s="83">
        <f>IF(T1104="",0,IFERROR(IF(VLOOKUP(T1104,T$73:T1103,1,0)&gt;0,0,0),1))</f>
        <v>0</v>
      </c>
      <c r="T1104" s="95" t="str">
        <f>IF(DATOS!BT1032=P$74,DATOS!C1032,"")</f>
        <v/>
      </c>
    </row>
    <row r="1105" spans="18:20" x14ac:dyDescent="0.25">
      <c r="R1105" s="83">
        <f t="shared" si="19"/>
        <v>0</v>
      </c>
      <c r="S1105" s="83">
        <f>IF(T1105="",0,IFERROR(IF(VLOOKUP(T1105,T$73:T1104,1,0)&gt;0,0,0),1))</f>
        <v>0</v>
      </c>
      <c r="T1105" s="95" t="str">
        <f>IF(DATOS!BT1033=P$74,DATOS!C1033,"")</f>
        <v/>
      </c>
    </row>
    <row r="1106" spans="18:20" x14ac:dyDescent="0.25">
      <c r="R1106" s="83">
        <f t="shared" si="19"/>
        <v>0</v>
      </c>
      <c r="S1106" s="83">
        <f>IF(T1106="",0,IFERROR(IF(VLOOKUP(T1106,T$73:T1105,1,0)&gt;0,0,0),1))</f>
        <v>0</v>
      </c>
      <c r="T1106" s="95" t="str">
        <f>IF(DATOS!BT1034=P$74,DATOS!C1034,"")</f>
        <v/>
      </c>
    </row>
    <row r="1107" spans="18:20" x14ac:dyDescent="0.25">
      <c r="R1107" s="83">
        <f t="shared" si="19"/>
        <v>0</v>
      </c>
      <c r="S1107" s="83">
        <f>IF(T1107="",0,IFERROR(IF(VLOOKUP(T1107,T$73:T1106,1,0)&gt;0,0,0),1))</f>
        <v>0</v>
      </c>
      <c r="T1107" s="95" t="str">
        <f>IF(DATOS!BT1035=P$74,DATOS!C1035,"")</f>
        <v/>
      </c>
    </row>
    <row r="1108" spans="18:20" x14ac:dyDescent="0.25">
      <c r="R1108" s="83">
        <f t="shared" si="19"/>
        <v>0</v>
      </c>
      <c r="S1108" s="83">
        <f>IF(T1108="",0,IFERROR(IF(VLOOKUP(T1108,T$73:T1107,1,0)&gt;0,0,0),1))</f>
        <v>0</v>
      </c>
      <c r="T1108" s="95" t="str">
        <f>IF(DATOS!BT1036=P$74,DATOS!C1036,"")</f>
        <v/>
      </c>
    </row>
    <row r="1109" spans="18:20" x14ac:dyDescent="0.25">
      <c r="R1109" s="83">
        <f t="shared" si="19"/>
        <v>0</v>
      </c>
      <c r="S1109" s="83">
        <f>IF(T1109="",0,IFERROR(IF(VLOOKUP(T1109,T$73:T1108,1,0)&gt;0,0,0),1))</f>
        <v>0</v>
      </c>
      <c r="T1109" s="95" t="str">
        <f>IF(DATOS!BT1037=P$74,DATOS!C1037,"")</f>
        <v/>
      </c>
    </row>
    <row r="1110" spans="18:20" x14ac:dyDescent="0.25">
      <c r="R1110" s="83">
        <f t="shared" si="19"/>
        <v>0</v>
      </c>
      <c r="S1110" s="83">
        <f>IF(T1110="",0,IFERROR(IF(VLOOKUP(T1110,T$73:T1109,1,0)&gt;0,0,0),1))</f>
        <v>0</v>
      </c>
      <c r="T1110" s="95" t="str">
        <f>IF(DATOS!BT1038=P$74,DATOS!C1038,"")</f>
        <v/>
      </c>
    </row>
    <row r="1111" spans="18:20" x14ac:dyDescent="0.25">
      <c r="R1111" s="83">
        <f t="shared" si="19"/>
        <v>0</v>
      </c>
      <c r="S1111" s="83">
        <f>IF(T1111="",0,IFERROR(IF(VLOOKUP(T1111,T$73:T1110,1,0)&gt;0,0,0),1))</f>
        <v>0</v>
      </c>
      <c r="T1111" s="95" t="str">
        <f>IF(DATOS!BT1039=P$74,DATOS!C1039,"")</f>
        <v/>
      </c>
    </row>
    <row r="1112" spans="18:20" x14ac:dyDescent="0.25">
      <c r="R1112" s="83">
        <f t="shared" si="19"/>
        <v>0</v>
      </c>
      <c r="S1112" s="83">
        <f>IF(T1112="",0,IFERROR(IF(VLOOKUP(T1112,T$73:T1111,1,0)&gt;0,0,0),1))</f>
        <v>0</v>
      </c>
      <c r="T1112" s="95" t="str">
        <f>IF(DATOS!BT1040=P$74,DATOS!C1040,"")</f>
        <v/>
      </c>
    </row>
    <row r="1113" spans="18:20" x14ac:dyDescent="0.25">
      <c r="R1113" s="83">
        <f t="shared" si="19"/>
        <v>0</v>
      </c>
      <c r="S1113" s="83">
        <f>IF(T1113="",0,IFERROR(IF(VLOOKUP(T1113,T$73:T1112,1,0)&gt;0,0,0),1))</f>
        <v>0</v>
      </c>
      <c r="T1113" s="95" t="str">
        <f>IF(DATOS!BT1041=P$74,DATOS!C1041,"")</f>
        <v/>
      </c>
    </row>
    <row r="1114" spans="18:20" x14ac:dyDescent="0.25">
      <c r="R1114" s="83">
        <f t="shared" si="19"/>
        <v>0</v>
      </c>
      <c r="S1114" s="83">
        <f>IF(T1114="",0,IFERROR(IF(VLOOKUP(T1114,T$73:T1113,1,0)&gt;0,0,0),1))</f>
        <v>0</v>
      </c>
      <c r="T1114" s="95" t="str">
        <f>IF(DATOS!BT1042=P$74,DATOS!C1042,"")</f>
        <v/>
      </c>
    </row>
    <row r="1115" spans="18:20" x14ac:dyDescent="0.25">
      <c r="R1115" s="83">
        <f t="shared" si="19"/>
        <v>0</v>
      </c>
      <c r="S1115" s="83">
        <f>IF(T1115="",0,IFERROR(IF(VLOOKUP(T1115,T$73:T1114,1,0)&gt;0,0,0),1))</f>
        <v>0</v>
      </c>
      <c r="T1115" s="95" t="str">
        <f>IF(DATOS!BT1043=P$74,DATOS!C1043,"")</f>
        <v/>
      </c>
    </row>
    <row r="1116" spans="18:20" x14ac:dyDescent="0.25">
      <c r="R1116" s="83">
        <f t="shared" si="19"/>
        <v>0</v>
      </c>
      <c r="S1116" s="83">
        <f>IF(T1116="",0,IFERROR(IF(VLOOKUP(T1116,T$73:T1115,1,0)&gt;0,0,0),1))</f>
        <v>0</v>
      </c>
      <c r="T1116" s="95" t="str">
        <f>IF(DATOS!BT1044=P$74,DATOS!C1044,"")</f>
        <v/>
      </c>
    </row>
    <row r="1117" spans="18:20" x14ac:dyDescent="0.25">
      <c r="R1117" s="83">
        <f t="shared" si="19"/>
        <v>0</v>
      </c>
      <c r="S1117" s="83">
        <f>IF(T1117="",0,IFERROR(IF(VLOOKUP(T1117,T$73:T1116,1,0)&gt;0,0,0),1))</f>
        <v>0</v>
      </c>
      <c r="T1117" s="95" t="str">
        <f>IF(DATOS!BT1045=P$74,DATOS!C1045,"")</f>
        <v/>
      </c>
    </row>
    <row r="1118" spans="18:20" x14ac:dyDescent="0.25">
      <c r="R1118" s="83">
        <f t="shared" si="19"/>
        <v>0</v>
      </c>
      <c r="S1118" s="83">
        <f>IF(T1118="",0,IFERROR(IF(VLOOKUP(T1118,T$73:T1117,1,0)&gt;0,0,0),1))</f>
        <v>0</v>
      </c>
      <c r="T1118" s="95" t="str">
        <f>IF(DATOS!BT1046=P$74,DATOS!C1046,"")</f>
        <v/>
      </c>
    </row>
    <row r="1119" spans="18:20" x14ac:dyDescent="0.25">
      <c r="R1119" s="83">
        <f t="shared" si="19"/>
        <v>0</v>
      </c>
      <c r="S1119" s="83">
        <f>IF(T1119="",0,IFERROR(IF(VLOOKUP(T1119,T$73:T1118,1,0)&gt;0,0,0),1))</f>
        <v>0</v>
      </c>
      <c r="T1119" s="95" t="str">
        <f>IF(DATOS!BT1047=P$74,DATOS!C1047,"")</f>
        <v/>
      </c>
    </row>
    <row r="1120" spans="18:20" x14ac:dyDescent="0.25">
      <c r="R1120" s="83">
        <f t="shared" si="19"/>
        <v>0</v>
      </c>
      <c r="S1120" s="83">
        <f>IF(T1120="",0,IFERROR(IF(VLOOKUP(T1120,T$73:T1119,1,0)&gt;0,0,0),1))</f>
        <v>0</v>
      </c>
      <c r="T1120" s="95" t="str">
        <f>IF(DATOS!BT1048=P$74,DATOS!C1048,"")</f>
        <v/>
      </c>
    </row>
    <row r="1121" spans="18:20" x14ac:dyDescent="0.25">
      <c r="R1121" s="83">
        <f t="shared" si="19"/>
        <v>0</v>
      </c>
      <c r="S1121" s="83">
        <f>IF(T1121="",0,IFERROR(IF(VLOOKUP(T1121,T$73:T1120,1,0)&gt;0,0,0),1))</f>
        <v>0</v>
      </c>
      <c r="T1121" s="95" t="str">
        <f>IF(DATOS!BT1049=P$74,DATOS!C1049,"")</f>
        <v/>
      </c>
    </row>
    <row r="1122" spans="18:20" x14ac:dyDescent="0.25">
      <c r="R1122" s="83">
        <f t="shared" si="19"/>
        <v>0</v>
      </c>
      <c r="S1122" s="83">
        <f>IF(T1122="",0,IFERROR(IF(VLOOKUP(T1122,T$73:T1121,1,0)&gt;0,0,0),1))</f>
        <v>0</v>
      </c>
      <c r="T1122" s="95" t="str">
        <f>IF(DATOS!BT1050=P$74,DATOS!C1050,"")</f>
        <v/>
      </c>
    </row>
    <row r="1123" spans="18:20" x14ac:dyDescent="0.25">
      <c r="R1123" s="83">
        <f t="shared" si="19"/>
        <v>0</v>
      </c>
      <c r="S1123" s="83">
        <f>IF(T1123="",0,IFERROR(IF(VLOOKUP(T1123,T$73:T1122,1,0)&gt;0,0,0),1))</f>
        <v>0</v>
      </c>
      <c r="T1123" s="95" t="str">
        <f>IF(DATOS!BT1051=P$74,DATOS!C1051,"")</f>
        <v/>
      </c>
    </row>
    <row r="1124" spans="18:20" x14ac:dyDescent="0.25">
      <c r="R1124" s="83">
        <f t="shared" si="19"/>
        <v>0</v>
      </c>
      <c r="S1124" s="83">
        <f>IF(T1124="",0,IFERROR(IF(VLOOKUP(T1124,T$73:T1123,1,0)&gt;0,0,0),1))</f>
        <v>0</v>
      </c>
      <c r="T1124" s="95" t="str">
        <f>IF(DATOS!BT1052=P$74,DATOS!C1052,"")</f>
        <v/>
      </c>
    </row>
    <row r="1125" spans="18:20" x14ac:dyDescent="0.25">
      <c r="R1125" s="83">
        <f t="shared" si="19"/>
        <v>0</v>
      </c>
      <c r="S1125" s="83">
        <f>IF(T1125="",0,IFERROR(IF(VLOOKUP(T1125,T$73:T1124,1,0)&gt;0,0,0),1))</f>
        <v>0</v>
      </c>
      <c r="T1125" s="95" t="str">
        <f>IF(DATOS!BT1053=P$74,DATOS!C1053,"")</f>
        <v/>
      </c>
    </row>
    <row r="1126" spans="18:20" x14ac:dyDescent="0.25">
      <c r="R1126" s="83">
        <f t="shared" si="19"/>
        <v>0</v>
      </c>
      <c r="S1126" s="83">
        <f>IF(T1126="",0,IFERROR(IF(VLOOKUP(T1126,T$73:T1125,1,0)&gt;0,0,0),1))</f>
        <v>0</v>
      </c>
      <c r="T1126" s="95" t="str">
        <f>IF(DATOS!BT1054=P$74,DATOS!C1054,"")</f>
        <v/>
      </c>
    </row>
    <row r="1127" spans="18:20" x14ac:dyDescent="0.25">
      <c r="R1127" s="83">
        <f t="shared" si="19"/>
        <v>0</v>
      </c>
      <c r="S1127" s="83">
        <f>IF(T1127="",0,IFERROR(IF(VLOOKUP(T1127,T$73:T1126,1,0)&gt;0,0,0),1))</f>
        <v>0</v>
      </c>
      <c r="T1127" s="95" t="str">
        <f>IF(DATOS!BT1055=P$74,DATOS!C1055,"")</f>
        <v/>
      </c>
    </row>
    <row r="1128" spans="18:20" x14ac:dyDescent="0.25">
      <c r="R1128" s="83">
        <f t="shared" si="19"/>
        <v>0</v>
      </c>
      <c r="S1128" s="83">
        <f>IF(T1128="",0,IFERROR(IF(VLOOKUP(T1128,T$73:T1127,1,0)&gt;0,0,0),1))</f>
        <v>0</v>
      </c>
      <c r="T1128" s="95" t="str">
        <f>IF(DATOS!BT1056=P$74,DATOS!C1056,"")</f>
        <v/>
      </c>
    </row>
    <row r="1129" spans="18:20" x14ac:dyDescent="0.25">
      <c r="R1129" s="83">
        <f t="shared" si="19"/>
        <v>0</v>
      </c>
      <c r="S1129" s="83">
        <f>IF(T1129="",0,IFERROR(IF(VLOOKUP(T1129,T$73:T1128,1,0)&gt;0,0,0),1))</f>
        <v>0</v>
      </c>
      <c r="T1129" s="95" t="str">
        <f>IF(DATOS!BT1057=P$74,DATOS!C1057,"")</f>
        <v/>
      </c>
    </row>
    <row r="1130" spans="18:20" x14ac:dyDescent="0.25">
      <c r="R1130" s="83">
        <f t="shared" si="19"/>
        <v>0</v>
      </c>
      <c r="S1130" s="83">
        <f>IF(T1130="",0,IFERROR(IF(VLOOKUP(T1130,T$73:T1129,1,0)&gt;0,0,0),1))</f>
        <v>0</v>
      </c>
      <c r="T1130" s="95" t="str">
        <f>IF(DATOS!BT1058=P$74,DATOS!C1058,"")</f>
        <v/>
      </c>
    </row>
    <row r="1131" spans="18:20" x14ac:dyDescent="0.25">
      <c r="R1131" s="83">
        <f t="shared" si="19"/>
        <v>0</v>
      </c>
      <c r="S1131" s="83">
        <f>IF(T1131="",0,IFERROR(IF(VLOOKUP(T1131,T$73:T1130,1,0)&gt;0,0,0),1))</f>
        <v>0</v>
      </c>
      <c r="T1131" s="95" t="str">
        <f>IF(DATOS!BT1059=P$74,DATOS!C1059,"")</f>
        <v/>
      </c>
    </row>
    <row r="1132" spans="18:20" x14ac:dyDescent="0.25">
      <c r="R1132" s="83">
        <f t="shared" si="19"/>
        <v>0</v>
      </c>
      <c r="S1132" s="83">
        <f>IF(T1132="",0,IFERROR(IF(VLOOKUP(T1132,T$73:T1131,1,0)&gt;0,0,0),1))</f>
        <v>0</v>
      </c>
      <c r="T1132" s="95" t="str">
        <f>IF(DATOS!BT1060=P$74,DATOS!C1060,"")</f>
        <v/>
      </c>
    </row>
    <row r="1133" spans="18:20" x14ac:dyDescent="0.25">
      <c r="R1133" s="83">
        <f t="shared" si="19"/>
        <v>0</v>
      </c>
      <c r="S1133" s="83">
        <f>IF(T1133="",0,IFERROR(IF(VLOOKUP(T1133,T$73:T1132,1,0)&gt;0,0,0),1))</f>
        <v>0</v>
      </c>
      <c r="T1133" s="95" t="str">
        <f>IF(DATOS!BT1061=P$74,DATOS!C1061,"")</f>
        <v/>
      </c>
    </row>
    <row r="1134" spans="18:20" x14ac:dyDescent="0.25">
      <c r="R1134" s="83">
        <f t="shared" si="19"/>
        <v>0</v>
      </c>
      <c r="S1134" s="83">
        <f>IF(T1134="",0,IFERROR(IF(VLOOKUP(T1134,T$73:T1133,1,0)&gt;0,0,0),1))</f>
        <v>0</v>
      </c>
      <c r="T1134" s="95" t="str">
        <f>IF(DATOS!BT1062=P$74,DATOS!C1062,"")</f>
        <v/>
      </c>
    </row>
    <row r="1135" spans="18:20" x14ac:dyDescent="0.25">
      <c r="R1135" s="83">
        <f t="shared" si="19"/>
        <v>0</v>
      </c>
      <c r="S1135" s="83">
        <f>IF(T1135="",0,IFERROR(IF(VLOOKUP(T1135,T$73:T1134,1,0)&gt;0,0,0),1))</f>
        <v>0</v>
      </c>
      <c r="T1135" s="95" t="str">
        <f>IF(DATOS!BT1063=P$74,DATOS!C1063,"")</f>
        <v/>
      </c>
    </row>
    <row r="1136" spans="18:20" x14ac:dyDescent="0.25">
      <c r="R1136" s="83">
        <f t="shared" si="19"/>
        <v>0</v>
      </c>
      <c r="S1136" s="83">
        <f>IF(T1136="",0,IFERROR(IF(VLOOKUP(T1136,T$73:T1135,1,0)&gt;0,0,0),1))</f>
        <v>0</v>
      </c>
      <c r="T1136" s="95" t="str">
        <f>IF(DATOS!BT1064=P$74,DATOS!C1064,"")</f>
        <v/>
      </c>
    </row>
    <row r="1137" spans="18:20" x14ac:dyDescent="0.25">
      <c r="R1137" s="83">
        <f t="shared" si="19"/>
        <v>0</v>
      </c>
      <c r="S1137" s="83">
        <f>IF(T1137="",0,IFERROR(IF(VLOOKUP(T1137,T$73:T1136,1,0)&gt;0,0,0),1))</f>
        <v>0</v>
      </c>
      <c r="T1137" s="95" t="str">
        <f>IF(DATOS!BT1065=P$74,DATOS!C1065,"")</f>
        <v/>
      </c>
    </row>
    <row r="1138" spans="18:20" x14ac:dyDescent="0.25">
      <c r="R1138" s="83">
        <f t="shared" si="19"/>
        <v>0</v>
      </c>
      <c r="S1138" s="83">
        <f>IF(T1138="",0,IFERROR(IF(VLOOKUP(T1138,T$73:T1137,1,0)&gt;0,0,0),1))</f>
        <v>0</v>
      </c>
      <c r="T1138" s="95" t="str">
        <f>IF(DATOS!BT1066=P$74,DATOS!C1066,"")</f>
        <v/>
      </c>
    </row>
    <row r="1139" spans="18:20" x14ac:dyDescent="0.25">
      <c r="R1139" s="83">
        <f t="shared" si="19"/>
        <v>0</v>
      </c>
      <c r="S1139" s="83">
        <f>IF(T1139="",0,IFERROR(IF(VLOOKUP(T1139,T$73:T1138,1,0)&gt;0,0,0),1))</f>
        <v>0</v>
      </c>
      <c r="T1139" s="95" t="str">
        <f>IF(DATOS!BT1067=P$74,DATOS!C1067,"")</f>
        <v/>
      </c>
    </row>
    <row r="1140" spans="18:20" x14ac:dyDescent="0.25">
      <c r="R1140" s="83">
        <f t="shared" si="19"/>
        <v>0</v>
      </c>
      <c r="S1140" s="83">
        <f>IF(T1140="",0,IFERROR(IF(VLOOKUP(T1140,T$73:T1139,1,0)&gt;0,0,0),1))</f>
        <v>0</v>
      </c>
      <c r="T1140" s="95" t="str">
        <f>IF(DATOS!BT1068=P$74,DATOS!C1068,"")</f>
        <v/>
      </c>
    </row>
    <row r="1141" spans="18:20" x14ac:dyDescent="0.25">
      <c r="R1141" s="83">
        <f t="shared" si="19"/>
        <v>0</v>
      </c>
      <c r="S1141" s="83">
        <f>IF(T1141="",0,IFERROR(IF(VLOOKUP(T1141,T$73:T1140,1,0)&gt;0,0,0),1))</f>
        <v>0</v>
      </c>
      <c r="T1141" s="95" t="str">
        <f>IF(DATOS!BT1069=P$74,DATOS!C1069,"")</f>
        <v/>
      </c>
    </row>
    <row r="1142" spans="18:20" x14ac:dyDescent="0.25">
      <c r="R1142" s="83">
        <f t="shared" si="19"/>
        <v>0</v>
      </c>
      <c r="S1142" s="83">
        <f>IF(T1142="",0,IFERROR(IF(VLOOKUP(T1142,T$73:T1141,1,0)&gt;0,0,0),1))</f>
        <v>0</v>
      </c>
      <c r="T1142" s="95" t="str">
        <f>IF(DATOS!BT1070=P$74,DATOS!C1070,"")</f>
        <v/>
      </c>
    </row>
    <row r="1143" spans="18:20" x14ac:dyDescent="0.25">
      <c r="R1143" s="83">
        <f t="shared" si="19"/>
        <v>0</v>
      </c>
      <c r="S1143" s="83">
        <f>IF(T1143="",0,IFERROR(IF(VLOOKUP(T1143,T$73:T1142,1,0)&gt;0,0,0),1))</f>
        <v>0</v>
      </c>
      <c r="T1143" s="95" t="str">
        <f>IF(DATOS!BT1071=P$74,DATOS!C1071,"")</f>
        <v/>
      </c>
    </row>
    <row r="1144" spans="18:20" x14ac:dyDescent="0.25">
      <c r="R1144" s="83">
        <f t="shared" si="19"/>
        <v>0</v>
      </c>
      <c r="S1144" s="83">
        <f>IF(T1144="",0,IFERROR(IF(VLOOKUP(T1144,T$73:T1143,1,0)&gt;0,0,0),1))</f>
        <v>0</v>
      </c>
      <c r="T1144" s="95" t="str">
        <f>IF(DATOS!BT1072=P$74,DATOS!C1072,"")</f>
        <v/>
      </c>
    </row>
    <row r="1145" spans="18:20" x14ac:dyDescent="0.25">
      <c r="R1145" s="83">
        <f t="shared" si="19"/>
        <v>0</v>
      </c>
      <c r="S1145" s="83">
        <f>IF(T1145="",0,IFERROR(IF(VLOOKUP(T1145,T$73:T1144,1,0)&gt;0,0,0),1))</f>
        <v>0</v>
      </c>
      <c r="T1145" s="95" t="str">
        <f>IF(DATOS!BT1073=P$74,DATOS!C1073,"")</f>
        <v/>
      </c>
    </row>
    <row r="1146" spans="18:20" x14ac:dyDescent="0.25">
      <c r="R1146" s="83">
        <f t="shared" si="19"/>
        <v>0</v>
      </c>
      <c r="S1146" s="83">
        <f>IF(T1146="",0,IFERROR(IF(VLOOKUP(T1146,T$73:T1145,1,0)&gt;0,0,0),1))</f>
        <v>0</v>
      </c>
      <c r="T1146" s="95" t="str">
        <f>IF(DATOS!BT1074=P$74,DATOS!C1074,"")</f>
        <v/>
      </c>
    </row>
    <row r="1147" spans="18:20" x14ac:dyDescent="0.25">
      <c r="R1147" s="83">
        <f t="shared" si="19"/>
        <v>0</v>
      </c>
      <c r="S1147" s="83">
        <f>IF(T1147="",0,IFERROR(IF(VLOOKUP(T1147,T$73:T1146,1,0)&gt;0,0,0),1))</f>
        <v>0</v>
      </c>
      <c r="T1147" s="95" t="str">
        <f>IF(DATOS!BT1075=P$74,DATOS!C1075,"")</f>
        <v/>
      </c>
    </row>
    <row r="1148" spans="18:20" x14ac:dyDescent="0.25">
      <c r="R1148" s="83">
        <f t="shared" si="19"/>
        <v>0</v>
      </c>
      <c r="S1148" s="83">
        <f>IF(T1148="",0,IFERROR(IF(VLOOKUP(T1148,T$73:T1147,1,0)&gt;0,0,0),1))</f>
        <v>0</v>
      </c>
      <c r="T1148" s="95" t="str">
        <f>IF(DATOS!BT1076=P$74,DATOS!C1076,"")</f>
        <v/>
      </c>
    </row>
    <row r="1149" spans="18:20" x14ac:dyDescent="0.25">
      <c r="R1149" s="83">
        <f t="shared" si="19"/>
        <v>0</v>
      </c>
      <c r="S1149" s="83">
        <f>IF(T1149="",0,IFERROR(IF(VLOOKUP(T1149,T$73:T1148,1,0)&gt;0,0,0),1))</f>
        <v>0</v>
      </c>
      <c r="T1149" s="95" t="str">
        <f>IF(DATOS!BT1077=P$74,DATOS!C1077,"")</f>
        <v/>
      </c>
    </row>
    <row r="1150" spans="18:20" x14ac:dyDescent="0.25">
      <c r="R1150" s="83">
        <f t="shared" si="19"/>
        <v>0</v>
      </c>
      <c r="S1150" s="83">
        <f>IF(T1150="",0,IFERROR(IF(VLOOKUP(T1150,T$73:T1149,1,0)&gt;0,0,0),1))</f>
        <v>0</v>
      </c>
      <c r="T1150" s="95" t="str">
        <f>IF(DATOS!BT1078=P$74,DATOS!C1078,"")</f>
        <v/>
      </c>
    </row>
    <row r="1151" spans="18:20" x14ac:dyDescent="0.25">
      <c r="R1151" s="83">
        <f t="shared" si="19"/>
        <v>0</v>
      </c>
      <c r="S1151" s="83">
        <f>IF(T1151="",0,IFERROR(IF(VLOOKUP(T1151,T$73:T1150,1,0)&gt;0,0,0),1))</f>
        <v>0</v>
      </c>
      <c r="T1151" s="95" t="str">
        <f>IF(DATOS!BT1079=P$74,DATOS!C1079,"")</f>
        <v/>
      </c>
    </row>
    <row r="1152" spans="18:20" x14ac:dyDescent="0.25">
      <c r="R1152" s="83">
        <f t="shared" si="19"/>
        <v>0</v>
      </c>
      <c r="S1152" s="83">
        <f>IF(T1152="",0,IFERROR(IF(VLOOKUP(T1152,T$73:T1151,1,0)&gt;0,0,0),1))</f>
        <v>0</v>
      </c>
      <c r="T1152" s="95" t="str">
        <f>IF(DATOS!BT1080=P$74,DATOS!C1080,"")</f>
        <v/>
      </c>
    </row>
    <row r="1153" spans="18:20" x14ac:dyDescent="0.25">
      <c r="R1153" s="83">
        <f t="shared" si="19"/>
        <v>0</v>
      </c>
      <c r="S1153" s="83">
        <f>IF(T1153="",0,IFERROR(IF(VLOOKUP(T1153,T$73:T1152,1,0)&gt;0,0,0),1))</f>
        <v>0</v>
      </c>
      <c r="T1153" s="95" t="str">
        <f>IF(DATOS!BT1081=P$74,DATOS!C1081,"")</f>
        <v/>
      </c>
    </row>
    <row r="1154" spans="18:20" x14ac:dyDescent="0.25">
      <c r="R1154" s="83">
        <f t="shared" si="19"/>
        <v>0</v>
      </c>
      <c r="S1154" s="83">
        <f>IF(T1154="",0,IFERROR(IF(VLOOKUP(T1154,T$73:T1153,1,0)&gt;0,0,0),1))</f>
        <v>0</v>
      </c>
      <c r="T1154" s="95" t="str">
        <f>IF(DATOS!BT1082=P$74,DATOS!C1082,"")</f>
        <v/>
      </c>
    </row>
    <row r="1155" spans="18:20" x14ac:dyDescent="0.25">
      <c r="R1155" s="83">
        <f t="shared" si="19"/>
        <v>0</v>
      </c>
      <c r="S1155" s="83">
        <f>IF(T1155="",0,IFERROR(IF(VLOOKUP(T1155,T$73:T1154,1,0)&gt;0,0,0),1))</f>
        <v>0</v>
      </c>
      <c r="T1155" s="95" t="str">
        <f>IF(DATOS!BT1083=P$74,DATOS!C1083,"")</f>
        <v/>
      </c>
    </row>
    <row r="1156" spans="18:20" x14ac:dyDescent="0.25">
      <c r="R1156" s="83">
        <f t="shared" si="19"/>
        <v>0</v>
      </c>
      <c r="S1156" s="83">
        <f>IF(T1156="",0,IFERROR(IF(VLOOKUP(T1156,T$73:T1155,1,0)&gt;0,0,0),1))</f>
        <v>0</v>
      </c>
      <c r="T1156" s="95" t="str">
        <f>IF(DATOS!BT1084=P$74,DATOS!C1084,"")</f>
        <v/>
      </c>
    </row>
    <row r="1157" spans="18:20" x14ac:dyDescent="0.25">
      <c r="R1157" s="83">
        <f t="shared" si="19"/>
        <v>0</v>
      </c>
      <c r="S1157" s="83">
        <f>IF(T1157="",0,IFERROR(IF(VLOOKUP(T1157,T$73:T1156,1,0)&gt;0,0,0),1))</f>
        <v>0</v>
      </c>
      <c r="T1157" s="95" t="str">
        <f>IF(DATOS!BT1085=P$74,DATOS!C1085,"")</f>
        <v/>
      </c>
    </row>
    <row r="1158" spans="18:20" x14ac:dyDescent="0.25">
      <c r="R1158" s="83">
        <f t="shared" si="19"/>
        <v>0</v>
      </c>
      <c r="S1158" s="83">
        <f>IF(T1158="",0,IFERROR(IF(VLOOKUP(T1158,T$73:T1157,1,0)&gt;0,0,0),1))</f>
        <v>0</v>
      </c>
      <c r="T1158" s="95" t="str">
        <f>IF(DATOS!BT1086=P$74,DATOS!C1086,"")</f>
        <v/>
      </c>
    </row>
    <row r="1159" spans="18:20" x14ac:dyDescent="0.25">
      <c r="R1159" s="83">
        <f t="shared" si="19"/>
        <v>0</v>
      </c>
      <c r="S1159" s="83">
        <f>IF(T1159="",0,IFERROR(IF(VLOOKUP(T1159,T$73:T1158,1,0)&gt;0,0,0),1))</f>
        <v>0</v>
      </c>
      <c r="T1159" s="95" t="str">
        <f>IF(DATOS!BT1087=P$74,DATOS!C1087,"")</f>
        <v/>
      </c>
    </row>
    <row r="1160" spans="18:20" x14ac:dyDescent="0.25">
      <c r="R1160" s="83">
        <f t="shared" si="19"/>
        <v>0</v>
      </c>
      <c r="S1160" s="83">
        <f>IF(T1160="",0,IFERROR(IF(VLOOKUP(T1160,T$73:T1159,1,0)&gt;0,0,0),1))</f>
        <v>0</v>
      </c>
      <c r="T1160" s="95" t="str">
        <f>IF(DATOS!BT1088=P$74,DATOS!C1088,"")</f>
        <v/>
      </c>
    </row>
    <row r="1161" spans="18:20" x14ac:dyDescent="0.25">
      <c r="R1161" s="83">
        <f t="shared" si="19"/>
        <v>0</v>
      </c>
      <c r="S1161" s="83">
        <f>IF(T1161="",0,IFERROR(IF(VLOOKUP(T1161,T$73:T1160,1,0)&gt;0,0,0),1))</f>
        <v>0</v>
      </c>
      <c r="T1161" s="95" t="str">
        <f>IF(DATOS!BT1089=P$74,DATOS!C1089,"")</f>
        <v/>
      </c>
    </row>
    <row r="1162" spans="18:20" x14ac:dyDescent="0.25">
      <c r="R1162" s="83">
        <f t="shared" ref="R1162:R1225" si="20">R1161+S1162</f>
        <v>0</v>
      </c>
      <c r="S1162" s="83">
        <f>IF(T1162="",0,IFERROR(IF(VLOOKUP(T1162,T$73:T1161,1,0)&gt;0,0,0),1))</f>
        <v>0</v>
      </c>
      <c r="T1162" s="95" t="str">
        <f>IF(DATOS!BT1090=P$74,DATOS!C1090,"")</f>
        <v/>
      </c>
    </row>
    <row r="1163" spans="18:20" x14ac:dyDescent="0.25">
      <c r="R1163" s="83">
        <f t="shared" si="20"/>
        <v>0</v>
      </c>
      <c r="S1163" s="83">
        <f>IF(T1163="",0,IFERROR(IF(VLOOKUP(T1163,T$73:T1162,1,0)&gt;0,0,0),1))</f>
        <v>0</v>
      </c>
      <c r="T1163" s="95" t="str">
        <f>IF(DATOS!BT1091=P$74,DATOS!C1091,"")</f>
        <v/>
      </c>
    </row>
    <row r="1164" spans="18:20" x14ac:dyDescent="0.25">
      <c r="R1164" s="83">
        <f t="shared" si="20"/>
        <v>0</v>
      </c>
      <c r="S1164" s="83">
        <f>IF(T1164="",0,IFERROR(IF(VLOOKUP(T1164,T$73:T1163,1,0)&gt;0,0,0),1))</f>
        <v>0</v>
      </c>
      <c r="T1164" s="95" t="str">
        <f>IF(DATOS!BT1092=P$74,DATOS!C1092,"")</f>
        <v/>
      </c>
    </row>
    <row r="1165" spans="18:20" x14ac:dyDescent="0.25">
      <c r="R1165" s="83">
        <f t="shared" si="20"/>
        <v>0</v>
      </c>
      <c r="S1165" s="83">
        <f>IF(T1165="",0,IFERROR(IF(VLOOKUP(T1165,T$73:T1164,1,0)&gt;0,0,0),1))</f>
        <v>0</v>
      </c>
      <c r="T1165" s="95" t="str">
        <f>IF(DATOS!BT1093=P$74,DATOS!C1093,"")</f>
        <v/>
      </c>
    </row>
    <row r="1166" spans="18:20" x14ac:dyDescent="0.25">
      <c r="R1166" s="83">
        <f t="shared" si="20"/>
        <v>0</v>
      </c>
      <c r="S1166" s="83">
        <f>IF(T1166="",0,IFERROR(IF(VLOOKUP(T1166,T$73:T1165,1,0)&gt;0,0,0),1))</f>
        <v>0</v>
      </c>
      <c r="T1166" s="95" t="str">
        <f>IF(DATOS!BT1094=P$74,DATOS!C1094,"")</f>
        <v/>
      </c>
    </row>
    <row r="1167" spans="18:20" x14ac:dyDescent="0.25">
      <c r="R1167" s="83">
        <f t="shared" si="20"/>
        <v>0</v>
      </c>
      <c r="S1167" s="83">
        <f>IF(T1167="",0,IFERROR(IF(VLOOKUP(T1167,T$73:T1166,1,0)&gt;0,0,0),1))</f>
        <v>0</v>
      </c>
      <c r="T1167" s="95" t="str">
        <f>IF(DATOS!BT1095=P$74,DATOS!C1095,"")</f>
        <v/>
      </c>
    </row>
    <row r="1168" spans="18:20" x14ac:dyDescent="0.25">
      <c r="R1168" s="83">
        <f t="shared" si="20"/>
        <v>0</v>
      </c>
      <c r="S1168" s="83">
        <f>IF(T1168="",0,IFERROR(IF(VLOOKUP(T1168,T$73:T1167,1,0)&gt;0,0,0),1))</f>
        <v>0</v>
      </c>
      <c r="T1168" s="95" t="str">
        <f>IF(DATOS!BT1096=P$74,DATOS!C1096,"")</f>
        <v/>
      </c>
    </row>
    <row r="1169" spans="18:20" x14ac:dyDescent="0.25">
      <c r="R1169" s="83">
        <f t="shared" si="20"/>
        <v>0</v>
      </c>
      <c r="S1169" s="83">
        <f>IF(T1169="",0,IFERROR(IF(VLOOKUP(T1169,T$73:T1168,1,0)&gt;0,0,0),1))</f>
        <v>0</v>
      </c>
      <c r="T1169" s="95" t="str">
        <f>IF(DATOS!BT1097=P$74,DATOS!C1097,"")</f>
        <v/>
      </c>
    </row>
    <row r="1170" spans="18:20" x14ac:dyDescent="0.25">
      <c r="R1170" s="83">
        <f t="shared" si="20"/>
        <v>0</v>
      </c>
      <c r="S1170" s="83">
        <f>IF(T1170="",0,IFERROR(IF(VLOOKUP(T1170,T$73:T1169,1,0)&gt;0,0,0),1))</f>
        <v>0</v>
      </c>
      <c r="T1170" s="95" t="str">
        <f>IF(DATOS!BT1098=P$74,DATOS!C1098,"")</f>
        <v/>
      </c>
    </row>
    <row r="1171" spans="18:20" x14ac:dyDescent="0.25">
      <c r="R1171" s="83">
        <f t="shared" si="20"/>
        <v>0</v>
      </c>
      <c r="S1171" s="83">
        <f>IF(T1171="",0,IFERROR(IF(VLOOKUP(T1171,T$73:T1170,1,0)&gt;0,0,0),1))</f>
        <v>0</v>
      </c>
      <c r="T1171" s="95" t="str">
        <f>IF(DATOS!BT1099=P$74,DATOS!C1099,"")</f>
        <v/>
      </c>
    </row>
    <row r="1172" spans="18:20" x14ac:dyDescent="0.25">
      <c r="R1172" s="83">
        <f t="shared" si="20"/>
        <v>0</v>
      </c>
      <c r="S1172" s="83">
        <f>IF(T1172="",0,IFERROR(IF(VLOOKUP(T1172,T$73:T1171,1,0)&gt;0,0,0),1))</f>
        <v>0</v>
      </c>
      <c r="T1172" s="95" t="str">
        <f>IF(DATOS!BT1100=P$74,DATOS!C1100,"")</f>
        <v/>
      </c>
    </row>
    <row r="1173" spans="18:20" x14ac:dyDescent="0.25">
      <c r="R1173" s="83">
        <f t="shared" si="20"/>
        <v>0</v>
      </c>
      <c r="S1173" s="83">
        <f>IF(T1173="",0,IFERROR(IF(VLOOKUP(T1173,T$73:T1172,1,0)&gt;0,0,0),1))</f>
        <v>0</v>
      </c>
      <c r="T1173" s="95" t="str">
        <f>IF(DATOS!BT1101=P$74,DATOS!C1101,"")</f>
        <v/>
      </c>
    </row>
    <row r="1174" spans="18:20" x14ac:dyDescent="0.25">
      <c r="R1174" s="83">
        <f t="shared" si="20"/>
        <v>0</v>
      </c>
      <c r="S1174" s="83">
        <f>IF(T1174="",0,IFERROR(IF(VLOOKUP(T1174,T$73:T1173,1,0)&gt;0,0,0),1))</f>
        <v>0</v>
      </c>
      <c r="T1174" s="95" t="str">
        <f>IF(DATOS!BT1102=P$74,DATOS!C1102,"")</f>
        <v/>
      </c>
    </row>
    <row r="1175" spans="18:20" x14ac:dyDescent="0.25">
      <c r="R1175" s="83">
        <f t="shared" si="20"/>
        <v>0</v>
      </c>
      <c r="S1175" s="83">
        <f>IF(T1175="",0,IFERROR(IF(VLOOKUP(T1175,T$73:T1174,1,0)&gt;0,0,0),1))</f>
        <v>0</v>
      </c>
      <c r="T1175" s="95" t="str">
        <f>IF(DATOS!BT1103=P$74,DATOS!C1103,"")</f>
        <v/>
      </c>
    </row>
    <row r="1176" spans="18:20" x14ac:dyDescent="0.25">
      <c r="R1176" s="83">
        <f t="shared" si="20"/>
        <v>0</v>
      </c>
      <c r="S1176" s="83">
        <f>IF(T1176="",0,IFERROR(IF(VLOOKUP(T1176,T$73:T1175,1,0)&gt;0,0,0),1))</f>
        <v>0</v>
      </c>
      <c r="T1176" s="95" t="str">
        <f>IF(DATOS!BT1104=P$74,DATOS!C1104,"")</f>
        <v/>
      </c>
    </row>
    <row r="1177" spans="18:20" x14ac:dyDescent="0.25">
      <c r="R1177" s="83">
        <f t="shared" si="20"/>
        <v>0</v>
      </c>
      <c r="S1177" s="83">
        <f>IF(T1177="",0,IFERROR(IF(VLOOKUP(T1177,T$73:T1176,1,0)&gt;0,0,0),1))</f>
        <v>0</v>
      </c>
      <c r="T1177" s="95" t="str">
        <f>IF(DATOS!BT1105=P$74,DATOS!C1105,"")</f>
        <v/>
      </c>
    </row>
    <row r="1178" spans="18:20" x14ac:dyDescent="0.25">
      <c r="R1178" s="83">
        <f t="shared" si="20"/>
        <v>0</v>
      </c>
      <c r="S1178" s="83">
        <f>IF(T1178="",0,IFERROR(IF(VLOOKUP(T1178,T$73:T1177,1,0)&gt;0,0,0),1))</f>
        <v>0</v>
      </c>
      <c r="T1178" s="95" t="str">
        <f>IF(DATOS!BT1106=P$74,DATOS!C1106,"")</f>
        <v/>
      </c>
    </row>
    <row r="1179" spans="18:20" x14ac:dyDescent="0.25">
      <c r="R1179" s="83">
        <f t="shared" si="20"/>
        <v>0</v>
      </c>
      <c r="S1179" s="83">
        <f>IF(T1179="",0,IFERROR(IF(VLOOKUP(T1179,T$73:T1178,1,0)&gt;0,0,0),1))</f>
        <v>0</v>
      </c>
      <c r="T1179" s="95" t="str">
        <f>IF(DATOS!BT1107=P$74,DATOS!C1107,"")</f>
        <v/>
      </c>
    </row>
    <row r="1180" spans="18:20" x14ac:dyDescent="0.25">
      <c r="R1180" s="83">
        <f t="shared" si="20"/>
        <v>0</v>
      </c>
      <c r="S1180" s="83">
        <f>IF(T1180="",0,IFERROR(IF(VLOOKUP(T1180,T$73:T1179,1,0)&gt;0,0,0),1))</f>
        <v>0</v>
      </c>
      <c r="T1180" s="95" t="str">
        <f>IF(DATOS!BT1108=P$74,DATOS!C1108,"")</f>
        <v/>
      </c>
    </row>
    <row r="1181" spans="18:20" x14ac:dyDescent="0.25">
      <c r="R1181" s="83">
        <f t="shared" si="20"/>
        <v>0</v>
      </c>
      <c r="S1181" s="83">
        <f>IF(T1181="",0,IFERROR(IF(VLOOKUP(T1181,T$73:T1180,1,0)&gt;0,0,0),1))</f>
        <v>0</v>
      </c>
      <c r="T1181" s="95" t="str">
        <f>IF(DATOS!BT1109=P$74,DATOS!C1109,"")</f>
        <v/>
      </c>
    </row>
    <row r="1182" spans="18:20" x14ac:dyDescent="0.25">
      <c r="R1182" s="83">
        <f t="shared" si="20"/>
        <v>0</v>
      </c>
      <c r="S1182" s="83">
        <f>IF(T1182="",0,IFERROR(IF(VLOOKUP(T1182,T$73:T1181,1,0)&gt;0,0,0),1))</f>
        <v>0</v>
      </c>
      <c r="T1182" s="95" t="str">
        <f>IF(DATOS!BT1110=P$74,DATOS!C1110,"")</f>
        <v/>
      </c>
    </row>
    <row r="1183" spans="18:20" x14ac:dyDescent="0.25">
      <c r="R1183" s="83">
        <f t="shared" si="20"/>
        <v>0</v>
      </c>
      <c r="S1183" s="83">
        <f>IF(T1183="",0,IFERROR(IF(VLOOKUP(T1183,T$73:T1182,1,0)&gt;0,0,0),1))</f>
        <v>0</v>
      </c>
      <c r="T1183" s="95" t="str">
        <f>IF(DATOS!BT1111=P$74,DATOS!C1111,"")</f>
        <v/>
      </c>
    </row>
    <row r="1184" spans="18:20" x14ac:dyDescent="0.25">
      <c r="R1184" s="83">
        <f t="shared" si="20"/>
        <v>0</v>
      </c>
      <c r="S1184" s="83">
        <f>IF(T1184="",0,IFERROR(IF(VLOOKUP(T1184,T$73:T1183,1,0)&gt;0,0,0),1))</f>
        <v>0</v>
      </c>
      <c r="T1184" s="95" t="str">
        <f>IF(DATOS!BT1112=P$74,DATOS!C1112,"")</f>
        <v/>
      </c>
    </row>
    <row r="1185" spans="18:20" x14ac:dyDescent="0.25">
      <c r="R1185" s="83">
        <f t="shared" si="20"/>
        <v>0</v>
      </c>
      <c r="S1185" s="83">
        <f>IF(T1185="",0,IFERROR(IF(VLOOKUP(T1185,T$73:T1184,1,0)&gt;0,0,0),1))</f>
        <v>0</v>
      </c>
      <c r="T1185" s="95" t="str">
        <f>IF(DATOS!BT1113=P$74,DATOS!C1113,"")</f>
        <v/>
      </c>
    </row>
    <row r="1186" spans="18:20" x14ac:dyDescent="0.25">
      <c r="R1186" s="83">
        <f t="shared" si="20"/>
        <v>0</v>
      </c>
      <c r="S1186" s="83">
        <f>IF(T1186="",0,IFERROR(IF(VLOOKUP(T1186,T$73:T1185,1,0)&gt;0,0,0),1))</f>
        <v>0</v>
      </c>
      <c r="T1186" s="95" t="str">
        <f>IF(DATOS!BT1114=P$74,DATOS!C1114,"")</f>
        <v/>
      </c>
    </row>
    <row r="1187" spans="18:20" x14ac:dyDescent="0.25">
      <c r="R1187" s="83">
        <f t="shared" si="20"/>
        <v>0</v>
      </c>
      <c r="S1187" s="83">
        <f>IF(T1187="",0,IFERROR(IF(VLOOKUP(T1187,T$73:T1186,1,0)&gt;0,0,0),1))</f>
        <v>0</v>
      </c>
      <c r="T1187" s="95" t="str">
        <f>IF(DATOS!BT1115=P$74,DATOS!C1115,"")</f>
        <v/>
      </c>
    </row>
    <row r="1188" spans="18:20" x14ac:dyDescent="0.25">
      <c r="R1188" s="83">
        <f t="shared" si="20"/>
        <v>0</v>
      </c>
      <c r="S1188" s="83">
        <f>IF(T1188="",0,IFERROR(IF(VLOOKUP(T1188,T$73:T1187,1,0)&gt;0,0,0),1))</f>
        <v>0</v>
      </c>
      <c r="T1188" s="95" t="str">
        <f>IF(DATOS!BT1116=P$74,DATOS!C1116,"")</f>
        <v/>
      </c>
    </row>
    <row r="1189" spans="18:20" x14ac:dyDescent="0.25">
      <c r="R1189" s="83">
        <f t="shared" si="20"/>
        <v>0</v>
      </c>
      <c r="S1189" s="83">
        <f>IF(T1189="",0,IFERROR(IF(VLOOKUP(T1189,T$73:T1188,1,0)&gt;0,0,0),1))</f>
        <v>0</v>
      </c>
      <c r="T1189" s="95" t="str">
        <f>IF(DATOS!BT1117=P$74,DATOS!C1117,"")</f>
        <v/>
      </c>
    </row>
    <row r="1190" spans="18:20" x14ac:dyDescent="0.25">
      <c r="R1190" s="83">
        <f t="shared" si="20"/>
        <v>0</v>
      </c>
      <c r="S1190" s="83">
        <f>IF(T1190="",0,IFERROR(IF(VLOOKUP(T1190,T$73:T1189,1,0)&gt;0,0,0),1))</f>
        <v>0</v>
      </c>
      <c r="T1190" s="95" t="str">
        <f>IF(DATOS!BT1118=P$74,DATOS!C1118,"")</f>
        <v/>
      </c>
    </row>
    <row r="1191" spans="18:20" x14ac:dyDescent="0.25">
      <c r="R1191" s="83">
        <f t="shared" si="20"/>
        <v>0</v>
      </c>
      <c r="S1191" s="83">
        <f>IF(T1191="",0,IFERROR(IF(VLOOKUP(T1191,T$73:T1190,1,0)&gt;0,0,0),1))</f>
        <v>0</v>
      </c>
      <c r="T1191" s="95" t="str">
        <f>IF(DATOS!BT1119=P$74,DATOS!C1119,"")</f>
        <v/>
      </c>
    </row>
    <row r="1192" spans="18:20" x14ac:dyDescent="0.25">
      <c r="R1192" s="83">
        <f t="shared" si="20"/>
        <v>0</v>
      </c>
      <c r="S1192" s="83">
        <f>IF(T1192="",0,IFERROR(IF(VLOOKUP(T1192,T$73:T1191,1,0)&gt;0,0,0),1))</f>
        <v>0</v>
      </c>
      <c r="T1192" s="95" t="str">
        <f>IF(DATOS!BT1120=P$74,DATOS!C1120,"")</f>
        <v/>
      </c>
    </row>
    <row r="1193" spans="18:20" x14ac:dyDescent="0.25">
      <c r="R1193" s="83">
        <f t="shared" si="20"/>
        <v>0</v>
      </c>
      <c r="S1193" s="83">
        <f>IF(T1193="",0,IFERROR(IF(VLOOKUP(T1193,T$73:T1192,1,0)&gt;0,0,0),1))</f>
        <v>0</v>
      </c>
      <c r="T1193" s="95" t="str">
        <f>IF(DATOS!BT1121=P$74,DATOS!C1121,"")</f>
        <v/>
      </c>
    </row>
    <row r="1194" spans="18:20" x14ac:dyDescent="0.25">
      <c r="R1194" s="83">
        <f t="shared" si="20"/>
        <v>0</v>
      </c>
      <c r="S1194" s="83">
        <f>IF(T1194="",0,IFERROR(IF(VLOOKUP(T1194,T$73:T1193,1,0)&gt;0,0,0),1))</f>
        <v>0</v>
      </c>
      <c r="T1194" s="95" t="str">
        <f>IF(DATOS!BT1122=P$74,DATOS!C1122,"")</f>
        <v/>
      </c>
    </row>
    <row r="1195" spans="18:20" x14ac:dyDescent="0.25">
      <c r="R1195" s="83">
        <f t="shared" si="20"/>
        <v>0</v>
      </c>
      <c r="S1195" s="83">
        <f>IF(T1195="",0,IFERROR(IF(VLOOKUP(T1195,T$73:T1194,1,0)&gt;0,0,0),1))</f>
        <v>0</v>
      </c>
      <c r="T1195" s="95" t="str">
        <f>IF(DATOS!BT1123=P$74,DATOS!C1123,"")</f>
        <v/>
      </c>
    </row>
    <row r="1196" spans="18:20" x14ac:dyDescent="0.25">
      <c r="R1196" s="83">
        <f t="shared" si="20"/>
        <v>0</v>
      </c>
      <c r="S1196" s="83">
        <f>IF(T1196="",0,IFERROR(IF(VLOOKUP(T1196,T$73:T1195,1,0)&gt;0,0,0),1))</f>
        <v>0</v>
      </c>
      <c r="T1196" s="95" t="str">
        <f>IF(DATOS!BT1124=P$74,DATOS!C1124,"")</f>
        <v/>
      </c>
    </row>
    <row r="1197" spans="18:20" x14ac:dyDescent="0.25">
      <c r="R1197" s="83">
        <f t="shared" si="20"/>
        <v>0</v>
      </c>
      <c r="S1197" s="83">
        <f>IF(T1197="",0,IFERROR(IF(VLOOKUP(T1197,T$73:T1196,1,0)&gt;0,0,0),1))</f>
        <v>0</v>
      </c>
      <c r="T1197" s="95" t="str">
        <f>IF(DATOS!BT1125=P$74,DATOS!C1125,"")</f>
        <v/>
      </c>
    </row>
    <row r="1198" spans="18:20" x14ac:dyDescent="0.25">
      <c r="R1198" s="83">
        <f t="shared" si="20"/>
        <v>0</v>
      </c>
      <c r="S1198" s="83">
        <f>IF(T1198="",0,IFERROR(IF(VLOOKUP(T1198,T$73:T1197,1,0)&gt;0,0,0),1))</f>
        <v>0</v>
      </c>
      <c r="T1198" s="95" t="str">
        <f>IF(DATOS!BT1126=P$74,DATOS!C1126,"")</f>
        <v/>
      </c>
    </row>
    <row r="1199" spans="18:20" x14ac:dyDescent="0.25">
      <c r="R1199" s="83">
        <f t="shared" si="20"/>
        <v>0</v>
      </c>
      <c r="S1199" s="83">
        <f>IF(T1199="",0,IFERROR(IF(VLOOKUP(T1199,T$73:T1198,1,0)&gt;0,0,0),1))</f>
        <v>0</v>
      </c>
      <c r="T1199" s="95" t="str">
        <f>IF(DATOS!BT1127=P$74,DATOS!C1127,"")</f>
        <v/>
      </c>
    </row>
    <row r="1200" spans="18:20" x14ac:dyDescent="0.25">
      <c r="R1200" s="83">
        <f t="shared" si="20"/>
        <v>0</v>
      </c>
      <c r="S1200" s="83">
        <f>IF(T1200="",0,IFERROR(IF(VLOOKUP(T1200,T$73:T1199,1,0)&gt;0,0,0),1))</f>
        <v>0</v>
      </c>
      <c r="T1200" s="95" t="str">
        <f>IF(DATOS!BT1128=P$74,DATOS!C1128,"")</f>
        <v/>
      </c>
    </row>
    <row r="1201" spans="18:20" x14ac:dyDescent="0.25">
      <c r="R1201" s="83">
        <f t="shared" si="20"/>
        <v>0</v>
      </c>
      <c r="S1201" s="83">
        <f>IF(T1201="",0,IFERROR(IF(VLOOKUP(T1201,T$73:T1200,1,0)&gt;0,0,0),1))</f>
        <v>0</v>
      </c>
      <c r="T1201" s="95" t="str">
        <f>IF(DATOS!BT1129=P$74,DATOS!C1129,"")</f>
        <v/>
      </c>
    </row>
    <row r="1202" spans="18:20" x14ac:dyDescent="0.25">
      <c r="R1202" s="83">
        <f t="shared" si="20"/>
        <v>0</v>
      </c>
      <c r="S1202" s="83">
        <f>IF(T1202="",0,IFERROR(IF(VLOOKUP(T1202,T$73:T1201,1,0)&gt;0,0,0),1))</f>
        <v>0</v>
      </c>
      <c r="T1202" s="95" t="str">
        <f>IF(DATOS!BT1130=P$74,DATOS!C1130,"")</f>
        <v/>
      </c>
    </row>
    <row r="1203" spans="18:20" x14ac:dyDescent="0.25">
      <c r="R1203" s="83">
        <f t="shared" si="20"/>
        <v>0</v>
      </c>
      <c r="S1203" s="83">
        <f>IF(T1203="",0,IFERROR(IF(VLOOKUP(T1203,T$73:T1202,1,0)&gt;0,0,0),1))</f>
        <v>0</v>
      </c>
      <c r="T1203" s="95" t="str">
        <f>IF(DATOS!BT1131=P$74,DATOS!C1131,"")</f>
        <v/>
      </c>
    </row>
    <row r="1204" spans="18:20" x14ac:dyDescent="0.25">
      <c r="R1204" s="83">
        <f t="shared" si="20"/>
        <v>0</v>
      </c>
      <c r="S1204" s="83">
        <f>IF(T1204="",0,IFERROR(IF(VLOOKUP(T1204,T$73:T1203,1,0)&gt;0,0,0),1))</f>
        <v>0</v>
      </c>
      <c r="T1204" s="95" t="str">
        <f>IF(DATOS!BT1132=P$74,DATOS!C1132,"")</f>
        <v/>
      </c>
    </row>
    <row r="1205" spans="18:20" x14ac:dyDescent="0.25">
      <c r="R1205" s="83">
        <f t="shared" si="20"/>
        <v>0</v>
      </c>
      <c r="S1205" s="83">
        <f>IF(T1205="",0,IFERROR(IF(VLOOKUP(T1205,T$73:T1204,1,0)&gt;0,0,0),1))</f>
        <v>0</v>
      </c>
      <c r="T1205" s="95" t="str">
        <f>IF(DATOS!BT1133=P$74,DATOS!C1133,"")</f>
        <v/>
      </c>
    </row>
    <row r="1206" spans="18:20" x14ac:dyDescent="0.25">
      <c r="R1206" s="83">
        <f t="shared" si="20"/>
        <v>0</v>
      </c>
      <c r="S1206" s="83">
        <f>IF(T1206="",0,IFERROR(IF(VLOOKUP(T1206,T$73:T1205,1,0)&gt;0,0,0),1))</f>
        <v>0</v>
      </c>
      <c r="T1206" s="95" t="str">
        <f>IF(DATOS!BT1134=P$74,DATOS!C1134,"")</f>
        <v/>
      </c>
    </row>
    <row r="1207" spans="18:20" x14ac:dyDescent="0.25">
      <c r="R1207" s="83">
        <f t="shared" si="20"/>
        <v>0</v>
      </c>
      <c r="S1207" s="83">
        <f>IF(T1207="",0,IFERROR(IF(VLOOKUP(T1207,T$73:T1206,1,0)&gt;0,0,0),1))</f>
        <v>0</v>
      </c>
      <c r="T1207" s="95" t="str">
        <f>IF(DATOS!BT1135=P$74,DATOS!C1135,"")</f>
        <v/>
      </c>
    </row>
    <row r="1208" spans="18:20" x14ac:dyDescent="0.25">
      <c r="R1208" s="83">
        <f t="shared" si="20"/>
        <v>0</v>
      </c>
      <c r="S1208" s="83">
        <f>IF(T1208="",0,IFERROR(IF(VLOOKUP(T1208,T$73:T1207,1,0)&gt;0,0,0),1))</f>
        <v>0</v>
      </c>
      <c r="T1208" s="95" t="str">
        <f>IF(DATOS!BT1136=P$74,DATOS!C1136,"")</f>
        <v/>
      </c>
    </row>
    <row r="1209" spans="18:20" x14ac:dyDescent="0.25">
      <c r="R1209" s="83">
        <f t="shared" si="20"/>
        <v>0</v>
      </c>
      <c r="S1209" s="83">
        <f>IF(T1209="",0,IFERROR(IF(VLOOKUP(T1209,T$73:T1208,1,0)&gt;0,0,0),1))</f>
        <v>0</v>
      </c>
      <c r="T1209" s="95" t="str">
        <f>IF(DATOS!BT1137=P$74,DATOS!C1137,"")</f>
        <v/>
      </c>
    </row>
    <row r="1210" spans="18:20" x14ac:dyDescent="0.25">
      <c r="R1210" s="83">
        <f t="shared" si="20"/>
        <v>0</v>
      </c>
      <c r="S1210" s="83">
        <f>IF(T1210="",0,IFERROR(IF(VLOOKUP(T1210,T$73:T1209,1,0)&gt;0,0,0),1))</f>
        <v>0</v>
      </c>
      <c r="T1210" s="95" t="str">
        <f>IF(DATOS!BT1138=P$74,DATOS!C1138,"")</f>
        <v/>
      </c>
    </row>
    <row r="1211" spans="18:20" x14ac:dyDescent="0.25">
      <c r="R1211" s="83">
        <f t="shared" si="20"/>
        <v>0</v>
      </c>
      <c r="S1211" s="83">
        <f>IF(T1211="",0,IFERROR(IF(VLOOKUP(T1211,T$73:T1210,1,0)&gt;0,0,0),1))</f>
        <v>0</v>
      </c>
      <c r="T1211" s="95" t="str">
        <f>IF(DATOS!BT1139=P$74,DATOS!C1139,"")</f>
        <v/>
      </c>
    </row>
    <row r="1212" spans="18:20" x14ac:dyDescent="0.25">
      <c r="R1212" s="83">
        <f t="shared" si="20"/>
        <v>0</v>
      </c>
      <c r="S1212" s="83">
        <f>IF(T1212="",0,IFERROR(IF(VLOOKUP(T1212,T$73:T1211,1,0)&gt;0,0,0),1))</f>
        <v>0</v>
      </c>
      <c r="T1212" s="95" t="str">
        <f>IF(DATOS!BT1140=P$74,DATOS!C1140,"")</f>
        <v/>
      </c>
    </row>
    <row r="1213" spans="18:20" x14ac:dyDescent="0.25">
      <c r="R1213" s="83">
        <f t="shared" si="20"/>
        <v>0</v>
      </c>
      <c r="S1213" s="83">
        <f>IF(T1213="",0,IFERROR(IF(VLOOKUP(T1213,T$73:T1212,1,0)&gt;0,0,0),1))</f>
        <v>0</v>
      </c>
      <c r="T1213" s="95" t="str">
        <f>IF(DATOS!BT1141=P$74,DATOS!C1141,"")</f>
        <v/>
      </c>
    </row>
    <row r="1214" spans="18:20" x14ac:dyDescent="0.25">
      <c r="R1214" s="83">
        <f t="shared" si="20"/>
        <v>0</v>
      </c>
      <c r="S1214" s="83">
        <f>IF(T1214="",0,IFERROR(IF(VLOOKUP(T1214,T$73:T1213,1,0)&gt;0,0,0),1))</f>
        <v>0</v>
      </c>
      <c r="T1214" s="95" t="str">
        <f>IF(DATOS!BT1142=P$74,DATOS!C1142,"")</f>
        <v/>
      </c>
    </row>
    <row r="1215" spans="18:20" x14ac:dyDescent="0.25">
      <c r="R1215" s="83">
        <f t="shared" si="20"/>
        <v>0</v>
      </c>
      <c r="S1215" s="83">
        <f>IF(T1215="",0,IFERROR(IF(VLOOKUP(T1215,T$73:T1214,1,0)&gt;0,0,0),1))</f>
        <v>0</v>
      </c>
      <c r="T1215" s="95" t="str">
        <f>IF(DATOS!BT1143=P$74,DATOS!C1143,"")</f>
        <v/>
      </c>
    </row>
    <row r="1216" spans="18:20" x14ac:dyDescent="0.25">
      <c r="R1216" s="83">
        <f t="shared" si="20"/>
        <v>0</v>
      </c>
      <c r="S1216" s="83">
        <f>IF(T1216="",0,IFERROR(IF(VLOOKUP(T1216,T$73:T1215,1,0)&gt;0,0,0),1))</f>
        <v>0</v>
      </c>
      <c r="T1216" s="95" t="str">
        <f>IF(DATOS!BT1144=P$74,DATOS!C1144,"")</f>
        <v/>
      </c>
    </row>
    <row r="1217" spans="18:20" x14ac:dyDescent="0.25">
      <c r="R1217" s="83">
        <f t="shared" si="20"/>
        <v>0</v>
      </c>
      <c r="S1217" s="83">
        <f>IF(T1217="",0,IFERROR(IF(VLOOKUP(T1217,T$73:T1216,1,0)&gt;0,0,0),1))</f>
        <v>0</v>
      </c>
      <c r="T1217" s="95" t="str">
        <f>IF(DATOS!BT1145=P$74,DATOS!C1145,"")</f>
        <v/>
      </c>
    </row>
    <row r="1218" spans="18:20" x14ac:dyDescent="0.25">
      <c r="R1218" s="83">
        <f t="shared" si="20"/>
        <v>0</v>
      </c>
      <c r="S1218" s="83">
        <f>IF(T1218="",0,IFERROR(IF(VLOOKUP(T1218,T$73:T1217,1,0)&gt;0,0,0),1))</f>
        <v>0</v>
      </c>
      <c r="T1218" s="95" t="str">
        <f>IF(DATOS!BT1146=P$74,DATOS!C1146,"")</f>
        <v/>
      </c>
    </row>
    <row r="1219" spans="18:20" x14ac:dyDescent="0.25">
      <c r="R1219" s="83">
        <f t="shared" si="20"/>
        <v>0</v>
      </c>
      <c r="S1219" s="83">
        <f>IF(T1219="",0,IFERROR(IF(VLOOKUP(T1219,T$73:T1218,1,0)&gt;0,0,0),1))</f>
        <v>0</v>
      </c>
      <c r="T1219" s="95" t="str">
        <f>IF(DATOS!BT1147=P$74,DATOS!C1147,"")</f>
        <v/>
      </c>
    </row>
    <row r="1220" spans="18:20" x14ac:dyDescent="0.25">
      <c r="R1220" s="83">
        <f t="shared" si="20"/>
        <v>0</v>
      </c>
      <c r="S1220" s="83">
        <f>IF(T1220="",0,IFERROR(IF(VLOOKUP(T1220,T$73:T1219,1,0)&gt;0,0,0),1))</f>
        <v>0</v>
      </c>
      <c r="T1220" s="95" t="str">
        <f>IF(DATOS!BT1148=P$74,DATOS!C1148,"")</f>
        <v/>
      </c>
    </row>
    <row r="1221" spans="18:20" x14ac:dyDescent="0.25">
      <c r="R1221" s="83">
        <f t="shared" si="20"/>
        <v>0</v>
      </c>
      <c r="S1221" s="83">
        <f>IF(T1221="",0,IFERROR(IF(VLOOKUP(T1221,T$73:T1220,1,0)&gt;0,0,0),1))</f>
        <v>0</v>
      </c>
      <c r="T1221" s="95" t="str">
        <f>IF(DATOS!BT1149=P$74,DATOS!C1149,"")</f>
        <v/>
      </c>
    </row>
    <row r="1222" spans="18:20" x14ac:dyDescent="0.25">
      <c r="R1222" s="83">
        <f t="shared" si="20"/>
        <v>0</v>
      </c>
      <c r="S1222" s="83">
        <f>IF(T1222="",0,IFERROR(IF(VLOOKUP(T1222,T$73:T1221,1,0)&gt;0,0,0),1))</f>
        <v>0</v>
      </c>
      <c r="T1222" s="95" t="str">
        <f>IF(DATOS!BT1150=P$74,DATOS!C1150,"")</f>
        <v/>
      </c>
    </row>
    <row r="1223" spans="18:20" x14ac:dyDescent="0.25">
      <c r="R1223" s="83">
        <f t="shared" si="20"/>
        <v>0</v>
      </c>
      <c r="S1223" s="83">
        <f>IF(T1223="",0,IFERROR(IF(VLOOKUP(T1223,T$73:T1222,1,0)&gt;0,0,0),1))</f>
        <v>0</v>
      </c>
      <c r="T1223" s="95" t="str">
        <f>IF(DATOS!BT1151=P$74,DATOS!C1151,"")</f>
        <v/>
      </c>
    </row>
    <row r="1224" spans="18:20" x14ac:dyDescent="0.25">
      <c r="R1224" s="83">
        <f t="shared" si="20"/>
        <v>0</v>
      </c>
      <c r="S1224" s="83">
        <f>IF(T1224="",0,IFERROR(IF(VLOOKUP(T1224,T$73:T1223,1,0)&gt;0,0,0),1))</f>
        <v>0</v>
      </c>
      <c r="T1224" s="95" t="str">
        <f>IF(DATOS!BT1152=P$74,DATOS!C1152,"")</f>
        <v/>
      </c>
    </row>
    <row r="1225" spans="18:20" x14ac:dyDescent="0.25">
      <c r="R1225" s="83">
        <f t="shared" si="20"/>
        <v>0</v>
      </c>
      <c r="S1225" s="83">
        <f>IF(T1225="",0,IFERROR(IF(VLOOKUP(T1225,T$73:T1224,1,0)&gt;0,0,0),1))</f>
        <v>0</v>
      </c>
      <c r="T1225" s="95" t="str">
        <f>IF(DATOS!BT1153=P$74,DATOS!C1153,"")</f>
        <v/>
      </c>
    </row>
    <row r="1226" spans="18:20" x14ac:dyDescent="0.25">
      <c r="R1226" s="83">
        <f t="shared" ref="R1226:R1289" si="21">R1225+S1226</f>
        <v>0</v>
      </c>
      <c r="S1226" s="83">
        <f>IF(T1226="",0,IFERROR(IF(VLOOKUP(T1226,T$73:T1225,1,0)&gt;0,0,0),1))</f>
        <v>0</v>
      </c>
      <c r="T1226" s="95" t="str">
        <f>IF(DATOS!BT1154=P$74,DATOS!C1154,"")</f>
        <v/>
      </c>
    </row>
    <row r="1227" spans="18:20" x14ac:dyDescent="0.25">
      <c r="R1227" s="83">
        <f t="shared" si="21"/>
        <v>0</v>
      </c>
      <c r="S1227" s="83">
        <f>IF(T1227="",0,IFERROR(IF(VLOOKUP(T1227,T$73:T1226,1,0)&gt;0,0,0),1))</f>
        <v>0</v>
      </c>
      <c r="T1227" s="95" t="str">
        <f>IF(DATOS!BT1155=P$74,DATOS!C1155,"")</f>
        <v/>
      </c>
    </row>
    <row r="1228" spans="18:20" x14ac:dyDescent="0.25">
      <c r="R1228" s="83">
        <f t="shared" si="21"/>
        <v>0</v>
      </c>
      <c r="S1228" s="83">
        <f>IF(T1228="",0,IFERROR(IF(VLOOKUP(T1228,T$73:T1227,1,0)&gt;0,0,0),1))</f>
        <v>0</v>
      </c>
      <c r="T1228" s="95" t="str">
        <f>IF(DATOS!BT1156=P$74,DATOS!C1156,"")</f>
        <v/>
      </c>
    </row>
    <row r="1229" spans="18:20" x14ac:dyDescent="0.25">
      <c r="R1229" s="83">
        <f t="shared" si="21"/>
        <v>0</v>
      </c>
      <c r="S1229" s="83">
        <f>IF(T1229="",0,IFERROR(IF(VLOOKUP(T1229,T$73:T1228,1,0)&gt;0,0,0),1))</f>
        <v>0</v>
      </c>
      <c r="T1229" s="95" t="str">
        <f>IF(DATOS!BT1157=P$74,DATOS!C1157,"")</f>
        <v/>
      </c>
    </row>
    <row r="1230" spans="18:20" x14ac:dyDescent="0.25">
      <c r="R1230" s="83">
        <f t="shared" si="21"/>
        <v>0</v>
      </c>
      <c r="S1230" s="83">
        <f>IF(T1230="",0,IFERROR(IF(VLOOKUP(T1230,T$73:T1229,1,0)&gt;0,0,0),1))</f>
        <v>0</v>
      </c>
      <c r="T1230" s="95" t="str">
        <f>IF(DATOS!BT1158=P$74,DATOS!C1158,"")</f>
        <v/>
      </c>
    </row>
    <row r="1231" spans="18:20" x14ac:dyDescent="0.25">
      <c r="R1231" s="83">
        <f t="shared" si="21"/>
        <v>0</v>
      </c>
      <c r="S1231" s="83">
        <f>IF(T1231="",0,IFERROR(IF(VLOOKUP(T1231,T$73:T1230,1,0)&gt;0,0,0),1))</f>
        <v>0</v>
      </c>
      <c r="T1231" s="95" t="str">
        <f>IF(DATOS!BT1159=P$74,DATOS!C1159,"")</f>
        <v/>
      </c>
    </row>
    <row r="1232" spans="18:20" x14ac:dyDescent="0.25">
      <c r="R1232" s="83">
        <f t="shared" si="21"/>
        <v>0</v>
      </c>
      <c r="S1232" s="83">
        <f>IF(T1232="",0,IFERROR(IF(VLOOKUP(T1232,T$73:T1231,1,0)&gt;0,0,0),1))</f>
        <v>0</v>
      </c>
      <c r="T1232" s="95" t="str">
        <f>IF(DATOS!BT1160=P$74,DATOS!C1160,"")</f>
        <v/>
      </c>
    </row>
    <row r="1233" spans="18:20" x14ac:dyDescent="0.25">
      <c r="R1233" s="83">
        <f t="shared" si="21"/>
        <v>0</v>
      </c>
      <c r="S1233" s="83">
        <f>IF(T1233="",0,IFERROR(IF(VLOOKUP(T1233,T$73:T1232,1,0)&gt;0,0,0),1))</f>
        <v>0</v>
      </c>
      <c r="T1233" s="95" t="str">
        <f>IF(DATOS!BT1161=P$74,DATOS!C1161,"")</f>
        <v/>
      </c>
    </row>
    <row r="1234" spans="18:20" x14ac:dyDescent="0.25">
      <c r="R1234" s="83">
        <f t="shared" si="21"/>
        <v>0</v>
      </c>
      <c r="S1234" s="83">
        <f>IF(T1234="",0,IFERROR(IF(VLOOKUP(T1234,T$73:T1233,1,0)&gt;0,0,0),1))</f>
        <v>0</v>
      </c>
      <c r="T1234" s="95" t="str">
        <f>IF(DATOS!BT1162=P$74,DATOS!C1162,"")</f>
        <v/>
      </c>
    </row>
    <row r="1235" spans="18:20" x14ac:dyDescent="0.25">
      <c r="R1235" s="83">
        <f t="shared" si="21"/>
        <v>0</v>
      </c>
      <c r="S1235" s="83">
        <f>IF(T1235="",0,IFERROR(IF(VLOOKUP(T1235,T$73:T1234,1,0)&gt;0,0,0),1))</f>
        <v>0</v>
      </c>
      <c r="T1235" s="95" t="str">
        <f>IF(DATOS!BT1163=P$74,DATOS!C1163,"")</f>
        <v/>
      </c>
    </row>
    <row r="1236" spans="18:20" x14ac:dyDescent="0.25">
      <c r="R1236" s="83">
        <f t="shared" si="21"/>
        <v>0</v>
      </c>
      <c r="S1236" s="83">
        <f>IF(T1236="",0,IFERROR(IF(VLOOKUP(T1236,T$73:T1235,1,0)&gt;0,0,0),1))</f>
        <v>0</v>
      </c>
      <c r="T1236" s="95" t="str">
        <f>IF(DATOS!BT1164=P$74,DATOS!C1164,"")</f>
        <v/>
      </c>
    </row>
    <row r="1237" spans="18:20" x14ac:dyDescent="0.25">
      <c r="R1237" s="83">
        <f t="shared" si="21"/>
        <v>0</v>
      </c>
      <c r="S1237" s="83">
        <f>IF(T1237="",0,IFERROR(IF(VLOOKUP(T1237,T$73:T1236,1,0)&gt;0,0,0),1))</f>
        <v>0</v>
      </c>
      <c r="T1237" s="95" t="str">
        <f>IF(DATOS!BT1165=P$74,DATOS!C1165,"")</f>
        <v/>
      </c>
    </row>
    <row r="1238" spans="18:20" x14ac:dyDescent="0.25">
      <c r="R1238" s="83">
        <f t="shared" si="21"/>
        <v>0</v>
      </c>
      <c r="S1238" s="83">
        <f>IF(T1238="",0,IFERROR(IF(VLOOKUP(T1238,T$73:T1237,1,0)&gt;0,0,0),1))</f>
        <v>0</v>
      </c>
      <c r="T1238" s="95" t="str">
        <f>IF(DATOS!BT1166=P$74,DATOS!C1166,"")</f>
        <v/>
      </c>
    </row>
    <row r="1239" spans="18:20" x14ac:dyDescent="0.25">
      <c r="R1239" s="83">
        <f t="shared" si="21"/>
        <v>0</v>
      </c>
      <c r="S1239" s="83">
        <f>IF(T1239="",0,IFERROR(IF(VLOOKUP(T1239,T$73:T1238,1,0)&gt;0,0,0),1))</f>
        <v>0</v>
      </c>
      <c r="T1239" s="95" t="str">
        <f>IF(DATOS!BT1167=P$74,DATOS!C1167,"")</f>
        <v/>
      </c>
    </row>
    <row r="1240" spans="18:20" x14ac:dyDescent="0.25">
      <c r="R1240" s="83">
        <f t="shared" si="21"/>
        <v>0</v>
      </c>
      <c r="S1240" s="83">
        <f>IF(T1240="",0,IFERROR(IF(VLOOKUP(T1240,T$73:T1239,1,0)&gt;0,0,0),1))</f>
        <v>0</v>
      </c>
      <c r="T1240" s="95" t="str">
        <f>IF(DATOS!BT1168=P$74,DATOS!C1168,"")</f>
        <v/>
      </c>
    </row>
    <row r="1241" spans="18:20" x14ac:dyDescent="0.25">
      <c r="R1241" s="83">
        <f t="shared" si="21"/>
        <v>0</v>
      </c>
      <c r="S1241" s="83">
        <f>IF(T1241="",0,IFERROR(IF(VLOOKUP(T1241,T$73:T1240,1,0)&gt;0,0,0),1))</f>
        <v>0</v>
      </c>
      <c r="T1241" s="95" t="str">
        <f>IF(DATOS!BT1169=P$74,DATOS!C1169,"")</f>
        <v/>
      </c>
    </row>
    <row r="1242" spans="18:20" x14ac:dyDescent="0.25">
      <c r="R1242" s="83">
        <f t="shared" si="21"/>
        <v>0</v>
      </c>
      <c r="S1242" s="83">
        <f>IF(T1242="",0,IFERROR(IF(VLOOKUP(T1242,T$73:T1241,1,0)&gt;0,0,0),1))</f>
        <v>0</v>
      </c>
      <c r="T1242" s="95" t="str">
        <f>IF(DATOS!BT1170=P$74,DATOS!C1170,"")</f>
        <v/>
      </c>
    </row>
    <row r="1243" spans="18:20" x14ac:dyDescent="0.25">
      <c r="R1243" s="83">
        <f t="shared" si="21"/>
        <v>0</v>
      </c>
      <c r="S1243" s="83">
        <f>IF(T1243="",0,IFERROR(IF(VLOOKUP(T1243,T$73:T1242,1,0)&gt;0,0,0),1))</f>
        <v>0</v>
      </c>
      <c r="T1243" s="95" t="str">
        <f>IF(DATOS!BT1171=P$74,DATOS!C1171,"")</f>
        <v/>
      </c>
    </row>
    <row r="1244" spans="18:20" x14ac:dyDescent="0.25">
      <c r="R1244" s="83">
        <f t="shared" si="21"/>
        <v>0</v>
      </c>
      <c r="S1244" s="83">
        <f>IF(T1244="",0,IFERROR(IF(VLOOKUP(T1244,T$73:T1243,1,0)&gt;0,0,0),1))</f>
        <v>0</v>
      </c>
      <c r="T1244" s="95" t="str">
        <f>IF(DATOS!BT1172=P$74,DATOS!C1172,"")</f>
        <v/>
      </c>
    </row>
    <row r="1245" spans="18:20" x14ac:dyDescent="0.25">
      <c r="R1245" s="83">
        <f t="shared" si="21"/>
        <v>0</v>
      </c>
      <c r="S1245" s="83">
        <f>IF(T1245="",0,IFERROR(IF(VLOOKUP(T1245,T$73:T1244,1,0)&gt;0,0,0),1))</f>
        <v>0</v>
      </c>
      <c r="T1245" s="95" t="str">
        <f>IF(DATOS!BT1173=P$74,DATOS!C1173,"")</f>
        <v/>
      </c>
    </row>
    <row r="1246" spans="18:20" x14ac:dyDescent="0.25">
      <c r="R1246" s="83">
        <f t="shared" si="21"/>
        <v>0</v>
      </c>
      <c r="S1246" s="83">
        <f>IF(T1246="",0,IFERROR(IF(VLOOKUP(T1246,T$73:T1245,1,0)&gt;0,0,0),1))</f>
        <v>0</v>
      </c>
      <c r="T1246" s="95" t="str">
        <f>IF(DATOS!BT1174=P$74,DATOS!C1174,"")</f>
        <v/>
      </c>
    </row>
    <row r="1247" spans="18:20" x14ac:dyDescent="0.25">
      <c r="R1247" s="83">
        <f t="shared" si="21"/>
        <v>0</v>
      </c>
      <c r="S1247" s="83">
        <f>IF(T1247="",0,IFERROR(IF(VLOOKUP(T1247,T$73:T1246,1,0)&gt;0,0,0),1))</f>
        <v>0</v>
      </c>
      <c r="T1247" s="95" t="str">
        <f>IF(DATOS!BT1175=P$74,DATOS!C1175,"")</f>
        <v/>
      </c>
    </row>
    <row r="1248" spans="18:20" x14ac:dyDescent="0.25">
      <c r="R1248" s="83">
        <f t="shared" si="21"/>
        <v>0</v>
      </c>
      <c r="S1248" s="83">
        <f>IF(T1248="",0,IFERROR(IF(VLOOKUP(T1248,T$73:T1247,1,0)&gt;0,0,0),1))</f>
        <v>0</v>
      </c>
      <c r="T1248" s="95" t="str">
        <f>IF(DATOS!BT1176=P$74,DATOS!C1176,"")</f>
        <v/>
      </c>
    </row>
    <row r="1249" spans="18:20" x14ac:dyDescent="0.25">
      <c r="R1249" s="83">
        <f t="shared" si="21"/>
        <v>0</v>
      </c>
      <c r="S1249" s="83">
        <f>IF(T1249="",0,IFERROR(IF(VLOOKUP(T1249,T$73:T1248,1,0)&gt;0,0,0),1))</f>
        <v>0</v>
      </c>
      <c r="T1249" s="95" t="str">
        <f>IF(DATOS!BT1177=P$74,DATOS!C1177,"")</f>
        <v/>
      </c>
    </row>
    <row r="1250" spans="18:20" x14ac:dyDescent="0.25">
      <c r="R1250" s="83">
        <f t="shared" si="21"/>
        <v>0</v>
      </c>
      <c r="S1250" s="83">
        <f>IF(T1250="",0,IFERROR(IF(VLOOKUP(T1250,T$73:T1249,1,0)&gt;0,0,0),1))</f>
        <v>0</v>
      </c>
      <c r="T1250" s="95" t="str">
        <f>IF(DATOS!BT1178=P$74,DATOS!C1178,"")</f>
        <v/>
      </c>
    </row>
    <row r="1251" spans="18:20" x14ac:dyDescent="0.25">
      <c r="R1251" s="83">
        <f t="shared" si="21"/>
        <v>0</v>
      </c>
      <c r="S1251" s="83">
        <f>IF(T1251="",0,IFERROR(IF(VLOOKUP(T1251,T$73:T1250,1,0)&gt;0,0,0),1))</f>
        <v>0</v>
      </c>
      <c r="T1251" s="95" t="str">
        <f>IF(DATOS!BT1179=P$74,DATOS!C1179,"")</f>
        <v/>
      </c>
    </row>
    <row r="1252" spans="18:20" x14ac:dyDescent="0.25">
      <c r="R1252" s="83">
        <f t="shared" si="21"/>
        <v>0</v>
      </c>
      <c r="S1252" s="83">
        <f>IF(T1252="",0,IFERROR(IF(VLOOKUP(T1252,T$73:T1251,1,0)&gt;0,0,0),1))</f>
        <v>0</v>
      </c>
      <c r="T1252" s="95" t="str">
        <f>IF(DATOS!BT1180=P$74,DATOS!C1180,"")</f>
        <v/>
      </c>
    </row>
    <row r="1253" spans="18:20" x14ac:dyDescent="0.25">
      <c r="R1253" s="83">
        <f t="shared" si="21"/>
        <v>0</v>
      </c>
      <c r="S1253" s="83">
        <f>IF(T1253="",0,IFERROR(IF(VLOOKUP(T1253,T$73:T1252,1,0)&gt;0,0,0),1))</f>
        <v>0</v>
      </c>
      <c r="T1253" s="95" t="str">
        <f>IF(DATOS!BT1181=P$74,DATOS!C1181,"")</f>
        <v/>
      </c>
    </row>
    <row r="1254" spans="18:20" x14ac:dyDescent="0.25">
      <c r="R1254" s="83">
        <f t="shared" si="21"/>
        <v>0</v>
      </c>
      <c r="S1254" s="83">
        <f>IF(T1254="",0,IFERROR(IF(VLOOKUP(T1254,T$73:T1253,1,0)&gt;0,0,0),1))</f>
        <v>0</v>
      </c>
      <c r="T1254" s="95" t="str">
        <f>IF(DATOS!BT1182=P$74,DATOS!C1182,"")</f>
        <v/>
      </c>
    </row>
    <row r="1255" spans="18:20" x14ac:dyDescent="0.25">
      <c r="R1255" s="83">
        <f t="shared" si="21"/>
        <v>0</v>
      </c>
      <c r="S1255" s="83">
        <f>IF(T1255="",0,IFERROR(IF(VLOOKUP(T1255,T$73:T1254,1,0)&gt;0,0,0),1))</f>
        <v>0</v>
      </c>
      <c r="T1255" s="95" t="str">
        <f>IF(DATOS!BT1183=P$74,DATOS!C1183,"")</f>
        <v/>
      </c>
    </row>
    <row r="1256" spans="18:20" x14ac:dyDescent="0.25">
      <c r="R1256" s="83">
        <f t="shared" si="21"/>
        <v>0</v>
      </c>
      <c r="S1256" s="83">
        <f>IF(T1256="",0,IFERROR(IF(VLOOKUP(T1256,T$73:T1255,1,0)&gt;0,0,0),1))</f>
        <v>0</v>
      </c>
      <c r="T1256" s="95" t="str">
        <f>IF(DATOS!BT1184=P$74,DATOS!C1184,"")</f>
        <v/>
      </c>
    </row>
    <row r="1257" spans="18:20" x14ac:dyDescent="0.25">
      <c r="R1257" s="83">
        <f t="shared" si="21"/>
        <v>0</v>
      </c>
      <c r="S1257" s="83">
        <f>IF(T1257="",0,IFERROR(IF(VLOOKUP(T1257,T$73:T1256,1,0)&gt;0,0,0),1))</f>
        <v>0</v>
      </c>
      <c r="T1257" s="95" t="str">
        <f>IF(DATOS!BT1185=P$74,DATOS!C1185,"")</f>
        <v/>
      </c>
    </row>
    <row r="1258" spans="18:20" x14ac:dyDescent="0.25">
      <c r="R1258" s="83">
        <f t="shared" si="21"/>
        <v>0</v>
      </c>
      <c r="S1258" s="83">
        <f>IF(T1258="",0,IFERROR(IF(VLOOKUP(T1258,T$73:T1257,1,0)&gt;0,0,0),1))</f>
        <v>0</v>
      </c>
      <c r="T1258" s="95" t="str">
        <f>IF(DATOS!BT1186=P$74,DATOS!C1186,"")</f>
        <v/>
      </c>
    </row>
    <row r="1259" spans="18:20" x14ac:dyDescent="0.25">
      <c r="R1259" s="83">
        <f t="shared" si="21"/>
        <v>0</v>
      </c>
      <c r="S1259" s="83">
        <f>IF(T1259="",0,IFERROR(IF(VLOOKUP(T1259,T$73:T1258,1,0)&gt;0,0,0),1))</f>
        <v>0</v>
      </c>
      <c r="T1259" s="95" t="str">
        <f>IF(DATOS!BT1187=P$74,DATOS!C1187,"")</f>
        <v/>
      </c>
    </row>
    <row r="1260" spans="18:20" x14ac:dyDescent="0.25">
      <c r="R1260" s="83">
        <f t="shared" si="21"/>
        <v>0</v>
      </c>
      <c r="S1260" s="83">
        <f>IF(T1260="",0,IFERROR(IF(VLOOKUP(T1260,T$73:T1259,1,0)&gt;0,0,0),1))</f>
        <v>0</v>
      </c>
      <c r="T1260" s="95" t="str">
        <f>IF(DATOS!BT1188=P$74,DATOS!C1188,"")</f>
        <v/>
      </c>
    </row>
    <row r="1261" spans="18:20" x14ac:dyDescent="0.25">
      <c r="R1261" s="83">
        <f t="shared" si="21"/>
        <v>0</v>
      </c>
      <c r="S1261" s="83">
        <f>IF(T1261="",0,IFERROR(IF(VLOOKUP(T1261,T$73:T1260,1,0)&gt;0,0,0),1))</f>
        <v>0</v>
      </c>
      <c r="T1261" s="95" t="str">
        <f>IF(DATOS!BT1189=P$74,DATOS!C1189,"")</f>
        <v/>
      </c>
    </row>
    <row r="1262" spans="18:20" x14ac:dyDescent="0.25">
      <c r="R1262" s="83">
        <f t="shared" si="21"/>
        <v>0</v>
      </c>
      <c r="S1262" s="83">
        <f>IF(T1262="",0,IFERROR(IF(VLOOKUP(T1262,T$73:T1261,1,0)&gt;0,0,0),1))</f>
        <v>0</v>
      </c>
      <c r="T1262" s="95" t="str">
        <f>IF(DATOS!BT1190=P$74,DATOS!C1190,"")</f>
        <v/>
      </c>
    </row>
    <row r="1263" spans="18:20" x14ac:dyDescent="0.25">
      <c r="R1263" s="83">
        <f t="shared" si="21"/>
        <v>0</v>
      </c>
      <c r="S1263" s="83">
        <f>IF(T1263="",0,IFERROR(IF(VLOOKUP(T1263,T$73:T1262,1,0)&gt;0,0,0),1))</f>
        <v>0</v>
      </c>
      <c r="T1263" s="95" t="str">
        <f>IF(DATOS!BT1191=P$74,DATOS!C1191,"")</f>
        <v/>
      </c>
    </row>
    <row r="1264" spans="18:20" x14ac:dyDescent="0.25">
      <c r="R1264" s="83">
        <f t="shared" si="21"/>
        <v>0</v>
      </c>
      <c r="S1264" s="83">
        <f>IF(T1264="",0,IFERROR(IF(VLOOKUP(T1264,T$73:T1263,1,0)&gt;0,0,0),1))</f>
        <v>0</v>
      </c>
      <c r="T1264" s="95" t="str">
        <f>IF(DATOS!BT1192=P$74,DATOS!C1192,"")</f>
        <v/>
      </c>
    </row>
    <row r="1265" spans="18:20" x14ac:dyDescent="0.25">
      <c r="R1265" s="83">
        <f t="shared" si="21"/>
        <v>0</v>
      </c>
      <c r="S1265" s="83">
        <f>IF(T1265="",0,IFERROR(IF(VLOOKUP(T1265,T$73:T1264,1,0)&gt;0,0,0),1))</f>
        <v>0</v>
      </c>
      <c r="T1265" s="95" t="str">
        <f>IF(DATOS!BT1193=P$74,DATOS!C1193,"")</f>
        <v/>
      </c>
    </row>
    <row r="1266" spans="18:20" x14ac:dyDescent="0.25">
      <c r="R1266" s="83">
        <f t="shared" si="21"/>
        <v>0</v>
      </c>
      <c r="S1266" s="83">
        <f>IF(T1266="",0,IFERROR(IF(VLOOKUP(T1266,T$73:T1265,1,0)&gt;0,0,0),1))</f>
        <v>0</v>
      </c>
      <c r="T1266" s="95" t="str">
        <f>IF(DATOS!BT1194=P$74,DATOS!C1194,"")</f>
        <v/>
      </c>
    </row>
    <row r="1267" spans="18:20" x14ac:dyDescent="0.25">
      <c r="R1267" s="83">
        <f t="shared" si="21"/>
        <v>0</v>
      </c>
      <c r="S1267" s="83">
        <f>IF(T1267="",0,IFERROR(IF(VLOOKUP(T1267,T$73:T1266,1,0)&gt;0,0,0),1))</f>
        <v>0</v>
      </c>
      <c r="T1267" s="95" t="str">
        <f>IF(DATOS!BT1195=P$74,DATOS!C1195,"")</f>
        <v/>
      </c>
    </row>
    <row r="1268" spans="18:20" x14ac:dyDescent="0.25">
      <c r="R1268" s="83">
        <f t="shared" si="21"/>
        <v>0</v>
      </c>
      <c r="S1268" s="83">
        <f>IF(T1268="",0,IFERROR(IF(VLOOKUP(T1268,T$73:T1267,1,0)&gt;0,0,0),1))</f>
        <v>0</v>
      </c>
      <c r="T1268" s="95" t="str">
        <f>IF(DATOS!BT1196=P$74,DATOS!C1196,"")</f>
        <v/>
      </c>
    </row>
    <row r="1269" spans="18:20" x14ac:dyDescent="0.25">
      <c r="R1269" s="83">
        <f t="shared" si="21"/>
        <v>0</v>
      </c>
      <c r="S1269" s="83">
        <f>IF(T1269="",0,IFERROR(IF(VLOOKUP(T1269,T$73:T1268,1,0)&gt;0,0,0),1))</f>
        <v>0</v>
      </c>
      <c r="T1269" s="95" t="str">
        <f>IF(DATOS!BT1197=P$74,DATOS!C1197,"")</f>
        <v/>
      </c>
    </row>
    <row r="1270" spans="18:20" x14ac:dyDescent="0.25">
      <c r="R1270" s="83">
        <f t="shared" si="21"/>
        <v>0</v>
      </c>
      <c r="S1270" s="83">
        <f>IF(T1270="",0,IFERROR(IF(VLOOKUP(T1270,T$73:T1269,1,0)&gt;0,0,0),1))</f>
        <v>0</v>
      </c>
      <c r="T1270" s="95" t="str">
        <f>IF(DATOS!BT1198=P$74,DATOS!C1198,"")</f>
        <v/>
      </c>
    </row>
    <row r="1271" spans="18:20" x14ac:dyDescent="0.25">
      <c r="R1271" s="83">
        <f t="shared" si="21"/>
        <v>0</v>
      </c>
      <c r="S1271" s="83">
        <f>IF(T1271="",0,IFERROR(IF(VLOOKUP(T1271,T$73:T1270,1,0)&gt;0,0,0),1))</f>
        <v>0</v>
      </c>
      <c r="T1271" s="95" t="str">
        <f>IF(DATOS!BT1199=P$74,DATOS!C1199,"")</f>
        <v/>
      </c>
    </row>
    <row r="1272" spans="18:20" x14ac:dyDescent="0.25">
      <c r="R1272" s="83">
        <f t="shared" si="21"/>
        <v>0</v>
      </c>
      <c r="S1272" s="83">
        <f>IF(T1272="",0,IFERROR(IF(VLOOKUP(T1272,T$73:T1271,1,0)&gt;0,0,0),1))</f>
        <v>0</v>
      </c>
      <c r="T1272" s="95" t="str">
        <f>IF(DATOS!BT1200=P$74,DATOS!C1200,"")</f>
        <v/>
      </c>
    </row>
    <row r="1273" spans="18:20" x14ac:dyDescent="0.25">
      <c r="R1273" s="83">
        <f t="shared" si="21"/>
        <v>0</v>
      </c>
      <c r="S1273" s="83">
        <f>IF(T1273="",0,IFERROR(IF(VLOOKUP(T1273,T$73:T1272,1,0)&gt;0,0,0),1))</f>
        <v>0</v>
      </c>
      <c r="T1273" s="95" t="str">
        <f>IF(DATOS!BT1201=P$74,DATOS!C1201,"")</f>
        <v/>
      </c>
    </row>
    <row r="1274" spans="18:20" x14ac:dyDescent="0.25">
      <c r="R1274" s="83">
        <f t="shared" si="21"/>
        <v>0</v>
      </c>
      <c r="S1274" s="83">
        <f>IF(T1274="",0,IFERROR(IF(VLOOKUP(T1274,T$73:T1273,1,0)&gt;0,0,0),1))</f>
        <v>0</v>
      </c>
      <c r="T1274" s="95" t="str">
        <f>IF(DATOS!BT1202=P$74,DATOS!C1202,"")</f>
        <v/>
      </c>
    </row>
    <row r="1275" spans="18:20" x14ac:dyDescent="0.25">
      <c r="R1275" s="83">
        <f t="shared" si="21"/>
        <v>0</v>
      </c>
      <c r="S1275" s="83">
        <f>IF(T1275="",0,IFERROR(IF(VLOOKUP(T1275,T$73:T1274,1,0)&gt;0,0,0),1))</f>
        <v>0</v>
      </c>
      <c r="T1275" s="95" t="str">
        <f>IF(DATOS!BT1203=P$74,DATOS!C1203,"")</f>
        <v/>
      </c>
    </row>
    <row r="1276" spans="18:20" x14ac:dyDescent="0.25">
      <c r="R1276" s="83">
        <f t="shared" si="21"/>
        <v>0</v>
      </c>
      <c r="S1276" s="83">
        <f>IF(T1276="",0,IFERROR(IF(VLOOKUP(T1276,T$73:T1275,1,0)&gt;0,0,0),1))</f>
        <v>0</v>
      </c>
      <c r="T1276" s="95" t="str">
        <f>IF(DATOS!BT1204=P$74,DATOS!C1204,"")</f>
        <v/>
      </c>
    </row>
    <row r="1277" spans="18:20" x14ac:dyDescent="0.25">
      <c r="R1277" s="83">
        <f t="shared" si="21"/>
        <v>0</v>
      </c>
      <c r="S1277" s="83">
        <f>IF(T1277="",0,IFERROR(IF(VLOOKUP(T1277,T$73:T1276,1,0)&gt;0,0,0),1))</f>
        <v>0</v>
      </c>
      <c r="T1277" s="95" t="str">
        <f>IF(DATOS!BT1205=P$74,DATOS!C1205,"")</f>
        <v/>
      </c>
    </row>
    <row r="1278" spans="18:20" x14ac:dyDescent="0.25">
      <c r="R1278" s="83">
        <f t="shared" si="21"/>
        <v>0</v>
      </c>
      <c r="S1278" s="83">
        <f>IF(T1278="",0,IFERROR(IF(VLOOKUP(T1278,T$73:T1277,1,0)&gt;0,0,0),1))</f>
        <v>0</v>
      </c>
      <c r="T1278" s="95" t="str">
        <f>IF(DATOS!BT1206=P$74,DATOS!C1206,"")</f>
        <v/>
      </c>
    </row>
    <row r="1279" spans="18:20" x14ac:dyDescent="0.25">
      <c r="R1279" s="83">
        <f t="shared" si="21"/>
        <v>0</v>
      </c>
      <c r="S1279" s="83">
        <f>IF(T1279="",0,IFERROR(IF(VLOOKUP(T1279,T$73:T1278,1,0)&gt;0,0,0),1))</f>
        <v>0</v>
      </c>
      <c r="T1279" s="95" t="str">
        <f>IF(DATOS!BT1207=P$74,DATOS!C1207,"")</f>
        <v/>
      </c>
    </row>
    <row r="1280" spans="18:20" x14ac:dyDescent="0.25">
      <c r="R1280" s="83">
        <f t="shared" si="21"/>
        <v>0</v>
      </c>
      <c r="S1280" s="83">
        <f>IF(T1280="",0,IFERROR(IF(VLOOKUP(T1280,T$73:T1279,1,0)&gt;0,0,0),1))</f>
        <v>0</v>
      </c>
      <c r="T1280" s="95" t="str">
        <f>IF(DATOS!BT1208=P$74,DATOS!C1208,"")</f>
        <v/>
      </c>
    </row>
    <row r="1281" spans="18:20" x14ac:dyDescent="0.25">
      <c r="R1281" s="83">
        <f t="shared" si="21"/>
        <v>0</v>
      </c>
      <c r="S1281" s="83">
        <f>IF(T1281="",0,IFERROR(IF(VLOOKUP(T1281,T$73:T1280,1,0)&gt;0,0,0),1))</f>
        <v>0</v>
      </c>
      <c r="T1281" s="95" t="str">
        <f>IF(DATOS!BT1209=P$74,DATOS!C1209,"")</f>
        <v/>
      </c>
    </row>
    <row r="1282" spans="18:20" x14ac:dyDescent="0.25">
      <c r="R1282" s="83">
        <f t="shared" si="21"/>
        <v>0</v>
      </c>
      <c r="S1282" s="83">
        <f>IF(T1282="",0,IFERROR(IF(VLOOKUP(T1282,T$73:T1281,1,0)&gt;0,0,0),1))</f>
        <v>0</v>
      </c>
      <c r="T1282" s="95" t="str">
        <f>IF(DATOS!BT1210=P$74,DATOS!C1210,"")</f>
        <v/>
      </c>
    </row>
    <row r="1283" spans="18:20" x14ac:dyDescent="0.25">
      <c r="R1283" s="83">
        <f t="shared" si="21"/>
        <v>0</v>
      </c>
      <c r="S1283" s="83">
        <f>IF(T1283="",0,IFERROR(IF(VLOOKUP(T1283,T$73:T1282,1,0)&gt;0,0,0),1))</f>
        <v>0</v>
      </c>
      <c r="T1283" s="95" t="str">
        <f>IF(DATOS!BT1211=P$74,DATOS!C1211,"")</f>
        <v/>
      </c>
    </row>
    <row r="1284" spans="18:20" x14ac:dyDescent="0.25">
      <c r="R1284" s="83">
        <f t="shared" si="21"/>
        <v>0</v>
      </c>
      <c r="S1284" s="83">
        <f>IF(T1284="",0,IFERROR(IF(VLOOKUP(T1284,T$73:T1283,1,0)&gt;0,0,0),1))</f>
        <v>0</v>
      </c>
      <c r="T1284" s="95" t="str">
        <f>IF(DATOS!BT1212=P$74,DATOS!C1212,"")</f>
        <v/>
      </c>
    </row>
    <row r="1285" spans="18:20" x14ac:dyDescent="0.25">
      <c r="R1285" s="83">
        <f t="shared" si="21"/>
        <v>0</v>
      </c>
      <c r="S1285" s="83">
        <f>IF(T1285="",0,IFERROR(IF(VLOOKUP(T1285,T$73:T1284,1,0)&gt;0,0,0),1))</f>
        <v>0</v>
      </c>
      <c r="T1285" s="95" t="str">
        <f>IF(DATOS!BT1213=P$74,DATOS!C1213,"")</f>
        <v/>
      </c>
    </row>
    <row r="1286" spans="18:20" x14ac:dyDescent="0.25">
      <c r="R1286" s="83">
        <f t="shared" si="21"/>
        <v>0</v>
      </c>
      <c r="S1286" s="83">
        <f>IF(T1286="",0,IFERROR(IF(VLOOKUP(T1286,T$73:T1285,1,0)&gt;0,0,0),1))</f>
        <v>0</v>
      </c>
      <c r="T1286" s="95" t="str">
        <f>IF(DATOS!BT1214=P$74,DATOS!C1214,"")</f>
        <v/>
      </c>
    </row>
    <row r="1287" spans="18:20" x14ac:dyDescent="0.25">
      <c r="R1287" s="83">
        <f t="shared" si="21"/>
        <v>0</v>
      </c>
      <c r="S1287" s="83">
        <f>IF(T1287="",0,IFERROR(IF(VLOOKUP(T1287,T$73:T1286,1,0)&gt;0,0,0),1))</f>
        <v>0</v>
      </c>
      <c r="T1287" s="95" t="str">
        <f>IF(DATOS!BT1215=P$74,DATOS!C1215,"")</f>
        <v/>
      </c>
    </row>
    <row r="1288" spans="18:20" x14ac:dyDescent="0.25">
      <c r="R1288" s="83">
        <f t="shared" si="21"/>
        <v>0</v>
      </c>
      <c r="S1288" s="83">
        <f>IF(T1288="",0,IFERROR(IF(VLOOKUP(T1288,T$73:T1287,1,0)&gt;0,0,0),1))</f>
        <v>0</v>
      </c>
      <c r="T1288" s="95" t="str">
        <f>IF(DATOS!BT1216=P$74,DATOS!C1216,"")</f>
        <v/>
      </c>
    </row>
    <row r="1289" spans="18:20" x14ac:dyDescent="0.25">
      <c r="R1289" s="83">
        <f t="shared" si="21"/>
        <v>0</v>
      </c>
      <c r="S1289" s="83">
        <f>IF(T1289="",0,IFERROR(IF(VLOOKUP(T1289,T$73:T1288,1,0)&gt;0,0,0),1))</f>
        <v>0</v>
      </c>
      <c r="T1289" s="95" t="str">
        <f>IF(DATOS!BT1217=P$74,DATOS!C1217,"")</f>
        <v/>
      </c>
    </row>
    <row r="1290" spans="18:20" x14ac:dyDescent="0.25">
      <c r="R1290" s="83">
        <f t="shared" ref="R1290:R1353" si="22">R1289+S1290</f>
        <v>0</v>
      </c>
      <c r="S1290" s="83">
        <f>IF(T1290="",0,IFERROR(IF(VLOOKUP(T1290,T$73:T1289,1,0)&gt;0,0,0),1))</f>
        <v>0</v>
      </c>
      <c r="T1290" s="95" t="str">
        <f>IF(DATOS!BT1218=P$74,DATOS!C1218,"")</f>
        <v/>
      </c>
    </row>
    <row r="1291" spans="18:20" x14ac:dyDescent="0.25">
      <c r="R1291" s="83">
        <f t="shared" si="22"/>
        <v>0</v>
      </c>
      <c r="S1291" s="83">
        <f>IF(T1291="",0,IFERROR(IF(VLOOKUP(T1291,T$73:T1290,1,0)&gt;0,0,0),1))</f>
        <v>0</v>
      </c>
      <c r="T1291" s="95" t="str">
        <f>IF(DATOS!BT1219=P$74,DATOS!C1219,"")</f>
        <v/>
      </c>
    </row>
    <row r="1292" spans="18:20" x14ac:dyDescent="0.25">
      <c r="R1292" s="83">
        <f t="shared" si="22"/>
        <v>0</v>
      </c>
      <c r="S1292" s="83">
        <f>IF(T1292="",0,IFERROR(IF(VLOOKUP(T1292,T$73:T1291,1,0)&gt;0,0,0),1))</f>
        <v>0</v>
      </c>
      <c r="T1292" s="95" t="str">
        <f>IF(DATOS!BT1220=P$74,DATOS!C1220,"")</f>
        <v/>
      </c>
    </row>
    <row r="1293" spans="18:20" x14ac:dyDescent="0.25">
      <c r="R1293" s="83">
        <f t="shared" si="22"/>
        <v>0</v>
      </c>
      <c r="S1293" s="83">
        <f>IF(T1293="",0,IFERROR(IF(VLOOKUP(T1293,T$73:T1292,1,0)&gt;0,0,0),1))</f>
        <v>0</v>
      </c>
      <c r="T1293" s="95" t="str">
        <f>IF(DATOS!BT1221=P$74,DATOS!C1221,"")</f>
        <v/>
      </c>
    </row>
    <row r="1294" spans="18:20" x14ac:dyDescent="0.25">
      <c r="R1294" s="83">
        <f t="shared" si="22"/>
        <v>0</v>
      </c>
      <c r="S1294" s="83">
        <f>IF(T1294="",0,IFERROR(IF(VLOOKUP(T1294,T$73:T1293,1,0)&gt;0,0,0),1))</f>
        <v>0</v>
      </c>
      <c r="T1294" s="95" t="str">
        <f>IF(DATOS!BT1222=P$74,DATOS!C1222,"")</f>
        <v/>
      </c>
    </row>
    <row r="1295" spans="18:20" x14ac:dyDescent="0.25">
      <c r="R1295" s="83">
        <f t="shared" si="22"/>
        <v>0</v>
      </c>
      <c r="S1295" s="83">
        <f>IF(T1295="",0,IFERROR(IF(VLOOKUP(T1295,T$73:T1294,1,0)&gt;0,0,0),1))</f>
        <v>0</v>
      </c>
      <c r="T1295" s="95" t="str">
        <f>IF(DATOS!BT1223=P$74,DATOS!C1223,"")</f>
        <v/>
      </c>
    </row>
    <row r="1296" spans="18:20" x14ac:dyDescent="0.25">
      <c r="R1296" s="83">
        <f t="shared" si="22"/>
        <v>0</v>
      </c>
      <c r="S1296" s="83">
        <f>IF(T1296="",0,IFERROR(IF(VLOOKUP(T1296,T$73:T1295,1,0)&gt;0,0,0),1))</f>
        <v>0</v>
      </c>
      <c r="T1296" s="95" t="str">
        <f>IF(DATOS!BT1224=P$74,DATOS!C1224,"")</f>
        <v/>
      </c>
    </row>
    <row r="1297" spans="18:20" x14ac:dyDescent="0.25">
      <c r="R1297" s="83">
        <f t="shared" si="22"/>
        <v>0</v>
      </c>
      <c r="S1297" s="83">
        <f>IF(T1297="",0,IFERROR(IF(VLOOKUP(T1297,T$73:T1296,1,0)&gt;0,0,0),1))</f>
        <v>0</v>
      </c>
      <c r="T1297" s="95" t="str">
        <f>IF(DATOS!BT1225=P$74,DATOS!C1225,"")</f>
        <v/>
      </c>
    </row>
    <row r="1298" spans="18:20" x14ac:dyDescent="0.25">
      <c r="R1298" s="83">
        <f t="shared" si="22"/>
        <v>0</v>
      </c>
      <c r="S1298" s="83">
        <f>IF(T1298="",0,IFERROR(IF(VLOOKUP(T1298,T$73:T1297,1,0)&gt;0,0,0),1))</f>
        <v>0</v>
      </c>
      <c r="T1298" s="95" t="str">
        <f>IF(DATOS!BT1226=P$74,DATOS!C1226,"")</f>
        <v/>
      </c>
    </row>
    <row r="1299" spans="18:20" x14ac:dyDescent="0.25">
      <c r="R1299" s="83">
        <f t="shared" si="22"/>
        <v>0</v>
      </c>
      <c r="S1299" s="83">
        <f>IF(T1299="",0,IFERROR(IF(VLOOKUP(T1299,T$73:T1298,1,0)&gt;0,0,0),1))</f>
        <v>0</v>
      </c>
      <c r="T1299" s="95" t="str">
        <f>IF(DATOS!BT1227=P$74,DATOS!C1227,"")</f>
        <v/>
      </c>
    </row>
    <row r="1300" spans="18:20" x14ac:dyDescent="0.25">
      <c r="R1300" s="83">
        <f t="shared" si="22"/>
        <v>0</v>
      </c>
      <c r="S1300" s="83">
        <f>IF(T1300="",0,IFERROR(IF(VLOOKUP(T1300,T$73:T1299,1,0)&gt;0,0,0),1))</f>
        <v>0</v>
      </c>
      <c r="T1300" s="95" t="str">
        <f>IF(DATOS!BT1228=P$74,DATOS!C1228,"")</f>
        <v/>
      </c>
    </row>
    <row r="1301" spans="18:20" x14ac:dyDescent="0.25">
      <c r="R1301" s="83">
        <f t="shared" si="22"/>
        <v>0</v>
      </c>
      <c r="S1301" s="83">
        <f>IF(T1301="",0,IFERROR(IF(VLOOKUP(T1301,T$73:T1300,1,0)&gt;0,0,0),1))</f>
        <v>0</v>
      </c>
      <c r="T1301" s="95" t="str">
        <f>IF(DATOS!BT1229=P$74,DATOS!C1229,"")</f>
        <v/>
      </c>
    </row>
    <row r="1302" spans="18:20" x14ac:dyDescent="0.25">
      <c r="R1302" s="83">
        <f t="shared" si="22"/>
        <v>0</v>
      </c>
      <c r="S1302" s="83">
        <f>IF(T1302="",0,IFERROR(IF(VLOOKUP(T1302,T$73:T1301,1,0)&gt;0,0,0),1))</f>
        <v>0</v>
      </c>
      <c r="T1302" s="95" t="str">
        <f>IF(DATOS!BT1230=P$74,DATOS!C1230,"")</f>
        <v/>
      </c>
    </row>
    <row r="1303" spans="18:20" x14ac:dyDescent="0.25">
      <c r="R1303" s="83">
        <f t="shared" si="22"/>
        <v>0</v>
      </c>
      <c r="S1303" s="83">
        <f>IF(T1303="",0,IFERROR(IF(VLOOKUP(T1303,T$73:T1302,1,0)&gt;0,0,0),1))</f>
        <v>0</v>
      </c>
      <c r="T1303" s="95" t="str">
        <f>IF(DATOS!BT1231=P$74,DATOS!C1231,"")</f>
        <v/>
      </c>
    </row>
    <row r="1304" spans="18:20" x14ac:dyDescent="0.25">
      <c r="R1304" s="83">
        <f t="shared" si="22"/>
        <v>0</v>
      </c>
      <c r="S1304" s="83">
        <f>IF(T1304="",0,IFERROR(IF(VLOOKUP(T1304,T$73:T1303,1,0)&gt;0,0,0),1))</f>
        <v>0</v>
      </c>
      <c r="T1304" s="95" t="str">
        <f>IF(DATOS!BT1232=P$74,DATOS!C1232,"")</f>
        <v/>
      </c>
    </row>
    <row r="1305" spans="18:20" x14ac:dyDescent="0.25">
      <c r="R1305" s="83">
        <f t="shared" si="22"/>
        <v>0</v>
      </c>
      <c r="S1305" s="83">
        <f>IF(T1305="",0,IFERROR(IF(VLOOKUP(T1305,T$73:T1304,1,0)&gt;0,0,0),1))</f>
        <v>0</v>
      </c>
      <c r="T1305" s="95" t="str">
        <f>IF(DATOS!BT1233=P$74,DATOS!C1233,"")</f>
        <v/>
      </c>
    </row>
    <row r="1306" spans="18:20" x14ac:dyDescent="0.25">
      <c r="R1306" s="83">
        <f t="shared" si="22"/>
        <v>0</v>
      </c>
      <c r="S1306" s="83">
        <f>IF(T1306="",0,IFERROR(IF(VLOOKUP(T1306,T$73:T1305,1,0)&gt;0,0,0),1))</f>
        <v>0</v>
      </c>
      <c r="T1306" s="95" t="str">
        <f>IF(DATOS!BT1234=P$74,DATOS!C1234,"")</f>
        <v/>
      </c>
    </row>
    <row r="1307" spans="18:20" x14ac:dyDescent="0.25">
      <c r="R1307" s="83">
        <f t="shared" si="22"/>
        <v>0</v>
      </c>
      <c r="S1307" s="83">
        <f>IF(T1307="",0,IFERROR(IF(VLOOKUP(T1307,T$73:T1306,1,0)&gt;0,0,0),1))</f>
        <v>0</v>
      </c>
      <c r="T1307" s="95" t="str">
        <f>IF(DATOS!BT1235=P$74,DATOS!C1235,"")</f>
        <v/>
      </c>
    </row>
    <row r="1308" spans="18:20" x14ac:dyDescent="0.25">
      <c r="R1308" s="83">
        <f t="shared" si="22"/>
        <v>0</v>
      </c>
      <c r="S1308" s="83">
        <f>IF(T1308="",0,IFERROR(IF(VLOOKUP(T1308,T$73:T1307,1,0)&gt;0,0,0),1))</f>
        <v>0</v>
      </c>
      <c r="T1308" s="95" t="str">
        <f>IF(DATOS!BT1236=P$74,DATOS!C1236,"")</f>
        <v/>
      </c>
    </row>
    <row r="1309" spans="18:20" x14ac:dyDescent="0.25">
      <c r="R1309" s="83">
        <f t="shared" si="22"/>
        <v>0</v>
      </c>
      <c r="S1309" s="83">
        <f>IF(T1309="",0,IFERROR(IF(VLOOKUP(T1309,T$73:T1308,1,0)&gt;0,0,0),1))</f>
        <v>0</v>
      </c>
      <c r="T1309" s="95" t="str">
        <f>IF(DATOS!BT1237=P$74,DATOS!C1237,"")</f>
        <v/>
      </c>
    </row>
    <row r="1310" spans="18:20" x14ac:dyDescent="0.25">
      <c r="R1310" s="83">
        <f t="shared" si="22"/>
        <v>0</v>
      </c>
      <c r="S1310" s="83">
        <f>IF(T1310="",0,IFERROR(IF(VLOOKUP(T1310,T$73:T1309,1,0)&gt;0,0,0),1))</f>
        <v>0</v>
      </c>
      <c r="T1310" s="95" t="str">
        <f>IF(DATOS!BT1238=P$74,DATOS!C1238,"")</f>
        <v/>
      </c>
    </row>
    <row r="1311" spans="18:20" x14ac:dyDescent="0.25">
      <c r="R1311" s="83">
        <f t="shared" si="22"/>
        <v>0</v>
      </c>
      <c r="S1311" s="83">
        <f>IF(T1311="",0,IFERROR(IF(VLOOKUP(T1311,T$73:T1310,1,0)&gt;0,0,0),1))</f>
        <v>0</v>
      </c>
      <c r="T1311" s="95" t="str">
        <f>IF(DATOS!BT1239=P$74,DATOS!C1239,"")</f>
        <v/>
      </c>
    </row>
    <row r="1312" spans="18:20" x14ac:dyDescent="0.25">
      <c r="R1312" s="83">
        <f t="shared" si="22"/>
        <v>0</v>
      </c>
      <c r="S1312" s="83">
        <f>IF(T1312="",0,IFERROR(IF(VLOOKUP(T1312,T$73:T1311,1,0)&gt;0,0,0),1))</f>
        <v>0</v>
      </c>
      <c r="T1312" s="95" t="str">
        <f>IF(DATOS!BT1240=P$74,DATOS!C1240,"")</f>
        <v/>
      </c>
    </row>
    <row r="1313" spans="18:20" x14ac:dyDescent="0.25">
      <c r="R1313" s="83">
        <f t="shared" si="22"/>
        <v>0</v>
      </c>
      <c r="S1313" s="83">
        <f>IF(T1313="",0,IFERROR(IF(VLOOKUP(T1313,T$73:T1312,1,0)&gt;0,0,0),1))</f>
        <v>0</v>
      </c>
      <c r="T1313" s="95" t="str">
        <f>IF(DATOS!BT1241=P$74,DATOS!C1241,"")</f>
        <v/>
      </c>
    </row>
    <row r="1314" spans="18:20" x14ac:dyDescent="0.25">
      <c r="R1314" s="83">
        <f t="shared" si="22"/>
        <v>0</v>
      </c>
      <c r="S1314" s="83">
        <f>IF(T1314="",0,IFERROR(IF(VLOOKUP(T1314,T$73:T1313,1,0)&gt;0,0,0),1))</f>
        <v>0</v>
      </c>
      <c r="T1314" s="95" t="str">
        <f>IF(DATOS!BT1242=P$74,DATOS!C1242,"")</f>
        <v/>
      </c>
    </row>
    <row r="1315" spans="18:20" x14ac:dyDescent="0.25">
      <c r="R1315" s="83">
        <f t="shared" si="22"/>
        <v>0</v>
      </c>
      <c r="S1315" s="83">
        <f>IF(T1315="",0,IFERROR(IF(VLOOKUP(T1315,T$73:T1314,1,0)&gt;0,0,0),1))</f>
        <v>0</v>
      </c>
      <c r="T1315" s="95" t="str">
        <f>IF(DATOS!BT1243=P$74,DATOS!C1243,"")</f>
        <v/>
      </c>
    </row>
    <row r="1316" spans="18:20" x14ac:dyDescent="0.25">
      <c r="R1316" s="83">
        <f t="shared" si="22"/>
        <v>0</v>
      </c>
      <c r="S1316" s="83">
        <f>IF(T1316="",0,IFERROR(IF(VLOOKUP(T1316,T$73:T1315,1,0)&gt;0,0,0),1))</f>
        <v>0</v>
      </c>
      <c r="T1316" s="95" t="str">
        <f>IF(DATOS!BT1244=P$74,DATOS!C1244,"")</f>
        <v/>
      </c>
    </row>
    <row r="1317" spans="18:20" x14ac:dyDescent="0.25">
      <c r="R1317" s="83">
        <f t="shared" si="22"/>
        <v>0</v>
      </c>
      <c r="S1317" s="83">
        <f>IF(T1317="",0,IFERROR(IF(VLOOKUP(T1317,T$73:T1316,1,0)&gt;0,0,0),1))</f>
        <v>0</v>
      </c>
      <c r="T1317" s="95" t="str">
        <f>IF(DATOS!BT1245=P$74,DATOS!C1245,"")</f>
        <v/>
      </c>
    </row>
    <row r="1318" spans="18:20" x14ac:dyDescent="0.25">
      <c r="R1318" s="83">
        <f t="shared" si="22"/>
        <v>0</v>
      </c>
      <c r="S1318" s="83">
        <f>IF(T1318="",0,IFERROR(IF(VLOOKUP(T1318,T$73:T1317,1,0)&gt;0,0,0),1))</f>
        <v>0</v>
      </c>
      <c r="T1318" s="95" t="str">
        <f>IF(DATOS!BT1246=P$74,DATOS!C1246,"")</f>
        <v/>
      </c>
    </row>
    <row r="1319" spans="18:20" x14ac:dyDescent="0.25">
      <c r="R1319" s="83">
        <f t="shared" si="22"/>
        <v>0</v>
      </c>
      <c r="S1319" s="83">
        <f>IF(T1319="",0,IFERROR(IF(VLOOKUP(T1319,T$73:T1318,1,0)&gt;0,0,0),1))</f>
        <v>0</v>
      </c>
      <c r="T1319" s="95" t="str">
        <f>IF(DATOS!BT1247=P$74,DATOS!C1247,"")</f>
        <v/>
      </c>
    </row>
    <row r="1320" spans="18:20" x14ac:dyDescent="0.25">
      <c r="R1320" s="83">
        <f t="shared" si="22"/>
        <v>0</v>
      </c>
      <c r="S1320" s="83">
        <f>IF(T1320="",0,IFERROR(IF(VLOOKUP(T1320,T$73:T1319,1,0)&gt;0,0,0),1))</f>
        <v>0</v>
      </c>
      <c r="T1320" s="95" t="str">
        <f>IF(DATOS!BT1248=P$74,DATOS!C1248,"")</f>
        <v/>
      </c>
    </row>
    <row r="1321" spans="18:20" x14ac:dyDescent="0.25">
      <c r="R1321" s="83">
        <f t="shared" si="22"/>
        <v>0</v>
      </c>
      <c r="S1321" s="83">
        <f>IF(T1321="",0,IFERROR(IF(VLOOKUP(T1321,T$73:T1320,1,0)&gt;0,0,0),1))</f>
        <v>0</v>
      </c>
      <c r="T1321" s="95" t="str">
        <f>IF(DATOS!BT1249=P$74,DATOS!C1249,"")</f>
        <v/>
      </c>
    </row>
    <row r="1322" spans="18:20" x14ac:dyDescent="0.25">
      <c r="R1322" s="83">
        <f t="shared" si="22"/>
        <v>0</v>
      </c>
      <c r="S1322" s="83">
        <f>IF(T1322="",0,IFERROR(IF(VLOOKUP(T1322,T$73:T1321,1,0)&gt;0,0,0),1))</f>
        <v>0</v>
      </c>
      <c r="T1322" s="95" t="str">
        <f>IF(DATOS!BT1250=P$74,DATOS!C1250,"")</f>
        <v/>
      </c>
    </row>
    <row r="1323" spans="18:20" x14ac:dyDescent="0.25">
      <c r="R1323" s="83">
        <f t="shared" si="22"/>
        <v>0</v>
      </c>
      <c r="S1323" s="83">
        <f>IF(T1323="",0,IFERROR(IF(VLOOKUP(T1323,T$73:T1322,1,0)&gt;0,0,0),1))</f>
        <v>0</v>
      </c>
      <c r="T1323" s="95" t="str">
        <f>IF(DATOS!BT1251=P$74,DATOS!C1251,"")</f>
        <v/>
      </c>
    </row>
    <row r="1324" spans="18:20" x14ac:dyDescent="0.25">
      <c r="R1324" s="83">
        <f t="shared" si="22"/>
        <v>0</v>
      </c>
      <c r="S1324" s="83">
        <f>IF(T1324="",0,IFERROR(IF(VLOOKUP(T1324,T$73:T1323,1,0)&gt;0,0,0),1))</f>
        <v>0</v>
      </c>
      <c r="T1324" s="95" t="str">
        <f>IF(DATOS!BT1252=P$74,DATOS!C1252,"")</f>
        <v/>
      </c>
    </row>
    <row r="1325" spans="18:20" x14ac:dyDescent="0.25">
      <c r="R1325" s="83">
        <f t="shared" si="22"/>
        <v>0</v>
      </c>
      <c r="S1325" s="83">
        <f>IF(T1325="",0,IFERROR(IF(VLOOKUP(T1325,T$73:T1324,1,0)&gt;0,0,0),1))</f>
        <v>0</v>
      </c>
      <c r="T1325" s="95" t="str">
        <f>IF(DATOS!BT1253=P$74,DATOS!C1253,"")</f>
        <v/>
      </c>
    </row>
    <row r="1326" spans="18:20" x14ac:dyDescent="0.25">
      <c r="R1326" s="83">
        <f t="shared" si="22"/>
        <v>0</v>
      </c>
      <c r="S1326" s="83">
        <f>IF(T1326="",0,IFERROR(IF(VLOOKUP(T1326,T$73:T1325,1,0)&gt;0,0,0),1))</f>
        <v>0</v>
      </c>
      <c r="T1326" s="95" t="str">
        <f>IF(DATOS!BT1254=P$74,DATOS!C1254,"")</f>
        <v/>
      </c>
    </row>
    <row r="1327" spans="18:20" x14ac:dyDescent="0.25">
      <c r="R1327" s="83">
        <f t="shared" si="22"/>
        <v>0</v>
      </c>
      <c r="S1327" s="83">
        <f>IF(T1327="",0,IFERROR(IF(VLOOKUP(T1327,T$73:T1326,1,0)&gt;0,0,0),1))</f>
        <v>0</v>
      </c>
      <c r="T1327" s="95" t="str">
        <f>IF(DATOS!BT1255=P$74,DATOS!C1255,"")</f>
        <v/>
      </c>
    </row>
    <row r="1328" spans="18:20" x14ac:dyDescent="0.25">
      <c r="R1328" s="83">
        <f t="shared" si="22"/>
        <v>0</v>
      </c>
      <c r="S1328" s="83">
        <f>IF(T1328="",0,IFERROR(IF(VLOOKUP(T1328,T$73:T1327,1,0)&gt;0,0,0),1))</f>
        <v>0</v>
      </c>
      <c r="T1328" s="95" t="str">
        <f>IF(DATOS!BT1256=P$74,DATOS!C1256,"")</f>
        <v/>
      </c>
    </row>
    <row r="1329" spans="18:20" x14ac:dyDescent="0.25">
      <c r="R1329" s="83">
        <f t="shared" si="22"/>
        <v>0</v>
      </c>
      <c r="S1329" s="83">
        <f>IF(T1329="",0,IFERROR(IF(VLOOKUP(T1329,T$73:T1328,1,0)&gt;0,0,0),1))</f>
        <v>0</v>
      </c>
      <c r="T1329" s="95" t="str">
        <f>IF(DATOS!BT1257=P$74,DATOS!C1257,"")</f>
        <v/>
      </c>
    </row>
    <row r="1330" spans="18:20" x14ac:dyDescent="0.25">
      <c r="R1330" s="83">
        <f t="shared" si="22"/>
        <v>0</v>
      </c>
      <c r="S1330" s="83">
        <f>IF(T1330="",0,IFERROR(IF(VLOOKUP(T1330,T$73:T1329,1,0)&gt;0,0,0),1))</f>
        <v>0</v>
      </c>
      <c r="T1330" s="95" t="str">
        <f>IF(DATOS!BT1258=P$74,DATOS!C1258,"")</f>
        <v/>
      </c>
    </row>
    <row r="1331" spans="18:20" x14ac:dyDescent="0.25">
      <c r="R1331" s="83">
        <f t="shared" si="22"/>
        <v>0</v>
      </c>
      <c r="S1331" s="83">
        <f>IF(T1331="",0,IFERROR(IF(VLOOKUP(T1331,T$73:T1330,1,0)&gt;0,0,0),1))</f>
        <v>0</v>
      </c>
      <c r="T1331" s="95" t="str">
        <f>IF(DATOS!BT1259=P$74,DATOS!C1259,"")</f>
        <v/>
      </c>
    </row>
    <row r="1332" spans="18:20" x14ac:dyDescent="0.25">
      <c r="R1332" s="83">
        <f t="shared" si="22"/>
        <v>0</v>
      </c>
      <c r="S1332" s="83">
        <f>IF(T1332="",0,IFERROR(IF(VLOOKUP(T1332,T$73:T1331,1,0)&gt;0,0,0),1))</f>
        <v>0</v>
      </c>
      <c r="T1332" s="95" t="str">
        <f>IF(DATOS!BT1260=P$74,DATOS!C1260,"")</f>
        <v/>
      </c>
    </row>
    <row r="1333" spans="18:20" x14ac:dyDescent="0.25">
      <c r="R1333" s="83">
        <f t="shared" si="22"/>
        <v>0</v>
      </c>
      <c r="S1333" s="83">
        <f>IF(T1333="",0,IFERROR(IF(VLOOKUP(T1333,T$73:T1332,1,0)&gt;0,0,0),1))</f>
        <v>0</v>
      </c>
      <c r="T1333" s="95" t="str">
        <f>IF(DATOS!BT1261=P$74,DATOS!C1261,"")</f>
        <v/>
      </c>
    </row>
    <row r="1334" spans="18:20" x14ac:dyDescent="0.25">
      <c r="R1334" s="83">
        <f t="shared" si="22"/>
        <v>0</v>
      </c>
      <c r="S1334" s="83">
        <f>IF(T1334="",0,IFERROR(IF(VLOOKUP(T1334,T$73:T1333,1,0)&gt;0,0,0),1))</f>
        <v>0</v>
      </c>
      <c r="T1334" s="95" t="str">
        <f>IF(DATOS!BT1262=P$74,DATOS!C1262,"")</f>
        <v/>
      </c>
    </row>
    <row r="1335" spans="18:20" x14ac:dyDescent="0.25">
      <c r="R1335" s="83">
        <f t="shared" si="22"/>
        <v>0</v>
      </c>
      <c r="S1335" s="83">
        <f>IF(T1335="",0,IFERROR(IF(VLOOKUP(T1335,T$73:T1334,1,0)&gt;0,0,0),1))</f>
        <v>0</v>
      </c>
      <c r="T1335" s="95" t="str">
        <f>IF(DATOS!BT1263=P$74,DATOS!C1263,"")</f>
        <v/>
      </c>
    </row>
    <row r="1336" spans="18:20" x14ac:dyDescent="0.25">
      <c r="R1336" s="83">
        <f t="shared" si="22"/>
        <v>0</v>
      </c>
      <c r="S1336" s="83">
        <f>IF(T1336="",0,IFERROR(IF(VLOOKUP(T1336,T$73:T1335,1,0)&gt;0,0,0),1))</f>
        <v>0</v>
      </c>
      <c r="T1336" s="95" t="str">
        <f>IF(DATOS!BT1264=P$74,DATOS!C1264,"")</f>
        <v/>
      </c>
    </row>
    <row r="1337" spans="18:20" x14ac:dyDescent="0.25">
      <c r="R1337" s="83">
        <f t="shared" si="22"/>
        <v>0</v>
      </c>
      <c r="S1337" s="83">
        <f>IF(T1337="",0,IFERROR(IF(VLOOKUP(T1337,T$73:T1336,1,0)&gt;0,0,0),1))</f>
        <v>0</v>
      </c>
      <c r="T1337" s="95" t="str">
        <f>IF(DATOS!BT1265=P$74,DATOS!C1265,"")</f>
        <v/>
      </c>
    </row>
    <row r="1338" spans="18:20" x14ac:dyDescent="0.25">
      <c r="R1338" s="83">
        <f t="shared" si="22"/>
        <v>0</v>
      </c>
      <c r="S1338" s="83">
        <f>IF(T1338="",0,IFERROR(IF(VLOOKUP(T1338,T$73:T1337,1,0)&gt;0,0,0),1))</f>
        <v>0</v>
      </c>
      <c r="T1338" s="95" t="str">
        <f>IF(DATOS!BT1266=P$74,DATOS!C1266,"")</f>
        <v/>
      </c>
    </row>
    <row r="1339" spans="18:20" x14ac:dyDescent="0.25">
      <c r="R1339" s="83">
        <f t="shared" si="22"/>
        <v>0</v>
      </c>
      <c r="S1339" s="83">
        <f>IF(T1339="",0,IFERROR(IF(VLOOKUP(T1339,T$73:T1338,1,0)&gt;0,0,0),1))</f>
        <v>0</v>
      </c>
      <c r="T1339" s="95" t="str">
        <f>IF(DATOS!BT1267=P$74,DATOS!C1267,"")</f>
        <v/>
      </c>
    </row>
    <row r="1340" spans="18:20" x14ac:dyDescent="0.25">
      <c r="R1340" s="83">
        <f t="shared" si="22"/>
        <v>0</v>
      </c>
      <c r="S1340" s="83">
        <f>IF(T1340="",0,IFERROR(IF(VLOOKUP(T1340,T$73:T1339,1,0)&gt;0,0,0),1))</f>
        <v>0</v>
      </c>
      <c r="T1340" s="95" t="str">
        <f>IF(DATOS!BT1268=P$74,DATOS!C1268,"")</f>
        <v/>
      </c>
    </row>
    <row r="1341" spans="18:20" x14ac:dyDescent="0.25">
      <c r="R1341" s="83">
        <f t="shared" si="22"/>
        <v>0</v>
      </c>
      <c r="S1341" s="83">
        <f>IF(T1341="",0,IFERROR(IF(VLOOKUP(T1341,T$73:T1340,1,0)&gt;0,0,0),1))</f>
        <v>0</v>
      </c>
      <c r="T1341" s="95" t="str">
        <f>IF(DATOS!BT1269=P$74,DATOS!C1269,"")</f>
        <v/>
      </c>
    </row>
    <row r="1342" spans="18:20" x14ac:dyDescent="0.25">
      <c r="R1342" s="83">
        <f t="shared" si="22"/>
        <v>0</v>
      </c>
      <c r="S1342" s="83">
        <f>IF(T1342="",0,IFERROR(IF(VLOOKUP(T1342,T$73:T1341,1,0)&gt;0,0,0),1))</f>
        <v>0</v>
      </c>
      <c r="T1342" s="95" t="str">
        <f>IF(DATOS!BT1270=P$74,DATOS!C1270,"")</f>
        <v/>
      </c>
    </row>
    <row r="1343" spans="18:20" x14ac:dyDescent="0.25">
      <c r="R1343" s="83">
        <f t="shared" si="22"/>
        <v>0</v>
      </c>
      <c r="S1343" s="83">
        <f>IF(T1343="",0,IFERROR(IF(VLOOKUP(T1343,T$73:T1342,1,0)&gt;0,0,0),1))</f>
        <v>0</v>
      </c>
      <c r="T1343" s="95" t="str">
        <f>IF(DATOS!BT1271=P$74,DATOS!C1271,"")</f>
        <v/>
      </c>
    </row>
    <row r="1344" spans="18:20" x14ac:dyDescent="0.25">
      <c r="R1344" s="83">
        <f t="shared" si="22"/>
        <v>0</v>
      </c>
      <c r="S1344" s="83">
        <f>IF(T1344="",0,IFERROR(IF(VLOOKUP(T1344,T$73:T1343,1,0)&gt;0,0,0),1))</f>
        <v>0</v>
      </c>
      <c r="T1344" s="95" t="str">
        <f>IF(DATOS!BT1272=P$74,DATOS!C1272,"")</f>
        <v/>
      </c>
    </row>
    <row r="1345" spans="18:20" x14ac:dyDescent="0.25">
      <c r="R1345" s="83">
        <f t="shared" si="22"/>
        <v>0</v>
      </c>
      <c r="S1345" s="83">
        <f>IF(T1345="",0,IFERROR(IF(VLOOKUP(T1345,T$73:T1344,1,0)&gt;0,0,0),1))</f>
        <v>0</v>
      </c>
      <c r="T1345" s="95" t="str">
        <f>IF(DATOS!BT1273=P$74,DATOS!C1273,"")</f>
        <v/>
      </c>
    </row>
    <row r="1346" spans="18:20" x14ac:dyDescent="0.25">
      <c r="R1346" s="83">
        <f t="shared" si="22"/>
        <v>0</v>
      </c>
      <c r="S1346" s="83">
        <f>IF(T1346="",0,IFERROR(IF(VLOOKUP(T1346,T$73:T1345,1,0)&gt;0,0,0),1))</f>
        <v>0</v>
      </c>
      <c r="T1346" s="95" t="str">
        <f>IF(DATOS!BT1274=P$74,DATOS!C1274,"")</f>
        <v/>
      </c>
    </row>
    <row r="1347" spans="18:20" x14ac:dyDescent="0.25">
      <c r="R1347" s="83">
        <f t="shared" si="22"/>
        <v>0</v>
      </c>
      <c r="S1347" s="83">
        <f>IF(T1347="",0,IFERROR(IF(VLOOKUP(T1347,T$73:T1346,1,0)&gt;0,0,0),1))</f>
        <v>0</v>
      </c>
      <c r="T1347" s="95" t="str">
        <f>IF(DATOS!BT1275=P$74,DATOS!C1275,"")</f>
        <v/>
      </c>
    </row>
    <row r="1348" spans="18:20" x14ac:dyDescent="0.25">
      <c r="R1348" s="83">
        <f t="shared" si="22"/>
        <v>0</v>
      </c>
      <c r="S1348" s="83">
        <f>IF(T1348="",0,IFERROR(IF(VLOOKUP(T1348,T$73:T1347,1,0)&gt;0,0,0),1))</f>
        <v>0</v>
      </c>
      <c r="T1348" s="95" t="str">
        <f>IF(DATOS!BT1276=P$74,DATOS!C1276,"")</f>
        <v/>
      </c>
    </row>
    <row r="1349" spans="18:20" x14ac:dyDescent="0.25">
      <c r="R1349" s="83">
        <f t="shared" si="22"/>
        <v>0</v>
      </c>
      <c r="S1349" s="83">
        <f>IF(T1349="",0,IFERROR(IF(VLOOKUP(T1349,T$73:T1348,1,0)&gt;0,0,0),1))</f>
        <v>0</v>
      </c>
      <c r="T1349" s="95" t="str">
        <f>IF(DATOS!BT1277=P$74,DATOS!C1277,"")</f>
        <v/>
      </c>
    </row>
    <row r="1350" spans="18:20" x14ac:dyDescent="0.25">
      <c r="R1350" s="83">
        <f t="shared" si="22"/>
        <v>0</v>
      </c>
      <c r="S1350" s="83">
        <f>IF(T1350="",0,IFERROR(IF(VLOOKUP(T1350,T$73:T1349,1,0)&gt;0,0,0),1))</f>
        <v>0</v>
      </c>
      <c r="T1350" s="95" t="str">
        <f>IF(DATOS!BT1278=P$74,DATOS!C1278,"")</f>
        <v/>
      </c>
    </row>
    <row r="1351" spans="18:20" x14ac:dyDescent="0.25">
      <c r="R1351" s="83">
        <f t="shared" si="22"/>
        <v>0</v>
      </c>
      <c r="S1351" s="83">
        <f>IF(T1351="",0,IFERROR(IF(VLOOKUP(T1351,T$73:T1350,1,0)&gt;0,0,0),1))</f>
        <v>0</v>
      </c>
      <c r="T1351" s="95" t="str">
        <f>IF(DATOS!BT1279=P$74,DATOS!C1279,"")</f>
        <v/>
      </c>
    </row>
    <row r="1352" spans="18:20" x14ac:dyDescent="0.25">
      <c r="R1352" s="83">
        <f t="shared" si="22"/>
        <v>0</v>
      </c>
      <c r="S1352" s="83">
        <f>IF(T1352="",0,IFERROR(IF(VLOOKUP(T1352,T$73:T1351,1,0)&gt;0,0,0),1))</f>
        <v>0</v>
      </c>
      <c r="T1352" s="95" t="str">
        <f>IF(DATOS!BT1280=P$74,DATOS!C1280,"")</f>
        <v/>
      </c>
    </row>
    <row r="1353" spans="18:20" x14ac:dyDescent="0.25">
      <c r="R1353" s="83">
        <f t="shared" si="22"/>
        <v>0</v>
      </c>
      <c r="S1353" s="83">
        <f>IF(T1353="",0,IFERROR(IF(VLOOKUP(T1353,T$73:T1352,1,0)&gt;0,0,0),1))</f>
        <v>0</v>
      </c>
      <c r="T1353" s="95" t="str">
        <f>IF(DATOS!BT1281=P$74,DATOS!C1281,"")</f>
        <v/>
      </c>
    </row>
    <row r="1354" spans="18:20" x14ac:dyDescent="0.25">
      <c r="R1354" s="83">
        <f t="shared" ref="R1354:R1417" si="23">R1353+S1354</f>
        <v>0</v>
      </c>
      <c r="S1354" s="83">
        <f>IF(T1354="",0,IFERROR(IF(VLOOKUP(T1354,T$73:T1353,1,0)&gt;0,0,0),1))</f>
        <v>0</v>
      </c>
      <c r="T1354" s="95" t="str">
        <f>IF(DATOS!BT1282=P$74,DATOS!C1282,"")</f>
        <v/>
      </c>
    </row>
    <row r="1355" spans="18:20" x14ac:dyDescent="0.25">
      <c r="R1355" s="83">
        <f t="shared" si="23"/>
        <v>0</v>
      </c>
      <c r="S1355" s="83">
        <f>IF(T1355="",0,IFERROR(IF(VLOOKUP(T1355,T$73:T1354,1,0)&gt;0,0,0),1))</f>
        <v>0</v>
      </c>
      <c r="T1355" s="95" t="str">
        <f>IF(DATOS!BT1283=P$74,DATOS!C1283,"")</f>
        <v/>
      </c>
    </row>
    <row r="1356" spans="18:20" x14ac:dyDescent="0.25">
      <c r="R1356" s="83">
        <f t="shared" si="23"/>
        <v>0</v>
      </c>
      <c r="S1356" s="83">
        <f>IF(T1356="",0,IFERROR(IF(VLOOKUP(T1356,T$73:T1355,1,0)&gt;0,0,0),1))</f>
        <v>0</v>
      </c>
      <c r="T1356" s="95" t="str">
        <f>IF(DATOS!BT1284=P$74,DATOS!C1284,"")</f>
        <v/>
      </c>
    </row>
    <row r="1357" spans="18:20" x14ac:dyDescent="0.25">
      <c r="R1357" s="83">
        <f t="shared" si="23"/>
        <v>0</v>
      </c>
      <c r="S1357" s="83">
        <f>IF(T1357="",0,IFERROR(IF(VLOOKUP(T1357,T$73:T1356,1,0)&gt;0,0,0),1))</f>
        <v>0</v>
      </c>
      <c r="T1357" s="95" t="str">
        <f>IF(DATOS!BT1285=P$74,DATOS!C1285,"")</f>
        <v/>
      </c>
    </row>
    <row r="1358" spans="18:20" x14ac:dyDescent="0.25">
      <c r="R1358" s="83">
        <f t="shared" si="23"/>
        <v>0</v>
      </c>
      <c r="S1358" s="83">
        <f>IF(T1358="",0,IFERROR(IF(VLOOKUP(T1358,T$73:T1357,1,0)&gt;0,0,0),1))</f>
        <v>0</v>
      </c>
      <c r="T1358" s="95" t="str">
        <f>IF(DATOS!BT1286=P$74,DATOS!C1286,"")</f>
        <v/>
      </c>
    </row>
    <row r="1359" spans="18:20" x14ac:dyDescent="0.25">
      <c r="R1359" s="83">
        <f t="shared" si="23"/>
        <v>0</v>
      </c>
      <c r="S1359" s="83">
        <f>IF(T1359="",0,IFERROR(IF(VLOOKUP(T1359,T$73:T1358,1,0)&gt;0,0,0),1))</f>
        <v>0</v>
      </c>
      <c r="T1359" s="95" t="str">
        <f>IF(DATOS!BT1287=P$74,DATOS!C1287,"")</f>
        <v/>
      </c>
    </row>
    <row r="1360" spans="18:20" x14ac:dyDescent="0.25">
      <c r="R1360" s="83">
        <f t="shared" si="23"/>
        <v>0</v>
      </c>
      <c r="S1360" s="83">
        <f>IF(T1360="",0,IFERROR(IF(VLOOKUP(T1360,T$73:T1359,1,0)&gt;0,0,0),1))</f>
        <v>0</v>
      </c>
      <c r="T1360" s="95" t="str">
        <f>IF(DATOS!BT1288=P$74,DATOS!C1288,"")</f>
        <v/>
      </c>
    </row>
    <row r="1361" spans="18:20" x14ac:dyDescent="0.25">
      <c r="R1361" s="83">
        <f t="shared" si="23"/>
        <v>0</v>
      </c>
      <c r="S1361" s="83">
        <f>IF(T1361="",0,IFERROR(IF(VLOOKUP(T1361,T$73:T1360,1,0)&gt;0,0,0),1))</f>
        <v>0</v>
      </c>
      <c r="T1361" s="95" t="str">
        <f>IF(DATOS!BT1289=P$74,DATOS!C1289,"")</f>
        <v/>
      </c>
    </row>
    <row r="1362" spans="18:20" x14ac:dyDescent="0.25">
      <c r="R1362" s="83">
        <f t="shared" si="23"/>
        <v>0</v>
      </c>
      <c r="S1362" s="83">
        <f>IF(T1362="",0,IFERROR(IF(VLOOKUP(T1362,T$73:T1361,1,0)&gt;0,0,0),1))</f>
        <v>0</v>
      </c>
      <c r="T1362" s="95" t="str">
        <f>IF(DATOS!BT1290=P$74,DATOS!C1290,"")</f>
        <v/>
      </c>
    </row>
    <row r="1363" spans="18:20" x14ac:dyDescent="0.25">
      <c r="R1363" s="83">
        <f t="shared" si="23"/>
        <v>0</v>
      </c>
      <c r="S1363" s="83">
        <f>IF(T1363="",0,IFERROR(IF(VLOOKUP(T1363,T$73:T1362,1,0)&gt;0,0,0),1))</f>
        <v>0</v>
      </c>
      <c r="T1363" s="95" t="str">
        <f>IF(DATOS!BT1291=P$74,DATOS!C1291,"")</f>
        <v/>
      </c>
    </row>
    <row r="1364" spans="18:20" x14ac:dyDescent="0.25">
      <c r="R1364" s="83">
        <f t="shared" si="23"/>
        <v>0</v>
      </c>
      <c r="S1364" s="83">
        <f>IF(T1364="",0,IFERROR(IF(VLOOKUP(T1364,T$73:T1363,1,0)&gt;0,0,0),1))</f>
        <v>0</v>
      </c>
      <c r="T1364" s="95" t="str">
        <f>IF(DATOS!BT1292=P$74,DATOS!C1292,"")</f>
        <v/>
      </c>
    </row>
    <row r="1365" spans="18:20" x14ac:dyDescent="0.25">
      <c r="R1365" s="83">
        <f t="shared" si="23"/>
        <v>0</v>
      </c>
      <c r="S1365" s="83">
        <f>IF(T1365="",0,IFERROR(IF(VLOOKUP(T1365,T$73:T1364,1,0)&gt;0,0,0),1))</f>
        <v>0</v>
      </c>
      <c r="T1365" s="95" t="str">
        <f>IF(DATOS!BT1293=P$74,DATOS!C1293,"")</f>
        <v/>
      </c>
    </row>
    <row r="1366" spans="18:20" x14ac:dyDescent="0.25">
      <c r="R1366" s="83">
        <f t="shared" si="23"/>
        <v>0</v>
      </c>
      <c r="S1366" s="83">
        <f>IF(T1366="",0,IFERROR(IF(VLOOKUP(T1366,T$73:T1365,1,0)&gt;0,0,0),1))</f>
        <v>0</v>
      </c>
      <c r="T1366" s="95" t="str">
        <f>IF(DATOS!BT1294=P$74,DATOS!C1294,"")</f>
        <v/>
      </c>
    </row>
    <row r="1367" spans="18:20" x14ac:dyDescent="0.25">
      <c r="R1367" s="83">
        <f t="shared" si="23"/>
        <v>0</v>
      </c>
      <c r="S1367" s="83">
        <f>IF(T1367="",0,IFERROR(IF(VLOOKUP(T1367,T$73:T1366,1,0)&gt;0,0,0),1))</f>
        <v>0</v>
      </c>
      <c r="T1367" s="95" t="str">
        <f>IF(DATOS!BT1295=P$74,DATOS!C1295,"")</f>
        <v/>
      </c>
    </row>
    <row r="1368" spans="18:20" x14ac:dyDescent="0.25">
      <c r="R1368" s="83">
        <f t="shared" si="23"/>
        <v>0</v>
      </c>
      <c r="S1368" s="83">
        <f>IF(T1368="",0,IFERROR(IF(VLOOKUP(T1368,T$73:T1367,1,0)&gt;0,0,0),1))</f>
        <v>0</v>
      </c>
      <c r="T1368" s="95" t="str">
        <f>IF(DATOS!BT1296=P$74,DATOS!C1296,"")</f>
        <v/>
      </c>
    </row>
    <row r="1369" spans="18:20" x14ac:dyDescent="0.25">
      <c r="R1369" s="83">
        <f t="shared" si="23"/>
        <v>0</v>
      </c>
      <c r="S1369" s="83">
        <f>IF(T1369="",0,IFERROR(IF(VLOOKUP(T1369,T$73:T1368,1,0)&gt;0,0,0),1))</f>
        <v>0</v>
      </c>
      <c r="T1369" s="95" t="str">
        <f>IF(DATOS!BT1297=P$74,DATOS!C1297,"")</f>
        <v/>
      </c>
    </row>
    <row r="1370" spans="18:20" x14ac:dyDescent="0.25">
      <c r="R1370" s="83">
        <f t="shared" si="23"/>
        <v>0</v>
      </c>
      <c r="S1370" s="83">
        <f>IF(T1370="",0,IFERROR(IF(VLOOKUP(T1370,T$73:T1369,1,0)&gt;0,0,0),1))</f>
        <v>0</v>
      </c>
      <c r="T1370" s="95" t="str">
        <f>IF(DATOS!BT1298=P$74,DATOS!C1298,"")</f>
        <v/>
      </c>
    </row>
    <row r="1371" spans="18:20" x14ac:dyDescent="0.25">
      <c r="R1371" s="83">
        <f t="shared" si="23"/>
        <v>0</v>
      </c>
      <c r="S1371" s="83">
        <f>IF(T1371="",0,IFERROR(IF(VLOOKUP(T1371,T$73:T1370,1,0)&gt;0,0,0),1))</f>
        <v>0</v>
      </c>
      <c r="T1371" s="95" t="str">
        <f>IF(DATOS!BT1299=P$74,DATOS!C1299,"")</f>
        <v/>
      </c>
    </row>
    <row r="1372" spans="18:20" x14ac:dyDescent="0.25">
      <c r="R1372" s="83">
        <f t="shared" si="23"/>
        <v>0</v>
      </c>
      <c r="S1372" s="83">
        <f>IF(T1372="",0,IFERROR(IF(VLOOKUP(T1372,T$73:T1371,1,0)&gt;0,0,0),1))</f>
        <v>0</v>
      </c>
      <c r="T1372" s="95" t="str">
        <f>IF(DATOS!BT1300=P$74,DATOS!C1300,"")</f>
        <v/>
      </c>
    </row>
    <row r="1373" spans="18:20" x14ac:dyDescent="0.25">
      <c r="R1373" s="83">
        <f t="shared" si="23"/>
        <v>0</v>
      </c>
      <c r="S1373" s="83">
        <f>IF(T1373="",0,IFERROR(IF(VLOOKUP(T1373,T$73:T1372,1,0)&gt;0,0,0),1))</f>
        <v>0</v>
      </c>
      <c r="T1373" s="95" t="str">
        <f>IF(DATOS!BT1301=P$74,DATOS!C1301,"")</f>
        <v/>
      </c>
    </row>
    <row r="1374" spans="18:20" x14ac:dyDescent="0.25">
      <c r="R1374" s="83">
        <f t="shared" si="23"/>
        <v>0</v>
      </c>
      <c r="S1374" s="83">
        <f>IF(T1374="",0,IFERROR(IF(VLOOKUP(T1374,T$73:T1373,1,0)&gt;0,0,0),1))</f>
        <v>0</v>
      </c>
      <c r="T1374" s="95" t="str">
        <f>IF(DATOS!BT1302=P$74,DATOS!C1302,"")</f>
        <v/>
      </c>
    </row>
    <row r="1375" spans="18:20" x14ac:dyDescent="0.25">
      <c r="R1375" s="83">
        <f t="shared" si="23"/>
        <v>0</v>
      </c>
      <c r="S1375" s="83">
        <f>IF(T1375="",0,IFERROR(IF(VLOOKUP(T1375,T$73:T1374,1,0)&gt;0,0,0),1))</f>
        <v>0</v>
      </c>
      <c r="T1375" s="95" t="str">
        <f>IF(DATOS!BT1303=P$74,DATOS!C1303,"")</f>
        <v/>
      </c>
    </row>
    <row r="1376" spans="18:20" x14ac:dyDescent="0.25">
      <c r="R1376" s="83">
        <f t="shared" si="23"/>
        <v>0</v>
      </c>
      <c r="S1376" s="83">
        <f>IF(T1376="",0,IFERROR(IF(VLOOKUP(T1376,T$73:T1375,1,0)&gt;0,0,0),1))</f>
        <v>0</v>
      </c>
      <c r="T1376" s="95" t="str">
        <f>IF(DATOS!BT1304=P$74,DATOS!C1304,"")</f>
        <v/>
      </c>
    </row>
    <row r="1377" spans="18:20" x14ac:dyDescent="0.25">
      <c r="R1377" s="83">
        <f t="shared" si="23"/>
        <v>0</v>
      </c>
      <c r="S1377" s="83">
        <f>IF(T1377="",0,IFERROR(IF(VLOOKUP(T1377,T$73:T1376,1,0)&gt;0,0,0),1))</f>
        <v>0</v>
      </c>
      <c r="T1377" s="95" t="str">
        <f>IF(DATOS!BT1305=P$74,DATOS!C1305,"")</f>
        <v/>
      </c>
    </row>
    <row r="1378" spans="18:20" x14ac:dyDescent="0.25">
      <c r="R1378" s="83">
        <f t="shared" si="23"/>
        <v>0</v>
      </c>
      <c r="S1378" s="83">
        <f>IF(T1378="",0,IFERROR(IF(VLOOKUP(T1378,T$73:T1377,1,0)&gt;0,0,0),1))</f>
        <v>0</v>
      </c>
      <c r="T1378" s="95" t="str">
        <f>IF(DATOS!BT1306=P$74,DATOS!C1306,"")</f>
        <v/>
      </c>
    </row>
    <row r="1379" spans="18:20" x14ac:dyDescent="0.25">
      <c r="R1379" s="83">
        <f t="shared" si="23"/>
        <v>0</v>
      </c>
      <c r="S1379" s="83">
        <f>IF(T1379="",0,IFERROR(IF(VLOOKUP(T1379,T$73:T1378,1,0)&gt;0,0,0),1))</f>
        <v>0</v>
      </c>
      <c r="T1379" s="95" t="str">
        <f>IF(DATOS!BT1307=P$74,DATOS!C1307,"")</f>
        <v/>
      </c>
    </row>
    <row r="1380" spans="18:20" x14ac:dyDescent="0.25">
      <c r="R1380" s="83">
        <f t="shared" si="23"/>
        <v>0</v>
      </c>
      <c r="S1380" s="83">
        <f>IF(T1380="",0,IFERROR(IF(VLOOKUP(T1380,T$73:T1379,1,0)&gt;0,0,0),1))</f>
        <v>0</v>
      </c>
      <c r="T1380" s="95" t="str">
        <f>IF(DATOS!BT1308=P$74,DATOS!C1308,"")</f>
        <v/>
      </c>
    </row>
    <row r="1381" spans="18:20" x14ac:dyDescent="0.25">
      <c r="R1381" s="83">
        <f t="shared" si="23"/>
        <v>0</v>
      </c>
      <c r="S1381" s="83">
        <f>IF(T1381="",0,IFERROR(IF(VLOOKUP(T1381,T$73:T1380,1,0)&gt;0,0,0),1))</f>
        <v>0</v>
      </c>
      <c r="T1381" s="95" t="str">
        <f>IF(DATOS!BT1309=P$74,DATOS!C1309,"")</f>
        <v/>
      </c>
    </row>
    <row r="1382" spans="18:20" x14ac:dyDescent="0.25">
      <c r="R1382" s="83">
        <f t="shared" si="23"/>
        <v>0</v>
      </c>
      <c r="S1382" s="83">
        <f>IF(T1382="",0,IFERROR(IF(VLOOKUP(T1382,T$73:T1381,1,0)&gt;0,0,0),1))</f>
        <v>0</v>
      </c>
      <c r="T1382" s="95" t="str">
        <f>IF(DATOS!BT1310=P$74,DATOS!C1310,"")</f>
        <v/>
      </c>
    </row>
    <row r="1383" spans="18:20" x14ac:dyDescent="0.25">
      <c r="R1383" s="83">
        <f t="shared" si="23"/>
        <v>0</v>
      </c>
      <c r="S1383" s="83">
        <f>IF(T1383="",0,IFERROR(IF(VLOOKUP(T1383,T$73:T1382,1,0)&gt;0,0,0),1))</f>
        <v>0</v>
      </c>
      <c r="T1383" s="95" t="str">
        <f>IF(DATOS!BT1311=P$74,DATOS!C1311,"")</f>
        <v/>
      </c>
    </row>
    <row r="1384" spans="18:20" x14ac:dyDescent="0.25">
      <c r="R1384" s="83">
        <f t="shared" si="23"/>
        <v>0</v>
      </c>
      <c r="S1384" s="83">
        <f>IF(T1384="",0,IFERROR(IF(VLOOKUP(T1384,T$73:T1383,1,0)&gt;0,0,0),1))</f>
        <v>0</v>
      </c>
      <c r="T1384" s="95" t="str">
        <f>IF(DATOS!BT1312=P$74,DATOS!C1312,"")</f>
        <v/>
      </c>
    </row>
    <row r="1385" spans="18:20" x14ac:dyDescent="0.25">
      <c r="R1385" s="83">
        <f t="shared" si="23"/>
        <v>0</v>
      </c>
      <c r="S1385" s="83">
        <f>IF(T1385="",0,IFERROR(IF(VLOOKUP(T1385,T$73:T1384,1,0)&gt;0,0,0),1))</f>
        <v>0</v>
      </c>
      <c r="T1385" s="95" t="str">
        <f>IF(DATOS!BT1313=P$74,DATOS!C1313,"")</f>
        <v/>
      </c>
    </row>
    <row r="1386" spans="18:20" x14ac:dyDescent="0.25">
      <c r="R1386" s="83">
        <f t="shared" si="23"/>
        <v>0</v>
      </c>
      <c r="S1386" s="83">
        <f>IF(T1386="",0,IFERROR(IF(VLOOKUP(T1386,T$73:T1385,1,0)&gt;0,0,0),1))</f>
        <v>0</v>
      </c>
      <c r="T1386" s="95" t="str">
        <f>IF(DATOS!BT1314=P$74,DATOS!C1314,"")</f>
        <v/>
      </c>
    </row>
    <row r="1387" spans="18:20" x14ac:dyDescent="0.25">
      <c r="R1387" s="83">
        <f t="shared" si="23"/>
        <v>0</v>
      </c>
      <c r="S1387" s="83">
        <f>IF(T1387="",0,IFERROR(IF(VLOOKUP(T1387,T$73:T1386,1,0)&gt;0,0,0),1))</f>
        <v>0</v>
      </c>
      <c r="T1387" s="95" t="str">
        <f>IF(DATOS!BT1315=P$74,DATOS!C1315,"")</f>
        <v/>
      </c>
    </row>
    <row r="1388" spans="18:20" x14ac:dyDescent="0.25">
      <c r="R1388" s="83">
        <f t="shared" si="23"/>
        <v>0</v>
      </c>
      <c r="S1388" s="83">
        <f>IF(T1388="",0,IFERROR(IF(VLOOKUP(T1388,T$73:T1387,1,0)&gt;0,0,0),1))</f>
        <v>0</v>
      </c>
      <c r="T1388" s="95" t="str">
        <f>IF(DATOS!BT1316=P$74,DATOS!C1316,"")</f>
        <v/>
      </c>
    </row>
    <row r="1389" spans="18:20" x14ac:dyDescent="0.25">
      <c r="R1389" s="83">
        <f t="shared" si="23"/>
        <v>0</v>
      </c>
      <c r="S1389" s="83">
        <f>IF(T1389="",0,IFERROR(IF(VLOOKUP(T1389,T$73:T1388,1,0)&gt;0,0,0),1))</f>
        <v>0</v>
      </c>
      <c r="T1389" s="95" t="str">
        <f>IF(DATOS!BT1317=P$74,DATOS!C1317,"")</f>
        <v/>
      </c>
    </row>
    <row r="1390" spans="18:20" x14ac:dyDescent="0.25">
      <c r="R1390" s="83">
        <f t="shared" si="23"/>
        <v>0</v>
      </c>
      <c r="S1390" s="83">
        <f>IF(T1390="",0,IFERROR(IF(VLOOKUP(T1390,T$73:T1389,1,0)&gt;0,0,0),1))</f>
        <v>0</v>
      </c>
      <c r="T1390" s="95" t="str">
        <f>IF(DATOS!BT1318=P$74,DATOS!C1318,"")</f>
        <v/>
      </c>
    </row>
    <row r="1391" spans="18:20" x14ac:dyDescent="0.25">
      <c r="R1391" s="83">
        <f t="shared" si="23"/>
        <v>0</v>
      </c>
      <c r="S1391" s="83">
        <f>IF(T1391="",0,IFERROR(IF(VLOOKUP(T1391,T$73:T1390,1,0)&gt;0,0,0),1))</f>
        <v>0</v>
      </c>
      <c r="T1391" s="95" t="str">
        <f>IF(DATOS!BT1319=P$74,DATOS!C1319,"")</f>
        <v/>
      </c>
    </row>
    <row r="1392" spans="18:20" x14ac:dyDescent="0.25">
      <c r="R1392" s="83">
        <f t="shared" si="23"/>
        <v>0</v>
      </c>
      <c r="S1392" s="83">
        <f>IF(T1392="",0,IFERROR(IF(VLOOKUP(T1392,T$73:T1391,1,0)&gt;0,0,0),1))</f>
        <v>0</v>
      </c>
      <c r="T1392" s="95" t="str">
        <f>IF(DATOS!BT1320=P$74,DATOS!C1320,"")</f>
        <v/>
      </c>
    </row>
    <row r="1393" spans="18:20" x14ac:dyDescent="0.25">
      <c r="R1393" s="83">
        <f t="shared" si="23"/>
        <v>0</v>
      </c>
      <c r="S1393" s="83">
        <f>IF(T1393="",0,IFERROR(IF(VLOOKUP(T1393,T$73:T1392,1,0)&gt;0,0,0),1))</f>
        <v>0</v>
      </c>
      <c r="T1393" s="95" t="str">
        <f>IF(DATOS!BT1321=P$74,DATOS!C1321,"")</f>
        <v/>
      </c>
    </row>
    <row r="1394" spans="18:20" x14ac:dyDescent="0.25">
      <c r="R1394" s="83">
        <f t="shared" si="23"/>
        <v>0</v>
      </c>
      <c r="S1394" s="83">
        <f>IF(T1394="",0,IFERROR(IF(VLOOKUP(T1394,T$73:T1393,1,0)&gt;0,0,0),1))</f>
        <v>0</v>
      </c>
      <c r="T1394" s="95" t="str">
        <f>IF(DATOS!BT1322=P$74,DATOS!C1322,"")</f>
        <v/>
      </c>
    </row>
    <row r="1395" spans="18:20" x14ac:dyDescent="0.25">
      <c r="R1395" s="83">
        <f t="shared" si="23"/>
        <v>0</v>
      </c>
      <c r="S1395" s="83">
        <f>IF(T1395="",0,IFERROR(IF(VLOOKUP(T1395,T$73:T1394,1,0)&gt;0,0,0),1))</f>
        <v>0</v>
      </c>
      <c r="T1395" s="95" t="str">
        <f>IF(DATOS!BT1323=P$74,DATOS!C1323,"")</f>
        <v/>
      </c>
    </row>
    <row r="1396" spans="18:20" x14ac:dyDescent="0.25">
      <c r="R1396" s="83">
        <f t="shared" si="23"/>
        <v>0</v>
      </c>
      <c r="S1396" s="83">
        <f>IF(T1396="",0,IFERROR(IF(VLOOKUP(T1396,T$73:T1395,1,0)&gt;0,0,0),1))</f>
        <v>0</v>
      </c>
      <c r="T1396" s="95" t="str">
        <f>IF(DATOS!BT1324=P$74,DATOS!C1324,"")</f>
        <v/>
      </c>
    </row>
    <row r="1397" spans="18:20" x14ac:dyDescent="0.25">
      <c r="R1397" s="83">
        <f t="shared" si="23"/>
        <v>0</v>
      </c>
      <c r="S1397" s="83">
        <f>IF(T1397="",0,IFERROR(IF(VLOOKUP(T1397,T$73:T1396,1,0)&gt;0,0,0),1))</f>
        <v>0</v>
      </c>
      <c r="T1397" s="95" t="str">
        <f>IF(DATOS!BT1325=P$74,DATOS!C1325,"")</f>
        <v/>
      </c>
    </row>
    <row r="1398" spans="18:20" x14ac:dyDescent="0.25">
      <c r="R1398" s="83">
        <f t="shared" si="23"/>
        <v>0</v>
      </c>
      <c r="S1398" s="83">
        <f>IF(T1398="",0,IFERROR(IF(VLOOKUP(T1398,T$73:T1397,1,0)&gt;0,0,0),1))</f>
        <v>0</v>
      </c>
      <c r="T1398" s="95" t="str">
        <f>IF(DATOS!BT1326=P$74,DATOS!C1326,"")</f>
        <v/>
      </c>
    </row>
    <row r="1399" spans="18:20" x14ac:dyDescent="0.25">
      <c r="R1399" s="83">
        <f t="shared" si="23"/>
        <v>0</v>
      </c>
      <c r="S1399" s="83">
        <f>IF(T1399="",0,IFERROR(IF(VLOOKUP(T1399,T$73:T1398,1,0)&gt;0,0,0),1))</f>
        <v>0</v>
      </c>
      <c r="T1399" s="95" t="str">
        <f>IF(DATOS!BT1327=P$74,DATOS!C1327,"")</f>
        <v/>
      </c>
    </row>
    <row r="1400" spans="18:20" x14ac:dyDescent="0.25">
      <c r="R1400" s="83">
        <f t="shared" si="23"/>
        <v>0</v>
      </c>
      <c r="S1400" s="83">
        <f>IF(T1400="",0,IFERROR(IF(VLOOKUP(T1400,T$73:T1399,1,0)&gt;0,0,0),1))</f>
        <v>0</v>
      </c>
      <c r="T1400" s="95" t="str">
        <f>IF(DATOS!BT1328=P$74,DATOS!C1328,"")</f>
        <v/>
      </c>
    </row>
    <row r="1401" spans="18:20" x14ac:dyDescent="0.25">
      <c r="R1401" s="83">
        <f t="shared" si="23"/>
        <v>0</v>
      </c>
      <c r="S1401" s="83">
        <f>IF(T1401="",0,IFERROR(IF(VLOOKUP(T1401,T$73:T1400,1,0)&gt;0,0,0),1))</f>
        <v>0</v>
      </c>
      <c r="T1401" s="95" t="str">
        <f>IF(DATOS!BT1329=P$74,DATOS!C1329,"")</f>
        <v/>
      </c>
    </row>
    <row r="1402" spans="18:20" x14ac:dyDescent="0.25">
      <c r="R1402" s="83">
        <f t="shared" si="23"/>
        <v>0</v>
      </c>
      <c r="S1402" s="83">
        <f>IF(T1402="",0,IFERROR(IF(VLOOKUP(T1402,T$73:T1401,1,0)&gt;0,0,0),1))</f>
        <v>0</v>
      </c>
      <c r="T1402" s="95" t="str">
        <f>IF(DATOS!BT1330=P$74,DATOS!C1330,"")</f>
        <v/>
      </c>
    </row>
    <row r="1403" spans="18:20" x14ac:dyDescent="0.25">
      <c r="R1403" s="83">
        <f t="shared" si="23"/>
        <v>0</v>
      </c>
      <c r="S1403" s="83">
        <f>IF(T1403="",0,IFERROR(IF(VLOOKUP(T1403,T$73:T1402,1,0)&gt;0,0,0),1))</f>
        <v>0</v>
      </c>
      <c r="T1403" s="95" t="str">
        <f>IF(DATOS!BT1331=P$74,DATOS!C1331,"")</f>
        <v/>
      </c>
    </row>
    <row r="1404" spans="18:20" x14ac:dyDescent="0.25">
      <c r="R1404" s="83">
        <f t="shared" si="23"/>
        <v>0</v>
      </c>
      <c r="S1404" s="83">
        <f>IF(T1404="",0,IFERROR(IF(VLOOKUP(T1404,T$73:T1403,1,0)&gt;0,0,0),1))</f>
        <v>0</v>
      </c>
      <c r="T1404" s="95" t="str">
        <f>IF(DATOS!BT1332=P$74,DATOS!C1332,"")</f>
        <v/>
      </c>
    </row>
    <row r="1405" spans="18:20" x14ac:dyDescent="0.25">
      <c r="R1405" s="83">
        <f t="shared" si="23"/>
        <v>0</v>
      </c>
      <c r="S1405" s="83">
        <f>IF(T1405="",0,IFERROR(IF(VLOOKUP(T1405,T$73:T1404,1,0)&gt;0,0,0),1))</f>
        <v>0</v>
      </c>
      <c r="T1405" s="95" t="str">
        <f>IF(DATOS!BT1333=P$74,DATOS!C1333,"")</f>
        <v/>
      </c>
    </row>
    <row r="1406" spans="18:20" x14ac:dyDescent="0.25">
      <c r="R1406" s="83">
        <f t="shared" si="23"/>
        <v>0</v>
      </c>
      <c r="S1406" s="83">
        <f>IF(T1406="",0,IFERROR(IF(VLOOKUP(T1406,T$73:T1405,1,0)&gt;0,0,0),1))</f>
        <v>0</v>
      </c>
      <c r="T1406" s="95" t="str">
        <f>IF(DATOS!BT1334=P$74,DATOS!C1334,"")</f>
        <v/>
      </c>
    </row>
    <row r="1407" spans="18:20" x14ac:dyDescent="0.25">
      <c r="R1407" s="83">
        <f t="shared" si="23"/>
        <v>0</v>
      </c>
      <c r="S1407" s="83">
        <f>IF(T1407="",0,IFERROR(IF(VLOOKUP(T1407,T$73:T1406,1,0)&gt;0,0,0),1))</f>
        <v>0</v>
      </c>
      <c r="T1407" s="95" t="str">
        <f>IF(DATOS!BT1335=P$74,DATOS!C1335,"")</f>
        <v/>
      </c>
    </row>
    <row r="1408" spans="18:20" x14ac:dyDescent="0.25">
      <c r="R1408" s="83">
        <f t="shared" si="23"/>
        <v>0</v>
      </c>
      <c r="S1408" s="83">
        <f>IF(T1408="",0,IFERROR(IF(VLOOKUP(T1408,T$73:T1407,1,0)&gt;0,0,0),1))</f>
        <v>0</v>
      </c>
      <c r="T1408" s="95" t="str">
        <f>IF(DATOS!BT1336=P$74,DATOS!C1336,"")</f>
        <v/>
      </c>
    </row>
    <row r="1409" spans="18:20" x14ac:dyDescent="0.25">
      <c r="R1409" s="83">
        <f t="shared" si="23"/>
        <v>0</v>
      </c>
      <c r="S1409" s="83">
        <f>IF(T1409="",0,IFERROR(IF(VLOOKUP(T1409,T$73:T1408,1,0)&gt;0,0,0),1))</f>
        <v>0</v>
      </c>
      <c r="T1409" s="95" t="str">
        <f>IF(DATOS!BT1337=P$74,DATOS!C1337,"")</f>
        <v/>
      </c>
    </row>
    <row r="1410" spans="18:20" x14ac:dyDescent="0.25">
      <c r="R1410" s="83">
        <f t="shared" si="23"/>
        <v>0</v>
      </c>
      <c r="S1410" s="83">
        <f>IF(T1410="",0,IFERROR(IF(VLOOKUP(T1410,T$73:T1409,1,0)&gt;0,0,0),1))</f>
        <v>0</v>
      </c>
      <c r="T1410" s="95" t="str">
        <f>IF(DATOS!BT1338=P$74,DATOS!C1338,"")</f>
        <v/>
      </c>
    </row>
    <row r="1411" spans="18:20" x14ac:dyDescent="0.25">
      <c r="R1411" s="83">
        <f t="shared" si="23"/>
        <v>0</v>
      </c>
      <c r="S1411" s="83">
        <f>IF(T1411="",0,IFERROR(IF(VLOOKUP(T1411,T$73:T1410,1,0)&gt;0,0,0),1))</f>
        <v>0</v>
      </c>
      <c r="T1411" s="95" t="str">
        <f>IF(DATOS!BT1339=P$74,DATOS!C1339,"")</f>
        <v/>
      </c>
    </row>
    <row r="1412" spans="18:20" x14ac:dyDescent="0.25">
      <c r="R1412" s="83">
        <f t="shared" si="23"/>
        <v>0</v>
      </c>
      <c r="S1412" s="83">
        <f>IF(T1412="",0,IFERROR(IF(VLOOKUP(T1412,T$73:T1411,1,0)&gt;0,0,0),1))</f>
        <v>0</v>
      </c>
      <c r="T1412" s="95" t="str">
        <f>IF(DATOS!BT1340=P$74,DATOS!C1340,"")</f>
        <v/>
      </c>
    </row>
    <row r="1413" spans="18:20" x14ac:dyDescent="0.25">
      <c r="R1413" s="83">
        <f t="shared" si="23"/>
        <v>0</v>
      </c>
      <c r="S1413" s="83">
        <f>IF(T1413="",0,IFERROR(IF(VLOOKUP(T1413,T$73:T1412,1,0)&gt;0,0,0),1))</f>
        <v>0</v>
      </c>
      <c r="T1413" s="95" t="str">
        <f>IF(DATOS!BT1341=P$74,DATOS!C1341,"")</f>
        <v/>
      </c>
    </row>
    <row r="1414" spans="18:20" x14ac:dyDescent="0.25">
      <c r="R1414" s="83">
        <f t="shared" si="23"/>
        <v>0</v>
      </c>
      <c r="S1414" s="83">
        <f>IF(T1414="",0,IFERROR(IF(VLOOKUP(T1414,T$73:T1413,1,0)&gt;0,0,0),1))</f>
        <v>0</v>
      </c>
      <c r="T1414" s="95" t="str">
        <f>IF(DATOS!BT1342=P$74,DATOS!C1342,"")</f>
        <v/>
      </c>
    </row>
    <row r="1415" spans="18:20" x14ac:dyDescent="0.25">
      <c r="R1415" s="83">
        <f t="shared" si="23"/>
        <v>0</v>
      </c>
      <c r="S1415" s="83">
        <f>IF(T1415="",0,IFERROR(IF(VLOOKUP(T1415,T$73:T1414,1,0)&gt;0,0,0),1))</f>
        <v>0</v>
      </c>
      <c r="T1415" s="95" t="str">
        <f>IF(DATOS!BT1343=P$74,DATOS!C1343,"")</f>
        <v/>
      </c>
    </row>
    <row r="1416" spans="18:20" x14ac:dyDescent="0.25">
      <c r="R1416" s="83">
        <f t="shared" si="23"/>
        <v>0</v>
      </c>
      <c r="S1416" s="83">
        <f>IF(T1416="",0,IFERROR(IF(VLOOKUP(T1416,T$73:T1415,1,0)&gt;0,0,0),1))</f>
        <v>0</v>
      </c>
      <c r="T1416" s="95" t="str">
        <f>IF(DATOS!BT1344=P$74,DATOS!C1344,"")</f>
        <v/>
      </c>
    </row>
    <row r="1417" spans="18:20" x14ac:dyDescent="0.25">
      <c r="R1417" s="83">
        <f t="shared" si="23"/>
        <v>0</v>
      </c>
      <c r="S1417" s="83">
        <f>IF(T1417="",0,IFERROR(IF(VLOOKUP(T1417,T$73:T1416,1,0)&gt;0,0,0),1))</f>
        <v>0</v>
      </c>
      <c r="T1417" s="95" t="str">
        <f>IF(DATOS!BT1345=P$74,DATOS!C1345,"")</f>
        <v/>
      </c>
    </row>
    <row r="1418" spans="18:20" x14ac:dyDescent="0.25">
      <c r="R1418" s="83">
        <f t="shared" ref="R1418:R1481" si="24">R1417+S1418</f>
        <v>0</v>
      </c>
      <c r="S1418" s="83">
        <f>IF(T1418="",0,IFERROR(IF(VLOOKUP(T1418,T$73:T1417,1,0)&gt;0,0,0),1))</f>
        <v>0</v>
      </c>
      <c r="T1418" s="95" t="str">
        <f>IF(DATOS!BT1346=P$74,DATOS!C1346,"")</f>
        <v/>
      </c>
    </row>
    <row r="1419" spans="18:20" x14ac:dyDescent="0.25">
      <c r="R1419" s="83">
        <f t="shared" si="24"/>
        <v>0</v>
      </c>
      <c r="S1419" s="83">
        <f>IF(T1419="",0,IFERROR(IF(VLOOKUP(T1419,T$73:T1418,1,0)&gt;0,0,0),1))</f>
        <v>0</v>
      </c>
      <c r="T1419" s="95" t="str">
        <f>IF(DATOS!BT1347=P$74,DATOS!C1347,"")</f>
        <v/>
      </c>
    </row>
    <row r="1420" spans="18:20" x14ac:dyDescent="0.25">
      <c r="R1420" s="83">
        <f t="shared" si="24"/>
        <v>0</v>
      </c>
      <c r="S1420" s="83">
        <f>IF(T1420="",0,IFERROR(IF(VLOOKUP(T1420,T$73:T1419,1,0)&gt;0,0,0),1))</f>
        <v>0</v>
      </c>
      <c r="T1420" s="95" t="str">
        <f>IF(DATOS!BT1348=P$74,DATOS!C1348,"")</f>
        <v/>
      </c>
    </row>
    <row r="1421" spans="18:20" x14ac:dyDescent="0.25">
      <c r="R1421" s="83">
        <f t="shared" si="24"/>
        <v>0</v>
      </c>
      <c r="S1421" s="83">
        <f>IF(T1421="",0,IFERROR(IF(VLOOKUP(T1421,T$73:T1420,1,0)&gt;0,0,0),1))</f>
        <v>0</v>
      </c>
      <c r="T1421" s="95" t="str">
        <f>IF(DATOS!BT1349=P$74,DATOS!C1349,"")</f>
        <v/>
      </c>
    </row>
    <row r="1422" spans="18:20" x14ac:dyDescent="0.25">
      <c r="R1422" s="83">
        <f t="shared" si="24"/>
        <v>0</v>
      </c>
      <c r="S1422" s="83">
        <f>IF(T1422="",0,IFERROR(IF(VLOOKUP(T1422,T$73:T1421,1,0)&gt;0,0,0),1))</f>
        <v>0</v>
      </c>
      <c r="T1422" s="95" t="str">
        <f>IF(DATOS!BT1350=P$74,DATOS!C1350,"")</f>
        <v/>
      </c>
    </row>
    <row r="1423" spans="18:20" x14ac:dyDescent="0.25">
      <c r="R1423" s="83">
        <f t="shared" si="24"/>
        <v>0</v>
      </c>
      <c r="S1423" s="83">
        <f>IF(T1423="",0,IFERROR(IF(VLOOKUP(T1423,T$73:T1422,1,0)&gt;0,0,0),1))</f>
        <v>0</v>
      </c>
      <c r="T1423" s="95" t="str">
        <f>IF(DATOS!BT1351=P$74,DATOS!C1351,"")</f>
        <v/>
      </c>
    </row>
    <row r="1424" spans="18:20" x14ac:dyDescent="0.25">
      <c r="R1424" s="83">
        <f t="shared" si="24"/>
        <v>0</v>
      </c>
      <c r="S1424" s="83">
        <f>IF(T1424="",0,IFERROR(IF(VLOOKUP(T1424,T$73:T1423,1,0)&gt;0,0,0),1))</f>
        <v>0</v>
      </c>
      <c r="T1424" s="95" t="str">
        <f>IF(DATOS!BT1352=P$74,DATOS!C1352,"")</f>
        <v/>
      </c>
    </row>
    <row r="1425" spans="18:20" x14ac:dyDescent="0.25">
      <c r="R1425" s="83">
        <f t="shared" si="24"/>
        <v>0</v>
      </c>
      <c r="S1425" s="83">
        <f>IF(T1425="",0,IFERROR(IF(VLOOKUP(T1425,T$73:T1424,1,0)&gt;0,0,0),1))</f>
        <v>0</v>
      </c>
      <c r="T1425" s="95" t="str">
        <f>IF(DATOS!BT1353=P$74,DATOS!C1353,"")</f>
        <v/>
      </c>
    </row>
    <row r="1426" spans="18:20" x14ac:dyDescent="0.25">
      <c r="R1426" s="83">
        <f t="shared" si="24"/>
        <v>0</v>
      </c>
      <c r="S1426" s="83">
        <f>IF(T1426="",0,IFERROR(IF(VLOOKUP(T1426,T$73:T1425,1,0)&gt;0,0,0),1))</f>
        <v>0</v>
      </c>
      <c r="T1426" s="95" t="str">
        <f>IF(DATOS!BT1354=P$74,DATOS!C1354,"")</f>
        <v/>
      </c>
    </row>
    <row r="1427" spans="18:20" x14ac:dyDescent="0.25">
      <c r="R1427" s="83">
        <f t="shared" si="24"/>
        <v>0</v>
      </c>
      <c r="S1427" s="83">
        <f>IF(T1427="",0,IFERROR(IF(VLOOKUP(T1427,T$73:T1426,1,0)&gt;0,0,0),1))</f>
        <v>0</v>
      </c>
      <c r="T1427" s="95" t="str">
        <f>IF(DATOS!BT1355=P$74,DATOS!C1355,"")</f>
        <v/>
      </c>
    </row>
    <row r="1428" spans="18:20" x14ac:dyDescent="0.25">
      <c r="R1428" s="83">
        <f t="shared" si="24"/>
        <v>0</v>
      </c>
      <c r="S1428" s="83">
        <f>IF(T1428="",0,IFERROR(IF(VLOOKUP(T1428,T$73:T1427,1,0)&gt;0,0,0),1))</f>
        <v>0</v>
      </c>
      <c r="T1428" s="95" t="str">
        <f>IF(DATOS!BT1356=P$74,DATOS!C1356,"")</f>
        <v/>
      </c>
    </row>
    <row r="1429" spans="18:20" x14ac:dyDescent="0.25">
      <c r="R1429" s="83">
        <f t="shared" si="24"/>
        <v>0</v>
      </c>
      <c r="S1429" s="83">
        <f>IF(T1429="",0,IFERROR(IF(VLOOKUP(T1429,T$73:T1428,1,0)&gt;0,0,0),1))</f>
        <v>0</v>
      </c>
      <c r="T1429" s="95" t="str">
        <f>IF(DATOS!BT1357=P$74,DATOS!C1357,"")</f>
        <v/>
      </c>
    </row>
    <row r="1430" spans="18:20" x14ac:dyDescent="0.25">
      <c r="R1430" s="83">
        <f t="shared" si="24"/>
        <v>0</v>
      </c>
      <c r="S1430" s="83">
        <f>IF(T1430="",0,IFERROR(IF(VLOOKUP(T1430,T$73:T1429,1,0)&gt;0,0,0),1))</f>
        <v>0</v>
      </c>
      <c r="T1430" s="95" t="str">
        <f>IF(DATOS!BT1358=P$74,DATOS!C1358,"")</f>
        <v/>
      </c>
    </row>
    <row r="1431" spans="18:20" x14ac:dyDescent="0.25">
      <c r="R1431" s="83">
        <f t="shared" si="24"/>
        <v>0</v>
      </c>
      <c r="S1431" s="83">
        <f>IF(T1431="",0,IFERROR(IF(VLOOKUP(T1431,T$73:T1430,1,0)&gt;0,0,0),1))</f>
        <v>0</v>
      </c>
      <c r="T1431" s="95" t="str">
        <f>IF(DATOS!BT1359=P$74,DATOS!C1359,"")</f>
        <v/>
      </c>
    </row>
    <row r="1432" spans="18:20" x14ac:dyDescent="0.25">
      <c r="R1432" s="83">
        <f t="shared" si="24"/>
        <v>0</v>
      </c>
      <c r="S1432" s="83">
        <f>IF(T1432="",0,IFERROR(IF(VLOOKUP(T1432,T$73:T1431,1,0)&gt;0,0,0),1))</f>
        <v>0</v>
      </c>
      <c r="T1432" s="95" t="str">
        <f>IF(DATOS!BT1360=P$74,DATOS!C1360,"")</f>
        <v/>
      </c>
    </row>
    <row r="1433" spans="18:20" x14ac:dyDescent="0.25">
      <c r="R1433" s="83">
        <f t="shared" si="24"/>
        <v>0</v>
      </c>
      <c r="S1433" s="83">
        <f>IF(T1433="",0,IFERROR(IF(VLOOKUP(T1433,T$73:T1432,1,0)&gt;0,0,0),1))</f>
        <v>0</v>
      </c>
      <c r="T1433" s="95" t="str">
        <f>IF(DATOS!BT1361=P$74,DATOS!C1361,"")</f>
        <v/>
      </c>
    </row>
    <row r="1434" spans="18:20" x14ac:dyDescent="0.25">
      <c r="R1434" s="83">
        <f t="shared" si="24"/>
        <v>0</v>
      </c>
      <c r="S1434" s="83">
        <f>IF(T1434="",0,IFERROR(IF(VLOOKUP(T1434,T$73:T1433,1,0)&gt;0,0,0),1))</f>
        <v>0</v>
      </c>
      <c r="T1434" s="95" t="str">
        <f>IF(DATOS!BT1362=P$74,DATOS!C1362,"")</f>
        <v/>
      </c>
    </row>
    <row r="1435" spans="18:20" x14ac:dyDescent="0.25">
      <c r="R1435" s="83">
        <f t="shared" si="24"/>
        <v>0</v>
      </c>
      <c r="S1435" s="83">
        <f>IF(T1435="",0,IFERROR(IF(VLOOKUP(T1435,T$73:T1434,1,0)&gt;0,0,0),1))</f>
        <v>0</v>
      </c>
      <c r="T1435" s="95" t="str">
        <f>IF(DATOS!BT1363=P$74,DATOS!C1363,"")</f>
        <v/>
      </c>
    </row>
    <row r="1436" spans="18:20" x14ac:dyDescent="0.25">
      <c r="R1436" s="83">
        <f t="shared" si="24"/>
        <v>0</v>
      </c>
      <c r="S1436" s="83">
        <f>IF(T1436="",0,IFERROR(IF(VLOOKUP(T1436,T$73:T1435,1,0)&gt;0,0,0),1))</f>
        <v>0</v>
      </c>
      <c r="T1436" s="95" t="str">
        <f>IF(DATOS!BT1364=P$74,DATOS!C1364,"")</f>
        <v/>
      </c>
    </row>
    <row r="1437" spans="18:20" x14ac:dyDescent="0.25">
      <c r="R1437" s="83">
        <f t="shared" si="24"/>
        <v>0</v>
      </c>
      <c r="S1437" s="83">
        <f>IF(T1437="",0,IFERROR(IF(VLOOKUP(T1437,T$73:T1436,1,0)&gt;0,0,0),1))</f>
        <v>0</v>
      </c>
      <c r="T1437" s="95" t="str">
        <f>IF(DATOS!BT1365=P$74,DATOS!C1365,"")</f>
        <v/>
      </c>
    </row>
    <row r="1438" spans="18:20" x14ac:dyDescent="0.25">
      <c r="R1438" s="83">
        <f t="shared" si="24"/>
        <v>0</v>
      </c>
      <c r="S1438" s="83">
        <f>IF(T1438="",0,IFERROR(IF(VLOOKUP(T1438,T$73:T1437,1,0)&gt;0,0,0),1))</f>
        <v>0</v>
      </c>
      <c r="T1438" s="95" t="str">
        <f>IF(DATOS!BT1366=P$74,DATOS!C1366,"")</f>
        <v/>
      </c>
    </row>
    <row r="1439" spans="18:20" x14ac:dyDescent="0.25">
      <c r="R1439" s="83">
        <f t="shared" si="24"/>
        <v>0</v>
      </c>
      <c r="S1439" s="83">
        <f>IF(T1439="",0,IFERROR(IF(VLOOKUP(T1439,T$73:T1438,1,0)&gt;0,0,0),1))</f>
        <v>0</v>
      </c>
      <c r="T1439" s="95" t="str">
        <f>IF(DATOS!BT1367=P$74,DATOS!C1367,"")</f>
        <v/>
      </c>
    </row>
    <row r="1440" spans="18:20" x14ac:dyDescent="0.25">
      <c r="R1440" s="83">
        <f t="shared" si="24"/>
        <v>0</v>
      </c>
      <c r="S1440" s="83">
        <f>IF(T1440="",0,IFERROR(IF(VLOOKUP(T1440,T$73:T1439,1,0)&gt;0,0,0),1))</f>
        <v>0</v>
      </c>
      <c r="T1440" s="95" t="str">
        <f>IF(DATOS!BT1368=P$74,DATOS!C1368,"")</f>
        <v/>
      </c>
    </row>
    <row r="1441" spans="18:20" x14ac:dyDescent="0.25">
      <c r="R1441" s="83">
        <f t="shared" si="24"/>
        <v>0</v>
      </c>
      <c r="S1441" s="83">
        <f>IF(T1441="",0,IFERROR(IF(VLOOKUP(T1441,T$73:T1440,1,0)&gt;0,0,0),1))</f>
        <v>0</v>
      </c>
      <c r="T1441" s="95" t="str">
        <f>IF(DATOS!BT1369=P$74,DATOS!C1369,"")</f>
        <v/>
      </c>
    </row>
    <row r="1442" spans="18:20" x14ac:dyDescent="0.25">
      <c r="R1442" s="83">
        <f t="shared" si="24"/>
        <v>0</v>
      </c>
      <c r="S1442" s="83">
        <f>IF(T1442="",0,IFERROR(IF(VLOOKUP(T1442,T$73:T1441,1,0)&gt;0,0,0),1))</f>
        <v>0</v>
      </c>
      <c r="T1442" s="95" t="str">
        <f>IF(DATOS!BT1370=P$74,DATOS!C1370,"")</f>
        <v/>
      </c>
    </row>
    <row r="1443" spans="18:20" x14ac:dyDescent="0.25">
      <c r="R1443" s="83">
        <f t="shared" si="24"/>
        <v>0</v>
      </c>
      <c r="S1443" s="83">
        <f>IF(T1443="",0,IFERROR(IF(VLOOKUP(T1443,T$73:T1442,1,0)&gt;0,0,0),1))</f>
        <v>0</v>
      </c>
      <c r="T1443" s="95" t="str">
        <f>IF(DATOS!BT1371=P$74,DATOS!C1371,"")</f>
        <v/>
      </c>
    </row>
    <row r="1444" spans="18:20" x14ac:dyDescent="0.25">
      <c r="R1444" s="83">
        <f t="shared" si="24"/>
        <v>0</v>
      </c>
      <c r="S1444" s="83">
        <f>IF(T1444="",0,IFERROR(IF(VLOOKUP(T1444,T$73:T1443,1,0)&gt;0,0,0),1))</f>
        <v>0</v>
      </c>
      <c r="T1444" s="95" t="str">
        <f>IF(DATOS!BT1372=P$74,DATOS!C1372,"")</f>
        <v/>
      </c>
    </row>
    <row r="1445" spans="18:20" x14ac:dyDescent="0.25">
      <c r="R1445" s="83">
        <f t="shared" si="24"/>
        <v>0</v>
      </c>
      <c r="S1445" s="83">
        <f>IF(T1445="",0,IFERROR(IF(VLOOKUP(T1445,T$73:T1444,1,0)&gt;0,0,0),1))</f>
        <v>0</v>
      </c>
      <c r="T1445" s="95" t="str">
        <f>IF(DATOS!BT1373=P$74,DATOS!C1373,"")</f>
        <v/>
      </c>
    </row>
    <row r="1446" spans="18:20" x14ac:dyDescent="0.25">
      <c r="R1446" s="83">
        <f t="shared" si="24"/>
        <v>0</v>
      </c>
      <c r="S1446" s="83">
        <f>IF(T1446="",0,IFERROR(IF(VLOOKUP(T1446,T$73:T1445,1,0)&gt;0,0,0),1))</f>
        <v>0</v>
      </c>
      <c r="T1446" s="95" t="str">
        <f>IF(DATOS!BT1374=P$74,DATOS!C1374,"")</f>
        <v/>
      </c>
    </row>
    <row r="1447" spans="18:20" x14ac:dyDescent="0.25">
      <c r="R1447" s="83">
        <f t="shared" si="24"/>
        <v>0</v>
      </c>
      <c r="S1447" s="83">
        <f>IF(T1447="",0,IFERROR(IF(VLOOKUP(T1447,T$73:T1446,1,0)&gt;0,0,0),1))</f>
        <v>0</v>
      </c>
      <c r="T1447" s="95" t="str">
        <f>IF(DATOS!BT1375=P$74,DATOS!C1375,"")</f>
        <v/>
      </c>
    </row>
    <row r="1448" spans="18:20" x14ac:dyDescent="0.25">
      <c r="R1448" s="83">
        <f t="shared" si="24"/>
        <v>0</v>
      </c>
      <c r="S1448" s="83">
        <f>IF(T1448="",0,IFERROR(IF(VLOOKUP(T1448,T$73:T1447,1,0)&gt;0,0,0),1))</f>
        <v>0</v>
      </c>
      <c r="T1448" s="95" t="str">
        <f>IF(DATOS!BT1376=P$74,DATOS!C1376,"")</f>
        <v/>
      </c>
    </row>
    <row r="1449" spans="18:20" x14ac:dyDescent="0.25">
      <c r="R1449" s="83">
        <f t="shared" si="24"/>
        <v>0</v>
      </c>
      <c r="S1449" s="83">
        <f>IF(T1449="",0,IFERROR(IF(VLOOKUP(T1449,T$73:T1448,1,0)&gt;0,0,0),1))</f>
        <v>0</v>
      </c>
      <c r="T1449" s="95" t="str">
        <f>IF(DATOS!BT1377=P$74,DATOS!C1377,"")</f>
        <v/>
      </c>
    </row>
    <row r="1450" spans="18:20" x14ac:dyDescent="0.25">
      <c r="R1450" s="83">
        <f t="shared" si="24"/>
        <v>0</v>
      </c>
      <c r="S1450" s="83">
        <f>IF(T1450="",0,IFERROR(IF(VLOOKUP(T1450,T$73:T1449,1,0)&gt;0,0,0),1))</f>
        <v>0</v>
      </c>
      <c r="T1450" s="95" t="str">
        <f>IF(DATOS!BT1378=P$74,DATOS!C1378,"")</f>
        <v/>
      </c>
    </row>
    <row r="1451" spans="18:20" x14ac:dyDescent="0.25">
      <c r="R1451" s="83">
        <f t="shared" si="24"/>
        <v>0</v>
      </c>
      <c r="S1451" s="83">
        <f>IF(T1451="",0,IFERROR(IF(VLOOKUP(T1451,T$73:T1450,1,0)&gt;0,0,0),1))</f>
        <v>0</v>
      </c>
      <c r="T1451" s="95" t="str">
        <f>IF(DATOS!BT1379=P$74,DATOS!C1379,"")</f>
        <v/>
      </c>
    </row>
    <row r="1452" spans="18:20" x14ac:dyDescent="0.25">
      <c r="R1452" s="83">
        <f t="shared" si="24"/>
        <v>0</v>
      </c>
      <c r="S1452" s="83">
        <f>IF(T1452="",0,IFERROR(IF(VLOOKUP(T1452,T$73:T1451,1,0)&gt;0,0,0),1))</f>
        <v>0</v>
      </c>
      <c r="T1452" s="95" t="str">
        <f>IF(DATOS!BT1380=P$74,DATOS!C1380,"")</f>
        <v/>
      </c>
    </row>
    <row r="1453" spans="18:20" x14ac:dyDescent="0.25">
      <c r="R1453" s="83">
        <f t="shared" si="24"/>
        <v>0</v>
      </c>
      <c r="S1453" s="83">
        <f>IF(T1453="",0,IFERROR(IF(VLOOKUP(T1453,T$73:T1452,1,0)&gt;0,0,0),1))</f>
        <v>0</v>
      </c>
      <c r="T1453" s="95" t="str">
        <f>IF(DATOS!BT1381=P$74,DATOS!C1381,"")</f>
        <v/>
      </c>
    </row>
    <row r="1454" spans="18:20" x14ac:dyDescent="0.25">
      <c r="R1454" s="83">
        <f t="shared" si="24"/>
        <v>0</v>
      </c>
      <c r="S1454" s="83">
        <f>IF(T1454="",0,IFERROR(IF(VLOOKUP(T1454,T$73:T1453,1,0)&gt;0,0,0),1))</f>
        <v>0</v>
      </c>
      <c r="T1454" s="95" t="str">
        <f>IF(DATOS!BT1382=P$74,DATOS!C1382,"")</f>
        <v/>
      </c>
    </row>
    <row r="1455" spans="18:20" x14ac:dyDescent="0.25">
      <c r="R1455" s="83">
        <f t="shared" si="24"/>
        <v>0</v>
      </c>
      <c r="S1455" s="83">
        <f>IF(T1455="",0,IFERROR(IF(VLOOKUP(T1455,T$73:T1454,1,0)&gt;0,0,0),1))</f>
        <v>0</v>
      </c>
      <c r="T1455" s="95" t="str">
        <f>IF(DATOS!BT1383=P$74,DATOS!C1383,"")</f>
        <v/>
      </c>
    </row>
    <row r="1456" spans="18:20" x14ac:dyDescent="0.25">
      <c r="R1456" s="83">
        <f t="shared" si="24"/>
        <v>0</v>
      </c>
      <c r="S1456" s="83">
        <f>IF(T1456="",0,IFERROR(IF(VLOOKUP(T1456,T$73:T1455,1,0)&gt;0,0,0),1))</f>
        <v>0</v>
      </c>
      <c r="T1456" s="95" t="str">
        <f>IF(DATOS!BT1384=P$74,DATOS!C1384,"")</f>
        <v/>
      </c>
    </row>
    <row r="1457" spans="18:20" x14ac:dyDescent="0.25">
      <c r="R1457" s="83">
        <f t="shared" si="24"/>
        <v>0</v>
      </c>
      <c r="S1457" s="83">
        <f>IF(T1457="",0,IFERROR(IF(VLOOKUP(T1457,T$73:T1456,1,0)&gt;0,0,0),1))</f>
        <v>0</v>
      </c>
      <c r="T1457" s="95" t="str">
        <f>IF(DATOS!BT1385=P$74,DATOS!C1385,"")</f>
        <v/>
      </c>
    </row>
    <row r="1458" spans="18:20" x14ac:dyDescent="0.25">
      <c r="R1458" s="83">
        <f t="shared" si="24"/>
        <v>0</v>
      </c>
      <c r="S1458" s="83">
        <f>IF(T1458="",0,IFERROR(IF(VLOOKUP(T1458,T$73:T1457,1,0)&gt;0,0,0),1))</f>
        <v>0</v>
      </c>
      <c r="T1458" s="95" t="str">
        <f>IF(DATOS!BT1386=P$74,DATOS!C1386,"")</f>
        <v/>
      </c>
    </row>
    <row r="1459" spans="18:20" x14ac:dyDescent="0.25">
      <c r="R1459" s="83">
        <f t="shared" si="24"/>
        <v>0</v>
      </c>
      <c r="S1459" s="83">
        <f>IF(T1459="",0,IFERROR(IF(VLOOKUP(T1459,T$73:T1458,1,0)&gt;0,0,0),1))</f>
        <v>0</v>
      </c>
      <c r="T1459" s="95" t="str">
        <f>IF(DATOS!BT1387=P$74,DATOS!C1387,"")</f>
        <v/>
      </c>
    </row>
    <row r="1460" spans="18:20" x14ac:dyDescent="0.25">
      <c r="R1460" s="83">
        <f t="shared" si="24"/>
        <v>0</v>
      </c>
      <c r="S1460" s="83">
        <f>IF(T1460="",0,IFERROR(IF(VLOOKUP(T1460,T$73:T1459,1,0)&gt;0,0,0),1))</f>
        <v>0</v>
      </c>
      <c r="T1460" s="95" t="str">
        <f>IF(DATOS!BT1388=P$74,DATOS!C1388,"")</f>
        <v/>
      </c>
    </row>
    <row r="1461" spans="18:20" x14ac:dyDescent="0.25">
      <c r="R1461" s="83">
        <f t="shared" si="24"/>
        <v>0</v>
      </c>
      <c r="S1461" s="83">
        <f>IF(T1461="",0,IFERROR(IF(VLOOKUP(T1461,T$73:T1460,1,0)&gt;0,0,0),1))</f>
        <v>0</v>
      </c>
      <c r="T1461" s="95" t="str">
        <f>IF(DATOS!BT1389=P$74,DATOS!C1389,"")</f>
        <v/>
      </c>
    </row>
    <row r="1462" spans="18:20" x14ac:dyDescent="0.25">
      <c r="R1462" s="83">
        <f t="shared" si="24"/>
        <v>0</v>
      </c>
      <c r="S1462" s="83">
        <f>IF(T1462="",0,IFERROR(IF(VLOOKUP(T1462,T$73:T1461,1,0)&gt;0,0,0),1))</f>
        <v>0</v>
      </c>
      <c r="T1462" s="95" t="str">
        <f>IF(DATOS!BT1390=P$74,DATOS!C1390,"")</f>
        <v/>
      </c>
    </row>
    <row r="1463" spans="18:20" x14ac:dyDescent="0.25">
      <c r="R1463" s="83">
        <f t="shared" si="24"/>
        <v>0</v>
      </c>
      <c r="S1463" s="83">
        <f>IF(T1463="",0,IFERROR(IF(VLOOKUP(T1463,T$73:T1462,1,0)&gt;0,0,0),1))</f>
        <v>0</v>
      </c>
      <c r="T1463" s="95" t="str">
        <f>IF(DATOS!BT1391=P$74,DATOS!C1391,"")</f>
        <v/>
      </c>
    </row>
    <row r="1464" spans="18:20" x14ac:dyDescent="0.25">
      <c r="R1464" s="83">
        <f t="shared" si="24"/>
        <v>0</v>
      </c>
      <c r="S1464" s="83">
        <f>IF(T1464="",0,IFERROR(IF(VLOOKUP(T1464,T$73:T1463,1,0)&gt;0,0,0),1))</f>
        <v>0</v>
      </c>
      <c r="T1464" s="95" t="str">
        <f>IF(DATOS!BT1392=P$74,DATOS!C1392,"")</f>
        <v/>
      </c>
    </row>
    <row r="1465" spans="18:20" x14ac:dyDescent="0.25">
      <c r="R1465" s="83">
        <f t="shared" si="24"/>
        <v>0</v>
      </c>
      <c r="S1465" s="83">
        <f>IF(T1465="",0,IFERROR(IF(VLOOKUP(T1465,T$73:T1464,1,0)&gt;0,0,0),1))</f>
        <v>0</v>
      </c>
      <c r="T1465" s="95" t="str">
        <f>IF(DATOS!BT1393=P$74,DATOS!C1393,"")</f>
        <v/>
      </c>
    </row>
    <row r="1466" spans="18:20" x14ac:dyDescent="0.25">
      <c r="R1466" s="83">
        <f t="shared" si="24"/>
        <v>0</v>
      </c>
      <c r="S1466" s="83">
        <f>IF(T1466="",0,IFERROR(IF(VLOOKUP(T1466,T$73:T1465,1,0)&gt;0,0,0),1))</f>
        <v>0</v>
      </c>
      <c r="T1466" s="95" t="str">
        <f>IF(DATOS!BT1394=P$74,DATOS!C1394,"")</f>
        <v/>
      </c>
    </row>
    <row r="1467" spans="18:20" x14ac:dyDescent="0.25">
      <c r="R1467" s="83">
        <f t="shared" si="24"/>
        <v>0</v>
      </c>
      <c r="S1467" s="83">
        <f>IF(T1467="",0,IFERROR(IF(VLOOKUP(T1467,T$73:T1466,1,0)&gt;0,0,0),1))</f>
        <v>0</v>
      </c>
      <c r="T1467" s="95" t="str">
        <f>IF(DATOS!BT1395=P$74,DATOS!C1395,"")</f>
        <v/>
      </c>
    </row>
    <row r="1468" spans="18:20" x14ac:dyDescent="0.25">
      <c r="R1468" s="83">
        <f t="shared" si="24"/>
        <v>0</v>
      </c>
      <c r="S1468" s="83">
        <f>IF(T1468="",0,IFERROR(IF(VLOOKUP(T1468,T$73:T1467,1,0)&gt;0,0,0),1))</f>
        <v>0</v>
      </c>
      <c r="T1468" s="95" t="str">
        <f>IF(DATOS!BT1396=P$74,DATOS!C1396,"")</f>
        <v/>
      </c>
    </row>
    <row r="1469" spans="18:20" x14ac:dyDescent="0.25">
      <c r="R1469" s="83">
        <f t="shared" si="24"/>
        <v>0</v>
      </c>
      <c r="S1469" s="83">
        <f>IF(T1469="",0,IFERROR(IF(VLOOKUP(T1469,T$73:T1468,1,0)&gt;0,0,0),1))</f>
        <v>0</v>
      </c>
      <c r="T1469" s="95" t="str">
        <f>IF(DATOS!BT1397=P$74,DATOS!C1397,"")</f>
        <v/>
      </c>
    </row>
    <row r="1470" spans="18:20" x14ac:dyDescent="0.25">
      <c r="R1470" s="83">
        <f t="shared" si="24"/>
        <v>0</v>
      </c>
      <c r="S1470" s="83">
        <f>IF(T1470="",0,IFERROR(IF(VLOOKUP(T1470,T$73:T1469,1,0)&gt;0,0,0),1))</f>
        <v>0</v>
      </c>
      <c r="T1470" s="95" t="str">
        <f>IF(DATOS!BT1398=P$74,DATOS!C1398,"")</f>
        <v/>
      </c>
    </row>
    <row r="1471" spans="18:20" x14ac:dyDescent="0.25">
      <c r="R1471" s="83">
        <f t="shared" si="24"/>
        <v>0</v>
      </c>
      <c r="S1471" s="83">
        <f>IF(T1471="",0,IFERROR(IF(VLOOKUP(T1471,T$73:T1470,1,0)&gt;0,0,0),1))</f>
        <v>0</v>
      </c>
      <c r="T1471" s="95" t="str">
        <f>IF(DATOS!BT1399=P$74,DATOS!C1399,"")</f>
        <v/>
      </c>
    </row>
    <row r="1472" spans="18:20" x14ac:dyDescent="0.25">
      <c r="R1472" s="83">
        <f t="shared" si="24"/>
        <v>0</v>
      </c>
      <c r="S1472" s="83">
        <f>IF(T1472="",0,IFERROR(IF(VLOOKUP(T1472,T$73:T1471,1,0)&gt;0,0,0),1))</f>
        <v>0</v>
      </c>
      <c r="T1472" s="95" t="str">
        <f>IF(DATOS!BT1400=P$74,DATOS!C1400,"")</f>
        <v/>
      </c>
    </row>
    <row r="1473" spans="18:20" x14ac:dyDescent="0.25">
      <c r="R1473" s="83">
        <f t="shared" si="24"/>
        <v>0</v>
      </c>
      <c r="S1473" s="83">
        <f>IF(T1473="",0,IFERROR(IF(VLOOKUP(T1473,T$73:T1472,1,0)&gt;0,0,0),1))</f>
        <v>0</v>
      </c>
      <c r="T1473" s="95" t="str">
        <f>IF(DATOS!BT1401=P$74,DATOS!C1401,"")</f>
        <v/>
      </c>
    </row>
    <row r="1474" spans="18:20" x14ac:dyDescent="0.25">
      <c r="R1474" s="83">
        <f t="shared" si="24"/>
        <v>0</v>
      </c>
      <c r="S1474" s="83">
        <f>IF(T1474="",0,IFERROR(IF(VLOOKUP(T1474,T$73:T1473,1,0)&gt;0,0,0),1))</f>
        <v>0</v>
      </c>
      <c r="T1474" s="95" t="str">
        <f>IF(DATOS!BT1402=P$74,DATOS!C1402,"")</f>
        <v/>
      </c>
    </row>
    <row r="1475" spans="18:20" x14ac:dyDescent="0.25">
      <c r="R1475" s="83">
        <f t="shared" si="24"/>
        <v>0</v>
      </c>
      <c r="S1475" s="83">
        <f>IF(T1475="",0,IFERROR(IF(VLOOKUP(T1475,T$73:T1474,1,0)&gt;0,0,0),1))</f>
        <v>0</v>
      </c>
      <c r="T1475" s="95" t="str">
        <f>IF(DATOS!BT1403=P$74,DATOS!C1403,"")</f>
        <v/>
      </c>
    </row>
    <row r="1476" spans="18:20" x14ac:dyDescent="0.25">
      <c r="R1476" s="83">
        <f t="shared" si="24"/>
        <v>0</v>
      </c>
      <c r="S1476" s="83">
        <f>IF(T1476="",0,IFERROR(IF(VLOOKUP(T1476,T$73:T1475,1,0)&gt;0,0,0),1))</f>
        <v>0</v>
      </c>
      <c r="T1476" s="95" t="str">
        <f>IF(DATOS!BT1404=P$74,DATOS!C1404,"")</f>
        <v/>
      </c>
    </row>
    <row r="1477" spans="18:20" x14ac:dyDescent="0.25">
      <c r="R1477" s="83">
        <f t="shared" si="24"/>
        <v>0</v>
      </c>
      <c r="S1477" s="83">
        <f>IF(T1477="",0,IFERROR(IF(VLOOKUP(T1477,T$73:T1476,1,0)&gt;0,0,0),1))</f>
        <v>0</v>
      </c>
      <c r="T1477" s="95" t="str">
        <f>IF(DATOS!BT1405=P$74,DATOS!C1405,"")</f>
        <v/>
      </c>
    </row>
    <row r="1478" spans="18:20" x14ac:dyDescent="0.25">
      <c r="R1478" s="83">
        <f t="shared" si="24"/>
        <v>0</v>
      </c>
      <c r="S1478" s="83">
        <f>IF(T1478="",0,IFERROR(IF(VLOOKUP(T1478,T$73:T1477,1,0)&gt;0,0,0),1))</f>
        <v>0</v>
      </c>
      <c r="T1478" s="95" t="str">
        <f>IF(DATOS!BT1406=P$74,DATOS!C1406,"")</f>
        <v/>
      </c>
    </row>
    <row r="1479" spans="18:20" x14ac:dyDescent="0.25">
      <c r="R1479" s="83">
        <f t="shared" si="24"/>
        <v>0</v>
      </c>
      <c r="S1479" s="83">
        <f>IF(T1479="",0,IFERROR(IF(VLOOKUP(T1479,T$73:T1478,1,0)&gt;0,0,0),1))</f>
        <v>0</v>
      </c>
      <c r="T1479" s="95" t="str">
        <f>IF(DATOS!BT1407=P$74,DATOS!C1407,"")</f>
        <v/>
      </c>
    </row>
    <row r="1480" spans="18:20" x14ac:dyDescent="0.25">
      <c r="R1480" s="83">
        <f t="shared" si="24"/>
        <v>0</v>
      </c>
      <c r="S1480" s="83">
        <f>IF(T1480="",0,IFERROR(IF(VLOOKUP(T1480,T$73:T1479,1,0)&gt;0,0,0),1))</f>
        <v>0</v>
      </c>
      <c r="T1480" s="95" t="str">
        <f>IF(DATOS!BT1408=P$74,DATOS!C1408,"")</f>
        <v/>
      </c>
    </row>
    <row r="1481" spans="18:20" x14ac:dyDescent="0.25">
      <c r="R1481" s="83">
        <f t="shared" si="24"/>
        <v>0</v>
      </c>
      <c r="S1481" s="83">
        <f>IF(T1481="",0,IFERROR(IF(VLOOKUP(T1481,T$73:T1480,1,0)&gt;0,0,0),1))</f>
        <v>0</v>
      </c>
      <c r="T1481" s="95" t="str">
        <f>IF(DATOS!BT1409=P$74,DATOS!C1409,"")</f>
        <v/>
      </c>
    </row>
    <row r="1482" spans="18:20" x14ac:dyDescent="0.25">
      <c r="R1482" s="83">
        <f t="shared" ref="R1482:R1545" si="25">R1481+S1482</f>
        <v>0</v>
      </c>
      <c r="S1482" s="83">
        <f>IF(T1482="",0,IFERROR(IF(VLOOKUP(T1482,T$73:T1481,1,0)&gt;0,0,0),1))</f>
        <v>0</v>
      </c>
      <c r="T1482" s="95" t="str">
        <f>IF(DATOS!BT1410=P$74,DATOS!C1410,"")</f>
        <v/>
      </c>
    </row>
    <row r="1483" spans="18:20" x14ac:dyDescent="0.25">
      <c r="R1483" s="83">
        <f t="shared" si="25"/>
        <v>0</v>
      </c>
      <c r="S1483" s="83">
        <f>IF(T1483="",0,IFERROR(IF(VLOOKUP(T1483,T$73:T1482,1,0)&gt;0,0,0),1))</f>
        <v>0</v>
      </c>
      <c r="T1483" s="95" t="str">
        <f>IF(DATOS!BT1411=P$74,DATOS!C1411,"")</f>
        <v/>
      </c>
    </row>
    <row r="1484" spans="18:20" x14ac:dyDescent="0.25">
      <c r="R1484" s="83">
        <f t="shared" si="25"/>
        <v>0</v>
      </c>
      <c r="S1484" s="83">
        <f>IF(T1484="",0,IFERROR(IF(VLOOKUP(T1484,T$73:T1483,1,0)&gt;0,0,0),1))</f>
        <v>0</v>
      </c>
      <c r="T1484" s="95" t="str">
        <f>IF(DATOS!BT1412=P$74,DATOS!C1412,"")</f>
        <v/>
      </c>
    </row>
    <row r="1485" spans="18:20" x14ac:dyDescent="0.25">
      <c r="R1485" s="83">
        <f t="shared" si="25"/>
        <v>0</v>
      </c>
      <c r="S1485" s="83">
        <f>IF(T1485="",0,IFERROR(IF(VLOOKUP(T1485,T$73:T1484,1,0)&gt;0,0,0),1))</f>
        <v>0</v>
      </c>
      <c r="T1485" s="95" t="str">
        <f>IF(DATOS!BT1413=P$74,DATOS!C1413,"")</f>
        <v/>
      </c>
    </row>
    <row r="1486" spans="18:20" x14ac:dyDescent="0.25">
      <c r="R1486" s="83">
        <f t="shared" si="25"/>
        <v>0</v>
      </c>
      <c r="S1486" s="83">
        <f>IF(T1486="",0,IFERROR(IF(VLOOKUP(T1486,T$73:T1485,1,0)&gt;0,0,0),1))</f>
        <v>0</v>
      </c>
      <c r="T1486" s="95" t="str">
        <f>IF(DATOS!BT1414=P$74,DATOS!C1414,"")</f>
        <v/>
      </c>
    </row>
    <row r="1487" spans="18:20" x14ac:dyDescent="0.25">
      <c r="R1487" s="83">
        <f t="shared" si="25"/>
        <v>0</v>
      </c>
      <c r="S1487" s="83">
        <f>IF(T1487="",0,IFERROR(IF(VLOOKUP(T1487,T$73:T1486,1,0)&gt;0,0,0),1))</f>
        <v>0</v>
      </c>
      <c r="T1487" s="95" t="str">
        <f>IF(DATOS!BT1415=P$74,DATOS!C1415,"")</f>
        <v/>
      </c>
    </row>
    <row r="1488" spans="18:20" x14ac:dyDescent="0.25">
      <c r="R1488" s="83">
        <f t="shared" si="25"/>
        <v>0</v>
      </c>
      <c r="S1488" s="83">
        <f>IF(T1488="",0,IFERROR(IF(VLOOKUP(T1488,T$73:T1487,1,0)&gt;0,0,0),1))</f>
        <v>0</v>
      </c>
      <c r="T1488" s="95" t="str">
        <f>IF(DATOS!BT1416=P$74,DATOS!C1416,"")</f>
        <v/>
      </c>
    </row>
    <row r="1489" spans="18:20" x14ac:dyDescent="0.25">
      <c r="R1489" s="83">
        <f t="shared" si="25"/>
        <v>0</v>
      </c>
      <c r="S1489" s="83">
        <f>IF(T1489="",0,IFERROR(IF(VLOOKUP(T1489,T$73:T1488,1,0)&gt;0,0,0),1))</f>
        <v>0</v>
      </c>
      <c r="T1489" s="95" t="str">
        <f>IF(DATOS!BT1417=P$74,DATOS!C1417,"")</f>
        <v/>
      </c>
    </row>
    <row r="1490" spans="18:20" x14ac:dyDescent="0.25">
      <c r="R1490" s="83">
        <f t="shared" si="25"/>
        <v>0</v>
      </c>
      <c r="S1490" s="83">
        <f>IF(T1490="",0,IFERROR(IF(VLOOKUP(T1490,T$73:T1489,1,0)&gt;0,0,0),1))</f>
        <v>0</v>
      </c>
      <c r="T1490" s="95" t="str">
        <f>IF(DATOS!BT1418=P$74,DATOS!C1418,"")</f>
        <v/>
      </c>
    </row>
    <row r="1491" spans="18:20" x14ac:dyDescent="0.25">
      <c r="R1491" s="83">
        <f t="shared" si="25"/>
        <v>0</v>
      </c>
      <c r="S1491" s="83">
        <f>IF(T1491="",0,IFERROR(IF(VLOOKUP(T1491,T$73:T1490,1,0)&gt;0,0,0),1))</f>
        <v>0</v>
      </c>
      <c r="T1491" s="95" t="str">
        <f>IF(DATOS!BT1419=P$74,DATOS!C1419,"")</f>
        <v/>
      </c>
    </row>
    <row r="1492" spans="18:20" x14ac:dyDescent="0.25">
      <c r="R1492" s="83">
        <f t="shared" si="25"/>
        <v>0</v>
      </c>
      <c r="S1492" s="83">
        <f>IF(T1492="",0,IFERROR(IF(VLOOKUP(T1492,T$73:T1491,1,0)&gt;0,0,0),1))</f>
        <v>0</v>
      </c>
      <c r="T1492" s="95" t="str">
        <f>IF(DATOS!BT1420=P$74,DATOS!C1420,"")</f>
        <v/>
      </c>
    </row>
    <row r="1493" spans="18:20" x14ac:dyDescent="0.25">
      <c r="R1493" s="83">
        <f t="shared" si="25"/>
        <v>0</v>
      </c>
      <c r="S1493" s="83">
        <f>IF(T1493="",0,IFERROR(IF(VLOOKUP(T1493,T$73:T1492,1,0)&gt;0,0,0),1))</f>
        <v>0</v>
      </c>
      <c r="T1493" s="95" t="str">
        <f>IF(DATOS!BT1421=P$74,DATOS!C1421,"")</f>
        <v/>
      </c>
    </row>
    <row r="1494" spans="18:20" x14ac:dyDescent="0.25">
      <c r="R1494" s="83">
        <f t="shared" si="25"/>
        <v>0</v>
      </c>
      <c r="S1494" s="83">
        <f>IF(T1494="",0,IFERROR(IF(VLOOKUP(T1494,T$73:T1493,1,0)&gt;0,0,0),1))</f>
        <v>0</v>
      </c>
      <c r="T1494" s="95" t="str">
        <f>IF(DATOS!BT1422=P$74,DATOS!C1422,"")</f>
        <v/>
      </c>
    </row>
    <row r="1495" spans="18:20" x14ac:dyDescent="0.25">
      <c r="R1495" s="83">
        <f t="shared" si="25"/>
        <v>0</v>
      </c>
      <c r="S1495" s="83">
        <f>IF(T1495="",0,IFERROR(IF(VLOOKUP(T1495,T$73:T1494,1,0)&gt;0,0,0),1))</f>
        <v>0</v>
      </c>
      <c r="T1495" s="95" t="str">
        <f>IF(DATOS!BT1423=P$74,DATOS!C1423,"")</f>
        <v/>
      </c>
    </row>
    <row r="1496" spans="18:20" x14ac:dyDescent="0.25">
      <c r="R1496" s="83">
        <f t="shared" si="25"/>
        <v>0</v>
      </c>
      <c r="S1496" s="83">
        <f>IF(T1496="",0,IFERROR(IF(VLOOKUP(T1496,T$73:T1495,1,0)&gt;0,0,0),1))</f>
        <v>0</v>
      </c>
      <c r="T1496" s="95" t="str">
        <f>IF(DATOS!BT1424=P$74,DATOS!C1424,"")</f>
        <v/>
      </c>
    </row>
    <row r="1497" spans="18:20" x14ac:dyDescent="0.25">
      <c r="R1497" s="83">
        <f t="shared" si="25"/>
        <v>0</v>
      </c>
      <c r="S1497" s="83">
        <f>IF(T1497="",0,IFERROR(IF(VLOOKUP(T1497,T$73:T1496,1,0)&gt;0,0,0),1))</f>
        <v>0</v>
      </c>
      <c r="T1497" s="95" t="str">
        <f>IF(DATOS!BT1425=P$74,DATOS!C1425,"")</f>
        <v/>
      </c>
    </row>
    <row r="1498" spans="18:20" x14ac:dyDescent="0.25">
      <c r="R1498" s="83">
        <f t="shared" si="25"/>
        <v>0</v>
      </c>
      <c r="S1498" s="83">
        <f>IF(T1498="",0,IFERROR(IF(VLOOKUP(T1498,T$73:T1497,1,0)&gt;0,0,0),1))</f>
        <v>0</v>
      </c>
      <c r="T1498" s="95" t="str">
        <f>IF(DATOS!BT1426=P$74,DATOS!C1426,"")</f>
        <v/>
      </c>
    </row>
    <row r="1499" spans="18:20" x14ac:dyDescent="0.25">
      <c r="R1499" s="83">
        <f t="shared" si="25"/>
        <v>0</v>
      </c>
      <c r="S1499" s="83">
        <f>IF(T1499="",0,IFERROR(IF(VLOOKUP(T1499,T$73:T1498,1,0)&gt;0,0,0),1))</f>
        <v>0</v>
      </c>
      <c r="T1499" s="95" t="str">
        <f>IF(DATOS!BT1427=P$74,DATOS!C1427,"")</f>
        <v/>
      </c>
    </row>
    <row r="1500" spans="18:20" x14ac:dyDescent="0.25">
      <c r="R1500" s="83">
        <f t="shared" si="25"/>
        <v>0</v>
      </c>
      <c r="S1500" s="83">
        <f>IF(T1500="",0,IFERROR(IF(VLOOKUP(T1500,T$73:T1499,1,0)&gt;0,0,0),1))</f>
        <v>0</v>
      </c>
      <c r="T1500" s="95" t="str">
        <f>IF(DATOS!BT1428=P$74,DATOS!C1428,"")</f>
        <v/>
      </c>
    </row>
    <row r="1501" spans="18:20" x14ac:dyDescent="0.25">
      <c r="R1501" s="83">
        <f t="shared" si="25"/>
        <v>0</v>
      </c>
      <c r="S1501" s="83">
        <f>IF(T1501="",0,IFERROR(IF(VLOOKUP(T1501,T$73:T1500,1,0)&gt;0,0,0),1))</f>
        <v>0</v>
      </c>
      <c r="T1501" s="95" t="str">
        <f>IF(DATOS!BT1429=P$74,DATOS!C1429,"")</f>
        <v/>
      </c>
    </row>
    <row r="1502" spans="18:20" x14ac:dyDescent="0.25">
      <c r="R1502" s="83">
        <f t="shared" si="25"/>
        <v>0</v>
      </c>
      <c r="S1502" s="83">
        <f>IF(T1502="",0,IFERROR(IF(VLOOKUP(T1502,T$73:T1501,1,0)&gt;0,0,0),1))</f>
        <v>0</v>
      </c>
      <c r="T1502" s="95" t="str">
        <f>IF(DATOS!BT1430=P$74,DATOS!C1430,"")</f>
        <v/>
      </c>
    </row>
    <row r="1503" spans="18:20" x14ac:dyDescent="0.25">
      <c r="R1503" s="83">
        <f t="shared" si="25"/>
        <v>0</v>
      </c>
      <c r="S1503" s="83">
        <f>IF(T1503="",0,IFERROR(IF(VLOOKUP(T1503,T$73:T1502,1,0)&gt;0,0,0),1))</f>
        <v>0</v>
      </c>
      <c r="T1503" s="95" t="str">
        <f>IF(DATOS!BT1431=P$74,DATOS!C1431,"")</f>
        <v/>
      </c>
    </row>
    <row r="1504" spans="18:20" x14ac:dyDescent="0.25">
      <c r="R1504" s="83">
        <f t="shared" si="25"/>
        <v>0</v>
      </c>
      <c r="S1504" s="83">
        <f>IF(T1504="",0,IFERROR(IF(VLOOKUP(T1504,T$73:T1503,1,0)&gt;0,0,0),1))</f>
        <v>0</v>
      </c>
      <c r="T1504" s="95" t="str">
        <f>IF(DATOS!BT1432=P$74,DATOS!C1432,"")</f>
        <v/>
      </c>
    </row>
    <row r="1505" spans="18:20" x14ac:dyDescent="0.25">
      <c r="R1505" s="83">
        <f t="shared" si="25"/>
        <v>0</v>
      </c>
      <c r="S1505" s="83">
        <f>IF(T1505="",0,IFERROR(IF(VLOOKUP(T1505,T$73:T1504,1,0)&gt;0,0,0),1))</f>
        <v>0</v>
      </c>
      <c r="T1505" s="95" t="str">
        <f>IF(DATOS!BT1433=P$74,DATOS!C1433,"")</f>
        <v/>
      </c>
    </row>
    <row r="1506" spans="18:20" x14ac:dyDescent="0.25">
      <c r="R1506" s="83">
        <f t="shared" si="25"/>
        <v>0</v>
      </c>
      <c r="S1506" s="83">
        <f>IF(T1506="",0,IFERROR(IF(VLOOKUP(T1506,T$73:T1505,1,0)&gt;0,0,0),1))</f>
        <v>0</v>
      </c>
      <c r="T1506" s="95" t="str">
        <f>IF(DATOS!BT1434=P$74,DATOS!C1434,"")</f>
        <v/>
      </c>
    </row>
    <row r="1507" spans="18:20" x14ac:dyDescent="0.25">
      <c r="R1507" s="83">
        <f t="shared" si="25"/>
        <v>0</v>
      </c>
      <c r="S1507" s="83">
        <f>IF(T1507="",0,IFERROR(IF(VLOOKUP(T1507,T$73:T1506,1,0)&gt;0,0,0),1))</f>
        <v>0</v>
      </c>
      <c r="T1507" s="95" t="str">
        <f>IF(DATOS!BT1435=P$74,DATOS!C1435,"")</f>
        <v/>
      </c>
    </row>
    <row r="1508" spans="18:20" x14ac:dyDescent="0.25">
      <c r="R1508" s="83">
        <f t="shared" si="25"/>
        <v>0</v>
      </c>
      <c r="S1508" s="83">
        <f>IF(T1508="",0,IFERROR(IF(VLOOKUP(T1508,T$73:T1507,1,0)&gt;0,0,0),1))</f>
        <v>0</v>
      </c>
      <c r="T1508" s="95" t="str">
        <f>IF(DATOS!BT1436=P$74,DATOS!C1436,"")</f>
        <v/>
      </c>
    </row>
    <row r="1509" spans="18:20" x14ac:dyDescent="0.25">
      <c r="R1509" s="83">
        <f t="shared" si="25"/>
        <v>0</v>
      </c>
      <c r="S1509" s="83">
        <f>IF(T1509="",0,IFERROR(IF(VLOOKUP(T1509,T$73:T1508,1,0)&gt;0,0,0),1))</f>
        <v>0</v>
      </c>
      <c r="T1509" s="95" t="str">
        <f>IF(DATOS!BT1437=P$74,DATOS!C1437,"")</f>
        <v/>
      </c>
    </row>
    <row r="1510" spans="18:20" x14ac:dyDescent="0.25">
      <c r="R1510" s="83">
        <f t="shared" si="25"/>
        <v>0</v>
      </c>
      <c r="S1510" s="83">
        <f>IF(T1510="",0,IFERROR(IF(VLOOKUP(T1510,T$73:T1509,1,0)&gt;0,0,0),1))</f>
        <v>0</v>
      </c>
      <c r="T1510" s="95" t="str">
        <f>IF(DATOS!BT1438=P$74,DATOS!C1438,"")</f>
        <v/>
      </c>
    </row>
    <row r="1511" spans="18:20" x14ac:dyDescent="0.25">
      <c r="R1511" s="83">
        <f t="shared" si="25"/>
        <v>0</v>
      </c>
      <c r="S1511" s="83">
        <f>IF(T1511="",0,IFERROR(IF(VLOOKUP(T1511,T$73:T1510,1,0)&gt;0,0,0),1))</f>
        <v>0</v>
      </c>
      <c r="T1511" s="95" t="str">
        <f>IF(DATOS!BT1439=P$74,DATOS!C1439,"")</f>
        <v/>
      </c>
    </row>
    <row r="1512" spans="18:20" x14ac:dyDescent="0.25">
      <c r="R1512" s="83">
        <f t="shared" si="25"/>
        <v>0</v>
      </c>
      <c r="S1512" s="83">
        <f>IF(T1512="",0,IFERROR(IF(VLOOKUP(T1512,T$73:T1511,1,0)&gt;0,0,0),1))</f>
        <v>0</v>
      </c>
      <c r="T1512" s="95" t="str">
        <f>IF(DATOS!BT1440=P$74,DATOS!C1440,"")</f>
        <v/>
      </c>
    </row>
    <row r="1513" spans="18:20" x14ac:dyDescent="0.25">
      <c r="R1513" s="83">
        <f t="shared" si="25"/>
        <v>0</v>
      </c>
      <c r="S1513" s="83">
        <f>IF(T1513="",0,IFERROR(IF(VLOOKUP(T1513,T$73:T1512,1,0)&gt;0,0,0),1))</f>
        <v>0</v>
      </c>
      <c r="T1513" s="95" t="str">
        <f>IF(DATOS!BT1441=P$74,DATOS!C1441,"")</f>
        <v/>
      </c>
    </row>
    <row r="1514" spans="18:20" x14ac:dyDescent="0.25">
      <c r="R1514" s="83">
        <f t="shared" si="25"/>
        <v>0</v>
      </c>
      <c r="S1514" s="83">
        <f>IF(T1514="",0,IFERROR(IF(VLOOKUP(T1514,T$73:T1513,1,0)&gt;0,0,0),1))</f>
        <v>0</v>
      </c>
      <c r="T1514" s="95" t="str">
        <f>IF(DATOS!BT1442=P$74,DATOS!C1442,"")</f>
        <v/>
      </c>
    </row>
    <row r="1515" spans="18:20" x14ac:dyDescent="0.25">
      <c r="R1515" s="83">
        <f t="shared" si="25"/>
        <v>0</v>
      </c>
      <c r="S1515" s="83">
        <f>IF(T1515="",0,IFERROR(IF(VLOOKUP(T1515,T$73:T1514,1,0)&gt;0,0,0),1))</f>
        <v>0</v>
      </c>
      <c r="T1515" s="95" t="str">
        <f>IF(DATOS!BT1443=P$74,DATOS!C1443,"")</f>
        <v/>
      </c>
    </row>
    <row r="1516" spans="18:20" x14ac:dyDescent="0.25">
      <c r="R1516" s="83">
        <f t="shared" si="25"/>
        <v>0</v>
      </c>
      <c r="S1516" s="83">
        <f>IF(T1516="",0,IFERROR(IF(VLOOKUP(T1516,T$73:T1515,1,0)&gt;0,0,0),1))</f>
        <v>0</v>
      </c>
      <c r="T1516" s="95" t="str">
        <f>IF(DATOS!BT1444=P$74,DATOS!C1444,"")</f>
        <v/>
      </c>
    </row>
    <row r="1517" spans="18:20" x14ac:dyDescent="0.25">
      <c r="R1517" s="83">
        <f t="shared" si="25"/>
        <v>0</v>
      </c>
      <c r="S1517" s="83">
        <f>IF(T1517="",0,IFERROR(IF(VLOOKUP(T1517,T$73:T1516,1,0)&gt;0,0,0),1))</f>
        <v>0</v>
      </c>
      <c r="T1517" s="95" t="str">
        <f>IF(DATOS!BT1445=P$74,DATOS!C1445,"")</f>
        <v/>
      </c>
    </row>
    <row r="1518" spans="18:20" x14ac:dyDescent="0.25">
      <c r="R1518" s="83">
        <f t="shared" si="25"/>
        <v>0</v>
      </c>
      <c r="S1518" s="83">
        <f>IF(T1518="",0,IFERROR(IF(VLOOKUP(T1518,T$73:T1517,1,0)&gt;0,0,0),1))</f>
        <v>0</v>
      </c>
      <c r="T1518" s="95" t="str">
        <f>IF(DATOS!BT1446=P$74,DATOS!C1446,"")</f>
        <v/>
      </c>
    </row>
    <row r="1519" spans="18:20" x14ac:dyDescent="0.25">
      <c r="R1519" s="83">
        <f t="shared" si="25"/>
        <v>0</v>
      </c>
      <c r="S1519" s="83">
        <f>IF(T1519="",0,IFERROR(IF(VLOOKUP(T1519,T$73:T1518,1,0)&gt;0,0,0),1))</f>
        <v>0</v>
      </c>
      <c r="T1519" s="95" t="str">
        <f>IF(DATOS!BT1447=P$74,DATOS!C1447,"")</f>
        <v/>
      </c>
    </row>
    <row r="1520" spans="18:20" x14ac:dyDescent="0.25">
      <c r="R1520" s="83">
        <f t="shared" si="25"/>
        <v>0</v>
      </c>
      <c r="S1520" s="83">
        <f>IF(T1520="",0,IFERROR(IF(VLOOKUP(T1520,T$73:T1519,1,0)&gt;0,0,0),1))</f>
        <v>0</v>
      </c>
      <c r="T1520" s="95" t="str">
        <f>IF(DATOS!BT1448=P$74,DATOS!C1448,"")</f>
        <v/>
      </c>
    </row>
    <row r="1521" spans="18:20" x14ac:dyDescent="0.25">
      <c r="R1521" s="83">
        <f t="shared" si="25"/>
        <v>0</v>
      </c>
      <c r="S1521" s="83">
        <f>IF(T1521="",0,IFERROR(IF(VLOOKUP(T1521,T$73:T1520,1,0)&gt;0,0,0),1))</f>
        <v>0</v>
      </c>
      <c r="T1521" s="95" t="str">
        <f>IF(DATOS!BT1449=P$74,DATOS!C1449,"")</f>
        <v/>
      </c>
    </row>
    <row r="1522" spans="18:20" x14ac:dyDescent="0.25">
      <c r="R1522" s="83">
        <f t="shared" si="25"/>
        <v>0</v>
      </c>
      <c r="S1522" s="83">
        <f>IF(T1522="",0,IFERROR(IF(VLOOKUP(T1522,T$73:T1521,1,0)&gt;0,0,0),1))</f>
        <v>0</v>
      </c>
      <c r="T1522" s="95" t="str">
        <f>IF(DATOS!BT1450=P$74,DATOS!C1450,"")</f>
        <v/>
      </c>
    </row>
    <row r="1523" spans="18:20" x14ac:dyDescent="0.25">
      <c r="R1523" s="83">
        <f t="shared" si="25"/>
        <v>0</v>
      </c>
      <c r="S1523" s="83">
        <f>IF(T1523="",0,IFERROR(IF(VLOOKUP(T1523,T$73:T1522,1,0)&gt;0,0,0),1))</f>
        <v>0</v>
      </c>
      <c r="T1523" s="95" t="str">
        <f>IF(DATOS!BT1451=P$74,DATOS!C1451,"")</f>
        <v/>
      </c>
    </row>
    <row r="1524" spans="18:20" x14ac:dyDescent="0.25">
      <c r="R1524" s="83">
        <f t="shared" si="25"/>
        <v>0</v>
      </c>
      <c r="S1524" s="83">
        <f>IF(T1524="",0,IFERROR(IF(VLOOKUP(T1524,T$73:T1523,1,0)&gt;0,0,0),1))</f>
        <v>0</v>
      </c>
      <c r="T1524" s="95" t="str">
        <f>IF(DATOS!BT1452=P$74,DATOS!C1452,"")</f>
        <v/>
      </c>
    </row>
    <row r="1525" spans="18:20" x14ac:dyDescent="0.25">
      <c r="R1525" s="83">
        <f t="shared" si="25"/>
        <v>0</v>
      </c>
      <c r="S1525" s="83">
        <f>IF(T1525="",0,IFERROR(IF(VLOOKUP(T1525,T$73:T1524,1,0)&gt;0,0,0),1))</f>
        <v>0</v>
      </c>
      <c r="T1525" s="95" t="str">
        <f>IF(DATOS!BT1453=P$74,DATOS!C1453,"")</f>
        <v/>
      </c>
    </row>
    <row r="1526" spans="18:20" x14ac:dyDescent="0.25">
      <c r="R1526" s="83">
        <f t="shared" si="25"/>
        <v>0</v>
      </c>
      <c r="S1526" s="83">
        <f>IF(T1526="",0,IFERROR(IF(VLOOKUP(T1526,T$73:T1525,1,0)&gt;0,0,0),1))</f>
        <v>0</v>
      </c>
      <c r="T1526" s="95" t="str">
        <f>IF(DATOS!BT1454=P$74,DATOS!C1454,"")</f>
        <v/>
      </c>
    </row>
    <row r="1527" spans="18:20" x14ac:dyDescent="0.25">
      <c r="R1527" s="83">
        <f t="shared" si="25"/>
        <v>0</v>
      </c>
      <c r="S1527" s="83">
        <f>IF(T1527="",0,IFERROR(IF(VLOOKUP(T1527,T$73:T1526,1,0)&gt;0,0,0),1))</f>
        <v>0</v>
      </c>
      <c r="T1527" s="95" t="str">
        <f>IF(DATOS!BT1455=P$74,DATOS!C1455,"")</f>
        <v/>
      </c>
    </row>
    <row r="1528" spans="18:20" x14ac:dyDescent="0.25">
      <c r="R1528" s="83">
        <f t="shared" si="25"/>
        <v>0</v>
      </c>
      <c r="S1528" s="83">
        <f>IF(T1528="",0,IFERROR(IF(VLOOKUP(T1528,T$73:T1527,1,0)&gt;0,0,0),1))</f>
        <v>0</v>
      </c>
      <c r="T1528" s="95" t="str">
        <f>IF(DATOS!BT1456=P$74,DATOS!C1456,"")</f>
        <v/>
      </c>
    </row>
    <row r="1529" spans="18:20" x14ac:dyDescent="0.25">
      <c r="R1529" s="83">
        <f t="shared" si="25"/>
        <v>0</v>
      </c>
      <c r="S1529" s="83">
        <f>IF(T1529="",0,IFERROR(IF(VLOOKUP(T1529,T$73:T1528,1,0)&gt;0,0,0),1))</f>
        <v>0</v>
      </c>
      <c r="T1529" s="95" t="str">
        <f>IF(DATOS!BT1457=P$74,DATOS!C1457,"")</f>
        <v/>
      </c>
    </row>
    <row r="1530" spans="18:20" x14ac:dyDescent="0.25">
      <c r="R1530" s="83">
        <f t="shared" si="25"/>
        <v>0</v>
      </c>
      <c r="S1530" s="83">
        <f>IF(T1530="",0,IFERROR(IF(VLOOKUP(T1530,T$73:T1529,1,0)&gt;0,0,0),1))</f>
        <v>0</v>
      </c>
      <c r="T1530" s="95" t="str">
        <f>IF(DATOS!BT1458=P$74,DATOS!C1458,"")</f>
        <v/>
      </c>
    </row>
    <row r="1531" spans="18:20" x14ac:dyDescent="0.25">
      <c r="R1531" s="83">
        <f t="shared" si="25"/>
        <v>0</v>
      </c>
      <c r="S1531" s="83">
        <f>IF(T1531="",0,IFERROR(IF(VLOOKUP(T1531,T$73:T1530,1,0)&gt;0,0,0),1))</f>
        <v>0</v>
      </c>
      <c r="T1531" s="95" t="str">
        <f>IF(DATOS!BT1459=P$74,DATOS!C1459,"")</f>
        <v/>
      </c>
    </row>
    <row r="1532" spans="18:20" x14ac:dyDescent="0.25">
      <c r="R1532" s="83">
        <f t="shared" si="25"/>
        <v>0</v>
      </c>
      <c r="S1532" s="83">
        <f>IF(T1532="",0,IFERROR(IF(VLOOKUP(T1532,T$73:T1531,1,0)&gt;0,0,0),1))</f>
        <v>0</v>
      </c>
      <c r="T1532" s="95" t="str">
        <f>IF(DATOS!BT1460=P$74,DATOS!C1460,"")</f>
        <v/>
      </c>
    </row>
    <row r="1533" spans="18:20" x14ac:dyDescent="0.25">
      <c r="R1533" s="83">
        <f t="shared" si="25"/>
        <v>0</v>
      </c>
      <c r="S1533" s="83">
        <f>IF(T1533="",0,IFERROR(IF(VLOOKUP(T1533,T$73:T1532,1,0)&gt;0,0,0),1))</f>
        <v>0</v>
      </c>
      <c r="T1533" s="95" t="str">
        <f>IF(DATOS!BT1461=P$74,DATOS!C1461,"")</f>
        <v/>
      </c>
    </row>
    <row r="1534" spans="18:20" x14ac:dyDescent="0.25">
      <c r="R1534" s="83">
        <f t="shared" si="25"/>
        <v>0</v>
      </c>
      <c r="S1534" s="83">
        <f>IF(T1534="",0,IFERROR(IF(VLOOKUP(T1534,T$73:T1533,1,0)&gt;0,0,0),1))</f>
        <v>0</v>
      </c>
      <c r="T1534" s="95" t="str">
        <f>IF(DATOS!BT1462=P$74,DATOS!C1462,"")</f>
        <v/>
      </c>
    </row>
    <row r="1535" spans="18:20" x14ac:dyDescent="0.25">
      <c r="R1535" s="83">
        <f t="shared" si="25"/>
        <v>0</v>
      </c>
      <c r="S1535" s="83">
        <f>IF(T1535="",0,IFERROR(IF(VLOOKUP(T1535,T$73:T1534,1,0)&gt;0,0,0),1))</f>
        <v>0</v>
      </c>
      <c r="T1535" s="95" t="str">
        <f>IF(DATOS!BT1463=P$74,DATOS!C1463,"")</f>
        <v/>
      </c>
    </row>
    <row r="1536" spans="18:20" x14ac:dyDescent="0.25">
      <c r="R1536" s="83">
        <f t="shared" si="25"/>
        <v>0</v>
      </c>
      <c r="S1536" s="83">
        <f>IF(T1536="",0,IFERROR(IF(VLOOKUP(T1536,T$73:T1535,1,0)&gt;0,0,0),1))</f>
        <v>0</v>
      </c>
      <c r="T1536" s="95" t="str">
        <f>IF(DATOS!BT1464=P$74,DATOS!C1464,"")</f>
        <v/>
      </c>
    </row>
    <row r="1537" spans="18:20" x14ac:dyDescent="0.25">
      <c r="R1537" s="83">
        <f t="shared" si="25"/>
        <v>0</v>
      </c>
      <c r="S1537" s="83">
        <f>IF(T1537="",0,IFERROR(IF(VLOOKUP(T1537,T$73:T1536,1,0)&gt;0,0,0),1))</f>
        <v>0</v>
      </c>
      <c r="T1537" s="95" t="str">
        <f>IF(DATOS!BT1465=P$74,DATOS!C1465,"")</f>
        <v/>
      </c>
    </row>
    <row r="1538" spans="18:20" x14ac:dyDescent="0.25">
      <c r="R1538" s="83">
        <f t="shared" si="25"/>
        <v>0</v>
      </c>
      <c r="S1538" s="83">
        <f>IF(T1538="",0,IFERROR(IF(VLOOKUP(T1538,T$73:T1537,1,0)&gt;0,0,0),1))</f>
        <v>0</v>
      </c>
      <c r="T1538" s="95" t="str">
        <f>IF(DATOS!BT1466=P$74,DATOS!C1466,"")</f>
        <v/>
      </c>
    </row>
    <row r="1539" spans="18:20" x14ac:dyDescent="0.25">
      <c r="R1539" s="83">
        <f t="shared" si="25"/>
        <v>0</v>
      </c>
      <c r="S1539" s="83">
        <f>IF(T1539="",0,IFERROR(IF(VLOOKUP(T1539,T$73:T1538,1,0)&gt;0,0,0),1))</f>
        <v>0</v>
      </c>
      <c r="T1539" s="95" t="str">
        <f>IF(DATOS!BT1467=P$74,DATOS!C1467,"")</f>
        <v/>
      </c>
    </row>
    <row r="1540" spans="18:20" x14ac:dyDescent="0.25">
      <c r="R1540" s="83">
        <f t="shared" si="25"/>
        <v>0</v>
      </c>
      <c r="S1540" s="83">
        <f>IF(T1540="",0,IFERROR(IF(VLOOKUP(T1540,T$73:T1539,1,0)&gt;0,0,0),1))</f>
        <v>0</v>
      </c>
      <c r="T1540" s="95" t="str">
        <f>IF(DATOS!BT1468=P$74,DATOS!C1468,"")</f>
        <v/>
      </c>
    </row>
    <row r="1541" spans="18:20" x14ac:dyDescent="0.25">
      <c r="R1541" s="83">
        <f t="shared" si="25"/>
        <v>0</v>
      </c>
      <c r="S1541" s="83">
        <f>IF(T1541="",0,IFERROR(IF(VLOOKUP(T1541,T$73:T1540,1,0)&gt;0,0,0),1))</f>
        <v>0</v>
      </c>
      <c r="T1541" s="95" t="str">
        <f>IF(DATOS!BT1469=P$74,DATOS!C1469,"")</f>
        <v/>
      </c>
    </row>
    <row r="1542" spans="18:20" x14ac:dyDescent="0.25">
      <c r="R1542" s="83">
        <f t="shared" si="25"/>
        <v>0</v>
      </c>
      <c r="S1542" s="83">
        <f>IF(T1542="",0,IFERROR(IF(VLOOKUP(T1542,T$73:T1541,1,0)&gt;0,0,0),1))</f>
        <v>0</v>
      </c>
      <c r="T1542" s="95" t="str">
        <f>IF(DATOS!BT1470=P$74,DATOS!C1470,"")</f>
        <v/>
      </c>
    </row>
    <row r="1543" spans="18:20" x14ac:dyDescent="0.25">
      <c r="R1543" s="83">
        <f t="shared" si="25"/>
        <v>0</v>
      </c>
      <c r="S1543" s="83">
        <f>IF(T1543="",0,IFERROR(IF(VLOOKUP(T1543,T$73:T1542,1,0)&gt;0,0,0),1))</f>
        <v>0</v>
      </c>
      <c r="T1543" s="95" t="str">
        <f>IF(DATOS!BT1471=P$74,DATOS!C1471,"")</f>
        <v/>
      </c>
    </row>
    <row r="1544" spans="18:20" x14ac:dyDescent="0.25">
      <c r="R1544" s="83">
        <f t="shared" si="25"/>
        <v>0</v>
      </c>
      <c r="S1544" s="83">
        <f>IF(T1544="",0,IFERROR(IF(VLOOKUP(T1544,T$73:T1543,1,0)&gt;0,0,0),1))</f>
        <v>0</v>
      </c>
      <c r="T1544" s="95" t="str">
        <f>IF(DATOS!BT1472=P$74,DATOS!C1472,"")</f>
        <v/>
      </c>
    </row>
    <row r="1545" spans="18:20" x14ac:dyDescent="0.25">
      <c r="R1545" s="83">
        <f t="shared" si="25"/>
        <v>0</v>
      </c>
      <c r="S1545" s="83">
        <f>IF(T1545="",0,IFERROR(IF(VLOOKUP(T1545,T$73:T1544,1,0)&gt;0,0,0),1))</f>
        <v>0</v>
      </c>
      <c r="T1545" s="95" t="str">
        <f>IF(DATOS!BT1473=P$74,DATOS!C1473,"")</f>
        <v/>
      </c>
    </row>
    <row r="1546" spans="18:20" x14ac:dyDescent="0.25">
      <c r="R1546" s="83">
        <f t="shared" ref="R1546:R1609" si="26">R1545+S1546</f>
        <v>0</v>
      </c>
      <c r="S1546" s="83">
        <f>IF(T1546="",0,IFERROR(IF(VLOOKUP(T1546,T$73:T1545,1,0)&gt;0,0,0),1))</f>
        <v>0</v>
      </c>
      <c r="T1546" s="95" t="str">
        <f>IF(DATOS!BT1474=P$74,DATOS!C1474,"")</f>
        <v/>
      </c>
    </row>
    <row r="1547" spans="18:20" x14ac:dyDescent="0.25">
      <c r="R1547" s="83">
        <f t="shared" si="26"/>
        <v>0</v>
      </c>
      <c r="S1547" s="83">
        <f>IF(T1547="",0,IFERROR(IF(VLOOKUP(T1547,T$73:T1546,1,0)&gt;0,0,0),1))</f>
        <v>0</v>
      </c>
      <c r="T1547" s="95" t="str">
        <f>IF(DATOS!BT1475=P$74,DATOS!C1475,"")</f>
        <v/>
      </c>
    </row>
    <row r="1548" spans="18:20" x14ac:dyDescent="0.25">
      <c r="R1548" s="83">
        <f t="shared" si="26"/>
        <v>0</v>
      </c>
      <c r="S1548" s="83">
        <f>IF(T1548="",0,IFERROR(IF(VLOOKUP(T1548,T$73:T1547,1,0)&gt;0,0,0),1))</f>
        <v>0</v>
      </c>
      <c r="T1548" s="95" t="str">
        <f>IF(DATOS!BT1476=P$74,DATOS!C1476,"")</f>
        <v/>
      </c>
    </row>
    <row r="1549" spans="18:20" x14ac:dyDescent="0.25">
      <c r="R1549" s="83">
        <f t="shared" si="26"/>
        <v>0</v>
      </c>
      <c r="S1549" s="83">
        <f>IF(T1549="",0,IFERROR(IF(VLOOKUP(T1549,T$73:T1548,1,0)&gt;0,0,0),1))</f>
        <v>0</v>
      </c>
      <c r="T1549" s="95" t="str">
        <f>IF(DATOS!BT1477=P$74,DATOS!C1477,"")</f>
        <v/>
      </c>
    </row>
    <row r="1550" spans="18:20" x14ac:dyDescent="0.25">
      <c r="R1550" s="83">
        <f t="shared" si="26"/>
        <v>0</v>
      </c>
      <c r="S1550" s="83">
        <f>IF(T1550="",0,IFERROR(IF(VLOOKUP(T1550,T$73:T1549,1,0)&gt;0,0,0),1))</f>
        <v>0</v>
      </c>
      <c r="T1550" s="95" t="str">
        <f>IF(DATOS!BT1478=P$74,DATOS!C1478,"")</f>
        <v/>
      </c>
    </row>
    <row r="1551" spans="18:20" x14ac:dyDescent="0.25">
      <c r="R1551" s="83">
        <f t="shared" si="26"/>
        <v>0</v>
      </c>
      <c r="S1551" s="83">
        <f>IF(T1551="",0,IFERROR(IF(VLOOKUP(T1551,T$73:T1550,1,0)&gt;0,0,0),1))</f>
        <v>0</v>
      </c>
      <c r="T1551" s="95" t="str">
        <f>IF(DATOS!BT1479=P$74,DATOS!C1479,"")</f>
        <v/>
      </c>
    </row>
    <row r="1552" spans="18:20" x14ac:dyDescent="0.25">
      <c r="R1552" s="83">
        <f t="shared" si="26"/>
        <v>0</v>
      </c>
      <c r="S1552" s="83">
        <f>IF(T1552="",0,IFERROR(IF(VLOOKUP(T1552,T$73:T1551,1,0)&gt;0,0,0),1))</f>
        <v>0</v>
      </c>
      <c r="T1552" s="95" t="str">
        <f>IF(DATOS!BT1480=P$74,DATOS!C1480,"")</f>
        <v/>
      </c>
    </row>
    <row r="1553" spans="18:20" x14ac:dyDescent="0.25">
      <c r="R1553" s="83">
        <f t="shared" si="26"/>
        <v>0</v>
      </c>
      <c r="S1553" s="83">
        <f>IF(T1553="",0,IFERROR(IF(VLOOKUP(T1553,T$73:T1552,1,0)&gt;0,0,0),1))</f>
        <v>0</v>
      </c>
      <c r="T1553" s="95" t="str">
        <f>IF(DATOS!BT1481=P$74,DATOS!C1481,"")</f>
        <v/>
      </c>
    </row>
    <row r="1554" spans="18:20" x14ac:dyDescent="0.25">
      <c r="R1554" s="83">
        <f t="shared" si="26"/>
        <v>0</v>
      </c>
      <c r="S1554" s="83">
        <f>IF(T1554="",0,IFERROR(IF(VLOOKUP(T1554,T$73:T1553,1,0)&gt;0,0,0),1))</f>
        <v>0</v>
      </c>
      <c r="T1554" s="95" t="str">
        <f>IF(DATOS!BT1482=P$74,DATOS!C1482,"")</f>
        <v/>
      </c>
    </row>
    <row r="1555" spans="18:20" x14ac:dyDescent="0.25">
      <c r="R1555" s="83">
        <f t="shared" si="26"/>
        <v>0</v>
      </c>
      <c r="S1555" s="83">
        <f>IF(T1555="",0,IFERROR(IF(VLOOKUP(T1555,T$73:T1554,1,0)&gt;0,0,0),1))</f>
        <v>0</v>
      </c>
      <c r="T1555" s="95" t="str">
        <f>IF(DATOS!BT1483=P$74,DATOS!C1483,"")</f>
        <v/>
      </c>
    </row>
    <row r="1556" spans="18:20" x14ac:dyDescent="0.25">
      <c r="R1556" s="83">
        <f t="shared" si="26"/>
        <v>0</v>
      </c>
      <c r="S1556" s="83">
        <f>IF(T1556="",0,IFERROR(IF(VLOOKUP(T1556,T$73:T1555,1,0)&gt;0,0,0),1))</f>
        <v>0</v>
      </c>
      <c r="T1556" s="95" t="str">
        <f>IF(DATOS!BT1484=P$74,DATOS!C1484,"")</f>
        <v/>
      </c>
    </row>
    <row r="1557" spans="18:20" x14ac:dyDescent="0.25">
      <c r="R1557" s="83">
        <f t="shared" si="26"/>
        <v>0</v>
      </c>
      <c r="S1557" s="83">
        <f>IF(T1557="",0,IFERROR(IF(VLOOKUP(T1557,T$73:T1556,1,0)&gt;0,0,0),1))</f>
        <v>0</v>
      </c>
      <c r="T1557" s="95" t="str">
        <f>IF(DATOS!BT1485=P$74,DATOS!C1485,"")</f>
        <v/>
      </c>
    </row>
    <row r="1558" spans="18:20" x14ac:dyDescent="0.25">
      <c r="R1558" s="83">
        <f t="shared" si="26"/>
        <v>0</v>
      </c>
      <c r="S1558" s="83">
        <f>IF(T1558="",0,IFERROR(IF(VLOOKUP(T1558,T$73:T1557,1,0)&gt;0,0,0),1))</f>
        <v>0</v>
      </c>
      <c r="T1558" s="95" t="str">
        <f>IF(DATOS!BT1486=P$74,DATOS!C1486,"")</f>
        <v/>
      </c>
    </row>
    <row r="1559" spans="18:20" x14ac:dyDescent="0.25">
      <c r="R1559" s="83">
        <f t="shared" si="26"/>
        <v>0</v>
      </c>
      <c r="S1559" s="83">
        <f>IF(T1559="",0,IFERROR(IF(VLOOKUP(T1559,T$73:T1558,1,0)&gt;0,0,0),1))</f>
        <v>0</v>
      </c>
      <c r="T1559" s="95" t="str">
        <f>IF(DATOS!BT1487=P$74,DATOS!C1487,"")</f>
        <v/>
      </c>
    </row>
    <row r="1560" spans="18:20" x14ac:dyDescent="0.25">
      <c r="R1560" s="83">
        <f t="shared" si="26"/>
        <v>0</v>
      </c>
      <c r="S1560" s="83">
        <f>IF(T1560="",0,IFERROR(IF(VLOOKUP(T1560,T$73:T1559,1,0)&gt;0,0,0),1))</f>
        <v>0</v>
      </c>
      <c r="T1560" s="95" t="str">
        <f>IF(DATOS!BT1488=P$74,DATOS!C1488,"")</f>
        <v/>
      </c>
    </row>
    <row r="1561" spans="18:20" x14ac:dyDescent="0.25">
      <c r="R1561" s="83">
        <f t="shared" si="26"/>
        <v>0</v>
      </c>
      <c r="S1561" s="83">
        <f>IF(T1561="",0,IFERROR(IF(VLOOKUP(T1561,T$73:T1560,1,0)&gt;0,0,0),1))</f>
        <v>0</v>
      </c>
      <c r="T1561" s="95" t="str">
        <f>IF(DATOS!BT1489=P$74,DATOS!C1489,"")</f>
        <v/>
      </c>
    </row>
    <row r="1562" spans="18:20" x14ac:dyDescent="0.25">
      <c r="R1562" s="83">
        <f t="shared" si="26"/>
        <v>0</v>
      </c>
      <c r="S1562" s="83">
        <f>IF(T1562="",0,IFERROR(IF(VLOOKUP(T1562,T$73:T1561,1,0)&gt;0,0,0),1))</f>
        <v>0</v>
      </c>
      <c r="T1562" s="95" t="str">
        <f>IF(DATOS!BT1490=P$74,DATOS!C1490,"")</f>
        <v/>
      </c>
    </row>
    <row r="1563" spans="18:20" x14ac:dyDescent="0.25">
      <c r="R1563" s="83">
        <f t="shared" si="26"/>
        <v>0</v>
      </c>
      <c r="S1563" s="83">
        <f>IF(T1563="",0,IFERROR(IF(VLOOKUP(T1563,T$73:T1562,1,0)&gt;0,0,0),1))</f>
        <v>0</v>
      </c>
      <c r="T1563" s="95" t="str">
        <f>IF(DATOS!BT1491=P$74,DATOS!C1491,"")</f>
        <v/>
      </c>
    </row>
    <row r="1564" spans="18:20" x14ac:dyDescent="0.25">
      <c r="R1564" s="83">
        <f t="shared" si="26"/>
        <v>0</v>
      </c>
      <c r="S1564" s="83">
        <f>IF(T1564="",0,IFERROR(IF(VLOOKUP(T1564,T$73:T1563,1,0)&gt;0,0,0),1))</f>
        <v>0</v>
      </c>
      <c r="T1564" s="95" t="str">
        <f>IF(DATOS!BT1492=P$74,DATOS!C1492,"")</f>
        <v/>
      </c>
    </row>
    <row r="1565" spans="18:20" x14ac:dyDescent="0.25">
      <c r="R1565" s="83">
        <f t="shared" si="26"/>
        <v>0</v>
      </c>
      <c r="S1565" s="83">
        <f>IF(T1565="",0,IFERROR(IF(VLOOKUP(T1565,T$73:T1564,1,0)&gt;0,0,0),1))</f>
        <v>0</v>
      </c>
      <c r="T1565" s="95" t="str">
        <f>IF(DATOS!BT1493=P$74,DATOS!C1493,"")</f>
        <v/>
      </c>
    </row>
    <row r="1566" spans="18:20" x14ac:dyDescent="0.25">
      <c r="R1566" s="83">
        <f t="shared" si="26"/>
        <v>0</v>
      </c>
      <c r="S1566" s="83">
        <f>IF(T1566="",0,IFERROR(IF(VLOOKUP(T1566,T$73:T1565,1,0)&gt;0,0,0),1))</f>
        <v>0</v>
      </c>
      <c r="T1566" s="95" t="str">
        <f>IF(DATOS!BT1494=P$74,DATOS!C1494,"")</f>
        <v/>
      </c>
    </row>
    <row r="1567" spans="18:20" x14ac:dyDescent="0.25">
      <c r="R1567" s="83">
        <f t="shared" si="26"/>
        <v>0</v>
      </c>
      <c r="S1567" s="83">
        <f>IF(T1567="",0,IFERROR(IF(VLOOKUP(T1567,T$73:T1566,1,0)&gt;0,0,0),1))</f>
        <v>0</v>
      </c>
      <c r="T1567" s="95" t="str">
        <f>IF(DATOS!BT1495=P$74,DATOS!C1495,"")</f>
        <v/>
      </c>
    </row>
    <row r="1568" spans="18:20" x14ac:dyDescent="0.25">
      <c r="R1568" s="83">
        <f t="shared" si="26"/>
        <v>0</v>
      </c>
      <c r="S1568" s="83">
        <f>IF(T1568="",0,IFERROR(IF(VLOOKUP(T1568,T$73:T1567,1,0)&gt;0,0,0),1))</f>
        <v>0</v>
      </c>
      <c r="T1568" s="95" t="str">
        <f>IF(DATOS!BT1496=P$74,DATOS!C1496,"")</f>
        <v/>
      </c>
    </row>
    <row r="1569" spans="18:20" x14ac:dyDescent="0.25">
      <c r="R1569" s="83">
        <f t="shared" si="26"/>
        <v>0</v>
      </c>
      <c r="S1569" s="83">
        <f>IF(T1569="",0,IFERROR(IF(VLOOKUP(T1569,T$73:T1568,1,0)&gt;0,0,0),1))</f>
        <v>0</v>
      </c>
      <c r="T1569" s="95" t="str">
        <f>IF(DATOS!BT1497=P$74,DATOS!C1497,"")</f>
        <v/>
      </c>
    </row>
    <row r="1570" spans="18:20" x14ac:dyDescent="0.25">
      <c r="R1570" s="83">
        <f t="shared" si="26"/>
        <v>0</v>
      </c>
      <c r="S1570" s="83">
        <f>IF(T1570="",0,IFERROR(IF(VLOOKUP(T1570,T$73:T1569,1,0)&gt;0,0,0),1))</f>
        <v>0</v>
      </c>
      <c r="T1570" s="95" t="str">
        <f>IF(DATOS!BT1498=P$74,DATOS!C1498,"")</f>
        <v/>
      </c>
    </row>
    <row r="1571" spans="18:20" x14ac:dyDescent="0.25">
      <c r="R1571" s="83">
        <f t="shared" si="26"/>
        <v>0</v>
      </c>
      <c r="S1571" s="83">
        <f>IF(T1571="",0,IFERROR(IF(VLOOKUP(T1571,T$73:T1570,1,0)&gt;0,0,0),1))</f>
        <v>0</v>
      </c>
      <c r="T1571" s="95" t="str">
        <f>IF(DATOS!BT1499=P$74,DATOS!C1499,"")</f>
        <v/>
      </c>
    </row>
    <row r="1572" spans="18:20" x14ac:dyDescent="0.25">
      <c r="R1572" s="83">
        <f t="shared" si="26"/>
        <v>0</v>
      </c>
      <c r="S1572" s="83">
        <f>IF(T1572="",0,IFERROR(IF(VLOOKUP(T1572,T$73:T1571,1,0)&gt;0,0,0),1))</f>
        <v>0</v>
      </c>
      <c r="T1572" s="95" t="str">
        <f>IF(DATOS!BT1500=P$74,DATOS!C1500,"")</f>
        <v/>
      </c>
    </row>
    <row r="1573" spans="18:20" x14ac:dyDescent="0.25">
      <c r="R1573" s="83">
        <f t="shared" si="26"/>
        <v>0</v>
      </c>
      <c r="S1573" s="83">
        <f>IF(T1573="",0,IFERROR(IF(VLOOKUP(T1573,T$73:T1572,1,0)&gt;0,0,0),1))</f>
        <v>0</v>
      </c>
      <c r="T1573" s="95" t="str">
        <f>IF(DATOS!BT1501=P$74,DATOS!C1501,"")</f>
        <v/>
      </c>
    </row>
    <row r="1574" spans="18:20" x14ac:dyDescent="0.25">
      <c r="R1574" s="83">
        <f t="shared" si="26"/>
        <v>0</v>
      </c>
      <c r="S1574" s="83">
        <f>IF(T1574="",0,IFERROR(IF(VLOOKUP(T1574,T$73:T1573,1,0)&gt;0,0,0),1))</f>
        <v>0</v>
      </c>
      <c r="T1574" s="95" t="str">
        <f>IF(DATOS!BT1502=P$74,DATOS!C1502,"")</f>
        <v/>
      </c>
    </row>
    <row r="1575" spans="18:20" x14ac:dyDescent="0.25">
      <c r="R1575" s="83">
        <f t="shared" si="26"/>
        <v>0</v>
      </c>
      <c r="S1575" s="83">
        <f>IF(T1575="",0,IFERROR(IF(VLOOKUP(T1575,T$73:T1574,1,0)&gt;0,0,0),1))</f>
        <v>0</v>
      </c>
      <c r="T1575" s="95" t="str">
        <f>IF(DATOS!BT1503=P$74,DATOS!C1503,"")</f>
        <v/>
      </c>
    </row>
    <row r="1576" spans="18:20" x14ac:dyDescent="0.25">
      <c r="R1576" s="83">
        <f t="shared" si="26"/>
        <v>0</v>
      </c>
      <c r="S1576" s="83">
        <f>IF(T1576="",0,IFERROR(IF(VLOOKUP(T1576,T$73:T1575,1,0)&gt;0,0,0),1))</f>
        <v>0</v>
      </c>
      <c r="T1576" s="95" t="str">
        <f>IF(DATOS!BT1504=P$74,DATOS!C1504,"")</f>
        <v/>
      </c>
    </row>
    <row r="1577" spans="18:20" x14ac:dyDescent="0.25">
      <c r="R1577" s="83">
        <f t="shared" si="26"/>
        <v>0</v>
      </c>
      <c r="S1577" s="83">
        <f>IF(T1577="",0,IFERROR(IF(VLOOKUP(T1577,T$73:T1576,1,0)&gt;0,0,0),1))</f>
        <v>0</v>
      </c>
      <c r="T1577" s="95" t="str">
        <f>IF(DATOS!BT1505=P$74,DATOS!C1505,"")</f>
        <v/>
      </c>
    </row>
    <row r="1578" spans="18:20" x14ac:dyDescent="0.25">
      <c r="R1578" s="83">
        <f t="shared" si="26"/>
        <v>0</v>
      </c>
      <c r="S1578" s="83">
        <f>IF(T1578="",0,IFERROR(IF(VLOOKUP(T1578,T$73:T1577,1,0)&gt;0,0,0),1))</f>
        <v>0</v>
      </c>
      <c r="T1578" s="95" t="str">
        <f>IF(DATOS!BT1506=P$74,DATOS!C1506,"")</f>
        <v/>
      </c>
    </row>
    <row r="1579" spans="18:20" x14ac:dyDescent="0.25">
      <c r="R1579" s="83">
        <f t="shared" si="26"/>
        <v>0</v>
      </c>
      <c r="S1579" s="83">
        <f>IF(T1579="",0,IFERROR(IF(VLOOKUP(T1579,T$73:T1578,1,0)&gt;0,0,0),1))</f>
        <v>0</v>
      </c>
      <c r="T1579" s="95" t="str">
        <f>IF(DATOS!BT1507=P$74,DATOS!C1507,"")</f>
        <v/>
      </c>
    </row>
    <row r="1580" spans="18:20" x14ac:dyDescent="0.25">
      <c r="R1580" s="83">
        <f t="shared" si="26"/>
        <v>0</v>
      </c>
      <c r="S1580" s="83">
        <f>IF(T1580="",0,IFERROR(IF(VLOOKUP(T1580,T$73:T1579,1,0)&gt;0,0,0),1))</f>
        <v>0</v>
      </c>
      <c r="T1580" s="95" t="str">
        <f>IF(DATOS!BT1508=P$74,DATOS!C1508,"")</f>
        <v/>
      </c>
    </row>
    <row r="1581" spans="18:20" x14ac:dyDescent="0.25">
      <c r="R1581" s="83">
        <f t="shared" si="26"/>
        <v>0</v>
      </c>
      <c r="S1581" s="83">
        <f>IF(T1581="",0,IFERROR(IF(VLOOKUP(T1581,T$73:T1580,1,0)&gt;0,0,0),1))</f>
        <v>0</v>
      </c>
      <c r="T1581" s="95" t="str">
        <f>IF(DATOS!BT1509=P$74,DATOS!C1509,"")</f>
        <v/>
      </c>
    </row>
    <row r="1582" spans="18:20" x14ac:dyDescent="0.25">
      <c r="R1582" s="83">
        <f t="shared" si="26"/>
        <v>0</v>
      </c>
      <c r="S1582" s="83">
        <f>IF(T1582="",0,IFERROR(IF(VLOOKUP(T1582,T$73:T1581,1,0)&gt;0,0,0),1))</f>
        <v>0</v>
      </c>
      <c r="T1582" s="95" t="str">
        <f>IF(DATOS!BT1510=P$74,DATOS!C1510,"")</f>
        <v/>
      </c>
    </row>
    <row r="1583" spans="18:20" x14ac:dyDescent="0.25">
      <c r="R1583" s="83">
        <f t="shared" si="26"/>
        <v>0</v>
      </c>
      <c r="S1583" s="83">
        <f>IF(T1583="",0,IFERROR(IF(VLOOKUP(T1583,T$73:T1582,1,0)&gt;0,0,0),1))</f>
        <v>0</v>
      </c>
      <c r="T1583" s="95" t="str">
        <f>IF(DATOS!BT1511=P$74,DATOS!C1511,"")</f>
        <v/>
      </c>
    </row>
    <row r="1584" spans="18:20" x14ac:dyDescent="0.25">
      <c r="R1584" s="83">
        <f t="shared" si="26"/>
        <v>0</v>
      </c>
      <c r="S1584" s="83">
        <f>IF(T1584="",0,IFERROR(IF(VLOOKUP(T1584,T$73:T1583,1,0)&gt;0,0,0),1))</f>
        <v>0</v>
      </c>
      <c r="T1584" s="95" t="str">
        <f>IF(DATOS!BT1512=P$74,DATOS!C1512,"")</f>
        <v/>
      </c>
    </row>
    <row r="1585" spans="18:20" x14ac:dyDescent="0.25">
      <c r="R1585" s="83">
        <f t="shared" si="26"/>
        <v>0</v>
      </c>
      <c r="S1585" s="83">
        <f>IF(T1585="",0,IFERROR(IF(VLOOKUP(T1585,T$73:T1584,1,0)&gt;0,0,0),1))</f>
        <v>0</v>
      </c>
      <c r="T1585" s="95" t="str">
        <f>IF(DATOS!BT1513=P$74,DATOS!C1513,"")</f>
        <v/>
      </c>
    </row>
    <row r="1586" spans="18:20" x14ac:dyDescent="0.25">
      <c r="R1586" s="83">
        <f t="shared" si="26"/>
        <v>0</v>
      </c>
      <c r="S1586" s="83">
        <f>IF(T1586="",0,IFERROR(IF(VLOOKUP(T1586,T$73:T1585,1,0)&gt;0,0,0),1))</f>
        <v>0</v>
      </c>
      <c r="T1586" s="95" t="str">
        <f>IF(DATOS!BT1514=P$74,DATOS!C1514,"")</f>
        <v/>
      </c>
    </row>
    <row r="1587" spans="18:20" x14ac:dyDescent="0.25">
      <c r="R1587" s="83">
        <f t="shared" si="26"/>
        <v>0</v>
      </c>
      <c r="S1587" s="83">
        <f>IF(T1587="",0,IFERROR(IF(VLOOKUP(T1587,T$73:T1586,1,0)&gt;0,0,0),1))</f>
        <v>0</v>
      </c>
      <c r="T1587" s="95" t="str">
        <f>IF(DATOS!BT1515=P$74,DATOS!C1515,"")</f>
        <v/>
      </c>
    </row>
    <row r="1588" spans="18:20" x14ac:dyDescent="0.25">
      <c r="R1588" s="83">
        <f t="shared" si="26"/>
        <v>0</v>
      </c>
      <c r="S1588" s="83">
        <f>IF(T1588="",0,IFERROR(IF(VLOOKUP(T1588,T$73:T1587,1,0)&gt;0,0,0),1))</f>
        <v>0</v>
      </c>
      <c r="T1588" s="95" t="str">
        <f>IF(DATOS!BT1516=P$74,DATOS!C1516,"")</f>
        <v/>
      </c>
    </row>
    <row r="1589" spans="18:20" x14ac:dyDescent="0.25">
      <c r="R1589" s="83">
        <f t="shared" si="26"/>
        <v>0</v>
      </c>
      <c r="S1589" s="83">
        <f>IF(T1589="",0,IFERROR(IF(VLOOKUP(T1589,T$73:T1588,1,0)&gt;0,0,0),1))</f>
        <v>0</v>
      </c>
      <c r="T1589" s="95" t="str">
        <f>IF(DATOS!BT1517=P$74,DATOS!C1517,"")</f>
        <v/>
      </c>
    </row>
    <row r="1590" spans="18:20" x14ac:dyDescent="0.25">
      <c r="R1590" s="83">
        <f t="shared" si="26"/>
        <v>0</v>
      </c>
      <c r="S1590" s="83">
        <f>IF(T1590="",0,IFERROR(IF(VLOOKUP(T1590,T$73:T1589,1,0)&gt;0,0,0),1))</f>
        <v>0</v>
      </c>
      <c r="T1590" s="95" t="str">
        <f>IF(DATOS!BT1518=P$74,DATOS!C1518,"")</f>
        <v/>
      </c>
    </row>
    <row r="1591" spans="18:20" x14ac:dyDescent="0.25">
      <c r="R1591" s="83">
        <f t="shared" si="26"/>
        <v>0</v>
      </c>
      <c r="S1591" s="83">
        <f>IF(T1591="",0,IFERROR(IF(VLOOKUP(T1591,T$73:T1590,1,0)&gt;0,0,0),1))</f>
        <v>0</v>
      </c>
      <c r="T1591" s="95" t="str">
        <f>IF(DATOS!BT1519=P$74,DATOS!C1519,"")</f>
        <v/>
      </c>
    </row>
    <row r="1592" spans="18:20" x14ac:dyDescent="0.25">
      <c r="R1592" s="83">
        <f t="shared" si="26"/>
        <v>0</v>
      </c>
      <c r="S1592" s="83">
        <f>IF(T1592="",0,IFERROR(IF(VLOOKUP(T1592,T$73:T1591,1,0)&gt;0,0,0),1))</f>
        <v>0</v>
      </c>
      <c r="T1592" s="95" t="str">
        <f>IF(DATOS!BT1520=P$74,DATOS!C1520,"")</f>
        <v/>
      </c>
    </row>
    <row r="1593" spans="18:20" x14ac:dyDescent="0.25">
      <c r="R1593" s="83">
        <f t="shared" si="26"/>
        <v>0</v>
      </c>
      <c r="S1593" s="83">
        <f>IF(T1593="",0,IFERROR(IF(VLOOKUP(T1593,T$73:T1592,1,0)&gt;0,0,0),1))</f>
        <v>0</v>
      </c>
      <c r="T1593" s="95" t="str">
        <f>IF(DATOS!BT1521=P$74,DATOS!C1521,"")</f>
        <v/>
      </c>
    </row>
    <row r="1594" spans="18:20" x14ac:dyDescent="0.25">
      <c r="R1594" s="83">
        <f t="shared" si="26"/>
        <v>0</v>
      </c>
      <c r="S1594" s="83">
        <f>IF(T1594="",0,IFERROR(IF(VLOOKUP(T1594,T$73:T1593,1,0)&gt;0,0,0),1))</f>
        <v>0</v>
      </c>
      <c r="T1594" s="95" t="str">
        <f>IF(DATOS!BT1522=P$74,DATOS!C1522,"")</f>
        <v/>
      </c>
    </row>
    <row r="1595" spans="18:20" x14ac:dyDescent="0.25">
      <c r="R1595" s="83">
        <f t="shared" si="26"/>
        <v>0</v>
      </c>
      <c r="S1595" s="83">
        <f>IF(T1595="",0,IFERROR(IF(VLOOKUP(T1595,T$73:T1594,1,0)&gt;0,0,0),1))</f>
        <v>0</v>
      </c>
      <c r="T1595" s="95" t="str">
        <f>IF(DATOS!BT1523=P$74,DATOS!C1523,"")</f>
        <v/>
      </c>
    </row>
    <row r="1596" spans="18:20" x14ac:dyDescent="0.25">
      <c r="R1596" s="83">
        <f t="shared" si="26"/>
        <v>0</v>
      </c>
      <c r="S1596" s="83">
        <f>IF(T1596="",0,IFERROR(IF(VLOOKUP(T1596,T$73:T1595,1,0)&gt;0,0,0),1))</f>
        <v>0</v>
      </c>
      <c r="T1596" s="95" t="str">
        <f>IF(DATOS!BT1524=P$74,DATOS!C1524,"")</f>
        <v/>
      </c>
    </row>
    <row r="1597" spans="18:20" x14ac:dyDescent="0.25">
      <c r="R1597" s="83">
        <f t="shared" si="26"/>
        <v>0</v>
      </c>
      <c r="S1597" s="83">
        <f>IF(T1597="",0,IFERROR(IF(VLOOKUP(T1597,T$73:T1596,1,0)&gt;0,0,0),1))</f>
        <v>0</v>
      </c>
      <c r="T1597" s="95" t="str">
        <f>IF(DATOS!BT1525=P$74,DATOS!C1525,"")</f>
        <v/>
      </c>
    </row>
    <row r="1598" spans="18:20" x14ac:dyDescent="0.25">
      <c r="R1598" s="83">
        <f t="shared" si="26"/>
        <v>0</v>
      </c>
      <c r="S1598" s="83">
        <f>IF(T1598="",0,IFERROR(IF(VLOOKUP(T1598,T$73:T1597,1,0)&gt;0,0,0),1))</f>
        <v>0</v>
      </c>
      <c r="T1598" s="95" t="str">
        <f>IF(DATOS!BT1526=P$74,DATOS!C1526,"")</f>
        <v/>
      </c>
    </row>
    <row r="1599" spans="18:20" x14ac:dyDescent="0.25">
      <c r="R1599" s="83">
        <f t="shared" si="26"/>
        <v>0</v>
      </c>
      <c r="S1599" s="83">
        <f>IF(T1599="",0,IFERROR(IF(VLOOKUP(T1599,T$73:T1598,1,0)&gt;0,0,0),1))</f>
        <v>0</v>
      </c>
      <c r="T1599" s="95" t="str">
        <f>IF(DATOS!BT1527=P$74,DATOS!C1527,"")</f>
        <v/>
      </c>
    </row>
    <row r="1600" spans="18:20" x14ac:dyDescent="0.25">
      <c r="R1600" s="83">
        <f t="shared" si="26"/>
        <v>0</v>
      </c>
      <c r="S1600" s="83">
        <f>IF(T1600="",0,IFERROR(IF(VLOOKUP(T1600,T$73:T1599,1,0)&gt;0,0,0),1))</f>
        <v>0</v>
      </c>
      <c r="T1600" s="95" t="str">
        <f>IF(DATOS!BT1528=P$74,DATOS!C1528,"")</f>
        <v/>
      </c>
    </row>
    <row r="1601" spans="18:20" x14ac:dyDescent="0.25">
      <c r="R1601" s="83">
        <f t="shared" si="26"/>
        <v>0</v>
      </c>
      <c r="S1601" s="83">
        <f>IF(T1601="",0,IFERROR(IF(VLOOKUP(T1601,T$73:T1600,1,0)&gt;0,0,0),1))</f>
        <v>0</v>
      </c>
      <c r="T1601" s="95" t="str">
        <f>IF(DATOS!BT1529=P$74,DATOS!C1529,"")</f>
        <v/>
      </c>
    </row>
    <row r="1602" spans="18:20" x14ac:dyDescent="0.25">
      <c r="R1602" s="83">
        <f t="shared" si="26"/>
        <v>0</v>
      </c>
      <c r="S1602" s="83">
        <f>IF(T1602="",0,IFERROR(IF(VLOOKUP(T1602,T$73:T1601,1,0)&gt;0,0,0),1))</f>
        <v>0</v>
      </c>
      <c r="T1602" s="95" t="str">
        <f>IF(DATOS!BT1530=P$74,DATOS!C1530,"")</f>
        <v/>
      </c>
    </row>
    <row r="1603" spans="18:20" x14ac:dyDescent="0.25">
      <c r="R1603" s="83">
        <f t="shared" si="26"/>
        <v>0</v>
      </c>
      <c r="S1603" s="83">
        <f>IF(T1603="",0,IFERROR(IF(VLOOKUP(T1603,T$73:T1602,1,0)&gt;0,0,0),1))</f>
        <v>0</v>
      </c>
      <c r="T1603" s="95" t="str">
        <f>IF(DATOS!BT1531=P$74,DATOS!C1531,"")</f>
        <v/>
      </c>
    </row>
    <row r="1604" spans="18:20" x14ac:dyDescent="0.25">
      <c r="R1604" s="83">
        <f t="shared" si="26"/>
        <v>0</v>
      </c>
      <c r="S1604" s="83">
        <f>IF(T1604="",0,IFERROR(IF(VLOOKUP(T1604,T$73:T1603,1,0)&gt;0,0,0),1))</f>
        <v>0</v>
      </c>
      <c r="T1604" s="95" t="str">
        <f>IF(DATOS!BT1532=P$74,DATOS!C1532,"")</f>
        <v/>
      </c>
    </row>
    <row r="1605" spans="18:20" x14ac:dyDescent="0.25">
      <c r="R1605" s="83">
        <f t="shared" si="26"/>
        <v>0</v>
      </c>
      <c r="S1605" s="83">
        <f>IF(T1605="",0,IFERROR(IF(VLOOKUP(T1605,T$73:T1604,1,0)&gt;0,0,0),1))</f>
        <v>0</v>
      </c>
      <c r="T1605" s="95" t="str">
        <f>IF(DATOS!BT1533=P$74,DATOS!C1533,"")</f>
        <v/>
      </c>
    </row>
    <row r="1606" spans="18:20" x14ac:dyDescent="0.25">
      <c r="R1606" s="83">
        <f t="shared" si="26"/>
        <v>0</v>
      </c>
      <c r="S1606" s="83">
        <f>IF(T1606="",0,IFERROR(IF(VLOOKUP(T1606,T$73:T1605,1,0)&gt;0,0,0),1))</f>
        <v>0</v>
      </c>
      <c r="T1606" s="95" t="str">
        <f>IF(DATOS!BT1534=P$74,DATOS!C1534,"")</f>
        <v/>
      </c>
    </row>
    <row r="1607" spans="18:20" x14ac:dyDescent="0.25">
      <c r="R1607" s="83">
        <f t="shared" si="26"/>
        <v>0</v>
      </c>
      <c r="S1607" s="83">
        <f>IF(T1607="",0,IFERROR(IF(VLOOKUP(T1607,T$73:T1606,1,0)&gt;0,0,0),1))</f>
        <v>0</v>
      </c>
      <c r="T1607" s="95" t="str">
        <f>IF(DATOS!BT1535=P$74,DATOS!C1535,"")</f>
        <v/>
      </c>
    </row>
    <row r="1608" spans="18:20" x14ac:dyDescent="0.25">
      <c r="R1608" s="83">
        <f t="shared" si="26"/>
        <v>0</v>
      </c>
      <c r="S1608" s="83">
        <f>IF(T1608="",0,IFERROR(IF(VLOOKUP(T1608,T$73:T1607,1,0)&gt;0,0,0),1))</f>
        <v>0</v>
      </c>
      <c r="T1608" s="95" t="str">
        <f>IF(DATOS!BT1536=P$74,DATOS!C1536,"")</f>
        <v/>
      </c>
    </row>
    <row r="1609" spans="18:20" x14ac:dyDescent="0.25">
      <c r="R1609" s="83">
        <f t="shared" si="26"/>
        <v>0</v>
      </c>
      <c r="S1609" s="83">
        <f>IF(T1609="",0,IFERROR(IF(VLOOKUP(T1609,T$73:T1608,1,0)&gt;0,0,0),1))</f>
        <v>0</v>
      </c>
      <c r="T1609" s="95" t="str">
        <f>IF(DATOS!BT1537=P$74,DATOS!C1537,"")</f>
        <v/>
      </c>
    </row>
    <row r="1610" spans="18:20" x14ac:dyDescent="0.25">
      <c r="R1610" s="83">
        <f t="shared" ref="R1610:R1673" si="27">R1609+S1610</f>
        <v>0</v>
      </c>
      <c r="S1610" s="83">
        <f>IF(T1610="",0,IFERROR(IF(VLOOKUP(T1610,T$73:T1609,1,0)&gt;0,0,0),1))</f>
        <v>0</v>
      </c>
      <c r="T1610" s="95" t="str">
        <f>IF(DATOS!BT1538=P$74,DATOS!C1538,"")</f>
        <v/>
      </c>
    </row>
    <row r="1611" spans="18:20" x14ac:dyDescent="0.25">
      <c r="R1611" s="83">
        <f t="shared" si="27"/>
        <v>0</v>
      </c>
      <c r="S1611" s="83">
        <f>IF(T1611="",0,IFERROR(IF(VLOOKUP(T1611,T$73:T1610,1,0)&gt;0,0,0),1))</f>
        <v>0</v>
      </c>
      <c r="T1611" s="95" t="str">
        <f>IF(DATOS!BT1539=P$74,DATOS!C1539,"")</f>
        <v/>
      </c>
    </row>
    <row r="1612" spans="18:20" x14ac:dyDescent="0.25">
      <c r="R1612" s="83">
        <f t="shared" si="27"/>
        <v>0</v>
      </c>
      <c r="S1612" s="83">
        <f>IF(T1612="",0,IFERROR(IF(VLOOKUP(T1612,T$73:T1611,1,0)&gt;0,0,0),1))</f>
        <v>0</v>
      </c>
      <c r="T1612" s="95" t="str">
        <f>IF(DATOS!BT1540=P$74,DATOS!C1540,"")</f>
        <v/>
      </c>
    </row>
    <row r="1613" spans="18:20" x14ac:dyDescent="0.25">
      <c r="R1613" s="83">
        <f t="shared" si="27"/>
        <v>0</v>
      </c>
      <c r="S1613" s="83">
        <f>IF(T1613="",0,IFERROR(IF(VLOOKUP(T1613,T$73:T1612,1,0)&gt;0,0,0),1))</f>
        <v>0</v>
      </c>
      <c r="T1613" s="95" t="str">
        <f>IF(DATOS!BT1541=P$74,DATOS!C1541,"")</f>
        <v/>
      </c>
    </row>
    <row r="1614" spans="18:20" x14ac:dyDescent="0.25">
      <c r="R1614" s="83">
        <f t="shared" si="27"/>
        <v>0</v>
      </c>
      <c r="S1614" s="83">
        <f>IF(T1614="",0,IFERROR(IF(VLOOKUP(T1614,T$73:T1613,1,0)&gt;0,0,0),1))</f>
        <v>0</v>
      </c>
      <c r="T1614" s="95" t="str">
        <f>IF(DATOS!BT1542=P$74,DATOS!C1542,"")</f>
        <v/>
      </c>
    </row>
    <row r="1615" spans="18:20" x14ac:dyDescent="0.25">
      <c r="R1615" s="83">
        <f t="shared" si="27"/>
        <v>0</v>
      </c>
      <c r="S1615" s="83">
        <f>IF(T1615="",0,IFERROR(IF(VLOOKUP(T1615,T$73:T1614,1,0)&gt;0,0,0),1))</f>
        <v>0</v>
      </c>
      <c r="T1615" s="95" t="str">
        <f>IF(DATOS!BT1543=P$74,DATOS!C1543,"")</f>
        <v/>
      </c>
    </row>
    <row r="1616" spans="18:20" x14ac:dyDescent="0.25">
      <c r="R1616" s="83">
        <f t="shared" si="27"/>
        <v>0</v>
      </c>
      <c r="S1616" s="83">
        <f>IF(T1616="",0,IFERROR(IF(VLOOKUP(T1616,T$73:T1615,1,0)&gt;0,0,0),1))</f>
        <v>0</v>
      </c>
      <c r="T1616" s="95" t="str">
        <f>IF(DATOS!BT1544=P$74,DATOS!C1544,"")</f>
        <v/>
      </c>
    </row>
    <row r="1617" spans="18:20" x14ac:dyDescent="0.25">
      <c r="R1617" s="83">
        <f t="shared" si="27"/>
        <v>0</v>
      </c>
      <c r="S1617" s="83">
        <f>IF(T1617="",0,IFERROR(IF(VLOOKUP(T1617,T$73:T1616,1,0)&gt;0,0,0),1))</f>
        <v>0</v>
      </c>
      <c r="T1617" s="95" t="str">
        <f>IF(DATOS!BT1545=P$74,DATOS!C1545,"")</f>
        <v/>
      </c>
    </row>
    <row r="1618" spans="18:20" x14ac:dyDescent="0.25">
      <c r="R1618" s="83">
        <f t="shared" si="27"/>
        <v>0</v>
      </c>
      <c r="S1618" s="83">
        <f>IF(T1618="",0,IFERROR(IF(VLOOKUP(T1618,T$73:T1617,1,0)&gt;0,0,0),1))</f>
        <v>0</v>
      </c>
      <c r="T1618" s="95" t="str">
        <f>IF(DATOS!BT1546=P$74,DATOS!C1546,"")</f>
        <v/>
      </c>
    </row>
    <row r="1619" spans="18:20" x14ac:dyDescent="0.25">
      <c r="R1619" s="83">
        <f t="shared" si="27"/>
        <v>0</v>
      </c>
      <c r="S1619" s="83">
        <f>IF(T1619="",0,IFERROR(IF(VLOOKUP(T1619,T$73:T1618,1,0)&gt;0,0,0),1))</f>
        <v>0</v>
      </c>
      <c r="T1619" s="95" t="str">
        <f>IF(DATOS!BT1547=P$74,DATOS!C1547,"")</f>
        <v/>
      </c>
    </row>
    <row r="1620" spans="18:20" x14ac:dyDescent="0.25">
      <c r="R1620" s="83">
        <f t="shared" si="27"/>
        <v>0</v>
      </c>
      <c r="S1620" s="83">
        <f>IF(T1620="",0,IFERROR(IF(VLOOKUP(T1620,T$73:T1619,1,0)&gt;0,0,0),1))</f>
        <v>0</v>
      </c>
      <c r="T1620" s="95" t="str">
        <f>IF(DATOS!BT1548=P$74,DATOS!C1548,"")</f>
        <v/>
      </c>
    </row>
    <row r="1621" spans="18:20" x14ac:dyDescent="0.25">
      <c r="R1621" s="83">
        <f t="shared" si="27"/>
        <v>0</v>
      </c>
      <c r="S1621" s="83">
        <f>IF(T1621="",0,IFERROR(IF(VLOOKUP(T1621,T$73:T1620,1,0)&gt;0,0,0),1))</f>
        <v>0</v>
      </c>
      <c r="T1621" s="95" t="str">
        <f>IF(DATOS!BT1549=P$74,DATOS!C1549,"")</f>
        <v/>
      </c>
    </row>
    <row r="1622" spans="18:20" x14ac:dyDescent="0.25">
      <c r="R1622" s="83">
        <f t="shared" si="27"/>
        <v>0</v>
      </c>
      <c r="S1622" s="83">
        <f>IF(T1622="",0,IFERROR(IF(VLOOKUP(T1622,T$73:T1621,1,0)&gt;0,0,0),1))</f>
        <v>0</v>
      </c>
      <c r="T1622" s="95" t="str">
        <f>IF(DATOS!BT1550=P$74,DATOS!C1550,"")</f>
        <v/>
      </c>
    </row>
    <row r="1623" spans="18:20" x14ac:dyDescent="0.25">
      <c r="R1623" s="83">
        <f t="shared" si="27"/>
        <v>0</v>
      </c>
      <c r="S1623" s="83">
        <f>IF(T1623="",0,IFERROR(IF(VLOOKUP(T1623,T$73:T1622,1,0)&gt;0,0,0),1))</f>
        <v>0</v>
      </c>
      <c r="T1623" s="95" t="str">
        <f>IF(DATOS!BT1551=P$74,DATOS!C1551,"")</f>
        <v/>
      </c>
    </row>
    <row r="1624" spans="18:20" x14ac:dyDescent="0.25">
      <c r="R1624" s="83">
        <f t="shared" si="27"/>
        <v>0</v>
      </c>
      <c r="S1624" s="83">
        <f>IF(T1624="",0,IFERROR(IF(VLOOKUP(T1624,T$73:T1623,1,0)&gt;0,0,0),1))</f>
        <v>0</v>
      </c>
      <c r="T1624" s="95" t="str">
        <f>IF(DATOS!BT1552=P$74,DATOS!C1552,"")</f>
        <v/>
      </c>
    </row>
    <row r="1625" spans="18:20" x14ac:dyDescent="0.25">
      <c r="R1625" s="83">
        <f t="shared" si="27"/>
        <v>0</v>
      </c>
      <c r="S1625" s="83">
        <f>IF(T1625="",0,IFERROR(IF(VLOOKUP(T1625,T$73:T1624,1,0)&gt;0,0,0),1))</f>
        <v>0</v>
      </c>
      <c r="T1625" s="95" t="str">
        <f>IF(DATOS!BT1553=P$74,DATOS!C1553,"")</f>
        <v/>
      </c>
    </row>
    <row r="1626" spans="18:20" x14ac:dyDescent="0.25">
      <c r="R1626" s="83">
        <f t="shared" si="27"/>
        <v>0</v>
      </c>
      <c r="S1626" s="83">
        <f>IF(T1626="",0,IFERROR(IF(VLOOKUP(T1626,T$73:T1625,1,0)&gt;0,0,0),1))</f>
        <v>0</v>
      </c>
      <c r="T1626" s="95" t="str">
        <f>IF(DATOS!BT1554=P$74,DATOS!C1554,"")</f>
        <v/>
      </c>
    </row>
    <row r="1627" spans="18:20" x14ac:dyDescent="0.25">
      <c r="R1627" s="83">
        <f t="shared" si="27"/>
        <v>0</v>
      </c>
      <c r="S1627" s="83">
        <f>IF(T1627="",0,IFERROR(IF(VLOOKUP(T1627,T$73:T1626,1,0)&gt;0,0,0),1))</f>
        <v>0</v>
      </c>
      <c r="T1627" s="95" t="str">
        <f>IF(DATOS!BT1555=P$74,DATOS!C1555,"")</f>
        <v/>
      </c>
    </row>
    <row r="1628" spans="18:20" x14ac:dyDescent="0.25">
      <c r="R1628" s="83">
        <f t="shared" si="27"/>
        <v>0</v>
      </c>
      <c r="S1628" s="83">
        <f>IF(T1628="",0,IFERROR(IF(VLOOKUP(T1628,T$73:T1627,1,0)&gt;0,0,0),1))</f>
        <v>0</v>
      </c>
      <c r="T1628" s="95" t="str">
        <f>IF(DATOS!BT1556=P$74,DATOS!C1556,"")</f>
        <v/>
      </c>
    </row>
    <row r="1629" spans="18:20" x14ac:dyDescent="0.25">
      <c r="R1629" s="83">
        <f t="shared" si="27"/>
        <v>0</v>
      </c>
      <c r="S1629" s="83">
        <f>IF(T1629="",0,IFERROR(IF(VLOOKUP(T1629,T$73:T1628,1,0)&gt;0,0,0),1))</f>
        <v>0</v>
      </c>
      <c r="T1629" s="95" t="str">
        <f>IF(DATOS!BT1557=P$74,DATOS!C1557,"")</f>
        <v/>
      </c>
    </row>
    <row r="1630" spans="18:20" x14ac:dyDescent="0.25">
      <c r="R1630" s="83">
        <f t="shared" si="27"/>
        <v>0</v>
      </c>
      <c r="S1630" s="83">
        <f>IF(T1630="",0,IFERROR(IF(VLOOKUP(T1630,T$73:T1629,1,0)&gt;0,0,0),1))</f>
        <v>0</v>
      </c>
      <c r="T1630" s="95" t="str">
        <f>IF(DATOS!BT1558=P$74,DATOS!C1558,"")</f>
        <v/>
      </c>
    </row>
    <row r="1631" spans="18:20" x14ac:dyDescent="0.25">
      <c r="R1631" s="83">
        <f t="shared" si="27"/>
        <v>0</v>
      </c>
      <c r="S1631" s="83">
        <f>IF(T1631="",0,IFERROR(IF(VLOOKUP(T1631,T$73:T1630,1,0)&gt;0,0,0),1))</f>
        <v>0</v>
      </c>
      <c r="T1631" s="95" t="str">
        <f>IF(DATOS!BT1559=P$74,DATOS!C1559,"")</f>
        <v/>
      </c>
    </row>
    <row r="1632" spans="18:20" x14ac:dyDescent="0.25">
      <c r="R1632" s="83">
        <f t="shared" si="27"/>
        <v>0</v>
      </c>
      <c r="S1632" s="83">
        <f>IF(T1632="",0,IFERROR(IF(VLOOKUP(T1632,T$73:T1631,1,0)&gt;0,0,0),1))</f>
        <v>0</v>
      </c>
      <c r="T1632" s="95" t="str">
        <f>IF(DATOS!BT1560=P$74,DATOS!C1560,"")</f>
        <v/>
      </c>
    </row>
    <row r="1633" spans="18:20" x14ac:dyDescent="0.25">
      <c r="R1633" s="83">
        <f t="shared" si="27"/>
        <v>0</v>
      </c>
      <c r="S1633" s="83">
        <f>IF(T1633="",0,IFERROR(IF(VLOOKUP(T1633,T$73:T1632,1,0)&gt;0,0,0),1))</f>
        <v>0</v>
      </c>
      <c r="T1633" s="95" t="str">
        <f>IF(DATOS!BT1561=P$74,DATOS!C1561,"")</f>
        <v/>
      </c>
    </row>
    <row r="1634" spans="18:20" x14ac:dyDescent="0.25">
      <c r="R1634" s="83">
        <f t="shared" si="27"/>
        <v>0</v>
      </c>
      <c r="S1634" s="83">
        <f>IF(T1634="",0,IFERROR(IF(VLOOKUP(T1634,T$73:T1633,1,0)&gt;0,0,0),1))</f>
        <v>0</v>
      </c>
      <c r="T1634" s="95" t="str">
        <f>IF(DATOS!BT1562=P$74,DATOS!C1562,"")</f>
        <v/>
      </c>
    </row>
    <row r="1635" spans="18:20" x14ac:dyDescent="0.25">
      <c r="R1635" s="83">
        <f t="shared" si="27"/>
        <v>0</v>
      </c>
      <c r="S1635" s="83">
        <f>IF(T1635="",0,IFERROR(IF(VLOOKUP(T1635,T$73:T1634,1,0)&gt;0,0,0),1))</f>
        <v>0</v>
      </c>
      <c r="T1635" s="95" t="str">
        <f>IF(DATOS!BT1563=P$74,DATOS!C1563,"")</f>
        <v/>
      </c>
    </row>
    <row r="1636" spans="18:20" x14ac:dyDescent="0.25">
      <c r="R1636" s="83">
        <f t="shared" si="27"/>
        <v>0</v>
      </c>
      <c r="S1636" s="83">
        <f>IF(T1636="",0,IFERROR(IF(VLOOKUP(T1636,T$73:T1635,1,0)&gt;0,0,0),1))</f>
        <v>0</v>
      </c>
      <c r="T1636" s="95" t="str">
        <f>IF(DATOS!BT1564=P$74,DATOS!C1564,"")</f>
        <v/>
      </c>
    </row>
    <row r="1637" spans="18:20" x14ac:dyDescent="0.25">
      <c r="R1637" s="83">
        <f t="shared" si="27"/>
        <v>0</v>
      </c>
      <c r="S1637" s="83">
        <f>IF(T1637="",0,IFERROR(IF(VLOOKUP(T1637,T$73:T1636,1,0)&gt;0,0,0),1))</f>
        <v>0</v>
      </c>
      <c r="T1637" s="95" t="str">
        <f>IF(DATOS!BT1565=P$74,DATOS!C1565,"")</f>
        <v/>
      </c>
    </row>
    <row r="1638" spans="18:20" x14ac:dyDescent="0.25">
      <c r="R1638" s="83">
        <f t="shared" si="27"/>
        <v>0</v>
      </c>
      <c r="S1638" s="83">
        <f>IF(T1638="",0,IFERROR(IF(VLOOKUP(T1638,T$73:T1637,1,0)&gt;0,0,0),1))</f>
        <v>0</v>
      </c>
      <c r="T1638" s="95" t="str">
        <f>IF(DATOS!BT1566=P$74,DATOS!C1566,"")</f>
        <v/>
      </c>
    </row>
    <row r="1639" spans="18:20" x14ac:dyDescent="0.25">
      <c r="R1639" s="83">
        <f t="shared" si="27"/>
        <v>0</v>
      </c>
      <c r="S1639" s="83">
        <f>IF(T1639="",0,IFERROR(IF(VLOOKUP(T1639,T$73:T1638,1,0)&gt;0,0,0),1))</f>
        <v>0</v>
      </c>
      <c r="T1639" s="95" t="str">
        <f>IF(DATOS!BT1567=P$74,DATOS!C1567,"")</f>
        <v/>
      </c>
    </row>
    <row r="1640" spans="18:20" x14ac:dyDescent="0.25">
      <c r="R1640" s="83">
        <f t="shared" si="27"/>
        <v>0</v>
      </c>
      <c r="S1640" s="83">
        <f>IF(T1640="",0,IFERROR(IF(VLOOKUP(T1640,T$73:T1639,1,0)&gt;0,0,0),1))</f>
        <v>0</v>
      </c>
      <c r="T1640" s="95" t="str">
        <f>IF(DATOS!BT1568=P$74,DATOS!C1568,"")</f>
        <v/>
      </c>
    </row>
    <row r="1641" spans="18:20" x14ac:dyDescent="0.25">
      <c r="R1641" s="83">
        <f t="shared" si="27"/>
        <v>0</v>
      </c>
      <c r="S1641" s="83">
        <f>IF(T1641="",0,IFERROR(IF(VLOOKUP(T1641,T$73:T1640,1,0)&gt;0,0,0),1))</f>
        <v>0</v>
      </c>
      <c r="T1641" s="95" t="str">
        <f>IF(DATOS!BT1569=P$74,DATOS!C1569,"")</f>
        <v/>
      </c>
    </row>
    <row r="1642" spans="18:20" x14ac:dyDescent="0.25">
      <c r="R1642" s="83">
        <f t="shared" si="27"/>
        <v>0</v>
      </c>
      <c r="S1642" s="83">
        <f>IF(T1642="",0,IFERROR(IF(VLOOKUP(T1642,T$73:T1641,1,0)&gt;0,0,0),1))</f>
        <v>0</v>
      </c>
      <c r="T1642" s="95" t="str">
        <f>IF(DATOS!BT1570=P$74,DATOS!C1570,"")</f>
        <v/>
      </c>
    </row>
    <row r="1643" spans="18:20" x14ac:dyDescent="0.25">
      <c r="R1643" s="83">
        <f t="shared" si="27"/>
        <v>0</v>
      </c>
      <c r="S1643" s="83">
        <f>IF(T1643="",0,IFERROR(IF(VLOOKUP(T1643,T$73:T1642,1,0)&gt;0,0,0),1))</f>
        <v>0</v>
      </c>
      <c r="T1643" s="95" t="str">
        <f>IF(DATOS!BT1571=P$74,DATOS!C1571,"")</f>
        <v/>
      </c>
    </row>
    <row r="1644" spans="18:20" x14ac:dyDescent="0.25">
      <c r="R1644" s="83">
        <f t="shared" si="27"/>
        <v>0</v>
      </c>
      <c r="S1644" s="83">
        <f>IF(T1644="",0,IFERROR(IF(VLOOKUP(T1644,T$73:T1643,1,0)&gt;0,0,0),1))</f>
        <v>0</v>
      </c>
      <c r="T1644" s="95" t="str">
        <f>IF(DATOS!BT1572=P$74,DATOS!C1572,"")</f>
        <v/>
      </c>
    </row>
    <row r="1645" spans="18:20" x14ac:dyDescent="0.25">
      <c r="R1645" s="83">
        <f t="shared" si="27"/>
        <v>0</v>
      </c>
      <c r="S1645" s="83">
        <f>IF(T1645="",0,IFERROR(IF(VLOOKUP(T1645,T$73:T1644,1,0)&gt;0,0,0),1))</f>
        <v>0</v>
      </c>
      <c r="T1645" s="95" t="str">
        <f>IF(DATOS!BT1573=P$74,DATOS!C1573,"")</f>
        <v/>
      </c>
    </row>
    <row r="1646" spans="18:20" x14ac:dyDescent="0.25">
      <c r="R1646" s="83">
        <f t="shared" si="27"/>
        <v>0</v>
      </c>
      <c r="S1646" s="83">
        <f>IF(T1646="",0,IFERROR(IF(VLOOKUP(T1646,T$73:T1645,1,0)&gt;0,0,0),1))</f>
        <v>0</v>
      </c>
      <c r="T1646" s="95" t="str">
        <f>IF(DATOS!BT1574=P$74,DATOS!C1574,"")</f>
        <v/>
      </c>
    </row>
    <row r="1647" spans="18:20" x14ac:dyDescent="0.25">
      <c r="R1647" s="83">
        <f t="shared" si="27"/>
        <v>0</v>
      </c>
      <c r="S1647" s="83">
        <f>IF(T1647="",0,IFERROR(IF(VLOOKUP(T1647,T$73:T1646,1,0)&gt;0,0,0),1))</f>
        <v>0</v>
      </c>
      <c r="T1647" s="95" t="str">
        <f>IF(DATOS!BT1575=P$74,DATOS!C1575,"")</f>
        <v/>
      </c>
    </row>
    <row r="1648" spans="18:20" x14ac:dyDescent="0.25">
      <c r="R1648" s="83">
        <f t="shared" si="27"/>
        <v>0</v>
      </c>
      <c r="S1648" s="83">
        <f>IF(T1648="",0,IFERROR(IF(VLOOKUP(T1648,T$73:T1647,1,0)&gt;0,0,0),1))</f>
        <v>0</v>
      </c>
      <c r="T1648" s="95" t="str">
        <f>IF(DATOS!BT1576=P$74,DATOS!C1576,"")</f>
        <v/>
      </c>
    </row>
    <row r="1649" spans="18:20" x14ac:dyDescent="0.25">
      <c r="R1649" s="83">
        <f t="shared" si="27"/>
        <v>0</v>
      </c>
      <c r="S1649" s="83">
        <f>IF(T1649="",0,IFERROR(IF(VLOOKUP(T1649,T$73:T1648,1,0)&gt;0,0,0),1))</f>
        <v>0</v>
      </c>
      <c r="T1649" s="95" t="str">
        <f>IF(DATOS!BT1577=P$74,DATOS!C1577,"")</f>
        <v/>
      </c>
    </row>
    <row r="1650" spans="18:20" x14ac:dyDescent="0.25">
      <c r="R1650" s="83">
        <f t="shared" si="27"/>
        <v>0</v>
      </c>
      <c r="S1650" s="83">
        <f>IF(T1650="",0,IFERROR(IF(VLOOKUP(T1650,T$73:T1649,1,0)&gt;0,0,0),1))</f>
        <v>0</v>
      </c>
      <c r="T1650" s="95" t="str">
        <f>IF(DATOS!BT1578=P$74,DATOS!C1578,"")</f>
        <v/>
      </c>
    </row>
    <row r="1651" spans="18:20" x14ac:dyDescent="0.25">
      <c r="R1651" s="83">
        <f t="shared" si="27"/>
        <v>0</v>
      </c>
      <c r="S1651" s="83">
        <f>IF(T1651="",0,IFERROR(IF(VLOOKUP(T1651,T$73:T1650,1,0)&gt;0,0,0),1))</f>
        <v>0</v>
      </c>
      <c r="T1651" s="95" t="str">
        <f>IF(DATOS!BT1579=P$74,DATOS!C1579,"")</f>
        <v/>
      </c>
    </row>
    <row r="1652" spans="18:20" x14ac:dyDescent="0.25">
      <c r="R1652" s="83">
        <f t="shared" si="27"/>
        <v>0</v>
      </c>
      <c r="S1652" s="83">
        <f>IF(T1652="",0,IFERROR(IF(VLOOKUP(T1652,T$73:T1651,1,0)&gt;0,0,0),1))</f>
        <v>0</v>
      </c>
      <c r="T1652" s="95" t="str">
        <f>IF(DATOS!BT1580=P$74,DATOS!C1580,"")</f>
        <v/>
      </c>
    </row>
    <row r="1653" spans="18:20" x14ac:dyDescent="0.25">
      <c r="R1653" s="83">
        <f t="shared" si="27"/>
        <v>0</v>
      </c>
      <c r="S1653" s="83">
        <f>IF(T1653="",0,IFERROR(IF(VLOOKUP(T1653,T$73:T1652,1,0)&gt;0,0,0),1))</f>
        <v>0</v>
      </c>
      <c r="T1653" s="95" t="str">
        <f>IF(DATOS!BT1581=P$74,DATOS!C1581,"")</f>
        <v/>
      </c>
    </row>
    <row r="1654" spans="18:20" x14ac:dyDescent="0.25">
      <c r="R1654" s="83">
        <f t="shared" si="27"/>
        <v>0</v>
      </c>
      <c r="S1654" s="83">
        <f>IF(T1654="",0,IFERROR(IF(VLOOKUP(T1654,T$73:T1653,1,0)&gt;0,0,0),1))</f>
        <v>0</v>
      </c>
      <c r="T1654" s="95" t="str">
        <f>IF(DATOS!BT1582=P$74,DATOS!C1582,"")</f>
        <v/>
      </c>
    </row>
    <row r="1655" spans="18:20" x14ac:dyDescent="0.25">
      <c r="R1655" s="83">
        <f t="shared" si="27"/>
        <v>0</v>
      </c>
      <c r="S1655" s="83">
        <f>IF(T1655="",0,IFERROR(IF(VLOOKUP(T1655,T$73:T1654,1,0)&gt;0,0,0),1))</f>
        <v>0</v>
      </c>
      <c r="T1655" s="95" t="str">
        <f>IF(DATOS!BT1583=P$74,DATOS!C1583,"")</f>
        <v/>
      </c>
    </row>
    <row r="1656" spans="18:20" x14ac:dyDescent="0.25">
      <c r="R1656" s="83">
        <f t="shared" si="27"/>
        <v>0</v>
      </c>
      <c r="S1656" s="83">
        <f>IF(T1656="",0,IFERROR(IF(VLOOKUP(T1656,T$73:T1655,1,0)&gt;0,0,0),1))</f>
        <v>0</v>
      </c>
      <c r="T1656" s="95" t="str">
        <f>IF(DATOS!BT1584=P$74,DATOS!C1584,"")</f>
        <v/>
      </c>
    </row>
    <row r="1657" spans="18:20" x14ac:dyDescent="0.25">
      <c r="R1657" s="83">
        <f t="shared" si="27"/>
        <v>0</v>
      </c>
      <c r="S1657" s="83">
        <f>IF(T1657="",0,IFERROR(IF(VLOOKUP(T1657,T$73:T1656,1,0)&gt;0,0,0),1))</f>
        <v>0</v>
      </c>
      <c r="T1657" s="95" t="str">
        <f>IF(DATOS!BT1585=P$74,DATOS!C1585,"")</f>
        <v/>
      </c>
    </row>
    <row r="1658" spans="18:20" x14ac:dyDescent="0.25">
      <c r="R1658" s="83">
        <f t="shared" si="27"/>
        <v>0</v>
      </c>
      <c r="S1658" s="83">
        <f>IF(T1658="",0,IFERROR(IF(VLOOKUP(T1658,T$73:T1657,1,0)&gt;0,0,0),1))</f>
        <v>0</v>
      </c>
      <c r="T1658" s="95" t="str">
        <f>IF(DATOS!BT1586=P$74,DATOS!C1586,"")</f>
        <v/>
      </c>
    </row>
    <row r="1659" spans="18:20" x14ac:dyDescent="0.25">
      <c r="R1659" s="83">
        <f t="shared" si="27"/>
        <v>0</v>
      </c>
      <c r="S1659" s="83">
        <f>IF(T1659="",0,IFERROR(IF(VLOOKUP(T1659,T$73:T1658,1,0)&gt;0,0,0),1))</f>
        <v>0</v>
      </c>
      <c r="T1659" s="95" t="str">
        <f>IF(DATOS!BT1587=P$74,DATOS!C1587,"")</f>
        <v/>
      </c>
    </row>
    <row r="1660" spans="18:20" x14ac:dyDescent="0.25">
      <c r="R1660" s="83">
        <f t="shared" si="27"/>
        <v>0</v>
      </c>
      <c r="S1660" s="83">
        <f>IF(T1660="",0,IFERROR(IF(VLOOKUP(T1660,T$73:T1659,1,0)&gt;0,0,0),1))</f>
        <v>0</v>
      </c>
      <c r="T1660" s="95" t="str">
        <f>IF(DATOS!BT1588=P$74,DATOS!C1588,"")</f>
        <v/>
      </c>
    </row>
    <row r="1661" spans="18:20" x14ac:dyDescent="0.25">
      <c r="R1661" s="83">
        <f t="shared" si="27"/>
        <v>0</v>
      </c>
      <c r="S1661" s="83">
        <f>IF(T1661="",0,IFERROR(IF(VLOOKUP(T1661,T$73:T1660,1,0)&gt;0,0,0),1))</f>
        <v>0</v>
      </c>
      <c r="T1661" s="95" t="str">
        <f>IF(DATOS!BT1589=P$74,DATOS!C1589,"")</f>
        <v/>
      </c>
    </row>
    <row r="1662" spans="18:20" x14ac:dyDescent="0.25">
      <c r="R1662" s="83">
        <f t="shared" si="27"/>
        <v>0</v>
      </c>
      <c r="S1662" s="83">
        <f>IF(T1662="",0,IFERROR(IF(VLOOKUP(T1662,T$73:T1661,1,0)&gt;0,0,0),1))</f>
        <v>0</v>
      </c>
      <c r="T1662" s="95" t="str">
        <f>IF(DATOS!BT1590=P$74,DATOS!C1590,"")</f>
        <v/>
      </c>
    </row>
    <row r="1663" spans="18:20" x14ac:dyDescent="0.25">
      <c r="R1663" s="83">
        <f t="shared" si="27"/>
        <v>0</v>
      </c>
      <c r="S1663" s="83">
        <f>IF(T1663="",0,IFERROR(IF(VLOOKUP(T1663,T$73:T1662,1,0)&gt;0,0,0),1))</f>
        <v>0</v>
      </c>
      <c r="T1663" s="95" t="str">
        <f>IF(DATOS!BT1591=P$74,DATOS!C1591,"")</f>
        <v/>
      </c>
    </row>
    <row r="1664" spans="18:20" x14ac:dyDescent="0.25">
      <c r="R1664" s="83">
        <f t="shared" si="27"/>
        <v>0</v>
      </c>
      <c r="S1664" s="83">
        <f>IF(T1664="",0,IFERROR(IF(VLOOKUP(T1664,T$73:T1663,1,0)&gt;0,0,0),1))</f>
        <v>0</v>
      </c>
      <c r="T1664" s="95" t="str">
        <f>IF(DATOS!BT1592=P$74,DATOS!C1592,"")</f>
        <v/>
      </c>
    </row>
    <row r="1665" spans="18:20" x14ac:dyDescent="0.25">
      <c r="R1665" s="83">
        <f t="shared" si="27"/>
        <v>0</v>
      </c>
      <c r="S1665" s="83">
        <f>IF(T1665="",0,IFERROR(IF(VLOOKUP(T1665,T$73:T1664,1,0)&gt;0,0,0),1))</f>
        <v>0</v>
      </c>
      <c r="T1665" s="95" t="str">
        <f>IF(DATOS!BT1593=P$74,DATOS!C1593,"")</f>
        <v/>
      </c>
    </row>
    <row r="1666" spans="18:20" x14ac:dyDescent="0.25">
      <c r="R1666" s="83">
        <f t="shared" si="27"/>
        <v>0</v>
      </c>
      <c r="S1666" s="83">
        <f>IF(T1666="",0,IFERROR(IF(VLOOKUP(T1666,T$73:T1665,1,0)&gt;0,0,0),1))</f>
        <v>0</v>
      </c>
      <c r="T1666" s="95" t="str">
        <f>IF(DATOS!BT1594=P$74,DATOS!C1594,"")</f>
        <v/>
      </c>
    </row>
    <row r="1667" spans="18:20" x14ac:dyDescent="0.25">
      <c r="R1667" s="83">
        <f t="shared" si="27"/>
        <v>0</v>
      </c>
      <c r="S1667" s="83">
        <f>IF(T1667="",0,IFERROR(IF(VLOOKUP(T1667,T$73:T1666,1,0)&gt;0,0,0),1))</f>
        <v>0</v>
      </c>
      <c r="T1667" s="95" t="str">
        <f>IF(DATOS!BT1595=P$74,DATOS!C1595,"")</f>
        <v/>
      </c>
    </row>
    <row r="1668" spans="18:20" x14ac:dyDescent="0.25">
      <c r="R1668" s="83">
        <f t="shared" si="27"/>
        <v>0</v>
      </c>
      <c r="S1668" s="83">
        <f>IF(T1668="",0,IFERROR(IF(VLOOKUP(T1668,T$73:T1667,1,0)&gt;0,0,0),1))</f>
        <v>0</v>
      </c>
      <c r="T1668" s="95" t="str">
        <f>IF(DATOS!BT1596=P$74,DATOS!C1596,"")</f>
        <v/>
      </c>
    </row>
    <row r="1669" spans="18:20" x14ac:dyDescent="0.25">
      <c r="R1669" s="83">
        <f t="shared" si="27"/>
        <v>0</v>
      </c>
      <c r="S1669" s="83">
        <f>IF(T1669="",0,IFERROR(IF(VLOOKUP(T1669,T$73:T1668,1,0)&gt;0,0,0),1))</f>
        <v>0</v>
      </c>
      <c r="T1669" s="95" t="str">
        <f>IF(DATOS!BT1597=P$74,DATOS!C1597,"")</f>
        <v/>
      </c>
    </row>
    <row r="1670" spans="18:20" x14ac:dyDescent="0.25">
      <c r="R1670" s="83">
        <f t="shared" si="27"/>
        <v>0</v>
      </c>
      <c r="S1670" s="83">
        <f>IF(T1670="",0,IFERROR(IF(VLOOKUP(T1670,T$73:T1669,1,0)&gt;0,0,0),1))</f>
        <v>0</v>
      </c>
      <c r="T1670" s="95" t="str">
        <f>IF(DATOS!BT1598=P$74,DATOS!C1598,"")</f>
        <v/>
      </c>
    </row>
    <row r="1671" spans="18:20" x14ac:dyDescent="0.25">
      <c r="R1671" s="83">
        <f t="shared" si="27"/>
        <v>0</v>
      </c>
      <c r="S1671" s="83">
        <f>IF(T1671="",0,IFERROR(IF(VLOOKUP(T1671,T$73:T1670,1,0)&gt;0,0,0),1))</f>
        <v>0</v>
      </c>
      <c r="T1671" s="95" t="str">
        <f>IF(DATOS!BT1599=P$74,DATOS!C1599,"")</f>
        <v/>
      </c>
    </row>
    <row r="1672" spans="18:20" x14ac:dyDescent="0.25">
      <c r="R1672" s="83">
        <f t="shared" si="27"/>
        <v>0</v>
      </c>
      <c r="S1672" s="83">
        <f>IF(T1672="",0,IFERROR(IF(VLOOKUP(T1672,T$73:T1671,1,0)&gt;0,0,0),1))</f>
        <v>0</v>
      </c>
      <c r="T1672" s="95" t="str">
        <f>IF(DATOS!BT1600=P$74,DATOS!C1600,"")</f>
        <v/>
      </c>
    </row>
    <row r="1673" spans="18:20" x14ac:dyDescent="0.25">
      <c r="R1673" s="83">
        <f t="shared" si="27"/>
        <v>0</v>
      </c>
      <c r="S1673" s="83">
        <f>IF(T1673="",0,IFERROR(IF(VLOOKUP(T1673,T$73:T1672,1,0)&gt;0,0,0),1))</f>
        <v>0</v>
      </c>
      <c r="T1673" s="95" t="str">
        <f>IF(DATOS!BT1601=P$74,DATOS!C1601,"")</f>
        <v/>
      </c>
    </row>
    <row r="1674" spans="18:20" x14ac:dyDescent="0.25">
      <c r="R1674" s="83">
        <f t="shared" ref="R1674:R1737" si="28">R1673+S1674</f>
        <v>0</v>
      </c>
      <c r="S1674" s="83">
        <f>IF(T1674="",0,IFERROR(IF(VLOOKUP(T1674,T$73:T1673,1,0)&gt;0,0,0),1))</f>
        <v>0</v>
      </c>
      <c r="T1674" s="95" t="str">
        <f>IF(DATOS!BT1602=P$74,DATOS!C1602,"")</f>
        <v/>
      </c>
    </row>
    <row r="1675" spans="18:20" x14ac:dyDescent="0.25">
      <c r="R1675" s="83">
        <f t="shared" si="28"/>
        <v>0</v>
      </c>
      <c r="S1675" s="83">
        <f>IF(T1675="",0,IFERROR(IF(VLOOKUP(T1675,T$73:T1674,1,0)&gt;0,0,0),1))</f>
        <v>0</v>
      </c>
      <c r="T1675" s="95" t="str">
        <f>IF(DATOS!BT1603=P$74,DATOS!C1603,"")</f>
        <v/>
      </c>
    </row>
    <row r="1676" spans="18:20" x14ac:dyDescent="0.25">
      <c r="R1676" s="83">
        <f t="shared" si="28"/>
        <v>0</v>
      </c>
      <c r="S1676" s="83">
        <f>IF(T1676="",0,IFERROR(IF(VLOOKUP(T1676,T$73:T1675,1,0)&gt;0,0,0),1))</f>
        <v>0</v>
      </c>
      <c r="T1676" s="95" t="str">
        <f>IF(DATOS!BT1604=P$74,DATOS!C1604,"")</f>
        <v/>
      </c>
    </row>
    <row r="1677" spans="18:20" x14ac:dyDescent="0.25">
      <c r="R1677" s="83">
        <f t="shared" si="28"/>
        <v>0</v>
      </c>
      <c r="S1677" s="83">
        <f>IF(T1677="",0,IFERROR(IF(VLOOKUP(T1677,T$73:T1676,1,0)&gt;0,0,0),1))</f>
        <v>0</v>
      </c>
      <c r="T1677" s="95" t="str">
        <f>IF(DATOS!BT1605=P$74,DATOS!C1605,"")</f>
        <v/>
      </c>
    </row>
    <row r="1678" spans="18:20" x14ac:dyDescent="0.25">
      <c r="R1678" s="83">
        <f t="shared" si="28"/>
        <v>0</v>
      </c>
      <c r="S1678" s="83">
        <f>IF(T1678="",0,IFERROR(IF(VLOOKUP(T1678,T$73:T1677,1,0)&gt;0,0,0),1))</f>
        <v>0</v>
      </c>
      <c r="T1678" s="95" t="str">
        <f>IF(DATOS!BT1606=P$74,DATOS!C1606,"")</f>
        <v/>
      </c>
    </row>
    <row r="1679" spans="18:20" x14ac:dyDescent="0.25">
      <c r="R1679" s="83">
        <f t="shared" si="28"/>
        <v>0</v>
      </c>
      <c r="S1679" s="83">
        <f>IF(T1679="",0,IFERROR(IF(VLOOKUP(T1679,T$73:T1678,1,0)&gt;0,0,0),1))</f>
        <v>0</v>
      </c>
      <c r="T1679" s="95" t="str">
        <f>IF(DATOS!BT1607=P$74,DATOS!C1607,"")</f>
        <v/>
      </c>
    </row>
    <row r="1680" spans="18:20" x14ac:dyDescent="0.25">
      <c r="R1680" s="83">
        <f t="shared" si="28"/>
        <v>0</v>
      </c>
      <c r="S1680" s="83">
        <f>IF(T1680="",0,IFERROR(IF(VLOOKUP(T1680,T$73:T1679,1,0)&gt;0,0,0),1))</f>
        <v>0</v>
      </c>
      <c r="T1680" s="95" t="str">
        <f>IF(DATOS!BT1608=P$74,DATOS!C1608,"")</f>
        <v/>
      </c>
    </row>
    <row r="1681" spans="18:20" x14ac:dyDescent="0.25">
      <c r="R1681" s="83">
        <f t="shared" si="28"/>
        <v>0</v>
      </c>
      <c r="S1681" s="83">
        <f>IF(T1681="",0,IFERROR(IF(VLOOKUP(T1681,T$73:T1680,1,0)&gt;0,0,0),1))</f>
        <v>0</v>
      </c>
      <c r="T1681" s="95" t="str">
        <f>IF(DATOS!BT1609=P$74,DATOS!C1609,"")</f>
        <v/>
      </c>
    </row>
    <row r="1682" spans="18:20" x14ac:dyDescent="0.25">
      <c r="R1682" s="83">
        <f t="shared" si="28"/>
        <v>0</v>
      </c>
      <c r="S1682" s="83">
        <f>IF(T1682="",0,IFERROR(IF(VLOOKUP(T1682,T$73:T1681,1,0)&gt;0,0,0),1))</f>
        <v>0</v>
      </c>
      <c r="T1682" s="95" t="str">
        <f>IF(DATOS!BT1610=P$74,DATOS!C1610,"")</f>
        <v/>
      </c>
    </row>
    <row r="1683" spans="18:20" x14ac:dyDescent="0.25">
      <c r="R1683" s="83">
        <f t="shared" si="28"/>
        <v>0</v>
      </c>
      <c r="S1683" s="83">
        <f>IF(T1683="",0,IFERROR(IF(VLOOKUP(T1683,T$73:T1682,1,0)&gt;0,0,0),1))</f>
        <v>0</v>
      </c>
      <c r="T1683" s="95" t="str">
        <f>IF(DATOS!BT1611=P$74,DATOS!C1611,"")</f>
        <v/>
      </c>
    </row>
    <row r="1684" spans="18:20" x14ac:dyDescent="0.25">
      <c r="R1684" s="83">
        <f t="shared" si="28"/>
        <v>0</v>
      </c>
      <c r="S1684" s="83">
        <f>IF(T1684="",0,IFERROR(IF(VLOOKUP(T1684,T$73:T1683,1,0)&gt;0,0,0),1))</f>
        <v>0</v>
      </c>
      <c r="T1684" s="95" t="str">
        <f>IF(DATOS!BT1612=P$74,DATOS!C1612,"")</f>
        <v/>
      </c>
    </row>
    <row r="1685" spans="18:20" x14ac:dyDescent="0.25">
      <c r="R1685" s="83">
        <f t="shared" si="28"/>
        <v>0</v>
      </c>
      <c r="S1685" s="83">
        <f>IF(T1685="",0,IFERROR(IF(VLOOKUP(T1685,T$73:T1684,1,0)&gt;0,0,0),1))</f>
        <v>0</v>
      </c>
      <c r="T1685" s="95" t="str">
        <f>IF(DATOS!BT1613=P$74,DATOS!C1613,"")</f>
        <v/>
      </c>
    </row>
    <row r="1686" spans="18:20" x14ac:dyDescent="0.25">
      <c r="R1686" s="83">
        <f t="shared" si="28"/>
        <v>0</v>
      </c>
      <c r="S1686" s="83">
        <f>IF(T1686="",0,IFERROR(IF(VLOOKUP(T1686,T$73:T1685,1,0)&gt;0,0,0),1))</f>
        <v>0</v>
      </c>
      <c r="T1686" s="95" t="str">
        <f>IF(DATOS!BT1614=P$74,DATOS!C1614,"")</f>
        <v/>
      </c>
    </row>
    <row r="1687" spans="18:20" x14ac:dyDescent="0.25">
      <c r="R1687" s="83">
        <f t="shared" si="28"/>
        <v>0</v>
      </c>
      <c r="S1687" s="83">
        <f>IF(T1687="",0,IFERROR(IF(VLOOKUP(T1687,T$73:T1686,1,0)&gt;0,0,0),1))</f>
        <v>0</v>
      </c>
      <c r="T1687" s="95" t="str">
        <f>IF(DATOS!BT1615=P$74,DATOS!C1615,"")</f>
        <v/>
      </c>
    </row>
    <row r="1688" spans="18:20" x14ac:dyDescent="0.25">
      <c r="R1688" s="83">
        <f t="shared" si="28"/>
        <v>0</v>
      </c>
      <c r="S1688" s="83">
        <f>IF(T1688="",0,IFERROR(IF(VLOOKUP(T1688,T$73:T1687,1,0)&gt;0,0,0),1))</f>
        <v>0</v>
      </c>
      <c r="T1688" s="95" t="str">
        <f>IF(DATOS!BT1616=P$74,DATOS!C1616,"")</f>
        <v/>
      </c>
    </row>
    <row r="1689" spans="18:20" x14ac:dyDescent="0.25">
      <c r="R1689" s="83">
        <f t="shared" si="28"/>
        <v>0</v>
      </c>
      <c r="S1689" s="83">
        <f>IF(T1689="",0,IFERROR(IF(VLOOKUP(T1689,T$73:T1688,1,0)&gt;0,0,0),1))</f>
        <v>0</v>
      </c>
      <c r="T1689" s="95" t="str">
        <f>IF(DATOS!BT1617=P$74,DATOS!C1617,"")</f>
        <v/>
      </c>
    </row>
    <row r="1690" spans="18:20" x14ac:dyDescent="0.25">
      <c r="R1690" s="83">
        <f t="shared" si="28"/>
        <v>0</v>
      </c>
      <c r="S1690" s="83">
        <f>IF(T1690="",0,IFERROR(IF(VLOOKUP(T1690,T$73:T1689,1,0)&gt;0,0,0),1))</f>
        <v>0</v>
      </c>
      <c r="T1690" s="95" t="str">
        <f>IF(DATOS!BT1618=P$74,DATOS!C1618,"")</f>
        <v/>
      </c>
    </row>
    <row r="1691" spans="18:20" x14ac:dyDescent="0.25">
      <c r="R1691" s="83">
        <f t="shared" si="28"/>
        <v>0</v>
      </c>
      <c r="S1691" s="83">
        <f>IF(T1691="",0,IFERROR(IF(VLOOKUP(T1691,T$73:T1690,1,0)&gt;0,0,0),1))</f>
        <v>0</v>
      </c>
      <c r="T1691" s="95" t="str">
        <f>IF(DATOS!BT1619=P$74,DATOS!C1619,"")</f>
        <v/>
      </c>
    </row>
    <row r="1692" spans="18:20" x14ac:dyDescent="0.25">
      <c r="R1692" s="83">
        <f t="shared" si="28"/>
        <v>0</v>
      </c>
      <c r="S1692" s="83">
        <f>IF(T1692="",0,IFERROR(IF(VLOOKUP(T1692,T$73:T1691,1,0)&gt;0,0,0),1))</f>
        <v>0</v>
      </c>
      <c r="T1692" s="95" t="str">
        <f>IF(DATOS!BT1620=P$74,DATOS!C1620,"")</f>
        <v/>
      </c>
    </row>
    <row r="1693" spans="18:20" x14ac:dyDescent="0.25">
      <c r="R1693" s="83">
        <f t="shared" si="28"/>
        <v>0</v>
      </c>
      <c r="S1693" s="83">
        <f>IF(T1693="",0,IFERROR(IF(VLOOKUP(T1693,T$73:T1692,1,0)&gt;0,0,0),1))</f>
        <v>0</v>
      </c>
      <c r="T1693" s="95" t="str">
        <f>IF(DATOS!BT1621=P$74,DATOS!C1621,"")</f>
        <v/>
      </c>
    </row>
    <row r="1694" spans="18:20" x14ac:dyDescent="0.25">
      <c r="R1694" s="83">
        <f t="shared" si="28"/>
        <v>0</v>
      </c>
      <c r="S1694" s="83">
        <f>IF(T1694="",0,IFERROR(IF(VLOOKUP(T1694,T$73:T1693,1,0)&gt;0,0,0),1))</f>
        <v>0</v>
      </c>
      <c r="T1694" s="95" t="str">
        <f>IF(DATOS!BT1622=P$74,DATOS!C1622,"")</f>
        <v/>
      </c>
    </row>
    <row r="1695" spans="18:20" x14ac:dyDescent="0.25">
      <c r="R1695" s="83">
        <f t="shared" si="28"/>
        <v>0</v>
      </c>
      <c r="S1695" s="83">
        <f>IF(T1695="",0,IFERROR(IF(VLOOKUP(T1695,T$73:T1694,1,0)&gt;0,0,0),1))</f>
        <v>0</v>
      </c>
      <c r="T1695" s="95" t="str">
        <f>IF(DATOS!BT1623=P$74,DATOS!C1623,"")</f>
        <v/>
      </c>
    </row>
    <row r="1696" spans="18:20" x14ac:dyDescent="0.25">
      <c r="R1696" s="83">
        <f t="shared" si="28"/>
        <v>0</v>
      </c>
      <c r="S1696" s="83">
        <f>IF(T1696="",0,IFERROR(IF(VLOOKUP(T1696,T$73:T1695,1,0)&gt;0,0,0),1))</f>
        <v>0</v>
      </c>
      <c r="T1696" s="95" t="str">
        <f>IF(DATOS!BT1624=P$74,DATOS!C1624,"")</f>
        <v/>
      </c>
    </row>
    <row r="1697" spans="18:20" x14ac:dyDescent="0.25">
      <c r="R1697" s="83">
        <f t="shared" si="28"/>
        <v>0</v>
      </c>
      <c r="S1697" s="83">
        <f>IF(T1697="",0,IFERROR(IF(VLOOKUP(T1697,T$73:T1696,1,0)&gt;0,0,0),1))</f>
        <v>0</v>
      </c>
      <c r="T1697" s="95" t="str">
        <f>IF(DATOS!BT1625=P$74,DATOS!C1625,"")</f>
        <v/>
      </c>
    </row>
    <row r="1698" spans="18:20" x14ac:dyDescent="0.25">
      <c r="R1698" s="83">
        <f t="shared" si="28"/>
        <v>0</v>
      </c>
      <c r="S1698" s="83">
        <f>IF(T1698="",0,IFERROR(IF(VLOOKUP(T1698,T$73:T1697,1,0)&gt;0,0,0),1))</f>
        <v>0</v>
      </c>
      <c r="T1698" s="95" t="str">
        <f>IF(DATOS!BT1626=P$74,DATOS!C1626,"")</f>
        <v/>
      </c>
    </row>
    <row r="1699" spans="18:20" x14ac:dyDescent="0.25">
      <c r="R1699" s="83">
        <f t="shared" si="28"/>
        <v>0</v>
      </c>
      <c r="S1699" s="83">
        <f>IF(T1699="",0,IFERROR(IF(VLOOKUP(T1699,T$73:T1698,1,0)&gt;0,0,0),1))</f>
        <v>0</v>
      </c>
      <c r="T1699" s="95" t="str">
        <f>IF(DATOS!BT1627=P$74,DATOS!C1627,"")</f>
        <v/>
      </c>
    </row>
    <row r="1700" spans="18:20" x14ac:dyDescent="0.25">
      <c r="R1700" s="83">
        <f t="shared" si="28"/>
        <v>0</v>
      </c>
      <c r="S1700" s="83">
        <f>IF(T1700="",0,IFERROR(IF(VLOOKUP(T1700,T$73:T1699,1,0)&gt;0,0,0),1))</f>
        <v>0</v>
      </c>
      <c r="T1700" s="95" t="str">
        <f>IF(DATOS!BT1628=P$74,DATOS!C1628,"")</f>
        <v/>
      </c>
    </row>
    <row r="1701" spans="18:20" x14ac:dyDescent="0.25">
      <c r="R1701" s="83">
        <f t="shared" si="28"/>
        <v>0</v>
      </c>
      <c r="S1701" s="83">
        <f>IF(T1701="",0,IFERROR(IF(VLOOKUP(T1701,T$73:T1700,1,0)&gt;0,0,0),1))</f>
        <v>0</v>
      </c>
      <c r="T1701" s="95" t="str">
        <f>IF(DATOS!BT1629=P$74,DATOS!C1629,"")</f>
        <v/>
      </c>
    </row>
    <row r="1702" spans="18:20" x14ac:dyDescent="0.25">
      <c r="R1702" s="83">
        <f t="shared" si="28"/>
        <v>0</v>
      </c>
      <c r="S1702" s="83">
        <f>IF(T1702="",0,IFERROR(IF(VLOOKUP(T1702,T$73:T1701,1,0)&gt;0,0,0),1))</f>
        <v>0</v>
      </c>
      <c r="T1702" s="95" t="str">
        <f>IF(DATOS!BT1630=P$74,DATOS!C1630,"")</f>
        <v/>
      </c>
    </row>
    <row r="1703" spans="18:20" x14ac:dyDescent="0.25">
      <c r="R1703" s="83">
        <f t="shared" si="28"/>
        <v>0</v>
      </c>
      <c r="S1703" s="83">
        <f>IF(T1703="",0,IFERROR(IF(VLOOKUP(T1703,T$73:T1702,1,0)&gt;0,0,0),1))</f>
        <v>0</v>
      </c>
      <c r="T1703" s="95" t="str">
        <f>IF(DATOS!BT1631=P$74,DATOS!C1631,"")</f>
        <v/>
      </c>
    </row>
    <row r="1704" spans="18:20" x14ac:dyDescent="0.25">
      <c r="R1704" s="83">
        <f t="shared" si="28"/>
        <v>0</v>
      </c>
      <c r="S1704" s="83">
        <f>IF(T1704="",0,IFERROR(IF(VLOOKUP(T1704,T$73:T1703,1,0)&gt;0,0,0),1))</f>
        <v>0</v>
      </c>
      <c r="T1704" s="95" t="str">
        <f>IF(DATOS!BT1632=P$74,DATOS!C1632,"")</f>
        <v/>
      </c>
    </row>
    <row r="1705" spans="18:20" x14ac:dyDescent="0.25">
      <c r="R1705" s="83">
        <f t="shared" si="28"/>
        <v>0</v>
      </c>
      <c r="S1705" s="83">
        <f>IF(T1705="",0,IFERROR(IF(VLOOKUP(T1705,T$73:T1704,1,0)&gt;0,0,0),1))</f>
        <v>0</v>
      </c>
      <c r="T1705" s="95" t="str">
        <f>IF(DATOS!BT1633=P$74,DATOS!C1633,"")</f>
        <v/>
      </c>
    </row>
    <row r="1706" spans="18:20" x14ac:dyDescent="0.25">
      <c r="R1706" s="83">
        <f t="shared" si="28"/>
        <v>0</v>
      </c>
      <c r="S1706" s="83">
        <f>IF(T1706="",0,IFERROR(IF(VLOOKUP(T1706,T$73:T1705,1,0)&gt;0,0,0),1))</f>
        <v>0</v>
      </c>
      <c r="T1706" s="95" t="str">
        <f>IF(DATOS!BT1634=P$74,DATOS!C1634,"")</f>
        <v/>
      </c>
    </row>
    <row r="1707" spans="18:20" x14ac:dyDescent="0.25">
      <c r="R1707" s="83">
        <f t="shared" si="28"/>
        <v>0</v>
      </c>
      <c r="S1707" s="83">
        <f>IF(T1707="",0,IFERROR(IF(VLOOKUP(T1707,T$73:T1706,1,0)&gt;0,0,0),1))</f>
        <v>0</v>
      </c>
      <c r="T1707" s="95" t="str">
        <f>IF(DATOS!BT1635=P$74,DATOS!C1635,"")</f>
        <v/>
      </c>
    </row>
    <row r="1708" spans="18:20" x14ac:dyDescent="0.25">
      <c r="R1708" s="83">
        <f t="shared" si="28"/>
        <v>0</v>
      </c>
      <c r="S1708" s="83">
        <f>IF(T1708="",0,IFERROR(IF(VLOOKUP(T1708,T$73:T1707,1,0)&gt;0,0,0),1))</f>
        <v>0</v>
      </c>
      <c r="T1708" s="95" t="str">
        <f>IF(DATOS!BT1636=P$74,DATOS!C1636,"")</f>
        <v/>
      </c>
    </row>
    <row r="1709" spans="18:20" x14ac:dyDescent="0.25">
      <c r="R1709" s="83">
        <f t="shared" si="28"/>
        <v>0</v>
      </c>
      <c r="S1709" s="83">
        <f>IF(T1709="",0,IFERROR(IF(VLOOKUP(T1709,T$73:T1708,1,0)&gt;0,0,0),1))</f>
        <v>0</v>
      </c>
      <c r="T1709" s="95" t="str">
        <f>IF(DATOS!BT1637=P$74,DATOS!C1637,"")</f>
        <v/>
      </c>
    </row>
    <row r="1710" spans="18:20" x14ac:dyDescent="0.25">
      <c r="R1710" s="83">
        <f t="shared" si="28"/>
        <v>0</v>
      </c>
      <c r="S1710" s="83">
        <f>IF(T1710="",0,IFERROR(IF(VLOOKUP(T1710,T$73:T1709,1,0)&gt;0,0,0),1))</f>
        <v>0</v>
      </c>
      <c r="T1710" s="95" t="str">
        <f>IF(DATOS!BT1638=P$74,DATOS!C1638,"")</f>
        <v/>
      </c>
    </row>
    <row r="1711" spans="18:20" x14ac:dyDescent="0.25">
      <c r="R1711" s="83">
        <f t="shared" si="28"/>
        <v>0</v>
      </c>
      <c r="S1711" s="83">
        <f>IF(T1711="",0,IFERROR(IF(VLOOKUP(T1711,T$73:T1710,1,0)&gt;0,0,0),1))</f>
        <v>0</v>
      </c>
      <c r="T1711" s="95" t="str">
        <f>IF(DATOS!BT1639=P$74,DATOS!C1639,"")</f>
        <v/>
      </c>
    </row>
    <row r="1712" spans="18:20" x14ac:dyDescent="0.25">
      <c r="R1712" s="83">
        <f t="shared" si="28"/>
        <v>0</v>
      </c>
      <c r="S1712" s="83">
        <f>IF(T1712="",0,IFERROR(IF(VLOOKUP(T1712,T$73:T1711,1,0)&gt;0,0,0),1))</f>
        <v>0</v>
      </c>
      <c r="T1712" s="95" t="str">
        <f>IF(DATOS!BT1640=P$74,DATOS!C1640,"")</f>
        <v/>
      </c>
    </row>
    <row r="1713" spans="18:20" x14ac:dyDescent="0.25">
      <c r="R1713" s="83">
        <f t="shared" si="28"/>
        <v>0</v>
      </c>
      <c r="S1713" s="83">
        <f>IF(T1713="",0,IFERROR(IF(VLOOKUP(T1713,T$73:T1712,1,0)&gt;0,0,0),1))</f>
        <v>0</v>
      </c>
      <c r="T1713" s="95" t="str">
        <f>IF(DATOS!BT1641=P$74,DATOS!C1641,"")</f>
        <v/>
      </c>
    </row>
    <row r="1714" spans="18:20" x14ac:dyDescent="0.25">
      <c r="R1714" s="83">
        <f t="shared" si="28"/>
        <v>0</v>
      </c>
      <c r="S1714" s="83">
        <f>IF(T1714="",0,IFERROR(IF(VLOOKUP(T1714,T$73:T1713,1,0)&gt;0,0,0),1))</f>
        <v>0</v>
      </c>
      <c r="T1714" s="95" t="str">
        <f>IF(DATOS!BT1642=P$74,DATOS!C1642,"")</f>
        <v/>
      </c>
    </row>
    <row r="1715" spans="18:20" x14ac:dyDescent="0.25">
      <c r="R1715" s="83">
        <f t="shared" si="28"/>
        <v>0</v>
      </c>
      <c r="S1715" s="83">
        <f>IF(T1715="",0,IFERROR(IF(VLOOKUP(T1715,T$73:T1714,1,0)&gt;0,0,0),1))</f>
        <v>0</v>
      </c>
      <c r="T1715" s="95" t="str">
        <f>IF(DATOS!BT1643=P$74,DATOS!C1643,"")</f>
        <v/>
      </c>
    </row>
    <row r="1716" spans="18:20" x14ac:dyDescent="0.25">
      <c r="R1716" s="83">
        <f t="shared" si="28"/>
        <v>0</v>
      </c>
      <c r="S1716" s="83">
        <f>IF(T1716="",0,IFERROR(IF(VLOOKUP(T1716,T$73:T1715,1,0)&gt;0,0,0),1))</f>
        <v>0</v>
      </c>
      <c r="T1716" s="95" t="str">
        <f>IF(DATOS!BT1644=P$74,DATOS!C1644,"")</f>
        <v/>
      </c>
    </row>
    <row r="1717" spans="18:20" x14ac:dyDescent="0.25">
      <c r="R1717" s="83">
        <f t="shared" si="28"/>
        <v>0</v>
      </c>
      <c r="S1717" s="83">
        <f>IF(T1717="",0,IFERROR(IF(VLOOKUP(T1717,T$73:T1716,1,0)&gt;0,0,0),1))</f>
        <v>0</v>
      </c>
      <c r="T1717" s="95" t="str">
        <f>IF(DATOS!BT1645=P$74,DATOS!C1645,"")</f>
        <v/>
      </c>
    </row>
    <row r="1718" spans="18:20" x14ac:dyDescent="0.25">
      <c r="R1718" s="83">
        <f t="shared" si="28"/>
        <v>0</v>
      </c>
      <c r="S1718" s="83">
        <f>IF(T1718="",0,IFERROR(IF(VLOOKUP(T1718,T$73:T1717,1,0)&gt;0,0,0),1))</f>
        <v>0</v>
      </c>
      <c r="T1718" s="95" t="str">
        <f>IF(DATOS!BT1646=P$74,DATOS!C1646,"")</f>
        <v/>
      </c>
    </row>
    <row r="1719" spans="18:20" x14ac:dyDescent="0.25">
      <c r="R1719" s="83">
        <f t="shared" si="28"/>
        <v>0</v>
      </c>
      <c r="S1719" s="83">
        <f>IF(T1719="",0,IFERROR(IF(VLOOKUP(T1719,T$73:T1718,1,0)&gt;0,0,0),1))</f>
        <v>0</v>
      </c>
      <c r="T1719" s="95" t="str">
        <f>IF(DATOS!BT1647=P$74,DATOS!C1647,"")</f>
        <v/>
      </c>
    </row>
    <row r="1720" spans="18:20" x14ac:dyDescent="0.25">
      <c r="R1720" s="83">
        <f t="shared" si="28"/>
        <v>0</v>
      </c>
      <c r="S1720" s="83">
        <f>IF(T1720="",0,IFERROR(IF(VLOOKUP(T1720,T$73:T1719,1,0)&gt;0,0,0),1))</f>
        <v>0</v>
      </c>
      <c r="T1720" s="95" t="str">
        <f>IF(DATOS!BT1648=P$74,DATOS!C1648,"")</f>
        <v/>
      </c>
    </row>
    <row r="1721" spans="18:20" x14ac:dyDescent="0.25">
      <c r="R1721" s="83">
        <f t="shared" si="28"/>
        <v>0</v>
      </c>
      <c r="S1721" s="83">
        <f>IF(T1721="",0,IFERROR(IF(VLOOKUP(T1721,T$73:T1720,1,0)&gt;0,0,0),1))</f>
        <v>0</v>
      </c>
      <c r="T1721" s="95" t="str">
        <f>IF(DATOS!BT1649=P$74,DATOS!C1649,"")</f>
        <v/>
      </c>
    </row>
    <row r="1722" spans="18:20" x14ac:dyDescent="0.25">
      <c r="R1722" s="83">
        <f t="shared" si="28"/>
        <v>0</v>
      </c>
      <c r="S1722" s="83">
        <f>IF(T1722="",0,IFERROR(IF(VLOOKUP(T1722,T$73:T1721,1,0)&gt;0,0,0),1))</f>
        <v>0</v>
      </c>
      <c r="T1722" s="95" t="str">
        <f>IF(DATOS!BT1650=P$74,DATOS!C1650,"")</f>
        <v/>
      </c>
    </row>
    <row r="1723" spans="18:20" x14ac:dyDescent="0.25">
      <c r="R1723" s="83">
        <f t="shared" si="28"/>
        <v>0</v>
      </c>
      <c r="S1723" s="83">
        <f>IF(T1723="",0,IFERROR(IF(VLOOKUP(T1723,T$73:T1722,1,0)&gt;0,0,0),1))</f>
        <v>0</v>
      </c>
      <c r="T1723" s="95" t="str">
        <f>IF(DATOS!BT1651=P$74,DATOS!C1651,"")</f>
        <v/>
      </c>
    </row>
    <row r="1724" spans="18:20" x14ac:dyDescent="0.25">
      <c r="R1724" s="83">
        <f t="shared" si="28"/>
        <v>0</v>
      </c>
      <c r="S1724" s="83">
        <f>IF(T1724="",0,IFERROR(IF(VLOOKUP(T1724,T$73:T1723,1,0)&gt;0,0,0),1))</f>
        <v>0</v>
      </c>
      <c r="T1724" s="95" t="str">
        <f>IF(DATOS!BT1652=P$74,DATOS!C1652,"")</f>
        <v/>
      </c>
    </row>
    <row r="1725" spans="18:20" x14ac:dyDescent="0.25">
      <c r="R1725" s="83">
        <f t="shared" si="28"/>
        <v>0</v>
      </c>
      <c r="S1725" s="83">
        <f>IF(T1725="",0,IFERROR(IF(VLOOKUP(T1725,T$73:T1724,1,0)&gt;0,0,0),1))</f>
        <v>0</v>
      </c>
      <c r="T1725" s="95" t="str">
        <f>IF(DATOS!BT1653=P$74,DATOS!C1653,"")</f>
        <v/>
      </c>
    </row>
    <row r="1726" spans="18:20" x14ac:dyDescent="0.25">
      <c r="R1726" s="83">
        <f t="shared" si="28"/>
        <v>0</v>
      </c>
      <c r="S1726" s="83">
        <f>IF(T1726="",0,IFERROR(IF(VLOOKUP(T1726,T$73:T1725,1,0)&gt;0,0,0),1))</f>
        <v>0</v>
      </c>
      <c r="T1726" s="95" t="str">
        <f>IF(DATOS!BT1654=P$74,DATOS!C1654,"")</f>
        <v/>
      </c>
    </row>
    <row r="1727" spans="18:20" x14ac:dyDescent="0.25">
      <c r="R1727" s="83">
        <f t="shared" si="28"/>
        <v>0</v>
      </c>
      <c r="S1727" s="83">
        <f>IF(T1727="",0,IFERROR(IF(VLOOKUP(T1727,T$73:T1726,1,0)&gt;0,0,0),1))</f>
        <v>0</v>
      </c>
      <c r="T1727" s="95" t="str">
        <f>IF(DATOS!BT1655=P$74,DATOS!C1655,"")</f>
        <v/>
      </c>
    </row>
    <row r="1728" spans="18:20" x14ac:dyDescent="0.25">
      <c r="R1728" s="83">
        <f t="shared" si="28"/>
        <v>0</v>
      </c>
      <c r="S1728" s="83">
        <f>IF(T1728="",0,IFERROR(IF(VLOOKUP(T1728,T$73:T1727,1,0)&gt;0,0,0),1))</f>
        <v>0</v>
      </c>
      <c r="T1728" s="95" t="str">
        <f>IF(DATOS!BT1656=P$74,DATOS!C1656,"")</f>
        <v/>
      </c>
    </row>
    <row r="1729" spans="18:20" x14ac:dyDescent="0.25">
      <c r="R1729" s="83">
        <f t="shared" si="28"/>
        <v>0</v>
      </c>
      <c r="S1729" s="83">
        <f>IF(T1729="",0,IFERROR(IF(VLOOKUP(T1729,T$73:T1728,1,0)&gt;0,0,0),1))</f>
        <v>0</v>
      </c>
      <c r="T1729" s="95" t="str">
        <f>IF(DATOS!BT1657=P$74,DATOS!C1657,"")</f>
        <v/>
      </c>
    </row>
    <row r="1730" spans="18:20" x14ac:dyDescent="0.25">
      <c r="R1730" s="83">
        <f t="shared" si="28"/>
        <v>0</v>
      </c>
      <c r="S1730" s="83">
        <f>IF(T1730="",0,IFERROR(IF(VLOOKUP(T1730,T$73:T1729,1,0)&gt;0,0,0),1))</f>
        <v>0</v>
      </c>
      <c r="T1730" s="95" t="str">
        <f>IF(DATOS!BT1658=P$74,DATOS!C1658,"")</f>
        <v/>
      </c>
    </row>
    <row r="1731" spans="18:20" x14ac:dyDescent="0.25">
      <c r="R1731" s="83">
        <f t="shared" si="28"/>
        <v>0</v>
      </c>
      <c r="S1731" s="83">
        <f>IF(T1731="",0,IFERROR(IF(VLOOKUP(T1731,T$73:T1730,1,0)&gt;0,0,0),1))</f>
        <v>0</v>
      </c>
      <c r="T1731" s="95" t="str">
        <f>IF(DATOS!BT1659=P$74,DATOS!C1659,"")</f>
        <v/>
      </c>
    </row>
    <row r="1732" spans="18:20" x14ac:dyDescent="0.25">
      <c r="R1732" s="83">
        <f t="shared" si="28"/>
        <v>0</v>
      </c>
      <c r="S1732" s="83">
        <f>IF(T1732="",0,IFERROR(IF(VLOOKUP(T1732,T$73:T1731,1,0)&gt;0,0,0),1))</f>
        <v>0</v>
      </c>
      <c r="T1732" s="95" t="str">
        <f>IF(DATOS!BT1660=P$74,DATOS!C1660,"")</f>
        <v/>
      </c>
    </row>
    <row r="1733" spans="18:20" x14ac:dyDescent="0.25">
      <c r="R1733" s="83">
        <f t="shared" si="28"/>
        <v>0</v>
      </c>
      <c r="S1733" s="83">
        <f>IF(T1733="",0,IFERROR(IF(VLOOKUP(T1733,T$73:T1732,1,0)&gt;0,0,0),1))</f>
        <v>0</v>
      </c>
      <c r="T1733" s="95" t="str">
        <f>IF(DATOS!BT1661=P$74,DATOS!C1661,"")</f>
        <v/>
      </c>
    </row>
    <row r="1734" spans="18:20" x14ac:dyDescent="0.25">
      <c r="R1734" s="83">
        <f t="shared" si="28"/>
        <v>0</v>
      </c>
      <c r="S1734" s="83">
        <f>IF(T1734="",0,IFERROR(IF(VLOOKUP(T1734,T$73:T1733,1,0)&gt;0,0,0),1))</f>
        <v>0</v>
      </c>
      <c r="T1734" s="95" t="str">
        <f>IF(DATOS!BT1662=P$74,DATOS!C1662,"")</f>
        <v/>
      </c>
    </row>
    <row r="1735" spans="18:20" x14ac:dyDescent="0.25">
      <c r="R1735" s="83">
        <f t="shared" si="28"/>
        <v>0</v>
      </c>
      <c r="S1735" s="83">
        <f>IF(T1735="",0,IFERROR(IF(VLOOKUP(T1735,T$73:T1734,1,0)&gt;0,0,0),1))</f>
        <v>0</v>
      </c>
      <c r="T1735" s="95" t="str">
        <f>IF(DATOS!BT1663=P$74,DATOS!C1663,"")</f>
        <v/>
      </c>
    </row>
    <row r="1736" spans="18:20" x14ac:dyDescent="0.25">
      <c r="R1736" s="83">
        <f t="shared" si="28"/>
        <v>0</v>
      </c>
      <c r="S1736" s="83">
        <f>IF(T1736="",0,IFERROR(IF(VLOOKUP(T1736,T$73:T1735,1,0)&gt;0,0,0),1))</f>
        <v>0</v>
      </c>
      <c r="T1736" s="95" t="str">
        <f>IF(DATOS!BT1664=P$74,DATOS!C1664,"")</f>
        <v/>
      </c>
    </row>
    <row r="1737" spans="18:20" x14ac:dyDescent="0.25">
      <c r="R1737" s="83">
        <f t="shared" si="28"/>
        <v>0</v>
      </c>
      <c r="S1737" s="83">
        <f>IF(T1737="",0,IFERROR(IF(VLOOKUP(T1737,T$73:T1736,1,0)&gt;0,0,0),1))</f>
        <v>0</v>
      </c>
      <c r="T1737" s="95" t="str">
        <f>IF(DATOS!BT1665=P$74,DATOS!C1665,"")</f>
        <v/>
      </c>
    </row>
    <row r="1738" spans="18:20" x14ac:dyDescent="0.25">
      <c r="R1738" s="83">
        <f t="shared" ref="R1738:R1801" si="29">R1737+S1738</f>
        <v>0</v>
      </c>
      <c r="S1738" s="83">
        <f>IF(T1738="",0,IFERROR(IF(VLOOKUP(T1738,T$73:T1737,1,0)&gt;0,0,0),1))</f>
        <v>0</v>
      </c>
      <c r="T1738" s="95" t="str">
        <f>IF(DATOS!BT1666=P$74,DATOS!C1666,"")</f>
        <v/>
      </c>
    </row>
    <row r="1739" spans="18:20" x14ac:dyDescent="0.25">
      <c r="R1739" s="83">
        <f t="shared" si="29"/>
        <v>0</v>
      </c>
      <c r="S1739" s="83">
        <f>IF(T1739="",0,IFERROR(IF(VLOOKUP(T1739,T$73:T1738,1,0)&gt;0,0,0),1))</f>
        <v>0</v>
      </c>
      <c r="T1739" s="95" t="str">
        <f>IF(DATOS!BT1667=P$74,DATOS!C1667,"")</f>
        <v/>
      </c>
    </row>
    <row r="1740" spans="18:20" x14ac:dyDescent="0.25">
      <c r="R1740" s="83">
        <f t="shared" si="29"/>
        <v>0</v>
      </c>
      <c r="S1740" s="83">
        <f>IF(T1740="",0,IFERROR(IF(VLOOKUP(T1740,T$73:T1739,1,0)&gt;0,0,0),1))</f>
        <v>0</v>
      </c>
      <c r="T1740" s="95" t="str">
        <f>IF(DATOS!BT1668=P$74,DATOS!C1668,"")</f>
        <v/>
      </c>
    </row>
    <row r="1741" spans="18:20" x14ac:dyDescent="0.25">
      <c r="R1741" s="83">
        <f t="shared" si="29"/>
        <v>0</v>
      </c>
      <c r="S1741" s="83">
        <f>IF(T1741="",0,IFERROR(IF(VLOOKUP(T1741,T$73:T1740,1,0)&gt;0,0,0),1))</f>
        <v>0</v>
      </c>
      <c r="T1741" s="95" t="str">
        <f>IF(DATOS!BT1669=P$74,DATOS!C1669,"")</f>
        <v/>
      </c>
    </row>
    <row r="1742" spans="18:20" x14ac:dyDescent="0.25">
      <c r="R1742" s="83">
        <f t="shared" si="29"/>
        <v>0</v>
      </c>
      <c r="S1742" s="83">
        <f>IF(T1742="",0,IFERROR(IF(VLOOKUP(T1742,T$73:T1741,1,0)&gt;0,0,0),1))</f>
        <v>0</v>
      </c>
      <c r="T1742" s="95" t="str">
        <f>IF(DATOS!BT1670=P$74,DATOS!C1670,"")</f>
        <v/>
      </c>
    </row>
    <row r="1743" spans="18:20" x14ac:dyDescent="0.25">
      <c r="R1743" s="83">
        <f t="shared" si="29"/>
        <v>0</v>
      </c>
      <c r="S1743" s="83">
        <f>IF(T1743="",0,IFERROR(IF(VLOOKUP(T1743,T$73:T1742,1,0)&gt;0,0,0),1))</f>
        <v>0</v>
      </c>
      <c r="T1743" s="95" t="str">
        <f>IF(DATOS!BT1671=P$74,DATOS!C1671,"")</f>
        <v/>
      </c>
    </row>
    <row r="1744" spans="18:20" x14ac:dyDescent="0.25">
      <c r="R1744" s="83">
        <f t="shared" si="29"/>
        <v>0</v>
      </c>
      <c r="S1744" s="83">
        <f>IF(T1744="",0,IFERROR(IF(VLOOKUP(T1744,T$73:T1743,1,0)&gt;0,0,0),1))</f>
        <v>0</v>
      </c>
      <c r="T1744" s="95" t="str">
        <f>IF(DATOS!BT1672=P$74,DATOS!C1672,"")</f>
        <v/>
      </c>
    </row>
    <row r="1745" spans="18:20" x14ac:dyDescent="0.25">
      <c r="R1745" s="83">
        <f t="shared" si="29"/>
        <v>0</v>
      </c>
      <c r="S1745" s="83">
        <f>IF(T1745="",0,IFERROR(IF(VLOOKUP(T1745,T$73:T1744,1,0)&gt;0,0,0),1))</f>
        <v>0</v>
      </c>
      <c r="T1745" s="95" t="str">
        <f>IF(DATOS!BT1673=P$74,DATOS!C1673,"")</f>
        <v/>
      </c>
    </row>
    <row r="1746" spans="18:20" x14ac:dyDescent="0.25">
      <c r="R1746" s="83">
        <f t="shared" si="29"/>
        <v>0</v>
      </c>
      <c r="S1746" s="83">
        <f>IF(T1746="",0,IFERROR(IF(VLOOKUP(T1746,T$73:T1745,1,0)&gt;0,0,0),1))</f>
        <v>0</v>
      </c>
      <c r="T1746" s="95" t="str">
        <f>IF(DATOS!BT1674=P$74,DATOS!C1674,"")</f>
        <v/>
      </c>
    </row>
    <row r="1747" spans="18:20" x14ac:dyDescent="0.25">
      <c r="R1747" s="83">
        <f t="shared" si="29"/>
        <v>0</v>
      </c>
      <c r="S1747" s="83">
        <f>IF(T1747="",0,IFERROR(IF(VLOOKUP(T1747,T$73:T1746,1,0)&gt;0,0,0),1))</f>
        <v>0</v>
      </c>
      <c r="T1747" s="95" t="str">
        <f>IF(DATOS!BT1675=P$74,DATOS!C1675,"")</f>
        <v/>
      </c>
    </row>
    <row r="1748" spans="18:20" x14ac:dyDescent="0.25">
      <c r="R1748" s="83">
        <f t="shared" si="29"/>
        <v>0</v>
      </c>
      <c r="S1748" s="83">
        <f>IF(T1748="",0,IFERROR(IF(VLOOKUP(T1748,T$73:T1747,1,0)&gt;0,0,0),1))</f>
        <v>0</v>
      </c>
      <c r="T1748" s="95" t="str">
        <f>IF(DATOS!BT1676=P$74,DATOS!C1676,"")</f>
        <v/>
      </c>
    </row>
    <row r="1749" spans="18:20" x14ac:dyDescent="0.25">
      <c r="R1749" s="83">
        <f t="shared" si="29"/>
        <v>0</v>
      </c>
      <c r="S1749" s="83">
        <f>IF(T1749="",0,IFERROR(IF(VLOOKUP(T1749,T$73:T1748,1,0)&gt;0,0,0),1))</f>
        <v>0</v>
      </c>
      <c r="T1749" s="95" t="str">
        <f>IF(DATOS!BT1677=P$74,DATOS!C1677,"")</f>
        <v/>
      </c>
    </row>
    <row r="1750" spans="18:20" x14ac:dyDescent="0.25">
      <c r="R1750" s="83">
        <f t="shared" si="29"/>
        <v>0</v>
      </c>
      <c r="S1750" s="83">
        <f>IF(T1750="",0,IFERROR(IF(VLOOKUP(T1750,T$73:T1749,1,0)&gt;0,0,0),1))</f>
        <v>0</v>
      </c>
      <c r="T1750" s="95" t="str">
        <f>IF(DATOS!BT1678=P$74,DATOS!C1678,"")</f>
        <v/>
      </c>
    </row>
    <row r="1751" spans="18:20" x14ac:dyDescent="0.25">
      <c r="R1751" s="83">
        <f t="shared" si="29"/>
        <v>0</v>
      </c>
      <c r="S1751" s="83">
        <f>IF(T1751="",0,IFERROR(IF(VLOOKUP(T1751,T$73:T1750,1,0)&gt;0,0,0),1))</f>
        <v>0</v>
      </c>
      <c r="T1751" s="95" t="str">
        <f>IF(DATOS!BT1679=P$74,DATOS!C1679,"")</f>
        <v/>
      </c>
    </row>
    <row r="1752" spans="18:20" x14ac:dyDescent="0.25">
      <c r="R1752" s="83">
        <f t="shared" si="29"/>
        <v>0</v>
      </c>
      <c r="S1752" s="83">
        <f>IF(T1752="",0,IFERROR(IF(VLOOKUP(T1752,T$73:T1751,1,0)&gt;0,0,0),1))</f>
        <v>0</v>
      </c>
      <c r="T1752" s="95" t="str">
        <f>IF(DATOS!BT1680=P$74,DATOS!C1680,"")</f>
        <v/>
      </c>
    </row>
    <row r="1753" spans="18:20" x14ac:dyDescent="0.25">
      <c r="R1753" s="83">
        <f t="shared" si="29"/>
        <v>0</v>
      </c>
      <c r="S1753" s="83">
        <f>IF(T1753="",0,IFERROR(IF(VLOOKUP(T1753,T$73:T1752,1,0)&gt;0,0,0),1))</f>
        <v>0</v>
      </c>
      <c r="T1753" s="95" t="str">
        <f>IF(DATOS!BT1681=P$74,DATOS!C1681,"")</f>
        <v/>
      </c>
    </row>
    <row r="1754" spans="18:20" x14ac:dyDescent="0.25">
      <c r="R1754" s="83">
        <f t="shared" si="29"/>
        <v>0</v>
      </c>
      <c r="S1754" s="83">
        <f>IF(T1754="",0,IFERROR(IF(VLOOKUP(T1754,T$73:T1753,1,0)&gt;0,0,0),1))</f>
        <v>0</v>
      </c>
      <c r="T1754" s="95" t="str">
        <f>IF(DATOS!BT1682=P$74,DATOS!C1682,"")</f>
        <v/>
      </c>
    </row>
    <row r="1755" spans="18:20" x14ac:dyDescent="0.25">
      <c r="R1755" s="83">
        <f t="shared" si="29"/>
        <v>0</v>
      </c>
      <c r="S1755" s="83">
        <f>IF(T1755="",0,IFERROR(IF(VLOOKUP(T1755,T$73:T1754,1,0)&gt;0,0,0),1))</f>
        <v>0</v>
      </c>
      <c r="T1755" s="95" t="str">
        <f>IF(DATOS!BT1683=P$74,DATOS!C1683,"")</f>
        <v/>
      </c>
    </row>
    <row r="1756" spans="18:20" x14ac:dyDescent="0.25">
      <c r="R1756" s="83">
        <f t="shared" si="29"/>
        <v>0</v>
      </c>
      <c r="S1756" s="83">
        <f>IF(T1756="",0,IFERROR(IF(VLOOKUP(T1756,T$73:T1755,1,0)&gt;0,0,0),1))</f>
        <v>0</v>
      </c>
      <c r="T1756" s="95" t="str">
        <f>IF(DATOS!BT1684=P$74,DATOS!C1684,"")</f>
        <v/>
      </c>
    </row>
    <row r="1757" spans="18:20" x14ac:dyDescent="0.25">
      <c r="R1757" s="83">
        <f t="shared" si="29"/>
        <v>0</v>
      </c>
      <c r="S1757" s="83">
        <f>IF(T1757="",0,IFERROR(IF(VLOOKUP(T1757,T$73:T1756,1,0)&gt;0,0,0),1))</f>
        <v>0</v>
      </c>
      <c r="T1757" s="95" t="str">
        <f>IF(DATOS!BT1685=P$74,DATOS!C1685,"")</f>
        <v/>
      </c>
    </row>
    <row r="1758" spans="18:20" x14ac:dyDescent="0.25">
      <c r="R1758" s="83">
        <f t="shared" si="29"/>
        <v>0</v>
      </c>
      <c r="S1758" s="83">
        <f>IF(T1758="",0,IFERROR(IF(VLOOKUP(T1758,T$73:T1757,1,0)&gt;0,0,0),1))</f>
        <v>0</v>
      </c>
      <c r="T1758" s="95" t="str">
        <f>IF(DATOS!BT1686=P$74,DATOS!C1686,"")</f>
        <v/>
      </c>
    </row>
    <row r="1759" spans="18:20" x14ac:dyDescent="0.25">
      <c r="R1759" s="83">
        <f t="shared" si="29"/>
        <v>0</v>
      </c>
      <c r="S1759" s="83">
        <f>IF(T1759="",0,IFERROR(IF(VLOOKUP(T1759,T$73:T1758,1,0)&gt;0,0,0),1))</f>
        <v>0</v>
      </c>
      <c r="T1759" s="95" t="str">
        <f>IF(DATOS!BT1687=P$74,DATOS!C1687,"")</f>
        <v/>
      </c>
    </row>
    <row r="1760" spans="18:20" x14ac:dyDescent="0.25">
      <c r="R1760" s="83">
        <f t="shared" si="29"/>
        <v>0</v>
      </c>
      <c r="S1760" s="83">
        <f>IF(T1760="",0,IFERROR(IF(VLOOKUP(T1760,T$73:T1759,1,0)&gt;0,0,0),1))</f>
        <v>0</v>
      </c>
      <c r="T1760" s="95" t="str">
        <f>IF(DATOS!BT1688=P$74,DATOS!C1688,"")</f>
        <v/>
      </c>
    </row>
    <row r="1761" spans="18:20" x14ac:dyDescent="0.25">
      <c r="R1761" s="83">
        <f t="shared" si="29"/>
        <v>0</v>
      </c>
      <c r="S1761" s="83">
        <f>IF(T1761="",0,IFERROR(IF(VLOOKUP(T1761,T$73:T1760,1,0)&gt;0,0,0),1))</f>
        <v>0</v>
      </c>
      <c r="T1761" s="95" t="str">
        <f>IF(DATOS!BT1689=P$74,DATOS!C1689,"")</f>
        <v/>
      </c>
    </row>
    <row r="1762" spans="18:20" x14ac:dyDescent="0.25">
      <c r="R1762" s="83">
        <f t="shared" si="29"/>
        <v>0</v>
      </c>
      <c r="S1762" s="83">
        <f>IF(T1762="",0,IFERROR(IF(VLOOKUP(T1762,T$73:T1761,1,0)&gt;0,0,0),1))</f>
        <v>0</v>
      </c>
      <c r="T1762" s="95" t="str">
        <f>IF(DATOS!BT1690=P$74,DATOS!C1690,"")</f>
        <v/>
      </c>
    </row>
    <row r="1763" spans="18:20" x14ac:dyDescent="0.25">
      <c r="R1763" s="83">
        <f t="shared" si="29"/>
        <v>0</v>
      </c>
      <c r="S1763" s="83">
        <f>IF(T1763="",0,IFERROR(IF(VLOOKUP(T1763,T$73:T1762,1,0)&gt;0,0,0),1))</f>
        <v>0</v>
      </c>
      <c r="T1763" s="95" t="str">
        <f>IF(DATOS!BT1691=P$74,DATOS!C1691,"")</f>
        <v/>
      </c>
    </row>
    <row r="1764" spans="18:20" x14ac:dyDescent="0.25">
      <c r="R1764" s="83">
        <f t="shared" si="29"/>
        <v>0</v>
      </c>
      <c r="S1764" s="83">
        <f>IF(T1764="",0,IFERROR(IF(VLOOKUP(T1764,T$73:T1763,1,0)&gt;0,0,0),1))</f>
        <v>0</v>
      </c>
      <c r="T1764" s="95" t="str">
        <f>IF(DATOS!BT1692=P$74,DATOS!C1692,"")</f>
        <v/>
      </c>
    </row>
    <row r="1765" spans="18:20" x14ac:dyDescent="0.25">
      <c r="R1765" s="83">
        <f t="shared" si="29"/>
        <v>0</v>
      </c>
      <c r="S1765" s="83">
        <f>IF(T1765="",0,IFERROR(IF(VLOOKUP(T1765,T$73:T1764,1,0)&gt;0,0,0),1))</f>
        <v>0</v>
      </c>
      <c r="T1765" s="95" t="str">
        <f>IF(DATOS!BT1693=P$74,DATOS!C1693,"")</f>
        <v/>
      </c>
    </row>
    <row r="1766" spans="18:20" x14ac:dyDescent="0.25">
      <c r="R1766" s="83">
        <f t="shared" si="29"/>
        <v>0</v>
      </c>
      <c r="S1766" s="83">
        <f>IF(T1766="",0,IFERROR(IF(VLOOKUP(T1766,T$73:T1765,1,0)&gt;0,0,0),1))</f>
        <v>0</v>
      </c>
      <c r="T1766" s="95" t="str">
        <f>IF(DATOS!BT1694=P$74,DATOS!C1694,"")</f>
        <v/>
      </c>
    </row>
    <row r="1767" spans="18:20" x14ac:dyDescent="0.25">
      <c r="R1767" s="83">
        <f t="shared" si="29"/>
        <v>0</v>
      </c>
      <c r="S1767" s="83">
        <f>IF(T1767="",0,IFERROR(IF(VLOOKUP(T1767,T$73:T1766,1,0)&gt;0,0,0),1))</f>
        <v>0</v>
      </c>
      <c r="T1767" s="95" t="str">
        <f>IF(DATOS!BT1695=P$74,DATOS!C1695,"")</f>
        <v/>
      </c>
    </row>
    <row r="1768" spans="18:20" x14ac:dyDescent="0.25">
      <c r="R1768" s="83">
        <f t="shared" si="29"/>
        <v>0</v>
      </c>
      <c r="S1768" s="83">
        <f>IF(T1768="",0,IFERROR(IF(VLOOKUP(T1768,T$73:T1767,1,0)&gt;0,0,0),1))</f>
        <v>0</v>
      </c>
      <c r="T1768" s="95" t="str">
        <f>IF(DATOS!BT1696=P$74,DATOS!C1696,"")</f>
        <v/>
      </c>
    </row>
    <row r="1769" spans="18:20" x14ac:dyDescent="0.25">
      <c r="R1769" s="83">
        <f t="shared" si="29"/>
        <v>0</v>
      </c>
      <c r="S1769" s="83">
        <f>IF(T1769="",0,IFERROR(IF(VLOOKUP(T1769,T$73:T1768,1,0)&gt;0,0,0),1))</f>
        <v>0</v>
      </c>
      <c r="T1769" s="95" t="str">
        <f>IF(DATOS!BT1697=P$74,DATOS!C1697,"")</f>
        <v/>
      </c>
    </row>
    <row r="1770" spans="18:20" x14ac:dyDescent="0.25">
      <c r="R1770" s="83">
        <f t="shared" si="29"/>
        <v>0</v>
      </c>
      <c r="S1770" s="83">
        <f>IF(T1770="",0,IFERROR(IF(VLOOKUP(T1770,T$73:T1769,1,0)&gt;0,0,0),1))</f>
        <v>0</v>
      </c>
      <c r="T1770" s="95" t="str">
        <f>IF(DATOS!BT1698=P$74,DATOS!C1698,"")</f>
        <v/>
      </c>
    </row>
    <row r="1771" spans="18:20" x14ac:dyDescent="0.25">
      <c r="R1771" s="83">
        <f t="shared" si="29"/>
        <v>0</v>
      </c>
      <c r="S1771" s="83">
        <f>IF(T1771="",0,IFERROR(IF(VLOOKUP(T1771,T$73:T1770,1,0)&gt;0,0,0),1))</f>
        <v>0</v>
      </c>
      <c r="T1771" s="95" t="str">
        <f>IF(DATOS!BT1699=P$74,DATOS!C1699,"")</f>
        <v/>
      </c>
    </row>
    <row r="1772" spans="18:20" x14ac:dyDescent="0.25">
      <c r="R1772" s="83">
        <f t="shared" si="29"/>
        <v>0</v>
      </c>
      <c r="S1772" s="83">
        <f>IF(T1772="",0,IFERROR(IF(VLOOKUP(T1772,T$73:T1771,1,0)&gt;0,0,0),1))</f>
        <v>0</v>
      </c>
      <c r="T1772" s="95" t="str">
        <f>IF(DATOS!BT1700=P$74,DATOS!C1700,"")</f>
        <v/>
      </c>
    </row>
    <row r="1773" spans="18:20" x14ac:dyDescent="0.25">
      <c r="R1773" s="83">
        <f t="shared" si="29"/>
        <v>0</v>
      </c>
      <c r="S1773" s="83">
        <f>IF(T1773="",0,IFERROR(IF(VLOOKUP(T1773,T$73:T1772,1,0)&gt;0,0,0),1))</f>
        <v>0</v>
      </c>
      <c r="T1773" s="95" t="str">
        <f>IF(DATOS!BT1701=P$74,DATOS!C1701,"")</f>
        <v/>
      </c>
    </row>
    <row r="1774" spans="18:20" x14ac:dyDescent="0.25">
      <c r="R1774" s="83">
        <f t="shared" si="29"/>
        <v>0</v>
      </c>
      <c r="S1774" s="83">
        <f>IF(T1774="",0,IFERROR(IF(VLOOKUP(T1774,T$73:T1773,1,0)&gt;0,0,0),1))</f>
        <v>0</v>
      </c>
      <c r="T1774" s="95" t="str">
        <f>IF(DATOS!BT1702=P$74,DATOS!C1702,"")</f>
        <v/>
      </c>
    </row>
    <row r="1775" spans="18:20" x14ac:dyDescent="0.25">
      <c r="R1775" s="83">
        <f t="shared" si="29"/>
        <v>0</v>
      </c>
      <c r="S1775" s="83">
        <f>IF(T1775="",0,IFERROR(IF(VLOOKUP(T1775,T$73:T1774,1,0)&gt;0,0,0),1))</f>
        <v>0</v>
      </c>
      <c r="T1775" s="95" t="str">
        <f>IF(DATOS!BT1703=P$74,DATOS!C1703,"")</f>
        <v/>
      </c>
    </row>
    <row r="1776" spans="18:20" x14ac:dyDescent="0.25">
      <c r="R1776" s="83">
        <f t="shared" si="29"/>
        <v>0</v>
      </c>
      <c r="S1776" s="83">
        <f>IF(T1776="",0,IFERROR(IF(VLOOKUP(T1776,T$73:T1775,1,0)&gt;0,0,0),1))</f>
        <v>0</v>
      </c>
      <c r="T1776" s="95" t="str">
        <f>IF(DATOS!BT1704=P$74,DATOS!C1704,"")</f>
        <v/>
      </c>
    </row>
    <row r="1777" spans="18:20" x14ac:dyDescent="0.25">
      <c r="R1777" s="83">
        <f t="shared" si="29"/>
        <v>0</v>
      </c>
      <c r="S1777" s="83">
        <f>IF(T1777="",0,IFERROR(IF(VLOOKUP(T1777,T$73:T1776,1,0)&gt;0,0,0),1))</f>
        <v>0</v>
      </c>
      <c r="T1777" s="95" t="str">
        <f>IF(DATOS!BT1705=P$74,DATOS!C1705,"")</f>
        <v/>
      </c>
    </row>
    <row r="1778" spans="18:20" x14ac:dyDescent="0.25">
      <c r="R1778" s="83">
        <f t="shared" si="29"/>
        <v>0</v>
      </c>
      <c r="S1778" s="83">
        <f>IF(T1778="",0,IFERROR(IF(VLOOKUP(T1778,T$73:T1777,1,0)&gt;0,0,0),1))</f>
        <v>0</v>
      </c>
      <c r="T1778" s="95" t="str">
        <f>IF(DATOS!BT1706=P$74,DATOS!C1706,"")</f>
        <v/>
      </c>
    </row>
    <row r="1779" spans="18:20" x14ac:dyDescent="0.25">
      <c r="R1779" s="83">
        <f t="shared" si="29"/>
        <v>0</v>
      </c>
      <c r="S1779" s="83">
        <f>IF(T1779="",0,IFERROR(IF(VLOOKUP(T1779,T$73:T1778,1,0)&gt;0,0,0),1))</f>
        <v>0</v>
      </c>
      <c r="T1779" s="95" t="str">
        <f>IF(DATOS!BT1707=P$74,DATOS!C1707,"")</f>
        <v/>
      </c>
    </row>
    <row r="1780" spans="18:20" x14ac:dyDescent="0.25">
      <c r="R1780" s="83">
        <f t="shared" si="29"/>
        <v>0</v>
      </c>
      <c r="S1780" s="83">
        <f>IF(T1780="",0,IFERROR(IF(VLOOKUP(T1780,T$73:T1779,1,0)&gt;0,0,0),1))</f>
        <v>0</v>
      </c>
      <c r="T1780" s="95" t="str">
        <f>IF(DATOS!BT1708=P$74,DATOS!C1708,"")</f>
        <v/>
      </c>
    </row>
    <row r="1781" spans="18:20" x14ac:dyDescent="0.25">
      <c r="R1781" s="83">
        <f t="shared" si="29"/>
        <v>0</v>
      </c>
      <c r="S1781" s="83">
        <f>IF(T1781="",0,IFERROR(IF(VLOOKUP(T1781,T$73:T1780,1,0)&gt;0,0,0),1))</f>
        <v>0</v>
      </c>
      <c r="T1781" s="95" t="str">
        <f>IF(DATOS!BT1709=P$74,DATOS!C1709,"")</f>
        <v/>
      </c>
    </row>
    <row r="1782" spans="18:20" x14ac:dyDescent="0.25">
      <c r="R1782" s="83">
        <f t="shared" si="29"/>
        <v>0</v>
      </c>
      <c r="S1782" s="83">
        <f>IF(T1782="",0,IFERROR(IF(VLOOKUP(T1782,T$73:T1781,1,0)&gt;0,0,0),1))</f>
        <v>0</v>
      </c>
      <c r="T1782" s="95" t="str">
        <f>IF(DATOS!BT1710=P$74,DATOS!C1710,"")</f>
        <v/>
      </c>
    </row>
    <row r="1783" spans="18:20" x14ac:dyDescent="0.25">
      <c r="R1783" s="83">
        <f t="shared" si="29"/>
        <v>0</v>
      </c>
      <c r="S1783" s="83">
        <f>IF(T1783="",0,IFERROR(IF(VLOOKUP(T1783,T$73:T1782,1,0)&gt;0,0,0),1))</f>
        <v>0</v>
      </c>
      <c r="T1783" s="95" t="str">
        <f>IF(DATOS!BT1711=P$74,DATOS!C1711,"")</f>
        <v/>
      </c>
    </row>
    <row r="1784" spans="18:20" x14ac:dyDescent="0.25">
      <c r="R1784" s="83">
        <f t="shared" si="29"/>
        <v>0</v>
      </c>
      <c r="S1784" s="83">
        <f>IF(T1784="",0,IFERROR(IF(VLOOKUP(T1784,T$73:T1783,1,0)&gt;0,0,0),1))</f>
        <v>0</v>
      </c>
      <c r="T1784" s="95" t="str">
        <f>IF(DATOS!BT1712=P$74,DATOS!C1712,"")</f>
        <v/>
      </c>
    </row>
    <row r="1785" spans="18:20" x14ac:dyDescent="0.25">
      <c r="R1785" s="83">
        <f t="shared" si="29"/>
        <v>0</v>
      </c>
      <c r="S1785" s="83">
        <f>IF(T1785="",0,IFERROR(IF(VLOOKUP(T1785,T$73:T1784,1,0)&gt;0,0,0),1))</f>
        <v>0</v>
      </c>
      <c r="T1785" s="95" t="str">
        <f>IF(DATOS!BT1713=P$74,DATOS!C1713,"")</f>
        <v/>
      </c>
    </row>
    <row r="1786" spans="18:20" x14ac:dyDescent="0.25">
      <c r="R1786" s="83">
        <f t="shared" si="29"/>
        <v>0</v>
      </c>
      <c r="S1786" s="83">
        <f>IF(T1786="",0,IFERROR(IF(VLOOKUP(T1786,T$73:T1785,1,0)&gt;0,0,0),1))</f>
        <v>0</v>
      </c>
      <c r="T1786" s="95" t="str">
        <f>IF(DATOS!BT1714=P$74,DATOS!C1714,"")</f>
        <v/>
      </c>
    </row>
    <row r="1787" spans="18:20" x14ac:dyDescent="0.25">
      <c r="R1787" s="83">
        <f t="shared" si="29"/>
        <v>0</v>
      </c>
      <c r="S1787" s="83">
        <f>IF(T1787="",0,IFERROR(IF(VLOOKUP(T1787,T$73:T1786,1,0)&gt;0,0,0),1))</f>
        <v>0</v>
      </c>
      <c r="T1787" s="95" t="str">
        <f>IF(DATOS!BT1715=P$74,DATOS!C1715,"")</f>
        <v/>
      </c>
    </row>
    <row r="1788" spans="18:20" x14ac:dyDescent="0.25">
      <c r="R1788" s="83">
        <f t="shared" si="29"/>
        <v>0</v>
      </c>
      <c r="S1788" s="83">
        <f>IF(T1788="",0,IFERROR(IF(VLOOKUP(T1788,T$73:T1787,1,0)&gt;0,0,0),1))</f>
        <v>0</v>
      </c>
      <c r="T1788" s="95" t="str">
        <f>IF(DATOS!BT1716=P$74,DATOS!C1716,"")</f>
        <v/>
      </c>
    </row>
    <row r="1789" spans="18:20" x14ac:dyDescent="0.25">
      <c r="R1789" s="83">
        <f t="shared" si="29"/>
        <v>0</v>
      </c>
      <c r="S1789" s="83">
        <f>IF(T1789="",0,IFERROR(IF(VLOOKUP(T1789,T$73:T1788,1,0)&gt;0,0,0),1))</f>
        <v>0</v>
      </c>
      <c r="T1789" s="95" t="str">
        <f>IF(DATOS!BT1717=P$74,DATOS!C1717,"")</f>
        <v/>
      </c>
    </row>
    <row r="1790" spans="18:20" x14ac:dyDescent="0.25">
      <c r="R1790" s="83">
        <f t="shared" si="29"/>
        <v>0</v>
      </c>
      <c r="S1790" s="83">
        <f>IF(T1790="",0,IFERROR(IF(VLOOKUP(T1790,T$73:T1789,1,0)&gt;0,0,0),1))</f>
        <v>0</v>
      </c>
      <c r="T1790" s="95" t="str">
        <f>IF(DATOS!BT1718=P$74,DATOS!C1718,"")</f>
        <v/>
      </c>
    </row>
    <row r="1791" spans="18:20" x14ac:dyDescent="0.25">
      <c r="R1791" s="83">
        <f t="shared" si="29"/>
        <v>0</v>
      </c>
      <c r="S1791" s="83">
        <f>IF(T1791="",0,IFERROR(IF(VLOOKUP(T1791,T$73:T1790,1,0)&gt;0,0,0),1))</f>
        <v>0</v>
      </c>
      <c r="T1791" s="95" t="str">
        <f>IF(DATOS!BT1719=P$74,DATOS!C1719,"")</f>
        <v/>
      </c>
    </row>
    <row r="1792" spans="18:20" x14ac:dyDescent="0.25">
      <c r="R1792" s="83">
        <f t="shared" si="29"/>
        <v>0</v>
      </c>
      <c r="S1792" s="83">
        <f>IF(T1792="",0,IFERROR(IF(VLOOKUP(T1792,T$73:T1791,1,0)&gt;0,0,0),1))</f>
        <v>0</v>
      </c>
      <c r="T1792" s="95" t="str">
        <f>IF(DATOS!BT1720=P$74,DATOS!C1720,"")</f>
        <v/>
      </c>
    </row>
    <row r="1793" spans="18:20" x14ac:dyDescent="0.25">
      <c r="R1793" s="83">
        <f t="shared" si="29"/>
        <v>0</v>
      </c>
      <c r="S1793" s="83">
        <f>IF(T1793="",0,IFERROR(IF(VLOOKUP(T1793,T$73:T1792,1,0)&gt;0,0,0),1))</f>
        <v>0</v>
      </c>
      <c r="T1793" s="95" t="str">
        <f>IF(DATOS!BT1721=P$74,DATOS!C1721,"")</f>
        <v/>
      </c>
    </row>
    <row r="1794" spans="18:20" x14ac:dyDescent="0.25">
      <c r="R1794" s="83">
        <f t="shared" si="29"/>
        <v>0</v>
      </c>
      <c r="S1794" s="83">
        <f>IF(T1794="",0,IFERROR(IF(VLOOKUP(T1794,T$73:T1793,1,0)&gt;0,0,0),1))</f>
        <v>0</v>
      </c>
      <c r="T1794" s="95" t="str">
        <f>IF(DATOS!BT1722=P$74,DATOS!C1722,"")</f>
        <v/>
      </c>
    </row>
    <row r="1795" spans="18:20" x14ac:dyDescent="0.25">
      <c r="R1795" s="83">
        <f t="shared" si="29"/>
        <v>0</v>
      </c>
      <c r="S1795" s="83">
        <f>IF(T1795="",0,IFERROR(IF(VLOOKUP(T1795,T$73:T1794,1,0)&gt;0,0,0),1))</f>
        <v>0</v>
      </c>
      <c r="T1795" s="95" t="str">
        <f>IF(DATOS!BT1723=P$74,DATOS!C1723,"")</f>
        <v/>
      </c>
    </row>
    <row r="1796" spans="18:20" x14ac:dyDescent="0.25">
      <c r="R1796" s="83">
        <f t="shared" si="29"/>
        <v>0</v>
      </c>
      <c r="S1796" s="83">
        <f>IF(T1796="",0,IFERROR(IF(VLOOKUP(T1796,T$73:T1795,1,0)&gt;0,0,0),1))</f>
        <v>0</v>
      </c>
      <c r="T1796" s="95" t="str">
        <f>IF(DATOS!BT1724=P$74,DATOS!C1724,"")</f>
        <v/>
      </c>
    </row>
    <row r="1797" spans="18:20" x14ac:dyDescent="0.25">
      <c r="R1797" s="83">
        <f t="shared" si="29"/>
        <v>0</v>
      </c>
      <c r="S1797" s="83">
        <f>IF(T1797="",0,IFERROR(IF(VLOOKUP(T1797,T$73:T1796,1,0)&gt;0,0,0),1))</f>
        <v>0</v>
      </c>
      <c r="T1797" s="95" t="str">
        <f>IF(DATOS!BT1725=P$74,DATOS!C1725,"")</f>
        <v/>
      </c>
    </row>
    <row r="1798" spans="18:20" x14ac:dyDescent="0.25">
      <c r="R1798" s="83">
        <f t="shared" si="29"/>
        <v>0</v>
      </c>
      <c r="S1798" s="83">
        <f>IF(T1798="",0,IFERROR(IF(VLOOKUP(T1798,T$73:T1797,1,0)&gt;0,0,0),1))</f>
        <v>0</v>
      </c>
      <c r="T1798" s="95" t="str">
        <f>IF(DATOS!BT1726=P$74,DATOS!C1726,"")</f>
        <v/>
      </c>
    </row>
    <row r="1799" spans="18:20" x14ac:dyDescent="0.25">
      <c r="R1799" s="83">
        <f t="shared" si="29"/>
        <v>0</v>
      </c>
      <c r="S1799" s="83">
        <f>IF(T1799="",0,IFERROR(IF(VLOOKUP(T1799,T$73:T1798,1,0)&gt;0,0,0),1))</f>
        <v>0</v>
      </c>
      <c r="T1799" s="95" t="str">
        <f>IF(DATOS!BT1727=P$74,DATOS!C1727,"")</f>
        <v/>
      </c>
    </row>
    <row r="1800" spans="18:20" x14ac:dyDescent="0.25">
      <c r="R1800" s="83">
        <f t="shared" si="29"/>
        <v>0</v>
      </c>
      <c r="S1800" s="83">
        <f>IF(T1800="",0,IFERROR(IF(VLOOKUP(T1800,T$73:T1799,1,0)&gt;0,0,0),1))</f>
        <v>0</v>
      </c>
      <c r="T1800" s="95" t="str">
        <f>IF(DATOS!BT1728=P$74,DATOS!C1728,"")</f>
        <v/>
      </c>
    </row>
    <row r="1801" spans="18:20" x14ac:dyDescent="0.25">
      <c r="R1801" s="83">
        <f t="shared" si="29"/>
        <v>0</v>
      </c>
      <c r="S1801" s="83">
        <f>IF(T1801="",0,IFERROR(IF(VLOOKUP(T1801,T$73:T1800,1,0)&gt;0,0,0),1))</f>
        <v>0</v>
      </c>
      <c r="T1801" s="95" t="str">
        <f>IF(DATOS!BT1729=P$74,DATOS!C1729,"")</f>
        <v/>
      </c>
    </row>
    <row r="1802" spans="18:20" x14ac:dyDescent="0.25">
      <c r="R1802" s="83">
        <f t="shared" ref="R1802:R1865" si="30">R1801+S1802</f>
        <v>0</v>
      </c>
      <c r="S1802" s="83">
        <f>IF(T1802="",0,IFERROR(IF(VLOOKUP(T1802,T$73:T1801,1,0)&gt;0,0,0),1))</f>
        <v>0</v>
      </c>
      <c r="T1802" s="95" t="str">
        <f>IF(DATOS!BT1730=P$74,DATOS!C1730,"")</f>
        <v/>
      </c>
    </row>
    <row r="1803" spans="18:20" x14ac:dyDescent="0.25">
      <c r="R1803" s="83">
        <f t="shared" si="30"/>
        <v>0</v>
      </c>
      <c r="S1803" s="83">
        <f>IF(T1803="",0,IFERROR(IF(VLOOKUP(T1803,T$73:T1802,1,0)&gt;0,0,0),1))</f>
        <v>0</v>
      </c>
      <c r="T1803" s="95" t="str">
        <f>IF(DATOS!BT1731=P$74,DATOS!C1731,"")</f>
        <v/>
      </c>
    </row>
    <row r="1804" spans="18:20" x14ac:dyDescent="0.25">
      <c r="R1804" s="83">
        <f t="shared" si="30"/>
        <v>0</v>
      </c>
      <c r="S1804" s="83">
        <f>IF(T1804="",0,IFERROR(IF(VLOOKUP(T1804,T$73:T1803,1,0)&gt;0,0,0),1))</f>
        <v>0</v>
      </c>
      <c r="T1804" s="95" t="str">
        <f>IF(DATOS!BT1732=P$74,DATOS!C1732,"")</f>
        <v/>
      </c>
    </row>
    <row r="1805" spans="18:20" x14ac:dyDescent="0.25">
      <c r="R1805" s="83">
        <f t="shared" si="30"/>
        <v>0</v>
      </c>
      <c r="S1805" s="83">
        <f>IF(T1805="",0,IFERROR(IF(VLOOKUP(T1805,T$73:T1804,1,0)&gt;0,0,0),1))</f>
        <v>0</v>
      </c>
      <c r="T1805" s="95" t="str">
        <f>IF(DATOS!BT1733=P$74,DATOS!C1733,"")</f>
        <v/>
      </c>
    </row>
    <row r="1806" spans="18:20" x14ac:dyDescent="0.25">
      <c r="R1806" s="83">
        <f t="shared" si="30"/>
        <v>0</v>
      </c>
      <c r="S1806" s="83">
        <f>IF(T1806="",0,IFERROR(IF(VLOOKUP(T1806,T$73:T1805,1,0)&gt;0,0,0),1))</f>
        <v>0</v>
      </c>
      <c r="T1806" s="95" t="str">
        <f>IF(DATOS!BT1734=P$74,DATOS!C1734,"")</f>
        <v/>
      </c>
    </row>
    <row r="1807" spans="18:20" x14ac:dyDescent="0.25">
      <c r="R1807" s="83">
        <f t="shared" si="30"/>
        <v>0</v>
      </c>
      <c r="S1807" s="83">
        <f>IF(T1807="",0,IFERROR(IF(VLOOKUP(T1807,T$73:T1806,1,0)&gt;0,0,0),1))</f>
        <v>0</v>
      </c>
      <c r="T1807" s="95" t="str">
        <f>IF(DATOS!BT1735=P$74,DATOS!C1735,"")</f>
        <v/>
      </c>
    </row>
    <row r="1808" spans="18:20" x14ac:dyDescent="0.25">
      <c r="R1808" s="83">
        <f t="shared" si="30"/>
        <v>0</v>
      </c>
      <c r="S1808" s="83">
        <f>IF(T1808="",0,IFERROR(IF(VLOOKUP(T1808,T$73:T1807,1,0)&gt;0,0,0),1))</f>
        <v>0</v>
      </c>
      <c r="T1808" s="95" t="str">
        <f>IF(DATOS!BT1736=P$74,DATOS!C1736,"")</f>
        <v/>
      </c>
    </row>
    <row r="1809" spans="18:20" x14ac:dyDescent="0.25">
      <c r="R1809" s="83">
        <f t="shared" si="30"/>
        <v>0</v>
      </c>
      <c r="S1809" s="83">
        <f>IF(T1809="",0,IFERROR(IF(VLOOKUP(T1809,T$73:T1808,1,0)&gt;0,0,0),1))</f>
        <v>0</v>
      </c>
      <c r="T1809" s="95" t="str">
        <f>IF(DATOS!BT1737=P$74,DATOS!C1737,"")</f>
        <v/>
      </c>
    </row>
    <row r="1810" spans="18:20" x14ac:dyDescent="0.25">
      <c r="R1810" s="83">
        <f t="shared" si="30"/>
        <v>0</v>
      </c>
      <c r="S1810" s="83">
        <f>IF(T1810="",0,IFERROR(IF(VLOOKUP(T1810,T$73:T1809,1,0)&gt;0,0,0),1))</f>
        <v>0</v>
      </c>
      <c r="T1810" s="95" t="str">
        <f>IF(DATOS!BT1738=P$74,DATOS!C1738,"")</f>
        <v/>
      </c>
    </row>
    <row r="1811" spans="18:20" x14ac:dyDescent="0.25">
      <c r="R1811" s="83">
        <f t="shared" si="30"/>
        <v>0</v>
      </c>
      <c r="S1811" s="83">
        <f>IF(T1811="",0,IFERROR(IF(VLOOKUP(T1811,T$73:T1810,1,0)&gt;0,0,0),1))</f>
        <v>0</v>
      </c>
      <c r="T1811" s="95" t="str">
        <f>IF(DATOS!BT1739=P$74,DATOS!C1739,"")</f>
        <v/>
      </c>
    </row>
    <row r="1812" spans="18:20" x14ac:dyDescent="0.25">
      <c r="R1812" s="83">
        <f t="shared" si="30"/>
        <v>0</v>
      </c>
      <c r="S1812" s="83">
        <f>IF(T1812="",0,IFERROR(IF(VLOOKUP(T1812,T$73:T1811,1,0)&gt;0,0,0),1))</f>
        <v>0</v>
      </c>
      <c r="T1812" s="95" t="str">
        <f>IF(DATOS!BT1740=P$74,DATOS!C1740,"")</f>
        <v/>
      </c>
    </row>
    <row r="1813" spans="18:20" x14ac:dyDescent="0.25">
      <c r="R1813" s="83">
        <f t="shared" si="30"/>
        <v>0</v>
      </c>
      <c r="S1813" s="83">
        <f>IF(T1813="",0,IFERROR(IF(VLOOKUP(T1813,T$73:T1812,1,0)&gt;0,0,0),1))</f>
        <v>0</v>
      </c>
      <c r="T1813" s="95" t="str">
        <f>IF(DATOS!BT1741=P$74,DATOS!C1741,"")</f>
        <v/>
      </c>
    </row>
    <row r="1814" spans="18:20" x14ac:dyDescent="0.25">
      <c r="R1814" s="83">
        <f t="shared" si="30"/>
        <v>0</v>
      </c>
      <c r="S1814" s="83">
        <f>IF(T1814="",0,IFERROR(IF(VLOOKUP(T1814,T$73:T1813,1,0)&gt;0,0,0),1))</f>
        <v>0</v>
      </c>
      <c r="T1814" s="95" t="str">
        <f>IF(DATOS!BT1742=P$74,DATOS!C1742,"")</f>
        <v/>
      </c>
    </row>
    <row r="1815" spans="18:20" x14ac:dyDescent="0.25">
      <c r="R1815" s="83">
        <f t="shared" si="30"/>
        <v>0</v>
      </c>
      <c r="S1815" s="83">
        <f>IF(T1815="",0,IFERROR(IF(VLOOKUP(T1815,T$73:T1814,1,0)&gt;0,0,0),1))</f>
        <v>0</v>
      </c>
      <c r="T1815" s="95" t="str">
        <f>IF(DATOS!BT1743=P$74,DATOS!C1743,"")</f>
        <v/>
      </c>
    </row>
    <row r="1816" spans="18:20" x14ac:dyDescent="0.25">
      <c r="R1816" s="83">
        <f t="shared" si="30"/>
        <v>0</v>
      </c>
      <c r="S1816" s="83">
        <f>IF(T1816="",0,IFERROR(IF(VLOOKUP(T1816,T$73:T1815,1,0)&gt;0,0,0),1))</f>
        <v>0</v>
      </c>
      <c r="T1816" s="95" t="str">
        <f>IF(DATOS!BT1744=P$74,DATOS!C1744,"")</f>
        <v/>
      </c>
    </row>
    <row r="1817" spans="18:20" x14ac:dyDescent="0.25">
      <c r="R1817" s="83">
        <f t="shared" si="30"/>
        <v>0</v>
      </c>
      <c r="S1817" s="83">
        <f>IF(T1817="",0,IFERROR(IF(VLOOKUP(T1817,T$73:T1816,1,0)&gt;0,0,0),1))</f>
        <v>0</v>
      </c>
      <c r="T1817" s="95" t="str">
        <f>IF(DATOS!BT1745=P$74,DATOS!C1745,"")</f>
        <v/>
      </c>
    </row>
    <row r="1818" spans="18:20" x14ac:dyDescent="0.25">
      <c r="R1818" s="83">
        <f t="shared" si="30"/>
        <v>0</v>
      </c>
      <c r="S1818" s="83">
        <f>IF(T1818="",0,IFERROR(IF(VLOOKUP(T1818,T$73:T1817,1,0)&gt;0,0,0),1))</f>
        <v>0</v>
      </c>
      <c r="T1818" s="95" t="str">
        <f>IF(DATOS!BT1746=P$74,DATOS!C1746,"")</f>
        <v/>
      </c>
    </row>
    <row r="1819" spans="18:20" x14ac:dyDescent="0.25">
      <c r="R1819" s="83">
        <f t="shared" si="30"/>
        <v>0</v>
      </c>
      <c r="S1819" s="83">
        <f>IF(T1819="",0,IFERROR(IF(VLOOKUP(T1819,T$73:T1818,1,0)&gt;0,0,0),1))</f>
        <v>0</v>
      </c>
      <c r="T1819" s="95" t="str">
        <f>IF(DATOS!BT1747=P$74,DATOS!C1747,"")</f>
        <v/>
      </c>
    </row>
    <row r="1820" spans="18:20" x14ac:dyDescent="0.25">
      <c r="R1820" s="83">
        <f t="shared" si="30"/>
        <v>0</v>
      </c>
      <c r="S1820" s="83">
        <f>IF(T1820="",0,IFERROR(IF(VLOOKUP(T1820,T$73:T1819,1,0)&gt;0,0,0),1))</f>
        <v>0</v>
      </c>
      <c r="T1820" s="95" t="str">
        <f>IF(DATOS!BT1748=P$74,DATOS!C1748,"")</f>
        <v/>
      </c>
    </row>
    <row r="1821" spans="18:20" x14ac:dyDescent="0.25">
      <c r="R1821" s="83">
        <f t="shared" si="30"/>
        <v>0</v>
      </c>
      <c r="S1821" s="83">
        <f>IF(T1821="",0,IFERROR(IF(VLOOKUP(T1821,T$73:T1820,1,0)&gt;0,0,0),1))</f>
        <v>0</v>
      </c>
      <c r="T1821" s="95" t="str">
        <f>IF(DATOS!BT1749=P$74,DATOS!C1749,"")</f>
        <v/>
      </c>
    </row>
    <row r="1822" spans="18:20" x14ac:dyDescent="0.25">
      <c r="R1822" s="83">
        <f t="shared" si="30"/>
        <v>0</v>
      </c>
      <c r="S1822" s="83">
        <f>IF(T1822="",0,IFERROR(IF(VLOOKUP(T1822,T$73:T1821,1,0)&gt;0,0,0),1))</f>
        <v>0</v>
      </c>
      <c r="T1822" s="95" t="str">
        <f>IF(DATOS!BT1750=P$74,DATOS!C1750,"")</f>
        <v/>
      </c>
    </row>
    <row r="1823" spans="18:20" x14ac:dyDescent="0.25">
      <c r="R1823" s="83">
        <f t="shared" si="30"/>
        <v>0</v>
      </c>
      <c r="S1823" s="83">
        <f>IF(T1823="",0,IFERROR(IF(VLOOKUP(T1823,T$73:T1822,1,0)&gt;0,0,0),1))</f>
        <v>0</v>
      </c>
      <c r="T1823" s="95" t="str">
        <f>IF(DATOS!BT1751=P$74,DATOS!C1751,"")</f>
        <v/>
      </c>
    </row>
    <row r="1824" spans="18:20" x14ac:dyDescent="0.25">
      <c r="R1824" s="83">
        <f t="shared" si="30"/>
        <v>0</v>
      </c>
      <c r="S1824" s="83">
        <f>IF(T1824="",0,IFERROR(IF(VLOOKUP(T1824,T$73:T1823,1,0)&gt;0,0,0),1))</f>
        <v>0</v>
      </c>
      <c r="T1824" s="95" t="str">
        <f>IF(DATOS!BT1752=P$74,DATOS!C1752,"")</f>
        <v/>
      </c>
    </row>
    <row r="1825" spans="18:20" x14ac:dyDescent="0.25">
      <c r="R1825" s="83">
        <f t="shared" si="30"/>
        <v>0</v>
      </c>
      <c r="S1825" s="83">
        <f>IF(T1825="",0,IFERROR(IF(VLOOKUP(T1825,T$73:T1824,1,0)&gt;0,0,0),1))</f>
        <v>0</v>
      </c>
      <c r="T1825" s="95" t="str">
        <f>IF(DATOS!BT1753=P$74,DATOS!C1753,"")</f>
        <v/>
      </c>
    </row>
    <row r="1826" spans="18:20" x14ac:dyDescent="0.25">
      <c r="R1826" s="83">
        <f t="shared" si="30"/>
        <v>0</v>
      </c>
      <c r="S1826" s="83">
        <f>IF(T1826="",0,IFERROR(IF(VLOOKUP(T1826,T$73:T1825,1,0)&gt;0,0,0),1))</f>
        <v>0</v>
      </c>
      <c r="T1826" s="95" t="str">
        <f>IF(DATOS!BT1754=P$74,DATOS!C1754,"")</f>
        <v/>
      </c>
    </row>
    <row r="1827" spans="18:20" x14ac:dyDescent="0.25">
      <c r="R1827" s="83">
        <f t="shared" si="30"/>
        <v>0</v>
      </c>
      <c r="S1827" s="83">
        <f>IF(T1827="",0,IFERROR(IF(VLOOKUP(T1827,T$73:T1826,1,0)&gt;0,0,0),1))</f>
        <v>0</v>
      </c>
      <c r="T1827" s="95" t="str">
        <f>IF(DATOS!BT1755=P$74,DATOS!C1755,"")</f>
        <v/>
      </c>
    </row>
    <row r="1828" spans="18:20" x14ac:dyDescent="0.25">
      <c r="R1828" s="83">
        <f t="shared" si="30"/>
        <v>0</v>
      </c>
      <c r="S1828" s="83">
        <f>IF(T1828="",0,IFERROR(IF(VLOOKUP(T1828,T$73:T1827,1,0)&gt;0,0,0),1))</f>
        <v>0</v>
      </c>
      <c r="T1828" s="95" t="str">
        <f>IF(DATOS!BT1756=P$74,DATOS!C1756,"")</f>
        <v/>
      </c>
    </row>
    <row r="1829" spans="18:20" x14ac:dyDescent="0.25">
      <c r="R1829" s="83">
        <f t="shared" si="30"/>
        <v>0</v>
      </c>
      <c r="S1829" s="83">
        <f>IF(T1829="",0,IFERROR(IF(VLOOKUP(T1829,T$73:T1828,1,0)&gt;0,0,0),1))</f>
        <v>0</v>
      </c>
      <c r="T1829" s="95" t="str">
        <f>IF(DATOS!BT1757=P$74,DATOS!C1757,"")</f>
        <v/>
      </c>
    </row>
    <row r="1830" spans="18:20" x14ac:dyDescent="0.25">
      <c r="R1830" s="83">
        <f t="shared" si="30"/>
        <v>0</v>
      </c>
      <c r="S1830" s="83">
        <f>IF(T1830="",0,IFERROR(IF(VLOOKUP(T1830,T$73:T1829,1,0)&gt;0,0,0),1))</f>
        <v>0</v>
      </c>
      <c r="T1830" s="95" t="str">
        <f>IF(DATOS!BT1758=P$74,DATOS!C1758,"")</f>
        <v/>
      </c>
    </row>
    <row r="1831" spans="18:20" x14ac:dyDescent="0.25">
      <c r="R1831" s="83">
        <f t="shared" si="30"/>
        <v>0</v>
      </c>
      <c r="S1831" s="83">
        <f>IF(T1831="",0,IFERROR(IF(VLOOKUP(T1831,T$73:T1830,1,0)&gt;0,0,0),1))</f>
        <v>0</v>
      </c>
      <c r="T1831" s="95" t="str">
        <f>IF(DATOS!BT1759=P$74,DATOS!C1759,"")</f>
        <v/>
      </c>
    </row>
    <row r="1832" spans="18:20" x14ac:dyDescent="0.25">
      <c r="R1832" s="83">
        <f t="shared" si="30"/>
        <v>0</v>
      </c>
      <c r="S1832" s="83">
        <f>IF(T1832="",0,IFERROR(IF(VLOOKUP(T1832,T$73:T1831,1,0)&gt;0,0,0),1))</f>
        <v>0</v>
      </c>
      <c r="T1832" s="95" t="str">
        <f>IF(DATOS!BT1760=P$74,DATOS!C1760,"")</f>
        <v/>
      </c>
    </row>
    <row r="1833" spans="18:20" x14ac:dyDescent="0.25">
      <c r="R1833" s="83">
        <f t="shared" si="30"/>
        <v>0</v>
      </c>
      <c r="S1833" s="83">
        <f>IF(T1833="",0,IFERROR(IF(VLOOKUP(T1833,T$73:T1832,1,0)&gt;0,0,0),1))</f>
        <v>0</v>
      </c>
      <c r="T1833" s="95" t="str">
        <f>IF(DATOS!BT1761=P$74,DATOS!C1761,"")</f>
        <v/>
      </c>
    </row>
    <row r="1834" spans="18:20" x14ac:dyDescent="0.25">
      <c r="R1834" s="83">
        <f t="shared" si="30"/>
        <v>0</v>
      </c>
      <c r="S1834" s="83">
        <f>IF(T1834="",0,IFERROR(IF(VLOOKUP(T1834,T$73:T1833,1,0)&gt;0,0,0),1))</f>
        <v>0</v>
      </c>
      <c r="T1834" s="95" t="str">
        <f>IF(DATOS!BT1762=P$74,DATOS!C1762,"")</f>
        <v/>
      </c>
    </row>
    <row r="1835" spans="18:20" x14ac:dyDescent="0.25">
      <c r="R1835" s="83">
        <f t="shared" si="30"/>
        <v>0</v>
      </c>
      <c r="S1835" s="83">
        <f>IF(T1835="",0,IFERROR(IF(VLOOKUP(T1835,T$73:T1834,1,0)&gt;0,0,0),1))</f>
        <v>0</v>
      </c>
      <c r="T1835" s="95" t="str">
        <f>IF(DATOS!BT1763=P$74,DATOS!C1763,"")</f>
        <v/>
      </c>
    </row>
    <row r="1836" spans="18:20" x14ac:dyDescent="0.25">
      <c r="R1836" s="83">
        <f t="shared" si="30"/>
        <v>0</v>
      </c>
      <c r="S1836" s="83">
        <f>IF(T1836="",0,IFERROR(IF(VLOOKUP(T1836,T$73:T1835,1,0)&gt;0,0,0),1))</f>
        <v>0</v>
      </c>
      <c r="T1836" s="95" t="str">
        <f>IF(DATOS!BT1764=P$74,DATOS!C1764,"")</f>
        <v/>
      </c>
    </row>
    <row r="1837" spans="18:20" x14ac:dyDescent="0.25">
      <c r="R1837" s="83">
        <f t="shared" si="30"/>
        <v>0</v>
      </c>
      <c r="S1837" s="83">
        <f>IF(T1837="",0,IFERROR(IF(VLOOKUP(T1837,T$73:T1836,1,0)&gt;0,0,0),1))</f>
        <v>0</v>
      </c>
      <c r="T1837" s="95" t="str">
        <f>IF(DATOS!BT1765=P$74,DATOS!C1765,"")</f>
        <v/>
      </c>
    </row>
    <row r="1838" spans="18:20" x14ac:dyDescent="0.25">
      <c r="R1838" s="83">
        <f t="shared" si="30"/>
        <v>0</v>
      </c>
      <c r="S1838" s="83">
        <f>IF(T1838="",0,IFERROR(IF(VLOOKUP(T1838,T$73:T1837,1,0)&gt;0,0,0),1))</f>
        <v>0</v>
      </c>
      <c r="T1838" s="95" t="str">
        <f>IF(DATOS!BT1766=P$74,DATOS!C1766,"")</f>
        <v/>
      </c>
    </row>
    <row r="1839" spans="18:20" x14ac:dyDescent="0.25">
      <c r="R1839" s="83">
        <f t="shared" si="30"/>
        <v>0</v>
      </c>
      <c r="S1839" s="83">
        <f>IF(T1839="",0,IFERROR(IF(VLOOKUP(T1839,T$73:T1838,1,0)&gt;0,0,0),1))</f>
        <v>0</v>
      </c>
      <c r="T1839" s="95" t="str">
        <f>IF(DATOS!BT1767=P$74,DATOS!C1767,"")</f>
        <v/>
      </c>
    </row>
    <row r="1840" spans="18:20" x14ac:dyDescent="0.25">
      <c r="R1840" s="83">
        <f t="shared" si="30"/>
        <v>0</v>
      </c>
      <c r="S1840" s="83">
        <f>IF(T1840="",0,IFERROR(IF(VLOOKUP(T1840,T$73:T1839,1,0)&gt;0,0,0),1))</f>
        <v>0</v>
      </c>
      <c r="T1840" s="95" t="str">
        <f>IF(DATOS!BT1768=P$74,DATOS!C1768,"")</f>
        <v/>
      </c>
    </row>
    <row r="1841" spans="18:20" x14ac:dyDescent="0.25">
      <c r="R1841" s="83">
        <f t="shared" si="30"/>
        <v>0</v>
      </c>
      <c r="S1841" s="83">
        <f>IF(T1841="",0,IFERROR(IF(VLOOKUP(T1841,T$73:T1840,1,0)&gt;0,0,0),1))</f>
        <v>0</v>
      </c>
      <c r="T1841" s="95" t="str">
        <f>IF(DATOS!BT1769=P$74,DATOS!C1769,"")</f>
        <v/>
      </c>
    </row>
    <row r="1842" spans="18:20" x14ac:dyDescent="0.25">
      <c r="R1842" s="83">
        <f t="shared" si="30"/>
        <v>0</v>
      </c>
      <c r="S1842" s="83">
        <f>IF(T1842="",0,IFERROR(IF(VLOOKUP(T1842,T$73:T1841,1,0)&gt;0,0,0),1))</f>
        <v>0</v>
      </c>
      <c r="T1842" s="95" t="str">
        <f>IF(DATOS!BT1770=P$74,DATOS!C1770,"")</f>
        <v/>
      </c>
    </row>
    <row r="1843" spans="18:20" x14ac:dyDescent="0.25">
      <c r="R1843" s="83">
        <f t="shared" si="30"/>
        <v>0</v>
      </c>
      <c r="S1843" s="83">
        <f>IF(T1843="",0,IFERROR(IF(VLOOKUP(T1843,T$73:T1842,1,0)&gt;0,0,0),1))</f>
        <v>0</v>
      </c>
      <c r="T1843" s="95" t="str">
        <f>IF(DATOS!BT1771=P$74,DATOS!C1771,"")</f>
        <v/>
      </c>
    </row>
    <row r="1844" spans="18:20" x14ac:dyDescent="0.25">
      <c r="R1844" s="83">
        <f t="shared" si="30"/>
        <v>0</v>
      </c>
      <c r="S1844" s="83">
        <f>IF(T1844="",0,IFERROR(IF(VLOOKUP(T1844,T$73:T1843,1,0)&gt;0,0,0),1))</f>
        <v>0</v>
      </c>
      <c r="T1844" s="95" t="str">
        <f>IF(DATOS!BT1772=P$74,DATOS!C1772,"")</f>
        <v/>
      </c>
    </row>
    <row r="1845" spans="18:20" x14ac:dyDescent="0.25">
      <c r="R1845" s="83">
        <f t="shared" si="30"/>
        <v>0</v>
      </c>
      <c r="S1845" s="83">
        <f>IF(T1845="",0,IFERROR(IF(VLOOKUP(T1845,T$73:T1844,1,0)&gt;0,0,0),1))</f>
        <v>0</v>
      </c>
      <c r="T1845" s="95" t="str">
        <f>IF(DATOS!BT1773=P$74,DATOS!C1773,"")</f>
        <v/>
      </c>
    </row>
    <row r="1846" spans="18:20" x14ac:dyDescent="0.25">
      <c r="R1846" s="83">
        <f t="shared" si="30"/>
        <v>0</v>
      </c>
      <c r="S1846" s="83">
        <f>IF(T1846="",0,IFERROR(IF(VLOOKUP(T1846,T$73:T1845,1,0)&gt;0,0,0),1))</f>
        <v>0</v>
      </c>
      <c r="T1846" s="95" t="str">
        <f>IF(DATOS!BT1774=P$74,DATOS!C1774,"")</f>
        <v/>
      </c>
    </row>
    <row r="1847" spans="18:20" x14ac:dyDescent="0.25">
      <c r="R1847" s="83">
        <f t="shared" si="30"/>
        <v>0</v>
      </c>
      <c r="S1847" s="83">
        <f>IF(T1847="",0,IFERROR(IF(VLOOKUP(T1847,T$73:T1846,1,0)&gt;0,0,0),1))</f>
        <v>0</v>
      </c>
      <c r="T1847" s="95" t="str">
        <f>IF(DATOS!BT1775=P$74,DATOS!C1775,"")</f>
        <v/>
      </c>
    </row>
    <row r="1848" spans="18:20" x14ac:dyDescent="0.25">
      <c r="R1848" s="83">
        <f t="shared" si="30"/>
        <v>0</v>
      </c>
      <c r="S1848" s="83">
        <f>IF(T1848="",0,IFERROR(IF(VLOOKUP(T1848,T$73:T1847,1,0)&gt;0,0,0),1))</f>
        <v>0</v>
      </c>
      <c r="T1848" s="95" t="str">
        <f>IF(DATOS!BT1776=P$74,DATOS!C1776,"")</f>
        <v/>
      </c>
    </row>
    <row r="1849" spans="18:20" x14ac:dyDescent="0.25">
      <c r="R1849" s="83">
        <f t="shared" si="30"/>
        <v>0</v>
      </c>
      <c r="S1849" s="83">
        <f>IF(T1849="",0,IFERROR(IF(VLOOKUP(T1849,T$73:T1848,1,0)&gt;0,0,0),1))</f>
        <v>0</v>
      </c>
      <c r="T1849" s="95" t="str">
        <f>IF(DATOS!BT1777=P$74,DATOS!C1777,"")</f>
        <v/>
      </c>
    </row>
    <row r="1850" spans="18:20" x14ac:dyDescent="0.25">
      <c r="R1850" s="83">
        <f t="shared" si="30"/>
        <v>0</v>
      </c>
      <c r="S1850" s="83">
        <f>IF(T1850="",0,IFERROR(IF(VLOOKUP(T1850,T$73:T1849,1,0)&gt;0,0,0),1))</f>
        <v>0</v>
      </c>
      <c r="T1850" s="95" t="str">
        <f>IF(DATOS!BT1778=P$74,DATOS!C1778,"")</f>
        <v/>
      </c>
    </row>
    <row r="1851" spans="18:20" x14ac:dyDescent="0.25">
      <c r="R1851" s="83">
        <f t="shared" si="30"/>
        <v>0</v>
      </c>
      <c r="S1851" s="83">
        <f>IF(T1851="",0,IFERROR(IF(VLOOKUP(T1851,T$73:T1850,1,0)&gt;0,0,0),1))</f>
        <v>0</v>
      </c>
      <c r="T1851" s="95" t="str">
        <f>IF(DATOS!BT1779=P$74,DATOS!C1779,"")</f>
        <v/>
      </c>
    </row>
    <row r="1852" spans="18:20" x14ac:dyDescent="0.25">
      <c r="R1852" s="83">
        <f t="shared" si="30"/>
        <v>0</v>
      </c>
      <c r="S1852" s="83">
        <f>IF(T1852="",0,IFERROR(IF(VLOOKUP(T1852,T$73:T1851,1,0)&gt;0,0,0),1))</f>
        <v>0</v>
      </c>
      <c r="T1852" s="95" t="str">
        <f>IF(DATOS!BT1780=P$74,DATOS!C1780,"")</f>
        <v/>
      </c>
    </row>
    <row r="1853" spans="18:20" x14ac:dyDescent="0.25">
      <c r="R1853" s="83">
        <f t="shared" si="30"/>
        <v>0</v>
      </c>
      <c r="S1853" s="83">
        <f>IF(T1853="",0,IFERROR(IF(VLOOKUP(T1853,T$73:T1852,1,0)&gt;0,0,0),1))</f>
        <v>0</v>
      </c>
      <c r="T1853" s="95" t="str">
        <f>IF(DATOS!BT1781=P$74,DATOS!C1781,"")</f>
        <v/>
      </c>
    </row>
    <row r="1854" spans="18:20" x14ac:dyDescent="0.25">
      <c r="R1854" s="83">
        <f t="shared" si="30"/>
        <v>0</v>
      </c>
      <c r="S1854" s="83">
        <f>IF(T1854="",0,IFERROR(IF(VLOOKUP(T1854,T$73:T1853,1,0)&gt;0,0,0),1))</f>
        <v>0</v>
      </c>
      <c r="T1854" s="95" t="str">
        <f>IF(DATOS!BT1782=P$74,DATOS!C1782,"")</f>
        <v/>
      </c>
    </row>
    <row r="1855" spans="18:20" x14ac:dyDescent="0.25">
      <c r="R1855" s="83">
        <f t="shared" si="30"/>
        <v>0</v>
      </c>
      <c r="S1855" s="83">
        <f>IF(T1855="",0,IFERROR(IF(VLOOKUP(T1855,T$73:T1854,1,0)&gt;0,0,0),1))</f>
        <v>0</v>
      </c>
      <c r="T1855" s="95" t="str">
        <f>IF(DATOS!BT1783=P$74,DATOS!C1783,"")</f>
        <v/>
      </c>
    </row>
    <row r="1856" spans="18:20" x14ac:dyDescent="0.25">
      <c r="R1856" s="83">
        <f t="shared" si="30"/>
        <v>0</v>
      </c>
      <c r="S1856" s="83">
        <f>IF(T1856="",0,IFERROR(IF(VLOOKUP(T1856,T$73:T1855,1,0)&gt;0,0,0),1))</f>
        <v>0</v>
      </c>
      <c r="T1856" s="95" t="str">
        <f>IF(DATOS!BT1784=P$74,DATOS!C1784,"")</f>
        <v/>
      </c>
    </row>
    <row r="1857" spans="18:20" x14ac:dyDescent="0.25">
      <c r="R1857" s="83">
        <f t="shared" si="30"/>
        <v>0</v>
      </c>
      <c r="S1857" s="83">
        <f>IF(T1857="",0,IFERROR(IF(VLOOKUP(T1857,T$73:T1856,1,0)&gt;0,0,0),1))</f>
        <v>0</v>
      </c>
      <c r="T1857" s="95" t="str">
        <f>IF(DATOS!BT1785=P$74,DATOS!C1785,"")</f>
        <v/>
      </c>
    </row>
    <row r="1858" spans="18:20" x14ac:dyDescent="0.25">
      <c r="R1858" s="83">
        <f t="shared" si="30"/>
        <v>0</v>
      </c>
      <c r="S1858" s="83">
        <f>IF(T1858="",0,IFERROR(IF(VLOOKUP(T1858,T$73:T1857,1,0)&gt;0,0,0),1))</f>
        <v>0</v>
      </c>
      <c r="T1858" s="95" t="str">
        <f>IF(DATOS!BT1786=P$74,DATOS!C1786,"")</f>
        <v/>
      </c>
    </row>
    <row r="1859" spans="18:20" x14ac:dyDescent="0.25">
      <c r="R1859" s="83">
        <f t="shared" si="30"/>
        <v>0</v>
      </c>
      <c r="S1859" s="83">
        <f>IF(T1859="",0,IFERROR(IF(VLOOKUP(T1859,T$73:T1858,1,0)&gt;0,0,0),1))</f>
        <v>0</v>
      </c>
      <c r="T1859" s="95" t="str">
        <f>IF(DATOS!BT1787=P$74,DATOS!C1787,"")</f>
        <v/>
      </c>
    </row>
    <row r="1860" spans="18:20" x14ac:dyDescent="0.25">
      <c r="R1860" s="83">
        <f t="shared" si="30"/>
        <v>0</v>
      </c>
      <c r="S1860" s="83">
        <f>IF(T1860="",0,IFERROR(IF(VLOOKUP(T1860,T$73:T1859,1,0)&gt;0,0,0),1))</f>
        <v>0</v>
      </c>
      <c r="T1860" s="95" t="str">
        <f>IF(DATOS!BT1788=P$74,DATOS!C1788,"")</f>
        <v/>
      </c>
    </row>
    <row r="1861" spans="18:20" x14ac:dyDescent="0.25">
      <c r="R1861" s="83">
        <f t="shared" si="30"/>
        <v>0</v>
      </c>
      <c r="S1861" s="83">
        <f>IF(T1861="",0,IFERROR(IF(VLOOKUP(T1861,T$73:T1860,1,0)&gt;0,0,0),1))</f>
        <v>0</v>
      </c>
      <c r="T1861" s="95" t="str">
        <f>IF(DATOS!BT1789=P$74,DATOS!C1789,"")</f>
        <v/>
      </c>
    </row>
    <row r="1862" spans="18:20" x14ac:dyDescent="0.25">
      <c r="R1862" s="83">
        <f t="shared" si="30"/>
        <v>0</v>
      </c>
      <c r="S1862" s="83">
        <f>IF(T1862="",0,IFERROR(IF(VLOOKUP(T1862,T$73:T1861,1,0)&gt;0,0,0),1))</f>
        <v>0</v>
      </c>
      <c r="T1862" s="95" t="str">
        <f>IF(DATOS!BT1790=P$74,DATOS!C1790,"")</f>
        <v/>
      </c>
    </row>
    <row r="1863" spans="18:20" x14ac:dyDescent="0.25">
      <c r="R1863" s="83">
        <f t="shared" si="30"/>
        <v>0</v>
      </c>
      <c r="S1863" s="83">
        <f>IF(T1863="",0,IFERROR(IF(VLOOKUP(T1863,T$73:T1862,1,0)&gt;0,0,0),1))</f>
        <v>0</v>
      </c>
      <c r="T1863" s="95" t="str">
        <f>IF(DATOS!BT1791=P$74,DATOS!C1791,"")</f>
        <v/>
      </c>
    </row>
    <row r="1864" spans="18:20" x14ac:dyDescent="0.25">
      <c r="R1864" s="83">
        <f t="shared" si="30"/>
        <v>0</v>
      </c>
      <c r="S1864" s="83">
        <f>IF(T1864="",0,IFERROR(IF(VLOOKUP(T1864,T$73:T1863,1,0)&gt;0,0,0),1))</f>
        <v>0</v>
      </c>
      <c r="T1864" s="95" t="str">
        <f>IF(DATOS!BT1792=P$74,DATOS!C1792,"")</f>
        <v/>
      </c>
    </row>
    <row r="1865" spans="18:20" x14ac:dyDescent="0.25">
      <c r="R1865" s="83">
        <f t="shared" si="30"/>
        <v>0</v>
      </c>
      <c r="S1865" s="83">
        <f>IF(T1865="",0,IFERROR(IF(VLOOKUP(T1865,T$73:T1864,1,0)&gt;0,0,0),1))</f>
        <v>0</v>
      </c>
      <c r="T1865" s="95" t="str">
        <f>IF(DATOS!BT1793=P$74,DATOS!C1793,"")</f>
        <v/>
      </c>
    </row>
    <row r="1866" spans="18:20" x14ac:dyDescent="0.25">
      <c r="R1866" s="83">
        <f t="shared" ref="R1866:R1929" si="31">R1865+S1866</f>
        <v>0</v>
      </c>
      <c r="S1866" s="83">
        <f>IF(T1866="",0,IFERROR(IF(VLOOKUP(T1866,T$73:T1865,1,0)&gt;0,0,0),1))</f>
        <v>0</v>
      </c>
      <c r="T1866" s="95" t="str">
        <f>IF(DATOS!BT1794=P$74,DATOS!C1794,"")</f>
        <v/>
      </c>
    </row>
    <row r="1867" spans="18:20" x14ac:dyDescent="0.25">
      <c r="R1867" s="83">
        <f t="shared" si="31"/>
        <v>0</v>
      </c>
      <c r="S1867" s="83">
        <f>IF(T1867="",0,IFERROR(IF(VLOOKUP(T1867,T$73:T1866,1,0)&gt;0,0,0),1))</f>
        <v>0</v>
      </c>
      <c r="T1867" s="95" t="str">
        <f>IF(DATOS!BT1795=P$74,DATOS!C1795,"")</f>
        <v/>
      </c>
    </row>
    <row r="1868" spans="18:20" x14ac:dyDescent="0.25">
      <c r="R1868" s="83">
        <f t="shared" si="31"/>
        <v>0</v>
      </c>
      <c r="S1868" s="83">
        <f>IF(T1868="",0,IFERROR(IF(VLOOKUP(T1868,T$73:T1867,1,0)&gt;0,0,0),1))</f>
        <v>0</v>
      </c>
      <c r="T1868" s="95" t="str">
        <f>IF(DATOS!BT1796=P$74,DATOS!C1796,"")</f>
        <v/>
      </c>
    </row>
    <row r="1869" spans="18:20" x14ac:dyDescent="0.25">
      <c r="R1869" s="83">
        <f t="shared" si="31"/>
        <v>0</v>
      </c>
      <c r="S1869" s="83">
        <f>IF(T1869="",0,IFERROR(IF(VLOOKUP(T1869,T$73:T1868,1,0)&gt;0,0,0),1))</f>
        <v>0</v>
      </c>
      <c r="T1869" s="95" t="str">
        <f>IF(DATOS!BT1797=P$74,DATOS!C1797,"")</f>
        <v/>
      </c>
    </row>
    <row r="1870" spans="18:20" x14ac:dyDescent="0.25">
      <c r="R1870" s="83">
        <f t="shared" si="31"/>
        <v>0</v>
      </c>
      <c r="S1870" s="83">
        <f>IF(T1870="",0,IFERROR(IF(VLOOKUP(T1870,T$73:T1869,1,0)&gt;0,0,0),1))</f>
        <v>0</v>
      </c>
      <c r="T1870" s="95" t="str">
        <f>IF(DATOS!BT1798=P$74,DATOS!C1798,"")</f>
        <v/>
      </c>
    </row>
    <row r="1871" spans="18:20" x14ac:dyDescent="0.25">
      <c r="R1871" s="83">
        <f t="shared" si="31"/>
        <v>0</v>
      </c>
      <c r="S1871" s="83">
        <f>IF(T1871="",0,IFERROR(IF(VLOOKUP(T1871,T$73:T1870,1,0)&gt;0,0,0),1))</f>
        <v>0</v>
      </c>
      <c r="T1871" s="95" t="str">
        <f>IF(DATOS!BT1799=P$74,DATOS!C1799,"")</f>
        <v/>
      </c>
    </row>
    <row r="1872" spans="18:20" x14ac:dyDescent="0.25">
      <c r="R1872" s="83">
        <f t="shared" si="31"/>
        <v>0</v>
      </c>
      <c r="S1872" s="83">
        <f>IF(T1872="",0,IFERROR(IF(VLOOKUP(T1872,T$73:T1871,1,0)&gt;0,0,0),1))</f>
        <v>0</v>
      </c>
      <c r="T1872" s="95" t="str">
        <f>IF(DATOS!BT1800=P$74,DATOS!C1800,"")</f>
        <v/>
      </c>
    </row>
    <row r="1873" spans="18:20" x14ac:dyDescent="0.25">
      <c r="R1873" s="83">
        <f t="shared" si="31"/>
        <v>0</v>
      </c>
      <c r="S1873" s="83">
        <f>IF(T1873="",0,IFERROR(IF(VLOOKUP(T1873,T$73:T1872,1,0)&gt;0,0,0),1))</f>
        <v>0</v>
      </c>
      <c r="T1873" s="95" t="str">
        <f>IF(DATOS!BT1801=P$74,DATOS!C1801,"")</f>
        <v/>
      </c>
    </row>
    <row r="1874" spans="18:20" x14ac:dyDescent="0.25">
      <c r="R1874" s="83">
        <f t="shared" si="31"/>
        <v>0</v>
      </c>
      <c r="S1874" s="83">
        <f>IF(T1874="",0,IFERROR(IF(VLOOKUP(T1874,T$73:T1873,1,0)&gt;0,0,0),1))</f>
        <v>0</v>
      </c>
      <c r="T1874" s="95" t="str">
        <f>IF(DATOS!BT1802=P$74,DATOS!C1802,"")</f>
        <v/>
      </c>
    </row>
    <row r="1875" spans="18:20" x14ac:dyDescent="0.25">
      <c r="R1875" s="83">
        <f t="shared" si="31"/>
        <v>0</v>
      </c>
      <c r="S1875" s="83">
        <f>IF(T1875="",0,IFERROR(IF(VLOOKUP(T1875,T$73:T1874,1,0)&gt;0,0,0),1))</f>
        <v>0</v>
      </c>
      <c r="T1875" s="95" t="str">
        <f>IF(DATOS!BT1803=P$74,DATOS!C1803,"")</f>
        <v/>
      </c>
    </row>
    <row r="1876" spans="18:20" x14ac:dyDescent="0.25">
      <c r="R1876" s="83">
        <f t="shared" si="31"/>
        <v>0</v>
      </c>
      <c r="S1876" s="83">
        <f>IF(T1876="",0,IFERROR(IF(VLOOKUP(T1876,T$73:T1875,1,0)&gt;0,0,0),1))</f>
        <v>0</v>
      </c>
      <c r="T1876" s="95" t="str">
        <f>IF(DATOS!BT1804=P$74,DATOS!C1804,"")</f>
        <v/>
      </c>
    </row>
    <row r="1877" spans="18:20" x14ac:dyDescent="0.25">
      <c r="R1877" s="83">
        <f t="shared" si="31"/>
        <v>0</v>
      </c>
      <c r="S1877" s="83">
        <f>IF(T1877="",0,IFERROR(IF(VLOOKUP(T1877,T$73:T1876,1,0)&gt;0,0,0),1))</f>
        <v>0</v>
      </c>
      <c r="T1877" s="95" t="str">
        <f>IF(DATOS!BT1805=P$74,DATOS!C1805,"")</f>
        <v/>
      </c>
    </row>
    <row r="1878" spans="18:20" x14ac:dyDescent="0.25">
      <c r="R1878" s="83">
        <f t="shared" si="31"/>
        <v>0</v>
      </c>
      <c r="S1878" s="83">
        <f>IF(T1878="",0,IFERROR(IF(VLOOKUP(T1878,T$73:T1877,1,0)&gt;0,0,0),1))</f>
        <v>0</v>
      </c>
      <c r="T1878" s="95" t="str">
        <f>IF(DATOS!BT1806=P$74,DATOS!C1806,"")</f>
        <v/>
      </c>
    </row>
    <row r="1879" spans="18:20" x14ac:dyDescent="0.25">
      <c r="R1879" s="83">
        <f t="shared" si="31"/>
        <v>0</v>
      </c>
      <c r="S1879" s="83">
        <f>IF(T1879="",0,IFERROR(IF(VLOOKUP(T1879,T$73:T1878,1,0)&gt;0,0,0),1))</f>
        <v>0</v>
      </c>
      <c r="T1879" s="95" t="str">
        <f>IF(DATOS!BT1807=P$74,DATOS!C1807,"")</f>
        <v/>
      </c>
    </row>
    <row r="1880" spans="18:20" x14ac:dyDescent="0.25">
      <c r="R1880" s="83">
        <f t="shared" si="31"/>
        <v>0</v>
      </c>
      <c r="S1880" s="83">
        <f>IF(T1880="",0,IFERROR(IF(VLOOKUP(T1880,T$73:T1879,1,0)&gt;0,0,0),1))</f>
        <v>0</v>
      </c>
      <c r="T1880" s="95" t="str">
        <f>IF(DATOS!BT1808=P$74,DATOS!C1808,"")</f>
        <v/>
      </c>
    </row>
    <row r="1881" spans="18:20" x14ac:dyDescent="0.25">
      <c r="R1881" s="83">
        <f t="shared" si="31"/>
        <v>0</v>
      </c>
      <c r="S1881" s="83">
        <f>IF(T1881="",0,IFERROR(IF(VLOOKUP(T1881,T$73:T1880,1,0)&gt;0,0,0),1))</f>
        <v>0</v>
      </c>
      <c r="T1881" s="95" t="str">
        <f>IF(DATOS!BT1809=P$74,DATOS!C1809,"")</f>
        <v/>
      </c>
    </row>
    <row r="1882" spans="18:20" x14ac:dyDescent="0.25">
      <c r="R1882" s="83">
        <f t="shared" si="31"/>
        <v>0</v>
      </c>
      <c r="S1882" s="83">
        <f>IF(T1882="",0,IFERROR(IF(VLOOKUP(T1882,T$73:T1881,1,0)&gt;0,0,0),1))</f>
        <v>0</v>
      </c>
      <c r="T1882" s="95" t="str">
        <f>IF(DATOS!BT1810=P$74,DATOS!C1810,"")</f>
        <v/>
      </c>
    </row>
    <row r="1883" spans="18:20" x14ac:dyDescent="0.25">
      <c r="R1883" s="83">
        <f t="shared" si="31"/>
        <v>0</v>
      </c>
      <c r="S1883" s="83">
        <f>IF(T1883="",0,IFERROR(IF(VLOOKUP(T1883,T$73:T1882,1,0)&gt;0,0,0),1))</f>
        <v>0</v>
      </c>
      <c r="T1883" s="95" t="str">
        <f>IF(DATOS!BT1811=P$74,DATOS!C1811,"")</f>
        <v/>
      </c>
    </row>
    <row r="1884" spans="18:20" x14ac:dyDescent="0.25">
      <c r="R1884" s="83">
        <f t="shared" si="31"/>
        <v>0</v>
      </c>
      <c r="S1884" s="83">
        <f>IF(T1884="",0,IFERROR(IF(VLOOKUP(T1884,T$73:T1883,1,0)&gt;0,0,0),1))</f>
        <v>0</v>
      </c>
      <c r="T1884" s="95" t="str">
        <f>IF(DATOS!BT1812=P$74,DATOS!C1812,"")</f>
        <v/>
      </c>
    </row>
    <row r="1885" spans="18:20" x14ac:dyDescent="0.25">
      <c r="R1885" s="83">
        <f t="shared" si="31"/>
        <v>0</v>
      </c>
      <c r="S1885" s="83">
        <f>IF(T1885="",0,IFERROR(IF(VLOOKUP(T1885,T$73:T1884,1,0)&gt;0,0,0),1))</f>
        <v>0</v>
      </c>
      <c r="T1885" s="95" t="str">
        <f>IF(DATOS!BT1813=P$74,DATOS!C1813,"")</f>
        <v/>
      </c>
    </row>
    <row r="1886" spans="18:20" x14ac:dyDescent="0.25">
      <c r="R1886" s="83">
        <f t="shared" si="31"/>
        <v>0</v>
      </c>
      <c r="S1886" s="83">
        <f>IF(T1886="",0,IFERROR(IF(VLOOKUP(T1886,T$73:T1885,1,0)&gt;0,0,0),1))</f>
        <v>0</v>
      </c>
      <c r="T1886" s="95" t="str">
        <f>IF(DATOS!BT1814=P$74,DATOS!C1814,"")</f>
        <v/>
      </c>
    </row>
    <row r="1887" spans="18:20" x14ac:dyDescent="0.25">
      <c r="R1887" s="83">
        <f t="shared" si="31"/>
        <v>0</v>
      </c>
      <c r="S1887" s="83">
        <f>IF(T1887="",0,IFERROR(IF(VLOOKUP(T1887,T$73:T1886,1,0)&gt;0,0,0),1))</f>
        <v>0</v>
      </c>
      <c r="T1887" s="95" t="str">
        <f>IF(DATOS!BT1815=P$74,DATOS!C1815,"")</f>
        <v/>
      </c>
    </row>
    <row r="1888" spans="18:20" x14ac:dyDescent="0.25">
      <c r="R1888" s="83">
        <f t="shared" si="31"/>
        <v>0</v>
      </c>
      <c r="S1888" s="83">
        <f>IF(T1888="",0,IFERROR(IF(VLOOKUP(T1888,T$73:T1887,1,0)&gt;0,0,0),1))</f>
        <v>0</v>
      </c>
      <c r="T1888" s="95" t="str">
        <f>IF(DATOS!BT1816=P$74,DATOS!C1816,"")</f>
        <v/>
      </c>
    </row>
    <row r="1889" spans="18:20" x14ac:dyDescent="0.25">
      <c r="R1889" s="83">
        <f t="shared" si="31"/>
        <v>0</v>
      </c>
      <c r="S1889" s="83">
        <f>IF(T1889="",0,IFERROR(IF(VLOOKUP(T1889,T$73:T1888,1,0)&gt;0,0,0),1))</f>
        <v>0</v>
      </c>
      <c r="T1889" s="95" t="str">
        <f>IF(DATOS!BT1817=P$74,DATOS!C1817,"")</f>
        <v/>
      </c>
    </row>
    <row r="1890" spans="18:20" x14ac:dyDescent="0.25">
      <c r="R1890" s="83">
        <f t="shared" si="31"/>
        <v>0</v>
      </c>
      <c r="S1890" s="83">
        <f>IF(T1890="",0,IFERROR(IF(VLOOKUP(T1890,T$73:T1889,1,0)&gt;0,0,0),1))</f>
        <v>0</v>
      </c>
      <c r="T1890" s="95" t="str">
        <f>IF(DATOS!BT1818=P$74,DATOS!C1818,"")</f>
        <v/>
      </c>
    </row>
    <row r="1891" spans="18:20" x14ac:dyDescent="0.25">
      <c r="R1891" s="83">
        <f t="shared" si="31"/>
        <v>0</v>
      </c>
      <c r="S1891" s="83">
        <f>IF(T1891="",0,IFERROR(IF(VLOOKUP(T1891,T$73:T1890,1,0)&gt;0,0,0),1))</f>
        <v>0</v>
      </c>
      <c r="T1891" s="95" t="str">
        <f>IF(DATOS!BT1819=P$74,DATOS!C1819,"")</f>
        <v/>
      </c>
    </row>
    <row r="1892" spans="18:20" x14ac:dyDescent="0.25">
      <c r="R1892" s="83">
        <f t="shared" si="31"/>
        <v>0</v>
      </c>
      <c r="S1892" s="83">
        <f>IF(T1892="",0,IFERROR(IF(VLOOKUP(T1892,T$73:T1891,1,0)&gt;0,0,0),1))</f>
        <v>0</v>
      </c>
      <c r="T1892" s="95" t="str">
        <f>IF(DATOS!BT1820=P$74,DATOS!C1820,"")</f>
        <v/>
      </c>
    </row>
    <row r="1893" spans="18:20" x14ac:dyDescent="0.25">
      <c r="R1893" s="83">
        <f t="shared" si="31"/>
        <v>0</v>
      </c>
      <c r="S1893" s="83">
        <f>IF(T1893="",0,IFERROR(IF(VLOOKUP(T1893,T$73:T1892,1,0)&gt;0,0,0),1))</f>
        <v>0</v>
      </c>
      <c r="T1893" s="95" t="str">
        <f>IF(DATOS!BT1821=P$74,DATOS!C1821,"")</f>
        <v/>
      </c>
    </row>
    <row r="1894" spans="18:20" x14ac:dyDescent="0.25">
      <c r="R1894" s="83">
        <f t="shared" si="31"/>
        <v>0</v>
      </c>
      <c r="S1894" s="83">
        <f>IF(T1894="",0,IFERROR(IF(VLOOKUP(T1894,T$73:T1893,1,0)&gt;0,0,0),1))</f>
        <v>0</v>
      </c>
      <c r="T1894" s="95" t="str">
        <f>IF(DATOS!BT1822=P$74,DATOS!C1822,"")</f>
        <v/>
      </c>
    </row>
    <row r="1895" spans="18:20" x14ac:dyDescent="0.25">
      <c r="R1895" s="83">
        <f t="shared" si="31"/>
        <v>0</v>
      </c>
      <c r="S1895" s="83">
        <f>IF(T1895="",0,IFERROR(IF(VLOOKUP(T1895,T$73:T1894,1,0)&gt;0,0,0),1))</f>
        <v>0</v>
      </c>
      <c r="T1895" s="95" t="str">
        <f>IF(DATOS!BT1823=P$74,DATOS!C1823,"")</f>
        <v/>
      </c>
    </row>
    <row r="1896" spans="18:20" x14ac:dyDescent="0.25">
      <c r="R1896" s="83">
        <f t="shared" si="31"/>
        <v>0</v>
      </c>
      <c r="S1896" s="83">
        <f>IF(T1896="",0,IFERROR(IF(VLOOKUP(T1896,T$73:T1895,1,0)&gt;0,0,0),1))</f>
        <v>0</v>
      </c>
      <c r="T1896" s="95" t="str">
        <f>IF(DATOS!BT1824=P$74,DATOS!C1824,"")</f>
        <v/>
      </c>
    </row>
    <row r="1897" spans="18:20" x14ac:dyDescent="0.25">
      <c r="R1897" s="83">
        <f t="shared" si="31"/>
        <v>0</v>
      </c>
      <c r="S1897" s="83">
        <f>IF(T1897="",0,IFERROR(IF(VLOOKUP(T1897,T$73:T1896,1,0)&gt;0,0,0),1))</f>
        <v>0</v>
      </c>
      <c r="T1897" s="95" t="str">
        <f>IF(DATOS!BT1825=P$74,DATOS!C1825,"")</f>
        <v/>
      </c>
    </row>
    <row r="1898" spans="18:20" x14ac:dyDescent="0.25">
      <c r="R1898" s="83">
        <f t="shared" si="31"/>
        <v>0</v>
      </c>
      <c r="S1898" s="83">
        <f>IF(T1898="",0,IFERROR(IF(VLOOKUP(T1898,T$73:T1897,1,0)&gt;0,0,0),1))</f>
        <v>0</v>
      </c>
      <c r="T1898" s="95" t="str">
        <f>IF(DATOS!BT1826=P$74,DATOS!C1826,"")</f>
        <v/>
      </c>
    </row>
    <row r="1899" spans="18:20" x14ac:dyDescent="0.25">
      <c r="R1899" s="83">
        <f t="shared" si="31"/>
        <v>0</v>
      </c>
      <c r="S1899" s="83">
        <f>IF(T1899="",0,IFERROR(IF(VLOOKUP(T1899,T$73:T1898,1,0)&gt;0,0,0),1))</f>
        <v>0</v>
      </c>
      <c r="T1899" s="95" t="str">
        <f>IF(DATOS!BT1827=P$74,DATOS!C1827,"")</f>
        <v/>
      </c>
    </row>
    <row r="1900" spans="18:20" x14ac:dyDescent="0.25">
      <c r="R1900" s="83">
        <f t="shared" si="31"/>
        <v>0</v>
      </c>
      <c r="S1900" s="83">
        <f>IF(T1900="",0,IFERROR(IF(VLOOKUP(T1900,T$73:T1899,1,0)&gt;0,0,0),1))</f>
        <v>0</v>
      </c>
      <c r="T1900" s="95" t="str">
        <f>IF(DATOS!BT1828=P$74,DATOS!C1828,"")</f>
        <v/>
      </c>
    </row>
    <row r="1901" spans="18:20" x14ac:dyDescent="0.25">
      <c r="R1901" s="83">
        <f t="shared" si="31"/>
        <v>0</v>
      </c>
      <c r="S1901" s="83">
        <f>IF(T1901="",0,IFERROR(IF(VLOOKUP(T1901,T$73:T1900,1,0)&gt;0,0,0),1))</f>
        <v>0</v>
      </c>
      <c r="T1901" s="95" t="str">
        <f>IF(DATOS!BT1829=P$74,DATOS!C1829,"")</f>
        <v/>
      </c>
    </row>
    <row r="1902" spans="18:20" x14ac:dyDescent="0.25">
      <c r="R1902" s="83">
        <f t="shared" si="31"/>
        <v>0</v>
      </c>
      <c r="S1902" s="83">
        <f>IF(T1902="",0,IFERROR(IF(VLOOKUP(T1902,T$73:T1901,1,0)&gt;0,0,0),1))</f>
        <v>0</v>
      </c>
      <c r="T1902" s="95" t="str">
        <f>IF(DATOS!BT1830=P$74,DATOS!C1830,"")</f>
        <v/>
      </c>
    </row>
    <row r="1903" spans="18:20" x14ac:dyDescent="0.25">
      <c r="R1903" s="83">
        <f t="shared" si="31"/>
        <v>0</v>
      </c>
      <c r="S1903" s="83">
        <f>IF(T1903="",0,IFERROR(IF(VLOOKUP(T1903,T$73:T1902,1,0)&gt;0,0,0),1))</f>
        <v>0</v>
      </c>
      <c r="T1903" s="95" t="str">
        <f>IF(DATOS!BT1831=P$74,DATOS!C1831,"")</f>
        <v/>
      </c>
    </row>
    <row r="1904" spans="18:20" x14ac:dyDescent="0.25">
      <c r="R1904" s="83">
        <f t="shared" si="31"/>
        <v>0</v>
      </c>
      <c r="S1904" s="83">
        <f>IF(T1904="",0,IFERROR(IF(VLOOKUP(T1904,T$73:T1903,1,0)&gt;0,0,0),1))</f>
        <v>0</v>
      </c>
      <c r="T1904" s="95" t="str">
        <f>IF(DATOS!BT1832=P$74,DATOS!C1832,"")</f>
        <v/>
      </c>
    </row>
    <row r="1905" spans="18:20" x14ac:dyDescent="0.25">
      <c r="R1905" s="83">
        <f t="shared" si="31"/>
        <v>0</v>
      </c>
      <c r="S1905" s="83">
        <f>IF(T1905="",0,IFERROR(IF(VLOOKUP(T1905,T$73:T1904,1,0)&gt;0,0,0),1))</f>
        <v>0</v>
      </c>
      <c r="T1905" s="95" t="str">
        <f>IF(DATOS!BT1833=P$74,DATOS!C1833,"")</f>
        <v/>
      </c>
    </row>
    <row r="1906" spans="18:20" x14ac:dyDescent="0.25">
      <c r="R1906" s="83">
        <f t="shared" si="31"/>
        <v>0</v>
      </c>
      <c r="S1906" s="83">
        <f>IF(T1906="",0,IFERROR(IF(VLOOKUP(T1906,T$73:T1905,1,0)&gt;0,0,0),1))</f>
        <v>0</v>
      </c>
      <c r="T1906" s="95" t="str">
        <f>IF(DATOS!BT1834=P$74,DATOS!C1834,"")</f>
        <v/>
      </c>
    </row>
    <row r="1907" spans="18:20" x14ac:dyDescent="0.25">
      <c r="R1907" s="83">
        <f t="shared" si="31"/>
        <v>0</v>
      </c>
      <c r="S1907" s="83">
        <f>IF(T1907="",0,IFERROR(IF(VLOOKUP(T1907,T$73:T1906,1,0)&gt;0,0,0),1))</f>
        <v>0</v>
      </c>
      <c r="T1907" s="95" t="str">
        <f>IF(DATOS!BT1835=P$74,DATOS!C1835,"")</f>
        <v/>
      </c>
    </row>
    <row r="1908" spans="18:20" x14ac:dyDescent="0.25">
      <c r="R1908" s="83">
        <f t="shared" si="31"/>
        <v>0</v>
      </c>
      <c r="S1908" s="83">
        <f>IF(T1908="",0,IFERROR(IF(VLOOKUP(T1908,T$73:T1907,1,0)&gt;0,0,0),1))</f>
        <v>0</v>
      </c>
      <c r="T1908" s="95" t="str">
        <f>IF(DATOS!BT1836=P$74,DATOS!C1836,"")</f>
        <v/>
      </c>
    </row>
    <row r="1909" spans="18:20" x14ac:dyDescent="0.25">
      <c r="R1909" s="83">
        <f t="shared" si="31"/>
        <v>0</v>
      </c>
      <c r="S1909" s="83">
        <f>IF(T1909="",0,IFERROR(IF(VLOOKUP(T1909,T$73:T1908,1,0)&gt;0,0,0),1))</f>
        <v>0</v>
      </c>
      <c r="T1909" s="95" t="str">
        <f>IF(DATOS!BT1837=P$74,DATOS!C1837,"")</f>
        <v/>
      </c>
    </row>
    <row r="1910" spans="18:20" x14ac:dyDescent="0.25">
      <c r="R1910" s="83">
        <f t="shared" si="31"/>
        <v>0</v>
      </c>
      <c r="S1910" s="83">
        <f>IF(T1910="",0,IFERROR(IF(VLOOKUP(T1910,T$73:T1909,1,0)&gt;0,0,0),1))</f>
        <v>0</v>
      </c>
      <c r="T1910" s="95" t="str">
        <f>IF(DATOS!BT1838=P$74,DATOS!C1838,"")</f>
        <v/>
      </c>
    </row>
    <row r="1911" spans="18:20" x14ac:dyDescent="0.25">
      <c r="R1911" s="83">
        <f t="shared" si="31"/>
        <v>0</v>
      </c>
      <c r="S1911" s="83">
        <f>IF(T1911="",0,IFERROR(IF(VLOOKUP(T1911,T$73:T1910,1,0)&gt;0,0,0),1))</f>
        <v>0</v>
      </c>
      <c r="T1911" s="95" t="str">
        <f>IF(DATOS!BT1839=P$74,DATOS!C1839,"")</f>
        <v/>
      </c>
    </row>
    <row r="1912" spans="18:20" x14ac:dyDescent="0.25">
      <c r="R1912" s="83">
        <f t="shared" si="31"/>
        <v>0</v>
      </c>
      <c r="S1912" s="83">
        <f>IF(T1912="",0,IFERROR(IF(VLOOKUP(T1912,T$73:T1911,1,0)&gt;0,0,0),1))</f>
        <v>0</v>
      </c>
      <c r="T1912" s="95" t="str">
        <f>IF(DATOS!BT1840=P$74,DATOS!C1840,"")</f>
        <v/>
      </c>
    </row>
    <row r="1913" spans="18:20" x14ac:dyDescent="0.25">
      <c r="R1913" s="83">
        <f t="shared" si="31"/>
        <v>0</v>
      </c>
      <c r="S1913" s="83">
        <f>IF(T1913="",0,IFERROR(IF(VLOOKUP(T1913,T$73:T1912,1,0)&gt;0,0,0),1))</f>
        <v>0</v>
      </c>
      <c r="T1913" s="95" t="str">
        <f>IF(DATOS!BT1841=P$74,DATOS!C1841,"")</f>
        <v/>
      </c>
    </row>
    <row r="1914" spans="18:20" x14ac:dyDescent="0.25">
      <c r="R1914" s="83">
        <f t="shared" si="31"/>
        <v>0</v>
      </c>
      <c r="S1914" s="83">
        <f>IF(T1914="",0,IFERROR(IF(VLOOKUP(T1914,T$73:T1913,1,0)&gt;0,0,0),1))</f>
        <v>0</v>
      </c>
      <c r="T1914" s="95" t="str">
        <f>IF(DATOS!BT1842=P$74,DATOS!C1842,"")</f>
        <v/>
      </c>
    </row>
    <row r="1915" spans="18:20" x14ac:dyDescent="0.25">
      <c r="R1915" s="83">
        <f t="shared" si="31"/>
        <v>0</v>
      </c>
      <c r="S1915" s="83">
        <f>IF(T1915="",0,IFERROR(IF(VLOOKUP(T1915,T$73:T1914,1,0)&gt;0,0,0),1))</f>
        <v>0</v>
      </c>
      <c r="T1915" s="95" t="str">
        <f>IF(DATOS!BT1843=P$74,DATOS!C1843,"")</f>
        <v/>
      </c>
    </row>
    <row r="1916" spans="18:20" x14ac:dyDescent="0.25">
      <c r="R1916" s="83">
        <f t="shared" si="31"/>
        <v>0</v>
      </c>
      <c r="S1916" s="83">
        <f>IF(T1916="",0,IFERROR(IF(VLOOKUP(T1916,T$73:T1915,1,0)&gt;0,0,0),1))</f>
        <v>0</v>
      </c>
      <c r="T1916" s="95" t="str">
        <f>IF(DATOS!BT1844=P$74,DATOS!C1844,"")</f>
        <v/>
      </c>
    </row>
    <row r="1917" spans="18:20" x14ac:dyDescent="0.25">
      <c r="R1917" s="83">
        <f t="shared" si="31"/>
        <v>0</v>
      </c>
      <c r="S1917" s="83">
        <f>IF(T1917="",0,IFERROR(IF(VLOOKUP(T1917,T$73:T1916,1,0)&gt;0,0,0),1))</f>
        <v>0</v>
      </c>
      <c r="T1917" s="95" t="str">
        <f>IF(DATOS!BT1845=P$74,DATOS!C1845,"")</f>
        <v/>
      </c>
    </row>
    <row r="1918" spans="18:20" x14ac:dyDescent="0.25">
      <c r="R1918" s="83">
        <f t="shared" si="31"/>
        <v>0</v>
      </c>
      <c r="S1918" s="83">
        <f>IF(T1918="",0,IFERROR(IF(VLOOKUP(T1918,T$73:T1917,1,0)&gt;0,0,0),1))</f>
        <v>0</v>
      </c>
      <c r="T1918" s="95" t="str">
        <f>IF(DATOS!BT1846=P$74,DATOS!C1846,"")</f>
        <v/>
      </c>
    </row>
    <row r="1919" spans="18:20" x14ac:dyDescent="0.25">
      <c r="R1919" s="83">
        <f t="shared" si="31"/>
        <v>0</v>
      </c>
      <c r="S1919" s="83">
        <f>IF(T1919="",0,IFERROR(IF(VLOOKUP(T1919,T$73:T1918,1,0)&gt;0,0,0),1))</f>
        <v>0</v>
      </c>
      <c r="T1919" s="95" t="str">
        <f>IF(DATOS!BT1847=P$74,DATOS!C1847,"")</f>
        <v/>
      </c>
    </row>
    <row r="1920" spans="18:20" x14ac:dyDescent="0.25">
      <c r="R1920" s="83">
        <f t="shared" si="31"/>
        <v>0</v>
      </c>
      <c r="S1920" s="83">
        <f>IF(T1920="",0,IFERROR(IF(VLOOKUP(T1920,T$73:T1919,1,0)&gt;0,0,0),1))</f>
        <v>0</v>
      </c>
      <c r="T1920" s="95" t="str">
        <f>IF(DATOS!BT1848=P$74,DATOS!C1848,"")</f>
        <v/>
      </c>
    </row>
    <row r="1921" spans="18:20" x14ac:dyDescent="0.25">
      <c r="R1921" s="83">
        <f t="shared" si="31"/>
        <v>0</v>
      </c>
      <c r="S1921" s="83">
        <f>IF(T1921="",0,IFERROR(IF(VLOOKUP(T1921,T$73:T1920,1,0)&gt;0,0,0),1))</f>
        <v>0</v>
      </c>
      <c r="T1921" s="95" t="str">
        <f>IF(DATOS!BT1849=P$74,DATOS!C1849,"")</f>
        <v/>
      </c>
    </row>
    <row r="1922" spans="18:20" x14ac:dyDescent="0.25">
      <c r="R1922" s="83">
        <f t="shared" si="31"/>
        <v>0</v>
      </c>
      <c r="S1922" s="83">
        <f>IF(T1922="",0,IFERROR(IF(VLOOKUP(T1922,T$73:T1921,1,0)&gt;0,0,0),1))</f>
        <v>0</v>
      </c>
      <c r="T1922" s="95" t="str">
        <f>IF(DATOS!BT1850=P$74,DATOS!C1850,"")</f>
        <v/>
      </c>
    </row>
    <row r="1923" spans="18:20" x14ac:dyDescent="0.25">
      <c r="R1923" s="83">
        <f t="shared" si="31"/>
        <v>0</v>
      </c>
      <c r="S1923" s="83">
        <f>IF(T1923="",0,IFERROR(IF(VLOOKUP(T1923,T$73:T1922,1,0)&gt;0,0,0),1))</f>
        <v>0</v>
      </c>
      <c r="T1923" s="95" t="str">
        <f>IF(DATOS!BT1851=P$74,DATOS!C1851,"")</f>
        <v/>
      </c>
    </row>
    <row r="1924" spans="18:20" x14ac:dyDescent="0.25">
      <c r="R1924" s="83">
        <f t="shared" si="31"/>
        <v>0</v>
      </c>
      <c r="S1924" s="83">
        <f>IF(T1924="",0,IFERROR(IF(VLOOKUP(T1924,T$73:T1923,1,0)&gt;0,0,0),1))</f>
        <v>0</v>
      </c>
      <c r="T1924" s="95" t="str">
        <f>IF(DATOS!BT1852=P$74,DATOS!C1852,"")</f>
        <v/>
      </c>
    </row>
    <row r="1925" spans="18:20" x14ac:dyDescent="0.25">
      <c r="R1925" s="83">
        <f t="shared" si="31"/>
        <v>0</v>
      </c>
      <c r="S1925" s="83">
        <f>IF(T1925="",0,IFERROR(IF(VLOOKUP(T1925,T$73:T1924,1,0)&gt;0,0,0),1))</f>
        <v>0</v>
      </c>
      <c r="T1925" s="95" t="str">
        <f>IF(DATOS!BT1853=P$74,DATOS!C1853,"")</f>
        <v/>
      </c>
    </row>
    <row r="1926" spans="18:20" x14ac:dyDescent="0.25">
      <c r="R1926" s="83">
        <f t="shared" si="31"/>
        <v>0</v>
      </c>
      <c r="S1926" s="83">
        <f>IF(T1926="",0,IFERROR(IF(VLOOKUP(T1926,T$73:T1925,1,0)&gt;0,0,0),1))</f>
        <v>0</v>
      </c>
      <c r="T1926" s="95" t="str">
        <f>IF(DATOS!BT1854=P$74,DATOS!C1854,"")</f>
        <v/>
      </c>
    </row>
    <row r="1927" spans="18:20" x14ac:dyDescent="0.25">
      <c r="R1927" s="83">
        <f t="shared" si="31"/>
        <v>0</v>
      </c>
      <c r="S1927" s="83">
        <f>IF(T1927="",0,IFERROR(IF(VLOOKUP(T1927,T$73:T1926,1,0)&gt;0,0,0),1))</f>
        <v>0</v>
      </c>
      <c r="T1927" s="95" t="str">
        <f>IF(DATOS!BT1855=P$74,DATOS!C1855,"")</f>
        <v/>
      </c>
    </row>
    <row r="1928" spans="18:20" x14ac:dyDescent="0.25">
      <c r="R1928" s="83">
        <f t="shared" si="31"/>
        <v>0</v>
      </c>
      <c r="S1928" s="83">
        <f>IF(T1928="",0,IFERROR(IF(VLOOKUP(T1928,T$73:T1927,1,0)&gt;0,0,0),1))</f>
        <v>0</v>
      </c>
      <c r="T1928" s="95" t="str">
        <f>IF(DATOS!BT1856=P$74,DATOS!C1856,"")</f>
        <v/>
      </c>
    </row>
    <row r="1929" spans="18:20" x14ac:dyDescent="0.25">
      <c r="R1929" s="83">
        <f t="shared" si="31"/>
        <v>0</v>
      </c>
      <c r="S1929" s="83">
        <f>IF(T1929="",0,IFERROR(IF(VLOOKUP(T1929,T$73:T1928,1,0)&gt;0,0,0),1))</f>
        <v>0</v>
      </c>
      <c r="T1929" s="95" t="str">
        <f>IF(DATOS!BT1857=P$74,DATOS!C1857,"")</f>
        <v/>
      </c>
    </row>
    <row r="1930" spans="18:20" x14ac:dyDescent="0.25">
      <c r="R1930" s="83">
        <f t="shared" ref="R1930:R1993" si="32">R1929+S1930</f>
        <v>0</v>
      </c>
      <c r="S1930" s="83">
        <f>IF(T1930="",0,IFERROR(IF(VLOOKUP(T1930,T$73:T1929,1,0)&gt;0,0,0),1))</f>
        <v>0</v>
      </c>
      <c r="T1930" s="95" t="str">
        <f>IF(DATOS!BT1858=P$74,DATOS!C1858,"")</f>
        <v/>
      </c>
    </row>
    <row r="1931" spans="18:20" x14ac:dyDescent="0.25">
      <c r="R1931" s="83">
        <f t="shared" si="32"/>
        <v>0</v>
      </c>
      <c r="S1931" s="83">
        <f>IF(T1931="",0,IFERROR(IF(VLOOKUP(T1931,T$73:T1930,1,0)&gt;0,0,0),1))</f>
        <v>0</v>
      </c>
      <c r="T1931" s="95" t="str">
        <f>IF(DATOS!BT1859=P$74,DATOS!C1859,"")</f>
        <v/>
      </c>
    </row>
    <row r="1932" spans="18:20" x14ac:dyDescent="0.25">
      <c r="R1932" s="83">
        <f t="shared" si="32"/>
        <v>0</v>
      </c>
      <c r="S1932" s="83">
        <f>IF(T1932="",0,IFERROR(IF(VLOOKUP(T1932,T$73:T1931,1,0)&gt;0,0,0),1))</f>
        <v>0</v>
      </c>
      <c r="T1932" s="95" t="str">
        <f>IF(DATOS!BT1860=P$74,DATOS!C1860,"")</f>
        <v/>
      </c>
    </row>
    <row r="1933" spans="18:20" x14ac:dyDescent="0.25">
      <c r="R1933" s="83">
        <f t="shared" si="32"/>
        <v>0</v>
      </c>
      <c r="S1933" s="83">
        <f>IF(T1933="",0,IFERROR(IF(VLOOKUP(T1933,T$73:T1932,1,0)&gt;0,0,0),1))</f>
        <v>0</v>
      </c>
      <c r="T1933" s="95" t="str">
        <f>IF(DATOS!BT1861=P$74,DATOS!C1861,"")</f>
        <v/>
      </c>
    </row>
    <row r="1934" spans="18:20" x14ac:dyDescent="0.25">
      <c r="R1934" s="83">
        <f t="shared" si="32"/>
        <v>0</v>
      </c>
      <c r="S1934" s="83">
        <f>IF(T1934="",0,IFERROR(IF(VLOOKUP(T1934,T$73:T1933,1,0)&gt;0,0,0),1))</f>
        <v>0</v>
      </c>
      <c r="T1934" s="95" t="str">
        <f>IF(DATOS!BT1862=P$74,DATOS!C1862,"")</f>
        <v/>
      </c>
    </row>
    <row r="1935" spans="18:20" x14ac:dyDescent="0.25">
      <c r="R1935" s="83">
        <f t="shared" si="32"/>
        <v>0</v>
      </c>
      <c r="S1935" s="83">
        <f>IF(T1935="",0,IFERROR(IF(VLOOKUP(T1935,T$73:T1934,1,0)&gt;0,0,0),1))</f>
        <v>0</v>
      </c>
      <c r="T1935" s="95" t="str">
        <f>IF(DATOS!BT1863=P$74,DATOS!C1863,"")</f>
        <v/>
      </c>
    </row>
    <row r="1936" spans="18:20" x14ac:dyDescent="0.25">
      <c r="R1936" s="83">
        <f t="shared" si="32"/>
        <v>0</v>
      </c>
      <c r="S1936" s="83">
        <f>IF(T1936="",0,IFERROR(IF(VLOOKUP(T1936,T$73:T1935,1,0)&gt;0,0,0),1))</f>
        <v>0</v>
      </c>
      <c r="T1936" s="95" t="str">
        <f>IF(DATOS!BT1864=P$74,DATOS!C1864,"")</f>
        <v/>
      </c>
    </row>
    <row r="1937" spans="18:20" x14ac:dyDescent="0.25">
      <c r="R1937" s="83">
        <f t="shared" si="32"/>
        <v>0</v>
      </c>
      <c r="S1937" s="83">
        <f>IF(T1937="",0,IFERROR(IF(VLOOKUP(T1937,T$73:T1936,1,0)&gt;0,0,0),1))</f>
        <v>0</v>
      </c>
      <c r="T1937" s="95" t="str">
        <f>IF(DATOS!BT1865=P$74,DATOS!C1865,"")</f>
        <v/>
      </c>
    </row>
    <row r="1938" spans="18:20" x14ac:dyDescent="0.25">
      <c r="R1938" s="83">
        <f t="shared" si="32"/>
        <v>0</v>
      </c>
      <c r="S1938" s="83">
        <f>IF(T1938="",0,IFERROR(IF(VLOOKUP(T1938,T$73:T1937,1,0)&gt;0,0,0),1))</f>
        <v>0</v>
      </c>
      <c r="T1938" s="95" t="str">
        <f>IF(DATOS!BT1866=P$74,DATOS!C1866,"")</f>
        <v/>
      </c>
    </row>
    <row r="1939" spans="18:20" x14ac:dyDescent="0.25">
      <c r="R1939" s="83">
        <f t="shared" si="32"/>
        <v>0</v>
      </c>
      <c r="S1939" s="83">
        <f>IF(T1939="",0,IFERROR(IF(VLOOKUP(T1939,T$73:T1938,1,0)&gt;0,0,0),1))</f>
        <v>0</v>
      </c>
      <c r="T1939" s="95" t="str">
        <f>IF(DATOS!BT1867=P$74,DATOS!C1867,"")</f>
        <v/>
      </c>
    </row>
    <row r="1940" spans="18:20" x14ac:dyDescent="0.25">
      <c r="R1940" s="83">
        <f t="shared" si="32"/>
        <v>0</v>
      </c>
      <c r="S1940" s="83">
        <f>IF(T1940="",0,IFERROR(IF(VLOOKUP(T1940,T$73:T1939,1,0)&gt;0,0,0),1))</f>
        <v>0</v>
      </c>
      <c r="T1940" s="95" t="str">
        <f>IF(DATOS!BT1868=P$74,DATOS!C1868,"")</f>
        <v/>
      </c>
    </row>
    <row r="1941" spans="18:20" x14ac:dyDescent="0.25">
      <c r="R1941" s="83">
        <f t="shared" si="32"/>
        <v>0</v>
      </c>
      <c r="S1941" s="83">
        <f>IF(T1941="",0,IFERROR(IF(VLOOKUP(T1941,T$73:T1940,1,0)&gt;0,0,0),1))</f>
        <v>0</v>
      </c>
      <c r="T1941" s="95" t="str">
        <f>IF(DATOS!BT1869=P$74,DATOS!C1869,"")</f>
        <v/>
      </c>
    </row>
    <row r="1942" spans="18:20" x14ac:dyDescent="0.25">
      <c r="R1942" s="83">
        <f t="shared" si="32"/>
        <v>0</v>
      </c>
      <c r="S1942" s="83">
        <f>IF(T1942="",0,IFERROR(IF(VLOOKUP(T1942,T$73:T1941,1,0)&gt;0,0,0),1))</f>
        <v>0</v>
      </c>
      <c r="T1942" s="95" t="str">
        <f>IF(DATOS!BT1870=P$74,DATOS!C1870,"")</f>
        <v/>
      </c>
    </row>
    <row r="1943" spans="18:20" x14ac:dyDescent="0.25">
      <c r="R1943" s="83">
        <f t="shared" si="32"/>
        <v>0</v>
      </c>
      <c r="S1943" s="83">
        <f>IF(T1943="",0,IFERROR(IF(VLOOKUP(T1943,T$73:T1942,1,0)&gt;0,0,0),1))</f>
        <v>0</v>
      </c>
      <c r="T1943" s="95" t="str">
        <f>IF(DATOS!BT1871=P$74,DATOS!C1871,"")</f>
        <v/>
      </c>
    </row>
    <row r="1944" spans="18:20" x14ac:dyDescent="0.25">
      <c r="R1944" s="83">
        <f t="shared" si="32"/>
        <v>0</v>
      </c>
      <c r="S1944" s="83">
        <f>IF(T1944="",0,IFERROR(IF(VLOOKUP(T1944,T$73:T1943,1,0)&gt;0,0,0),1))</f>
        <v>0</v>
      </c>
      <c r="T1944" s="95" t="str">
        <f>IF(DATOS!BT1872=P$74,DATOS!C1872,"")</f>
        <v/>
      </c>
    </row>
    <row r="1945" spans="18:20" x14ac:dyDescent="0.25">
      <c r="R1945" s="83">
        <f t="shared" si="32"/>
        <v>0</v>
      </c>
      <c r="S1945" s="83">
        <f>IF(T1945="",0,IFERROR(IF(VLOOKUP(T1945,T$73:T1944,1,0)&gt;0,0,0),1))</f>
        <v>0</v>
      </c>
      <c r="T1945" s="95" t="str">
        <f>IF(DATOS!BT1873=P$74,DATOS!C1873,"")</f>
        <v/>
      </c>
    </row>
    <row r="1946" spans="18:20" x14ac:dyDescent="0.25">
      <c r="R1946" s="83">
        <f t="shared" si="32"/>
        <v>0</v>
      </c>
      <c r="S1946" s="83">
        <f>IF(T1946="",0,IFERROR(IF(VLOOKUP(T1946,T$73:T1945,1,0)&gt;0,0,0),1))</f>
        <v>0</v>
      </c>
      <c r="T1946" s="95" t="str">
        <f>IF(DATOS!BT1874=P$74,DATOS!C1874,"")</f>
        <v/>
      </c>
    </row>
    <row r="1947" spans="18:20" x14ac:dyDescent="0.25">
      <c r="R1947" s="83">
        <f t="shared" si="32"/>
        <v>0</v>
      </c>
      <c r="S1947" s="83">
        <f>IF(T1947="",0,IFERROR(IF(VLOOKUP(T1947,T$73:T1946,1,0)&gt;0,0,0),1))</f>
        <v>0</v>
      </c>
      <c r="T1947" s="95" t="str">
        <f>IF(DATOS!BT1875=P$74,DATOS!C1875,"")</f>
        <v/>
      </c>
    </row>
    <row r="1948" spans="18:20" x14ac:dyDescent="0.25">
      <c r="R1948" s="83">
        <f t="shared" si="32"/>
        <v>0</v>
      </c>
      <c r="S1948" s="83">
        <f>IF(T1948="",0,IFERROR(IF(VLOOKUP(T1948,T$73:T1947,1,0)&gt;0,0,0),1))</f>
        <v>0</v>
      </c>
      <c r="T1948" s="95" t="str">
        <f>IF(DATOS!BT1876=P$74,DATOS!C1876,"")</f>
        <v/>
      </c>
    </row>
    <row r="1949" spans="18:20" x14ac:dyDescent="0.25">
      <c r="R1949" s="83">
        <f t="shared" si="32"/>
        <v>0</v>
      </c>
      <c r="S1949" s="83">
        <f>IF(T1949="",0,IFERROR(IF(VLOOKUP(T1949,T$73:T1948,1,0)&gt;0,0,0),1))</f>
        <v>0</v>
      </c>
      <c r="T1949" s="95" t="str">
        <f>IF(DATOS!BT1877=P$74,DATOS!C1877,"")</f>
        <v/>
      </c>
    </row>
    <row r="1950" spans="18:20" x14ac:dyDescent="0.25">
      <c r="R1950" s="83">
        <f t="shared" si="32"/>
        <v>0</v>
      </c>
      <c r="S1950" s="83">
        <f>IF(T1950="",0,IFERROR(IF(VLOOKUP(T1950,T$73:T1949,1,0)&gt;0,0,0),1))</f>
        <v>0</v>
      </c>
      <c r="T1950" s="95" t="str">
        <f>IF(DATOS!BT1878=P$74,DATOS!C1878,"")</f>
        <v/>
      </c>
    </row>
    <row r="1951" spans="18:20" x14ac:dyDescent="0.25">
      <c r="R1951" s="83">
        <f t="shared" si="32"/>
        <v>0</v>
      </c>
      <c r="S1951" s="83">
        <f>IF(T1951="",0,IFERROR(IF(VLOOKUP(T1951,T$73:T1950,1,0)&gt;0,0,0),1))</f>
        <v>0</v>
      </c>
      <c r="T1951" s="95" t="str">
        <f>IF(DATOS!BT1879=P$74,DATOS!C1879,"")</f>
        <v/>
      </c>
    </row>
    <row r="1952" spans="18:20" x14ac:dyDescent="0.25">
      <c r="R1952" s="83">
        <f t="shared" si="32"/>
        <v>0</v>
      </c>
      <c r="S1952" s="83">
        <f>IF(T1952="",0,IFERROR(IF(VLOOKUP(T1952,T$73:T1951,1,0)&gt;0,0,0),1))</f>
        <v>0</v>
      </c>
      <c r="T1952" s="95" t="str">
        <f>IF(DATOS!BT1880=P$74,DATOS!C1880,"")</f>
        <v/>
      </c>
    </row>
    <row r="1953" spans="18:20" x14ac:dyDescent="0.25">
      <c r="R1953" s="83">
        <f t="shared" si="32"/>
        <v>0</v>
      </c>
      <c r="S1953" s="83">
        <f>IF(T1953="",0,IFERROR(IF(VLOOKUP(T1953,T$73:T1952,1,0)&gt;0,0,0),1))</f>
        <v>0</v>
      </c>
      <c r="T1953" s="95" t="str">
        <f>IF(DATOS!BT1881=P$74,DATOS!C1881,"")</f>
        <v/>
      </c>
    </row>
    <row r="1954" spans="18:20" x14ac:dyDescent="0.25">
      <c r="R1954" s="83">
        <f t="shared" si="32"/>
        <v>0</v>
      </c>
      <c r="S1954" s="83">
        <f>IF(T1954="",0,IFERROR(IF(VLOOKUP(T1954,T$73:T1953,1,0)&gt;0,0,0),1))</f>
        <v>0</v>
      </c>
      <c r="T1954" s="95" t="str">
        <f>IF(DATOS!BT1882=P$74,DATOS!C1882,"")</f>
        <v/>
      </c>
    </row>
    <row r="1955" spans="18:20" x14ac:dyDescent="0.25">
      <c r="R1955" s="83">
        <f t="shared" si="32"/>
        <v>0</v>
      </c>
      <c r="S1955" s="83">
        <f>IF(T1955="",0,IFERROR(IF(VLOOKUP(T1955,T$73:T1954,1,0)&gt;0,0,0),1))</f>
        <v>0</v>
      </c>
      <c r="T1955" s="95" t="str">
        <f>IF(DATOS!BT1883=P$74,DATOS!C1883,"")</f>
        <v/>
      </c>
    </row>
    <row r="1956" spans="18:20" x14ac:dyDescent="0.25">
      <c r="R1956" s="83">
        <f t="shared" si="32"/>
        <v>0</v>
      </c>
      <c r="S1956" s="83">
        <f>IF(T1956="",0,IFERROR(IF(VLOOKUP(T1956,T$73:T1955,1,0)&gt;0,0,0),1))</f>
        <v>0</v>
      </c>
      <c r="T1956" s="95" t="str">
        <f>IF(DATOS!BT1884=P$74,DATOS!C1884,"")</f>
        <v/>
      </c>
    </row>
    <row r="1957" spans="18:20" x14ac:dyDescent="0.25">
      <c r="R1957" s="83">
        <f t="shared" si="32"/>
        <v>0</v>
      </c>
      <c r="S1957" s="83">
        <f>IF(T1957="",0,IFERROR(IF(VLOOKUP(T1957,T$73:T1956,1,0)&gt;0,0,0),1))</f>
        <v>0</v>
      </c>
      <c r="T1957" s="95" t="str">
        <f>IF(DATOS!BT1885=P$74,DATOS!C1885,"")</f>
        <v/>
      </c>
    </row>
    <row r="1958" spans="18:20" x14ac:dyDescent="0.25">
      <c r="R1958" s="83">
        <f t="shared" si="32"/>
        <v>0</v>
      </c>
      <c r="S1958" s="83">
        <f>IF(T1958="",0,IFERROR(IF(VLOOKUP(T1958,T$73:T1957,1,0)&gt;0,0,0),1))</f>
        <v>0</v>
      </c>
      <c r="T1958" s="95" t="str">
        <f>IF(DATOS!BT1886=P$74,DATOS!C1886,"")</f>
        <v/>
      </c>
    </row>
    <row r="1959" spans="18:20" x14ac:dyDescent="0.25">
      <c r="R1959" s="83">
        <f t="shared" si="32"/>
        <v>0</v>
      </c>
      <c r="S1959" s="83">
        <f>IF(T1959="",0,IFERROR(IF(VLOOKUP(T1959,T$73:T1958,1,0)&gt;0,0,0),1))</f>
        <v>0</v>
      </c>
      <c r="T1959" s="95" t="str">
        <f>IF(DATOS!BT1887=P$74,DATOS!C1887,"")</f>
        <v/>
      </c>
    </row>
    <row r="1960" spans="18:20" x14ac:dyDescent="0.25">
      <c r="R1960" s="83">
        <f t="shared" si="32"/>
        <v>0</v>
      </c>
      <c r="S1960" s="83">
        <f>IF(T1960="",0,IFERROR(IF(VLOOKUP(T1960,T$73:T1959,1,0)&gt;0,0,0),1))</f>
        <v>0</v>
      </c>
      <c r="T1960" s="95" t="str">
        <f>IF(DATOS!BT1888=P$74,DATOS!C1888,"")</f>
        <v/>
      </c>
    </row>
    <row r="1961" spans="18:20" x14ac:dyDescent="0.25">
      <c r="R1961" s="83">
        <f t="shared" si="32"/>
        <v>0</v>
      </c>
      <c r="S1961" s="83">
        <f>IF(T1961="",0,IFERROR(IF(VLOOKUP(T1961,T$73:T1960,1,0)&gt;0,0,0),1))</f>
        <v>0</v>
      </c>
      <c r="T1961" s="95" t="str">
        <f>IF(DATOS!BT1889=P$74,DATOS!C1889,"")</f>
        <v/>
      </c>
    </row>
    <row r="1962" spans="18:20" x14ac:dyDescent="0.25">
      <c r="R1962" s="83">
        <f t="shared" si="32"/>
        <v>0</v>
      </c>
      <c r="S1962" s="83">
        <f>IF(T1962="",0,IFERROR(IF(VLOOKUP(T1962,T$73:T1961,1,0)&gt;0,0,0),1))</f>
        <v>0</v>
      </c>
      <c r="T1962" s="95" t="str">
        <f>IF(DATOS!BT1890=P$74,DATOS!C1890,"")</f>
        <v/>
      </c>
    </row>
    <row r="1963" spans="18:20" x14ac:dyDescent="0.25">
      <c r="R1963" s="83">
        <f t="shared" si="32"/>
        <v>0</v>
      </c>
      <c r="S1963" s="83">
        <f>IF(T1963="",0,IFERROR(IF(VLOOKUP(T1963,T$73:T1962,1,0)&gt;0,0,0),1))</f>
        <v>0</v>
      </c>
      <c r="T1963" s="95" t="str">
        <f>IF(DATOS!BT1891=P$74,DATOS!C1891,"")</f>
        <v/>
      </c>
    </row>
    <row r="1964" spans="18:20" x14ac:dyDescent="0.25">
      <c r="R1964" s="83">
        <f t="shared" si="32"/>
        <v>0</v>
      </c>
      <c r="S1964" s="83">
        <f>IF(T1964="",0,IFERROR(IF(VLOOKUP(T1964,T$73:T1963,1,0)&gt;0,0,0),1))</f>
        <v>0</v>
      </c>
      <c r="T1964" s="95" t="str">
        <f>IF(DATOS!BT1892=P$74,DATOS!C1892,"")</f>
        <v/>
      </c>
    </row>
    <row r="1965" spans="18:20" x14ac:dyDescent="0.25">
      <c r="R1965" s="83">
        <f t="shared" si="32"/>
        <v>0</v>
      </c>
      <c r="S1965" s="83">
        <f>IF(T1965="",0,IFERROR(IF(VLOOKUP(T1965,T$73:T1964,1,0)&gt;0,0,0),1))</f>
        <v>0</v>
      </c>
      <c r="T1965" s="95" t="str">
        <f>IF(DATOS!BT1893=P$74,DATOS!C1893,"")</f>
        <v/>
      </c>
    </row>
    <row r="1966" spans="18:20" x14ac:dyDescent="0.25">
      <c r="R1966" s="83">
        <f t="shared" si="32"/>
        <v>0</v>
      </c>
      <c r="S1966" s="83">
        <f>IF(T1966="",0,IFERROR(IF(VLOOKUP(T1966,T$73:T1965,1,0)&gt;0,0,0),1))</f>
        <v>0</v>
      </c>
      <c r="T1966" s="95" t="str">
        <f>IF(DATOS!BT1894=P$74,DATOS!C1894,"")</f>
        <v/>
      </c>
    </row>
    <row r="1967" spans="18:20" x14ac:dyDescent="0.25">
      <c r="R1967" s="83">
        <f t="shared" si="32"/>
        <v>0</v>
      </c>
      <c r="S1967" s="83">
        <f>IF(T1967="",0,IFERROR(IF(VLOOKUP(T1967,T$73:T1966,1,0)&gt;0,0,0),1))</f>
        <v>0</v>
      </c>
      <c r="T1967" s="95" t="str">
        <f>IF(DATOS!BT1895=P$74,DATOS!C1895,"")</f>
        <v/>
      </c>
    </row>
    <row r="1968" spans="18:20" x14ac:dyDescent="0.25">
      <c r="R1968" s="83">
        <f t="shared" si="32"/>
        <v>0</v>
      </c>
      <c r="S1968" s="83">
        <f>IF(T1968="",0,IFERROR(IF(VLOOKUP(T1968,T$73:T1967,1,0)&gt;0,0,0),1))</f>
        <v>0</v>
      </c>
      <c r="T1968" s="95" t="str">
        <f>IF(DATOS!BT1896=P$74,DATOS!C1896,"")</f>
        <v/>
      </c>
    </row>
    <row r="1969" spans="18:20" x14ac:dyDescent="0.25">
      <c r="R1969" s="83">
        <f t="shared" si="32"/>
        <v>0</v>
      </c>
      <c r="S1969" s="83">
        <f>IF(T1969="",0,IFERROR(IF(VLOOKUP(T1969,T$73:T1968,1,0)&gt;0,0,0),1))</f>
        <v>0</v>
      </c>
      <c r="T1969" s="95" t="str">
        <f>IF(DATOS!BT1897=P$74,DATOS!C1897,"")</f>
        <v/>
      </c>
    </row>
    <row r="1970" spans="18:20" x14ac:dyDescent="0.25">
      <c r="R1970" s="83">
        <f t="shared" si="32"/>
        <v>0</v>
      </c>
      <c r="S1970" s="83">
        <f>IF(T1970="",0,IFERROR(IF(VLOOKUP(T1970,T$73:T1969,1,0)&gt;0,0,0),1))</f>
        <v>0</v>
      </c>
      <c r="T1970" s="95" t="str">
        <f>IF(DATOS!BT1898=P$74,DATOS!C1898,"")</f>
        <v/>
      </c>
    </row>
    <row r="1971" spans="18:20" x14ac:dyDescent="0.25">
      <c r="R1971" s="83">
        <f t="shared" si="32"/>
        <v>0</v>
      </c>
      <c r="S1971" s="83">
        <f>IF(T1971="",0,IFERROR(IF(VLOOKUP(T1971,T$73:T1970,1,0)&gt;0,0,0),1))</f>
        <v>0</v>
      </c>
      <c r="T1971" s="95" t="str">
        <f>IF(DATOS!BT1899=P$74,DATOS!C1899,"")</f>
        <v/>
      </c>
    </row>
    <row r="1972" spans="18:20" x14ac:dyDescent="0.25">
      <c r="R1972" s="83">
        <f t="shared" si="32"/>
        <v>0</v>
      </c>
      <c r="S1972" s="83">
        <f>IF(T1972="",0,IFERROR(IF(VLOOKUP(T1972,T$73:T1971,1,0)&gt;0,0,0),1))</f>
        <v>0</v>
      </c>
      <c r="T1972" s="95" t="str">
        <f>IF(DATOS!BT1900=P$74,DATOS!C1900,"")</f>
        <v/>
      </c>
    </row>
    <row r="1973" spans="18:20" x14ac:dyDescent="0.25">
      <c r="R1973" s="83">
        <f t="shared" si="32"/>
        <v>0</v>
      </c>
      <c r="S1973" s="83">
        <f>IF(T1973="",0,IFERROR(IF(VLOOKUP(T1973,T$73:T1972,1,0)&gt;0,0,0),1))</f>
        <v>0</v>
      </c>
      <c r="T1973" s="95" t="str">
        <f>IF(DATOS!BT1901=P$74,DATOS!C1901,"")</f>
        <v/>
      </c>
    </row>
    <row r="1974" spans="18:20" x14ac:dyDescent="0.25">
      <c r="R1974" s="83">
        <f t="shared" si="32"/>
        <v>0</v>
      </c>
      <c r="S1974" s="83">
        <f>IF(T1974="",0,IFERROR(IF(VLOOKUP(T1974,T$73:T1973,1,0)&gt;0,0,0),1))</f>
        <v>0</v>
      </c>
      <c r="T1974" s="95" t="str">
        <f>IF(DATOS!BT1902=P$74,DATOS!C1902,"")</f>
        <v/>
      </c>
    </row>
    <row r="1975" spans="18:20" x14ac:dyDescent="0.25">
      <c r="R1975" s="83">
        <f t="shared" si="32"/>
        <v>0</v>
      </c>
      <c r="S1975" s="83">
        <f>IF(T1975="",0,IFERROR(IF(VLOOKUP(T1975,T$73:T1974,1,0)&gt;0,0,0),1))</f>
        <v>0</v>
      </c>
      <c r="T1975" s="95" t="str">
        <f>IF(DATOS!BT1903=P$74,DATOS!C1903,"")</f>
        <v/>
      </c>
    </row>
    <row r="1976" spans="18:20" x14ac:dyDescent="0.25">
      <c r="R1976" s="83">
        <f t="shared" si="32"/>
        <v>0</v>
      </c>
      <c r="S1976" s="83">
        <f>IF(T1976="",0,IFERROR(IF(VLOOKUP(T1976,T$73:T1975,1,0)&gt;0,0,0),1))</f>
        <v>0</v>
      </c>
      <c r="T1976" s="95" t="str">
        <f>IF(DATOS!BT1904=P$74,DATOS!C1904,"")</f>
        <v/>
      </c>
    </row>
    <row r="1977" spans="18:20" x14ac:dyDescent="0.25">
      <c r="R1977" s="83">
        <f t="shared" si="32"/>
        <v>0</v>
      </c>
      <c r="S1977" s="83">
        <f>IF(T1977="",0,IFERROR(IF(VLOOKUP(T1977,T$73:T1976,1,0)&gt;0,0,0),1))</f>
        <v>0</v>
      </c>
      <c r="T1977" s="95" t="str">
        <f>IF(DATOS!BT1905=P$74,DATOS!C1905,"")</f>
        <v/>
      </c>
    </row>
    <row r="1978" spans="18:20" x14ac:dyDescent="0.25">
      <c r="R1978" s="83">
        <f t="shared" si="32"/>
        <v>0</v>
      </c>
      <c r="S1978" s="83">
        <f>IF(T1978="",0,IFERROR(IF(VLOOKUP(T1978,T$73:T1977,1,0)&gt;0,0,0),1))</f>
        <v>0</v>
      </c>
      <c r="T1978" s="95" t="str">
        <f>IF(DATOS!BT1906=P$74,DATOS!C1906,"")</f>
        <v/>
      </c>
    </row>
    <row r="1979" spans="18:20" x14ac:dyDescent="0.25">
      <c r="R1979" s="83">
        <f t="shared" si="32"/>
        <v>0</v>
      </c>
      <c r="S1979" s="83">
        <f>IF(T1979="",0,IFERROR(IF(VLOOKUP(T1979,T$73:T1978,1,0)&gt;0,0,0),1))</f>
        <v>0</v>
      </c>
      <c r="T1979" s="95" t="str">
        <f>IF(DATOS!BT1907=P$74,DATOS!C1907,"")</f>
        <v/>
      </c>
    </row>
    <row r="1980" spans="18:20" x14ac:dyDescent="0.25">
      <c r="R1980" s="83">
        <f t="shared" si="32"/>
        <v>0</v>
      </c>
      <c r="S1980" s="83">
        <f>IF(T1980="",0,IFERROR(IF(VLOOKUP(T1980,T$73:T1979,1,0)&gt;0,0,0),1))</f>
        <v>0</v>
      </c>
      <c r="T1980" s="95" t="str">
        <f>IF(DATOS!BT1908=P$74,DATOS!C1908,"")</f>
        <v/>
      </c>
    </row>
    <row r="1981" spans="18:20" x14ac:dyDescent="0.25">
      <c r="R1981" s="83">
        <f t="shared" si="32"/>
        <v>0</v>
      </c>
      <c r="S1981" s="83">
        <f>IF(T1981="",0,IFERROR(IF(VLOOKUP(T1981,T$73:T1980,1,0)&gt;0,0,0),1))</f>
        <v>0</v>
      </c>
      <c r="T1981" s="95" t="str">
        <f>IF(DATOS!BT1909=P$74,DATOS!C1909,"")</f>
        <v/>
      </c>
    </row>
    <row r="1982" spans="18:20" x14ac:dyDescent="0.25">
      <c r="R1982" s="83">
        <f t="shared" si="32"/>
        <v>0</v>
      </c>
      <c r="S1982" s="83">
        <f>IF(T1982="",0,IFERROR(IF(VLOOKUP(T1982,T$73:T1981,1,0)&gt;0,0,0),1))</f>
        <v>0</v>
      </c>
      <c r="T1982" s="95" t="str">
        <f>IF(DATOS!BT1910=P$74,DATOS!C1910,"")</f>
        <v/>
      </c>
    </row>
    <row r="1983" spans="18:20" x14ac:dyDescent="0.25">
      <c r="R1983" s="83">
        <f t="shared" si="32"/>
        <v>0</v>
      </c>
      <c r="S1983" s="83">
        <f>IF(T1983="",0,IFERROR(IF(VLOOKUP(T1983,T$73:T1982,1,0)&gt;0,0,0),1))</f>
        <v>0</v>
      </c>
      <c r="T1983" s="95" t="str">
        <f>IF(DATOS!BT1911=P$74,DATOS!C1911,"")</f>
        <v/>
      </c>
    </row>
    <row r="1984" spans="18:20" x14ac:dyDescent="0.25">
      <c r="R1984" s="83">
        <f t="shared" si="32"/>
        <v>0</v>
      </c>
      <c r="S1984" s="83">
        <f>IF(T1984="",0,IFERROR(IF(VLOOKUP(T1984,T$73:T1983,1,0)&gt;0,0,0),1))</f>
        <v>0</v>
      </c>
      <c r="T1984" s="95" t="str">
        <f>IF(DATOS!BT1912=P$74,DATOS!C1912,"")</f>
        <v/>
      </c>
    </row>
    <row r="1985" spans="18:20" x14ac:dyDescent="0.25">
      <c r="R1985" s="83">
        <f t="shared" si="32"/>
        <v>0</v>
      </c>
      <c r="S1985" s="83">
        <f>IF(T1985="",0,IFERROR(IF(VLOOKUP(T1985,T$73:T1984,1,0)&gt;0,0,0),1))</f>
        <v>0</v>
      </c>
      <c r="T1985" s="95" t="str">
        <f>IF(DATOS!BT1913=P$74,DATOS!C1913,"")</f>
        <v/>
      </c>
    </row>
    <row r="1986" spans="18:20" x14ac:dyDescent="0.25">
      <c r="R1986" s="83">
        <f t="shared" si="32"/>
        <v>0</v>
      </c>
      <c r="S1986" s="83">
        <f>IF(T1986="",0,IFERROR(IF(VLOOKUP(T1986,T$73:T1985,1,0)&gt;0,0,0),1))</f>
        <v>0</v>
      </c>
      <c r="T1986" s="95" t="str">
        <f>IF(DATOS!BT1914=P$74,DATOS!C1914,"")</f>
        <v/>
      </c>
    </row>
    <row r="1987" spans="18:20" x14ac:dyDescent="0.25">
      <c r="R1987" s="83">
        <f t="shared" si="32"/>
        <v>0</v>
      </c>
      <c r="S1987" s="83">
        <f>IF(T1987="",0,IFERROR(IF(VLOOKUP(T1987,T$73:T1986,1,0)&gt;0,0,0),1))</f>
        <v>0</v>
      </c>
      <c r="T1987" s="95" t="str">
        <f>IF(DATOS!BT1915=P$74,DATOS!C1915,"")</f>
        <v/>
      </c>
    </row>
    <row r="1988" spans="18:20" x14ac:dyDescent="0.25">
      <c r="R1988" s="83">
        <f t="shared" si="32"/>
        <v>0</v>
      </c>
      <c r="S1988" s="83">
        <f>IF(T1988="",0,IFERROR(IF(VLOOKUP(T1988,T$73:T1987,1,0)&gt;0,0,0),1))</f>
        <v>0</v>
      </c>
      <c r="T1988" s="95" t="str">
        <f>IF(DATOS!BT1916=P$74,DATOS!C1916,"")</f>
        <v/>
      </c>
    </row>
    <row r="1989" spans="18:20" x14ac:dyDescent="0.25">
      <c r="R1989" s="83">
        <f t="shared" si="32"/>
        <v>0</v>
      </c>
      <c r="S1989" s="83">
        <f>IF(T1989="",0,IFERROR(IF(VLOOKUP(T1989,T$73:T1988,1,0)&gt;0,0,0),1))</f>
        <v>0</v>
      </c>
      <c r="T1989" s="95" t="str">
        <f>IF(DATOS!BT1917=P$74,DATOS!C1917,"")</f>
        <v/>
      </c>
    </row>
    <row r="1990" spans="18:20" x14ac:dyDescent="0.25">
      <c r="R1990" s="83">
        <f t="shared" si="32"/>
        <v>0</v>
      </c>
      <c r="S1990" s="83">
        <f>IF(T1990="",0,IFERROR(IF(VLOOKUP(T1990,T$73:T1989,1,0)&gt;0,0,0),1))</f>
        <v>0</v>
      </c>
      <c r="T1990" s="95" t="str">
        <f>IF(DATOS!BT1918=P$74,DATOS!C1918,"")</f>
        <v/>
      </c>
    </row>
    <row r="1991" spans="18:20" x14ac:dyDescent="0.25">
      <c r="R1991" s="83">
        <f t="shared" si="32"/>
        <v>0</v>
      </c>
      <c r="S1991" s="83">
        <f>IF(T1991="",0,IFERROR(IF(VLOOKUP(T1991,T$73:T1990,1,0)&gt;0,0,0),1))</f>
        <v>0</v>
      </c>
      <c r="T1991" s="95" t="str">
        <f>IF(DATOS!BT1919=P$74,DATOS!C1919,"")</f>
        <v/>
      </c>
    </row>
    <row r="1992" spans="18:20" x14ac:dyDescent="0.25">
      <c r="R1992" s="83">
        <f t="shared" si="32"/>
        <v>0</v>
      </c>
      <c r="S1992" s="83">
        <f>IF(T1992="",0,IFERROR(IF(VLOOKUP(T1992,T$73:T1991,1,0)&gt;0,0,0),1))</f>
        <v>0</v>
      </c>
      <c r="T1992" s="95" t="str">
        <f>IF(DATOS!BT1920=P$74,DATOS!C1920,"")</f>
        <v/>
      </c>
    </row>
    <row r="1993" spans="18:20" x14ac:dyDescent="0.25">
      <c r="R1993" s="83">
        <f t="shared" si="32"/>
        <v>0</v>
      </c>
      <c r="S1993" s="83">
        <f>IF(T1993="",0,IFERROR(IF(VLOOKUP(T1993,T$73:T1992,1,0)&gt;0,0,0),1))</f>
        <v>0</v>
      </c>
      <c r="T1993" s="95" t="str">
        <f>IF(DATOS!BT1921=P$74,DATOS!C1921,"")</f>
        <v/>
      </c>
    </row>
    <row r="1994" spans="18:20" x14ac:dyDescent="0.25">
      <c r="R1994" s="83">
        <f t="shared" ref="R1994:R2057" si="33">R1993+S1994</f>
        <v>0</v>
      </c>
      <c r="S1994" s="83">
        <f>IF(T1994="",0,IFERROR(IF(VLOOKUP(T1994,T$73:T1993,1,0)&gt;0,0,0),1))</f>
        <v>0</v>
      </c>
      <c r="T1994" s="95" t="str">
        <f>IF(DATOS!BT1922=P$74,DATOS!C1922,"")</f>
        <v/>
      </c>
    </row>
    <row r="1995" spans="18:20" x14ac:dyDescent="0.25">
      <c r="R1995" s="83">
        <f t="shared" si="33"/>
        <v>0</v>
      </c>
      <c r="S1995" s="83">
        <f>IF(T1995="",0,IFERROR(IF(VLOOKUP(T1995,T$73:T1994,1,0)&gt;0,0,0),1))</f>
        <v>0</v>
      </c>
      <c r="T1995" s="95" t="str">
        <f>IF(DATOS!BT1923=P$74,DATOS!C1923,"")</f>
        <v/>
      </c>
    </row>
    <row r="1996" spans="18:20" x14ac:dyDescent="0.25">
      <c r="R1996" s="83">
        <f t="shared" si="33"/>
        <v>0</v>
      </c>
      <c r="S1996" s="83">
        <f>IF(T1996="",0,IFERROR(IF(VLOOKUP(T1996,T$73:T1995,1,0)&gt;0,0,0),1))</f>
        <v>0</v>
      </c>
      <c r="T1996" s="95" t="str">
        <f>IF(DATOS!BT1924=P$74,DATOS!C1924,"")</f>
        <v/>
      </c>
    </row>
    <row r="1997" spans="18:20" x14ac:dyDescent="0.25">
      <c r="R1997" s="83">
        <f t="shared" si="33"/>
        <v>0</v>
      </c>
      <c r="S1997" s="83">
        <f>IF(T1997="",0,IFERROR(IF(VLOOKUP(T1997,T$73:T1996,1,0)&gt;0,0,0),1))</f>
        <v>0</v>
      </c>
      <c r="T1997" s="95" t="str">
        <f>IF(DATOS!BT1925=P$74,DATOS!C1925,"")</f>
        <v/>
      </c>
    </row>
    <row r="1998" spans="18:20" x14ac:dyDescent="0.25">
      <c r="R1998" s="83">
        <f t="shared" si="33"/>
        <v>0</v>
      </c>
      <c r="S1998" s="83">
        <f>IF(T1998="",0,IFERROR(IF(VLOOKUP(T1998,T$73:T1997,1,0)&gt;0,0,0),1))</f>
        <v>0</v>
      </c>
      <c r="T1998" s="95" t="str">
        <f>IF(DATOS!BT1926=P$74,DATOS!C1926,"")</f>
        <v/>
      </c>
    </row>
    <row r="1999" spans="18:20" x14ac:dyDescent="0.25">
      <c r="R1999" s="83">
        <f t="shared" si="33"/>
        <v>0</v>
      </c>
      <c r="S1999" s="83">
        <f>IF(T1999="",0,IFERROR(IF(VLOOKUP(T1999,T$73:T1998,1,0)&gt;0,0,0),1))</f>
        <v>0</v>
      </c>
      <c r="T1999" s="95" t="str">
        <f>IF(DATOS!BT1927=P$74,DATOS!C1927,"")</f>
        <v/>
      </c>
    </row>
    <row r="2000" spans="18:20" x14ac:dyDescent="0.25">
      <c r="R2000" s="83">
        <f t="shared" si="33"/>
        <v>0</v>
      </c>
      <c r="S2000" s="83">
        <f>IF(T2000="",0,IFERROR(IF(VLOOKUP(T2000,T$73:T1999,1,0)&gt;0,0,0),1))</f>
        <v>0</v>
      </c>
      <c r="T2000" s="95" t="str">
        <f>IF(DATOS!BT1928=P$74,DATOS!C1928,"")</f>
        <v/>
      </c>
    </row>
    <row r="2001" spans="18:20" x14ac:dyDescent="0.25">
      <c r="R2001" s="83">
        <f t="shared" si="33"/>
        <v>0</v>
      </c>
      <c r="S2001" s="83">
        <f>IF(T2001="",0,IFERROR(IF(VLOOKUP(T2001,T$73:T2000,1,0)&gt;0,0,0),1))</f>
        <v>0</v>
      </c>
      <c r="T2001" s="95" t="str">
        <f>IF(DATOS!BT1929=P$74,DATOS!C1929,"")</f>
        <v/>
      </c>
    </row>
    <row r="2002" spans="18:20" x14ac:dyDescent="0.25">
      <c r="R2002" s="83">
        <f t="shared" si="33"/>
        <v>0</v>
      </c>
      <c r="S2002" s="83">
        <f>IF(T2002="",0,IFERROR(IF(VLOOKUP(T2002,T$73:T2001,1,0)&gt;0,0,0),1))</f>
        <v>0</v>
      </c>
      <c r="T2002" s="95" t="str">
        <f>IF(DATOS!BT1930=P$74,DATOS!C1930,"")</f>
        <v/>
      </c>
    </row>
    <row r="2003" spans="18:20" x14ac:dyDescent="0.25">
      <c r="R2003" s="83">
        <f t="shared" si="33"/>
        <v>0</v>
      </c>
      <c r="S2003" s="83">
        <f>IF(T2003="",0,IFERROR(IF(VLOOKUP(T2003,T$73:T2002,1,0)&gt;0,0,0),1))</f>
        <v>0</v>
      </c>
      <c r="T2003" s="95" t="str">
        <f>IF(DATOS!BT1931=P$74,DATOS!C1931,"")</f>
        <v/>
      </c>
    </row>
    <row r="2004" spans="18:20" x14ac:dyDescent="0.25">
      <c r="R2004" s="83">
        <f t="shared" si="33"/>
        <v>0</v>
      </c>
      <c r="S2004" s="83">
        <f>IF(T2004="",0,IFERROR(IF(VLOOKUP(T2004,T$73:T2003,1,0)&gt;0,0,0),1))</f>
        <v>0</v>
      </c>
      <c r="T2004" s="95" t="str">
        <f>IF(DATOS!BT1932=P$74,DATOS!C1932,"")</f>
        <v/>
      </c>
    </row>
    <row r="2005" spans="18:20" x14ac:dyDescent="0.25">
      <c r="R2005" s="83">
        <f t="shared" si="33"/>
        <v>0</v>
      </c>
      <c r="S2005" s="83">
        <f>IF(T2005="",0,IFERROR(IF(VLOOKUP(T2005,T$73:T2004,1,0)&gt;0,0,0),1))</f>
        <v>0</v>
      </c>
      <c r="T2005" s="95" t="str">
        <f>IF(DATOS!BT1933=P$74,DATOS!C1933,"")</f>
        <v/>
      </c>
    </row>
    <row r="2006" spans="18:20" x14ac:dyDescent="0.25">
      <c r="R2006" s="83">
        <f t="shared" si="33"/>
        <v>0</v>
      </c>
      <c r="S2006" s="83">
        <f>IF(T2006="",0,IFERROR(IF(VLOOKUP(T2006,T$73:T2005,1,0)&gt;0,0,0),1))</f>
        <v>0</v>
      </c>
      <c r="T2006" s="95" t="str">
        <f>IF(DATOS!BT1934=P$74,DATOS!C1934,"")</f>
        <v/>
      </c>
    </row>
    <row r="2007" spans="18:20" x14ac:dyDescent="0.25">
      <c r="R2007" s="83">
        <f t="shared" si="33"/>
        <v>0</v>
      </c>
      <c r="S2007" s="83">
        <f>IF(T2007="",0,IFERROR(IF(VLOOKUP(T2007,T$73:T2006,1,0)&gt;0,0,0),1))</f>
        <v>0</v>
      </c>
      <c r="T2007" s="95" t="str">
        <f>IF(DATOS!BT1935=P$74,DATOS!C1935,"")</f>
        <v/>
      </c>
    </row>
    <row r="2008" spans="18:20" x14ac:dyDescent="0.25">
      <c r="R2008" s="83">
        <f t="shared" si="33"/>
        <v>0</v>
      </c>
      <c r="S2008" s="83">
        <f>IF(T2008="",0,IFERROR(IF(VLOOKUP(T2008,T$73:T2007,1,0)&gt;0,0,0),1))</f>
        <v>0</v>
      </c>
      <c r="T2008" s="95" t="str">
        <f>IF(DATOS!BT1936=P$74,DATOS!C1936,"")</f>
        <v/>
      </c>
    </row>
    <row r="2009" spans="18:20" x14ac:dyDescent="0.25">
      <c r="R2009" s="83">
        <f t="shared" si="33"/>
        <v>0</v>
      </c>
      <c r="S2009" s="83">
        <f>IF(T2009="",0,IFERROR(IF(VLOOKUP(T2009,T$73:T2008,1,0)&gt;0,0,0),1))</f>
        <v>0</v>
      </c>
      <c r="T2009" s="95" t="str">
        <f>IF(DATOS!BT1937=P$74,DATOS!C1937,"")</f>
        <v/>
      </c>
    </row>
    <row r="2010" spans="18:20" x14ac:dyDescent="0.25">
      <c r="R2010" s="83">
        <f t="shared" si="33"/>
        <v>0</v>
      </c>
      <c r="S2010" s="83">
        <f>IF(T2010="",0,IFERROR(IF(VLOOKUP(T2010,T$73:T2009,1,0)&gt;0,0,0),1))</f>
        <v>0</v>
      </c>
      <c r="T2010" s="95" t="str">
        <f>IF(DATOS!BT1938=P$74,DATOS!C1938,"")</f>
        <v/>
      </c>
    </row>
    <row r="2011" spans="18:20" x14ac:dyDescent="0.25">
      <c r="R2011" s="83">
        <f t="shared" si="33"/>
        <v>0</v>
      </c>
      <c r="S2011" s="83">
        <f>IF(T2011="",0,IFERROR(IF(VLOOKUP(T2011,T$73:T2010,1,0)&gt;0,0,0),1))</f>
        <v>0</v>
      </c>
      <c r="T2011" s="95" t="str">
        <f>IF(DATOS!BT1939=P$74,DATOS!C1939,"")</f>
        <v/>
      </c>
    </row>
    <row r="2012" spans="18:20" x14ac:dyDescent="0.25">
      <c r="R2012" s="83">
        <f t="shared" si="33"/>
        <v>0</v>
      </c>
      <c r="S2012" s="83">
        <f>IF(T2012="",0,IFERROR(IF(VLOOKUP(T2012,T$73:T2011,1,0)&gt;0,0,0),1))</f>
        <v>0</v>
      </c>
      <c r="T2012" s="95" t="str">
        <f>IF(DATOS!BT1940=P$74,DATOS!C1940,"")</f>
        <v/>
      </c>
    </row>
    <row r="2013" spans="18:20" x14ac:dyDescent="0.25">
      <c r="R2013" s="83">
        <f t="shared" si="33"/>
        <v>0</v>
      </c>
      <c r="S2013" s="83">
        <f>IF(T2013="",0,IFERROR(IF(VLOOKUP(T2013,T$73:T2012,1,0)&gt;0,0,0),1))</f>
        <v>0</v>
      </c>
      <c r="T2013" s="95" t="str">
        <f>IF(DATOS!BT1941=P$74,DATOS!C1941,"")</f>
        <v/>
      </c>
    </row>
    <row r="2014" spans="18:20" x14ac:dyDescent="0.25">
      <c r="R2014" s="83">
        <f t="shared" si="33"/>
        <v>0</v>
      </c>
      <c r="S2014" s="83">
        <f>IF(T2014="",0,IFERROR(IF(VLOOKUP(T2014,T$73:T2013,1,0)&gt;0,0,0),1))</f>
        <v>0</v>
      </c>
      <c r="T2014" s="95" t="str">
        <f>IF(DATOS!BT1942=P$74,DATOS!C1942,"")</f>
        <v/>
      </c>
    </row>
    <row r="2015" spans="18:20" x14ac:dyDescent="0.25">
      <c r="R2015" s="83">
        <f t="shared" si="33"/>
        <v>0</v>
      </c>
      <c r="S2015" s="83">
        <f>IF(T2015="",0,IFERROR(IF(VLOOKUP(T2015,T$73:T2014,1,0)&gt;0,0,0),1))</f>
        <v>0</v>
      </c>
      <c r="T2015" s="95" t="str">
        <f>IF(DATOS!BT1943=P$74,DATOS!C1943,"")</f>
        <v/>
      </c>
    </row>
    <row r="2016" spans="18:20" x14ac:dyDescent="0.25">
      <c r="R2016" s="83">
        <f t="shared" si="33"/>
        <v>0</v>
      </c>
      <c r="S2016" s="83">
        <f>IF(T2016="",0,IFERROR(IF(VLOOKUP(T2016,T$73:T2015,1,0)&gt;0,0,0),1))</f>
        <v>0</v>
      </c>
      <c r="T2016" s="95" t="str">
        <f>IF(DATOS!BT1944=P$74,DATOS!C1944,"")</f>
        <v/>
      </c>
    </row>
    <row r="2017" spans="18:20" x14ac:dyDescent="0.25">
      <c r="R2017" s="83">
        <f t="shared" si="33"/>
        <v>0</v>
      </c>
      <c r="S2017" s="83">
        <f>IF(T2017="",0,IFERROR(IF(VLOOKUP(T2017,T$73:T2016,1,0)&gt;0,0,0),1))</f>
        <v>0</v>
      </c>
      <c r="T2017" s="95" t="str">
        <f>IF(DATOS!BT1945=P$74,DATOS!C1945,"")</f>
        <v/>
      </c>
    </row>
    <row r="2018" spans="18:20" x14ac:dyDescent="0.25">
      <c r="R2018" s="83">
        <f t="shared" si="33"/>
        <v>0</v>
      </c>
      <c r="S2018" s="83">
        <f>IF(T2018="",0,IFERROR(IF(VLOOKUP(T2018,T$73:T2017,1,0)&gt;0,0,0),1))</f>
        <v>0</v>
      </c>
      <c r="T2018" s="95" t="str">
        <f>IF(DATOS!BT1946=P$74,DATOS!C1946,"")</f>
        <v/>
      </c>
    </row>
    <row r="2019" spans="18:20" x14ac:dyDescent="0.25">
      <c r="R2019" s="83">
        <f t="shared" si="33"/>
        <v>0</v>
      </c>
      <c r="S2019" s="83">
        <f>IF(T2019="",0,IFERROR(IF(VLOOKUP(T2019,T$73:T2018,1,0)&gt;0,0,0),1))</f>
        <v>0</v>
      </c>
      <c r="T2019" s="95" t="str">
        <f>IF(DATOS!BT1947=P$74,DATOS!C1947,"")</f>
        <v/>
      </c>
    </row>
    <row r="2020" spans="18:20" x14ac:dyDescent="0.25">
      <c r="R2020" s="83">
        <f t="shared" si="33"/>
        <v>0</v>
      </c>
      <c r="S2020" s="83">
        <f>IF(T2020="",0,IFERROR(IF(VLOOKUP(T2020,T$73:T2019,1,0)&gt;0,0,0),1))</f>
        <v>0</v>
      </c>
      <c r="T2020" s="95" t="str">
        <f>IF(DATOS!BT1948=P$74,DATOS!C1948,"")</f>
        <v/>
      </c>
    </row>
    <row r="2021" spans="18:20" x14ac:dyDescent="0.25">
      <c r="R2021" s="83">
        <f t="shared" si="33"/>
        <v>0</v>
      </c>
      <c r="S2021" s="83">
        <f>IF(T2021="",0,IFERROR(IF(VLOOKUP(T2021,T$73:T2020,1,0)&gt;0,0,0),1))</f>
        <v>0</v>
      </c>
      <c r="T2021" s="95" t="str">
        <f>IF(DATOS!BT1949=P$74,DATOS!C1949,"")</f>
        <v/>
      </c>
    </row>
    <row r="2022" spans="18:20" x14ac:dyDescent="0.25">
      <c r="R2022" s="83">
        <f t="shared" si="33"/>
        <v>0</v>
      </c>
      <c r="S2022" s="83">
        <f>IF(T2022="",0,IFERROR(IF(VLOOKUP(T2022,T$73:T2021,1,0)&gt;0,0,0),1))</f>
        <v>0</v>
      </c>
      <c r="T2022" s="95" t="str">
        <f>IF(DATOS!BT1950=P$74,DATOS!C1950,"")</f>
        <v/>
      </c>
    </row>
    <row r="2023" spans="18:20" x14ac:dyDescent="0.25">
      <c r="R2023" s="83">
        <f t="shared" si="33"/>
        <v>0</v>
      </c>
      <c r="S2023" s="83">
        <f>IF(T2023="",0,IFERROR(IF(VLOOKUP(T2023,T$73:T2022,1,0)&gt;0,0,0),1))</f>
        <v>0</v>
      </c>
      <c r="T2023" s="95" t="str">
        <f>IF(DATOS!BT1951=P$74,DATOS!C1951,"")</f>
        <v/>
      </c>
    </row>
    <row r="2024" spans="18:20" x14ac:dyDescent="0.25">
      <c r="R2024" s="83">
        <f t="shared" si="33"/>
        <v>0</v>
      </c>
      <c r="S2024" s="83">
        <f>IF(T2024="",0,IFERROR(IF(VLOOKUP(T2024,T$73:T2023,1,0)&gt;0,0,0),1))</f>
        <v>0</v>
      </c>
      <c r="T2024" s="95" t="str">
        <f>IF(DATOS!BT1952=P$74,DATOS!C1952,"")</f>
        <v/>
      </c>
    </row>
    <row r="2025" spans="18:20" x14ac:dyDescent="0.25">
      <c r="R2025" s="83">
        <f t="shared" si="33"/>
        <v>0</v>
      </c>
      <c r="S2025" s="83">
        <f>IF(T2025="",0,IFERROR(IF(VLOOKUP(T2025,T$73:T2024,1,0)&gt;0,0,0),1))</f>
        <v>0</v>
      </c>
      <c r="T2025" s="95" t="str">
        <f>IF(DATOS!BT1953=P$74,DATOS!C1953,"")</f>
        <v/>
      </c>
    </row>
    <row r="2026" spans="18:20" x14ac:dyDescent="0.25">
      <c r="R2026" s="83">
        <f t="shared" si="33"/>
        <v>0</v>
      </c>
      <c r="S2026" s="83">
        <f>IF(T2026="",0,IFERROR(IF(VLOOKUP(T2026,T$73:T2025,1,0)&gt;0,0,0),1))</f>
        <v>0</v>
      </c>
      <c r="T2026" s="95" t="str">
        <f>IF(DATOS!BT1954=P$74,DATOS!C1954,"")</f>
        <v/>
      </c>
    </row>
    <row r="2027" spans="18:20" x14ac:dyDescent="0.25">
      <c r="R2027" s="83">
        <f t="shared" si="33"/>
        <v>0</v>
      </c>
      <c r="S2027" s="83">
        <f>IF(T2027="",0,IFERROR(IF(VLOOKUP(T2027,T$73:T2026,1,0)&gt;0,0,0),1))</f>
        <v>0</v>
      </c>
      <c r="T2027" s="95" t="str">
        <f>IF(DATOS!BT1955=P$74,DATOS!C1955,"")</f>
        <v/>
      </c>
    </row>
    <row r="2028" spans="18:20" x14ac:dyDescent="0.25">
      <c r="R2028" s="83">
        <f t="shared" si="33"/>
        <v>0</v>
      </c>
      <c r="S2028" s="83">
        <f>IF(T2028="",0,IFERROR(IF(VLOOKUP(T2028,T$73:T2027,1,0)&gt;0,0,0),1))</f>
        <v>0</v>
      </c>
      <c r="T2028" s="95" t="str">
        <f>IF(DATOS!BT1956=P$74,DATOS!C1956,"")</f>
        <v/>
      </c>
    </row>
    <row r="2029" spans="18:20" x14ac:dyDescent="0.25">
      <c r="R2029" s="83">
        <f t="shared" si="33"/>
        <v>0</v>
      </c>
      <c r="S2029" s="83">
        <f>IF(T2029="",0,IFERROR(IF(VLOOKUP(T2029,T$73:T2028,1,0)&gt;0,0,0),1))</f>
        <v>0</v>
      </c>
      <c r="T2029" s="95" t="str">
        <f>IF(DATOS!BT1957=P$74,DATOS!C1957,"")</f>
        <v/>
      </c>
    </row>
    <row r="2030" spans="18:20" x14ac:dyDescent="0.25">
      <c r="R2030" s="83">
        <f t="shared" si="33"/>
        <v>0</v>
      </c>
      <c r="S2030" s="83">
        <f>IF(T2030="",0,IFERROR(IF(VLOOKUP(T2030,T$73:T2029,1,0)&gt;0,0,0),1))</f>
        <v>0</v>
      </c>
      <c r="T2030" s="95" t="str">
        <f>IF(DATOS!BT1958=P$74,DATOS!C1958,"")</f>
        <v/>
      </c>
    </row>
    <row r="2031" spans="18:20" x14ac:dyDescent="0.25">
      <c r="R2031" s="83">
        <f t="shared" si="33"/>
        <v>0</v>
      </c>
      <c r="S2031" s="83">
        <f>IF(T2031="",0,IFERROR(IF(VLOOKUP(T2031,T$73:T2030,1,0)&gt;0,0,0),1))</f>
        <v>0</v>
      </c>
      <c r="T2031" s="95" t="str">
        <f>IF(DATOS!BT1959=P$74,DATOS!C1959,"")</f>
        <v/>
      </c>
    </row>
    <row r="2032" spans="18:20" x14ac:dyDescent="0.25">
      <c r="R2032" s="83">
        <f t="shared" si="33"/>
        <v>0</v>
      </c>
      <c r="S2032" s="83">
        <f>IF(T2032="",0,IFERROR(IF(VLOOKUP(T2032,T$73:T2031,1,0)&gt;0,0,0),1))</f>
        <v>0</v>
      </c>
      <c r="T2032" s="95" t="str">
        <f>IF(DATOS!BT1960=P$74,DATOS!C1960,"")</f>
        <v/>
      </c>
    </row>
    <row r="2033" spans="18:20" x14ac:dyDescent="0.25">
      <c r="R2033" s="83">
        <f t="shared" si="33"/>
        <v>0</v>
      </c>
      <c r="S2033" s="83">
        <f>IF(T2033="",0,IFERROR(IF(VLOOKUP(T2033,T$73:T2032,1,0)&gt;0,0,0),1))</f>
        <v>0</v>
      </c>
      <c r="T2033" s="95" t="str">
        <f>IF(DATOS!BT1961=P$74,DATOS!C1961,"")</f>
        <v/>
      </c>
    </row>
    <row r="2034" spans="18:20" x14ac:dyDescent="0.25">
      <c r="R2034" s="83">
        <f t="shared" si="33"/>
        <v>0</v>
      </c>
      <c r="S2034" s="83">
        <f>IF(T2034="",0,IFERROR(IF(VLOOKUP(T2034,T$73:T2033,1,0)&gt;0,0,0),1))</f>
        <v>0</v>
      </c>
      <c r="T2034" s="95" t="str">
        <f>IF(DATOS!BT1962=P$74,DATOS!C1962,"")</f>
        <v/>
      </c>
    </row>
    <row r="2035" spans="18:20" x14ac:dyDescent="0.25">
      <c r="R2035" s="83">
        <f t="shared" si="33"/>
        <v>0</v>
      </c>
      <c r="S2035" s="83">
        <f>IF(T2035="",0,IFERROR(IF(VLOOKUP(T2035,T$73:T2034,1,0)&gt;0,0,0),1))</f>
        <v>0</v>
      </c>
      <c r="T2035" s="95" t="str">
        <f>IF(DATOS!BT1963=P$74,DATOS!C1963,"")</f>
        <v/>
      </c>
    </row>
    <row r="2036" spans="18:20" x14ac:dyDescent="0.25">
      <c r="R2036" s="83">
        <f t="shared" si="33"/>
        <v>0</v>
      </c>
      <c r="S2036" s="83">
        <f>IF(T2036="",0,IFERROR(IF(VLOOKUP(T2036,T$73:T2035,1,0)&gt;0,0,0),1))</f>
        <v>0</v>
      </c>
      <c r="T2036" s="95" t="str">
        <f>IF(DATOS!BT1964=P$74,DATOS!C1964,"")</f>
        <v/>
      </c>
    </row>
    <row r="2037" spans="18:20" x14ac:dyDescent="0.25">
      <c r="R2037" s="83">
        <f t="shared" si="33"/>
        <v>0</v>
      </c>
      <c r="S2037" s="83">
        <f>IF(T2037="",0,IFERROR(IF(VLOOKUP(T2037,T$73:T2036,1,0)&gt;0,0,0),1))</f>
        <v>0</v>
      </c>
      <c r="T2037" s="95" t="str">
        <f>IF(DATOS!BT1965=P$74,DATOS!C1965,"")</f>
        <v/>
      </c>
    </row>
    <row r="2038" spans="18:20" x14ac:dyDescent="0.25">
      <c r="R2038" s="83">
        <f t="shared" si="33"/>
        <v>0</v>
      </c>
      <c r="S2038" s="83">
        <f>IF(T2038="",0,IFERROR(IF(VLOOKUP(T2038,T$73:T2037,1,0)&gt;0,0,0),1))</f>
        <v>0</v>
      </c>
      <c r="T2038" s="95" t="str">
        <f>IF(DATOS!BT1966=P$74,DATOS!C1966,"")</f>
        <v/>
      </c>
    </row>
    <row r="2039" spans="18:20" x14ac:dyDescent="0.25">
      <c r="R2039" s="83">
        <f t="shared" si="33"/>
        <v>0</v>
      </c>
      <c r="S2039" s="83">
        <f>IF(T2039="",0,IFERROR(IF(VLOOKUP(T2039,T$73:T2038,1,0)&gt;0,0,0),1))</f>
        <v>0</v>
      </c>
      <c r="T2039" s="95" t="str">
        <f>IF(DATOS!BT1967=P$74,DATOS!C1967,"")</f>
        <v/>
      </c>
    </row>
    <row r="2040" spans="18:20" x14ac:dyDescent="0.25">
      <c r="R2040" s="83">
        <f t="shared" si="33"/>
        <v>0</v>
      </c>
      <c r="S2040" s="83">
        <f>IF(T2040="",0,IFERROR(IF(VLOOKUP(T2040,T$73:T2039,1,0)&gt;0,0,0),1))</f>
        <v>0</v>
      </c>
      <c r="T2040" s="95" t="str">
        <f>IF(DATOS!BT1968=P$74,DATOS!C1968,"")</f>
        <v/>
      </c>
    </row>
    <row r="2041" spans="18:20" x14ac:dyDescent="0.25">
      <c r="R2041" s="83">
        <f t="shared" si="33"/>
        <v>0</v>
      </c>
      <c r="S2041" s="83">
        <f>IF(T2041="",0,IFERROR(IF(VLOOKUP(T2041,T$73:T2040,1,0)&gt;0,0,0),1))</f>
        <v>0</v>
      </c>
      <c r="T2041" s="95" t="str">
        <f>IF(DATOS!BT1969=P$74,DATOS!C1969,"")</f>
        <v/>
      </c>
    </row>
    <row r="2042" spans="18:20" x14ac:dyDescent="0.25">
      <c r="R2042" s="83">
        <f t="shared" si="33"/>
        <v>0</v>
      </c>
      <c r="S2042" s="83">
        <f>IF(T2042="",0,IFERROR(IF(VLOOKUP(T2042,T$73:T2041,1,0)&gt;0,0,0),1))</f>
        <v>0</v>
      </c>
      <c r="T2042" s="95" t="str">
        <f>IF(DATOS!BT1970=P$74,DATOS!C1970,"")</f>
        <v/>
      </c>
    </row>
    <row r="2043" spans="18:20" x14ac:dyDescent="0.25">
      <c r="R2043" s="83">
        <f t="shared" si="33"/>
        <v>0</v>
      </c>
      <c r="S2043" s="83">
        <f>IF(T2043="",0,IFERROR(IF(VLOOKUP(T2043,T$73:T2042,1,0)&gt;0,0,0),1))</f>
        <v>0</v>
      </c>
      <c r="T2043" s="95" t="str">
        <f>IF(DATOS!BT1971=P$74,DATOS!C1971,"")</f>
        <v/>
      </c>
    </row>
    <row r="2044" spans="18:20" x14ac:dyDescent="0.25">
      <c r="R2044" s="83">
        <f t="shared" si="33"/>
        <v>0</v>
      </c>
      <c r="S2044" s="83">
        <f>IF(T2044="",0,IFERROR(IF(VLOOKUP(T2044,T$73:T2043,1,0)&gt;0,0,0),1))</f>
        <v>0</v>
      </c>
      <c r="T2044" s="95" t="str">
        <f>IF(DATOS!BT1972=P$74,DATOS!C1972,"")</f>
        <v/>
      </c>
    </row>
    <row r="2045" spans="18:20" x14ac:dyDescent="0.25">
      <c r="R2045" s="83">
        <f t="shared" si="33"/>
        <v>0</v>
      </c>
      <c r="S2045" s="83">
        <f>IF(T2045="",0,IFERROR(IF(VLOOKUP(T2045,T$73:T2044,1,0)&gt;0,0,0),1))</f>
        <v>0</v>
      </c>
      <c r="T2045" s="95" t="str">
        <f>IF(DATOS!BT1973=P$74,DATOS!C1973,"")</f>
        <v/>
      </c>
    </row>
    <row r="2046" spans="18:20" x14ac:dyDescent="0.25">
      <c r="R2046" s="83">
        <f t="shared" si="33"/>
        <v>0</v>
      </c>
      <c r="S2046" s="83">
        <f>IF(T2046="",0,IFERROR(IF(VLOOKUP(T2046,T$73:T2045,1,0)&gt;0,0,0),1))</f>
        <v>0</v>
      </c>
      <c r="T2046" s="95" t="str">
        <f>IF(DATOS!BT1974=P$74,DATOS!C1974,"")</f>
        <v/>
      </c>
    </row>
    <row r="2047" spans="18:20" x14ac:dyDescent="0.25">
      <c r="R2047" s="83">
        <f t="shared" si="33"/>
        <v>0</v>
      </c>
      <c r="S2047" s="83">
        <f>IF(T2047="",0,IFERROR(IF(VLOOKUP(T2047,T$73:T2046,1,0)&gt;0,0,0),1))</f>
        <v>0</v>
      </c>
      <c r="T2047" s="95" t="str">
        <f>IF(DATOS!BT1975=P$74,DATOS!C1975,"")</f>
        <v/>
      </c>
    </row>
    <row r="2048" spans="18:20" x14ac:dyDescent="0.25">
      <c r="R2048" s="83">
        <f t="shared" si="33"/>
        <v>0</v>
      </c>
      <c r="S2048" s="83">
        <f>IF(T2048="",0,IFERROR(IF(VLOOKUP(T2048,T$73:T2047,1,0)&gt;0,0,0),1))</f>
        <v>0</v>
      </c>
      <c r="T2048" s="95" t="str">
        <f>IF(DATOS!BT1976=P$74,DATOS!C1976,"")</f>
        <v/>
      </c>
    </row>
    <row r="2049" spans="18:20" x14ac:dyDescent="0.25">
      <c r="R2049" s="83">
        <f t="shared" si="33"/>
        <v>0</v>
      </c>
      <c r="S2049" s="83">
        <f>IF(T2049="",0,IFERROR(IF(VLOOKUP(T2049,T$73:T2048,1,0)&gt;0,0,0),1))</f>
        <v>0</v>
      </c>
      <c r="T2049" s="95" t="str">
        <f>IF(DATOS!BT1977=P$74,DATOS!C1977,"")</f>
        <v/>
      </c>
    </row>
    <row r="2050" spans="18:20" x14ac:dyDescent="0.25">
      <c r="R2050" s="83">
        <f t="shared" si="33"/>
        <v>0</v>
      </c>
      <c r="S2050" s="83">
        <f>IF(T2050="",0,IFERROR(IF(VLOOKUP(T2050,T$73:T2049,1,0)&gt;0,0,0),1))</f>
        <v>0</v>
      </c>
      <c r="T2050" s="95" t="str">
        <f>IF(DATOS!BT1978=P$74,DATOS!C1978,"")</f>
        <v/>
      </c>
    </row>
    <row r="2051" spans="18:20" x14ac:dyDescent="0.25">
      <c r="R2051" s="83">
        <f t="shared" si="33"/>
        <v>0</v>
      </c>
      <c r="S2051" s="83">
        <f>IF(T2051="",0,IFERROR(IF(VLOOKUP(T2051,T$73:T2050,1,0)&gt;0,0,0),1))</f>
        <v>0</v>
      </c>
      <c r="T2051" s="95" t="str">
        <f>IF(DATOS!BT1979=P$74,DATOS!C1979,"")</f>
        <v/>
      </c>
    </row>
    <row r="2052" spans="18:20" x14ac:dyDescent="0.25">
      <c r="R2052" s="83">
        <f t="shared" si="33"/>
        <v>0</v>
      </c>
      <c r="S2052" s="83">
        <f>IF(T2052="",0,IFERROR(IF(VLOOKUP(T2052,T$73:T2051,1,0)&gt;0,0,0),1))</f>
        <v>0</v>
      </c>
      <c r="T2052" s="95" t="str">
        <f>IF(DATOS!BT1980=P$74,DATOS!C1980,"")</f>
        <v/>
      </c>
    </row>
    <row r="2053" spans="18:20" x14ac:dyDescent="0.25">
      <c r="R2053" s="83">
        <f t="shared" si="33"/>
        <v>0</v>
      </c>
      <c r="S2053" s="83">
        <f>IF(T2053="",0,IFERROR(IF(VLOOKUP(T2053,T$73:T2052,1,0)&gt;0,0,0),1))</f>
        <v>0</v>
      </c>
      <c r="T2053" s="95" t="str">
        <f>IF(DATOS!BT1981=P$74,DATOS!C1981,"")</f>
        <v/>
      </c>
    </row>
    <row r="2054" spans="18:20" x14ac:dyDescent="0.25">
      <c r="R2054" s="83">
        <f t="shared" si="33"/>
        <v>0</v>
      </c>
      <c r="S2054" s="83">
        <f>IF(T2054="",0,IFERROR(IF(VLOOKUP(T2054,T$73:T2053,1,0)&gt;0,0,0),1))</f>
        <v>0</v>
      </c>
      <c r="T2054" s="95" t="str">
        <f>IF(DATOS!BT1982=P$74,DATOS!C1982,"")</f>
        <v/>
      </c>
    </row>
    <row r="2055" spans="18:20" x14ac:dyDescent="0.25">
      <c r="R2055" s="83">
        <f t="shared" si="33"/>
        <v>0</v>
      </c>
      <c r="S2055" s="83">
        <f>IF(T2055="",0,IFERROR(IF(VLOOKUP(T2055,T$73:T2054,1,0)&gt;0,0,0),1))</f>
        <v>0</v>
      </c>
      <c r="T2055" s="95" t="str">
        <f>IF(DATOS!BT1983=P$74,DATOS!C1983,"")</f>
        <v/>
      </c>
    </row>
    <row r="2056" spans="18:20" x14ac:dyDescent="0.25">
      <c r="R2056" s="83">
        <f t="shared" si="33"/>
        <v>0</v>
      </c>
      <c r="S2056" s="83">
        <f>IF(T2056="",0,IFERROR(IF(VLOOKUP(T2056,T$73:T2055,1,0)&gt;0,0,0),1))</f>
        <v>0</v>
      </c>
      <c r="T2056" s="95" t="str">
        <f>IF(DATOS!BT1984=P$74,DATOS!C1984,"")</f>
        <v/>
      </c>
    </row>
    <row r="2057" spans="18:20" x14ac:dyDescent="0.25">
      <c r="R2057" s="83">
        <f t="shared" si="33"/>
        <v>0</v>
      </c>
      <c r="S2057" s="83">
        <f>IF(T2057="",0,IFERROR(IF(VLOOKUP(T2057,T$73:T2056,1,0)&gt;0,0,0),1))</f>
        <v>0</v>
      </c>
      <c r="T2057" s="95" t="str">
        <f>IF(DATOS!BT1985=P$74,DATOS!C1985,"")</f>
        <v/>
      </c>
    </row>
    <row r="2058" spans="18:20" x14ac:dyDescent="0.25">
      <c r="R2058" s="83">
        <f t="shared" ref="R2058:R2121" si="34">R2057+S2058</f>
        <v>0</v>
      </c>
      <c r="S2058" s="83">
        <f>IF(T2058="",0,IFERROR(IF(VLOOKUP(T2058,T$73:T2057,1,0)&gt;0,0,0),1))</f>
        <v>0</v>
      </c>
      <c r="T2058" s="95" t="str">
        <f>IF(DATOS!BT1986=P$74,DATOS!C1986,"")</f>
        <v/>
      </c>
    </row>
    <row r="2059" spans="18:20" x14ac:dyDescent="0.25">
      <c r="R2059" s="83">
        <f t="shared" si="34"/>
        <v>0</v>
      </c>
      <c r="S2059" s="83">
        <f>IF(T2059="",0,IFERROR(IF(VLOOKUP(T2059,T$73:T2058,1,0)&gt;0,0,0),1))</f>
        <v>0</v>
      </c>
      <c r="T2059" s="95" t="str">
        <f>IF(DATOS!BT1987=P$74,DATOS!C1987,"")</f>
        <v/>
      </c>
    </row>
    <row r="2060" spans="18:20" x14ac:dyDescent="0.25">
      <c r="R2060" s="83">
        <f t="shared" si="34"/>
        <v>0</v>
      </c>
      <c r="S2060" s="83">
        <f>IF(T2060="",0,IFERROR(IF(VLOOKUP(T2060,T$73:T2059,1,0)&gt;0,0,0),1))</f>
        <v>0</v>
      </c>
      <c r="T2060" s="95" t="str">
        <f>IF(DATOS!BT1988=P$74,DATOS!C1988,"")</f>
        <v/>
      </c>
    </row>
    <row r="2061" spans="18:20" x14ac:dyDescent="0.25">
      <c r="R2061" s="83">
        <f t="shared" si="34"/>
        <v>0</v>
      </c>
      <c r="S2061" s="83">
        <f>IF(T2061="",0,IFERROR(IF(VLOOKUP(T2061,T$73:T2060,1,0)&gt;0,0,0),1))</f>
        <v>0</v>
      </c>
      <c r="T2061" s="95" t="str">
        <f>IF(DATOS!BT1989=P$74,DATOS!C1989,"")</f>
        <v/>
      </c>
    </row>
    <row r="2062" spans="18:20" x14ac:dyDescent="0.25">
      <c r="R2062" s="83">
        <f t="shared" si="34"/>
        <v>0</v>
      </c>
      <c r="S2062" s="83">
        <f>IF(T2062="",0,IFERROR(IF(VLOOKUP(T2062,T$73:T2061,1,0)&gt;0,0,0),1))</f>
        <v>0</v>
      </c>
      <c r="T2062" s="95" t="str">
        <f>IF(DATOS!BT1990=P$74,DATOS!C1990,"")</f>
        <v/>
      </c>
    </row>
    <row r="2063" spans="18:20" x14ac:dyDescent="0.25">
      <c r="R2063" s="83">
        <f t="shared" si="34"/>
        <v>0</v>
      </c>
      <c r="S2063" s="83">
        <f>IF(T2063="",0,IFERROR(IF(VLOOKUP(T2063,T$73:T2062,1,0)&gt;0,0,0),1))</f>
        <v>0</v>
      </c>
      <c r="T2063" s="95" t="str">
        <f>IF(DATOS!BT1991=P$74,DATOS!C1991,"")</f>
        <v/>
      </c>
    </row>
    <row r="2064" spans="18:20" x14ac:dyDescent="0.25">
      <c r="R2064" s="83">
        <f t="shared" si="34"/>
        <v>0</v>
      </c>
      <c r="S2064" s="83">
        <f>IF(T2064="",0,IFERROR(IF(VLOOKUP(T2064,T$73:T2063,1,0)&gt;0,0,0),1))</f>
        <v>0</v>
      </c>
      <c r="T2064" s="95" t="str">
        <f>IF(DATOS!BT1992=P$74,DATOS!C1992,"")</f>
        <v/>
      </c>
    </row>
    <row r="2065" spans="18:20" x14ac:dyDescent="0.25">
      <c r="R2065" s="83">
        <f t="shared" si="34"/>
        <v>0</v>
      </c>
      <c r="S2065" s="83">
        <f>IF(T2065="",0,IFERROR(IF(VLOOKUP(T2065,T$73:T2064,1,0)&gt;0,0,0),1))</f>
        <v>0</v>
      </c>
      <c r="T2065" s="95" t="str">
        <f>IF(DATOS!BT1993=P$74,DATOS!C1993,"")</f>
        <v/>
      </c>
    </row>
    <row r="2066" spans="18:20" x14ac:dyDescent="0.25">
      <c r="R2066" s="83">
        <f t="shared" si="34"/>
        <v>0</v>
      </c>
      <c r="S2066" s="83">
        <f>IF(T2066="",0,IFERROR(IF(VLOOKUP(T2066,T$73:T2065,1,0)&gt;0,0,0),1))</f>
        <v>0</v>
      </c>
      <c r="T2066" s="95" t="str">
        <f>IF(DATOS!BT1994=P$74,DATOS!C1994,"")</f>
        <v/>
      </c>
    </row>
    <row r="2067" spans="18:20" x14ac:dyDescent="0.25">
      <c r="R2067" s="83">
        <f t="shared" si="34"/>
        <v>0</v>
      </c>
      <c r="S2067" s="83">
        <f>IF(T2067="",0,IFERROR(IF(VLOOKUP(T2067,T$73:T2066,1,0)&gt;0,0,0),1))</f>
        <v>0</v>
      </c>
      <c r="T2067" s="95" t="str">
        <f>IF(DATOS!BT1995=P$74,DATOS!C1995,"")</f>
        <v/>
      </c>
    </row>
    <row r="2068" spans="18:20" x14ac:dyDescent="0.25">
      <c r="R2068" s="83">
        <f t="shared" si="34"/>
        <v>0</v>
      </c>
      <c r="S2068" s="83">
        <f>IF(T2068="",0,IFERROR(IF(VLOOKUP(T2068,T$73:T2067,1,0)&gt;0,0,0),1))</f>
        <v>0</v>
      </c>
      <c r="T2068" s="95" t="str">
        <f>IF(DATOS!BT1996=P$74,DATOS!C1996,"")</f>
        <v/>
      </c>
    </row>
    <row r="2069" spans="18:20" x14ac:dyDescent="0.25">
      <c r="R2069" s="83">
        <f t="shared" si="34"/>
        <v>0</v>
      </c>
      <c r="S2069" s="83">
        <f>IF(T2069="",0,IFERROR(IF(VLOOKUP(T2069,T$73:T2068,1,0)&gt;0,0,0),1))</f>
        <v>0</v>
      </c>
      <c r="T2069" s="95" t="str">
        <f>IF(DATOS!BT1997=P$74,DATOS!C1997,"")</f>
        <v/>
      </c>
    </row>
    <row r="2070" spans="18:20" x14ac:dyDescent="0.25">
      <c r="R2070" s="83">
        <f t="shared" si="34"/>
        <v>0</v>
      </c>
      <c r="S2070" s="83">
        <f>IF(T2070="",0,IFERROR(IF(VLOOKUP(T2070,T$73:T2069,1,0)&gt;0,0,0),1))</f>
        <v>0</v>
      </c>
      <c r="T2070" s="95" t="str">
        <f>IF(DATOS!BT1998=P$74,DATOS!C1998,"")</f>
        <v/>
      </c>
    </row>
    <row r="2071" spans="18:20" x14ac:dyDescent="0.25">
      <c r="R2071" s="83">
        <f t="shared" si="34"/>
        <v>0</v>
      </c>
      <c r="S2071" s="83">
        <f>IF(T2071="",0,IFERROR(IF(VLOOKUP(T2071,T$73:T2070,1,0)&gt;0,0,0),1))</f>
        <v>0</v>
      </c>
      <c r="T2071" s="95" t="str">
        <f>IF(DATOS!BT1999=P$74,DATOS!C1999,"")</f>
        <v/>
      </c>
    </row>
    <row r="2072" spans="18:20" x14ac:dyDescent="0.25">
      <c r="R2072" s="83">
        <f t="shared" si="34"/>
        <v>0</v>
      </c>
      <c r="S2072" s="83">
        <f>IF(T2072="",0,IFERROR(IF(VLOOKUP(T2072,T$73:T2071,1,0)&gt;0,0,0),1))</f>
        <v>0</v>
      </c>
      <c r="T2072" s="95" t="str">
        <f>IF(DATOS!BT2000=P$74,DATOS!C2000,"")</f>
        <v/>
      </c>
    </row>
    <row r="2073" spans="18:20" x14ac:dyDescent="0.25">
      <c r="R2073" s="83">
        <f t="shared" si="34"/>
        <v>0</v>
      </c>
      <c r="S2073" s="83">
        <f>IF(T2073="",0,IFERROR(IF(VLOOKUP(T2073,T$73:T2072,1,0)&gt;0,0,0),1))</f>
        <v>0</v>
      </c>
      <c r="T2073" s="95" t="str">
        <f>IF(DATOS!BT2001=P$74,DATOS!C2001,"")</f>
        <v/>
      </c>
    </row>
    <row r="2074" spans="18:20" x14ac:dyDescent="0.25">
      <c r="R2074" s="83">
        <f t="shared" si="34"/>
        <v>0</v>
      </c>
      <c r="S2074" s="83">
        <f>IF(T2074="",0,IFERROR(IF(VLOOKUP(T2074,T$73:T2073,1,0)&gt;0,0,0),1))</f>
        <v>0</v>
      </c>
      <c r="T2074" s="95" t="str">
        <f>IF(DATOS!BT2002=P$74,DATOS!C2002,"")</f>
        <v/>
      </c>
    </row>
    <row r="2075" spans="18:20" x14ac:dyDescent="0.25">
      <c r="R2075" s="83">
        <f t="shared" si="34"/>
        <v>0</v>
      </c>
      <c r="S2075" s="83">
        <f>IF(T2075="",0,IFERROR(IF(VLOOKUP(T2075,T$73:T2074,1,0)&gt;0,0,0),1))</f>
        <v>0</v>
      </c>
      <c r="T2075" s="95" t="str">
        <f>IF(DATOS!BT2003=P$74,DATOS!C2003,"")</f>
        <v/>
      </c>
    </row>
    <row r="2076" spans="18:20" x14ac:dyDescent="0.25">
      <c r="R2076" s="83">
        <f t="shared" si="34"/>
        <v>0</v>
      </c>
      <c r="S2076" s="83">
        <f>IF(T2076="",0,IFERROR(IF(VLOOKUP(T2076,T$73:T2075,1,0)&gt;0,0,0),1))</f>
        <v>0</v>
      </c>
      <c r="T2076" s="95" t="str">
        <f>IF(DATOS!BT2004=P$74,DATOS!C2004,"")</f>
        <v/>
      </c>
    </row>
    <row r="2077" spans="18:20" x14ac:dyDescent="0.25">
      <c r="R2077" s="83">
        <f t="shared" si="34"/>
        <v>0</v>
      </c>
      <c r="S2077" s="83">
        <f>IF(T2077="",0,IFERROR(IF(VLOOKUP(T2077,T$73:T2076,1,0)&gt;0,0,0),1))</f>
        <v>0</v>
      </c>
      <c r="T2077" s="95" t="str">
        <f>IF(DATOS!BT2005=P$74,DATOS!C2005,"")</f>
        <v/>
      </c>
    </row>
    <row r="2078" spans="18:20" x14ac:dyDescent="0.25">
      <c r="R2078" s="83">
        <f t="shared" si="34"/>
        <v>0</v>
      </c>
      <c r="S2078" s="83">
        <f>IF(T2078="",0,IFERROR(IF(VLOOKUP(T2078,T$73:T2077,1,0)&gt;0,0,0),1))</f>
        <v>0</v>
      </c>
      <c r="T2078" s="95" t="str">
        <f>IF(DATOS!BT2006=P$74,DATOS!C2006,"")</f>
        <v/>
      </c>
    </row>
    <row r="2079" spans="18:20" x14ac:dyDescent="0.25">
      <c r="R2079" s="83">
        <f t="shared" si="34"/>
        <v>0</v>
      </c>
      <c r="S2079" s="83">
        <f>IF(T2079="",0,IFERROR(IF(VLOOKUP(T2079,T$73:T2078,1,0)&gt;0,0,0),1))</f>
        <v>0</v>
      </c>
      <c r="T2079" s="95" t="str">
        <f>IF(DATOS!BT2007=P$74,DATOS!C2007,"")</f>
        <v/>
      </c>
    </row>
    <row r="2080" spans="18:20" x14ac:dyDescent="0.25">
      <c r="R2080" s="83">
        <f t="shared" si="34"/>
        <v>0</v>
      </c>
      <c r="S2080" s="83">
        <f>IF(T2080="",0,IFERROR(IF(VLOOKUP(T2080,T$73:T2079,1,0)&gt;0,0,0),1))</f>
        <v>0</v>
      </c>
      <c r="T2080" s="95" t="str">
        <f>IF(DATOS!BT2008=P$74,DATOS!C2008,"")</f>
        <v/>
      </c>
    </row>
    <row r="2081" spans="18:20" x14ac:dyDescent="0.25">
      <c r="R2081" s="83">
        <f t="shared" si="34"/>
        <v>0</v>
      </c>
      <c r="S2081" s="83">
        <f>IF(T2081="",0,IFERROR(IF(VLOOKUP(T2081,T$73:T2080,1,0)&gt;0,0,0),1))</f>
        <v>0</v>
      </c>
      <c r="T2081" s="95" t="str">
        <f>IF(DATOS!BT2009=P$74,DATOS!C2009,"")</f>
        <v/>
      </c>
    </row>
    <row r="2082" spans="18:20" x14ac:dyDescent="0.25">
      <c r="R2082" s="83">
        <f t="shared" si="34"/>
        <v>0</v>
      </c>
      <c r="S2082" s="83">
        <f>IF(T2082="",0,IFERROR(IF(VLOOKUP(T2082,T$73:T2081,1,0)&gt;0,0,0),1))</f>
        <v>0</v>
      </c>
      <c r="T2082" s="95" t="str">
        <f>IF(DATOS!BT2010=P$74,DATOS!C2010,"")</f>
        <v/>
      </c>
    </row>
    <row r="2083" spans="18:20" x14ac:dyDescent="0.25">
      <c r="R2083" s="83">
        <f t="shared" si="34"/>
        <v>0</v>
      </c>
      <c r="S2083" s="83">
        <f>IF(T2083="",0,IFERROR(IF(VLOOKUP(T2083,T$73:T2082,1,0)&gt;0,0,0),1))</f>
        <v>0</v>
      </c>
      <c r="T2083" s="95" t="str">
        <f>IF(DATOS!BT2011=P$74,DATOS!C2011,"")</f>
        <v/>
      </c>
    </row>
    <row r="2084" spans="18:20" x14ac:dyDescent="0.25">
      <c r="R2084" s="83">
        <f t="shared" si="34"/>
        <v>0</v>
      </c>
      <c r="S2084" s="83">
        <f>IF(T2084="",0,IFERROR(IF(VLOOKUP(T2084,T$73:T2083,1,0)&gt;0,0,0),1))</f>
        <v>0</v>
      </c>
      <c r="T2084" s="95" t="str">
        <f>IF(DATOS!BT2012=P$74,DATOS!C2012,"")</f>
        <v/>
      </c>
    </row>
    <row r="2085" spans="18:20" x14ac:dyDescent="0.25">
      <c r="R2085" s="83">
        <f t="shared" si="34"/>
        <v>0</v>
      </c>
      <c r="S2085" s="83">
        <f>IF(T2085="",0,IFERROR(IF(VLOOKUP(T2085,T$73:T2084,1,0)&gt;0,0,0),1))</f>
        <v>0</v>
      </c>
      <c r="T2085" s="95" t="str">
        <f>IF(DATOS!BT2013=P$74,DATOS!C2013,"")</f>
        <v/>
      </c>
    </row>
    <row r="2086" spans="18:20" x14ac:dyDescent="0.25">
      <c r="R2086" s="83">
        <f t="shared" si="34"/>
        <v>0</v>
      </c>
      <c r="S2086" s="83">
        <f>IF(T2086="",0,IFERROR(IF(VLOOKUP(T2086,T$73:T2085,1,0)&gt;0,0,0),1))</f>
        <v>0</v>
      </c>
      <c r="T2086" s="95" t="str">
        <f>IF(DATOS!BT2014=P$74,DATOS!C2014,"")</f>
        <v/>
      </c>
    </row>
    <row r="2087" spans="18:20" x14ac:dyDescent="0.25">
      <c r="R2087" s="83">
        <f t="shared" si="34"/>
        <v>0</v>
      </c>
      <c r="S2087" s="83">
        <f>IF(T2087="",0,IFERROR(IF(VLOOKUP(T2087,T$73:T2086,1,0)&gt;0,0,0),1))</f>
        <v>0</v>
      </c>
      <c r="T2087" s="95" t="str">
        <f>IF(DATOS!BT2015=P$74,DATOS!C2015,"")</f>
        <v/>
      </c>
    </row>
    <row r="2088" spans="18:20" x14ac:dyDescent="0.25">
      <c r="R2088" s="83">
        <f t="shared" si="34"/>
        <v>0</v>
      </c>
      <c r="S2088" s="83">
        <f>IF(T2088="",0,IFERROR(IF(VLOOKUP(T2088,T$73:T2087,1,0)&gt;0,0,0),1))</f>
        <v>0</v>
      </c>
      <c r="T2088" s="95" t="str">
        <f>IF(DATOS!BT2016=P$74,DATOS!C2016,"")</f>
        <v/>
      </c>
    </row>
    <row r="2089" spans="18:20" x14ac:dyDescent="0.25">
      <c r="R2089" s="83">
        <f t="shared" si="34"/>
        <v>0</v>
      </c>
      <c r="S2089" s="83">
        <f>IF(T2089="",0,IFERROR(IF(VLOOKUP(T2089,T$73:T2088,1,0)&gt;0,0,0),1))</f>
        <v>0</v>
      </c>
      <c r="T2089" s="95" t="str">
        <f>IF(DATOS!BT2017=P$74,DATOS!C2017,"")</f>
        <v/>
      </c>
    </row>
    <row r="2090" spans="18:20" x14ac:dyDescent="0.25">
      <c r="R2090" s="83">
        <f t="shared" si="34"/>
        <v>0</v>
      </c>
      <c r="S2090" s="83">
        <f>IF(T2090="",0,IFERROR(IF(VLOOKUP(T2090,T$73:T2089,1,0)&gt;0,0,0),1))</f>
        <v>0</v>
      </c>
      <c r="T2090" s="95" t="str">
        <f>IF(DATOS!BT2018=P$74,DATOS!C2018,"")</f>
        <v/>
      </c>
    </row>
    <row r="2091" spans="18:20" x14ac:dyDescent="0.25">
      <c r="R2091" s="83">
        <f t="shared" si="34"/>
        <v>0</v>
      </c>
      <c r="S2091" s="83">
        <f>IF(T2091="",0,IFERROR(IF(VLOOKUP(T2091,T$73:T2090,1,0)&gt;0,0,0),1))</f>
        <v>0</v>
      </c>
      <c r="T2091" s="95" t="str">
        <f>IF(DATOS!BT2019=P$74,DATOS!C2019,"")</f>
        <v/>
      </c>
    </row>
    <row r="2092" spans="18:20" x14ac:dyDescent="0.25">
      <c r="R2092" s="83">
        <f t="shared" si="34"/>
        <v>0</v>
      </c>
      <c r="S2092" s="83">
        <f>IF(T2092="",0,IFERROR(IF(VLOOKUP(T2092,T$73:T2091,1,0)&gt;0,0,0),1))</f>
        <v>0</v>
      </c>
      <c r="T2092" s="95" t="str">
        <f>IF(DATOS!BT2020=P$74,DATOS!C2020,"")</f>
        <v/>
      </c>
    </row>
    <row r="2093" spans="18:20" x14ac:dyDescent="0.25">
      <c r="R2093" s="83">
        <f t="shared" si="34"/>
        <v>0</v>
      </c>
      <c r="S2093" s="83">
        <f>IF(T2093="",0,IFERROR(IF(VLOOKUP(T2093,T$73:T2092,1,0)&gt;0,0,0),1))</f>
        <v>0</v>
      </c>
      <c r="T2093" s="95" t="str">
        <f>IF(DATOS!BT2021=P$74,DATOS!C2021,"")</f>
        <v/>
      </c>
    </row>
    <row r="2094" spans="18:20" x14ac:dyDescent="0.25">
      <c r="R2094" s="83">
        <f t="shared" si="34"/>
        <v>0</v>
      </c>
      <c r="S2094" s="83">
        <f>IF(T2094="",0,IFERROR(IF(VLOOKUP(T2094,T$73:T2093,1,0)&gt;0,0,0),1))</f>
        <v>0</v>
      </c>
      <c r="T2094" s="95" t="str">
        <f>IF(DATOS!BT2022=P$74,DATOS!C2022,"")</f>
        <v/>
      </c>
    </row>
    <row r="2095" spans="18:20" x14ac:dyDescent="0.25">
      <c r="R2095" s="83">
        <f t="shared" si="34"/>
        <v>0</v>
      </c>
      <c r="S2095" s="83">
        <f>IF(T2095="",0,IFERROR(IF(VLOOKUP(T2095,T$73:T2094,1,0)&gt;0,0,0),1))</f>
        <v>0</v>
      </c>
      <c r="T2095" s="95" t="str">
        <f>IF(DATOS!BT2023=P$74,DATOS!C2023,"")</f>
        <v/>
      </c>
    </row>
    <row r="2096" spans="18:20" x14ac:dyDescent="0.25">
      <c r="R2096" s="83">
        <f t="shared" si="34"/>
        <v>0</v>
      </c>
      <c r="S2096" s="83">
        <f>IF(T2096="",0,IFERROR(IF(VLOOKUP(T2096,T$73:T2095,1,0)&gt;0,0,0),1))</f>
        <v>0</v>
      </c>
      <c r="T2096" s="95" t="str">
        <f>IF(DATOS!BT2024=P$74,DATOS!C2024,"")</f>
        <v/>
      </c>
    </row>
    <row r="2097" spans="18:20" x14ac:dyDescent="0.25">
      <c r="R2097" s="83">
        <f t="shared" si="34"/>
        <v>0</v>
      </c>
      <c r="S2097" s="83">
        <f>IF(T2097="",0,IFERROR(IF(VLOOKUP(T2097,T$73:T2096,1,0)&gt;0,0,0),1))</f>
        <v>0</v>
      </c>
      <c r="T2097" s="95" t="str">
        <f>IF(DATOS!BT2025=P$74,DATOS!C2025,"")</f>
        <v/>
      </c>
    </row>
    <row r="2098" spans="18:20" x14ac:dyDescent="0.25">
      <c r="R2098" s="83">
        <f t="shared" si="34"/>
        <v>0</v>
      </c>
      <c r="S2098" s="83">
        <f>IF(T2098="",0,IFERROR(IF(VLOOKUP(T2098,T$73:T2097,1,0)&gt;0,0,0),1))</f>
        <v>0</v>
      </c>
      <c r="T2098" s="95" t="str">
        <f>IF(DATOS!BT2026=P$74,DATOS!C2026,"")</f>
        <v/>
      </c>
    </row>
    <row r="2099" spans="18:20" x14ac:dyDescent="0.25">
      <c r="R2099" s="83">
        <f t="shared" si="34"/>
        <v>0</v>
      </c>
      <c r="S2099" s="83">
        <f>IF(T2099="",0,IFERROR(IF(VLOOKUP(T2099,T$73:T2098,1,0)&gt;0,0,0),1))</f>
        <v>0</v>
      </c>
      <c r="T2099" s="95" t="str">
        <f>IF(DATOS!BT2027=P$74,DATOS!C2027,"")</f>
        <v/>
      </c>
    </row>
    <row r="2100" spans="18:20" x14ac:dyDescent="0.25">
      <c r="R2100" s="83">
        <f t="shared" si="34"/>
        <v>0</v>
      </c>
      <c r="S2100" s="83">
        <f>IF(T2100="",0,IFERROR(IF(VLOOKUP(T2100,T$73:T2099,1,0)&gt;0,0,0),1))</f>
        <v>0</v>
      </c>
      <c r="T2100" s="95" t="str">
        <f>IF(DATOS!BT2028=P$74,DATOS!C2028,"")</f>
        <v/>
      </c>
    </row>
    <row r="2101" spans="18:20" x14ac:dyDescent="0.25">
      <c r="R2101" s="83">
        <f t="shared" si="34"/>
        <v>0</v>
      </c>
      <c r="S2101" s="83">
        <f>IF(T2101="",0,IFERROR(IF(VLOOKUP(T2101,T$73:T2100,1,0)&gt;0,0,0),1))</f>
        <v>0</v>
      </c>
      <c r="T2101" s="95" t="str">
        <f>IF(DATOS!BT2029=P$74,DATOS!C2029,"")</f>
        <v/>
      </c>
    </row>
    <row r="2102" spans="18:20" x14ac:dyDescent="0.25">
      <c r="R2102" s="83">
        <f t="shared" si="34"/>
        <v>0</v>
      </c>
      <c r="S2102" s="83">
        <f>IF(T2102="",0,IFERROR(IF(VLOOKUP(T2102,T$73:T2101,1,0)&gt;0,0,0),1))</f>
        <v>0</v>
      </c>
      <c r="T2102" s="95" t="str">
        <f>IF(DATOS!BT2030=P$74,DATOS!C2030,"")</f>
        <v/>
      </c>
    </row>
    <row r="2103" spans="18:20" x14ac:dyDescent="0.25">
      <c r="R2103" s="83">
        <f t="shared" si="34"/>
        <v>0</v>
      </c>
      <c r="S2103" s="83">
        <f>IF(T2103="",0,IFERROR(IF(VLOOKUP(T2103,T$73:T2102,1,0)&gt;0,0,0),1))</f>
        <v>0</v>
      </c>
      <c r="T2103" s="95" t="str">
        <f>IF(DATOS!BT2031=P$74,DATOS!C2031,"")</f>
        <v/>
      </c>
    </row>
    <row r="2104" spans="18:20" x14ac:dyDescent="0.25">
      <c r="R2104" s="83">
        <f t="shared" si="34"/>
        <v>0</v>
      </c>
      <c r="S2104" s="83">
        <f>IF(T2104="",0,IFERROR(IF(VLOOKUP(T2104,T$73:T2103,1,0)&gt;0,0,0),1))</f>
        <v>0</v>
      </c>
      <c r="T2104" s="95" t="str">
        <f>IF(DATOS!BT2032=P$74,DATOS!C2032,"")</f>
        <v/>
      </c>
    </row>
    <row r="2105" spans="18:20" x14ac:dyDescent="0.25">
      <c r="R2105" s="83">
        <f t="shared" si="34"/>
        <v>0</v>
      </c>
      <c r="S2105" s="83">
        <f>IF(T2105="",0,IFERROR(IF(VLOOKUP(T2105,T$73:T2104,1,0)&gt;0,0,0),1))</f>
        <v>0</v>
      </c>
      <c r="T2105" s="95" t="str">
        <f>IF(DATOS!BT2033=P$74,DATOS!C2033,"")</f>
        <v/>
      </c>
    </row>
    <row r="2106" spans="18:20" x14ac:dyDescent="0.25">
      <c r="R2106" s="83">
        <f t="shared" si="34"/>
        <v>0</v>
      </c>
      <c r="S2106" s="83">
        <f>IF(T2106="",0,IFERROR(IF(VLOOKUP(T2106,T$73:T2105,1,0)&gt;0,0,0),1))</f>
        <v>0</v>
      </c>
      <c r="T2106" s="95" t="str">
        <f>IF(DATOS!BT2034=P$74,DATOS!C2034,"")</f>
        <v/>
      </c>
    </row>
    <row r="2107" spans="18:20" x14ac:dyDescent="0.25">
      <c r="R2107" s="83">
        <f t="shared" si="34"/>
        <v>0</v>
      </c>
      <c r="S2107" s="83">
        <f>IF(T2107="",0,IFERROR(IF(VLOOKUP(T2107,T$73:T2106,1,0)&gt;0,0,0),1))</f>
        <v>0</v>
      </c>
      <c r="T2107" s="95" t="str">
        <f>IF(DATOS!BT2035=P$74,DATOS!C2035,"")</f>
        <v/>
      </c>
    </row>
    <row r="2108" spans="18:20" x14ac:dyDescent="0.25">
      <c r="R2108" s="83">
        <f t="shared" si="34"/>
        <v>0</v>
      </c>
      <c r="S2108" s="83">
        <f>IF(T2108="",0,IFERROR(IF(VLOOKUP(T2108,T$73:T2107,1,0)&gt;0,0,0),1))</f>
        <v>0</v>
      </c>
      <c r="T2108" s="95" t="str">
        <f>IF(DATOS!BT2036=P$74,DATOS!C2036,"")</f>
        <v/>
      </c>
    </row>
    <row r="2109" spans="18:20" x14ac:dyDescent="0.25">
      <c r="R2109" s="83">
        <f t="shared" si="34"/>
        <v>0</v>
      </c>
      <c r="S2109" s="83">
        <f>IF(T2109="",0,IFERROR(IF(VLOOKUP(T2109,T$73:T2108,1,0)&gt;0,0,0),1))</f>
        <v>0</v>
      </c>
      <c r="T2109" s="95" t="str">
        <f>IF(DATOS!BT2037=P$74,DATOS!C2037,"")</f>
        <v/>
      </c>
    </row>
    <row r="2110" spans="18:20" x14ac:dyDescent="0.25">
      <c r="R2110" s="83">
        <f t="shared" si="34"/>
        <v>0</v>
      </c>
      <c r="S2110" s="83">
        <f>IF(T2110="",0,IFERROR(IF(VLOOKUP(T2110,T$73:T2109,1,0)&gt;0,0,0),1))</f>
        <v>0</v>
      </c>
      <c r="T2110" s="95" t="str">
        <f>IF(DATOS!BT2038=P$74,DATOS!C2038,"")</f>
        <v/>
      </c>
    </row>
    <row r="2111" spans="18:20" x14ac:dyDescent="0.25">
      <c r="R2111" s="83">
        <f t="shared" si="34"/>
        <v>0</v>
      </c>
      <c r="S2111" s="83">
        <f>IF(T2111="",0,IFERROR(IF(VLOOKUP(T2111,T$73:T2110,1,0)&gt;0,0,0),1))</f>
        <v>0</v>
      </c>
      <c r="T2111" s="95" t="str">
        <f>IF(DATOS!BT2039=P$74,DATOS!C2039,"")</f>
        <v/>
      </c>
    </row>
    <row r="2112" spans="18:20" x14ac:dyDescent="0.25">
      <c r="R2112" s="83">
        <f t="shared" si="34"/>
        <v>0</v>
      </c>
      <c r="S2112" s="83">
        <f>IF(T2112="",0,IFERROR(IF(VLOOKUP(T2112,T$73:T2111,1,0)&gt;0,0,0),1))</f>
        <v>0</v>
      </c>
      <c r="T2112" s="95" t="str">
        <f>IF(DATOS!BT2040=P$74,DATOS!C2040,"")</f>
        <v/>
      </c>
    </row>
    <row r="2113" spans="18:20" x14ac:dyDescent="0.25">
      <c r="R2113" s="83">
        <f t="shared" si="34"/>
        <v>0</v>
      </c>
      <c r="S2113" s="83">
        <f>IF(T2113="",0,IFERROR(IF(VLOOKUP(T2113,T$73:T2112,1,0)&gt;0,0,0),1))</f>
        <v>0</v>
      </c>
      <c r="T2113" s="95" t="str">
        <f>IF(DATOS!BT2041=P$74,DATOS!C2041,"")</f>
        <v/>
      </c>
    </row>
    <row r="2114" spans="18:20" x14ac:dyDescent="0.25">
      <c r="R2114" s="83">
        <f t="shared" si="34"/>
        <v>0</v>
      </c>
      <c r="S2114" s="83">
        <f>IF(T2114="",0,IFERROR(IF(VLOOKUP(T2114,T$73:T2113,1,0)&gt;0,0,0),1))</f>
        <v>0</v>
      </c>
      <c r="T2114" s="95" t="str">
        <f>IF(DATOS!BT2042=P$74,DATOS!C2042,"")</f>
        <v/>
      </c>
    </row>
    <row r="2115" spans="18:20" x14ac:dyDescent="0.25">
      <c r="R2115" s="83">
        <f t="shared" si="34"/>
        <v>0</v>
      </c>
      <c r="S2115" s="83">
        <f>IF(T2115="",0,IFERROR(IF(VLOOKUP(T2115,T$73:T2114,1,0)&gt;0,0,0),1))</f>
        <v>0</v>
      </c>
      <c r="T2115" s="95" t="str">
        <f>IF(DATOS!BT2043=P$74,DATOS!C2043,"")</f>
        <v/>
      </c>
    </row>
    <row r="2116" spans="18:20" x14ac:dyDescent="0.25">
      <c r="R2116" s="83">
        <f t="shared" si="34"/>
        <v>0</v>
      </c>
      <c r="S2116" s="83">
        <f>IF(T2116="",0,IFERROR(IF(VLOOKUP(T2116,T$73:T2115,1,0)&gt;0,0,0),1))</f>
        <v>0</v>
      </c>
      <c r="T2116" s="95" t="str">
        <f>IF(DATOS!BT2044=P$74,DATOS!C2044,"")</f>
        <v/>
      </c>
    </row>
    <row r="2117" spans="18:20" x14ac:dyDescent="0.25">
      <c r="R2117" s="83">
        <f t="shared" si="34"/>
        <v>0</v>
      </c>
      <c r="S2117" s="83">
        <f>IF(T2117="",0,IFERROR(IF(VLOOKUP(T2117,T$73:T2116,1,0)&gt;0,0,0),1))</f>
        <v>0</v>
      </c>
      <c r="T2117" s="95" t="str">
        <f>IF(DATOS!BT2045=P$74,DATOS!C2045,"")</f>
        <v/>
      </c>
    </row>
    <row r="2118" spans="18:20" x14ac:dyDescent="0.25">
      <c r="R2118" s="83">
        <f t="shared" si="34"/>
        <v>0</v>
      </c>
      <c r="S2118" s="83">
        <f>IF(T2118="",0,IFERROR(IF(VLOOKUP(T2118,T$73:T2117,1,0)&gt;0,0,0),1))</f>
        <v>0</v>
      </c>
      <c r="T2118" s="95" t="str">
        <f>IF(DATOS!BT2046=P$74,DATOS!C2046,"")</f>
        <v/>
      </c>
    </row>
    <row r="2119" spans="18:20" x14ac:dyDescent="0.25">
      <c r="R2119" s="83">
        <f t="shared" si="34"/>
        <v>0</v>
      </c>
      <c r="S2119" s="83">
        <f>IF(T2119="",0,IFERROR(IF(VLOOKUP(T2119,T$73:T2118,1,0)&gt;0,0,0),1))</f>
        <v>0</v>
      </c>
      <c r="T2119" s="95" t="str">
        <f>IF(DATOS!BT2047=P$74,DATOS!C2047,"")</f>
        <v/>
      </c>
    </row>
    <row r="2120" spans="18:20" x14ac:dyDescent="0.25">
      <c r="R2120" s="83">
        <f t="shared" si="34"/>
        <v>0</v>
      </c>
      <c r="S2120" s="83">
        <f>IF(T2120="",0,IFERROR(IF(VLOOKUP(T2120,T$73:T2119,1,0)&gt;0,0,0),1))</f>
        <v>0</v>
      </c>
      <c r="T2120" s="95" t="str">
        <f>IF(DATOS!BT2048=P$74,DATOS!C2048,"")</f>
        <v/>
      </c>
    </row>
    <row r="2121" spans="18:20" x14ac:dyDescent="0.25">
      <c r="R2121" s="83">
        <f t="shared" si="34"/>
        <v>0</v>
      </c>
      <c r="S2121" s="83">
        <f>IF(T2121="",0,IFERROR(IF(VLOOKUP(T2121,T$73:T2120,1,0)&gt;0,0,0),1))</f>
        <v>0</v>
      </c>
      <c r="T2121" s="95" t="str">
        <f>IF(DATOS!BT2049=P$74,DATOS!C2049,"")</f>
        <v/>
      </c>
    </row>
    <row r="2122" spans="18:20" x14ac:dyDescent="0.25">
      <c r="R2122" s="83">
        <f t="shared" ref="R2122:R2185" si="35">R2121+S2122</f>
        <v>0</v>
      </c>
      <c r="S2122" s="83">
        <f>IF(T2122="",0,IFERROR(IF(VLOOKUP(T2122,T$73:T2121,1,0)&gt;0,0,0),1))</f>
        <v>0</v>
      </c>
      <c r="T2122" s="95" t="str">
        <f>IF(DATOS!BT2050=P$74,DATOS!C2050,"")</f>
        <v/>
      </c>
    </row>
    <row r="2123" spans="18:20" x14ac:dyDescent="0.25">
      <c r="R2123" s="83">
        <f t="shared" si="35"/>
        <v>0</v>
      </c>
      <c r="S2123" s="83">
        <f>IF(T2123="",0,IFERROR(IF(VLOOKUP(T2123,T$73:T2122,1,0)&gt;0,0,0),1))</f>
        <v>0</v>
      </c>
      <c r="T2123" s="95" t="str">
        <f>IF(DATOS!BT2051=P$74,DATOS!C2051,"")</f>
        <v/>
      </c>
    </row>
    <row r="2124" spans="18:20" x14ac:dyDescent="0.25">
      <c r="R2124" s="83">
        <f t="shared" si="35"/>
        <v>0</v>
      </c>
      <c r="S2124" s="83">
        <f>IF(T2124="",0,IFERROR(IF(VLOOKUP(T2124,T$73:T2123,1,0)&gt;0,0,0),1))</f>
        <v>0</v>
      </c>
      <c r="T2124" s="95" t="str">
        <f>IF(DATOS!BT2052=P$74,DATOS!C2052,"")</f>
        <v/>
      </c>
    </row>
    <row r="2125" spans="18:20" x14ac:dyDescent="0.25">
      <c r="R2125" s="83">
        <f t="shared" si="35"/>
        <v>0</v>
      </c>
      <c r="S2125" s="83">
        <f>IF(T2125="",0,IFERROR(IF(VLOOKUP(T2125,T$73:T2124,1,0)&gt;0,0,0),1))</f>
        <v>0</v>
      </c>
      <c r="T2125" s="95" t="str">
        <f>IF(DATOS!BT2053=P$74,DATOS!C2053,"")</f>
        <v/>
      </c>
    </row>
    <row r="2126" spans="18:20" x14ac:dyDescent="0.25">
      <c r="R2126" s="83">
        <f t="shared" si="35"/>
        <v>0</v>
      </c>
      <c r="S2126" s="83">
        <f>IF(T2126="",0,IFERROR(IF(VLOOKUP(T2126,T$73:T2125,1,0)&gt;0,0,0),1))</f>
        <v>0</v>
      </c>
      <c r="T2126" s="95" t="str">
        <f>IF(DATOS!BT2054=P$74,DATOS!C2054,"")</f>
        <v/>
      </c>
    </row>
    <row r="2127" spans="18:20" x14ac:dyDescent="0.25">
      <c r="R2127" s="83">
        <f t="shared" si="35"/>
        <v>0</v>
      </c>
      <c r="S2127" s="83">
        <f>IF(T2127="",0,IFERROR(IF(VLOOKUP(T2127,T$73:T2126,1,0)&gt;0,0,0),1))</f>
        <v>0</v>
      </c>
      <c r="T2127" s="95" t="str">
        <f>IF(DATOS!BT2055=P$74,DATOS!C2055,"")</f>
        <v/>
      </c>
    </row>
    <row r="2128" spans="18:20" x14ac:dyDescent="0.25">
      <c r="R2128" s="83">
        <f t="shared" si="35"/>
        <v>0</v>
      </c>
      <c r="S2128" s="83">
        <f>IF(T2128="",0,IFERROR(IF(VLOOKUP(T2128,T$73:T2127,1,0)&gt;0,0,0),1))</f>
        <v>0</v>
      </c>
      <c r="T2128" s="95" t="str">
        <f>IF(DATOS!BT2056=P$74,DATOS!C2056,"")</f>
        <v/>
      </c>
    </row>
    <row r="2129" spans="18:20" x14ac:dyDescent="0.25">
      <c r="R2129" s="83">
        <f t="shared" si="35"/>
        <v>0</v>
      </c>
      <c r="S2129" s="83">
        <f>IF(T2129="",0,IFERROR(IF(VLOOKUP(T2129,T$73:T2128,1,0)&gt;0,0,0),1))</f>
        <v>0</v>
      </c>
      <c r="T2129" s="95" t="str">
        <f>IF(DATOS!BT2057=P$74,DATOS!C2057,"")</f>
        <v/>
      </c>
    </row>
    <row r="2130" spans="18:20" x14ac:dyDescent="0.25">
      <c r="R2130" s="83">
        <f t="shared" si="35"/>
        <v>0</v>
      </c>
      <c r="S2130" s="83">
        <f>IF(T2130="",0,IFERROR(IF(VLOOKUP(T2130,T$73:T2129,1,0)&gt;0,0,0),1))</f>
        <v>0</v>
      </c>
      <c r="T2130" s="95" t="str">
        <f>IF(DATOS!BT2058=P$74,DATOS!C2058,"")</f>
        <v/>
      </c>
    </row>
    <row r="2131" spans="18:20" x14ac:dyDescent="0.25">
      <c r="R2131" s="83">
        <f t="shared" si="35"/>
        <v>0</v>
      </c>
      <c r="S2131" s="83">
        <f>IF(T2131="",0,IFERROR(IF(VLOOKUP(T2131,T$73:T2130,1,0)&gt;0,0,0),1))</f>
        <v>0</v>
      </c>
      <c r="T2131" s="95" t="str">
        <f>IF(DATOS!BT2059=P$74,DATOS!C2059,"")</f>
        <v/>
      </c>
    </row>
    <row r="2132" spans="18:20" x14ac:dyDescent="0.25">
      <c r="R2132" s="83">
        <f t="shared" si="35"/>
        <v>0</v>
      </c>
      <c r="S2132" s="83">
        <f>IF(T2132="",0,IFERROR(IF(VLOOKUP(T2132,T$73:T2131,1,0)&gt;0,0,0),1))</f>
        <v>0</v>
      </c>
      <c r="T2132" s="95" t="str">
        <f>IF(DATOS!BT2060=P$74,DATOS!C2060,"")</f>
        <v/>
      </c>
    </row>
    <row r="2133" spans="18:20" x14ac:dyDescent="0.25">
      <c r="R2133" s="83">
        <f t="shared" si="35"/>
        <v>0</v>
      </c>
      <c r="S2133" s="83">
        <f>IF(T2133="",0,IFERROR(IF(VLOOKUP(T2133,T$73:T2132,1,0)&gt;0,0,0),1))</f>
        <v>0</v>
      </c>
      <c r="T2133" s="95" t="str">
        <f>IF(DATOS!BT2061=P$74,DATOS!C2061,"")</f>
        <v/>
      </c>
    </row>
    <row r="2134" spans="18:20" x14ac:dyDescent="0.25">
      <c r="R2134" s="83">
        <f t="shared" si="35"/>
        <v>0</v>
      </c>
      <c r="S2134" s="83">
        <f>IF(T2134="",0,IFERROR(IF(VLOOKUP(T2134,T$73:T2133,1,0)&gt;0,0,0),1))</f>
        <v>0</v>
      </c>
      <c r="T2134" s="95" t="str">
        <f>IF(DATOS!BT2062=P$74,DATOS!C2062,"")</f>
        <v/>
      </c>
    </row>
    <row r="2135" spans="18:20" x14ac:dyDescent="0.25">
      <c r="R2135" s="83">
        <f t="shared" si="35"/>
        <v>0</v>
      </c>
      <c r="S2135" s="83">
        <f>IF(T2135="",0,IFERROR(IF(VLOOKUP(T2135,T$73:T2134,1,0)&gt;0,0,0),1))</f>
        <v>0</v>
      </c>
      <c r="T2135" s="95" t="str">
        <f>IF(DATOS!BT2063=P$74,DATOS!C2063,"")</f>
        <v/>
      </c>
    </row>
    <row r="2136" spans="18:20" x14ac:dyDescent="0.25">
      <c r="R2136" s="83">
        <f t="shared" si="35"/>
        <v>0</v>
      </c>
      <c r="S2136" s="83">
        <f>IF(T2136="",0,IFERROR(IF(VLOOKUP(T2136,T$73:T2135,1,0)&gt;0,0,0),1))</f>
        <v>0</v>
      </c>
      <c r="T2136" s="95" t="str">
        <f>IF(DATOS!BT2064=P$74,DATOS!C2064,"")</f>
        <v/>
      </c>
    </row>
    <row r="2137" spans="18:20" x14ac:dyDescent="0.25">
      <c r="R2137" s="83">
        <f t="shared" si="35"/>
        <v>0</v>
      </c>
      <c r="S2137" s="83">
        <f>IF(T2137="",0,IFERROR(IF(VLOOKUP(T2137,T$73:T2136,1,0)&gt;0,0,0),1))</f>
        <v>0</v>
      </c>
      <c r="T2137" s="95" t="str">
        <f>IF(DATOS!BT2065=P$74,DATOS!C2065,"")</f>
        <v/>
      </c>
    </row>
    <row r="2138" spans="18:20" x14ac:dyDescent="0.25">
      <c r="R2138" s="83">
        <f t="shared" si="35"/>
        <v>0</v>
      </c>
      <c r="S2138" s="83">
        <f>IF(T2138="",0,IFERROR(IF(VLOOKUP(T2138,T$73:T2137,1,0)&gt;0,0,0),1))</f>
        <v>0</v>
      </c>
      <c r="T2138" s="95" t="str">
        <f>IF(DATOS!BT2066=P$74,DATOS!C2066,"")</f>
        <v/>
      </c>
    </row>
    <row r="2139" spans="18:20" x14ac:dyDescent="0.25">
      <c r="R2139" s="83">
        <f t="shared" si="35"/>
        <v>0</v>
      </c>
      <c r="S2139" s="83">
        <f>IF(T2139="",0,IFERROR(IF(VLOOKUP(T2139,T$73:T2138,1,0)&gt;0,0,0),1))</f>
        <v>0</v>
      </c>
      <c r="T2139" s="95" t="str">
        <f>IF(DATOS!BT2067=P$74,DATOS!C2067,"")</f>
        <v/>
      </c>
    </row>
    <row r="2140" spans="18:20" x14ac:dyDescent="0.25">
      <c r="R2140" s="83">
        <f t="shared" si="35"/>
        <v>0</v>
      </c>
      <c r="S2140" s="83">
        <f>IF(T2140="",0,IFERROR(IF(VLOOKUP(T2140,T$73:T2139,1,0)&gt;0,0,0),1))</f>
        <v>0</v>
      </c>
      <c r="T2140" s="95" t="str">
        <f>IF(DATOS!BT2068=P$74,DATOS!C2068,"")</f>
        <v/>
      </c>
    </row>
    <row r="2141" spans="18:20" x14ac:dyDescent="0.25">
      <c r="R2141" s="83">
        <f t="shared" si="35"/>
        <v>0</v>
      </c>
      <c r="S2141" s="83">
        <f>IF(T2141="",0,IFERROR(IF(VLOOKUP(T2141,T$73:T2140,1,0)&gt;0,0,0),1))</f>
        <v>0</v>
      </c>
      <c r="T2141" s="95" t="str">
        <f>IF(DATOS!BT2069=P$74,DATOS!C2069,"")</f>
        <v/>
      </c>
    </row>
    <row r="2142" spans="18:20" x14ac:dyDescent="0.25">
      <c r="R2142" s="83">
        <f t="shared" si="35"/>
        <v>0</v>
      </c>
      <c r="S2142" s="83">
        <f>IF(T2142="",0,IFERROR(IF(VLOOKUP(T2142,T$73:T2141,1,0)&gt;0,0,0),1))</f>
        <v>0</v>
      </c>
      <c r="T2142" s="95" t="str">
        <f>IF(DATOS!BT2070=P$74,DATOS!C2070,"")</f>
        <v/>
      </c>
    </row>
    <row r="2143" spans="18:20" x14ac:dyDescent="0.25">
      <c r="R2143" s="83">
        <f t="shared" si="35"/>
        <v>0</v>
      </c>
      <c r="S2143" s="83">
        <f>IF(T2143="",0,IFERROR(IF(VLOOKUP(T2143,T$73:T2142,1,0)&gt;0,0,0),1))</f>
        <v>0</v>
      </c>
      <c r="T2143" s="95" t="str">
        <f>IF(DATOS!BT2071=P$74,DATOS!C2071,"")</f>
        <v/>
      </c>
    </row>
    <row r="2144" spans="18:20" x14ac:dyDescent="0.25">
      <c r="R2144" s="83">
        <f t="shared" si="35"/>
        <v>0</v>
      </c>
      <c r="S2144" s="83">
        <f>IF(T2144="",0,IFERROR(IF(VLOOKUP(T2144,T$73:T2143,1,0)&gt;0,0,0),1))</f>
        <v>0</v>
      </c>
      <c r="T2144" s="95" t="str">
        <f>IF(DATOS!BT2072=P$74,DATOS!C2072,"")</f>
        <v/>
      </c>
    </row>
    <row r="2145" spans="18:20" x14ac:dyDescent="0.25">
      <c r="R2145" s="83">
        <f t="shared" si="35"/>
        <v>0</v>
      </c>
      <c r="S2145" s="83">
        <f>IF(T2145="",0,IFERROR(IF(VLOOKUP(T2145,T$73:T2144,1,0)&gt;0,0,0),1))</f>
        <v>0</v>
      </c>
      <c r="T2145" s="95" t="str">
        <f>IF(DATOS!BT2073=P$74,DATOS!C2073,"")</f>
        <v/>
      </c>
    </row>
    <row r="2146" spans="18:20" x14ac:dyDescent="0.25">
      <c r="R2146" s="83">
        <f t="shared" si="35"/>
        <v>0</v>
      </c>
      <c r="S2146" s="83">
        <f>IF(T2146="",0,IFERROR(IF(VLOOKUP(T2146,T$73:T2145,1,0)&gt;0,0,0),1))</f>
        <v>0</v>
      </c>
      <c r="T2146" s="95" t="str">
        <f>IF(DATOS!BT2074=P$74,DATOS!C2074,"")</f>
        <v/>
      </c>
    </row>
    <row r="2147" spans="18:20" x14ac:dyDescent="0.25">
      <c r="R2147" s="83">
        <f t="shared" si="35"/>
        <v>0</v>
      </c>
      <c r="S2147" s="83">
        <f>IF(T2147="",0,IFERROR(IF(VLOOKUP(T2147,T$73:T2146,1,0)&gt;0,0,0),1))</f>
        <v>0</v>
      </c>
      <c r="T2147" s="95" t="str">
        <f>IF(DATOS!BT2075=P$74,DATOS!C2075,"")</f>
        <v/>
      </c>
    </row>
    <row r="2148" spans="18:20" x14ac:dyDescent="0.25">
      <c r="R2148" s="83">
        <f t="shared" si="35"/>
        <v>0</v>
      </c>
      <c r="S2148" s="83">
        <f>IF(T2148="",0,IFERROR(IF(VLOOKUP(T2148,T$73:T2147,1,0)&gt;0,0,0),1))</f>
        <v>0</v>
      </c>
      <c r="T2148" s="95" t="str">
        <f>IF(DATOS!BT2076=P$74,DATOS!C2076,"")</f>
        <v/>
      </c>
    </row>
    <row r="2149" spans="18:20" x14ac:dyDescent="0.25">
      <c r="R2149" s="83">
        <f t="shared" si="35"/>
        <v>0</v>
      </c>
      <c r="S2149" s="83">
        <f>IF(T2149="",0,IFERROR(IF(VLOOKUP(T2149,T$73:T2148,1,0)&gt;0,0,0),1))</f>
        <v>0</v>
      </c>
      <c r="T2149" s="95" t="str">
        <f>IF(DATOS!BT2077=P$74,DATOS!C2077,"")</f>
        <v/>
      </c>
    </row>
    <row r="2150" spans="18:20" x14ac:dyDescent="0.25">
      <c r="R2150" s="83">
        <f t="shared" si="35"/>
        <v>0</v>
      </c>
      <c r="S2150" s="83">
        <f>IF(T2150="",0,IFERROR(IF(VLOOKUP(T2150,T$73:T2149,1,0)&gt;0,0,0),1))</f>
        <v>0</v>
      </c>
      <c r="T2150" s="95" t="str">
        <f>IF(DATOS!BT2078=P$74,DATOS!C2078,"")</f>
        <v/>
      </c>
    </row>
    <row r="2151" spans="18:20" x14ac:dyDescent="0.25">
      <c r="R2151" s="83">
        <f t="shared" si="35"/>
        <v>0</v>
      </c>
      <c r="S2151" s="83">
        <f>IF(T2151="",0,IFERROR(IF(VLOOKUP(T2151,T$73:T2150,1,0)&gt;0,0,0),1))</f>
        <v>0</v>
      </c>
      <c r="T2151" s="95" t="str">
        <f>IF(DATOS!BT2079=P$74,DATOS!C2079,"")</f>
        <v/>
      </c>
    </row>
    <row r="2152" spans="18:20" x14ac:dyDescent="0.25">
      <c r="R2152" s="83">
        <f t="shared" si="35"/>
        <v>0</v>
      </c>
      <c r="S2152" s="83">
        <f>IF(T2152="",0,IFERROR(IF(VLOOKUP(T2152,T$73:T2151,1,0)&gt;0,0,0),1))</f>
        <v>0</v>
      </c>
      <c r="T2152" s="95" t="str">
        <f>IF(DATOS!BT2080=P$74,DATOS!C2080,"")</f>
        <v/>
      </c>
    </row>
    <row r="2153" spans="18:20" x14ac:dyDescent="0.25">
      <c r="R2153" s="83">
        <f t="shared" si="35"/>
        <v>0</v>
      </c>
      <c r="S2153" s="83">
        <f>IF(T2153="",0,IFERROR(IF(VLOOKUP(T2153,T$73:T2152,1,0)&gt;0,0,0),1))</f>
        <v>0</v>
      </c>
      <c r="T2153" s="95" t="str">
        <f>IF(DATOS!BT2081=P$74,DATOS!C2081,"")</f>
        <v/>
      </c>
    </row>
    <row r="2154" spans="18:20" x14ac:dyDescent="0.25">
      <c r="R2154" s="83">
        <f t="shared" si="35"/>
        <v>0</v>
      </c>
      <c r="S2154" s="83">
        <f>IF(T2154="",0,IFERROR(IF(VLOOKUP(T2154,T$73:T2153,1,0)&gt;0,0,0),1))</f>
        <v>0</v>
      </c>
      <c r="T2154" s="95" t="str">
        <f>IF(DATOS!BT2082=P$74,DATOS!C2082,"")</f>
        <v/>
      </c>
    </row>
    <row r="2155" spans="18:20" x14ac:dyDescent="0.25">
      <c r="R2155" s="83">
        <f t="shared" si="35"/>
        <v>0</v>
      </c>
      <c r="S2155" s="83">
        <f>IF(T2155="",0,IFERROR(IF(VLOOKUP(T2155,T$73:T2154,1,0)&gt;0,0,0),1))</f>
        <v>0</v>
      </c>
      <c r="T2155" s="95" t="str">
        <f>IF(DATOS!BT2083=P$74,DATOS!C2083,"")</f>
        <v/>
      </c>
    </row>
    <row r="2156" spans="18:20" x14ac:dyDescent="0.25">
      <c r="R2156" s="83">
        <f t="shared" si="35"/>
        <v>0</v>
      </c>
      <c r="S2156" s="83">
        <f>IF(T2156="",0,IFERROR(IF(VLOOKUP(T2156,T$73:T2155,1,0)&gt;0,0,0),1))</f>
        <v>0</v>
      </c>
      <c r="T2156" s="95" t="str">
        <f>IF(DATOS!BT2084=P$74,DATOS!C2084,"")</f>
        <v/>
      </c>
    </row>
    <row r="2157" spans="18:20" x14ac:dyDescent="0.25">
      <c r="R2157" s="83">
        <f t="shared" si="35"/>
        <v>0</v>
      </c>
      <c r="S2157" s="83">
        <f>IF(T2157="",0,IFERROR(IF(VLOOKUP(T2157,T$73:T2156,1,0)&gt;0,0,0),1))</f>
        <v>0</v>
      </c>
      <c r="T2157" s="95" t="str">
        <f>IF(DATOS!BT2085=P$74,DATOS!C2085,"")</f>
        <v/>
      </c>
    </row>
    <row r="2158" spans="18:20" x14ac:dyDescent="0.25">
      <c r="R2158" s="83">
        <f t="shared" si="35"/>
        <v>0</v>
      </c>
      <c r="S2158" s="83">
        <f>IF(T2158="",0,IFERROR(IF(VLOOKUP(T2158,T$73:T2157,1,0)&gt;0,0,0),1))</f>
        <v>0</v>
      </c>
      <c r="T2158" s="95" t="str">
        <f>IF(DATOS!BT2086=P$74,DATOS!C2086,"")</f>
        <v/>
      </c>
    </row>
    <row r="2159" spans="18:20" x14ac:dyDescent="0.25">
      <c r="R2159" s="83">
        <f t="shared" si="35"/>
        <v>0</v>
      </c>
      <c r="S2159" s="83">
        <f>IF(T2159="",0,IFERROR(IF(VLOOKUP(T2159,T$73:T2158,1,0)&gt;0,0,0),1))</f>
        <v>0</v>
      </c>
      <c r="T2159" s="95" t="str">
        <f>IF(DATOS!BT2087=P$74,DATOS!C2087,"")</f>
        <v/>
      </c>
    </row>
    <row r="2160" spans="18:20" x14ac:dyDescent="0.25">
      <c r="R2160" s="83">
        <f t="shared" si="35"/>
        <v>0</v>
      </c>
      <c r="S2160" s="83">
        <f>IF(T2160="",0,IFERROR(IF(VLOOKUP(T2160,T$73:T2159,1,0)&gt;0,0,0),1))</f>
        <v>0</v>
      </c>
      <c r="T2160" s="95" t="str">
        <f>IF(DATOS!BT2088=P$74,DATOS!C2088,"")</f>
        <v/>
      </c>
    </row>
    <row r="2161" spans="18:20" x14ac:dyDescent="0.25">
      <c r="R2161" s="83">
        <f t="shared" si="35"/>
        <v>0</v>
      </c>
      <c r="S2161" s="83">
        <f>IF(T2161="",0,IFERROR(IF(VLOOKUP(T2161,T$73:T2160,1,0)&gt;0,0,0),1))</f>
        <v>0</v>
      </c>
      <c r="T2161" s="95" t="str">
        <f>IF(DATOS!BT2089=P$74,DATOS!C2089,"")</f>
        <v/>
      </c>
    </row>
    <row r="2162" spans="18:20" x14ac:dyDescent="0.25">
      <c r="R2162" s="83">
        <f t="shared" si="35"/>
        <v>0</v>
      </c>
      <c r="S2162" s="83">
        <f>IF(T2162="",0,IFERROR(IF(VLOOKUP(T2162,T$73:T2161,1,0)&gt;0,0,0),1))</f>
        <v>0</v>
      </c>
      <c r="T2162" s="95" t="str">
        <f>IF(DATOS!BT2090=P$74,DATOS!C2090,"")</f>
        <v/>
      </c>
    </row>
    <row r="2163" spans="18:20" x14ac:dyDescent="0.25">
      <c r="R2163" s="83">
        <f t="shared" si="35"/>
        <v>0</v>
      </c>
      <c r="S2163" s="83">
        <f>IF(T2163="",0,IFERROR(IF(VLOOKUP(T2163,T$73:T2162,1,0)&gt;0,0,0),1))</f>
        <v>0</v>
      </c>
      <c r="T2163" s="95" t="str">
        <f>IF(DATOS!BT2091=P$74,DATOS!C2091,"")</f>
        <v/>
      </c>
    </row>
    <row r="2164" spans="18:20" x14ac:dyDescent="0.25">
      <c r="R2164" s="83">
        <f t="shared" si="35"/>
        <v>0</v>
      </c>
      <c r="S2164" s="83">
        <f>IF(T2164="",0,IFERROR(IF(VLOOKUP(T2164,T$73:T2163,1,0)&gt;0,0,0),1))</f>
        <v>0</v>
      </c>
      <c r="T2164" s="95" t="str">
        <f>IF(DATOS!BT2092=P$74,DATOS!C2092,"")</f>
        <v/>
      </c>
    </row>
    <row r="2165" spans="18:20" x14ac:dyDescent="0.25">
      <c r="R2165" s="83">
        <f t="shared" si="35"/>
        <v>0</v>
      </c>
      <c r="S2165" s="83">
        <f>IF(T2165="",0,IFERROR(IF(VLOOKUP(T2165,T$73:T2164,1,0)&gt;0,0,0),1))</f>
        <v>0</v>
      </c>
      <c r="T2165" s="95" t="str">
        <f>IF(DATOS!BT2093=P$74,DATOS!C2093,"")</f>
        <v/>
      </c>
    </row>
    <row r="2166" spans="18:20" x14ac:dyDescent="0.25">
      <c r="R2166" s="83">
        <f t="shared" si="35"/>
        <v>0</v>
      </c>
      <c r="S2166" s="83">
        <f>IF(T2166="",0,IFERROR(IF(VLOOKUP(T2166,T$73:T2165,1,0)&gt;0,0,0),1))</f>
        <v>0</v>
      </c>
      <c r="T2166" s="95" t="str">
        <f>IF(DATOS!BT2094=P$74,DATOS!C2094,"")</f>
        <v/>
      </c>
    </row>
    <row r="2167" spans="18:20" x14ac:dyDescent="0.25">
      <c r="R2167" s="83">
        <f t="shared" si="35"/>
        <v>0</v>
      </c>
      <c r="S2167" s="83">
        <f>IF(T2167="",0,IFERROR(IF(VLOOKUP(T2167,T$73:T2166,1,0)&gt;0,0,0),1))</f>
        <v>0</v>
      </c>
      <c r="T2167" s="95" t="str">
        <f>IF(DATOS!BT2095=P$74,DATOS!C2095,"")</f>
        <v/>
      </c>
    </row>
    <row r="2168" spans="18:20" x14ac:dyDescent="0.25">
      <c r="R2168" s="83">
        <f t="shared" si="35"/>
        <v>0</v>
      </c>
      <c r="S2168" s="83">
        <f>IF(T2168="",0,IFERROR(IF(VLOOKUP(T2168,T$73:T2167,1,0)&gt;0,0,0),1))</f>
        <v>0</v>
      </c>
      <c r="T2168" s="95" t="str">
        <f>IF(DATOS!BT2096=P$74,DATOS!C2096,"")</f>
        <v/>
      </c>
    </row>
    <row r="2169" spans="18:20" x14ac:dyDescent="0.25">
      <c r="R2169" s="83">
        <f t="shared" si="35"/>
        <v>0</v>
      </c>
      <c r="S2169" s="83">
        <f>IF(T2169="",0,IFERROR(IF(VLOOKUP(T2169,T$73:T2168,1,0)&gt;0,0,0),1))</f>
        <v>0</v>
      </c>
      <c r="T2169" s="95" t="str">
        <f>IF(DATOS!BT2097=P$74,DATOS!C2097,"")</f>
        <v/>
      </c>
    </row>
    <row r="2170" spans="18:20" x14ac:dyDescent="0.25">
      <c r="R2170" s="83">
        <f t="shared" si="35"/>
        <v>0</v>
      </c>
      <c r="S2170" s="83">
        <f>IF(T2170="",0,IFERROR(IF(VLOOKUP(T2170,T$73:T2169,1,0)&gt;0,0,0),1))</f>
        <v>0</v>
      </c>
      <c r="T2170" s="95" t="str">
        <f>IF(DATOS!BT2098=P$74,DATOS!C2098,"")</f>
        <v/>
      </c>
    </row>
    <row r="2171" spans="18:20" x14ac:dyDescent="0.25">
      <c r="R2171" s="83">
        <f t="shared" si="35"/>
        <v>0</v>
      </c>
      <c r="S2171" s="83">
        <f>IF(T2171="",0,IFERROR(IF(VLOOKUP(T2171,T$73:T2170,1,0)&gt;0,0,0),1))</f>
        <v>0</v>
      </c>
      <c r="T2171" s="95" t="str">
        <f>IF(DATOS!BT2099=P$74,DATOS!C2099,"")</f>
        <v/>
      </c>
    </row>
    <row r="2172" spans="18:20" x14ac:dyDescent="0.25">
      <c r="R2172" s="83">
        <f t="shared" si="35"/>
        <v>0</v>
      </c>
      <c r="S2172" s="83">
        <f>IF(T2172="",0,IFERROR(IF(VLOOKUP(T2172,T$73:T2171,1,0)&gt;0,0,0),1))</f>
        <v>0</v>
      </c>
      <c r="T2172" s="95" t="str">
        <f>IF(DATOS!BT2100=P$74,DATOS!C2100,"")</f>
        <v/>
      </c>
    </row>
    <row r="2173" spans="18:20" x14ac:dyDescent="0.25">
      <c r="R2173" s="83">
        <f t="shared" si="35"/>
        <v>0</v>
      </c>
      <c r="S2173" s="83">
        <f>IF(T2173="",0,IFERROR(IF(VLOOKUP(T2173,T$73:T2172,1,0)&gt;0,0,0),1))</f>
        <v>0</v>
      </c>
      <c r="T2173" s="95" t="str">
        <f>IF(DATOS!BT2101=P$74,DATOS!C2101,"")</f>
        <v/>
      </c>
    </row>
    <row r="2174" spans="18:20" x14ac:dyDescent="0.25">
      <c r="R2174" s="83">
        <f t="shared" si="35"/>
        <v>0</v>
      </c>
      <c r="S2174" s="83">
        <f>IF(T2174="",0,IFERROR(IF(VLOOKUP(T2174,T$73:T2173,1,0)&gt;0,0,0),1))</f>
        <v>0</v>
      </c>
      <c r="T2174" s="95" t="str">
        <f>IF(DATOS!BT2102=P$74,DATOS!C2102,"")</f>
        <v/>
      </c>
    </row>
    <row r="2175" spans="18:20" x14ac:dyDescent="0.25">
      <c r="R2175" s="83">
        <f t="shared" si="35"/>
        <v>0</v>
      </c>
      <c r="S2175" s="83">
        <f>IF(T2175="",0,IFERROR(IF(VLOOKUP(T2175,T$73:T2174,1,0)&gt;0,0,0),1))</f>
        <v>0</v>
      </c>
      <c r="T2175" s="95" t="str">
        <f>IF(DATOS!BT2103=P$74,DATOS!C2103,"")</f>
        <v/>
      </c>
    </row>
    <row r="2176" spans="18:20" x14ac:dyDescent="0.25">
      <c r="R2176" s="83">
        <f t="shared" si="35"/>
        <v>0</v>
      </c>
      <c r="S2176" s="83">
        <f>IF(T2176="",0,IFERROR(IF(VLOOKUP(T2176,T$73:T2175,1,0)&gt;0,0,0),1))</f>
        <v>0</v>
      </c>
      <c r="T2176" s="95" t="str">
        <f>IF(DATOS!BT2104=P$74,DATOS!C2104,"")</f>
        <v/>
      </c>
    </row>
    <row r="2177" spans="18:20" x14ac:dyDescent="0.25">
      <c r="R2177" s="83">
        <f t="shared" si="35"/>
        <v>0</v>
      </c>
      <c r="S2177" s="83">
        <f>IF(T2177="",0,IFERROR(IF(VLOOKUP(T2177,T$73:T2176,1,0)&gt;0,0,0),1))</f>
        <v>0</v>
      </c>
      <c r="T2177" s="95" t="str">
        <f>IF(DATOS!BT2105=P$74,DATOS!C2105,"")</f>
        <v/>
      </c>
    </row>
    <row r="2178" spans="18:20" x14ac:dyDescent="0.25">
      <c r="R2178" s="83">
        <f t="shared" si="35"/>
        <v>0</v>
      </c>
      <c r="S2178" s="83">
        <f>IF(T2178="",0,IFERROR(IF(VLOOKUP(T2178,T$73:T2177,1,0)&gt;0,0,0),1))</f>
        <v>0</v>
      </c>
      <c r="T2178" s="95" t="str">
        <f>IF(DATOS!BT2106=P$74,DATOS!C2106,"")</f>
        <v/>
      </c>
    </row>
    <row r="2179" spans="18:20" x14ac:dyDescent="0.25">
      <c r="R2179" s="83">
        <f t="shared" si="35"/>
        <v>0</v>
      </c>
      <c r="S2179" s="83">
        <f>IF(T2179="",0,IFERROR(IF(VLOOKUP(T2179,T$73:T2178,1,0)&gt;0,0,0),1))</f>
        <v>0</v>
      </c>
      <c r="T2179" s="95" t="str">
        <f>IF(DATOS!BT2107=P$74,DATOS!C2107,"")</f>
        <v/>
      </c>
    </row>
    <row r="2180" spans="18:20" x14ac:dyDescent="0.25">
      <c r="R2180" s="83">
        <f t="shared" si="35"/>
        <v>0</v>
      </c>
      <c r="S2180" s="83">
        <f>IF(T2180="",0,IFERROR(IF(VLOOKUP(T2180,T$73:T2179,1,0)&gt;0,0,0),1))</f>
        <v>0</v>
      </c>
      <c r="T2180" s="95" t="str">
        <f>IF(DATOS!BT2108=P$74,DATOS!C2108,"")</f>
        <v/>
      </c>
    </row>
    <row r="2181" spans="18:20" x14ac:dyDescent="0.25">
      <c r="R2181" s="83">
        <f t="shared" si="35"/>
        <v>0</v>
      </c>
      <c r="S2181" s="83">
        <f>IF(T2181="",0,IFERROR(IF(VLOOKUP(T2181,T$73:T2180,1,0)&gt;0,0,0),1))</f>
        <v>0</v>
      </c>
      <c r="T2181" s="95" t="str">
        <f>IF(DATOS!BT2109=P$74,DATOS!C2109,"")</f>
        <v/>
      </c>
    </row>
    <row r="2182" spans="18:20" x14ac:dyDescent="0.25">
      <c r="R2182" s="83">
        <f t="shared" si="35"/>
        <v>0</v>
      </c>
      <c r="S2182" s="83">
        <f>IF(T2182="",0,IFERROR(IF(VLOOKUP(T2182,T$73:T2181,1,0)&gt;0,0,0),1))</f>
        <v>0</v>
      </c>
      <c r="T2182" s="95" t="str">
        <f>IF(DATOS!BT2110=P$74,DATOS!C2110,"")</f>
        <v/>
      </c>
    </row>
    <row r="2183" spans="18:20" x14ac:dyDescent="0.25">
      <c r="R2183" s="83">
        <f t="shared" si="35"/>
        <v>0</v>
      </c>
      <c r="S2183" s="83">
        <f>IF(T2183="",0,IFERROR(IF(VLOOKUP(T2183,T$73:T2182,1,0)&gt;0,0,0),1))</f>
        <v>0</v>
      </c>
      <c r="T2183" s="95" t="str">
        <f>IF(DATOS!BT2111=P$74,DATOS!C2111,"")</f>
        <v/>
      </c>
    </row>
    <row r="2184" spans="18:20" x14ac:dyDescent="0.25">
      <c r="R2184" s="83">
        <f t="shared" si="35"/>
        <v>0</v>
      </c>
      <c r="S2184" s="83">
        <f>IF(T2184="",0,IFERROR(IF(VLOOKUP(T2184,T$73:T2183,1,0)&gt;0,0,0),1))</f>
        <v>0</v>
      </c>
      <c r="T2184" s="95" t="str">
        <f>IF(DATOS!BT2112=P$74,DATOS!C2112,"")</f>
        <v/>
      </c>
    </row>
    <row r="2185" spans="18:20" x14ac:dyDescent="0.25">
      <c r="R2185" s="83">
        <f t="shared" si="35"/>
        <v>0</v>
      </c>
      <c r="S2185" s="83">
        <f>IF(T2185="",0,IFERROR(IF(VLOOKUP(T2185,T$73:T2184,1,0)&gt;0,0,0),1))</f>
        <v>0</v>
      </c>
      <c r="T2185" s="95" t="str">
        <f>IF(DATOS!BT2113=P$74,DATOS!C2113,"")</f>
        <v/>
      </c>
    </row>
    <row r="2186" spans="18:20" x14ac:dyDescent="0.25">
      <c r="R2186" s="83">
        <f t="shared" ref="R2186:R2249" si="36">R2185+S2186</f>
        <v>0</v>
      </c>
      <c r="S2186" s="83">
        <f>IF(T2186="",0,IFERROR(IF(VLOOKUP(T2186,T$73:T2185,1,0)&gt;0,0,0),1))</f>
        <v>0</v>
      </c>
      <c r="T2186" s="95" t="str">
        <f>IF(DATOS!BT2114=P$74,DATOS!C2114,"")</f>
        <v/>
      </c>
    </row>
    <row r="2187" spans="18:20" x14ac:dyDescent="0.25">
      <c r="R2187" s="83">
        <f t="shared" si="36"/>
        <v>0</v>
      </c>
      <c r="S2187" s="83">
        <f>IF(T2187="",0,IFERROR(IF(VLOOKUP(T2187,T$73:T2186,1,0)&gt;0,0,0),1))</f>
        <v>0</v>
      </c>
      <c r="T2187" s="95" t="str">
        <f>IF(DATOS!BT2115=P$74,DATOS!C2115,"")</f>
        <v/>
      </c>
    </row>
    <row r="2188" spans="18:20" x14ac:dyDescent="0.25">
      <c r="R2188" s="83">
        <f t="shared" si="36"/>
        <v>0</v>
      </c>
      <c r="S2188" s="83">
        <f>IF(T2188="",0,IFERROR(IF(VLOOKUP(T2188,T$73:T2187,1,0)&gt;0,0,0),1))</f>
        <v>0</v>
      </c>
      <c r="T2188" s="95" t="str">
        <f>IF(DATOS!BT2116=P$74,DATOS!C2116,"")</f>
        <v/>
      </c>
    </row>
    <row r="2189" spans="18:20" x14ac:dyDescent="0.25">
      <c r="R2189" s="83">
        <f t="shared" si="36"/>
        <v>0</v>
      </c>
      <c r="S2189" s="83">
        <f>IF(T2189="",0,IFERROR(IF(VLOOKUP(T2189,T$73:T2188,1,0)&gt;0,0,0),1))</f>
        <v>0</v>
      </c>
      <c r="T2189" s="95" t="str">
        <f>IF(DATOS!BT2117=P$74,DATOS!C2117,"")</f>
        <v/>
      </c>
    </row>
    <row r="2190" spans="18:20" x14ac:dyDescent="0.25">
      <c r="R2190" s="83">
        <f t="shared" si="36"/>
        <v>0</v>
      </c>
      <c r="S2190" s="83">
        <f>IF(T2190="",0,IFERROR(IF(VLOOKUP(T2190,T$73:T2189,1,0)&gt;0,0,0),1))</f>
        <v>0</v>
      </c>
      <c r="T2190" s="95" t="str">
        <f>IF(DATOS!BT2118=P$74,DATOS!C2118,"")</f>
        <v/>
      </c>
    </row>
    <row r="2191" spans="18:20" x14ac:dyDescent="0.25">
      <c r="R2191" s="83">
        <f t="shared" si="36"/>
        <v>0</v>
      </c>
      <c r="S2191" s="83">
        <f>IF(T2191="",0,IFERROR(IF(VLOOKUP(T2191,T$73:T2190,1,0)&gt;0,0,0),1))</f>
        <v>0</v>
      </c>
      <c r="T2191" s="95" t="str">
        <f>IF(DATOS!BT2119=P$74,DATOS!C2119,"")</f>
        <v/>
      </c>
    </row>
    <row r="2192" spans="18:20" x14ac:dyDescent="0.25">
      <c r="R2192" s="83">
        <f t="shared" si="36"/>
        <v>0</v>
      </c>
      <c r="S2192" s="83">
        <f>IF(T2192="",0,IFERROR(IF(VLOOKUP(T2192,T$73:T2191,1,0)&gt;0,0,0),1))</f>
        <v>0</v>
      </c>
      <c r="T2192" s="95" t="str">
        <f>IF(DATOS!BT2120=P$74,DATOS!C2120,"")</f>
        <v/>
      </c>
    </row>
    <row r="2193" spans="18:20" x14ac:dyDescent="0.25">
      <c r="R2193" s="83">
        <f t="shared" si="36"/>
        <v>0</v>
      </c>
      <c r="S2193" s="83">
        <f>IF(T2193="",0,IFERROR(IF(VLOOKUP(T2193,T$73:T2192,1,0)&gt;0,0,0),1))</f>
        <v>0</v>
      </c>
      <c r="T2193" s="95" t="str">
        <f>IF(DATOS!BT2121=P$74,DATOS!C2121,"")</f>
        <v/>
      </c>
    </row>
    <row r="2194" spans="18:20" x14ac:dyDescent="0.25">
      <c r="R2194" s="83">
        <f t="shared" si="36"/>
        <v>0</v>
      </c>
      <c r="S2194" s="83">
        <f>IF(T2194="",0,IFERROR(IF(VLOOKUP(T2194,T$73:T2193,1,0)&gt;0,0,0),1))</f>
        <v>0</v>
      </c>
      <c r="T2194" s="95" t="str">
        <f>IF(DATOS!BT2122=P$74,DATOS!C2122,"")</f>
        <v/>
      </c>
    </row>
    <row r="2195" spans="18:20" x14ac:dyDescent="0.25">
      <c r="R2195" s="83">
        <f t="shared" si="36"/>
        <v>0</v>
      </c>
      <c r="S2195" s="83">
        <f>IF(T2195="",0,IFERROR(IF(VLOOKUP(T2195,T$73:T2194,1,0)&gt;0,0,0),1))</f>
        <v>0</v>
      </c>
      <c r="T2195" s="95" t="str">
        <f>IF(DATOS!BT2123=P$74,DATOS!C2123,"")</f>
        <v/>
      </c>
    </row>
    <row r="2196" spans="18:20" x14ac:dyDescent="0.25">
      <c r="R2196" s="83">
        <f t="shared" si="36"/>
        <v>0</v>
      </c>
      <c r="S2196" s="83">
        <f>IF(T2196="",0,IFERROR(IF(VLOOKUP(T2196,T$73:T2195,1,0)&gt;0,0,0),1))</f>
        <v>0</v>
      </c>
      <c r="T2196" s="95" t="str">
        <f>IF(DATOS!BT2124=P$74,DATOS!C2124,"")</f>
        <v/>
      </c>
    </row>
    <row r="2197" spans="18:20" x14ac:dyDescent="0.25">
      <c r="R2197" s="83">
        <f t="shared" si="36"/>
        <v>0</v>
      </c>
      <c r="S2197" s="83">
        <f>IF(T2197="",0,IFERROR(IF(VLOOKUP(T2197,T$73:T2196,1,0)&gt;0,0,0),1))</f>
        <v>0</v>
      </c>
      <c r="T2197" s="95" t="str">
        <f>IF(DATOS!BT2125=P$74,DATOS!C2125,"")</f>
        <v/>
      </c>
    </row>
    <row r="2198" spans="18:20" x14ac:dyDescent="0.25">
      <c r="R2198" s="83">
        <f t="shared" si="36"/>
        <v>0</v>
      </c>
      <c r="S2198" s="83">
        <f>IF(T2198="",0,IFERROR(IF(VLOOKUP(T2198,T$73:T2197,1,0)&gt;0,0,0),1))</f>
        <v>0</v>
      </c>
      <c r="T2198" s="95" t="str">
        <f>IF(DATOS!BT2126=P$74,DATOS!C2126,"")</f>
        <v/>
      </c>
    </row>
    <row r="2199" spans="18:20" x14ac:dyDescent="0.25">
      <c r="R2199" s="83">
        <f t="shared" si="36"/>
        <v>0</v>
      </c>
      <c r="S2199" s="83">
        <f>IF(T2199="",0,IFERROR(IF(VLOOKUP(T2199,T$73:T2198,1,0)&gt;0,0,0),1))</f>
        <v>0</v>
      </c>
      <c r="T2199" s="95" t="str">
        <f>IF(DATOS!BT2127=P$74,DATOS!C2127,"")</f>
        <v/>
      </c>
    </row>
    <row r="2200" spans="18:20" x14ac:dyDescent="0.25">
      <c r="R2200" s="83">
        <f t="shared" si="36"/>
        <v>0</v>
      </c>
      <c r="S2200" s="83">
        <f>IF(T2200="",0,IFERROR(IF(VLOOKUP(T2200,T$73:T2199,1,0)&gt;0,0,0),1))</f>
        <v>0</v>
      </c>
      <c r="T2200" s="95" t="str">
        <f>IF(DATOS!BT2128=P$74,DATOS!C2128,"")</f>
        <v/>
      </c>
    </row>
    <row r="2201" spans="18:20" x14ac:dyDescent="0.25">
      <c r="R2201" s="83">
        <f t="shared" si="36"/>
        <v>0</v>
      </c>
      <c r="S2201" s="83">
        <f>IF(T2201="",0,IFERROR(IF(VLOOKUP(T2201,T$73:T2200,1,0)&gt;0,0,0),1))</f>
        <v>0</v>
      </c>
      <c r="T2201" s="95" t="str">
        <f>IF(DATOS!BT2129=P$74,DATOS!C2129,"")</f>
        <v/>
      </c>
    </row>
    <row r="2202" spans="18:20" x14ac:dyDescent="0.25">
      <c r="R2202" s="83">
        <f t="shared" si="36"/>
        <v>0</v>
      </c>
      <c r="S2202" s="83">
        <f>IF(T2202="",0,IFERROR(IF(VLOOKUP(T2202,T$73:T2201,1,0)&gt;0,0,0),1))</f>
        <v>0</v>
      </c>
      <c r="T2202" s="95" t="str">
        <f>IF(DATOS!BT2130=P$74,DATOS!C2130,"")</f>
        <v/>
      </c>
    </row>
    <row r="2203" spans="18:20" x14ac:dyDescent="0.25">
      <c r="R2203" s="83">
        <f t="shared" si="36"/>
        <v>0</v>
      </c>
      <c r="S2203" s="83">
        <f>IF(T2203="",0,IFERROR(IF(VLOOKUP(T2203,T$73:T2202,1,0)&gt;0,0,0),1))</f>
        <v>0</v>
      </c>
      <c r="T2203" s="95" t="str">
        <f>IF(DATOS!BT2131=P$74,DATOS!C2131,"")</f>
        <v/>
      </c>
    </row>
    <row r="2204" spans="18:20" x14ac:dyDescent="0.25">
      <c r="R2204" s="83">
        <f t="shared" si="36"/>
        <v>0</v>
      </c>
      <c r="S2204" s="83">
        <f>IF(T2204="",0,IFERROR(IF(VLOOKUP(T2204,T$73:T2203,1,0)&gt;0,0,0),1))</f>
        <v>0</v>
      </c>
      <c r="T2204" s="95" t="str">
        <f>IF(DATOS!BT2132=P$74,DATOS!C2132,"")</f>
        <v/>
      </c>
    </row>
    <row r="2205" spans="18:20" x14ac:dyDescent="0.25">
      <c r="R2205" s="83">
        <f t="shared" si="36"/>
        <v>0</v>
      </c>
      <c r="S2205" s="83">
        <f>IF(T2205="",0,IFERROR(IF(VLOOKUP(T2205,T$73:T2204,1,0)&gt;0,0,0),1))</f>
        <v>0</v>
      </c>
      <c r="T2205" s="95" t="str">
        <f>IF(DATOS!BT2133=P$74,DATOS!C2133,"")</f>
        <v/>
      </c>
    </row>
    <row r="2206" spans="18:20" x14ac:dyDescent="0.25">
      <c r="R2206" s="83">
        <f t="shared" si="36"/>
        <v>0</v>
      </c>
      <c r="S2206" s="83">
        <f>IF(T2206="",0,IFERROR(IF(VLOOKUP(T2206,T$73:T2205,1,0)&gt;0,0,0),1))</f>
        <v>0</v>
      </c>
      <c r="T2206" s="95" t="str">
        <f>IF(DATOS!BT2134=P$74,DATOS!C2134,"")</f>
        <v/>
      </c>
    </row>
    <row r="2207" spans="18:20" x14ac:dyDescent="0.25">
      <c r="R2207" s="83">
        <f t="shared" si="36"/>
        <v>0</v>
      </c>
      <c r="S2207" s="83">
        <f>IF(T2207="",0,IFERROR(IF(VLOOKUP(T2207,T$73:T2206,1,0)&gt;0,0,0),1))</f>
        <v>0</v>
      </c>
      <c r="T2207" s="95" t="str">
        <f>IF(DATOS!BT2135=P$74,DATOS!C2135,"")</f>
        <v/>
      </c>
    </row>
    <row r="2208" spans="18:20" x14ac:dyDescent="0.25">
      <c r="R2208" s="83">
        <f t="shared" si="36"/>
        <v>0</v>
      </c>
      <c r="S2208" s="83">
        <f>IF(T2208="",0,IFERROR(IF(VLOOKUP(T2208,T$73:T2207,1,0)&gt;0,0,0),1))</f>
        <v>0</v>
      </c>
      <c r="T2208" s="95" t="str">
        <f>IF(DATOS!BT2136=P$74,DATOS!C2136,"")</f>
        <v/>
      </c>
    </row>
    <row r="2209" spans="18:20" x14ac:dyDescent="0.25">
      <c r="R2209" s="83">
        <f t="shared" si="36"/>
        <v>0</v>
      </c>
      <c r="S2209" s="83">
        <f>IF(T2209="",0,IFERROR(IF(VLOOKUP(T2209,T$73:T2208,1,0)&gt;0,0,0),1))</f>
        <v>0</v>
      </c>
      <c r="T2209" s="95" t="str">
        <f>IF(DATOS!BT2137=P$74,DATOS!C2137,"")</f>
        <v/>
      </c>
    </row>
    <row r="2210" spans="18:20" x14ac:dyDescent="0.25">
      <c r="R2210" s="83">
        <f t="shared" si="36"/>
        <v>0</v>
      </c>
      <c r="S2210" s="83">
        <f>IF(T2210="",0,IFERROR(IF(VLOOKUP(T2210,T$73:T2209,1,0)&gt;0,0,0),1))</f>
        <v>0</v>
      </c>
      <c r="T2210" s="95" t="str">
        <f>IF(DATOS!BT2138=P$74,DATOS!C2138,"")</f>
        <v/>
      </c>
    </row>
    <row r="2211" spans="18:20" x14ac:dyDescent="0.25">
      <c r="R2211" s="83">
        <f t="shared" si="36"/>
        <v>0</v>
      </c>
      <c r="S2211" s="83">
        <f>IF(T2211="",0,IFERROR(IF(VLOOKUP(T2211,T$73:T2210,1,0)&gt;0,0,0),1))</f>
        <v>0</v>
      </c>
      <c r="T2211" s="95" t="str">
        <f>IF(DATOS!BT2139=P$74,DATOS!C2139,"")</f>
        <v/>
      </c>
    </row>
    <row r="2212" spans="18:20" x14ac:dyDescent="0.25">
      <c r="R2212" s="83">
        <f t="shared" si="36"/>
        <v>0</v>
      </c>
      <c r="S2212" s="83">
        <f>IF(T2212="",0,IFERROR(IF(VLOOKUP(T2212,T$73:T2211,1,0)&gt;0,0,0),1))</f>
        <v>0</v>
      </c>
      <c r="T2212" s="95" t="str">
        <f>IF(DATOS!BT2140=P$74,DATOS!C2140,"")</f>
        <v/>
      </c>
    </row>
    <row r="2213" spans="18:20" x14ac:dyDescent="0.25">
      <c r="R2213" s="83">
        <f t="shared" si="36"/>
        <v>0</v>
      </c>
      <c r="S2213" s="83">
        <f>IF(T2213="",0,IFERROR(IF(VLOOKUP(T2213,T$73:T2212,1,0)&gt;0,0,0),1))</f>
        <v>0</v>
      </c>
      <c r="T2213" s="95" t="str">
        <f>IF(DATOS!BT2141=P$74,DATOS!C2141,"")</f>
        <v/>
      </c>
    </row>
    <row r="2214" spans="18:20" x14ac:dyDescent="0.25">
      <c r="R2214" s="83">
        <f t="shared" si="36"/>
        <v>0</v>
      </c>
      <c r="S2214" s="83">
        <f>IF(T2214="",0,IFERROR(IF(VLOOKUP(T2214,T$73:T2213,1,0)&gt;0,0,0),1))</f>
        <v>0</v>
      </c>
      <c r="T2214" s="95" t="str">
        <f>IF(DATOS!BT2142=P$74,DATOS!C2142,"")</f>
        <v/>
      </c>
    </row>
    <row r="2215" spans="18:20" x14ac:dyDescent="0.25">
      <c r="R2215" s="83">
        <f t="shared" si="36"/>
        <v>0</v>
      </c>
      <c r="S2215" s="83">
        <f>IF(T2215="",0,IFERROR(IF(VLOOKUP(T2215,T$73:T2214,1,0)&gt;0,0,0),1))</f>
        <v>0</v>
      </c>
      <c r="T2215" s="95" t="str">
        <f>IF(DATOS!BT2143=P$74,DATOS!C2143,"")</f>
        <v/>
      </c>
    </row>
    <row r="2216" spans="18:20" x14ac:dyDescent="0.25">
      <c r="R2216" s="83">
        <f t="shared" si="36"/>
        <v>0</v>
      </c>
      <c r="S2216" s="83">
        <f>IF(T2216="",0,IFERROR(IF(VLOOKUP(T2216,T$73:T2215,1,0)&gt;0,0,0),1))</f>
        <v>0</v>
      </c>
      <c r="T2216" s="95" t="str">
        <f>IF(DATOS!BT2144=P$74,DATOS!C2144,"")</f>
        <v/>
      </c>
    </row>
    <row r="2217" spans="18:20" x14ac:dyDescent="0.25">
      <c r="R2217" s="83">
        <f t="shared" si="36"/>
        <v>0</v>
      </c>
      <c r="S2217" s="83">
        <f>IF(T2217="",0,IFERROR(IF(VLOOKUP(T2217,T$73:T2216,1,0)&gt;0,0,0),1))</f>
        <v>0</v>
      </c>
      <c r="T2217" s="95" t="str">
        <f>IF(DATOS!BT2145=P$74,DATOS!C2145,"")</f>
        <v/>
      </c>
    </row>
    <row r="2218" spans="18:20" x14ac:dyDescent="0.25">
      <c r="R2218" s="83">
        <f t="shared" si="36"/>
        <v>0</v>
      </c>
      <c r="S2218" s="83">
        <f>IF(T2218="",0,IFERROR(IF(VLOOKUP(T2218,T$73:T2217,1,0)&gt;0,0,0),1))</f>
        <v>0</v>
      </c>
      <c r="T2218" s="95" t="str">
        <f>IF(DATOS!BT2146=P$74,DATOS!C2146,"")</f>
        <v/>
      </c>
    </row>
    <row r="2219" spans="18:20" x14ac:dyDescent="0.25">
      <c r="R2219" s="83">
        <f t="shared" si="36"/>
        <v>0</v>
      </c>
      <c r="S2219" s="83">
        <f>IF(T2219="",0,IFERROR(IF(VLOOKUP(T2219,T$73:T2218,1,0)&gt;0,0,0),1))</f>
        <v>0</v>
      </c>
      <c r="T2219" s="95" t="str">
        <f>IF(DATOS!BT2147=P$74,DATOS!C2147,"")</f>
        <v/>
      </c>
    </row>
    <row r="2220" spans="18:20" x14ac:dyDescent="0.25">
      <c r="R2220" s="83">
        <f t="shared" si="36"/>
        <v>0</v>
      </c>
      <c r="S2220" s="83">
        <f>IF(T2220="",0,IFERROR(IF(VLOOKUP(T2220,T$73:T2219,1,0)&gt;0,0,0),1))</f>
        <v>0</v>
      </c>
      <c r="T2220" s="95" t="str">
        <f>IF(DATOS!BT2148=P$74,DATOS!C2148,"")</f>
        <v/>
      </c>
    </row>
    <row r="2221" spans="18:20" x14ac:dyDescent="0.25">
      <c r="R2221" s="83">
        <f t="shared" si="36"/>
        <v>0</v>
      </c>
      <c r="S2221" s="83">
        <f>IF(T2221="",0,IFERROR(IF(VLOOKUP(T2221,T$73:T2220,1,0)&gt;0,0,0),1))</f>
        <v>0</v>
      </c>
      <c r="T2221" s="95" t="str">
        <f>IF(DATOS!BT2149=P$74,DATOS!C2149,"")</f>
        <v/>
      </c>
    </row>
    <row r="2222" spans="18:20" x14ac:dyDescent="0.25">
      <c r="R2222" s="83">
        <f t="shared" si="36"/>
        <v>0</v>
      </c>
      <c r="S2222" s="83">
        <f>IF(T2222="",0,IFERROR(IF(VLOOKUP(T2222,T$73:T2221,1,0)&gt;0,0,0),1))</f>
        <v>0</v>
      </c>
      <c r="T2222" s="95" t="str">
        <f>IF(DATOS!BT2150=P$74,DATOS!C2150,"")</f>
        <v/>
      </c>
    </row>
    <row r="2223" spans="18:20" x14ac:dyDescent="0.25">
      <c r="R2223" s="83">
        <f t="shared" si="36"/>
        <v>0</v>
      </c>
      <c r="S2223" s="83">
        <f>IF(T2223="",0,IFERROR(IF(VLOOKUP(T2223,T$73:T2222,1,0)&gt;0,0,0),1))</f>
        <v>0</v>
      </c>
      <c r="T2223" s="95" t="str">
        <f>IF(DATOS!BT2151=P$74,DATOS!C2151,"")</f>
        <v/>
      </c>
    </row>
    <row r="2224" spans="18:20" x14ac:dyDescent="0.25">
      <c r="R2224" s="83">
        <f t="shared" si="36"/>
        <v>0</v>
      </c>
      <c r="S2224" s="83">
        <f>IF(T2224="",0,IFERROR(IF(VLOOKUP(T2224,T$73:T2223,1,0)&gt;0,0,0),1))</f>
        <v>0</v>
      </c>
      <c r="T2224" s="95" t="str">
        <f>IF(DATOS!BT2152=P$74,DATOS!C2152,"")</f>
        <v/>
      </c>
    </row>
    <row r="2225" spans="18:20" x14ac:dyDescent="0.25">
      <c r="R2225" s="83">
        <f t="shared" si="36"/>
        <v>0</v>
      </c>
      <c r="S2225" s="83">
        <f>IF(T2225="",0,IFERROR(IF(VLOOKUP(T2225,T$73:T2224,1,0)&gt;0,0,0),1))</f>
        <v>0</v>
      </c>
      <c r="T2225" s="95" t="str">
        <f>IF(DATOS!BT2153=P$74,DATOS!C2153,"")</f>
        <v/>
      </c>
    </row>
    <row r="2226" spans="18:20" x14ac:dyDescent="0.25">
      <c r="R2226" s="83">
        <f t="shared" si="36"/>
        <v>0</v>
      </c>
      <c r="S2226" s="83">
        <f>IF(T2226="",0,IFERROR(IF(VLOOKUP(T2226,T$73:T2225,1,0)&gt;0,0,0),1))</f>
        <v>0</v>
      </c>
      <c r="T2226" s="95" t="str">
        <f>IF(DATOS!BT2154=P$74,DATOS!C2154,"")</f>
        <v/>
      </c>
    </row>
    <row r="2227" spans="18:20" x14ac:dyDescent="0.25">
      <c r="R2227" s="83">
        <f t="shared" si="36"/>
        <v>0</v>
      </c>
      <c r="S2227" s="83">
        <f>IF(T2227="",0,IFERROR(IF(VLOOKUP(T2227,T$73:T2226,1,0)&gt;0,0,0),1))</f>
        <v>0</v>
      </c>
      <c r="T2227" s="95" t="str">
        <f>IF(DATOS!BT2155=P$74,DATOS!C2155,"")</f>
        <v/>
      </c>
    </row>
    <row r="2228" spans="18:20" x14ac:dyDescent="0.25">
      <c r="R2228" s="83">
        <f t="shared" si="36"/>
        <v>0</v>
      </c>
      <c r="S2228" s="83">
        <f>IF(T2228="",0,IFERROR(IF(VLOOKUP(T2228,T$73:T2227,1,0)&gt;0,0,0),1))</f>
        <v>0</v>
      </c>
      <c r="T2228" s="95" t="str">
        <f>IF(DATOS!BT2156=P$74,DATOS!C2156,"")</f>
        <v/>
      </c>
    </row>
    <row r="2229" spans="18:20" x14ac:dyDescent="0.25">
      <c r="R2229" s="83">
        <f t="shared" si="36"/>
        <v>0</v>
      </c>
      <c r="S2229" s="83">
        <f>IF(T2229="",0,IFERROR(IF(VLOOKUP(T2229,T$73:T2228,1,0)&gt;0,0,0),1))</f>
        <v>0</v>
      </c>
      <c r="T2229" s="95" t="str">
        <f>IF(DATOS!BT2157=P$74,DATOS!C2157,"")</f>
        <v/>
      </c>
    </row>
    <row r="2230" spans="18:20" x14ac:dyDescent="0.25">
      <c r="R2230" s="83">
        <f t="shared" si="36"/>
        <v>0</v>
      </c>
      <c r="S2230" s="83">
        <f>IF(T2230="",0,IFERROR(IF(VLOOKUP(T2230,T$73:T2229,1,0)&gt;0,0,0),1))</f>
        <v>0</v>
      </c>
      <c r="T2230" s="95" t="str">
        <f>IF(DATOS!BT2158=P$74,DATOS!C2158,"")</f>
        <v/>
      </c>
    </row>
    <row r="2231" spans="18:20" x14ac:dyDescent="0.25">
      <c r="R2231" s="83">
        <f t="shared" si="36"/>
        <v>0</v>
      </c>
      <c r="S2231" s="83">
        <f>IF(T2231="",0,IFERROR(IF(VLOOKUP(T2231,T$73:T2230,1,0)&gt;0,0,0),1))</f>
        <v>0</v>
      </c>
      <c r="T2231" s="95" t="str">
        <f>IF(DATOS!BT2159=P$74,DATOS!C2159,"")</f>
        <v/>
      </c>
    </row>
    <row r="2232" spans="18:20" x14ac:dyDescent="0.25">
      <c r="R2232" s="83">
        <f t="shared" si="36"/>
        <v>0</v>
      </c>
      <c r="S2232" s="83">
        <f>IF(T2232="",0,IFERROR(IF(VLOOKUP(T2232,T$73:T2231,1,0)&gt;0,0,0),1))</f>
        <v>0</v>
      </c>
      <c r="T2232" s="95" t="str">
        <f>IF(DATOS!BT2160=P$74,DATOS!C2160,"")</f>
        <v/>
      </c>
    </row>
    <row r="2233" spans="18:20" x14ac:dyDescent="0.25">
      <c r="R2233" s="83">
        <f t="shared" si="36"/>
        <v>0</v>
      </c>
      <c r="S2233" s="83">
        <f>IF(T2233="",0,IFERROR(IF(VLOOKUP(T2233,T$73:T2232,1,0)&gt;0,0,0),1))</f>
        <v>0</v>
      </c>
      <c r="T2233" s="95" t="str">
        <f>IF(DATOS!BT2161=P$74,DATOS!C2161,"")</f>
        <v/>
      </c>
    </row>
    <row r="2234" spans="18:20" x14ac:dyDescent="0.25">
      <c r="R2234" s="83">
        <f t="shared" si="36"/>
        <v>0</v>
      </c>
      <c r="S2234" s="83">
        <f>IF(T2234="",0,IFERROR(IF(VLOOKUP(T2234,T$73:T2233,1,0)&gt;0,0,0),1))</f>
        <v>0</v>
      </c>
      <c r="T2234" s="95" t="str">
        <f>IF(DATOS!BT2162=P$74,DATOS!C2162,"")</f>
        <v/>
      </c>
    </row>
    <row r="2235" spans="18:20" x14ac:dyDescent="0.25">
      <c r="R2235" s="83">
        <f t="shared" si="36"/>
        <v>0</v>
      </c>
      <c r="S2235" s="83">
        <f>IF(T2235="",0,IFERROR(IF(VLOOKUP(T2235,T$73:T2234,1,0)&gt;0,0,0),1))</f>
        <v>0</v>
      </c>
      <c r="T2235" s="95" t="str">
        <f>IF(DATOS!BT2163=P$74,DATOS!C2163,"")</f>
        <v/>
      </c>
    </row>
    <row r="2236" spans="18:20" x14ac:dyDescent="0.25">
      <c r="R2236" s="83">
        <f t="shared" si="36"/>
        <v>0</v>
      </c>
      <c r="S2236" s="83">
        <f>IF(T2236="",0,IFERROR(IF(VLOOKUP(T2236,T$73:T2235,1,0)&gt;0,0,0),1))</f>
        <v>0</v>
      </c>
      <c r="T2236" s="95" t="str">
        <f>IF(DATOS!BT2164=P$74,DATOS!C2164,"")</f>
        <v/>
      </c>
    </row>
    <row r="2237" spans="18:20" x14ac:dyDescent="0.25">
      <c r="R2237" s="83">
        <f t="shared" si="36"/>
        <v>0</v>
      </c>
      <c r="S2237" s="83">
        <f>IF(T2237="",0,IFERROR(IF(VLOOKUP(T2237,T$73:T2236,1,0)&gt;0,0,0),1))</f>
        <v>0</v>
      </c>
      <c r="T2237" s="95" t="str">
        <f>IF(DATOS!BT2165=P$74,DATOS!C2165,"")</f>
        <v/>
      </c>
    </row>
    <row r="2238" spans="18:20" x14ac:dyDescent="0.25">
      <c r="R2238" s="83">
        <f t="shared" si="36"/>
        <v>0</v>
      </c>
      <c r="S2238" s="83">
        <f>IF(T2238="",0,IFERROR(IF(VLOOKUP(T2238,T$73:T2237,1,0)&gt;0,0,0),1))</f>
        <v>0</v>
      </c>
      <c r="T2238" s="95" t="str">
        <f>IF(DATOS!BT2166=P$74,DATOS!C2166,"")</f>
        <v/>
      </c>
    </row>
    <row r="2239" spans="18:20" x14ac:dyDescent="0.25">
      <c r="R2239" s="83">
        <f t="shared" si="36"/>
        <v>0</v>
      </c>
      <c r="S2239" s="83">
        <f>IF(T2239="",0,IFERROR(IF(VLOOKUP(T2239,T$73:T2238,1,0)&gt;0,0,0),1))</f>
        <v>0</v>
      </c>
      <c r="T2239" s="95" t="str">
        <f>IF(DATOS!BT2167=P$74,DATOS!C2167,"")</f>
        <v/>
      </c>
    </row>
    <row r="2240" spans="18:20" x14ac:dyDescent="0.25">
      <c r="R2240" s="83">
        <f t="shared" si="36"/>
        <v>0</v>
      </c>
      <c r="S2240" s="83">
        <f>IF(T2240="",0,IFERROR(IF(VLOOKUP(T2240,T$73:T2239,1,0)&gt;0,0,0),1))</f>
        <v>0</v>
      </c>
      <c r="T2240" s="95" t="str">
        <f>IF(DATOS!BT2168=P$74,DATOS!C2168,"")</f>
        <v/>
      </c>
    </row>
    <row r="2241" spans="18:20" x14ac:dyDescent="0.25">
      <c r="R2241" s="83">
        <f t="shared" si="36"/>
        <v>0</v>
      </c>
      <c r="S2241" s="83">
        <f>IF(T2241="",0,IFERROR(IF(VLOOKUP(T2241,T$73:T2240,1,0)&gt;0,0,0),1))</f>
        <v>0</v>
      </c>
      <c r="T2241" s="95" t="str">
        <f>IF(DATOS!BT2169=P$74,DATOS!C2169,"")</f>
        <v/>
      </c>
    </row>
    <row r="2242" spans="18:20" x14ac:dyDescent="0.25">
      <c r="R2242" s="83">
        <f t="shared" si="36"/>
        <v>0</v>
      </c>
      <c r="S2242" s="83">
        <f>IF(T2242="",0,IFERROR(IF(VLOOKUP(T2242,T$73:T2241,1,0)&gt;0,0,0),1))</f>
        <v>0</v>
      </c>
      <c r="T2242" s="95" t="str">
        <f>IF(DATOS!BT2170=P$74,DATOS!C2170,"")</f>
        <v/>
      </c>
    </row>
    <row r="2243" spans="18:20" x14ac:dyDescent="0.25">
      <c r="R2243" s="83">
        <f t="shared" si="36"/>
        <v>0</v>
      </c>
      <c r="S2243" s="83">
        <f>IF(T2243="",0,IFERROR(IF(VLOOKUP(T2243,T$73:T2242,1,0)&gt;0,0,0),1))</f>
        <v>0</v>
      </c>
      <c r="T2243" s="95" t="str">
        <f>IF(DATOS!BT2171=P$74,DATOS!C2171,"")</f>
        <v/>
      </c>
    </row>
    <row r="2244" spans="18:20" x14ac:dyDescent="0.25">
      <c r="R2244" s="83">
        <f t="shared" si="36"/>
        <v>0</v>
      </c>
      <c r="S2244" s="83">
        <f>IF(T2244="",0,IFERROR(IF(VLOOKUP(T2244,T$73:T2243,1,0)&gt;0,0,0),1))</f>
        <v>0</v>
      </c>
      <c r="T2244" s="95" t="str">
        <f>IF(DATOS!BT2172=P$74,DATOS!C2172,"")</f>
        <v/>
      </c>
    </row>
    <row r="2245" spans="18:20" x14ac:dyDescent="0.25">
      <c r="R2245" s="83">
        <f t="shared" si="36"/>
        <v>0</v>
      </c>
      <c r="S2245" s="83">
        <f>IF(T2245="",0,IFERROR(IF(VLOOKUP(T2245,T$73:T2244,1,0)&gt;0,0,0),1))</f>
        <v>0</v>
      </c>
      <c r="T2245" s="95" t="str">
        <f>IF(DATOS!BT2173=P$74,DATOS!C2173,"")</f>
        <v/>
      </c>
    </row>
    <row r="2246" spans="18:20" x14ac:dyDescent="0.25">
      <c r="R2246" s="83">
        <f t="shared" si="36"/>
        <v>0</v>
      </c>
      <c r="S2246" s="83">
        <f>IF(T2246="",0,IFERROR(IF(VLOOKUP(T2246,T$73:T2245,1,0)&gt;0,0,0),1))</f>
        <v>0</v>
      </c>
      <c r="T2246" s="95" t="str">
        <f>IF(DATOS!BT2174=P$74,DATOS!C2174,"")</f>
        <v/>
      </c>
    </row>
    <row r="2247" spans="18:20" x14ac:dyDescent="0.25">
      <c r="R2247" s="83">
        <f t="shared" si="36"/>
        <v>0</v>
      </c>
      <c r="S2247" s="83">
        <f>IF(T2247="",0,IFERROR(IF(VLOOKUP(T2247,T$73:T2246,1,0)&gt;0,0,0),1))</f>
        <v>0</v>
      </c>
      <c r="T2247" s="95" t="str">
        <f>IF(DATOS!BT2175=P$74,DATOS!C2175,"")</f>
        <v/>
      </c>
    </row>
    <row r="2248" spans="18:20" x14ac:dyDescent="0.25">
      <c r="R2248" s="83">
        <f t="shared" si="36"/>
        <v>0</v>
      </c>
      <c r="S2248" s="83">
        <f>IF(T2248="",0,IFERROR(IF(VLOOKUP(T2248,T$73:T2247,1,0)&gt;0,0,0),1))</f>
        <v>0</v>
      </c>
      <c r="T2248" s="95" t="str">
        <f>IF(DATOS!BT2176=P$74,DATOS!C2176,"")</f>
        <v/>
      </c>
    </row>
    <row r="2249" spans="18:20" x14ac:dyDescent="0.25">
      <c r="R2249" s="83">
        <f t="shared" si="36"/>
        <v>0</v>
      </c>
      <c r="S2249" s="83">
        <f>IF(T2249="",0,IFERROR(IF(VLOOKUP(T2249,T$73:T2248,1,0)&gt;0,0,0),1))</f>
        <v>0</v>
      </c>
      <c r="T2249" s="95" t="str">
        <f>IF(DATOS!BT2177=P$74,DATOS!C2177,"")</f>
        <v/>
      </c>
    </row>
    <row r="2250" spans="18:20" x14ac:dyDescent="0.25">
      <c r="R2250" s="83">
        <f t="shared" ref="R2250:R2313" si="37">R2249+S2250</f>
        <v>0</v>
      </c>
      <c r="S2250" s="83">
        <f>IF(T2250="",0,IFERROR(IF(VLOOKUP(T2250,T$73:T2249,1,0)&gt;0,0,0),1))</f>
        <v>0</v>
      </c>
      <c r="T2250" s="95" t="str">
        <f>IF(DATOS!BT2178=P$74,DATOS!C2178,"")</f>
        <v/>
      </c>
    </row>
    <row r="2251" spans="18:20" x14ac:dyDescent="0.25">
      <c r="R2251" s="83">
        <f t="shared" si="37"/>
        <v>0</v>
      </c>
      <c r="S2251" s="83">
        <f>IF(T2251="",0,IFERROR(IF(VLOOKUP(T2251,T$73:T2250,1,0)&gt;0,0,0),1))</f>
        <v>0</v>
      </c>
      <c r="T2251" s="95" t="str">
        <f>IF(DATOS!BT2179=P$74,DATOS!C2179,"")</f>
        <v/>
      </c>
    </row>
    <row r="2252" spans="18:20" x14ac:dyDescent="0.25">
      <c r="R2252" s="83">
        <f t="shared" si="37"/>
        <v>0</v>
      </c>
      <c r="S2252" s="83">
        <f>IF(T2252="",0,IFERROR(IF(VLOOKUP(T2252,T$73:T2251,1,0)&gt;0,0,0),1))</f>
        <v>0</v>
      </c>
      <c r="T2252" s="95" t="str">
        <f>IF(DATOS!BT2180=P$74,DATOS!C2180,"")</f>
        <v/>
      </c>
    </row>
    <row r="2253" spans="18:20" x14ac:dyDescent="0.25">
      <c r="R2253" s="83">
        <f t="shared" si="37"/>
        <v>0</v>
      </c>
      <c r="S2253" s="83">
        <f>IF(T2253="",0,IFERROR(IF(VLOOKUP(T2253,T$73:T2252,1,0)&gt;0,0,0),1))</f>
        <v>0</v>
      </c>
      <c r="T2253" s="95" t="str">
        <f>IF(DATOS!BT2181=P$74,DATOS!C2181,"")</f>
        <v/>
      </c>
    </row>
    <row r="2254" spans="18:20" x14ac:dyDescent="0.25">
      <c r="R2254" s="83">
        <f t="shared" si="37"/>
        <v>0</v>
      </c>
      <c r="S2254" s="83">
        <f>IF(T2254="",0,IFERROR(IF(VLOOKUP(T2254,T$73:T2253,1,0)&gt;0,0,0),1))</f>
        <v>0</v>
      </c>
      <c r="T2254" s="95" t="str">
        <f>IF(DATOS!BT2182=P$74,DATOS!C2182,"")</f>
        <v/>
      </c>
    </row>
    <row r="2255" spans="18:20" x14ac:dyDescent="0.25">
      <c r="R2255" s="83">
        <f t="shared" si="37"/>
        <v>0</v>
      </c>
      <c r="S2255" s="83">
        <f>IF(T2255="",0,IFERROR(IF(VLOOKUP(T2255,T$73:T2254,1,0)&gt;0,0,0),1))</f>
        <v>0</v>
      </c>
      <c r="T2255" s="95" t="str">
        <f>IF(DATOS!BT2183=P$74,DATOS!C2183,"")</f>
        <v/>
      </c>
    </row>
    <row r="2256" spans="18:20" x14ac:dyDescent="0.25">
      <c r="R2256" s="83">
        <f t="shared" si="37"/>
        <v>0</v>
      </c>
      <c r="S2256" s="83">
        <f>IF(T2256="",0,IFERROR(IF(VLOOKUP(T2256,T$73:T2255,1,0)&gt;0,0,0),1))</f>
        <v>0</v>
      </c>
      <c r="T2256" s="95" t="str">
        <f>IF(DATOS!BT2184=P$74,DATOS!C2184,"")</f>
        <v/>
      </c>
    </row>
    <row r="2257" spans="18:20" x14ac:dyDescent="0.25">
      <c r="R2257" s="83">
        <f t="shared" si="37"/>
        <v>0</v>
      </c>
      <c r="S2257" s="83">
        <f>IF(T2257="",0,IFERROR(IF(VLOOKUP(T2257,T$73:T2256,1,0)&gt;0,0,0),1))</f>
        <v>0</v>
      </c>
      <c r="T2257" s="95" t="str">
        <f>IF(DATOS!BT2185=P$74,DATOS!C2185,"")</f>
        <v/>
      </c>
    </row>
    <row r="2258" spans="18:20" x14ac:dyDescent="0.25">
      <c r="R2258" s="83">
        <f t="shared" si="37"/>
        <v>0</v>
      </c>
      <c r="S2258" s="83">
        <f>IF(T2258="",0,IFERROR(IF(VLOOKUP(T2258,T$73:T2257,1,0)&gt;0,0,0),1))</f>
        <v>0</v>
      </c>
      <c r="T2258" s="95" t="str">
        <f>IF(DATOS!BT2186=P$74,DATOS!C2186,"")</f>
        <v/>
      </c>
    </row>
    <row r="2259" spans="18:20" x14ac:dyDescent="0.25">
      <c r="R2259" s="83">
        <f t="shared" si="37"/>
        <v>0</v>
      </c>
      <c r="S2259" s="83">
        <f>IF(T2259="",0,IFERROR(IF(VLOOKUP(T2259,T$73:T2258,1,0)&gt;0,0,0),1))</f>
        <v>0</v>
      </c>
      <c r="T2259" s="95" t="str">
        <f>IF(DATOS!BT2187=P$74,DATOS!C2187,"")</f>
        <v/>
      </c>
    </row>
    <row r="2260" spans="18:20" x14ac:dyDescent="0.25">
      <c r="R2260" s="83">
        <f t="shared" si="37"/>
        <v>0</v>
      </c>
      <c r="S2260" s="83">
        <f>IF(T2260="",0,IFERROR(IF(VLOOKUP(T2260,T$73:T2259,1,0)&gt;0,0,0),1))</f>
        <v>0</v>
      </c>
      <c r="T2260" s="95" t="str">
        <f>IF(DATOS!BT2188=P$74,DATOS!C2188,"")</f>
        <v/>
      </c>
    </row>
    <row r="2261" spans="18:20" x14ac:dyDescent="0.25">
      <c r="R2261" s="83">
        <f t="shared" si="37"/>
        <v>0</v>
      </c>
      <c r="S2261" s="83">
        <f>IF(T2261="",0,IFERROR(IF(VLOOKUP(T2261,T$73:T2260,1,0)&gt;0,0,0),1))</f>
        <v>0</v>
      </c>
      <c r="T2261" s="95" t="str">
        <f>IF(DATOS!BT2189=P$74,DATOS!C2189,"")</f>
        <v/>
      </c>
    </row>
    <row r="2262" spans="18:20" x14ac:dyDescent="0.25">
      <c r="R2262" s="83">
        <f t="shared" si="37"/>
        <v>0</v>
      </c>
      <c r="S2262" s="83">
        <f>IF(T2262="",0,IFERROR(IF(VLOOKUP(T2262,T$73:T2261,1,0)&gt;0,0,0),1))</f>
        <v>0</v>
      </c>
      <c r="T2262" s="95" t="str">
        <f>IF(DATOS!BT2190=P$74,DATOS!C2190,"")</f>
        <v/>
      </c>
    </row>
    <row r="2263" spans="18:20" x14ac:dyDescent="0.25">
      <c r="R2263" s="83">
        <f t="shared" si="37"/>
        <v>0</v>
      </c>
      <c r="S2263" s="83">
        <f>IF(T2263="",0,IFERROR(IF(VLOOKUP(T2263,T$73:T2262,1,0)&gt;0,0,0),1))</f>
        <v>0</v>
      </c>
      <c r="T2263" s="95" t="str">
        <f>IF(DATOS!BT2191=P$74,DATOS!C2191,"")</f>
        <v/>
      </c>
    </row>
    <row r="2264" spans="18:20" x14ac:dyDescent="0.25">
      <c r="R2264" s="83">
        <f t="shared" si="37"/>
        <v>0</v>
      </c>
      <c r="S2264" s="83">
        <f>IF(T2264="",0,IFERROR(IF(VLOOKUP(T2264,T$73:T2263,1,0)&gt;0,0,0),1))</f>
        <v>0</v>
      </c>
      <c r="T2264" s="95" t="str">
        <f>IF(DATOS!BT2192=P$74,DATOS!C2192,"")</f>
        <v/>
      </c>
    </row>
    <row r="2265" spans="18:20" x14ac:dyDescent="0.25">
      <c r="R2265" s="83">
        <f t="shared" si="37"/>
        <v>0</v>
      </c>
      <c r="S2265" s="83">
        <f>IF(T2265="",0,IFERROR(IF(VLOOKUP(T2265,T$73:T2264,1,0)&gt;0,0,0),1))</f>
        <v>0</v>
      </c>
      <c r="T2265" s="95" t="str">
        <f>IF(DATOS!BT2193=P$74,DATOS!C2193,"")</f>
        <v/>
      </c>
    </row>
    <row r="2266" spans="18:20" x14ac:dyDescent="0.25">
      <c r="R2266" s="83">
        <f t="shared" si="37"/>
        <v>0</v>
      </c>
      <c r="S2266" s="83">
        <f>IF(T2266="",0,IFERROR(IF(VLOOKUP(T2266,T$73:T2265,1,0)&gt;0,0,0),1))</f>
        <v>0</v>
      </c>
      <c r="T2266" s="95" t="str">
        <f>IF(DATOS!BT2194=P$74,DATOS!C2194,"")</f>
        <v/>
      </c>
    </row>
    <row r="2267" spans="18:20" x14ac:dyDescent="0.25">
      <c r="R2267" s="83">
        <f t="shared" si="37"/>
        <v>0</v>
      </c>
      <c r="S2267" s="83">
        <f>IF(T2267="",0,IFERROR(IF(VLOOKUP(T2267,T$73:T2266,1,0)&gt;0,0,0),1))</f>
        <v>0</v>
      </c>
      <c r="T2267" s="95" t="str">
        <f>IF(DATOS!BT2195=P$74,DATOS!C2195,"")</f>
        <v/>
      </c>
    </row>
    <row r="2268" spans="18:20" x14ac:dyDescent="0.25">
      <c r="R2268" s="83">
        <f t="shared" si="37"/>
        <v>0</v>
      </c>
      <c r="S2268" s="83">
        <f>IF(T2268="",0,IFERROR(IF(VLOOKUP(T2268,T$73:T2267,1,0)&gt;0,0,0),1))</f>
        <v>0</v>
      </c>
      <c r="T2268" s="95" t="str">
        <f>IF(DATOS!BT2196=P$74,DATOS!C2196,"")</f>
        <v/>
      </c>
    </row>
    <row r="2269" spans="18:20" x14ac:dyDescent="0.25">
      <c r="R2269" s="83">
        <f t="shared" si="37"/>
        <v>0</v>
      </c>
      <c r="S2269" s="83">
        <f>IF(T2269="",0,IFERROR(IF(VLOOKUP(T2269,T$73:T2268,1,0)&gt;0,0,0),1))</f>
        <v>0</v>
      </c>
      <c r="T2269" s="95" t="str">
        <f>IF(DATOS!BT2197=P$74,DATOS!C2197,"")</f>
        <v/>
      </c>
    </row>
    <row r="2270" spans="18:20" x14ac:dyDescent="0.25">
      <c r="R2270" s="83">
        <f t="shared" si="37"/>
        <v>0</v>
      </c>
      <c r="S2270" s="83">
        <f>IF(T2270="",0,IFERROR(IF(VLOOKUP(T2270,T$73:T2269,1,0)&gt;0,0,0),1))</f>
        <v>0</v>
      </c>
      <c r="T2270" s="95" t="str">
        <f>IF(DATOS!BT2198=P$74,DATOS!C2198,"")</f>
        <v/>
      </c>
    </row>
    <row r="2271" spans="18:20" x14ac:dyDescent="0.25">
      <c r="R2271" s="83">
        <f t="shared" si="37"/>
        <v>0</v>
      </c>
      <c r="S2271" s="83">
        <f>IF(T2271="",0,IFERROR(IF(VLOOKUP(T2271,T$73:T2270,1,0)&gt;0,0,0),1))</f>
        <v>0</v>
      </c>
      <c r="T2271" s="95" t="str">
        <f>IF(DATOS!BT2199=P$74,DATOS!C2199,"")</f>
        <v/>
      </c>
    </row>
    <row r="2272" spans="18:20" x14ac:dyDescent="0.25">
      <c r="R2272" s="83">
        <f t="shared" si="37"/>
        <v>0</v>
      </c>
      <c r="S2272" s="83">
        <f>IF(T2272="",0,IFERROR(IF(VLOOKUP(T2272,T$73:T2271,1,0)&gt;0,0,0),1))</f>
        <v>0</v>
      </c>
      <c r="T2272" s="95" t="str">
        <f>IF(DATOS!BT2200=P$74,DATOS!C2200,"")</f>
        <v/>
      </c>
    </row>
    <row r="2273" spans="18:20" x14ac:dyDescent="0.25">
      <c r="R2273" s="83">
        <f t="shared" si="37"/>
        <v>0</v>
      </c>
      <c r="S2273" s="83">
        <f>IF(T2273="",0,IFERROR(IF(VLOOKUP(T2273,T$73:T2272,1,0)&gt;0,0,0),1))</f>
        <v>0</v>
      </c>
      <c r="T2273" s="95" t="str">
        <f>IF(DATOS!BT2201=P$74,DATOS!C2201,"")</f>
        <v/>
      </c>
    </row>
    <row r="2274" spans="18:20" x14ac:dyDescent="0.25">
      <c r="R2274" s="83">
        <f t="shared" si="37"/>
        <v>0</v>
      </c>
      <c r="S2274" s="83">
        <f>IF(T2274="",0,IFERROR(IF(VLOOKUP(T2274,T$73:T2273,1,0)&gt;0,0,0),1))</f>
        <v>0</v>
      </c>
      <c r="T2274" s="95" t="str">
        <f>IF(DATOS!BT2202=P$74,DATOS!C2202,"")</f>
        <v/>
      </c>
    </row>
    <row r="2275" spans="18:20" x14ac:dyDescent="0.25">
      <c r="R2275" s="83">
        <f t="shared" si="37"/>
        <v>0</v>
      </c>
      <c r="S2275" s="83">
        <f>IF(T2275="",0,IFERROR(IF(VLOOKUP(T2275,T$73:T2274,1,0)&gt;0,0,0),1))</f>
        <v>0</v>
      </c>
      <c r="T2275" s="95" t="str">
        <f>IF(DATOS!BT2203=P$74,DATOS!C2203,"")</f>
        <v/>
      </c>
    </row>
    <row r="2276" spans="18:20" x14ac:dyDescent="0.25">
      <c r="R2276" s="83">
        <f t="shared" si="37"/>
        <v>0</v>
      </c>
      <c r="S2276" s="83">
        <f>IF(T2276="",0,IFERROR(IF(VLOOKUP(T2276,T$73:T2275,1,0)&gt;0,0,0),1))</f>
        <v>0</v>
      </c>
      <c r="T2276" s="95" t="str">
        <f>IF(DATOS!BT2204=P$74,DATOS!C2204,"")</f>
        <v/>
      </c>
    </row>
    <row r="2277" spans="18:20" x14ac:dyDescent="0.25">
      <c r="R2277" s="83">
        <f t="shared" si="37"/>
        <v>0</v>
      </c>
      <c r="S2277" s="83">
        <f>IF(T2277="",0,IFERROR(IF(VLOOKUP(T2277,T$73:T2276,1,0)&gt;0,0,0),1))</f>
        <v>0</v>
      </c>
      <c r="T2277" s="95" t="str">
        <f>IF(DATOS!BT2205=P$74,DATOS!C2205,"")</f>
        <v/>
      </c>
    </row>
    <row r="2278" spans="18:20" x14ac:dyDescent="0.25">
      <c r="R2278" s="83">
        <f t="shared" si="37"/>
        <v>0</v>
      </c>
      <c r="S2278" s="83">
        <f>IF(T2278="",0,IFERROR(IF(VLOOKUP(T2278,T$73:T2277,1,0)&gt;0,0,0),1))</f>
        <v>0</v>
      </c>
      <c r="T2278" s="95" t="str">
        <f>IF(DATOS!BT2206=P$74,DATOS!C2206,"")</f>
        <v/>
      </c>
    </row>
    <row r="2279" spans="18:20" x14ac:dyDescent="0.25">
      <c r="R2279" s="83">
        <f t="shared" si="37"/>
        <v>0</v>
      </c>
      <c r="S2279" s="83">
        <f>IF(T2279="",0,IFERROR(IF(VLOOKUP(T2279,T$73:T2278,1,0)&gt;0,0,0),1))</f>
        <v>0</v>
      </c>
      <c r="T2279" s="95" t="str">
        <f>IF(DATOS!BT2207=P$74,DATOS!C2207,"")</f>
        <v/>
      </c>
    </row>
    <row r="2280" spans="18:20" x14ac:dyDescent="0.25">
      <c r="R2280" s="83">
        <f t="shared" si="37"/>
        <v>0</v>
      </c>
      <c r="S2280" s="83">
        <f>IF(T2280="",0,IFERROR(IF(VLOOKUP(T2280,T$73:T2279,1,0)&gt;0,0,0),1))</f>
        <v>0</v>
      </c>
      <c r="T2280" s="95" t="str">
        <f>IF(DATOS!BT2208=P$74,DATOS!C2208,"")</f>
        <v/>
      </c>
    </row>
    <row r="2281" spans="18:20" x14ac:dyDescent="0.25">
      <c r="R2281" s="83">
        <f t="shared" si="37"/>
        <v>0</v>
      </c>
      <c r="S2281" s="83">
        <f>IF(T2281="",0,IFERROR(IF(VLOOKUP(T2281,T$73:T2280,1,0)&gt;0,0,0),1))</f>
        <v>0</v>
      </c>
      <c r="T2281" s="95" t="str">
        <f>IF(DATOS!BT2209=P$74,DATOS!C2209,"")</f>
        <v/>
      </c>
    </row>
    <row r="2282" spans="18:20" x14ac:dyDescent="0.25">
      <c r="R2282" s="83">
        <f t="shared" si="37"/>
        <v>0</v>
      </c>
      <c r="S2282" s="83">
        <f>IF(T2282="",0,IFERROR(IF(VLOOKUP(T2282,T$73:T2281,1,0)&gt;0,0,0),1))</f>
        <v>0</v>
      </c>
      <c r="T2282" s="95" t="str">
        <f>IF(DATOS!BT2210=P$74,DATOS!C2210,"")</f>
        <v/>
      </c>
    </row>
    <row r="2283" spans="18:20" x14ac:dyDescent="0.25">
      <c r="R2283" s="83">
        <f t="shared" si="37"/>
        <v>0</v>
      </c>
      <c r="S2283" s="83">
        <f>IF(T2283="",0,IFERROR(IF(VLOOKUP(T2283,T$73:T2282,1,0)&gt;0,0,0),1))</f>
        <v>0</v>
      </c>
      <c r="T2283" s="95" t="str">
        <f>IF(DATOS!BT2211=P$74,DATOS!C2211,"")</f>
        <v/>
      </c>
    </row>
    <row r="2284" spans="18:20" x14ac:dyDescent="0.25">
      <c r="R2284" s="83">
        <f t="shared" si="37"/>
        <v>0</v>
      </c>
      <c r="S2284" s="83">
        <f>IF(T2284="",0,IFERROR(IF(VLOOKUP(T2284,T$73:T2283,1,0)&gt;0,0,0),1))</f>
        <v>0</v>
      </c>
      <c r="T2284" s="95" t="str">
        <f>IF(DATOS!BT2212=P$74,DATOS!C2212,"")</f>
        <v/>
      </c>
    </row>
    <row r="2285" spans="18:20" x14ac:dyDescent="0.25">
      <c r="R2285" s="83">
        <f t="shared" si="37"/>
        <v>0</v>
      </c>
      <c r="S2285" s="83">
        <f>IF(T2285="",0,IFERROR(IF(VLOOKUP(T2285,T$73:T2284,1,0)&gt;0,0,0),1))</f>
        <v>0</v>
      </c>
      <c r="T2285" s="95" t="str">
        <f>IF(DATOS!BT2213=P$74,DATOS!C2213,"")</f>
        <v/>
      </c>
    </row>
    <row r="2286" spans="18:20" x14ac:dyDescent="0.25">
      <c r="R2286" s="83">
        <f t="shared" si="37"/>
        <v>0</v>
      </c>
      <c r="S2286" s="83">
        <f>IF(T2286="",0,IFERROR(IF(VLOOKUP(T2286,T$73:T2285,1,0)&gt;0,0,0),1))</f>
        <v>0</v>
      </c>
      <c r="T2286" s="95" t="str">
        <f>IF(DATOS!BT2214=P$74,DATOS!C2214,"")</f>
        <v/>
      </c>
    </row>
    <row r="2287" spans="18:20" x14ac:dyDescent="0.25">
      <c r="R2287" s="83">
        <f t="shared" si="37"/>
        <v>0</v>
      </c>
      <c r="S2287" s="83">
        <f>IF(T2287="",0,IFERROR(IF(VLOOKUP(T2287,T$73:T2286,1,0)&gt;0,0,0),1))</f>
        <v>0</v>
      </c>
      <c r="T2287" s="95" t="str">
        <f>IF(DATOS!BT2215=P$74,DATOS!C2215,"")</f>
        <v/>
      </c>
    </row>
    <row r="2288" spans="18:20" x14ac:dyDescent="0.25">
      <c r="R2288" s="83">
        <f t="shared" si="37"/>
        <v>0</v>
      </c>
      <c r="S2288" s="83">
        <f>IF(T2288="",0,IFERROR(IF(VLOOKUP(T2288,T$73:T2287,1,0)&gt;0,0,0),1))</f>
        <v>0</v>
      </c>
      <c r="T2288" s="95" t="str">
        <f>IF(DATOS!BT2216=P$74,DATOS!C2216,"")</f>
        <v/>
      </c>
    </row>
    <row r="2289" spans="18:20" x14ac:dyDescent="0.25">
      <c r="R2289" s="83">
        <f t="shared" si="37"/>
        <v>0</v>
      </c>
      <c r="S2289" s="83">
        <f>IF(T2289="",0,IFERROR(IF(VLOOKUP(T2289,T$73:T2288,1,0)&gt;0,0,0),1))</f>
        <v>0</v>
      </c>
      <c r="T2289" s="95" t="str">
        <f>IF(DATOS!BT2217=P$74,DATOS!C2217,"")</f>
        <v/>
      </c>
    </row>
    <row r="2290" spans="18:20" x14ac:dyDescent="0.25">
      <c r="R2290" s="83">
        <f t="shared" si="37"/>
        <v>0</v>
      </c>
      <c r="S2290" s="83">
        <f>IF(T2290="",0,IFERROR(IF(VLOOKUP(T2290,T$73:T2289,1,0)&gt;0,0,0),1))</f>
        <v>0</v>
      </c>
      <c r="T2290" s="95" t="str">
        <f>IF(DATOS!BT2218=P$74,DATOS!C2218,"")</f>
        <v/>
      </c>
    </row>
    <row r="2291" spans="18:20" x14ac:dyDescent="0.25">
      <c r="R2291" s="83">
        <f t="shared" si="37"/>
        <v>0</v>
      </c>
      <c r="S2291" s="83">
        <f>IF(T2291="",0,IFERROR(IF(VLOOKUP(T2291,T$73:T2290,1,0)&gt;0,0,0),1))</f>
        <v>0</v>
      </c>
      <c r="T2291" s="95" t="str">
        <f>IF(DATOS!BT2219=P$74,DATOS!C2219,"")</f>
        <v/>
      </c>
    </row>
    <row r="2292" spans="18:20" x14ac:dyDescent="0.25">
      <c r="R2292" s="83">
        <f t="shared" si="37"/>
        <v>0</v>
      </c>
      <c r="S2292" s="83">
        <f>IF(T2292="",0,IFERROR(IF(VLOOKUP(T2292,T$73:T2291,1,0)&gt;0,0,0),1))</f>
        <v>0</v>
      </c>
      <c r="T2292" s="95" t="str">
        <f>IF(DATOS!BT2220=P$74,DATOS!C2220,"")</f>
        <v/>
      </c>
    </row>
    <row r="2293" spans="18:20" x14ac:dyDescent="0.25">
      <c r="R2293" s="83">
        <f t="shared" si="37"/>
        <v>0</v>
      </c>
      <c r="S2293" s="83">
        <f>IF(T2293="",0,IFERROR(IF(VLOOKUP(T2293,T$73:T2292,1,0)&gt;0,0,0),1))</f>
        <v>0</v>
      </c>
      <c r="T2293" s="95" t="str">
        <f>IF(DATOS!BT2221=P$74,DATOS!C2221,"")</f>
        <v/>
      </c>
    </row>
    <row r="2294" spans="18:20" x14ac:dyDescent="0.25">
      <c r="R2294" s="83">
        <f t="shared" si="37"/>
        <v>0</v>
      </c>
      <c r="S2294" s="83">
        <f>IF(T2294="",0,IFERROR(IF(VLOOKUP(T2294,T$73:T2293,1,0)&gt;0,0,0),1))</f>
        <v>0</v>
      </c>
      <c r="T2294" s="95" t="str">
        <f>IF(DATOS!BT2222=P$74,DATOS!C2222,"")</f>
        <v/>
      </c>
    </row>
    <row r="2295" spans="18:20" x14ac:dyDescent="0.25">
      <c r="R2295" s="83">
        <f t="shared" si="37"/>
        <v>0</v>
      </c>
      <c r="S2295" s="83">
        <f>IF(T2295="",0,IFERROR(IF(VLOOKUP(T2295,T$73:T2294,1,0)&gt;0,0,0),1))</f>
        <v>0</v>
      </c>
      <c r="T2295" s="95" t="str">
        <f>IF(DATOS!BT2223=P$74,DATOS!C2223,"")</f>
        <v/>
      </c>
    </row>
    <row r="2296" spans="18:20" x14ac:dyDescent="0.25">
      <c r="R2296" s="83">
        <f t="shared" si="37"/>
        <v>0</v>
      </c>
      <c r="S2296" s="83">
        <f>IF(T2296="",0,IFERROR(IF(VLOOKUP(T2296,T$73:T2295,1,0)&gt;0,0,0),1))</f>
        <v>0</v>
      </c>
      <c r="T2296" s="95" t="str">
        <f>IF(DATOS!BT2224=P$74,DATOS!C2224,"")</f>
        <v/>
      </c>
    </row>
    <row r="2297" spans="18:20" x14ac:dyDescent="0.25">
      <c r="R2297" s="83">
        <f t="shared" si="37"/>
        <v>0</v>
      </c>
      <c r="S2297" s="83">
        <f>IF(T2297="",0,IFERROR(IF(VLOOKUP(T2297,T$73:T2296,1,0)&gt;0,0,0),1))</f>
        <v>0</v>
      </c>
      <c r="T2297" s="95" t="str">
        <f>IF(DATOS!BT2225=P$74,DATOS!C2225,"")</f>
        <v/>
      </c>
    </row>
    <row r="2298" spans="18:20" x14ac:dyDescent="0.25">
      <c r="R2298" s="83">
        <f t="shared" si="37"/>
        <v>0</v>
      </c>
      <c r="S2298" s="83">
        <f>IF(T2298="",0,IFERROR(IF(VLOOKUP(T2298,T$73:T2297,1,0)&gt;0,0,0),1))</f>
        <v>0</v>
      </c>
      <c r="T2298" s="95" t="str">
        <f>IF(DATOS!BT2226=P$74,DATOS!C2226,"")</f>
        <v/>
      </c>
    </row>
    <row r="2299" spans="18:20" x14ac:dyDescent="0.25">
      <c r="R2299" s="83">
        <f t="shared" si="37"/>
        <v>0</v>
      </c>
      <c r="S2299" s="83">
        <f>IF(T2299="",0,IFERROR(IF(VLOOKUP(T2299,T$73:T2298,1,0)&gt;0,0,0),1))</f>
        <v>0</v>
      </c>
      <c r="T2299" s="95" t="str">
        <f>IF(DATOS!BT2227=P$74,DATOS!C2227,"")</f>
        <v/>
      </c>
    </row>
    <row r="2300" spans="18:20" x14ac:dyDescent="0.25">
      <c r="R2300" s="83">
        <f t="shared" si="37"/>
        <v>0</v>
      </c>
      <c r="S2300" s="83">
        <f>IF(T2300="",0,IFERROR(IF(VLOOKUP(T2300,T$73:T2299,1,0)&gt;0,0,0),1))</f>
        <v>0</v>
      </c>
      <c r="T2300" s="95" t="str">
        <f>IF(DATOS!BT2228=P$74,DATOS!C2228,"")</f>
        <v/>
      </c>
    </row>
    <row r="2301" spans="18:20" x14ac:dyDescent="0.25">
      <c r="R2301" s="83">
        <f t="shared" si="37"/>
        <v>0</v>
      </c>
      <c r="S2301" s="83">
        <f>IF(T2301="",0,IFERROR(IF(VLOOKUP(T2301,T$73:T2300,1,0)&gt;0,0,0),1))</f>
        <v>0</v>
      </c>
      <c r="T2301" s="95" t="str">
        <f>IF(DATOS!BT2229=P$74,DATOS!C2229,"")</f>
        <v/>
      </c>
    </row>
    <row r="2302" spans="18:20" x14ac:dyDescent="0.25">
      <c r="R2302" s="83">
        <f t="shared" si="37"/>
        <v>0</v>
      </c>
      <c r="S2302" s="83">
        <f>IF(T2302="",0,IFERROR(IF(VLOOKUP(T2302,T$73:T2301,1,0)&gt;0,0,0),1))</f>
        <v>0</v>
      </c>
      <c r="T2302" s="95" t="str">
        <f>IF(DATOS!BT2230=P$74,DATOS!C2230,"")</f>
        <v/>
      </c>
    </row>
    <row r="2303" spans="18:20" x14ac:dyDescent="0.25">
      <c r="R2303" s="83">
        <f t="shared" si="37"/>
        <v>0</v>
      </c>
      <c r="S2303" s="83">
        <f>IF(T2303="",0,IFERROR(IF(VLOOKUP(T2303,T$73:T2302,1,0)&gt;0,0,0),1))</f>
        <v>0</v>
      </c>
      <c r="T2303" s="95" t="str">
        <f>IF(DATOS!BT2231=P$74,DATOS!C2231,"")</f>
        <v/>
      </c>
    </row>
    <row r="2304" spans="18:20" x14ac:dyDescent="0.25">
      <c r="R2304" s="83">
        <f t="shared" si="37"/>
        <v>0</v>
      </c>
      <c r="S2304" s="83">
        <f>IF(T2304="",0,IFERROR(IF(VLOOKUP(T2304,T$73:T2303,1,0)&gt;0,0,0),1))</f>
        <v>0</v>
      </c>
      <c r="T2304" s="95" t="str">
        <f>IF(DATOS!BT2232=P$74,DATOS!C2232,"")</f>
        <v/>
      </c>
    </row>
    <row r="2305" spans="18:20" x14ac:dyDescent="0.25">
      <c r="R2305" s="83">
        <f t="shared" si="37"/>
        <v>0</v>
      </c>
      <c r="S2305" s="83">
        <f>IF(T2305="",0,IFERROR(IF(VLOOKUP(T2305,T$73:T2304,1,0)&gt;0,0,0),1))</f>
        <v>0</v>
      </c>
      <c r="T2305" s="95" t="str">
        <f>IF(DATOS!BT2233=P$74,DATOS!C2233,"")</f>
        <v/>
      </c>
    </row>
    <row r="2306" spans="18:20" x14ac:dyDescent="0.25">
      <c r="R2306" s="83">
        <f t="shared" si="37"/>
        <v>0</v>
      </c>
      <c r="S2306" s="83">
        <f>IF(T2306="",0,IFERROR(IF(VLOOKUP(T2306,T$73:T2305,1,0)&gt;0,0,0),1))</f>
        <v>0</v>
      </c>
      <c r="T2306" s="95" t="str">
        <f>IF(DATOS!BT2234=P$74,DATOS!C2234,"")</f>
        <v/>
      </c>
    </row>
    <row r="2307" spans="18:20" x14ac:dyDescent="0.25">
      <c r="R2307" s="83">
        <f t="shared" si="37"/>
        <v>0</v>
      </c>
      <c r="S2307" s="83">
        <f>IF(T2307="",0,IFERROR(IF(VLOOKUP(T2307,T$73:T2306,1,0)&gt;0,0,0),1))</f>
        <v>0</v>
      </c>
      <c r="T2307" s="95" t="str">
        <f>IF(DATOS!BT2235=P$74,DATOS!C2235,"")</f>
        <v/>
      </c>
    </row>
    <row r="2308" spans="18:20" x14ac:dyDescent="0.25">
      <c r="R2308" s="83">
        <f t="shared" si="37"/>
        <v>0</v>
      </c>
      <c r="S2308" s="83">
        <f>IF(T2308="",0,IFERROR(IF(VLOOKUP(T2308,T$73:T2307,1,0)&gt;0,0,0),1))</f>
        <v>0</v>
      </c>
      <c r="T2308" s="95" t="str">
        <f>IF(DATOS!BT2236=P$74,DATOS!C2236,"")</f>
        <v/>
      </c>
    </row>
    <row r="2309" spans="18:20" x14ac:dyDescent="0.25">
      <c r="R2309" s="83">
        <f t="shared" si="37"/>
        <v>0</v>
      </c>
      <c r="S2309" s="83">
        <f>IF(T2309="",0,IFERROR(IF(VLOOKUP(T2309,T$73:T2308,1,0)&gt;0,0,0),1))</f>
        <v>0</v>
      </c>
      <c r="T2309" s="95" t="str">
        <f>IF(DATOS!BT2237=P$74,DATOS!C2237,"")</f>
        <v/>
      </c>
    </row>
    <row r="2310" spans="18:20" x14ac:dyDescent="0.25">
      <c r="R2310" s="83">
        <f t="shared" si="37"/>
        <v>0</v>
      </c>
      <c r="S2310" s="83">
        <f>IF(T2310="",0,IFERROR(IF(VLOOKUP(T2310,T$73:T2309,1,0)&gt;0,0,0),1))</f>
        <v>0</v>
      </c>
      <c r="T2310" s="95" t="str">
        <f>IF(DATOS!BT2238=P$74,DATOS!C2238,"")</f>
        <v/>
      </c>
    </row>
    <row r="2311" spans="18:20" x14ac:dyDescent="0.25">
      <c r="R2311" s="83">
        <f t="shared" si="37"/>
        <v>0</v>
      </c>
      <c r="S2311" s="83">
        <f>IF(T2311="",0,IFERROR(IF(VLOOKUP(T2311,T$73:T2310,1,0)&gt;0,0,0),1))</f>
        <v>0</v>
      </c>
      <c r="T2311" s="95" t="str">
        <f>IF(DATOS!BT2239=P$74,DATOS!C2239,"")</f>
        <v/>
      </c>
    </row>
    <row r="2312" spans="18:20" x14ac:dyDescent="0.25">
      <c r="R2312" s="83">
        <f t="shared" si="37"/>
        <v>0</v>
      </c>
      <c r="S2312" s="83">
        <f>IF(T2312="",0,IFERROR(IF(VLOOKUP(T2312,T$73:T2311,1,0)&gt;0,0,0),1))</f>
        <v>0</v>
      </c>
      <c r="T2312" s="95" t="str">
        <f>IF(DATOS!BT2240=P$74,DATOS!C2240,"")</f>
        <v/>
      </c>
    </row>
    <row r="2313" spans="18:20" x14ac:dyDescent="0.25">
      <c r="R2313" s="83">
        <f t="shared" si="37"/>
        <v>0</v>
      </c>
      <c r="S2313" s="83">
        <f>IF(T2313="",0,IFERROR(IF(VLOOKUP(T2313,T$73:T2312,1,0)&gt;0,0,0),1))</f>
        <v>0</v>
      </c>
      <c r="T2313" s="95" t="str">
        <f>IF(DATOS!BT2241=P$74,DATOS!C2241,"")</f>
        <v/>
      </c>
    </row>
    <row r="2314" spans="18:20" x14ac:dyDescent="0.25">
      <c r="R2314" s="83">
        <f t="shared" ref="R2314:R2377" si="38">R2313+S2314</f>
        <v>0</v>
      </c>
      <c r="S2314" s="83">
        <f>IF(T2314="",0,IFERROR(IF(VLOOKUP(T2314,T$73:T2313,1,0)&gt;0,0,0),1))</f>
        <v>0</v>
      </c>
      <c r="T2314" s="95" t="str">
        <f>IF(DATOS!BT2242=P$74,DATOS!C2242,"")</f>
        <v/>
      </c>
    </row>
    <row r="2315" spans="18:20" x14ac:dyDescent="0.25">
      <c r="R2315" s="83">
        <f t="shared" si="38"/>
        <v>0</v>
      </c>
      <c r="S2315" s="83">
        <f>IF(T2315="",0,IFERROR(IF(VLOOKUP(T2315,T$73:T2314,1,0)&gt;0,0,0),1))</f>
        <v>0</v>
      </c>
      <c r="T2315" s="95" t="str">
        <f>IF(DATOS!BT2243=P$74,DATOS!C2243,"")</f>
        <v/>
      </c>
    </row>
    <row r="2316" spans="18:20" x14ac:dyDescent="0.25">
      <c r="R2316" s="83">
        <f t="shared" si="38"/>
        <v>0</v>
      </c>
      <c r="S2316" s="83">
        <f>IF(T2316="",0,IFERROR(IF(VLOOKUP(T2316,T$73:T2315,1,0)&gt;0,0,0),1))</f>
        <v>0</v>
      </c>
      <c r="T2316" s="95" t="str">
        <f>IF(DATOS!BT2244=P$74,DATOS!C2244,"")</f>
        <v/>
      </c>
    </row>
    <row r="2317" spans="18:20" x14ac:dyDescent="0.25">
      <c r="R2317" s="83">
        <f t="shared" si="38"/>
        <v>0</v>
      </c>
      <c r="S2317" s="83">
        <f>IF(T2317="",0,IFERROR(IF(VLOOKUP(T2317,T$73:T2316,1,0)&gt;0,0,0),1))</f>
        <v>0</v>
      </c>
      <c r="T2317" s="95" t="str">
        <f>IF(DATOS!BT2245=P$74,DATOS!C2245,"")</f>
        <v/>
      </c>
    </row>
    <row r="2318" spans="18:20" x14ac:dyDescent="0.25">
      <c r="R2318" s="83">
        <f t="shared" si="38"/>
        <v>0</v>
      </c>
      <c r="S2318" s="83">
        <f>IF(T2318="",0,IFERROR(IF(VLOOKUP(T2318,T$73:T2317,1,0)&gt;0,0,0),1))</f>
        <v>0</v>
      </c>
      <c r="T2318" s="95" t="str">
        <f>IF(DATOS!BT2246=P$74,DATOS!C2246,"")</f>
        <v/>
      </c>
    </row>
    <row r="2319" spans="18:20" x14ac:dyDescent="0.25">
      <c r="R2319" s="83">
        <f t="shared" si="38"/>
        <v>0</v>
      </c>
      <c r="S2319" s="83">
        <f>IF(T2319="",0,IFERROR(IF(VLOOKUP(T2319,T$73:T2318,1,0)&gt;0,0,0),1))</f>
        <v>0</v>
      </c>
      <c r="T2319" s="95" t="str">
        <f>IF(DATOS!BT2247=P$74,DATOS!C2247,"")</f>
        <v/>
      </c>
    </row>
    <row r="2320" spans="18:20" x14ac:dyDescent="0.25">
      <c r="R2320" s="83">
        <f t="shared" si="38"/>
        <v>0</v>
      </c>
      <c r="S2320" s="83">
        <f>IF(T2320="",0,IFERROR(IF(VLOOKUP(T2320,T$73:T2319,1,0)&gt;0,0,0),1))</f>
        <v>0</v>
      </c>
      <c r="T2320" s="95" t="str">
        <f>IF(DATOS!BT2248=P$74,DATOS!C2248,"")</f>
        <v/>
      </c>
    </row>
    <row r="2321" spans="18:20" x14ac:dyDescent="0.25">
      <c r="R2321" s="83">
        <f t="shared" si="38"/>
        <v>0</v>
      </c>
      <c r="S2321" s="83">
        <f>IF(T2321="",0,IFERROR(IF(VLOOKUP(T2321,T$73:T2320,1,0)&gt;0,0,0),1))</f>
        <v>0</v>
      </c>
      <c r="T2321" s="95" t="str">
        <f>IF(DATOS!BT2249=P$74,DATOS!C2249,"")</f>
        <v/>
      </c>
    </row>
    <row r="2322" spans="18:20" x14ac:dyDescent="0.25">
      <c r="R2322" s="83">
        <f t="shared" si="38"/>
        <v>0</v>
      </c>
      <c r="S2322" s="83">
        <f>IF(T2322="",0,IFERROR(IF(VLOOKUP(T2322,T$73:T2321,1,0)&gt;0,0,0),1))</f>
        <v>0</v>
      </c>
      <c r="T2322" s="95" t="str">
        <f>IF(DATOS!BT2250=P$74,DATOS!C2250,"")</f>
        <v/>
      </c>
    </row>
    <row r="2323" spans="18:20" x14ac:dyDescent="0.25">
      <c r="R2323" s="83">
        <f t="shared" si="38"/>
        <v>0</v>
      </c>
      <c r="S2323" s="83">
        <f>IF(T2323="",0,IFERROR(IF(VLOOKUP(T2323,T$73:T2322,1,0)&gt;0,0,0),1))</f>
        <v>0</v>
      </c>
      <c r="T2323" s="95" t="str">
        <f>IF(DATOS!BT2251=P$74,DATOS!C2251,"")</f>
        <v/>
      </c>
    </row>
    <row r="2324" spans="18:20" x14ac:dyDescent="0.25">
      <c r="R2324" s="83">
        <f t="shared" si="38"/>
        <v>0</v>
      </c>
      <c r="S2324" s="83">
        <f>IF(T2324="",0,IFERROR(IF(VLOOKUP(T2324,T$73:T2323,1,0)&gt;0,0,0),1))</f>
        <v>0</v>
      </c>
      <c r="T2324" s="95" t="str">
        <f>IF(DATOS!BT2252=P$74,DATOS!C2252,"")</f>
        <v/>
      </c>
    </row>
    <row r="2325" spans="18:20" x14ac:dyDescent="0.25">
      <c r="R2325" s="83">
        <f t="shared" si="38"/>
        <v>0</v>
      </c>
      <c r="S2325" s="83">
        <f>IF(T2325="",0,IFERROR(IF(VLOOKUP(T2325,T$73:T2324,1,0)&gt;0,0,0),1))</f>
        <v>0</v>
      </c>
      <c r="T2325" s="95" t="str">
        <f>IF(DATOS!BT2253=P$74,DATOS!C2253,"")</f>
        <v/>
      </c>
    </row>
    <row r="2326" spans="18:20" x14ac:dyDescent="0.25">
      <c r="R2326" s="83">
        <f t="shared" si="38"/>
        <v>0</v>
      </c>
      <c r="S2326" s="83">
        <f>IF(T2326="",0,IFERROR(IF(VLOOKUP(T2326,T$73:T2325,1,0)&gt;0,0,0),1))</f>
        <v>0</v>
      </c>
      <c r="T2326" s="95" t="str">
        <f>IF(DATOS!BT2254=P$74,DATOS!C2254,"")</f>
        <v/>
      </c>
    </row>
    <row r="2327" spans="18:20" x14ac:dyDescent="0.25">
      <c r="R2327" s="83">
        <f t="shared" si="38"/>
        <v>0</v>
      </c>
      <c r="S2327" s="83">
        <f>IF(T2327="",0,IFERROR(IF(VLOOKUP(T2327,T$73:T2326,1,0)&gt;0,0,0),1))</f>
        <v>0</v>
      </c>
      <c r="T2327" s="95" t="str">
        <f>IF(DATOS!BT2255=P$74,DATOS!C2255,"")</f>
        <v/>
      </c>
    </row>
    <row r="2328" spans="18:20" x14ac:dyDescent="0.25">
      <c r="R2328" s="83">
        <f t="shared" si="38"/>
        <v>0</v>
      </c>
      <c r="S2328" s="83">
        <f>IF(T2328="",0,IFERROR(IF(VLOOKUP(T2328,T$73:T2327,1,0)&gt;0,0,0),1))</f>
        <v>0</v>
      </c>
      <c r="T2328" s="95" t="str">
        <f>IF(DATOS!BT2256=P$74,DATOS!C2256,"")</f>
        <v/>
      </c>
    </row>
    <row r="2329" spans="18:20" x14ac:dyDescent="0.25">
      <c r="R2329" s="83">
        <f t="shared" si="38"/>
        <v>0</v>
      </c>
      <c r="S2329" s="83">
        <f>IF(T2329="",0,IFERROR(IF(VLOOKUP(T2329,T$73:T2328,1,0)&gt;0,0,0),1))</f>
        <v>0</v>
      </c>
      <c r="T2329" s="95" t="str">
        <f>IF(DATOS!BT2257=P$74,DATOS!C2257,"")</f>
        <v/>
      </c>
    </row>
    <row r="2330" spans="18:20" x14ac:dyDescent="0.25">
      <c r="R2330" s="83">
        <f t="shared" si="38"/>
        <v>0</v>
      </c>
      <c r="S2330" s="83">
        <f>IF(T2330="",0,IFERROR(IF(VLOOKUP(T2330,T$73:T2329,1,0)&gt;0,0,0),1))</f>
        <v>0</v>
      </c>
      <c r="T2330" s="95" t="str">
        <f>IF(DATOS!BT2258=P$74,DATOS!C2258,"")</f>
        <v/>
      </c>
    </row>
    <row r="2331" spans="18:20" x14ac:dyDescent="0.25">
      <c r="R2331" s="83">
        <f t="shared" si="38"/>
        <v>0</v>
      </c>
      <c r="S2331" s="83">
        <f>IF(T2331="",0,IFERROR(IF(VLOOKUP(T2331,T$73:T2330,1,0)&gt;0,0,0),1))</f>
        <v>0</v>
      </c>
      <c r="T2331" s="95" t="str">
        <f>IF(DATOS!BT2259=P$74,DATOS!C2259,"")</f>
        <v/>
      </c>
    </row>
    <row r="2332" spans="18:20" x14ac:dyDescent="0.25">
      <c r="R2332" s="83">
        <f t="shared" si="38"/>
        <v>0</v>
      </c>
      <c r="S2332" s="83">
        <f>IF(T2332="",0,IFERROR(IF(VLOOKUP(T2332,T$73:T2331,1,0)&gt;0,0,0),1))</f>
        <v>0</v>
      </c>
      <c r="T2332" s="95" t="str">
        <f>IF(DATOS!BT2260=P$74,DATOS!C2260,"")</f>
        <v/>
      </c>
    </row>
    <row r="2333" spans="18:20" x14ac:dyDescent="0.25">
      <c r="R2333" s="83">
        <f t="shared" si="38"/>
        <v>0</v>
      </c>
      <c r="S2333" s="83">
        <f>IF(T2333="",0,IFERROR(IF(VLOOKUP(T2333,T$73:T2332,1,0)&gt;0,0,0),1))</f>
        <v>0</v>
      </c>
      <c r="T2333" s="95" t="str">
        <f>IF(DATOS!BT2261=P$74,DATOS!C2261,"")</f>
        <v/>
      </c>
    </row>
    <row r="2334" spans="18:20" x14ac:dyDescent="0.25">
      <c r="R2334" s="83">
        <f t="shared" si="38"/>
        <v>0</v>
      </c>
      <c r="S2334" s="83">
        <f>IF(T2334="",0,IFERROR(IF(VLOOKUP(T2334,T$73:T2333,1,0)&gt;0,0,0),1))</f>
        <v>0</v>
      </c>
      <c r="T2334" s="95" t="str">
        <f>IF(DATOS!BT2262=P$74,DATOS!C2262,"")</f>
        <v/>
      </c>
    </row>
    <row r="2335" spans="18:20" x14ac:dyDescent="0.25">
      <c r="R2335" s="83">
        <f t="shared" si="38"/>
        <v>0</v>
      </c>
      <c r="S2335" s="83">
        <f>IF(T2335="",0,IFERROR(IF(VLOOKUP(T2335,T$73:T2334,1,0)&gt;0,0,0),1))</f>
        <v>0</v>
      </c>
      <c r="T2335" s="95" t="str">
        <f>IF(DATOS!BT2263=P$74,DATOS!C2263,"")</f>
        <v/>
      </c>
    </row>
    <row r="2336" spans="18:20" x14ac:dyDescent="0.25">
      <c r="R2336" s="83">
        <f t="shared" si="38"/>
        <v>0</v>
      </c>
      <c r="S2336" s="83">
        <f>IF(T2336="",0,IFERROR(IF(VLOOKUP(T2336,T$73:T2335,1,0)&gt;0,0,0),1))</f>
        <v>0</v>
      </c>
      <c r="T2336" s="95" t="str">
        <f>IF(DATOS!BT2264=P$74,DATOS!C2264,"")</f>
        <v/>
      </c>
    </row>
    <row r="2337" spans="18:20" x14ac:dyDescent="0.25">
      <c r="R2337" s="83">
        <f t="shared" si="38"/>
        <v>0</v>
      </c>
      <c r="S2337" s="83">
        <f>IF(T2337="",0,IFERROR(IF(VLOOKUP(T2337,T$73:T2336,1,0)&gt;0,0,0),1))</f>
        <v>0</v>
      </c>
      <c r="T2337" s="95" t="str">
        <f>IF(DATOS!BT2265=P$74,DATOS!C2265,"")</f>
        <v/>
      </c>
    </row>
    <row r="2338" spans="18:20" x14ac:dyDescent="0.25">
      <c r="R2338" s="83">
        <f t="shared" si="38"/>
        <v>0</v>
      </c>
      <c r="S2338" s="83">
        <f>IF(T2338="",0,IFERROR(IF(VLOOKUP(T2338,T$73:T2337,1,0)&gt;0,0,0),1))</f>
        <v>0</v>
      </c>
      <c r="T2338" s="95" t="str">
        <f>IF(DATOS!BT2266=P$74,DATOS!C2266,"")</f>
        <v/>
      </c>
    </row>
    <row r="2339" spans="18:20" x14ac:dyDescent="0.25">
      <c r="R2339" s="83">
        <f t="shared" si="38"/>
        <v>0</v>
      </c>
      <c r="S2339" s="83">
        <f>IF(T2339="",0,IFERROR(IF(VLOOKUP(T2339,T$73:T2338,1,0)&gt;0,0,0),1))</f>
        <v>0</v>
      </c>
      <c r="T2339" s="95" t="str">
        <f>IF(DATOS!BT2267=P$74,DATOS!C2267,"")</f>
        <v/>
      </c>
    </row>
    <row r="2340" spans="18:20" x14ac:dyDescent="0.25">
      <c r="R2340" s="83">
        <f t="shared" si="38"/>
        <v>0</v>
      </c>
      <c r="S2340" s="83">
        <f>IF(T2340="",0,IFERROR(IF(VLOOKUP(T2340,T$73:T2339,1,0)&gt;0,0,0),1))</f>
        <v>0</v>
      </c>
      <c r="T2340" s="95" t="str">
        <f>IF(DATOS!BT2268=P$74,DATOS!C2268,"")</f>
        <v/>
      </c>
    </row>
    <row r="2341" spans="18:20" x14ac:dyDescent="0.25">
      <c r="R2341" s="83">
        <f t="shared" si="38"/>
        <v>0</v>
      </c>
      <c r="S2341" s="83">
        <f>IF(T2341="",0,IFERROR(IF(VLOOKUP(T2341,T$73:T2340,1,0)&gt;0,0,0),1))</f>
        <v>0</v>
      </c>
      <c r="T2341" s="95" t="str">
        <f>IF(DATOS!BT2269=P$74,DATOS!C2269,"")</f>
        <v/>
      </c>
    </row>
    <row r="2342" spans="18:20" x14ac:dyDescent="0.25">
      <c r="R2342" s="83">
        <f t="shared" si="38"/>
        <v>0</v>
      </c>
      <c r="S2342" s="83">
        <f>IF(T2342="",0,IFERROR(IF(VLOOKUP(T2342,T$73:T2341,1,0)&gt;0,0,0),1))</f>
        <v>0</v>
      </c>
      <c r="T2342" s="95" t="str">
        <f>IF(DATOS!BT2270=P$74,DATOS!C2270,"")</f>
        <v/>
      </c>
    </row>
    <row r="2343" spans="18:20" x14ac:dyDescent="0.25">
      <c r="R2343" s="83">
        <f t="shared" si="38"/>
        <v>0</v>
      </c>
      <c r="S2343" s="83">
        <f>IF(T2343="",0,IFERROR(IF(VLOOKUP(T2343,T$73:T2342,1,0)&gt;0,0,0),1))</f>
        <v>0</v>
      </c>
      <c r="T2343" s="95" t="str">
        <f>IF(DATOS!BT2271=P$74,DATOS!C2271,"")</f>
        <v/>
      </c>
    </row>
    <row r="2344" spans="18:20" x14ac:dyDescent="0.25">
      <c r="R2344" s="83">
        <f t="shared" si="38"/>
        <v>0</v>
      </c>
      <c r="S2344" s="83">
        <f>IF(T2344="",0,IFERROR(IF(VLOOKUP(T2344,T$73:T2343,1,0)&gt;0,0,0),1))</f>
        <v>0</v>
      </c>
      <c r="T2344" s="95" t="str">
        <f>IF(DATOS!BT2272=P$74,DATOS!C2272,"")</f>
        <v/>
      </c>
    </row>
    <row r="2345" spans="18:20" x14ac:dyDescent="0.25">
      <c r="R2345" s="83">
        <f t="shared" si="38"/>
        <v>0</v>
      </c>
      <c r="S2345" s="83">
        <f>IF(T2345="",0,IFERROR(IF(VLOOKUP(T2345,T$73:T2344,1,0)&gt;0,0,0),1))</f>
        <v>0</v>
      </c>
      <c r="T2345" s="95" t="str">
        <f>IF(DATOS!BT2273=P$74,DATOS!C2273,"")</f>
        <v/>
      </c>
    </row>
    <row r="2346" spans="18:20" x14ac:dyDescent="0.25">
      <c r="R2346" s="83">
        <f t="shared" si="38"/>
        <v>0</v>
      </c>
      <c r="S2346" s="83">
        <f>IF(T2346="",0,IFERROR(IF(VLOOKUP(T2346,T$73:T2345,1,0)&gt;0,0,0),1))</f>
        <v>0</v>
      </c>
      <c r="T2346" s="95" t="str">
        <f>IF(DATOS!BT2274=P$74,DATOS!C2274,"")</f>
        <v/>
      </c>
    </row>
    <row r="2347" spans="18:20" x14ac:dyDescent="0.25">
      <c r="R2347" s="83">
        <f t="shared" si="38"/>
        <v>0</v>
      </c>
      <c r="S2347" s="83">
        <f>IF(T2347="",0,IFERROR(IF(VLOOKUP(T2347,T$73:T2346,1,0)&gt;0,0,0),1))</f>
        <v>0</v>
      </c>
      <c r="T2347" s="95" t="str">
        <f>IF(DATOS!BT2275=P$74,DATOS!C2275,"")</f>
        <v/>
      </c>
    </row>
    <row r="2348" spans="18:20" x14ac:dyDescent="0.25">
      <c r="R2348" s="83">
        <f t="shared" si="38"/>
        <v>0</v>
      </c>
      <c r="S2348" s="83">
        <f>IF(T2348="",0,IFERROR(IF(VLOOKUP(T2348,T$73:T2347,1,0)&gt;0,0,0),1))</f>
        <v>0</v>
      </c>
      <c r="T2348" s="95" t="str">
        <f>IF(DATOS!BT2276=P$74,DATOS!C2276,"")</f>
        <v/>
      </c>
    </row>
    <row r="2349" spans="18:20" x14ac:dyDescent="0.25">
      <c r="R2349" s="83">
        <f t="shared" si="38"/>
        <v>0</v>
      </c>
      <c r="S2349" s="83">
        <f>IF(T2349="",0,IFERROR(IF(VLOOKUP(T2349,T$73:T2348,1,0)&gt;0,0,0),1))</f>
        <v>0</v>
      </c>
      <c r="T2349" s="95" t="str">
        <f>IF(DATOS!BT2277=P$74,DATOS!C2277,"")</f>
        <v/>
      </c>
    </row>
    <row r="2350" spans="18:20" x14ac:dyDescent="0.25">
      <c r="R2350" s="83">
        <f t="shared" si="38"/>
        <v>0</v>
      </c>
      <c r="S2350" s="83">
        <f>IF(T2350="",0,IFERROR(IF(VLOOKUP(T2350,T$73:T2349,1,0)&gt;0,0,0),1))</f>
        <v>0</v>
      </c>
      <c r="T2350" s="95" t="str">
        <f>IF(DATOS!BT2278=P$74,DATOS!C2278,"")</f>
        <v/>
      </c>
    </row>
    <row r="2351" spans="18:20" x14ac:dyDescent="0.25">
      <c r="R2351" s="83">
        <f t="shared" si="38"/>
        <v>0</v>
      </c>
      <c r="S2351" s="83">
        <f>IF(T2351="",0,IFERROR(IF(VLOOKUP(T2351,T$73:T2350,1,0)&gt;0,0,0),1))</f>
        <v>0</v>
      </c>
      <c r="T2351" s="95" t="str">
        <f>IF(DATOS!BT2279=P$74,DATOS!C2279,"")</f>
        <v/>
      </c>
    </row>
    <row r="2352" spans="18:20" x14ac:dyDescent="0.25">
      <c r="R2352" s="83">
        <f t="shared" si="38"/>
        <v>0</v>
      </c>
      <c r="S2352" s="83">
        <f>IF(T2352="",0,IFERROR(IF(VLOOKUP(T2352,T$73:T2351,1,0)&gt;0,0,0),1))</f>
        <v>0</v>
      </c>
      <c r="T2352" s="95" t="str">
        <f>IF(DATOS!BT2280=P$74,DATOS!C2280,"")</f>
        <v/>
      </c>
    </row>
    <row r="2353" spans="18:20" x14ac:dyDescent="0.25">
      <c r="R2353" s="83">
        <f t="shared" si="38"/>
        <v>0</v>
      </c>
      <c r="S2353" s="83">
        <f>IF(T2353="",0,IFERROR(IF(VLOOKUP(T2353,T$73:T2352,1,0)&gt;0,0,0),1))</f>
        <v>0</v>
      </c>
      <c r="T2353" s="95" t="str">
        <f>IF(DATOS!BT2281=P$74,DATOS!C2281,"")</f>
        <v/>
      </c>
    </row>
    <row r="2354" spans="18:20" x14ac:dyDescent="0.25">
      <c r="R2354" s="83">
        <f t="shared" si="38"/>
        <v>0</v>
      </c>
      <c r="S2354" s="83">
        <f>IF(T2354="",0,IFERROR(IF(VLOOKUP(T2354,T$73:T2353,1,0)&gt;0,0,0),1))</f>
        <v>0</v>
      </c>
      <c r="T2354" s="95" t="str">
        <f>IF(DATOS!BT2282=P$74,DATOS!C2282,"")</f>
        <v/>
      </c>
    </row>
    <row r="2355" spans="18:20" x14ac:dyDescent="0.25">
      <c r="R2355" s="83">
        <f t="shared" si="38"/>
        <v>0</v>
      </c>
      <c r="S2355" s="83">
        <f>IF(T2355="",0,IFERROR(IF(VLOOKUP(T2355,T$73:T2354,1,0)&gt;0,0,0),1))</f>
        <v>0</v>
      </c>
      <c r="T2355" s="95" t="str">
        <f>IF(DATOS!BT2283=P$74,DATOS!C2283,"")</f>
        <v/>
      </c>
    </row>
    <row r="2356" spans="18:20" x14ac:dyDescent="0.25">
      <c r="R2356" s="83">
        <f t="shared" si="38"/>
        <v>0</v>
      </c>
      <c r="S2356" s="83">
        <f>IF(T2356="",0,IFERROR(IF(VLOOKUP(T2356,T$73:T2355,1,0)&gt;0,0,0),1))</f>
        <v>0</v>
      </c>
      <c r="T2356" s="95" t="str">
        <f>IF(DATOS!BT2284=P$74,DATOS!C2284,"")</f>
        <v/>
      </c>
    </row>
    <row r="2357" spans="18:20" x14ac:dyDescent="0.25">
      <c r="R2357" s="83">
        <f t="shared" si="38"/>
        <v>0</v>
      </c>
      <c r="S2357" s="83">
        <f>IF(T2357="",0,IFERROR(IF(VLOOKUP(T2357,T$73:T2356,1,0)&gt;0,0,0),1))</f>
        <v>0</v>
      </c>
      <c r="T2357" s="95" t="str">
        <f>IF(DATOS!BT2285=P$74,DATOS!C2285,"")</f>
        <v/>
      </c>
    </row>
    <row r="2358" spans="18:20" x14ac:dyDescent="0.25">
      <c r="R2358" s="83">
        <f t="shared" si="38"/>
        <v>0</v>
      </c>
      <c r="S2358" s="83">
        <f>IF(T2358="",0,IFERROR(IF(VLOOKUP(T2358,T$73:T2357,1,0)&gt;0,0,0),1))</f>
        <v>0</v>
      </c>
      <c r="T2358" s="95" t="str">
        <f>IF(DATOS!BT2286=P$74,DATOS!C2286,"")</f>
        <v/>
      </c>
    </row>
    <row r="2359" spans="18:20" x14ac:dyDescent="0.25">
      <c r="R2359" s="83">
        <f t="shared" si="38"/>
        <v>0</v>
      </c>
      <c r="S2359" s="83">
        <f>IF(T2359="",0,IFERROR(IF(VLOOKUP(T2359,T$73:T2358,1,0)&gt;0,0,0),1))</f>
        <v>0</v>
      </c>
      <c r="T2359" s="95" t="str">
        <f>IF(DATOS!BT2287=P$74,DATOS!C2287,"")</f>
        <v/>
      </c>
    </row>
    <row r="2360" spans="18:20" x14ac:dyDescent="0.25">
      <c r="R2360" s="83">
        <f t="shared" si="38"/>
        <v>0</v>
      </c>
      <c r="S2360" s="83">
        <f>IF(T2360="",0,IFERROR(IF(VLOOKUP(T2360,T$73:T2359,1,0)&gt;0,0,0),1))</f>
        <v>0</v>
      </c>
      <c r="T2360" s="95" t="str">
        <f>IF(DATOS!BT2288=P$74,DATOS!C2288,"")</f>
        <v/>
      </c>
    </row>
    <row r="2361" spans="18:20" x14ac:dyDescent="0.25">
      <c r="R2361" s="83">
        <f t="shared" si="38"/>
        <v>0</v>
      </c>
      <c r="S2361" s="83">
        <f>IF(T2361="",0,IFERROR(IF(VLOOKUP(T2361,T$73:T2360,1,0)&gt;0,0,0),1))</f>
        <v>0</v>
      </c>
      <c r="T2361" s="95" t="str">
        <f>IF(DATOS!BT2289=P$74,DATOS!C2289,"")</f>
        <v/>
      </c>
    </row>
    <row r="2362" spans="18:20" x14ac:dyDescent="0.25">
      <c r="R2362" s="83">
        <f t="shared" si="38"/>
        <v>0</v>
      </c>
      <c r="S2362" s="83">
        <f>IF(T2362="",0,IFERROR(IF(VLOOKUP(T2362,T$73:T2361,1,0)&gt;0,0,0),1))</f>
        <v>0</v>
      </c>
      <c r="T2362" s="95" t="str">
        <f>IF(DATOS!BT2290=P$74,DATOS!C2290,"")</f>
        <v/>
      </c>
    </row>
    <row r="2363" spans="18:20" x14ac:dyDescent="0.25">
      <c r="R2363" s="83">
        <f t="shared" si="38"/>
        <v>0</v>
      </c>
      <c r="S2363" s="83">
        <f>IF(T2363="",0,IFERROR(IF(VLOOKUP(T2363,T$73:T2362,1,0)&gt;0,0,0),1))</f>
        <v>0</v>
      </c>
      <c r="T2363" s="95" t="str">
        <f>IF(DATOS!BT2291=P$74,DATOS!C2291,"")</f>
        <v/>
      </c>
    </row>
    <row r="2364" spans="18:20" x14ac:dyDescent="0.25">
      <c r="R2364" s="83">
        <f t="shared" si="38"/>
        <v>0</v>
      </c>
      <c r="S2364" s="83">
        <f>IF(T2364="",0,IFERROR(IF(VLOOKUP(T2364,T$73:T2363,1,0)&gt;0,0,0),1))</f>
        <v>0</v>
      </c>
      <c r="T2364" s="95" t="str">
        <f>IF(DATOS!BT2292=P$74,DATOS!C2292,"")</f>
        <v/>
      </c>
    </row>
    <row r="2365" spans="18:20" x14ac:dyDescent="0.25">
      <c r="R2365" s="83">
        <f t="shared" si="38"/>
        <v>0</v>
      </c>
      <c r="S2365" s="83">
        <f>IF(T2365="",0,IFERROR(IF(VLOOKUP(T2365,T$73:T2364,1,0)&gt;0,0,0),1))</f>
        <v>0</v>
      </c>
      <c r="T2365" s="95" t="str">
        <f>IF(DATOS!BT2293=P$74,DATOS!C2293,"")</f>
        <v/>
      </c>
    </row>
    <row r="2366" spans="18:20" x14ac:dyDescent="0.25">
      <c r="R2366" s="83">
        <f t="shared" si="38"/>
        <v>0</v>
      </c>
      <c r="S2366" s="83">
        <f>IF(T2366="",0,IFERROR(IF(VLOOKUP(T2366,T$73:T2365,1,0)&gt;0,0,0),1))</f>
        <v>0</v>
      </c>
      <c r="T2366" s="95" t="str">
        <f>IF(DATOS!BT2294=P$74,DATOS!C2294,"")</f>
        <v/>
      </c>
    </row>
    <row r="2367" spans="18:20" x14ac:dyDescent="0.25">
      <c r="R2367" s="83">
        <f t="shared" si="38"/>
        <v>0</v>
      </c>
      <c r="S2367" s="83">
        <f>IF(T2367="",0,IFERROR(IF(VLOOKUP(T2367,T$73:T2366,1,0)&gt;0,0,0),1))</f>
        <v>0</v>
      </c>
      <c r="T2367" s="95" t="str">
        <f>IF(DATOS!BT2295=P$74,DATOS!C2295,"")</f>
        <v/>
      </c>
    </row>
    <row r="2368" spans="18:20" x14ac:dyDescent="0.25">
      <c r="R2368" s="83">
        <f t="shared" si="38"/>
        <v>0</v>
      </c>
      <c r="S2368" s="83">
        <f>IF(T2368="",0,IFERROR(IF(VLOOKUP(T2368,T$73:T2367,1,0)&gt;0,0,0),1))</f>
        <v>0</v>
      </c>
      <c r="T2368" s="95" t="str">
        <f>IF(DATOS!BT2296=P$74,DATOS!C2296,"")</f>
        <v/>
      </c>
    </row>
    <row r="2369" spans="18:20" x14ac:dyDescent="0.25">
      <c r="R2369" s="83">
        <f t="shared" si="38"/>
        <v>0</v>
      </c>
      <c r="S2369" s="83">
        <f>IF(T2369="",0,IFERROR(IF(VLOOKUP(T2369,T$73:T2368,1,0)&gt;0,0,0),1))</f>
        <v>0</v>
      </c>
      <c r="T2369" s="95" t="str">
        <f>IF(DATOS!BT2297=P$74,DATOS!C2297,"")</f>
        <v/>
      </c>
    </row>
    <row r="2370" spans="18:20" x14ac:dyDescent="0.25">
      <c r="R2370" s="83">
        <f t="shared" si="38"/>
        <v>0</v>
      </c>
      <c r="S2370" s="83">
        <f>IF(T2370="",0,IFERROR(IF(VLOOKUP(T2370,T$73:T2369,1,0)&gt;0,0,0),1))</f>
        <v>0</v>
      </c>
      <c r="T2370" s="95" t="str">
        <f>IF(DATOS!BT2298=P$74,DATOS!C2298,"")</f>
        <v/>
      </c>
    </row>
    <row r="2371" spans="18:20" x14ac:dyDescent="0.25">
      <c r="R2371" s="83">
        <f t="shared" si="38"/>
        <v>0</v>
      </c>
      <c r="S2371" s="83">
        <f>IF(T2371="",0,IFERROR(IF(VLOOKUP(T2371,T$73:T2370,1,0)&gt;0,0,0),1))</f>
        <v>0</v>
      </c>
      <c r="T2371" s="95" t="str">
        <f>IF(DATOS!BT2299=P$74,DATOS!C2299,"")</f>
        <v/>
      </c>
    </row>
    <row r="2372" spans="18:20" x14ac:dyDescent="0.25">
      <c r="R2372" s="83">
        <f t="shared" si="38"/>
        <v>0</v>
      </c>
      <c r="S2372" s="83">
        <f>IF(T2372="",0,IFERROR(IF(VLOOKUP(T2372,T$73:T2371,1,0)&gt;0,0,0),1))</f>
        <v>0</v>
      </c>
      <c r="T2372" s="95" t="str">
        <f>IF(DATOS!BT2300=P$74,DATOS!C2300,"")</f>
        <v/>
      </c>
    </row>
    <row r="2373" spans="18:20" x14ac:dyDescent="0.25">
      <c r="R2373" s="83">
        <f t="shared" si="38"/>
        <v>0</v>
      </c>
      <c r="S2373" s="83">
        <f>IF(T2373="",0,IFERROR(IF(VLOOKUP(T2373,T$73:T2372,1,0)&gt;0,0,0),1))</f>
        <v>0</v>
      </c>
      <c r="T2373" s="95" t="str">
        <f>IF(DATOS!BT2301=P$74,DATOS!C2301,"")</f>
        <v/>
      </c>
    </row>
    <row r="2374" spans="18:20" x14ac:dyDescent="0.25">
      <c r="R2374" s="83">
        <f t="shared" si="38"/>
        <v>0</v>
      </c>
      <c r="S2374" s="83">
        <f>IF(T2374="",0,IFERROR(IF(VLOOKUP(T2374,T$73:T2373,1,0)&gt;0,0,0),1))</f>
        <v>0</v>
      </c>
      <c r="T2374" s="95" t="str">
        <f>IF(DATOS!BT2302=P$74,DATOS!C2302,"")</f>
        <v/>
      </c>
    </row>
    <row r="2375" spans="18:20" x14ac:dyDescent="0.25">
      <c r="R2375" s="83">
        <f t="shared" si="38"/>
        <v>0</v>
      </c>
      <c r="S2375" s="83">
        <f>IF(T2375="",0,IFERROR(IF(VLOOKUP(T2375,T$73:T2374,1,0)&gt;0,0,0),1))</f>
        <v>0</v>
      </c>
      <c r="T2375" s="95" t="str">
        <f>IF(DATOS!BT2303=P$74,DATOS!C2303,"")</f>
        <v/>
      </c>
    </row>
    <row r="2376" spans="18:20" x14ac:dyDescent="0.25">
      <c r="R2376" s="83">
        <f t="shared" si="38"/>
        <v>0</v>
      </c>
      <c r="S2376" s="83">
        <f>IF(T2376="",0,IFERROR(IF(VLOOKUP(T2376,T$73:T2375,1,0)&gt;0,0,0),1))</f>
        <v>0</v>
      </c>
      <c r="T2376" s="95" t="str">
        <f>IF(DATOS!BT2304=P$74,DATOS!C2304,"")</f>
        <v/>
      </c>
    </row>
    <row r="2377" spans="18:20" x14ac:dyDescent="0.25">
      <c r="R2377" s="83">
        <f t="shared" si="38"/>
        <v>0</v>
      </c>
      <c r="S2377" s="83">
        <f>IF(T2377="",0,IFERROR(IF(VLOOKUP(T2377,T$73:T2376,1,0)&gt;0,0,0),1))</f>
        <v>0</v>
      </c>
      <c r="T2377" s="95" t="str">
        <f>IF(DATOS!BT2305=P$74,DATOS!C2305,"")</f>
        <v/>
      </c>
    </row>
    <row r="2378" spans="18:20" x14ac:dyDescent="0.25">
      <c r="R2378" s="83">
        <f t="shared" ref="R2378:R2441" si="39">R2377+S2378</f>
        <v>0</v>
      </c>
      <c r="S2378" s="83">
        <f>IF(T2378="",0,IFERROR(IF(VLOOKUP(T2378,T$73:T2377,1,0)&gt;0,0,0),1))</f>
        <v>0</v>
      </c>
      <c r="T2378" s="95" t="str">
        <f>IF(DATOS!BT2306=P$74,DATOS!C2306,"")</f>
        <v/>
      </c>
    </row>
    <row r="2379" spans="18:20" x14ac:dyDescent="0.25">
      <c r="R2379" s="83">
        <f t="shared" si="39"/>
        <v>0</v>
      </c>
      <c r="S2379" s="83">
        <f>IF(T2379="",0,IFERROR(IF(VLOOKUP(T2379,T$73:T2378,1,0)&gt;0,0,0),1))</f>
        <v>0</v>
      </c>
      <c r="T2379" s="95" t="str">
        <f>IF(DATOS!BT2307=P$74,DATOS!C2307,"")</f>
        <v/>
      </c>
    </row>
    <row r="2380" spans="18:20" x14ac:dyDescent="0.25">
      <c r="R2380" s="83">
        <f t="shared" si="39"/>
        <v>0</v>
      </c>
      <c r="S2380" s="83">
        <f>IF(T2380="",0,IFERROR(IF(VLOOKUP(T2380,T$73:T2379,1,0)&gt;0,0,0),1))</f>
        <v>0</v>
      </c>
      <c r="T2380" s="95" t="str">
        <f>IF(DATOS!BT2308=P$74,DATOS!C2308,"")</f>
        <v/>
      </c>
    </row>
    <row r="2381" spans="18:20" x14ac:dyDescent="0.25">
      <c r="R2381" s="83">
        <f t="shared" si="39"/>
        <v>0</v>
      </c>
      <c r="S2381" s="83">
        <f>IF(T2381="",0,IFERROR(IF(VLOOKUP(T2381,T$73:T2380,1,0)&gt;0,0,0),1))</f>
        <v>0</v>
      </c>
      <c r="T2381" s="95" t="str">
        <f>IF(DATOS!BT2309=P$74,DATOS!C2309,"")</f>
        <v/>
      </c>
    </row>
    <row r="2382" spans="18:20" x14ac:dyDescent="0.25">
      <c r="R2382" s="83">
        <f t="shared" si="39"/>
        <v>0</v>
      </c>
      <c r="S2382" s="83">
        <f>IF(T2382="",0,IFERROR(IF(VLOOKUP(T2382,T$73:T2381,1,0)&gt;0,0,0),1))</f>
        <v>0</v>
      </c>
      <c r="T2382" s="95" t="str">
        <f>IF(DATOS!BT2310=P$74,DATOS!C2310,"")</f>
        <v/>
      </c>
    </row>
    <row r="2383" spans="18:20" x14ac:dyDescent="0.25">
      <c r="R2383" s="83">
        <f t="shared" si="39"/>
        <v>0</v>
      </c>
      <c r="S2383" s="83">
        <f>IF(T2383="",0,IFERROR(IF(VLOOKUP(T2383,T$73:T2382,1,0)&gt;0,0,0),1))</f>
        <v>0</v>
      </c>
      <c r="T2383" s="95" t="str">
        <f>IF(DATOS!BT2311=P$74,DATOS!C2311,"")</f>
        <v/>
      </c>
    </row>
    <row r="2384" spans="18:20" x14ac:dyDescent="0.25">
      <c r="R2384" s="83">
        <f t="shared" si="39"/>
        <v>0</v>
      </c>
      <c r="S2384" s="83">
        <f>IF(T2384="",0,IFERROR(IF(VLOOKUP(T2384,T$73:T2383,1,0)&gt;0,0,0),1))</f>
        <v>0</v>
      </c>
      <c r="T2384" s="95" t="str">
        <f>IF(DATOS!BT2312=P$74,DATOS!C2312,"")</f>
        <v/>
      </c>
    </row>
    <row r="2385" spans="18:20" x14ac:dyDescent="0.25">
      <c r="R2385" s="83">
        <f t="shared" si="39"/>
        <v>0</v>
      </c>
      <c r="S2385" s="83">
        <f>IF(T2385="",0,IFERROR(IF(VLOOKUP(T2385,T$73:T2384,1,0)&gt;0,0,0),1))</f>
        <v>0</v>
      </c>
      <c r="T2385" s="95" t="str">
        <f>IF(DATOS!BT2313=P$74,DATOS!C2313,"")</f>
        <v/>
      </c>
    </row>
    <row r="2386" spans="18:20" x14ac:dyDescent="0.25">
      <c r="R2386" s="83">
        <f t="shared" si="39"/>
        <v>0</v>
      </c>
      <c r="S2386" s="83">
        <f>IF(T2386="",0,IFERROR(IF(VLOOKUP(T2386,T$73:T2385,1,0)&gt;0,0,0),1))</f>
        <v>0</v>
      </c>
      <c r="T2386" s="95" t="str">
        <f>IF(DATOS!BT2314=P$74,DATOS!C2314,"")</f>
        <v/>
      </c>
    </row>
    <row r="2387" spans="18:20" x14ac:dyDescent="0.25">
      <c r="R2387" s="83">
        <f t="shared" si="39"/>
        <v>0</v>
      </c>
      <c r="S2387" s="83">
        <f>IF(T2387="",0,IFERROR(IF(VLOOKUP(T2387,T$73:T2386,1,0)&gt;0,0,0),1))</f>
        <v>0</v>
      </c>
      <c r="T2387" s="95" t="str">
        <f>IF(DATOS!BT2315=P$74,DATOS!C2315,"")</f>
        <v/>
      </c>
    </row>
    <row r="2388" spans="18:20" x14ac:dyDescent="0.25">
      <c r="R2388" s="83">
        <f t="shared" si="39"/>
        <v>0</v>
      </c>
      <c r="S2388" s="83">
        <f>IF(T2388="",0,IFERROR(IF(VLOOKUP(T2388,T$73:T2387,1,0)&gt;0,0,0),1))</f>
        <v>0</v>
      </c>
      <c r="T2388" s="95" t="str">
        <f>IF(DATOS!BT2316=P$74,DATOS!C2316,"")</f>
        <v/>
      </c>
    </row>
    <row r="2389" spans="18:20" x14ac:dyDescent="0.25">
      <c r="R2389" s="83">
        <f t="shared" si="39"/>
        <v>0</v>
      </c>
      <c r="S2389" s="83">
        <f>IF(T2389="",0,IFERROR(IF(VLOOKUP(T2389,T$73:T2388,1,0)&gt;0,0,0),1))</f>
        <v>0</v>
      </c>
      <c r="T2389" s="95" t="str">
        <f>IF(DATOS!BT2317=P$74,DATOS!C2317,"")</f>
        <v/>
      </c>
    </row>
    <row r="2390" spans="18:20" x14ac:dyDescent="0.25">
      <c r="R2390" s="83">
        <f t="shared" si="39"/>
        <v>0</v>
      </c>
      <c r="S2390" s="83">
        <f>IF(T2390="",0,IFERROR(IF(VLOOKUP(T2390,T$73:T2389,1,0)&gt;0,0,0),1))</f>
        <v>0</v>
      </c>
      <c r="T2390" s="95" t="str">
        <f>IF(DATOS!BT2318=P$74,DATOS!C2318,"")</f>
        <v/>
      </c>
    </row>
    <row r="2391" spans="18:20" x14ac:dyDescent="0.25">
      <c r="R2391" s="83">
        <f t="shared" si="39"/>
        <v>0</v>
      </c>
      <c r="S2391" s="83">
        <f>IF(T2391="",0,IFERROR(IF(VLOOKUP(T2391,T$73:T2390,1,0)&gt;0,0,0),1))</f>
        <v>0</v>
      </c>
      <c r="T2391" s="95" t="str">
        <f>IF(DATOS!BT2319=P$74,DATOS!C2319,"")</f>
        <v/>
      </c>
    </row>
    <row r="2392" spans="18:20" x14ac:dyDescent="0.25">
      <c r="R2392" s="83">
        <f t="shared" si="39"/>
        <v>0</v>
      </c>
      <c r="S2392" s="83">
        <f>IF(T2392="",0,IFERROR(IF(VLOOKUP(T2392,T$73:T2391,1,0)&gt;0,0,0),1))</f>
        <v>0</v>
      </c>
      <c r="T2392" s="95" t="str">
        <f>IF(DATOS!BT2320=P$74,DATOS!C2320,"")</f>
        <v/>
      </c>
    </row>
    <row r="2393" spans="18:20" x14ac:dyDescent="0.25">
      <c r="R2393" s="83">
        <f t="shared" si="39"/>
        <v>0</v>
      </c>
      <c r="S2393" s="83">
        <f>IF(T2393="",0,IFERROR(IF(VLOOKUP(T2393,T$73:T2392,1,0)&gt;0,0,0),1))</f>
        <v>0</v>
      </c>
      <c r="T2393" s="95" t="str">
        <f>IF(DATOS!BT2321=P$74,DATOS!C2321,"")</f>
        <v/>
      </c>
    </row>
    <row r="2394" spans="18:20" x14ac:dyDescent="0.25">
      <c r="R2394" s="83">
        <f t="shared" si="39"/>
        <v>0</v>
      </c>
      <c r="S2394" s="83">
        <f>IF(T2394="",0,IFERROR(IF(VLOOKUP(T2394,T$73:T2393,1,0)&gt;0,0,0),1))</f>
        <v>0</v>
      </c>
      <c r="T2394" s="95" t="str">
        <f>IF(DATOS!BT2322=P$74,DATOS!C2322,"")</f>
        <v/>
      </c>
    </row>
    <row r="2395" spans="18:20" x14ac:dyDescent="0.25">
      <c r="R2395" s="83">
        <f t="shared" si="39"/>
        <v>0</v>
      </c>
      <c r="S2395" s="83">
        <f>IF(T2395="",0,IFERROR(IF(VLOOKUP(T2395,T$73:T2394,1,0)&gt;0,0,0),1))</f>
        <v>0</v>
      </c>
      <c r="T2395" s="95" t="str">
        <f>IF(DATOS!BT2323=P$74,DATOS!C2323,"")</f>
        <v/>
      </c>
    </row>
    <row r="2396" spans="18:20" x14ac:dyDescent="0.25">
      <c r="R2396" s="83">
        <f t="shared" si="39"/>
        <v>0</v>
      </c>
      <c r="S2396" s="83">
        <f>IF(T2396="",0,IFERROR(IF(VLOOKUP(T2396,T$73:T2395,1,0)&gt;0,0,0),1))</f>
        <v>0</v>
      </c>
      <c r="T2396" s="95" t="str">
        <f>IF(DATOS!BT2324=P$74,DATOS!C2324,"")</f>
        <v/>
      </c>
    </row>
    <row r="2397" spans="18:20" x14ac:dyDescent="0.25">
      <c r="R2397" s="83">
        <f t="shared" si="39"/>
        <v>0</v>
      </c>
      <c r="S2397" s="83">
        <f>IF(T2397="",0,IFERROR(IF(VLOOKUP(T2397,T$73:T2396,1,0)&gt;0,0,0),1))</f>
        <v>0</v>
      </c>
      <c r="T2397" s="95" t="str">
        <f>IF(DATOS!BT2325=P$74,DATOS!C2325,"")</f>
        <v/>
      </c>
    </row>
    <row r="2398" spans="18:20" x14ac:dyDescent="0.25">
      <c r="R2398" s="83">
        <f t="shared" si="39"/>
        <v>0</v>
      </c>
      <c r="S2398" s="83">
        <f>IF(T2398="",0,IFERROR(IF(VLOOKUP(T2398,T$73:T2397,1,0)&gt;0,0,0),1))</f>
        <v>0</v>
      </c>
      <c r="T2398" s="95" t="str">
        <f>IF(DATOS!BT2326=P$74,DATOS!C2326,"")</f>
        <v/>
      </c>
    </row>
    <row r="2399" spans="18:20" x14ac:dyDescent="0.25">
      <c r="R2399" s="83">
        <f t="shared" si="39"/>
        <v>0</v>
      </c>
      <c r="S2399" s="83">
        <f>IF(T2399="",0,IFERROR(IF(VLOOKUP(T2399,T$73:T2398,1,0)&gt;0,0,0),1))</f>
        <v>0</v>
      </c>
      <c r="T2399" s="95" t="str">
        <f>IF(DATOS!BT2327=P$74,DATOS!C2327,"")</f>
        <v/>
      </c>
    </row>
    <row r="2400" spans="18:20" x14ac:dyDescent="0.25">
      <c r="R2400" s="83">
        <f t="shared" si="39"/>
        <v>0</v>
      </c>
      <c r="S2400" s="83">
        <f>IF(T2400="",0,IFERROR(IF(VLOOKUP(T2400,T$73:T2399,1,0)&gt;0,0,0),1))</f>
        <v>0</v>
      </c>
      <c r="T2400" s="95" t="str">
        <f>IF(DATOS!BT2328=P$74,DATOS!C2328,"")</f>
        <v/>
      </c>
    </row>
    <row r="2401" spans="18:20" x14ac:dyDescent="0.25">
      <c r="R2401" s="83">
        <f t="shared" si="39"/>
        <v>0</v>
      </c>
      <c r="S2401" s="83">
        <f>IF(T2401="",0,IFERROR(IF(VLOOKUP(T2401,T$73:T2400,1,0)&gt;0,0,0),1))</f>
        <v>0</v>
      </c>
      <c r="T2401" s="95" t="str">
        <f>IF(DATOS!BT2329=P$74,DATOS!C2329,"")</f>
        <v/>
      </c>
    </row>
    <row r="2402" spans="18:20" x14ac:dyDescent="0.25">
      <c r="R2402" s="83">
        <f t="shared" si="39"/>
        <v>0</v>
      </c>
      <c r="S2402" s="83">
        <f>IF(T2402="",0,IFERROR(IF(VLOOKUP(T2402,T$73:T2401,1,0)&gt;0,0,0),1))</f>
        <v>0</v>
      </c>
      <c r="T2402" s="95" t="str">
        <f>IF(DATOS!BT2330=P$74,DATOS!C2330,"")</f>
        <v/>
      </c>
    </row>
    <row r="2403" spans="18:20" x14ac:dyDescent="0.25">
      <c r="R2403" s="83">
        <f t="shared" si="39"/>
        <v>0</v>
      </c>
      <c r="S2403" s="83">
        <f>IF(T2403="",0,IFERROR(IF(VLOOKUP(T2403,T$73:T2402,1,0)&gt;0,0,0),1))</f>
        <v>0</v>
      </c>
      <c r="T2403" s="95" t="str">
        <f>IF(DATOS!BT2331=P$74,DATOS!C2331,"")</f>
        <v/>
      </c>
    </row>
    <row r="2404" spans="18:20" x14ac:dyDescent="0.25">
      <c r="R2404" s="83">
        <f t="shared" si="39"/>
        <v>0</v>
      </c>
      <c r="S2404" s="83">
        <f>IF(T2404="",0,IFERROR(IF(VLOOKUP(T2404,T$73:T2403,1,0)&gt;0,0,0),1))</f>
        <v>0</v>
      </c>
      <c r="T2404" s="95" t="str">
        <f>IF(DATOS!BT2332=P$74,DATOS!C2332,"")</f>
        <v/>
      </c>
    </row>
    <row r="2405" spans="18:20" x14ac:dyDescent="0.25">
      <c r="R2405" s="83">
        <f t="shared" si="39"/>
        <v>0</v>
      </c>
      <c r="S2405" s="83">
        <f>IF(T2405="",0,IFERROR(IF(VLOOKUP(T2405,T$73:T2404,1,0)&gt;0,0,0),1))</f>
        <v>0</v>
      </c>
      <c r="T2405" s="95" t="str">
        <f>IF(DATOS!BT2333=P$74,DATOS!C2333,"")</f>
        <v/>
      </c>
    </row>
    <row r="2406" spans="18:20" x14ac:dyDescent="0.25">
      <c r="R2406" s="83">
        <f t="shared" si="39"/>
        <v>0</v>
      </c>
      <c r="S2406" s="83">
        <f>IF(T2406="",0,IFERROR(IF(VLOOKUP(T2406,T$73:T2405,1,0)&gt;0,0,0),1))</f>
        <v>0</v>
      </c>
      <c r="T2406" s="95" t="str">
        <f>IF(DATOS!BT2334=P$74,DATOS!C2334,"")</f>
        <v/>
      </c>
    </row>
    <row r="2407" spans="18:20" x14ac:dyDescent="0.25">
      <c r="R2407" s="83">
        <f t="shared" si="39"/>
        <v>0</v>
      </c>
      <c r="S2407" s="83">
        <f>IF(T2407="",0,IFERROR(IF(VLOOKUP(T2407,T$73:T2406,1,0)&gt;0,0,0),1))</f>
        <v>0</v>
      </c>
      <c r="T2407" s="95" t="str">
        <f>IF(DATOS!BT2335=P$74,DATOS!C2335,"")</f>
        <v/>
      </c>
    </row>
    <row r="2408" spans="18:20" x14ac:dyDescent="0.25">
      <c r="R2408" s="83">
        <f t="shared" si="39"/>
        <v>0</v>
      </c>
      <c r="S2408" s="83">
        <f>IF(T2408="",0,IFERROR(IF(VLOOKUP(T2408,T$73:T2407,1,0)&gt;0,0,0),1))</f>
        <v>0</v>
      </c>
      <c r="T2408" s="95" t="str">
        <f>IF(DATOS!BT2336=P$74,DATOS!C2336,"")</f>
        <v/>
      </c>
    </row>
    <row r="2409" spans="18:20" x14ac:dyDescent="0.25">
      <c r="R2409" s="83">
        <f t="shared" si="39"/>
        <v>0</v>
      </c>
      <c r="S2409" s="83">
        <f>IF(T2409="",0,IFERROR(IF(VLOOKUP(T2409,T$73:T2408,1,0)&gt;0,0,0),1))</f>
        <v>0</v>
      </c>
      <c r="T2409" s="95" t="str">
        <f>IF(DATOS!BT2337=P$74,DATOS!C2337,"")</f>
        <v/>
      </c>
    </row>
    <row r="2410" spans="18:20" x14ac:dyDescent="0.25">
      <c r="R2410" s="83">
        <f t="shared" si="39"/>
        <v>0</v>
      </c>
      <c r="S2410" s="83">
        <f>IF(T2410="",0,IFERROR(IF(VLOOKUP(T2410,T$73:T2409,1,0)&gt;0,0,0),1))</f>
        <v>0</v>
      </c>
      <c r="T2410" s="95" t="str">
        <f>IF(DATOS!BT2338=P$74,DATOS!C2338,"")</f>
        <v/>
      </c>
    </row>
    <row r="2411" spans="18:20" x14ac:dyDescent="0.25">
      <c r="R2411" s="83">
        <f t="shared" si="39"/>
        <v>0</v>
      </c>
      <c r="S2411" s="83">
        <f>IF(T2411="",0,IFERROR(IF(VLOOKUP(T2411,T$73:T2410,1,0)&gt;0,0,0),1))</f>
        <v>0</v>
      </c>
      <c r="T2411" s="95" t="str">
        <f>IF(DATOS!BT2339=P$74,DATOS!C2339,"")</f>
        <v/>
      </c>
    </row>
    <row r="2412" spans="18:20" x14ac:dyDescent="0.25">
      <c r="R2412" s="83">
        <f t="shared" si="39"/>
        <v>0</v>
      </c>
      <c r="S2412" s="83">
        <f>IF(T2412="",0,IFERROR(IF(VLOOKUP(T2412,T$73:T2411,1,0)&gt;0,0,0),1))</f>
        <v>0</v>
      </c>
      <c r="T2412" s="95" t="str">
        <f>IF(DATOS!BT2340=P$74,DATOS!C2340,"")</f>
        <v/>
      </c>
    </row>
    <row r="2413" spans="18:20" x14ac:dyDescent="0.25">
      <c r="R2413" s="83">
        <f t="shared" si="39"/>
        <v>0</v>
      </c>
      <c r="S2413" s="83">
        <f>IF(T2413="",0,IFERROR(IF(VLOOKUP(T2413,T$73:T2412,1,0)&gt;0,0,0),1))</f>
        <v>0</v>
      </c>
      <c r="T2413" s="95" t="str">
        <f>IF(DATOS!BT2341=P$74,DATOS!C2341,"")</f>
        <v/>
      </c>
    </row>
    <row r="2414" spans="18:20" x14ac:dyDescent="0.25">
      <c r="R2414" s="83">
        <f t="shared" si="39"/>
        <v>0</v>
      </c>
      <c r="S2414" s="83">
        <f>IF(T2414="",0,IFERROR(IF(VLOOKUP(T2414,T$73:T2413,1,0)&gt;0,0,0),1))</f>
        <v>0</v>
      </c>
      <c r="T2414" s="95" t="str">
        <f>IF(DATOS!BT2342=P$74,DATOS!C2342,"")</f>
        <v/>
      </c>
    </row>
    <row r="2415" spans="18:20" x14ac:dyDescent="0.25">
      <c r="R2415" s="83">
        <f t="shared" si="39"/>
        <v>0</v>
      </c>
      <c r="S2415" s="83">
        <f>IF(T2415="",0,IFERROR(IF(VLOOKUP(T2415,T$73:T2414,1,0)&gt;0,0,0),1))</f>
        <v>0</v>
      </c>
      <c r="T2415" s="95" t="str">
        <f>IF(DATOS!BT2343=P$74,DATOS!C2343,"")</f>
        <v/>
      </c>
    </row>
    <row r="2416" spans="18:20" x14ac:dyDescent="0.25">
      <c r="R2416" s="83">
        <f t="shared" si="39"/>
        <v>0</v>
      </c>
      <c r="S2416" s="83">
        <f>IF(T2416="",0,IFERROR(IF(VLOOKUP(T2416,T$73:T2415,1,0)&gt;0,0,0),1))</f>
        <v>0</v>
      </c>
      <c r="T2416" s="95" t="str">
        <f>IF(DATOS!BT2344=P$74,DATOS!C2344,"")</f>
        <v/>
      </c>
    </row>
    <row r="2417" spans="18:20" x14ac:dyDescent="0.25">
      <c r="R2417" s="83">
        <f t="shared" si="39"/>
        <v>0</v>
      </c>
      <c r="S2417" s="83">
        <f>IF(T2417="",0,IFERROR(IF(VLOOKUP(T2417,T$73:T2416,1,0)&gt;0,0,0),1))</f>
        <v>0</v>
      </c>
      <c r="T2417" s="95" t="str">
        <f>IF(DATOS!BT2345=P$74,DATOS!C2345,"")</f>
        <v/>
      </c>
    </row>
    <row r="2418" spans="18:20" x14ac:dyDescent="0.25">
      <c r="R2418" s="83">
        <f t="shared" si="39"/>
        <v>0</v>
      </c>
      <c r="S2418" s="83">
        <f>IF(T2418="",0,IFERROR(IF(VLOOKUP(T2418,T$73:T2417,1,0)&gt;0,0,0),1))</f>
        <v>0</v>
      </c>
      <c r="T2418" s="95" t="str">
        <f>IF(DATOS!BT2346=P$74,DATOS!C2346,"")</f>
        <v/>
      </c>
    </row>
    <row r="2419" spans="18:20" x14ac:dyDescent="0.25">
      <c r="R2419" s="83">
        <f t="shared" si="39"/>
        <v>0</v>
      </c>
      <c r="S2419" s="83">
        <f>IF(T2419="",0,IFERROR(IF(VLOOKUP(T2419,T$73:T2418,1,0)&gt;0,0,0),1))</f>
        <v>0</v>
      </c>
      <c r="T2419" s="95" t="str">
        <f>IF(DATOS!BT2347=P$74,DATOS!C2347,"")</f>
        <v/>
      </c>
    </row>
    <row r="2420" spans="18:20" x14ac:dyDescent="0.25">
      <c r="R2420" s="83">
        <f t="shared" si="39"/>
        <v>0</v>
      </c>
      <c r="S2420" s="83">
        <f>IF(T2420="",0,IFERROR(IF(VLOOKUP(T2420,T$73:T2419,1,0)&gt;0,0,0),1))</f>
        <v>0</v>
      </c>
      <c r="T2420" s="95" t="str">
        <f>IF(DATOS!BT2348=P$74,DATOS!C2348,"")</f>
        <v/>
      </c>
    </row>
    <row r="2421" spans="18:20" x14ac:dyDescent="0.25">
      <c r="R2421" s="83">
        <f t="shared" si="39"/>
        <v>0</v>
      </c>
      <c r="S2421" s="83">
        <f>IF(T2421="",0,IFERROR(IF(VLOOKUP(T2421,T$73:T2420,1,0)&gt;0,0,0),1))</f>
        <v>0</v>
      </c>
      <c r="T2421" s="95" t="str">
        <f>IF(DATOS!BT2349=P$74,DATOS!C2349,"")</f>
        <v/>
      </c>
    </row>
    <row r="2422" spans="18:20" x14ac:dyDescent="0.25">
      <c r="R2422" s="83">
        <f t="shared" si="39"/>
        <v>0</v>
      </c>
      <c r="S2422" s="83">
        <f>IF(T2422="",0,IFERROR(IF(VLOOKUP(T2422,T$73:T2421,1,0)&gt;0,0,0),1))</f>
        <v>0</v>
      </c>
      <c r="T2422" s="95" t="str">
        <f>IF(DATOS!BT2350=P$74,DATOS!C2350,"")</f>
        <v/>
      </c>
    </row>
    <row r="2423" spans="18:20" x14ac:dyDescent="0.25">
      <c r="R2423" s="83">
        <f t="shared" si="39"/>
        <v>0</v>
      </c>
      <c r="S2423" s="83">
        <f>IF(T2423="",0,IFERROR(IF(VLOOKUP(T2423,T$73:T2422,1,0)&gt;0,0,0),1))</f>
        <v>0</v>
      </c>
      <c r="T2423" s="95" t="str">
        <f>IF(DATOS!BT2351=P$74,DATOS!C2351,"")</f>
        <v/>
      </c>
    </row>
    <row r="2424" spans="18:20" x14ac:dyDescent="0.25">
      <c r="R2424" s="83">
        <f t="shared" si="39"/>
        <v>0</v>
      </c>
      <c r="S2424" s="83">
        <f>IF(T2424="",0,IFERROR(IF(VLOOKUP(T2424,T$73:T2423,1,0)&gt;0,0,0),1))</f>
        <v>0</v>
      </c>
      <c r="T2424" s="95" t="str">
        <f>IF(DATOS!BT2352=P$74,DATOS!C2352,"")</f>
        <v/>
      </c>
    </row>
    <row r="2425" spans="18:20" x14ac:dyDescent="0.25">
      <c r="R2425" s="83">
        <f t="shared" si="39"/>
        <v>0</v>
      </c>
      <c r="S2425" s="83">
        <f>IF(T2425="",0,IFERROR(IF(VLOOKUP(T2425,T$73:T2424,1,0)&gt;0,0,0),1))</f>
        <v>0</v>
      </c>
      <c r="T2425" s="95" t="str">
        <f>IF(DATOS!BT2353=P$74,DATOS!C2353,"")</f>
        <v/>
      </c>
    </row>
    <row r="2426" spans="18:20" x14ac:dyDescent="0.25">
      <c r="R2426" s="83">
        <f t="shared" si="39"/>
        <v>0</v>
      </c>
      <c r="S2426" s="83">
        <f>IF(T2426="",0,IFERROR(IF(VLOOKUP(T2426,T$73:T2425,1,0)&gt;0,0,0),1))</f>
        <v>0</v>
      </c>
      <c r="T2426" s="95" t="str">
        <f>IF(DATOS!BT2354=P$74,DATOS!C2354,"")</f>
        <v/>
      </c>
    </row>
    <row r="2427" spans="18:20" x14ac:dyDescent="0.25">
      <c r="R2427" s="83">
        <f t="shared" si="39"/>
        <v>0</v>
      </c>
      <c r="S2427" s="83">
        <f>IF(T2427="",0,IFERROR(IF(VLOOKUP(T2427,T$73:T2426,1,0)&gt;0,0,0),1))</f>
        <v>0</v>
      </c>
      <c r="T2427" s="95" t="str">
        <f>IF(DATOS!BT2355=P$74,DATOS!C2355,"")</f>
        <v/>
      </c>
    </row>
    <row r="2428" spans="18:20" x14ac:dyDescent="0.25">
      <c r="R2428" s="83">
        <f t="shared" si="39"/>
        <v>0</v>
      </c>
      <c r="S2428" s="83">
        <f>IF(T2428="",0,IFERROR(IF(VLOOKUP(T2428,T$73:T2427,1,0)&gt;0,0,0),1))</f>
        <v>0</v>
      </c>
      <c r="T2428" s="95" t="str">
        <f>IF(DATOS!BT2356=P$74,DATOS!C2356,"")</f>
        <v/>
      </c>
    </row>
    <row r="2429" spans="18:20" x14ac:dyDescent="0.25">
      <c r="R2429" s="83">
        <f t="shared" si="39"/>
        <v>0</v>
      </c>
      <c r="S2429" s="83">
        <f>IF(T2429="",0,IFERROR(IF(VLOOKUP(T2429,T$73:T2428,1,0)&gt;0,0,0),1))</f>
        <v>0</v>
      </c>
      <c r="T2429" s="95" t="str">
        <f>IF(DATOS!BT2357=P$74,DATOS!C2357,"")</f>
        <v/>
      </c>
    </row>
    <row r="2430" spans="18:20" x14ac:dyDescent="0.25">
      <c r="R2430" s="83">
        <f t="shared" si="39"/>
        <v>0</v>
      </c>
      <c r="S2430" s="83">
        <f>IF(T2430="",0,IFERROR(IF(VLOOKUP(T2430,T$73:T2429,1,0)&gt;0,0,0),1))</f>
        <v>0</v>
      </c>
      <c r="T2430" s="95" t="str">
        <f>IF(DATOS!BT2358=P$74,DATOS!C2358,"")</f>
        <v/>
      </c>
    </row>
    <row r="2431" spans="18:20" x14ac:dyDescent="0.25">
      <c r="R2431" s="83">
        <f t="shared" si="39"/>
        <v>0</v>
      </c>
      <c r="S2431" s="83">
        <f>IF(T2431="",0,IFERROR(IF(VLOOKUP(T2431,T$73:T2430,1,0)&gt;0,0,0),1))</f>
        <v>0</v>
      </c>
      <c r="T2431" s="95" t="str">
        <f>IF(DATOS!BT2359=P$74,DATOS!C2359,"")</f>
        <v/>
      </c>
    </row>
    <row r="2432" spans="18:20" x14ac:dyDescent="0.25">
      <c r="R2432" s="83">
        <f t="shared" si="39"/>
        <v>0</v>
      </c>
      <c r="S2432" s="83">
        <f>IF(T2432="",0,IFERROR(IF(VLOOKUP(T2432,T$73:T2431,1,0)&gt;0,0,0),1))</f>
        <v>0</v>
      </c>
      <c r="T2432" s="95" t="str">
        <f>IF(DATOS!BT2360=P$74,DATOS!C2360,"")</f>
        <v/>
      </c>
    </row>
    <row r="2433" spans="18:20" x14ac:dyDescent="0.25">
      <c r="R2433" s="83">
        <f t="shared" si="39"/>
        <v>0</v>
      </c>
      <c r="S2433" s="83">
        <f>IF(T2433="",0,IFERROR(IF(VLOOKUP(T2433,T$73:T2432,1,0)&gt;0,0,0),1))</f>
        <v>0</v>
      </c>
      <c r="T2433" s="95" t="str">
        <f>IF(DATOS!BT2361=P$74,DATOS!C2361,"")</f>
        <v/>
      </c>
    </row>
    <row r="2434" spans="18:20" x14ac:dyDescent="0.25">
      <c r="R2434" s="83">
        <f t="shared" si="39"/>
        <v>0</v>
      </c>
      <c r="S2434" s="83">
        <f>IF(T2434="",0,IFERROR(IF(VLOOKUP(T2434,T$73:T2433,1,0)&gt;0,0,0),1))</f>
        <v>0</v>
      </c>
      <c r="T2434" s="95" t="str">
        <f>IF(DATOS!BT2362=P$74,DATOS!C2362,"")</f>
        <v/>
      </c>
    </row>
    <row r="2435" spans="18:20" x14ac:dyDescent="0.25">
      <c r="R2435" s="83">
        <f t="shared" si="39"/>
        <v>0</v>
      </c>
      <c r="S2435" s="83">
        <f>IF(T2435="",0,IFERROR(IF(VLOOKUP(T2435,T$73:T2434,1,0)&gt;0,0,0),1))</f>
        <v>0</v>
      </c>
      <c r="T2435" s="95" t="str">
        <f>IF(DATOS!BT2363=P$74,DATOS!C2363,"")</f>
        <v/>
      </c>
    </row>
    <row r="2436" spans="18:20" x14ac:dyDescent="0.25">
      <c r="R2436" s="83">
        <f t="shared" si="39"/>
        <v>0</v>
      </c>
      <c r="S2436" s="83">
        <f>IF(T2436="",0,IFERROR(IF(VLOOKUP(T2436,T$73:T2435,1,0)&gt;0,0,0),1))</f>
        <v>0</v>
      </c>
      <c r="T2436" s="95" t="str">
        <f>IF(DATOS!BT2364=P$74,DATOS!C2364,"")</f>
        <v/>
      </c>
    </row>
    <row r="2437" spans="18:20" x14ac:dyDescent="0.25">
      <c r="R2437" s="83">
        <f t="shared" si="39"/>
        <v>0</v>
      </c>
      <c r="S2437" s="83">
        <f>IF(T2437="",0,IFERROR(IF(VLOOKUP(T2437,T$73:T2436,1,0)&gt;0,0,0),1))</f>
        <v>0</v>
      </c>
      <c r="T2437" s="95" t="str">
        <f>IF(DATOS!BT2365=P$74,DATOS!C2365,"")</f>
        <v/>
      </c>
    </row>
    <row r="2438" spans="18:20" x14ac:dyDescent="0.25">
      <c r="R2438" s="83">
        <f t="shared" si="39"/>
        <v>0</v>
      </c>
      <c r="S2438" s="83">
        <f>IF(T2438="",0,IFERROR(IF(VLOOKUP(T2438,T$73:T2437,1,0)&gt;0,0,0),1))</f>
        <v>0</v>
      </c>
      <c r="T2438" s="95" t="str">
        <f>IF(DATOS!BT2366=P$74,DATOS!C2366,"")</f>
        <v/>
      </c>
    </row>
    <row r="2439" spans="18:20" x14ac:dyDescent="0.25">
      <c r="R2439" s="83">
        <f t="shared" si="39"/>
        <v>0</v>
      </c>
      <c r="S2439" s="83">
        <f>IF(T2439="",0,IFERROR(IF(VLOOKUP(T2439,T$73:T2438,1,0)&gt;0,0,0),1))</f>
        <v>0</v>
      </c>
      <c r="T2439" s="95" t="str">
        <f>IF(DATOS!BT2367=P$74,DATOS!C2367,"")</f>
        <v/>
      </c>
    </row>
    <row r="2440" spans="18:20" x14ac:dyDescent="0.25">
      <c r="R2440" s="83">
        <f t="shared" si="39"/>
        <v>0</v>
      </c>
      <c r="S2440" s="83">
        <f>IF(T2440="",0,IFERROR(IF(VLOOKUP(T2440,T$73:T2439,1,0)&gt;0,0,0),1))</f>
        <v>0</v>
      </c>
      <c r="T2440" s="95" t="str">
        <f>IF(DATOS!BT2368=P$74,DATOS!C2368,"")</f>
        <v/>
      </c>
    </row>
    <row r="2441" spans="18:20" x14ac:dyDescent="0.25">
      <c r="R2441" s="83">
        <f t="shared" si="39"/>
        <v>0</v>
      </c>
      <c r="S2441" s="83">
        <f>IF(T2441="",0,IFERROR(IF(VLOOKUP(T2441,T$73:T2440,1,0)&gt;0,0,0),1))</f>
        <v>0</v>
      </c>
      <c r="T2441" s="95" t="str">
        <f>IF(DATOS!BT2369=P$74,DATOS!C2369,"")</f>
        <v/>
      </c>
    </row>
    <row r="2442" spans="18:20" x14ac:dyDescent="0.25">
      <c r="R2442" s="83">
        <f t="shared" ref="R2442:R2505" si="40">R2441+S2442</f>
        <v>0</v>
      </c>
      <c r="S2442" s="83">
        <f>IF(T2442="",0,IFERROR(IF(VLOOKUP(T2442,T$73:T2441,1,0)&gt;0,0,0),1))</f>
        <v>0</v>
      </c>
      <c r="T2442" s="95" t="str">
        <f>IF(DATOS!BT2370=P$74,DATOS!C2370,"")</f>
        <v/>
      </c>
    </row>
    <row r="2443" spans="18:20" x14ac:dyDescent="0.25">
      <c r="R2443" s="83">
        <f t="shared" si="40"/>
        <v>0</v>
      </c>
      <c r="S2443" s="83">
        <f>IF(T2443="",0,IFERROR(IF(VLOOKUP(T2443,T$73:T2442,1,0)&gt;0,0,0),1))</f>
        <v>0</v>
      </c>
      <c r="T2443" s="95" t="str">
        <f>IF(DATOS!BT2371=P$74,DATOS!C2371,"")</f>
        <v/>
      </c>
    </row>
    <row r="2444" spans="18:20" x14ac:dyDescent="0.25">
      <c r="R2444" s="83">
        <f t="shared" si="40"/>
        <v>0</v>
      </c>
      <c r="S2444" s="83">
        <f>IF(T2444="",0,IFERROR(IF(VLOOKUP(T2444,T$73:T2443,1,0)&gt;0,0,0),1))</f>
        <v>0</v>
      </c>
      <c r="T2444" s="95" t="str">
        <f>IF(DATOS!BT2372=P$74,DATOS!C2372,"")</f>
        <v/>
      </c>
    </row>
    <row r="2445" spans="18:20" x14ac:dyDescent="0.25">
      <c r="R2445" s="83">
        <f t="shared" si="40"/>
        <v>0</v>
      </c>
      <c r="S2445" s="83">
        <f>IF(T2445="",0,IFERROR(IF(VLOOKUP(T2445,T$73:T2444,1,0)&gt;0,0,0),1))</f>
        <v>0</v>
      </c>
      <c r="T2445" s="95" t="str">
        <f>IF(DATOS!BT2373=P$74,DATOS!C2373,"")</f>
        <v/>
      </c>
    </row>
    <row r="2446" spans="18:20" x14ac:dyDescent="0.25">
      <c r="R2446" s="83">
        <f t="shared" si="40"/>
        <v>0</v>
      </c>
      <c r="S2446" s="83">
        <f>IF(T2446="",0,IFERROR(IF(VLOOKUP(T2446,T$73:T2445,1,0)&gt;0,0,0),1))</f>
        <v>0</v>
      </c>
      <c r="T2446" s="95" t="str">
        <f>IF(DATOS!BT2374=P$74,DATOS!C2374,"")</f>
        <v/>
      </c>
    </row>
    <row r="2447" spans="18:20" x14ac:dyDescent="0.25">
      <c r="R2447" s="83">
        <f t="shared" si="40"/>
        <v>0</v>
      </c>
      <c r="S2447" s="83">
        <f>IF(T2447="",0,IFERROR(IF(VLOOKUP(T2447,T$73:T2446,1,0)&gt;0,0,0),1))</f>
        <v>0</v>
      </c>
      <c r="T2447" s="95" t="str">
        <f>IF(DATOS!BT2375=P$74,DATOS!C2375,"")</f>
        <v/>
      </c>
    </row>
    <row r="2448" spans="18:20" x14ac:dyDescent="0.25">
      <c r="R2448" s="83">
        <f t="shared" si="40"/>
        <v>0</v>
      </c>
      <c r="S2448" s="83">
        <f>IF(T2448="",0,IFERROR(IF(VLOOKUP(T2448,T$73:T2447,1,0)&gt;0,0,0),1))</f>
        <v>0</v>
      </c>
      <c r="T2448" s="95" t="str">
        <f>IF(DATOS!BT2376=P$74,DATOS!C2376,"")</f>
        <v/>
      </c>
    </row>
    <row r="2449" spans="18:20" x14ac:dyDescent="0.25">
      <c r="R2449" s="83">
        <f t="shared" si="40"/>
        <v>0</v>
      </c>
      <c r="S2449" s="83">
        <f>IF(T2449="",0,IFERROR(IF(VLOOKUP(T2449,T$73:T2448,1,0)&gt;0,0,0),1))</f>
        <v>0</v>
      </c>
      <c r="T2449" s="95" t="str">
        <f>IF(DATOS!BT2377=P$74,DATOS!C2377,"")</f>
        <v/>
      </c>
    </row>
    <row r="2450" spans="18:20" x14ac:dyDescent="0.25">
      <c r="R2450" s="83">
        <f t="shared" si="40"/>
        <v>0</v>
      </c>
      <c r="S2450" s="83">
        <f>IF(T2450="",0,IFERROR(IF(VLOOKUP(T2450,T$73:T2449,1,0)&gt;0,0,0),1))</f>
        <v>0</v>
      </c>
      <c r="T2450" s="95" t="str">
        <f>IF(DATOS!BT2378=P$74,DATOS!C2378,"")</f>
        <v/>
      </c>
    </row>
    <row r="2451" spans="18:20" x14ac:dyDescent="0.25">
      <c r="R2451" s="83">
        <f t="shared" si="40"/>
        <v>0</v>
      </c>
      <c r="S2451" s="83">
        <f>IF(T2451="",0,IFERROR(IF(VLOOKUP(T2451,T$73:T2450,1,0)&gt;0,0,0),1))</f>
        <v>0</v>
      </c>
      <c r="T2451" s="95" t="str">
        <f>IF(DATOS!BT2379=P$74,DATOS!C2379,"")</f>
        <v/>
      </c>
    </row>
    <row r="2452" spans="18:20" x14ac:dyDescent="0.25">
      <c r="R2452" s="83">
        <f t="shared" si="40"/>
        <v>0</v>
      </c>
      <c r="S2452" s="83">
        <f>IF(T2452="",0,IFERROR(IF(VLOOKUP(T2452,T$73:T2451,1,0)&gt;0,0,0),1))</f>
        <v>0</v>
      </c>
      <c r="T2452" s="95" t="str">
        <f>IF(DATOS!BT2380=P$74,DATOS!C2380,"")</f>
        <v/>
      </c>
    </row>
    <row r="2453" spans="18:20" x14ac:dyDescent="0.25">
      <c r="R2453" s="83">
        <f t="shared" si="40"/>
        <v>0</v>
      </c>
      <c r="S2453" s="83">
        <f>IF(T2453="",0,IFERROR(IF(VLOOKUP(T2453,T$73:T2452,1,0)&gt;0,0,0),1))</f>
        <v>0</v>
      </c>
      <c r="T2453" s="95" t="str">
        <f>IF(DATOS!BT2381=P$74,DATOS!C2381,"")</f>
        <v/>
      </c>
    </row>
    <row r="2454" spans="18:20" x14ac:dyDescent="0.25">
      <c r="R2454" s="83">
        <f t="shared" si="40"/>
        <v>0</v>
      </c>
      <c r="S2454" s="83">
        <f>IF(T2454="",0,IFERROR(IF(VLOOKUP(T2454,T$73:T2453,1,0)&gt;0,0,0),1))</f>
        <v>0</v>
      </c>
      <c r="T2454" s="95" t="str">
        <f>IF(DATOS!BT2382=P$74,DATOS!C2382,"")</f>
        <v/>
      </c>
    </row>
    <row r="2455" spans="18:20" x14ac:dyDescent="0.25">
      <c r="R2455" s="83">
        <f t="shared" si="40"/>
        <v>0</v>
      </c>
      <c r="S2455" s="83">
        <f>IF(T2455="",0,IFERROR(IF(VLOOKUP(T2455,T$73:T2454,1,0)&gt;0,0,0),1))</f>
        <v>0</v>
      </c>
      <c r="T2455" s="95" t="str">
        <f>IF(DATOS!BT2383=P$74,DATOS!C2383,"")</f>
        <v/>
      </c>
    </row>
    <row r="2456" spans="18:20" x14ac:dyDescent="0.25">
      <c r="R2456" s="83">
        <f t="shared" si="40"/>
        <v>0</v>
      </c>
      <c r="S2456" s="83">
        <f>IF(T2456="",0,IFERROR(IF(VLOOKUP(T2456,T$73:T2455,1,0)&gt;0,0,0),1))</f>
        <v>0</v>
      </c>
      <c r="T2456" s="95" t="str">
        <f>IF(DATOS!BT2384=P$74,DATOS!C2384,"")</f>
        <v/>
      </c>
    </row>
    <row r="2457" spans="18:20" x14ac:dyDescent="0.25">
      <c r="R2457" s="83">
        <f t="shared" si="40"/>
        <v>0</v>
      </c>
      <c r="S2457" s="83">
        <f>IF(T2457="",0,IFERROR(IF(VLOOKUP(T2457,T$73:T2456,1,0)&gt;0,0,0),1))</f>
        <v>0</v>
      </c>
      <c r="T2457" s="95" t="str">
        <f>IF(DATOS!BT2385=P$74,DATOS!C2385,"")</f>
        <v/>
      </c>
    </row>
    <row r="2458" spans="18:20" x14ac:dyDescent="0.25">
      <c r="R2458" s="83">
        <f t="shared" si="40"/>
        <v>0</v>
      </c>
      <c r="S2458" s="83">
        <f>IF(T2458="",0,IFERROR(IF(VLOOKUP(T2458,T$73:T2457,1,0)&gt;0,0,0),1))</f>
        <v>0</v>
      </c>
      <c r="T2458" s="95" t="str">
        <f>IF(DATOS!BT2386=P$74,DATOS!C2386,"")</f>
        <v/>
      </c>
    </row>
    <row r="2459" spans="18:20" x14ac:dyDescent="0.25">
      <c r="R2459" s="83">
        <f t="shared" si="40"/>
        <v>0</v>
      </c>
      <c r="S2459" s="83">
        <f>IF(T2459="",0,IFERROR(IF(VLOOKUP(T2459,T$73:T2458,1,0)&gt;0,0,0),1))</f>
        <v>0</v>
      </c>
      <c r="T2459" s="95" t="str">
        <f>IF(DATOS!BT2387=P$74,DATOS!C2387,"")</f>
        <v/>
      </c>
    </row>
    <row r="2460" spans="18:20" x14ac:dyDescent="0.25">
      <c r="R2460" s="83">
        <f t="shared" si="40"/>
        <v>0</v>
      </c>
      <c r="S2460" s="83">
        <f>IF(T2460="",0,IFERROR(IF(VLOOKUP(T2460,T$73:T2459,1,0)&gt;0,0,0),1))</f>
        <v>0</v>
      </c>
      <c r="T2460" s="95" t="str">
        <f>IF(DATOS!BT2388=P$74,DATOS!C2388,"")</f>
        <v/>
      </c>
    </row>
    <row r="2461" spans="18:20" x14ac:dyDescent="0.25">
      <c r="R2461" s="83">
        <f t="shared" si="40"/>
        <v>0</v>
      </c>
      <c r="S2461" s="83">
        <f>IF(T2461="",0,IFERROR(IF(VLOOKUP(T2461,T$73:T2460,1,0)&gt;0,0,0),1))</f>
        <v>0</v>
      </c>
      <c r="T2461" s="95" t="str">
        <f>IF(DATOS!BT2389=P$74,DATOS!C2389,"")</f>
        <v/>
      </c>
    </row>
    <row r="2462" spans="18:20" x14ac:dyDescent="0.25">
      <c r="R2462" s="83">
        <f t="shared" si="40"/>
        <v>0</v>
      </c>
      <c r="S2462" s="83">
        <f>IF(T2462="",0,IFERROR(IF(VLOOKUP(T2462,T$73:T2461,1,0)&gt;0,0,0),1))</f>
        <v>0</v>
      </c>
      <c r="T2462" s="95" t="str">
        <f>IF(DATOS!BT2390=P$74,DATOS!C2390,"")</f>
        <v/>
      </c>
    </row>
    <row r="2463" spans="18:20" x14ac:dyDescent="0.25">
      <c r="R2463" s="83">
        <f t="shared" si="40"/>
        <v>0</v>
      </c>
      <c r="S2463" s="83">
        <f>IF(T2463="",0,IFERROR(IF(VLOOKUP(T2463,T$73:T2462,1,0)&gt;0,0,0),1))</f>
        <v>0</v>
      </c>
      <c r="T2463" s="95" t="str">
        <f>IF(DATOS!BT2391=P$74,DATOS!C2391,"")</f>
        <v/>
      </c>
    </row>
    <row r="2464" spans="18:20" x14ac:dyDescent="0.25">
      <c r="R2464" s="83">
        <f t="shared" si="40"/>
        <v>0</v>
      </c>
      <c r="S2464" s="83">
        <f>IF(T2464="",0,IFERROR(IF(VLOOKUP(T2464,T$73:T2463,1,0)&gt;0,0,0),1))</f>
        <v>0</v>
      </c>
      <c r="T2464" s="95" t="str">
        <f>IF(DATOS!BT2392=P$74,DATOS!C2392,"")</f>
        <v/>
      </c>
    </row>
    <row r="2465" spans="18:20" x14ac:dyDescent="0.25">
      <c r="R2465" s="83">
        <f t="shared" si="40"/>
        <v>0</v>
      </c>
      <c r="S2465" s="83">
        <f>IF(T2465="",0,IFERROR(IF(VLOOKUP(T2465,T$73:T2464,1,0)&gt;0,0,0),1))</f>
        <v>0</v>
      </c>
      <c r="T2465" s="95" t="str">
        <f>IF(DATOS!BT2393=P$74,DATOS!C2393,"")</f>
        <v/>
      </c>
    </row>
    <row r="2466" spans="18:20" x14ac:dyDescent="0.25">
      <c r="R2466" s="83">
        <f t="shared" si="40"/>
        <v>0</v>
      </c>
      <c r="S2466" s="83">
        <f>IF(T2466="",0,IFERROR(IF(VLOOKUP(T2466,T$73:T2465,1,0)&gt;0,0,0),1))</f>
        <v>0</v>
      </c>
      <c r="T2466" s="95" t="str">
        <f>IF(DATOS!BT2394=P$74,DATOS!C2394,"")</f>
        <v/>
      </c>
    </row>
    <row r="2467" spans="18:20" x14ac:dyDescent="0.25">
      <c r="R2467" s="83">
        <f t="shared" si="40"/>
        <v>0</v>
      </c>
      <c r="S2467" s="83">
        <f>IF(T2467="",0,IFERROR(IF(VLOOKUP(T2467,T$73:T2466,1,0)&gt;0,0,0),1))</f>
        <v>0</v>
      </c>
      <c r="T2467" s="95" t="str">
        <f>IF(DATOS!BT2395=P$74,DATOS!C2395,"")</f>
        <v/>
      </c>
    </row>
    <row r="2468" spans="18:20" x14ac:dyDescent="0.25">
      <c r="R2468" s="83">
        <f t="shared" si="40"/>
        <v>0</v>
      </c>
      <c r="S2468" s="83">
        <f>IF(T2468="",0,IFERROR(IF(VLOOKUP(T2468,T$73:T2467,1,0)&gt;0,0,0),1))</f>
        <v>0</v>
      </c>
      <c r="T2468" s="95" t="str">
        <f>IF(DATOS!BT2396=P$74,DATOS!C2396,"")</f>
        <v/>
      </c>
    </row>
    <row r="2469" spans="18:20" x14ac:dyDescent="0.25">
      <c r="R2469" s="83">
        <f t="shared" si="40"/>
        <v>0</v>
      </c>
      <c r="S2469" s="83">
        <f>IF(T2469="",0,IFERROR(IF(VLOOKUP(T2469,T$73:T2468,1,0)&gt;0,0,0),1))</f>
        <v>0</v>
      </c>
      <c r="T2469" s="95" t="str">
        <f>IF(DATOS!BT2397=P$74,DATOS!C2397,"")</f>
        <v/>
      </c>
    </row>
    <row r="2470" spans="18:20" x14ac:dyDescent="0.25">
      <c r="R2470" s="83">
        <f t="shared" si="40"/>
        <v>0</v>
      </c>
      <c r="S2470" s="83">
        <f>IF(T2470="",0,IFERROR(IF(VLOOKUP(T2470,T$73:T2469,1,0)&gt;0,0,0),1))</f>
        <v>0</v>
      </c>
      <c r="T2470" s="95" t="str">
        <f>IF(DATOS!BT2398=P$74,DATOS!C2398,"")</f>
        <v/>
      </c>
    </row>
    <row r="2471" spans="18:20" x14ac:dyDescent="0.25">
      <c r="R2471" s="83">
        <f t="shared" si="40"/>
        <v>0</v>
      </c>
      <c r="S2471" s="83">
        <f>IF(T2471="",0,IFERROR(IF(VLOOKUP(T2471,T$73:T2470,1,0)&gt;0,0,0),1))</f>
        <v>0</v>
      </c>
      <c r="T2471" s="95" t="str">
        <f>IF(DATOS!BT2399=P$74,DATOS!C2399,"")</f>
        <v/>
      </c>
    </row>
    <row r="2472" spans="18:20" x14ac:dyDescent="0.25">
      <c r="R2472" s="83">
        <f t="shared" si="40"/>
        <v>0</v>
      </c>
      <c r="S2472" s="83">
        <f>IF(T2472="",0,IFERROR(IF(VLOOKUP(T2472,T$73:T2471,1,0)&gt;0,0,0),1))</f>
        <v>0</v>
      </c>
      <c r="T2472" s="95" t="str">
        <f>IF(DATOS!BT2400=P$74,DATOS!C2400,"")</f>
        <v/>
      </c>
    </row>
    <row r="2473" spans="18:20" x14ac:dyDescent="0.25">
      <c r="R2473" s="83">
        <f t="shared" si="40"/>
        <v>0</v>
      </c>
      <c r="S2473" s="83">
        <f>IF(T2473="",0,IFERROR(IF(VLOOKUP(T2473,T$73:T2472,1,0)&gt;0,0,0),1))</f>
        <v>0</v>
      </c>
      <c r="T2473" s="95" t="str">
        <f>IF(DATOS!BT2401=P$74,DATOS!C2401,"")</f>
        <v/>
      </c>
    </row>
    <row r="2474" spans="18:20" x14ac:dyDescent="0.25">
      <c r="R2474" s="83">
        <f t="shared" si="40"/>
        <v>0</v>
      </c>
      <c r="S2474" s="83">
        <f>IF(T2474="",0,IFERROR(IF(VLOOKUP(T2474,T$73:T2473,1,0)&gt;0,0,0),1))</f>
        <v>0</v>
      </c>
      <c r="T2474" s="95" t="str">
        <f>IF(DATOS!BT2402=P$74,DATOS!C2402,"")</f>
        <v/>
      </c>
    </row>
    <row r="2475" spans="18:20" x14ac:dyDescent="0.25">
      <c r="R2475" s="83">
        <f t="shared" si="40"/>
        <v>0</v>
      </c>
      <c r="S2475" s="83">
        <f>IF(T2475="",0,IFERROR(IF(VLOOKUP(T2475,T$73:T2474,1,0)&gt;0,0,0),1))</f>
        <v>0</v>
      </c>
      <c r="T2475" s="95" t="str">
        <f>IF(DATOS!BT2403=P$74,DATOS!C2403,"")</f>
        <v/>
      </c>
    </row>
    <row r="2476" spans="18:20" x14ac:dyDescent="0.25">
      <c r="R2476" s="83">
        <f t="shared" si="40"/>
        <v>0</v>
      </c>
      <c r="S2476" s="83">
        <f>IF(T2476="",0,IFERROR(IF(VLOOKUP(T2476,T$73:T2475,1,0)&gt;0,0,0),1))</f>
        <v>0</v>
      </c>
      <c r="T2476" s="95" t="str">
        <f>IF(DATOS!BT2404=P$74,DATOS!C2404,"")</f>
        <v/>
      </c>
    </row>
    <row r="2477" spans="18:20" x14ac:dyDescent="0.25">
      <c r="R2477" s="83">
        <f t="shared" si="40"/>
        <v>0</v>
      </c>
      <c r="S2477" s="83">
        <f>IF(T2477="",0,IFERROR(IF(VLOOKUP(T2477,T$73:T2476,1,0)&gt;0,0,0),1))</f>
        <v>0</v>
      </c>
      <c r="T2477" s="95" t="str">
        <f>IF(DATOS!BT2405=P$74,DATOS!C2405,"")</f>
        <v/>
      </c>
    </row>
    <row r="2478" spans="18:20" x14ac:dyDescent="0.25">
      <c r="R2478" s="83">
        <f t="shared" si="40"/>
        <v>0</v>
      </c>
      <c r="S2478" s="83">
        <f>IF(T2478="",0,IFERROR(IF(VLOOKUP(T2478,T$73:T2477,1,0)&gt;0,0,0),1))</f>
        <v>0</v>
      </c>
      <c r="T2478" s="95" t="str">
        <f>IF(DATOS!BT2406=P$74,DATOS!C2406,"")</f>
        <v/>
      </c>
    </row>
    <row r="2479" spans="18:20" x14ac:dyDescent="0.25">
      <c r="R2479" s="83">
        <f t="shared" si="40"/>
        <v>0</v>
      </c>
      <c r="S2479" s="83">
        <f>IF(T2479="",0,IFERROR(IF(VLOOKUP(T2479,T$73:T2478,1,0)&gt;0,0,0),1))</f>
        <v>0</v>
      </c>
      <c r="T2479" s="95" t="str">
        <f>IF(DATOS!BT2407=P$74,DATOS!C2407,"")</f>
        <v/>
      </c>
    </row>
    <row r="2480" spans="18:20" x14ac:dyDescent="0.25">
      <c r="R2480" s="83">
        <f t="shared" si="40"/>
        <v>0</v>
      </c>
      <c r="S2480" s="83">
        <f>IF(T2480="",0,IFERROR(IF(VLOOKUP(T2480,T$73:T2479,1,0)&gt;0,0,0),1))</f>
        <v>0</v>
      </c>
      <c r="T2480" s="95" t="str">
        <f>IF(DATOS!BT2408=P$74,DATOS!C2408,"")</f>
        <v/>
      </c>
    </row>
    <row r="2481" spans="18:20" x14ac:dyDescent="0.25">
      <c r="R2481" s="83">
        <f t="shared" si="40"/>
        <v>0</v>
      </c>
      <c r="S2481" s="83">
        <f>IF(T2481="",0,IFERROR(IF(VLOOKUP(T2481,T$73:T2480,1,0)&gt;0,0,0),1))</f>
        <v>0</v>
      </c>
      <c r="T2481" s="95" t="str">
        <f>IF(DATOS!BT2409=P$74,DATOS!C2409,"")</f>
        <v/>
      </c>
    </row>
    <row r="2482" spans="18:20" x14ac:dyDescent="0.25">
      <c r="R2482" s="83">
        <f t="shared" si="40"/>
        <v>0</v>
      </c>
      <c r="S2482" s="83">
        <f>IF(T2482="",0,IFERROR(IF(VLOOKUP(T2482,T$73:T2481,1,0)&gt;0,0,0),1))</f>
        <v>0</v>
      </c>
      <c r="T2482" s="95" t="str">
        <f>IF(DATOS!BT2410=P$74,DATOS!C2410,"")</f>
        <v/>
      </c>
    </row>
    <row r="2483" spans="18:20" x14ac:dyDescent="0.25">
      <c r="R2483" s="83">
        <f t="shared" si="40"/>
        <v>0</v>
      </c>
      <c r="S2483" s="83">
        <f>IF(T2483="",0,IFERROR(IF(VLOOKUP(T2483,T$73:T2482,1,0)&gt;0,0,0),1))</f>
        <v>0</v>
      </c>
      <c r="T2483" s="95" t="str">
        <f>IF(DATOS!BT2411=P$74,DATOS!C2411,"")</f>
        <v/>
      </c>
    </row>
    <row r="2484" spans="18:20" x14ac:dyDescent="0.25">
      <c r="R2484" s="83">
        <f t="shared" si="40"/>
        <v>0</v>
      </c>
      <c r="S2484" s="83">
        <f>IF(T2484="",0,IFERROR(IF(VLOOKUP(T2484,T$73:T2483,1,0)&gt;0,0,0),1))</f>
        <v>0</v>
      </c>
      <c r="T2484" s="95" t="str">
        <f>IF(DATOS!BT2412=P$74,DATOS!C2412,"")</f>
        <v/>
      </c>
    </row>
    <row r="2485" spans="18:20" x14ac:dyDescent="0.25">
      <c r="R2485" s="83">
        <f t="shared" si="40"/>
        <v>0</v>
      </c>
      <c r="S2485" s="83">
        <f>IF(T2485="",0,IFERROR(IF(VLOOKUP(T2485,T$73:T2484,1,0)&gt;0,0,0),1))</f>
        <v>0</v>
      </c>
      <c r="T2485" s="95" t="str">
        <f>IF(DATOS!BT2413=P$74,DATOS!C2413,"")</f>
        <v/>
      </c>
    </row>
    <row r="2486" spans="18:20" x14ac:dyDescent="0.25">
      <c r="R2486" s="83">
        <f t="shared" si="40"/>
        <v>0</v>
      </c>
      <c r="S2486" s="83">
        <f>IF(T2486="",0,IFERROR(IF(VLOOKUP(T2486,T$73:T2485,1,0)&gt;0,0,0),1))</f>
        <v>0</v>
      </c>
      <c r="T2486" s="95" t="str">
        <f>IF(DATOS!BT2414=P$74,DATOS!C2414,"")</f>
        <v/>
      </c>
    </row>
    <row r="2487" spans="18:20" x14ac:dyDescent="0.25">
      <c r="R2487" s="83">
        <f t="shared" si="40"/>
        <v>0</v>
      </c>
      <c r="S2487" s="83">
        <f>IF(T2487="",0,IFERROR(IF(VLOOKUP(T2487,T$73:T2486,1,0)&gt;0,0,0),1))</f>
        <v>0</v>
      </c>
      <c r="T2487" s="95" t="str">
        <f>IF(DATOS!BT2415=P$74,DATOS!C2415,"")</f>
        <v/>
      </c>
    </row>
    <row r="2488" spans="18:20" x14ac:dyDescent="0.25">
      <c r="R2488" s="83">
        <f t="shared" si="40"/>
        <v>0</v>
      </c>
      <c r="S2488" s="83">
        <f>IF(T2488="",0,IFERROR(IF(VLOOKUP(T2488,T$73:T2487,1,0)&gt;0,0,0),1))</f>
        <v>0</v>
      </c>
      <c r="T2488" s="95" t="str">
        <f>IF(DATOS!BT2416=P$74,DATOS!C2416,"")</f>
        <v/>
      </c>
    </row>
    <row r="2489" spans="18:20" x14ac:dyDescent="0.25">
      <c r="R2489" s="83">
        <f t="shared" si="40"/>
        <v>0</v>
      </c>
      <c r="S2489" s="83">
        <f>IF(T2489="",0,IFERROR(IF(VLOOKUP(T2489,T$73:T2488,1,0)&gt;0,0,0),1))</f>
        <v>0</v>
      </c>
      <c r="T2489" s="95" t="str">
        <f>IF(DATOS!BT2417=P$74,DATOS!C2417,"")</f>
        <v/>
      </c>
    </row>
    <row r="2490" spans="18:20" x14ac:dyDescent="0.25">
      <c r="R2490" s="83">
        <f t="shared" si="40"/>
        <v>0</v>
      </c>
      <c r="S2490" s="83">
        <f>IF(T2490="",0,IFERROR(IF(VLOOKUP(T2490,T$73:T2489,1,0)&gt;0,0,0),1))</f>
        <v>0</v>
      </c>
      <c r="T2490" s="95" t="str">
        <f>IF(DATOS!BT2418=P$74,DATOS!C2418,"")</f>
        <v/>
      </c>
    </row>
    <row r="2491" spans="18:20" x14ac:dyDescent="0.25">
      <c r="R2491" s="83">
        <f t="shared" si="40"/>
        <v>0</v>
      </c>
      <c r="S2491" s="83">
        <f>IF(T2491="",0,IFERROR(IF(VLOOKUP(T2491,T$73:T2490,1,0)&gt;0,0,0),1))</f>
        <v>0</v>
      </c>
      <c r="T2491" s="95" t="str">
        <f>IF(DATOS!BT2419=P$74,DATOS!C2419,"")</f>
        <v/>
      </c>
    </row>
    <row r="2492" spans="18:20" x14ac:dyDescent="0.25">
      <c r="R2492" s="83">
        <f t="shared" si="40"/>
        <v>0</v>
      </c>
      <c r="S2492" s="83">
        <f>IF(T2492="",0,IFERROR(IF(VLOOKUP(T2492,T$73:T2491,1,0)&gt;0,0,0),1))</f>
        <v>0</v>
      </c>
      <c r="T2492" s="95" t="str">
        <f>IF(DATOS!BT2420=P$74,DATOS!C2420,"")</f>
        <v/>
      </c>
    </row>
    <row r="2493" spans="18:20" x14ac:dyDescent="0.25">
      <c r="R2493" s="83">
        <f t="shared" si="40"/>
        <v>0</v>
      </c>
      <c r="S2493" s="83">
        <f>IF(T2493="",0,IFERROR(IF(VLOOKUP(T2493,T$73:T2492,1,0)&gt;0,0,0),1))</f>
        <v>0</v>
      </c>
      <c r="T2493" s="95" t="str">
        <f>IF(DATOS!BT2421=P$74,DATOS!C2421,"")</f>
        <v/>
      </c>
    </row>
    <row r="2494" spans="18:20" x14ac:dyDescent="0.25">
      <c r="R2494" s="83">
        <f t="shared" si="40"/>
        <v>0</v>
      </c>
      <c r="S2494" s="83">
        <f>IF(T2494="",0,IFERROR(IF(VLOOKUP(T2494,T$73:T2493,1,0)&gt;0,0,0),1))</f>
        <v>0</v>
      </c>
      <c r="T2494" s="95" t="str">
        <f>IF(DATOS!BT2422=P$74,DATOS!C2422,"")</f>
        <v/>
      </c>
    </row>
    <row r="2495" spans="18:20" x14ac:dyDescent="0.25">
      <c r="R2495" s="83">
        <f t="shared" si="40"/>
        <v>0</v>
      </c>
      <c r="S2495" s="83">
        <f>IF(T2495="",0,IFERROR(IF(VLOOKUP(T2495,T$73:T2494,1,0)&gt;0,0,0),1))</f>
        <v>0</v>
      </c>
      <c r="T2495" s="95" t="str">
        <f>IF(DATOS!BT2423=P$74,DATOS!C2423,"")</f>
        <v/>
      </c>
    </row>
    <row r="2496" spans="18:20" x14ac:dyDescent="0.25">
      <c r="R2496" s="83">
        <f t="shared" si="40"/>
        <v>0</v>
      </c>
      <c r="S2496" s="83">
        <f>IF(T2496="",0,IFERROR(IF(VLOOKUP(T2496,T$73:T2495,1,0)&gt;0,0,0),1))</f>
        <v>0</v>
      </c>
      <c r="T2496" s="95" t="str">
        <f>IF(DATOS!BT2424=P$74,DATOS!C2424,"")</f>
        <v/>
      </c>
    </row>
    <row r="2497" spans="18:20" x14ac:dyDescent="0.25">
      <c r="R2497" s="83">
        <f t="shared" si="40"/>
        <v>0</v>
      </c>
      <c r="S2497" s="83">
        <f>IF(T2497="",0,IFERROR(IF(VLOOKUP(T2497,T$73:T2496,1,0)&gt;0,0,0),1))</f>
        <v>0</v>
      </c>
      <c r="T2497" s="95" t="str">
        <f>IF(DATOS!BT2425=P$74,DATOS!C2425,"")</f>
        <v/>
      </c>
    </row>
    <row r="2498" spans="18:20" x14ac:dyDescent="0.25">
      <c r="R2498" s="83">
        <f t="shared" si="40"/>
        <v>0</v>
      </c>
      <c r="S2498" s="83">
        <f>IF(T2498="",0,IFERROR(IF(VLOOKUP(T2498,T$73:T2497,1,0)&gt;0,0,0),1))</f>
        <v>0</v>
      </c>
      <c r="T2498" s="95" t="str">
        <f>IF(DATOS!BT2426=P$74,DATOS!C2426,"")</f>
        <v/>
      </c>
    </row>
    <row r="2499" spans="18:20" x14ac:dyDescent="0.25">
      <c r="R2499" s="83">
        <f t="shared" si="40"/>
        <v>0</v>
      </c>
      <c r="S2499" s="83">
        <f>IF(T2499="",0,IFERROR(IF(VLOOKUP(T2499,T$73:T2498,1,0)&gt;0,0,0),1))</f>
        <v>0</v>
      </c>
      <c r="T2499" s="95" t="str">
        <f>IF(DATOS!BT2427=P$74,DATOS!C2427,"")</f>
        <v/>
      </c>
    </row>
    <row r="2500" spans="18:20" x14ac:dyDescent="0.25">
      <c r="R2500" s="83">
        <f t="shared" si="40"/>
        <v>0</v>
      </c>
      <c r="S2500" s="83">
        <f>IF(T2500="",0,IFERROR(IF(VLOOKUP(T2500,T$73:T2499,1,0)&gt;0,0,0),1))</f>
        <v>0</v>
      </c>
      <c r="T2500" s="95" t="str">
        <f>IF(DATOS!BT2428=P$74,DATOS!C2428,"")</f>
        <v/>
      </c>
    </row>
    <row r="2501" spans="18:20" x14ac:dyDescent="0.25">
      <c r="R2501" s="83">
        <f t="shared" si="40"/>
        <v>0</v>
      </c>
      <c r="S2501" s="83">
        <f>IF(T2501="",0,IFERROR(IF(VLOOKUP(T2501,T$73:T2500,1,0)&gt;0,0,0),1))</f>
        <v>0</v>
      </c>
      <c r="T2501" s="95" t="str">
        <f>IF(DATOS!BT2429=P$74,DATOS!C2429,"")</f>
        <v/>
      </c>
    </row>
    <row r="2502" spans="18:20" x14ac:dyDescent="0.25">
      <c r="R2502" s="83">
        <f t="shared" si="40"/>
        <v>0</v>
      </c>
      <c r="S2502" s="83">
        <f>IF(T2502="",0,IFERROR(IF(VLOOKUP(T2502,T$73:T2501,1,0)&gt;0,0,0),1))</f>
        <v>0</v>
      </c>
      <c r="T2502" s="95" t="str">
        <f>IF(DATOS!BT2430=P$74,DATOS!C2430,"")</f>
        <v/>
      </c>
    </row>
    <row r="2503" spans="18:20" x14ac:dyDescent="0.25">
      <c r="R2503" s="83">
        <f t="shared" si="40"/>
        <v>0</v>
      </c>
      <c r="S2503" s="83">
        <f>IF(T2503="",0,IFERROR(IF(VLOOKUP(T2503,T$73:T2502,1,0)&gt;0,0,0),1))</f>
        <v>0</v>
      </c>
      <c r="T2503" s="95" t="str">
        <f>IF(DATOS!BT2431=P$74,DATOS!C2431,"")</f>
        <v/>
      </c>
    </row>
    <row r="2504" spans="18:20" x14ac:dyDescent="0.25">
      <c r="R2504" s="83">
        <f t="shared" si="40"/>
        <v>0</v>
      </c>
      <c r="S2504" s="83">
        <f>IF(T2504="",0,IFERROR(IF(VLOOKUP(T2504,T$73:T2503,1,0)&gt;0,0,0),1))</f>
        <v>0</v>
      </c>
      <c r="T2504" s="95" t="str">
        <f>IF(DATOS!BT2432=P$74,DATOS!C2432,"")</f>
        <v/>
      </c>
    </row>
    <row r="2505" spans="18:20" x14ac:dyDescent="0.25">
      <c r="R2505" s="83">
        <f t="shared" si="40"/>
        <v>0</v>
      </c>
      <c r="S2505" s="83">
        <f>IF(T2505="",0,IFERROR(IF(VLOOKUP(T2505,T$73:T2504,1,0)&gt;0,0,0),1))</f>
        <v>0</v>
      </c>
      <c r="T2505" s="95" t="str">
        <f>IF(DATOS!BT2433=P$74,DATOS!C2433,"")</f>
        <v/>
      </c>
    </row>
    <row r="2506" spans="18:20" x14ac:dyDescent="0.25">
      <c r="R2506" s="83">
        <f t="shared" ref="R2506:R2569" si="41">R2505+S2506</f>
        <v>0</v>
      </c>
      <c r="S2506" s="83">
        <f>IF(T2506="",0,IFERROR(IF(VLOOKUP(T2506,T$73:T2505,1,0)&gt;0,0,0),1))</f>
        <v>0</v>
      </c>
      <c r="T2506" s="95" t="str">
        <f>IF(DATOS!BT2434=P$74,DATOS!C2434,"")</f>
        <v/>
      </c>
    </row>
    <row r="2507" spans="18:20" x14ac:dyDescent="0.25">
      <c r="R2507" s="83">
        <f t="shared" si="41"/>
        <v>0</v>
      </c>
      <c r="S2507" s="83">
        <f>IF(T2507="",0,IFERROR(IF(VLOOKUP(T2507,T$73:T2506,1,0)&gt;0,0,0),1))</f>
        <v>0</v>
      </c>
      <c r="T2507" s="95" t="str">
        <f>IF(DATOS!BT2435=P$74,DATOS!C2435,"")</f>
        <v/>
      </c>
    </row>
    <row r="2508" spans="18:20" x14ac:dyDescent="0.25">
      <c r="R2508" s="83">
        <f t="shared" si="41"/>
        <v>0</v>
      </c>
      <c r="S2508" s="83">
        <f>IF(T2508="",0,IFERROR(IF(VLOOKUP(T2508,T$73:T2507,1,0)&gt;0,0,0),1))</f>
        <v>0</v>
      </c>
      <c r="T2508" s="95" t="str">
        <f>IF(DATOS!BT2436=P$74,DATOS!C2436,"")</f>
        <v/>
      </c>
    </row>
    <row r="2509" spans="18:20" x14ac:dyDescent="0.25">
      <c r="R2509" s="83">
        <f t="shared" si="41"/>
        <v>0</v>
      </c>
      <c r="S2509" s="83">
        <f>IF(T2509="",0,IFERROR(IF(VLOOKUP(T2509,T$73:T2508,1,0)&gt;0,0,0),1))</f>
        <v>0</v>
      </c>
      <c r="T2509" s="95" t="str">
        <f>IF(DATOS!BT2437=P$74,DATOS!C2437,"")</f>
        <v/>
      </c>
    </row>
    <row r="2510" spans="18:20" x14ac:dyDescent="0.25">
      <c r="R2510" s="83">
        <f t="shared" si="41"/>
        <v>0</v>
      </c>
      <c r="S2510" s="83">
        <f>IF(T2510="",0,IFERROR(IF(VLOOKUP(T2510,T$73:T2509,1,0)&gt;0,0,0),1))</f>
        <v>0</v>
      </c>
      <c r="T2510" s="95" t="str">
        <f>IF(DATOS!BT2438=P$74,DATOS!C2438,"")</f>
        <v/>
      </c>
    </row>
    <row r="2511" spans="18:20" x14ac:dyDescent="0.25">
      <c r="R2511" s="83">
        <f t="shared" si="41"/>
        <v>0</v>
      </c>
      <c r="S2511" s="83">
        <f>IF(T2511="",0,IFERROR(IF(VLOOKUP(T2511,T$73:T2510,1,0)&gt;0,0,0),1))</f>
        <v>0</v>
      </c>
      <c r="T2511" s="95" t="str">
        <f>IF(DATOS!BT2439=P$74,DATOS!C2439,"")</f>
        <v/>
      </c>
    </row>
    <row r="2512" spans="18:20" x14ac:dyDescent="0.25">
      <c r="R2512" s="83">
        <f t="shared" si="41"/>
        <v>0</v>
      </c>
      <c r="S2512" s="83">
        <f>IF(T2512="",0,IFERROR(IF(VLOOKUP(T2512,T$73:T2511,1,0)&gt;0,0,0),1))</f>
        <v>0</v>
      </c>
      <c r="T2512" s="95" t="str">
        <f>IF(DATOS!BT2440=P$74,DATOS!C2440,"")</f>
        <v/>
      </c>
    </row>
    <row r="2513" spans="18:20" x14ac:dyDescent="0.25">
      <c r="R2513" s="83">
        <f t="shared" si="41"/>
        <v>0</v>
      </c>
      <c r="S2513" s="83">
        <f>IF(T2513="",0,IFERROR(IF(VLOOKUP(T2513,T$73:T2512,1,0)&gt;0,0,0),1))</f>
        <v>0</v>
      </c>
      <c r="T2513" s="95" t="str">
        <f>IF(DATOS!BT2441=P$74,DATOS!C2441,"")</f>
        <v/>
      </c>
    </row>
    <row r="2514" spans="18:20" x14ac:dyDescent="0.25">
      <c r="R2514" s="83">
        <f t="shared" si="41"/>
        <v>0</v>
      </c>
      <c r="S2514" s="83">
        <f>IF(T2514="",0,IFERROR(IF(VLOOKUP(T2514,T$73:T2513,1,0)&gt;0,0,0),1))</f>
        <v>0</v>
      </c>
      <c r="T2514" s="95" t="str">
        <f>IF(DATOS!BT2442=P$74,DATOS!C2442,"")</f>
        <v/>
      </c>
    </row>
    <row r="2515" spans="18:20" x14ac:dyDescent="0.25">
      <c r="R2515" s="83">
        <f t="shared" si="41"/>
        <v>0</v>
      </c>
      <c r="S2515" s="83">
        <f>IF(T2515="",0,IFERROR(IF(VLOOKUP(T2515,T$73:T2514,1,0)&gt;0,0,0),1))</f>
        <v>0</v>
      </c>
      <c r="T2515" s="95" t="str">
        <f>IF(DATOS!BT2443=P$74,DATOS!C2443,"")</f>
        <v/>
      </c>
    </row>
    <row r="2516" spans="18:20" x14ac:dyDescent="0.25">
      <c r="R2516" s="83">
        <f t="shared" si="41"/>
        <v>0</v>
      </c>
      <c r="S2516" s="83">
        <f>IF(T2516="",0,IFERROR(IF(VLOOKUP(T2516,T$73:T2515,1,0)&gt;0,0,0),1))</f>
        <v>0</v>
      </c>
      <c r="T2516" s="95" t="str">
        <f>IF(DATOS!BT2444=P$74,DATOS!C2444,"")</f>
        <v/>
      </c>
    </row>
    <row r="2517" spans="18:20" x14ac:dyDescent="0.25">
      <c r="R2517" s="83">
        <f t="shared" si="41"/>
        <v>0</v>
      </c>
      <c r="S2517" s="83">
        <f>IF(T2517="",0,IFERROR(IF(VLOOKUP(T2517,T$73:T2516,1,0)&gt;0,0,0),1))</f>
        <v>0</v>
      </c>
      <c r="T2517" s="95" t="str">
        <f>IF(DATOS!BT2445=P$74,DATOS!C2445,"")</f>
        <v/>
      </c>
    </row>
    <row r="2518" spans="18:20" x14ac:dyDescent="0.25">
      <c r="R2518" s="83">
        <f t="shared" si="41"/>
        <v>0</v>
      </c>
      <c r="S2518" s="83">
        <f>IF(T2518="",0,IFERROR(IF(VLOOKUP(T2518,T$73:T2517,1,0)&gt;0,0,0),1))</f>
        <v>0</v>
      </c>
      <c r="T2518" s="95" t="str">
        <f>IF(DATOS!BT2446=P$74,DATOS!C2446,"")</f>
        <v/>
      </c>
    </row>
    <row r="2519" spans="18:20" x14ac:dyDescent="0.25">
      <c r="R2519" s="83">
        <f t="shared" si="41"/>
        <v>0</v>
      </c>
      <c r="S2519" s="83">
        <f>IF(T2519="",0,IFERROR(IF(VLOOKUP(T2519,T$73:T2518,1,0)&gt;0,0,0),1))</f>
        <v>0</v>
      </c>
      <c r="T2519" s="95" t="str">
        <f>IF(DATOS!BT2447=P$74,DATOS!C2447,"")</f>
        <v/>
      </c>
    </row>
    <row r="2520" spans="18:20" x14ac:dyDescent="0.25">
      <c r="R2520" s="83">
        <f t="shared" si="41"/>
        <v>0</v>
      </c>
      <c r="S2520" s="83">
        <f>IF(T2520="",0,IFERROR(IF(VLOOKUP(T2520,T$73:T2519,1,0)&gt;0,0,0),1))</f>
        <v>0</v>
      </c>
      <c r="T2520" s="95" t="str">
        <f>IF(DATOS!BT2448=P$74,DATOS!C2448,"")</f>
        <v/>
      </c>
    </row>
    <row r="2521" spans="18:20" x14ac:dyDescent="0.25">
      <c r="R2521" s="83">
        <f t="shared" si="41"/>
        <v>0</v>
      </c>
      <c r="S2521" s="83">
        <f>IF(T2521="",0,IFERROR(IF(VLOOKUP(T2521,T$73:T2520,1,0)&gt;0,0,0),1))</f>
        <v>0</v>
      </c>
      <c r="T2521" s="95" t="str">
        <f>IF(DATOS!BT2449=P$74,DATOS!C2449,"")</f>
        <v/>
      </c>
    </row>
    <row r="2522" spans="18:20" x14ac:dyDescent="0.25">
      <c r="R2522" s="83">
        <f t="shared" si="41"/>
        <v>0</v>
      </c>
      <c r="S2522" s="83">
        <f>IF(T2522="",0,IFERROR(IF(VLOOKUP(T2522,T$73:T2521,1,0)&gt;0,0,0),1))</f>
        <v>0</v>
      </c>
      <c r="T2522" s="95" t="str">
        <f>IF(DATOS!BT2450=P$74,DATOS!C2450,"")</f>
        <v/>
      </c>
    </row>
    <row r="2523" spans="18:20" x14ac:dyDescent="0.25">
      <c r="R2523" s="83">
        <f t="shared" si="41"/>
        <v>0</v>
      </c>
      <c r="S2523" s="83">
        <f>IF(T2523="",0,IFERROR(IF(VLOOKUP(T2523,T$73:T2522,1,0)&gt;0,0,0),1))</f>
        <v>0</v>
      </c>
      <c r="T2523" s="95" t="str">
        <f>IF(DATOS!BT2451=P$74,DATOS!C2451,"")</f>
        <v/>
      </c>
    </row>
    <row r="2524" spans="18:20" x14ac:dyDescent="0.25">
      <c r="R2524" s="83">
        <f t="shared" si="41"/>
        <v>0</v>
      </c>
      <c r="S2524" s="83">
        <f>IF(T2524="",0,IFERROR(IF(VLOOKUP(T2524,T$73:T2523,1,0)&gt;0,0,0),1))</f>
        <v>0</v>
      </c>
      <c r="T2524" s="95" t="str">
        <f>IF(DATOS!BT2452=P$74,DATOS!C2452,"")</f>
        <v/>
      </c>
    </row>
    <row r="2525" spans="18:20" x14ac:dyDescent="0.25">
      <c r="R2525" s="83">
        <f t="shared" si="41"/>
        <v>0</v>
      </c>
      <c r="S2525" s="83">
        <f>IF(T2525="",0,IFERROR(IF(VLOOKUP(T2525,T$73:T2524,1,0)&gt;0,0,0),1))</f>
        <v>0</v>
      </c>
      <c r="T2525" s="95" t="str">
        <f>IF(DATOS!BT2453=P$74,DATOS!C2453,"")</f>
        <v/>
      </c>
    </row>
    <row r="2526" spans="18:20" x14ac:dyDescent="0.25">
      <c r="R2526" s="83">
        <f t="shared" si="41"/>
        <v>0</v>
      </c>
      <c r="S2526" s="83">
        <f>IF(T2526="",0,IFERROR(IF(VLOOKUP(T2526,T$73:T2525,1,0)&gt;0,0,0),1))</f>
        <v>0</v>
      </c>
      <c r="T2526" s="95" t="str">
        <f>IF(DATOS!BT2454=P$74,DATOS!C2454,"")</f>
        <v/>
      </c>
    </row>
    <row r="2527" spans="18:20" x14ac:dyDescent="0.25">
      <c r="R2527" s="83">
        <f t="shared" si="41"/>
        <v>0</v>
      </c>
      <c r="S2527" s="83">
        <f>IF(T2527="",0,IFERROR(IF(VLOOKUP(T2527,T$73:T2526,1,0)&gt;0,0,0),1))</f>
        <v>0</v>
      </c>
      <c r="T2527" s="95" t="str">
        <f>IF(DATOS!BT2455=P$74,DATOS!C2455,"")</f>
        <v/>
      </c>
    </row>
    <row r="2528" spans="18:20" x14ac:dyDescent="0.25">
      <c r="R2528" s="83">
        <f t="shared" si="41"/>
        <v>0</v>
      </c>
      <c r="S2528" s="83">
        <f>IF(T2528="",0,IFERROR(IF(VLOOKUP(T2528,T$73:T2527,1,0)&gt;0,0,0),1))</f>
        <v>0</v>
      </c>
      <c r="T2528" s="95" t="str">
        <f>IF(DATOS!BT2456=P$74,DATOS!C2456,"")</f>
        <v/>
      </c>
    </row>
    <row r="2529" spans="18:20" x14ac:dyDescent="0.25">
      <c r="R2529" s="83">
        <f t="shared" si="41"/>
        <v>0</v>
      </c>
      <c r="S2529" s="83">
        <f>IF(T2529="",0,IFERROR(IF(VLOOKUP(T2529,T$73:T2528,1,0)&gt;0,0,0),1))</f>
        <v>0</v>
      </c>
      <c r="T2529" s="95" t="str">
        <f>IF(DATOS!BT2457=P$74,DATOS!C2457,"")</f>
        <v/>
      </c>
    </row>
    <row r="2530" spans="18:20" x14ac:dyDescent="0.25">
      <c r="R2530" s="83">
        <f t="shared" si="41"/>
        <v>0</v>
      </c>
      <c r="S2530" s="83">
        <f>IF(T2530="",0,IFERROR(IF(VLOOKUP(T2530,T$73:T2529,1,0)&gt;0,0,0),1))</f>
        <v>0</v>
      </c>
      <c r="T2530" s="95" t="str">
        <f>IF(DATOS!BT2458=P$74,DATOS!C2458,"")</f>
        <v/>
      </c>
    </row>
    <row r="2531" spans="18:20" x14ac:dyDescent="0.25">
      <c r="R2531" s="83">
        <f t="shared" si="41"/>
        <v>0</v>
      </c>
      <c r="S2531" s="83">
        <f>IF(T2531="",0,IFERROR(IF(VLOOKUP(T2531,T$73:T2530,1,0)&gt;0,0,0),1))</f>
        <v>0</v>
      </c>
      <c r="T2531" s="95" t="str">
        <f>IF(DATOS!BT2459=P$74,DATOS!C2459,"")</f>
        <v/>
      </c>
    </row>
    <row r="2532" spans="18:20" x14ac:dyDescent="0.25">
      <c r="R2532" s="83">
        <f t="shared" si="41"/>
        <v>0</v>
      </c>
      <c r="S2532" s="83">
        <f>IF(T2532="",0,IFERROR(IF(VLOOKUP(T2532,T$73:T2531,1,0)&gt;0,0,0),1))</f>
        <v>0</v>
      </c>
      <c r="T2532" s="95" t="str">
        <f>IF(DATOS!BT2460=P$74,DATOS!C2460,"")</f>
        <v/>
      </c>
    </row>
    <row r="2533" spans="18:20" x14ac:dyDescent="0.25">
      <c r="R2533" s="83">
        <f t="shared" si="41"/>
        <v>0</v>
      </c>
      <c r="S2533" s="83">
        <f>IF(T2533="",0,IFERROR(IF(VLOOKUP(T2533,T$73:T2532,1,0)&gt;0,0,0),1))</f>
        <v>0</v>
      </c>
      <c r="T2533" s="95" t="str">
        <f>IF(DATOS!BT2461=P$74,DATOS!C2461,"")</f>
        <v/>
      </c>
    </row>
    <row r="2534" spans="18:20" x14ac:dyDescent="0.25">
      <c r="R2534" s="83">
        <f t="shared" si="41"/>
        <v>0</v>
      </c>
      <c r="S2534" s="83">
        <f>IF(T2534="",0,IFERROR(IF(VLOOKUP(T2534,T$73:T2533,1,0)&gt;0,0,0),1))</f>
        <v>0</v>
      </c>
      <c r="T2534" s="95" t="str">
        <f>IF(DATOS!BT2462=P$74,DATOS!C2462,"")</f>
        <v/>
      </c>
    </row>
    <row r="2535" spans="18:20" x14ac:dyDescent="0.25">
      <c r="R2535" s="83">
        <f t="shared" si="41"/>
        <v>0</v>
      </c>
      <c r="S2535" s="83">
        <f>IF(T2535="",0,IFERROR(IF(VLOOKUP(T2535,T$73:T2534,1,0)&gt;0,0,0),1))</f>
        <v>0</v>
      </c>
      <c r="T2535" s="95" t="str">
        <f>IF(DATOS!BT2463=P$74,DATOS!C2463,"")</f>
        <v/>
      </c>
    </row>
    <row r="2536" spans="18:20" x14ac:dyDescent="0.25">
      <c r="R2536" s="83">
        <f t="shared" si="41"/>
        <v>0</v>
      </c>
      <c r="S2536" s="83">
        <f>IF(T2536="",0,IFERROR(IF(VLOOKUP(T2536,T$73:T2535,1,0)&gt;0,0,0),1))</f>
        <v>0</v>
      </c>
      <c r="T2536" s="95" t="str">
        <f>IF(DATOS!BT2464=P$74,DATOS!C2464,"")</f>
        <v/>
      </c>
    </row>
    <row r="2537" spans="18:20" x14ac:dyDescent="0.25">
      <c r="R2537" s="83">
        <f t="shared" si="41"/>
        <v>0</v>
      </c>
      <c r="S2537" s="83">
        <f>IF(T2537="",0,IFERROR(IF(VLOOKUP(T2537,T$73:T2536,1,0)&gt;0,0,0),1))</f>
        <v>0</v>
      </c>
      <c r="T2537" s="95" t="str">
        <f>IF(DATOS!BT2465=P$74,DATOS!C2465,"")</f>
        <v/>
      </c>
    </row>
    <row r="2538" spans="18:20" x14ac:dyDescent="0.25">
      <c r="R2538" s="83">
        <f t="shared" si="41"/>
        <v>0</v>
      </c>
      <c r="S2538" s="83">
        <f>IF(T2538="",0,IFERROR(IF(VLOOKUP(T2538,T$73:T2537,1,0)&gt;0,0,0),1))</f>
        <v>0</v>
      </c>
      <c r="T2538" s="95" t="str">
        <f>IF(DATOS!BT2466=P$74,DATOS!C2466,"")</f>
        <v/>
      </c>
    </row>
    <row r="2539" spans="18:20" x14ac:dyDescent="0.25">
      <c r="R2539" s="83">
        <f t="shared" si="41"/>
        <v>0</v>
      </c>
      <c r="S2539" s="83">
        <f>IF(T2539="",0,IFERROR(IF(VLOOKUP(T2539,T$73:T2538,1,0)&gt;0,0,0),1))</f>
        <v>0</v>
      </c>
      <c r="T2539" s="95" t="str">
        <f>IF(DATOS!BT2467=P$74,DATOS!C2467,"")</f>
        <v/>
      </c>
    </row>
    <row r="2540" spans="18:20" x14ac:dyDescent="0.25">
      <c r="R2540" s="83">
        <f t="shared" si="41"/>
        <v>0</v>
      </c>
      <c r="S2540" s="83">
        <f>IF(T2540="",0,IFERROR(IF(VLOOKUP(T2540,T$73:T2539,1,0)&gt;0,0,0),1))</f>
        <v>0</v>
      </c>
      <c r="T2540" s="95" t="str">
        <f>IF(DATOS!BT2468=P$74,DATOS!C2468,"")</f>
        <v/>
      </c>
    </row>
    <row r="2541" spans="18:20" x14ac:dyDescent="0.25">
      <c r="R2541" s="83">
        <f t="shared" si="41"/>
        <v>0</v>
      </c>
      <c r="S2541" s="83">
        <f>IF(T2541="",0,IFERROR(IF(VLOOKUP(T2541,T$73:T2540,1,0)&gt;0,0,0),1))</f>
        <v>0</v>
      </c>
      <c r="T2541" s="95" t="str">
        <f>IF(DATOS!BT2469=P$74,DATOS!C2469,"")</f>
        <v/>
      </c>
    </row>
    <row r="2542" spans="18:20" x14ac:dyDescent="0.25">
      <c r="R2542" s="83">
        <f t="shared" si="41"/>
        <v>0</v>
      </c>
      <c r="S2542" s="83">
        <f>IF(T2542="",0,IFERROR(IF(VLOOKUP(T2542,T$73:T2541,1,0)&gt;0,0,0),1))</f>
        <v>0</v>
      </c>
      <c r="T2542" s="95" t="str">
        <f>IF(DATOS!BT2470=P$74,DATOS!C2470,"")</f>
        <v/>
      </c>
    </row>
    <row r="2543" spans="18:20" x14ac:dyDescent="0.25">
      <c r="R2543" s="83">
        <f t="shared" si="41"/>
        <v>0</v>
      </c>
      <c r="S2543" s="83">
        <f>IF(T2543="",0,IFERROR(IF(VLOOKUP(T2543,T$73:T2542,1,0)&gt;0,0,0),1))</f>
        <v>0</v>
      </c>
      <c r="T2543" s="95" t="str">
        <f>IF(DATOS!BT2471=P$74,DATOS!C2471,"")</f>
        <v/>
      </c>
    </row>
    <row r="2544" spans="18:20" x14ac:dyDescent="0.25">
      <c r="R2544" s="83">
        <f t="shared" si="41"/>
        <v>0</v>
      </c>
      <c r="S2544" s="83">
        <f>IF(T2544="",0,IFERROR(IF(VLOOKUP(T2544,T$73:T2543,1,0)&gt;0,0,0),1))</f>
        <v>0</v>
      </c>
      <c r="T2544" s="95" t="str">
        <f>IF(DATOS!BT2472=P$74,DATOS!C2472,"")</f>
        <v/>
      </c>
    </row>
    <row r="2545" spans="18:20" x14ac:dyDescent="0.25">
      <c r="R2545" s="83">
        <f t="shared" si="41"/>
        <v>0</v>
      </c>
      <c r="S2545" s="83">
        <f>IF(T2545="",0,IFERROR(IF(VLOOKUP(T2545,T$73:T2544,1,0)&gt;0,0,0),1))</f>
        <v>0</v>
      </c>
      <c r="T2545" s="95" t="str">
        <f>IF(DATOS!BT2473=P$74,DATOS!C2473,"")</f>
        <v/>
      </c>
    </row>
    <row r="2546" spans="18:20" x14ac:dyDescent="0.25">
      <c r="R2546" s="83">
        <f t="shared" si="41"/>
        <v>0</v>
      </c>
      <c r="S2546" s="83">
        <f>IF(T2546="",0,IFERROR(IF(VLOOKUP(T2546,T$73:T2545,1,0)&gt;0,0,0),1))</f>
        <v>0</v>
      </c>
      <c r="T2546" s="95" t="str">
        <f>IF(DATOS!BT2474=P$74,DATOS!C2474,"")</f>
        <v/>
      </c>
    </row>
    <row r="2547" spans="18:20" x14ac:dyDescent="0.25">
      <c r="R2547" s="83">
        <f t="shared" si="41"/>
        <v>0</v>
      </c>
      <c r="S2547" s="83">
        <f>IF(T2547="",0,IFERROR(IF(VLOOKUP(T2547,T$73:T2546,1,0)&gt;0,0,0),1))</f>
        <v>0</v>
      </c>
      <c r="T2547" s="95" t="str">
        <f>IF(DATOS!BT2475=P$74,DATOS!C2475,"")</f>
        <v/>
      </c>
    </row>
    <row r="2548" spans="18:20" x14ac:dyDescent="0.25">
      <c r="R2548" s="83">
        <f t="shared" si="41"/>
        <v>0</v>
      </c>
      <c r="S2548" s="83">
        <f>IF(T2548="",0,IFERROR(IF(VLOOKUP(T2548,T$73:T2547,1,0)&gt;0,0,0),1))</f>
        <v>0</v>
      </c>
      <c r="T2548" s="95" t="str">
        <f>IF(DATOS!BT2476=P$74,DATOS!C2476,"")</f>
        <v/>
      </c>
    </row>
    <row r="2549" spans="18:20" x14ac:dyDescent="0.25">
      <c r="R2549" s="83">
        <f t="shared" si="41"/>
        <v>0</v>
      </c>
      <c r="S2549" s="83">
        <f>IF(T2549="",0,IFERROR(IF(VLOOKUP(T2549,T$73:T2548,1,0)&gt;0,0,0),1))</f>
        <v>0</v>
      </c>
      <c r="T2549" s="95" t="str">
        <f>IF(DATOS!BT2477=P$74,DATOS!C2477,"")</f>
        <v/>
      </c>
    </row>
    <row r="2550" spans="18:20" x14ac:dyDescent="0.25">
      <c r="R2550" s="83">
        <f t="shared" si="41"/>
        <v>0</v>
      </c>
      <c r="S2550" s="83">
        <f>IF(T2550="",0,IFERROR(IF(VLOOKUP(T2550,T$73:T2549,1,0)&gt;0,0,0),1))</f>
        <v>0</v>
      </c>
      <c r="T2550" s="95" t="str">
        <f>IF(DATOS!BT2478=P$74,DATOS!C2478,"")</f>
        <v/>
      </c>
    </row>
    <row r="2551" spans="18:20" x14ac:dyDescent="0.25">
      <c r="R2551" s="83">
        <f t="shared" si="41"/>
        <v>0</v>
      </c>
      <c r="S2551" s="83">
        <f>IF(T2551="",0,IFERROR(IF(VLOOKUP(T2551,T$73:T2550,1,0)&gt;0,0,0),1))</f>
        <v>0</v>
      </c>
      <c r="T2551" s="95" t="str">
        <f>IF(DATOS!BT2479=P$74,DATOS!C2479,"")</f>
        <v/>
      </c>
    </row>
    <row r="2552" spans="18:20" x14ac:dyDescent="0.25">
      <c r="R2552" s="83">
        <f t="shared" si="41"/>
        <v>0</v>
      </c>
      <c r="S2552" s="83">
        <f>IF(T2552="",0,IFERROR(IF(VLOOKUP(T2552,T$73:T2551,1,0)&gt;0,0,0),1))</f>
        <v>0</v>
      </c>
      <c r="T2552" s="95" t="str">
        <f>IF(DATOS!BT2480=P$74,DATOS!C2480,"")</f>
        <v/>
      </c>
    </row>
    <row r="2553" spans="18:20" x14ac:dyDescent="0.25">
      <c r="R2553" s="83">
        <f t="shared" si="41"/>
        <v>0</v>
      </c>
      <c r="S2553" s="83">
        <f>IF(T2553="",0,IFERROR(IF(VLOOKUP(T2553,T$73:T2552,1,0)&gt;0,0,0),1))</f>
        <v>0</v>
      </c>
      <c r="T2553" s="95" t="str">
        <f>IF(DATOS!BT2481=P$74,DATOS!C2481,"")</f>
        <v/>
      </c>
    </row>
    <row r="2554" spans="18:20" x14ac:dyDescent="0.25">
      <c r="R2554" s="83">
        <f t="shared" si="41"/>
        <v>0</v>
      </c>
      <c r="S2554" s="83">
        <f>IF(T2554="",0,IFERROR(IF(VLOOKUP(T2554,T$73:T2553,1,0)&gt;0,0,0),1))</f>
        <v>0</v>
      </c>
      <c r="T2554" s="95" t="str">
        <f>IF(DATOS!BT2482=P$74,DATOS!C2482,"")</f>
        <v/>
      </c>
    </row>
    <row r="2555" spans="18:20" x14ac:dyDescent="0.25">
      <c r="R2555" s="83">
        <f t="shared" si="41"/>
        <v>0</v>
      </c>
      <c r="S2555" s="83">
        <f>IF(T2555="",0,IFERROR(IF(VLOOKUP(T2555,T$73:T2554,1,0)&gt;0,0,0),1))</f>
        <v>0</v>
      </c>
      <c r="T2555" s="95" t="str">
        <f>IF(DATOS!BT2483=P$74,DATOS!C2483,"")</f>
        <v/>
      </c>
    </row>
    <row r="2556" spans="18:20" x14ac:dyDescent="0.25">
      <c r="R2556" s="83">
        <f t="shared" si="41"/>
        <v>0</v>
      </c>
      <c r="S2556" s="83">
        <f>IF(T2556="",0,IFERROR(IF(VLOOKUP(T2556,T$73:T2555,1,0)&gt;0,0,0),1))</f>
        <v>0</v>
      </c>
      <c r="T2556" s="95" t="str">
        <f>IF(DATOS!BT2484=P$74,DATOS!C2484,"")</f>
        <v/>
      </c>
    </row>
    <row r="2557" spans="18:20" x14ac:dyDescent="0.25">
      <c r="R2557" s="83">
        <f t="shared" si="41"/>
        <v>0</v>
      </c>
      <c r="S2557" s="83">
        <f>IF(T2557="",0,IFERROR(IF(VLOOKUP(T2557,T$73:T2556,1,0)&gt;0,0,0),1))</f>
        <v>0</v>
      </c>
      <c r="T2557" s="95" t="str">
        <f>IF(DATOS!BT2485=P$74,DATOS!C2485,"")</f>
        <v/>
      </c>
    </row>
    <row r="2558" spans="18:20" x14ac:dyDescent="0.25">
      <c r="R2558" s="83">
        <f t="shared" si="41"/>
        <v>0</v>
      </c>
      <c r="S2558" s="83">
        <f>IF(T2558="",0,IFERROR(IF(VLOOKUP(T2558,T$73:T2557,1,0)&gt;0,0,0),1))</f>
        <v>0</v>
      </c>
      <c r="T2558" s="95" t="str">
        <f>IF(DATOS!BT2486=P$74,DATOS!C2486,"")</f>
        <v/>
      </c>
    </row>
    <row r="2559" spans="18:20" x14ac:dyDescent="0.25">
      <c r="R2559" s="83">
        <f t="shared" si="41"/>
        <v>0</v>
      </c>
      <c r="S2559" s="83">
        <f>IF(T2559="",0,IFERROR(IF(VLOOKUP(T2559,T$73:T2558,1,0)&gt;0,0,0),1))</f>
        <v>0</v>
      </c>
      <c r="T2559" s="95" t="str">
        <f>IF(DATOS!BT2487=P$74,DATOS!C2487,"")</f>
        <v/>
      </c>
    </row>
    <row r="2560" spans="18:20" x14ac:dyDescent="0.25">
      <c r="R2560" s="83">
        <f t="shared" si="41"/>
        <v>0</v>
      </c>
      <c r="S2560" s="83">
        <f>IF(T2560="",0,IFERROR(IF(VLOOKUP(T2560,T$73:T2559,1,0)&gt;0,0,0),1))</f>
        <v>0</v>
      </c>
      <c r="T2560" s="95" t="str">
        <f>IF(DATOS!BT2488=P$74,DATOS!C2488,"")</f>
        <v/>
      </c>
    </row>
    <row r="2561" spans="18:20" x14ac:dyDescent="0.25">
      <c r="R2561" s="83">
        <f t="shared" si="41"/>
        <v>0</v>
      </c>
      <c r="S2561" s="83">
        <f>IF(T2561="",0,IFERROR(IF(VLOOKUP(T2561,T$73:T2560,1,0)&gt;0,0,0),1))</f>
        <v>0</v>
      </c>
      <c r="T2561" s="95" t="str">
        <f>IF(DATOS!BT2489=P$74,DATOS!C2489,"")</f>
        <v/>
      </c>
    </row>
    <row r="2562" spans="18:20" x14ac:dyDescent="0.25">
      <c r="R2562" s="83">
        <f t="shared" si="41"/>
        <v>0</v>
      </c>
      <c r="S2562" s="83">
        <f>IF(T2562="",0,IFERROR(IF(VLOOKUP(T2562,T$73:T2561,1,0)&gt;0,0,0),1))</f>
        <v>0</v>
      </c>
      <c r="T2562" s="95" t="str">
        <f>IF(DATOS!BT2490=P$74,DATOS!C2490,"")</f>
        <v/>
      </c>
    </row>
    <row r="2563" spans="18:20" x14ac:dyDescent="0.25">
      <c r="R2563" s="83">
        <f t="shared" si="41"/>
        <v>0</v>
      </c>
      <c r="S2563" s="83">
        <f>IF(T2563="",0,IFERROR(IF(VLOOKUP(T2563,T$73:T2562,1,0)&gt;0,0,0),1))</f>
        <v>0</v>
      </c>
      <c r="T2563" s="95" t="str">
        <f>IF(DATOS!BT2491=P$74,DATOS!C2491,"")</f>
        <v/>
      </c>
    </row>
    <row r="2564" spans="18:20" x14ac:dyDescent="0.25">
      <c r="R2564" s="83">
        <f t="shared" si="41"/>
        <v>0</v>
      </c>
      <c r="S2564" s="83">
        <f>IF(T2564="",0,IFERROR(IF(VLOOKUP(T2564,T$73:T2563,1,0)&gt;0,0,0),1))</f>
        <v>0</v>
      </c>
      <c r="T2564" s="95" t="str">
        <f>IF(DATOS!BT2492=P$74,DATOS!C2492,"")</f>
        <v/>
      </c>
    </row>
    <row r="2565" spans="18:20" x14ac:dyDescent="0.25">
      <c r="R2565" s="83">
        <f t="shared" si="41"/>
        <v>0</v>
      </c>
      <c r="S2565" s="83">
        <f>IF(T2565="",0,IFERROR(IF(VLOOKUP(T2565,T$73:T2564,1,0)&gt;0,0,0),1))</f>
        <v>0</v>
      </c>
      <c r="T2565" s="95" t="str">
        <f>IF(DATOS!BT2493=P$74,DATOS!C2493,"")</f>
        <v/>
      </c>
    </row>
    <row r="2566" spans="18:20" x14ac:dyDescent="0.25">
      <c r="R2566" s="83">
        <f t="shared" si="41"/>
        <v>0</v>
      </c>
      <c r="S2566" s="83">
        <f>IF(T2566="",0,IFERROR(IF(VLOOKUP(T2566,T$73:T2565,1,0)&gt;0,0,0),1))</f>
        <v>0</v>
      </c>
      <c r="T2566" s="95" t="str">
        <f>IF(DATOS!BT2494=P$74,DATOS!C2494,"")</f>
        <v/>
      </c>
    </row>
    <row r="2567" spans="18:20" x14ac:dyDescent="0.25">
      <c r="R2567" s="83">
        <f t="shared" si="41"/>
        <v>0</v>
      </c>
      <c r="S2567" s="83">
        <f>IF(T2567="",0,IFERROR(IF(VLOOKUP(T2567,T$73:T2566,1,0)&gt;0,0,0),1))</f>
        <v>0</v>
      </c>
      <c r="T2567" s="95" t="str">
        <f>IF(DATOS!BT2495=P$74,DATOS!C2495,"")</f>
        <v/>
      </c>
    </row>
    <row r="2568" spans="18:20" x14ac:dyDescent="0.25">
      <c r="R2568" s="83">
        <f t="shared" si="41"/>
        <v>0</v>
      </c>
      <c r="S2568" s="83">
        <f>IF(T2568="",0,IFERROR(IF(VLOOKUP(T2568,T$73:T2567,1,0)&gt;0,0,0),1))</f>
        <v>0</v>
      </c>
      <c r="T2568" s="95" t="str">
        <f>IF(DATOS!BT2496=P$74,DATOS!C2496,"")</f>
        <v/>
      </c>
    </row>
    <row r="2569" spans="18:20" x14ac:dyDescent="0.25">
      <c r="R2569" s="83">
        <f t="shared" si="41"/>
        <v>0</v>
      </c>
      <c r="S2569" s="83">
        <f>IF(T2569="",0,IFERROR(IF(VLOOKUP(T2569,T$73:T2568,1,0)&gt;0,0,0),1))</f>
        <v>0</v>
      </c>
      <c r="T2569" s="95" t="str">
        <f>IF(DATOS!BT2497=P$74,DATOS!C2497,"")</f>
        <v/>
      </c>
    </row>
    <row r="2570" spans="18:20" x14ac:dyDescent="0.25">
      <c r="R2570" s="83">
        <f t="shared" ref="R2570:R2633" si="42">R2569+S2570</f>
        <v>0</v>
      </c>
      <c r="S2570" s="83">
        <f>IF(T2570="",0,IFERROR(IF(VLOOKUP(T2570,T$73:T2569,1,0)&gt;0,0,0),1))</f>
        <v>0</v>
      </c>
      <c r="T2570" s="95" t="str">
        <f>IF(DATOS!BT2498=P$74,DATOS!C2498,"")</f>
        <v/>
      </c>
    </row>
    <row r="2571" spans="18:20" x14ac:dyDescent="0.25">
      <c r="R2571" s="83">
        <f t="shared" si="42"/>
        <v>0</v>
      </c>
      <c r="S2571" s="83">
        <f>IF(T2571="",0,IFERROR(IF(VLOOKUP(T2571,T$73:T2570,1,0)&gt;0,0,0),1))</f>
        <v>0</v>
      </c>
      <c r="T2571" s="95" t="str">
        <f>IF(DATOS!BT2499=P$74,DATOS!C2499,"")</f>
        <v/>
      </c>
    </row>
    <row r="2572" spans="18:20" x14ac:dyDescent="0.25">
      <c r="R2572" s="83">
        <f t="shared" si="42"/>
        <v>0</v>
      </c>
      <c r="S2572" s="83">
        <f>IF(T2572="",0,IFERROR(IF(VLOOKUP(T2572,T$73:T2571,1,0)&gt;0,0,0),1))</f>
        <v>0</v>
      </c>
      <c r="T2572" s="95" t="str">
        <f>IF(DATOS!BT2500=P$74,DATOS!C2500,"")</f>
        <v/>
      </c>
    </row>
    <row r="2573" spans="18:20" x14ac:dyDescent="0.25">
      <c r="R2573" s="83">
        <f t="shared" si="42"/>
        <v>0</v>
      </c>
      <c r="S2573" s="83">
        <f>IF(T2573="",0,IFERROR(IF(VLOOKUP(T2573,T$73:T2572,1,0)&gt;0,0,0),1))</f>
        <v>0</v>
      </c>
      <c r="T2573" s="95" t="str">
        <f>IF(DATOS!BT2501=P$74,DATOS!C2501,"")</f>
        <v/>
      </c>
    </row>
    <row r="2574" spans="18:20" x14ac:dyDescent="0.25">
      <c r="R2574" s="83">
        <f t="shared" si="42"/>
        <v>0</v>
      </c>
      <c r="S2574" s="83">
        <f>IF(T2574="",0,IFERROR(IF(VLOOKUP(T2574,T$73:T2573,1,0)&gt;0,0,0),1))</f>
        <v>0</v>
      </c>
      <c r="T2574" s="95" t="str">
        <f>IF(DATOS!BT2502=P$74,DATOS!C2502,"")</f>
        <v/>
      </c>
    </row>
    <row r="2575" spans="18:20" x14ac:dyDescent="0.25">
      <c r="R2575" s="83">
        <f t="shared" si="42"/>
        <v>0</v>
      </c>
      <c r="S2575" s="83">
        <f>IF(T2575="",0,IFERROR(IF(VLOOKUP(T2575,T$73:T2574,1,0)&gt;0,0,0),1))</f>
        <v>0</v>
      </c>
      <c r="T2575" s="95" t="str">
        <f>IF(DATOS!BT2503=P$74,DATOS!C2503,"")</f>
        <v/>
      </c>
    </row>
    <row r="2576" spans="18:20" x14ac:dyDescent="0.25">
      <c r="R2576" s="83">
        <f t="shared" si="42"/>
        <v>0</v>
      </c>
      <c r="S2576" s="83">
        <f>IF(T2576="",0,IFERROR(IF(VLOOKUP(T2576,T$73:T2575,1,0)&gt;0,0,0),1))</f>
        <v>0</v>
      </c>
      <c r="T2576" s="95" t="str">
        <f>IF(DATOS!BT2504=P$74,DATOS!C2504,"")</f>
        <v/>
      </c>
    </row>
    <row r="2577" spans="18:20" x14ac:dyDescent="0.25">
      <c r="R2577" s="83">
        <f t="shared" si="42"/>
        <v>0</v>
      </c>
      <c r="S2577" s="83">
        <f>IF(T2577="",0,IFERROR(IF(VLOOKUP(T2577,T$73:T2576,1,0)&gt;0,0,0),1))</f>
        <v>0</v>
      </c>
      <c r="T2577" s="95" t="str">
        <f>IF(DATOS!BT2505=P$74,DATOS!C2505,"")</f>
        <v/>
      </c>
    </row>
    <row r="2578" spans="18:20" x14ac:dyDescent="0.25">
      <c r="R2578" s="83">
        <f t="shared" si="42"/>
        <v>0</v>
      </c>
      <c r="S2578" s="83">
        <f>IF(T2578="",0,IFERROR(IF(VLOOKUP(T2578,T$73:T2577,1,0)&gt;0,0,0),1))</f>
        <v>0</v>
      </c>
      <c r="T2578" s="95" t="str">
        <f>IF(DATOS!BT2506=P$74,DATOS!C2506,"")</f>
        <v/>
      </c>
    </row>
    <row r="2579" spans="18:20" x14ac:dyDescent="0.25">
      <c r="R2579" s="83">
        <f t="shared" si="42"/>
        <v>0</v>
      </c>
      <c r="S2579" s="83">
        <f>IF(T2579="",0,IFERROR(IF(VLOOKUP(T2579,T$73:T2578,1,0)&gt;0,0,0),1))</f>
        <v>0</v>
      </c>
      <c r="T2579" s="95" t="str">
        <f>IF(DATOS!BT2507=P$74,DATOS!C2507,"")</f>
        <v/>
      </c>
    </row>
    <row r="2580" spans="18:20" x14ac:dyDescent="0.25">
      <c r="R2580" s="83">
        <f t="shared" si="42"/>
        <v>0</v>
      </c>
      <c r="S2580" s="83">
        <f>IF(T2580="",0,IFERROR(IF(VLOOKUP(T2580,T$73:T2579,1,0)&gt;0,0,0),1))</f>
        <v>0</v>
      </c>
      <c r="T2580" s="95" t="str">
        <f>IF(DATOS!BT2508=P$74,DATOS!C2508,"")</f>
        <v/>
      </c>
    </row>
    <row r="2581" spans="18:20" x14ac:dyDescent="0.25">
      <c r="R2581" s="83">
        <f t="shared" si="42"/>
        <v>0</v>
      </c>
      <c r="S2581" s="83">
        <f>IF(T2581="",0,IFERROR(IF(VLOOKUP(T2581,T$73:T2580,1,0)&gt;0,0,0),1))</f>
        <v>0</v>
      </c>
      <c r="T2581" s="95" t="str">
        <f>IF(DATOS!BT2509=P$74,DATOS!C2509,"")</f>
        <v/>
      </c>
    </row>
    <row r="2582" spans="18:20" x14ac:dyDescent="0.25">
      <c r="R2582" s="83">
        <f t="shared" si="42"/>
        <v>0</v>
      </c>
      <c r="S2582" s="83">
        <f>IF(T2582="",0,IFERROR(IF(VLOOKUP(T2582,T$73:T2581,1,0)&gt;0,0,0),1))</f>
        <v>0</v>
      </c>
      <c r="T2582" s="95" t="str">
        <f>IF(DATOS!BT2510=P$74,DATOS!C2510,"")</f>
        <v/>
      </c>
    </row>
    <row r="2583" spans="18:20" x14ac:dyDescent="0.25">
      <c r="R2583" s="83">
        <f t="shared" si="42"/>
        <v>0</v>
      </c>
      <c r="S2583" s="83">
        <f>IF(T2583="",0,IFERROR(IF(VLOOKUP(T2583,T$73:T2582,1,0)&gt;0,0,0),1))</f>
        <v>0</v>
      </c>
      <c r="T2583" s="95" t="str">
        <f>IF(DATOS!BT2511=P$74,DATOS!C2511,"")</f>
        <v/>
      </c>
    </row>
    <row r="2584" spans="18:20" x14ac:dyDescent="0.25">
      <c r="R2584" s="83">
        <f t="shared" si="42"/>
        <v>0</v>
      </c>
      <c r="S2584" s="83">
        <f>IF(T2584="",0,IFERROR(IF(VLOOKUP(T2584,T$73:T2583,1,0)&gt;0,0,0),1))</f>
        <v>0</v>
      </c>
      <c r="T2584" s="95" t="str">
        <f>IF(DATOS!BT2512=P$74,DATOS!C2512,"")</f>
        <v/>
      </c>
    </row>
    <row r="2585" spans="18:20" x14ac:dyDescent="0.25">
      <c r="R2585" s="83">
        <f t="shared" si="42"/>
        <v>0</v>
      </c>
      <c r="S2585" s="83">
        <f>IF(T2585="",0,IFERROR(IF(VLOOKUP(T2585,T$73:T2584,1,0)&gt;0,0,0),1))</f>
        <v>0</v>
      </c>
      <c r="T2585" s="95" t="str">
        <f>IF(DATOS!BT2513=P$74,DATOS!C2513,"")</f>
        <v/>
      </c>
    </row>
    <row r="2586" spans="18:20" x14ac:dyDescent="0.25">
      <c r="R2586" s="83">
        <f t="shared" si="42"/>
        <v>0</v>
      </c>
      <c r="S2586" s="83">
        <f>IF(T2586="",0,IFERROR(IF(VLOOKUP(T2586,T$73:T2585,1,0)&gt;0,0,0),1))</f>
        <v>0</v>
      </c>
      <c r="T2586" s="95" t="str">
        <f>IF(DATOS!BT2514=P$74,DATOS!C2514,"")</f>
        <v/>
      </c>
    </row>
    <row r="2587" spans="18:20" x14ac:dyDescent="0.25">
      <c r="R2587" s="83">
        <f t="shared" si="42"/>
        <v>0</v>
      </c>
      <c r="S2587" s="83">
        <f>IF(T2587="",0,IFERROR(IF(VLOOKUP(T2587,T$73:T2586,1,0)&gt;0,0,0),1))</f>
        <v>0</v>
      </c>
      <c r="T2587" s="95" t="str">
        <f>IF(DATOS!BT2515=P$74,DATOS!C2515,"")</f>
        <v/>
      </c>
    </row>
    <row r="2588" spans="18:20" x14ac:dyDescent="0.25">
      <c r="R2588" s="83">
        <f t="shared" si="42"/>
        <v>0</v>
      </c>
      <c r="S2588" s="83">
        <f>IF(T2588="",0,IFERROR(IF(VLOOKUP(T2588,T$73:T2587,1,0)&gt;0,0,0),1))</f>
        <v>0</v>
      </c>
      <c r="T2588" s="95" t="str">
        <f>IF(DATOS!BT2516=P$74,DATOS!C2516,"")</f>
        <v/>
      </c>
    </row>
    <row r="2589" spans="18:20" x14ac:dyDescent="0.25">
      <c r="R2589" s="83">
        <f t="shared" si="42"/>
        <v>0</v>
      </c>
      <c r="S2589" s="83">
        <f>IF(T2589="",0,IFERROR(IF(VLOOKUP(T2589,T$73:T2588,1,0)&gt;0,0,0),1))</f>
        <v>0</v>
      </c>
      <c r="T2589" s="95" t="str">
        <f>IF(DATOS!BT2517=P$74,DATOS!C2517,"")</f>
        <v/>
      </c>
    </row>
    <row r="2590" spans="18:20" x14ac:dyDescent="0.25">
      <c r="R2590" s="83">
        <f t="shared" si="42"/>
        <v>0</v>
      </c>
      <c r="S2590" s="83">
        <f>IF(T2590="",0,IFERROR(IF(VLOOKUP(T2590,T$73:T2589,1,0)&gt;0,0,0),1))</f>
        <v>0</v>
      </c>
      <c r="T2590" s="95" t="str">
        <f>IF(DATOS!BT2518=P$74,DATOS!C2518,"")</f>
        <v/>
      </c>
    </row>
    <row r="2591" spans="18:20" x14ac:dyDescent="0.25">
      <c r="R2591" s="83">
        <f t="shared" si="42"/>
        <v>0</v>
      </c>
      <c r="S2591" s="83">
        <f>IF(T2591="",0,IFERROR(IF(VLOOKUP(T2591,T$73:T2590,1,0)&gt;0,0,0),1))</f>
        <v>0</v>
      </c>
      <c r="T2591" s="95" t="str">
        <f>IF(DATOS!BT2519=P$74,DATOS!C2519,"")</f>
        <v/>
      </c>
    </row>
    <row r="2592" spans="18:20" x14ac:dyDescent="0.25">
      <c r="R2592" s="83">
        <f t="shared" si="42"/>
        <v>0</v>
      </c>
      <c r="S2592" s="83">
        <f>IF(T2592="",0,IFERROR(IF(VLOOKUP(T2592,T$73:T2591,1,0)&gt;0,0,0),1))</f>
        <v>0</v>
      </c>
      <c r="T2592" s="95" t="str">
        <f>IF(DATOS!BT2520=P$74,DATOS!C2520,"")</f>
        <v/>
      </c>
    </row>
    <row r="2593" spans="18:20" x14ac:dyDescent="0.25">
      <c r="R2593" s="83">
        <f t="shared" si="42"/>
        <v>0</v>
      </c>
      <c r="S2593" s="83">
        <f>IF(T2593="",0,IFERROR(IF(VLOOKUP(T2593,T$73:T2592,1,0)&gt;0,0,0),1))</f>
        <v>0</v>
      </c>
      <c r="T2593" s="95" t="str">
        <f>IF(DATOS!BT2521=P$74,DATOS!C2521,"")</f>
        <v/>
      </c>
    </row>
    <row r="2594" spans="18:20" x14ac:dyDescent="0.25">
      <c r="R2594" s="83">
        <f t="shared" si="42"/>
        <v>0</v>
      </c>
      <c r="S2594" s="83">
        <f>IF(T2594="",0,IFERROR(IF(VLOOKUP(T2594,T$73:T2593,1,0)&gt;0,0,0),1))</f>
        <v>0</v>
      </c>
      <c r="T2594" s="95" t="str">
        <f>IF(DATOS!BT2522=P$74,DATOS!C2522,"")</f>
        <v/>
      </c>
    </row>
    <row r="2595" spans="18:20" x14ac:dyDescent="0.25">
      <c r="R2595" s="83">
        <f t="shared" si="42"/>
        <v>0</v>
      </c>
      <c r="S2595" s="83">
        <f>IF(T2595="",0,IFERROR(IF(VLOOKUP(T2595,T$73:T2594,1,0)&gt;0,0,0),1))</f>
        <v>0</v>
      </c>
      <c r="T2595" s="95" t="str">
        <f>IF(DATOS!BT2523=P$74,DATOS!C2523,"")</f>
        <v/>
      </c>
    </row>
    <row r="2596" spans="18:20" x14ac:dyDescent="0.25">
      <c r="R2596" s="83">
        <f t="shared" si="42"/>
        <v>0</v>
      </c>
      <c r="S2596" s="83">
        <f>IF(T2596="",0,IFERROR(IF(VLOOKUP(T2596,T$73:T2595,1,0)&gt;0,0,0),1))</f>
        <v>0</v>
      </c>
      <c r="T2596" s="95" t="str">
        <f>IF(DATOS!BT2524=P$74,DATOS!C2524,"")</f>
        <v/>
      </c>
    </row>
    <row r="2597" spans="18:20" x14ac:dyDescent="0.25">
      <c r="R2597" s="83">
        <f t="shared" si="42"/>
        <v>0</v>
      </c>
      <c r="S2597" s="83">
        <f>IF(T2597="",0,IFERROR(IF(VLOOKUP(T2597,T$73:T2596,1,0)&gt;0,0,0),1))</f>
        <v>0</v>
      </c>
      <c r="T2597" s="95" t="str">
        <f>IF(DATOS!BT2525=P$74,DATOS!C2525,"")</f>
        <v/>
      </c>
    </row>
    <row r="2598" spans="18:20" x14ac:dyDescent="0.25">
      <c r="R2598" s="83">
        <f t="shared" si="42"/>
        <v>0</v>
      </c>
      <c r="S2598" s="83">
        <f>IF(T2598="",0,IFERROR(IF(VLOOKUP(T2598,T$73:T2597,1,0)&gt;0,0,0),1))</f>
        <v>0</v>
      </c>
      <c r="T2598" s="95" t="str">
        <f>IF(DATOS!BT2526=P$74,DATOS!C2526,"")</f>
        <v/>
      </c>
    </row>
    <row r="2599" spans="18:20" x14ac:dyDescent="0.25">
      <c r="R2599" s="83">
        <f t="shared" si="42"/>
        <v>0</v>
      </c>
      <c r="S2599" s="83">
        <f>IF(T2599="",0,IFERROR(IF(VLOOKUP(T2599,T$73:T2598,1,0)&gt;0,0,0),1))</f>
        <v>0</v>
      </c>
      <c r="T2599" s="95" t="str">
        <f>IF(DATOS!BT2527=P$74,DATOS!C2527,"")</f>
        <v/>
      </c>
    </row>
    <row r="2600" spans="18:20" x14ac:dyDescent="0.25">
      <c r="R2600" s="83">
        <f t="shared" si="42"/>
        <v>0</v>
      </c>
      <c r="S2600" s="83">
        <f>IF(T2600="",0,IFERROR(IF(VLOOKUP(T2600,T$73:T2599,1,0)&gt;0,0,0),1))</f>
        <v>0</v>
      </c>
      <c r="T2600" s="95" t="str">
        <f>IF(DATOS!BT2528=P$74,DATOS!C2528,"")</f>
        <v/>
      </c>
    </row>
    <row r="2601" spans="18:20" x14ac:dyDescent="0.25">
      <c r="R2601" s="83">
        <f t="shared" si="42"/>
        <v>0</v>
      </c>
      <c r="S2601" s="83">
        <f>IF(T2601="",0,IFERROR(IF(VLOOKUP(T2601,T$73:T2600,1,0)&gt;0,0,0),1))</f>
        <v>0</v>
      </c>
      <c r="T2601" s="95" t="str">
        <f>IF(DATOS!BT2529=P$74,DATOS!C2529,"")</f>
        <v/>
      </c>
    </row>
    <row r="2602" spans="18:20" x14ac:dyDescent="0.25">
      <c r="R2602" s="83">
        <f t="shared" si="42"/>
        <v>0</v>
      </c>
      <c r="S2602" s="83">
        <f>IF(T2602="",0,IFERROR(IF(VLOOKUP(T2602,T$73:T2601,1,0)&gt;0,0,0),1))</f>
        <v>0</v>
      </c>
      <c r="T2602" s="95" t="str">
        <f>IF(DATOS!BT2530=P$74,DATOS!C2530,"")</f>
        <v/>
      </c>
    </row>
    <row r="2603" spans="18:20" x14ac:dyDescent="0.25">
      <c r="R2603" s="83">
        <f t="shared" si="42"/>
        <v>0</v>
      </c>
      <c r="S2603" s="83">
        <f>IF(T2603="",0,IFERROR(IF(VLOOKUP(T2603,T$73:T2602,1,0)&gt;0,0,0),1))</f>
        <v>0</v>
      </c>
      <c r="T2603" s="95" t="str">
        <f>IF(DATOS!BT2531=P$74,DATOS!C2531,"")</f>
        <v/>
      </c>
    </row>
    <row r="2604" spans="18:20" x14ac:dyDescent="0.25">
      <c r="R2604" s="83">
        <f t="shared" si="42"/>
        <v>0</v>
      </c>
      <c r="S2604" s="83">
        <f>IF(T2604="",0,IFERROR(IF(VLOOKUP(T2604,T$73:T2603,1,0)&gt;0,0,0),1))</f>
        <v>0</v>
      </c>
      <c r="T2604" s="95" t="str">
        <f>IF(DATOS!BT2532=P$74,DATOS!C2532,"")</f>
        <v/>
      </c>
    </row>
    <row r="2605" spans="18:20" x14ac:dyDescent="0.25">
      <c r="R2605" s="83">
        <f t="shared" si="42"/>
        <v>0</v>
      </c>
      <c r="S2605" s="83">
        <f>IF(T2605="",0,IFERROR(IF(VLOOKUP(T2605,T$73:T2604,1,0)&gt;0,0,0),1))</f>
        <v>0</v>
      </c>
      <c r="T2605" s="95" t="str">
        <f>IF(DATOS!BT2533=P$74,DATOS!C2533,"")</f>
        <v/>
      </c>
    </row>
    <row r="2606" spans="18:20" x14ac:dyDescent="0.25">
      <c r="R2606" s="83">
        <f t="shared" si="42"/>
        <v>0</v>
      </c>
      <c r="S2606" s="83">
        <f>IF(T2606="",0,IFERROR(IF(VLOOKUP(T2606,T$73:T2605,1,0)&gt;0,0,0),1))</f>
        <v>0</v>
      </c>
      <c r="T2606" s="95" t="str">
        <f>IF(DATOS!BT2534=P$74,DATOS!C2534,"")</f>
        <v/>
      </c>
    </row>
    <row r="2607" spans="18:20" x14ac:dyDescent="0.25">
      <c r="R2607" s="83">
        <f t="shared" si="42"/>
        <v>0</v>
      </c>
      <c r="S2607" s="83">
        <f>IF(T2607="",0,IFERROR(IF(VLOOKUP(T2607,T$73:T2606,1,0)&gt;0,0,0),1))</f>
        <v>0</v>
      </c>
      <c r="T2607" s="95" t="str">
        <f>IF(DATOS!BT2535=P$74,DATOS!C2535,"")</f>
        <v/>
      </c>
    </row>
    <row r="2608" spans="18:20" x14ac:dyDescent="0.25">
      <c r="R2608" s="83">
        <f t="shared" si="42"/>
        <v>0</v>
      </c>
      <c r="S2608" s="83">
        <f>IF(T2608="",0,IFERROR(IF(VLOOKUP(T2608,T$73:T2607,1,0)&gt;0,0,0),1))</f>
        <v>0</v>
      </c>
      <c r="T2608" s="95" t="str">
        <f>IF(DATOS!BT2536=P$74,DATOS!C2536,"")</f>
        <v/>
      </c>
    </row>
    <row r="2609" spans="18:20" x14ac:dyDescent="0.25">
      <c r="R2609" s="83">
        <f t="shared" si="42"/>
        <v>0</v>
      </c>
      <c r="S2609" s="83">
        <f>IF(T2609="",0,IFERROR(IF(VLOOKUP(T2609,T$73:T2608,1,0)&gt;0,0,0),1))</f>
        <v>0</v>
      </c>
      <c r="T2609" s="95" t="str">
        <f>IF(DATOS!BT2537=P$74,DATOS!C2537,"")</f>
        <v/>
      </c>
    </row>
    <row r="2610" spans="18:20" x14ac:dyDescent="0.25">
      <c r="R2610" s="83">
        <f t="shared" si="42"/>
        <v>0</v>
      </c>
      <c r="S2610" s="83">
        <f>IF(T2610="",0,IFERROR(IF(VLOOKUP(T2610,T$73:T2609,1,0)&gt;0,0,0),1))</f>
        <v>0</v>
      </c>
      <c r="T2610" s="95" t="str">
        <f>IF(DATOS!BT2538=P$74,DATOS!C2538,"")</f>
        <v/>
      </c>
    </row>
    <row r="2611" spans="18:20" x14ac:dyDescent="0.25">
      <c r="R2611" s="83">
        <f t="shared" si="42"/>
        <v>0</v>
      </c>
      <c r="S2611" s="83">
        <f>IF(T2611="",0,IFERROR(IF(VLOOKUP(T2611,T$73:T2610,1,0)&gt;0,0,0),1))</f>
        <v>0</v>
      </c>
      <c r="T2611" s="95" t="str">
        <f>IF(DATOS!BT2539=P$74,DATOS!C2539,"")</f>
        <v/>
      </c>
    </row>
    <row r="2612" spans="18:20" x14ac:dyDescent="0.25">
      <c r="R2612" s="83">
        <f t="shared" si="42"/>
        <v>0</v>
      </c>
      <c r="S2612" s="83">
        <f>IF(T2612="",0,IFERROR(IF(VLOOKUP(T2612,T$73:T2611,1,0)&gt;0,0,0),1))</f>
        <v>0</v>
      </c>
      <c r="T2612" s="95" t="str">
        <f>IF(DATOS!BT2540=P$74,DATOS!C2540,"")</f>
        <v/>
      </c>
    </row>
    <row r="2613" spans="18:20" x14ac:dyDescent="0.25">
      <c r="R2613" s="83">
        <f t="shared" si="42"/>
        <v>0</v>
      </c>
      <c r="S2613" s="83">
        <f>IF(T2613="",0,IFERROR(IF(VLOOKUP(T2613,T$73:T2612,1,0)&gt;0,0,0),1))</f>
        <v>0</v>
      </c>
      <c r="T2613" s="95" t="str">
        <f>IF(DATOS!BT2541=P$74,DATOS!C2541,"")</f>
        <v/>
      </c>
    </row>
    <row r="2614" spans="18:20" x14ac:dyDescent="0.25">
      <c r="R2614" s="83">
        <f t="shared" si="42"/>
        <v>0</v>
      </c>
      <c r="S2614" s="83">
        <f>IF(T2614="",0,IFERROR(IF(VLOOKUP(T2614,T$73:T2613,1,0)&gt;0,0,0),1))</f>
        <v>0</v>
      </c>
      <c r="T2614" s="95" t="str">
        <f>IF(DATOS!BT2542=P$74,DATOS!C2542,"")</f>
        <v/>
      </c>
    </row>
    <row r="2615" spans="18:20" x14ac:dyDescent="0.25">
      <c r="R2615" s="83">
        <f t="shared" si="42"/>
        <v>0</v>
      </c>
      <c r="S2615" s="83">
        <f>IF(T2615="",0,IFERROR(IF(VLOOKUP(T2615,T$73:T2614,1,0)&gt;0,0,0),1))</f>
        <v>0</v>
      </c>
      <c r="T2615" s="95" t="str">
        <f>IF(DATOS!BT2543=P$74,DATOS!C2543,"")</f>
        <v/>
      </c>
    </row>
    <row r="2616" spans="18:20" x14ac:dyDescent="0.25">
      <c r="R2616" s="83">
        <f t="shared" si="42"/>
        <v>0</v>
      </c>
      <c r="S2616" s="83">
        <f>IF(T2616="",0,IFERROR(IF(VLOOKUP(T2616,T$73:T2615,1,0)&gt;0,0,0),1))</f>
        <v>0</v>
      </c>
      <c r="T2616" s="95" t="str">
        <f>IF(DATOS!BT2544=P$74,DATOS!C2544,"")</f>
        <v/>
      </c>
    </row>
    <row r="2617" spans="18:20" x14ac:dyDescent="0.25">
      <c r="R2617" s="83">
        <f t="shared" si="42"/>
        <v>0</v>
      </c>
      <c r="S2617" s="83">
        <f>IF(T2617="",0,IFERROR(IF(VLOOKUP(T2617,T$73:T2616,1,0)&gt;0,0,0),1))</f>
        <v>0</v>
      </c>
      <c r="T2617" s="95" t="str">
        <f>IF(DATOS!BT2545=P$74,DATOS!C2545,"")</f>
        <v/>
      </c>
    </row>
    <row r="2618" spans="18:20" x14ac:dyDescent="0.25">
      <c r="R2618" s="83">
        <f t="shared" si="42"/>
        <v>0</v>
      </c>
      <c r="S2618" s="83">
        <f>IF(T2618="",0,IFERROR(IF(VLOOKUP(T2618,T$73:T2617,1,0)&gt;0,0,0),1))</f>
        <v>0</v>
      </c>
      <c r="T2618" s="95" t="str">
        <f>IF(DATOS!BT2546=P$74,DATOS!C2546,"")</f>
        <v/>
      </c>
    </row>
    <row r="2619" spans="18:20" x14ac:dyDescent="0.25">
      <c r="R2619" s="83">
        <f t="shared" si="42"/>
        <v>0</v>
      </c>
      <c r="S2619" s="83">
        <f>IF(T2619="",0,IFERROR(IF(VLOOKUP(T2619,T$73:T2618,1,0)&gt;0,0,0),1))</f>
        <v>0</v>
      </c>
      <c r="T2619" s="95" t="str">
        <f>IF(DATOS!BT2547=P$74,DATOS!C2547,"")</f>
        <v/>
      </c>
    </row>
    <row r="2620" spans="18:20" x14ac:dyDescent="0.25">
      <c r="R2620" s="83">
        <f t="shared" si="42"/>
        <v>0</v>
      </c>
      <c r="S2620" s="83">
        <f>IF(T2620="",0,IFERROR(IF(VLOOKUP(T2620,T$73:T2619,1,0)&gt;0,0,0),1))</f>
        <v>0</v>
      </c>
      <c r="T2620" s="95" t="str">
        <f>IF(DATOS!BT2548=P$74,DATOS!C2548,"")</f>
        <v/>
      </c>
    </row>
    <row r="2621" spans="18:20" x14ac:dyDescent="0.25">
      <c r="R2621" s="83">
        <f t="shared" si="42"/>
        <v>0</v>
      </c>
      <c r="S2621" s="83">
        <f>IF(T2621="",0,IFERROR(IF(VLOOKUP(T2621,T$73:T2620,1,0)&gt;0,0,0),1))</f>
        <v>0</v>
      </c>
      <c r="T2621" s="95" t="str">
        <f>IF(DATOS!BT2549=P$74,DATOS!C2549,"")</f>
        <v/>
      </c>
    </row>
    <row r="2622" spans="18:20" x14ac:dyDescent="0.25">
      <c r="R2622" s="83">
        <f t="shared" si="42"/>
        <v>0</v>
      </c>
      <c r="S2622" s="83">
        <f>IF(T2622="",0,IFERROR(IF(VLOOKUP(T2622,T$73:T2621,1,0)&gt;0,0,0),1))</f>
        <v>0</v>
      </c>
      <c r="T2622" s="95" t="str">
        <f>IF(DATOS!BT2550=P$74,DATOS!C2550,"")</f>
        <v/>
      </c>
    </row>
    <row r="2623" spans="18:20" x14ac:dyDescent="0.25">
      <c r="R2623" s="83">
        <f t="shared" si="42"/>
        <v>0</v>
      </c>
      <c r="S2623" s="83">
        <f>IF(T2623="",0,IFERROR(IF(VLOOKUP(T2623,T$73:T2622,1,0)&gt;0,0,0),1))</f>
        <v>0</v>
      </c>
      <c r="T2623" s="95" t="str">
        <f>IF(DATOS!BT2551=P$74,DATOS!C2551,"")</f>
        <v/>
      </c>
    </row>
    <row r="2624" spans="18:20" x14ac:dyDescent="0.25">
      <c r="R2624" s="83">
        <f t="shared" si="42"/>
        <v>0</v>
      </c>
      <c r="S2624" s="83">
        <f>IF(T2624="",0,IFERROR(IF(VLOOKUP(T2624,T$73:T2623,1,0)&gt;0,0,0),1))</f>
        <v>0</v>
      </c>
      <c r="T2624" s="95" t="str">
        <f>IF(DATOS!BT2552=P$74,DATOS!C2552,"")</f>
        <v/>
      </c>
    </row>
    <row r="2625" spans="18:20" x14ac:dyDescent="0.25">
      <c r="R2625" s="83">
        <f t="shared" si="42"/>
        <v>0</v>
      </c>
      <c r="S2625" s="83">
        <f>IF(T2625="",0,IFERROR(IF(VLOOKUP(T2625,T$73:T2624,1,0)&gt;0,0,0),1))</f>
        <v>0</v>
      </c>
      <c r="T2625" s="95" t="str">
        <f>IF(DATOS!BT2553=P$74,DATOS!C2553,"")</f>
        <v/>
      </c>
    </row>
    <row r="2626" spans="18:20" x14ac:dyDescent="0.25">
      <c r="R2626" s="83">
        <f t="shared" si="42"/>
        <v>0</v>
      </c>
      <c r="S2626" s="83">
        <f>IF(T2626="",0,IFERROR(IF(VLOOKUP(T2626,T$73:T2625,1,0)&gt;0,0,0),1))</f>
        <v>0</v>
      </c>
      <c r="T2626" s="95" t="str">
        <f>IF(DATOS!BT2554=P$74,DATOS!C2554,"")</f>
        <v/>
      </c>
    </row>
    <row r="2627" spans="18:20" x14ac:dyDescent="0.25">
      <c r="R2627" s="83">
        <f t="shared" si="42"/>
        <v>0</v>
      </c>
      <c r="S2627" s="83">
        <f>IF(T2627="",0,IFERROR(IF(VLOOKUP(T2627,T$73:T2626,1,0)&gt;0,0,0),1))</f>
        <v>0</v>
      </c>
      <c r="T2627" s="95" t="str">
        <f>IF(DATOS!BT2555=P$74,DATOS!C2555,"")</f>
        <v/>
      </c>
    </row>
    <row r="2628" spans="18:20" x14ac:dyDescent="0.25">
      <c r="R2628" s="83">
        <f t="shared" si="42"/>
        <v>0</v>
      </c>
      <c r="S2628" s="83">
        <f>IF(T2628="",0,IFERROR(IF(VLOOKUP(T2628,T$73:T2627,1,0)&gt;0,0,0),1))</f>
        <v>0</v>
      </c>
      <c r="T2628" s="95" t="str">
        <f>IF(DATOS!BT2556=P$74,DATOS!C2556,"")</f>
        <v/>
      </c>
    </row>
    <row r="2629" spans="18:20" x14ac:dyDescent="0.25">
      <c r="R2629" s="83">
        <f t="shared" si="42"/>
        <v>0</v>
      </c>
      <c r="S2629" s="83">
        <f>IF(T2629="",0,IFERROR(IF(VLOOKUP(T2629,T$73:T2628,1,0)&gt;0,0,0),1))</f>
        <v>0</v>
      </c>
      <c r="T2629" s="95" t="str">
        <f>IF(DATOS!BT2557=P$74,DATOS!C2557,"")</f>
        <v/>
      </c>
    </row>
    <row r="2630" spans="18:20" x14ac:dyDescent="0.25">
      <c r="R2630" s="83">
        <f t="shared" si="42"/>
        <v>0</v>
      </c>
      <c r="S2630" s="83">
        <f>IF(T2630="",0,IFERROR(IF(VLOOKUP(T2630,T$73:T2629,1,0)&gt;0,0,0),1))</f>
        <v>0</v>
      </c>
      <c r="T2630" s="95" t="str">
        <f>IF(DATOS!BT2558=P$74,DATOS!C2558,"")</f>
        <v/>
      </c>
    </row>
    <row r="2631" spans="18:20" x14ac:dyDescent="0.25">
      <c r="R2631" s="83">
        <f t="shared" si="42"/>
        <v>0</v>
      </c>
      <c r="S2631" s="83">
        <f>IF(T2631="",0,IFERROR(IF(VLOOKUP(T2631,T$73:T2630,1,0)&gt;0,0,0),1))</f>
        <v>0</v>
      </c>
      <c r="T2631" s="95" t="str">
        <f>IF(DATOS!BT2559=P$74,DATOS!C2559,"")</f>
        <v/>
      </c>
    </row>
    <row r="2632" spans="18:20" x14ac:dyDescent="0.25">
      <c r="R2632" s="83">
        <f t="shared" si="42"/>
        <v>0</v>
      </c>
      <c r="S2632" s="83">
        <f>IF(T2632="",0,IFERROR(IF(VLOOKUP(T2632,T$73:T2631,1,0)&gt;0,0,0),1))</f>
        <v>0</v>
      </c>
      <c r="T2632" s="95" t="str">
        <f>IF(DATOS!BT2560=P$74,DATOS!C2560,"")</f>
        <v/>
      </c>
    </row>
    <row r="2633" spans="18:20" x14ac:dyDescent="0.25">
      <c r="R2633" s="83">
        <f t="shared" si="42"/>
        <v>0</v>
      </c>
      <c r="S2633" s="83">
        <f>IF(T2633="",0,IFERROR(IF(VLOOKUP(T2633,T$73:T2632,1,0)&gt;0,0,0),1))</f>
        <v>0</v>
      </c>
      <c r="T2633" s="95" t="str">
        <f>IF(DATOS!BT2561=P$74,DATOS!C2561,"")</f>
        <v/>
      </c>
    </row>
    <row r="2634" spans="18:20" x14ac:dyDescent="0.25">
      <c r="R2634" s="83">
        <f t="shared" ref="R2634:R2697" si="43">R2633+S2634</f>
        <v>0</v>
      </c>
      <c r="S2634" s="83">
        <f>IF(T2634="",0,IFERROR(IF(VLOOKUP(T2634,T$73:T2633,1,0)&gt;0,0,0),1))</f>
        <v>0</v>
      </c>
      <c r="T2634" s="95" t="str">
        <f>IF(DATOS!BT2562=P$74,DATOS!C2562,"")</f>
        <v/>
      </c>
    </row>
    <row r="2635" spans="18:20" x14ac:dyDescent="0.25">
      <c r="R2635" s="83">
        <f t="shared" si="43"/>
        <v>0</v>
      </c>
      <c r="S2635" s="83">
        <f>IF(T2635="",0,IFERROR(IF(VLOOKUP(T2635,T$73:T2634,1,0)&gt;0,0,0),1))</f>
        <v>0</v>
      </c>
      <c r="T2635" s="95" t="str">
        <f>IF(DATOS!BT2563=P$74,DATOS!C2563,"")</f>
        <v/>
      </c>
    </row>
    <row r="2636" spans="18:20" x14ac:dyDescent="0.25">
      <c r="R2636" s="83">
        <f t="shared" si="43"/>
        <v>0</v>
      </c>
      <c r="S2636" s="83">
        <f>IF(T2636="",0,IFERROR(IF(VLOOKUP(T2636,T$73:T2635,1,0)&gt;0,0,0),1))</f>
        <v>0</v>
      </c>
      <c r="T2636" s="95" t="str">
        <f>IF(DATOS!BT2564=P$74,DATOS!C2564,"")</f>
        <v/>
      </c>
    </row>
    <row r="2637" spans="18:20" x14ac:dyDescent="0.25">
      <c r="R2637" s="83">
        <f t="shared" si="43"/>
        <v>0</v>
      </c>
      <c r="S2637" s="83">
        <f>IF(T2637="",0,IFERROR(IF(VLOOKUP(T2637,T$73:T2636,1,0)&gt;0,0,0),1))</f>
        <v>0</v>
      </c>
      <c r="T2637" s="95" t="str">
        <f>IF(DATOS!BT2565=P$74,DATOS!C2565,"")</f>
        <v/>
      </c>
    </row>
    <row r="2638" spans="18:20" x14ac:dyDescent="0.25">
      <c r="R2638" s="83">
        <f t="shared" si="43"/>
        <v>0</v>
      </c>
      <c r="S2638" s="83">
        <f>IF(T2638="",0,IFERROR(IF(VLOOKUP(T2638,T$73:T2637,1,0)&gt;0,0,0),1))</f>
        <v>0</v>
      </c>
      <c r="T2638" s="95" t="str">
        <f>IF(DATOS!BT2566=P$74,DATOS!C2566,"")</f>
        <v/>
      </c>
    </row>
    <row r="2639" spans="18:20" x14ac:dyDescent="0.25">
      <c r="R2639" s="83">
        <f t="shared" si="43"/>
        <v>0</v>
      </c>
      <c r="S2639" s="83">
        <f>IF(T2639="",0,IFERROR(IF(VLOOKUP(T2639,T$73:T2638,1,0)&gt;0,0,0),1))</f>
        <v>0</v>
      </c>
      <c r="T2639" s="95" t="str">
        <f>IF(DATOS!BT2567=P$74,DATOS!C2567,"")</f>
        <v/>
      </c>
    </row>
    <row r="2640" spans="18:20" x14ac:dyDescent="0.25">
      <c r="R2640" s="83">
        <f t="shared" si="43"/>
        <v>0</v>
      </c>
      <c r="S2640" s="83">
        <f>IF(T2640="",0,IFERROR(IF(VLOOKUP(T2640,T$73:T2639,1,0)&gt;0,0,0),1))</f>
        <v>0</v>
      </c>
      <c r="T2640" s="95" t="str">
        <f>IF(DATOS!BT2568=P$74,DATOS!C2568,"")</f>
        <v/>
      </c>
    </row>
    <row r="2641" spans="18:20" x14ac:dyDescent="0.25">
      <c r="R2641" s="83">
        <f t="shared" si="43"/>
        <v>0</v>
      </c>
      <c r="S2641" s="83">
        <f>IF(T2641="",0,IFERROR(IF(VLOOKUP(T2641,T$73:T2640,1,0)&gt;0,0,0),1))</f>
        <v>0</v>
      </c>
      <c r="T2641" s="95" t="str">
        <f>IF(DATOS!BT2569=P$74,DATOS!C2569,"")</f>
        <v/>
      </c>
    </row>
    <row r="2642" spans="18:20" x14ac:dyDescent="0.25">
      <c r="R2642" s="83">
        <f t="shared" si="43"/>
        <v>0</v>
      </c>
      <c r="S2642" s="83">
        <f>IF(T2642="",0,IFERROR(IF(VLOOKUP(T2642,T$73:T2641,1,0)&gt;0,0,0),1))</f>
        <v>0</v>
      </c>
      <c r="T2642" s="95" t="str">
        <f>IF(DATOS!BT2570=P$74,DATOS!C2570,"")</f>
        <v/>
      </c>
    </row>
    <row r="2643" spans="18:20" x14ac:dyDescent="0.25">
      <c r="R2643" s="83">
        <f t="shared" si="43"/>
        <v>0</v>
      </c>
      <c r="S2643" s="83">
        <f>IF(T2643="",0,IFERROR(IF(VLOOKUP(T2643,T$73:T2642,1,0)&gt;0,0,0),1))</f>
        <v>0</v>
      </c>
      <c r="T2643" s="95" t="str">
        <f>IF(DATOS!BT2571=P$74,DATOS!C2571,"")</f>
        <v/>
      </c>
    </row>
    <row r="2644" spans="18:20" x14ac:dyDescent="0.25">
      <c r="R2644" s="83">
        <f t="shared" si="43"/>
        <v>0</v>
      </c>
      <c r="S2644" s="83">
        <f>IF(T2644="",0,IFERROR(IF(VLOOKUP(T2644,T$73:T2643,1,0)&gt;0,0,0),1))</f>
        <v>0</v>
      </c>
      <c r="T2644" s="95" t="str">
        <f>IF(DATOS!BT2572=P$74,DATOS!C2572,"")</f>
        <v/>
      </c>
    </row>
    <row r="2645" spans="18:20" x14ac:dyDescent="0.25">
      <c r="R2645" s="83">
        <f t="shared" si="43"/>
        <v>0</v>
      </c>
      <c r="S2645" s="83">
        <f>IF(T2645="",0,IFERROR(IF(VLOOKUP(T2645,T$73:T2644,1,0)&gt;0,0,0),1))</f>
        <v>0</v>
      </c>
      <c r="T2645" s="95" t="str">
        <f>IF(DATOS!BT2573=P$74,DATOS!C2573,"")</f>
        <v/>
      </c>
    </row>
    <row r="2646" spans="18:20" x14ac:dyDescent="0.25">
      <c r="R2646" s="83">
        <f t="shared" si="43"/>
        <v>0</v>
      </c>
      <c r="S2646" s="83">
        <f>IF(T2646="",0,IFERROR(IF(VLOOKUP(T2646,T$73:T2645,1,0)&gt;0,0,0),1))</f>
        <v>0</v>
      </c>
      <c r="T2646" s="95" t="str">
        <f>IF(DATOS!BT2574=P$74,DATOS!C2574,"")</f>
        <v/>
      </c>
    </row>
    <row r="2647" spans="18:20" x14ac:dyDescent="0.25">
      <c r="R2647" s="83">
        <f t="shared" si="43"/>
        <v>0</v>
      </c>
      <c r="S2647" s="83">
        <f>IF(T2647="",0,IFERROR(IF(VLOOKUP(T2647,T$73:T2646,1,0)&gt;0,0,0),1))</f>
        <v>0</v>
      </c>
      <c r="T2647" s="95" t="str">
        <f>IF(DATOS!BT2575=P$74,DATOS!C2575,"")</f>
        <v/>
      </c>
    </row>
    <row r="2648" spans="18:20" x14ac:dyDescent="0.25">
      <c r="R2648" s="83">
        <f t="shared" si="43"/>
        <v>0</v>
      </c>
      <c r="S2648" s="83">
        <f>IF(T2648="",0,IFERROR(IF(VLOOKUP(T2648,T$73:T2647,1,0)&gt;0,0,0),1))</f>
        <v>0</v>
      </c>
      <c r="T2648" s="95" t="str">
        <f>IF(DATOS!BT2576=P$74,DATOS!C2576,"")</f>
        <v/>
      </c>
    </row>
    <row r="2649" spans="18:20" x14ac:dyDescent="0.25">
      <c r="R2649" s="83">
        <f t="shared" si="43"/>
        <v>0</v>
      </c>
      <c r="S2649" s="83">
        <f>IF(T2649="",0,IFERROR(IF(VLOOKUP(T2649,T$73:T2648,1,0)&gt;0,0,0),1))</f>
        <v>0</v>
      </c>
      <c r="T2649" s="95" t="str">
        <f>IF(DATOS!BT2577=P$74,DATOS!C2577,"")</f>
        <v/>
      </c>
    </row>
    <row r="2650" spans="18:20" x14ac:dyDescent="0.25">
      <c r="R2650" s="83">
        <f t="shared" si="43"/>
        <v>0</v>
      </c>
      <c r="S2650" s="83">
        <f>IF(T2650="",0,IFERROR(IF(VLOOKUP(T2650,T$73:T2649,1,0)&gt;0,0,0),1))</f>
        <v>0</v>
      </c>
      <c r="T2650" s="95" t="str">
        <f>IF(DATOS!BT2578=P$74,DATOS!C2578,"")</f>
        <v/>
      </c>
    </row>
    <row r="2651" spans="18:20" x14ac:dyDescent="0.25">
      <c r="R2651" s="83">
        <f t="shared" si="43"/>
        <v>0</v>
      </c>
      <c r="S2651" s="83">
        <f>IF(T2651="",0,IFERROR(IF(VLOOKUP(T2651,T$73:T2650,1,0)&gt;0,0,0),1))</f>
        <v>0</v>
      </c>
      <c r="T2651" s="95" t="str">
        <f>IF(DATOS!BT2579=P$74,DATOS!C2579,"")</f>
        <v/>
      </c>
    </row>
    <row r="2652" spans="18:20" x14ac:dyDescent="0.25">
      <c r="R2652" s="83">
        <f t="shared" si="43"/>
        <v>0</v>
      </c>
      <c r="S2652" s="83">
        <f>IF(T2652="",0,IFERROR(IF(VLOOKUP(T2652,T$73:T2651,1,0)&gt;0,0,0),1))</f>
        <v>0</v>
      </c>
      <c r="T2652" s="95" t="str">
        <f>IF(DATOS!BT2580=P$74,DATOS!C2580,"")</f>
        <v/>
      </c>
    </row>
    <row r="2653" spans="18:20" x14ac:dyDescent="0.25">
      <c r="R2653" s="83">
        <f t="shared" si="43"/>
        <v>0</v>
      </c>
      <c r="S2653" s="83">
        <f>IF(T2653="",0,IFERROR(IF(VLOOKUP(T2653,T$73:T2652,1,0)&gt;0,0,0),1))</f>
        <v>0</v>
      </c>
      <c r="T2653" s="95" t="str">
        <f>IF(DATOS!BT2581=P$74,DATOS!C2581,"")</f>
        <v/>
      </c>
    </row>
    <row r="2654" spans="18:20" x14ac:dyDescent="0.25">
      <c r="R2654" s="83">
        <f t="shared" si="43"/>
        <v>0</v>
      </c>
      <c r="S2654" s="83">
        <f>IF(T2654="",0,IFERROR(IF(VLOOKUP(T2654,T$73:T2653,1,0)&gt;0,0,0),1))</f>
        <v>0</v>
      </c>
      <c r="T2654" s="95" t="str">
        <f>IF(DATOS!BT2582=P$74,DATOS!C2582,"")</f>
        <v/>
      </c>
    </row>
    <row r="2655" spans="18:20" x14ac:dyDescent="0.25">
      <c r="R2655" s="83">
        <f t="shared" si="43"/>
        <v>0</v>
      </c>
      <c r="S2655" s="83">
        <f>IF(T2655="",0,IFERROR(IF(VLOOKUP(T2655,T$73:T2654,1,0)&gt;0,0,0),1))</f>
        <v>0</v>
      </c>
      <c r="T2655" s="95" t="str">
        <f>IF(DATOS!BT2583=P$74,DATOS!C2583,"")</f>
        <v/>
      </c>
    </row>
    <row r="2656" spans="18:20" x14ac:dyDescent="0.25">
      <c r="R2656" s="83">
        <f t="shared" si="43"/>
        <v>0</v>
      </c>
      <c r="S2656" s="83">
        <f>IF(T2656="",0,IFERROR(IF(VLOOKUP(T2656,T$73:T2655,1,0)&gt;0,0,0),1))</f>
        <v>0</v>
      </c>
      <c r="T2656" s="95" t="str">
        <f>IF(DATOS!BT2584=P$74,DATOS!C2584,"")</f>
        <v/>
      </c>
    </row>
    <row r="2657" spans="18:20" x14ac:dyDescent="0.25">
      <c r="R2657" s="83">
        <f t="shared" si="43"/>
        <v>0</v>
      </c>
      <c r="S2657" s="83">
        <f>IF(T2657="",0,IFERROR(IF(VLOOKUP(T2657,T$73:T2656,1,0)&gt;0,0,0),1))</f>
        <v>0</v>
      </c>
      <c r="T2657" s="95" t="str">
        <f>IF(DATOS!BT2585=P$74,DATOS!C2585,"")</f>
        <v/>
      </c>
    </row>
    <row r="2658" spans="18:20" x14ac:dyDescent="0.25">
      <c r="R2658" s="83">
        <f t="shared" si="43"/>
        <v>0</v>
      </c>
      <c r="S2658" s="83">
        <f>IF(T2658="",0,IFERROR(IF(VLOOKUP(T2658,T$73:T2657,1,0)&gt;0,0,0),1))</f>
        <v>0</v>
      </c>
      <c r="T2658" s="95" t="str">
        <f>IF(DATOS!BT2586=P$74,DATOS!C2586,"")</f>
        <v/>
      </c>
    </row>
    <row r="2659" spans="18:20" x14ac:dyDescent="0.25">
      <c r="R2659" s="83">
        <f t="shared" si="43"/>
        <v>0</v>
      </c>
      <c r="S2659" s="83">
        <f>IF(T2659="",0,IFERROR(IF(VLOOKUP(T2659,T$73:T2658,1,0)&gt;0,0,0),1))</f>
        <v>0</v>
      </c>
      <c r="T2659" s="95" t="str">
        <f>IF(DATOS!BT2587=P$74,DATOS!C2587,"")</f>
        <v/>
      </c>
    </row>
    <row r="2660" spans="18:20" x14ac:dyDescent="0.25">
      <c r="R2660" s="83">
        <f t="shared" si="43"/>
        <v>0</v>
      </c>
      <c r="S2660" s="83">
        <f>IF(T2660="",0,IFERROR(IF(VLOOKUP(T2660,T$73:T2659,1,0)&gt;0,0,0),1))</f>
        <v>0</v>
      </c>
      <c r="T2660" s="95" t="str">
        <f>IF(DATOS!BT2588=P$74,DATOS!C2588,"")</f>
        <v/>
      </c>
    </row>
    <row r="2661" spans="18:20" x14ac:dyDescent="0.25">
      <c r="R2661" s="83">
        <f t="shared" si="43"/>
        <v>0</v>
      </c>
      <c r="S2661" s="83">
        <f>IF(T2661="",0,IFERROR(IF(VLOOKUP(T2661,T$73:T2660,1,0)&gt;0,0,0),1))</f>
        <v>0</v>
      </c>
      <c r="T2661" s="95" t="str">
        <f>IF(DATOS!BT2589=P$74,DATOS!C2589,"")</f>
        <v/>
      </c>
    </row>
    <row r="2662" spans="18:20" x14ac:dyDescent="0.25">
      <c r="R2662" s="83">
        <f t="shared" si="43"/>
        <v>0</v>
      </c>
      <c r="S2662" s="83">
        <f>IF(T2662="",0,IFERROR(IF(VLOOKUP(T2662,T$73:T2661,1,0)&gt;0,0,0),1))</f>
        <v>0</v>
      </c>
      <c r="T2662" s="95" t="str">
        <f>IF(DATOS!BT2590=P$74,DATOS!C2590,"")</f>
        <v/>
      </c>
    </row>
    <row r="2663" spans="18:20" x14ac:dyDescent="0.25">
      <c r="R2663" s="83">
        <f t="shared" si="43"/>
        <v>0</v>
      </c>
      <c r="S2663" s="83">
        <f>IF(T2663="",0,IFERROR(IF(VLOOKUP(T2663,T$73:T2662,1,0)&gt;0,0,0),1))</f>
        <v>0</v>
      </c>
      <c r="T2663" s="95" t="str">
        <f>IF(DATOS!BT2591=P$74,DATOS!C2591,"")</f>
        <v/>
      </c>
    </row>
    <row r="2664" spans="18:20" x14ac:dyDescent="0.25">
      <c r="R2664" s="83">
        <f t="shared" si="43"/>
        <v>0</v>
      </c>
      <c r="S2664" s="83">
        <f>IF(T2664="",0,IFERROR(IF(VLOOKUP(T2664,T$73:T2663,1,0)&gt;0,0,0),1))</f>
        <v>0</v>
      </c>
      <c r="T2664" s="95" t="str">
        <f>IF(DATOS!BT2592=P$74,DATOS!C2592,"")</f>
        <v/>
      </c>
    </row>
    <row r="2665" spans="18:20" x14ac:dyDescent="0.25">
      <c r="R2665" s="83">
        <f t="shared" si="43"/>
        <v>0</v>
      </c>
      <c r="S2665" s="83">
        <f>IF(T2665="",0,IFERROR(IF(VLOOKUP(T2665,T$73:T2664,1,0)&gt;0,0,0),1))</f>
        <v>0</v>
      </c>
      <c r="T2665" s="95" t="str">
        <f>IF(DATOS!BT2593=P$74,DATOS!C2593,"")</f>
        <v/>
      </c>
    </row>
    <row r="2666" spans="18:20" x14ac:dyDescent="0.25">
      <c r="R2666" s="83">
        <f t="shared" si="43"/>
        <v>0</v>
      </c>
      <c r="S2666" s="83">
        <f>IF(T2666="",0,IFERROR(IF(VLOOKUP(T2666,T$73:T2665,1,0)&gt;0,0,0),1))</f>
        <v>0</v>
      </c>
      <c r="T2666" s="95" t="str">
        <f>IF(DATOS!BT2594=P$74,DATOS!C2594,"")</f>
        <v/>
      </c>
    </row>
    <row r="2667" spans="18:20" x14ac:dyDescent="0.25">
      <c r="R2667" s="83">
        <f t="shared" si="43"/>
        <v>0</v>
      </c>
      <c r="S2667" s="83">
        <f>IF(T2667="",0,IFERROR(IF(VLOOKUP(T2667,T$73:T2666,1,0)&gt;0,0,0),1))</f>
        <v>0</v>
      </c>
      <c r="T2667" s="95" t="str">
        <f>IF(DATOS!BT2595=P$74,DATOS!C2595,"")</f>
        <v/>
      </c>
    </row>
    <row r="2668" spans="18:20" x14ac:dyDescent="0.25">
      <c r="R2668" s="83">
        <f t="shared" si="43"/>
        <v>0</v>
      </c>
      <c r="S2668" s="83">
        <f>IF(T2668="",0,IFERROR(IF(VLOOKUP(T2668,T$73:T2667,1,0)&gt;0,0,0),1))</f>
        <v>0</v>
      </c>
      <c r="T2668" s="95" t="str">
        <f>IF(DATOS!BT2596=P$74,DATOS!C2596,"")</f>
        <v/>
      </c>
    </row>
    <row r="2669" spans="18:20" x14ac:dyDescent="0.25">
      <c r="R2669" s="83">
        <f t="shared" si="43"/>
        <v>0</v>
      </c>
      <c r="S2669" s="83">
        <f>IF(T2669="",0,IFERROR(IF(VLOOKUP(T2669,T$73:T2668,1,0)&gt;0,0,0),1))</f>
        <v>0</v>
      </c>
      <c r="T2669" s="95" t="str">
        <f>IF(DATOS!BT2597=P$74,DATOS!C2597,"")</f>
        <v/>
      </c>
    </row>
    <row r="2670" spans="18:20" x14ac:dyDescent="0.25">
      <c r="R2670" s="83">
        <f t="shared" si="43"/>
        <v>0</v>
      </c>
      <c r="S2670" s="83">
        <f>IF(T2670="",0,IFERROR(IF(VLOOKUP(T2670,T$73:T2669,1,0)&gt;0,0,0),1))</f>
        <v>0</v>
      </c>
      <c r="T2670" s="95" t="str">
        <f>IF(DATOS!BT2598=P$74,DATOS!C2598,"")</f>
        <v/>
      </c>
    </row>
    <row r="2671" spans="18:20" x14ac:dyDescent="0.25">
      <c r="R2671" s="83">
        <f t="shared" si="43"/>
        <v>0</v>
      </c>
      <c r="S2671" s="83">
        <f>IF(T2671="",0,IFERROR(IF(VLOOKUP(T2671,T$73:T2670,1,0)&gt;0,0,0),1))</f>
        <v>0</v>
      </c>
      <c r="T2671" s="95" t="str">
        <f>IF(DATOS!BT2599=P$74,DATOS!C2599,"")</f>
        <v/>
      </c>
    </row>
    <row r="2672" spans="18:20" x14ac:dyDescent="0.25">
      <c r="R2672" s="83">
        <f t="shared" si="43"/>
        <v>0</v>
      </c>
      <c r="S2672" s="83">
        <f>IF(T2672="",0,IFERROR(IF(VLOOKUP(T2672,T$73:T2671,1,0)&gt;0,0,0),1))</f>
        <v>0</v>
      </c>
      <c r="T2672" s="95" t="str">
        <f>IF(DATOS!BT2600=P$74,DATOS!C2600,"")</f>
        <v/>
      </c>
    </row>
    <row r="2673" spans="18:20" x14ac:dyDescent="0.25">
      <c r="R2673" s="83">
        <f t="shared" si="43"/>
        <v>0</v>
      </c>
      <c r="S2673" s="83">
        <f>IF(T2673="",0,IFERROR(IF(VLOOKUP(T2673,T$73:T2672,1,0)&gt;0,0,0),1))</f>
        <v>0</v>
      </c>
      <c r="T2673" s="95" t="str">
        <f>IF(DATOS!BT2601=P$74,DATOS!C2601,"")</f>
        <v/>
      </c>
    </row>
    <row r="2674" spans="18:20" x14ac:dyDescent="0.25">
      <c r="R2674" s="83">
        <f t="shared" si="43"/>
        <v>0</v>
      </c>
      <c r="S2674" s="83">
        <f>IF(T2674="",0,IFERROR(IF(VLOOKUP(T2674,T$73:T2673,1,0)&gt;0,0,0),1))</f>
        <v>0</v>
      </c>
      <c r="T2674" s="95" t="str">
        <f>IF(DATOS!BT2602=P$74,DATOS!C2602,"")</f>
        <v/>
      </c>
    </row>
    <row r="2675" spans="18:20" x14ac:dyDescent="0.25">
      <c r="R2675" s="83">
        <f t="shared" si="43"/>
        <v>0</v>
      </c>
      <c r="S2675" s="83">
        <f>IF(T2675="",0,IFERROR(IF(VLOOKUP(T2675,T$73:T2674,1,0)&gt;0,0,0),1))</f>
        <v>0</v>
      </c>
      <c r="T2675" s="95" t="str">
        <f>IF(DATOS!BT2603=P$74,DATOS!C2603,"")</f>
        <v/>
      </c>
    </row>
    <row r="2676" spans="18:20" x14ac:dyDescent="0.25">
      <c r="R2676" s="83">
        <f t="shared" si="43"/>
        <v>0</v>
      </c>
      <c r="S2676" s="83">
        <f>IF(T2676="",0,IFERROR(IF(VLOOKUP(T2676,T$73:T2675,1,0)&gt;0,0,0),1))</f>
        <v>0</v>
      </c>
      <c r="T2676" s="95" t="str">
        <f>IF(DATOS!BT2604=P$74,DATOS!C2604,"")</f>
        <v/>
      </c>
    </row>
    <row r="2677" spans="18:20" x14ac:dyDescent="0.25">
      <c r="R2677" s="83">
        <f t="shared" si="43"/>
        <v>0</v>
      </c>
      <c r="S2677" s="83">
        <f>IF(T2677="",0,IFERROR(IF(VLOOKUP(T2677,T$73:T2676,1,0)&gt;0,0,0),1))</f>
        <v>0</v>
      </c>
      <c r="T2677" s="95" t="str">
        <f>IF(DATOS!BT2605=P$74,DATOS!C2605,"")</f>
        <v/>
      </c>
    </row>
    <row r="2678" spans="18:20" x14ac:dyDescent="0.25">
      <c r="R2678" s="83">
        <f t="shared" si="43"/>
        <v>0</v>
      </c>
      <c r="S2678" s="83">
        <f>IF(T2678="",0,IFERROR(IF(VLOOKUP(T2678,T$73:T2677,1,0)&gt;0,0,0),1))</f>
        <v>0</v>
      </c>
      <c r="T2678" s="95" t="str">
        <f>IF(DATOS!BT2606=P$74,DATOS!C2606,"")</f>
        <v/>
      </c>
    </row>
    <row r="2679" spans="18:20" x14ac:dyDescent="0.25">
      <c r="R2679" s="83">
        <f t="shared" si="43"/>
        <v>0</v>
      </c>
      <c r="S2679" s="83">
        <f>IF(T2679="",0,IFERROR(IF(VLOOKUP(T2679,T$73:T2678,1,0)&gt;0,0,0),1))</f>
        <v>0</v>
      </c>
      <c r="T2679" s="95" t="str">
        <f>IF(DATOS!BT2607=P$74,DATOS!C2607,"")</f>
        <v/>
      </c>
    </row>
    <row r="2680" spans="18:20" x14ac:dyDescent="0.25">
      <c r="R2680" s="83">
        <f t="shared" si="43"/>
        <v>0</v>
      </c>
      <c r="S2680" s="83">
        <f>IF(T2680="",0,IFERROR(IF(VLOOKUP(T2680,T$73:T2679,1,0)&gt;0,0,0),1))</f>
        <v>0</v>
      </c>
      <c r="T2680" s="95" t="str">
        <f>IF(DATOS!BT2608=P$74,DATOS!C2608,"")</f>
        <v/>
      </c>
    </row>
    <row r="2681" spans="18:20" x14ac:dyDescent="0.25">
      <c r="R2681" s="83">
        <f t="shared" si="43"/>
        <v>0</v>
      </c>
      <c r="S2681" s="83">
        <f>IF(T2681="",0,IFERROR(IF(VLOOKUP(T2681,T$73:T2680,1,0)&gt;0,0,0),1))</f>
        <v>0</v>
      </c>
      <c r="T2681" s="95" t="str">
        <f>IF(DATOS!BT2609=P$74,DATOS!C2609,"")</f>
        <v/>
      </c>
    </row>
    <row r="2682" spans="18:20" x14ac:dyDescent="0.25">
      <c r="R2682" s="83">
        <f t="shared" si="43"/>
        <v>0</v>
      </c>
      <c r="S2682" s="83">
        <f>IF(T2682="",0,IFERROR(IF(VLOOKUP(T2682,T$73:T2681,1,0)&gt;0,0,0),1))</f>
        <v>0</v>
      </c>
      <c r="T2682" s="95" t="str">
        <f>IF(DATOS!BT2610=P$74,DATOS!C2610,"")</f>
        <v/>
      </c>
    </row>
    <row r="2683" spans="18:20" x14ac:dyDescent="0.25">
      <c r="R2683" s="83">
        <f t="shared" si="43"/>
        <v>0</v>
      </c>
      <c r="S2683" s="83">
        <f>IF(T2683="",0,IFERROR(IF(VLOOKUP(T2683,T$73:T2682,1,0)&gt;0,0,0),1))</f>
        <v>0</v>
      </c>
      <c r="T2683" s="95" t="str">
        <f>IF(DATOS!BT2611=P$74,DATOS!C2611,"")</f>
        <v/>
      </c>
    </row>
    <row r="2684" spans="18:20" x14ac:dyDescent="0.25">
      <c r="R2684" s="83">
        <f t="shared" si="43"/>
        <v>0</v>
      </c>
      <c r="S2684" s="83">
        <f>IF(T2684="",0,IFERROR(IF(VLOOKUP(T2684,T$73:T2683,1,0)&gt;0,0,0),1))</f>
        <v>0</v>
      </c>
      <c r="T2684" s="95" t="str">
        <f>IF(DATOS!BT2612=P$74,DATOS!C2612,"")</f>
        <v/>
      </c>
    </row>
    <row r="2685" spans="18:20" x14ac:dyDescent="0.25">
      <c r="R2685" s="83">
        <f t="shared" si="43"/>
        <v>0</v>
      </c>
      <c r="S2685" s="83">
        <f>IF(T2685="",0,IFERROR(IF(VLOOKUP(T2685,T$73:T2684,1,0)&gt;0,0,0),1))</f>
        <v>0</v>
      </c>
      <c r="T2685" s="95" t="str">
        <f>IF(DATOS!BT2613=P$74,DATOS!C2613,"")</f>
        <v/>
      </c>
    </row>
    <row r="2686" spans="18:20" x14ac:dyDescent="0.25">
      <c r="R2686" s="83">
        <f t="shared" si="43"/>
        <v>0</v>
      </c>
      <c r="S2686" s="83">
        <f>IF(T2686="",0,IFERROR(IF(VLOOKUP(T2686,T$73:T2685,1,0)&gt;0,0,0),1))</f>
        <v>0</v>
      </c>
      <c r="T2686" s="95" t="str">
        <f>IF(DATOS!BT2614=P$74,DATOS!C2614,"")</f>
        <v/>
      </c>
    </row>
    <row r="2687" spans="18:20" x14ac:dyDescent="0.25">
      <c r="R2687" s="83">
        <f t="shared" si="43"/>
        <v>0</v>
      </c>
      <c r="S2687" s="83">
        <f>IF(T2687="",0,IFERROR(IF(VLOOKUP(T2687,T$73:T2686,1,0)&gt;0,0,0),1))</f>
        <v>0</v>
      </c>
      <c r="T2687" s="95" t="str">
        <f>IF(DATOS!BT2615=P$74,DATOS!C2615,"")</f>
        <v/>
      </c>
    </row>
    <row r="2688" spans="18:20" x14ac:dyDescent="0.25">
      <c r="R2688" s="83">
        <f t="shared" si="43"/>
        <v>0</v>
      </c>
      <c r="S2688" s="83">
        <f>IF(T2688="",0,IFERROR(IF(VLOOKUP(T2688,T$73:T2687,1,0)&gt;0,0,0),1))</f>
        <v>0</v>
      </c>
      <c r="T2688" s="95" t="str">
        <f>IF(DATOS!BT2616=P$74,DATOS!C2616,"")</f>
        <v/>
      </c>
    </row>
    <row r="2689" spans="18:20" x14ac:dyDescent="0.25">
      <c r="R2689" s="83">
        <f t="shared" si="43"/>
        <v>0</v>
      </c>
      <c r="S2689" s="83">
        <f>IF(T2689="",0,IFERROR(IF(VLOOKUP(T2689,T$73:T2688,1,0)&gt;0,0,0),1))</f>
        <v>0</v>
      </c>
      <c r="T2689" s="95" t="str">
        <f>IF(DATOS!BT2617=P$74,DATOS!C2617,"")</f>
        <v/>
      </c>
    </row>
    <row r="2690" spans="18:20" x14ac:dyDescent="0.25">
      <c r="R2690" s="83">
        <f t="shared" si="43"/>
        <v>0</v>
      </c>
      <c r="S2690" s="83">
        <f>IF(T2690="",0,IFERROR(IF(VLOOKUP(T2690,T$73:T2689,1,0)&gt;0,0,0),1))</f>
        <v>0</v>
      </c>
      <c r="T2690" s="95" t="str">
        <f>IF(DATOS!BT2618=P$74,DATOS!C2618,"")</f>
        <v/>
      </c>
    </row>
    <row r="2691" spans="18:20" x14ac:dyDescent="0.25">
      <c r="R2691" s="83">
        <f t="shared" si="43"/>
        <v>0</v>
      </c>
      <c r="S2691" s="83">
        <f>IF(T2691="",0,IFERROR(IF(VLOOKUP(T2691,T$73:T2690,1,0)&gt;0,0,0),1))</f>
        <v>0</v>
      </c>
      <c r="T2691" s="95" t="str">
        <f>IF(DATOS!BT2619=P$74,DATOS!C2619,"")</f>
        <v/>
      </c>
    </row>
    <row r="2692" spans="18:20" x14ac:dyDescent="0.25">
      <c r="R2692" s="83">
        <f t="shared" si="43"/>
        <v>0</v>
      </c>
      <c r="S2692" s="83">
        <f>IF(T2692="",0,IFERROR(IF(VLOOKUP(T2692,T$73:T2691,1,0)&gt;0,0,0),1))</f>
        <v>0</v>
      </c>
      <c r="T2692" s="95" t="str">
        <f>IF(DATOS!BT2620=P$74,DATOS!C2620,"")</f>
        <v/>
      </c>
    </row>
    <row r="2693" spans="18:20" x14ac:dyDescent="0.25">
      <c r="R2693" s="83">
        <f t="shared" si="43"/>
        <v>0</v>
      </c>
      <c r="S2693" s="83">
        <f>IF(T2693="",0,IFERROR(IF(VLOOKUP(T2693,T$73:T2692,1,0)&gt;0,0,0),1))</f>
        <v>0</v>
      </c>
      <c r="T2693" s="95" t="str">
        <f>IF(DATOS!BT2621=P$74,DATOS!C2621,"")</f>
        <v/>
      </c>
    </row>
    <row r="2694" spans="18:20" x14ac:dyDescent="0.25">
      <c r="R2694" s="83">
        <f t="shared" si="43"/>
        <v>0</v>
      </c>
      <c r="S2694" s="83">
        <f>IF(T2694="",0,IFERROR(IF(VLOOKUP(T2694,T$73:T2693,1,0)&gt;0,0,0),1))</f>
        <v>0</v>
      </c>
      <c r="T2694" s="95" t="str">
        <f>IF(DATOS!BT2622=P$74,DATOS!C2622,"")</f>
        <v/>
      </c>
    </row>
    <row r="2695" spans="18:20" x14ac:dyDescent="0.25">
      <c r="R2695" s="83">
        <f t="shared" si="43"/>
        <v>0</v>
      </c>
      <c r="S2695" s="83">
        <f>IF(T2695="",0,IFERROR(IF(VLOOKUP(T2695,T$73:T2694,1,0)&gt;0,0,0),1))</f>
        <v>0</v>
      </c>
      <c r="T2695" s="95" t="str">
        <f>IF(DATOS!BT2623=P$74,DATOS!C2623,"")</f>
        <v/>
      </c>
    </row>
    <row r="2696" spans="18:20" x14ac:dyDescent="0.25">
      <c r="R2696" s="83">
        <f t="shared" si="43"/>
        <v>0</v>
      </c>
      <c r="S2696" s="83">
        <f>IF(T2696="",0,IFERROR(IF(VLOOKUP(T2696,T$73:T2695,1,0)&gt;0,0,0),1))</f>
        <v>0</v>
      </c>
      <c r="T2696" s="95" t="str">
        <f>IF(DATOS!BT2624=P$74,DATOS!C2624,"")</f>
        <v/>
      </c>
    </row>
    <row r="2697" spans="18:20" x14ac:dyDescent="0.25">
      <c r="R2697" s="83">
        <f t="shared" si="43"/>
        <v>0</v>
      </c>
      <c r="S2697" s="83">
        <f>IF(T2697="",0,IFERROR(IF(VLOOKUP(T2697,T$73:T2696,1,0)&gt;0,0,0),1))</f>
        <v>0</v>
      </c>
      <c r="T2697" s="95" t="str">
        <f>IF(DATOS!BT2625=P$74,DATOS!C2625,"")</f>
        <v/>
      </c>
    </row>
    <row r="2698" spans="18:20" x14ac:dyDescent="0.25">
      <c r="R2698" s="83">
        <f t="shared" ref="R2698:R2761" si="44">R2697+S2698</f>
        <v>0</v>
      </c>
      <c r="S2698" s="83">
        <f>IF(T2698="",0,IFERROR(IF(VLOOKUP(T2698,T$73:T2697,1,0)&gt;0,0,0),1))</f>
        <v>0</v>
      </c>
      <c r="T2698" s="95" t="str">
        <f>IF(DATOS!BT2626=P$74,DATOS!C2626,"")</f>
        <v/>
      </c>
    </row>
    <row r="2699" spans="18:20" x14ac:dyDescent="0.25">
      <c r="R2699" s="83">
        <f t="shared" si="44"/>
        <v>0</v>
      </c>
      <c r="S2699" s="83">
        <f>IF(T2699="",0,IFERROR(IF(VLOOKUP(T2699,T$73:T2698,1,0)&gt;0,0,0),1))</f>
        <v>0</v>
      </c>
      <c r="T2699" s="95" t="str">
        <f>IF(DATOS!BT2627=P$74,DATOS!C2627,"")</f>
        <v/>
      </c>
    </row>
    <row r="2700" spans="18:20" x14ac:dyDescent="0.25">
      <c r="R2700" s="83">
        <f t="shared" si="44"/>
        <v>0</v>
      </c>
      <c r="S2700" s="83">
        <f>IF(T2700="",0,IFERROR(IF(VLOOKUP(T2700,T$73:T2699,1,0)&gt;0,0,0),1))</f>
        <v>0</v>
      </c>
      <c r="T2700" s="95" t="str">
        <f>IF(DATOS!BT2628=P$74,DATOS!C2628,"")</f>
        <v/>
      </c>
    </row>
    <row r="2701" spans="18:20" x14ac:dyDescent="0.25">
      <c r="R2701" s="83">
        <f t="shared" si="44"/>
        <v>0</v>
      </c>
      <c r="S2701" s="83">
        <f>IF(T2701="",0,IFERROR(IF(VLOOKUP(T2701,T$73:T2700,1,0)&gt;0,0,0),1))</f>
        <v>0</v>
      </c>
      <c r="T2701" s="95" t="str">
        <f>IF(DATOS!BT2629=P$74,DATOS!C2629,"")</f>
        <v/>
      </c>
    </row>
    <row r="2702" spans="18:20" x14ac:dyDescent="0.25">
      <c r="R2702" s="83">
        <f t="shared" si="44"/>
        <v>0</v>
      </c>
      <c r="S2702" s="83">
        <f>IF(T2702="",0,IFERROR(IF(VLOOKUP(T2702,T$73:T2701,1,0)&gt;0,0,0),1))</f>
        <v>0</v>
      </c>
      <c r="T2702" s="95" t="str">
        <f>IF(DATOS!BT2630=P$74,DATOS!C2630,"")</f>
        <v/>
      </c>
    </row>
    <row r="2703" spans="18:20" x14ac:dyDescent="0.25">
      <c r="R2703" s="83">
        <f t="shared" si="44"/>
        <v>0</v>
      </c>
      <c r="S2703" s="83">
        <f>IF(T2703="",0,IFERROR(IF(VLOOKUP(T2703,T$73:T2702,1,0)&gt;0,0,0),1))</f>
        <v>0</v>
      </c>
      <c r="T2703" s="95" t="str">
        <f>IF(DATOS!BT2631=P$74,DATOS!C2631,"")</f>
        <v/>
      </c>
    </row>
    <row r="2704" spans="18:20" x14ac:dyDescent="0.25">
      <c r="R2704" s="83">
        <f t="shared" si="44"/>
        <v>0</v>
      </c>
      <c r="S2704" s="83">
        <f>IF(T2704="",0,IFERROR(IF(VLOOKUP(T2704,T$73:T2703,1,0)&gt;0,0,0),1))</f>
        <v>0</v>
      </c>
      <c r="T2704" s="95" t="str">
        <f>IF(DATOS!BT2632=P$74,DATOS!C2632,"")</f>
        <v/>
      </c>
    </row>
    <row r="2705" spans="18:20" x14ac:dyDescent="0.25">
      <c r="R2705" s="83">
        <f t="shared" si="44"/>
        <v>0</v>
      </c>
      <c r="S2705" s="83">
        <f>IF(T2705="",0,IFERROR(IF(VLOOKUP(T2705,T$73:T2704,1,0)&gt;0,0,0),1))</f>
        <v>0</v>
      </c>
      <c r="T2705" s="95" t="str">
        <f>IF(DATOS!BT2633=P$74,DATOS!C2633,"")</f>
        <v/>
      </c>
    </row>
    <row r="2706" spans="18:20" x14ac:dyDescent="0.25">
      <c r="R2706" s="83">
        <f t="shared" si="44"/>
        <v>0</v>
      </c>
      <c r="S2706" s="83">
        <f>IF(T2706="",0,IFERROR(IF(VLOOKUP(T2706,T$73:T2705,1,0)&gt;0,0,0),1))</f>
        <v>0</v>
      </c>
      <c r="T2706" s="95" t="str">
        <f>IF(DATOS!BT2634=P$74,DATOS!C2634,"")</f>
        <v/>
      </c>
    </row>
    <row r="2707" spans="18:20" x14ac:dyDescent="0.25">
      <c r="R2707" s="83">
        <f t="shared" si="44"/>
        <v>0</v>
      </c>
      <c r="S2707" s="83">
        <f>IF(T2707="",0,IFERROR(IF(VLOOKUP(T2707,T$73:T2706,1,0)&gt;0,0,0),1))</f>
        <v>0</v>
      </c>
      <c r="T2707" s="95" t="str">
        <f>IF(DATOS!BT2635=P$74,DATOS!C2635,"")</f>
        <v/>
      </c>
    </row>
    <row r="2708" spans="18:20" x14ac:dyDescent="0.25">
      <c r="R2708" s="83">
        <f t="shared" si="44"/>
        <v>0</v>
      </c>
      <c r="S2708" s="83">
        <f>IF(T2708="",0,IFERROR(IF(VLOOKUP(T2708,T$73:T2707,1,0)&gt;0,0,0),1))</f>
        <v>0</v>
      </c>
      <c r="T2708" s="95" t="str">
        <f>IF(DATOS!BT2636=P$74,DATOS!C2636,"")</f>
        <v/>
      </c>
    </row>
    <row r="2709" spans="18:20" x14ac:dyDescent="0.25">
      <c r="R2709" s="83">
        <f t="shared" si="44"/>
        <v>0</v>
      </c>
      <c r="S2709" s="83">
        <f>IF(T2709="",0,IFERROR(IF(VLOOKUP(T2709,T$73:T2708,1,0)&gt;0,0,0),1))</f>
        <v>0</v>
      </c>
      <c r="T2709" s="95" t="str">
        <f>IF(DATOS!BT2637=P$74,DATOS!C2637,"")</f>
        <v/>
      </c>
    </row>
    <row r="2710" spans="18:20" x14ac:dyDescent="0.25">
      <c r="R2710" s="83">
        <f t="shared" si="44"/>
        <v>0</v>
      </c>
      <c r="S2710" s="83">
        <f>IF(T2710="",0,IFERROR(IF(VLOOKUP(T2710,T$73:T2709,1,0)&gt;0,0,0),1))</f>
        <v>0</v>
      </c>
      <c r="T2710" s="95" t="str">
        <f>IF(DATOS!BT2638=P$74,DATOS!C2638,"")</f>
        <v/>
      </c>
    </row>
    <row r="2711" spans="18:20" x14ac:dyDescent="0.25">
      <c r="R2711" s="83">
        <f t="shared" si="44"/>
        <v>0</v>
      </c>
      <c r="S2711" s="83">
        <f>IF(T2711="",0,IFERROR(IF(VLOOKUP(T2711,T$73:T2710,1,0)&gt;0,0,0),1))</f>
        <v>0</v>
      </c>
      <c r="T2711" s="95" t="str">
        <f>IF(DATOS!BT2639=P$74,DATOS!C2639,"")</f>
        <v/>
      </c>
    </row>
    <row r="2712" spans="18:20" x14ac:dyDescent="0.25">
      <c r="R2712" s="83">
        <f t="shared" si="44"/>
        <v>0</v>
      </c>
      <c r="S2712" s="83">
        <f>IF(T2712="",0,IFERROR(IF(VLOOKUP(T2712,T$73:T2711,1,0)&gt;0,0,0),1))</f>
        <v>0</v>
      </c>
      <c r="T2712" s="95" t="str">
        <f>IF(DATOS!BT2640=P$74,DATOS!C2640,"")</f>
        <v/>
      </c>
    </row>
    <row r="2713" spans="18:20" x14ac:dyDescent="0.25">
      <c r="R2713" s="83">
        <f t="shared" si="44"/>
        <v>0</v>
      </c>
      <c r="S2713" s="83">
        <f>IF(T2713="",0,IFERROR(IF(VLOOKUP(T2713,T$73:T2712,1,0)&gt;0,0,0),1))</f>
        <v>0</v>
      </c>
      <c r="T2713" s="95" t="str">
        <f>IF(DATOS!BT2641=P$74,DATOS!C2641,"")</f>
        <v/>
      </c>
    </row>
    <row r="2714" spans="18:20" x14ac:dyDescent="0.25">
      <c r="R2714" s="83">
        <f t="shared" si="44"/>
        <v>0</v>
      </c>
      <c r="S2714" s="83">
        <f>IF(T2714="",0,IFERROR(IF(VLOOKUP(T2714,T$73:T2713,1,0)&gt;0,0,0),1))</f>
        <v>0</v>
      </c>
      <c r="T2714" s="95" t="str">
        <f>IF(DATOS!BT2642=P$74,DATOS!C2642,"")</f>
        <v/>
      </c>
    </row>
    <row r="2715" spans="18:20" x14ac:dyDescent="0.25">
      <c r="R2715" s="83">
        <f t="shared" si="44"/>
        <v>0</v>
      </c>
      <c r="S2715" s="83">
        <f>IF(T2715="",0,IFERROR(IF(VLOOKUP(T2715,T$73:T2714,1,0)&gt;0,0,0),1))</f>
        <v>0</v>
      </c>
      <c r="T2715" s="95" t="str">
        <f>IF(DATOS!BT2643=P$74,DATOS!C2643,"")</f>
        <v/>
      </c>
    </row>
    <row r="2716" spans="18:20" x14ac:dyDescent="0.25">
      <c r="R2716" s="83">
        <f t="shared" si="44"/>
        <v>0</v>
      </c>
      <c r="S2716" s="83">
        <f>IF(T2716="",0,IFERROR(IF(VLOOKUP(T2716,T$73:T2715,1,0)&gt;0,0,0),1))</f>
        <v>0</v>
      </c>
      <c r="T2716" s="95" t="str">
        <f>IF(DATOS!BT2644=P$74,DATOS!C2644,"")</f>
        <v/>
      </c>
    </row>
    <row r="2717" spans="18:20" x14ac:dyDescent="0.25">
      <c r="R2717" s="83">
        <f t="shared" si="44"/>
        <v>0</v>
      </c>
      <c r="S2717" s="83">
        <f>IF(T2717="",0,IFERROR(IF(VLOOKUP(T2717,T$73:T2716,1,0)&gt;0,0,0),1))</f>
        <v>0</v>
      </c>
      <c r="T2717" s="95" t="str">
        <f>IF(DATOS!BT2645=P$74,DATOS!C2645,"")</f>
        <v/>
      </c>
    </row>
    <row r="2718" spans="18:20" x14ac:dyDescent="0.25">
      <c r="R2718" s="83">
        <f t="shared" si="44"/>
        <v>0</v>
      </c>
      <c r="S2718" s="83">
        <f>IF(T2718="",0,IFERROR(IF(VLOOKUP(T2718,T$73:T2717,1,0)&gt;0,0,0),1))</f>
        <v>0</v>
      </c>
      <c r="T2718" s="95" t="str">
        <f>IF(DATOS!BT2646=P$74,DATOS!C2646,"")</f>
        <v/>
      </c>
    </row>
    <row r="2719" spans="18:20" x14ac:dyDescent="0.25">
      <c r="R2719" s="83">
        <f t="shared" si="44"/>
        <v>0</v>
      </c>
      <c r="S2719" s="83">
        <f>IF(T2719="",0,IFERROR(IF(VLOOKUP(T2719,T$73:T2718,1,0)&gt;0,0,0),1))</f>
        <v>0</v>
      </c>
      <c r="T2719" s="95" t="str">
        <f>IF(DATOS!BT2647=P$74,DATOS!C2647,"")</f>
        <v/>
      </c>
    </row>
    <row r="2720" spans="18:20" x14ac:dyDescent="0.25">
      <c r="R2720" s="83">
        <f t="shared" si="44"/>
        <v>0</v>
      </c>
      <c r="S2720" s="83">
        <f>IF(T2720="",0,IFERROR(IF(VLOOKUP(T2720,T$73:T2719,1,0)&gt;0,0,0),1))</f>
        <v>0</v>
      </c>
      <c r="T2720" s="95" t="str">
        <f>IF(DATOS!BT2648=P$74,DATOS!C2648,"")</f>
        <v/>
      </c>
    </row>
    <row r="2721" spans="18:20" x14ac:dyDescent="0.25">
      <c r="R2721" s="83">
        <f t="shared" si="44"/>
        <v>0</v>
      </c>
      <c r="S2721" s="83">
        <f>IF(T2721="",0,IFERROR(IF(VLOOKUP(T2721,T$73:T2720,1,0)&gt;0,0,0),1))</f>
        <v>0</v>
      </c>
      <c r="T2721" s="95" t="str">
        <f>IF(DATOS!BT2649=P$74,DATOS!C2649,"")</f>
        <v/>
      </c>
    </row>
    <row r="2722" spans="18:20" x14ac:dyDescent="0.25">
      <c r="R2722" s="83">
        <f t="shared" si="44"/>
        <v>0</v>
      </c>
      <c r="S2722" s="83">
        <f>IF(T2722="",0,IFERROR(IF(VLOOKUP(T2722,T$73:T2721,1,0)&gt;0,0,0),1))</f>
        <v>0</v>
      </c>
      <c r="T2722" s="95" t="str">
        <f>IF(DATOS!BT2650=P$74,DATOS!C2650,"")</f>
        <v/>
      </c>
    </row>
    <row r="2723" spans="18:20" x14ac:dyDescent="0.25">
      <c r="R2723" s="83">
        <f t="shared" si="44"/>
        <v>0</v>
      </c>
      <c r="S2723" s="83">
        <f>IF(T2723="",0,IFERROR(IF(VLOOKUP(T2723,T$73:T2722,1,0)&gt;0,0,0),1))</f>
        <v>0</v>
      </c>
      <c r="T2723" s="95" t="str">
        <f>IF(DATOS!BT2651=P$74,DATOS!C2651,"")</f>
        <v/>
      </c>
    </row>
    <row r="2724" spans="18:20" x14ac:dyDescent="0.25">
      <c r="R2724" s="83">
        <f t="shared" si="44"/>
        <v>0</v>
      </c>
      <c r="S2724" s="83">
        <f>IF(T2724="",0,IFERROR(IF(VLOOKUP(T2724,T$73:T2723,1,0)&gt;0,0,0),1))</f>
        <v>0</v>
      </c>
      <c r="T2724" s="95" t="str">
        <f>IF(DATOS!BT2652=P$74,DATOS!C2652,"")</f>
        <v/>
      </c>
    </row>
    <row r="2725" spans="18:20" x14ac:dyDescent="0.25">
      <c r="R2725" s="83">
        <f t="shared" si="44"/>
        <v>0</v>
      </c>
      <c r="S2725" s="83">
        <f>IF(T2725="",0,IFERROR(IF(VLOOKUP(T2725,T$73:T2724,1,0)&gt;0,0,0),1))</f>
        <v>0</v>
      </c>
      <c r="T2725" s="95" t="str">
        <f>IF(DATOS!BT2653=P$74,DATOS!C2653,"")</f>
        <v/>
      </c>
    </row>
    <row r="2726" spans="18:20" x14ac:dyDescent="0.25">
      <c r="R2726" s="83">
        <f t="shared" si="44"/>
        <v>0</v>
      </c>
      <c r="S2726" s="83">
        <f>IF(T2726="",0,IFERROR(IF(VLOOKUP(T2726,T$73:T2725,1,0)&gt;0,0,0),1))</f>
        <v>0</v>
      </c>
      <c r="T2726" s="95" t="str">
        <f>IF(DATOS!BT2654=P$74,DATOS!C2654,"")</f>
        <v/>
      </c>
    </row>
    <row r="2727" spans="18:20" x14ac:dyDescent="0.25">
      <c r="R2727" s="83">
        <f t="shared" si="44"/>
        <v>0</v>
      </c>
      <c r="S2727" s="83">
        <f>IF(T2727="",0,IFERROR(IF(VLOOKUP(T2727,T$73:T2726,1,0)&gt;0,0,0),1))</f>
        <v>0</v>
      </c>
      <c r="T2727" s="95" t="str">
        <f>IF(DATOS!BT2655=P$74,DATOS!C2655,"")</f>
        <v/>
      </c>
    </row>
    <row r="2728" spans="18:20" x14ac:dyDescent="0.25">
      <c r="R2728" s="83">
        <f t="shared" si="44"/>
        <v>0</v>
      </c>
      <c r="S2728" s="83">
        <f>IF(T2728="",0,IFERROR(IF(VLOOKUP(T2728,T$73:T2727,1,0)&gt;0,0,0),1))</f>
        <v>0</v>
      </c>
      <c r="T2728" s="95" t="str">
        <f>IF(DATOS!BT2656=P$74,DATOS!C2656,"")</f>
        <v/>
      </c>
    </row>
    <row r="2729" spans="18:20" x14ac:dyDescent="0.25">
      <c r="R2729" s="83">
        <f t="shared" si="44"/>
        <v>0</v>
      </c>
      <c r="S2729" s="83">
        <f>IF(T2729="",0,IFERROR(IF(VLOOKUP(T2729,T$73:T2728,1,0)&gt;0,0,0),1))</f>
        <v>0</v>
      </c>
      <c r="T2729" s="95" t="str">
        <f>IF(DATOS!BT2657=P$74,DATOS!C2657,"")</f>
        <v/>
      </c>
    </row>
    <row r="2730" spans="18:20" x14ac:dyDescent="0.25">
      <c r="R2730" s="83">
        <f t="shared" si="44"/>
        <v>0</v>
      </c>
      <c r="S2730" s="83">
        <f>IF(T2730="",0,IFERROR(IF(VLOOKUP(T2730,T$73:T2729,1,0)&gt;0,0,0),1))</f>
        <v>0</v>
      </c>
      <c r="T2730" s="95" t="str">
        <f>IF(DATOS!BT2658=P$74,DATOS!C2658,"")</f>
        <v/>
      </c>
    </row>
    <row r="2731" spans="18:20" x14ac:dyDescent="0.25">
      <c r="R2731" s="83">
        <f t="shared" si="44"/>
        <v>0</v>
      </c>
      <c r="S2731" s="83">
        <f>IF(T2731="",0,IFERROR(IF(VLOOKUP(T2731,T$73:T2730,1,0)&gt;0,0,0),1))</f>
        <v>0</v>
      </c>
      <c r="T2731" s="95" t="str">
        <f>IF(DATOS!BT2659=P$74,DATOS!C2659,"")</f>
        <v/>
      </c>
    </row>
    <row r="2732" spans="18:20" x14ac:dyDescent="0.25">
      <c r="R2732" s="83">
        <f t="shared" si="44"/>
        <v>0</v>
      </c>
      <c r="S2732" s="83">
        <f>IF(T2732="",0,IFERROR(IF(VLOOKUP(T2732,T$73:T2731,1,0)&gt;0,0,0),1))</f>
        <v>0</v>
      </c>
      <c r="T2732" s="95" t="str">
        <f>IF(DATOS!BT2660=P$74,DATOS!C2660,"")</f>
        <v/>
      </c>
    </row>
    <row r="2733" spans="18:20" x14ac:dyDescent="0.25">
      <c r="R2733" s="83">
        <f t="shared" si="44"/>
        <v>0</v>
      </c>
      <c r="S2733" s="83">
        <f>IF(T2733="",0,IFERROR(IF(VLOOKUP(T2733,T$73:T2732,1,0)&gt;0,0,0),1))</f>
        <v>0</v>
      </c>
      <c r="T2733" s="95" t="str">
        <f>IF(DATOS!BT2661=P$74,DATOS!C2661,"")</f>
        <v/>
      </c>
    </row>
    <row r="2734" spans="18:20" x14ac:dyDescent="0.25">
      <c r="R2734" s="83">
        <f t="shared" si="44"/>
        <v>0</v>
      </c>
      <c r="S2734" s="83">
        <f>IF(T2734="",0,IFERROR(IF(VLOOKUP(T2734,T$73:T2733,1,0)&gt;0,0,0),1))</f>
        <v>0</v>
      </c>
      <c r="T2734" s="95" t="str">
        <f>IF(DATOS!BT2662=P$74,DATOS!C2662,"")</f>
        <v/>
      </c>
    </row>
    <row r="2735" spans="18:20" x14ac:dyDescent="0.25">
      <c r="R2735" s="83">
        <f t="shared" si="44"/>
        <v>0</v>
      </c>
      <c r="S2735" s="83">
        <f>IF(T2735="",0,IFERROR(IF(VLOOKUP(T2735,T$73:T2734,1,0)&gt;0,0,0),1))</f>
        <v>0</v>
      </c>
      <c r="T2735" s="95" t="str">
        <f>IF(DATOS!BT2663=P$74,DATOS!C2663,"")</f>
        <v/>
      </c>
    </row>
    <row r="2736" spans="18:20" x14ac:dyDescent="0.25">
      <c r="R2736" s="83">
        <f t="shared" si="44"/>
        <v>0</v>
      </c>
      <c r="S2736" s="83">
        <f>IF(T2736="",0,IFERROR(IF(VLOOKUP(T2736,T$73:T2735,1,0)&gt;0,0,0),1))</f>
        <v>0</v>
      </c>
      <c r="T2736" s="95" t="str">
        <f>IF(DATOS!BT2664=P$74,DATOS!C2664,"")</f>
        <v/>
      </c>
    </row>
    <row r="2737" spans="18:20" x14ac:dyDescent="0.25">
      <c r="R2737" s="83">
        <f t="shared" si="44"/>
        <v>0</v>
      </c>
      <c r="S2737" s="83">
        <f>IF(T2737="",0,IFERROR(IF(VLOOKUP(T2737,T$73:T2736,1,0)&gt;0,0,0),1))</f>
        <v>0</v>
      </c>
      <c r="T2737" s="95" t="str">
        <f>IF(DATOS!BT2665=P$74,DATOS!C2665,"")</f>
        <v/>
      </c>
    </row>
    <row r="2738" spans="18:20" x14ac:dyDescent="0.25">
      <c r="R2738" s="83">
        <f t="shared" si="44"/>
        <v>0</v>
      </c>
      <c r="S2738" s="83">
        <f>IF(T2738="",0,IFERROR(IF(VLOOKUP(T2738,T$73:T2737,1,0)&gt;0,0,0),1))</f>
        <v>0</v>
      </c>
      <c r="T2738" s="95" t="str">
        <f>IF(DATOS!BT2666=P$74,DATOS!C2666,"")</f>
        <v/>
      </c>
    </row>
    <row r="2739" spans="18:20" x14ac:dyDescent="0.25">
      <c r="R2739" s="83">
        <f t="shared" si="44"/>
        <v>0</v>
      </c>
      <c r="S2739" s="83">
        <f>IF(T2739="",0,IFERROR(IF(VLOOKUP(T2739,T$73:T2738,1,0)&gt;0,0,0),1))</f>
        <v>0</v>
      </c>
      <c r="T2739" s="95" t="str">
        <f>IF(DATOS!BT2667=P$74,DATOS!C2667,"")</f>
        <v/>
      </c>
    </row>
    <row r="2740" spans="18:20" x14ac:dyDescent="0.25">
      <c r="R2740" s="83">
        <f t="shared" si="44"/>
        <v>0</v>
      </c>
      <c r="S2740" s="83">
        <f>IF(T2740="",0,IFERROR(IF(VLOOKUP(T2740,T$73:T2739,1,0)&gt;0,0,0),1))</f>
        <v>0</v>
      </c>
      <c r="T2740" s="95" t="str">
        <f>IF(DATOS!BT2668=P$74,DATOS!C2668,"")</f>
        <v/>
      </c>
    </row>
    <row r="2741" spans="18:20" x14ac:dyDescent="0.25">
      <c r="R2741" s="83">
        <f t="shared" si="44"/>
        <v>0</v>
      </c>
      <c r="S2741" s="83">
        <f>IF(T2741="",0,IFERROR(IF(VLOOKUP(T2741,T$73:T2740,1,0)&gt;0,0,0),1))</f>
        <v>0</v>
      </c>
      <c r="T2741" s="95" t="str">
        <f>IF(DATOS!BT2669=P$74,DATOS!C2669,"")</f>
        <v/>
      </c>
    </row>
    <row r="2742" spans="18:20" x14ac:dyDescent="0.25">
      <c r="R2742" s="83">
        <f t="shared" si="44"/>
        <v>0</v>
      </c>
      <c r="S2742" s="83">
        <f>IF(T2742="",0,IFERROR(IF(VLOOKUP(T2742,T$73:T2741,1,0)&gt;0,0,0),1))</f>
        <v>0</v>
      </c>
      <c r="T2742" s="95" t="str">
        <f>IF(DATOS!BT2670=P$74,DATOS!C2670,"")</f>
        <v/>
      </c>
    </row>
    <row r="2743" spans="18:20" x14ac:dyDescent="0.25">
      <c r="R2743" s="83">
        <f t="shared" si="44"/>
        <v>0</v>
      </c>
      <c r="S2743" s="83">
        <f>IF(T2743="",0,IFERROR(IF(VLOOKUP(T2743,T$73:T2742,1,0)&gt;0,0,0),1))</f>
        <v>0</v>
      </c>
      <c r="T2743" s="95" t="str">
        <f>IF(DATOS!BT2671=P$74,DATOS!C2671,"")</f>
        <v/>
      </c>
    </row>
    <row r="2744" spans="18:20" x14ac:dyDescent="0.25">
      <c r="R2744" s="83">
        <f t="shared" si="44"/>
        <v>0</v>
      </c>
      <c r="S2744" s="83">
        <f>IF(T2744="",0,IFERROR(IF(VLOOKUP(T2744,T$73:T2743,1,0)&gt;0,0,0),1))</f>
        <v>0</v>
      </c>
      <c r="T2744" s="95" t="str">
        <f>IF(DATOS!BT2672=P$74,DATOS!C2672,"")</f>
        <v/>
      </c>
    </row>
    <row r="2745" spans="18:20" x14ac:dyDescent="0.25">
      <c r="R2745" s="83">
        <f t="shared" si="44"/>
        <v>0</v>
      </c>
      <c r="S2745" s="83">
        <f>IF(T2745="",0,IFERROR(IF(VLOOKUP(T2745,T$73:T2744,1,0)&gt;0,0,0),1))</f>
        <v>0</v>
      </c>
      <c r="T2745" s="95" t="str">
        <f>IF(DATOS!BT2673=P$74,DATOS!C2673,"")</f>
        <v/>
      </c>
    </row>
    <row r="2746" spans="18:20" x14ac:dyDescent="0.25">
      <c r="R2746" s="83">
        <f t="shared" si="44"/>
        <v>0</v>
      </c>
      <c r="S2746" s="83">
        <f>IF(T2746="",0,IFERROR(IF(VLOOKUP(T2746,T$73:T2745,1,0)&gt;0,0,0),1))</f>
        <v>0</v>
      </c>
      <c r="T2746" s="95" t="str">
        <f>IF(DATOS!BT2674=P$74,DATOS!C2674,"")</f>
        <v/>
      </c>
    </row>
    <row r="2747" spans="18:20" x14ac:dyDescent="0.25">
      <c r="R2747" s="83">
        <f t="shared" si="44"/>
        <v>0</v>
      </c>
      <c r="S2747" s="83">
        <f>IF(T2747="",0,IFERROR(IF(VLOOKUP(T2747,T$73:T2746,1,0)&gt;0,0,0),1))</f>
        <v>0</v>
      </c>
      <c r="T2747" s="95" t="str">
        <f>IF(DATOS!BT2675=P$74,DATOS!C2675,"")</f>
        <v/>
      </c>
    </row>
    <row r="2748" spans="18:20" x14ac:dyDescent="0.25">
      <c r="R2748" s="83">
        <f t="shared" si="44"/>
        <v>0</v>
      </c>
      <c r="S2748" s="83">
        <f>IF(T2748="",0,IFERROR(IF(VLOOKUP(T2748,T$73:T2747,1,0)&gt;0,0,0),1))</f>
        <v>0</v>
      </c>
      <c r="T2748" s="95" t="str">
        <f>IF(DATOS!BT2676=P$74,DATOS!C2676,"")</f>
        <v/>
      </c>
    </row>
    <row r="2749" spans="18:20" x14ac:dyDescent="0.25">
      <c r="R2749" s="83">
        <f t="shared" si="44"/>
        <v>0</v>
      </c>
      <c r="S2749" s="83">
        <f>IF(T2749="",0,IFERROR(IF(VLOOKUP(T2749,T$73:T2748,1,0)&gt;0,0,0),1))</f>
        <v>0</v>
      </c>
      <c r="T2749" s="95" t="str">
        <f>IF(DATOS!BT2677=P$74,DATOS!C2677,"")</f>
        <v/>
      </c>
    </row>
    <row r="2750" spans="18:20" x14ac:dyDescent="0.25">
      <c r="R2750" s="83">
        <f t="shared" si="44"/>
        <v>0</v>
      </c>
      <c r="S2750" s="83">
        <f>IF(T2750="",0,IFERROR(IF(VLOOKUP(T2750,T$73:T2749,1,0)&gt;0,0,0),1))</f>
        <v>0</v>
      </c>
      <c r="T2750" s="95" t="str">
        <f>IF(DATOS!BT2678=P$74,DATOS!C2678,"")</f>
        <v/>
      </c>
    </row>
    <row r="2751" spans="18:20" x14ac:dyDescent="0.25">
      <c r="R2751" s="83">
        <f t="shared" si="44"/>
        <v>0</v>
      </c>
      <c r="S2751" s="83">
        <f>IF(T2751="",0,IFERROR(IF(VLOOKUP(T2751,T$73:T2750,1,0)&gt;0,0,0),1))</f>
        <v>0</v>
      </c>
      <c r="T2751" s="95" t="str">
        <f>IF(DATOS!BT2679=P$74,DATOS!C2679,"")</f>
        <v/>
      </c>
    </row>
    <row r="2752" spans="18:20" x14ac:dyDescent="0.25">
      <c r="R2752" s="83">
        <f t="shared" si="44"/>
        <v>0</v>
      </c>
      <c r="S2752" s="83">
        <f>IF(T2752="",0,IFERROR(IF(VLOOKUP(T2752,T$73:T2751,1,0)&gt;0,0,0),1))</f>
        <v>0</v>
      </c>
      <c r="T2752" s="95" t="str">
        <f>IF(DATOS!BT2680=P$74,DATOS!C2680,"")</f>
        <v/>
      </c>
    </row>
    <row r="2753" spans="18:20" x14ac:dyDescent="0.25">
      <c r="R2753" s="83">
        <f t="shared" si="44"/>
        <v>0</v>
      </c>
      <c r="S2753" s="83">
        <f>IF(T2753="",0,IFERROR(IF(VLOOKUP(T2753,T$73:T2752,1,0)&gt;0,0,0),1))</f>
        <v>0</v>
      </c>
      <c r="T2753" s="95" t="str">
        <f>IF(DATOS!BT2681=P$74,DATOS!C2681,"")</f>
        <v/>
      </c>
    </row>
    <row r="2754" spans="18:20" x14ac:dyDescent="0.25">
      <c r="R2754" s="83">
        <f t="shared" si="44"/>
        <v>0</v>
      </c>
      <c r="S2754" s="83">
        <f>IF(T2754="",0,IFERROR(IF(VLOOKUP(T2754,T$73:T2753,1,0)&gt;0,0,0),1))</f>
        <v>0</v>
      </c>
      <c r="T2754" s="95" t="str">
        <f>IF(DATOS!BT2682=P$74,DATOS!C2682,"")</f>
        <v/>
      </c>
    </row>
    <row r="2755" spans="18:20" x14ac:dyDescent="0.25">
      <c r="R2755" s="83">
        <f t="shared" si="44"/>
        <v>0</v>
      </c>
      <c r="S2755" s="83">
        <f>IF(T2755="",0,IFERROR(IF(VLOOKUP(T2755,T$73:T2754,1,0)&gt;0,0,0),1))</f>
        <v>0</v>
      </c>
      <c r="T2755" s="95" t="str">
        <f>IF(DATOS!BT2683=P$74,DATOS!C2683,"")</f>
        <v/>
      </c>
    </row>
    <row r="2756" spans="18:20" x14ac:dyDescent="0.25">
      <c r="R2756" s="83">
        <f t="shared" si="44"/>
        <v>0</v>
      </c>
      <c r="S2756" s="83">
        <f>IF(T2756="",0,IFERROR(IF(VLOOKUP(T2756,T$73:T2755,1,0)&gt;0,0,0),1))</f>
        <v>0</v>
      </c>
      <c r="T2756" s="95" t="str">
        <f>IF(DATOS!BT2684=P$74,DATOS!C2684,"")</f>
        <v/>
      </c>
    </row>
    <row r="2757" spans="18:20" x14ac:dyDescent="0.25">
      <c r="R2757" s="83">
        <f t="shared" si="44"/>
        <v>0</v>
      </c>
      <c r="S2757" s="83">
        <f>IF(T2757="",0,IFERROR(IF(VLOOKUP(T2757,T$73:T2756,1,0)&gt;0,0,0),1))</f>
        <v>0</v>
      </c>
      <c r="T2757" s="95" t="str">
        <f>IF(DATOS!BT2685=P$74,DATOS!C2685,"")</f>
        <v/>
      </c>
    </row>
    <row r="2758" spans="18:20" x14ac:dyDescent="0.25">
      <c r="R2758" s="83">
        <f t="shared" si="44"/>
        <v>0</v>
      </c>
      <c r="S2758" s="83">
        <f>IF(T2758="",0,IFERROR(IF(VLOOKUP(T2758,T$73:T2757,1,0)&gt;0,0,0),1))</f>
        <v>0</v>
      </c>
      <c r="T2758" s="95" t="str">
        <f>IF(DATOS!BT2686=P$74,DATOS!C2686,"")</f>
        <v/>
      </c>
    </row>
    <row r="2759" spans="18:20" x14ac:dyDescent="0.25">
      <c r="R2759" s="83">
        <f t="shared" si="44"/>
        <v>0</v>
      </c>
      <c r="S2759" s="83">
        <f>IF(T2759="",0,IFERROR(IF(VLOOKUP(T2759,T$73:T2758,1,0)&gt;0,0,0),1))</f>
        <v>0</v>
      </c>
      <c r="T2759" s="95" t="str">
        <f>IF(DATOS!BT2687=P$74,DATOS!C2687,"")</f>
        <v/>
      </c>
    </row>
    <row r="2760" spans="18:20" x14ac:dyDescent="0.25">
      <c r="R2760" s="83">
        <f t="shared" si="44"/>
        <v>0</v>
      </c>
      <c r="S2760" s="83">
        <f>IF(T2760="",0,IFERROR(IF(VLOOKUP(T2760,T$73:T2759,1,0)&gt;0,0,0),1))</f>
        <v>0</v>
      </c>
      <c r="T2760" s="95" t="str">
        <f>IF(DATOS!BT2688=P$74,DATOS!C2688,"")</f>
        <v/>
      </c>
    </row>
    <row r="2761" spans="18:20" x14ac:dyDescent="0.25">
      <c r="R2761" s="83">
        <f t="shared" si="44"/>
        <v>0</v>
      </c>
      <c r="S2761" s="83">
        <f>IF(T2761="",0,IFERROR(IF(VLOOKUP(T2761,T$73:T2760,1,0)&gt;0,0,0),1))</f>
        <v>0</v>
      </c>
      <c r="T2761" s="95" t="str">
        <f>IF(DATOS!BT2689=P$74,DATOS!C2689,"")</f>
        <v/>
      </c>
    </row>
    <row r="2762" spans="18:20" x14ac:dyDescent="0.25">
      <c r="R2762" s="83">
        <f t="shared" ref="R2762:R2825" si="45">R2761+S2762</f>
        <v>0</v>
      </c>
      <c r="S2762" s="83">
        <f>IF(T2762="",0,IFERROR(IF(VLOOKUP(T2762,T$73:T2761,1,0)&gt;0,0,0),1))</f>
        <v>0</v>
      </c>
      <c r="T2762" s="95" t="str">
        <f>IF(DATOS!BT2690=P$74,DATOS!C2690,"")</f>
        <v/>
      </c>
    </row>
    <row r="2763" spans="18:20" x14ac:dyDescent="0.25">
      <c r="R2763" s="83">
        <f t="shared" si="45"/>
        <v>0</v>
      </c>
      <c r="S2763" s="83">
        <f>IF(T2763="",0,IFERROR(IF(VLOOKUP(T2763,T$73:T2762,1,0)&gt;0,0,0),1))</f>
        <v>0</v>
      </c>
      <c r="T2763" s="95" t="str">
        <f>IF(DATOS!BT2691=P$74,DATOS!C2691,"")</f>
        <v/>
      </c>
    </row>
    <row r="2764" spans="18:20" x14ac:dyDescent="0.25">
      <c r="R2764" s="83">
        <f t="shared" si="45"/>
        <v>0</v>
      </c>
      <c r="S2764" s="83">
        <f>IF(T2764="",0,IFERROR(IF(VLOOKUP(T2764,T$73:T2763,1,0)&gt;0,0,0),1))</f>
        <v>0</v>
      </c>
      <c r="T2764" s="95" t="str">
        <f>IF(DATOS!BT2692=P$74,DATOS!C2692,"")</f>
        <v/>
      </c>
    </row>
    <row r="2765" spans="18:20" x14ac:dyDescent="0.25">
      <c r="R2765" s="83">
        <f t="shared" si="45"/>
        <v>0</v>
      </c>
      <c r="S2765" s="83">
        <f>IF(T2765="",0,IFERROR(IF(VLOOKUP(T2765,T$73:T2764,1,0)&gt;0,0,0),1))</f>
        <v>0</v>
      </c>
      <c r="T2765" s="95" t="str">
        <f>IF(DATOS!BT2693=P$74,DATOS!C2693,"")</f>
        <v/>
      </c>
    </row>
    <row r="2766" spans="18:20" x14ac:dyDescent="0.25">
      <c r="R2766" s="83">
        <f t="shared" si="45"/>
        <v>0</v>
      </c>
      <c r="S2766" s="83">
        <f>IF(T2766="",0,IFERROR(IF(VLOOKUP(T2766,T$73:T2765,1,0)&gt;0,0,0),1))</f>
        <v>0</v>
      </c>
      <c r="T2766" s="95" t="str">
        <f>IF(DATOS!BT2694=P$74,DATOS!C2694,"")</f>
        <v/>
      </c>
    </row>
    <row r="2767" spans="18:20" x14ac:dyDescent="0.25">
      <c r="R2767" s="83">
        <f t="shared" si="45"/>
        <v>0</v>
      </c>
      <c r="S2767" s="83">
        <f>IF(T2767="",0,IFERROR(IF(VLOOKUP(T2767,T$73:T2766,1,0)&gt;0,0,0),1))</f>
        <v>0</v>
      </c>
      <c r="T2767" s="95" t="str">
        <f>IF(DATOS!BT2695=P$74,DATOS!C2695,"")</f>
        <v/>
      </c>
    </row>
    <row r="2768" spans="18:20" x14ac:dyDescent="0.25">
      <c r="R2768" s="83">
        <f t="shared" si="45"/>
        <v>0</v>
      </c>
      <c r="S2768" s="83">
        <f>IF(T2768="",0,IFERROR(IF(VLOOKUP(T2768,T$73:T2767,1,0)&gt;0,0,0),1))</f>
        <v>0</v>
      </c>
      <c r="T2768" s="95" t="str">
        <f>IF(DATOS!BT2696=P$74,DATOS!C2696,"")</f>
        <v/>
      </c>
    </row>
    <row r="2769" spans="18:20" x14ac:dyDescent="0.25">
      <c r="R2769" s="83">
        <f t="shared" si="45"/>
        <v>0</v>
      </c>
      <c r="S2769" s="83">
        <f>IF(T2769="",0,IFERROR(IF(VLOOKUP(T2769,T$73:T2768,1,0)&gt;0,0,0),1))</f>
        <v>0</v>
      </c>
      <c r="T2769" s="95" t="str">
        <f>IF(DATOS!BT2697=P$74,DATOS!C2697,"")</f>
        <v/>
      </c>
    </row>
    <row r="2770" spans="18:20" x14ac:dyDescent="0.25">
      <c r="R2770" s="83">
        <f t="shared" si="45"/>
        <v>0</v>
      </c>
      <c r="S2770" s="83">
        <f>IF(T2770="",0,IFERROR(IF(VLOOKUP(T2770,T$73:T2769,1,0)&gt;0,0,0),1))</f>
        <v>0</v>
      </c>
      <c r="T2770" s="95" t="str">
        <f>IF(DATOS!BT2698=P$74,DATOS!C2698,"")</f>
        <v/>
      </c>
    </row>
    <row r="2771" spans="18:20" x14ac:dyDescent="0.25">
      <c r="R2771" s="83">
        <f t="shared" si="45"/>
        <v>0</v>
      </c>
      <c r="S2771" s="83">
        <f>IF(T2771="",0,IFERROR(IF(VLOOKUP(T2771,T$73:T2770,1,0)&gt;0,0,0),1))</f>
        <v>0</v>
      </c>
      <c r="T2771" s="95" t="str">
        <f>IF(DATOS!BT2699=P$74,DATOS!C2699,"")</f>
        <v/>
      </c>
    </row>
    <row r="2772" spans="18:20" x14ac:dyDescent="0.25">
      <c r="R2772" s="83">
        <f t="shared" si="45"/>
        <v>0</v>
      </c>
      <c r="S2772" s="83">
        <f>IF(T2772="",0,IFERROR(IF(VLOOKUP(T2772,T$73:T2771,1,0)&gt;0,0,0),1))</f>
        <v>0</v>
      </c>
      <c r="T2772" s="95" t="str">
        <f>IF(DATOS!BT2700=P$74,DATOS!C2700,"")</f>
        <v/>
      </c>
    </row>
    <row r="2773" spans="18:20" x14ac:dyDescent="0.25">
      <c r="R2773" s="83">
        <f t="shared" si="45"/>
        <v>0</v>
      </c>
      <c r="S2773" s="83">
        <f>IF(T2773="",0,IFERROR(IF(VLOOKUP(T2773,T$73:T2772,1,0)&gt;0,0,0),1))</f>
        <v>0</v>
      </c>
      <c r="T2773" s="95" t="str">
        <f>IF(DATOS!BT2701=P$74,DATOS!C2701,"")</f>
        <v/>
      </c>
    </row>
    <row r="2774" spans="18:20" x14ac:dyDescent="0.25">
      <c r="R2774" s="83">
        <f t="shared" si="45"/>
        <v>0</v>
      </c>
      <c r="S2774" s="83">
        <f>IF(T2774="",0,IFERROR(IF(VLOOKUP(T2774,T$73:T2773,1,0)&gt;0,0,0),1))</f>
        <v>0</v>
      </c>
      <c r="T2774" s="95" t="str">
        <f>IF(DATOS!BT2702=P$74,DATOS!C2702,"")</f>
        <v/>
      </c>
    </row>
    <row r="2775" spans="18:20" x14ac:dyDescent="0.25">
      <c r="R2775" s="83">
        <f t="shared" si="45"/>
        <v>0</v>
      </c>
      <c r="S2775" s="83">
        <f>IF(T2775="",0,IFERROR(IF(VLOOKUP(T2775,T$73:T2774,1,0)&gt;0,0,0),1))</f>
        <v>0</v>
      </c>
      <c r="T2775" s="95" t="str">
        <f>IF(DATOS!BT2703=P$74,DATOS!C2703,"")</f>
        <v/>
      </c>
    </row>
    <row r="2776" spans="18:20" x14ac:dyDescent="0.25">
      <c r="R2776" s="83">
        <f t="shared" si="45"/>
        <v>0</v>
      </c>
      <c r="S2776" s="83">
        <f>IF(T2776="",0,IFERROR(IF(VLOOKUP(T2776,T$73:T2775,1,0)&gt;0,0,0),1))</f>
        <v>0</v>
      </c>
      <c r="T2776" s="95" t="str">
        <f>IF(DATOS!BT2704=P$74,DATOS!C2704,"")</f>
        <v/>
      </c>
    </row>
    <row r="2777" spans="18:20" x14ac:dyDescent="0.25">
      <c r="R2777" s="83">
        <f t="shared" si="45"/>
        <v>0</v>
      </c>
      <c r="S2777" s="83">
        <f>IF(T2777="",0,IFERROR(IF(VLOOKUP(T2777,T$73:T2776,1,0)&gt;0,0,0),1))</f>
        <v>0</v>
      </c>
      <c r="T2777" s="95" t="str">
        <f>IF(DATOS!BT2705=P$74,DATOS!C2705,"")</f>
        <v/>
      </c>
    </row>
    <row r="2778" spans="18:20" x14ac:dyDescent="0.25">
      <c r="R2778" s="83">
        <f t="shared" si="45"/>
        <v>0</v>
      </c>
      <c r="S2778" s="83">
        <f>IF(T2778="",0,IFERROR(IF(VLOOKUP(T2778,T$73:T2777,1,0)&gt;0,0,0),1))</f>
        <v>0</v>
      </c>
      <c r="T2778" s="95" t="str">
        <f>IF(DATOS!BT2706=P$74,DATOS!C2706,"")</f>
        <v/>
      </c>
    </row>
    <row r="2779" spans="18:20" x14ac:dyDescent="0.25">
      <c r="R2779" s="83">
        <f t="shared" si="45"/>
        <v>0</v>
      </c>
      <c r="S2779" s="83">
        <f>IF(T2779="",0,IFERROR(IF(VLOOKUP(T2779,T$73:T2778,1,0)&gt;0,0,0),1))</f>
        <v>0</v>
      </c>
      <c r="T2779" s="95" t="str">
        <f>IF(DATOS!BT2707=P$74,DATOS!C2707,"")</f>
        <v/>
      </c>
    </row>
    <row r="2780" spans="18:20" x14ac:dyDescent="0.25">
      <c r="R2780" s="83">
        <f t="shared" si="45"/>
        <v>0</v>
      </c>
      <c r="S2780" s="83">
        <f>IF(T2780="",0,IFERROR(IF(VLOOKUP(T2780,T$73:T2779,1,0)&gt;0,0,0),1))</f>
        <v>0</v>
      </c>
      <c r="T2780" s="95" t="str">
        <f>IF(DATOS!BT2708=P$74,DATOS!C2708,"")</f>
        <v/>
      </c>
    </row>
    <row r="2781" spans="18:20" x14ac:dyDescent="0.25">
      <c r="R2781" s="83">
        <f t="shared" si="45"/>
        <v>0</v>
      </c>
      <c r="S2781" s="83">
        <f>IF(T2781="",0,IFERROR(IF(VLOOKUP(T2781,T$73:T2780,1,0)&gt;0,0,0),1))</f>
        <v>0</v>
      </c>
      <c r="T2781" s="95" t="str">
        <f>IF(DATOS!BT2709=P$74,DATOS!C2709,"")</f>
        <v/>
      </c>
    </row>
    <row r="2782" spans="18:20" x14ac:dyDescent="0.25">
      <c r="R2782" s="83">
        <f t="shared" si="45"/>
        <v>0</v>
      </c>
      <c r="S2782" s="83">
        <f>IF(T2782="",0,IFERROR(IF(VLOOKUP(T2782,T$73:T2781,1,0)&gt;0,0,0),1))</f>
        <v>0</v>
      </c>
      <c r="T2782" s="95" t="str">
        <f>IF(DATOS!BT2710=P$74,DATOS!C2710,"")</f>
        <v/>
      </c>
    </row>
    <row r="2783" spans="18:20" x14ac:dyDescent="0.25">
      <c r="R2783" s="83">
        <f t="shared" si="45"/>
        <v>0</v>
      </c>
      <c r="S2783" s="83">
        <f>IF(T2783="",0,IFERROR(IF(VLOOKUP(T2783,T$73:T2782,1,0)&gt;0,0,0),1))</f>
        <v>0</v>
      </c>
      <c r="T2783" s="95" t="str">
        <f>IF(DATOS!BT2711=P$74,DATOS!C2711,"")</f>
        <v/>
      </c>
    </row>
    <row r="2784" spans="18:20" x14ac:dyDescent="0.25">
      <c r="R2784" s="83">
        <f t="shared" si="45"/>
        <v>0</v>
      </c>
      <c r="S2784" s="83">
        <f>IF(T2784="",0,IFERROR(IF(VLOOKUP(T2784,T$73:T2783,1,0)&gt;0,0,0),1))</f>
        <v>0</v>
      </c>
      <c r="T2784" s="95" t="str">
        <f>IF(DATOS!BT2712=P$74,DATOS!C2712,"")</f>
        <v/>
      </c>
    </row>
    <row r="2785" spans="18:20" x14ac:dyDescent="0.25">
      <c r="R2785" s="83">
        <f t="shared" si="45"/>
        <v>0</v>
      </c>
      <c r="S2785" s="83">
        <f>IF(T2785="",0,IFERROR(IF(VLOOKUP(T2785,T$73:T2784,1,0)&gt;0,0,0),1))</f>
        <v>0</v>
      </c>
      <c r="T2785" s="95" t="str">
        <f>IF(DATOS!BT2713=P$74,DATOS!C2713,"")</f>
        <v/>
      </c>
    </row>
    <row r="2786" spans="18:20" x14ac:dyDescent="0.25">
      <c r="R2786" s="83">
        <f t="shared" si="45"/>
        <v>0</v>
      </c>
      <c r="S2786" s="83">
        <f>IF(T2786="",0,IFERROR(IF(VLOOKUP(T2786,T$73:T2785,1,0)&gt;0,0,0),1))</f>
        <v>0</v>
      </c>
      <c r="T2786" s="95" t="str">
        <f>IF(DATOS!BT2714=P$74,DATOS!C2714,"")</f>
        <v/>
      </c>
    </row>
    <row r="2787" spans="18:20" x14ac:dyDescent="0.25">
      <c r="R2787" s="83">
        <f t="shared" si="45"/>
        <v>0</v>
      </c>
      <c r="S2787" s="83">
        <f>IF(T2787="",0,IFERROR(IF(VLOOKUP(T2787,T$73:T2786,1,0)&gt;0,0,0),1))</f>
        <v>0</v>
      </c>
      <c r="T2787" s="95" t="str">
        <f>IF(DATOS!BT2715=P$74,DATOS!C2715,"")</f>
        <v/>
      </c>
    </row>
    <row r="2788" spans="18:20" x14ac:dyDescent="0.25">
      <c r="R2788" s="83">
        <f t="shared" si="45"/>
        <v>0</v>
      </c>
      <c r="S2788" s="83">
        <f>IF(T2788="",0,IFERROR(IF(VLOOKUP(T2788,T$73:T2787,1,0)&gt;0,0,0),1))</f>
        <v>0</v>
      </c>
      <c r="T2788" s="95" t="str">
        <f>IF(DATOS!BT2716=P$74,DATOS!C2716,"")</f>
        <v/>
      </c>
    </row>
    <row r="2789" spans="18:20" x14ac:dyDescent="0.25">
      <c r="R2789" s="83">
        <f t="shared" si="45"/>
        <v>0</v>
      </c>
      <c r="S2789" s="83">
        <f>IF(T2789="",0,IFERROR(IF(VLOOKUP(T2789,T$73:T2788,1,0)&gt;0,0,0),1))</f>
        <v>0</v>
      </c>
      <c r="T2789" s="95" t="str">
        <f>IF(DATOS!BT2717=P$74,DATOS!C2717,"")</f>
        <v/>
      </c>
    </row>
    <row r="2790" spans="18:20" x14ac:dyDescent="0.25">
      <c r="R2790" s="83">
        <f t="shared" si="45"/>
        <v>0</v>
      </c>
      <c r="S2790" s="83">
        <f>IF(T2790="",0,IFERROR(IF(VLOOKUP(T2790,T$73:T2789,1,0)&gt;0,0,0),1))</f>
        <v>0</v>
      </c>
      <c r="T2790" s="95" t="str">
        <f>IF(DATOS!BT2718=P$74,DATOS!C2718,"")</f>
        <v/>
      </c>
    </row>
    <row r="2791" spans="18:20" x14ac:dyDescent="0.25">
      <c r="R2791" s="83">
        <f t="shared" si="45"/>
        <v>0</v>
      </c>
      <c r="S2791" s="83">
        <f>IF(T2791="",0,IFERROR(IF(VLOOKUP(T2791,T$73:T2790,1,0)&gt;0,0,0),1))</f>
        <v>0</v>
      </c>
      <c r="T2791" s="95" t="str">
        <f>IF(DATOS!BT2719=P$74,DATOS!C2719,"")</f>
        <v/>
      </c>
    </row>
    <row r="2792" spans="18:20" x14ac:dyDescent="0.25">
      <c r="R2792" s="83">
        <f t="shared" si="45"/>
        <v>0</v>
      </c>
      <c r="S2792" s="83">
        <f>IF(T2792="",0,IFERROR(IF(VLOOKUP(T2792,T$73:T2791,1,0)&gt;0,0,0),1))</f>
        <v>0</v>
      </c>
      <c r="T2792" s="95" t="str">
        <f>IF(DATOS!BT2720=P$74,DATOS!C2720,"")</f>
        <v/>
      </c>
    </row>
    <row r="2793" spans="18:20" x14ac:dyDescent="0.25">
      <c r="R2793" s="83">
        <f t="shared" si="45"/>
        <v>0</v>
      </c>
      <c r="S2793" s="83">
        <f>IF(T2793="",0,IFERROR(IF(VLOOKUP(T2793,T$73:T2792,1,0)&gt;0,0,0),1))</f>
        <v>0</v>
      </c>
      <c r="T2793" s="95" t="str">
        <f>IF(DATOS!BT2721=P$74,DATOS!C2721,"")</f>
        <v/>
      </c>
    </row>
    <row r="2794" spans="18:20" x14ac:dyDescent="0.25">
      <c r="R2794" s="83">
        <f t="shared" si="45"/>
        <v>0</v>
      </c>
      <c r="S2794" s="83">
        <f>IF(T2794="",0,IFERROR(IF(VLOOKUP(T2794,T$73:T2793,1,0)&gt;0,0,0),1))</f>
        <v>0</v>
      </c>
      <c r="T2794" s="95" t="str">
        <f>IF(DATOS!BT2722=P$74,DATOS!C2722,"")</f>
        <v/>
      </c>
    </row>
    <row r="2795" spans="18:20" x14ac:dyDescent="0.25">
      <c r="R2795" s="83">
        <f t="shared" si="45"/>
        <v>0</v>
      </c>
      <c r="S2795" s="83">
        <f>IF(T2795="",0,IFERROR(IF(VLOOKUP(T2795,T$73:T2794,1,0)&gt;0,0,0),1))</f>
        <v>0</v>
      </c>
      <c r="T2795" s="95" t="str">
        <f>IF(DATOS!BT2723=P$74,DATOS!C2723,"")</f>
        <v/>
      </c>
    </row>
    <row r="2796" spans="18:20" x14ac:dyDescent="0.25">
      <c r="R2796" s="83">
        <f t="shared" si="45"/>
        <v>0</v>
      </c>
      <c r="S2796" s="83">
        <f>IF(T2796="",0,IFERROR(IF(VLOOKUP(T2796,T$73:T2795,1,0)&gt;0,0,0),1))</f>
        <v>0</v>
      </c>
      <c r="T2796" s="95" t="str">
        <f>IF(DATOS!BT2724=P$74,DATOS!C2724,"")</f>
        <v/>
      </c>
    </row>
    <row r="2797" spans="18:20" x14ac:dyDescent="0.25">
      <c r="R2797" s="83">
        <f t="shared" si="45"/>
        <v>0</v>
      </c>
      <c r="S2797" s="83">
        <f>IF(T2797="",0,IFERROR(IF(VLOOKUP(T2797,T$73:T2796,1,0)&gt;0,0,0),1))</f>
        <v>0</v>
      </c>
      <c r="T2797" s="95" t="str">
        <f>IF(DATOS!BT2725=P$74,DATOS!C2725,"")</f>
        <v/>
      </c>
    </row>
    <row r="2798" spans="18:20" x14ac:dyDescent="0.25">
      <c r="R2798" s="83">
        <f t="shared" si="45"/>
        <v>0</v>
      </c>
      <c r="S2798" s="83">
        <f>IF(T2798="",0,IFERROR(IF(VLOOKUP(T2798,T$73:T2797,1,0)&gt;0,0,0),1))</f>
        <v>0</v>
      </c>
      <c r="T2798" s="95" t="str">
        <f>IF(DATOS!BT2726=P$74,DATOS!C2726,"")</f>
        <v/>
      </c>
    </row>
    <row r="2799" spans="18:20" x14ac:dyDescent="0.25">
      <c r="R2799" s="83">
        <f t="shared" si="45"/>
        <v>0</v>
      </c>
      <c r="S2799" s="83">
        <f>IF(T2799="",0,IFERROR(IF(VLOOKUP(T2799,T$73:T2798,1,0)&gt;0,0,0),1))</f>
        <v>0</v>
      </c>
      <c r="T2799" s="95" t="str">
        <f>IF(DATOS!BT2727=P$74,DATOS!C2727,"")</f>
        <v/>
      </c>
    </row>
    <row r="2800" spans="18:20" x14ac:dyDescent="0.25">
      <c r="R2800" s="83">
        <f t="shared" si="45"/>
        <v>0</v>
      </c>
      <c r="S2800" s="83">
        <f>IF(T2800="",0,IFERROR(IF(VLOOKUP(T2800,T$73:T2799,1,0)&gt;0,0,0),1))</f>
        <v>0</v>
      </c>
      <c r="T2800" s="95" t="str">
        <f>IF(DATOS!BT2728=P$74,DATOS!C2728,"")</f>
        <v/>
      </c>
    </row>
    <row r="2801" spans="18:20" x14ac:dyDescent="0.25">
      <c r="R2801" s="83">
        <f t="shared" si="45"/>
        <v>0</v>
      </c>
      <c r="S2801" s="83">
        <f>IF(T2801="",0,IFERROR(IF(VLOOKUP(T2801,T$73:T2800,1,0)&gt;0,0,0),1))</f>
        <v>0</v>
      </c>
      <c r="T2801" s="95" t="str">
        <f>IF(DATOS!BT2729=P$74,DATOS!C2729,"")</f>
        <v/>
      </c>
    </row>
    <row r="2802" spans="18:20" x14ac:dyDescent="0.25">
      <c r="R2802" s="83">
        <f t="shared" si="45"/>
        <v>0</v>
      </c>
      <c r="S2802" s="83">
        <f>IF(T2802="",0,IFERROR(IF(VLOOKUP(T2802,T$73:T2801,1,0)&gt;0,0,0),1))</f>
        <v>0</v>
      </c>
      <c r="T2802" s="95" t="str">
        <f>IF(DATOS!BT2730=P$74,DATOS!C2730,"")</f>
        <v/>
      </c>
    </row>
    <row r="2803" spans="18:20" x14ac:dyDescent="0.25">
      <c r="R2803" s="83">
        <f t="shared" si="45"/>
        <v>0</v>
      </c>
      <c r="S2803" s="83">
        <f>IF(T2803="",0,IFERROR(IF(VLOOKUP(T2803,T$73:T2802,1,0)&gt;0,0,0),1))</f>
        <v>0</v>
      </c>
      <c r="T2803" s="95" t="str">
        <f>IF(DATOS!BT2731=P$74,DATOS!C2731,"")</f>
        <v/>
      </c>
    </row>
    <row r="2804" spans="18:20" x14ac:dyDescent="0.25">
      <c r="R2804" s="83">
        <f t="shared" si="45"/>
        <v>0</v>
      </c>
      <c r="S2804" s="83">
        <f>IF(T2804="",0,IFERROR(IF(VLOOKUP(T2804,T$73:T2803,1,0)&gt;0,0,0),1))</f>
        <v>0</v>
      </c>
      <c r="T2804" s="95" t="str">
        <f>IF(DATOS!BT2732=P$74,DATOS!C2732,"")</f>
        <v/>
      </c>
    </row>
    <row r="2805" spans="18:20" x14ac:dyDescent="0.25">
      <c r="R2805" s="83">
        <f t="shared" si="45"/>
        <v>0</v>
      </c>
      <c r="S2805" s="83">
        <f>IF(T2805="",0,IFERROR(IF(VLOOKUP(T2805,T$73:T2804,1,0)&gt;0,0,0),1))</f>
        <v>0</v>
      </c>
      <c r="T2805" s="95" t="str">
        <f>IF(DATOS!BT2733=P$74,DATOS!C2733,"")</f>
        <v/>
      </c>
    </row>
    <row r="2806" spans="18:20" x14ac:dyDescent="0.25">
      <c r="R2806" s="83">
        <f t="shared" si="45"/>
        <v>0</v>
      </c>
      <c r="S2806" s="83">
        <f>IF(T2806="",0,IFERROR(IF(VLOOKUP(T2806,T$73:T2805,1,0)&gt;0,0,0),1))</f>
        <v>0</v>
      </c>
      <c r="T2806" s="95" t="str">
        <f>IF(DATOS!BT2734=P$74,DATOS!C2734,"")</f>
        <v/>
      </c>
    </row>
    <row r="2807" spans="18:20" x14ac:dyDescent="0.25">
      <c r="R2807" s="83">
        <f t="shared" si="45"/>
        <v>0</v>
      </c>
      <c r="S2807" s="83">
        <f>IF(T2807="",0,IFERROR(IF(VLOOKUP(T2807,T$73:T2806,1,0)&gt;0,0,0),1))</f>
        <v>0</v>
      </c>
      <c r="T2807" s="95" t="str">
        <f>IF(DATOS!BT2735=P$74,DATOS!C2735,"")</f>
        <v/>
      </c>
    </row>
    <row r="2808" spans="18:20" x14ac:dyDescent="0.25">
      <c r="R2808" s="83">
        <f t="shared" si="45"/>
        <v>0</v>
      </c>
      <c r="S2808" s="83">
        <f>IF(T2808="",0,IFERROR(IF(VLOOKUP(T2808,T$73:T2807,1,0)&gt;0,0,0),1))</f>
        <v>0</v>
      </c>
      <c r="T2808" s="95" t="str">
        <f>IF(DATOS!BT2736=P$74,DATOS!C2736,"")</f>
        <v/>
      </c>
    </row>
    <row r="2809" spans="18:20" x14ac:dyDescent="0.25">
      <c r="R2809" s="83">
        <f t="shared" si="45"/>
        <v>0</v>
      </c>
      <c r="S2809" s="83">
        <f>IF(T2809="",0,IFERROR(IF(VLOOKUP(T2809,T$73:T2808,1,0)&gt;0,0,0),1))</f>
        <v>0</v>
      </c>
      <c r="T2809" s="95" t="str">
        <f>IF(DATOS!BT2737=P$74,DATOS!C2737,"")</f>
        <v/>
      </c>
    </row>
    <row r="2810" spans="18:20" x14ac:dyDescent="0.25">
      <c r="R2810" s="83">
        <f t="shared" si="45"/>
        <v>0</v>
      </c>
      <c r="S2810" s="83">
        <f>IF(T2810="",0,IFERROR(IF(VLOOKUP(T2810,T$73:T2809,1,0)&gt;0,0,0),1))</f>
        <v>0</v>
      </c>
      <c r="T2810" s="95" t="str">
        <f>IF(DATOS!BT2738=P$74,DATOS!C2738,"")</f>
        <v/>
      </c>
    </row>
    <row r="2811" spans="18:20" x14ac:dyDescent="0.25">
      <c r="R2811" s="83">
        <f t="shared" si="45"/>
        <v>0</v>
      </c>
      <c r="S2811" s="83">
        <f>IF(T2811="",0,IFERROR(IF(VLOOKUP(T2811,T$73:T2810,1,0)&gt;0,0,0),1))</f>
        <v>0</v>
      </c>
      <c r="T2811" s="95" t="str">
        <f>IF(DATOS!BT2739=P$74,DATOS!C2739,"")</f>
        <v/>
      </c>
    </row>
    <row r="2812" spans="18:20" x14ac:dyDescent="0.25">
      <c r="R2812" s="83">
        <f t="shared" si="45"/>
        <v>0</v>
      </c>
      <c r="S2812" s="83">
        <f>IF(T2812="",0,IFERROR(IF(VLOOKUP(T2812,T$73:T2811,1,0)&gt;0,0,0),1))</f>
        <v>0</v>
      </c>
      <c r="T2812" s="95" t="str">
        <f>IF(DATOS!BT2740=P$74,DATOS!C2740,"")</f>
        <v/>
      </c>
    </row>
    <row r="2813" spans="18:20" x14ac:dyDescent="0.25">
      <c r="R2813" s="83">
        <f t="shared" si="45"/>
        <v>0</v>
      </c>
      <c r="S2813" s="83">
        <f>IF(T2813="",0,IFERROR(IF(VLOOKUP(T2813,T$73:T2812,1,0)&gt;0,0,0),1))</f>
        <v>0</v>
      </c>
      <c r="T2813" s="95" t="str">
        <f>IF(DATOS!BT2741=P$74,DATOS!C2741,"")</f>
        <v/>
      </c>
    </row>
    <row r="2814" spans="18:20" x14ac:dyDescent="0.25">
      <c r="R2814" s="83">
        <f t="shared" si="45"/>
        <v>0</v>
      </c>
      <c r="S2814" s="83">
        <f>IF(T2814="",0,IFERROR(IF(VLOOKUP(T2814,T$73:T2813,1,0)&gt;0,0,0),1))</f>
        <v>0</v>
      </c>
      <c r="T2814" s="95" t="str">
        <f>IF(DATOS!BT2742=P$74,DATOS!C2742,"")</f>
        <v/>
      </c>
    </row>
    <row r="2815" spans="18:20" x14ac:dyDescent="0.25">
      <c r="R2815" s="83">
        <f t="shared" si="45"/>
        <v>0</v>
      </c>
      <c r="S2815" s="83">
        <f>IF(T2815="",0,IFERROR(IF(VLOOKUP(T2815,T$73:T2814,1,0)&gt;0,0,0),1))</f>
        <v>0</v>
      </c>
      <c r="T2815" s="95" t="str">
        <f>IF(DATOS!BT2743=P$74,DATOS!C2743,"")</f>
        <v/>
      </c>
    </row>
    <row r="2816" spans="18:20" x14ac:dyDescent="0.25">
      <c r="R2816" s="83">
        <f t="shared" si="45"/>
        <v>0</v>
      </c>
      <c r="S2816" s="83">
        <f>IF(T2816="",0,IFERROR(IF(VLOOKUP(T2816,T$73:T2815,1,0)&gt;0,0,0),1))</f>
        <v>0</v>
      </c>
      <c r="T2816" s="95" t="str">
        <f>IF(DATOS!BT2744=P$74,DATOS!C2744,"")</f>
        <v/>
      </c>
    </row>
    <row r="2817" spans="18:20" x14ac:dyDescent="0.25">
      <c r="R2817" s="83">
        <f t="shared" si="45"/>
        <v>0</v>
      </c>
      <c r="S2817" s="83">
        <f>IF(T2817="",0,IFERROR(IF(VLOOKUP(T2817,T$73:T2816,1,0)&gt;0,0,0),1))</f>
        <v>0</v>
      </c>
      <c r="T2817" s="95" t="str">
        <f>IF(DATOS!BT2745=P$74,DATOS!C2745,"")</f>
        <v/>
      </c>
    </row>
    <row r="2818" spans="18:20" x14ac:dyDescent="0.25">
      <c r="R2818" s="83">
        <f t="shared" si="45"/>
        <v>0</v>
      </c>
      <c r="S2818" s="83">
        <f>IF(T2818="",0,IFERROR(IF(VLOOKUP(T2818,T$73:T2817,1,0)&gt;0,0,0),1))</f>
        <v>0</v>
      </c>
      <c r="T2818" s="95" t="str">
        <f>IF(DATOS!BT2746=P$74,DATOS!C2746,"")</f>
        <v/>
      </c>
    </row>
    <row r="2819" spans="18:20" x14ac:dyDescent="0.25">
      <c r="R2819" s="83">
        <f t="shared" si="45"/>
        <v>0</v>
      </c>
      <c r="S2819" s="83">
        <f>IF(T2819="",0,IFERROR(IF(VLOOKUP(T2819,T$73:T2818,1,0)&gt;0,0,0),1))</f>
        <v>0</v>
      </c>
      <c r="T2819" s="95" t="str">
        <f>IF(DATOS!BT2747=P$74,DATOS!C2747,"")</f>
        <v/>
      </c>
    </row>
    <row r="2820" spans="18:20" x14ac:dyDescent="0.25">
      <c r="R2820" s="83">
        <f t="shared" si="45"/>
        <v>0</v>
      </c>
      <c r="S2820" s="83">
        <f>IF(T2820="",0,IFERROR(IF(VLOOKUP(T2820,T$73:T2819,1,0)&gt;0,0,0),1))</f>
        <v>0</v>
      </c>
      <c r="T2820" s="95" t="str">
        <f>IF(DATOS!BT2748=P$74,DATOS!C2748,"")</f>
        <v/>
      </c>
    </row>
    <row r="2821" spans="18:20" x14ac:dyDescent="0.25">
      <c r="R2821" s="83">
        <f t="shared" si="45"/>
        <v>0</v>
      </c>
      <c r="S2821" s="83">
        <f>IF(T2821="",0,IFERROR(IF(VLOOKUP(T2821,T$73:T2820,1,0)&gt;0,0,0),1))</f>
        <v>0</v>
      </c>
      <c r="T2821" s="95" t="str">
        <f>IF(DATOS!BT2749=P$74,DATOS!C2749,"")</f>
        <v/>
      </c>
    </row>
    <row r="2822" spans="18:20" x14ac:dyDescent="0.25">
      <c r="R2822" s="83">
        <f t="shared" si="45"/>
        <v>0</v>
      </c>
      <c r="S2822" s="83">
        <f>IF(T2822="",0,IFERROR(IF(VLOOKUP(T2822,T$73:T2821,1,0)&gt;0,0,0),1))</f>
        <v>0</v>
      </c>
      <c r="T2822" s="95" t="str">
        <f>IF(DATOS!BT2750=P$74,DATOS!C2750,"")</f>
        <v/>
      </c>
    </row>
    <row r="2823" spans="18:20" x14ac:dyDescent="0.25">
      <c r="R2823" s="83">
        <f t="shared" si="45"/>
        <v>0</v>
      </c>
      <c r="S2823" s="83">
        <f>IF(T2823="",0,IFERROR(IF(VLOOKUP(T2823,T$73:T2822,1,0)&gt;0,0,0),1))</f>
        <v>0</v>
      </c>
      <c r="T2823" s="95" t="str">
        <f>IF(DATOS!BT2751=P$74,DATOS!C2751,"")</f>
        <v/>
      </c>
    </row>
    <row r="2824" spans="18:20" x14ac:dyDescent="0.25">
      <c r="R2824" s="83">
        <f t="shared" si="45"/>
        <v>0</v>
      </c>
      <c r="S2824" s="83">
        <f>IF(T2824="",0,IFERROR(IF(VLOOKUP(T2824,T$73:T2823,1,0)&gt;0,0,0),1))</f>
        <v>0</v>
      </c>
      <c r="T2824" s="95" t="str">
        <f>IF(DATOS!BT2752=P$74,DATOS!C2752,"")</f>
        <v/>
      </c>
    </row>
    <row r="2825" spans="18:20" x14ac:dyDescent="0.25">
      <c r="R2825" s="83">
        <f t="shared" si="45"/>
        <v>0</v>
      </c>
      <c r="S2825" s="83">
        <f>IF(T2825="",0,IFERROR(IF(VLOOKUP(T2825,T$73:T2824,1,0)&gt;0,0,0),1))</f>
        <v>0</v>
      </c>
      <c r="T2825" s="95" t="str">
        <f>IF(DATOS!BT2753=P$74,DATOS!C2753,"")</f>
        <v/>
      </c>
    </row>
    <row r="2826" spans="18:20" x14ac:dyDescent="0.25">
      <c r="R2826" s="83">
        <f t="shared" ref="R2826:R2889" si="46">R2825+S2826</f>
        <v>0</v>
      </c>
      <c r="S2826" s="83">
        <f>IF(T2826="",0,IFERROR(IF(VLOOKUP(T2826,T$73:T2825,1,0)&gt;0,0,0),1))</f>
        <v>0</v>
      </c>
      <c r="T2826" s="95" t="str">
        <f>IF(DATOS!BT2754=P$74,DATOS!C2754,"")</f>
        <v/>
      </c>
    </row>
    <row r="2827" spans="18:20" x14ac:dyDescent="0.25">
      <c r="R2827" s="83">
        <f t="shared" si="46"/>
        <v>0</v>
      </c>
      <c r="S2827" s="83">
        <f>IF(T2827="",0,IFERROR(IF(VLOOKUP(T2827,T$73:T2826,1,0)&gt;0,0,0),1))</f>
        <v>0</v>
      </c>
      <c r="T2827" s="95" t="str">
        <f>IF(DATOS!BT2755=P$74,DATOS!C2755,"")</f>
        <v/>
      </c>
    </row>
    <row r="2828" spans="18:20" x14ac:dyDescent="0.25">
      <c r="R2828" s="83">
        <f t="shared" si="46"/>
        <v>0</v>
      </c>
      <c r="S2828" s="83">
        <f>IF(T2828="",0,IFERROR(IF(VLOOKUP(T2828,T$73:T2827,1,0)&gt;0,0,0),1))</f>
        <v>0</v>
      </c>
      <c r="T2828" s="95" t="str">
        <f>IF(DATOS!BT2756=P$74,DATOS!C2756,"")</f>
        <v/>
      </c>
    </row>
    <row r="2829" spans="18:20" x14ac:dyDescent="0.25">
      <c r="R2829" s="83">
        <f t="shared" si="46"/>
        <v>0</v>
      </c>
      <c r="S2829" s="83">
        <f>IF(T2829="",0,IFERROR(IF(VLOOKUP(T2829,T$73:T2828,1,0)&gt;0,0,0),1))</f>
        <v>0</v>
      </c>
      <c r="T2829" s="95" t="str">
        <f>IF(DATOS!BT2757=P$74,DATOS!C2757,"")</f>
        <v/>
      </c>
    </row>
    <row r="2830" spans="18:20" x14ac:dyDescent="0.25">
      <c r="R2830" s="83">
        <f t="shared" si="46"/>
        <v>0</v>
      </c>
      <c r="S2830" s="83">
        <f>IF(T2830="",0,IFERROR(IF(VLOOKUP(T2830,T$73:T2829,1,0)&gt;0,0,0),1))</f>
        <v>0</v>
      </c>
      <c r="T2830" s="95" t="str">
        <f>IF(DATOS!BT2758=P$74,DATOS!C2758,"")</f>
        <v/>
      </c>
    </row>
    <row r="2831" spans="18:20" x14ac:dyDescent="0.25">
      <c r="R2831" s="83">
        <f t="shared" si="46"/>
        <v>0</v>
      </c>
      <c r="S2831" s="83">
        <f>IF(T2831="",0,IFERROR(IF(VLOOKUP(T2831,T$73:T2830,1,0)&gt;0,0,0),1))</f>
        <v>0</v>
      </c>
      <c r="T2831" s="95" t="str">
        <f>IF(DATOS!BT2759=P$74,DATOS!C2759,"")</f>
        <v/>
      </c>
    </row>
    <row r="2832" spans="18:20" x14ac:dyDescent="0.25">
      <c r="R2832" s="83">
        <f t="shared" si="46"/>
        <v>0</v>
      </c>
      <c r="S2832" s="83">
        <f>IF(T2832="",0,IFERROR(IF(VLOOKUP(T2832,T$73:T2831,1,0)&gt;0,0,0),1))</f>
        <v>0</v>
      </c>
      <c r="T2832" s="95" t="str">
        <f>IF(DATOS!BT2760=P$74,DATOS!C2760,"")</f>
        <v/>
      </c>
    </row>
    <row r="2833" spans="18:20" x14ac:dyDescent="0.25">
      <c r="R2833" s="83">
        <f t="shared" si="46"/>
        <v>0</v>
      </c>
      <c r="S2833" s="83">
        <f>IF(T2833="",0,IFERROR(IF(VLOOKUP(T2833,T$73:T2832,1,0)&gt;0,0,0),1))</f>
        <v>0</v>
      </c>
      <c r="T2833" s="95" t="str">
        <f>IF(DATOS!BT2761=P$74,DATOS!C2761,"")</f>
        <v/>
      </c>
    </row>
    <row r="2834" spans="18:20" x14ac:dyDescent="0.25">
      <c r="R2834" s="83">
        <f t="shared" si="46"/>
        <v>0</v>
      </c>
      <c r="S2834" s="83">
        <f>IF(T2834="",0,IFERROR(IF(VLOOKUP(T2834,T$73:T2833,1,0)&gt;0,0,0),1))</f>
        <v>0</v>
      </c>
      <c r="T2834" s="95" t="str">
        <f>IF(DATOS!BT2762=P$74,DATOS!C2762,"")</f>
        <v/>
      </c>
    </row>
    <row r="2835" spans="18:20" x14ac:dyDescent="0.25">
      <c r="R2835" s="83">
        <f t="shared" si="46"/>
        <v>0</v>
      </c>
      <c r="S2835" s="83">
        <f>IF(T2835="",0,IFERROR(IF(VLOOKUP(T2835,T$73:T2834,1,0)&gt;0,0,0),1))</f>
        <v>0</v>
      </c>
      <c r="T2835" s="95" t="str">
        <f>IF(DATOS!BT2763=P$74,DATOS!C2763,"")</f>
        <v/>
      </c>
    </row>
    <row r="2836" spans="18:20" x14ac:dyDescent="0.25">
      <c r="R2836" s="83">
        <f t="shared" si="46"/>
        <v>0</v>
      </c>
      <c r="S2836" s="83">
        <f>IF(T2836="",0,IFERROR(IF(VLOOKUP(T2836,T$73:T2835,1,0)&gt;0,0,0),1))</f>
        <v>0</v>
      </c>
      <c r="T2836" s="95" t="str">
        <f>IF(DATOS!BT2764=P$74,DATOS!C2764,"")</f>
        <v/>
      </c>
    </row>
    <row r="2837" spans="18:20" x14ac:dyDescent="0.25">
      <c r="R2837" s="83">
        <f t="shared" si="46"/>
        <v>0</v>
      </c>
      <c r="S2837" s="83">
        <f>IF(T2837="",0,IFERROR(IF(VLOOKUP(T2837,T$73:T2836,1,0)&gt;0,0,0),1))</f>
        <v>0</v>
      </c>
      <c r="T2837" s="95" t="str">
        <f>IF(DATOS!BT2765=P$74,DATOS!C2765,"")</f>
        <v/>
      </c>
    </row>
    <row r="2838" spans="18:20" x14ac:dyDescent="0.25">
      <c r="R2838" s="83">
        <f t="shared" si="46"/>
        <v>0</v>
      </c>
      <c r="S2838" s="83">
        <f>IF(T2838="",0,IFERROR(IF(VLOOKUP(T2838,T$73:T2837,1,0)&gt;0,0,0),1))</f>
        <v>0</v>
      </c>
      <c r="T2838" s="95" t="str">
        <f>IF(DATOS!BT2766=P$74,DATOS!C2766,"")</f>
        <v/>
      </c>
    </row>
    <row r="2839" spans="18:20" x14ac:dyDescent="0.25">
      <c r="R2839" s="83">
        <f t="shared" si="46"/>
        <v>0</v>
      </c>
      <c r="S2839" s="83">
        <f>IF(T2839="",0,IFERROR(IF(VLOOKUP(T2839,T$73:T2838,1,0)&gt;0,0,0),1))</f>
        <v>0</v>
      </c>
      <c r="T2839" s="95" t="str">
        <f>IF(DATOS!BT2767=P$74,DATOS!C2767,"")</f>
        <v/>
      </c>
    </row>
    <row r="2840" spans="18:20" x14ac:dyDescent="0.25">
      <c r="R2840" s="83">
        <f t="shared" si="46"/>
        <v>0</v>
      </c>
      <c r="S2840" s="83">
        <f>IF(T2840="",0,IFERROR(IF(VLOOKUP(T2840,T$73:T2839,1,0)&gt;0,0,0),1))</f>
        <v>0</v>
      </c>
      <c r="T2840" s="95" t="str">
        <f>IF(DATOS!BT2768=P$74,DATOS!C2768,"")</f>
        <v/>
      </c>
    </row>
    <row r="2841" spans="18:20" x14ac:dyDescent="0.25">
      <c r="R2841" s="83">
        <f t="shared" si="46"/>
        <v>0</v>
      </c>
      <c r="S2841" s="83">
        <f>IF(T2841="",0,IFERROR(IF(VLOOKUP(T2841,T$73:T2840,1,0)&gt;0,0,0),1))</f>
        <v>0</v>
      </c>
      <c r="T2841" s="95" t="str">
        <f>IF(DATOS!BT2769=P$74,DATOS!C2769,"")</f>
        <v/>
      </c>
    </row>
    <row r="2842" spans="18:20" x14ac:dyDescent="0.25">
      <c r="R2842" s="83">
        <f t="shared" si="46"/>
        <v>0</v>
      </c>
      <c r="S2842" s="83">
        <f>IF(T2842="",0,IFERROR(IF(VLOOKUP(T2842,T$73:T2841,1,0)&gt;0,0,0),1))</f>
        <v>0</v>
      </c>
      <c r="T2842" s="95" t="str">
        <f>IF(DATOS!BT2770=P$74,DATOS!C2770,"")</f>
        <v/>
      </c>
    </row>
    <row r="2843" spans="18:20" x14ac:dyDescent="0.25">
      <c r="R2843" s="83">
        <f t="shared" si="46"/>
        <v>0</v>
      </c>
      <c r="S2843" s="83">
        <f>IF(T2843="",0,IFERROR(IF(VLOOKUP(T2843,T$73:T2842,1,0)&gt;0,0,0),1))</f>
        <v>0</v>
      </c>
      <c r="T2843" s="95" t="str">
        <f>IF(DATOS!BT2771=P$74,DATOS!C2771,"")</f>
        <v/>
      </c>
    </row>
    <row r="2844" spans="18:20" x14ac:dyDescent="0.25">
      <c r="R2844" s="83">
        <f t="shared" si="46"/>
        <v>0</v>
      </c>
      <c r="S2844" s="83">
        <f>IF(T2844="",0,IFERROR(IF(VLOOKUP(T2844,T$73:T2843,1,0)&gt;0,0,0),1))</f>
        <v>0</v>
      </c>
      <c r="T2844" s="95" t="str">
        <f>IF(DATOS!BT2772=P$74,DATOS!C2772,"")</f>
        <v/>
      </c>
    </row>
    <row r="2845" spans="18:20" x14ac:dyDescent="0.25">
      <c r="R2845" s="83">
        <f t="shared" si="46"/>
        <v>0</v>
      </c>
      <c r="S2845" s="83">
        <f>IF(T2845="",0,IFERROR(IF(VLOOKUP(T2845,T$73:T2844,1,0)&gt;0,0,0),1))</f>
        <v>0</v>
      </c>
      <c r="T2845" s="95" t="str">
        <f>IF(DATOS!BT2773=P$74,DATOS!C2773,"")</f>
        <v/>
      </c>
    </row>
    <row r="2846" spans="18:20" x14ac:dyDescent="0.25">
      <c r="R2846" s="83">
        <f t="shared" si="46"/>
        <v>0</v>
      </c>
      <c r="S2846" s="83">
        <f>IF(T2846="",0,IFERROR(IF(VLOOKUP(T2846,T$73:T2845,1,0)&gt;0,0,0),1))</f>
        <v>0</v>
      </c>
      <c r="T2846" s="95" t="str">
        <f>IF(DATOS!BT2774=P$74,DATOS!C2774,"")</f>
        <v/>
      </c>
    </row>
    <row r="2847" spans="18:20" x14ac:dyDescent="0.25">
      <c r="R2847" s="83">
        <f t="shared" si="46"/>
        <v>0</v>
      </c>
      <c r="S2847" s="83">
        <f>IF(T2847="",0,IFERROR(IF(VLOOKUP(T2847,T$73:T2846,1,0)&gt;0,0,0),1))</f>
        <v>0</v>
      </c>
      <c r="T2847" s="95" t="str">
        <f>IF(DATOS!BT2775=P$74,DATOS!C2775,"")</f>
        <v/>
      </c>
    </row>
    <row r="2848" spans="18:20" x14ac:dyDescent="0.25">
      <c r="R2848" s="83">
        <f t="shared" si="46"/>
        <v>0</v>
      </c>
      <c r="S2848" s="83">
        <f>IF(T2848="",0,IFERROR(IF(VLOOKUP(T2848,T$73:T2847,1,0)&gt;0,0,0),1))</f>
        <v>0</v>
      </c>
      <c r="T2848" s="95" t="str">
        <f>IF(DATOS!BT2776=P$74,DATOS!C2776,"")</f>
        <v/>
      </c>
    </row>
    <row r="2849" spans="18:20" x14ac:dyDescent="0.25">
      <c r="R2849" s="83">
        <f t="shared" si="46"/>
        <v>0</v>
      </c>
      <c r="S2849" s="83">
        <f>IF(T2849="",0,IFERROR(IF(VLOOKUP(T2849,T$73:T2848,1,0)&gt;0,0,0),1))</f>
        <v>0</v>
      </c>
      <c r="T2849" s="95" t="str">
        <f>IF(DATOS!BT2777=P$74,DATOS!C2777,"")</f>
        <v/>
      </c>
    </row>
    <row r="2850" spans="18:20" x14ac:dyDescent="0.25">
      <c r="R2850" s="83">
        <f t="shared" si="46"/>
        <v>0</v>
      </c>
      <c r="S2850" s="83">
        <f>IF(T2850="",0,IFERROR(IF(VLOOKUP(T2850,T$73:T2849,1,0)&gt;0,0,0),1))</f>
        <v>0</v>
      </c>
      <c r="T2850" s="95" t="str">
        <f>IF(DATOS!BT2778=P$74,DATOS!C2778,"")</f>
        <v/>
      </c>
    </row>
    <row r="2851" spans="18:20" x14ac:dyDescent="0.25">
      <c r="R2851" s="83">
        <f t="shared" si="46"/>
        <v>0</v>
      </c>
      <c r="S2851" s="83">
        <f>IF(T2851="",0,IFERROR(IF(VLOOKUP(T2851,T$73:T2850,1,0)&gt;0,0,0),1))</f>
        <v>0</v>
      </c>
      <c r="T2851" s="95" t="str">
        <f>IF(DATOS!BT2779=P$74,DATOS!C2779,"")</f>
        <v/>
      </c>
    </row>
    <row r="2852" spans="18:20" x14ac:dyDescent="0.25">
      <c r="R2852" s="83">
        <f t="shared" si="46"/>
        <v>0</v>
      </c>
      <c r="S2852" s="83">
        <f>IF(T2852="",0,IFERROR(IF(VLOOKUP(T2852,T$73:T2851,1,0)&gt;0,0,0),1))</f>
        <v>0</v>
      </c>
      <c r="T2852" s="95" t="str">
        <f>IF(DATOS!BT2780=P$74,DATOS!C2780,"")</f>
        <v/>
      </c>
    </row>
    <row r="2853" spans="18:20" x14ac:dyDescent="0.25">
      <c r="R2853" s="83">
        <f t="shared" si="46"/>
        <v>0</v>
      </c>
      <c r="S2853" s="83">
        <f>IF(T2853="",0,IFERROR(IF(VLOOKUP(T2853,T$73:T2852,1,0)&gt;0,0,0),1))</f>
        <v>0</v>
      </c>
      <c r="T2853" s="95" t="str">
        <f>IF(DATOS!BT2781=P$74,DATOS!C2781,"")</f>
        <v/>
      </c>
    </row>
    <row r="2854" spans="18:20" x14ac:dyDescent="0.25">
      <c r="R2854" s="83">
        <f t="shared" si="46"/>
        <v>0</v>
      </c>
      <c r="S2854" s="83">
        <f>IF(T2854="",0,IFERROR(IF(VLOOKUP(T2854,T$73:T2853,1,0)&gt;0,0,0),1))</f>
        <v>0</v>
      </c>
      <c r="T2854" s="95" t="str">
        <f>IF(DATOS!BT2782=P$74,DATOS!C2782,"")</f>
        <v/>
      </c>
    </row>
    <row r="2855" spans="18:20" x14ac:dyDescent="0.25">
      <c r="R2855" s="83">
        <f t="shared" si="46"/>
        <v>0</v>
      </c>
      <c r="S2855" s="83">
        <f>IF(T2855="",0,IFERROR(IF(VLOOKUP(T2855,T$73:T2854,1,0)&gt;0,0,0),1))</f>
        <v>0</v>
      </c>
      <c r="T2855" s="95" t="str">
        <f>IF(DATOS!BT2783=P$74,DATOS!C2783,"")</f>
        <v/>
      </c>
    </row>
    <row r="2856" spans="18:20" x14ac:dyDescent="0.25">
      <c r="R2856" s="83">
        <f t="shared" si="46"/>
        <v>0</v>
      </c>
      <c r="S2856" s="83">
        <f>IF(T2856="",0,IFERROR(IF(VLOOKUP(T2856,T$73:T2855,1,0)&gt;0,0,0),1))</f>
        <v>0</v>
      </c>
      <c r="T2856" s="95" t="str">
        <f>IF(DATOS!BT2784=P$74,DATOS!C2784,"")</f>
        <v/>
      </c>
    </row>
    <row r="2857" spans="18:20" x14ac:dyDescent="0.25">
      <c r="R2857" s="83">
        <f t="shared" si="46"/>
        <v>0</v>
      </c>
      <c r="S2857" s="83">
        <f>IF(T2857="",0,IFERROR(IF(VLOOKUP(T2857,T$73:T2856,1,0)&gt;0,0,0),1))</f>
        <v>0</v>
      </c>
      <c r="T2857" s="95" t="str">
        <f>IF(DATOS!BT2785=P$74,DATOS!C2785,"")</f>
        <v/>
      </c>
    </row>
    <row r="2858" spans="18:20" x14ac:dyDescent="0.25">
      <c r="R2858" s="83">
        <f t="shared" si="46"/>
        <v>0</v>
      </c>
      <c r="S2858" s="83">
        <f>IF(T2858="",0,IFERROR(IF(VLOOKUP(T2858,T$73:T2857,1,0)&gt;0,0,0),1))</f>
        <v>0</v>
      </c>
      <c r="T2858" s="95" t="str">
        <f>IF(DATOS!BT2786=P$74,DATOS!C2786,"")</f>
        <v/>
      </c>
    </row>
    <row r="2859" spans="18:20" x14ac:dyDescent="0.25">
      <c r="R2859" s="83">
        <f t="shared" si="46"/>
        <v>0</v>
      </c>
      <c r="S2859" s="83">
        <f>IF(T2859="",0,IFERROR(IF(VLOOKUP(T2859,T$73:T2858,1,0)&gt;0,0,0),1))</f>
        <v>0</v>
      </c>
      <c r="T2859" s="95" t="str">
        <f>IF(DATOS!BT2787=P$74,DATOS!C2787,"")</f>
        <v/>
      </c>
    </row>
    <row r="2860" spans="18:20" x14ac:dyDescent="0.25">
      <c r="R2860" s="83">
        <f t="shared" si="46"/>
        <v>0</v>
      </c>
      <c r="S2860" s="83">
        <f>IF(T2860="",0,IFERROR(IF(VLOOKUP(T2860,T$73:T2859,1,0)&gt;0,0,0),1))</f>
        <v>0</v>
      </c>
      <c r="T2860" s="95" t="str">
        <f>IF(DATOS!BT2788=P$74,DATOS!C2788,"")</f>
        <v/>
      </c>
    </row>
    <row r="2861" spans="18:20" x14ac:dyDescent="0.25">
      <c r="R2861" s="83">
        <f t="shared" si="46"/>
        <v>0</v>
      </c>
      <c r="S2861" s="83">
        <f>IF(T2861="",0,IFERROR(IF(VLOOKUP(T2861,T$73:T2860,1,0)&gt;0,0,0),1))</f>
        <v>0</v>
      </c>
      <c r="T2861" s="95" t="str">
        <f>IF(DATOS!BT2789=P$74,DATOS!C2789,"")</f>
        <v/>
      </c>
    </row>
    <row r="2862" spans="18:20" x14ac:dyDescent="0.25">
      <c r="R2862" s="83">
        <f t="shared" si="46"/>
        <v>0</v>
      </c>
      <c r="S2862" s="83">
        <f>IF(T2862="",0,IFERROR(IF(VLOOKUP(T2862,T$73:T2861,1,0)&gt;0,0,0),1))</f>
        <v>0</v>
      </c>
      <c r="T2862" s="95" t="str">
        <f>IF(DATOS!BT2790=P$74,DATOS!C2790,"")</f>
        <v/>
      </c>
    </row>
    <row r="2863" spans="18:20" x14ac:dyDescent="0.25">
      <c r="R2863" s="83">
        <f t="shared" si="46"/>
        <v>0</v>
      </c>
      <c r="S2863" s="83">
        <f>IF(T2863="",0,IFERROR(IF(VLOOKUP(T2863,T$73:T2862,1,0)&gt;0,0,0),1))</f>
        <v>0</v>
      </c>
      <c r="T2863" s="95" t="str">
        <f>IF(DATOS!BT2791=P$74,DATOS!C2791,"")</f>
        <v/>
      </c>
    </row>
    <row r="2864" spans="18:20" x14ac:dyDescent="0.25">
      <c r="R2864" s="83">
        <f t="shared" si="46"/>
        <v>0</v>
      </c>
      <c r="S2864" s="83">
        <f>IF(T2864="",0,IFERROR(IF(VLOOKUP(T2864,T$73:T2863,1,0)&gt;0,0,0),1))</f>
        <v>0</v>
      </c>
      <c r="T2864" s="95" t="str">
        <f>IF(DATOS!BT2792=P$74,DATOS!C2792,"")</f>
        <v/>
      </c>
    </row>
    <row r="2865" spans="18:20" x14ac:dyDescent="0.25">
      <c r="R2865" s="83">
        <f t="shared" si="46"/>
        <v>0</v>
      </c>
      <c r="S2865" s="83">
        <f>IF(T2865="",0,IFERROR(IF(VLOOKUP(T2865,T$73:T2864,1,0)&gt;0,0,0),1))</f>
        <v>0</v>
      </c>
      <c r="T2865" s="95" t="str">
        <f>IF(DATOS!BT2793=P$74,DATOS!C2793,"")</f>
        <v/>
      </c>
    </row>
    <row r="2866" spans="18:20" x14ac:dyDescent="0.25">
      <c r="R2866" s="83">
        <f t="shared" si="46"/>
        <v>0</v>
      </c>
      <c r="S2866" s="83">
        <f>IF(T2866="",0,IFERROR(IF(VLOOKUP(T2866,T$73:T2865,1,0)&gt;0,0,0),1))</f>
        <v>0</v>
      </c>
      <c r="T2866" s="95" t="str">
        <f>IF(DATOS!BT2794=P$74,DATOS!C2794,"")</f>
        <v/>
      </c>
    </row>
    <row r="2867" spans="18:20" x14ac:dyDescent="0.25">
      <c r="R2867" s="83">
        <f t="shared" si="46"/>
        <v>0</v>
      </c>
      <c r="S2867" s="83">
        <f>IF(T2867="",0,IFERROR(IF(VLOOKUP(T2867,T$73:T2866,1,0)&gt;0,0,0),1))</f>
        <v>0</v>
      </c>
      <c r="T2867" s="95" t="str">
        <f>IF(DATOS!BT2795=P$74,DATOS!C2795,"")</f>
        <v/>
      </c>
    </row>
    <row r="2868" spans="18:20" x14ac:dyDescent="0.25">
      <c r="R2868" s="83">
        <f t="shared" si="46"/>
        <v>0</v>
      </c>
      <c r="S2868" s="83">
        <f>IF(T2868="",0,IFERROR(IF(VLOOKUP(T2868,T$73:T2867,1,0)&gt;0,0,0),1))</f>
        <v>0</v>
      </c>
      <c r="T2868" s="95" t="str">
        <f>IF(DATOS!BT2796=P$74,DATOS!C2796,"")</f>
        <v/>
      </c>
    </row>
    <row r="2869" spans="18:20" x14ac:dyDescent="0.25">
      <c r="R2869" s="83">
        <f t="shared" si="46"/>
        <v>0</v>
      </c>
      <c r="S2869" s="83">
        <f>IF(T2869="",0,IFERROR(IF(VLOOKUP(T2869,T$73:T2868,1,0)&gt;0,0,0),1))</f>
        <v>0</v>
      </c>
      <c r="T2869" s="95" t="str">
        <f>IF(DATOS!BT2797=P$74,DATOS!C2797,"")</f>
        <v/>
      </c>
    </row>
    <row r="2870" spans="18:20" x14ac:dyDescent="0.25">
      <c r="R2870" s="83">
        <f t="shared" si="46"/>
        <v>0</v>
      </c>
      <c r="S2870" s="83">
        <f>IF(T2870="",0,IFERROR(IF(VLOOKUP(T2870,T$73:T2869,1,0)&gt;0,0,0),1))</f>
        <v>0</v>
      </c>
      <c r="T2870" s="95" t="str">
        <f>IF(DATOS!BT2798=P$74,DATOS!C2798,"")</f>
        <v/>
      </c>
    </row>
    <row r="2871" spans="18:20" x14ac:dyDescent="0.25">
      <c r="R2871" s="83">
        <f t="shared" si="46"/>
        <v>0</v>
      </c>
      <c r="S2871" s="83">
        <f>IF(T2871="",0,IFERROR(IF(VLOOKUP(T2871,T$73:T2870,1,0)&gt;0,0,0),1))</f>
        <v>0</v>
      </c>
      <c r="T2871" s="95" t="str">
        <f>IF(DATOS!BT2799=P$74,DATOS!C2799,"")</f>
        <v/>
      </c>
    </row>
    <row r="2872" spans="18:20" x14ac:dyDescent="0.25">
      <c r="R2872" s="83">
        <f t="shared" si="46"/>
        <v>0</v>
      </c>
      <c r="S2872" s="83">
        <f>IF(T2872="",0,IFERROR(IF(VLOOKUP(T2872,T$73:T2871,1,0)&gt;0,0,0),1))</f>
        <v>0</v>
      </c>
      <c r="T2872" s="95" t="str">
        <f>IF(DATOS!BT2800=P$74,DATOS!C2800,"")</f>
        <v/>
      </c>
    </row>
    <row r="2873" spans="18:20" x14ac:dyDescent="0.25">
      <c r="R2873" s="83">
        <f t="shared" si="46"/>
        <v>0</v>
      </c>
      <c r="S2873" s="83">
        <f>IF(T2873="",0,IFERROR(IF(VLOOKUP(T2873,T$73:T2872,1,0)&gt;0,0,0),1))</f>
        <v>0</v>
      </c>
      <c r="T2873" s="95" t="str">
        <f>IF(DATOS!BT2801=P$74,DATOS!C2801,"")</f>
        <v/>
      </c>
    </row>
    <row r="2874" spans="18:20" x14ac:dyDescent="0.25">
      <c r="R2874" s="83">
        <f t="shared" si="46"/>
        <v>0</v>
      </c>
      <c r="S2874" s="83">
        <f>IF(T2874="",0,IFERROR(IF(VLOOKUP(T2874,T$73:T2873,1,0)&gt;0,0,0),1))</f>
        <v>0</v>
      </c>
      <c r="T2874" s="95" t="str">
        <f>IF(DATOS!BT2802=P$74,DATOS!C2802,"")</f>
        <v/>
      </c>
    </row>
    <row r="2875" spans="18:20" x14ac:dyDescent="0.25">
      <c r="R2875" s="83">
        <f t="shared" si="46"/>
        <v>0</v>
      </c>
      <c r="S2875" s="83">
        <f>IF(T2875="",0,IFERROR(IF(VLOOKUP(T2875,T$73:T2874,1,0)&gt;0,0,0),1))</f>
        <v>0</v>
      </c>
      <c r="T2875" s="95" t="str">
        <f>IF(DATOS!BT2803=P$74,DATOS!C2803,"")</f>
        <v/>
      </c>
    </row>
    <row r="2876" spans="18:20" x14ac:dyDescent="0.25">
      <c r="R2876" s="83">
        <f t="shared" si="46"/>
        <v>0</v>
      </c>
      <c r="S2876" s="83">
        <f>IF(T2876="",0,IFERROR(IF(VLOOKUP(T2876,T$73:T2875,1,0)&gt;0,0,0),1))</f>
        <v>0</v>
      </c>
      <c r="T2876" s="95" t="str">
        <f>IF(DATOS!BT2804=P$74,DATOS!C2804,"")</f>
        <v/>
      </c>
    </row>
    <row r="2877" spans="18:20" x14ac:dyDescent="0.25">
      <c r="R2877" s="83">
        <f t="shared" si="46"/>
        <v>0</v>
      </c>
      <c r="S2877" s="83">
        <f>IF(T2877="",0,IFERROR(IF(VLOOKUP(T2877,T$73:T2876,1,0)&gt;0,0,0),1))</f>
        <v>0</v>
      </c>
      <c r="T2877" s="95" t="str">
        <f>IF(DATOS!BT2805=P$74,DATOS!C2805,"")</f>
        <v/>
      </c>
    </row>
    <row r="2878" spans="18:20" x14ac:dyDescent="0.25">
      <c r="R2878" s="83">
        <f t="shared" si="46"/>
        <v>0</v>
      </c>
      <c r="S2878" s="83">
        <f>IF(T2878="",0,IFERROR(IF(VLOOKUP(T2878,T$73:T2877,1,0)&gt;0,0,0),1))</f>
        <v>0</v>
      </c>
      <c r="T2878" s="95" t="str">
        <f>IF(DATOS!BT2806=P$74,DATOS!C2806,"")</f>
        <v/>
      </c>
    </row>
    <row r="2879" spans="18:20" x14ac:dyDescent="0.25">
      <c r="R2879" s="83">
        <f t="shared" si="46"/>
        <v>0</v>
      </c>
      <c r="S2879" s="83">
        <f>IF(T2879="",0,IFERROR(IF(VLOOKUP(T2879,T$73:T2878,1,0)&gt;0,0,0),1))</f>
        <v>0</v>
      </c>
      <c r="T2879" s="95" t="str">
        <f>IF(DATOS!BT2807=P$74,DATOS!C2807,"")</f>
        <v/>
      </c>
    </row>
    <row r="2880" spans="18:20" x14ac:dyDescent="0.25">
      <c r="R2880" s="83">
        <f t="shared" si="46"/>
        <v>0</v>
      </c>
      <c r="S2880" s="83">
        <f>IF(T2880="",0,IFERROR(IF(VLOOKUP(T2880,T$73:T2879,1,0)&gt;0,0,0),1))</f>
        <v>0</v>
      </c>
      <c r="T2880" s="95" t="str">
        <f>IF(DATOS!BT2808=P$74,DATOS!C2808,"")</f>
        <v/>
      </c>
    </row>
    <row r="2881" spans="18:20" x14ac:dyDescent="0.25">
      <c r="R2881" s="83">
        <f t="shared" si="46"/>
        <v>0</v>
      </c>
      <c r="S2881" s="83">
        <f>IF(T2881="",0,IFERROR(IF(VLOOKUP(T2881,T$73:T2880,1,0)&gt;0,0,0),1))</f>
        <v>0</v>
      </c>
      <c r="T2881" s="95" t="str">
        <f>IF(DATOS!BT2809=P$74,DATOS!C2809,"")</f>
        <v/>
      </c>
    </row>
    <row r="2882" spans="18:20" x14ac:dyDescent="0.25">
      <c r="R2882" s="83">
        <f t="shared" si="46"/>
        <v>0</v>
      </c>
      <c r="S2882" s="83">
        <f>IF(T2882="",0,IFERROR(IF(VLOOKUP(T2882,T$73:T2881,1,0)&gt;0,0,0),1))</f>
        <v>0</v>
      </c>
      <c r="T2882" s="95" t="str">
        <f>IF(DATOS!BT2810=P$74,DATOS!C2810,"")</f>
        <v/>
      </c>
    </row>
    <row r="2883" spans="18:20" x14ac:dyDescent="0.25">
      <c r="R2883" s="83">
        <f t="shared" si="46"/>
        <v>0</v>
      </c>
      <c r="S2883" s="83">
        <f>IF(T2883="",0,IFERROR(IF(VLOOKUP(T2883,T$73:T2882,1,0)&gt;0,0,0),1))</f>
        <v>0</v>
      </c>
      <c r="T2883" s="95" t="str">
        <f>IF(DATOS!BT2811=P$74,DATOS!C2811,"")</f>
        <v/>
      </c>
    </row>
    <row r="2884" spans="18:20" x14ac:dyDescent="0.25">
      <c r="R2884" s="83">
        <f t="shared" si="46"/>
        <v>0</v>
      </c>
      <c r="S2884" s="83">
        <f>IF(T2884="",0,IFERROR(IF(VLOOKUP(T2884,T$73:T2883,1,0)&gt;0,0,0),1))</f>
        <v>0</v>
      </c>
      <c r="T2884" s="95" t="str">
        <f>IF(DATOS!BT2812=P$74,DATOS!C2812,"")</f>
        <v/>
      </c>
    </row>
    <row r="2885" spans="18:20" x14ac:dyDescent="0.25">
      <c r="R2885" s="83">
        <f t="shared" si="46"/>
        <v>0</v>
      </c>
      <c r="S2885" s="83">
        <f>IF(T2885="",0,IFERROR(IF(VLOOKUP(T2885,T$73:T2884,1,0)&gt;0,0,0),1))</f>
        <v>0</v>
      </c>
      <c r="T2885" s="95" t="str">
        <f>IF(DATOS!BT2813=P$74,DATOS!C2813,"")</f>
        <v/>
      </c>
    </row>
    <row r="2886" spans="18:20" x14ac:dyDescent="0.25">
      <c r="R2886" s="83">
        <f t="shared" si="46"/>
        <v>0</v>
      </c>
      <c r="S2886" s="83">
        <f>IF(T2886="",0,IFERROR(IF(VLOOKUP(T2886,T$73:T2885,1,0)&gt;0,0,0),1))</f>
        <v>0</v>
      </c>
      <c r="T2886" s="95" t="str">
        <f>IF(DATOS!BT2814=P$74,DATOS!C2814,"")</f>
        <v/>
      </c>
    </row>
    <row r="2887" spans="18:20" x14ac:dyDescent="0.25">
      <c r="R2887" s="83">
        <f t="shared" si="46"/>
        <v>0</v>
      </c>
      <c r="S2887" s="83">
        <f>IF(T2887="",0,IFERROR(IF(VLOOKUP(T2887,T$73:T2886,1,0)&gt;0,0,0),1))</f>
        <v>0</v>
      </c>
      <c r="T2887" s="95" t="str">
        <f>IF(DATOS!BT2815=P$74,DATOS!C2815,"")</f>
        <v/>
      </c>
    </row>
    <row r="2888" spans="18:20" x14ac:dyDescent="0.25">
      <c r="R2888" s="83">
        <f t="shared" si="46"/>
        <v>0</v>
      </c>
      <c r="S2888" s="83">
        <f>IF(T2888="",0,IFERROR(IF(VLOOKUP(T2888,T$73:T2887,1,0)&gt;0,0,0),1))</f>
        <v>0</v>
      </c>
      <c r="T2888" s="95" t="str">
        <f>IF(DATOS!BT2816=P$74,DATOS!C2816,"")</f>
        <v/>
      </c>
    </row>
    <row r="2889" spans="18:20" x14ac:dyDescent="0.25">
      <c r="R2889" s="83">
        <f t="shared" si="46"/>
        <v>0</v>
      </c>
      <c r="S2889" s="83">
        <f>IF(T2889="",0,IFERROR(IF(VLOOKUP(T2889,T$73:T2888,1,0)&gt;0,0,0),1))</f>
        <v>0</v>
      </c>
      <c r="T2889" s="95" t="str">
        <f>IF(DATOS!BT2817=P$74,DATOS!C2817,"")</f>
        <v/>
      </c>
    </row>
    <row r="2890" spans="18:20" x14ac:dyDescent="0.25">
      <c r="R2890" s="83">
        <f t="shared" ref="R2890:R2953" si="47">R2889+S2890</f>
        <v>0</v>
      </c>
      <c r="S2890" s="83">
        <f>IF(T2890="",0,IFERROR(IF(VLOOKUP(T2890,T$73:T2889,1,0)&gt;0,0,0),1))</f>
        <v>0</v>
      </c>
      <c r="T2890" s="95" t="str">
        <f>IF(DATOS!BT2818=P$74,DATOS!C2818,"")</f>
        <v/>
      </c>
    </row>
    <row r="2891" spans="18:20" x14ac:dyDescent="0.25">
      <c r="R2891" s="83">
        <f t="shared" si="47"/>
        <v>0</v>
      </c>
      <c r="S2891" s="83">
        <f>IF(T2891="",0,IFERROR(IF(VLOOKUP(T2891,T$73:T2890,1,0)&gt;0,0,0),1))</f>
        <v>0</v>
      </c>
      <c r="T2891" s="95" t="str">
        <f>IF(DATOS!BT2819=P$74,DATOS!C2819,"")</f>
        <v/>
      </c>
    </row>
    <row r="2892" spans="18:20" x14ac:dyDescent="0.25">
      <c r="R2892" s="83">
        <f t="shared" si="47"/>
        <v>0</v>
      </c>
      <c r="S2892" s="83">
        <f>IF(T2892="",0,IFERROR(IF(VLOOKUP(T2892,T$73:T2891,1,0)&gt;0,0,0),1))</f>
        <v>0</v>
      </c>
      <c r="T2892" s="95" t="str">
        <f>IF(DATOS!BT2820=P$74,DATOS!C2820,"")</f>
        <v/>
      </c>
    </row>
    <row r="2893" spans="18:20" x14ac:dyDescent="0.25">
      <c r="R2893" s="83">
        <f t="shared" si="47"/>
        <v>0</v>
      </c>
      <c r="S2893" s="83">
        <f>IF(T2893="",0,IFERROR(IF(VLOOKUP(T2893,T$73:T2892,1,0)&gt;0,0,0),1))</f>
        <v>0</v>
      </c>
      <c r="T2893" s="95" t="str">
        <f>IF(DATOS!BT2821=P$74,DATOS!C2821,"")</f>
        <v/>
      </c>
    </row>
    <row r="2894" spans="18:20" x14ac:dyDescent="0.25">
      <c r="R2894" s="83">
        <f t="shared" si="47"/>
        <v>0</v>
      </c>
      <c r="S2894" s="83">
        <f>IF(T2894="",0,IFERROR(IF(VLOOKUP(T2894,T$73:T2893,1,0)&gt;0,0,0),1))</f>
        <v>0</v>
      </c>
      <c r="T2894" s="95" t="str">
        <f>IF(DATOS!BT2822=P$74,DATOS!C2822,"")</f>
        <v/>
      </c>
    </row>
    <row r="2895" spans="18:20" x14ac:dyDescent="0.25">
      <c r="R2895" s="83">
        <f t="shared" si="47"/>
        <v>0</v>
      </c>
      <c r="S2895" s="83">
        <f>IF(T2895="",0,IFERROR(IF(VLOOKUP(T2895,T$73:T2894,1,0)&gt;0,0,0),1))</f>
        <v>0</v>
      </c>
      <c r="T2895" s="95" t="str">
        <f>IF(DATOS!BT2823=P$74,DATOS!C2823,"")</f>
        <v/>
      </c>
    </row>
    <row r="2896" spans="18:20" x14ac:dyDescent="0.25">
      <c r="R2896" s="83">
        <f t="shared" si="47"/>
        <v>0</v>
      </c>
      <c r="S2896" s="83">
        <f>IF(T2896="",0,IFERROR(IF(VLOOKUP(T2896,T$73:T2895,1,0)&gt;0,0,0),1))</f>
        <v>0</v>
      </c>
      <c r="T2896" s="95" t="str">
        <f>IF(DATOS!BT2824=P$74,DATOS!C2824,"")</f>
        <v/>
      </c>
    </row>
    <row r="2897" spans="18:20" x14ac:dyDescent="0.25">
      <c r="R2897" s="83">
        <f t="shared" si="47"/>
        <v>0</v>
      </c>
      <c r="S2897" s="83">
        <f>IF(T2897="",0,IFERROR(IF(VLOOKUP(T2897,T$73:T2896,1,0)&gt;0,0,0),1))</f>
        <v>0</v>
      </c>
      <c r="T2897" s="95" t="str">
        <f>IF(DATOS!BT2825=P$74,DATOS!C2825,"")</f>
        <v/>
      </c>
    </row>
    <row r="2898" spans="18:20" x14ac:dyDescent="0.25">
      <c r="R2898" s="83">
        <f t="shared" si="47"/>
        <v>0</v>
      </c>
      <c r="S2898" s="83">
        <f>IF(T2898="",0,IFERROR(IF(VLOOKUP(T2898,T$73:T2897,1,0)&gt;0,0,0),1))</f>
        <v>0</v>
      </c>
      <c r="T2898" s="95" t="str">
        <f>IF(DATOS!BT2826=P$74,DATOS!C2826,"")</f>
        <v/>
      </c>
    </row>
    <row r="2899" spans="18:20" x14ac:dyDescent="0.25">
      <c r="R2899" s="83">
        <f t="shared" si="47"/>
        <v>0</v>
      </c>
      <c r="S2899" s="83">
        <f>IF(T2899="",0,IFERROR(IF(VLOOKUP(T2899,T$73:T2898,1,0)&gt;0,0,0),1))</f>
        <v>0</v>
      </c>
      <c r="T2899" s="95" t="str">
        <f>IF(DATOS!BT2827=P$74,DATOS!C2827,"")</f>
        <v/>
      </c>
    </row>
    <row r="2900" spans="18:20" x14ac:dyDescent="0.25">
      <c r="R2900" s="83">
        <f t="shared" si="47"/>
        <v>0</v>
      </c>
      <c r="S2900" s="83">
        <f>IF(T2900="",0,IFERROR(IF(VLOOKUP(T2900,T$73:T2899,1,0)&gt;0,0,0),1))</f>
        <v>0</v>
      </c>
      <c r="T2900" s="95" t="str">
        <f>IF(DATOS!BT2828=P$74,DATOS!C2828,"")</f>
        <v/>
      </c>
    </row>
    <row r="2901" spans="18:20" x14ac:dyDescent="0.25">
      <c r="R2901" s="83">
        <f t="shared" si="47"/>
        <v>0</v>
      </c>
      <c r="S2901" s="83">
        <f>IF(T2901="",0,IFERROR(IF(VLOOKUP(T2901,T$73:T2900,1,0)&gt;0,0,0),1))</f>
        <v>0</v>
      </c>
      <c r="T2901" s="95" t="str">
        <f>IF(DATOS!BT2829=P$74,DATOS!C2829,"")</f>
        <v/>
      </c>
    </row>
    <row r="2902" spans="18:20" x14ac:dyDescent="0.25">
      <c r="R2902" s="83">
        <f t="shared" si="47"/>
        <v>0</v>
      </c>
      <c r="S2902" s="83">
        <f>IF(T2902="",0,IFERROR(IF(VLOOKUP(T2902,T$73:T2901,1,0)&gt;0,0,0),1))</f>
        <v>0</v>
      </c>
      <c r="T2902" s="95" t="str">
        <f>IF(DATOS!BT2830=P$74,DATOS!C2830,"")</f>
        <v/>
      </c>
    </row>
    <row r="2903" spans="18:20" x14ac:dyDescent="0.25">
      <c r="R2903" s="83">
        <f t="shared" si="47"/>
        <v>0</v>
      </c>
      <c r="S2903" s="83">
        <f>IF(T2903="",0,IFERROR(IF(VLOOKUP(T2903,T$73:T2902,1,0)&gt;0,0,0),1))</f>
        <v>0</v>
      </c>
      <c r="T2903" s="95" t="str">
        <f>IF(DATOS!BT2831=P$74,DATOS!C2831,"")</f>
        <v/>
      </c>
    </row>
    <row r="2904" spans="18:20" x14ac:dyDescent="0.25">
      <c r="R2904" s="83">
        <f t="shared" si="47"/>
        <v>0</v>
      </c>
      <c r="S2904" s="83">
        <f>IF(T2904="",0,IFERROR(IF(VLOOKUP(T2904,T$73:T2903,1,0)&gt;0,0,0),1))</f>
        <v>0</v>
      </c>
      <c r="T2904" s="95" t="str">
        <f>IF(DATOS!BT2832=P$74,DATOS!C2832,"")</f>
        <v/>
      </c>
    </row>
    <row r="2905" spans="18:20" x14ac:dyDescent="0.25">
      <c r="R2905" s="83">
        <f t="shared" si="47"/>
        <v>0</v>
      </c>
      <c r="S2905" s="83">
        <f>IF(T2905="",0,IFERROR(IF(VLOOKUP(T2905,T$73:T2904,1,0)&gt;0,0,0),1))</f>
        <v>0</v>
      </c>
      <c r="T2905" s="95" t="str">
        <f>IF(DATOS!BT2833=P$74,DATOS!C2833,"")</f>
        <v/>
      </c>
    </row>
    <row r="2906" spans="18:20" x14ac:dyDescent="0.25">
      <c r="R2906" s="83">
        <f t="shared" si="47"/>
        <v>0</v>
      </c>
      <c r="S2906" s="83">
        <f>IF(T2906="",0,IFERROR(IF(VLOOKUP(T2906,T$73:T2905,1,0)&gt;0,0,0),1))</f>
        <v>0</v>
      </c>
      <c r="T2906" s="95" t="str">
        <f>IF(DATOS!BT2834=P$74,DATOS!C2834,"")</f>
        <v/>
      </c>
    </row>
    <row r="2907" spans="18:20" x14ac:dyDescent="0.25">
      <c r="R2907" s="83">
        <f t="shared" si="47"/>
        <v>0</v>
      </c>
      <c r="S2907" s="83">
        <f>IF(T2907="",0,IFERROR(IF(VLOOKUP(T2907,T$73:T2906,1,0)&gt;0,0,0),1))</f>
        <v>0</v>
      </c>
      <c r="T2907" s="95" t="str">
        <f>IF(DATOS!BT2835=P$74,DATOS!C2835,"")</f>
        <v/>
      </c>
    </row>
    <row r="2908" spans="18:20" x14ac:dyDescent="0.25">
      <c r="R2908" s="83">
        <f t="shared" si="47"/>
        <v>0</v>
      </c>
      <c r="S2908" s="83">
        <f>IF(T2908="",0,IFERROR(IF(VLOOKUP(T2908,T$73:T2907,1,0)&gt;0,0,0),1))</f>
        <v>0</v>
      </c>
      <c r="T2908" s="95" t="str">
        <f>IF(DATOS!BT2836=P$74,DATOS!C2836,"")</f>
        <v/>
      </c>
    </row>
    <row r="2909" spans="18:20" x14ac:dyDescent="0.25">
      <c r="R2909" s="83">
        <f t="shared" si="47"/>
        <v>0</v>
      </c>
      <c r="S2909" s="83">
        <f>IF(T2909="",0,IFERROR(IF(VLOOKUP(T2909,T$73:T2908,1,0)&gt;0,0,0),1))</f>
        <v>0</v>
      </c>
      <c r="T2909" s="95" t="str">
        <f>IF(DATOS!BT2837=P$74,DATOS!C2837,"")</f>
        <v/>
      </c>
    </row>
    <row r="2910" spans="18:20" x14ac:dyDescent="0.25">
      <c r="R2910" s="83">
        <f t="shared" si="47"/>
        <v>0</v>
      </c>
      <c r="S2910" s="83">
        <f>IF(T2910="",0,IFERROR(IF(VLOOKUP(T2910,T$73:T2909,1,0)&gt;0,0,0),1))</f>
        <v>0</v>
      </c>
      <c r="T2910" s="95" t="str">
        <f>IF(DATOS!BT2838=P$74,DATOS!C2838,"")</f>
        <v/>
      </c>
    </row>
    <row r="2911" spans="18:20" x14ac:dyDescent="0.25">
      <c r="R2911" s="83">
        <f t="shared" si="47"/>
        <v>0</v>
      </c>
      <c r="S2911" s="83">
        <f>IF(T2911="",0,IFERROR(IF(VLOOKUP(T2911,T$73:T2910,1,0)&gt;0,0,0),1))</f>
        <v>0</v>
      </c>
      <c r="T2911" s="95" t="str">
        <f>IF(DATOS!BT2839=P$74,DATOS!C2839,"")</f>
        <v/>
      </c>
    </row>
    <row r="2912" spans="18:20" x14ac:dyDescent="0.25">
      <c r="R2912" s="83">
        <f t="shared" si="47"/>
        <v>0</v>
      </c>
      <c r="S2912" s="83">
        <f>IF(T2912="",0,IFERROR(IF(VLOOKUP(T2912,T$73:T2911,1,0)&gt;0,0,0),1))</f>
        <v>0</v>
      </c>
      <c r="T2912" s="95" t="str">
        <f>IF(DATOS!BT2840=P$74,DATOS!C2840,"")</f>
        <v/>
      </c>
    </row>
    <row r="2913" spans="18:20" x14ac:dyDescent="0.25">
      <c r="R2913" s="83">
        <f t="shared" si="47"/>
        <v>0</v>
      </c>
      <c r="S2913" s="83">
        <f>IF(T2913="",0,IFERROR(IF(VLOOKUP(T2913,T$73:T2912,1,0)&gt;0,0,0),1))</f>
        <v>0</v>
      </c>
      <c r="T2913" s="95" t="str">
        <f>IF(DATOS!BT2841=P$74,DATOS!C2841,"")</f>
        <v/>
      </c>
    </row>
    <row r="2914" spans="18:20" x14ac:dyDescent="0.25">
      <c r="R2914" s="83">
        <f t="shared" si="47"/>
        <v>0</v>
      </c>
      <c r="S2914" s="83">
        <f>IF(T2914="",0,IFERROR(IF(VLOOKUP(T2914,T$73:T2913,1,0)&gt;0,0,0),1))</f>
        <v>0</v>
      </c>
      <c r="T2914" s="95" t="str">
        <f>IF(DATOS!BT2842=P$74,DATOS!C2842,"")</f>
        <v/>
      </c>
    </row>
    <row r="2915" spans="18:20" x14ac:dyDescent="0.25">
      <c r="R2915" s="83">
        <f t="shared" si="47"/>
        <v>0</v>
      </c>
      <c r="S2915" s="83">
        <f>IF(T2915="",0,IFERROR(IF(VLOOKUP(T2915,T$73:T2914,1,0)&gt;0,0,0),1))</f>
        <v>0</v>
      </c>
      <c r="T2915" s="95" t="str">
        <f>IF(DATOS!BT2843=P$74,DATOS!C2843,"")</f>
        <v/>
      </c>
    </row>
    <row r="2916" spans="18:20" x14ac:dyDescent="0.25">
      <c r="R2916" s="83">
        <f t="shared" si="47"/>
        <v>0</v>
      </c>
      <c r="S2916" s="83">
        <f>IF(T2916="",0,IFERROR(IF(VLOOKUP(T2916,T$73:T2915,1,0)&gt;0,0,0),1))</f>
        <v>0</v>
      </c>
      <c r="T2916" s="95" t="str">
        <f>IF(DATOS!BT2844=P$74,DATOS!C2844,"")</f>
        <v/>
      </c>
    </row>
    <row r="2917" spans="18:20" x14ac:dyDescent="0.25">
      <c r="R2917" s="83">
        <f t="shared" si="47"/>
        <v>0</v>
      </c>
      <c r="S2917" s="83">
        <f>IF(T2917="",0,IFERROR(IF(VLOOKUP(T2917,T$73:T2916,1,0)&gt;0,0,0),1))</f>
        <v>0</v>
      </c>
      <c r="T2917" s="95" t="str">
        <f>IF(DATOS!BT2845=P$74,DATOS!C2845,"")</f>
        <v/>
      </c>
    </row>
    <row r="2918" spans="18:20" x14ac:dyDescent="0.25">
      <c r="R2918" s="83">
        <f t="shared" si="47"/>
        <v>0</v>
      </c>
      <c r="S2918" s="83">
        <f>IF(T2918="",0,IFERROR(IF(VLOOKUP(T2918,T$73:T2917,1,0)&gt;0,0,0),1))</f>
        <v>0</v>
      </c>
      <c r="T2918" s="95" t="str">
        <f>IF(DATOS!BT2846=P$74,DATOS!C2846,"")</f>
        <v/>
      </c>
    </row>
    <row r="2919" spans="18:20" x14ac:dyDescent="0.25">
      <c r="R2919" s="83">
        <f t="shared" si="47"/>
        <v>0</v>
      </c>
      <c r="S2919" s="83">
        <f>IF(T2919="",0,IFERROR(IF(VLOOKUP(T2919,T$73:T2918,1,0)&gt;0,0,0),1))</f>
        <v>0</v>
      </c>
      <c r="T2919" s="95" t="str">
        <f>IF(DATOS!BT2847=P$74,DATOS!C2847,"")</f>
        <v/>
      </c>
    </row>
    <row r="2920" spans="18:20" x14ac:dyDescent="0.25">
      <c r="R2920" s="83">
        <f t="shared" si="47"/>
        <v>0</v>
      </c>
      <c r="S2920" s="83">
        <f>IF(T2920="",0,IFERROR(IF(VLOOKUP(T2920,T$73:T2919,1,0)&gt;0,0,0),1))</f>
        <v>0</v>
      </c>
      <c r="T2920" s="95" t="str">
        <f>IF(DATOS!BT2848=P$74,DATOS!C2848,"")</f>
        <v/>
      </c>
    </row>
    <row r="2921" spans="18:20" x14ac:dyDescent="0.25">
      <c r="R2921" s="83">
        <f t="shared" si="47"/>
        <v>0</v>
      </c>
      <c r="S2921" s="83">
        <f>IF(T2921="",0,IFERROR(IF(VLOOKUP(T2921,T$73:T2920,1,0)&gt;0,0,0),1))</f>
        <v>0</v>
      </c>
      <c r="T2921" s="95" t="str">
        <f>IF(DATOS!BT2849=P$74,DATOS!C2849,"")</f>
        <v/>
      </c>
    </row>
    <row r="2922" spans="18:20" x14ac:dyDescent="0.25">
      <c r="R2922" s="83">
        <f t="shared" si="47"/>
        <v>0</v>
      </c>
      <c r="S2922" s="83">
        <f>IF(T2922="",0,IFERROR(IF(VLOOKUP(T2922,T$73:T2921,1,0)&gt;0,0,0),1))</f>
        <v>0</v>
      </c>
      <c r="T2922" s="95" t="str">
        <f>IF(DATOS!BT2850=P$74,DATOS!C2850,"")</f>
        <v/>
      </c>
    </row>
    <row r="2923" spans="18:20" x14ac:dyDescent="0.25">
      <c r="R2923" s="83">
        <f t="shared" si="47"/>
        <v>0</v>
      </c>
      <c r="S2923" s="83">
        <f>IF(T2923="",0,IFERROR(IF(VLOOKUP(T2923,T$73:T2922,1,0)&gt;0,0,0),1))</f>
        <v>0</v>
      </c>
      <c r="T2923" s="95" t="str">
        <f>IF(DATOS!BT2851=P$74,DATOS!C2851,"")</f>
        <v/>
      </c>
    </row>
    <row r="2924" spans="18:20" x14ac:dyDescent="0.25">
      <c r="R2924" s="83">
        <f t="shared" si="47"/>
        <v>0</v>
      </c>
      <c r="S2924" s="83">
        <f>IF(T2924="",0,IFERROR(IF(VLOOKUP(T2924,T$73:T2923,1,0)&gt;0,0,0),1))</f>
        <v>0</v>
      </c>
      <c r="T2924" s="95" t="str">
        <f>IF(DATOS!BT2852=P$74,DATOS!C2852,"")</f>
        <v/>
      </c>
    </row>
    <row r="2925" spans="18:20" x14ac:dyDescent="0.25">
      <c r="R2925" s="83">
        <f t="shared" si="47"/>
        <v>0</v>
      </c>
      <c r="S2925" s="83">
        <f>IF(T2925="",0,IFERROR(IF(VLOOKUP(T2925,T$73:T2924,1,0)&gt;0,0,0),1))</f>
        <v>0</v>
      </c>
      <c r="T2925" s="95" t="str">
        <f>IF(DATOS!BT2853=P$74,DATOS!C2853,"")</f>
        <v/>
      </c>
    </row>
    <row r="2926" spans="18:20" x14ac:dyDescent="0.25">
      <c r="R2926" s="83">
        <f t="shared" si="47"/>
        <v>0</v>
      </c>
      <c r="S2926" s="83">
        <f>IF(T2926="",0,IFERROR(IF(VLOOKUP(T2926,T$73:T2925,1,0)&gt;0,0,0),1))</f>
        <v>0</v>
      </c>
      <c r="T2926" s="95" t="str">
        <f>IF(DATOS!BT2854=P$74,DATOS!C2854,"")</f>
        <v/>
      </c>
    </row>
    <row r="2927" spans="18:20" x14ac:dyDescent="0.25">
      <c r="R2927" s="83">
        <f t="shared" si="47"/>
        <v>0</v>
      </c>
      <c r="S2927" s="83">
        <f>IF(T2927="",0,IFERROR(IF(VLOOKUP(T2927,T$73:T2926,1,0)&gt;0,0,0),1))</f>
        <v>0</v>
      </c>
      <c r="T2927" s="95" t="str">
        <f>IF(DATOS!BT2855=P$74,DATOS!C2855,"")</f>
        <v/>
      </c>
    </row>
    <row r="2928" spans="18:20" x14ac:dyDescent="0.25">
      <c r="R2928" s="83">
        <f t="shared" si="47"/>
        <v>0</v>
      </c>
      <c r="S2928" s="83">
        <f>IF(T2928="",0,IFERROR(IF(VLOOKUP(T2928,T$73:T2927,1,0)&gt;0,0,0),1))</f>
        <v>0</v>
      </c>
      <c r="T2928" s="95" t="str">
        <f>IF(DATOS!BT2856=P$74,DATOS!C2856,"")</f>
        <v/>
      </c>
    </row>
    <row r="2929" spans="18:20" x14ac:dyDescent="0.25">
      <c r="R2929" s="83">
        <f t="shared" si="47"/>
        <v>0</v>
      </c>
      <c r="S2929" s="83">
        <f>IF(T2929="",0,IFERROR(IF(VLOOKUP(T2929,T$73:T2928,1,0)&gt;0,0,0),1))</f>
        <v>0</v>
      </c>
      <c r="T2929" s="95" t="str">
        <f>IF(DATOS!BT2857=P$74,DATOS!C2857,"")</f>
        <v/>
      </c>
    </row>
    <row r="2930" spans="18:20" x14ac:dyDescent="0.25">
      <c r="R2930" s="83">
        <f t="shared" si="47"/>
        <v>0</v>
      </c>
      <c r="S2930" s="83">
        <f>IF(T2930="",0,IFERROR(IF(VLOOKUP(T2930,T$73:T2929,1,0)&gt;0,0,0),1))</f>
        <v>0</v>
      </c>
      <c r="T2930" s="95" t="str">
        <f>IF(DATOS!BT2858=P$74,DATOS!C2858,"")</f>
        <v/>
      </c>
    </row>
    <row r="2931" spans="18:20" x14ac:dyDescent="0.25">
      <c r="R2931" s="83">
        <f t="shared" si="47"/>
        <v>0</v>
      </c>
      <c r="S2931" s="83">
        <f>IF(T2931="",0,IFERROR(IF(VLOOKUP(T2931,T$73:T2930,1,0)&gt;0,0,0),1))</f>
        <v>0</v>
      </c>
      <c r="T2931" s="95" t="str">
        <f>IF(DATOS!BT2859=P$74,DATOS!C2859,"")</f>
        <v/>
      </c>
    </row>
    <row r="2932" spans="18:20" x14ac:dyDescent="0.25">
      <c r="R2932" s="83">
        <f t="shared" si="47"/>
        <v>0</v>
      </c>
      <c r="S2932" s="83">
        <f>IF(T2932="",0,IFERROR(IF(VLOOKUP(T2932,T$73:T2931,1,0)&gt;0,0,0),1))</f>
        <v>0</v>
      </c>
      <c r="T2932" s="95" t="str">
        <f>IF(DATOS!BT2860=P$74,DATOS!C2860,"")</f>
        <v/>
      </c>
    </row>
    <row r="2933" spans="18:20" x14ac:dyDescent="0.25">
      <c r="R2933" s="83">
        <f t="shared" si="47"/>
        <v>0</v>
      </c>
      <c r="S2933" s="83">
        <f>IF(T2933="",0,IFERROR(IF(VLOOKUP(T2933,T$73:T2932,1,0)&gt;0,0,0),1))</f>
        <v>0</v>
      </c>
      <c r="T2933" s="95" t="str">
        <f>IF(DATOS!BT2861=P$74,DATOS!C2861,"")</f>
        <v/>
      </c>
    </row>
    <row r="2934" spans="18:20" x14ac:dyDescent="0.25">
      <c r="R2934" s="83">
        <f t="shared" si="47"/>
        <v>0</v>
      </c>
      <c r="S2934" s="83">
        <f>IF(T2934="",0,IFERROR(IF(VLOOKUP(T2934,T$73:T2933,1,0)&gt;0,0,0),1))</f>
        <v>0</v>
      </c>
      <c r="T2934" s="95" t="str">
        <f>IF(DATOS!BT2862=P$74,DATOS!C2862,"")</f>
        <v/>
      </c>
    </row>
    <row r="2935" spans="18:20" x14ac:dyDescent="0.25">
      <c r="R2935" s="83">
        <f t="shared" si="47"/>
        <v>0</v>
      </c>
      <c r="S2935" s="83">
        <f>IF(T2935="",0,IFERROR(IF(VLOOKUP(T2935,T$73:T2934,1,0)&gt;0,0,0),1))</f>
        <v>0</v>
      </c>
      <c r="T2935" s="95" t="str">
        <f>IF(DATOS!BT2863=P$74,DATOS!C2863,"")</f>
        <v/>
      </c>
    </row>
    <row r="2936" spans="18:20" x14ac:dyDescent="0.25">
      <c r="R2936" s="83">
        <f t="shared" si="47"/>
        <v>0</v>
      </c>
      <c r="S2936" s="83">
        <f>IF(T2936="",0,IFERROR(IF(VLOOKUP(T2936,T$73:T2935,1,0)&gt;0,0,0),1))</f>
        <v>0</v>
      </c>
      <c r="T2936" s="95" t="str">
        <f>IF(DATOS!BT2864=P$74,DATOS!C2864,"")</f>
        <v/>
      </c>
    </row>
    <row r="2937" spans="18:20" x14ac:dyDescent="0.25">
      <c r="R2937" s="83">
        <f t="shared" si="47"/>
        <v>0</v>
      </c>
      <c r="S2937" s="83">
        <f>IF(T2937="",0,IFERROR(IF(VLOOKUP(T2937,T$73:T2936,1,0)&gt;0,0,0),1))</f>
        <v>0</v>
      </c>
      <c r="T2937" s="95" t="str">
        <f>IF(DATOS!BT2865=P$74,DATOS!C2865,"")</f>
        <v/>
      </c>
    </row>
    <row r="2938" spans="18:20" x14ac:dyDescent="0.25">
      <c r="R2938" s="83">
        <f t="shared" si="47"/>
        <v>0</v>
      </c>
      <c r="S2938" s="83">
        <f>IF(T2938="",0,IFERROR(IF(VLOOKUP(T2938,T$73:T2937,1,0)&gt;0,0,0),1))</f>
        <v>0</v>
      </c>
      <c r="T2938" s="95" t="str">
        <f>IF(DATOS!BT2866=P$74,DATOS!C2866,"")</f>
        <v/>
      </c>
    </row>
    <row r="2939" spans="18:20" x14ac:dyDescent="0.25">
      <c r="R2939" s="83">
        <f t="shared" si="47"/>
        <v>0</v>
      </c>
      <c r="S2939" s="83">
        <f>IF(T2939="",0,IFERROR(IF(VLOOKUP(T2939,T$73:T2938,1,0)&gt;0,0,0),1))</f>
        <v>0</v>
      </c>
      <c r="T2939" s="95" t="str">
        <f>IF(DATOS!BT2867=P$74,DATOS!C2867,"")</f>
        <v/>
      </c>
    </row>
    <row r="2940" spans="18:20" x14ac:dyDescent="0.25">
      <c r="R2940" s="83">
        <f t="shared" si="47"/>
        <v>0</v>
      </c>
      <c r="S2940" s="83">
        <f>IF(T2940="",0,IFERROR(IF(VLOOKUP(T2940,T$73:T2939,1,0)&gt;0,0,0),1))</f>
        <v>0</v>
      </c>
      <c r="T2940" s="95" t="str">
        <f>IF(DATOS!BT2868=P$74,DATOS!C2868,"")</f>
        <v/>
      </c>
    </row>
    <row r="2941" spans="18:20" x14ac:dyDescent="0.25">
      <c r="R2941" s="83">
        <f t="shared" si="47"/>
        <v>0</v>
      </c>
      <c r="S2941" s="83">
        <f>IF(T2941="",0,IFERROR(IF(VLOOKUP(T2941,T$73:T2940,1,0)&gt;0,0,0),1))</f>
        <v>0</v>
      </c>
      <c r="T2941" s="95" t="str">
        <f>IF(DATOS!BT2869=P$74,DATOS!C2869,"")</f>
        <v/>
      </c>
    </row>
    <row r="2942" spans="18:20" x14ac:dyDescent="0.25">
      <c r="R2942" s="83">
        <f t="shared" si="47"/>
        <v>0</v>
      </c>
      <c r="S2942" s="83">
        <f>IF(T2942="",0,IFERROR(IF(VLOOKUP(T2942,T$73:T2941,1,0)&gt;0,0,0),1))</f>
        <v>0</v>
      </c>
      <c r="T2942" s="95" t="str">
        <f>IF(DATOS!BT2870=P$74,DATOS!C2870,"")</f>
        <v/>
      </c>
    </row>
    <row r="2943" spans="18:20" x14ac:dyDescent="0.25">
      <c r="R2943" s="83">
        <f t="shared" si="47"/>
        <v>0</v>
      </c>
      <c r="S2943" s="83">
        <f>IF(T2943="",0,IFERROR(IF(VLOOKUP(T2943,T$73:T2942,1,0)&gt;0,0,0),1))</f>
        <v>0</v>
      </c>
      <c r="T2943" s="95" t="str">
        <f>IF(DATOS!BT2871=P$74,DATOS!C2871,"")</f>
        <v/>
      </c>
    </row>
    <row r="2944" spans="18:20" x14ac:dyDescent="0.25">
      <c r="R2944" s="83">
        <f t="shared" si="47"/>
        <v>0</v>
      </c>
      <c r="S2944" s="83">
        <f>IF(T2944="",0,IFERROR(IF(VLOOKUP(T2944,T$73:T2943,1,0)&gt;0,0,0),1))</f>
        <v>0</v>
      </c>
      <c r="T2944" s="95" t="str">
        <f>IF(DATOS!BT2872=P$74,DATOS!C2872,"")</f>
        <v/>
      </c>
    </row>
    <row r="2945" spans="18:20" x14ac:dyDescent="0.25">
      <c r="R2945" s="83">
        <f t="shared" si="47"/>
        <v>0</v>
      </c>
      <c r="S2945" s="83">
        <f>IF(T2945="",0,IFERROR(IF(VLOOKUP(T2945,T$73:T2944,1,0)&gt;0,0,0),1))</f>
        <v>0</v>
      </c>
      <c r="T2945" s="95" t="str">
        <f>IF(DATOS!BT2873=P$74,DATOS!C2873,"")</f>
        <v/>
      </c>
    </row>
    <row r="2946" spans="18:20" x14ac:dyDescent="0.25">
      <c r="R2946" s="83">
        <f t="shared" si="47"/>
        <v>0</v>
      </c>
      <c r="S2946" s="83">
        <f>IF(T2946="",0,IFERROR(IF(VLOOKUP(T2946,T$73:T2945,1,0)&gt;0,0,0),1))</f>
        <v>0</v>
      </c>
      <c r="T2946" s="95" t="str">
        <f>IF(DATOS!BT2874=P$74,DATOS!C2874,"")</f>
        <v/>
      </c>
    </row>
    <row r="2947" spans="18:20" x14ac:dyDescent="0.25">
      <c r="R2947" s="83">
        <f t="shared" si="47"/>
        <v>0</v>
      </c>
      <c r="S2947" s="83">
        <f>IF(T2947="",0,IFERROR(IF(VLOOKUP(T2947,T$73:T2946,1,0)&gt;0,0,0),1))</f>
        <v>0</v>
      </c>
      <c r="T2947" s="95" t="str">
        <f>IF(DATOS!BT2875=P$74,DATOS!C2875,"")</f>
        <v/>
      </c>
    </row>
    <row r="2948" spans="18:20" x14ac:dyDescent="0.25">
      <c r="R2948" s="83">
        <f t="shared" si="47"/>
        <v>0</v>
      </c>
      <c r="S2948" s="83">
        <f>IF(T2948="",0,IFERROR(IF(VLOOKUP(T2948,T$73:T2947,1,0)&gt;0,0,0),1))</f>
        <v>0</v>
      </c>
      <c r="T2948" s="95" t="str">
        <f>IF(DATOS!BT2876=P$74,DATOS!C2876,"")</f>
        <v/>
      </c>
    </row>
    <row r="2949" spans="18:20" x14ac:dyDescent="0.25">
      <c r="R2949" s="83">
        <f t="shared" si="47"/>
        <v>0</v>
      </c>
      <c r="S2949" s="83">
        <f>IF(T2949="",0,IFERROR(IF(VLOOKUP(T2949,T$73:T2948,1,0)&gt;0,0,0),1))</f>
        <v>0</v>
      </c>
      <c r="T2949" s="95" t="str">
        <f>IF(DATOS!BT2877=P$74,DATOS!C2877,"")</f>
        <v/>
      </c>
    </row>
    <row r="2950" spans="18:20" x14ac:dyDescent="0.25">
      <c r="R2950" s="83">
        <f t="shared" si="47"/>
        <v>0</v>
      </c>
      <c r="S2950" s="83">
        <f>IF(T2950="",0,IFERROR(IF(VLOOKUP(T2950,T$73:T2949,1,0)&gt;0,0,0),1))</f>
        <v>0</v>
      </c>
      <c r="T2950" s="95" t="str">
        <f>IF(DATOS!BT2878=P$74,DATOS!C2878,"")</f>
        <v/>
      </c>
    </row>
    <row r="2951" spans="18:20" x14ac:dyDescent="0.25">
      <c r="R2951" s="83">
        <f t="shared" si="47"/>
        <v>0</v>
      </c>
      <c r="S2951" s="83">
        <f>IF(T2951="",0,IFERROR(IF(VLOOKUP(T2951,T$73:T2950,1,0)&gt;0,0,0),1))</f>
        <v>0</v>
      </c>
      <c r="T2951" s="95" t="str">
        <f>IF(DATOS!BT2879=P$74,DATOS!C2879,"")</f>
        <v/>
      </c>
    </row>
    <row r="2952" spans="18:20" x14ac:dyDescent="0.25">
      <c r="R2952" s="83">
        <f t="shared" si="47"/>
        <v>0</v>
      </c>
      <c r="S2952" s="83">
        <f>IF(T2952="",0,IFERROR(IF(VLOOKUP(T2952,T$73:T2951,1,0)&gt;0,0,0),1))</f>
        <v>0</v>
      </c>
      <c r="T2952" s="95" t="str">
        <f>IF(DATOS!BT2880=P$74,DATOS!C2880,"")</f>
        <v/>
      </c>
    </row>
    <row r="2953" spans="18:20" x14ac:dyDescent="0.25">
      <c r="R2953" s="83">
        <f t="shared" si="47"/>
        <v>0</v>
      </c>
      <c r="S2953" s="83">
        <f>IF(T2953="",0,IFERROR(IF(VLOOKUP(T2953,T$73:T2952,1,0)&gt;0,0,0),1))</f>
        <v>0</v>
      </c>
      <c r="T2953" s="95" t="str">
        <f>IF(DATOS!BT2881=P$74,DATOS!C2881,"")</f>
        <v/>
      </c>
    </row>
    <row r="2954" spans="18:20" x14ac:dyDescent="0.25">
      <c r="R2954" s="83">
        <f t="shared" ref="R2954:R3017" si="48">R2953+S2954</f>
        <v>0</v>
      </c>
      <c r="S2954" s="83">
        <f>IF(T2954="",0,IFERROR(IF(VLOOKUP(T2954,T$73:T2953,1,0)&gt;0,0,0),1))</f>
        <v>0</v>
      </c>
      <c r="T2954" s="95" t="str">
        <f>IF(DATOS!BT2882=P$74,DATOS!C2882,"")</f>
        <v/>
      </c>
    </row>
    <row r="2955" spans="18:20" x14ac:dyDescent="0.25">
      <c r="R2955" s="83">
        <f t="shared" si="48"/>
        <v>0</v>
      </c>
      <c r="S2955" s="83">
        <f>IF(T2955="",0,IFERROR(IF(VLOOKUP(T2955,T$73:T2954,1,0)&gt;0,0,0),1))</f>
        <v>0</v>
      </c>
      <c r="T2955" s="95" t="str">
        <f>IF(DATOS!BT2883=P$74,DATOS!C2883,"")</f>
        <v/>
      </c>
    </row>
    <row r="2956" spans="18:20" x14ac:dyDescent="0.25">
      <c r="R2956" s="83">
        <f t="shared" si="48"/>
        <v>0</v>
      </c>
      <c r="S2956" s="83">
        <f>IF(T2956="",0,IFERROR(IF(VLOOKUP(T2956,T$73:T2955,1,0)&gt;0,0,0),1))</f>
        <v>0</v>
      </c>
      <c r="T2956" s="95" t="str">
        <f>IF(DATOS!BT2884=P$74,DATOS!C2884,"")</f>
        <v/>
      </c>
    </row>
    <row r="2957" spans="18:20" x14ac:dyDescent="0.25">
      <c r="R2957" s="83">
        <f t="shared" si="48"/>
        <v>0</v>
      </c>
      <c r="S2957" s="83">
        <f>IF(T2957="",0,IFERROR(IF(VLOOKUP(T2957,T$73:T2956,1,0)&gt;0,0,0),1))</f>
        <v>0</v>
      </c>
      <c r="T2957" s="95" t="str">
        <f>IF(DATOS!BT2885=P$74,DATOS!C2885,"")</f>
        <v/>
      </c>
    </row>
    <row r="2958" spans="18:20" x14ac:dyDescent="0.25">
      <c r="R2958" s="83">
        <f t="shared" si="48"/>
        <v>0</v>
      </c>
      <c r="S2958" s="83">
        <f>IF(T2958="",0,IFERROR(IF(VLOOKUP(T2958,T$73:T2957,1,0)&gt;0,0,0),1))</f>
        <v>0</v>
      </c>
      <c r="T2958" s="95" t="str">
        <f>IF(DATOS!BT2886=P$74,DATOS!C2886,"")</f>
        <v/>
      </c>
    </row>
    <row r="2959" spans="18:20" x14ac:dyDescent="0.25">
      <c r="R2959" s="83">
        <f t="shared" si="48"/>
        <v>0</v>
      </c>
      <c r="S2959" s="83">
        <f>IF(T2959="",0,IFERROR(IF(VLOOKUP(T2959,T$73:T2958,1,0)&gt;0,0,0),1))</f>
        <v>0</v>
      </c>
      <c r="T2959" s="95" t="str">
        <f>IF(DATOS!BT2887=P$74,DATOS!C2887,"")</f>
        <v/>
      </c>
    </row>
    <row r="2960" spans="18:20" x14ac:dyDescent="0.25">
      <c r="R2960" s="83">
        <f t="shared" si="48"/>
        <v>0</v>
      </c>
      <c r="S2960" s="83">
        <f>IF(T2960="",0,IFERROR(IF(VLOOKUP(T2960,T$73:T2959,1,0)&gt;0,0,0),1))</f>
        <v>0</v>
      </c>
      <c r="T2960" s="95" t="str">
        <f>IF(DATOS!BT2888=P$74,DATOS!C2888,"")</f>
        <v/>
      </c>
    </row>
    <row r="2961" spans="18:20" x14ac:dyDescent="0.25">
      <c r="R2961" s="83">
        <f t="shared" si="48"/>
        <v>0</v>
      </c>
      <c r="S2961" s="83">
        <f>IF(T2961="",0,IFERROR(IF(VLOOKUP(T2961,T$73:T2960,1,0)&gt;0,0,0),1))</f>
        <v>0</v>
      </c>
      <c r="T2961" s="95" t="str">
        <f>IF(DATOS!BT2889=P$74,DATOS!C2889,"")</f>
        <v/>
      </c>
    </row>
    <row r="2962" spans="18:20" x14ac:dyDescent="0.25">
      <c r="R2962" s="83">
        <f t="shared" si="48"/>
        <v>0</v>
      </c>
      <c r="S2962" s="83">
        <f>IF(T2962="",0,IFERROR(IF(VLOOKUP(T2962,T$73:T2961,1,0)&gt;0,0,0),1))</f>
        <v>0</v>
      </c>
      <c r="T2962" s="95" t="str">
        <f>IF(DATOS!BT2890=P$74,DATOS!C2890,"")</f>
        <v/>
      </c>
    </row>
    <row r="2963" spans="18:20" x14ac:dyDescent="0.25">
      <c r="R2963" s="83">
        <f t="shared" si="48"/>
        <v>0</v>
      </c>
      <c r="S2963" s="83">
        <f>IF(T2963="",0,IFERROR(IF(VLOOKUP(T2963,T$73:T2962,1,0)&gt;0,0,0),1))</f>
        <v>0</v>
      </c>
      <c r="T2963" s="95" t="str">
        <f>IF(DATOS!BT2891=P$74,DATOS!C2891,"")</f>
        <v/>
      </c>
    </row>
    <row r="2964" spans="18:20" x14ac:dyDescent="0.25">
      <c r="R2964" s="83">
        <f t="shared" si="48"/>
        <v>0</v>
      </c>
      <c r="S2964" s="83">
        <f>IF(T2964="",0,IFERROR(IF(VLOOKUP(T2964,T$73:T2963,1,0)&gt;0,0,0),1))</f>
        <v>0</v>
      </c>
      <c r="T2964" s="95" t="str">
        <f>IF(DATOS!BT2892=P$74,DATOS!C2892,"")</f>
        <v/>
      </c>
    </row>
    <row r="2965" spans="18:20" x14ac:dyDescent="0.25">
      <c r="R2965" s="83">
        <f t="shared" si="48"/>
        <v>0</v>
      </c>
      <c r="S2965" s="83">
        <f>IF(T2965="",0,IFERROR(IF(VLOOKUP(T2965,T$73:T2964,1,0)&gt;0,0,0),1))</f>
        <v>0</v>
      </c>
      <c r="T2965" s="95" t="str">
        <f>IF(DATOS!BT2893=P$74,DATOS!C2893,"")</f>
        <v/>
      </c>
    </row>
    <row r="2966" spans="18:20" x14ac:dyDescent="0.25">
      <c r="R2966" s="83">
        <f t="shared" si="48"/>
        <v>0</v>
      </c>
      <c r="S2966" s="83">
        <f>IF(T2966="",0,IFERROR(IF(VLOOKUP(T2966,T$73:T2965,1,0)&gt;0,0,0),1))</f>
        <v>0</v>
      </c>
      <c r="T2966" s="95" t="str">
        <f>IF(DATOS!BT2894=P$74,DATOS!C2894,"")</f>
        <v/>
      </c>
    </row>
    <row r="2967" spans="18:20" x14ac:dyDescent="0.25">
      <c r="R2967" s="83">
        <f t="shared" si="48"/>
        <v>0</v>
      </c>
      <c r="S2967" s="83">
        <f>IF(T2967="",0,IFERROR(IF(VLOOKUP(T2967,T$73:T2966,1,0)&gt;0,0,0),1))</f>
        <v>0</v>
      </c>
      <c r="T2967" s="95" t="str">
        <f>IF(DATOS!BT2895=P$74,DATOS!C2895,"")</f>
        <v/>
      </c>
    </row>
    <row r="2968" spans="18:20" x14ac:dyDescent="0.25">
      <c r="R2968" s="83">
        <f t="shared" si="48"/>
        <v>0</v>
      </c>
      <c r="S2968" s="83">
        <f>IF(T2968="",0,IFERROR(IF(VLOOKUP(T2968,T$73:T2967,1,0)&gt;0,0,0),1))</f>
        <v>0</v>
      </c>
      <c r="T2968" s="95" t="str">
        <f>IF(DATOS!BT2896=P$74,DATOS!C2896,"")</f>
        <v/>
      </c>
    </row>
    <row r="2969" spans="18:20" x14ac:dyDescent="0.25">
      <c r="R2969" s="83">
        <f t="shared" si="48"/>
        <v>0</v>
      </c>
      <c r="S2969" s="83">
        <f>IF(T2969="",0,IFERROR(IF(VLOOKUP(T2969,T$73:T2968,1,0)&gt;0,0,0),1))</f>
        <v>0</v>
      </c>
      <c r="T2969" s="95" t="str">
        <f>IF(DATOS!BT2897=P$74,DATOS!C2897,"")</f>
        <v/>
      </c>
    </row>
    <row r="2970" spans="18:20" x14ac:dyDescent="0.25">
      <c r="R2970" s="83">
        <f t="shared" si="48"/>
        <v>0</v>
      </c>
      <c r="S2970" s="83">
        <f>IF(T2970="",0,IFERROR(IF(VLOOKUP(T2970,T$73:T2969,1,0)&gt;0,0,0),1))</f>
        <v>0</v>
      </c>
      <c r="T2970" s="95" t="str">
        <f>IF(DATOS!BT2898=P$74,DATOS!C2898,"")</f>
        <v/>
      </c>
    </row>
    <row r="2971" spans="18:20" x14ac:dyDescent="0.25">
      <c r="R2971" s="83">
        <f t="shared" si="48"/>
        <v>0</v>
      </c>
      <c r="S2971" s="83">
        <f>IF(T2971="",0,IFERROR(IF(VLOOKUP(T2971,T$73:T2970,1,0)&gt;0,0,0),1))</f>
        <v>0</v>
      </c>
      <c r="T2971" s="95" t="str">
        <f>IF(DATOS!BT2899=P$74,DATOS!C2899,"")</f>
        <v/>
      </c>
    </row>
    <row r="2972" spans="18:20" x14ac:dyDescent="0.25">
      <c r="R2972" s="83">
        <f t="shared" si="48"/>
        <v>0</v>
      </c>
      <c r="S2972" s="83">
        <f>IF(T2972="",0,IFERROR(IF(VLOOKUP(T2972,T$73:T2971,1,0)&gt;0,0,0),1))</f>
        <v>0</v>
      </c>
      <c r="T2972" s="95" t="str">
        <f>IF(DATOS!BT2900=P$74,DATOS!C2900,"")</f>
        <v/>
      </c>
    </row>
    <row r="2973" spans="18:20" x14ac:dyDescent="0.25">
      <c r="R2973" s="83">
        <f t="shared" si="48"/>
        <v>0</v>
      </c>
      <c r="S2973" s="83">
        <f>IF(T2973="",0,IFERROR(IF(VLOOKUP(T2973,T$73:T2972,1,0)&gt;0,0,0),1))</f>
        <v>0</v>
      </c>
      <c r="T2973" s="95" t="str">
        <f>IF(DATOS!BT2901=P$74,DATOS!C2901,"")</f>
        <v/>
      </c>
    </row>
    <row r="2974" spans="18:20" x14ac:dyDescent="0.25">
      <c r="R2974" s="83">
        <f t="shared" si="48"/>
        <v>0</v>
      </c>
      <c r="S2974" s="83">
        <f>IF(T2974="",0,IFERROR(IF(VLOOKUP(T2974,T$73:T2973,1,0)&gt;0,0,0),1))</f>
        <v>0</v>
      </c>
      <c r="T2974" s="95" t="str">
        <f>IF(DATOS!BT2902=P$74,DATOS!C2902,"")</f>
        <v/>
      </c>
    </row>
    <row r="2975" spans="18:20" x14ac:dyDescent="0.25">
      <c r="R2975" s="83">
        <f t="shared" si="48"/>
        <v>0</v>
      </c>
      <c r="S2975" s="83">
        <f>IF(T2975="",0,IFERROR(IF(VLOOKUP(T2975,T$73:T2974,1,0)&gt;0,0,0),1))</f>
        <v>0</v>
      </c>
      <c r="T2975" s="95" t="str">
        <f>IF(DATOS!BT2903=P$74,DATOS!C2903,"")</f>
        <v/>
      </c>
    </row>
    <row r="2976" spans="18:20" x14ac:dyDescent="0.25">
      <c r="R2976" s="83">
        <f t="shared" si="48"/>
        <v>0</v>
      </c>
      <c r="S2976" s="83">
        <f>IF(T2976="",0,IFERROR(IF(VLOOKUP(T2976,T$73:T2975,1,0)&gt;0,0,0),1))</f>
        <v>0</v>
      </c>
      <c r="T2976" s="95" t="str">
        <f>IF(DATOS!BT2904=P$74,DATOS!C2904,"")</f>
        <v/>
      </c>
    </row>
    <row r="2977" spans="18:20" x14ac:dyDescent="0.25">
      <c r="R2977" s="83">
        <f t="shared" si="48"/>
        <v>0</v>
      </c>
      <c r="S2977" s="83">
        <f>IF(T2977="",0,IFERROR(IF(VLOOKUP(T2977,T$73:T2976,1,0)&gt;0,0,0),1))</f>
        <v>0</v>
      </c>
      <c r="T2977" s="95" t="str">
        <f>IF(DATOS!BT2905=P$74,DATOS!C2905,"")</f>
        <v/>
      </c>
    </row>
    <row r="2978" spans="18:20" x14ac:dyDescent="0.25">
      <c r="R2978" s="83">
        <f t="shared" si="48"/>
        <v>0</v>
      </c>
      <c r="S2978" s="83">
        <f>IF(T2978="",0,IFERROR(IF(VLOOKUP(T2978,T$73:T2977,1,0)&gt;0,0,0),1))</f>
        <v>0</v>
      </c>
      <c r="T2978" s="95" t="str">
        <f>IF(DATOS!BT2906=P$74,DATOS!C2906,"")</f>
        <v/>
      </c>
    </row>
    <row r="2979" spans="18:20" x14ac:dyDescent="0.25">
      <c r="R2979" s="83">
        <f t="shared" si="48"/>
        <v>0</v>
      </c>
      <c r="S2979" s="83">
        <f>IF(T2979="",0,IFERROR(IF(VLOOKUP(T2979,T$73:T2978,1,0)&gt;0,0,0),1))</f>
        <v>0</v>
      </c>
      <c r="T2979" s="95" t="str">
        <f>IF(DATOS!BT2907=P$74,DATOS!C2907,"")</f>
        <v/>
      </c>
    </row>
    <row r="2980" spans="18:20" x14ac:dyDescent="0.25">
      <c r="R2980" s="83">
        <f t="shared" si="48"/>
        <v>0</v>
      </c>
      <c r="S2980" s="83">
        <f>IF(T2980="",0,IFERROR(IF(VLOOKUP(T2980,T$73:T2979,1,0)&gt;0,0,0),1))</f>
        <v>0</v>
      </c>
      <c r="T2980" s="95" t="str">
        <f>IF(DATOS!BT2908=P$74,DATOS!C2908,"")</f>
        <v/>
      </c>
    </row>
    <row r="2981" spans="18:20" x14ac:dyDescent="0.25">
      <c r="R2981" s="83">
        <f t="shared" si="48"/>
        <v>0</v>
      </c>
      <c r="S2981" s="83">
        <f>IF(T2981="",0,IFERROR(IF(VLOOKUP(T2981,T$73:T2980,1,0)&gt;0,0,0),1))</f>
        <v>0</v>
      </c>
      <c r="T2981" s="95" t="str">
        <f>IF(DATOS!BT2909=P$74,DATOS!C2909,"")</f>
        <v/>
      </c>
    </row>
    <row r="2982" spans="18:20" x14ac:dyDescent="0.25">
      <c r="R2982" s="83">
        <f t="shared" si="48"/>
        <v>0</v>
      </c>
      <c r="S2982" s="83">
        <f>IF(T2982="",0,IFERROR(IF(VLOOKUP(T2982,T$73:T2981,1,0)&gt;0,0,0),1))</f>
        <v>0</v>
      </c>
      <c r="T2982" s="95" t="str">
        <f>IF(DATOS!BT2910=P$74,DATOS!C2910,"")</f>
        <v/>
      </c>
    </row>
    <row r="2983" spans="18:20" x14ac:dyDescent="0.25">
      <c r="R2983" s="83">
        <f t="shared" si="48"/>
        <v>0</v>
      </c>
      <c r="S2983" s="83">
        <f>IF(T2983="",0,IFERROR(IF(VLOOKUP(T2983,T$73:T2982,1,0)&gt;0,0,0),1))</f>
        <v>0</v>
      </c>
      <c r="T2983" s="95" t="str">
        <f>IF(DATOS!BT2911=P$74,DATOS!C2911,"")</f>
        <v/>
      </c>
    </row>
    <row r="2984" spans="18:20" x14ac:dyDescent="0.25">
      <c r="R2984" s="83">
        <f t="shared" si="48"/>
        <v>0</v>
      </c>
      <c r="S2984" s="83">
        <f>IF(T2984="",0,IFERROR(IF(VLOOKUP(T2984,T$73:T2983,1,0)&gt;0,0,0),1))</f>
        <v>0</v>
      </c>
      <c r="T2984" s="95" t="str">
        <f>IF(DATOS!BT2912=P$74,DATOS!C2912,"")</f>
        <v/>
      </c>
    </row>
    <row r="2985" spans="18:20" x14ac:dyDescent="0.25">
      <c r="R2985" s="83">
        <f t="shared" si="48"/>
        <v>0</v>
      </c>
      <c r="S2985" s="83">
        <f>IF(T2985="",0,IFERROR(IF(VLOOKUP(T2985,T$73:T2984,1,0)&gt;0,0,0),1))</f>
        <v>0</v>
      </c>
      <c r="T2985" s="95" t="str">
        <f>IF(DATOS!BT2913=P$74,DATOS!C2913,"")</f>
        <v/>
      </c>
    </row>
    <row r="2986" spans="18:20" x14ac:dyDescent="0.25">
      <c r="R2986" s="83">
        <f t="shared" si="48"/>
        <v>0</v>
      </c>
      <c r="S2986" s="83">
        <f>IF(T2986="",0,IFERROR(IF(VLOOKUP(T2986,T$73:T2985,1,0)&gt;0,0,0),1))</f>
        <v>0</v>
      </c>
      <c r="T2986" s="95" t="str">
        <f>IF(DATOS!BT2914=P$74,DATOS!C2914,"")</f>
        <v/>
      </c>
    </row>
    <row r="2987" spans="18:20" x14ac:dyDescent="0.25">
      <c r="R2987" s="83">
        <f t="shared" si="48"/>
        <v>0</v>
      </c>
      <c r="S2987" s="83">
        <f>IF(T2987="",0,IFERROR(IF(VLOOKUP(T2987,T$73:T2986,1,0)&gt;0,0,0),1))</f>
        <v>0</v>
      </c>
      <c r="T2987" s="95" t="str">
        <f>IF(DATOS!BT2915=P$74,DATOS!C2915,"")</f>
        <v/>
      </c>
    </row>
    <row r="2988" spans="18:20" x14ac:dyDescent="0.25">
      <c r="R2988" s="83">
        <f t="shared" si="48"/>
        <v>0</v>
      </c>
      <c r="S2988" s="83">
        <f>IF(T2988="",0,IFERROR(IF(VLOOKUP(T2988,T$73:T2987,1,0)&gt;0,0,0),1))</f>
        <v>0</v>
      </c>
      <c r="T2988" s="95" t="str">
        <f>IF(DATOS!BT2916=P$74,DATOS!C2916,"")</f>
        <v/>
      </c>
    </row>
    <row r="2989" spans="18:20" x14ac:dyDescent="0.25">
      <c r="R2989" s="83">
        <f t="shared" si="48"/>
        <v>0</v>
      </c>
      <c r="S2989" s="83">
        <f>IF(T2989="",0,IFERROR(IF(VLOOKUP(T2989,T$73:T2988,1,0)&gt;0,0,0),1))</f>
        <v>0</v>
      </c>
      <c r="T2989" s="95" t="str">
        <f>IF(DATOS!BT2917=P$74,DATOS!C2917,"")</f>
        <v/>
      </c>
    </row>
    <row r="2990" spans="18:20" x14ac:dyDescent="0.25">
      <c r="R2990" s="83">
        <f t="shared" si="48"/>
        <v>0</v>
      </c>
      <c r="S2990" s="83">
        <f>IF(T2990="",0,IFERROR(IF(VLOOKUP(T2990,T$73:T2989,1,0)&gt;0,0,0),1))</f>
        <v>0</v>
      </c>
      <c r="T2990" s="95" t="str">
        <f>IF(DATOS!BT2918=P$74,DATOS!C2918,"")</f>
        <v/>
      </c>
    </row>
    <row r="2991" spans="18:20" x14ac:dyDescent="0.25">
      <c r="R2991" s="83">
        <f t="shared" si="48"/>
        <v>0</v>
      </c>
      <c r="S2991" s="83">
        <f>IF(T2991="",0,IFERROR(IF(VLOOKUP(T2991,T$73:T2990,1,0)&gt;0,0,0),1))</f>
        <v>0</v>
      </c>
      <c r="T2991" s="95" t="str">
        <f>IF(DATOS!BT2919=P$74,DATOS!C2919,"")</f>
        <v/>
      </c>
    </row>
    <row r="2992" spans="18:20" x14ac:dyDescent="0.25">
      <c r="R2992" s="83">
        <f t="shared" si="48"/>
        <v>0</v>
      </c>
      <c r="S2992" s="83">
        <f>IF(T2992="",0,IFERROR(IF(VLOOKUP(T2992,T$73:T2991,1,0)&gt;0,0,0),1))</f>
        <v>0</v>
      </c>
      <c r="T2992" s="95" t="str">
        <f>IF(DATOS!BT2920=P$74,DATOS!C2920,"")</f>
        <v/>
      </c>
    </row>
    <row r="2993" spans="18:20" x14ac:dyDescent="0.25">
      <c r="R2993" s="83">
        <f t="shared" si="48"/>
        <v>0</v>
      </c>
      <c r="S2993" s="83">
        <f>IF(T2993="",0,IFERROR(IF(VLOOKUP(T2993,T$73:T2992,1,0)&gt;0,0,0),1))</f>
        <v>0</v>
      </c>
      <c r="T2993" s="95" t="str">
        <f>IF(DATOS!BT2921=P$74,DATOS!C2921,"")</f>
        <v/>
      </c>
    </row>
    <row r="2994" spans="18:20" x14ac:dyDescent="0.25">
      <c r="R2994" s="83">
        <f t="shared" si="48"/>
        <v>0</v>
      </c>
      <c r="S2994" s="83">
        <f>IF(T2994="",0,IFERROR(IF(VLOOKUP(T2994,T$73:T2993,1,0)&gt;0,0,0),1))</f>
        <v>0</v>
      </c>
      <c r="T2994" s="95" t="str">
        <f>IF(DATOS!BT2922=P$74,DATOS!C2922,"")</f>
        <v/>
      </c>
    </row>
    <row r="2995" spans="18:20" x14ac:dyDescent="0.25">
      <c r="R2995" s="83">
        <f t="shared" si="48"/>
        <v>0</v>
      </c>
      <c r="S2995" s="83">
        <f>IF(T2995="",0,IFERROR(IF(VLOOKUP(T2995,T$73:T2994,1,0)&gt;0,0,0),1))</f>
        <v>0</v>
      </c>
      <c r="T2995" s="95" t="str">
        <f>IF(DATOS!BT2923=P$74,DATOS!C2923,"")</f>
        <v/>
      </c>
    </row>
    <row r="2996" spans="18:20" x14ac:dyDescent="0.25">
      <c r="R2996" s="83">
        <f t="shared" si="48"/>
        <v>0</v>
      </c>
      <c r="S2996" s="83">
        <f>IF(T2996="",0,IFERROR(IF(VLOOKUP(T2996,T$73:T2995,1,0)&gt;0,0,0),1))</f>
        <v>0</v>
      </c>
      <c r="T2996" s="95" t="str">
        <f>IF(DATOS!BT2924=P$74,DATOS!C2924,"")</f>
        <v/>
      </c>
    </row>
    <row r="2997" spans="18:20" x14ac:dyDescent="0.25">
      <c r="R2997" s="83">
        <f t="shared" si="48"/>
        <v>0</v>
      </c>
      <c r="S2997" s="83">
        <f>IF(T2997="",0,IFERROR(IF(VLOOKUP(T2997,T$73:T2996,1,0)&gt;0,0,0),1))</f>
        <v>0</v>
      </c>
      <c r="T2997" s="95" t="str">
        <f>IF(DATOS!BT2925=P$74,DATOS!C2925,"")</f>
        <v/>
      </c>
    </row>
    <row r="2998" spans="18:20" x14ac:dyDescent="0.25">
      <c r="R2998" s="83">
        <f t="shared" si="48"/>
        <v>0</v>
      </c>
      <c r="S2998" s="83">
        <f>IF(T2998="",0,IFERROR(IF(VLOOKUP(T2998,T$73:T2997,1,0)&gt;0,0,0),1))</f>
        <v>0</v>
      </c>
      <c r="T2998" s="95" t="str">
        <f>IF(DATOS!BT2926=P$74,DATOS!C2926,"")</f>
        <v/>
      </c>
    </row>
    <row r="2999" spans="18:20" x14ac:dyDescent="0.25">
      <c r="R2999" s="83">
        <f t="shared" si="48"/>
        <v>0</v>
      </c>
      <c r="S2999" s="83">
        <f>IF(T2999="",0,IFERROR(IF(VLOOKUP(T2999,T$73:T2998,1,0)&gt;0,0,0),1))</f>
        <v>0</v>
      </c>
      <c r="T2999" s="95" t="str">
        <f>IF(DATOS!BT2927=P$74,DATOS!C2927,"")</f>
        <v/>
      </c>
    </row>
    <row r="3000" spans="18:20" x14ac:dyDescent="0.25">
      <c r="R3000" s="83">
        <f t="shared" si="48"/>
        <v>0</v>
      </c>
      <c r="S3000" s="83">
        <f>IF(T3000="",0,IFERROR(IF(VLOOKUP(T3000,T$73:T2999,1,0)&gt;0,0,0),1))</f>
        <v>0</v>
      </c>
      <c r="T3000" s="95" t="str">
        <f>IF(DATOS!BT2928=P$74,DATOS!C2928,"")</f>
        <v/>
      </c>
    </row>
    <row r="3001" spans="18:20" x14ac:dyDescent="0.25">
      <c r="R3001" s="83">
        <f t="shared" si="48"/>
        <v>0</v>
      </c>
      <c r="S3001" s="83">
        <f>IF(T3001="",0,IFERROR(IF(VLOOKUP(T3001,T$73:T3000,1,0)&gt;0,0,0),1))</f>
        <v>0</v>
      </c>
      <c r="T3001" s="95" t="str">
        <f>IF(DATOS!BT2929=P$74,DATOS!C2929,"")</f>
        <v/>
      </c>
    </row>
    <row r="3002" spans="18:20" x14ac:dyDescent="0.25">
      <c r="R3002" s="83">
        <f t="shared" si="48"/>
        <v>0</v>
      </c>
      <c r="S3002" s="83">
        <f>IF(T3002="",0,IFERROR(IF(VLOOKUP(T3002,T$73:T3001,1,0)&gt;0,0,0),1))</f>
        <v>0</v>
      </c>
      <c r="T3002" s="95" t="str">
        <f>IF(DATOS!BT2930=P$74,DATOS!C2930,"")</f>
        <v/>
      </c>
    </row>
    <row r="3003" spans="18:20" x14ac:dyDescent="0.25">
      <c r="R3003" s="83">
        <f t="shared" si="48"/>
        <v>0</v>
      </c>
      <c r="S3003" s="83">
        <f>IF(T3003="",0,IFERROR(IF(VLOOKUP(T3003,T$73:T3002,1,0)&gt;0,0,0),1))</f>
        <v>0</v>
      </c>
      <c r="T3003" s="95" t="str">
        <f>IF(DATOS!BT2931=P$74,DATOS!C2931,"")</f>
        <v/>
      </c>
    </row>
    <row r="3004" spans="18:20" x14ac:dyDescent="0.25">
      <c r="R3004" s="83">
        <f t="shared" si="48"/>
        <v>0</v>
      </c>
      <c r="S3004" s="83">
        <f>IF(T3004="",0,IFERROR(IF(VLOOKUP(T3004,T$73:T3003,1,0)&gt;0,0,0),1))</f>
        <v>0</v>
      </c>
      <c r="T3004" s="95" t="str">
        <f>IF(DATOS!BT2932=P$74,DATOS!C2932,"")</f>
        <v/>
      </c>
    </row>
    <row r="3005" spans="18:20" x14ac:dyDescent="0.25">
      <c r="R3005" s="83">
        <f t="shared" si="48"/>
        <v>0</v>
      </c>
      <c r="S3005" s="83">
        <f>IF(T3005="",0,IFERROR(IF(VLOOKUP(T3005,T$73:T3004,1,0)&gt;0,0,0),1))</f>
        <v>0</v>
      </c>
      <c r="T3005" s="95" t="str">
        <f>IF(DATOS!BT2933=P$74,DATOS!C2933,"")</f>
        <v/>
      </c>
    </row>
    <row r="3006" spans="18:20" x14ac:dyDescent="0.25">
      <c r="R3006" s="83">
        <f t="shared" si="48"/>
        <v>0</v>
      </c>
      <c r="S3006" s="83">
        <f>IF(T3006="",0,IFERROR(IF(VLOOKUP(T3006,T$73:T3005,1,0)&gt;0,0,0),1))</f>
        <v>0</v>
      </c>
      <c r="T3006" s="95" t="str">
        <f>IF(DATOS!BT2934=P$74,DATOS!C2934,"")</f>
        <v/>
      </c>
    </row>
    <row r="3007" spans="18:20" x14ac:dyDescent="0.25">
      <c r="R3007" s="83">
        <f t="shared" si="48"/>
        <v>0</v>
      </c>
      <c r="S3007" s="83">
        <f>IF(T3007="",0,IFERROR(IF(VLOOKUP(T3007,T$73:T3006,1,0)&gt;0,0,0),1))</f>
        <v>0</v>
      </c>
      <c r="T3007" s="95" t="str">
        <f>IF(DATOS!BT2935=P$74,DATOS!C2935,"")</f>
        <v/>
      </c>
    </row>
    <row r="3008" spans="18:20" x14ac:dyDescent="0.25">
      <c r="R3008" s="83">
        <f t="shared" si="48"/>
        <v>0</v>
      </c>
      <c r="S3008" s="83">
        <f>IF(T3008="",0,IFERROR(IF(VLOOKUP(T3008,T$73:T3007,1,0)&gt;0,0,0),1))</f>
        <v>0</v>
      </c>
      <c r="T3008" s="95" t="str">
        <f>IF(DATOS!BT2936=P$74,DATOS!C2936,"")</f>
        <v/>
      </c>
    </row>
    <row r="3009" spans="18:20" x14ac:dyDescent="0.25">
      <c r="R3009" s="83">
        <f t="shared" si="48"/>
        <v>0</v>
      </c>
      <c r="S3009" s="83">
        <f>IF(T3009="",0,IFERROR(IF(VLOOKUP(T3009,T$73:T3008,1,0)&gt;0,0,0),1))</f>
        <v>0</v>
      </c>
      <c r="T3009" s="95" t="str">
        <f>IF(DATOS!BT2937=P$74,DATOS!C2937,"")</f>
        <v/>
      </c>
    </row>
    <row r="3010" spans="18:20" x14ac:dyDescent="0.25">
      <c r="R3010" s="83">
        <f t="shared" si="48"/>
        <v>0</v>
      </c>
      <c r="S3010" s="83">
        <f>IF(T3010="",0,IFERROR(IF(VLOOKUP(T3010,T$73:T3009,1,0)&gt;0,0,0),1))</f>
        <v>0</v>
      </c>
      <c r="T3010" s="95" t="str">
        <f>IF(DATOS!BT2938=P$74,DATOS!C2938,"")</f>
        <v/>
      </c>
    </row>
    <row r="3011" spans="18:20" x14ac:dyDescent="0.25">
      <c r="R3011" s="83">
        <f t="shared" si="48"/>
        <v>0</v>
      </c>
      <c r="S3011" s="83">
        <f>IF(T3011="",0,IFERROR(IF(VLOOKUP(T3011,T$73:T3010,1,0)&gt;0,0,0),1))</f>
        <v>0</v>
      </c>
      <c r="T3011" s="95" t="str">
        <f>IF(DATOS!BT2939=P$74,DATOS!C2939,"")</f>
        <v/>
      </c>
    </row>
    <row r="3012" spans="18:20" x14ac:dyDescent="0.25">
      <c r="R3012" s="83">
        <f t="shared" si="48"/>
        <v>0</v>
      </c>
      <c r="S3012" s="83">
        <f>IF(T3012="",0,IFERROR(IF(VLOOKUP(T3012,T$73:T3011,1,0)&gt;0,0,0),1))</f>
        <v>0</v>
      </c>
      <c r="T3012" s="95" t="str">
        <f>IF(DATOS!BT2940=P$74,DATOS!C2940,"")</f>
        <v/>
      </c>
    </row>
    <row r="3013" spans="18:20" x14ac:dyDescent="0.25">
      <c r="R3013" s="83">
        <f t="shared" si="48"/>
        <v>0</v>
      </c>
      <c r="S3013" s="83">
        <f>IF(T3013="",0,IFERROR(IF(VLOOKUP(T3013,T$73:T3012,1,0)&gt;0,0,0),1))</f>
        <v>0</v>
      </c>
      <c r="T3013" s="95" t="str">
        <f>IF(DATOS!BT2941=P$74,DATOS!C2941,"")</f>
        <v/>
      </c>
    </row>
    <row r="3014" spans="18:20" x14ac:dyDescent="0.25">
      <c r="R3014" s="83">
        <f t="shared" si="48"/>
        <v>0</v>
      </c>
      <c r="S3014" s="83">
        <f>IF(T3014="",0,IFERROR(IF(VLOOKUP(T3014,T$73:T3013,1,0)&gt;0,0,0),1))</f>
        <v>0</v>
      </c>
      <c r="T3014" s="95" t="str">
        <f>IF(DATOS!BT2942=P$74,DATOS!C2942,"")</f>
        <v/>
      </c>
    </row>
    <row r="3015" spans="18:20" x14ac:dyDescent="0.25">
      <c r="R3015" s="83">
        <f t="shared" si="48"/>
        <v>0</v>
      </c>
      <c r="S3015" s="83">
        <f>IF(T3015="",0,IFERROR(IF(VLOOKUP(T3015,T$73:T3014,1,0)&gt;0,0,0),1))</f>
        <v>0</v>
      </c>
      <c r="T3015" s="95" t="str">
        <f>IF(DATOS!BT2943=P$74,DATOS!C2943,"")</f>
        <v/>
      </c>
    </row>
    <row r="3016" spans="18:20" x14ac:dyDescent="0.25">
      <c r="R3016" s="83">
        <f t="shared" si="48"/>
        <v>0</v>
      </c>
      <c r="S3016" s="83">
        <f>IF(T3016="",0,IFERROR(IF(VLOOKUP(T3016,T$73:T3015,1,0)&gt;0,0,0),1))</f>
        <v>0</v>
      </c>
      <c r="T3016" s="95" t="str">
        <f>IF(DATOS!BT2944=P$74,DATOS!C2944,"")</f>
        <v/>
      </c>
    </row>
    <row r="3017" spans="18:20" x14ac:dyDescent="0.25">
      <c r="R3017" s="83">
        <f t="shared" si="48"/>
        <v>0</v>
      </c>
      <c r="S3017" s="83">
        <f>IF(T3017="",0,IFERROR(IF(VLOOKUP(T3017,T$73:T3016,1,0)&gt;0,0,0),1))</f>
        <v>0</v>
      </c>
      <c r="T3017" s="95" t="str">
        <f>IF(DATOS!BT2945=P$74,DATOS!C2945,"")</f>
        <v/>
      </c>
    </row>
    <row r="3018" spans="18:20" x14ac:dyDescent="0.25">
      <c r="R3018" s="83">
        <f t="shared" ref="R3018:R3081" si="49">R3017+S3018</f>
        <v>0</v>
      </c>
      <c r="S3018" s="83">
        <f>IF(T3018="",0,IFERROR(IF(VLOOKUP(T3018,T$73:T3017,1,0)&gt;0,0,0),1))</f>
        <v>0</v>
      </c>
      <c r="T3018" s="95" t="str">
        <f>IF(DATOS!BT2946=P$74,DATOS!C2946,"")</f>
        <v/>
      </c>
    </row>
    <row r="3019" spans="18:20" x14ac:dyDescent="0.25">
      <c r="R3019" s="83">
        <f t="shared" si="49"/>
        <v>0</v>
      </c>
      <c r="S3019" s="83">
        <f>IF(T3019="",0,IFERROR(IF(VLOOKUP(T3019,T$73:T3018,1,0)&gt;0,0,0),1))</f>
        <v>0</v>
      </c>
      <c r="T3019" s="95" t="str">
        <f>IF(DATOS!BT2947=P$74,DATOS!C2947,"")</f>
        <v/>
      </c>
    </row>
    <row r="3020" spans="18:20" x14ac:dyDescent="0.25">
      <c r="R3020" s="83">
        <f t="shared" si="49"/>
        <v>0</v>
      </c>
      <c r="S3020" s="83">
        <f>IF(T3020="",0,IFERROR(IF(VLOOKUP(T3020,T$73:T3019,1,0)&gt;0,0,0),1))</f>
        <v>0</v>
      </c>
      <c r="T3020" s="95" t="str">
        <f>IF(DATOS!BT2948=P$74,DATOS!C2948,"")</f>
        <v/>
      </c>
    </row>
    <row r="3021" spans="18:20" x14ac:dyDescent="0.25">
      <c r="R3021" s="83">
        <f t="shared" si="49"/>
        <v>0</v>
      </c>
      <c r="S3021" s="83">
        <f>IF(T3021="",0,IFERROR(IF(VLOOKUP(T3021,T$73:T3020,1,0)&gt;0,0,0),1))</f>
        <v>0</v>
      </c>
      <c r="T3021" s="95" t="str">
        <f>IF(DATOS!BT2949=P$74,DATOS!C2949,"")</f>
        <v/>
      </c>
    </row>
    <row r="3022" spans="18:20" x14ac:dyDescent="0.25">
      <c r="R3022" s="83">
        <f t="shared" si="49"/>
        <v>0</v>
      </c>
      <c r="S3022" s="83">
        <f>IF(T3022="",0,IFERROR(IF(VLOOKUP(T3022,T$73:T3021,1,0)&gt;0,0,0),1))</f>
        <v>0</v>
      </c>
      <c r="T3022" s="95" t="str">
        <f>IF(DATOS!BT2950=P$74,DATOS!C2950,"")</f>
        <v/>
      </c>
    </row>
    <row r="3023" spans="18:20" x14ac:dyDescent="0.25">
      <c r="R3023" s="83">
        <f t="shared" si="49"/>
        <v>0</v>
      </c>
      <c r="S3023" s="83">
        <f>IF(T3023="",0,IFERROR(IF(VLOOKUP(T3023,T$73:T3022,1,0)&gt;0,0,0),1))</f>
        <v>0</v>
      </c>
      <c r="T3023" s="95" t="str">
        <f>IF(DATOS!BT2951=P$74,DATOS!C2951,"")</f>
        <v/>
      </c>
    </row>
    <row r="3024" spans="18:20" x14ac:dyDescent="0.25">
      <c r="R3024" s="83">
        <f t="shared" si="49"/>
        <v>0</v>
      </c>
      <c r="S3024" s="83">
        <f>IF(T3024="",0,IFERROR(IF(VLOOKUP(T3024,T$73:T3023,1,0)&gt;0,0,0),1))</f>
        <v>0</v>
      </c>
      <c r="T3024" s="95" t="str">
        <f>IF(DATOS!BT2952=P$74,DATOS!C2952,"")</f>
        <v/>
      </c>
    </row>
    <row r="3025" spans="18:20" x14ac:dyDescent="0.25">
      <c r="R3025" s="83">
        <f t="shared" si="49"/>
        <v>0</v>
      </c>
      <c r="S3025" s="83">
        <f>IF(T3025="",0,IFERROR(IF(VLOOKUP(T3025,T$73:T3024,1,0)&gt;0,0,0),1))</f>
        <v>0</v>
      </c>
      <c r="T3025" s="95" t="str">
        <f>IF(DATOS!BT2953=P$74,DATOS!C2953,"")</f>
        <v/>
      </c>
    </row>
    <row r="3026" spans="18:20" x14ac:dyDescent="0.25">
      <c r="R3026" s="83">
        <f t="shared" si="49"/>
        <v>0</v>
      </c>
      <c r="S3026" s="83">
        <f>IF(T3026="",0,IFERROR(IF(VLOOKUP(T3026,T$73:T3025,1,0)&gt;0,0,0),1))</f>
        <v>0</v>
      </c>
      <c r="T3026" s="95" t="str">
        <f>IF(DATOS!BT2954=P$74,DATOS!C2954,"")</f>
        <v/>
      </c>
    </row>
    <row r="3027" spans="18:20" x14ac:dyDescent="0.25">
      <c r="R3027" s="83">
        <f t="shared" si="49"/>
        <v>0</v>
      </c>
      <c r="S3027" s="83">
        <f>IF(T3027="",0,IFERROR(IF(VLOOKUP(T3027,T$73:T3026,1,0)&gt;0,0,0),1))</f>
        <v>0</v>
      </c>
      <c r="T3027" s="95" t="str">
        <f>IF(DATOS!BT2955=P$74,DATOS!C2955,"")</f>
        <v/>
      </c>
    </row>
    <row r="3028" spans="18:20" x14ac:dyDescent="0.25">
      <c r="R3028" s="83">
        <f t="shared" si="49"/>
        <v>0</v>
      </c>
      <c r="S3028" s="83">
        <f>IF(T3028="",0,IFERROR(IF(VLOOKUP(T3028,T$73:T3027,1,0)&gt;0,0,0),1))</f>
        <v>0</v>
      </c>
      <c r="T3028" s="95" t="str">
        <f>IF(DATOS!BT2956=P$74,DATOS!C2956,"")</f>
        <v/>
      </c>
    </row>
    <row r="3029" spans="18:20" x14ac:dyDescent="0.25">
      <c r="R3029" s="83">
        <f t="shared" si="49"/>
        <v>0</v>
      </c>
      <c r="S3029" s="83">
        <f>IF(T3029="",0,IFERROR(IF(VLOOKUP(T3029,T$73:T3028,1,0)&gt;0,0,0),1))</f>
        <v>0</v>
      </c>
      <c r="T3029" s="95" t="str">
        <f>IF(DATOS!BT2957=P$74,DATOS!C2957,"")</f>
        <v/>
      </c>
    </row>
    <row r="3030" spans="18:20" x14ac:dyDescent="0.25">
      <c r="R3030" s="83">
        <f t="shared" si="49"/>
        <v>0</v>
      </c>
      <c r="S3030" s="83">
        <f>IF(T3030="",0,IFERROR(IF(VLOOKUP(T3030,T$73:T3029,1,0)&gt;0,0,0),1))</f>
        <v>0</v>
      </c>
      <c r="T3030" s="95" t="str">
        <f>IF(DATOS!BT2958=P$74,DATOS!C2958,"")</f>
        <v/>
      </c>
    </row>
    <row r="3031" spans="18:20" x14ac:dyDescent="0.25">
      <c r="R3031" s="83">
        <f t="shared" si="49"/>
        <v>0</v>
      </c>
      <c r="S3031" s="83">
        <f>IF(T3031="",0,IFERROR(IF(VLOOKUP(T3031,T$73:T3030,1,0)&gt;0,0,0),1))</f>
        <v>0</v>
      </c>
      <c r="T3031" s="95" t="str">
        <f>IF(DATOS!BT2959=P$74,DATOS!C2959,"")</f>
        <v/>
      </c>
    </row>
    <row r="3032" spans="18:20" x14ac:dyDescent="0.25">
      <c r="R3032" s="83">
        <f t="shared" si="49"/>
        <v>0</v>
      </c>
      <c r="S3032" s="83">
        <f>IF(T3032="",0,IFERROR(IF(VLOOKUP(T3032,T$73:T3031,1,0)&gt;0,0,0),1))</f>
        <v>0</v>
      </c>
      <c r="T3032" s="95" t="str">
        <f>IF(DATOS!BT2960=P$74,DATOS!C2960,"")</f>
        <v/>
      </c>
    </row>
    <row r="3033" spans="18:20" x14ac:dyDescent="0.25">
      <c r="R3033" s="83">
        <f t="shared" si="49"/>
        <v>0</v>
      </c>
      <c r="S3033" s="83">
        <f>IF(T3033="",0,IFERROR(IF(VLOOKUP(T3033,T$73:T3032,1,0)&gt;0,0,0),1))</f>
        <v>0</v>
      </c>
      <c r="T3033" s="95" t="str">
        <f>IF(DATOS!BT2961=P$74,DATOS!C2961,"")</f>
        <v/>
      </c>
    </row>
    <row r="3034" spans="18:20" x14ac:dyDescent="0.25">
      <c r="R3034" s="83">
        <f t="shared" si="49"/>
        <v>0</v>
      </c>
      <c r="S3034" s="83">
        <f>IF(T3034="",0,IFERROR(IF(VLOOKUP(T3034,T$73:T3033,1,0)&gt;0,0,0),1))</f>
        <v>0</v>
      </c>
      <c r="T3034" s="95" t="str">
        <f>IF(DATOS!BT2962=P$74,DATOS!C2962,"")</f>
        <v/>
      </c>
    </row>
    <row r="3035" spans="18:20" x14ac:dyDescent="0.25">
      <c r="R3035" s="83">
        <f t="shared" si="49"/>
        <v>0</v>
      </c>
      <c r="S3035" s="83">
        <f>IF(T3035="",0,IFERROR(IF(VLOOKUP(T3035,T$73:T3034,1,0)&gt;0,0,0),1))</f>
        <v>0</v>
      </c>
      <c r="T3035" s="95" t="str">
        <f>IF(DATOS!BT2963=P$74,DATOS!C2963,"")</f>
        <v/>
      </c>
    </row>
    <row r="3036" spans="18:20" x14ac:dyDescent="0.25">
      <c r="R3036" s="83">
        <f t="shared" si="49"/>
        <v>0</v>
      </c>
      <c r="S3036" s="83">
        <f>IF(T3036="",0,IFERROR(IF(VLOOKUP(T3036,T$73:T3035,1,0)&gt;0,0,0),1))</f>
        <v>0</v>
      </c>
      <c r="T3036" s="95" t="str">
        <f>IF(DATOS!BT2964=P$74,DATOS!C2964,"")</f>
        <v/>
      </c>
    </row>
    <row r="3037" spans="18:20" x14ac:dyDescent="0.25">
      <c r="R3037" s="83">
        <f t="shared" si="49"/>
        <v>0</v>
      </c>
      <c r="S3037" s="83">
        <f>IF(T3037="",0,IFERROR(IF(VLOOKUP(T3037,T$73:T3036,1,0)&gt;0,0,0),1))</f>
        <v>0</v>
      </c>
      <c r="T3037" s="95" t="str">
        <f>IF(DATOS!BT2965=P$74,DATOS!C2965,"")</f>
        <v/>
      </c>
    </row>
    <row r="3038" spans="18:20" x14ac:dyDescent="0.25">
      <c r="R3038" s="83">
        <f t="shared" si="49"/>
        <v>0</v>
      </c>
      <c r="S3038" s="83">
        <f>IF(T3038="",0,IFERROR(IF(VLOOKUP(T3038,T$73:T3037,1,0)&gt;0,0,0),1))</f>
        <v>0</v>
      </c>
      <c r="T3038" s="95" t="str">
        <f>IF(DATOS!BT2966=P$74,DATOS!C2966,"")</f>
        <v/>
      </c>
    </row>
    <row r="3039" spans="18:20" x14ac:dyDescent="0.25">
      <c r="R3039" s="83">
        <f t="shared" si="49"/>
        <v>0</v>
      </c>
      <c r="S3039" s="83">
        <f>IF(T3039="",0,IFERROR(IF(VLOOKUP(T3039,T$73:T3038,1,0)&gt;0,0,0),1))</f>
        <v>0</v>
      </c>
      <c r="T3039" s="95" t="str">
        <f>IF(DATOS!BT2967=P$74,DATOS!C2967,"")</f>
        <v/>
      </c>
    </row>
    <row r="3040" spans="18:20" x14ac:dyDescent="0.25">
      <c r="R3040" s="83">
        <f t="shared" si="49"/>
        <v>0</v>
      </c>
      <c r="S3040" s="83">
        <f>IF(T3040="",0,IFERROR(IF(VLOOKUP(T3040,T$73:T3039,1,0)&gt;0,0,0),1))</f>
        <v>0</v>
      </c>
      <c r="T3040" s="95" t="str">
        <f>IF(DATOS!BT2968=P$74,DATOS!C2968,"")</f>
        <v/>
      </c>
    </row>
    <row r="3041" spans="18:20" x14ac:dyDescent="0.25">
      <c r="R3041" s="83">
        <f t="shared" si="49"/>
        <v>0</v>
      </c>
      <c r="S3041" s="83">
        <f>IF(T3041="",0,IFERROR(IF(VLOOKUP(T3041,T$73:T3040,1,0)&gt;0,0,0),1))</f>
        <v>0</v>
      </c>
      <c r="T3041" s="95" t="str">
        <f>IF(DATOS!BT2969=P$74,DATOS!C2969,"")</f>
        <v/>
      </c>
    </row>
    <row r="3042" spans="18:20" x14ac:dyDescent="0.25">
      <c r="R3042" s="83">
        <f t="shared" si="49"/>
        <v>0</v>
      </c>
      <c r="S3042" s="83">
        <f>IF(T3042="",0,IFERROR(IF(VLOOKUP(T3042,T$73:T3041,1,0)&gt;0,0,0),1))</f>
        <v>0</v>
      </c>
      <c r="T3042" s="95" t="str">
        <f>IF(DATOS!BT2970=P$74,DATOS!C2970,"")</f>
        <v/>
      </c>
    </row>
    <row r="3043" spans="18:20" x14ac:dyDescent="0.25">
      <c r="R3043" s="83">
        <f t="shared" si="49"/>
        <v>0</v>
      </c>
      <c r="S3043" s="83">
        <f>IF(T3043="",0,IFERROR(IF(VLOOKUP(T3043,T$73:T3042,1,0)&gt;0,0,0),1))</f>
        <v>0</v>
      </c>
      <c r="T3043" s="95" t="str">
        <f>IF(DATOS!BT2971=P$74,DATOS!C2971,"")</f>
        <v/>
      </c>
    </row>
    <row r="3044" spans="18:20" x14ac:dyDescent="0.25">
      <c r="R3044" s="83">
        <f t="shared" si="49"/>
        <v>0</v>
      </c>
      <c r="S3044" s="83">
        <f>IF(T3044="",0,IFERROR(IF(VLOOKUP(T3044,T$73:T3043,1,0)&gt;0,0,0),1))</f>
        <v>0</v>
      </c>
      <c r="T3044" s="95" t="str">
        <f>IF(DATOS!BT2972=P$74,DATOS!C2972,"")</f>
        <v/>
      </c>
    </row>
    <row r="3045" spans="18:20" x14ac:dyDescent="0.25">
      <c r="R3045" s="83">
        <f t="shared" si="49"/>
        <v>0</v>
      </c>
      <c r="S3045" s="83">
        <f>IF(T3045="",0,IFERROR(IF(VLOOKUP(T3045,T$73:T3044,1,0)&gt;0,0,0),1))</f>
        <v>0</v>
      </c>
      <c r="T3045" s="95" t="str">
        <f>IF(DATOS!BT2973=P$74,DATOS!C2973,"")</f>
        <v/>
      </c>
    </row>
    <row r="3046" spans="18:20" x14ac:dyDescent="0.25">
      <c r="R3046" s="83">
        <f t="shared" si="49"/>
        <v>0</v>
      </c>
      <c r="S3046" s="83">
        <f>IF(T3046="",0,IFERROR(IF(VLOOKUP(T3046,T$73:T3045,1,0)&gt;0,0,0),1))</f>
        <v>0</v>
      </c>
      <c r="T3046" s="95" t="str">
        <f>IF(DATOS!BT2974=P$74,DATOS!C2974,"")</f>
        <v/>
      </c>
    </row>
    <row r="3047" spans="18:20" x14ac:dyDescent="0.25">
      <c r="R3047" s="83">
        <f t="shared" si="49"/>
        <v>0</v>
      </c>
      <c r="S3047" s="83">
        <f>IF(T3047="",0,IFERROR(IF(VLOOKUP(T3047,T$73:T3046,1,0)&gt;0,0,0),1))</f>
        <v>0</v>
      </c>
      <c r="T3047" s="95" t="str">
        <f>IF(DATOS!BT2975=P$74,DATOS!C2975,"")</f>
        <v/>
      </c>
    </row>
    <row r="3048" spans="18:20" x14ac:dyDescent="0.25">
      <c r="R3048" s="83">
        <f t="shared" si="49"/>
        <v>0</v>
      </c>
      <c r="S3048" s="83">
        <f>IF(T3048="",0,IFERROR(IF(VLOOKUP(T3048,T$73:T3047,1,0)&gt;0,0,0),1))</f>
        <v>0</v>
      </c>
      <c r="T3048" s="95" t="str">
        <f>IF(DATOS!BT2976=P$74,DATOS!C2976,"")</f>
        <v/>
      </c>
    </row>
    <row r="3049" spans="18:20" x14ac:dyDescent="0.25">
      <c r="R3049" s="83">
        <f t="shared" si="49"/>
        <v>0</v>
      </c>
      <c r="S3049" s="83">
        <f>IF(T3049="",0,IFERROR(IF(VLOOKUP(T3049,T$73:T3048,1,0)&gt;0,0,0),1))</f>
        <v>0</v>
      </c>
      <c r="T3049" s="95" t="str">
        <f>IF(DATOS!BT2977=P$74,DATOS!C2977,"")</f>
        <v/>
      </c>
    </row>
    <row r="3050" spans="18:20" x14ac:dyDescent="0.25">
      <c r="R3050" s="83">
        <f t="shared" si="49"/>
        <v>0</v>
      </c>
      <c r="S3050" s="83">
        <f>IF(T3050="",0,IFERROR(IF(VLOOKUP(T3050,T$73:T3049,1,0)&gt;0,0,0),1))</f>
        <v>0</v>
      </c>
      <c r="T3050" s="95" t="str">
        <f>IF(DATOS!BT2978=P$74,DATOS!C2978,"")</f>
        <v/>
      </c>
    </row>
    <row r="3051" spans="18:20" x14ac:dyDescent="0.25">
      <c r="R3051" s="83">
        <f t="shared" si="49"/>
        <v>0</v>
      </c>
      <c r="S3051" s="83">
        <f>IF(T3051="",0,IFERROR(IF(VLOOKUP(T3051,T$73:T3050,1,0)&gt;0,0,0),1))</f>
        <v>0</v>
      </c>
      <c r="T3051" s="95" t="str">
        <f>IF(DATOS!BT2979=P$74,DATOS!C2979,"")</f>
        <v/>
      </c>
    </row>
    <row r="3052" spans="18:20" x14ac:dyDescent="0.25">
      <c r="R3052" s="83">
        <f t="shared" si="49"/>
        <v>0</v>
      </c>
      <c r="S3052" s="83">
        <f>IF(T3052="",0,IFERROR(IF(VLOOKUP(T3052,T$73:T3051,1,0)&gt;0,0,0),1))</f>
        <v>0</v>
      </c>
      <c r="T3052" s="95" t="str">
        <f>IF(DATOS!BT2980=P$74,DATOS!C2980,"")</f>
        <v/>
      </c>
    </row>
    <row r="3053" spans="18:20" x14ac:dyDescent="0.25">
      <c r="R3053" s="83">
        <f t="shared" si="49"/>
        <v>0</v>
      </c>
      <c r="S3053" s="83">
        <f>IF(T3053="",0,IFERROR(IF(VLOOKUP(T3053,T$73:T3052,1,0)&gt;0,0,0),1))</f>
        <v>0</v>
      </c>
      <c r="T3053" s="95" t="str">
        <f>IF(DATOS!BT2981=P$74,DATOS!C2981,"")</f>
        <v/>
      </c>
    </row>
    <row r="3054" spans="18:20" x14ac:dyDescent="0.25">
      <c r="R3054" s="83">
        <f t="shared" si="49"/>
        <v>0</v>
      </c>
      <c r="S3054" s="83">
        <f>IF(T3054="",0,IFERROR(IF(VLOOKUP(T3054,T$73:T3053,1,0)&gt;0,0,0),1))</f>
        <v>0</v>
      </c>
      <c r="T3054" s="95" t="str">
        <f>IF(DATOS!BT2982=P$74,DATOS!C2982,"")</f>
        <v/>
      </c>
    </row>
    <row r="3055" spans="18:20" x14ac:dyDescent="0.25">
      <c r="R3055" s="83">
        <f t="shared" si="49"/>
        <v>0</v>
      </c>
      <c r="S3055" s="83">
        <f>IF(T3055="",0,IFERROR(IF(VLOOKUP(T3055,T$73:T3054,1,0)&gt;0,0,0),1))</f>
        <v>0</v>
      </c>
      <c r="T3055" s="95" t="str">
        <f>IF(DATOS!BT2983=P$74,DATOS!C2983,"")</f>
        <v/>
      </c>
    </row>
    <row r="3056" spans="18:20" x14ac:dyDescent="0.25">
      <c r="R3056" s="83">
        <f t="shared" si="49"/>
        <v>0</v>
      </c>
      <c r="S3056" s="83">
        <f>IF(T3056="",0,IFERROR(IF(VLOOKUP(T3056,T$73:T3055,1,0)&gt;0,0,0),1))</f>
        <v>0</v>
      </c>
      <c r="T3056" s="95" t="str">
        <f>IF(DATOS!BT2984=P$74,DATOS!C2984,"")</f>
        <v/>
      </c>
    </row>
    <row r="3057" spans="18:20" x14ac:dyDescent="0.25">
      <c r="R3057" s="83">
        <f t="shared" si="49"/>
        <v>0</v>
      </c>
      <c r="S3057" s="83">
        <f>IF(T3057="",0,IFERROR(IF(VLOOKUP(T3057,T$73:T3056,1,0)&gt;0,0,0),1))</f>
        <v>0</v>
      </c>
      <c r="T3057" s="95" t="str">
        <f>IF(DATOS!BT2985=P$74,DATOS!C2985,"")</f>
        <v/>
      </c>
    </row>
    <row r="3058" spans="18:20" x14ac:dyDescent="0.25">
      <c r="R3058" s="83">
        <f t="shared" si="49"/>
        <v>0</v>
      </c>
      <c r="S3058" s="83">
        <f>IF(T3058="",0,IFERROR(IF(VLOOKUP(T3058,T$73:T3057,1,0)&gt;0,0,0),1))</f>
        <v>0</v>
      </c>
      <c r="T3058" s="95" t="str">
        <f>IF(DATOS!BT2986=P$74,DATOS!C2986,"")</f>
        <v/>
      </c>
    </row>
    <row r="3059" spans="18:20" x14ac:dyDescent="0.25">
      <c r="R3059" s="83">
        <f t="shared" si="49"/>
        <v>0</v>
      </c>
      <c r="S3059" s="83">
        <f>IF(T3059="",0,IFERROR(IF(VLOOKUP(T3059,T$73:T3058,1,0)&gt;0,0,0),1))</f>
        <v>0</v>
      </c>
      <c r="T3059" s="95" t="str">
        <f>IF(DATOS!BT2987=P$74,DATOS!C2987,"")</f>
        <v/>
      </c>
    </row>
    <row r="3060" spans="18:20" x14ac:dyDescent="0.25">
      <c r="R3060" s="83">
        <f t="shared" si="49"/>
        <v>0</v>
      </c>
      <c r="S3060" s="83">
        <f>IF(T3060="",0,IFERROR(IF(VLOOKUP(T3060,T$73:T3059,1,0)&gt;0,0,0),1))</f>
        <v>0</v>
      </c>
      <c r="T3060" s="95" t="str">
        <f>IF(DATOS!BT2988=P$74,DATOS!C2988,"")</f>
        <v/>
      </c>
    </row>
    <row r="3061" spans="18:20" x14ac:dyDescent="0.25">
      <c r="R3061" s="83">
        <f t="shared" si="49"/>
        <v>0</v>
      </c>
      <c r="S3061" s="83">
        <f>IF(T3061="",0,IFERROR(IF(VLOOKUP(T3061,T$73:T3060,1,0)&gt;0,0,0),1))</f>
        <v>0</v>
      </c>
      <c r="T3061" s="95" t="str">
        <f>IF(DATOS!BT2989=P$74,DATOS!C2989,"")</f>
        <v/>
      </c>
    </row>
    <row r="3062" spans="18:20" x14ac:dyDescent="0.25">
      <c r="R3062" s="83">
        <f t="shared" si="49"/>
        <v>0</v>
      </c>
      <c r="S3062" s="83">
        <f>IF(T3062="",0,IFERROR(IF(VLOOKUP(T3062,T$73:T3061,1,0)&gt;0,0,0),1))</f>
        <v>0</v>
      </c>
      <c r="T3062" s="95" t="str">
        <f>IF(DATOS!BT2990=P$74,DATOS!C2990,"")</f>
        <v/>
      </c>
    </row>
    <row r="3063" spans="18:20" x14ac:dyDescent="0.25">
      <c r="R3063" s="83">
        <f t="shared" si="49"/>
        <v>0</v>
      </c>
      <c r="S3063" s="83">
        <f>IF(T3063="",0,IFERROR(IF(VLOOKUP(T3063,T$73:T3062,1,0)&gt;0,0,0),1))</f>
        <v>0</v>
      </c>
      <c r="T3063" s="95" t="str">
        <f>IF(DATOS!BT2991=P$74,DATOS!C2991,"")</f>
        <v/>
      </c>
    </row>
    <row r="3064" spans="18:20" x14ac:dyDescent="0.25">
      <c r="R3064" s="83">
        <f t="shared" si="49"/>
        <v>0</v>
      </c>
      <c r="S3064" s="83">
        <f>IF(T3064="",0,IFERROR(IF(VLOOKUP(T3064,T$73:T3063,1,0)&gt;0,0,0),1))</f>
        <v>0</v>
      </c>
      <c r="T3064" s="95" t="str">
        <f>IF(DATOS!BT2992=P$74,DATOS!C2992,"")</f>
        <v/>
      </c>
    </row>
    <row r="3065" spans="18:20" x14ac:dyDescent="0.25">
      <c r="R3065" s="83">
        <f t="shared" si="49"/>
        <v>0</v>
      </c>
      <c r="S3065" s="83">
        <f>IF(T3065="",0,IFERROR(IF(VLOOKUP(T3065,T$73:T3064,1,0)&gt;0,0,0),1))</f>
        <v>0</v>
      </c>
      <c r="T3065" s="95" t="str">
        <f>IF(DATOS!BT2993=P$74,DATOS!C2993,"")</f>
        <v/>
      </c>
    </row>
    <row r="3066" spans="18:20" x14ac:dyDescent="0.25">
      <c r="R3066" s="83">
        <f t="shared" si="49"/>
        <v>0</v>
      </c>
      <c r="S3066" s="83">
        <f>IF(T3066="",0,IFERROR(IF(VLOOKUP(T3066,T$73:T3065,1,0)&gt;0,0,0),1))</f>
        <v>0</v>
      </c>
      <c r="T3066" s="95" t="str">
        <f>IF(DATOS!BT2994=P$74,DATOS!C2994,"")</f>
        <v/>
      </c>
    </row>
    <row r="3067" spans="18:20" x14ac:dyDescent="0.25">
      <c r="R3067" s="83">
        <f t="shared" si="49"/>
        <v>0</v>
      </c>
      <c r="S3067" s="83">
        <f>IF(T3067="",0,IFERROR(IF(VLOOKUP(T3067,T$73:T3066,1,0)&gt;0,0,0),1))</f>
        <v>0</v>
      </c>
      <c r="T3067" s="95" t="str">
        <f>IF(DATOS!BT2995=P$74,DATOS!C2995,"")</f>
        <v/>
      </c>
    </row>
    <row r="3068" spans="18:20" x14ac:dyDescent="0.25">
      <c r="R3068" s="83">
        <f t="shared" si="49"/>
        <v>0</v>
      </c>
      <c r="S3068" s="83">
        <f>IF(T3068="",0,IFERROR(IF(VLOOKUP(T3068,T$73:T3067,1,0)&gt;0,0,0),1))</f>
        <v>0</v>
      </c>
      <c r="T3068" s="95" t="str">
        <f>IF(DATOS!BT2996=P$74,DATOS!C2996,"")</f>
        <v/>
      </c>
    </row>
    <row r="3069" spans="18:20" x14ac:dyDescent="0.25">
      <c r="R3069" s="83">
        <f t="shared" si="49"/>
        <v>0</v>
      </c>
      <c r="S3069" s="83">
        <f>IF(T3069="",0,IFERROR(IF(VLOOKUP(T3069,T$73:T3068,1,0)&gt;0,0,0),1))</f>
        <v>0</v>
      </c>
      <c r="T3069" s="95" t="str">
        <f>IF(DATOS!BT2997=P$74,DATOS!C2997,"")</f>
        <v/>
      </c>
    </row>
    <row r="3070" spans="18:20" x14ac:dyDescent="0.25">
      <c r="R3070" s="83">
        <f t="shared" si="49"/>
        <v>0</v>
      </c>
      <c r="S3070" s="83">
        <f>IF(T3070="",0,IFERROR(IF(VLOOKUP(T3070,T$73:T3069,1,0)&gt;0,0,0),1))</f>
        <v>0</v>
      </c>
      <c r="T3070" s="95" t="str">
        <f>IF(DATOS!BT2998=P$74,DATOS!C2998,"")</f>
        <v/>
      </c>
    </row>
    <row r="3071" spans="18:20" x14ac:dyDescent="0.25">
      <c r="R3071" s="83">
        <f t="shared" si="49"/>
        <v>0</v>
      </c>
      <c r="S3071" s="83">
        <f>IF(T3071="",0,IFERROR(IF(VLOOKUP(T3071,T$73:T3070,1,0)&gt;0,0,0),1))</f>
        <v>0</v>
      </c>
      <c r="T3071" s="95" t="str">
        <f>IF(DATOS!BT2999=P$74,DATOS!C2999,"")</f>
        <v/>
      </c>
    </row>
    <row r="3072" spans="18:20" x14ac:dyDescent="0.25">
      <c r="R3072" s="83">
        <f t="shared" si="49"/>
        <v>0</v>
      </c>
      <c r="S3072" s="83">
        <f>IF(T3072="",0,IFERROR(IF(VLOOKUP(T3072,T$73:T3071,1,0)&gt;0,0,0),1))</f>
        <v>0</v>
      </c>
      <c r="T3072" s="95" t="str">
        <f>IF(DATOS!BT3000=P$74,DATOS!C3000,"")</f>
        <v/>
      </c>
    </row>
    <row r="3073" spans="18:20" x14ac:dyDescent="0.25">
      <c r="R3073" s="83">
        <f t="shared" si="49"/>
        <v>0</v>
      </c>
      <c r="S3073" s="83">
        <f>IF(T3073="",0,IFERROR(IF(VLOOKUP(T3073,T$73:T3072,1,0)&gt;0,0,0),1))</f>
        <v>0</v>
      </c>
      <c r="T3073" s="95" t="str">
        <f>IF(DATOS!BT3001=P$74,DATOS!C3001,"")</f>
        <v/>
      </c>
    </row>
    <row r="3074" spans="18:20" x14ac:dyDescent="0.25">
      <c r="R3074" s="83">
        <f t="shared" si="49"/>
        <v>0</v>
      </c>
      <c r="S3074" s="83">
        <f>IF(T3074="",0,IFERROR(IF(VLOOKUP(T3074,T$73:T3073,1,0)&gt;0,0,0),1))</f>
        <v>0</v>
      </c>
      <c r="T3074" s="95" t="str">
        <f>IF(DATOS!BT3002=P$74,DATOS!C3002,"")</f>
        <v/>
      </c>
    </row>
    <row r="3075" spans="18:20" x14ac:dyDescent="0.25">
      <c r="R3075" s="83">
        <f t="shared" si="49"/>
        <v>0</v>
      </c>
      <c r="S3075" s="83">
        <f>IF(T3075="",0,IFERROR(IF(VLOOKUP(T3075,T$73:T3074,1,0)&gt;0,0,0),1))</f>
        <v>0</v>
      </c>
      <c r="T3075" s="95" t="str">
        <f>IF(DATOS!BT3003=P$74,DATOS!C3003,"")</f>
        <v/>
      </c>
    </row>
    <row r="3076" spans="18:20" x14ac:dyDescent="0.25">
      <c r="R3076" s="83">
        <f t="shared" si="49"/>
        <v>0</v>
      </c>
      <c r="S3076" s="83">
        <f>IF(T3076="",0,IFERROR(IF(VLOOKUP(T3076,T$73:T3075,1,0)&gt;0,0,0),1))</f>
        <v>0</v>
      </c>
      <c r="T3076" s="95" t="str">
        <f>IF(DATOS!BT3004=P$74,DATOS!C3004,"")</f>
        <v/>
      </c>
    </row>
    <row r="3077" spans="18:20" x14ac:dyDescent="0.25">
      <c r="R3077" s="83">
        <f t="shared" si="49"/>
        <v>0</v>
      </c>
      <c r="S3077" s="83">
        <f>IF(T3077="",0,IFERROR(IF(VLOOKUP(T3077,T$73:T3076,1,0)&gt;0,0,0),1))</f>
        <v>0</v>
      </c>
      <c r="T3077" s="95" t="str">
        <f>IF(DATOS!BT3005=P$74,DATOS!C3005,"")</f>
        <v/>
      </c>
    </row>
    <row r="3078" spans="18:20" x14ac:dyDescent="0.25">
      <c r="R3078" s="83">
        <f t="shared" si="49"/>
        <v>0</v>
      </c>
      <c r="S3078" s="83">
        <f>IF(T3078="",0,IFERROR(IF(VLOOKUP(T3078,T$73:T3077,1,0)&gt;0,0,0),1))</f>
        <v>0</v>
      </c>
      <c r="T3078" s="95" t="str">
        <f>IF(DATOS!BT3006=P$74,DATOS!C3006,"")</f>
        <v/>
      </c>
    </row>
    <row r="3079" spans="18:20" x14ac:dyDescent="0.25">
      <c r="R3079" s="83">
        <f t="shared" si="49"/>
        <v>0</v>
      </c>
      <c r="S3079" s="83">
        <f>IF(T3079="",0,IFERROR(IF(VLOOKUP(T3079,T$73:T3078,1,0)&gt;0,0,0),1))</f>
        <v>0</v>
      </c>
      <c r="T3079" s="95" t="str">
        <f>IF(DATOS!BT3007=P$74,DATOS!C3007,"")</f>
        <v/>
      </c>
    </row>
    <row r="3080" spans="18:20" x14ac:dyDescent="0.25">
      <c r="R3080" s="83">
        <f t="shared" si="49"/>
        <v>0</v>
      </c>
      <c r="S3080" s="83">
        <f>IF(T3080="",0,IFERROR(IF(VLOOKUP(T3080,T$73:T3079,1,0)&gt;0,0,0),1))</f>
        <v>0</v>
      </c>
      <c r="T3080" s="95" t="str">
        <f>IF(DATOS!BT3008=P$74,DATOS!C3008,"")</f>
        <v/>
      </c>
    </row>
    <row r="3081" spans="18:20" x14ac:dyDescent="0.25">
      <c r="R3081" s="83">
        <f t="shared" si="49"/>
        <v>0</v>
      </c>
      <c r="S3081" s="83">
        <f>IF(T3081="",0,IFERROR(IF(VLOOKUP(T3081,T$73:T3080,1,0)&gt;0,0,0),1))</f>
        <v>0</v>
      </c>
      <c r="T3081" s="95" t="str">
        <f>IF(DATOS!BT3009=P$74,DATOS!C3009,"")</f>
        <v/>
      </c>
    </row>
    <row r="3082" spans="18:20" x14ac:dyDescent="0.25">
      <c r="R3082" s="83">
        <f t="shared" ref="R3082:R3145" si="50">R3081+S3082</f>
        <v>0</v>
      </c>
      <c r="S3082" s="83">
        <f>IF(T3082="",0,IFERROR(IF(VLOOKUP(T3082,T$73:T3081,1,0)&gt;0,0,0),1))</f>
        <v>0</v>
      </c>
      <c r="T3082" s="95" t="str">
        <f>IF(DATOS!BT3010=P$74,DATOS!C3010,"")</f>
        <v/>
      </c>
    </row>
    <row r="3083" spans="18:20" x14ac:dyDescent="0.25">
      <c r="R3083" s="83">
        <f t="shared" si="50"/>
        <v>0</v>
      </c>
      <c r="S3083" s="83">
        <f>IF(T3083="",0,IFERROR(IF(VLOOKUP(T3083,T$73:T3082,1,0)&gt;0,0,0),1))</f>
        <v>0</v>
      </c>
      <c r="T3083" s="95" t="str">
        <f>IF(DATOS!BT3011=P$74,DATOS!C3011,"")</f>
        <v/>
      </c>
    </row>
    <row r="3084" spans="18:20" x14ac:dyDescent="0.25">
      <c r="R3084" s="83">
        <f t="shared" si="50"/>
        <v>0</v>
      </c>
      <c r="S3084" s="83">
        <f>IF(T3084="",0,IFERROR(IF(VLOOKUP(T3084,T$73:T3083,1,0)&gt;0,0,0),1))</f>
        <v>0</v>
      </c>
      <c r="T3084" s="95" t="str">
        <f>IF(DATOS!BT3012=P$74,DATOS!C3012,"")</f>
        <v/>
      </c>
    </row>
    <row r="3085" spans="18:20" x14ac:dyDescent="0.25">
      <c r="R3085" s="83">
        <f t="shared" si="50"/>
        <v>0</v>
      </c>
      <c r="S3085" s="83">
        <f>IF(T3085="",0,IFERROR(IF(VLOOKUP(T3085,T$73:T3084,1,0)&gt;0,0,0),1))</f>
        <v>0</v>
      </c>
      <c r="T3085" s="95" t="str">
        <f>IF(DATOS!BT3013=P$74,DATOS!C3013,"")</f>
        <v/>
      </c>
    </row>
    <row r="3086" spans="18:20" x14ac:dyDescent="0.25">
      <c r="R3086" s="83">
        <f t="shared" si="50"/>
        <v>0</v>
      </c>
      <c r="S3086" s="83">
        <f>IF(T3086="",0,IFERROR(IF(VLOOKUP(T3086,T$73:T3085,1,0)&gt;0,0,0),1))</f>
        <v>0</v>
      </c>
      <c r="T3086" s="95" t="str">
        <f>IF(DATOS!BT3014=P$74,DATOS!C3014,"")</f>
        <v/>
      </c>
    </row>
    <row r="3087" spans="18:20" x14ac:dyDescent="0.25">
      <c r="R3087" s="83">
        <f t="shared" si="50"/>
        <v>0</v>
      </c>
      <c r="S3087" s="83">
        <f>IF(T3087="",0,IFERROR(IF(VLOOKUP(T3087,T$73:T3086,1,0)&gt;0,0,0),1))</f>
        <v>0</v>
      </c>
      <c r="T3087" s="95" t="str">
        <f>IF(DATOS!BT3015=P$74,DATOS!C3015,"")</f>
        <v/>
      </c>
    </row>
    <row r="3088" spans="18:20" x14ac:dyDescent="0.25">
      <c r="R3088" s="83">
        <f t="shared" si="50"/>
        <v>0</v>
      </c>
      <c r="S3088" s="83">
        <f>IF(T3088="",0,IFERROR(IF(VLOOKUP(T3088,T$73:T3087,1,0)&gt;0,0,0),1))</f>
        <v>0</v>
      </c>
      <c r="T3088" s="95" t="str">
        <f>IF(DATOS!BT3016=P$74,DATOS!C3016,"")</f>
        <v/>
      </c>
    </row>
    <row r="3089" spans="18:20" x14ac:dyDescent="0.25">
      <c r="R3089" s="83">
        <f t="shared" si="50"/>
        <v>0</v>
      </c>
      <c r="S3089" s="83">
        <f>IF(T3089="",0,IFERROR(IF(VLOOKUP(T3089,T$73:T3088,1,0)&gt;0,0,0),1))</f>
        <v>0</v>
      </c>
      <c r="T3089" s="95" t="str">
        <f>IF(DATOS!BT3017=P$74,DATOS!C3017,"")</f>
        <v/>
      </c>
    </row>
    <row r="3090" spans="18:20" x14ac:dyDescent="0.25">
      <c r="R3090" s="83">
        <f t="shared" si="50"/>
        <v>0</v>
      </c>
      <c r="S3090" s="83">
        <f>IF(T3090="",0,IFERROR(IF(VLOOKUP(T3090,T$73:T3089,1,0)&gt;0,0,0),1))</f>
        <v>0</v>
      </c>
      <c r="T3090" s="95" t="str">
        <f>IF(DATOS!BT3018=P$74,DATOS!C3018,"")</f>
        <v/>
      </c>
    </row>
    <row r="3091" spans="18:20" x14ac:dyDescent="0.25">
      <c r="R3091" s="83">
        <f t="shared" si="50"/>
        <v>0</v>
      </c>
      <c r="S3091" s="83">
        <f>IF(T3091="",0,IFERROR(IF(VLOOKUP(T3091,T$73:T3090,1,0)&gt;0,0,0),1))</f>
        <v>0</v>
      </c>
      <c r="T3091" s="95" t="str">
        <f>IF(DATOS!BT3019=P$74,DATOS!C3019,"")</f>
        <v/>
      </c>
    </row>
    <row r="3092" spans="18:20" x14ac:dyDescent="0.25">
      <c r="R3092" s="83">
        <f t="shared" si="50"/>
        <v>0</v>
      </c>
      <c r="S3092" s="83">
        <f>IF(T3092="",0,IFERROR(IF(VLOOKUP(T3092,T$73:T3091,1,0)&gt;0,0,0),1))</f>
        <v>0</v>
      </c>
      <c r="T3092" s="95" t="str">
        <f>IF(DATOS!BT3020=P$74,DATOS!C3020,"")</f>
        <v/>
      </c>
    </row>
    <row r="3093" spans="18:20" x14ac:dyDescent="0.25">
      <c r="R3093" s="83">
        <f t="shared" si="50"/>
        <v>0</v>
      </c>
      <c r="S3093" s="83">
        <f>IF(T3093="",0,IFERROR(IF(VLOOKUP(T3093,T$73:T3092,1,0)&gt;0,0,0),1))</f>
        <v>0</v>
      </c>
      <c r="T3093" s="95" t="str">
        <f>IF(DATOS!BT3021=P$74,DATOS!C3021,"")</f>
        <v/>
      </c>
    </row>
    <row r="3094" spans="18:20" x14ac:dyDescent="0.25">
      <c r="R3094" s="83">
        <f t="shared" si="50"/>
        <v>0</v>
      </c>
      <c r="S3094" s="83">
        <f>IF(T3094="",0,IFERROR(IF(VLOOKUP(T3094,T$73:T3093,1,0)&gt;0,0,0),1))</f>
        <v>0</v>
      </c>
      <c r="T3094" s="95" t="str">
        <f>IF(DATOS!BT3022=P$74,DATOS!C3022,"")</f>
        <v/>
      </c>
    </row>
    <row r="3095" spans="18:20" x14ac:dyDescent="0.25">
      <c r="R3095" s="83">
        <f t="shared" si="50"/>
        <v>0</v>
      </c>
      <c r="S3095" s="83">
        <f>IF(T3095="",0,IFERROR(IF(VLOOKUP(T3095,T$73:T3094,1,0)&gt;0,0,0),1))</f>
        <v>0</v>
      </c>
      <c r="T3095" s="95" t="str">
        <f>IF(DATOS!BT3023=P$74,DATOS!C3023,"")</f>
        <v/>
      </c>
    </row>
    <row r="3096" spans="18:20" x14ac:dyDescent="0.25">
      <c r="R3096" s="83">
        <f t="shared" si="50"/>
        <v>0</v>
      </c>
      <c r="S3096" s="83">
        <f>IF(T3096="",0,IFERROR(IF(VLOOKUP(T3096,T$73:T3095,1,0)&gt;0,0,0),1))</f>
        <v>0</v>
      </c>
      <c r="T3096" s="95" t="str">
        <f>IF(DATOS!BT3024=P$74,DATOS!C3024,"")</f>
        <v/>
      </c>
    </row>
    <row r="3097" spans="18:20" x14ac:dyDescent="0.25">
      <c r="R3097" s="83">
        <f t="shared" si="50"/>
        <v>0</v>
      </c>
      <c r="S3097" s="83">
        <f>IF(T3097="",0,IFERROR(IF(VLOOKUP(T3097,T$73:T3096,1,0)&gt;0,0,0),1))</f>
        <v>0</v>
      </c>
      <c r="T3097" s="95" t="str">
        <f>IF(DATOS!BT3025=P$74,DATOS!C3025,"")</f>
        <v/>
      </c>
    </row>
    <row r="3098" spans="18:20" x14ac:dyDescent="0.25">
      <c r="R3098" s="83">
        <f t="shared" si="50"/>
        <v>0</v>
      </c>
      <c r="S3098" s="83">
        <f>IF(T3098="",0,IFERROR(IF(VLOOKUP(T3098,T$73:T3097,1,0)&gt;0,0,0),1))</f>
        <v>0</v>
      </c>
      <c r="T3098" s="95" t="str">
        <f>IF(DATOS!BT3026=P$74,DATOS!C3026,"")</f>
        <v/>
      </c>
    </row>
    <row r="3099" spans="18:20" x14ac:dyDescent="0.25">
      <c r="R3099" s="83">
        <f t="shared" si="50"/>
        <v>0</v>
      </c>
      <c r="S3099" s="83">
        <f>IF(T3099="",0,IFERROR(IF(VLOOKUP(T3099,T$73:T3098,1,0)&gt;0,0,0),1))</f>
        <v>0</v>
      </c>
      <c r="T3099" s="95" t="str">
        <f>IF(DATOS!BT3027=P$74,DATOS!C3027,"")</f>
        <v/>
      </c>
    </row>
    <row r="3100" spans="18:20" x14ac:dyDescent="0.25">
      <c r="R3100" s="83">
        <f t="shared" si="50"/>
        <v>0</v>
      </c>
      <c r="S3100" s="83">
        <f>IF(T3100="",0,IFERROR(IF(VLOOKUP(T3100,T$73:T3099,1,0)&gt;0,0,0),1))</f>
        <v>0</v>
      </c>
      <c r="T3100" s="95" t="str">
        <f>IF(DATOS!BT3028=P$74,DATOS!C3028,"")</f>
        <v/>
      </c>
    </row>
    <row r="3101" spans="18:20" x14ac:dyDescent="0.25">
      <c r="R3101" s="83">
        <f t="shared" si="50"/>
        <v>0</v>
      </c>
      <c r="S3101" s="83">
        <f>IF(T3101="",0,IFERROR(IF(VLOOKUP(T3101,T$73:T3100,1,0)&gt;0,0,0),1))</f>
        <v>0</v>
      </c>
      <c r="T3101" s="95" t="str">
        <f>IF(DATOS!BT3029=P$74,DATOS!C3029,"")</f>
        <v/>
      </c>
    </row>
    <row r="3102" spans="18:20" x14ac:dyDescent="0.25">
      <c r="R3102" s="83">
        <f t="shared" si="50"/>
        <v>0</v>
      </c>
      <c r="S3102" s="83">
        <f>IF(T3102="",0,IFERROR(IF(VLOOKUP(T3102,T$73:T3101,1,0)&gt;0,0,0),1))</f>
        <v>0</v>
      </c>
      <c r="T3102" s="95" t="str">
        <f>IF(DATOS!BT3030=P$74,DATOS!C3030,"")</f>
        <v/>
      </c>
    </row>
    <row r="3103" spans="18:20" x14ac:dyDescent="0.25">
      <c r="R3103" s="83">
        <f t="shared" si="50"/>
        <v>0</v>
      </c>
      <c r="S3103" s="83">
        <f>IF(T3103="",0,IFERROR(IF(VLOOKUP(T3103,T$73:T3102,1,0)&gt;0,0,0),1))</f>
        <v>0</v>
      </c>
      <c r="T3103" s="95" t="str">
        <f>IF(DATOS!BT3031=P$74,DATOS!C3031,"")</f>
        <v/>
      </c>
    </row>
    <row r="3104" spans="18:20" x14ac:dyDescent="0.25">
      <c r="R3104" s="83">
        <f t="shared" si="50"/>
        <v>0</v>
      </c>
      <c r="S3104" s="83">
        <f>IF(T3104="",0,IFERROR(IF(VLOOKUP(T3104,T$73:T3103,1,0)&gt;0,0,0),1))</f>
        <v>0</v>
      </c>
      <c r="T3104" s="95" t="str">
        <f>IF(DATOS!BT3032=P$74,DATOS!C3032,"")</f>
        <v/>
      </c>
    </row>
    <row r="3105" spans="18:20" x14ac:dyDescent="0.25">
      <c r="R3105" s="83">
        <f t="shared" si="50"/>
        <v>0</v>
      </c>
      <c r="S3105" s="83">
        <f>IF(T3105="",0,IFERROR(IF(VLOOKUP(T3105,T$73:T3104,1,0)&gt;0,0,0),1))</f>
        <v>0</v>
      </c>
      <c r="T3105" s="95" t="str">
        <f>IF(DATOS!BT3033=P$74,DATOS!C3033,"")</f>
        <v/>
      </c>
    </row>
    <row r="3106" spans="18:20" x14ac:dyDescent="0.25">
      <c r="R3106" s="83">
        <f t="shared" si="50"/>
        <v>0</v>
      </c>
      <c r="S3106" s="83">
        <f>IF(T3106="",0,IFERROR(IF(VLOOKUP(T3106,T$73:T3105,1,0)&gt;0,0,0),1))</f>
        <v>0</v>
      </c>
      <c r="T3106" s="95" t="str">
        <f>IF(DATOS!BT3034=P$74,DATOS!C3034,"")</f>
        <v/>
      </c>
    </row>
    <row r="3107" spans="18:20" x14ac:dyDescent="0.25">
      <c r="R3107" s="83">
        <f t="shared" si="50"/>
        <v>0</v>
      </c>
      <c r="S3107" s="83">
        <f>IF(T3107="",0,IFERROR(IF(VLOOKUP(T3107,T$73:T3106,1,0)&gt;0,0,0),1))</f>
        <v>0</v>
      </c>
      <c r="T3107" s="95" t="str">
        <f>IF(DATOS!BT3035=P$74,DATOS!C3035,"")</f>
        <v/>
      </c>
    </row>
    <row r="3108" spans="18:20" x14ac:dyDescent="0.25">
      <c r="R3108" s="83">
        <f t="shared" si="50"/>
        <v>0</v>
      </c>
      <c r="S3108" s="83">
        <f>IF(T3108="",0,IFERROR(IF(VLOOKUP(T3108,T$73:T3107,1,0)&gt;0,0,0),1))</f>
        <v>0</v>
      </c>
      <c r="T3108" s="95" t="str">
        <f>IF(DATOS!BT3036=P$74,DATOS!C3036,"")</f>
        <v/>
      </c>
    </row>
    <row r="3109" spans="18:20" x14ac:dyDescent="0.25">
      <c r="R3109" s="83">
        <f t="shared" si="50"/>
        <v>0</v>
      </c>
      <c r="S3109" s="83">
        <f>IF(T3109="",0,IFERROR(IF(VLOOKUP(T3109,T$73:T3108,1,0)&gt;0,0,0),1))</f>
        <v>0</v>
      </c>
      <c r="T3109" s="95" t="str">
        <f>IF(DATOS!BT3037=P$74,DATOS!C3037,"")</f>
        <v/>
      </c>
    </row>
    <row r="3110" spans="18:20" x14ac:dyDescent="0.25">
      <c r="R3110" s="83">
        <f t="shared" si="50"/>
        <v>0</v>
      </c>
      <c r="S3110" s="83">
        <f>IF(T3110="",0,IFERROR(IF(VLOOKUP(T3110,T$73:T3109,1,0)&gt;0,0,0),1))</f>
        <v>0</v>
      </c>
      <c r="T3110" s="95" t="str">
        <f>IF(DATOS!BT3038=P$74,DATOS!C3038,"")</f>
        <v/>
      </c>
    </row>
    <row r="3111" spans="18:20" x14ac:dyDescent="0.25">
      <c r="R3111" s="83">
        <f t="shared" si="50"/>
        <v>0</v>
      </c>
      <c r="S3111" s="83">
        <f>IF(T3111="",0,IFERROR(IF(VLOOKUP(T3111,T$73:T3110,1,0)&gt;0,0,0),1))</f>
        <v>0</v>
      </c>
      <c r="T3111" s="95" t="str">
        <f>IF(DATOS!BT3039=P$74,DATOS!C3039,"")</f>
        <v/>
      </c>
    </row>
    <row r="3112" spans="18:20" x14ac:dyDescent="0.25">
      <c r="R3112" s="83">
        <f t="shared" si="50"/>
        <v>0</v>
      </c>
      <c r="S3112" s="83">
        <f>IF(T3112="",0,IFERROR(IF(VLOOKUP(T3112,T$73:T3111,1,0)&gt;0,0,0),1))</f>
        <v>0</v>
      </c>
      <c r="T3112" s="95" t="str">
        <f>IF(DATOS!BT3040=P$74,DATOS!C3040,"")</f>
        <v/>
      </c>
    </row>
    <row r="3113" spans="18:20" x14ac:dyDescent="0.25">
      <c r="R3113" s="83">
        <f t="shared" si="50"/>
        <v>0</v>
      </c>
      <c r="S3113" s="83">
        <f>IF(T3113="",0,IFERROR(IF(VLOOKUP(T3113,T$73:T3112,1,0)&gt;0,0,0),1))</f>
        <v>0</v>
      </c>
      <c r="T3113" s="95" t="str">
        <f>IF(DATOS!BT3041=P$74,DATOS!C3041,"")</f>
        <v/>
      </c>
    </row>
    <row r="3114" spans="18:20" x14ac:dyDescent="0.25">
      <c r="R3114" s="83">
        <f t="shared" si="50"/>
        <v>0</v>
      </c>
      <c r="S3114" s="83">
        <f>IF(T3114="",0,IFERROR(IF(VLOOKUP(T3114,T$73:T3113,1,0)&gt;0,0,0),1))</f>
        <v>0</v>
      </c>
      <c r="T3114" s="95" t="str">
        <f>IF(DATOS!BT3042=P$74,DATOS!C3042,"")</f>
        <v/>
      </c>
    </row>
    <row r="3115" spans="18:20" x14ac:dyDescent="0.25">
      <c r="R3115" s="83">
        <f t="shared" si="50"/>
        <v>0</v>
      </c>
      <c r="S3115" s="83">
        <f>IF(T3115="",0,IFERROR(IF(VLOOKUP(T3115,T$73:T3114,1,0)&gt;0,0,0),1))</f>
        <v>0</v>
      </c>
      <c r="T3115" s="95" t="str">
        <f>IF(DATOS!BT3043=P$74,DATOS!C3043,"")</f>
        <v/>
      </c>
    </row>
    <row r="3116" spans="18:20" x14ac:dyDescent="0.25">
      <c r="R3116" s="83">
        <f t="shared" si="50"/>
        <v>0</v>
      </c>
      <c r="S3116" s="83">
        <f>IF(T3116="",0,IFERROR(IF(VLOOKUP(T3116,T$73:T3115,1,0)&gt;0,0,0),1))</f>
        <v>0</v>
      </c>
      <c r="T3116" s="95" t="str">
        <f>IF(DATOS!BT3044=P$74,DATOS!C3044,"")</f>
        <v/>
      </c>
    </row>
    <row r="3117" spans="18:20" x14ac:dyDescent="0.25">
      <c r="R3117" s="83">
        <f t="shared" si="50"/>
        <v>0</v>
      </c>
      <c r="S3117" s="83">
        <f>IF(T3117="",0,IFERROR(IF(VLOOKUP(T3117,T$73:T3116,1,0)&gt;0,0,0),1))</f>
        <v>0</v>
      </c>
      <c r="T3117" s="95" t="str">
        <f>IF(DATOS!BT3045=P$74,DATOS!C3045,"")</f>
        <v/>
      </c>
    </row>
    <row r="3118" spans="18:20" x14ac:dyDescent="0.25">
      <c r="R3118" s="83">
        <f t="shared" si="50"/>
        <v>0</v>
      </c>
      <c r="S3118" s="83">
        <f>IF(T3118="",0,IFERROR(IF(VLOOKUP(T3118,T$73:T3117,1,0)&gt;0,0,0),1))</f>
        <v>0</v>
      </c>
      <c r="T3118" s="95" t="str">
        <f>IF(DATOS!BT3046=P$74,DATOS!C3046,"")</f>
        <v/>
      </c>
    </row>
    <row r="3119" spans="18:20" x14ac:dyDescent="0.25">
      <c r="R3119" s="83">
        <f t="shared" si="50"/>
        <v>0</v>
      </c>
      <c r="S3119" s="83">
        <f>IF(T3119="",0,IFERROR(IF(VLOOKUP(T3119,T$73:T3118,1,0)&gt;0,0,0),1))</f>
        <v>0</v>
      </c>
      <c r="T3119" s="95" t="str">
        <f>IF(DATOS!BT3047=P$74,DATOS!C3047,"")</f>
        <v/>
      </c>
    </row>
    <row r="3120" spans="18:20" x14ac:dyDescent="0.25">
      <c r="R3120" s="83">
        <f t="shared" si="50"/>
        <v>0</v>
      </c>
      <c r="S3120" s="83">
        <f>IF(T3120="",0,IFERROR(IF(VLOOKUP(T3120,T$73:T3119,1,0)&gt;0,0,0),1))</f>
        <v>0</v>
      </c>
      <c r="T3120" s="95" t="str">
        <f>IF(DATOS!BT3048=P$74,DATOS!C3048,"")</f>
        <v/>
      </c>
    </row>
    <row r="3121" spans="18:20" x14ac:dyDescent="0.25">
      <c r="R3121" s="83">
        <f t="shared" si="50"/>
        <v>0</v>
      </c>
      <c r="S3121" s="83">
        <f>IF(T3121="",0,IFERROR(IF(VLOOKUP(T3121,T$73:T3120,1,0)&gt;0,0,0),1))</f>
        <v>0</v>
      </c>
      <c r="T3121" s="95" t="str">
        <f>IF(DATOS!BT3049=P$74,DATOS!C3049,"")</f>
        <v/>
      </c>
    </row>
    <row r="3122" spans="18:20" x14ac:dyDescent="0.25">
      <c r="R3122" s="83">
        <f t="shared" si="50"/>
        <v>0</v>
      </c>
      <c r="S3122" s="83">
        <f>IF(T3122="",0,IFERROR(IF(VLOOKUP(T3122,T$73:T3121,1,0)&gt;0,0,0),1))</f>
        <v>0</v>
      </c>
      <c r="T3122" s="95" t="str">
        <f>IF(DATOS!BT3050=P$74,DATOS!C3050,"")</f>
        <v/>
      </c>
    </row>
    <row r="3123" spans="18:20" x14ac:dyDescent="0.25">
      <c r="R3123" s="83">
        <f t="shared" si="50"/>
        <v>0</v>
      </c>
      <c r="S3123" s="83">
        <f>IF(T3123="",0,IFERROR(IF(VLOOKUP(T3123,T$73:T3122,1,0)&gt;0,0,0),1))</f>
        <v>0</v>
      </c>
      <c r="T3123" s="95" t="str">
        <f>IF(DATOS!BT3051=P$74,DATOS!C3051,"")</f>
        <v/>
      </c>
    </row>
    <row r="3124" spans="18:20" x14ac:dyDescent="0.25">
      <c r="R3124" s="83">
        <f t="shared" si="50"/>
        <v>0</v>
      </c>
      <c r="S3124" s="83">
        <f>IF(T3124="",0,IFERROR(IF(VLOOKUP(T3124,T$73:T3123,1,0)&gt;0,0,0),1))</f>
        <v>0</v>
      </c>
      <c r="T3124" s="95" t="str">
        <f>IF(DATOS!BT3052=P$74,DATOS!C3052,"")</f>
        <v/>
      </c>
    </row>
    <row r="3125" spans="18:20" x14ac:dyDescent="0.25">
      <c r="R3125" s="83">
        <f t="shared" si="50"/>
        <v>0</v>
      </c>
      <c r="S3125" s="83">
        <f>IF(T3125="",0,IFERROR(IF(VLOOKUP(T3125,T$73:T3124,1,0)&gt;0,0,0),1))</f>
        <v>0</v>
      </c>
      <c r="T3125" s="95" t="str">
        <f>IF(DATOS!BT3053=P$74,DATOS!C3053,"")</f>
        <v/>
      </c>
    </row>
    <row r="3126" spans="18:20" x14ac:dyDescent="0.25">
      <c r="R3126" s="83">
        <f t="shared" si="50"/>
        <v>0</v>
      </c>
      <c r="S3126" s="83">
        <f>IF(T3126="",0,IFERROR(IF(VLOOKUP(T3126,T$73:T3125,1,0)&gt;0,0,0),1))</f>
        <v>0</v>
      </c>
      <c r="T3126" s="95" t="str">
        <f>IF(DATOS!BT3054=P$74,DATOS!C3054,"")</f>
        <v/>
      </c>
    </row>
    <row r="3127" spans="18:20" x14ac:dyDescent="0.25">
      <c r="R3127" s="83">
        <f t="shared" si="50"/>
        <v>0</v>
      </c>
      <c r="S3127" s="83">
        <f>IF(T3127="",0,IFERROR(IF(VLOOKUP(T3127,T$73:T3126,1,0)&gt;0,0,0),1))</f>
        <v>0</v>
      </c>
      <c r="T3127" s="95" t="str">
        <f>IF(DATOS!BT3055=P$74,DATOS!C3055,"")</f>
        <v/>
      </c>
    </row>
    <row r="3128" spans="18:20" x14ac:dyDescent="0.25">
      <c r="R3128" s="83">
        <f t="shared" si="50"/>
        <v>0</v>
      </c>
      <c r="S3128" s="83">
        <f>IF(T3128="",0,IFERROR(IF(VLOOKUP(T3128,T$73:T3127,1,0)&gt;0,0,0),1))</f>
        <v>0</v>
      </c>
      <c r="T3128" s="95" t="str">
        <f>IF(DATOS!BT3056=P$74,DATOS!C3056,"")</f>
        <v/>
      </c>
    </row>
    <row r="3129" spans="18:20" x14ac:dyDescent="0.25">
      <c r="R3129" s="83">
        <f t="shared" si="50"/>
        <v>0</v>
      </c>
      <c r="S3129" s="83">
        <f>IF(T3129="",0,IFERROR(IF(VLOOKUP(T3129,T$73:T3128,1,0)&gt;0,0,0),1))</f>
        <v>0</v>
      </c>
      <c r="T3129" s="95" t="str">
        <f>IF(DATOS!BT3057=P$74,DATOS!C3057,"")</f>
        <v/>
      </c>
    </row>
    <row r="3130" spans="18:20" x14ac:dyDescent="0.25">
      <c r="R3130" s="83">
        <f t="shared" si="50"/>
        <v>0</v>
      </c>
      <c r="S3130" s="83">
        <f>IF(T3130="",0,IFERROR(IF(VLOOKUP(T3130,T$73:T3129,1,0)&gt;0,0,0),1))</f>
        <v>0</v>
      </c>
      <c r="T3130" s="95" t="str">
        <f>IF(DATOS!BT3058=P$74,DATOS!C3058,"")</f>
        <v/>
      </c>
    </row>
    <row r="3131" spans="18:20" x14ac:dyDescent="0.25">
      <c r="R3131" s="83">
        <f t="shared" si="50"/>
        <v>0</v>
      </c>
      <c r="S3131" s="83">
        <f>IF(T3131="",0,IFERROR(IF(VLOOKUP(T3131,T$73:T3130,1,0)&gt;0,0,0),1))</f>
        <v>0</v>
      </c>
      <c r="T3131" s="95" t="str">
        <f>IF(DATOS!BT3059=P$74,DATOS!C3059,"")</f>
        <v/>
      </c>
    </row>
    <row r="3132" spans="18:20" x14ac:dyDescent="0.25">
      <c r="R3132" s="83">
        <f t="shared" si="50"/>
        <v>0</v>
      </c>
      <c r="S3132" s="83">
        <f>IF(T3132="",0,IFERROR(IF(VLOOKUP(T3132,T$73:T3131,1,0)&gt;0,0,0),1))</f>
        <v>0</v>
      </c>
      <c r="T3132" s="95" t="str">
        <f>IF(DATOS!BT3060=P$74,DATOS!C3060,"")</f>
        <v/>
      </c>
    </row>
    <row r="3133" spans="18:20" x14ac:dyDescent="0.25">
      <c r="R3133" s="83">
        <f t="shared" si="50"/>
        <v>0</v>
      </c>
      <c r="S3133" s="83">
        <f>IF(T3133="",0,IFERROR(IF(VLOOKUP(T3133,T$73:T3132,1,0)&gt;0,0,0),1))</f>
        <v>0</v>
      </c>
      <c r="T3133" s="95" t="str">
        <f>IF(DATOS!BT3061=P$74,DATOS!C3061,"")</f>
        <v/>
      </c>
    </row>
    <row r="3134" spans="18:20" x14ac:dyDescent="0.25">
      <c r="R3134" s="83">
        <f t="shared" si="50"/>
        <v>0</v>
      </c>
      <c r="S3134" s="83">
        <f>IF(T3134="",0,IFERROR(IF(VLOOKUP(T3134,T$73:T3133,1,0)&gt;0,0,0),1))</f>
        <v>0</v>
      </c>
      <c r="T3134" s="95" t="str">
        <f>IF(DATOS!BT3062=P$74,DATOS!C3062,"")</f>
        <v/>
      </c>
    </row>
    <row r="3135" spans="18:20" x14ac:dyDescent="0.25">
      <c r="R3135" s="83">
        <f t="shared" si="50"/>
        <v>0</v>
      </c>
      <c r="S3135" s="83">
        <f>IF(T3135="",0,IFERROR(IF(VLOOKUP(T3135,T$73:T3134,1,0)&gt;0,0,0),1))</f>
        <v>0</v>
      </c>
      <c r="T3135" s="95" t="str">
        <f>IF(DATOS!BT3063=P$74,DATOS!C3063,"")</f>
        <v/>
      </c>
    </row>
    <row r="3136" spans="18:20" x14ac:dyDescent="0.25">
      <c r="R3136" s="83">
        <f t="shared" si="50"/>
        <v>0</v>
      </c>
      <c r="S3136" s="83">
        <f>IF(T3136="",0,IFERROR(IF(VLOOKUP(T3136,T$73:T3135,1,0)&gt;0,0,0),1))</f>
        <v>0</v>
      </c>
      <c r="T3136" s="95" t="str">
        <f>IF(DATOS!BT3064=P$74,DATOS!C3064,"")</f>
        <v/>
      </c>
    </row>
    <row r="3137" spans="18:20" x14ac:dyDescent="0.25">
      <c r="R3137" s="83">
        <f t="shared" si="50"/>
        <v>0</v>
      </c>
      <c r="S3137" s="83">
        <f>IF(T3137="",0,IFERROR(IF(VLOOKUP(T3137,T$73:T3136,1,0)&gt;0,0,0),1))</f>
        <v>0</v>
      </c>
      <c r="T3137" s="95" t="str">
        <f>IF(DATOS!BT3065=P$74,DATOS!C3065,"")</f>
        <v/>
      </c>
    </row>
    <row r="3138" spans="18:20" x14ac:dyDescent="0.25">
      <c r="R3138" s="83">
        <f t="shared" si="50"/>
        <v>0</v>
      </c>
      <c r="S3138" s="83">
        <f>IF(T3138="",0,IFERROR(IF(VLOOKUP(T3138,T$73:T3137,1,0)&gt;0,0,0),1))</f>
        <v>0</v>
      </c>
      <c r="T3138" s="95" t="str">
        <f>IF(DATOS!BT3066=P$74,DATOS!C3066,"")</f>
        <v/>
      </c>
    </row>
    <row r="3139" spans="18:20" x14ac:dyDescent="0.25">
      <c r="R3139" s="83">
        <f t="shared" si="50"/>
        <v>0</v>
      </c>
      <c r="S3139" s="83">
        <f>IF(T3139="",0,IFERROR(IF(VLOOKUP(T3139,T$73:T3138,1,0)&gt;0,0,0),1))</f>
        <v>0</v>
      </c>
      <c r="T3139" s="95" t="str">
        <f>IF(DATOS!BT3067=P$74,DATOS!C3067,"")</f>
        <v/>
      </c>
    </row>
    <row r="3140" spans="18:20" x14ac:dyDescent="0.25">
      <c r="R3140" s="83">
        <f t="shared" si="50"/>
        <v>0</v>
      </c>
      <c r="S3140" s="83">
        <f>IF(T3140="",0,IFERROR(IF(VLOOKUP(T3140,T$73:T3139,1,0)&gt;0,0,0),1))</f>
        <v>0</v>
      </c>
      <c r="T3140" s="95" t="str">
        <f>IF(DATOS!BT3068=P$74,DATOS!C3068,"")</f>
        <v/>
      </c>
    </row>
    <row r="3141" spans="18:20" x14ac:dyDescent="0.25">
      <c r="R3141" s="83">
        <f t="shared" si="50"/>
        <v>0</v>
      </c>
      <c r="S3141" s="83">
        <f>IF(T3141="",0,IFERROR(IF(VLOOKUP(T3141,T$73:T3140,1,0)&gt;0,0,0),1))</f>
        <v>0</v>
      </c>
      <c r="T3141" s="95" t="str">
        <f>IF(DATOS!BT3069=P$74,DATOS!C3069,"")</f>
        <v/>
      </c>
    </row>
    <row r="3142" spans="18:20" x14ac:dyDescent="0.25">
      <c r="R3142" s="83">
        <f t="shared" si="50"/>
        <v>0</v>
      </c>
      <c r="S3142" s="83">
        <f>IF(T3142="",0,IFERROR(IF(VLOOKUP(T3142,T$73:T3141,1,0)&gt;0,0,0),1))</f>
        <v>0</v>
      </c>
      <c r="T3142" s="95" t="str">
        <f>IF(DATOS!BT3070=P$74,DATOS!C3070,"")</f>
        <v/>
      </c>
    </row>
    <row r="3143" spans="18:20" x14ac:dyDescent="0.25">
      <c r="R3143" s="83">
        <f t="shared" si="50"/>
        <v>0</v>
      </c>
      <c r="S3143" s="83">
        <f>IF(T3143="",0,IFERROR(IF(VLOOKUP(T3143,T$73:T3142,1,0)&gt;0,0,0),1))</f>
        <v>0</v>
      </c>
      <c r="T3143" s="95" t="str">
        <f>IF(DATOS!BT3071=P$74,DATOS!C3071,"")</f>
        <v/>
      </c>
    </row>
    <row r="3144" spans="18:20" x14ac:dyDescent="0.25">
      <c r="R3144" s="83">
        <f t="shared" si="50"/>
        <v>0</v>
      </c>
      <c r="S3144" s="83">
        <f>IF(T3144="",0,IFERROR(IF(VLOOKUP(T3144,T$73:T3143,1,0)&gt;0,0,0),1))</f>
        <v>0</v>
      </c>
      <c r="T3144" s="95" t="str">
        <f>IF(DATOS!BT3072=P$74,DATOS!C3072,"")</f>
        <v/>
      </c>
    </row>
    <row r="3145" spans="18:20" x14ac:dyDescent="0.25">
      <c r="R3145" s="83">
        <f t="shared" si="50"/>
        <v>0</v>
      </c>
      <c r="S3145" s="83">
        <f>IF(T3145="",0,IFERROR(IF(VLOOKUP(T3145,T$73:T3144,1,0)&gt;0,0,0),1))</f>
        <v>0</v>
      </c>
      <c r="T3145" s="95" t="str">
        <f>IF(DATOS!BT3073=P$74,DATOS!C3073,"")</f>
        <v/>
      </c>
    </row>
    <row r="3146" spans="18:20" x14ac:dyDescent="0.25">
      <c r="R3146" s="83">
        <f t="shared" ref="R3146:R3209" si="51">R3145+S3146</f>
        <v>0</v>
      </c>
      <c r="S3146" s="83">
        <f>IF(T3146="",0,IFERROR(IF(VLOOKUP(T3146,T$73:T3145,1,0)&gt;0,0,0),1))</f>
        <v>0</v>
      </c>
      <c r="T3146" s="95" t="str">
        <f>IF(DATOS!BT3074=P$74,DATOS!C3074,"")</f>
        <v/>
      </c>
    </row>
    <row r="3147" spans="18:20" x14ac:dyDescent="0.25">
      <c r="R3147" s="83">
        <f t="shared" si="51"/>
        <v>0</v>
      </c>
      <c r="S3147" s="83">
        <f>IF(T3147="",0,IFERROR(IF(VLOOKUP(T3147,T$73:T3146,1,0)&gt;0,0,0),1))</f>
        <v>0</v>
      </c>
      <c r="T3147" s="95" t="str">
        <f>IF(DATOS!BT3075=P$74,DATOS!C3075,"")</f>
        <v/>
      </c>
    </row>
    <row r="3148" spans="18:20" x14ac:dyDescent="0.25">
      <c r="R3148" s="83">
        <f t="shared" si="51"/>
        <v>0</v>
      </c>
      <c r="S3148" s="83">
        <f>IF(T3148="",0,IFERROR(IF(VLOOKUP(T3148,T$73:T3147,1,0)&gt;0,0,0),1))</f>
        <v>0</v>
      </c>
      <c r="T3148" s="95" t="str">
        <f>IF(DATOS!BT3076=P$74,DATOS!C3076,"")</f>
        <v/>
      </c>
    </row>
    <row r="3149" spans="18:20" x14ac:dyDescent="0.25">
      <c r="R3149" s="83">
        <f t="shared" si="51"/>
        <v>0</v>
      </c>
      <c r="S3149" s="83">
        <f>IF(T3149="",0,IFERROR(IF(VLOOKUP(T3149,T$73:T3148,1,0)&gt;0,0,0),1))</f>
        <v>0</v>
      </c>
      <c r="T3149" s="95" t="str">
        <f>IF(DATOS!BT3077=P$74,DATOS!C3077,"")</f>
        <v/>
      </c>
    </row>
    <row r="3150" spans="18:20" x14ac:dyDescent="0.25">
      <c r="R3150" s="83">
        <f t="shared" si="51"/>
        <v>0</v>
      </c>
      <c r="S3150" s="83">
        <f>IF(T3150="",0,IFERROR(IF(VLOOKUP(T3150,T$73:T3149,1,0)&gt;0,0,0),1))</f>
        <v>0</v>
      </c>
      <c r="T3150" s="95" t="str">
        <f>IF(DATOS!BT3078=P$74,DATOS!C3078,"")</f>
        <v/>
      </c>
    </row>
    <row r="3151" spans="18:20" x14ac:dyDescent="0.25">
      <c r="R3151" s="83">
        <f t="shared" si="51"/>
        <v>0</v>
      </c>
      <c r="S3151" s="83">
        <f>IF(T3151="",0,IFERROR(IF(VLOOKUP(T3151,T$73:T3150,1,0)&gt;0,0,0),1))</f>
        <v>0</v>
      </c>
      <c r="T3151" s="95" t="str">
        <f>IF(DATOS!BT3079=P$74,DATOS!C3079,"")</f>
        <v/>
      </c>
    </row>
    <row r="3152" spans="18:20" x14ac:dyDescent="0.25">
      <c r="R3152" s="83">
        <f t="shared" si="51"/>
        <v>0</v>
      </c>
      <c r="S3152" s="83">
        <f>IF(T3152="",0,IFERROR(IF(VLOOKUP(T3152,T$73:T3151,1,0)&gt;0,0,0),1))</f>
        <v>0</v>
      </c>
      <c r="T3152" s="95" t="str">
        <f>IF(DATOS!BT3080=P$74,DATOS!C3080,"")</f>
        <v/>
      </c>
    </row>
    <row r="3153" spans="18:20" x14ac:dyDescent="0.25">
      <c r="R3153" s="83">
        <f t="shared" si="51"/>
        <v>0</v>
      </c>
      <c r="S3153" s="83">
        <f>IF(T3153="",0,IFERROR(IF(VLOOKUP(T3153,T$73:T3152,1,0)&gt;0,0,0),1))</f>
        <v>0</v>
      </c>
      <c r="T3153" s="95" t="str">
        <f>IF(DATOS!BT3081=P$74,DATOS!C3081,"")</f>
        <v/>
      </c>
    </row>
    <row r="3154" spans="18:20" x14ac:dyDescent="0.25">
      <c r="R3154" s="83">
        <f t="shared" si="51"/>
        <v>0</v>
      </c>
      <c r="S3154" s="83">
        <f>IF(T3154="",0,IFERROR(IF(VLOOKUP(T3154,T$73:T3153,1,0)&gt;0,0,0),1))</f>
        <v>0</v>
      </c>
      <c r="T3154" s="95" t="str">
        <f>IF(DATOS!BT3082=P$74,DATOS!C3082,"")</f>
        <v/>
      </c>
    </row>
    <row r="3155" spans="18:20" x14ac:dyDescent="0.25">
      <c r="R3155" s="83">
        <f t="shared" si="51"/>
        <v>0</v>
      </c>
      <c r="S3155" s="83">
        <f>IF(T3155="",0,IFERROR(IF(VLOOKUP(T3155,T$73:T3154,1,0)&gt;0,0,0),1))</f>
        <v>0</v>
      </c>
      <c r="T3155" s="95" t="str">
        <f>IF(DATOS!BT3083=P$74,DATOS!C3083,"")</f>
        <v/>
      </c>
    </row>
    <row r="3156" spans="18:20" x14ac:dyDescent="0.25">
      <c r="R3156" s="83">
        <f t="shared" si="51"/>
        <v>0</v>
      </c>
      <c r="S3156" s="83">
        <f>IF(T3156="",0,IFERROR(IF(VLOOKUP(T3156,T$73:T3155,1,0)&gt;0,0,0),1))</f>
        <v>0</v>
      </c>
      <c r="T3156" s="95" t="str">
        <f>IF(DATOS!BT3084=P$74,DATOS!C3084,"")</f>
        <v/>
      </c>
    </row>
    <row r="3157" spans="18:20" x14ac:dyDescent="0.25">
      <c r="R3157" s="83">
        <f t="shared" si="51"/>
        <v>0</v>
      </c>
      <c r="S3157" s="83">
        <f>IF(T3157="",0,IFERROR(IF(VLOOKUP(T3157,T$73:T3156,1,0)&gt;0,0,0),1))</f>
        <v>0</v>
      </c>
      <c r="T3157" s="95" t="str">
        <f>IF(DATOS!BT3085=P$74,DATOS!C3085,"")</f>
        <v/>
      </c>
    </row>
    <row r="3158" spans="18:20" x14ac:dyDescent="0.25">
      <c r="R3158" s="83">
        <f t="shared" si="51"/>
        <v>0</v>
      </c>
      <c r="S3158" s="83">
        <f>IF(T3158="",0,IFERROR(IF(VLOOKUP(T3158,T$73:T3157,1,0)&gt;0,0,0),1))</f>
        <v>0</v>
      </c>
      <c r="T3158" s="95" t="str">
        <f>IF(DATOS!BT3086=P$74,DATOS!C3086,"")</f>
        <v/>
      </c>
    </row>
    <row r="3159" spans="18:20" x14ac:dyDescent="0.25">
      <c r="R3159" s="83">
        <f t="shared" si="51"/>
        <v>0</v>
      </c>
      <c r="S3159" s="83">
        <f>IF(T3159="",0,IFERROR(IF(VLOOKUP(T3159,T$73:T3158,1,0)&gt;0,0,0),1))</f>
        <v>0</v>
      </c>
      <c r="T3159" s="95" t="str">
        <f>IF(DATOS!BT3087=P$74,DATOS!C3087,"")</f>
        <v/>
      </c>
    </row>
    <row r="3160" spans="18:20" x14ac:dyDescent="0.25">
      <c r="R3160" s="83">
        <f t="shared" si="51"/>
        <v>0</v>
      </c>
      <c r="S3160" s="83">
        <f>IF(T3160="",0,IFERROR(IF(VLOOKUP(T3160,T$73:T3159,1,0)&gt;0,0,0),1))</f>
        <v>0</v>
      </c>
      <c r="T3160" s="95" t="str">
        <f>IF(DATOS!BT3088=P$74,DATOS!C3088,"")</f>
        <v/>
      </c>
    </row>
    <row r="3161" spans="18:20" x14ac:dyDescent="0.25">
      <c r="R3161" s="83">
        <f t="shared" si="51"/>
        <v>0</v>
      </c>
      <c r="S3161" s="83">
        <f>IF(T3161="",0,IFERROR(IF(VLOOKUP(T3161,T$73:T3160,1,0)&gt;0,0,0),1))</f>
        <v>0</v>
      </c>
      <c r="T3161" s="95" t="str">
        <f>IF(DATOS!BT3089=P$74,DATOS!C3089,"")</f>
        <v/>
      </c>
    </row>
    <row r="3162" spans="18:20" x14ac:dyDescent="0.25">
      <c r="R3162" s="83">
        <f t="shared" si="51"/>
        <v>0</v>
      </c>
      <c r="S3162" s="83">
        <f>IF(T3162="",0,IFERROR(IF(VLOOKUP(T3162,T$73:T3161,1,0)&gt;0,0,0),1))</f>
        <v>0</v>
      </c>
      <c r="T3162" s="95" t="str">
        <f>IF(DATOS!BT3090=P$74,DATOS!C3090,"")</f>
        <v/>
      </c>
    </row>
    <row r="3163" spans="18:20" x14ac:dyDescent="0.25">
      <c r="R3163" s="83">
        <f t="shared" si="51"/>
        <v>0</v>
      </c>
      <c r="S3163" s="83">
        <f>IF(T3163="",0,IFERROR(IF(VLOOKUP(T3163,T$73:T3162,1,0)&gt;0,0,0),1))</f>
        <v>0</v>
      </c>
      <c r="T3163" s="95" t="str">
        <f>IF(DATOS!BT3091=P$74,DATOS!C3091,"")</f>
        <v/>
      </c>
    </row>
    <row r="3164" spans="18:20" x14ac:dyDescent="0.25">
      <c r="R3164" s="83">
        <f t="shared" si="51"/>
        <v>0</v>
      </c>
      <c r="S3164" s="83">
        <f>IF(T3164="",0,IFERROR(IF(VLOOKUP(T3164,T$73:T3163,1,0)&gt;0,0,0),1))</f>
        <v>0</v>
      </c>
      <c r="T3164" s="95" t="str">
        <f>IF(DATOS!BT3092=P$74,DATOS!C3092,"")</f>
        <v/>
      </c>
    </row>
    <row r="3165" spans="18:20" x14ac:dyDescent="0.25">
      <c r="R3165" s="83">
        <f t="shared" si="51"/>
        <v>0</v>
      </c>
      <c r="S3165" s="83">
        <f>IF(T3165="",0,IFERROR(IF(VLOOKUP(T3165,T$73:T3164,1,0)&gt;0,0,0),1))</f>
        <v>0</v>
      </c>
      <c r="T3165" s="95" t="str">
        <f>IF(DATOS!BT3093=P$74,DATOS!C3093,"")</f>
        <v/>
      </c>
    </row>
    <row r="3166" spans="18:20" x14ac:dyDescent="0.25">
      <c r="R3166" s="83">
        <f t="shared" si="51"/>
        <v>0</v>
      </c>
      <c r="S3166" s="83">
        <f>IF(T3166="",0,IFERROR(IF(VLOOKUP(T3166,T$73:T3165,1,0)&gt;0,0,0),1))</f>
        <v>0</v>
      </c>
      <c r="T3166" s="95" t="str">
        <f>IF(DATOS!BT3094=P$74,DATOS!C3094,"")</f>
        <v/>
      </c>
    </row>
    <row r="3167" spans="18:20" x14ac:dyDescent="0.25">
      <c r="R3167" s="83">
        <f t="shared" si="51"/>
        <v>0</v>
      </c>
      <c r="S3167" s="83">
        <f>IF(T3167="",0,IFERROR(IF(VLOOKUP(T3167,T$73:T3166,1,0)&gt;0,0,0),1))</f>
        <v>0</v>
      </c>
      <c r="T3167" s="95" t="str">
        <f>IF(DATOS!BT3095=P$74,DATOS!C3095,"")</f>
        <v/>
      </c>
    </row>
    <row r="3168" spans="18:20" x14ac:dyDescent="0.25">
      <c r="R3168" s="83">
        <f t="shared" si="51"/>
        <v>0</v>
      </c>
      <c r="S3168" s="83">
        <f>IF(T3168="",0,IFERROR(IF(VLOOKUP(T3168,T$73:T3167,1,0)&gt;0,0,0),1))</f>
        <v>0</v>
      </c>
      <c r="T3168" s="95" t="str">
        <f>IF(DATOS!BT3096=P$74,DATOS!C3096,"")</f>
        <v/>
      </c>
    </row>
    <row r="3169" spans="18:20" x14ac:dyDescent="0.25">
      <c r="R3169" s="83">
        <f t="shared" si="51"/>
        <v>0</v>
      </c>
      <c r="S3169" s="83">
        <f>IF(T3169="",0,IFERROR(IF(VLOOKUP(T3169,T$73:T3168,1,0)&gt;0,0,0),1))</f>
        <v>0</v>
      </c>
      <c r="T3169" s="95" t="str">
        <f>IF(DATOS!BT3097=P$74,DATOS!C3097,"")</f>
        <v/>
      </c>
    </row>
    <row r="3170" spans="18:20" x14ac:dyDescent="0.25">
      <c r="R3170" s="83">
        <f t="shared" si="51"/>
        <v>0</v>
      </c>
      <c r="S3170" s="83">
        <f>IF(T3170="",0,IFERROR(IF(VLOOKUP(T3170,T$73:T3169,1,0)&gt;0,0,0),1))</f>
        <v>0</v>
      </c>
      <c r="T3170" s="95" t="str">
        <f>IF(DATOS!BT3098=P$74,DATOS!C3098,"")</f>
        <v/>
      </c>
    </row>
    <row r="3171" spans="18:20" x14ac:dyDescent="0.25">
      <c r="R3171" s="83">
        <f t="shared" si="51"/>
        <v>0</v>
      </c>
      <c r="S3171" s="83">
        <f>IF(T3171="",0,IFERROR(IF(VLOOKUP(T3171,T$73:T3170,1,0)&gt;0,0,0),1))</f>
        <v>0</v>
      </c>
      <c r="T3171" s="95" t="str">
        <f>IF(DATOS!BT3099=P$74,DATOS!C3099,"")</f>
        <v/>
      </c>
    </row>
    <row r="3172" spans="18:20" x14ac:dyDescent="0.25">
      <c r="R3172" s="83">
        <f t="shared" si="51"/>
        <v>0</v>
      </c>
      <c r="S3172" s="83">
        <f>IF(T3172="",0,IFERROR(IF(VLOOKUP(T3172,T$73:T3171,1,0)&gt;0,0,0),1))</f>
        <v>0</v>
      </c>
      <c r="T3172" s="95" t="str">
        <f>IF(DATOS!BT3100=P$74,DATOS!C3100,"")</f>
        <v/>
      </c>
    </row>
    <row r="3173" spans="18:20" x14ac:dyDescent="0.25">
      <c r="R3173" s="83">
        <f t="shared" si="51"/>
        <v>0</v>
      </c>
      <c r="S3173" s="83">
        <f>IF(T3173="",0,IFERROR(IF(VLOOKUP(T3173,T$73:T3172,1,0)&gt;0,0,0),1))</f>
        <v>0</v>
      </c>
      <c r="T3173" s="95" t="str">
        <f>IF(DATOS!BT3101=P$74,DATOS!C3101,"")</f>
        <v/>
      </c>
    </row>
    <row r="3174" spans="18:20" x14ac:dyDescent="0.25">
      <c r="R3174" s="83">
        <f t="shared" si="51"/>
        <v>0</v>
      </c>
      <c r="S3174" s="83">
        <f>IF(T3174="",0,IFERROR(IF(VLOOKUP(T3174,T$73:T3173,1,0)&gt;0,0,0),1))</f>
        <v>0</v>
      </c>
      <c r="T3174" s="95" t="str">
        <f>IF(DATOS!BT3102=P$74,DATOS!C3102,"")</f>
        <v/>
      </c>
    </row>
    <row r="3175" spans="18:20" x14ac:dyDescent="0.25">
      <c r="R3175" s="83">
        <f t="shared" si="51"/>
        <v>0</v>
      </c>
      <c r="S3175" s="83">
        <f>IF(T3175="",0,IFERROR(IF(VLOOKUP(T3175,T$73:T3174,1,0)&gt;0,0,0),1))</f>
        <v>0</v>
      </c>
      <c r="T3175" s="95" t="str">
        <f>IF(DATOS!BT3103=P$74,DATOS!C3103,"")</f>
        <v/>
      </c>
    </row>
    <row r="3176" spans="18:20" x14ac:dyDescent="0.25">
      <c r="R3176" s="83">
        <f t="shared" si="51"/>
        <v>0</v>
      </c>
      <c r="S3176" s="83">
        <f>IF(T3176="",0,IFERROR(IF(VLOOKUP(T3176,T$73:T3175,1,0)&gt;0,0,0),1))</f>
        <v>0</v>
      </c>
      <c r="T3176" s="95" t="str">
        <f>IF(DATOS!BT3104=P$74,DATOS!C3104,"")</f>
        <v/>
      </c>
    </row>
    <row r="3177" spans="18:20" x14ac:dyDescent="0.25">
      <c r="R3177" s="83">
        <f t="shared" si="51"/>
        <v>0</v>
      </c>
      <c r="S3177" s="83">
        <f>IF(T3177="",0,IFERROR(IF(VLOOKUP(T3177,T$73:T3176,1,0)&gt;0,0,0),1))</f>
        <v>0</v>
      </c>
      <c r="T3177" s="95" t="str">
        <f>IF(DATOS!BT3105=P$74,DATOS!C3105,"")</f>
        <v/>
      </c>
    </row>
    <row r="3178" spans="18:20" x14ac:dyDescent="0.25">
      <c r="R3178" s="83">
        <f t="shared" si="51"/>
        <v>0</v>
      </c>
      <c r="S3178" s="83">
        <f>IF(T3178="",0,IFERROR(IF(VLOOKUP(T3178,T$73:T3177,1,0)&gt;0,0,0),1))</f>
        <v>0</v>
      </c>
      <c r="T3178" s="95" t="str">
        <f>IF(DATOS!BT3106=P$74,DATOS!C3106,"")</f>
        <v/>
      </c>
    </row>
    <row r="3179" spans="18:20" x14ac:dyDescent="0.25">
      <c r="R3179" s="83">
        <f t="shared" si="51"/>
        <v>0</v>
      </c>
      <c r="S3179" s="83">
        <f>IF(T3179="",0,IFERROR(IF(VLOOKUP(T3179,T$73:T3178,1,0)&gt;0,0,0),1))</f>
        <v>0</v>
      </c>
      <c r="T3179" s="95" t="str">
        <f>IF(DATOS!BT3107=P$74,DATOS!C3107,"")</f>
        <v/>
      </c>
    </row>
    <row r="3180" spans="18:20" x14ac:dyDescent="0.25">
      <c r="R3180" s="83">
        <f t="shared" si="51"/>
        <v>0</v>
      </c>
      <c r="S3180" s="83">
        <f>IF(T3180="",0,IFERROR(IF(VLOOKUP(T3180,T$73:T3179,1,0)&gt;0,0,0),1))</f>
        <v>0</v>
      </c>
      <c r="T3180" s="95" t="str">
        <f>IF(DATOS!BT3108=P$74,DATOS!C3108,"")</f>
        <v/>
      </c>
    </row>
    <row r="3181" spans="18:20" x14ac:dyDescent="0.25">
      <c r="R3181" s="83">
        <f t="shared" si="51"/>
        <v>0</v>
      </c>
      <c r="S3181" s="83">
        <f>IF(T3181="",0,IFERROR(IF(VLOOKUP(T3181,T$73:T3180,1,0)&gt;0,0,0),1))</f>
        <v>0</v>
      </c>
      <c r="T3181" s="95" t="str">
        <f>IF(DATOS!BT3109=P$74,DATOS!C3109,"")</f>
        <v/>
      </c>
    </row>
    <row r="3182" spans="18:20" x14ac:dyDescent="0.25">
      <c r="R3182" s="83">
        <f t="shared" si="51"/>
        <v>0</v>
      </c>
      <c r="S3182" s="83">
        <f>IF(T3182="",0,IFERROR(IF(VLOOKUP(T3182,T$73:T3181,1,0)&gt;0,0,0),1))</f>
        <v>0</v>
      </c>
      <c r="T3182" s="95" t="str">
        <f>IF(DATOS!BT3110=P$74,DATOS!C3110,"")</f>
        <v/>
      </c>
    </row>
    <row r="3183" spans="18:20" x14ac:dyDescent="0.25">
      <c r="R3183" s="83">
        <f t="shared" si="51"/>
        <v>0</v>
      </c>
      <c r="S3183" s="83">
        <f>IF(T3183="",0,IFERROR(IF(VLOOKUP(T3183,T$73:T3182,1,0)&gt;0,0,0),1))</f>
        <v>0</v>
      </c>
      <c r="T3183" s="95" t="str">
        <f>IF(DATOS!BT3111=P$74,DATOS!C3111,"")</f>
        <v/>
      </c>
    </row>
    <row r="3184" spans="18:20" x14ac:dyDescent="0.25">
      <c r="R3184" s="83">
        <f t="shared" si="51"/>
        <v>0</v>
      </c>
      <c r="S3184" s="83">
        <f>IF(T3184="",0,IFERROR(IF(VLOOKUP(T3184,T$73:T3183,1,0)&gt;0,0,0),1))</f>
        <v>0</v>
      </c>
      <c r="T3184" s="95" t="str">
        <f>IF(DATOS!BT3112=P$74,DATOS!C3112,"")</f>
        <v/>
      </c>
    </row>
    <row r="3185" spans="18:20" x14ac:dyDescent="0.25">
      <c r="R3185" s="83">
        <f t="shared" si="51"/>
        <v>0</v>
      </c>
      <c r="S3185" s="83">
        <f>IF(T3185="",0,IFERROR(IF(VLOOKUP(T3185,T$73:T3184,1,0)&gt;0,0,0),1))</f>
        <v>0</v>
      </c>
      <c r="T3185" s="95" t="str">
        <f>IF(DATOS!BT3113=P$74,DATOS!C3113,"")</f>
        <v/>
      </c>
    </row>
    <row r="3186" spans="18:20" x14ac:dyDescent="0.25">
      <c r="R3186" s="83">
        <f t="shared" si="51"/>
        <v>0</v>
      </c>
      <c r="S3186" s="83">
        <f>IF(T3186="",0,IFERROR(IF(VLOOKUP(T3186,T$73:T3185,1,0)&gt;0,0,0),1))</f>
        <v>0</v>
      </c>
      <c r="T3186" s="95" t="str">
        <f>IF(DATOS!BT3114=P$74,DATOS!C3114,"")</f>
        <v/>
      </c>
    </row>
    <row r="3187" spans="18:20" x14ac:dyDescent="0.25">
      <c r="R3187" s="83">
        <f t="shared" si="51"/>
        <v>0</v>
      </c>
      <c r="S3187" s="83">
        <f>IF(T3187="",0,IFERROR(IF(VLOOKUP(T3187,T$73:T3186,1,0)&gt;0,0,0),1))</f>
        <v>0</v>
      </c>
      <c r="T3187" s="95" t="str">
        <f>IF(DATOS!BT3115=P$74,DATOS!C3115,"")</f>
        <v/>
      </c>
    </row>
    <row r="3188" spans="18:20" x14ac:dyDescent="0.25">
      <c r="R3188" s="83">
        <f t="shared" si="51"/>
        <v>0</v>
      </c>
      <c r="S3188" s="83">
        <f>IF(T3188="",0,IFERROR(IF(VLOOKUP(T3188,T$73:T3187,1,0)&gt;0,0,0),1))</f>
        <v>0</v>
      </c>
      <c r="T3188" s="95" t="str">
        <f>IF(DATOS!BT3116=P$74,DATOS!C3116,"")</f>
        <v/>
      </c>
    </row>
    <row r="3189" spans="18:20" x14ac:dyDescent="0.25">
      <c r="R3189" s="83">
        <f t="shared" si="51"/>
        <v>0</v>
      </c>
      <c r="S3189" s="83">
        <f>IF(T3189="",0,IFERROR(IF(VLOOKUP(T3189,T$73:T3188,1,0)&gt;0,0,0),1))</f>
        <v>0</v>
      </c>
      <c r="T3189" s="95" t="str">
        <f>IF(DATOS!BT3117=P$74,DATOS!C3117,"")</f>
        <v/>
      </c>
    </row>
    <row r="3190" spans="18:20" x14ac:dyDescent="0.25">
      <c r="R3190" s="83">
        <f t="shared" si="51"/>
        <v>0</v>
      </c>
      <c r="S3190" s="83">
        <f>IF(T3190="",0,IFERROR(IF(VLOOKUP(T3190,T$73:T3189,1,0)&gt;0,0,0),1))</f>
        <v>0</v>
      </c>
      <c r="T3190" s="95" t="str">
        <f>IF(DATOS!BT3118=P$74,DATOS!C3118,"")</f>
        <v/>
      </c>
    </row>
    <row r="3191" spans="18:20" x14ac:dyDescent="0.25">
      <c r="R3191" s="83">
        <f t="shared" si="51"/>
        <v>0</v>
      </c>
      <c r="S3191" s="83">
        <f>IF(T3191="",0,IFERROR(IF(VLOOKUP(T3191,T$73:T3190,1,0)&gt;0,0,0),1))</f>
        <v>0</v>
      </c>
      <c r="T3191" s="95" t="str">
        <f>IF(DATOS!BT3119=P$74,DATOS!C3119,"")</f>
        <v/>
      </c>
    </row>
    <row r="3192" spans="18:20" x14ac:dyDescent="0.25">
      <c r="R3192" s="83">
        <f t="shared" si="51"/>
        <v>0</v>
      </c>
      <c r="S3192" s="83">
        <f>IF(T3192="",0,IFERROR(IF(VLOOKUP(T3192,T$73:T3191,1,0)&gt;0,0,0),1))</f>
        <v>0</v>
      </c>
      <c r="T3192" s="95" t="str">
        <f>IF(DATOS!BT3120=P$74,DATOS!C3120,"")</f>
        <v/>
      </c>
    </row>
    <row r="3193" spans="18:20" x14ac:dyDescent="0.25">
      <c r="R3193" s="83">
        <f t="shared" si="51"/>
        <v>0</v>
      </c>
      <c r="S3193" s="83">
        <f>IF(T3193="",0,IFERROR(IF(VLOOKUP(T3193,T$73:T3192,1,0)&gt;0,0,0),1))</f>
        <v>0</v>
      </c>
      <c r="T3193" s="95" t="str">
        <f>IF(DATOS!BT3121=P$74,DATOS!C3121,"")</f>
        <v/>
      </c>
    </row>
    <row r="3194" spans="18:20" x14ac:dyDescent="0.25">
      <c r="R3194" s="83">
        <f t="shared" si="51"/>
        <v>0</v>
      </c>
      <c r="S3194" s="83">
        <f>IF(T3194="",0,IFERROR(IF(VLOOKUP(T3194,T$73:T3193,1,0)&gt;0,0,0),1))</f>
        <v>0</v>
      </c>
      <c r="T3194" s="95" t="str">
        <f>IF(DATOS!BT3122=P$74,DATOS!C3122,"")</f>
        <v/>
      </c>
    </row>
    <row r="3195" spans="18:20" x14ac:dyDescent="0.25">
      <c r="R3195" s="83">
        <f t="shared" si="51"/>
        <v>0</v>
      </c>
      <c r="S3195" s="83">
        <f>IF(T3195="",0,IFERROR(IF(VLOOKUP(T3195,T$73:T3194,1,0)&gt;0,0,0),1))</f>
        <v>0</v>
      </c>
      <c r="T3195" s="95" t="str">
        <f>IF(DATOS!BT3123=P$74,DATOS!C3123,"")</f>
        <v/>
      </c>
    </row>
    <row r="3196" spans="18:20" x14ac:dyDescent="0.25">
      <c r="R3196" s="83">
        <f t="shared" si="51"/>
        <v>0</v>
      </c>
      <c r="S3196" s="83">
        <f>IF(T3196="",0,IFERROR(IF(VLOOKUP(T3196,T$73:T3195,1,0)&gt;0,0,0),1))</f>
        <v>0</v>
      </c>
      <c r="T3196" s="95" t="str">
        <f>IF(DATOS!BT3124=P$74,DATOS!C3124,"")</f>
        <v/>
      </c>
    </row>
    <row r="3197" spans="18:20" x14ac:dyDescent="0.25">
      <c r="R3197" s="83">
        <f t="shared" si="51"/>
        <v>0</v>
      </c>
      <c r="S3197" s="83">
        <f>IF(T3197="",0,IFERROR(IF(VLOOKUP(T3197,T$73:T3196,1,0)&gt;0,0,0),1))</f>
        <v>0</v>
      </c>
      <c r="T3197" s="95" t="str">
        <f>IF(DATOS!BT3125=P$74,DATOS!C3125,"")</f>
        <v/>
      </c>
    </row>
    <row r="3198" spans="18:20" x14ac:dyDescent="0.25">
      <c r="R3198" s="83">
        <f t="shared" si="51"/>
        <v>0</v>
      </c>
      <c r="S3198" s="83">
        <f>IF(T3198="",0,IFERROR(IF(VLOOKUP(T3198,T$73:T3197,1,0)&gt;0,0,0),1))</f>
        <v>0</v>
      </c>
      <c r="T3198" s="95" t="str">
        <f>IF(DATOS!BT3126=P$74,DATOS!C3126,"")</f>
        <v/>
      </c>
    </row>
    <row r="3199" spans="18:20" x14ac:dyDescent="0.25">
      <c r="R3199" s="83">
        <f t="shared" si="51"/>
        <v>0</v>
      </c>
      <c r="S3199" s="83">
        <f>IF(T3199="",0,IFERROR(IF(VLOOKUP(T3199,T$73:T3198,1,0)&gt;0,0,0),1))</f>
        <v>0</v>
      </c>
      <c r="T3199" s="95" t="str">
        <f>IF(DATOS!BT3127=P$74,DATOS!C3127,"")</f>
        <v/>
      </c>
    </row>
    <row r="3200" spans="18:20" x14ac:dyDescent="0.25">
      <c r="R3200" s="83">
        <f t="shared" si="51"/>
        <v>0</v>
      </c>
      <c r="S3200" s="83">
        <f>IF(T3200="",0,IFERROR(IF(VLOOKUP(T3200,T$73:T3199,1,0)&gt;0,0,0),1))</f>
        <v>0</v>
      </c>
      <c r="T3200" s="95" t="str">
        <f>IF(DATOS!BT3128=P$74,DATOS!C3128,"")</f>
        <v/>
      </c>
    </row>
    <row r="3201" spans="18:20" x14ac:dyDescent="0.25">
      <c r="R3201" s="83">
        <f t="shared" si="51"/>
        <v>0</v>
      </c>
      <c r="S3201" s="83">
        <f>IF(T3201="",0,IFERROR(IF(VLOOKUP(T3201,T$73:T3200,1,0)&gt;0,0,0),1))</f>
        <v>0</v>
      </c>
      <c r="T3201" s="95" t="str">
        <f>IF(DATOS!BT3129=P$74,DATOS!C3129,"")</f>
        <v/>
      </c>
    </row>
    <row r="3202" spans="18:20" x14ac:dyDescent="0.25">
      <c r="R3202" s="83">
        <f t="shared" si="51"/>
        <v>0</v>
      </c>
      <c r="S3202" s="83">
        <f>IF(T3202="",0,IFERROR(IF(VLOOKUP(T3202,T$73:T3201,1,0)&gt;0,0,0),1))</f>
        <v>0</v>
      </c>
      <c r="T3202" s="95" t="str">
        <f>IF(DATOS!BT3130=P$74,DATOS!C3130,"")</f>
        <v/>
      </c>
    </row>
    <row r="3203" spans="18:20" x14ac:dyDescent="0.25">
      <c r="R3203" s="83">
        <f t="shared" si="51"/>
        <v>0</v>
      </c>
      <c r="S3203" s="83">
        <f>IF(T3203="",0,IFERROR(IF(VLOOKUP(T3203,T$73:T3202,1,0)&gt;0,0,0),1))</f>
        <v>0</v>
      </c>
      <c r="T3203" s="95" t="str">
        <f>IF(DATOS!BT3131=P$74,DATOS!C3131,"")</f>
        <v/>
      </c>
    </row>
    <row r="3204" spans="18:20" x14ac:dyDescent="0.25">
      <c r="R3204" s="83">
        <f t="shared" si="51"/>
        <v>0</v>
      </c>
      <c r="S3204" s="83">
        <f>IF(T3204="",0,IFERROR(IF(VLOOKUP(T3204,T$73:T3203,1,0)&gt;0,0,0),1))</f>
        <v>0</v>
      </c>
      <c r="T3204" s="95" t="str">
        <f>IF(DATOS!BT3132=P$74,DATOS!C3132,"")</f>
        <v/>
      </c>
    </row>
    <row r="3205" spans="18:20" x14ac:dyDescent="0.25">
      <c r="R3205" s="83">
        <f t="shared" si="51"/>
        <v>0</v>
      </c>
      <c r="S3205" s="83">
        <f>IF(T3205="",0,IFERROR(IF(VLOOKUP(T3205,T$73:T3204,1,0)&gt;0,0,0),1))</f>
        <v>0</v>
      </c>
      <c r="T3205" s="95" t="str">
        <f>IF(DATOS!BT3133=P$74,DATOS!C3133,"")</f>
        <v/>
      </c>
    </row>
    <row r="3206" spans="18:20" x14ac:dyDescent="0.25">
      <c r="R3206" s="83">
        <f t="shared" si="51"/>
        <v>0</v>
      </c>
      <c r="S3206" s="83">
        <f>IF(T3206="",0,IFERROR(IF(VLOOKUP(T3206,T$73:T3205,1,0)&gt;0,0,0),1))</f>
        <v>0</v>
      </c>
      <c r="T3206" s="95" t="str">
        <f>IF(DATOS!BT3134=P$74,DATOS!C3134,"")</f>
        <v/>
      </c>
    </row>
    <row r="3207" spans="18:20" x14ac:dyDescent="0.25">
      <c r="R3207" s="83">
        <f t="shared" si="51"/>
        <v>0</v>
      </c>
      <c r="S3207" s="83">
        <f>IF(T3207="",0,IFERROR(IF(VLOOKUP(T3207,T$73:T3206,1,0)&gt;0,0,0),1))</f>
        <v>0</v>
      </c>
      <c r="T3207" s="95" t="str">
        <f>IF(DATOS!BT3135=P$74,DATOS!C3135,"")</f>
        <v/>
      </c>
    </row>
    <row r="3208" spans="18:20" x14ac:dyDescent="0.25">
      <c r="R3208" s="83">
        <f t="shared" si="51"/>
        <v>0</v>
      </c>
      <c r="S3208" s="83">
        <f>IF(T3208="",0,IFERROR(IF(VLOOKUP(T3208,T$73:T3207,1,0)&gt;0,0,0),1))</f>
        <v>0</v>
      </c>
      <c r="T3208" s="95" t="str">
        <f>IF(DATOS!BT3136=P$74,DATOS!C3136,"")</f>
        <v/>
      </c>
    </row>
    <row r="3209" spans="18:20" x14ac:dyDescent="0.25">
      <c r="R3209" s="83">
        <f t="shared" si="51"/>
        <v>0</v>
      </c>
      <c r="S3209" s="83">
        <f>IF(T3209="",0,IFERROR(IF(VLOOKUP(T3209,T$73:T3208,1,0)&gt;0,0,0),1))</f>
        <v>0</v>
      </c>
      <c r="T3209" s="95" t="str">
        <f>IF(DATOS!BT3137=P$74,DATOS!C3137,"")</f>
        <v/>
      </c>
    </row>
    <row r="3210" spans="18:20" x14ac:dyDescent="0.25">
      <c r="R3210" s="83">
        <f t="shared" ref="R3210:R3273" si="52">R3209+S3210</f>
        <v>0</v>
      </c>
      <c r="S3210" s="83">
        <f>IF(T3210="",0,IFERROR(IF(VLOOKUP(T3210,T$73:T3209,1,0)&gt;0,0,0),1))</f>
        <v>0</v>
      </c>
      <c r="T3210" s="95" t="str">
        <f>IF(DATOS!BT3138=P$74,DATOS!C3138,"")</f>
        <v/>
      </c>
    </row>
    <row r="3211" spans="18:20" x14ac:dyDescent="0.25">
      <c r="R3211" s="83">
        <f t="shared" si="52"/>
        <v>0</v>
      </c>
      <c r="S3211" s="83">
        <f>IF(T3211="",0,IFERROR(IF(VLOOKUP(T3211,T$73:T3210,1,0)&gt;0,0,0),1))</f>
        <v>0</v>
      </c>
      <c r="T3211" s="95" t="str">
        <f>IF(DATOS!BT3139=P$74,DATOS!C3139,"")</f>
        <v/>
      </c>
    </row>
    <row r="3212" spans="18:20" x14ac:dyDescent="0.25">
      <c r="R3212" s="83">
        <f t="shared" si="52"/>
        <v>0</v>
      </c>
      <c r="S3212" s="83">
        <f>IF(T3212="",0,IFERROR(IF(VLOOKUP(T3212,T$73:T3211,1,0)&gt;0,0,0),1))</f>
        <v>0</v>
      </c>
      <c r="T3212" s="95" t="str">
        <f>IF(DATOS!BT3140=P$74,DATOS!C3140,"")</f>
        <v/>
      </c>
    </row>
    <row r="3213" spans="18:20" x14ac:dyDescent="0.25">
      <c r="R3213" s="83">
        <f t="shared" si="52"/>
        <v>0</v>
      </c>
      <c r="S3213" s="83">
        <f>IF(T3213="",0,IFERROR(IF(VLOOKUP(T3213,T$73:T3212,1,0)&gt;0,0,0),1))</f>
        <v>0</v>
      </c>
      <c r="T3213" s="95" t="str">
        <f>IF(DATOS!BT3141=P$74,DATOS!C3141,"")</f>
        <v/>
      </c>
    </row>
    <row r="3214" spans="18:20" x14ac:dyDescent="0.25">
      <c r="R3214" s="83">
        <f t="shared" si="52"/>
        <v>0</v>
      </c>
      <c r="S3214" s="83">
        <f>IF(T3214="",0,IFERROR(IF(VLOOKUP(T3214,T$73:T3213,1,0)&gt;0,0,0),1))</f>
        <v>0</v>
      </c>
      <c r="T3214" s="95" t="str">
        <f>IF(DATOS!BT3142=P$74,DATOS!C3142,"")</f>
        <v/>
      </c>
    </row>
    <row r="3215" spans="18:20" x14ac:dyDescent="0.25">
      <c r="R3215" s="83">
        <f t="shared" si="52"/>
        <v>0</v>
      </c>
      <c r="S3215" s="83">
        <f>IF(T3215="",0,IFERROR(IF(VLOOKUP(T3215,T$73:T3214,1,0)&gt;0,0,0),1))</f>
        <v>0</v>
      </c>
      <c r="T3215" s="95" t="str">
        <f>IF(DATOS!BT3143=P$74,DATOS!C3143,"")</f>
        <v/>
      </c>
    </row>
    <row r="3216" spans="18:20" x14ac:dyDescent="0.25">
      <c r="R3216" s="83">
        <f t="shared" si="52"/>
        <v>0</v>
      </c>
      <c r="S3216" s="83">
        <f>IF(T3216="",0,IFERROR(IF(VLOOKUP(T3216,T$73:T3215,1,0)&gt;0,0,0),1))</f>
        <v>0</v>
      </c>
      <c r="T3216" s="95" t="str">
        <f>IF(DATOS!BT3144=P$74,DATOS!C3144,"")</f>
        <v/>
      </c>
    </row>
    <row r="3217" spans="18:20" x14ac:dyDescent="0.25">
      <c r="R3217" s="83">
        <f t="shared" si="52"/>
        <v>0</v>
      </c>
      <c r="S3217" s="83">
        <f>IF(T3217="",0,IFERROR(IF(VLOOKUP(T3217,T$73:T3216,1,0)&gt;0,0,0),1))</f>
        <v>0</v>
      </c>
      <c r="T3217" s="95" t="str">
        <f>IF(DATOS!BT3145=P$74,DATOS!C3145,"")</f>
        <v/>
      </c>
    </row>
    <row r="3218" spans="18:20" x14ac:dyDescent="0.25">
      <c r="R3218" s="83">
        <f t="shared" si="52"/>
        <v>0</v>
      </c>
      <c r="S3218" s="83">
        <f>IF(T3218="",0,IFERROR(IF(VLOOKUP(T3218,T$73:T3217,1,0)&gt;0,0,0),1))</f>
        <v>0</v>
      </c>
      <c r="T3218" s="95" t="str">
        <f>IF(DATOS!BT3146=P$74,DATOS!C3146,"")</f>
        <v/>
      </c>
    </row>
    <row r="3219" spans="18:20" x14ac:dyDescent="0.25">
      <c r="R3219" s="83">
        <f t="shared" si="52"/>
        <v>0</v>
      </c>
      <c r="S3219" s="83">
        <f>IF(T3219="",0,IFERROR(IF(VLOOKUP(T3219,T$73:T3218,1,0)&gt;0,0,0),1))</f>
        <v>0</v>
      </c>
      <c r="T3219" s="95" t="str">
        <f>IF(DATOS!BT3147=P$74,DATOS!C3147,"")</f>
        <v/>
      </c>
    </row>
    <row r="3220" spans="18:20" x14ac:dyDescent="0.25">
      <c r="R3220" s="83">
        <f t="shared" si="52"/>
        <v>0</v>
      </c>
      <c r="S3220" s="83">
        <f>IF(T3220="",0,IFERROR(IF(VLOOKUP(T3220,T$73:T3219,1,0)&gt;0,0,0),1))</f>
        <v>0</v>
      </c>
      <c r="T3220" s="95" t="str">
        <f>IF(DATOS!BT3148=P$74,DATOS!C3148,"")</f>
        <v/>
      </c>
    </row>
    <row r="3221" spans="18:20" x14ac:dyDescent="0.25">
      <c r="R3221" s="83">
        <f t="shared" si="52"/>
        <v>0</v>
      </c>
      <c r="S3221" s="83">
        <f>IF(T3221="",0,IFERROR(IF(VLOOKUP(T3221,T$73:T3220,1,0)&gt;0,0,0),1))</f>
        <v>0</v>
      </c>
      <c r="T3221" s="95" t="str">
        <f>IF(DATOS!BT3149=P$74,DATOS!C3149,"")</f>
        <v/>
      </c>
    </row>
    <row r="3222" spans="18:20" x14ac:dyDescent="0.25">
      <c r="R3222" s="83">
        <f t="shared" si="52"/>
        <v>0</v>
      </c>
      <c r="S3222" s="83">
        <f>IF(T3222="",0,IFERROR(IF(VLOOKUP(T3222,T$73:T3221,1,0)&gt;0,0,0),1))</f>
        <v>0</v>
      </c>
      <c r="T3222" s="95" t="str">
        <f>IF(DATOS!BT3150=P$74,DATOS!C3150,"")</f>
        <v/>
      </c>
    </row>
    <row r="3223" spans="18:20" x14ac:dyDescent="0.25">
      <c r="R3223" s="83">
        <f t="shared" si="52"/>
        <v>0</v>
      </c>
      <c r="S3223" s="83">
        <f>IF(T3223="",0,IFERROR(IF(VLOOKUP(T3223,T$73:T3222,1,0)&gt;0,0,0),1))</f>
        <v>0</v>
      </c>
      <c r="T3223" s="95" t="str">
        <f>IF(DATOS!BT3151=P$74,DATOS!C3151,"")</f>
        <v/>
      </c>
    </row>
    <row r="3224" spans="18:20" x14ac:dyDescent="0.25">
      <c r="R3224" s="83">
        <f t="shared" si="52"/>
        <v>0</v>
      </c>
      <c r="S3224" s="83">
        <f>IF(T3224="",0,IFERROR(IF(VLOOKUP(T3224,T$73:T3223,1,0)&gt;0,0,0),1))</f>
        <v>0</v>
      </c>
      <c r="T3224" s="95" t="str">
        <f>IF(DATOS!BT3152=P$74,DATOS!C3152,"")</f>
        <v/>
      </c>
    </row>
    <row r="3225" spans="18:20" x14ac:dyDescent="0.25">
      <c r="R3225" s="83">
        <f t="shared" si="52"/>
        <v>0</v>
      </c>
      <c r="S3225" s="83">
        <f>IF(T3225="",0,IFERROR(IF(VLOOKUP(T3225,T$73:T3224,1,0)&gt;0,0,0),1))</f>
        <v>0</v>
      </c>
      <c r="T3225" s="95" t="str">
        <f>IF(DATOS!BT3153=P$74,DATOS!C3153,"")</f>
        <v/>
      </c>
    </row>
    <row r="3226" spans="18:20" x14ac:dyDescent="0.25">
      <c r="R3226" s="83">
        <f t="shared" si="52"/>
        <v>0</v>
      </c>
      <c r="S3226" s="83">
        <f>IF(T3226="",0,IFERROR(IF(VLOOKUP(T3226,T$73:T3225,1,0)&gt;0,0,0),1))</f>
        <v>0</v>
      </c>
      <c r="T3226" s="95" t="str">
        <f>IF(DATOS!BT3154=P$74,DATOS!C3154,"")</f>
        <v/>
      </c>
    </row>
    <row r="3227" spans="18:20" x14ac:dyDescent="0.25">
      <c r="R3227" s="83">
        <f t="shared" si="52"/>
        <v>0</v>
      </c>
      <c r="S3227" s="83">
        <f>IF(T3227="",0,IFERROR(IF(VLOOKUP(T3227,T$73:T3226,1,0)&gt;0,0,0),1))</f>
        <v>0</v>
      </c>
      <c r="T3227" s="95" t="str">
        <f>IF(DATOS!BT3155=P$74,DATOS!C3155,"")</f>
        <v/>
      </c>
    </row>
    <row r="3228" spans="18:20" x14ac:dyDescent="0.25">
      <c r="R3228" s="83">
        <f t="shared" si="52"/>
        <v>0</v>
      </c>
      <c r="S3228" s="83">
        <f>IF(T3228="",0,IFERROR(IF(VLOOKUP(T3228,T$73:T3227,1,0)&gt;0,0,0),1))</f>
        <v>0</v>
      </c>
      <c r="T3228" s="95" t="str">
        <f>IF(DATOS!BT3156=P$74,DATOS!C3156,"")</f>
        <v/>
      </c>
    </row>
    <row r="3229" spans="18:20" x14ac:dyDescent="0.25">
      <c r="R3229" s="83">
        <f t="shared" si="52"/>
        <v>0</v>
      </c>
      <c r="S3229" s="83">
        <f>IF(T3229="",0,IFERROR(IF(VLOOKUP(T3229,T$73:T3228,1,0)&gt;0,0,0),1))</f>
        <v>0</v>
      </c>
      <c r="T3229" s="95" t="str">
        <f>IF(DATOS!BT3157=P$74,DATOS!C3157,"")</f>
        <v/>
      </c>
    </row>
    <row r="3230" spans="18:20" x14ac:dyDescent="0.25">
      <c r="R3230" s="83">
        <f t="shared" si="52"/>
        <v>0</v>
      </c>
      <c r="S3230" s="83">
        <f>IF(T3230="",0,IFERROR(IF(VLOOKUP(T3230,T$73:T3229,1,0)&gt;0,0,0),1))</f>
        <v>0</v>
      </c>
      <c r="T3230" s="95" t="str">
        <f>IF(DATOS!BT3158=P$74,DATOS!C3158,"")</f>
        <v/>
      </c>
    </row>
    <row r="3231" spans="18:20" x14ac:dyDescent="0.25">
      <c r="R3231" s="83">
        <f t="shared" si="52"/>
        <v>0</v>
      </c>
      <c r="S3231" s="83">
        <f>IF(T3231="",0,IFERROR(IF(VLOOKUP(T3231,T$73:T3230,1,0)&gt;0,0,0),1))</f>
        <v>0</v>
      </c>
      <c r="T3231" s="95" t="str">
        <f>IF(DATOS!BT3159=P$74,DATOS!C3159,"")</f>
        <v/>
      </c>
    </row>
    <row r="3232" spans="18:20" x14ac:dyDescent="0.25">
      <c r="R3232" s="83">
        <f t="shared" si="52"/>
        <v>0</v>
      </c>
      <c r="S3232" s="83">
        <f>IF(T3232="",0,IFERROR(IF(VLOOKUP(T3232,T$73:T3231,1,0)&gt;0,0,0),1))</f>
        <v>0</v>
      </c>
      <c r="T3232" s="95" t="str">
        <f>IF(DATOS!BT3160=P$74,DATOS!C3160,"")</f>
        <v/>
      </c>
    </row>
    <row r="3233" spans="18:20" x14ac:dyDescent="0.25">
      <c r="R3233" s="83">
        <f t="shared" si="52"/>
        <v>0</v>
      </c>
      <c r="S3233" s="83">
        <f>IF(T3233="",0,IFERROR(IF(VLOOKUP(T3233,T$73:T3232,1,0)&gt;0,0,0),1))</f>
        <v>0</v>
      </c>
      <c r="T3233" s="95" t="str">
        <f>IF(DATOS!BT3161=P$74,DATOS!C3161,"")</f>
        <v/>
      </c>
    </row>
    <row r="3234" spans="18:20" x14ac:dyDescent="0.25">
      <c r="R3234" s="83">
        <f t="shared" si="52"/>
        <v>0</v>
      </c>
      <c r="S3234" s="83">
        <f>IF(T3234="",0,IFERROR(IF(VLOOKUP(T3234,T$73:T3233,1,0)&gt;0,0,0),1))</f>
        <v>0</v>
      </c>
      <c r="T3234" s="95" t="str">
        <f>IF(DATOS!BT3162=P$74,DATOS!C3162,"")</f>
        <v/>
      </c>
    </row>
    <row r="3235" spans="18:20" x14ac:dyDescent="0.25">
      <c r="R3235" s="83">
        <f t="shared" si="52"/>
        <v>0</v>
      </c>
      <c r="S3235" s="83">
        <f>IF(T3235="",0,IFERROR(IF(VLOOKUP(T3235,T$73:T3234,1,0)&gt;0,0,0),1))</f>
        <v>0</v>
      </c>
      <c r="T3235" s="95" t="str">
        <f>IF(DATOS!BT3163=P$74,DATOS!C3163,"")</f>
        <v/>
      </c>
    </row>
    <row r="3236" spans="18:20" x14ac:dyDescent="0.25">
      <c r="R3236" s="83">
        <f t="shared" si="52"/>
        <v>0</v>
      </c>
      <c r="S3236" s="83">
        <f>IF(T3236="",0,IFERROR(IF(VLOOKUP(T3236,T$73:T3235,1,0)&gt;0,0,0),1))</f>
        <v>0</v>
      </c>
      <c r="T3236" s="95" t="str">
        <f>IF(DATOS!BT3164=P$74,DATOS!C3164,"")</f>
        <v/>
      </c>
    </row>
    <row r="3237" spans="18:20" x14ac:dyDescent="0.25">
      <c r="R3237" s="83">
        <f t="shared" si="52"/>
        <v>0</v>
      </c>
      <c r="S3237" s="83">
        <f>IF(T3237="",0,IFERROR(IF(VLOOKUP(T3237,T$73:T3236,1,0)&gt;0,0,0),1))</f>
        <v>0</v>
      </c>
      <c r="T3237" s="95" t="str">
        <f>IF(DATOS!BT3165=P$74,DATOS!C3165,"")</f>
        <v/>
      </c>
    </row>
    <row r="3238" spans="18:20" x14ac:dyDescent="0.25">
      <c r="R3238" s="83">
        <f t="shared" si="52"/>
        <v>0</v>
      </c>
      <c r="S3238" s="83">
        <f>IF(T3238="",0,IFERROR(IF(VLOOKUP(T3238,T$73:T3237,1,0)&gt;0,0,0),1))</f>
        <v>0</v>
      </c>
      <c r="T3238" s="95" t="str">
        <f>IF(DATOS!BT3166=P$74,DATOS!C3166,"")</f>
        <v/>
      </c>
    </row>
    <row r="3239" spans="18:20" x14ac:dyDescent="0.25">
      <c r="R3239" s="83">
        <f t="shared" si="52"/>
        <v>0</v>
      </c>
      <c r="S3239" s="83">
        <f>IF(T3239="",0,IFERROR(IF(VLOOKUP(T3239,T$73:T3238,1,0)&gt;0,0,0),1))</f>
        <v>0</v>
      </c>
      <c r="T3239" s="95" t="str">
        <f>IF(DATOS!BT3167=P$74,DATOS!C3167,"")</f>
        <v/>
      </c>
    </row>
    <row r="3240" spans="18:20" x14ac:dyDescent="0.25">
      <c r="R3240" s="83">
        <f t="shared" si="52"/>
        <v>0</v>
      </c>
      <c r="S3240" s="83">
        <f>IF(T3240="",0,IFERROR(IF(VLOOKUP(T3240,T$73:T3239,1,0)&gt;0,0,0),1))</f>
        <v>0</v>
      </c>
      <c r="T3240" s="95" t="str">
        <f>IF(DATOS!BT3168=P$74,DATOS!C3168,"")</f>
        <v/>
      </c>
    </row>
    <row r="3241" spans="18:20" x14ac:dyDescent="0.25">
      <c r="R3241" s="83">
        <f t="shared" si="52"/>
        <v>0</v>
      </c>
      <c r="S3241" s="83">
        <f>IF(T3241="",0,IFERROR(IF(VLOOKUP(T3241,T$73:T3240,1,0)&gt;0,0,0),1))</f>
        <v>0</v>
      </c>
      <c r="T3241" s="95" t="str">
        <f>IF(DATOS!BT3169=P$74,DATOS!C3169,"")</f>
        <v/>
      </c>
    </row>
    <row r="3242" spans="18:20" x14ac:dyDescent="0.25">
      <c r="R3242" s="83">
        <f t="shared" si="52"/>
        <v>0</v>
      </c>
      <c r="S3242" s="83">
        <f>IF(T3242="",0,IFERROR(IF(VLOOKUP(T3242,T$73:T3241,1,0)&gt;0,0,0),1))</f>
        <v>0</v>
      </c>
      <c r="T3242" s="95" t="str">
        <f>IF(DATOS!BT3170=P$74,DATOS!C3170,"")</f>
        <v/>
      </c>
    </row>
    <row r="3243" spans="18:20" x14ac:dyDescent="0.25">
      <c r="R3243" s="83">
        <f t="shared" si="52"/>
        <v>0</v>
      </c>
      <c r="S3243" s="83">
        <f>IF(T3243="",0,IFERROR(IF(VLOOKUP(T3243,T$73:T3242,1,0)&gt;0,0,0),1))</f>
        <v>0</v>
      </c>
      <c r="T3243" s="95" t="str">
        <f>IF(DATOS!BT3171=P$74,DATOS!C3171,"")</f>
        <v/>
      </c>
    </row>
    <row r="3244" spans="18:20" x14ac:dyDescent="0.25">
      <c r="R3244" s="83">
        <f t="shared" si="52"/>
        <v>0</v>
      </c>
      <c r="S3244" s="83">
        <f>IF(T3244="",0,IFERROR(IF(VLOOKUP(T3244,T$73:T3243,1,0)&gt;0,0,0),1))</f>
        <v>0</v>
      </c>
      <c r="T3244" s="95" t="str">
        <f>IF(DATOS!BT3172=P$74,DATOS!C3172,"")</f>
        <v/>
      </c>
    </row>
    <row r="3245" spans="18:20" x14ac:dyDescent="0.25">
      <c r="R3245" s="83">
        <f t="shared" si="52"/>
        <v>0</v>
      </c>
      <c r="S3245" s="83">
        <f>IF(T3245="",0,IFERROR(IF(VLOOKUP(T3245,T$73:T3244,1,0)&gt;0,0,0),1))</f>
        <v>0</v>
      </c>
      <c r="T3245" s="95" t="str">
        <f>IF(DATOS!BT3173=P$74,DATOS!C3173,"")</f>
        <v/>
      </c>
    </row>
    <row r="3246" spans="18:20" x14ac:dyDescent="0.25">
      <c r="R3246" s="83">
        <f t="shared" si="52"/>
        <v>0</v>
      </c>
      <c r="S3246" s="83">
        <f>IF(T3246="",0,IFERROR(IF(VLOOKUP(T3246,T$73:T3245,1,0)&gt;0,0,0),1))</f>
        <v>0</v>
      </c>
      <c r="T3246" s="95" t="str">
        <f>IF(DATOS!BT3174=P$74,DATOS!C3174,"")</f>
        <v/>
      </c>
    </row>
    <row r="3247" spans="18:20" x14ac:dyDescent="0.25">
      <c r="R3247" s="83">
        <f t="shared" si="52"/>
        <v>0</v>
      </c>
      <c r="S3247" s="83">
        <f>IF(T3247="",0,IFERROR(IF(VLOOKUP(T3247,T$73:T3246,1,0)&gt;0,0,0),1))</f>
        <v>0</v>
      </c>
      <c r="T3247" s="95" t="str">
        <f>IF(DATOS!BT3175=P$74,DATOS!C3175,"")</f>
        <v/>
      </c>
    </row>
    <row r="3248" spans="18:20" x14ac:dyDescent="0.25">
      <c r="R3248" s="83">
        <f t="shared" si="52"/>
        <v>0</v>
      </c>
      <c r="S3248" s="83">
        <f>IF(T3248="",0,IFERROR(IF(VLOOKUP(T3248,T$73:T3247,1,0)&gt;0,0,0),1))</f>
        <v>0</v>
      </c>
      <c r="T3248" s="95" t="str">
        <f>IF(DATOS!BT3176=P$74,DATOS!C3176,"")</f>
        <v/>
      </c>
    </row>
    <row r="3249" spans="18:20" x14ac:dyDescent="0.25">
      <c r="R3249" s="83">
        <f t="shared" si="52"/>
        <v>0</v>
      </c>
      <c r="S3249" s="83">
        <f>IF(T3249="",0,IFERROR(IF(VLOOKUP(T3249,T$73:T3248,1,0)&gt;0,0,0),1))</f>
        <v>0</v>
      </c>
      <c r="T3249" s="95" t="str">
        <f>IF(DATOS!BT3177=P$74,DATOS!C3177,"")</f>
        <v/>
      </c>
    </row>
    <row r="3250" spans="18:20" x14ac:dyDescent="0.25">
      <c r="R3250" s="83">
        <f t="shared" si="52"/>
        <v>0</v>
      </c>
      <c r="S3250" s="83">
        <f>IF(T3250="",0,IFERROR(IF(VLOOKUP(T3250,T$73:T3249,1,0)&gt;0,0,0),1))</f>
        <v>0</v>
      </c>
      <c r="T3250" s="95" t="str">
        <f>IF(DATOS!BT3178=P$74,DATOS!C3178,"")</f>
        <v/>
      </c>
    </row>
    <row r="3251" spans="18:20" x14ac:dyDescent="0.25">
      <c r="R3251" s="83">
        <f t="shared" si="52"/>
        <v>0</v>
      </c>
      <c r="S3251" s="83">
        <f>IF(T3251="",0,IFERROR(IF(VLOOKUP(T3251,T$73:T3250,1,0)&gt;0,0,0),1))</f>
        <v>0</v>
      </c>
      <c r="T3251" s="95" t="str">
        <f>IF(DATOS!BT3179=P$74,DATOS!C3179,"")</f>
        <v/>
      </c>
    </row>
    <row r="3252" spans="18:20" x14ac:dyDescent="0.25">
      <c r="R3252" s="83">
        <f t="shared" si="52"/>
        <v>0</v>
      </c>
      <c r="S3252" s="83">
        <f>IF(T3252="",0,IFERROR(IF(VLOOKUP(T3252,T$73:T3251,1,0)&gt;0,0,0),1))</f>
        <v>0</v>
      </c>
      <c r="T3252" s="95" t="str">
        <f>IF(DATOS!BT3180=P$74,DATOS!C3180,"")</f>
        <v/>
      </c>
    </row>
    <row r="3253" spans="18:20" x14ac:dyDescent="0.25">
      <c r="R3253" s="83">
        <f t="shared" si="52"/>
        <v>0</v>
      </c>
      <c r="S3253" s="83">
        <f>IF(T3253="",0,IFERROR(IF(VLOOKUP(T3253,T$73:T3252,1,0)&gt;0,0,0),1))</f>
        <v>0</v>
      </c>
      <c r="T3253" s="95" t="str">
        <f>IF(DATOS!BT3181=P$74,DATOS!C3181,"")</f>
        <v/>
      </c>
    </row>
    <row r="3254" spans="18:20" x14ac:dyDescent="0.25">
      <c r="R3254" s="83">
        <f t="shared" si="52"/>
        <v>0</v>
      </c>
      <c r="S3254" s="83">
        <f>IF(T3254="",0,IFERROR(IF(VLOOKUP(T3254,T$73:T3253,1,0)&gt;0,0,0),1))</f>
        <v>0</v>
      </c>
      <c r="T3254" s="95" t="str">
        <f>IF(DATOS!BT3182=P$74,DATOS!C3182,"")</f>
        <v/>
      </c>
    </row>
    <row r="3255" spans="18:20" x14ac:dyDescent="0.25">
      <c r="R3255" s="83">
        <f t="shared" si="52"/>
        <v>0</v>
      </c>
      <c r="S3255" s="83">
        <f>IF(T3255="",0,IFERROR(IF(VLOOKUP(T3255,T$73:T3254,1,0)&gt;0,0,0),1))</f>
        <v>0</v>
      </c>
      <c r="T3255" s="95" t="str">
        <f>IF(DATOS!BT3183=P$74,DATOS!C3183,"")</f>
        <v/>
      </c>
    </row>
    <row r="3256" spans="18:20" x14ac:dyDescent="0.25">
      <c r="R3256" s="83">
        <f t="shared" si="52"/>
        <v>0</v>
      </c>
      <c r="S3256" s="83">
        <f>IF(T3256="",0,IFERROR(IF(VLOOKUP(T3256,T$73:T3255,1,0)&gt;0,0,0),1))</f>
        <v>0</v>
      </c>
      <c r="T3256" s="95" t="str">
        <f>IF(DATOS!BT3184=P$74,DATOS!C3184,"")</f>
        <v/>
      </c>
    </row>
    <row r="3257" spans="18:20" x14ac:dyDescent="0.25">
      <c r="R3257" s="83">
        <f t="shared" si="52"/>
        <v>0</v>
      </c>
      <c r="S3257" s="83">
        <f>IF(T3257="",0,IFERROR(IF(VLOOKUP(T3257,T$73:T3256,1,0)&gt;0,0,0),1))</f>
        <v>0</v>
      </c>
      <c r="T3257" s="95" t="str">
        <f>IF(DATOS!BT3185=P$74,DATOS!C3185,"")</f>
        <v/>
      </c>
    </row>
    <row r="3258" spans="18:20" x14ac:dyDescent="0.25">
      <c r="R3258" s="83">
        <f t="shared" si="52"/>
        <v>0</v>
      </c>
      <c r="S3258" s="83">
        <f>IF(T3258="",0,IFERROR(IF(VLOOKUP(T3258,T$73:T3257,1,0)&gt;0,0,0),1))</f>
        <v>0</v>
      </c>
      <c r="T3258" s="95" t="str">
        <f>IF(DATOS!BT3186=P$74,DATOS!C3186,"")</f>
        <v/>
      </c>
    </row>
    <row r="3259" spans="18:20" x14ac:dyDescent="0.25">
      <c r="R3259" s="83">
        <f t="shared" si="52"/>
        <v>0</v>
      </c>
      <c r="S3259" s="83">
        <f>IF(T3259="",0,IFERROR(IF(VLOOKUP(T3259,T$73:T3258,1,0)&gt;0,0,0),1))</f>
        <v>0</v>
      </c>
      <c r="T3259" s="95" t="str">
        <f>IF(DATOS!BT3187=P$74,DATOS!C3187,"")</f>
        <v/>
      </c>
    </row>
    <row r="3260" spans="18:20" x14ac:dyDescent="0.25">
      <c r="R3260" s="83">
        <f t="shared" si="52"/>
        <v>0</v>
      </c>
      <c r="S3260" s="83">
        <f>IF(T3260="",0,IFERROR(IF(VLOOKUP(T3260,T$73:T3259,1,0)&gt;0,0,0),1))</f>
        <v>0</v>
      </c>
      <c r="T3260" s="95" t="str">
        <f>IF(DATOS!BT3188=P$74,DATOS!C3188,"")</f>
        <v/>
      </c>
    </row>
    <row r="3261" spans="18:20" x14ac:dyDescent="0.25">
      <c r="R3261" s="83">
        <f t="shared" si="52"/>
        <v>0</v>
      </c>
      <c r="S3261" s="83">
        <f>IF(T3261="",0,IFERROR(IF(VLOOKUP(T3261,T$73:T3260,1,0)&gt;0,0,0),1))</f>
        <v>0</v>
      </c>
      <c r="T3261" s="95" t="str">
        <f>IF(DATOS!BT3189=P$74,DATOS!C3189,"")</f>
        <v/>
      </c>
    </row>
    <row r="3262" spans="18:20" x14ac:dyDescent="0.25">
      <c r="R3262" s="83">
        <f t="shared" si="52"/>
        <v>0</v>
      </c>
      <c r="S3262" s="83">
        <f>IF(T3262="",0,IFERROR(IF(VLOOKUP(T3262,T$73:T3261,1,0)&gt;0,0,0),1))</f>
        <v>0</v>
      </c>
      <c r="T3262" s="95" t="str">
        <f>IF(DATOS!BT3190=P$74,DATOS!C3190,"")</f>
        <v/>
      </c>
    </row>
    <row r="3263" spans="18:20" x14ac:dyDescent="0.25">
      <c r="R3263" s="83">
        <f t="shared" si="52"/>
        <v>0</v>
      </c>
      <c r="S3263" s="83">
        <f>IF(T3263="",0,IFERROR(IF(VLOOKUP(T3263,T$73:T3262,1,0)&gt;0,0,0),1))</f>
        <v>0</v>
      </c>
      <c r="T3263" s="95" t="str">
        <f>IF(DATOS!BT3191=P$74,DATOS!C3191,"")</f>
        <v/>
      </c>
    </row>
    <row r="3264" spans="18:20" x14ac:dyDescent="0.25">
      <c r="R3264" s="83">
        <f t="shared" si="52"/>
        <v>0</v>
      </c>
      <c r="S3264" s="83">
        <f>IF(T3264="",0,IFERROR(IF(VLOOKUP(T3264,T$73:T3263,1,0)&gt;0,0,0),1))</f>
        <v>0</v>
      </c>
      <c r="T3264" s="95" t="str">
        <f>IF(DATOS!BT3192=P$74,DATOS!C3192,"")</f>
        <v/>
      </c>
    </row>
    <row r="3265" spans="18:20" x14ac:dyDescent="0.25">
      <c r="R3265" s="83">
        <f t="shared" si="52"/>
        <v>0</v>
      </c>
      <c r="S3265" s="83">
        <f>IF(T3265="",0,IFERROR(IF(VLOOKUP(T3265,T$73:T3264,1,0)&gt;0,0,0),1))</f>
        <v>0</v>
      </c>
      <c r="T3265" s="95" t="str">
        <f>IF(DATOS!BT3193=P$74,DATOS!C3193,"")</f>
        <v/>
      </c>
    </row>
    <row r="3266" spans="18:20" x14ac:dyDescent="0.25">
      <c r="R3266" s="83">
        <f t="shared" si="52"/>
        <v>0</v>
      </c>
      <c r="S3266" s="83">
        <f>IF(T3266="",0,IFERROR(IF(VLOOKUP(T3266,T$73:T3265,1,0)&gt;0,0,0),1))</f>
        <v>0</v>
      </c>
      <c r="T3266" s="95" t="str">
        <f>IF(DATOS!BT3194=P$74,DATOS!C3194,"")</f>
        <v/>
      </c>
    </row>
    <row r="3267" spans="18:20" x14ac:dyDescent="0.25">
      <c r="R3267" s="83">
        <f t="shared" si="52"/>
        <v>0</v>
      </c>
      <c r="S3267" s="83">
        <f>IF(T3267="",0,IFERROR(IF(VLOOKUP(T3267,T$73:T3266,1,0)&gt;0,0,0),1))</f>
        <v>0</v>
      </c>
      <c r="T3267" s="95" t="str">
        <f>IF(DATOS!BT3195=P$74,DATOS!C3195,"")</f>
        <v/>
      </c>
    </row>
    <row r="3268" spans="18:20" x14ac:dyDescent="0.25">
      <c r="R3268" s="83">
        <f t="shared" si="52"/>
        <v>0</v>
      </c>
      <c r="S3268" s="83">
        <f>IF(T3268="",0,IFERROR(IF(VLOOKUP(T3268,T$73:T3267,1,0)&gt;0,0,0),1))</f>
        <v>0</v>
      </c>
      <c r="T3268" s="95" t="str">
        <f>IF(DATOS!BT3196=P$74,DATOS!C3196,"")</f>
        <v/>
      </c>
    </row>
    <row r="3269" spans="18:20" x14ac:dyDescent="0.25">
      <c r="R3269" s="83">
        <f t="shared" si="52"/>
        <v>0</v>
      </c>
      <c r="S3269" s="83">
        <f>IF(T3269="",0,IFERROR(IF(VLOOKUP(T3269,T$73:T3268,1,0)&gt;0,0,0),1))</f>
        <v>0</v>
      </c>
      <c r="T3269" s="95" t="str">
        <f>IF(DATOS!BT3197=P$74,DATOS!C3197,"")</f>
        <v/>
      </c>
    </row>
    <row r="3270" spans="18:20" x14ac:dyDescent="0.25">
      <c r="R3270" s="83">
        <f t="shared" si="52"/>
        <v>0</v>
      </c>
      <c r="S3270" s="83">
        <f>IF(T3270="",0,IFERROR(IF(VLOOKUP(T3270,T$73:T3269,1,0)&gt;0,0,0),1))</f>
        <v>0</v>
      </c>
      <c r="T3270" s="95" t="str">
        <f>IF(DATOS!BT3198=P$74,DATOS!C3198,"")</f>
        <v/>
      </c>
    </row>
    <row r="3271" spans="18:20" x14ac:dyDescent="0.25">
      <c r="R3271" s="83">
        <f t="shared" si="52"/>
        <v>0</v>
      </c>
      <c r="S3271" s="83">
        <f>IF(T3271="",0,IFERROR(IF(VLOOKUP(T3271,T$73:T3270,1,0)&gt;0,0,0),1))</f>
        <v>0</v>
      </c>
      <c r="T3271" s="95" t="str">
        <f>IF(DATOS!BT3199=P$74,DATOS!C3199,"")</f>
        <v/>
      </c>
    </row>
    <row r="3272" spans="18:20" x14ac:dyDescent="0.25">
      <c r="R3272" s="83">
        <f t="shared" si="52"/>
        <v>0</v>
      </c>
      <c r="S3272" s="83">
        <f>IF(T3272="",0,IFERROR(IF(VLOOKUP(T3272,T$73:T3271,1,0)&gt;0,0,0),1))</f>
        <v>0</v>
      </c>
      <c r="T3272" s="95" t="str">
        <f>IF(DATOS!BT3200=P$74,DATOS!C3200,"")</f>
        <v/>
      </c>
    </row>
    <row r="3273" spans="18:20" x14ac:dyDescent="0.25">
      <c r="R3273" s="83">
        <f t="shared" si="52"/>
        <v>0</v>
      </c>
      <c r="S3273" s="83">
        <f>IF(T3273="",0,IFERROR(IF(VLOOKUP(T3273,T$73:T3272,1,0)&gt;0,0,0),1))</f>
        <v>0</v>
      </c>
      <c r="T3273" s="95" t="str">
        <f>IF(DATOS!BT3201=P$74,DATOS!C3201,"")</f>
        <v/>
      </c>
    </row>
    <row r="3274" spans="18:20" x14ac:dyDescent="0.25">
      <c r="R3274" s="83">
        <f t="shared" ref="R3274:R3337" si="53">R3273+S3274</f>
        <v>0</v>
      </c>
      <c r="S3274" s="83">
        <f>IF(T3274="",0,IFERROR(IF(VLOOKUP(T3274,T$73:T3273,1,0)&gt;0,0,0),1))</f>
        <v>0</v>
      </c>
      <c r="T3274" s="95" t="str">
        <f>IF(DATOS!BT3202=P$74,DATOS!C3202,"")</f>
        <v/>
      </c>
    </row>
    <row r="3275" spans="18:20" x14ac:dyDescent="0.25">
      <c r="R3275" s="83">
        <f t="shared" si="53"/>
        <v>0</v>
      </c>
      <c r="S3275" s="83">
        <f>IF(T3275="",0,IFERROR(IF(VLOOKUP(T3275,T$73:T3274,1,0)&gt;0,0,0),1))</f>
        <v>0</v>
      </c>
      <c r="T3275" s="95" t="str">
        <f>IF(DATOS!BT3203=P$74,DATOS!C3203,"")</f>
        <v/>
      </c>
    </row>
    <row r="3276" spans="18:20" x14ac:dyDescent="0.25">
      <c r="R3276" s="83">
        <f t="shared" si="53"/>
        <v>0</v>
      </c>
      <c r="S3276" s="83">
        <f>IF(T3276="",0,IFERROR(IF(VLOOKUP(T3276,T$73:T3275,1,0)&gt;0,0,0),1))</f>
        <v>0</v>
      </c>
      <c r="T3276" s="95" t="str">
        <f>IF(DATOS!BT3204=P$74,DATOS!C3204,"")</f>
        <v/>
      </c>
    </row>
    <row r="3277" spans="18:20" x14ac:dyDescent="0.25">
      <c r="R3277" s="83">
        <f t="shared" si="53"/>
        <v>0</v>
      </c>
      <c r="S3277" s="83">
        <f>IF(T3277="",0,IFERROR(IF(VLOOKUP(T3277,T$73:T3276,1,0)&gt;0,0,0),1))</f>
        <v>0</v>
      </c>
      <c r="T3277" s="95" t="str">
        <f>IF(DATOS!BT3205=P$74,DATOS!C3205,"")</f>
        <v/>
      </c>
    </row>
    <row r="3278" spans="18:20" x14ac:dyDescent="0.25">
      <c r="R3278" s="83">
        <f t="shared" si="53"/>
        <v>0</v>
      </c>
      <c r="S3278" s="83">
        <f>IF(T3278="",0,IFERROR(IF(VLOOKUP(T3278,T$73:T3277,1,0)&gt;0,0,0),1))</f>
        <v>0</v>
      </c>
      <c r="T3278" s="95" t="str">
        <f>IF(DATOS!BT3206=P$74,DATOS!C3206,"")</f>
        <v/>
      </c>
    </row>
    <row r="3279" spans="18:20" x14ac:dyDescent="0.25">
      <c r="R3279" s="83">
        <f t="shared" si="53"/>
        <v>0</v>
      </c>
      <c r="S3279" s="83">
        <f>IF(T3279="",0,IFERROR(IF(VLOOKUP(T3279,T$73:T3278,1,0)&gt;0,0,0),1))</f>
        <v>0</v>
      </c>
      <c r="T3279" s="95" t="str">
        <f>IF(DATOS!BT3207=P$74,DATOS!C3207,"")</f>
        <v/>
      </c>
    </row>
    <row r="3280" spans="18:20" x14ac:dyDescent="0.25">
      <c r="R3280" s="83">
        <f t="shared" si="53"/>
        <v>0</v>
      </c>
      <c r="S3280" s="83">
        <f>IF(T3280="",0,IFERROR(IF(VLOOKUP(T3280,T$73:T3279,1,0)&gt;0,0,0),1))</f>
        <v>0</v>
      </c>
      <c r="T3280" s="95" t="str">
        <f>IF(DATOS!BT3208=P$74,DATOS!C3208,"")</f>
        <v/>
      </c>
    </row>
    <row r="3281" spans="18:20" x14ac:dyDescent="0.25">
      <c r="R3281" s="83">
        <f t="shared" si="53"/>
        <v>0</v>
      </c>
      <c r="S3281" s="83">
        <f>IF(T3281="",0,IFERROR(IF(VLOOKUP(T3281,T$73:T3280,1,0)&gt;0,0,0),1))</f>
        <v>0</v>
      </c>
      <c r="T3281" s="95" t="str">
        <f>IF(DATOS!BT3209=P$74,DATOS!C3209,"")</f>
        <v/>
      </c>
    </row>
    <row r="3282" spans="18:20" x14ac:dyDescent="0.25">
      <c r="R3282" s="83">
        <f t="shared" si="53"/>
        <v>0</v>
      </c>
      <c r="S3282" s="83">
        <f>IF(T3282="",0,IFERROR(IF(VLOOKUP(T3282,T$73:T3281,1,0)&gt;0,0,0),1))</f>
        <v>0</v>
      </c>
      <c r="T3282" s="95" t="str">
        <f>IF(DATOS!BT3210=P$74,DATOS!C3210,"")</f>
        <v/>
      </c>
    </row>
    <row r="3283" spans="18:20" x14ac:dyDescent="0.25">
      <c r="R3283" s="83">
        <f t="shared" si="53"/>
        <v>0</v>
      </c>
      <c r="S3283" s="83">
        <f>IF(T3283="",0,IFERROR(IF(VLOOKUP(T3283,T$73:T3282,1,0)&gt;0,0,0),1))</f>
        <v>0</v>
      </c>
      <c r="T3283" s="95" t="str">
        <f>IF(DATOS!BT3211=P$74,DATOS!C3211,"")</f>
        <v/>
      </c>
    </row>
    <row r="3284" spans="18:20" x14ac:dyDescent="0.25">
      <c r="R3284" s="83">
        <f t="shared" si="53"/>
        <v>0</v>
      </c>
      <c r="S3284" s="83">
        <f>IF(T3284="",0,IFERROR(IF(VLOOKUP(T3284,T$73:T3283,1,0)&gt;0,0,0),1))</f>
        <v>0</v>
      </c>
      <c r="T3284" s="95" t="str">
        <f>IF(DATOS!BT3212=P$74,DATOS!C3212,"")</f>
        <v/>
      </c>
    </row>
    <row r="3285" spans="18:20" x14ac:dyDescent="0.25">
      <c r="R3285" s="83">
        <f t="shared" si="53"/>
        <v>0</v>
      </c>
      <c r="S3285" s="83">
        <f>IF(T3285="",0,IFERROR(IF(VLOOKUP(T3285,T$73:T3284,1,0)&gt;0,0,0),1))</f>
        <v>0</v>
      </c>
      <c r="T3285" s="95" t="str">
        <f>IF(DATOS!BT3213=P$74,DATOS!C3213,"")</f>
        <v/>
      </c>
    </row>
    <row r="3286" spans="18:20" x14ac:dyDescent="0.25">
      <c r="R3286" s="83">
        <f t="shared" si="53"/>
        <v>0</v>
      </c>
      <c r="S3286" s="83">
        <f>IF(T3286="",0,IFERROR(IF(VLOOKUP(T3286,T$73:T3285,1,0)&gt;0,0,0),1))</f>
        <v>0</v>
      </c>
      <c r="T3286" s="95" t="str">
        <f>IF(DATOS!BT3214=P$74,DATOS!C3214,"")</f>
        <v/>
      </c>
    </row>
    <row r="3287" spans="18:20" x14ac:dyDescent="0.25">
      <c r="R3287" s="83">
        <f t="shared" si="53"/>
        <v>0</v>
      </c>
      <c r="S3287" s="83">
        <f>IF(T3287="",0,IFERROR(IF(VLOOKUP(T3287,T$73:T3286,1,0)&gt;0,0,0),1))</f>
        <v>0</v>
      </c>
      <c r="T3287" s="95" t="str">
        <f>IF(DATOS!BT3215=P$74,DATOS!C3215,"")</f>
        <v/>
      </c>
    </row>
    <row r="3288" spans="18:20" x14ac:dyDescent="0.25">
      <c r="R3288" s="83">
        <f t="shared" si="53"/>
        <v>0</v>
      </c>
      <c r="S3288" s="83">
        <f>IF(T3288="",0,IFERROR(IF(VLOOKUP(T3288,T$73:T3287,1,0)&gt;0,0,0),1))</f>
        <v>0</v>
      </c>
      <c r="T3288" s="95" t="str">
        <f>IF(DATOS!BT3216=P$74,DATOS!C3216,"")</f>
        <v/>
      </c>
    </row>
    <row r="3289" spans="18:20" x14ac:dyDescent="0.25">
      <c r="R3289" s="83">
        <f t="shared" si="53"/>
        <v>0</v>
      </c>
      <c r="S3289" s="83">
        <f>IF(T3289="",0,IFERROR(IF(VLOOKUP(T3289,T$73:T3288,1,0)&gt;0,0,0),1))</f>
        <v>0</v>
      </c>
      <c r="T3289" s="95" t="str">
        <f>IF(DATOS!BT3217=P$74,DATOS!C3217,"")</f>
        <v/>
      </c>
    </row>
    <row r="3290" spans="18:20" x14ac:dyDescent="0.25">
      <c r="R3290" s="83">
        <f t="shared" si="53"/>
        <v>0</v>
      </c>
      <c r="S3290" s="83">
        <f>IF(T3290="",0,IFERROR(IF(VLOOKUP(T3290,T$73:T3289,1,0)&gt;0,0,0),1))</f>
        <v>0</v>
      </c>
      <c r="T3290" s="95" t="str">
        <f>IF(DATOS!BT3218=P$74,DATOS!C3218,"")</f>
        <v/>
      </c>
    </row>
    <row r="3291" spans="18:20" x14ac:dyDescent="0.25">
      <c r="R3291" s="83">
        <f t="shared" si="53"/>
        <v>0</v>
      </c>
      <c r="S3291" s="83">
        <f>IF(T3291="",0,IFERROR(IF(VLOOKUP(T3291,T$73:T3290,1,0)&gt;0,0,0),1))</f>
        <v>0</v>
      </c>
      <c r="T3291" s="95" t="str">
        <f>IF(DATOS!BT3219=P$74,DATOS!C3219,"")</f>
        <v/>
      </c>
    </row>
    <row r="3292" spans="18:20" x14ac:dyDescent="0.25">
      <c r="R3292" s="83">
        <f t="shared" si="53"/>
        <v>0</v>
      </c>
      <c r="S3292" s="83">
        <f>IF(T3292="",0,IFERROR(IF(VLOOKUP(T3292,T$73:T3291,1,0)&gt;0,0,0),1))</f>
        <v>0</v>
      </c>
      <c r="T3292" s="95" t="str">
        <f>IF(DATOS!BT3220=P$74,DATOS!C3220,"")</f>
        <v/>
      </c>
    </row>
    <row r="3293" spans="18:20" x14ac:dyDescent="0.25">
      <c r="R3293" s="83">
        <f t="shared" si="53"/>
        <v>0</v>
      </c>
      <c r="S3293" s="83">
        <f>IF(T3293="",0,IFERROR(IF(VLOOKUP(T3293,T$73:T3292,1,0)&gt;0,0,0),1))</f>
        <v>0</v>
      </c>
      <c r="T3293" s="95" t="str">
        <f>IF(DATOS!BT3221=P$74,DATOS!C3221,"")</f>
        <v/>
      </c>
    </row>
    <row r="3294" spans="18:20" x14ac:dyDescent="0.25">
      <c r="R3294" s="83">
        <f t="shared" si="53"/>
        <v>0</v>
      </c>
      <c r="S3294" s="83">
        <f>IF(T3294="",0,IFERROR(IF(VLOOKUP(T3294,T$73:T3293,1,0)&gt;0,0,0),1))</f>
        <v>0</v>
      </c>
      <c r="T3294" s="95" t="str">
        <f>IF(DATOS!BT3222=P$74,DATOS!C3222,"")</f>
        <v/>
      </c>
    </row>
    <row r="3295" spans="18:20" x14ac:dyDescent="0.25">
      <c r="R3295" s="83">
        <f t="shared" si="53"/>
        <v>0</v>
      </c>
      <c r="S3295" s="83">
        <f>IF(T3295="",0,IFERROR(IF(VLOOKUP(T3295,T$73:T3294,1,0)&gt;0,0,0),1))</f>
        <v>0</v>
      </c>
      <c r="T3295" s="95" t="str">
        <f>IF(DATOS!BT3223=P$74,DATOS!C3223,"")</f>
        <v/>
      </c>
    </row>
    <row r="3296" spans="18:20" x14ac:dyDescent="0.25">
      <c r="R3296" s="83">
        <f t="shared" si="53"/>
        <v>0</v>
      </c>
      <c r="S3296" s="83">
        <f>IF(T3296="",0,IFERROR(IF(VLOOKUP(T3296,T$73:T3295,1,0)&gt;0,0,0),1))</f>
        <v>0</v>
      </c>
      <c r="T3296" s="95" t="str">
        <f>IF(DATOS!BT3224=P$74,DATOS!C3224,"")</f>
        <v/>
      </c>
    </row>
    <row r="3297" spans="18:20" x14ac:dyDescent="0.25">
      <c r="R3297" s="83">
        <f t="shared" si="53"/>
        <v>0</v>
      </c>
      <c r="S3297" s="83">
        <f>IF(T3297="",0,IFERROR(IF(VLOOKUP(T3297,T$73:T3296,1,0)&gt;0,0,0),1))</f>
        <v>0</v>
      </c>
      <c r="T3297" s="95" t="str">
        <f>IF(DATOS!BT3225=P$74,DATOS!C3225,"")</f>
        <v/>
      </c>
    </row>
    <row r="3298" spans="18:20" x14ac:dyDescent="0.25">
      <c r="R3298" s="83">
        <f t="shared" si="53"/>
        <v>0</v>
      </c>
      <c r="S3298" s="83">
        <f>IF(T3298="",0,IFERROR(IF(VLOOKUP(T3298,T$73:T3297,1,0)&gt;0,0,0),1))</f>
        <v>0</v>
      </c>
      <c r="T3298" s="95" t="str">
        <f>IF(DATOS!BT3226=P$74,DATOS!C3226,"")</f>
        <v/>
      </c>
    </row>
    <row r="3299" spans="18:20" x14ac:dyDescent="0.25">
      <c r="R3299" s="83">
        <f t="shared" si="53"/>
        <v>0</v>
      </c>
      <c r="S3299" s="83">
        <f>IF(T3299="",0,IFERROR(IF(VLOOKUP(T3299,T$73:T3298,1,0)&gt;0,0,0),1))</f>
        <v>0</v>
      </c>
      <c r="T3299" s="95" t="str">
        <f>IF(DATOS!BT3227=P$74,DATOS!C3227,"")</f>
        <v/>
      </c>
    </row>
    <row r="3300" spans="18:20" x14ac:dyDescent="0.25">
      <c r="R3300" s="83">
        <f t="shared" si="53"/>
        <v>0</v>
      </c>
      <c r="S3300" s="83">
        <f>IF(T3300="",0,IFERROR(IF(VLOOKUP(T3300,T$73:T3299,1,0)&gt;0,0,0),1))</f>
        <v>0</v>
      </c>
      <c r="T3300" s="95" t="str">
        <f>IF(DATOS!BT3228=P$74,DATOS!C3228,"")</f>
        <v/>
      </c>
    </row>
    <row r="3301" spans="18:20" x14ac:dyDescent="0.25">
      <c r="R3301" s="83">
        <f t="shared" si="53"/>
        <v>0</v>
      </c>
      <c r="S3301" s="83">
        <f>IF(T3301="",0,IFERROR(IF(VLOOKUP(T3301,T$73:T3300,1,0)&gt;0,0,0),1))</f>
        <v>0</v>
      </c>
      <c r="T3301" s="95" t="str">
        <f>IF(DATOS!BT3229=P$74,DATOS!C3229,"")</f>
        <v/>
      </c>
    </row>
    <row r="3302" spans="18:20" x14ac:dyDescent="0.25">
      <c r="R3302" s="83">
        <f t="shared" si="53"/>
        <v>0</v>
      </c>
      <c r="S3302" s="83">
        <f>IF(T3302="",0,IFERROR(IF(VLOOKUP(T3302,T$73:T3301,1,0)&gt;0,0,0),1))</f>
        <v>0</v>
      </c>
      <c r="T3302" s="95" t="str">
        <f>IF(DATOS!BT3230=P$74,DATOS!C3230,"")</f>
        <v/>
      </c>
    </row>
    <row r="3303" spans="18:20" x14ac:dyDescent="0.25">
      <c r="R3303" s="83">
        <f t="shared" si="53"/>
        <v>0</v>
      </c>
      <c r="S3303" s="83">
        <f>IF(T3303="",0,IFERROR(IF(VLOOKUP(T3303,T$73:T3302,1,0)&gt;0,0,0),1))</f>
        <v>0</v>
      </c>
      <c r="T3303" s="95" t="str">
        <f>IF(DATOS!BT3231=P$74,DATOS!C3231,"")</f>
        <v/>
      </c>
    </row>
    <row r="3304" spans="18:20" x14ac:dyDescent="0.25">
      <c r="R3304" s="83">
        <f t="shared" si="53"/>
        <v>0</v>
      </c>
      <c r="S3304" s="83">
        <f>IF(T3304="",0,IFERROR(IF(VLOOKUP(T3304,T$73:T3303,1,0)&gt;0,0,0),1))</f>
        <v>0</v>
      </c>
      <c r="T3304" s="95" t="str">
        <f>IF(DATOS!BT3232=P$74,DATOS!C3232,"")</f>
        <v/>
      </c>
    </row>
    <row r="3305" spans="18:20" x14ac:dyDescent="0.25">
      <c r="R3305" s="83">
        <f t="shared" si="53"/>
        <v>0</v>
      </c>
      <c r="S3305" s="83">
        <f>IF(T3305="",0,IFERROR(IF(VLOOKUP(T3305,T$73:T3304,1,0)&gt;0,0,0),1))</f>
        <v>0</v>
      </c>
      <c r="T3305" s="95" t="str">
        <f>IF(DATOS!BT3233=P$74,DATOS!C3233,"")</f>
        <v/>
      </c>
    </row>
    <row r="3306" spans="18:20" x14ac:dyDescent="0.25">
      <c r="R3306" s="83">
        <f t="shared" si="53"/>
        <v>0</v>
      </c>
      <c r="S3306" s="83">
        <f>IF(T3306="",0,IFERROR(IF(VLOOKUP(T3306,T$73:T3305,1,0)&gt;0,0,0),1))</f>
        <v>0</v>
      </c>
      <c r="T3306" s="95" t="str">
        <f>IF(DATOS!BT3234=P$74,DATOS!C3234,"")</f>
        <v/>
      </c>
    </row>
    <row r="3307" spans="18:20" x14ac:dyDescent="0.25">
      <c r="R3307" s="83">
        <f t="shared" si="53"/>
        <v>0</v>
      </c>
      <c r="S3307" s="83">
        <f>IF(T3307="",0,IFERROR(IF(VLOOKUP(T3307,T$73:T3306,1,0)&gt;0,0,0),1))</f>
        <v>0</v>
      </c>
      <c r="T3307" s="95" t="str">
        <f>IF(DATOS!BT3235=P$74,DATOS!C3235,"")</f>
        <v/>
      </c>
    </row>
    <row r="3308" spans="18:20" x14ac:dyDescent="0.25">
      <c r="R3308" s="83">
        <f t="shared" si="53"/>
        <v>0</v>
      </c>
      <c r="S3308" s="83">
        <f>IF(T3308="",0,IFERROR(IF(VLOOKUP(T3308,T$73:T3307,1,0)&gt;0,0,0),1))</f>
        <v>0</v>
      </c>
      <c r="T3308" s="95" t="str">
        <f>IF(DATOS!BT3236=P$74,DATOS!C3236,"")</f>
        <v/>
      </c>
    </row>
    <row r="3309" spans="18:20" x14ac:dyDescent="0.25">
      <c r="R3309" s="83">
        <f t="shared" si="53"/>
        <v>0</v>
      </c>
      <c r="S3309" s="83">
        <f>IF(T3309="",0,IFERROR(IF(VLOOKUP(T3309,T$73:T3308,1,0)&gt;0,0,0),1))</f>
        <v>0</v>
      </c>
      <c r="T3309" s="95" t="str">
        <f>IF(DATOS!BT3237=P$74,DATOS!C3237,"")</f>
        <v/>
      </c>
    </row>
    <row r="3310" spans="18:20" x14ac:dyDescent="0.25">
      <c r="R3310" s="83">
        <f t="shared" si="53"/>
        <v>0</v>
      </c>
      <c r="S3310" s="83">
        <f>IF(T3310="",0,IFERROR(IF(VLOOKUP(T3310,T$73:T3309,1,0)&gt;0,0,0),1))</f>
        <v>0</v>
      </c>
      <c r="T3310" s="95" t="str">
        <f>IF(DATOS!BT3238=P$74,DATOS!C3238,"")</f>
        <v/>
      </c>
    </row>
    <row r="3311" spans="18:20" x14ac:dyDescent="0.25">
      <c r="R3311" s="83">
        <f t="shared" si="53"/>
        <v>0</v>
      </c>
      <c r="S3311" s="83">
        <f>IF(T3311="",0,IFERROR(IF(VLOOKUP(T3311,T$73:T3310,1,0)&gt;0,0,0),1))</f>
        <v>0</v>
      </c>
      <c r="T3311" s="95" t="str">
        <f>IF(DATOS!BT3239=P$74,DATOS!C3239,"")</f>
        <v/>
      </c>
    </row>
    <row r="3312" spans="18:20" x14ac:dyDescent="0.25">
      <c r="R3312" s="83">
        <f t="shared" si="53"/>
        <v>0</v>
      </c>
      <c r="S3312" s="83">
        <f>IF(T3312="",0,IFERROR(IF(VLOOKUP(T3312,T$73:T3311,1,0)&gt;0,0,0),1))</f>
        <v>0</v>
      </c>
      <c r="T3312" s="95" t="str">
        <f>IF(DATOS!BT3240=P$74,DATOS!C3240,"")</f>
        <v/>
      </c>
    </row>
    <row r="3313" spans="18:20" x14ac:dyDescent="0.25">
      <c r="R3313" s="83">
        <f t="shared" si="53"/>
        <v>0</v>
      </c>
      <c r="S3313" s="83">
        <f>IF(T3313="",0,IFERROR(IF(VLOOKUP(T3313,T$73:T3312,1,0)&gt;0,0,0),1))</f>
        <v>0</v>
      </c>
      <c r="T3313" s="95" t="str">
        <f>IF(DATOS!BT3241=P$74,DATOS!C3241,"")</f>
        <v/>
      </c>
    </row>
    <row r="3314" spans="18:20" x14ac:dyDescent="0.25">
      <c r="R3314" s="83">
        <f t="shared" si="53"/>
        <v>0</v>
      </c>
      <c r="S3314" s="83">
        <f>IF(T3314="",0,IFERROR(IF(VLOOKUP(T3314,T$73:T3313,1,0)&gt;0,0,0),1))</f>
        <v>0</v>
      </c>
      <c r="T3314" s="95" t="str">
        <f>IF(DATOS!BT3242=P$74,DATOS!C3242,"")</f>
        <v/>
      </c>
    </row>
    <row r="3315" spans="18:20" x14ac:dyDescent="0.25">
      <c r="R3315" s="83">
        <f t="shared" si="53"/>
        <v>0</v>
      </c>
      <c r="S3315" s="83">
        <f>IF(T3315="",0,IFERROR(IF(VLOOKUP(T3315,T$73:T3314,1,0)&gt;0,0,0),1))</f>
        <v>0</v>
      </c>
      <c r="T3315" s="95" t="str">
        <f>IF(DATOS!BT3243=P$74,DATOS!C3243,"")</f>
        <v/>
      </c>
    </row>
    <row r="3316" spans="18:20" x14ac:dyDescent="0.25">
      <c r="R3316" s="83">
        <f t="shared" si="53"/>
        <v>0</v>
      </c>
      <c r="S3316" s="83">
        <f>IF(T3316="",0,IFERROR(IF(VLOOKUP(T3316,T$73:T3315,1,0)&gt;0,0,0),1))</f>
        <v>0</v>
      </c>
      <c r="T3316" s="95" t="str">
        <f>IF(DATOS!BT3244=P$74,DATOS!C3244,"")</f>
        <v/>
      </c>
    </row>
    <row r="3317" spans="18:20" x14ac:dyDescent="0.25">
      <c r="R3317" s="83">
        <f t="shared" si="53"/>
        <v>0</v>
      </c>
      <c r="S3317" s="83">
        <f>IF(T3317="",0,IFERROR(IF(VLOOKUP(T3317,T$73:T3316,1,0)&gt;0,0,0),1))</f>
        <v>0</v>
      </c>
      <c r="T3317" s="95" t="str">
        <f>IF(DATOS!BT3245=P$74,DATOS!C3245,"")</f>
        <v/>
      </c>
    </row>
    <row r="3318" spans="18:20" x14ac:dyDescent="0.25">
      <c r="R3318" s="83">
        <f t="shared" si="53"/>
        <v>0</v>
      </c>
      <c r="S3318" s="83">
        <f>IF(T3318="",0,IFERROR(IF(VLOOKUP(T3318,T$73:T3317,1,0)&gt;0,0,0),1))</f>
        <v>0</v>
      </c>
      <c r="T3318" s="95" t="str">
        <f>IF(DATOS!BT3246=P$74,DATOS!C3246,"")</f>
        <v/>
      </c>
    </row>
    <row r="3319" spans="18:20" x14ac:dyDescent="0.25">
      <c r="R3319" s="83">
        <f t="shared" si="53"/>
        <v>0</v>
      </c>
      <c r="S3319" s="83">
        <f>IF(T3319="",0,IFERROR(IF(VLOOKUP(T3319,T$73:T3318,1,0)&gt;0,0,0),1))</f>
        <v>0</v>
      </c>
      <c r="T3319" s="95" t="str">
        <f>IF(DATOS!BT3247=P$74,DATOS!C3247,"")</f>
        <v/>
      </c>
    </row>
    <row r="3320" spans="18:20" x14ac:dyDescent="0.25">
      <c r="R3320" s="83">
        <f t="shared" si="53"/>
        <v>0</v>
      </c>
      <c r="S3320" s="83">
        <f>IF(T3320="",0,IFERROR(IF(VLOOKUP(T3320,T$73:T3319,1,0)&gt;0,0,0),1))</f>
        <v>0</v>
      </c>
      <c r="T3320" s="95" t="str">
        <f>IF(DATOS!BT3248=P$74,DATOS!C3248,"")</f>
        <v/>
      </c>
    </row>
    <row r="3321" spans="18:20" x14ac:dyDescent="0.25">
      <c r="R3321" s="83">
        <f t="shared" si="53"/>
        <v>0</v>
      </c>
      <c r="S3321" s="83">
        <f>IF(T3321="",0,IFERROR(IF(VLOOKUP(T3321,T$73:T3320,1,0)&gt;0,0,0),1))</f>
        <v>0</v>
      </c>
      <c r="T3321" s="95" t="str">
        <f>IF(DATOS!BT3249=P$74,DATOS!C3249,"")</f>
        <v/>
      </c>
    </row>
    <row r="3322" spans="18:20" x14ac:dyDescent="0.25">
      <c r="R3322" s="83">
        <f t="shared" si="53"/>
        <v>0</v>
      </c>
      <c r="S3322" s="83">
        <f>IF(T3322="",0,IFERROR(IF(VLOOKUP(T3322,T$73:T3321,1,0)&gt;0,0,0),1))</f>
        <v>0</v>
      </c>
      <c r="T3322" s="95" t="str">
        <f>IF(DATOS!BT3250=P$74,DATOS!C3250,"")</f>
        <v/>
      </c>
    </row>
    <row r="3323" spans="18:20" x14ac:dyDescent="0.25">
      <c r="R3323" s="83">
        <f t="shared" si="53"/>
        <v>0</v>
      </c>
      <c r="S3323" s="83">
        <f>IF(T3323="",0,IFERROR(IF(VLOOKUP(T3323,T$73:T3322,1,0)&gt;0,0,0),1))</f>
        <v>0</v>
      </c>
      <c r="T3323" s="95" t="str">
        <f>IF(DATOS!BT3251=P$74,DATOS!C3251,"")</f>
        <v/>
      </c>
    </row>
    <row r="3324" spans="18:20" x14ac:dyDescent="0.25">
      <c r="R3324" s="83">
        <f t="shared" si="53"/>
        <v>0</v>
      </c>
      <c r="S3324" s="83">
        <f>IF(T3324="",0,IFERROR(IF(VLOOKUP(T3324,T$73:T3323,1,0)&gt;0,0,0),1))</f>
        <v>0</v>
      </c>
      <c r="T3324" s="95" t="str">
        <f>IF(DATOS!BT3252=P$74,DATOS!C3252,"")</f>
        <v/>
      </c>
    </row>
    <row r="3325" spans="18:20" x14ac:dyDescent="0.25">
      <c r="R3325" s="83">
        <f t="shared" si="53"/>
        <v>0</v>
      </c>
      <c r="S3325" s="83">
        <f>IF(T3325="",0,IFERROR(IF(VLOOKUP(T3325,T$73:T3324,1,0)&gt;0,0,0),1))</f>
        <v>0</v>
      </c>
      <c r="T3325" s="95" t="str">
        <f>IF(DATOS!BT3253=P$74,DATOS!C3253,"")</f>
        <v/>
      </c>
    </row>
    <row r="3326" spans="18:20" x14ac:dyDescent="0.25">
      <c r="R3326" s="83">
        <f t="shared" si="53"/>
        <v>0</v>
      </c>
      <c r="S3326" s="83">
        <f>IF(T3326="",0,IFERROR(IF(VLOOKUP(T3326,T$73:T3325,1,0)&gt;0,0,0),1))</f>
        <v>0</v>
      </c>
      <c r="T3326" s="95" t="str">
        <f>IF(DATOS!BT3254=P$74,DATOS!C3254,"")</f>
        <v/>
      </c>
    </row>
    <row r="3327" spans="18:20" x14ac:dyDescent="0.25">
      <c r="R3327" s="83">
        <f t="shared" si="53"/>
        <v>0</v>
      </c>
      <c r="S3327" s="83">
        <f>IF(T3327="",0,IFERROR(IF(VLOOKUP(T3327,T$73:T3326,1,0)&gt;0,0,0),1))</f>
        <v>0</v>
      </c>
      <c r="T3327" s="95" t="str">
        <f>IF(DATOS!BT3255=P$74,DATOS!C3255,"")</f>
        <v/>
      </c>
    </row>
    <row r="3328" spans="18:20" x14ac:dyDescent="0.25">
      <c r="R3328" s="83">
        <f t="shared" si="53"/>
        <v>0</v>
      </c>
      <c r="S3328" s="83">
        <f>IF(T3328="",0,IFERROR(IF(VLOOKUP(T3328,T$73:T3327,1,0)&gt;0,0,0),1))</f>
        <v>0</v>
      </c>
      <c r="T3328" s="95" t="str">
        <f>IF(DATOS!BT3256=P$74,DATOS!C3256,"")</f>
        <v/>
      </c>
    </row>
    <row r="3329" spans="18:20" x14ac:dyDescent="0.25">
      <c r="R3329" s="83">
        <f t="shared" si="53"/>
        <v>0</v>
      </c>
      <c r="S3329" s="83">
        <f>IF(T3329="",0,IFERROR(IF(VLOOKUP(T3329,T$73:T3328,1,0)&gt;0,0,0),1))</f>
        <v>0</v>
      </c>
      <c r="T3329" s="95" t="str">
        <f>IF(DATOS!BT3257=P$74,DATOS!C3257,"")</f>
        <v/>
      </c>
    </row>
    <row r="3330" spans="18:20" x14ac:dyDescent="0.25">
      <c r="R3330" s="83">
        <f t="shared" si="53"/>
        <v>0</v>
      </c>
      <c r="S3330" s="83">
        <f>IF(T3330="",0,IFERROR(IF(VLOOKUP(T3330,T$73:T3329,1,0)&gt;0,0,0),1))</f>
        <v>0</v>
      </c>
      <c r="T3330" s="95" t="str">
        <f>IF(DATOS!BT3258=P$74,DATOS!C3258,"")</f>
        <v/>
      </c>
    </row>
    <row r="3331" spans="18:20" x14ac:dyDescent="0.25">
      <c r="R3331" s="83">
        <f t="shared" si="53"/>
        <v>0</v>
      </c>
      <c r="S3331" s="83">
        <f>IF(T3331="",0,IFERROR(IF(VLOOKUP(T3331,T$73:T3330,1,0)&gt;0,0,0),1))</f>
        <v>0</v>
      </c>
      <c r="T3331" s="95" t="str">
        <f>IF(DATOS!BT3259=P$74,DATOS!C3259,"")</f>
        <v/>
      </c>
    </row>
    <row r="3332" spans="18:20" x14ac:dyDescent="0.25">
      <c r="R3332" s="83">
        <f t="shared" si="53"/>
        <v>0</v>
      </c>
      <c r="S3332" s="83">
        <f>IF(T3332="",0,IFERROR(IF(VLOOKUP(T3332,T$73:T3331,1,0)&gt;0,0,0),1))</f>
        <v>0</v>
      </c>
      <c r="T3332" s="95" t="str">
        <f>IF(DATOS!BT3260=P$74,DATOS!C3260,"")</f>
        <v/>
      </c>
    </row>
    <row r="3333" spans="18:20" x14ac:dyDescent="0.25">
      <c r="R3333" s="83">
        <f t="shared" si="53"/>
        <v>0</v>
      </c>
      <c r="S3333" s="83">
        <f>IF(T3333="",0,IFERROR(IF(VLOOKUP(T3333,T$73:T3332,1,0)&gt;0,0,0),1))</f>
        <v>0</v>
      </c>
      <c r="T3333" s="95" t="str">
        <f>IF(DATOS!BT3261=P$74,DATOS!C3261,"")</f>
        <v/>
      </c>
    </row>
    <row r="3334" spans="18:20" x14ac:dyDescent="0.25">
      <c r="R3334" s="83">
        <f t="shared" si="53"/>
        <v>0</v>
      </c>
      <c r="S3334" s="83">
        <f>IF(T3334="",0,IFERROR(IF(VLOOKUP(T3334,T$73:T3333,1,0)&gt;0,0,0),1))</f>
        <v>0</v>
      </c>
      <c r="T3334" s="95" t="str">
        <f>IF(DATOS!BT3262=P$74,DATOS!C3262,"")</f>
        <v/>
      </c>
    </row>
    <row r="3335" spans="18:20" x14ac:dyDescent="0.25">
      <c r="R3335" s="83">
        <f t="shared" si="53"/>
        <v>0</v>
      </c>
      <c r="S3335" s="83">
        <f>IF(T3335="",0,IFERROR(IF(VLOOKUP(T3335,T$73:T3334,1,0)&gt;0,0,0),1))</f>
        <v>0</v>
      </c>
      <c r="T3335" s="95" t="str">
        <f>IF(DATOS!BT3263=P$74,DATOS!C3263,"")</f>
        <v/>
      </c>
    </row>
    <row r="3336" spans="18:20" x14ac:dyDescent="0.25">
      <c r="R3336" s="83">
        <f t="shared" si="53"/>
        <v>0</v>
      </c>
      <c r="S3336" s="83">
        <f>IF(T3336="",0,IFERROR(IF(VLOOKUP(T3336,T$73:T3335,1,0)&gt;0,0,0),1))</f>
        <v>0</v>
      </c>
      <c r="T3336" s="95" t="str">
        <f>IF(DATOS!BT3264=P$74,DATOS!C3264,"")</f>
        <v/>
      </c>
    </row>
    <row r="3337" spans="18:20" x14ac:dyDescent="0.25">
      <c r="R3337" s="83">
        <f t="shared" si="53"/>
        <v>0</v>
      </c>
      <c r="S3337" s="83">
        <f>IF(T3337="",0,IFERROR(IF(VLOOKUP(T3337,T$73:T3336,1,0)&gt;0,0,0),1))</f>
        <v>0</v>
      </c>
      <c r="T3337" s="95" t="str">
        <f>IF(DATOS!BT3265=P$74,DATOS!C3265,"")</f>
        <v/>
      </c>
    </row>
    <row r="3338" spans="18:20" x14ac:dyDescent="0.25">
      <c r="R3338" s="83">
        <f t="shared" ref="R3338:R3401" si="54">R3337+S3338</f>
        <v>0</v>
      </c>
      <c r="S3338" s="83">
        <f>IF(T3338="",0,IFERROR(IF(VLOOKUP(T3338,T$73:T3337,1,0)&gt;0,0,0),1))</f>
        <v>0</v>
      </c>
      <c r="T3338" s="95" t="str">
        <f>IF(DATOS!BT3266=P$74,DATOS!C3266,"")</f>
        <v/>
      </c>
    </row>
    <row r="3339" spans="18:20" x14ac:dyDescent="0.25">
      <c r="R3339" s="83">
        <f t="shared" si="54"/>
        <v>0</v>
      </c>
      <c r="S3339" s="83">
        <f>IF(T3339="",0,IFERROR(IF(VLOOKUP(T3339,T$73:T3338,1,0)&gt;0,0,0),1))</f>
        <v>0</v>
      </c>
      <c r="T3339" s="95" t="str">
        <f>IF(DATOS!BT3267=P$74,DATOS!C3267,"")</f>
        <v/>
      </c>
    </row>
    <row r="3340" spans="18:20" x14ac:dyDescent="0.25">
      <c r="R3340" s="83">
        <f t="shared" si="54"/>
        <v>0</v>
      </c>
      <c r="S3340" s="83">
        <f>IF(T3340="",0,IFERROR(IF(VLOOKUP(T3340,T$73:T3339,1,0)&gt;0,0,0),1))</f>
        <v>0</v>
      </c>
      <c r="T3340" s="95" t="str">
        <f>IF(DATOS!BT3268=P$74,DATOS!C3268,"")</f>
        <v/>
      </c>
    </row>
    <row r="3341" spans="18:20" x14ac:dyDescent="0.25">
      <c r="R3341" s="83">
        <f t="shared" si="54"/>
        <v>0</v>
      </c>
      <c r="S3341" s="83">
        <f>IF(T3341="",0,IFERROR(IF(VLOOKUP(T3341,T$73:T3340,1,0)&gt;0,0,0),1))</f>
        <v>0</v>
      </c>
      <c r="T3341" s="95" t="str">
        <f>IF(DATOS!BT3269=P$74,DATOS!C3269,"")</f>
        <v/>
      </c>
    </row>
    <row r="3342" spans="18:20" x14ac:dyDescent="0.25">
      <c r="R3342" s="83">
        <f t="shared" si="54"/>
        <v>0</v>
      </c>
      <c r="S3342" s="83">
        <f>IF(T3342="",0,IFERROR(IF(VLOOKUP(T3342,T$73:T3341,1,0)&gt;0,0,0),1))</f>
        <v>0</v>
      </c>
      <c r="T3342" s="95" t="str">
        <f>IF(DATOS!BT3270=P$74,DATOS!C3270,"")</f>
        <v/>
      </c>
    </row>
    <row r="3343" spans="18:20" x14ac:dyDescent="0.25">
      <c r="R3343" s="83">
        <f t="shared" si="54"/>
        <v>0</v>
      </c>
      <c r="S3343" s="83">
        <f>IF(T3343="",0,IFERROR(IF(VLOOKUP(T3343,T$73:T3342,1,0)&gt;0,0,0),1))</f>
        <v>0</v>
      </c>
      <c r="T3343" s="95" t="str">
        <f>IF(DATOS!BT3271=P$74,DATOS!C3271,"")</f>
        <v/>
      </c>
    </row>
    <row r="3344" spans="18:20" x14ac:dyDescent="0.25">
      <c r="R3344" s="83">
        <f t="shared" si="54"/>
        <v>0</v>
      </c>
      <c r="S3344" s="83">
        <f>IF(T3344="",0,IFERROR(IF(VLOOKUP(T3344,T$73:T3343,1,0)&gt;0,0,0),1))</f>
        <v>0</v>
      </c>
      <c r="T3344" s="95" t="str">
        <f>IF(DATOS!BT3272=P$74,DATOS!C3272,"")</f>
        <v/>
      </c>
    </row>
    <row r="3345" spans="18:20" x14ac:dyDescent="0.25">
      <c r="R3345" s="83">
        <f t="shared" si="54"/>
        <v>0</v>
      </c>
      <c r="S3345" s="83">
        <f>IF(T3345="",0,IFERROR(IF(VLOOKUP(T3345,T$73:T3344,1,0)&gt;0,0,0),1))</f>
        <v>0</v>
      </c>
      <c r="T3345" s="95" t="str">
        <f>IF(DATOS!BT3273=P$74,DATOS!C3273,"")</f>
        <v/>
      </c>
    </row>
    <row r="3346" spans="18:20" x14ac:dyDescent="0.25">
      <c r="R3346" s="83">
        <f t="shared" si="54"/>
        <v>0</v>
      </c>
      <c r="S3346" s="83">
        <f>IF(T3346="",0,IFERROR(IF(VLOOKUP(T3346,T$73:T3345,1,0)&gt;0,0,0),1))</f>
        <v>0</v>
      </c>
      <c r="T3346" s="95" t="str">
        <f>IF(DATOS!BT3274=P$74,DATOS!C3274,"")</f>
        <v/>
      </c>
    </row>
    <row r="3347" spans="18:20" x14ac:dyDescent="0.25">
      <c r="R3347" s="83">
        <f t="shared" si="54"/>
        <v>0</v>
      </c>
      <c r="S3347" s="83">
        <f>IF(T3347="",0,IFERROR(IF(VLOOKUP(T3347,T$73:T3346,1,0)&gt;0,0,0),1))</f>
        <v>0</v>
      </c>
      <c r="T3347" s="95" t="str">
        <f>IF(DATOS!BT3275=P$74,DATOS!C3275,"")</f>
        <v/>
      </c>
    </row>
    <row r="3348" spans="18:20" x14ac:dyDescent="0.25">
      <c r="R3348" s="83">
        <f t="shared" si="54"/>
        <v>0</v>
      </c>
      <c r="S3348" s="83">
        <f>IF(T3348="",0,IFERROR(IF(VLOOKUP(T3348,T$73:T3347,1,0)&gt;0,0,0),1))</f>
        <v>0</v>
      </c>
      <c r="T3348" s="95" t="str">
        <f>IF(DATOS!BT3276=P$74,DATOS!C3276,"")</f>
        <v/>
      </c>
    </row>
    <row r="3349" spans="18:20" x14ac:dyDescent="0.25">
      <c r="R3349" s="83">
        <f t="shared" si="54"/>
        <v>0</v>
      </c>
      <c r="S3349" s="83">
        <f>IF(T3349="",0,IFERROR(IF(VLOOKUP(T3349,T$73:T3348,1,0)&gt;0,0,0),1))</f>
        <v>0</v>
      </c>
      <c r="T3349" s="95" t="str">
        <f>IF(DATOS!BT3277=P$74,DATOS!C3277,"")</f>
        <v/>
      </c>
    </row>
    <row r="3350" spans="18:20" x14ac:dyDescent="0.25">
      <c r="R3350" s="83">
        <f t="shared" si="54"/>
        <v>0</v>
      </c>
      <c r="S3350" s="83">
        <f>IF(T3350="",0,IFERROR(IF(VLOOKUP(T3350,T$73:T3349,1,0)&gt;0,0,0),1))</f>
        <v>0</v>
      </c>
      <c r="T3350" s="95" t="str">
        <f>IF(DATOS!BT3278=P$74,DATOS!C3278,"")</f>
        <v/>
      </c>
    </row>
    <row r="3351" spans="18:20" x14ac:dyDescent="0.25">
      <c r="R3351" s="83">
        <f t="shared" si="54"/>
        <v>0</v>
      </c>
      <c r="S3351" s="83">
        <f>IF(T3351="",0,IFERROR(IF(VLOOKUP(T3351,T$73:T3350,1,0)&gt;0,0,0),1))</f>
        <v>0</v>
      </c>
      <c r="T3351" s="95" t="str">
        <f>IF(DATOS!BT3279=P$74,DATOS!C3279,"")</f>
        <v/>
      </c>
    </row>
    <row r="3352" spans="18:20" x14ac:dyDescent="0.25">
      <c r="R3352" s="83">
        <f t="shared" si="54"/>
        <v>0</v>
      </c>
      <c r="S3352" s="83">
        <f>IF(T3352="",0,IFERROR(IF(VLOOKUP(T3352,T$73:T3351,1,0)&gt;0,0,0),1))</f>
        <v>0</v>
      </c>
      <c r="T3352" s="95" t="str">
        <f>IF(DATOS!BT3280=P$74,DATOS!C3280,"")</f>
        <v/>
      </c>
    </row>
    <row r="3353" spans="18:20" x14ac:dyDescent="0.25">
      <c r="R3353" s="83">
        <f t="shared" si="54"/>
        <v>0</v>
      </c>
      <c r="S3353" s="83">
        <f>IF(T3353="",0,IFERROR(IF(VLOOKUP(T3353,T$73:T3352,1,0)&gt;0,0,0),1))</f>
        <v>0</v>
      </c>
      <c r="T3353" s="95" t="str">
        <f>IF(DATOS!BT3281=P$74,DATOS!C3281,"")</f>
        <v/>
      </c>
    </row>
    <row r="3354" spans="18:20" x14ac:dyDescent="0.25">
      <c r="R3354" s="83">
        <f t="shared" si="54"/>
        <v>0</v>
      </c>
      <c r="S3354" s="83">
        <f>IF(T3354="",0,IFERROR(IF(VLOOKUP(T3354,T$73:T3353,1,0)&gt;0,0,0),1))</f>
        <v>0</v>
      </c>
      <c r="T3354" s="95" t="str">
        <f>IF(DATOS!BT3282=P$74,DATOS!C3282,"")</f>
        <v/>
      </c>
    </row>
    <row r="3355" spans="18:20" x14ac:dyDescent="0.25">
      <c r="R3355" s="83">
        <f t="shared" si="54"/>
        <v>0</v>
      </c>
      <c r="S3355" s="83">
        <f>IF(T3355="",0,IFERROR(IF(VLOOKUP(T3355,T$73:T3354,1,0)&gt;0,0,0),1))</f>
        <v>0</v>
      </c>
      <c r="T3355" s="95" t="str">
        <f>IF(DATOS!BT3283=P$74,DATOS!C3283,"")</f>
        <v/>
      </c>
    </row>
    <row r="3356" spans="18:20" x14ac:dyDescent="0.25">
      <c r="R3356" s="83">
        <f t="shared" si="54"/>
        <v>0</v>
      </c>
      <c r="S3356" s="83">
        <f>IF(T3356="",0,IFERROR(IF(VLOOKUP(T3356,T$73:T3355,1,0)&gt;0,0,0),1))</f>
        <v>0</v>
      </c>
      <c r="T3356" s="95" t="str">
        <f>IF(DATOS!BT3284=P$74,DATOS!C3284,"")</f>
        <v/>
      </c>
    </row>
    <row r="3357" spans="18:20" x14ac:dyDescent="0.25">
      <c r="R3357" s="83">
        <f t="shared" si="54"/>
        <v>0</v>
      </c>
      <c r="S3357" s="83">
        <f>IF(T3357="",0,IFERROR(IF(VLOOKUP(T3357,T$73:T3356,1,0)&gt;0,0,0),1))</f>
        <v>0</v>
      </c>
      <c r="T3357" s="95" t="str">
        <f>IF(DATOS!BT3285=P$74,DATOS!C3285,"")</f>
        <v/>
      </c>
    </row>
    <row r="3358" spans="18:20" x14ac:dyDescent="0.25">
      <c r="R3358" s="83">
        <f t="shared" si="54"/>
        <v>0</v>
      </c>
      <c r="S3358" s="83">
        <f>IF(T3358="",0,IFERROR(IF(VLOOKUP(T3358,T$73:T3357,1,0)&gt;0,0,0),1))</f>
        <v>0</v>
      </c>
      <c r="T3358" s="95" t="str">
        <f>IF(DATOS!BT3286=P$74,DATOS!C3286,"")</f>
        <v/>
      </c>
    </row>
    <row r="3359" spans="18:20" x14ac:dyDescent="0.25">
      <c r="R3359" s="83">
        <f t="shared" si="54"/>
        <v>0</v>
      </c>
      <c r="S3359" s="83">
        <f>IF(T3359="",0,IFERROR(IF(VLOOKUP(T3359,T$73:T3358,1,0)&gt;0,0,0),1))</f>
        <v>0</v>
      </c>
      <c r="T3359" s="95" t="str">
        <f>IF(DATOS!BT3287=P$74,DATOS!C3287,"")</f>
        <v/>
      </c>
    </row>
    <row r="3360" spans="18:20" x14ac:dyDescent="0.25">
      <c r="R3360" s="83">
        <f t="shared" si="54"/>
        <v>0</v>
      </c>
      <c r="S3360" s="83">
        <f>IF(T3360="",0,IFERROR(IF(VLOOKUP(T3360,T$73:T3359,1,0)&gt;0,0,0),1))</f>
        <v>0</v>
      </c>
      <c r="T3360" s="95" t="str">
        <f>IF(DATOS!BT3288=P$74,DATOS!C3288,"")</f>
        <v/>
      </c>
    </row>
    <row r="3361" spans="18:20" x14ac:dyDescent="0.25">
      <c r="R3361" s="83">
        <f t="shared" si="54"/>
        <v>0</v>
      </c>
      <c r="S3361" s="83">
        <f>IF(T3361="",0,IFERROR(IF(VLOOKUP(T3361,T$73:T3360,1,0)&gt;0,0,0),1))</f>
        <v>0</v>
      </c>
      <c r="T3361" s="95" t="str">
        <f>IF(DATOS!BT3289=P$74,DATOS!C3289,"")</f>
        <v/>
      </c>
    </row>
    <row r="3362" spans="18:20" x14ac:dyDescent="0.25">
      <c r="R3362" s="83">
        <f t="shared" si="54"/>
        <v>0</v>
      </c>
      <c r="S3362" s="83">
        <f>IF(T3362="",0,IFERROR(IF(VLOOKUP(T3362,T$73:T3361,1,0)&gt;0,0,0),1))</f>
        <v>0</v>
      </c>
      <c r="T3362" s="95" t="str">
        <f>IF(DATOS!BT3290=P$74,DATOS!C3290,"")</f>
        <v/>
      </c>
    </row>
    <row r="3363" spans="18:20" x14ac:dyDescent="0.25">
      <c r="R3363" s="83">
        <f t="shared" si="54"/>
        <v>0</v>
      </c>
      <c r="S3363" s="83">
        <f>IF(T3363="",0,IFERROR(IF(VLOOKUP(T3363,T$73:T3362,1,0)&gt;0,0,0),1))</f>
        <v>0</v>
      </c>
      <c r="T3363" s="95" t="str">
        <f>IF(DATOS!BT3291=P$74,DATOS!C3291,"")</f>
        <v/>
      </c>
    </row>
    <row r="3364" spans="18:20" x14ac:dyDescent="0.25">
      <c r="R3364" s="83">
        <f t="shared" si="54"/>
        <v>0</v>
      </c>
      <c r="S3364" s="83">
        <f>IF(T3364="",0,IFERROR(IF(VLOOKUP(T3364,T$73:T3363,1,0)&gt;0,0,0),1))</f>
        <v>0</v>
      </c>
      <c r="T3364" s="95" t="str">
        <f>IF(DATOS!BT3292=P$74,DATOS!C3292,"")</f>
        <v/>
      </c>
    </row>
    <row r="3365" spans="18:20" x14ac:dyDescent="0.25">
      <c r="R3365" s="83">
        <f t="shared" si="54"/>
        <v>0</v>
      </c>
      <c r="S3365" s="83">
        <f>IF(T3365="",0,IFERROR(IF(VLOOKUP(T3365,T$73:T3364,1,0)&gt;0,0,0),1))</f>
        <v>0</v>
      </c>
      <c r="T3365" s="95" t="str">
        <f>IF(DATOS!BT3293=P$74,DATOS!C3293,"")</f>
        <v/>
      </c>
    </row>
    <row r="3366" spans="18:20" x14ac:dyDescent="0.25">
      <c r="R3366" s="83">
        <f t="shared" si="54"/>
        <v>0</v>
      </c>
      <c r="S3366" s="83">
        <f>IF(T3366="",0,IFERROR(IF(VLOOKUP(T3366,T$73:T3365,1,0)&gt;0,0,0),1))</f>
        <v>0</v>
      </c>
      <c r="T3366" s="95" t="str">
        <f>IF(DATOS!BT3294=P$74,DATOS!C3294,"")</f>
        <v/>
      </c>
    </row>
    <row r="3367" spans="18:20" x14ac:dyDescent="0.25">
      <c r="R3367" s="83">
        <f t="shared" si="54"/>
        <v>0</v>
      </c>
      <c r="S3367" s="83">
        <f>IF(T3367="",0,IFERROR(IF(VLOOKUP(T3367,T$73:T3366,1,0)&gt;0,0,0),1))</f>
        <v>0</v>
      </c>
      <c r="T3367" s="95" t="str">
        <f>IF(DATOS!BT3295=P$74,DATOS!C3295,"")</f>
        <v/>
      </c>
    </row>
    <row r="3368" spans="18:20" x14ac:dyDescent="0.25">
      <c r="R3368" s="83">
        <f t="shared" si="54"/>
        <v>0</v>
      </c>
      <c r="S3368" s="83">
        <f>IF(T3368="",0,IFERROR(IF(VLOOKUP(T3368,T$73:T3367,1,0)&gt;0,0,0),1))</f>
        <v>0</v>
      </c>
      <c r="T3368" s="95" t="str">
        <f>IF(DATOS!BT3296=P$74,DATOS!C3296,"")</f>
        <v/>
      </c>
    </row>
    <row r="3369" spans="18:20" x14ac:dyDescent="0.25">
      <c r="R3369" s="83">
        <f t="shared" si="54"/>
        <v>0</v>
      </c>
      <c r="S3369" s="83">
        <f>IF(T3369="",0,IFERROR(IF(VLOOKUP(T3369,T$73:T3368,1,0)&gt;0,0,0),1))</f>
        <v>0</v>
      </c>
      <c r="T3369" s="95" t="str">
        <f>IF(DATOS!BT3297=P$74,DATOS!C3297,"")</f>
        <v/>
      </c>
    </row>
    <row r="3370" spans="18:20" x14ac:dyDescent="0.25">
      <c r="R3370" s="83">
        <f t="shared" si="54"/>
        <v>0</v>
      </c>
      <c r="S3370" s="83">
        <f>IF(T3370="",0,IFERROR(IF(VLOOKUP(T3370,T$73:T3369,1,0)&gt;0,0,0),1))</f>
        <v>0</v>
      </c>
      <c r="T3370" s="95" t="str">
        <f>IF(DATOS!BT3298=P$74,DATOS!C3298,"")</f>
        <v/>
      </c>
    </row>
    <row r="3371" spans="18:20" x14ac:dyDescent="0.25">
      <c r="R3371" s="83">
        <f t="shared" si="54"/>
        <v>0</v>
      </c>
      <c r="S3371" s="83">
        <f>IF(T3371="",0,IFERROR(IF(VLOOKUP(T3371,T$73:T3370,1,0)&gt;0,0,0),1))</f>
        <v>0</v>
      </c>
      <c r="T3371" s="95" t="str">
        <f>IF(DATOS!BT3299=P$74,DATOS!C3299,"")</f>
        <v/>
      </c>
    </row>
    <row r="3372" spans="18:20" x14ac:dyDescent="0.25">
      <c r="R3372" s="83">
        <f t="shared" si="54"/>
        <v>0</v>
      </c>
      <c r="S3372" s="83">
        <f>IF(T3372="",0,IFERROR(IF(VLOOKUP(T3372,T$73:T3371,1,0)&gt;0,0,0),1))</f>
        <v>0</v>
      </c>
      <c r="T3372" s="95" t="str">
        <f>IF(DATOS!BT3300=P$74,DATOS!C3300,"")</f>
        <v/>
      </c>
    </row>
    <row r="3373" spans="18:20" x14ac:dyDescent="0.25">
      <c r="R3373" s="83">
        <f t="shared" si="54"/>
        <v>0</v>
      </c>
      <c r="S3373" s="83">
        <f>IF(T3373="",0,IFERROR(IF(VLOOKUP(T3373,T$73:T3372,1,0)&gt;0,0,0),1))</f>
        <v>0</v>
      </c>
      <c r="T3373" s="95" t="str">
        <f>IF(DATOS!BT3301=P$74,DATOS!C3301,"")</f>
        <v/>
      </c>
    </row>
    <row r="3374" spans="18:20" x14ac:dyDescent="0.25">
      <c r="R3374" s="83">
        <f t="shared" si="54"/>
        <v>0</v>
      </c>
      <c r="S3374" s="83">
        <f>IF(T3374="",0,IFERROR(IF(VLOOKUP(T3374,T$73:T3373,1,0)&gt;0,0,0),1))</f>
        <v>0</v>
      </c>
      <c r="T3374" s="95" t="str">
        <f>IF(DATOS!BT3302=P$74,DATOS!C3302,"")</f>
        <v/>
      </c>
    </row>
    <row r="3375" spans="18:20" x14ac:dyDescent="0.25">
      <c r="R3375" s="83">
        <f t="shared" si="54"/>
        <v>0</v>
      </c>
      <c r="S3375" s="83">
        <f>IF(T3375="",0,IFERROR(IF(VLOOKUP(T3375,T$73:T3374,1,0)&gt;0,0,0),1))</f>
        <v>0</v>
      </c>
      <c r="T3375" s="95" t="str">
        <f>IF(DATOS!BT3303=P$74,DATOS!C3303,"")</f>
        <v/>
      </c>
    </row>
    <row r="3376" spans="18:20" x14ac:dyDescent="0.25">
      <c r="R3376" s="83">
        <f t="shared" si="54"/>
        <v>0</v>
      </c>
      <c r="S3376" s="83">
        <f>IF(T3376="",0,IFERROR(IF(VLOOKUP(T3376,T$73:T3375,1,0)&gt;0,0,0),1))</f>
        <v>0</v>
      </c>
      <c r="T3376" s="95" t="str">
        <f>IF(DATOS!BT3304=P$74,DATOS!C3304,"")</f>
        <v/>
      </c>
    </row>
    <row r="3377" spans="18:20" x14ac:dyDescent="0.25">
      <c r="R3377" s="83">
        <f t="shared" si="54"/>
        <v>0</v>
      </c>
      <c r="S3377" s="83">
        <f>IF(T3377="",0,IFERROR(IF(VLOOKUP(T3377,T$73:T3376,1,0)&gt;0,0,0),1))</f>
        <v>0</v>
      </c>
      <c r="T3377" s="95" t="str">
        <f>IF(DATOS!BT3305=P$74,DATOS!C3305,"")</f>
        <v/>
      </c>
    </row>
    <row r="3378" spans="18:20" x14ac:dyDescent="0.25">
      <c r="R3378" s="83">
        <f t="shared" si="54"/>
        <v>0</v>
      </c>
      <c r="S3378" s="83">
        <f>IF(T3378="",0,IFERROR(IF(VLOOKUP(T3378,T$73:T3377,1,0)&gt;0,0,0),1))</f>
        <v>0</v>
      </c>
      <c r="T3378" s="95" t="str">
        <f>IF(DATOS!BT3306=P$74,DATOS!C3306,"")</f>
        <v/>
      </c>
    </row>
    <row r="3379" spans="18:20" x14ac:dyDescent="0.25">
      <c r="R3379" s="83">
        <f t="shared" si="54"/>
        <v>0</v>
      </c>
      <c r="S3379" s="83">
        <f>IF(T3379="",0,IFERROR(IF(VLOOKUP(T3379,T$73:T3378,1,0)&gt;0,0,0),1))</f>
        <v>0</v>
      </c>
      <c r="T3379" s="95" t="str">
        <f>IF(DATOS!BT3307=P$74,DATOS!C3307,"")</f>
        <v/>
      </c>
    </row>
    <row r="3380" spans="18:20" x14ac:dyDescent="0.25">
      <c r="R3380" s="83">
        <f t="shared" si="54"/>
        <v>0</v>
      </c>
      <c r="S3380" s="83">
        <f>IF(T3380="",0,IFERROR(IF(VLOOKUP(T3380,T$73:T3379,1,0)&gt;0,0,0),1))</f>
        <v>0</v>
      </c>
      <c r="T3380" s="95" t="str">
        <f>IF(DATOS!BT3308=P$74,DATOS!C3308,"")</f>
        <v/>
      </c>
    </row>
    <row r="3381" spans="18:20" x14ac:dyDescent="0.25">
      <c r="R3381" s="83">
        <f t="shared" si="54"/>
        <v>0</v>
      </c>
      <c r="S3381" s="83">
        <f>IF(T3381="",0,IFERROR(IF(VLOOKUP(T3381,T$73:T3380,1,0)&gt;0,0,0),1))</f>
        <v>0</v>
      </c>
      <c r="T3381" s="95" t="str">
        <f>IF(DATOS!BT3309=P$74,DATOS!C3309,"")</f>
        <v/>
      </c>
    </row>
    <row r="3382" spans="18:20" x14ac:dyDescent="0.25">
      <c r="R3382" s="83">
        <f t="shared" si="54"/>
        <v>0</v>
      </c>
      <c r="S3382" s="83">
        <f>IF(T3382="",0,IFERROR(IF(VLOOKUP(T3382,T$73:T3381,1,0)&gt;0,0,0),1))</f>
        <v>0</v>
      </c>
      <c r="T3382" s="95" t="str">
        <f>IF(DATOS!BT3310=P$74,DATOS!C3310,"")</f>
        <v/>
      </c>
    </row>
    <row r="3383" spans="18:20" x14ac:dyDescent="0.25">
      <c r="R3383" s="83">
        <f t="shared" si="54"/>
        <v>0</v>
      </c>
      <c r="S3383" s="83">
        <f>IF(T3383="",0,IFERROR(IF(VLOOKUP(T3383,T$73:T3382,1,0)&gt;0,0,0),1))</f>
        <v>0</v>
      </c>
      <c r="T3383" s="95" t="str">
        <f>IF(DATOS!BT3311=P$74,DATOS!C3311,"")</f>
        <v/>
      </c>
    </row>
    <row r="3384" spans="18:20" x14ac:dyDescent="0.25">
      <c r="R3384" s="83">
        <f t="shared" si="54"/>
        <v>0</v>
      </c>
      <c r="S3384" s="83">
        <f>IF(T3384="",0,IFERROR(IF(VLOOKUP(T3384,T$73:T3383,1,0)&gt;0,0,0),1))</f>
        <v>0</v>
      </c>
      <c r="T3384" s="95" t="str">
        <f>IF(DATOS!BT3312=P$74,DATOS!C3312,"")</f>
        <v/>
      </c>
    </row>
    <row r="3385" spans="18:20" x14ac:dyDescent="0.25">
      <c r="R3385" s="83">
        <f t="shared" si="54"/>
        <v>0</v>
      </c>
      <c r="S3385" s="83">
        <f>IF(T3385="",0,IFERROR(IF(VLOOKUP(T3385,T$73:T3384,1,0)&gt;0,0,0),1))</f>
        <v>0</v>
      </c>
      <c r="T3385" s="95" t="str">
        <f>IF(DATOS!BT3313=P$74,DATOS!C3313,"")</f>
        <v/>
      </c>
    </row>
    <row r="3386" spans="18:20" x14ac:dyDescent="0.25">
      <c r="R3386" s="83">
        <f t="shared" si="54"/>
        <v>0</v>
      </c>
      <c r="S3386" s="83">
        <f>IF(T3386="",0,IFERROR(IF(VLOOKUP(T3386,T$73:T3385,1,0)&gt;0,0,0),1))</f>
        <v>0</v>
      </c>
      <c r="T3386" s="95" t="str">
        <f>IF(DATOS!BT3314=P$74,DATOS!C3314,"")</f>
        <v/>
      </c>
    </row>
    <row r="3387" spans="18:20" x14ac:dyDescent="0.25">
      <c r="R3387" s="83">
        <f t="shared" si="54"/>
        <v>0</v>
      </c>
      <c r="S3387" s="83">
        <f>IF(T3387="",0,IFERROR(IF(VLOOKUP(T3387,T$73:T3386,1,0)&gt;0,0,0),1))</f>
        <v>0</v>
      </c>
      <c r="T3387" s="95" t="str">
        <f>IF(DATOS!BT3315=P$74,DATOS!C3315,"")</f>
        <v/>
      </c>
    </row>
    <row r="3388" spans="18:20" x14ac:dyDescent="0.25">
      <c r="R3388" s="83">
        <f t="shared" si="54"/>
        <v>0</v>
      </c>
      <c r="S3388" s="83">
        <f>IF(T3388="",0,IFERROR(IF(VLOOKUP(T3388,T$73:T3387,1,0)&gt;0,0,0),1))</f>
        <v>0</v>
      </c>
      <c r="T3388" s="95" t="str">
        <f>IF(DATOS!BT3316=P$74,DATOS!C3316,"")</f>
        <v/>
      </c>
    </row>
    <row r="3389" spans="18:20" x14ac:dyDescent="0.25">
      <c r="R3389" s="83">
        <f t="shared" si="54"/>
        <v>0</v>
      </c>
      <c r="S3389" s="83">
        <f>IF(T3389="",0,IFERROR(IF(VLOOKUP(T3389,T$73:T3388,1,0)&gt;0,0,0),1))</f>
        <v>0</v>
      </c>
      <c r="T3389" s="95" t="str">
        <f>IF(DATOS!BT3317=P$74,DATOS!C3317,"")</f>
        <v/>
      </c>
    </row>
    <row r="3390" spans="18:20" x14ac:dyDescent="0.25">
      <c r="R3390" s="83">
        <f t="shared" si="54"/>
        <v>0</v>
      </c>
      <c r="S3390" s="83">
        <f>IF(T3390="",0,IFERROR(IF(VLOOKUP(T3390,T$73:T3389,1,0)&gt;0,0,0),1))</f>
        <v>0</v>
      </c>
      <c r="T3390" s="95" t="str">
        <f>IF(DATOS!BT3318=P$74,DATOS!C3318,"")</f>
        <v/>
      </c>
    </row>
    <row r="3391" spans="18:20" x14ac:dyDescent="0.25">
      <c r="R3391" s="83">
        <f t="shared" si="54"/>
        <v>0</v>
      </c>
      <c r="S3391" s="83">
        <f>IF(T3391="",0,IFERROR(IF(VLOOKUP(T3391,T$73:T3390,1,0)&gt;0,0,0),1))</f>
        <v>0</v>
      </c>
      <c r="T3391" s="95" t="str">
        <f>IF(DATOS!BT3319=P$74,DATOS!C3319,"")</f>
        <v/>
      </c>
    </row>
    <row r="3392" spans="18:20" x14ac:dyDescent="0.25">
      <c r="R3392" s="83">
        <f t="shared" si="54"/>
        <v>0</v>
      </c>
      <c r="S3392" s="83">
        <f>IF(T3392="",0,IFERROR(IF(VLOOKUP(T3392,T$73:T3391,1,0)&gt;0,0,0),1))</f>
        <v>0</v>
      </c>
      <c r="T3392" s="95" t="str">
        <f>IF(DATOS!BT3320=P$74,DATOS!C3320,"")</f>
        <v/>
      </c>
    </row>
    <row r="3393" spans="18:20" x14ac:dyDescent="0.25">
      <c r="R3393" s="83">
        <f t="shared" si="54"/>
        <v>0</v>
      </c>
      <c r="S3393" s="83">
        <f>IF(T3393="",0,IFERROR(IF(VLOOKUP(T3393,T$73:T3392,1,0)&gt;0,0,0),1))</f>
        <v>0</v>
      </c>
      <c r="T3393" s="95" t="str">
        <f>IF(DATOS!BT3321=P$74,DATOS!C3321,"")</f>
        <v/>
      </c>
    </row>
    <row r="3394" spans="18:20" x14ac:dyDescent="0.25">
      <c r="R3394" s="83">
        <f t="shared" si="54"/>
        <v>0</v>
      </c>
      <c r="S3394" s="83">
        <f>IF(T3394="",0,IFERROR(IF(VLOOKUP(T3394,T$73:T3393,1,0)&gt;0,0,0),1))</f>
        <v>0</v>
      </c>
      <c r="T3394" s="95" t="str">
        <f>IF(DATOS!BT3322=P$74,DATOS!C3322,"")</f>
        <v/>
      </c>
    </row>
    <row r="3395" spans="18:20" x14ac:dyDescent="0.25">
      <c r="R3395" s="83">
        <f t="shared" si="54"/>
        <v>0</v>
      </c>
      <c r="S3395" s="83">
        <f>IF(T3395="",0,IFERROR(IF(VLOOKUP(T3395,T$73:T3394,1,0)&gt;0,0,0),1))</f>
        <v>0</v>
      </c>
      <c r="T3395" s="95" t="str">
        <f>IF(DATOS!BT3323=P$74,DATOS!C3323,"")</f>
        <v/>
      </c>
    </row>
    <row r="3396" spans="18:20" x14ac:dyDescent="0.25">
      <c r="R3396" s="83">
        <f t="shared" si="54"/>
        <v>0</v>
      </c>
      <c r="S3396" s="83">
        <f>IF(T3396="",0,IFERROR(IF(VLOOKUP(T3396,T$73:T3395,1,0)&gt;0,0,0),1))</f>
        <v>0</v>
      </c>
      <c r="T3396" s="95" t="str">
        <f>IF(DATOS!BT3324=P$74,DATOS!C3324,"")</f>
        <v/>
      </c>
    </row>
    <row r="3397" spans="18:20" x14ac:dyDescent="0.25">
      <c r="R3397" s="83">
        <f t="shared" si="54"/>
        <v>0</v>
      </c>
      <c r="S3397" s="83">
        <f>IF(T3397="",0,IFERROR(IF(VLOOKUP(T3397,T$73:T3396,1,0)&gt;0,0,0),1))</f>
        <v>0</v>
      </c>
      <c r="T3397" s="95" t="str">
        <f>IF(DATOS!BT3325=P$74,DATOS!C3325,"")</f>
        <v/>
      </c>
    </row>
    <row r="3398" spans="18:20" x14ac:dyDescent="0.25">
      <c r="R3398" s="83">
        <f t="shared" si="54"/>
        <v>0</v>
      </c>
      <c r="S3398" s="83">
        <f>IF(T3398="",0,IFERROR(IF(VLOOKUP(T3398,T$73:T3397,1,0)&gt;0,0,0),1))</f>
        <v>0</v>
      </c>
      <c r="T3398" s="95" t="str">
        <f>IF(DATOS!BT3326=P$74,DATOS!C3326,"")</f>
        <v/>
      </c>
    </row>
    <row r="3399" spans="18:20" x14ac:dyDescent="0.25">
      <c r="R3399" s="83">
        <f t="shared" si="54"/>
        <v>0</v>
      </c>
      <c r="S3399" s="83">
        <f>IF(T3399="",0,IFERROR(IF(VLOOKUP(T3399,T$73:T3398,1,0)&gt;0,0,0),1))</f>
        <v>0</v>
      </c>
      <c r="T3399" s="95" t="str">
        <f>IF(DATOS!BT3327=P$74,DATOS!C3327,"")</f>
        <v/>
      </c>
    </row>
    <row r="3400" spans="18:20" x14ac:dyDescent="0.25">
      <c r="R3400" s="83">
        <f t="shared" si="54"/>
        <v>0</v>
      </c>
      <c r="S3400" s="83">
        <f>IF(T3400="",0,IFERROR(IF(VLOOKUP(T3400,T$73:T3399,1,0)&gt;0,0,0),1))</f>
        <v>0</v>
      </c>
      <c r="T3400" s="95" t="str">
        <f>IF(DATOS!BT3328=P$74,DATOS!C3328,"")</f>
        <v/>
      </c>
    </row>
    <row r="3401" spans="18:20" x14ac:dyDescent="0.25">
      <c r="R3401" s="83">
        <f t="shared" si="54"/>
        <v>0</v>
      </c>
      <c r="S3401" s="83">
        <f>IF(T3401="",0,IFERROR(IF(VLOOKUP(T3401,T$73:T3400,1,0)&gt;0,0,0),1))</f>
        <v>0</v>
      </c>
      <c r="T3401" s="95" t="str">
        <f>IF(DATOS!BT3329=P$74,DATOS!C3329,"")</f>
        <v/>
      </c>
    </row>
    <row r="3402" spans="18:20" x14ac:dyDescent="0.25">
      <c r="R3402" s="83">
        <f>R3401+S3402</f>
        <v>0</v>
      </c>
      <c r="S3402" s="83">
        <f>IF(T3402="",0,IFERROR(IF(VLOOKUP(T3402,T$73:T3401,1,0)&gt;0,0,0),1))</f>
        <v>0</v>
      </c>
      <c r="T3402" s="95" t="str">
        <f>IF(DATOS!BT3330=P$74,DATOS!C3330,"")</f>
        <v/>
      </c>
    </row>
    <row r="3403" spans="18:20" x14ac:dyDescent="0.25">
      <c r="R3403" s="83">
        <f>R3402+S3403</f>
        <v>0</v>
      </c>
      <c r="S3403" s="83">
        <f>IF(T3403="",0,IFERROR(IF(VLOOKUP(T3403,T$73:T3402,1,0)&gt;0,0,0),1))</f>
        <v>0</v>
      </c>
      <c r="T3403" s="95" t="str">
        <f>IF(DATOS!BT3331=P$74,DATOS!C3331,"")</f>
        <v/>
      </c>
    </row>
    <row r="3404" spans="18:20" x14ac:dyDescent="0.25">
      <c r="R3404" s="83">
        <f>R3403+S3404</f>
        <v>0</v>
      </c>
      <c r="S3404" s="83">
        <f>IF(T3404="",0,IFERROR(IF(VLOOKUP(T3404,T$73:T3403,1,0)&gt;0,0,0),1))</f>
        <v>0</v>
      </c>
      <c r="T3404" s="95" t="str">
        <f>IF(DATOS!BT3332=P$74,DATOS!C3332,"")</f>
        <v/>
      </c>
    </row>
    <row r="3405" spans="18:20" x14ac:dyDescent="0.25">
      <c r="R3405" s="83">
        <f>R3404+S3405</f>
        <v>0</v>
      </c>
      <c r="S3405" s="83">
        <f>IF(T3405="",0,IFERROR(IF(VLOOKUP(T3405,T$73:T3404,1,0)&gt;0,0,0),1))</f>
        <v>0</v>
      </c>
      <c r="T3405" s="95" t="str">
        <f>IF(DATOS!BT3333=P$74,DATOS!C3333,"")</f>
        <v/>
      </c>
    </row>
    <row r="3406" spans="18:20" x14ac:dyDescent="0.25">
      <c r="R3406" s="83">
        <f>R3405+S3406</f>
        <v>0</v>
      </c>
      <c r="S3406" s="83">
        <f>IF(T3406="",0,IFERROR(IF(VLOOKUP(T3406,T$73:T3405,1,0)&gt;0,0,0),1))</f>
        <v>0</v>
      </c>
      <c r="T3406" s="95" t="str">
        <f>IF(DATOS!BT3334=P$74,DATOS!C3334,"")</f>
        <v/>
      </c>
    </row>
    <row r="3407" spans="18:20" x14ac:dyDescent="0.25">
      <c r="T3407" s="83" t="str">
        <f>IF(DATOS!BT3335=P$74,P$74,"")</f>
        <v/>
      </c>
    </row>
    <row r="3408" spans="18:20" x14ac:dyDescent="0.25">
      <c r="T3408" s="83" t="str">
        <f>IF(DATOS!BT3336=P$74,P$74,"")</f>
        <v/>
      </c>
    </row>
    <row r="3409" spans="20:20" x14ac:dyDescent="0.25">
      <c r="T3409" s="83" t="str">
        <f>IF(DATOS!BT3337=P$74,P$74,"")</f>
        <v/>
      </c>
    </row>
    <row r="3410" spans="20:20" x14ac:dyDescent="0.25">
      <c r="T3410" s="83" t="str">
        <f>IF(DATOS!BT3338=P$74,P$74,"")</f>
        <v/>
      </c>
    </row>
    <row r="3411" spans="20:20" x14ac:dyDescent="0.25">
      <c r="T3411" s="83" t="str">
        <f>IF(DATOS!BT3339=P$74,P$74,"")</f>
        <v/>
      </c>
    </row>
    <row r="3412" spans="20:20" x14ac:dyDescent="0.25">
      <c r="T3412" s="83" t="str">
        <f>IF(DATOS!BT3340=P$74,P$74,"")</f>
        <v/>
      </c>
    </row>
    <row r="3413" spans="20:20" x14ac:dyDescent="0.25">
      <c r="T3413" s="83" t="str">
        <f>IF(DATOS!BT3341=P$74,P$74,"")</f>
        <v/>
      </c>
    </row>
    <row r="3414" spans="20:20" x14ac:dyDescent="0.25">
      <c r="T3414" s="83" t="str">
        <f>IF(DATOS!BT3342=P$74,P$74,"")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8:L8"/>
    <mergeCell ref="B3:L3"/>
    <mergeCell ref="B5:L5"/>
    <mergeCell ref="B6:L6"/>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3" priority="1">
      <formula>$O$8="no"</formula>
    </cfRule>
    <cfRule type="expression" dxfId="62" priority="2">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485775</xdr:colOff>
                <xdr:row>27</xdr:row>
                <xdr:rowOff>114300</xdr:rowOff>
              </from>
              <to>
                <xdr:col>84</xdr:col>
                <xdr:colOff>523875</xdr:colOff>
                <xdr:row>29</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mc:AlternateContent xmlns:mc="http://schemas.openxmlformats.org/markup-compatibility/2006">
      <mc:Choice Requires="x14">
        <control shapeId="2066" r:id="rId19" name="Button 18">
          <controlPr defaultSize="0" print="0" autoFill="0" autoPict="0" macro="[0]!Imprimir_Anexo4">
            <anchor moveWithCells="1" sizeWithCells="1">
              <from>
                <xdr:col>82</xdr:col>
                <xdr:colOff>485775</xdr:colOff>
                <xdr:row>25</xdr:row>
                <xdr:rowOff>95250</xdr:rowOff>
              </from>
              <to>
                <xdr:col>84</xdr:col>
                <xdr:colOff>504825</xdr:colOff>
                <xdr:row>26</xdr:row>
                <xdr:rowOff>152400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EG3548"/>
  <sheetViews>
    <sheetView showGridLines="0" showRowColHeaders="0" topLeftCell="D8" zoomScaleNormal="100" workbookViewId="0">
      <selection activeCell="J38" sqref="J38:M38"/>
    </sheetView>
  </sheetViews>
  <sheetFormatPr baseColWidth="10" defaultColWidth="5.5703125" defaultRowHeight="14.25" x14ac:dyDescent="0.25"/>
  <cols>
    <col min="1" max="2" width="11.42578125" style="139" hidden="1" customWidth="1"/>
    <col min="3" max="3" width="23.28515625" style="139" hidden="1" customWidth="1"/>
    <col min="4" max="4" width="3.28515625" style="139" customWidth="1"/>
    <col min="5" max="5" width="2.85546875" style="139" customWidth="1"/>
    <col min="6" max="6" width="1.42578125" style="139" customWidth="1"/>
    <col min="7" max="20" width="2.85546875" style="139" customWidth="1"/>
    <col min="21" max="29" width="2.85546875" style="141" customWidth="1"/>
    <col min="30" max="30" width="2.85546875" style="139" customWidth="1"/>
    <col min="31" max="31" width="2.85546875" style="141" customWidth="1"/>
    <col min="32" max="42" width="2.85546875" style="139" customWidth="1"/>
    <col min="43" max="44" width="2.85546875" style="139" hidden="1" customWidth="1"/>
    <col min="45" max="45" width="15.42578125" style="139" hidden="1" customWidth="1"/>
    <col min="46" max="46" width="15" style="139" hidden="1" customWidth="1"/>
    <col min="47" max="47" width="4.7109375" style="139" hidden="1" customWidth="1"/>
    <col min="48" max="48" width="3" style="139" hidden="1" customWidth="1"/>
    <col min="49" max="49" width="2.140625" style="139" hidden="1" customWidth="1"/>
    <col min="50" max="50" width="11.42578125" style="139" hidden="1" customWidth="1"/>
    <col min="51" max="52" width="2.140625" style="139" hidden="1" customWidth="1"/>
    <col min="53" max="53" width="6.140625" style="139" hidden="1" customWidth="1"/>
    <col min="54" max="58" width="11.42578125" style="139" hidden="1" customWidth="1"/>
    <col min="59" max="59" width="8.85546875" style="139" hidden="1" customWidth="1"/>
    <col min="60" max="60" width="36.28515625" style="139" hidden="1" customWidth="1"/>
    <col min="61" max="61" width="3.28515625" style="139" hidden="1" customWidth="1"/>
    <col min="62" max="62" width="11.7109375" style="139" hidden="1" customWidth="1"/>
    <col min="63" max="63" width="7" style="139" hidden="1" customWidth="1"/>
    <col min="64" max="66" width="11.42578125" style="139" hidden="1" customWidth="1"/>
    <col min="67" max="67" width="3.42578125" style="139" hidden="1" customWidth="1"/>
    <col min="68" max="80" width="11.42578125" style="139" hidden="1" customWidth="1"/>
    <col min="81" max="81" width="3.28515625" style="139" hidden="1" customWidth="1"/>
    <col min="82" max="82" width="11.7109375" style="139" hidden="1" customWidth="1"/>
    <col min="83" max="83" width="11.42578125" style="139" hidden="1" customWidth="1"/>
    <col min="84" max="84" width="24.5703125" style="139" hidden="1" customWidth="1"/>
    <col min="85" max="85" width="12.28515625" style="139" hidden="1" customWidth="1"/>
    <col min="86" max="99" width="11.42578125" style="139" hidden="1" customWidth="1"/>
    <col min="100" max="100" width="2.140625" style="139" hidden="1" customWidth="1"/>
    <col min="101" max="105" width="2.85546875" style="139" hidden="1" customWidth="1"/>
    <col min="106" max="127" width="11.42578125" style="139" hidden="1" customWidth="1"/>
    <col min="128" max="137" width="5.5703125" style="139" hidden="1" customWidth="1"/>
    <col min="138" max="299" width="5.5703125" style="139" customWidth="1"/>
    <col min="300" max="16384" width="5.5703125" style="139"/>
  </cols>
  <sheetData>
    <row r="1" spans="1:104" hidden="1" x14ac:dyDescent="0.25">
      <c r="A1" s="139">
        <v>2</v>
      </c>
      <c r="B1" s="140" t="s">
        <v>10448</v>
      </c>
      <c r="C1" s="139" t="s">
        <v>10449</v>
      </c>
    </row>
    <row r="2" spans="1:104" ht="26.25" customHeight="1" x14ac:dyDescent="0.25">
      <c r="B2" s="140"/>
      <c r="U2" s="139"/>
      <c r="V2" s="139"/>
      <c r="W2" s="139"/>
      <c r="X2" s="139"/>
      <c r="Y2" s="139"/>
      <c r="Z2" s="139"/>
      <c r="AA2" s="139"/>
      <c r="AB2" s="139"/>
      <c r="AC2" s="139"/>
      <c r="AE2" s="139"/>
      <c r="AN2" s="142"/>
      <c r="AO2" s="142"/>
      <c r="AP2" s="142"/>
      <c r="AQ2" s="142"/>
      <c r="AR2" s="142"/>
      <c r="AS2" s="143"/>
      <c r="AT2" s="143"/>
      <c r="AU2" s="143"/>
      <c r="AV2" s="143"/>
      <c r="BK2" s="139" t="s">
        <v>10521</v>
      </c>
    </row>
    <row r="3" spans="1:104" ht="57.6" customHeight="1" x14ac:dyDescent="0.3">
      <c r="U3" s="186"/>
      <c r="V3" s="186"/>
      <c r="W3" s="186"/>
      <c r="X3" s="186"/>
      <c r="Y3" s="186"/>
      <c r="Z3" s="186"/>
      <c r="AA3" s="186"/>
      <c r="AB3" s="186"/>
      <c r="AC3" s="186"/>
      <c r="AD3" s="186"/>
      <c r="AE3" s="186"/>
      <c r="AF3" s="186"/>
      <c r="AG3" s="186"/>
      <c r="AH3" s="186"/>
      <c r="AI3" s="186"/>
      <c r="AJ3" s="186"/>
      <c r="AK3" s="186"/>
      <c r="AL3" s="186"/>
      <c r="AM3" s="186"/>
      <c r="AN3" s="186"/>
      <c r="AO3" s="186"/>
      <c r="AP3" s="186"/>
      <c r="AQ3" s="186"/>
      <c r="AR3" s="186"/>
      <c r="AS3" s="143"/>
      <c r="AT3" s="143"/>
      <c r="AU3" s="143"/>
      <c r="AV3" s="143"/>
    </row>
    <row r="4" spans="1:104" ht="16.149999999999999" customHeight="1" x14ac:dyDescent="0.25">
      <c r="A4" s="187"/>
      <c r="B4" s="187"/>
      <c r="C4" s="187"/>
      <c r="D4" s="380" t="s">
        <v>10556</v>
      </c>
      <c r="E4" s="380"/>
      <c r="F4" s="380"/>
      <c r="G4" s="380"/>
      <c r="H4" s="380"/>
      <c r="I4" s="380"/>
      <c r="J4" s="380"/>
      <c r="K4" s="380"/>
      <c r="L4" s="380"/>
      <c r="M4" s="380"/>
      <c r="N4" s="380"/>
      <c r="O4" s="380"/>
      <c r="P4" s="380"/>
      <c r="Q4" s="380"/>
      <c r="R4" s="380"/>
      <c r="S4" s="380"/>
      <c r="T4" s="380"/>
      <c r="U4" s="380"/>
      <c r="V4" s="380"/>
      <c r="W4" s="380"/>
      <c r="X4" s="380"/>
      <c r="Y4" s="380"/>
      <c r="Z4" s="380"/>
      <c r="AA4" s="380"/>
      <c r="AB4" s="380"/>
      <c r="AC4" s="380"/>
      <c r="AD4" s="380"/>
      <c r="AE4" s="380"/>
      <c r="AF4" s="380"/>
      <c r="AG4" s="380"/>
      <c r="AH4" s="380"/>
      <c r="AI4" s="380"/>
      <c r="AJ4" s="380"/>
      <c r="AK4" s="380"/>
      <c r="AL4" s="380"/>
      <c r="AM4" s="380"/>
      <c r="AN4" s="380"/>
      <c r="AO4" s="380"/>
      <c r="AP4" s="380"/>
      <c r="AQ4" s="187"/>
      <c r="AR4" s="187"/>
      <c r="AS4" s="187"/>
      <c r="AT4" s="187"/>
      <c r="AU4" s="187"/>
      <c r="AV4" s="187"/>
      <c r="AW4" s="187"/>
      <c r="AX4" s="187"/>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row>
    <row r="5" spans="1:104" ht="15" customHeight="1" x14ac:dyDescent="0.25">
      <c r="C5" s="144"/>
      <c r="D5" s="178"/>
      <c r="E5" s="240"/>
      <c r="F5" s="240"/>
      <c r="G5" s="240"/>
      <c r="H5" s="240"/>
      <c r="I5" s="240"/>
      <c r="J5" s="240"/>
      <c r="K5" s="240"/>
      <c r="L5" s="240"/>
      <c r="M5" s="240"/>
      <c r="N5" s="240"/>
      <c r="O5" s="240"/>
      <c r="P5" s="240"/>
      <c r="Q5" s="240"/>
      <c r="R5" s="240"/>
      <c r="S5" s="240"/>
      <c r="T5" s="355" t="str">
        <f ca="1">PROPER(CADER)&amp;", Estado de "&amp;PROPER(ESTADO)&amp;" a "&amp;BJ13&amp;" de "&amp;BJ14&amp;" de "&amp;BJ15</f>
        <v>Linares, Estado de Nuevo Leon a 26 de noviembre de 2025</v>
      </c>
      <c r="U5" s="355"/>
      <c r="V5" s="355"/>
      <c r="W5" s="355"/>
      <c r="X5" s="355"/>
      <c r="Y5" s="355"/>
      <c r="Z5" s="355"/>
      <c r="AA5" s="355"/>
      <c r="AB5" s="355"/>
      <c r="AC5" s="355"/>
      <c r="AD5" s="355"/>
      <c r="AE5" s="355"/>
      <c r="AF5" s="355"/>
      <c r="AG5" s="355"/>
      <c r="AH5" s="355"/>
      <c r="AI5" s="355"/>
      <c r="AJ5" s="355"/>
      <c r="AK5" s="355"/>
      <c r="AL5" s="355"/>
      <c r="AM5" s="355"/>
      <c r="AN5" s="355"/>
      <c r="AO5" s="355"/>
      <c r="AP5" s="355"/>
      <c r="AQ5" s="239"/>
      <c r="AR5" s="239"/>
      <c r="AS5" s="239"/>
      <c r="AT5" s="239"/>
      <c r="AU5" s="239"/>
      <c r="AV5" s="239"/>
      <c r="AW5" s="239"/>
      <c r="AX5" s="239"/>
      <c r="AY5" s="239"/>
      <c r="AZ5" s="239"/>
      <c r="BA5" s="239"/>
      <c r="BB5" s="239"/>
      <c r="BC5" s="239"/>
      <c r="BD5" s="239"/>
      <c r="BE5" s="239"/>
      <c r="BF5" s="239"/>
      <c r="BG5" s="239"/>
      <c r="BH5" s="239"/>
      <c r="BI5" s="239"/>
      <c r="BJ5" s="239"/>
      <c r="BK5" s="239"/>
      <c r="BL5" s="239"/>
      <c r="BM5" s="239"/>
      <c r="BN5" s="239"/>
      <c r="BO5" s="239"/>
      <c r="BP5" s="239"/>
      <c r="BQ5" s="239"/>
      <c r="BR5" s="239"/>
      <c r="BS5" s="239"/>
      <c r="BT5" s="239"/>
      <c r="BU5" s="239"/>
      <c r="BV5" s="239"/>
      <c r="BW5" s="239"/>
      <c r="BX5" s="239"/>
      <c r="BY5" s="239"/>
      <c r="BZ5" s="239"/>
      <c r="CA5" s="239"/>
      <c r="CB5" s="239"/>
      <c r="CC5" s="239"/>
      <c r="CD5" s="239"/>
      <c r="CE5" s="239"/>
      <c r="CF5" s="239"/>
      <c r="CG5" s="239"/>
      <c r="CH5" s="239"/>
      <c r="CI5" s="239"/>
      <c r="CJ5" s="239"/>
      <c r="CK5" s="239"/>
      <c r="CL5" s="239"/>
      <c r="CM5" s="239"/>
      <c r="CN5" s="239"/>
      <c r="CO5" s="239"/>
      <c r="CP5" s="239"/>
      <c r="CQ5" s="239"/>
      <c r="CR5" s="239"/>
      <c r="CS5" s="239"/>
      <c r="CT5" s="239"/>
      <c r="CU5" s="239"/>
      <c r="CV5" s="239"/>
      <c r="CW5" s="239"/>
      <c r="CX5" s="239"/>
      <c r="CY5" s="239"/>
      <c r="CZ5" s="239"/>
    </row>
    <row r="6" spans="1:104" ht="5.25" customHeight="1" x14ac:dyDescent="0.25">
      <c r="C6" s="144"/>
      <c r="D6" s="144"/>
      <c r="E6" s="144"/>
      <c r="F6" s="144"/>
      <c r="G6" s="144"/>
      <c r="H6" s="144"/>
      <c r="I6" s="144"/>
      <c r="J6" s="144"/>
      <c r="K6" s="144"/>
      <c r="L6" s="144"/>
      <c r="M6" s="144"/>
      <c r="N6" s="144"/>
      <c r="O6" s="144"/>
      <c r="P6" s="144"/>
      <c r="Q6" s="144"/>
      <c r="R6" s="144"/>
      <c r="S6" s="144"/>
      <c r="T6" s="144"/>
      <c r="U6" s="382"/>
      <c r="V6" s="382"/>
      <c r="W6" s="382"/>
      <c r="X6" s="382"/>
      <c r="Y6" s="382"/>
      <c r="Z6" s="382"/>
      <c r="AA6" s="382"/>
      <c r="AB6" s="382"/>
      <c r="AC6" s="382"/>
      <c r="AD6" s="382"/>
      <c r="AE6" s="382"/>
      <c r="AF6" s="382"/>
      <c r="AG6" s="382"/>
      <c r="AH6" s="382"/>
      <c r="AI6" s="382"/>
      <c r="AJ6" s="382"/>
      <c r="AK6" s="382"/>
      <c r="AL6" s="382"/>
      <c r="AM6" s="382"/>
      <c r="AN6" s="382"/>
      <c r="AO6" s="382"/>
      <c r="AP6" s="382"/>
      <c r="AQ6" s="382"/>
      <c r="AR6" s="382"/>
      <c r="AS6" s="143"/>
      <c r="AT6" s="143"/>
      <c r="AU6" s="143"/>
      <c r="AV6" s="143"/>
    </row>
    <row r="7" spans="1:104" ht="0.75" customHeight="1" x14ac:dyDescent="0.25">
      <c r="C7" s="144"/>
      <c r="D7" s="144"/>
      <c r="E7" s="144"/>
      <c r="F7" s="144"/>
      <c r="G7" s="144"/>
      <c r="H7" s="144"/>
      <c r="I7" s="144"/>
      <c r="J7" s="144"/>
      <c r="K7" s="144"/>
      <c r="L7" s="144"/>
      <c r="M7" s="144"/>
      <c r="N7" s="144"/>
      <c r="O7" s="144"/>
      <c r="P7" s="144"/>
      <c r="Q7" s="144"/>
      <c r="R7" s="144"/>
      <c r="S7" s="144"/>
      <c r="T7" s="144"/>
      <c r="AS7" s="143"/>
      <c r="AT7" s="143"/>
      <c r="AU7" s="143"/>
      <c r="AV7" s="143"/>
    </row>
    <row r="8" spans="1:104" ht="15" customHeight="1" x14ac:dyDescent="0.3">
      <c r="A8" s="194"/>
      <c r="B8" s="194"/>
      <c r="C8" s="227"/>
      <c r="D8" s="391" t="str">
        <f>UPPER(ENCARGADO_DE_LA_VENTANILLA)</f>
        <v>C ABIEL FERNANDO PERALES MARIN</v>
      </c>
      <c r="E8" s="391"/>
      <c r="F8" s="391"/>
      <c r="G8" s="391"/>
      <c r="H8" s="391"/>
      <c r="I8" s="391"/>
      <c r="J8" s="391"/>
      <c r="K8" s="391"/>
      <c r="L8" s="391"/>
      <c r="M8" s="391"/>
      <c r="N8" s="391"/>
      <c r="O8" s="391"/>
      <c r="P8" s="391"/>
      <c r="Q8" s="391"/>
      <c r="R8" s="391"/>
      <c r="S8" s="391"/>
      <c r="T8" s="391"/>
      <c r="U8" s="391"/>
      <c r="V8" s="391"/>
      <c r="W8" s="391"/>
      <c r="X8" s="391"/>
      <c r="Y8" s="391"/>
      <c r="Z8" s="391"/>
      <c r="AA8" s="391"/>
      <c r="AB8" s="391"/>
      <c r="AC8" s="391"/>
      <c r="AD8" s="391"/>
      <c r="AE8" s="391"/>
      <c r="AF8" s="391"/>
      <c r="AG8" s="391"/>
      <c r="AH8" s="391"/>
      <c r="AI8" s="391"/>
      <c r="AJ8" s="391"/>
      <c r="AK8" s="391"/>
      <c r="AL8" s="391"/>
      <c r="AM8" s="391"/>
      <c r="AN8" s="391"/>
      <c r="AO8" s="178"/>
      <c r="AP8" s="178" t="s">
        <v>10462</v>
      </c>
      <c r="AQ8" s="178"/>
      <c r="AR8" s="178"/>
      <c r="AS8" s="144"/>
      <c r="AT8" s="145"/>
      <c r="AU8" s="145" t="s">
        <v>157</v>
      </c>
      <c r="AV8" s="145"/>
      <c r="BO8" s="139" t="str">
        <f>IFERROR(IF(VLOOKUP(VALUE(#REF!),BA:BA,1,0)=0,"si","si"),"no")</f>
        <v>no</v>
      </c>
      <c r="CV8" s="204">
        <f>IFERROR(IF(VLOOKUP(VALUE(AU13),AW46:AW88,1,0)=1,"",""),1)</f>
        <v>1</v>
      </c>
    </row>
    <row r="9" spans="1:104" ht="15" customHeight="1" x14ac:dyDescent="0.25">
      <c r="A9" s="391" t="s">
        <v>10557</v>
      </c>
      <c r="B9" s="391"/>
      <c r="C9" s="391"/>
      <c r="D9" s="391"/>
      <c r="E9" s="391"/>
      <c r="F9" s="391"/>
      <c r="G9" s="391"/>
      <c r="H9" s="391"/>
      <c r="I9" s="391"/>
      <c r="J9" s="391"/>
      <c r="K9" s="391"/>
      <c r="L9" s="391"/>
      <c r="M9" s="391"/>
      <c r="N9" s="391"/>
      <c r="O9" s="391"/>
      <c r="P9" s="391"/>
      <c r="Q9" s="391"/>
      <c r="R9" s="391"/>
      <c r="S9" s="391"/>
      <c r="T9" s="391"/>
      <c r="U9" s="391"/>
      <c r="V9" s="228"/>
      <c r="W9" s="228"/>
      <c r="X9" s="228"/>
      <c r="Y9" s="228"/>
      <c r="Z9" s="228"/>
      <c r="AA9" s="228"/>
      <c r="AB9" s="228"/>
      <c r="AC9" s="228"/>
      <c r="AD9" s="228"/>
      <c r="AE9" s="228"/>
      <c r="AF9" s="228"/>
      <c r="AG9" s="228"/>
      <c r="AH9" s="228"/>
      <c r="AI9" s="228"/>
      <c r="AJ9" s="196"/>
      <c r="AK9" s="196"/>
      <c r="AL9" s="196"/>
      <c r="AM9" s="196"/>
      <c r="AN9" s="196"/>
      <c r="AO9" s="178"/>
      <c r="AP9" s="178"/>
      <c r="AQ9" s="178"/>
      <c r="AR9" s="178"/>
      <c r="AS9" s="146"/>
      <c r="AT9" s="144"/>
    </row>
    <row r="10" spans="1:104" ht="15" customHeight="1" x14ac:dyDescent="0.3">
      <c r="A10" s="194"/>
      <c r="B10" s="194"/>
      <c r="C10" s="227"/>
      <c r="D10" s="391" t="s">
        <v>10460</v>
      </c>
      <c r="E10" s="391"/>
      <c r="F10" s="391"/>
      <c r="G10" s="391"/>
      <c r="H10" s="391"/>
      <c r="I10" s="391"/>
      <c r="J10" s="391"/>
      <c r="K10" s="391"/>
      <c r="L10" s="391"/>
      <c r="M10" s="391"/>
      <c r="N10" s="391"/>
      <c r="O10" s="391"/>
      <c r="P10" s="391"/>
      <c r="Q10" s="391"/>
      <c r="R10" s="391"/>
      <c r="S10" s="391"/>
      <c r="T10" s="391"/>
      <c r="U10" s="391"/>
      <c r="V10" s="391"/>
      <c r="W10" s="391"/>
      <c r="X10" s="391"/>
      <c r="Y10" s="391"/>
      <c r="Z10" s="391"/>
      <c r="AA10" s="391"/>
      <c r="AB10" s="391"/>
      <c r="AC10" s="391"/>
      <c r="AD10" s="391"/>
      <c r="AE10" s="391"/>
      <c r="AF10" s="391"/>
      <c r="AG10" s="229"/>
      <c r="AH10" s="230"/>
      <c r="AI10" s="230"/>
      <c r="AJ10" s="197"/>
      <c r="AK10" s="196"/>
      <c r="AL10" s="196"/>
      <c r="AM10" s="196"/>
      <c r="AN10" s="196"/>
      <c r="AO10" s="178"/>
      <c r="AP10" s="178"/>
      <c r="AQ10" s="180"/>
      <c r="AR10" s="177"/>
      <c r="AS10" s="147"/>
    </row>
    <row r="11" spans="1:104" ht="14.25" customHeight="1" x14ac:dyDescent="0.25">
      <c r="C11" s="148"/>
      <c r="D11" s="148"/>
      <c r="E11" s="148"/>
      <c r="F11" s="148"/>
      <c r="G11" s="148"/>
      <c r="H11" s="148"/>
      <c r="I11" s="148"/>
      <c r="J11" s="148"/>
      <c r="K11" s="148"/>
      <c r="L11" s="148"/>
      <c r="M11" s="148"/>
      <c r="N11" s="148"/>
      <c r="O11" s="148"/>
      <c r="P11" s="148"/>
      <c r="Q11" s="148"/>
      <c r="R11" s="148"/>
      <c r="S11" s="148"/>
      <c r="T11" s="148"/>
      <c r="AG11" s="181"/>
      <c r="AH11" s="179"/>
      <c r="AI11" s="179"/>
      <c r="AJ11" s="178"/>
      <c r="AK11" s="178"/>
      <c r="AL11" s="178"/>
      <c r="AM11" s="178"/>
      <c r="AN11" s="178"/>
      <c r="AO11" s="178"/>
      <c r="AP11" s="178"/>
      <c r="AQ11" s="178"/>
      <c r="AR11" s="178"/>
      <c r="AU11" s="139" t="s">
        <v>7</v>
      </c>
    </row>
    <row r="12" spans="1:104" ht="7.5" hidden="1" customHeight="1" x14ac:dyDescent="0.25">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BI12" s="149"/>
      <c r="BJ12" s="150"/>
      <c r="BK12" s="149"/>
    </row>
    <row r="13" spans="1:104" ht="14.25" customHeight="1" x14ac:dyDescent="0.25">
      <c r="D13" s="393" t="str">
        <f>"Referente al Programa Especial de Energía para el Campo en materia de energía eléctrica de uso agrícola (PEUA), y con fundamento el artículos 1, 2, 5, 9, 10, 11, 13 y 14 de la Ley de Energía para el Campo;"&amp;"  y 1, 4, 9, 10 y 13 del reglamento de la Ley de Energía Para el Campo; así como numeral 5.6 del acuerdo que modifica los lineamientos por los que se regula el Programa Especial"&amp;" de Energía para el Campo en materia de energía eléctrica de uso agrícola; por medio del presente escrito solicito mi reinscripción al PEUA en el ejercicio fiscal "&amp;EJERCICIO_FISCAL&amp;"."</f>
        <v>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v>
      </c>
      <c r="E13" s="393"/>
      <c r="F13" s="393"/>
      <c r="G13" s="393"/>
      <c r="H13" s="393"/>
      <c r="I13" s="393"/>
      <c r="J13" s="393"/>
      <c r="K13" s="393"/>
      <c r="L13" s="393"/>
      <c r="M13" s="393"/>
      <c r="N13" s="393"/>
      <c r="O13" s="393"/>
      <c r="P13" s="393"/>
      <c r="Q13" s="393"/>
      <c r="R13" s="393"/>
      <c r="S13" s="393"/>
      <c r="T13" s="393"/>
      <c r="U13" s="393"/>
      <c r="V13" s="393"/>
      <c r="W13" s="393"/>
      <c r="X13" s="393"/>
      <c r="Y13" s="393"/>
      <c r="Z13" s="393"/>
      <c r="AA13" s="393"/>
      <c r="AB13" s="393"/>
      <c r="AC13" s="393"/>
      <c r="AD13" s="393"/>
      <c r="AE13" s="393"/>
      <c r="AF13" s="393"/>
      <c r="AG13" s="393"/>
      <c r="AH13" s="393"/>
      <c r="AI13" s="393"/>
      <c r="AJ13" s="393"/>
      <c r="AK13" s="393"/>
      <c r="AL13" s="393"/>
      <c r="AM13" s="393"/>
      <c r="AN13" s="393"/>
      <c r="AO13" s="393"/>
      <c r="AP13" s="393"/>
      <c r="AQ13" s="188"/>
      <c r="AR13" s="188"/>
      <c r="AS13" s="188"/>
      <c r="AT13" s="188"/>
      <c r="AU13" s="234" t="str">
        <f>IF(REPORTE!C21="",REPORTE!C22,REPORTE!C21)</f>
        <v xml:space="preserve">  </v>
      </c>
      <c r="AV13" s="188"/>
      <c r="AW13" s="188"/>
      <c r="AX13" s="188"/>
      <c r="AY13" s="188"/>
      <c r="AZ13" s="188"/>
      <c r="BA13" s="188"/>
      <c r="BB13" s="188"/>
      <c r="BC13" s="188"/>
      <c r="BD13" s="188"/>
      <c r="BE13" s="188"/>
      <c r="BF13" s="188"/>
      <c r="BG13" s="188"/>
      <c r="BH13" s="188"/>
      <c r="BI13" s="188"/>
      <c r="BJ13" s="188">
        <f ca="1">DAY(TODAY())</f>
        <v>26</v>
      </c>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88"/>
      <c r="CO13" s="188"/>
      <c r="CP13" s="188"/>
      <c r="CQ13" s="188"/>
      <c r="CR13" s="188"/>
      <c r="CS13" s="188"/>
      <c r="CT13" s="188"/>
      <c r="CU13" s="188"/>
      <c r="CV13" s="188"/>
      <c r="CW13" s="188"/>
      <c r="CX13" s="188"/>
      <c r="CY13" s="188"/>
      <c r="CZ13" s="188"/>
    </row>
    <row r="14" spans="1:104" ht="58.5" customHeight="1" x14ac:dyDescent="0.25">
      <c r="D14" s="393"/>
      <c r="E14" s="393"/>
      <c r="F14" s="393"/>
      <c r="G14" s="393"/>
      <c r="H14" s="393"/>
      <c r="I14" s="393"/>
      <c r="J14" s="393"/>
      <c r="K14" s="393"/>
      <c r="L14" s="393"/>
      <c r="M14" s="393"/>
      <c r="N14" s="393"/>
      <c r="O14" s="393"/>
      <c r="P14" s="393"/>
      <c r="Q14" s="393"/>
      <c r="R14" s="393"/>
      <c r="S14" s="393"/>
      <c r="T14" s="393"/>
      <c r="U14" s="393"/>
      <c r="V14" s="393"/>
      <c r="W14" s="393"/>
      <c r="X14" s="393"/>
      <c r="Y14" s="393"/>
      <c r="Z14" s="393"/>
      <c r="AA14" s="393"/>
      <c r="AB14" s="393"/>
      <c r="AC14" s="393"/>
      <c r="AD14" s="393"/>
      <c r="AE14" s="393"/>
      <c r="AF14" s="393"/>
      <c r="AG14" s="393"/>
      <c r="AH14" s="393"/>
      <c r="AI14" s="393"/>
      <c r="AJ14" s="393"/>
      <c r="AK14" s="393"/>
      <c r="AL14" s="393"/>
      <c r="AM14" s="393"/>
      <c r="AN14" s="393"/>
      <c r="AO14" s="393"/>
      <c r="AP14" s="393"/>
      <c r="AQ14" s="188"/>
      <c r="AR14" s="188"/>
      <c r="AS14" s="188"/>
      <c r="AT14" s="188"/>
      <c r="AU14" s="188"/>
      <c r="AV14" s="188"/>
      <c r="AW14" s="188"/>
      <c r="AX14" s="188"/>
      <c r="AY14" s="188"/>
      <c r="AZ14" s="188"/>
      <c r="BA14" s="188"/>
      <c r="BB14" s="188"/>
      <c r="BC14" s="188"/>
      <c r="BD14" s="188"/>
      <c r="BE14" s="188"/>
      <c r="BF14" s="188"/>
      <c r="BG14" s="188"/>
      <c r="BH14" s="188"/>
      <c r="BI14" s="188"/>
      <c r="BJ14" s="188" t="str">
        <f ca="1">VLOOKUP(MONTH(TODAY()),BI17:BJ34,2,0)</f>
        <v>noviembre</v>
      </c>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c r="CL14" s="188"/>
      <c r="CM14" s="188"/>
      <c r="CN14" s="188"/>
      <c r="CO14" s="188"/>
      <c r="CP14" s="188"/>
      <c r="CQ14" s="188"/>
      <c r="CR14" s="188"/>
      <c r="CS14" s="188"/>
      <c r="CT14" s="188"/>
      <c r="CU14" s="188"/>
      <c r="CV14" s="188"/>
      <c r="CW14" s="188"/>
      <c r="CX14" s="188"/>
      <c r="CY14" s="188"/>
      <c r="CZ14" s="188"/>
    </row>
    <row r="15" spans="1:104" ht="5.25" customHeight="1" x14ac:dyDescent="0.25">
      <c r="U15" s="182"/>
      <c r="V15" s="182"/>
      <c r="W15" s="182"/>
      <c r="X15" s="182"/>
      <c r="Y15" s="182"/>
      <c r="Z15" s="182"/>
      <c r="AA15" s="182"/>
      <c r="AB15" s="182"/>
      <c r="AC15" s="182"/>
      <c r="AD15" s="178"/>
      <c r="AE15" s="178"/>
      <c r="AF15" s="178"/>
      <c r="AG15" s="178"/>
      <c r="AH15" s="178"/>
      <c r="AI15" s="178"/>
      <c r="AJ15" s="178"/>
      <c r="AK15" s="178"/>
      <c r="AL15" s="178"/>
      <c r="AM15" s="178"/>
      <c r="AN15" s="183"/>
      <c r="AO15" s="183"/>
      <c r="AP15" s="183"/>
      <c r="AQ15" s="183"/>
      <c r="AR15" s="178"/>
      <c r="AT15" s="140"/>
      <c r="BI15" s="149"/>
      <c r="BJ15" s="149">
        <f ca="1">YEAR(TODAY())</f>
        <v>2025</v>
      </c>
      <c r="BK15" s="149"/>
    </row>
    <row r="16" spans="1:104" ht="15.75" customHeight="1" x14ac:dyDescent="0.3">
      <c r="D16" s="343" t="str">
        <f>IFERROR(HYPERLINK("#"&amp;"DATOS!C"&amp;MATCH(VALUE(carp),DATOS!B:B,0),"FOLIO PEUA:"),"")</f>
        <v/>
      </c>
      <c r="E16" s="343"/>
      <c r="F16" s="343"/>
      <c r="G16" s="343"/>
      <c r="H16" s="344"/>
      <c r="I16" s="234" t="str">
        <f>MID(BJ37,1,1)</f>
        <v/>
      </c>
      <c r="J16" s="234" t="str">
        <f>MID(BJ37,2,1)</f>
        <v/>
      </c>
      <c r="K16" s="234" t="str">
        <f>MID(BJ37,3,1)</f>
        <v/>
      </c>
      <c r="L16" s="234" t="str">
        <f>MID(BJ37,4,1)</f>
        <v/>
      </c>
      <c r="M16" s="234" t="str">
        <f>MID(BJ37,5,1)</f>
        <v/>
      </c>
      <c r="N16" s="234" t="str">
        <f>MID(BJ37,6,1)</f>
        <v/>
      </c>
      <c r="O16" s="234" t="str">
        <f>MID(BJ37,7,1)</f>
        <v/>
      </c>
      <c r="P16" s="234" t="str">
        <f>MID(BJ37,8,1)</f>
        <v/>
      </c>
      <c r="Q16" s="234" t="str">
        <f>MID(BJ37,9,1)</f>
        <v/>
      </c>
      <c r="R16" s="234" t="str">
        <f>MID(BJ37,10,1)</f>
        <v/>
      </c>
      <c r="S16" s="234" t="str">
        <f>MID(BJ37,11,1)</f>
        <v/>
      </c>
      <c r="T16" s="234" t="str">
        <f>MID(BJ37,12,1)</f>
        <v/>
      </c>
      <c r="U16" s="234" t="str">
        <f>MID(BJ37,13,1)</f>
        <v/>
      </c>
      <c r="V16" s="234" t="str">
        <f>MID(BJ37,14,1)</f>
        <v/>
      </c>
      <c r="W16" s="234" t="str">
        <f>MID(BJ37,15,1)</f>
        <v/>
      </c>
      <c r="X16" s="234" t="str">
        <f>MID(BJ37,16,1)</f>
        <v/>
      </c>
      <c r="Y16" s="234" t="str">
        <f>MID(BJ37,17,1)</f>
        <v/>
      </c>
      <c r="Z16" s="234" t="str">
        <f>MID(BJ37,18,1)</f>
        <v/>
      </c>
      <c r="AA16" s="234" t="str">
        <f>MID(BJ37,19,1)</f>
        <v/>
      </c>
      <c r="AB16" s="234" t="str">
        <f>MID(BJ37,20,1)</f>
        <v/>
      </c>
      <c r="AC16" s="234" t="str">
        <f>MID(BJ37,21,1)</f>
        <v/>
      </c>
      <c r="AD16" s="234" t="str">
        <f>MID(BJ37,22,1)</f>
        <v/>
      </c>
      <c r="AE16" s="234" t="str">
        <f>MID(BJ37,23,1)</f>
        <v/>
      </c>
      <c r="AF16" s="234" t="str">
        <f>MID(BJ37,24,1)</f>
        <v/>
      </c>
      <c r="AG16" s="242"/>
      <c r="AH16" s="242"/>
      <c r="AI16" s="242"/>
      <c r="AJ16" s="242"/>
      <c r="AK16" s="242"/>
      <c r="AL16" s="242"/>
      <c r="AM16" s="189"/>
      <c r="AN16" s="189"/>
      <c r="AO16" s="189"/>
      <c r="AP16" s="189"/>
      <c r="AQ16" s="189"/>
      <c r="AR16" s="189"/>
      <c r="AS16" s="193"/>
      <c r="AT16" s="193"/>
      <c r="AU16" s="189"/>
      <c r="AV16" s="189"/>
      <c r="AW16" s="189"/>
      <c r="AX16" s="189"/>
      <c r="AY16" s="189"/>
      <c r="AZ16" s="189"/>
      <c r="BA16" s="189"/>
      <c r="BB16" s="189"/>
      <c r="BC16" s="189"/>
      <c r="BD16" s="189"/>
      <c r="BE16" s="189"/>
      <c r="BF16" s="189"/>
      <c r="BG16" s="189"/>
      <c r="BH16" s="194"/>
      <c r="BI16" s="194"/>
      <c r="BJ16" s="194"/>
      <c r="BK16" s="194"/>
      <c r="BL16" s="189"/>
      <c r="BM16" s="189"/>
      <c r="BN16" s="189"/>
      <c r="BO16" s="189"/>
      <c r="BP16" s="189"/>
      <c r="BQ16" s="189"/>
      <c r="BR16" s="189"/>
      <c r="BS16" s="189"/>
      <c r="BT16" s="189"/>
      <c r="BU16" s="189"/>
      <c r="BV16" s="189"/>
      <c r="BW16" s="189"/>
      <c r="BX16" s="189"/>
      <c r="BY16" s="189"/>
      <c r="BZ16" s="189"/>
      <c r="CA16" s="189"/>
      <c r="CB16" s="189"/>
      <c r="CC16" s="189"/>
      <c r="CD16" s="189"/>
      <c r="CE16" s="189"/>
      <c r="CF16" s="189"/>
      <c r="CG16" s="189"/>
      <c r="CH16" s="189"/>
      <c r="CI16" s="189"/>
      <c r="CJ16" s="189"/>
      <c r="CK16" s="189"/>
      <c r="CL16" s="189"/>
      <c r="CM16" s="189"/>
      <c r="CN16" s="189"/>
      <c r="CO16" s="189"/>
      <c r="CP16" s="189"/>
      <c r="CQ16" s="189"/>
      <c r="CR16" s="189"/>
      <c r="CS16" s="189"/>
      <c r="CT16" s="189"/>
      <c r="CU16" s="189"/>
      <c r="CV16" s="189"/>
      <c r="CW16" s="189"/>
      <c r="CX16" s="189"/>
      <c r="CY16" s="189"/>
      <c r="CZ16" s="189"/>
    </row>
    <row r="17" spans="4:104" ht="5.25" customHeight="1" x14ac:dyDescent="0.3">
      <c r="D17" s="195"/>
      <c r="E17" s="195"/>
      <c r="F17" s="196"/>
      <c r="G17" s="197"/>
      <c r="H17" s="196"/>
      <c r="I17" s="196"/>
      <c r="J17" s="196"/>
      <c r="K17" s="196"/>
      <c r="L17" s="196"/>
      <c r="M17" s="198"/>
      <c r="N17" s="198"/>
      <c r="O17" s="196"/>
      <c r="P17" s="196"/>
      <c r="Q17" s="196"/>
      <c r="R17" s="196"/>
      <c r="S17" s="196"/>
      <c r="T17" s="196"/>
      <c r="U17" s="199"/>
      <c r="V17" s="199"/>
      <c r="W17" s="199"/>
      <c r="X17" s="199"/>
      <c r="Y17" s="199"/>
      <c r="Z17" s="199"/>
      <c r="AA17" s="199"/>
      <c r="AB17" s="199"/>
      <c r="AC17" s="199"/>
      <c r="AD17" s="189"/>
      <c r="AE17" s="199"/>
      <c r="AF17" s="189"/>
      <c r="AG17" s="189"/>
      <c r="AH17" s="189"/>
      <c r="AI17" s="189"/>
      <c r="AJ17" s="189"/>
      <c r="AK17" s="189"/>
      <c r="AL17" s="189"/>
      <c r="AM17" s="189"/>
      <c r="AN17" s="189"/>
      <c r="AO17" s="189"/>
      <c r="AP17" s="189"/>
      <c r="AQ17" s="189"/>
      <c r="AR17" s="189"/>
      <c r="AS17" s="194"/>
      <c r="AT17" s="194"/>
      <c r="AU17" s="194"/>
      <c r="AV17" s="194"/>
      <c r="AW17" s="189"/>
      <c r="AX17" s="189"/>
      <c r="AY17" s="189"/>
      <c r="AZ17" s="189"/>
      <c r="BA17" s="189"/>
      <c r="BB17" s="189"/>
      <c r="BC17" s="189"/>
      <c r="BD17" s="189"/>
      <c r="BE17" s="189"/>
      <c r="BF17" s="189"/>
      <c r="BG17" s="189"/>
      <c r="BH17" s="194"/>
      <c r="BI17" s="194">
        <v>1</v>
      </c>
      <c r="BJ17" s="194" t="s">
        <v>182</v>
      </c>
      <c r="BK17" s="194"/>
      <c r="BL17" s="189"/>
      <c r="BM17" s="189"/>
      <c r="BN17" s="189"/>
      <c r="BO17" s="189"/>
      <c r="BP17" s="189"/>
      <c r="BQ17" s="189"/>
      <c r="BR17" s="189"/>
      <c r="BS17" s="189"/>
      <c r="BT17" s="189"/>
      <c r="BU17" s="189"/>
      <c r="BV17" s="189"/>
      <c r="BW17" s="189"/>
      <c r="BX17" s="189"/>
      <c r="BY17" s="189"/>
      <c r="BZ17" s="189"/>
      <c r="CA17" s="189"/>
      <c r="CB17" s="189"/>
      <c r="CC17" s="189"/>
      <c r="CD17" s="189"/>
      <c r="CE17" s="189"/>
      <c r="CF17" s="189"/>
      <c r="CG17" s="189"/>
      <c r="CH17" s="189"/>
      <c r="CI17" s="189"/>
      <c r="CJ17" s="189"/>
      <c r="CK17" s="189"/>
      <c r="CL17" s="189"/>
      <c r="CM17" s="189"/>
      <c r="CN17" s="189"/>
      <c r="CO17" s="189"/>
      <c r="CP17" s="189"/>
      <c r="CQ17" s="189"/>
      <c r="CR17" s="189"/>
      <c r="CS17" s="189"/>
      <c r="CT17" s="189"/>
      <c r="CU17" s="189"/>
      <c r="CV17" s="189"/>
      <c r="CW17" s="189"/>
      <c r="CX17" s="189"/>
      <c r="CY17" s="189"/>
      <c r="CZ17" s="189"/>
    </row>
    <row r="18" spans="4:104" ht="15" customHeight="1" x14ac:dyDescent="0.3">
      <c r="D18" s="200" t="s">
        <v>10558</v>
      </c>
      <c r="E18" s="189"/>
      <c r="F18" s="201"/>
      <c r="G18" s="234" t="str">
        <f>IF(REPORTE!C21="",MID(REPORTE!C22,1,1),MID(REPORTE!C21,1,1))</f>
        <v xml:space="preserve"> </v>
      </c>
      <c r="H18" s="234" t="str">
        <f>IF(REPORTE!C21="",MID(REPORTE!C22,2,1),MID(REPORTE!C21,2,1))</f>
        <v xml:space="preserve"> </v>
      </c>
      <c r="I18" s="234" t="str">
        <f>IF(REPORTE!C21="",MID(REPORTE!C22,3,1),MID(REPORTE!C21,3,1))</f>
        <v/>
      </c>
      <c r="J18" s="234" t="str">
        <f>IF(REPORTE!C21="",MID(REPORTE!C22,4,1),MID(REPORTE!C21,4,1))</f>
        <v/>
      </c>
      <c r="K18" s="234" t="str">
        <f>IF(REPORTE!C21="",MID(REPORTE!C22,5,1),MID(REPORTE!C21,5,1))</f>
        <v/>
      </c>
      <c r="L18" s="234" t="str">
        <f>IF(REPORTE!C21="",MID(REPORTE!C22,6,1),MID(REPORTE!C21,6,1))</f>
        <v/>
      </c>
      <c r="M18" s="234" t="str">
        <f>IF(REPORTE!C21="",MID(REPORTE!C22,7,1),MID(REPORTE!C21,7,1))</f>
        <v/>
      </c>
      <c r="N18" s="234" t="str">
        <f>IF(REPORTE!C21="",MID(REPORTE!C22,8,1),MID(REPORTE!C21,8,1))</f>
        <v/>
      </c>
      <c r="O18" s="234" t="str">
        <f>IF(REPORTE!C21="",MID(REPORTE!C22,9,1),MID(REPORTE!C21,9,1))</f>
        <v/>
      </c>
      <c r="P18" s="234" t="str">
        <f>IF(REPORTE!C21="",MID(REPORTE!C22,10,1),MID(REPORTE!C21,10,1))</f>
        <v/>
      </c>
      <c r="Q18" s="234" t="str">
        <f>IF(REPORTE!C21="",MID(REPORTE!C22,11,1),MID(REPORTE!C21,11,1))</f>
        <v/>
      </c>
      <c r="R18" s="234" t="str">
        <f>IF(REPORTE!C21="",MID(REPORTE!C22,12,1),MID(REPORTE!C21,12,1))</f>
        <v/>
      </c>
      <c r="S18" s="202"/>
      <c r="T18" s="202"/>
      <c r="U18" s="199"/>
      <c r="V18" s="199"/>
      <c r="W18" s="199"/>
      <c r="X18" s="199"/>
      <c r="Y18" s="199"/>
      <c r="Z18" s="199"/>
      <c r="AA18" s="199"/>
      <c r="AB18" s="199"/>
      <c r="AC18" s="200" t="s">
        <v>10560</v>
      </c>
      <c r="AD18" s="189"/>
      <c r="AE18" s="199"/>
      <c r="AG18" s="189"/>
      <c r="AH18" s="189"/>
      <c r="AI18" s="189"/>
      <c r="AJ18" s="190" t="s">
        <v>10578</v>
      </c>
      <c r="AK18" s="190"/>
      <c r="AL18" s="233" t="str">
        <f>IF(BJ53="","",BJ53)</f>
        <v/>
      </c>
      <c r="AM18" s="384" t="s">
        <v>10579</v>
      </c>
      <c r="AN18" s="383"/>
      <c r="AO18" s="385"/>
      <c r="AP18" s="237" t="str">
        <f>IF(BK53="","",BK53)</f>
        <v/>
      </c>
      <c r="AR18" s="189"/>
      <c r="AS18" s="203"/>
      <c r="AT18" s="203"/>
      <c r="AU18" s="189"/>
      <c r="AV18" s="189"/>
      <c r="AW18" s="189"/>
      <c r="AX18" s="189"/>
      <c r="AY18" s="189"/>
      <c r="AZ18" s="189"/>
      <c r="BA18" s="189"/>
      <c r="BB18" s="189"/>
      <c r="BC18" s="189"/>
      <c r="BD18" s="189"/>
      <c r="BE18" s="189"/>
      <c r="BF18" s="189"/>
      <c r="BG18" s="189"/>
      <c r="BH18" s="194"/>
      <c r="BI18" s="194">
        <v>2</v>
      </c>
      <c r="BJ18" s="194" t="s">
        <v>183</v>
      </c>
      <c r="BK18" s="194"/>
      <c r="BL18" s="189"/>
      <c r="BM18" s="189"/>
      <c r="BN18" s="189"/>
      <c r="BO18" s="189"/>
      <c r="BP18" s="189"/>
      <c r="BQ18" s="189"/>
      <c r="BR18" s="189"/>
      <c r="BS18" s="189"/>
      <c r="BT18" s="189"/>
      <c r="BU18" s="189"/>
      <c r="BV18" s="189"/>
      <c r="BW18" s="189"/>
      <c r="BX18" s="189"/>
      <c r="BY18" s="189"/>
      <c r="BZ18" s="189"/>
      <c r="CA18" s="189"/>
      <c r="CB18" s="189"/>
      <c r="CC18" s="189"/>
      <c r="CD18" s="189"/>
      <c r="CE18" s="189"/>
      <c r="CF18" s="189"/>
      <c r="CG18" s="189"/>
      <c r="CH18" s="189"/>
      <c r="CI18" s="189"/>
      <c r="CJ18" s="189"/>
      <c r="CK18" s="189"/>
      <c r="CL18" s="189"/>
      <c r="CM18" s="189"/>
      <c r="CN18" s="189"/>
      <c r="CO18" s="189"/>
      <c r="CP18" s="189"/>
      <c r="CQ18" s="189"/>
      <c r="CR18" s="189"/>
      <c r="CS18" s="189"/>
      <c r="CT18" s="189"/>
      <c r="CU18" s="189"/>
      <c r="CV18" s="205"/>
      <c r="CW18" s="189"/>
      <c r="CY18" s="189"/>
    </row>
    <row r="19" spans="4:104" ht="5.25" customHeight="1" x14ac:dyDescent="0.3">
      <c r="D19" s="200"/>
      <c r="E19" s="189"/>
      <c r="F19" s="201"/>
      <c r="G19" s="201"/>
      <c r="H19" s="201"/>
      <c r="I19" s="201"/>
      <c r="J19" s="201"/>
      <c r="K19" s="201"/>
      <c r="L19" s="201"/>
      <c r="M19" s="201"/>
      <c r="N19" s="201"/>
      <c r="O19" s="204"/>
      <c r="P19" s="205"/>
      <c r="Q19" s="206"/>
      <c r="R19" s="205"/>
      <c r="S19" s="202"/>
      <c r="T19" s="202"/>
      <c r="U19" s="199"/>
      <c r="V19" s="199"/>
      <c r="W19" s="199"/>
      <c r="X19" s="199"/>
      <c r="Y19" s="199"/>
      <c r="Z19" s="199"/>
      <c r="AA19" s="199"/>
      <c r="AB19" s="199"/>
      <c r="AC19" s="199"/>
      <c r="AD19" s="189"/>
      <c r="AE19" s="199"/>
      <c r="AF19" s="189"/>
      <c r="AG19" s="189"/>
      <c r="AH19" s="189"/>
      <c r="AI19" s="189"/>
      <c r="AJ19" s="200"/>
      <c r="AK19" s="189"/>
      <c r="AL19" s="189"/>
      <c r="AM19" s="189"/>
      <c r="AN19" s="189"/>
      <c r="AO19" s="189"/>
      <c r="AP19" s="189"/>
      <c r="AQ19" s="189"/>
      <c r="AR19" s="189"/>
      <c r="AS19" s="203"/>
      <c r="AT19" s="203"/>
      <c r="AU19" s="189"/>
      <c r="AV19" s="189"/>
      <c r="AW19" s="189"/>
      <c r="AX19" s="189"/>
      <c r="AY19" s="189"/>
      <c r="AZ19" s="189"/>
      <c r="BA19" s="189"/>
      <c r="BB19" s="189"/>
      <c r="BC19" s="189"/>
      <c r="BD19" s="189"/>
      <c r="BE19" s="189"/>
      <c r="BF19" s="189"/>
      <c r="BG19" s="189"/>
      <c r="BH19" s="194"/>
      <c r="BI19" s="194"/>
      <c r="BJ19" s="194"/>
      <c r="BK19" s="194"/>
      <c r="BL19" s="189"/>
      <c r="BM19" s="189"/>
      <c r="BN19" s="189"/>
      <c r="BO19" s="189"/>
      <c r="BP19" s="189"/>
      <c r="BQ19" s="189"/>
      <c r="BR19" s="189"/>
      <c r="BS19" s="189"/>
      <c r="BT19" s="189"/>
      <c r="BU19" s="189"/>
      <c r="BV19" s="189"/>
      <c r="BW19" s="189"/>
      <c r="BX19" s="189"/>
      <c r="BY19" s="189"/>
      <c r="BZ19" s="189"/>
      <c r="CA19" s="189"/>
      <c r="CB19" s="189"/>
      <c r="CC19" s="189"/>
      <c r="CD19" s="189"/>
      <c r="CE19" s="189"/>
      <c r="CF19" s="189"/>
      <c r="CG19" s="189"/>
      <c r="CH19" s="189"/>
      <c r="CI19" s="189"/>
      <c r="CJ19" s="189"/>
      <c r="CK19" s="189"/>
      <c r="CL19" s="189"/>
      <c r="CM19" s="189"/>
      <c r="CN19" s="189"/>
      <c r="CO19" s="189"/>
      <c r="CP19" s="189"/>
      <c r="CQ19" s="189"/>
      <c r="CR19" s="189"/>
      <c r="CS19" s="189"/>
      <c r="CT19" s="189"/>
      <c r="CU19" s="189"/>
      <c r="CV19" s="205"/>
      <c r="CW19" s="189"/>
      <c r="CX19" s="189"/>
      <c r="CY19" s="189"/>
      <c r="CZ19" s="202"/>
    </row>
    <row r="20" spans="4:104" ht="16.5" x14ac:dyDescent="0.3">
      <c r="D20" s="207" t="s">
        <v>10559</v>
      </c>
      <c r="G20" s="386" t="str">
        <f>BJ35</f>
        <v/>
      </c>
      <c r="H20" s="386"/>
      <c r="I20" s="386"/>
      <c r="J20" s="386"/>
      <c r="K20" s="386"/>
      <c r="L20" s="386"/>
      <c r="M20" s="386"/>
      <c r="N20" s="386"/>
      <c r="O20" s="386"/>
      <c r="P20" s="386"/>
      <c r="Q20" s="386"/>
      <c r="R20" s="386"/>
      <c r="S20" s="386"/>
      <c r="T20" s="386"/>
      <c r="U20" s="386"/>
      <c r="Y20" s="199"/>
      <c r="Z20" s="199"/>
      <c r="AA20" s="199"/>
      <c r="AB20" s="200" t="str">
        <f>"Cuenta:"</f>
        <v>Cuenta:</v>
      </c>
      <c r="AC20" s="199"/>
      <c r="AD20" s="189"/>
      <c r="AE20" s="386" t="str">
        <f>BJ39</f>
        <v/>
      </c>
      <c r="AF20" s="386"/>
      <c r="AG20" s="386"/>
      <c r="AH20" s="386"/>
      <c r="AI20" s="386"/>
      <c r="AJ20" s="386"/>
      <c r="AK20" s="386"/>
      <c r="AL20" s="386"/>
      <c r="AM20" s="386"/>
      <c r="AN20" s="386"/>
      <c r="AO20" s="386"/>
      <c r="AP20" s="386"/>
      <c r="AQ20" s="189"/>
      <c r="AR20" s="189"/>
      <c r="AS20" s="189"/>
      <c r="AT20" s="189"/>
      <c r="AU20" s="189"/>
      <c r="AV20" s="189"/>
      <c r="AW20" s="189"/>
      <c r="AX20" s="189"/>
      <c r="AY20" s="189"/>
      <c r="AZ20" s="189"/>
      <c r="BA20" s="189"/>
      <c r="BB20" s="189"/>
      <c r="BC20" s="189"/>
      <c r="BD20" s="189"/>
      <c r="BE20" s="189"/>
      <c r="BF20" s="189"/>
      <c r="BG20" s="189"/>
      <c r="BH20" s="194"/>
      <c r="BI20" s="194">
        <v>3</v>
      </c>
      <c r="BJ20" s="194" t="s">
        <v>184</v>
      </c>
      <c r="BK20" s="194"/>
      <c r="BL20" s="189"/>
      <c r="BM20" s="189"/>
      <c r="BN20" s="189"/>
      <c r="BO20" s="189"/>
      <c r="BP20" s="189"/>
      <c r="BQ20" s="189"/>
      <c r="BR20" s="189"/>
      <c r="BS20" s="189"/>
      <c r="BT20" s="189"/>
      <c r="BU20" s="189"/>
      <c r="BV20" s="189"/>
      <c r="BW20" s="189"/>
      <c r="BX20" s="189"/>
      <c r="BY20" s="189"/>
      <c r="BZ20" s="189"/>
      <c r="CA20" s="189"/>
      <c r="CB20" s="189"/>
      <c r="CC20" s="189"/>
      <c r="CD20" s="189"/>
      <c r="CE20" s="189"/>
      <c r="CF20" s="189"/>
      <c r="CG20" s="189"/>
      <c r="CH20" s="189"/>
      <c r="CI20" s="189"/>
      <c r="CJ20" s="189"/>
      <c r="CK20" s="189"/>
      <c r="CL20" s="189"/>
      <c r="CM20" s="189"/>
      <c r="CN20" s="189"/>
      <c r="CO20" s="189"/>
      <c r="CP20" s="189"/>
      <c r="CQ20" s="189"/>
      <c r="CR20" s="189"/>
      <c r="CS20" s="189"/>
      <c r="CT20" s="189"/>
      <c r="CU20" s="189"/>
      <c r="CW20" s="211"/>
      <c r="CX20" s="211"/>
      <c r="CY20" s="211"/>
      <c r="CZ20" s="189"/>
    </row>
    <row r="21" spans="4:104" ht="5.25" customHeight="1" x14ac:dyDescent="0.3">
      <c r="D21" s="197"/>
      <c r="E21" s="197"/>
      <c r="F21" s="196"/>
      <c r="G21" s="197"/>
      <c r="H21" s="196"/>
      <c r="I21" s="196"/>
      <c r="J21" s="196"/>
      <c r="K21" s="196"/>
      <c r="L21" s="196"/>
      <c r="M21" s="196"/>
      <c r="N21" s="196"/>
      <c r="O21" s="196"/>
      <c r="P21" s="196"/>
      <c r="Q21" s="196"/>
      <c r="R21" s="196"/>
      <c r="S21" s="196"/>
      <c r="T21" s="196"/>
      <c r="U21" s="199"/>
      <c r="V21" s="199"/>
      <c r="W21" s="199"/>
      <c r="X21" s="199"/>
      <c r="Y21" s="199"/>
      <c r="Z21" s="199"/>
      <c r="AA21" s="199"/>
      <c r="AB21" s="199"/>
      <c r="AC21" s="199"/>
      <c r="AD21" s="189"/>
      <c r="AE21" s="199"/>
      <c r="AF21" s="189"/>
      <c r="AG21" s="189"/>
      <c r="AH21" s="189"/>
      <c r="AI21" s="189"/>
      <c r="AJ21" s="189"/>
      <c r="AK21" s="189"/>
      <c r="AL21" s="189"/>
      <c r="AM21" s="189"/>
      <c r="AN21" s="189"/>
      <c r="AO21" s="189"/>
      <c r="AP21" s="189"/>
      <c r="AQ21" s="189"/>
      <c r="AR21" s="189"/>
      <c r="AS21" s="193"/>
      <c r="AT21" s="193"/>
      <c r="AU21" s="189"/>
      <c r="AV21" s="189"/>
      <c r="AW21" s="189"/>
      <c r="AX21" s="189"/>
      <c r="AY21" s="189"/>
      <c r="AZ21" s="189"/>
      <c r="BA21" s="189"/>
      <c r="BB21" s="189"/>
      <c r="BC21" s="189"/>
      <c r="BD21" s="189"/>
      <c r="BE21" s="189"/>
      <c r="BF21" s="189"/>
      <c r="BG21" s="189"/>
      <c r="BH21" s="194"/>
      <c r="BI21" s="194">
        <v>4</v>
      </c>
      <c r="BJ21" s="194" t="s">
        <v>185</v>
      </c>
      <c r="BK21" s="194"/>
      <c r="BL21" s="189"/>
      <c r="BM21" s="189"/>
      <c r="BN21" s="189"/>
      <c r="BO21" s="189"/>
      <c r="BP21" s="189"/>
      <c r="BQ21" s="189"/>
      <c r="BR21" s="189"/>
      <c r="BS21" s="189"/>
      <c r="BT21" s="189"/>
      <c r="BU21" s="189"/>
      <c r="BV21" s="189"/>
      <c r="BW21" s="189"/>
      <c r="BX21" s="189"/>
      <c r="BY21" s="189"/>
      <c r="BZ21" s="189"/>
      <c r="CA21" s="189"/>
      <c r="CB21" s="189"/>
      <c r="CC21" s="189"/>
      <c r="CD21" s="189"/>
      <c r="CE21" s="189"/>
      <c r="CF21" s="189"/>
      <c r="CG21" s="189"/>
      <c r="CH21" s="189"/>
      <c r="CI21" s="189"/>
      <c r="CJ21" s="189"/>
      <c r="CK21" s="189"/>
      <c r="CL21" s="189"/>
      <c r="CM21" s="189"/>
      <c r="CN21" s="189"/>
      <c r="CO21" s="189"/>
      <c r="CP21" s="189"/>
      <c r="CQ21" s="189"/>
      <c r="CR21" s="189"/>
      <c r="CS21" s="189"/>
      <c r="CT21" s="189"/>
      <c r="CU21" s="189"/>
      <c r="CV21" s="189"/>
      <c r="CW21" s="189"/>
      <c r="CX21" s="189"/>
      <c r="CY21" s="189"/>
      <c r="CZ21" s="189"/>
    </row>
    <row r="22" spans="4:104" ht="15" customHeight="1" x14ac:dyDescent="0.3">
      <c r="D22" s="345" t="s">
        <v>10561</v>
      </c>
      <c r="E22" s="345"/>
      <c r="F22" s="345"/>
      <c r="G22" s="345"/>
      <c r="H22" s="345"/>
      <c r="I22" s="345"/>
      <c r="J22" s="345"/>
      <c r="K22" s="345"/>
      <c r="L22" s="359" t="str">
        <f>PROPER(D53)</f>
        <v xml:space="preserve">  </v>
      </c>
      <c r="M22" s="359"/>
      <c r="N22" s="359"/>
      <c r="O22" s="359"/>
      <c r="P22" s="359"/>
      <c r="Q22" s="359"/>
      <c r="R22" s="359"/>
      <c r="S22" s="359"/>
      <c r="T22" s="359"/>
      <c r="U22" s="359"/>
      <c r="V22" s="359"/>
      <c r="W22" s="359"/>
      <c r="X22" s="359"/>
      <c r="Y22" s="359"/>
      <c r="Z22" s="359"/>
      <c r="AA22" s="359"/>
      <c r="AB22" s="359"/>
      <c r="AC22" s="359"/>
      <c r="AD22" s="359"/>
      <c r="AE22" s="359"/>
      <c r="AF22" s="359"/>
      <c r="AG22" s="359"/>
      <c r="AH22" s="359"/>
      <c r="AI22" s="359"/>
      <c r="AJ22" s="359"/>
      <c r="AK22" s="359"/>
      <c r="AL22" s="359"/>
      <c r="AM22" s="359"/>
      <c r="AN22" s="359"/>
      <c r="AO22" s="359"/>
      <c r="AP22" s="359"/>
      <c r="AQ22" s="189"/>
      <c r="AR22" s="189"/>
      <c r="AS22" s="193"/>
      <c r="AT22" s="193" t="str">
        <f>PROPER(BJ41)</f>
        <v/>
      </c>
      <c r="AU22" s="189"/>
      <c r="AV22" s="189"/>
      <c r="AW22" s="189"/>
      <c r="AX22" s="189"/>
      <c r="AY22" s="189"/>
      <c r="AZ22" s="189"/>
      <c r="BA22" s="189"/>
      <c r="BB22" s="189"/>
      <c r="BC22" s="189"/>
      <c r="BD22" s="189"/>
      <c r="BE22" s="189"/>
      <c r="BF22" s="189"/>
      <c r="BG22" s="189"/>
      <c r="BH22" s="194"/>
      <c r="BI22" s="194">
        <v>5</v>
      </c>
      <c r="BJ22" s="194" t="s">
        <v>186</v>
      </c>
      <c r="BK22" s="194"/>
      <c r="BL22" s="189"/>
      <c r="BM22" s="189"/>
      <c r="BN22" s="189"/>
      <c r="BO22" s="189"/>
      <c r="BP22" s="189"/>
      <c r="BQ22" s="189"/>
      <c r="BR22" s="189"/>
      <c r="BS22" s="189"/>
      <c r="BT22" s="189"/>
      <c r="BU22" s="189"/>
      <c r="BV22" s="189"/>
      <c r="BW22" s="189"/>
      <c r="BX22" s="189"/>
      <c r="BY22" s="189"/>
      <c r="BZ22" s="189"/>
      <c r="CA22" s="189"/>
      <c r="CB22" s="189"/>
      <c r="CC22" s="189"/>
      <c r="CD22" s="189"/>
      <c r="CE22" s="189"/>
      <c r="CF22" s="189"/>
      <c r="CG22" s="189"/>
      <c r="CH22" s="189"/>
      <c r="CI22" s="189"/>
      <c r="CJ22" s="189"/>
      <c r="CK22" s="189"/>
      <c r="CL22" s="189"/>
      <c r="CM22" s="189"/>
      <c r="CN22" s="189"/>
      <c r="CO22" s="189"/>
      <c r="CP22" s="189"/>
      <c r="CQ22" s="189"/>
      <c r="CR22" s="189"/>
      <c r="CS22" s="189"/>
      <c r="CT22" s="189"/>
      <c r="CU22" s="189"/>
      <c r="CV22" s="189"/>
      <c r="CW22" s="189"/>
      <c r="CX22" s="189"/>
      <c r="CY22" s="189"/>
      <c r="CZ22" s="189"/>
    </row>
    <row r="23" spans="4:104" ht="5.25" customHeight="1" x14ac:dyDescent="0.3">
      <c r="D23" s="208"/>
      <c r="E23" s="208"/>
      <c r="F23" s="208"/>
      <c r="G23" s="208"/>
      <c r="H23" s="210"/>
      <c r="I23" s="210"/>
      <c r="J23" s="210"/>
      <c r="K23" s="210"/>
      <c r="L23" s="210"/>
      <c r="M23" s="210"/>
      <c r="N23" s="210"/>
      <c r="O23" s="210"/>
      <c r="P23" s="210"/>
      <c r="Q23" s="210"/>
      <c r="R23" s="210"/>
      <c r="S23" s="210"/>
      <c r="T23" s="210"/>
      <c r="U23" s="199"/>
      <c r="V23" s="199"/>
      <c r="W23" s="199"/>
      <c r="X23" s="199"/>
      <c r="Y23" s="199"/>
      <c r="Z23" s="199"/>
      <c r="AA23" s="199"/>
      <c r="AB23" s="199"/>
      <c r="AC23" s="199"/>
      <c r="AD23" s="189"/>
      <c r="AE23" s="199"/>
      <c r="AF23" s="189"/>
      <c r="AG23" s="189"/>
      <c r="AH23" s="189"/>
      <c r="AI23" s="189"/>
      <c r="AJ23" s="189"/>
      <c r="AK23" s="189"/>
      <c r="AL23" s="189"/>
      <c r="AM23" s="189"/>
      <c r="AN23" s="189"/>
      <c r="AO23" s="189"/>
      <c r="AP23" s="189"/>
      <c r="AQ23" s="189"/>
      <c r="AR23" s="189"/>
      <c r="AS23" s="193"/>
      <c r="AT23" s="193"/>
      <c r="AU23" s="189"/>
      <c r="AV23" s="189"/>
      <c r="AW23" s="189"/>
      <c r="AX23" s="189"/>
      <c r="AY23" s="189"/>
      <c r="AZ23" s="189"/>
      <c r="BA23" s="189"/>
      <c r="BB23" s="189"/>
      <c r="BC23" s="189"/>
      <c r="BD23" s="189"/>
      <c r="BE23" s="189"/>
      <c r="BF23" s="189"/>
      <c r="BG23" s="189"/>
      <c r="BH23" s="194"/>
      <c r="BI23" s="194"/>
      <c r="BJ23" s="194"/>
      <c r="BK23" s="194"/>
      <c r="BL23" s="189"/>
      <c r="BM23" s="189"/>
      <c r="BN23" s="189"/>
      <c r="BO23" s="189"/>
      <c r="BP23" s="189"/>
      <c r="BQ23" s="189"/>
      <c r="BR23" s="189"/>
      <c r="BS23" s="189"/>
      <c r="BT23" s="189"/>
      <c r="BU23" s="189"/>
      <c r="BV23" s="189"/>
      <c r="BW23" s="189"/>
      <c r="BX23" s="189"/>
      <c r="BY23" s="189"/>
      <c r="BZ23" s="189"/>
      <c r="CA23" s="189"/>
      <c r="CB23" s="189"/>
      <c r="CC23" s="189"/>
      <c r="CD23" s="189"/>
      <c r="CE23" s="189"/>
      <c r="CF23" s="189"/>
      <c r="CG23" s="189"/>
      <c r="CH23" s="189"/>
      <c r="CI23" s="189"/>
      <c r="CJ23" s="189"/>
      <c r="CK23" s="189"/>
      <c r="CL23" s="189"/>
      <c r="CM23" s="189"/>
      <c r="CN23" s="189"/>
      <c r="CO23" s="189"/>
      <c r="CP23" s="189"/>
      <c r="CQ23" s="189"/>
      <c r="CR23" s="189"/>
      <c r="CS23" s="189"/>
      <c r="CT23" s="189"/>
      <c r="CU23" s="189"/>
      <c r="CV23" s="189"/>
      <c r="CW23" s="189"/>
      <c r="CX23" s="189"/>
      <c r="CY23" s="189"/>
      <c r="CZ23" s="189"/>
    </row>
    <row r="24" spans="4:104" ht="16.5" x14ac:dyDescent="0.3">
      <c r="D24" s="208" t="s">
        <v>4</v>
      </c>
      <c r="G24" s="235" t="str">
        <f>MID(BJ54,1,1)</f>
        <v/>
      </c>
      <c r="H24" s="235" t="str">
        <f>MID(BJ54,2,1)</f>
        <v/>
      </c>
      <c r="I24" s="235" t="str">
        <f>MID(BJ54,3,1)</f>
        <v/>
      </c>
      <c r="J24" s="235" t="str">
        <f>MID(BJ54,4,1)</f>
        <v/>
      </c>
      <c r="K24" s="235" t="str">
        <f>MID(BJ54,5,1)</f>
        <v/>
      </c>
      <c r="L24" s="235" t="str">
        <f>MID(BJ54,6,1)</f>
        <v/>
      </c>
      <c r="M24" s="235" t="str">
        <f>MID(BJ54,7,1)</f>
        <v/>
      </c>
      <c r="N24" s="235" t="str">
        <f>MID(BJ54,8,1)</f>
        <v/>
      </c>
      <c r="O24" s="234" t="str">
        <f>MID(BJ54,9,1)</f>
        <v/>
      </c>
      <c r="P24" s="235" t="str">
        <f>MID(BJ54,10,1)</f>
        <v/>
      </c>
      <c r="Q24" s="235" t="str">
        <f>MID(BJ54,11,1)</f>
        <v/>
      </c>
      <c r="R24" s="235" t="str">
        <f>MID(BJ54,12,1)</f>
        <v/>
      </c>
      <c r="S24" s="235" t="str">
        <f>MID(BJ54,13,1)</f>
        <v/>
      </c>
      <c r="T24" s="235" t="str">
        <f>MID(BJ54,14,1)</f>
        <v/>
      </c>
      <c r="U24" s="236" t="str">
        <f>MID(BJ54,15,1)</f>
        <v/>
      </c>
      <c r="V24" s="236" t="str">
        <f>MID(BJ54,16,1)</f>
        <v/>
      </c>
      <c r="W24" s="236" t="str">
        <f>MID(BJ54,17,1)</f>
        <v/>
      </c>
      <c r="X24" s="236" t="str">
        <f>MID(BJ54,18,1)</f>
        <v/>
      </c>
      <c r="Y24" s="199"/>
      <c r="Z24" s="199"/>
      <c r="AA24" s="199"/>
      <c r="AB24" s="210" t="s">
        <v>5</v>
      </c>
      <c r="AD24" s="236" t="str">
        <f>IF(BJ55=0,"",MID(BJ55,1,1))</f>
        <v/>
      </c>
      <c r="AE24" s="236" t="str">
        <f>MID(BJ55,2,1)</f>
        <v/>
      </c>
      <c r="AF24" s="236" t="str">
        <f>MID(BJ55,3,1)</f>
        <v/>
      </c>
      <c r="AG24" s="236" t="str">
        <f>MID(BJ55,4,1)</f>
        <v/>
      </c>
      <c r="AH24" s="236" t="str">
        <f>MID(BJ55,5,1)</f>
        <v/>
      </c>
      <c r="AI24" s="236" t="str">
        <f>MID(BJ55,6,1)</f>
        <v/>
      </c>
      <c r="AJ24" s="236" t="str">
        <f>MID(BJ55,7,1)</f>
        <v/>
      </c>
      <c r="AK24" s="236" t="str">
        <f>MID(BJ55,8,1)</f>
        <v/>
      </c>
      <c r="AL24" s="236" t="str">
        <f>MID(BJ55,9,1)</f>
        <v/>
      </c>
      <c r="AM24" s="236" t="str">
        <f>MID(BJ55,10,1)</f>
        <v/>
      </c>
      <c r="AN24" s="236" t="str">
        <f>MID(BJ55,11,1)</f>
        <v/>
      </c>
      <c r="AO24" s="236" t="str">
        <f>MID(BJ55,12,1)</f>
        <v/>
      </c>
      <c r="AP24" s="256" t="str">
        <f>IF(AL18="X",MID(BJ55,13,1),"")</f>
        <v/>
      </c>
      <c r="AQ24" s="189"/>
      <c r="AR24" s="189"/>
      <c r="AS24" s="193"/>
      <c r="AT24" s="193"/>
      <c r="AU24" s="189"/>
      <c r="AV24" s="189"/>
      <c r="AW24" s="189"/>
      <c r="AX24" s="189"/>
      <c r="AY24" s="189"/>
      <c r="AZ24" s="189"/>
      <c r="BA24" s="189"/>
      <c r="BB24" s="189"/>
      <c r="BC24" s="189"/>
      <c r="BD24" s="189"/>
      <c r="BE24" s="189"/>
      <c r="BF24" s="189"/>
      <c r="BG24" s="189"/>
      <c r="BH24" s="194"/>
      <c r="BI24" s="194"/>
      <c r="BJ24" s="194"/>
      <c r="BK24" s="194"/>
      <c r="BL24" s="189"/>
      <c r="BM24" s="189"/>
      <c r="BN24" s="189"/>
      <c r="BO24" s="189"/>
      <c r="BP24" s="189"/>
      <c r="BQ24" s="189"/>
      <c r="BR24" s="189"/>
      <c r="BS24" s="189"/>
      <c r="BT24" s="189"/>
      <c r="BU24" s="189"/>
      <c r="BV24" s="189"/>
      <c r="BW24" s="189"/>
      <c r="BX24" s="189"/>
      <c r="BY24" s="189"/>
      <c r="BZ24" s="189"/>
      <c r="CA24" s="189"/>
      <c r="CB24" s="189"/>
      <c r="CC24" s="189"/>
      <c r="CD24" s="189"/>
      <c r="CE24" s="189"/>
      <c r="CF24" s="189"/>
      <c r="CG24" s="189"/>
      <c r="CH24" s="189"/>
      <c r="CI24" s="189"/>
      <c r="CJ24" s="189"/>
      <c r="CK24" s="189"/>
      <c r="CL24" s="189"/>
      <c r="CM24" s="189"/>
      <c r="CN24" s="189"/>
      <c r="CO24" s="189"/>
      <c r="CP24" s="189"/>
      <c r="CQ24" s="189"/>
      <c r="CR24" s="189"/>
      <c r="CS24" s="189"/>
      <c r="CT24" s="189"/>
      <c r="CU24" s="189"/>
      <c r="CV24" s="189"/>
      <c r="CW24" s="189"/>
      <c r="CX24" s="189"/>
      <c r="CY24" s="189"/>
      <c r="CZ24" s="189"/>
    </row>
    <row r="25" spans="4:104" ht="5.25" customHeight="1" x14ac:dyDescent="0.3">
      <c r="D25" s="208"/>
      <c r="E25" s="223"/>
      <c r="F25" s="223"/>
      <c r="G25" s="223"/>
      <c r="H25" s="223"/>
      <c r="I25" s="223"/>
      <c r="J25" s="223"/>
      <c r="K25" s="223"/>
      <c r="L25" s="223"/>
      <c r="M25" s="223"/>
      <c r="N25" s="223"/>
      <c r="O25" s="209"/>
      <c r="P25" s="210"/>
      <c r="Q25" s="210"/>
      <c r="R25" s="210"/>
      <c r="S25" s="210"/>
      <c r="T25" s="210"/>
      <c r="U25" s="225"/>
      <c r="V25" s="199"/>
      <c r="W25" s="199"/>
      <c r="X25" s="199"/>
      <c r="Y25" s="199"/>
      <c r="Z25" s="199"/>
      <c r="AA25" s="199"/>
      <c r="AB25" s="199"/>
      <c r="AC25" s="199"/>
      <c r="AD25" s="189"/>
      <c r="AE25" s="199"/>
      <c r="AF25" s="189"/>
      <c r="AG25" s="189"/>
      <c r="AH25" s="189"/>
      <c r="AI25" s="189"/>
      <c r="AJ25" s="189"/>
      <c r="AK25" s="189"/>
      <c r="AL25" s="189"/>
      <c r="AM25" s="189"/>
      <c r="AN25" s="189"/>
      <c r="AO25" s="189"/>
      <c r="AP25" s="189"/>
      <c r="AQ25" s="189"/>
      <c r="AR25" s="189"/>
      <c r="AS25" s="193"/>
      <c r="AT25" s="193"/>
      <c r="AU25" s="189"/>
      <c r="AV25" s="189"/>
      <c r="AW25" s="189"/>
      <c r="AX25" s="189"/>
      <c r="AY25" s="189"/>
      <c r="AZ25" s="189"/>
      <c r="BA25" s="189"/>
      <c r="BB25" s="189"/>
      <c r="BC25" s="189"/>
      <c r="BD25" s="189"/>
      <c r="BE25" s="189"/>
      <c r="BF25" s="189"/>
      <c r="BG25" s="189"/>
      <c r="BH25" s="194"/>
      <c r="BI25" s="194"/>
      <c r="BJ25" s="194"/>
      <c r="BK25" s="194"/>
      <c r="BL25" s="189"/>
      <c r="BM25" s="189"/>
      <c r="BN25" s="189"/>
      <c r="BO25" s="189"/>
      <c r="BP25" s="189"/>
      <c r="BQ25" s="189"/>
      <c r="BR25" s="189"/>
      <c r="BS25" s="189"/>
      <c r="BT25" s="189"/>
      <c r="BU25" s="189"/>
      <c r="BV25" s="189"/>
      <c r="BW25" s="189"/>
      <c r="BX25" s="189"/>
      <c r="BY25" s="189"/>
      <c r="BZ25" s="189"/>
      <c r="CA25" s="189"/>
      <c r="CB25" s="189"/>
      <c r="CC25" s="189"/>
      <c r="CD25" s="189"/>
      <c r="CE25" s="189"/>
      <c r="CF25" s="189"/>
      <c r="CG25" s="189"/>
      <c r="CH25" s="189"/>
      <c r="CI25" s="189"/>
      <c r="CJ25" s="189"/>
      <c r="CK25" s="189"/>
      <c r="CL25" s="189"/>
      <c r="CM25" s="189"/>
      <c r="CN25" s="189"/>
      <c r="CO25" s="189"/>
      <c r="CP25" s="189"/>
      <c r="CQ25" s="189"/>
      <c r="CR25" s="189"/>
      <c r="CS25" s="189"/>
      <c r="CT25" s="189"/>
      <c r="CU25" s="189"/>
      <c r="CV25" s="189"/>
      <c r="CW25" s="189"/>
      <c r="CX25" s="189"/>
      <c r="CY25" s="189"/>
      <c r="CZ25" s="189"/>
    </row>
    <row r="26" spans="4:104" ht="15" customHeight="1" x14ac:dyDescent="0.3">
      <c r="D26" s="392" t="s">
        <v>10562</v>
      </c>
      <c r="E26" s="392"/>
      <c r="F26" s="392"/>
      <c r="G26" s="392"/>
      <c r="H26" s="392"/>
      <c r="I26" s="392"/>
      <c r="J26" s="392"/>
      <c r="K26" s="359" t="str">
        <f>AT26</f>
        <v/>
      </c>
      <c r="L26" s="359"/>
      <c r="M26" s="359"/>
      <c r="N26" s="359"/>
      <c r="O26" s="359"/>
      <c r="P26" s="359"/>
      <c r="Q26" s="359"/>
      <c r="R26" s="359"/>
      <c r="S26" s="359"/>
      <c r="T26" s="359"/>
      <c r="U26" s="359"/>
      <c r="V26" s="359"/>
      <c r="W26" s="359"/>
      <c r="X26" s="359"/>
      <c r="Y26" s="359"/>
      <c r="Z26" s="359"/>
      <c r="AA26" s="359"/>
      <c r="AB26" s="359"/>
      <c r="AE26" s="358" t="s">
        <v>10563</v>
      </c>
      <c r="AF26" s="358"/>
      <c r="AG26" s="358"/>
      <c r="AH26" s="358"/>
      <c r="AI26" s="387" t="str">
        <f>AT32</f>
        <v/>
      </c>
      <c r="AJ26" s="387"/>
      <c r="AL26" s="201" t="s">
        <v>10580</v>
      </c>
      <c r="AM26" s="210" t="str">
        <f>IF(AL18="X",IF(Q24="H",1,0),"")</f>
        <v/>
      </c>
      <c r="AN26" s="201" t="s">
        <v>10581</v>
      </c>
      <c r="AO26" s="210" t="str">
        <f>IF(AL18="X",IF(Q24="M",1,0),"")</f>
        <v/>
      </c>
      <c r="AP26" s="201" t="s">
        <v>10582</v>
      </c>
      <c r="AQ26" s="189"/>
      <c r="AR26" s="189"/>
      <c r="AS26" s="193"/>
      <c r="AT26" s="193" t="str">
        <f>IF(BJ52=0,"",PROPER(BJ52))</f>
        <v/>
      </c>
      <c r="AU26" s="189"/>
      <c r="AV26" s="189"/>
      <c r="AW26" s="189"/>
      <c r="AX26" s="189"/>
      <c r="AY26" s="189"/>
      <c r="AZ26" s="189"/>
      <c r="BA26" s="189"/>
      <c r="BB26" s="189"/>
      <c r="BC26" s="189"/>
      <c r="BD26" s="189"/>
      <c r="BE26" s="189"/>
      <c r="BF26" s="189"/>
      <c r="BG26" s="189"/>
      <c r="BH26" s="194"/>
      <c r="BI26" s="194">
        <v>6</v>
      </c>
      <c r="BJ26" s="194" t="s">
        <v>187</v>
      </c>
      <c r="BK26" s="194"/>
      <c r="BL26" s="189"/>
      <c r="BM26" s="189"/>
      <c r="BN26" s="189"/>
      <c r="BO26" s="189"/>
      <c r="BP26" s="189"/>
      <c r="BQ26" s="189"/>
      <c r="BR26" s="189"/>
      <c r="BS26" s="189"/>
      <c r="BT26" s="189"/>
      <c r="BU26" s="189"/>
      <c r="BV26" s="189"/>
      <c r="BW26" s="189"/>
      <c r="BX26" s="189"/>
      <c r="BY26" s="189"/>
      <c r="BZ26" s="189"/>
      <c r="CA26" s="189"/>
      <c r="CB26" s="189"/>
      <c r="CC26" s="189"/>
      <c r="CD26" s="189"/>
      <c r="CE26" s="189"/>
      <c r="CF26" s="189"/>
      <c r="CG26" s="189"/>
      <c r="CH26" s="189"/>
      <c r="CI26" s="189"/>
      <c r="CJ26" s="189"/>
      <c r="CK26" s="189"/>
      <c r="CL26" s="189"/>
      <c r="CM26" s="189"/>
      <c r="CN26" s="189"/>
      <c r="CO26" s="189"/>
      <c r="CP26" s="189"/>
      <c r="CQ26" s="189"/>
      <c r="CR26" s="189"/>
      <c r="CS26" s="189"/>
      <c r="CT26" s="189"/>
      <c r="CU26" s="189"/>
      <c r="CV26" s="189"/>
      <c r="CW26" s="189"/>
      <c r="CX26" s="189"/>
      <c r="CY26" s="189"/>
      <c r="CZ26" s="189"/>
    </row>
    <row r="27" spans="4:104" ht="5.25" customHeight="1" x14ac:dyDescent="0.3">
      <c r="D27" s="223"/>
      <c r="E27" s="224"/>
      <c r="F27" s="224"/>
      <c r="G27" s="224"/>
      <c r="H27" s="224"/>
      <c r="I27" s="224"/>
      <c r="J27" s="224"/>
      <c r="K27" s="224"/>
      <c r="L27" s="224"/>
      <c r="M27" s="224"/>
      <c r="N27" s="224"/>
      <c r="O27" s="224"/>
      <c r="P27" s="224"/>
      <c r="Q27" s="224"/>
      <c r="R27" s="224"/>
      <c r="S27" s="224"/>
      <c r="T27" s="224"/>
      <c r="U27" s="199"/>
      <c r="V27" s="199"/>
      <c r="W27" s="199"/>
      <c r="X27" s="199"/>
      <c r="Y27" s="199"/>
      <c r="Z27" s="199"/>
      <c r="AA27" s="199"/>
      <c r="AB27" s="361" t="s">
        <v>10564</v>
      </c>
      <c r="AC27" s="361"/>
      <c r="AD27" s="361"/>
      <c r="AE27" s="226"/>
      <c r="AF27" s="226"/>
      <c r="AG27" s="226"/>
      <c r="AH27" s="226"/>
      <c r="AI27" s="226"/>
      <c r="AJ27" s="226"/>
      <c r="AK27" s="226"/>
      <c r="AL27" s="189"/>
      <c r="AM27" s="216"/>
      <c r="AN27" s="189"/>
      <c r="AO27" s="216"/>
      <c r="AP27" s="189"/>
      <c r="AQ27" s="189"/>
      <c r="AR27" s="189"/>
      <c r="AS27" s="193"/>
      <c r="AT27" s="193"/>
      <c r="AU27" s="189"/>
      <c r="AV27" s="189"/>
      <c r="AW27" s="189"/>
      <c r="AX27" s="189"/>
      <c r="AY27" s="189"/>
      <c r="AZ27" s="189"/>
      <c r="BA27" s="189"/>
      <c r="BB27" s="189"/>
      <c r="BC27" s="189"/>
      <c r="BD27" s="189"/>
      <c r="BE27" s="189"/>
      <c r="BF27" s="189"/>
      <c r="BG27" s="189"/>
      <c r="BH27" s="194"/>
      <c r="BI27" s="194"/>
      <c r="BJ27" s="194"/>
      <c r="BK27" s="194"/>
      <c r="BL27" s="189"/>
      <c r="BM27" s="189"/>
      <c r="BN27" s="189"/>
      <c r="BO27" s="189"/>
      <c r="BP27" s="189"/>
      <c r="BQ27" s="189"/>
      <c r="BR27" s="189"/>
      <c r="BS27" s="189"/>
      <c r="BT27" s="189"/>
      <c r="BU27" s="189"/>
      <c r="BV27" s="189"/>
      <c r="BW27" s="189"/>
      <c r="BX27" s="189"/>
      <c r="BY27" s="189"/>
      <c r="BZ27" s="189"/>
      <c r="CA27" s="189"/>
      <c r="CB27" s="189"/>
      <c r="CC27" s="189"/>
      <c r="CD27" s="189"/>
      <c r="CE27" s="189"/>
      <c r="CF27" s="189"/>
      <c r="CG27" s="189"/>
      <c r="CH27" s="189"/>
      <c r="CI27" s="189"/>
      <c r="CJ27" s="189"/>
      <c r="CK27" s="189"/>
      <c r="CL27" s="189"/>
      <c r="CM27" s="189"/>
      <c r="CN27" s="189"/>
      <c r="CO27" s="189"/>
      <c r="CP27" s="189"/>
      <c r="CQ27" s="189"/>
      <c r="CR27" s="189"/>
      <c r="CS27" s="189"/>
      <c r="CT27" s="189"/>
      <c r="CU27" s="189"/>
      <c r="CV27" s="189"/>
      <c r="CW27" s="189"/>
      <c r="CX27" s="189"/>
      <c r="CY27" s="189"/>
      <c r="CZ27" s="189"/>
    </row>
    <row r="28" spans="4:104" ht="16.5" customHeight="1" x14ac:dyDescent="0.3">
      <c r="D28" s="207" t="s">
        <v>10451</v>
      </c>
      <c r="E28" s="207"/>
      <c r="F28" s="207"/>
      <c r="H28" s="359" t="str">
        <f>AT31</f>
        <v/>
      </c>
      <c r="I28" s="359"/>
      <c r="J28" s="359"/>
      <c r="K28" s="359"/>
      <c r="L28" s="359"/>
      <c r="M28" s="359"/>
      <c r="N28" s="359"/>
      <c r="O28" s="359"/>
      <c r="P28" s="350" t="s">
        <v>10450</v>
      </c>
      <c r="Q28" s="350"/>
      <c r="R28" s="350"/>
      <c r="S28" s="350"/>
      <c r="T28" s="359" t="str">
        <f>AT30</f>
        <v/>
      </c>
      <c r="U28" s="359"/>
      <c r="V28" s="359"/>
      <c r="W28" s="359"/>
      <c r="X28" s="359"/>
      <c r="Y28" s="359"/>
      <c r="Z28" s="359"/>
      <c r="AA28" s="359"/>
      <c r="AB28" s="361"/>
      <c r="AC28" s="361"/>
      <c r="AD28" s="361"/>
      <c r="AE28" s="357" t="str">
        <f>IFERROR(IF(MIN(BJ50,BK50)=0,"",MIN(BJ50,BK50)),"")</f>
        <v/>
      </c>
      <c r="AF28" s="357"/>
      <c r="AG28" s="210" t="s">
        <v>10583</v>
      </c>
      <c r="AH28" s="358" t="s">
        <v>10565</v>
      </c>
      <c r="AI28" s="358"/>
      <c r="AJ28" s="358"/>
      <c r="AK28" s="359" t="str">
        <f>PROPER(BJ56)</f>
        <v/>
      </c>
      <c r="AL28" s="359"/>
      <c r="AM28" s="359"/>
      <c r="AN28" s="359"/>
      <c r="AO28" s="359"/>
      <c r="AP28" s="359"/>
      <c r="AQ28" s="189"/>
      <c r="AR28" s="189"/>
      <c r="AS28" s="189"/>
      <c r="AT28" s="193" t="str">
        <f>PROPER(BJ42)</f>
        <v/>
      </c>
      <c r="AU28" s="189"/>
      <c r="AV28" s="189"/>
      <c r="AW28" s="189"/>
      <c r="AX28" s="189"/>
      <c r="AY28" s="189"/>
      <c r="AZ28" s="189"/>
      <c r="BA28" s="189"/>
      <c r="BB28" s="189"/>
      <c r="BC28" s="189"/>
      <c r="BD28" s="189"/>
      <c r="BE28" s="189"/>
      <c r="BF28" s="189"/>
      <c r="BG28" s="189"/>
      <c r="BH28" s="194"/>
      <c r="BI28" s="194">
        <v>7</v>
      </c>
      <c r="BJ28" s="194" t="s">
        <v>188</v>
      </c>
      <c r="BK28" s="194"/>
      <c r="BL28" s="189"/>
      <c r="BM28" s="189"/>
      <c r="BN28" s="189"/>
      <c r="BO28" s="189"/>
      <c r="BP28" s="189"/>
      <c r="BQ28" s="189"/>
      <c r="BR28" s="189"/>
      <c r="BS28" s="189"/>
      <c r="BT28" s="189"/>
      <c r="BU28" s="189"/>
      <c r="BV28" s="189"/>
      <c r="BW28" s="189"/>
      <c r="BX28" s="189"/>
      <c r="BY28" s="189"/>
      <c r="BZ28" s="189"/>
      <c r="CA28" s="189"/>
      <c r="CB28" s="189"/>
      <c r="CC28" s="189"/>
      <c r="CD28" s="189"/>
      <c r="CE28" s="189"/>
      <c r="CF28" s="189"/>
      <c r="CG28" s="189"/>
      <c r="CH28" s="189"/>
      <c r="CI28" s="189"/>
      <c r="CJ28" s="189"/>
      <c r="CK28" s="189"/>
      <c r="CL28" s="189"/>
      <c r="CM28" s="189"/>
      <c r="CN28" s="189"/>
      <c r="CO28" s="189"/>
      <c r="CP28" s="189"/>
      <c r="CQ28" s="189"/>
      <c r="CR28" s="189"/>
      <c r="CS28" s="189"/>
      <c r="CT28" s="189"/>
      <c r="CU28" s="189"/>
      <c r="CV28" s="189"/>
      <c r="CW28" s="189"/>
      <c r="CX28" s="189"/>
      <c r="CY28" s="189"/>
      <c r="CZ28" s="189"/>
    </row>
    <row r="29" spans="4:104" ht="5.25" customHeight="1" x14ac:dyDescent="0.3">
      <c r="D29" s="210"/>
      <c r="E29" s="210"/>
      <c r="F29" s="210"/>
      <c r="G29" s="210"/>
      <c r="H29" s="210"/>
      <c r="I29" s="210"/>
      <c r="J29" s="210"/>
      <c r="K29" s="210"/>
      <c r="L29" s="210"/>
      <c r="M29" s="210"/>
      <c r="N29" s="210"/>
      <c r="O29" s="210"/>
      <c r="P29" s="210"/>
      <c r="Q29" s="210"/>
      <c r="R29" s="210"/>
      <c r="S29" s="210"/>
      <c r="T29" s="210"/>
      <c r="U29" s="199"/>
      <c r="V29" s="199"/>
      <c r="W29" s="199"/>
      <c r="X29" s="199"/>
      <c r="Y29" s="199"/>
      <c r="Z29" s="199"/>
      <c r="AA29" s="199"/>
      <c r="AB29" s="361"/>
      <c r="AC29" s="361"/>
      <c r="AD29" s="361"/>
      <c r="AF29" s="268"/>
      <c r="AG29" s="189"/>
      <c r="AH29" s="189"/>
      <c r="AI29" s="189"/>
      <c r="AJ29" s="189"/>
      <c r="AK29" s="189"/>
      <c r="AL29" s="189"/>
      <c r="AM29" s="189"/>
      <c r="AN29" s="189"/>
      <c r="AO29" s="189"/>
      <c r="AP29" s="189"/>
      <c r="AQ29" s="189"/>
      <c r="AR29" s="189"/>
      <c r="AS29" s="189"/>
      <c r="AT29" s="193"/>
      <c r="AU29" s="189"/>
      <c r="AV29" s="189"/>
      <c r="AW29" s="189"/>
      <c r="AX29" s="189"/>
      <c r="AY29" s="189"/>
      <c r="AZ29" s="189"/>
      <c r="BA29" s="189"/>
      <c r="BB29" s="189"/>
      <c r="BC29" s="189"/>
      <c r="BD29" s="189"/>
      <c r="BE29" s="189"/>
      <c r="BF29" s="189"/>
      <c r="BG29" s="189"/>
      <c r="BH29" s="194"/>
      <c r="BI29" s="194"/>
      <c r="BJ29" s="194"/>
      <c r="BK29" s="194"/>
      <c r="BL29" s="189"/>
      <c r="BM29" s="189"/>
      <c r="BN29" s="189"/>
      <c r="BO29" s="189"/>
      <c r="BP29" s="189"/>
      <c r="BQ29" s="189"/>
      <c r="BR29" s="189"/>
      <c r="BS29" s="189"/>
      <c r="BT29" s="189"/>
      <c r="BU29" s="189"/>
      <c r="BV29" s="189"/>
      <c r="BW29" s="189"/>
      <c r="BX29" s="189"/>
      <c r="BY29" s="189"/>
      <c r="BZ29" s="189"/>
      <c r="CA29" s="189"/>
      <c r="CB29" s="189"/>
      <c r="CC29" s="189"/>
      <c r="CD29" s="189"/>
      <c r="CE29" s="189"/>
      <c r="CF29" s="189"/>
      <c r="CG29" s="189"/>
      <c r="CH29" s="189"/>
      <c r="CI29" s="189"/>
      <c r="CJ29" s="189"/>
      <c r="CK29" s="189"/>
      <c r="CL29" s="189"/>
      <c r="CM29" s="189"/>
      <c r="CN29" s="189"/>
      <c r="CO29" s="189"/>
      <c r="CP29" s="189"/>
      <c r="CQ29" s="189"/>
      <c r="CR29" s="189"/>
      <c r="CS29" s="189"/>
      <c r="CT29" s="189"/>
      <c r="CU29" s="189"/>
      <c r="CV29" s="189"/>
      <c r="CW29" s="189"/>
      <c r="CX29" s="189"/>
      <c r="CY29" s="189"/>
      <c r="CZ29" s="189"/>
    </row>
    <row r="30" spans="4:104" ht="16.5" x14ac:dyDescent="0.3">
      <c r="D30" s="345" t="s">
        <v>10566</v>
      </c>
      <c r="E30" s="345"/>
      <c r="F30" s="345"/>
      <c r="G30" s="345"/>
      <c r="H30" s="345"/>
      <c r="I30" s="345"/>
      <c r="J30" s="345"/>
      <c r="K30" s="386" t="str">
        <f>BJ45</f>
        <v/>
      </c>
      <c r="L30" s="386"/>
      <c r="M30" s="386"/>
      <c r="N30" s="386"/>
      <c r="O30" s="386"/>
      <c r="P30" s="386"/>
      <c r="Q30" s="386"/>
      <c r="R30" s="386"/>
      <c r="S30" s="386"/>
      <c r="T30" s="386"/>
      <c r="U30" s="386"/>
      <c r="V30" s="386"/>
      <c r="W30" s="386"/>
      <c r="X30" s="386"/>
      <c r="Z30" s="356" t="s">
        <v>10567</v>
      </c>
      <c r="AA30" s="356"/>
      <c r="AB30" s="390" t="str">
        <f>IF(BJ46=0,"",BJ46)</f>
        <v/>
      </c>
      <c r="AC30" s="390"/>
      <c r="AD30" s="390"/>
      <c r="AE30" s="390"/>
      <c r="AG30" s="389" t="s">
        <v>10568</v>
      </c>
      <c r="AH30" s="389"/>
      <c r="AI30" s="388" t="str">
        <f>BJ47</f>
        <v/>
      </c>
      <c r="AJ30" s="388"/>
      <c r="AK30" s="388"/>
      <c r="AL30" s="355" t="s">
        <v>10569</v>
      </c>
      <c r="AM30" s="355"/>
      <c r="AN30" s="388" t="str">
        <f>BJ48</f>
        <v/>
      </c>
      <c r="AO30" s="388"/>
      <c r="AP30" s="388"/>
      <c r="AQ30" s="189"/>
      <c r="AR30" s="189"/>
      <c r="AS30" s="193"/>
      <c r="AT30" s="193" t="str">
        <f>PROPER(BJ44)</f>
        <v/>
      </c>
      <c r="AU30" s="189"/>
      <c r="AV30" s="189"/>
      <c r="AW30" s="189"/>
      <c r="AX30" s="189"/>
      <c r="AY30" s="189"/>
      <c r="AZ30" s="189"/>
      <c r="BA30" s="189"/>
      <c r="BB30" s="189"/>
      <c r="BC30" s="189"/>
      <c r="BD30" s="189"/>
      <c r="BE30" s="189"/>
      <c r="BF30" s="189"/>
      <c r="BG30" s="189"/>
      <c r="BH30" s="194"/>
      <c r="BI30" s="194">
        <v>8</v>
      </c>
      <c r="BJ30" s="194" t="s">
        <v>189</v>
      </c>
      <c r="BK30" s="194"/>
      <c r="BL30" s="189"/>
      <c r="BM30" s="189"/>
      <c r="BN30" s="189"/>
      <c r="BO30" s="189"/>
      <c r="BP30" s="189"/>
      <c r="BQ30" s="189"/>
      <c r="BR30" s="189"/>
      <c r="BS30" s="189"/>
      <c r="BT30" s="189"/>
      <c r="BU30" s="189"/>
      <c r="BV30" s="189"/>
      <c r="BW30" s="189"/>
      <c r="BX30" s="189"/>
      <c r="BY30" s="189"/>
      <c r="BZ30" s="189"/>
      <c r="CA30" s="189"/>
      <c r="CB30" s="189"/>
      <c r="CC30" s="189"/>
      <c r="CD30" s="189"/>
      <c r="CE30" s="189"/>
      <c r="CF30" s="189"/>
      <c r="CG30" s="189"/>
      <c r="CH30" s="189"/>
      <c r="CI30" s="189"/>
      <c r="CJ30" s="189"/>
      <c r="CK30" s="189"/>
      <c r="CL30" s="189"/>
      <c r="CM30" s="189"/>
      <c r="CN30" s="189"/>
      <c r="CO30" s="189"/>
      <c r="CP30" s="189"/>
      <c r="CQ30" s="189"/>
      <c r="CR30" s="189"/>
      <c r="CS30" s="189"/>
      <c r="CT30" s="189"/>
      <c r="CU30" s="189"/>
      <c r="CV30" s="189"/>
      <c r="CW30" s="189"/>
      <c r="CX30" s="189"/>
      <c r="CY30" s="189"/>
      <c r="CZ30" s="189"/>
    </row>
    <row r="31" spans="4:104" ht="5.25" customHeight="1" x14ac:dyDescent="0.3">
      <c r="D31" s="190"/>
      <c r="E31" s="190"/>
      <c r="F31" s="190"/>
      <c r="G31" s="190"/>
      <c r="H31" s="190"/>
      <c r="I31" s="190"/>
      <c r="J31" s="198"/>
      <c r="K31" s="198"/>
      <c r="L31" s="198"/>
      <c r="M31" s="190"/>
      <c r="N31" s="190"/>
      <c r="O31" s="190"/>
      <c r="P31" s="190"/>
      <c r="Q31" s="190"/>
      <c r="R31" s="190"/>
      <c r="S31" s="190"/>
      <c r="T31" s="190"/>
      <c r="U31" s="199"/>
      <c r="V31" s="199"/>
      <c r="W31" s="199"/>
      <c r="X31" s="199"/>
      <c r="Y31" s="199"/>
      <c r="Z31" s="199"/>
      <c r="AA31" s="199"/>
      <c r="AB31" s="199"/>
      <c r="AC31" s="199"/>
      <c r="AD31" s="189"/>
      <c r="AE31" s="199"/>
      <c r="AF31" s="189"/>
      <c r="AG31" s="189"/>
      <c r="AH31" s="189"/>
      <c r="AI31" s="189"/>
      <c r="AJ31" s="189"/>
      <c r="AK31" s="189"/>
      <c r="AL31" s="189"/>
      <c r="AM31" s="189"/>
      <c r="AN31" s="189"/>
      <c r="AO31" s="189"/>
      <c r="AP31" s="189"/>
      <c r="AQ31" s="189"/>
      <c r="AR31" s="189"/>
      <c r="AS31" s="193"/>
      <c r="AT31" s="193" t="str">
        <f>PROPER(BJ43)</f>
        <v/>
      </c>
      <c r="AU31" s="189"/>
      <c r="AV31" s="189"/>
      <c r="AW31" s="189"/>
      <c r="AX31" s="189"/>
      <c r="AY31" s="189"/>
      <c r="AZ31" s="189"/>
      <c r="BA31" s="189"/>
      <c r="BB31" s="189"/>
      <c r="BC31" s="189"/>
      <c r="BD31" s="189"/>
      <c r="BE31" s="189"/>
      <c r="BF31" s="189"/>
      <c r="BG31" s="189"/>
      <c r="BH31" s="194"/>
      <c r="BI31" s="194">
        <v>9</v>
      </c>
      <c r="BJ31" s="194" t="s">
        <v>191</v>
      </c>
      <c r="BK31" s="194"/>
      <c r="BL31" s="189"/>
      <c r="BM31" s="189"/>
      <c r="BN31" s="189"/>
      <c r="BO31" s="189"/>
      <c r="BP31" s="189"/>
      <c r="BQ31" s="189"/>
      <c r="BR31" s="189"/>
      <c r="BS31" s="189"/>
      <c r="BT31" s="189"/>
      <c r="BU31" s="189"/>
      <c r="BV31" s="189"/>
      <c r="BW31" s="189"/>
      <c r="BX31" s="189"/>
      <c r="BY31" s="189"/>
      <c r="BZ31" s="189"/>
      <c r="CA31" s="189"/>
      <c r="CB31" s="189"/>
      <c r="CC31" s="189"/>
      <c r="CD31" s="189"/>
      <c r="CE31" s="189"/>
      <c r="CF31" s="189"/>
      <c r="CG31" s="189"/>
      <c r="CH31" s="189"/>
      <c r="CI31" s="189"/>
      <c r="CJ31" s="189"/>
      <c r="CK31" s="189"/>
      <c r="CL31" s="189"/>
      <c r="CM31" s="189"/>
      <c r="CN31" s="189"/>
      <c r="CO31" s="189"/>
      <c r="CP31" s="189"/>
      <c r="CQ31" s="189"/>
      <c r="CR31" s="189"/>
      <c r="CS31" s="189"/>
      <c r="CT31" s="189"/>
      <c r="CU31" s="189"/>
      <c r="CV31" s="189"/>
      <c r="CW31" s="189"/>
      <c r="CX31" s="189"/>
      <c r="CY31" s="189"/>
      <c r="CZ31" s="189"/>
    </row>
    <row r="32" spans="4:104" ht="15" customHeight="1" x14ac:dyDescent="0.3">
      <c r="D32" s="365" t="s">
        <v>10570</v>
      </c>
      <c r="E32" s="365"/>
      <c r="F32" s="365"/>
      <c r="G32" s="365"/>
      <c r="H32" s="365"/>
      <c r="I32" s="365"/>
      <c r="J32" s="365"/>
      <c r="K32" s="365"/>
      <c r="L32" s="365"/>
      <c r="M32" s="365"/>
      <c r="N32" s="365"/>
      <c r="O32" s="365"/>
      <c r="P32" s="365"/>
      <c r="Q32" s="365"/>
      <c r="R32" s="365"/>
      <c r="S32" s="365"/>
      <c r="T32" s="365"/>
      <c r="U32" s="199"/>
      <c r="V32" s="199"/>
      <c r="W32" s="199"/>
      <c r="X32" s="199"/>
      <c r="Y32" s="199"/>
      <c r="AF32" s="189"/>
      <c r="AG32" s="189"/>
      <c r="AH32" s="189"/>
      <c r="AI32" s="189"/>
      <c r="AJ32" s="189"/>
      <c r="AK32" s="189"/>
      <c r="AL32" s="189"/>
      <c r="AM32" s="189"/>
      <c r="AN32" s="189"/>
      <c r="AO32" s="189"/>
      <c r="AP32" s="189"/>
      <c r="AQ32" s="189"/>
      <c r="AR32" s="189"/>
      <c r="AS32" s="189"/>
      <c r="AT32" s="193" t="str">
        <f>IF(BJ51=0,"",BJ51)</f>
        <v/>
      </c>
      <c r="AU32" s="189"/>
      <c r="AV32" s="189"/>
      <c r="AW32" s="189"/>
      <c r="AX32" s="189"/>
      <c r="AY32" s="189"/>
      <c r="AZ32" s="189"/>
      <c r="BA32" s="189"/>
      <c r="BB32" s="189"/>
      <c r="BC32" s="189"/>
      <c r="BD32" s="189"/>
      <c r="BE32" s="189"/>
      <c r="BF32" s="189"/>
      <c r="BG32" s="189"/>
      <c r="BH32" s="194"/>
      <c r="BI32" s="194">
        <v>10</v>
      </c>
      <c r="BJ32" s="194" t="s">
        <v>190</v>
      </c>
      <c r="BK32" s="194"/>
      <c r="BL32" s="189"/>
      <c r="BM32" s="189"/>
      <c r="BN32" s="189"/>
      <c r="BO32" s="189"/>
      <c r="BP32" s="189"/>
      <c r="BQ32" s="189"/>
      <c r="BR32" s="189"/>
      <c r="BS32" s="189"/>
      <c r="BT32" s="189"/>
      <c r="BU32" s="189"/>
      <c r="BV32" s="189"/>
      <c r="BW32" s="189"/>
      <c r="BX32" s="189"/>
      <c r="BY32" s="189"/>
      <c r="BZ32" s="189"/>
      <c r="CA32" s="189"/>
      <c r="CB32" s="189"/>
      <c r="CC32" s="189">
        <v>1</v>
      </c>
      <c r="CD32" s="189" t="s">
        <v>182</v>
      </c>
      <c r="CE32" s="189"/>
      <c r="CF32" s="189"/>
      <c r="CG32" s="189"/>
      <c r="CH32" s="189"/>
      <c r="CI32" s="189"/>
      <c r="CJ32" s="189"/>
      <c r="CK32" s="189"/>
      <c r="CL32" s="189"/>
      <c r="CM32" s="189"/>
      <c r="CN32" s="189"/>
      <c r="CO32" s="189"/>
      <c r="CP32" s="189"/>
      <c r="CQ32" s="189"/>
      <c r="CR32" s="189"/>
      <c r="CS32" s="189"/>
      <c r="CT32" s="189"/>
      <c r="CU32" s="189"/>
      <c r="CV32" s="189"/>
      <c r="CW32" s="189"/>
      <c r="CX32" s="189"/>
      <c r="CY32" s="189"/>
      <c r="CZ32" s="189"/>
    </row>
    <row r="33" spans="1:104" ht="16.5" x14ac:dyDescent="0.3">
      <c r="D33" s="376" t="str">
        <f>BI40</f>
        <v/>
      </c>
      <c r="E33" s="376"/>
      <c r="F33" s="376"/>
      <c r="G33" s="376"/>
      <c r="H33" s="376"/>
      <c r="I33" s="376"/>
      <c r="J33" s="376"/>
      <c r="K33" s="376"/>
      <c r="L33" s="376"/>
      <c r="M33" s="376"/>
      <c r="N33" s="376"/>
      <c r="O33" s="376"/>
      <c r="P33" s="376"/>
      <c r="Q33" s="376"/>
      <c r="R33" s="376"/>
      <c r="S33" s="376"/>
      <c r="T33" s="376"/>
      <c r="U33" s="376"/>
      <c r="V33" s="376"/>
      <c r="W33" s="376"/>
      <c r="X33" s="376"/>
      <c r="Y33" s="376"/>
      <c r="Z33" s="376"/>
      <c r="AA33" s="376"/>
      <c r="AB33" s="376"/>
      <c r="AC33" s="376"/>
      <c r="AD33" s="376"/>
      <c r="AE33" s="376"/>
      <c r="AF33" s="376"/>
      <c r="AG33" s="376"/>
      <c r="AH33" s="376"/>
      <c r="AI33" s="376"/>
      <c r="AJ33" s="376"/>
      <c r="AK33" s="376"/>
      <c r="AL33" s="376"/>
      <c r="AM33" s="376"/>
      <c r="AN33" s="376"/>
      <c r="AO33" s="376"/>
      <c r="AP33" s="376"/>
      <c r="AQ33" s="189"/>
      <c r="AR33" s="189"/>
      <c r="AS33" s="193"/>
      <c r="AT33" s="193" t="str">
        <f>IF(BJ38=0,"",BJ38)</f>
        <v/>
      </c>
      <c r="AU33" s="189"/>
      <c r="AV33" s="189"/>
      <c r="AW33" s="189"/>
      <c r="AX33" s="189"/>
      <c r="AY33" s="189"/>
      <c r="AZ33" s="189"/>
      <c r="BA33" s="189"/>
      <c r="BB33" s="189"/>
      <c r="BC33" s="189"/>
      <c r="BD33" s="189"/>
      <c r="BE33" s="189"/>
      <c r="BF33" s="189"/>
      <c r="BG33" s="189"/>
      <c r="BH33" s="194"/>
      <c r="BI33" s="194">
        <v>11</v>
      </c>
      <c r="BJ33" s="194" t="s">
        <v>192</v>
      </c>
      <c r="BK33" s="194"/>
      <c r="BL33" s="189"/>
      <c r="BM33" s="189"/>
      <c r="BN33" s="189"/>
      <c r="BO33" s="189"/>
      <c r="BP33" s="189"/>
      <c r="BQ33" s="189"/>
      <c r="BR33" s="189"/>
      <c r="BS33" s="189"/>
      <c r="BT33" s="189"/>
      <c r="BU33" s="189"/>
      <c r="BV33" s="189"/>
      <c r="BW33" s="189"/>
      <c r="BX33" s="189"/>
      <c r="BY33" s="189"/>
      <c r="BZ33" s="189"/>
      <c r="CA33" s="189"/>
      <c r="CB33" s="189"/>
      <c r="CC33" s="189">
        <v>2</v>
      </c>
      <c r="CD33" s="189" t="s">
        <v>183</v>
      </c>
      <c r="CE33" s="189"/>
      <c r="CF33" s="189"/>
      <c r="CG33" s="189"/>
      <c r="CH33" s="189"/>
      <c r="CI33" s="189"/>
      <c r="CJ33" s="189"/>
      <c r="CK33" s="189"/>
      <c r="CL33" s="189"/>
      <c r="CM33" s="189"/>
      <c r="CN33" s="189"/>
      <c r="CO33" s="189"/>
      <c r="CP33" s="189"/>
      <c r="CQ33" s="189"/>
      <c r="CR33" s="189"/>
      <c r="CS33" s="189"/>
      <c r="CT33" s="189"/>
      <c r="CU33" s="189"/>
      <c r="CV33" s="189"/>
      <c r="CW33" s="189"/>
      <c r="CX33" s="189"/>
      <c r="CY33" s="189"/>
      <c r="CZ33" s="189"/>
    </row>
    <row r="34" spans="1:104" ht="16.5" x14ac:dyDescent="0.3">
      <c r="D34" s="376"/>
      <c r="E34" s="376"/>
      <c r="F34" s="376"/>
      <c r="G34" s="376"/>
      <c r="H34" s="376"/>
      <c r="I34" s="376"/>
      <c r="J34" s="376"/>
      <c r="K34" s="376"/>
      <c r="L34" s="376"/>
      <c r="M34" s="376"/>
      <c r="N34" s="376"/>
      <c r="O34" s="376"/>
      <c r="P34" s="376"/>
      <c r="Q34" s="376"/>
      <c r="R34" s="376"/>
      <c r="S34" s="376"/>
      <c r="T34" s="376"/>
      <c r="U34" s="376"/>
      <c r="V34" s="376"/>
      <c r="W34" s="376"/>
      <c r="X34" s="376"/>
      <c r="Y34" s="376"/>
      <c r="Z34" s="376"/>
      <c r="AA34" s="376"/>
      <c r="AB34" s="376"/>
      <c r="AC34" s="376"/>
      <c r="AD34" s="376"/>
      <c r="AE34" s="376"/>
      <c r="AF34" s="376"/>
      <c r="AG34" s="376"/>
      <c r="AH34" s="376"/>
      <c r="AI34" s="376"/>
      <c r="AJ34" s="376"/>
      <c r="AK34" s="376"/>
      <c r="AL34" s="376"/>
      <c r="AM34" s="376"/>
      <c r="AN34" s="376"/>
      <c r="AO34" s="376"/>
      <c r="AP34" s="376"/>
      <c r="AQ34" s="189"/>
      <c r="AR34" s="189"/>
      <c r="AS34" s="189"/>
      <c r="AT34" s="193" t="e">
        <f>INDEX(DATOS!B:B,MATCH(VALUE(AU13),DATOS!C:C,0),1)</f>
        <v>#VALUE!</v>
      </c>
      <c r="AU34" s="189" t="str">
        <f>IFERROR(ROW(INDEX(DATOS!B:B, MATCH(carp, DATOS!B:B, 0))),"")</f>
        <v/>
      </c>
      <c r="AV34" s="189"/>
      <c r="AW34" s="189"/>
      <c r="AX34" s="189"/>
      <c r="AY34" s="189"/>
      <c r="AZ34" s="189"/>
      <c r="BA34" s="189"/>
      <c r="BB34" s="189"/>
      <c r="BC34" s="189"/>
      <c r="BD34" s="189"/>
      <c r="BE34" s="189"/>
      <c r="BF34" s="189"/>
      <c r="BG34" s="189"/>
      <c r="BH34" s="194"/>
      <c r="BI34" s="194">
        <v>12</v>
      </c>
      <c r="BJ34" s="194" t="s">
        <v>193</v>
      </c>
      <c r="BK34" s="194"/>
      <c r="BL34" s="189"/>
      <c r="BM34" s="189"/>
      <c r="BN34" s="189"/>
      <c r="BO34" s="189"/>
      <c r="BP34" s="189"/>
      <c r="BQ34" s="189"/>
      <c r="BR34" s="189"/>
      <c r="BS34" s="189"/>
      <c r="BT34" s="189"/>
      <c r="BU34" s="189"/>
      <c r="BV34" s="189"/>
      <c r="BW34" s="189"/>
      <c r="BX34" s="189"/>
      <c r="BY34" s="189"/>
      <c r="BZ34" s="189"/>
      <c r="CA34" s="189"/>
      <c r="CB34" s="189"/>
      <c r="CC34" s="189">
        <v>3</v>
      </c>
      <c r="CD34" s="189" t="s">
        <v>184</v>
      </c>
      <c r="CE34" s="189"/>
      <c r="CF34" s="189"/>
      <c r="CG34" s="189"/>
      <c r="CH34" s="189"/>
      <c r="CI34" s="189"/>
      <c r="CJ34" s="189"/>
      <c r="CK34" s="189"/>
      <c r="CL34" s="189"/>
      <c r="CM34" s="189"/>
      <c r="CN34" s="189"/>
      <c r="CO34" s="189"/>
      <c r="CP34" s="189"/>
      <c r="CQ34" s="189"/>
      <c r="CR34" s="189"/>
      <c r="CS34" s="189"/>
      <c r="CT34" s="189"/>
      <c r="CU34" s="189"/>
      <c r="CV34" s="189"/>
      <c r="CW34" s="189"/>
      <c r="CX34" s="189"/>
      <c r="CY34" s="189"/>
      <c r="CZ34" s="189"/>
    </row>
    <row r="35" spans="1:104" ht="1.5" customHeight="1" x14ac:dyDescent="0.3">
      <c r="D35" s="376"/>
      <c r="E35" s="376"/>
      <c r="F35" s="376"/>
      <c r="G35" s="376"/>
      <c r="H35" s="376"/>
      <c r="I35" s="376"/>
      <c r="J35" s="376"/>
      <c r="K35" s="376"/>
      <c r="L35" s="376"/>
      <c r="M35" s="376"/>
      <c r="N35" s="376"/>
      <c r="O35" s="376"/>
      <c r="P35" s="376"/>
      <c r="Q35" s="376"/>
      <c r="R35" s="376"/>
      <c r="S35" s="376"/>
      <c r="T35" s="376"/>
      <c r="U35" s="376"/>
      <c r="V35" s="376"/>
      <c r="W35" s="376"/>
      <c r="X35" s="376"/>
      <c r="Y35" s="376"/>
      <c r="Z35" s="376"/>
      <c r="AA35" s="376"/>
      <c r="AB35" s="376"/>
      <c r="AC35" s="376"/>
      <c r="AD35" s="376"/>
      <c r="AE35" s="376"/>
      <c r="AF35" s="376"/>
      <c r="AG35" s="376"/>
      <c r="AH35" s="376"/>
      <c r="AI35" s="376"/>
      <c r="AJ35" s="376"/>
      <c r="AK35" s="376"/>
      <c r="AL35" s="376"/>
      <c r="AM35" s="376"/>
      <c r="AN35" s="376"/>
      <c r="AO35" s="376"/>
      <c r="AP35" s="376"/>
      <c r="AQ35" s="189"/>
      <c r="AR35" s="189"/>
      <c r="AS35" s="193"/>
      <c r="AT35" s="193"/>
      <c r="AU35" s="189"/>
      <c r="AV35" s="189"/>
      <c r="AW35" s="189"/>
      <c r="AX35" s="189"/>
      <c r="AY35" s="189"/>
      <c r="AZ35" s="189"/>
      <c r="BA35" s="189"/>
      <c r="BB35" s="189"/>
      <c r="BC35" s="189"/>
      <c r="BD35" s="189"/>
      <c r="BE35" s="189"/>
      <c r="BF35" s="189"/>
      <c r="BG35" s="189"/>
      <c r="BH35" s="194"/>
      <c r="BI35" s="194"/>
      <c r="BJ35" s="194" t="str">
        <f>IFERROR(IF(INDEX(DATOS!E:E,MATCH(VALUE(REINSCRIPCION!AU13),DATOS!C:C,0),1)=0,"",INDEX(DATOS!E:E,MATCH(VALUE(REINSCRIPCION!AU13),DATOS!C:C,0),1)),"")</f>
        <v/>
      </c>
      <c r="BK35" s="194"/>
      <c r="BL35" s="189"/>
      <c r="BM35" s="189"/>
      <c r="BN35" s="189"/>
      <c r="BO35" s="189"/>
      <c r="BP35" s="189"/>
      <c r="BQ35" s="189"/>
      <c r="BR35" s="189"/>
      <c r="BS35" s="189"/>
      <c r="BT35" s="189"/>
      <c r="BU35" s="189"/>
      <c r="BV35" s="189"/>
      <c r="BW35" s="189"/>
      <c r="BX35" s="189"/>
      <c r="BY35" s="189"/>
      <c r="BZ35" s="189"/>
      <c r="CA35" s="189"/>
      <c r="CB35" s="189"/>
      <c r="CC35" s="189">
        <v>4</v>
      </c>
      <c r="CD35" s="189" t="s">
        <v>185</v>
      </c>
      <c r="CE35" s="189"/>
      <c r="CF35" s="189"/>
      <c r="CG35" s="189"/>
      <c r="CH35" s="189"/>
      <c r="CI35" s="189"/>
      <c r="CJ35" s="189"/>
      <c r="CK35" s="189"/>
      <c r="CL35" s="189"/>
      <c r="CM35" s="189"/>
      <c r="CN35" s="189"/>
      <c r="CO35" s="189"/>
      <c r="CP35" s="189"/>
      <c r="CQ35" s="189"/>
      <c r="CR35" s="189"/>
      <c r="CS35" s="189"/>
      <c r="CT35" s="189"/>
      <c r="CU35" s="189"/>
      <c r="CV35" s="189"/>
      <c r="CW35" s="189"/>
      <c r="CX35" s="189"/>
      <c r="CY35" s="189"/>
      <c r="CZ35" s="189"/>
    </row>
    <row r="36" spans="1:104" ht="120.75" customHeight="1" x14ac:dyDescent="0.3">
      <c r="D36" s="376"/>
      <c r="E36" s="376"/>
      <c r="F36" s="376"/>
      <c r="G36" s="376"/>
      <c r="H36" s="376"/>
      <c r="I36" s="376"/>
      <c r="J36" s="376"/>
      <c r="K36" s="376"/>
      <c r="L36" s="376"/>
      <c r="M36" s="376"/>
      <c r="N36" s="376"/>
      <c r="O36" s="376"/>
      <c r="P36" s="376"/>
      <c r="Q36" s="376"/>
      <c r="R36" s="376"/>
      <c r="S36" s="376"/>
      <c r="T36" s="376"/>
      <c r="U36" s="376"/>
      <c r="V36" s="376"/>
      <c r="W36" s="376"/>
      <c r="X36" s="376"/>
      <c r="Y36" s="376"/>
      <c r="Z36" s="376"/>
      <c r="AA36" s="376"/>
      <c r="AB36" s="376"/>
      <c r="AC36" s="376"/>
      <c r="AD36" s="376"/>
      <c r="AE36" s="376"/>
      <c r="AF36" s="376"/>
      <c r="AG36" s="376"/>
      <c r="AH36" s="376"/>
      <c r="AI36" s="376"/>
      <c r="AJ36" s="376"/>
      <c r="AK36" s="376"/>
      <c r="AL36" s="376"/>
      <c r="AM36" s="376"/>
      <c r="AN36" s="376"/>
      <c r="AO36" s="376"/>
      <c r="AP36" s="376"/>
      <c r="AQ36" s="189"/>
      <c r="AR36" s="189"/>
      <c r="AS36" s="193"/>
      <c r="AT36" s="193"/>
      <c r="AU36" s="189"/>
      <c r="AV36" s="189"/>
      <c r="AW36" s="189"/>
      <c r="AX36" s="189"/>
      <c r="AY36" s="189"/>
      <c r="AZ36" s="189"/>
      <c r="BA36" s="189"/>
      <c r="BB36" s="189"/>
      <c r="BC36" s="189"/>
      <c r="BD36" s="189"/>
      <c r="BE36" s="189"/>
      <c r="BF36" s="189"/>
      <c r="BG36" s="189"/>
      <c r="BH36" s="194"/>
      <c r="BI36" s="194"/>
      <c r="BJ36" s="194" t="str">
        <f>IFERROR(IF(INDEX(DATOS!D:D,MATCH(VALUE(REINSCRIPCION!AU13),DATOS!C:C,0),1)=0,"",INDEX(DATOS!D:D,MATCH(VALUE(REINSCRIPCION!AU13),DATOS!C:C,0),1)),"")</f>
        <v/>
      </c>
      <c r="BK36" s="194"/>
      <c r="BL36" s="189"/>
      <c r="BM36" s="189"/>
      <c r="BN36" s="189"/>
      <c r="BO36" s="189"/>
      <c r="BP36" s="189"/>
      <c r="BQ36" s="189"/>
      <c r="BR36" s="189"/>
      <c r="BS36" s="189"/>
      <c r="BT36" s="189"/>
      <c r="BU36" s="189"/>
      <c r="BV36" s="189"/>
      <c r="BW36" s="189"/>
      <c r="BX36" s="189"/>
      <c r="BY36" s="189"/>
      <c r="BZ36" s="189"/>
      <c r="CA36" s="189"/>
      <c r="CB36" s="189"/>
      <c r="CC36" s="189">
        <v>5</v>
      </c>
      <c r="CD36" s="189" t="s">
        <v>186</v>
      </c>
      <c r="CE36" s="189"/>
      <c r="CF36" s="189"/>
      <c r="CG36" s="189"/>
      <c r="CH36" s="189"/>
      <c r="CI36" s="189"/>
      <c r="CJ36" s="189"/>
      <c r="CK36" s="189"/>
      <c r="CL36" s="189"/>
      <c r="CM36" s="189"/>
      <c r="CN36" s="189"/>
      <c r="CO36" s="189"/>
      <c r="CP36" s="189"/>
      <c r="CQ36" s="189"/>
      <c r="CR36" s="189"/>
      <c r="CS36" s="189"/>
      <c r="CT36" s="189"/>
      <c r="CU36" s="189"/>
      <c r="CV36" s="189"/>
      <c r="CW36" s="189"/>
      <c r="CX36" s="189"/>
      <c r="CY36" s="189"/>
      <c r="CZ36" s="189"/>
    </row>
    <row r="37" spans="1:104" ht="5.25" customHeight="1" x14ac:dyDescent="0.3">
      <c r="D37" s="190"/>
      <c r="E37" s="190"/>
      <c r="F37" s="190"/>
      <c r="G37" s="190"/>
      <c r="H37" s="190"/>
      <c r="I37" s="190"/>
      <c r="J37" s="190"/>
      <c r="K37" s="190"/>
      <c r="L37" s="190"/>
      <c r="M37" s="190"/>
      <c r="N37" s="190"/>
      <c r="O37" s="190"/>
      <c r="P37" s="190"/>
      <c r="Q37" s="190"/>
      <c r="R37" s="190"/>
      <c r="S37" s="190"/>
      <c r="T37" s="190"/>
      <c r="U37" s="199"/>
      <c r="V37" s="199"/>
      <c r="W37" s="199"/>
      <c r="X37" s="199"/>
      <c r="Y37" s="199"/>
      <c r="Z37" s="199"/>
      <c r="AA37" s="199"/>
      <c r="AB37" s="199"/>
      <c r="AC37" s="199"/>
      <c r="AD37" s="189"/>
      <c r="AE37" s="199"/>
      <c r="AF37" s="189"/>
      <c r="AG37" s="189"/>
      <c r="AH37" s="189"/>
      <c r="AI37" s="189"/>
      <c r="AJ37" s="189"/>
      <c r="AK37" s="189"/>
      <c r="AL37" s="189"/>
      <c r="AM37" s="189"/>
      <c r="AN37" s="189"/>
      <c r="AO37" s="189"/>
      <c r="AP37" s="189"/>
      <c r="AQ37" s="189"/>
      <c r="AR37" s="189"/>
      <c r="AS37" s="193"/>
      <c r="AT37" s="193"/>
      <c r="AU37" s="189"/>
      <c r="AV37" s="189"/>
      <c r="AW37" s="189"/>
      <c r="AX37" s="189"/>
      <c r="AY37" s="189"/>
      <c r="AZ37" s="189"/>
      <c r="BA37" s="189"/>
      <c r="BB37" s="189"/>
      <c r="BC37" s="189"/>
      <c r="BD37" s="189"/>
      <c r="BE37" s="189"/>
      <c r="BF37" s="189"/>
      <c r="BG37" s="189"/>
      <c r="BH37" s="194"/>
      <c r="BI37" s="194"/>
      <c r="BJ37" s="194" t="str">
        <f>IFERROR(IF(INDEX(DATOS!H:H,MATCH(VALUE(REINSCRIPCION!AU13),DATOS!C:C,0),1)=0,"",INDEX(DATOS!H:H,MATCH(VALUE(REINSCRIPCION!AU13),DATOS!C:C,0),1)),"")</f>
        <v/>
      </c>
      <c r="BK37" s="194"/>
      <c r="BL37" s="189"/>
      <c r="BM37" s="189"/>
      <c r="BN37" s="189"/>
      <c r="BO37" s="189"/>
      <c r="BP37" s="189"/>
      <c r="BQ37" s="189"/>
      <c r="BR37" s="189"/>
      <c r="BS37" s="189"/>
      <c r="BT37" s="189"/>
      <c r="BU37" s="189"/>
      <c r="BV37" s="189"/>
      <c r="BW37" s="189"/>
      <c r="BX37" s="189"/>
      <c r="BY37" s="189"/>
      <c r="BZ37" s="189"/>
      <c r="CA37" s="189"/>
      <c r="CB37" s="189"/>
      <c r="CC37" s="189">
        <v>6</v>
      </c>
      <c r="CD37" s="189" t="s">
        <v>187</v>
      </c>
      <c r="CE37" s="189"/>
      <c r="CF37" s="189"/>
      <c r="CG37" s="189"/>
      <c r="CH37" s="189"/>
      <c r="CI37" s="189"/>
      <c r="CJ37" s="189"/>
      <c r="CK37" s="189"/>
      <c r="CL37" s="189"/>
      <c r="CM37" s="189"/>
      <c r="CN37" s="189"/>
      <c r="CO37" s="189"/>
      <c r="CP37" s="189"/>
      <c r="CQ37" s="189"/>
      <c r="CR37" s="189"/>
      <c r="CS37" s="189"/>
      <c r="CT37" s="189"/>
      <c r="CU37" s="189"/>
      <c r="CV37" s="189"/>
      <c r="CW37" s="189"/>
      <c r="CX37" s="189"/>
      <c r="CY37" s="189"/>
      <c r="CZ37" s="189"/>
    </row>
    <row r="38" spans="1:104" ht="15" customHeight="1" x14ac:dyDescent="0.3">
      <c r="A38" s="377" t="s">
        <v>10519</v>
      </c>
      <c r="B38" s="377"/>
      <c r="C38" s="377"/>
      <c r="D38" s="377"/>
      <c r="E38" s="377"/>
      <c r="F38" s="377"/>
      <c r="G38" s="377"/>
      <c r="H38" s="377"/>
      <c r="I38" s="377"/>
      <c r="J38" s="379" t="str">
        <f>AT33</f>
        <v/>
      </c>
      <c r="K38" s="379"/>
      <c r="L38" s="379"/>
      <c r="M38" s="379"/>
      <c r="N38" s="231" t="s">
        <v>10584</v>
      </c>
      <c r="O38" s="190"/>
      <c r="P38" s="190"/>
      <c r="Q38" s="190"/>
      <c r="S38" s="190"/>
      <c r="T38" s="241" t="s">
        <v>10589</v>
      </c>
      <c r="V38" s="199"/>
      <c r="W38" s="199"/>
      <c r="X38" s="199"/>
      <c r="AC38" s="378" t="str">
        <f>IF(J38="","",BK38)</f>
        <v/>
      </c>
      <c r="AD38" s="378"/>
      <c r="AE38" s="378"/>
      <c r="AF38" s="378"/>
      <c r="AG38" s="378"/>
      <c r="AH38" s="241" t="s">
        <v>10588</v>
      </c>
      <c r="AI38" s="189"/>
      <c r="AO38" s="189"/>
      <c r="AP38" s="189"/>
      <c r="AQ38" s="189"/>
      <c r="AR38" s="189"/>
      <c r="AS38" s="212"/>
      <c r="AT38" s="212"/>
      <c r="AU38" s="212"/>
      <c r="AV38" s="212"/>
      <c r="AW38" s="189"/>
      <c r="AX38" s="189"/>
      <c r="AY38" s="189"/>
      <c r="AZ38" s="189"/>
      <c r="BA38" s="189"/>
      <c r="BB38" s="189"/>
      <c r="BC38" s="189"/>
      <c r="BD38" s="189"/>
      <c r="BE38" s="189"/>
      <c r="BF38" s="189"/>
      <c r="BG38" s="189"/>
      <c r="BH38" s="194"/>
      <c r="BI38" s="194"/>
      <c r="BJ38" s="194" t="str">
        <f>IFERROR(INDEX(DATOS!AD:AD,MATCH(VALUE(REINSCRIPCION!AU13),DATOS!C:C,0),1),"")</f>
        <v/>
      </c>
      <c r="BK38" s="213" t="str">
        <f>IF(BJ38="","",(BJ38*0.746*365*24)*0.75+438)</f>
        <v/>
      </c>
      <c r="BL38" s="189"/>
      <c r="BM38" s="189"/>
      <c r="BN38" s="189"/>
      <c r="BO38" s="189"/>
      <c r="BP38" s="189"/>
      <c r="BQ38" s="189"/>
      <c r="BR38" s="189"/>
      <c r="BS38" s="189"/>
      <c r="BT38" s="189"/>
      <c r="BU38" s="189"/>
      <c r="BV38" s="189"/>
      <c r="BW38" s="189"/>
      <c r="BX38" s="189"/>
      <c r="BY38" s="189"/>
      <c r="BZ38" s="189"/>
      <c r="CA38" s="189"/>
      <c r="CB38" s="189"/>
      <c r="CC38" s="189">
        <v>7</v>
      </c>
      <c r="CD38" s="189" t="s">
        <v>188</v>
      </c>
      <c r="CE38" s="189"/>
      <c r="CF38" s="189"/>
      <c r="CG38" s="189"/>
      <c r="CH38" s="189"/>
      <c r="CI38" s="189"/>
      <c r="CJ38" s="189"/>
      <c r="CK38" s="189"/>
      <c r="CL38" s="189"/>
      <c r="CM38" s="189"/>
      <c r="CN38" s="189"/>
      <c r="CO38" s="189"/>
      <c r="CP38" s="189"/>
      <c r="CQ38" s="189"/>
      <c r="CR38" s="189"/>
      <c r="CS38" s="189"/>
      <c r="CT38" s="189"/>
      <c r="CU38" s="189"/>
      <c r="CV38" s="189"/>
      <c r="CW38" s="189"/>
      <c r="CX38" s="189"/>
      <c r="CY38" s="189"/>
      <c r="CZ38" s="189"/>
    </row>
    <row r="39" spans="1:104" ht="15" hidden="1" customHeight="1" x14ac:dyDescent="0.3">
      <c r="D39" s="189"/>
      <c r="E39" s="214"/>
      <c r="F39" s="214"/>
      <c r="G39" s="214"/>
      <c r="H39" s="214"/>
      <c r="I39" s="214"/>
      <c r="J39" s="215"/>
      <c r="K39" s="215"/>
      <c r="L39" s="215"/>
      <c r="M39" s="215"/>
      <c r="N39" s="190"/>
      <c r="O39" s="190"/>
      <c r="P39" s="190"/>
      <c r="Q39" s="190"/>
      <c r="R39" s="190"/>
      <c r="S39" s="190"/>
      <c r="T39" s="190"/>
      <c r="U39" s="199"/>
      <c r="V39" s="199"/>
      <c r="W39" s="199"/>
      <c r="X39" s="199"/>
      <c r="Y39" s="199"/>
      <c r="Z39" s="199"/>
      <c r="AA39" s="199"/>
      <c r="AB39" s="199"/>
      <c r="AC39" s="199"/>
      <c r="AD39" s="189"/>
      <c r="AE39" s="199"/>
      <c r="AF39" s="189"/>
      <c r="AG39" s="189"/>
      <c r="AH39" s="189"/>
      <c r="AI39" s="189"/>
      <c r="AJ39" s="189"/>
      <c r="AK39" s="189"/>
      <c r="AL39" s="189"/>
      <c r="AM39" s="189"/>
      <c r="AN39" s="189"/>
      <c r="AO39" s="189"/>
      <c r="AP39" s="189"/>
      <c r="AQ39" s="189"/>
      <c r="AR39" s="189"/>
      <c r="AS39" s="189"/>
      <c r="AT39" s="189"/>
      <c r="AU39" s="189"/>
      <c r="AV39" s="189"/>
      <c r="AW39" s="189"/>
      <c r="AX39" s="189"/>
      <c r="AY39" s="189"/>
      <c r="AZ39" s="189"/>
      <c r="BA39" s="189"/>
      <c r="BB39" s="189"/>
      <c r="BC39" s="189"/>
      <c r="BD39" s="189"/>
      <c r="BE39" s="189"/>
      <c r="BF39" s="189"/>
      <c r="BG39" s="189"/>
      <c r="BH39" s="194"/>
      <c r="BI39" s="194"/>
      <c r="BJ39" s="194" t="str">
        <f>IFERROR(IF(INDEX(DATOS!D:D,MATCH(VALUE(REINSCRIPCION!AU13),DATOS!C:C,0),1)=0,"",INDEX(DATOS!D:D,MATCH(VALUE(REINSCRIPCION!AU13),DATOS!C:C,0),1)),"")</f>
        <v/>
      </c>
      <c r="BK39" s="194"/>
      <c r="BL39" s="189"/>
      <c r="BM39" s="189"/>
      <c r="BN39" s="189"/>
      <c r="BO39" s="189"/>
      <c r="BP39" s="189"/>
      <c r="BQ39" s="189"/>
      <c r="BR39" s="189"/>
      <c r="BS39" s="189"/>
      <c r="BT39" s="189"/>
      <c r="BU39" s="189"/>
      <c r="BV39" s="189"/>
      <c r="BW39" s="189"/>
      <c r="BX39" s="189"/>
      <c r="BY39" s="189"/>
      <c r="BZ39" s="189"/>
      <c r="CA39" s="189"/>
      <c r="CB39" s="189"/>
      <c r="CC39" s="189">
        <v>8</v>
      </c>
      <c r="CD39" s="189" t="s">
        <v>189</v>
      </c>
      <c r="CE39" s="189"/>
      <c r="CF39" s="189"/>
      <c r="CG39" s="189"/>
      <c r="CH39" s="189"/>
      <c r="CI39" s="189"/>
      <c r="CJ39" s="189"/>
      <c r="CK39" s="189"/>
      <c r="CL39" s="189"/>
      <c r="CM39" s="189"/>
      <c r="CN39" s="189"/>
      <c r="CO39" s="189"/>
      <c r="CP39" s="189"/>
      <c r="CQ39" s="189"/>
      <c r="CR39" s="189"/>
      <c r="CS39" s="189"/>
      <c r="CT39" s="189"/>
      <c r="CU39" s="189"/>
      <c r="CV39" s="189"/>
      <c r="CW39" s="189"/>
      <c r="CX39" s="189"/>
      <c r="CY39" s="189"/>
      <c r="CZ39" s="189"/>
    </row>
    <row r="40" spans="1:104" ht="5.25" customHeight="1" x14ac:dyDescent="0.3">
      <c r="D40" s="196"/>
      <c r="E40" s="190"/>
      <c r="F40" s="190"/>
      <c r="G40" s="190"/>
      <c r="H40" s="190"/>
      <c r="I40" s="190"/>
      <c r="J40" s="190"/>
      <c r="K40" s="190"/>
      <c r="L40" s="190"/>
      <c r="M40" s="190"/>
      <c r="N40" s="190"/>
      <c r="O40" s="190"/>
      <c r="P40" s="190"/>
      <c r="Q40" s="190"/>
      <c r="R40" s="190"/>
      <c r="S40" s="190"/>
      <c r="T40" s="190"/>
      <c r="U40" s="199"/>
      <c r="V40" s="199"/>
      <c r="W40" s="199"/>
      <c r="X40" s="199"/>
      <c r="Y40" s="199"/>
      <c r="Z40" s="199"/>
      <c r="AA40" s="199"/>
      <c r="AB40" s="199"/>
      <c r="AC40" s="199"/>
      <c r="AD40" s="189"/>
      <c r="AE40" s="199"/>
      <c r="AF40" s="189"/>
      <c r="AG40" s="189"/>
      <c r="AH40" s="189"/>
      <c r="AI40" s="189"/>
      <c r="AJ40" s="189"/>
      <c r="AK40" s="189"/>
      <c r="AL40" s="189"/>
      <c r="AM40" s="189"/>
      <c r="AN40" s="189"/>
      <c r="AO40" s="189"/>
      <c r="AP40" s="189"/>
      <c r="AQ40" s="189"/>
      <c r="AR40" s="189"/>
      <c r="AS40" s="193"/>
      <c r="AT40" s="193"/>
      <c r="AU40" s="189"/>
      <c r="AV40" s="189"/>
      <c r="AW40" s="189"/>
      <c r="AX40" s="189"/>
      <c r="AY40" s="189"/>
      <c r="AZ40" s="189"/>
      <c r="BA40" s="189"/>
      <c r="BB40" s="189"/>
      <c r="BC40" s="189"/>
      <c r="BD40" s="189"/>
      <c r="BE40" s="189"/>
      <c r="BF40" s="189"/>
      <c r="BG40" s="189"/>
      <c r="BH40" s="193"/>
      <c r="BI40" s="189" t="str">
        <f>IFERROR(IF(INDEX(DATOS!AZ:AZ,MATCH(VALUE(REINSCRIPCION!AU13),DATOS!C:C,0),1)="","",INDEX(DATOS!AZ:AZ,MATCH(VALUE(REINSCRIPCION!AU13),DATOS!C:C,0),1)),"")</f>
        <v/>
      </c>
      <c r="BJ40" s="194" t="str">
        <f>IFERROR(INDEX(DATOS!Y:Y,MATCH(VALUE(REINSCRIPCION!AU13),DATOS!C:C,0),1)&amp; " Has.","")</f>
        <v/>
      </c>
      <c r="BK40" s="189"/>
      <c r="BL40" s="189"/>
      <c r="BM40" s="189"/>
      <c r="BN40" s="189"/>
      <c r="BO40" s="189"/>
      <c r="BP40" s="189"/>
      <c r="BQ40" s="189"/>
      <c r="BR40" s="189"/>
      <c r="BS40" s="189"/>
      <c r="BT40" s="189"/>
      <c r="BU40" s="189"/>
      <c r="BV40" s="189"/>
      <c r="BW40" s="189"/>
      <c r="BX40" s="189"/>
      <c r="BY40" s="189"/>
      <c r="BZ40" s="189"/>
      <c r="CA40" s="189"/>
      <c r="CB40" s="189"/>
      <c r="CC40" s="189">
        <v>9</v>
      </c>
      <c r="CD40" s="189" t="s">
        <v>191</v>
      </c>
      <c r="CE40" s="189"/>
      <c r="CF40" s="189"/>
      <c r="CG40" s="189"/>
      <c r="CH40" s="189"/>
      <c r="CI40" s="189"/>
      <c r="CJ40" s="189"/>
      <c r="CK40" s="189"/>
      <c r="CL40" s="189"/>
      <c r="CM40" s="189"/>
      <c r="CN40" s="189"/>
      <c r="CO40" s="189"/>
      <c r="CP40" s="189"/>
      <c r="CQ40" s="189"/>
      <c r="CR40" s="189"/>
      <c r="CS40" s="189"/>
      <c r="CT40" s="189"/>
      <c r="CU40" s="189"/>
      <c r="CV40" s="189"/>
      <c r="CW40" s="189"/>
      <c r="CX40" s="189"/>
      <c r="CY40" s="189"/>
      <c r="CZ40" s="189"/>
    </row>
    <row r="41" spans="1:104" ht="16.5" x14ac:dyDescent="0.3">
      <c r="D41" s="190" t="s">
        <v>10571</v>
      </c>
      <c r="E41" s="190"/>
      <c r="F41" s="190"/>
      <c r="G41" s="190"/>
      <c r="H41" s="190"/>
      <c r="I41" s="190"/>
      <c r="J41" s="190"/>
      <c r="K41" s="190"/>
      <c r="L41" s="190"/>
      <c r="M41" s="190"/>
      <c r="N41" s="190"/>
      <c r="O41" s="190"/>
      <c r="P41" s="190"/>
      <c r="Q41" s="190"/>
      <c r="R41" s="190"/>
      <c r="S41" s="190"/>
      <c r="T41" s="190"/>
      <c r="U41" s="199"/>
      <c r="V41" s="199"/>
      <c r="W41" s="199"/>
      <c r="X41" s="199"/>
      <c r="Y41" s="199"/>
      <c r="Z41" s="199"/>
      <c r="AA41" s="199"/>
      <c r="AB41" s="199"/>
      <c r="AC41" s="199"/>
      <c r="AD41" s="189"/>
      <c r="AE41" s="199"/>
      <c r="AF41" s="189"/>
      <c r="AG41" s="189"/>
      <c r="AH41" s="189"/>
      <c r="AI41" s="189"/>
      <c r="AJ41" s="189"/>
      <c r="AK41" s="189"/>
      <c r="AL41" s="189"/>
      <c r="AM41" s="189"/>
      <c r="AN41" s="189"/>
      <c r="AO41" s="189"/>
      <c r="AP41" s="189"/>
      <c r="AQ41" s="189"/>
      <c r="AR41" s="189"/>
      <c r="AS41" s="193"/>
      <c r="AT41" s="193"/>
      <c r="AU41" s="189"/>
      <c r="AV41" s="189"/>
      <c r="AW41" s="189"/>
      <c r="AX41" s="189"/>
      <c r="AY41" s="189"/>
      <c r="AZ41" s="189"/>
      <c r="BA41" s="189"/>
      <c r="BB41" s="189"/>
      <c r="BC41" s="189"/>
      <c r="BD41" s="189"/>
      <c r="BE41" s="189"/>
      <c r="BF41" s="189"/>
      <c r="BG41" s="189"/>
      <c r="BH41" s="189"/>
      <c r="BI41" s="189" t="str">
        <f>IFERROR(IF(INDEX(DATOS!AC:AC,MATCH(VALUE(REINSCRIPCION!AU13),DATOS!C:C,0),1)="","",INDEX(DATOS!AC:AC,MATCH(VALUE(REINSCRIPCION!AU13),DATOS!C:C,0),1)),"")</f>
        <v/>
      </c>
      <c r="BJ41" s="189" t="str">
        <f>IFERROR(INDEX(DATOS!M:M,MATCH(VALUE(REINSCRIPCION!AU13),DATOS!C:C,0),1),"")</f>
        <v/>
      </c>
      <c r="BK41" s="189"/>
      <c r="BL41" s="189"/>
      <c r="BM41" s="189"/>
      <c r="BN41" s="189"/>
      <c r="BO41" s="189"/>
      <c r="BP41" s="189"/>
      <c r="BQ41" s="189"/>
      <c r="BR41" s="189"/>
      <c r="BS41" s="189"/>
      <c r="BT41" s="189"/>
      <c r="BU41" s="189"/>
      <c r="BV41" s="189"/>
      <c r="BW41" s="189"/>
      <c r="BX41" s="189"/>
      <c r="BY41" s="189"/>
      <c r="BZ41" s="189"/>
      <c r="CA41" s="189"/>
      <c r="CB41" s="189"/>
      <c r="CC41" s="189">
        <v>10</v>
      </c>
      <c r="CD41" s="189" t="s">
        <v>190</v>
      </c>
      <c r="CE41" s="189"/>
      <c r="CF41" s="189"/>
      <c r="CG41" s="189"/>
      <c r="CH41" s="189"/>
      <c r="CI41" s="189"/>
      <c r="CJ41" s="189"/>
      <c r="CK41" s="189"/>
      <c r="CL41" s="189"/>
      <c r="CM41" s="189"/>
      <c r="CN41" s="189"/>
      <c r="CO41" s="189"/>
      <c r="CP41" s="189"/>
      <c r="CQ41" s="189"/>
      <c r="CR41" s="189"/>
      <c r="CS41" s="189"/>
      <c r="CT41" s="189"/>
      <c r="CU41" s="189"/>
      <c r="CV41" s="189"/>
      <c r="CW41" s="189"/>
      <c r="CX41" s="189"/>
      <c r="CY41" s="189"/>
      <c r="CZ41" s="189"/>
    </row>
    <row r="42" spans="1:104" ht="15" customHeight="1" x14ac:dyDescent="0.3">
      <c r="D42" s="369" t="s">
        <v>10572</v>
      </c>
      <c r="E42" s="370"/>
      <c r="F42" s="370"/>
      <c r="G42" s="370"/>
      <c r="H42" s="370"/>
      <c r="I42" s="370"/>
      <c r="J42" s="370"/>
      <c r="K42" s="370"/>
      <c r="L42" s="370"/>
      <c r="M42" s="370"/>
      <c r="N42" s="370"/>
      <c r="O42" s="370"/>
      <c r="P42" s="370"/>
      <c r="Q42" s="370"/>
      <c r="R42" s="370"/>
      <c r="S42" s="370"/>
      <c r="T42" s="370"/>
      <c r="U42" s="370"/>
      <c r="V42" s="370"/>
      <c r="W42" s="371"/>
      <c r="X42" s="369" t="s">
        <v>10573</v>
      </c>
      <c r="Y42" s="370"/>
      <c r="Z42" s="370"/>
      <c r="AA42" s="370"/>
      <c r="AB42" s="370"/>
      <c r="AC42" s="370"/>
      <c r="AD42" s="370"/>
      <c r="AE42" s="370"/>
      <c r="AF42" s="370"/>
      <c r="AG42" s="370"/>
      <c r="AH42" s="370"/>
      <c r="AI42" s="370"/>
      <c r="AJ42" s="370"/>
      <c r="AK42" s="370"/>
      <c r="AL42" s="370"/>
      <c r="AM42" s="370"/>
      <c r="AN42" s="370"/>
      <c r="AO42" s="370"/>
      <c r="AP42" s="371"/>
      <c r="AQ42" s="189"/>
      <c r="AR42" s="189"/>
      <c r="AS42" s="193"/>
      <c r="AT42" s="193"/>
      <c r="AU42" s="189"/>
      <c r="AV42" s="189"/>
      <c r="AW42" s="189"/>
      <c r="AX42" s="189"/>
      <c r="AY42" s="189"/>
      <c r="AZ42" s="189"/>
      <c r="BA42" s="189"/>
      <c r="BB42" s="189"/>
      <c r="BC42" s="189"/>
      <c r="BD42" s="189"/>
      <c r="BE42" s="189"/>
      <c r="BF42" s="189"/>
      <c r="BG42" s="189"/>
      <c r="BH42" s="189"/>
      <c r="BI42" s="189" t="str">
        <f>IFERROR(IF(INDEX(DATOS!AL:AL,MATCH(VALUE(REINSCRIPCION!AU13),DATOS!C:C,0),1)=0,"",INDEX(DATOS!AL:AL,MATCH(VALUE(REINSCRIPCION!AU13),DATOS!C:C,0),1)),"")</f>
        <v/>
      </c>
      <c r="BJ42" s="189" t="str">
        <f>IFERROR(INDEX(DATOS!X:X,MATCH(VALUE(REINSCRIPCION!AU13),DATOS!C:C,0),1),"")</f>
        <v/>
      </c>
      <c r="BK42" s="189"/>
      <c r="BL42" s="189"/>
      <c r="BM42" s="189"/>
      <c r="BN42" s="189"/>
      <c r="BO42" s="189"/>
      <c r="BP42" s="189"/>
      <c r="BQ42" s="189"/>
      <c r="BR42" s="189"/>
      <c r="BS42" s="189"/>
      <c r="BT42" s="189"/>
      <c r="BU42" s="189"/>
      <c r="BV42" s="189"/>
      <c r="BW42" s="189"/>
      <c r="BX42" s="189"/>
      <c r="BY42" s="189"/>
      <c r="BZ42" s="189"/>
      <c r="CA42" s="189"/>
      <c r="CB42" s="189"/>
      <c r="CC42" s="189">
        <v>11</v>
      </c>
      <c r="CD42" s="189" t="s">
        <v>192</v>
      </c>
      <c r="CE42" s="189"/>
      <c r="CF42" s="189"/>
      <c r="CG42" s="189"/>
      <c r="CH42" s="189"/>
      <c r="CI42" s="189"/>
      <c r="CJ42" s="189"/>
      <c r="CK42" s="189"/>
      <c r="CL42" s="189"/>
      <c r="CM42" s="189"/>
      <c r="CN42" s="189"/>
      <c r="CO42" s="189"/>
      <c r="CP42" s="189"/>
      <c r="CQ42" s="189"/>
      <c r="CR42" s="189"/>
      <c r="CS42" s="189"/>
      <c r="CT42" s="189"/>
      <c r="CU42" s="189"/>
      <c r="CV42" s="189"/>
      <c r="CW42" s="189"/>
      <c r="CX42" s="189"/>
      <c r="CY42" s="189"/>
      <c r="CZ42" s="189"/>
    </row>
    <row r="43" spans="1:104" ht="16.5" x14ac:dyDescent="0.3">
      <c r="D43" s="366" t="str">
        <f>PROPER(BI42)</f>
        <v/>
      </c>
      <c r="E43" s="367"/>
      <c r="F43" s="367"/>
      <c r="G43" s="367"/>
      <c r="H43" s="367"/>
      <c r="I43" s="367"/>
      <c r="J43" s="367"/>
      <c r="K43" s="367"/>
      <c r="L43" s="367"/>
      <c r="M43" s="367"/>
      <c r="N43" s="367"/>
      <c r="O43" s="367"/>
      <c r="P43" s="367"/>
      <c r="Q43" s="367"/>
      <c r="R43" s="367"/>
      <c r="S43" s="367"/>
      <c r="T43" s="367"/>
      <c r="U43" s="367"/>
      <c r="V43" s="367"/>
      <c r="W43" s="368"/>
      <c r="X43" s="366" t="str">
        <f>PROPER(BI43)</f>
        <v/>
      </c>
      <c r="Y43" s="367"/>
      <c r="Z43" s="367"/>
      <c r="AA43" s="367"/>
      <c r="AB43" s="367"/>
      <c r="AC43" s="367"/>
      <c r="AD43" s="367"/>
      <c r="AE43" s="367"/>
      <c r="AF43" s="367"/>
      <c r="AG43" s="367"/>
      <c r="AH43" s="367"/>
      <c r="AI43" s="367"/>
      <c r="AJ43" s="367"/>
      <c r="AK43" s="367"/>
      <c r="AL43" s="367"/>
      <c r="AM43" s="367"/>
      <c r="AN43" s="367"/>
      <c r="AO43" s="367"/>
      <c r="AP43" s="368"/>
      <c r="AQ43" s="189"/>
      <c r="AR43" s="189"/>
      <c r="AS43" s="193"/>
      <c r="AT43" s="193"/>
      <c r="AU43" s="189"/>
      <c r="AV43" s="189"/>
      <c r="AW43" s="189"/>
      <c r="AX43" s="189"/>
      <c r="AY43" s="189">
        <v>0</v>
      </c>
      <c r="AZ43" s="189"/>
      <c r="BA43" s="189" t="s">
        <v>106</v>
      </c>
      <c r="BB43" s="189"/>
      <c r="BC43" s="189"/>
      <c r="BD43" s="189"/>
      <c r="BE43" s="189"/>
      <c r="BF43" s="189"/>
      <c r="BG43" s="189"/>
      <c r="BH43" s="189"/>
      <c r="BI43" s="189" t="str">
        <f>IFERROR(IF(INDEX(DATOS!AM:AM,MATCH(VALUE(REINSCRIPCION!AU13),DATOS!C:C,0),1)=0,"",INDEX(DATOS!AM:AM,MATCH(VALUE(REINSCRIPCION!AU13),DATOS!C:C,0),1)),"")</f>
        <v/>
      </c>
      <c r="BJ43" s="189" t="str">
        <f>IFERROR(INDEX(DATOS!T:T,MATCH(VALUE(REINSCRIPCION!AU13),DATOS!C:C,0),1),"")</f>
        <v/>
      </c>
      <c r="BK43" s="189"/>
      <c r="BL43" s="189"/>
      <c r="BM43" s="189"/>
      <c r="BN43" s="189"/>
      <c r="BO43" s="189"/>
      <c r="BP43" s="189"/>
      <c r="BQ43" s="189"/>
      <c r="BR43" s="189"/>
      <c r="BS43" s="189"/>
      <c r="BT43" s="189"/>
      <c r="BU43" s="189"/>
      <c r="BV43" s="189"/>
      <c r="BW43" s="189"/>
      <c r="BX43" s="189"/>
      <c r="BY43" s="189"/>
      <c r="BZ43" s="189"/>
      <c r="CA43" s="189"/>
      <c r="CB43" s="189"/>
      <c r="CC43" s="189">
        <v>12</v>
      </c>
      <c r="CD43" s="189" t="s">
        <v>193</v>
      </c>
      <c r="CE43" s="189"/>
      <c r="CF43" s="189"/>
      <c r="CG43" s="189"/>
      <c r="CH43" s="189"/>
      <c r="CI43" s="189"/>
      <c r="CJ43" s="189"/>
      <c r="CK43" s="189"/>
      <c r="CL43" s="189"/>
      <c r="CM43" s="189"/>
      <c r="CN43" s="189"/>
      <c r="CO43" s="189"/>
      <c r="CP43" s="189"/>
      <c r="CQ43" s="189"/>
      <c r="CR43" s="189"/>
      <c r="CS43" s="189"/>
      <c r="CT43" s="189"/>
      <c r="CU43" s="189"/>
      <c r="CV43" s="189"/>
      <c r="CW43" s="189"/>
      <c r="CX43" s="189"/>
      <c r="CY43" s="189"/>
      <c r="CZ43" s="189"/>
    </row>
    <row r="44" spans="1:104" ht="5.25" customHeight="1" x14ac:dyDescent="0.3">
      <c r="E44" s="190"/>
      <c r="H44" s="189"/>
      <c r="I44" s="189"/>
      <c r="J44" s="189"/>
      <c r="K44" s="189"/>
      <c r="L44" s="189"/>
      <c r="M44" s="189"/>
      <c r="N44" s="189"/>
      <c r="O44" s="189"/>
      <c r="P44" s="189"/>
      <c r="Q44" s="189"/>
      <c r="R44" s="189"/>
      <c r="S44" s="189"/>
      <c r="T44" s="189"/>
      <c r="U44" s="217"/>
      <c r="V44" s="217"/>
      <c r="W44" s="217"/>
      <c r="X44" s="217"/>
      <c r="Y44" s="217"/>
      <c r="AF44" s="217"/>
      <c r="AG44" s="217"/>
      <c r="AH44" s="217"/>
      <c r="AI44" s="217"/>
      <c r="AJ44" s="217"/>
      <c r="AK44" s="217"/>
      <c r="AL44" s="217"/>
      <c r="AM44" s="217"/>
      <c r="AN44" s="218"/>
      <c r="AO44" s="218"/>
      <c r="AP44" s="218"/>
      <c r="AQ44" s="218"/>
      <c r="AR44" s="218"/>
      <c r="AS44" s="193"/>
      <c r="AT44" s="193"/>
      <c r="AU44" s="189"/>
      <c r="AV44" s="189"/>
      <c r="AW44" s="189"/>
      <c r="AX44" s="189"/>
      <c r="AY44" s="189">
        <f t="shared" ref="AY44:AY107" si="0">AY43+AZ44</f>
        <v>0</v>
      </c>
      <c r="AZ44" s="189">
        <f>IF(BA44="",0,1)</f>
        <v>0</v>
      </c>
      <c r="BA44" s="193" t="str">
        <f>IF(DATOS!BT2=AW$45,DATOS!C2,"")</f>
        <v/>
      </c>
      <c r="BB44" s="189"/>
      <c r="BC44" s="189"/>
      <c r="BD44" s="189"/>
      <c r="BE44" s="189"/>
      <c r="BF44" s="189"/>
      <c r="BG44" s="189"/>
      <c r="BH44" s="189"/>
      <c r="BI44" s="189"/>
      <c r="BJ44" s="189" t="str">
        <f>IFERROR(INDEX(DATOS!V:V,MATCH(VALUE(REINSCRIPCION!AU13),DATOS!C:C,0),1),"")</f>
        <v/>
      </c>
      <c r="BK44" s="189"/>
      <c r="BL44" s="189"/>
      <c r="BM44" s="189"/>
      <c r="BN44" s="189"/>
      <c r="BO44" s="189"/>
      <c r="BP44" s="189"/>
      <c r="BQ44" s="189"/>
      <c r="BR44" s="189"/>
      <c r="BS44" s="189"/>
      <c r="BT44" s="189"/>
      <c r="BU44" s="189"/>
      <c r="BV44" s="189"/>
      <c r="BW44" s="189"/>
      <c r="BX44" s="189"/>
      <c r="BY44" s="189"/>
      <c r="BZ44" s="189"/>
      <c r="CA44" s="189"/>
      <c r="CB44" s="189"/>
      <c r="CC44" s="189"/>
      <c r="CD44" s="189"/>
      <c r="CE44" s="189"/>
      <c r="CF44" s="189"/>
      <c r="CG44" s="189"/>
      <c r="CH44" s="189"/>
      <c r="CI44" s="189"/>
      <c r="CJ44" s="189"/>
      <c r="CK44" s="189"/>
      <c r="CL44" s="189"/>
      <c r="CM44" s="189"/>
      <c r="CN44" s="189"/>
      <c r="CO44" s="189"/>
      <c r="CP44" s="189"/>
      <c r="CQ44" s="189"/>
      <c r="CR44" s="189"/>
      <c r="CS44" s="189"/>
      <c r="CT44" s="189"/>
      <c r="CU44" s="189"/>
      <c r="CV44" s="189"/>
      <c r="CW44" s="189"/>
      <c r="CX44" s="189"/>
      <c r="CY44" s="189"/>
      <c r="CZ44" s="189"/>
    </row>
    <row r="45" spans="1:104" ht="16.5" x14ac:dyDescent="0.3">
      <c r="D45" s="190" t="s">
        <v>10585</v>
      </c>
      <c r="E45" s="233"/>
      <c r="F45" s="373" t="s">
        <v>10524</v>
      </c>
      <c r="G45" s="373"/>
      <c r="H45" s="233"/>
      <c r="I45" s="189"/>
      <c r="J45" s="374" t="s">
        <v>10586</v>
      </c>
      <c r="K45" s="374"/>
      <c r="L45" s="374"/>
      <c r="M45" s="374"/>
      <c r="N45" s="374"/>
      <c r="O45" s="374"/>
      <c r="P45" s="374"/>
      <c r="Q45" s="374"/>
      <c r="R45" s="374"/>
      <c r="S45" s="374"/>
      <c r="T45" s="374"/>
      <c r="U45" s="374"/>
      <c r="V45" s="374"/>
      <c r="W45" s="374"/>
      <c r="X45" s="374"/>
      <c r="Y45" s="374"/>
      <c r="Z45" s="374"/>
      <c r="AA45" s="374"/>
      <c r="AB45" s="374"/>
      <c r="AC45" s="374"/>
      <c r="AD45" s="374"/>
      <c r="AE45" s="374"/>
      <c r="AF45" s="374"/>
      <c r="AG45" s="374"/>
      <c r="AH45" s="374"/>
      <c r="AI45" s="374"/>
      <c r="AJ45" s="374"/>
      <c r="AK45" s="374"/>
      <c r="AL45" s="374"/>
      <c r="AM45" s="374"/>
      <c r="AN45" s="374"/>
      <c r="AO45" s="374"/>
      <c r="AP45" s="374"/>
      <c r="AQ45" s="189"/>
      <c r="AR45" s="189"/>
      <c r="AS45" s="193"/>
      <c r="AT45" s="193"/>
      <c r="AU45" s="189"/>
      <c r="AV45" s="189"/>
      <c r="AW45" s="189" t="str">
        <f>D53</f>
        <v xml:space="preserve">  </v>
      </c>
      <c r="AX45" s="189"/>
      <c r="AY45" s="189">
        <f t="shared" si="0"/>
        <v>0</v>
      </c>
      <c r="AZ45" s="189">
        <f>IF(BA45="",0,IFERROR(IF(VLOOKUP(BA45,BA$44:BA44,1,0)&gt;0,0,0),1))</f>
        <v>0</v>
      </c>
      <c r="BA45" s="193" t="str">
        <f>IF(DATOS!BT3=AW$45,DATOS!C3,"")</f>
        <v/>
      </c>
      <c r="BB45" s="189"/>
      <c r="BC45" s="189"/>
      <c r="BD45" s="189"/>
      <c r="BE45" s="189"/>
      <c r="BF45" s="189"/>
      <c r="BG45" s="189"/>
      <c r="BH45" s="189"/>
      <c r="BI45" s="189"/>
      <c r="BJ45" s="189" t="str">
        <f>IF(OR(BK46=1,BK46=2,BK46=3,BK46=4),IFERROR(IF(INDEX(DATOS!BJ:BJ,MATCH(VALUE(REINSCRIPCION!AU13),DATOS!C:C,0),1)=0,"",INDEX(DATOS!BJ:BJ,MATCH(VALUE(REINSCRIPCION!AU13),DATOS!C:C,0),1)),""),"")</f>
        <v/>
      </c>
      <c r="BK45" s="189"/>
      <c r="BL45" s="189"/>
      <c r="BM45" s="189"/>
      <c r="BN45" s="189"/>
      <c r="BO45" s="189"/>
      <c r="BP45" s="189"/>
      <c r="BQ45" s="189"/>
      <c r="BR45" s="189"/>
      <c r="BS45" s="189"/>
      <c r="BT45" s="189"/>
      <c r="BU45" s="189"/>
      <c r="BV45" s="189"/>
      <c r="BW45" s="189"/>
      <c r="BX45" s="189"/>
      <c r="BY45" s="189"/>
      <c r="BZ45" s="189"/>
      <c r="CA45" s="189"/>
      <c r="CB45" s="189"/>
      <c r="CC45" s="189"/>
      <c r="CD45" s="189"/>
      <c r="CE45" s="189"/>
      <c r="CF45" s="189"/>
      <c r="CG45" s="189"/>
      <c r="CH45" s="189"/>
      <c r="CI45" s="189"/>
      <c r="CJ45" s="189"/>
      <c r="CK45" s="189"/>
      <c r="CL45" s="189"/>
      <c r="CM45" s="189"/>
      <c r="CN45" s="189"/>
      <c r="CO45" s="189"/>
      <c r="CP45" s="189"/>
      <c r="CQ45" s="189"/>
      <c r="CR45" s="189"/>
      <c r="CS45" s="189"/>
      <c r="CT45" s="189"/>
      <c r="CU45" s="189"/>
      <c r="CV45" s="189"/>
      <c r="CW45" s="189"/>
      <c r="CX45" s="189"/>
      <c r="CY45" s="189"/>
      <c r="CZ45" s="189"/>
    </row>
    <row r="46" spans="1:104" ht="16.5" x14ac:dyDescent="0.3">
      <c r="D46" s="351" t="str">
        <f>IF(BJ58=0,"",BJ58)</f>
        <v/>
      </c>
      <c r="E46" s="351"/>
      <c r="F46" s="351"/>
      <c r="G46" s="351"/>
      <c r="H46" s="351"/>
      <c r="I46" s="351"/>
      <c r="J46" s="351"/>
      <c r="K46" s="351"/>
      <c r="L46" s="351"/>
      <c r="M46" s="351"/>
      <c r="N46" s="351"/>
      <c r="O46" s="351"/>
      <c r="P46" s="351"/>
      <c r="Q46" s="351"/>
      <c r="R46" s="351"/>
      <c r="S46" s="351"/>
      <c r="T46" s="351"/>
      <c r="U46" s="351"/>
      <c r="V46" s="351"/>
      <c r="W46" s="375" t="s">
        <v>10587</v>
      </c>
      <c r="X46" s="375"/>
      <c r="Y46" s="375"/>
      <c r="Z46" s="375"/>
      <c r="AA46" s="352" t="str">
        <f>IF(BJ57=0,"",BJ57)</f>
        <v/>
      </c>
      <c r="AB46" s="352"/>
      <c r="AC46" s="352"/>
      <c r="AD46" s="352"/>
      <c r="AE46" s="352"/>
      <c r="AF46" s="352"/>
      <c r="AG46" s="352"/>
      <c r="AH46" s="217"/>
      <c r="AI46" s="217"/>
      <c r="AJ46" s="217"/>
      <c r="AK46" s="217"/>
      <c r="AL46" s="217"/>
      <c r="AM46" s="217"/>
      <c r="AN46" s="218"/>
      <c r="AO46" s="218"/>
      <c r="AP46" s="218"/>
      <c r="AQ46" s="189"/>
      <c r="AR46" s="189"/>
      <c r="AS46" s="193"/>
      <c r="AT46" s="193"/>
      <c r="AU46" s="189"/>
      <c r="AV46" s="189">
        <v>1</v>
      </c>
      <c r="AW46" s="193" t="str">
        <f t="shared" ref="AW46:AW53" si="1">IFERROR(VLOOKUP(AV46,AY$44:BA$3376,3,0),"")</f>
        <v/>
      </c>
      <c r="AX46" s="189"/>
      <c r="AY46" s="189">
        <f>AY45+AZ46</f>
        <v>0</v>
      </c>
      <c r="AZ46" s="189">
        <f>IF(BA46="",0,IFERROR(IF(VLOOKUP(BA46,BA$44:BA45,1,0)&gt;0,0,0),1))</f>
        <v>0</v>
      </c>
      <c r="BA46" s="193" t="str">
        <f>IF(DATOS!BT4=AW$45,DATOS!C4,"")</f>
        <v/>
      </c>
      <c r="BB46" s="189"/>
      <c r="BC46" s="189"/>
      <c r="BD46" s="189"/>
      <c r="BE46" s="189"/>
      <c r="BF46" s="189"/>
      <c r="BG46" s="189"/>
      <c r="BH46" s="189"/>
      <c r="BI46" s="189"/>
      <c r="BJ46" s="189" t="str">
        <f>IF(OR(BK46=1,BK46=2,BK46=3,BK46=4),IFERROR(INDEX(DATOS!BK:BK,MATCH(VALUE(REINSCRIPCION!AU13),DATOS!C:C,0),1),""),"")</f>
        <v/>
      </c>
      <c r="BK46" s="189" t="str">
        <f>IFERROR(INDEX(DATOS!BG:BG,MATCH(VALUE(REINSCRIPCION!AU13),DATOS!C:C,0),1),"")</f>
        <v/>
      </c>
      <c r="BL46" s="189" t="str">
        <f>IFERROR(INDEX(DATOS!BQ:BQ,MATCH(VALUE(REINSCRIPCION!AU13),DATOS!C:C,0),1),"")</f>
        <v/>
      </c>
      <c r="BM46" s="189"/>
      <c r="BN46" s="189"/>
      <c r="BO46" s="189"/>
      <c r="BP46" s="189"/>
      <c r="BQ46" s="189"/>
      <c r="BR46" s="189"/>
      <c r="BS46" s="189"/>
      <c r="BT46" s="189"/>
      <c r="BU46" s="189"/>
      <c r="BV46" s="189"/>
      <c r="BW46" s="189"/>
      <c r="BX46" s="189"/>
      <c r="BY46" s="189"/>
      <c r="BZ46" s="189"/>
      <c r="CA46" s="189"/>
      <c r="CB46" s="189"/>
      <c r="CC46" s="189"/>
      <c r="CD46" s="189"/>
      <c r="CE46" s="189"/>
      <c r="CF46" s="189"/>
      <c r="CG46" s="189"/>
      <c r="CH46" s="189"/>
      <c r="CI46" s="189"/>
      <c r="CJ46" s="189"/>
      <c r="CK46" s="189"/>
      <c r="CL46" s="189"/>
      <c r="CM46" s="189"/>
      <c r="CN46" s="189"/>
      <c r="CO46" s="189"/>
      <c r="CP46" s="189"/>
      <c r="CQ46" s="189"/>
      <c r="CR46" s="189"/>
      <c r="CS46" s="189"/>
      <c r="CT46" s="189"/>
      <c r="CU46" s="189"/>
      <c r="CV46" s="189"/>
      <c r="CW46" s="189"/>
      <c r="CX46" s="189"/>
      <c r="CY46" s="189"/>
      <c r="CZ46" s="189"/>
    </row>
    <row r="47" spans="1:104" ht="5.25" customHeight="1" x14ac:dyDescent="0.3">
      <c r="H47" s="189"/>
      <c r="I47" s="189"/>
      <c r="J47" s="189"/>
      <c r="K47" s="189"/>
      <c r="L47" s="189"/>
      <c r="M47" s="189"/>
      <c r="N47" s="189"/>
      <c r="O47" s="189"/>
      <c r="P47" s="189"/>
      <c r="Q47" s="189"/>
      <c r="R47" s="189"/>
      <c r="S47" s="189"/>
      <c r="T47" s="189"/>
      <c r="U47" s="217"/>
      <c r="V47" s="217"/>
      <c r="W47" s="217"/>
      <c r="X47" s="217"/>
      <c r="Y47" s="217"/>
      <c r="AF47" s="217"/>
      <c r="AG47" s="217"/>
      <c r="AH47" s="217"/>
      <c r="AI47" s="217"/>
      <c r="AJ47" s="217"/>
      <c r="AK47" s="217"/>
      <c r="AL47" s="217"/>
      <c r="AM47" s="217"/>
      <c r="AN47" s="218"/>
      <c r="AO47" s="218"/>
      <c r="AP47" s="218"/>
      <c r="AQ47" s="189"/>
      <c r="AR47" s="189"/>
      <c r="AS47" s="193"/>
      <c r="AT47" s="193"/>
      <c r="AU47" s="189"/>
      <c r="AV47" s="189">
        <v>2</v>
      </c>
      <c r="AW47" s="193" t="str">
        <f t="shared" si="1"/>
        <v/>
      </c>
      <c r="AX47" s="189"/>
      <c r="AY47" s="189">
        <f t="shared" si="0"/>
        <v>0</v>
      </c>
      <c r="AZ47" s="189">
        <f>IF(BA47="",0,IFERROR(IF(VLOOKUP(BA47,BA$44:BA46,1,0)&gt;0,0,0),1))</f>
        <v>0</v>
      </c>
      <c r="BA47" s="193" t="str">
        <f>IF(DATOS!BT5=AW$45,DATOS!C5,"")</f>
        <v/>
      </c>
      <c r="BB47" s="189"/>
      <c r="BC47" s="189"/>
      <c r="BD47" s="189"/>
      <c r="BE47" s="189"/>
      <c r="BF47" s="189"/>
      <c r="BG47" s="189"/>
      <c r="BH47" s="189"/>
      <c r="BI47" s="189"/>
      <c r="BJ47" s="189" t="str">
        <f>IFERROR(IF(INDEX(DATOS!BL:BL,MATCH(VALUE(REINSCRIPCION!AU13),DATOS!C:C,0),1)=0,"",INDEX(DATOS!BL:BL,MATCH(VALUE(REINSCRIPCION!AU13),DATOS!C:C,0),1)),"")</f>
        <v/>
      </c>
      <c r="BK47" s="189"/>
      <c r="BL47" s="189"/>
      <c r="BM47" s="189"/>
      <c r="BN47" s="189"/>
      <c r="BO47" s="189"/>
      <c r="BP47" s="189"/>
      <c r="BQ47" s="189"/>
      <c r="BR47" s="189"/>
      <c r="BS47" s="189"/>
      <c r="BT47" s="189"/>
      <c r="BU47" s="189"/>
      <c r="BV47" s="189"/>
      <c r="BW47" s="189"/>
      <c r="BX47" s="189"/>
      <c r="BY47" s="189"/>
      <c r="BZ47" s="189"/>
      <c r="CA47" s="189"/>
      <c r="CB47" s="189"/>
      <c r="CC47" s="189"/>
      <c r="CD47" s="189"/>
      <c r="CE47" s="189"/>
      <c r="CF47" s="189"/>
      <c r="CG47" s="189"/>
      <c r="CH47" s="189"/>
      <c r="CI47" s="189"/>
      <c r="CJ47" s="189"/>
      <c r="CK47" s="189"/>
      <c r="CL47" s="189"/>
      <c r="CM47" s="189"/>
      <c r="CN47" s="189"/>
      <c r="CO47" s="189"/>
      <c r="CP47" s="189"/>
      <c r="CQ47" s="189"/>
      <c r="CR47" s="189"/>
      <c r="CS47" s="189"/>
      <c r="CT47" s="189"/>
      <c r="CU47" s="189"/>
      <c r="CV47" s="189"/>
      <c r="CW47" s="189"/>
      <c r="CX47" s="189"/>
      <c r="CY47" s="189"/>
      <c r="CZ47" s="189"/>
    </row>
    <row r="48" spans="1:104" ht="15" customHeight="1" x14ac:dyDescent="0.3">
      <c r="D48" s="219" t="s">
        <v>10437</v>
      </c>
      <c r="E48" s="219"/>
      <c r="F48" s="191"/>
      <c r="G48" s="191"/>
      <c r="H48" s="191"/>
      <c r="I48" s="191"/>
      <c r="J48" s="190"/>
      <c r="K48" s="190"/>
      <c r="L48" s="190"/>
      <c r="M48" s="190"/>
      <c r="N48" s="190"/>
      <c r="O48" s="190"/>
      <c r="P48" s="190"/>
      <c r="Q48" s="191"/>
      <c r="R48" s="190"/>
      <c r="S48" s="191"/>
      <c r="T48" s="190"/>
      <c r="U48" s="199"/>
      <c r="V48" s="199"/>
      <c r="W48" s="199"/>
      <c r="X48" s="199"/>
      <c r="Y48" s="199"/>
      <c r="Z48" s="199"/>
      <c r="AA48" s="199"/>
      <c r="AB48" s="199"/>
      <c r="AC48" s="199"/>
      <c r="AD48" s="189"/>
      <c r="AE48" s="199"/>
      <c r="AF48" s="189"/>
      <c r="AG48" s="189"/>
      <c r="AH48" s="189"/>
      <c r="AI48" s="189"/>
      <c r="AJ48" s="189"/>
      <c r="AK48" s="189"/>
      <c r="AL48" s="189"/>
      <c r="AM48" s="189"/>
      <c r="AN48" s="189"/>
      <c r="AO48" s="189"/>
      <c r="AP48" s="189"/>
      <c r="AQ48" s="189"/>
      <c r="AR48" s="189"/>
      <c r="AS48" s="193"/>
      <c r="AT48" s="193"/>
      <c r="AU48" s="189"/>
      <c r="AV48" s="189">
        <v>3</v>
      </c>
      <c r="AW48" s="193" t="str">
        <f t="shared" si="1"/>
        <v/>
      </c>
      <c r="AX48" s="189"/>
      <c r="AY48" s="189">
        <f t="shared" si="0"/>
        <v>0</v>
      </c>
      <c r="AZ48" s="189">
        <f>IF(BA48="",0,IFERROR(IF(VLOOKUP(BA48,BA$44:BA47,1,0)&gt;0,0,0),1))</f>
        <v>0</v>
      </c>
      <c r="BA48" s="193" t="str">
        <f>IF(DATOS!BT6=AW$45,DATOS!C6,"")</f>
        <v/>
      </c>
      <c r="BB48" s="189"/>
      <c r="BC48" s="189"/>
      <c r="BD48" s="189"/>
      <c r="BE48" s="189"/>
      <c r="BF48" s="193"/>
      <c r="BG48" s="189"/>
      <c r="BH48" s="189"/>
      <c r="BI48" s="189"/>
      <c r="BJ48" s="189" t="str">
        <f>IFERROR(IF(INDEX(DATOS!BM:BM,MATCH(VALUE(REINSCRIPCION!AU13),DATOS!C:C,0),1)=0,"",INDEX(DATOS!BM:BM,MATCH(VALUE(REINSCRIPCION!AU13),DATOS!C:C,0),1)),"")</f>
        <v/>
      </c>
      <c r="BK48" s="189"/>
      <c r="BL48" s="189"/>
      <c r="BM48" s="189"/>
      <c r="BN48" s="189"/>
      <c r="BO48" s="189"/>
      <c r="BP48" s="189"/>
      <c r="BQ48" s="189"/>
      <c r="BR48" s="189"/>
      <c r="BS48" s="189"/>
      <c r="BT48" s="189"/>
      <c r="BU48" s="189"/>
      <c r="BV48" s="189"/>
      <c r="BW48" s="189"/>
      <c r="BX48" s="189"/>
      <c r="BY48" s="189"/>
      <c r="BZ48" s="189"/>
      <c r="CA48" s="189"/>
      <c r="CB48" s="189"/>
      <c r="CC48" s="189"/>
      <c r="CD48" s="189"/>
      <c r="CE48" s="189"/>
      <c r="CF48" s="189"/>
      <c r="CG48" s="189"/>
      <c r="CH48" s="189"/>
      <c r="CI48" s="189"/>
      <c r="CJ48" s="189"/>
      <c r="CK48" s="189"/>
      <c r="CL48" s="189"/>
      <c r="CM48" s="189"/>
      <c r="CN48" s="189"/>
      <c r="CO48" s="189"/>
      <c r="CP48" s="189"/>
      <c r="CQ48" s="189"/>
      <c r="CR48" s="189"/>
      <c r="CS48" s="189"/>
      <c r="CT48" s="189"/>
      <c r="CU48" s="189"/>
      <c r="CV48" s="189"/>
      <c r="CW48" s="189"/>
      <c r="CX48" s="189"/>
      <c r="CY48" s="189"/>
      <c r="CZ48" s="189"/>
    </row>
    <row r="49" spans="1:104" ht="16.5" x14ac:dyDescent="0.3">
      <c r="D49" s="360" t="s">
        <v>10574</v>
      </c>
      <c r="E49" s="360"/>
      <c r="F49" s="360"/>
      <c r="G49" s="360"/>
      <c r="H49" s="360"/>
      <c r="I49" s="360"/>
      <c r="J49" s="360"/>
      <c r="K49" s="360"/>
      <c r="L49" s="190"/>
      <c r="M49" s="190"/>
      <c r="N49" s="190"/>
      <c r="O49" s="190"/>
      <c r="U49" s="199"/>
      <c r="V49" s="199"/>
      <c r="W49" s="199"/>
      <c r="X49" s="199"/>
      <c r="Y49" s="199"/>
      <c r="Z49" s="199"/>
      <c r="AA49" s="243"/>
      <c r="AB49" s="244"/>
      <c r="AC49" s="347" t="s">
        <v>10577</v>
      </c>
      <c r="AD49" s="348"/>
      <c r="AE49" s="348"/>
      <c r="AF49" s="348"/>
      <c r="AG49" s="348"/>
      <c r="AH49" s="348"/>
      <c r="AI49" s="348"/>
      <c r="AJ49" s="348"/>
      <c r="AK49" s="348"/>
      <c r="AL49" s="348"/>
      <c r="AM49" s="348"/>
      <c r="AN49" s="348"/>
      <c r="AO49" s="348"/>
      <c r="AP49" s="349"/>
      <c r="AQ49" s="189"/>
      <c r="AR49" s="189"/>
      <c r="AS49" s="193"/>
      <c r="AT49" s="193"/>
      <c r="AU49" s="189"/>
      <c r="AV49" s="189">
        <v>4</v>
      </c>
      <c r="AW49" s="193" t="str">
        <f t="shared" si="1"/>
        <v/>
      </c>
      <c r="AX49" s="189"/>
      <c r="AY49" s="189">
        <f t="shared" si="0"/>
        <v>0</v>
      </c>
      <c r="AZ49" s="189">
        <f>IF(BA49="",0,IFERROR(IF(VLOOKUP(BA49,BA$44:BA48,1,0)&gt;0,0,0),1))</f>
        <v>0</v>
      </c>
      <c r="BA49" s="193" t="str">
        <f>IF(DATOS!BT7=AW$45,DATOS!C7,"")</f>
        <v/>
      </c>
      <c r="BB49" s="189"/>
      <c r="BC49" s="189"/>
      <c r="BD49" s="189"/>
      <c r="BE49" s="189"/>
      <c r="BF49" s="189"/>
      <c r="BG49" s="189"/>
      <c r="BH49" s="189"/>
      <c r="BI49" s="189"/>
      <c r="BJ49" s="189" t="str">
        <f>IFERROR(INDEX(DATOS!F:F,MATCH(VALUE(REINSCRIPCION!AU13),DATOS!C:C,0),1),"")</f>
        <v/>
      </c>
      <c r="BK49" s="189"/>
      <c r="BL49" s="189"/>
      <c r="BM49" s="189"/>
      <c r="BN49" s="189"/>
      <c r="BO49" s="189"/>
      <c r="BP49" s="189"/>
      <c r="BQ49" s="189"/>
      <c r="BR49" s="189"/>
      <c r="BS49" s="189"/>
      <c r="BT49" s="189"/>
      <c r="BU49" s="189"/>
      <c r="BV49" s="189"/>
      <c r="BW49" s="189"/>
      <c r="BX49" s="189"/>
      <c r="BY49" s="189"/>
      <c r="BZ49" s="189"/>
      <c r="CA49" s="189"/>
      <c r="CB49" s="189"/>
      <c r="CC49" s="189"/>
      <c r="CD49" s="189"/>
      <c r="CE49" s="189"/>
      <c r="CF49" s="189"/>
      <c r="CG49" s="189"/>
      <c r="CH49" s="189"/>
      <c r="CI49" s="189"/>
      <c r="CJ49" s="189"/>
      <c r="CK49" s="189"/>
      <c r="CL49" s="189"/>
      <c r="CM49" s="189"/>
      <c r="CN49" s="189"/>
      <c r="CO49" s="189"/>
      <c r="CP49" s="189"/>
      <c r="CQ49" s="189"/>
      <c r="CR49" s="189"/>
      <c r="CS49" s="189"/>
      <c r="CT49" s="189"/>
      <c r="CU49" s="189"/>
      <c r="CV49" s="189"/>
      <c r="CW49" s="189"/>
      <c r="CX49" s="189"/>
      <c r="CY49" s="189"/>
      <c r="CZ49" s="189"/>
    </row>
    <row r="50" spans="1:104" ht="15" customHeight="1" x14ac:dyDescent="0.3">
      <c r="D50" s="199"/>
      <c r="E50" s="199"/>
      <c r="F50" s="189"/>
      <c r="G50" s="199"/>
      <c r="H50" s="189"/>
      <c r="I50" s="189"/>
      <c r="J50" s="189"/>
      <c r="K50" s="219"/>
      <c r="L50" s="219"/>
      <c r="M50" s="190"/>
      <c r="N50" s="190"/>
      <c r="O50" s="190"/>
      <c r="U50" s="199"/>
      <c r="V50" s="199"/>
      <c r="W50" s="199"/>
      <c r="X50" s="199"/>
      <c r="Y50" s="199"/>
      <c r="Z50" s="199"/>
      <c r="AA50" s="205"/>
      <c r="AB50" s="205"/>
      <c r="AC50" s="248"/>
      <c r="AD50" s="245"/>
      <c r="AE50" s="245"/>
      <c r="AF50" s="245"/>
      <c r="AG50" s="245"/>
      <c r="AH50" s="245"/>
      <c r="AI50" s="245"/>
      <c r="AJ50" s="245"/>
      <c r="AK50" s="245"/>
      <c r="AL50" s="245"/>
      <c r="AM50" s="245"/>
      <c r="AN50" s="245"/>
      <c r="AO50" s="245"/>
      <c r="AP50" s="249"/>
      <c r="AQ50" s="189"/>
      <c r="AR50" s="189"/>
      <c r="AS50" s="193"/>
      <c r="AT50" s="193"/>
      <c r="AU50" s="189"/>
      <c r="AV50" s="189">
        <v>5</v>
      </c>
      <c r="AW50" s="193" t="str">
        <f t="shared" si="1"/>
        <v/>
      </c>
      <c r="AX50" s="189"/>
      <c r="AY50" s="189">
        <f t="shared" si="0"/>
        <v>0</v>
      </c>
      <c r="AZ50" s="189">
        <f>IF(BA50="",0,IFERROR(IF(VLOOKUP(BA50,BA$44:BA49,1,0)&gt;0,0,0),1))</f>
        <v>0</v>
      </c>
      <c r="BA50" s="193" t="str">
        <f>IF(DATOS!BT8=AW$45,DATOS!C8,"")</f>
        <v/>
      </c>
      <c r="BB50" s="189"/>
      <c r="BC50" s="189"/>
      <c r="BD50" s="189"/>
      <c r="BE50" s="189"/>
      <c r="BF50" s="189"/>
      <c r="BG50" s="189"/>
      <c r="BH50" s="189"/>
      <c r="BI50" s="189"/>
      <c r="BJ50" s="189" t="str">
        <f>IFERROR(INDEX(DATOS!BR:BR,MATCH(VALUE(REINSCRIPCION!AU13),DATOS!C:C,0),1),"")</f>
        <v/>
      </c>
      <c r="BK50" s="189" t="str">
        <f>IFERROR(INDEX(DATOS!Z:Z,MATCH(VALUE(REINSCRIPCION!AU13),DATOS!C:C,0),1),"")</f>
        <v/>
      </c>
      <c r="BL50" s="189"/>
      <c r="BM50" s="189"/>
      <c r="BN50" s="189"/>
      <c r="BO50" s="189"/>
      <c r="BP50" s="189"/>
      <c r="BQ50" s="189"/>
      <c r="BR50" s="189"/>
      <c r="BS50" s="189"/>
      <c r="BT50" s="189"/>
      <c r="BU50" s="189"/>
      <c r="BV50" s="189"/>
      <c r="BW50" s="189"/>
      <c r="BX50" s="189"/>
      <c r="BY50" s="189"/>
      <c r="BZ50" s="189"/>
      <c r="CA50" s="189"/>
      <c r="CB50" s="189"/>
      <c r="CC50" s="189"/>
      <c r="CD50" s="189"/>
      <c r="CE50" s="189"/>
      <c r="CF50" s="189"/>
      <c r="CG50" s="189"/>
      <c r="CH50" s="189"/>
      <c r="CI50" s="189"/>
      <c r="CJ50" s="189"/>
      <c r="CK50" s="189"/>
      <c r="CL50" s="189"/>
      <c r="CM50" s="189"/>
      <c r="CN50" s="189"/>
      <c r="CO50" s="189"/>
      <c r="CP50" s="189"/>
      <c r="CQ50" s="189"/>
      <c r="CR50" s="189"/>
      <c r="CS50" s="189"/>
      <c r="CT50" s="189"/>
      <c r="CU50" s="189"/>
      <c r="CV50" s="189"/>
      <c r="CW50" s="189"/>
      <c r="CX50" s="189"/>
      <c r="CY50" s="189"/>
      <c r="CZ50" s="189"/>
    </row>
    <row r="51" spans="1:104" ht="16.5" x14ac:dyDescent="0.3">
      <c r="D51" s="191"/>
      <c r="E51" s="191"/>
      <c r="F51" s="190"/>
      <c r="G51" s="191"/>
      <c r="H51" s="383"/>
      <c r="I51" s="383"/>
      <c r="J51" s="383"/>
      <c r="K51" s="383"/>
      <c r="L51" s="383"/>
      <c r="M51" s="383"/>
      <c r="N51" s="190"/>
      <c r="O51" s="190"/>
      <c r="U51" s="199"/>
      <c r="V51" s="199"/>
      <c r="W51" s="199"/>
      <c r="X51" s="199"/>
      <c r="Y51" s="199"/>
      <c r="Z51" s="199"/>
      <c r="AA51" s="220"/>
      <c r="AB51" s="220"/>
      <c r="AC51" s="250"/>
      <c r="AD51" s="246"/>
      <c r="AE51" s="246"/>
      <c r="AF51" s="245"/>
      <c r="AG51" s="245"/>
      <c r="AH51" s="245"/>
      <c r="AI51" s="245"/>
      <c r="AJ51" s="245"/>
      <c r="AK51" s="245"/>
      <c r="AL51" s="245"/>
      <c r="AM51" s="245"/>
      <c r="AN51" s="245"/>
      <c r="AO51" s="245"/>
      <c r="AP51" s="249"/>
      <c r="AQ51" s="189"/>
      <c r="AR51" s="189"/>
      <c r="AS51" s="193"/>
      <c r="AT51" s="193"/>
      <c r="AU51" s="189"/>
      <c r="AV51" s="189">
        <v>6</v>
      </c>
      <c r="AW51" s="193" t="str">
        <f t="shared" si="1"/>
        <v/>
      </c>
      <c r="AX51" s="189"/>
      <c r="AY51" s="189">
        <f t="shared" si="0"/>
        <v>0</v>
      </c>
      <c r="AZ51" s="189">
        <f>IF(BA51="",0,IFERROR(IF(VLOOKUP(BA51,BA$44:BA50,1,0)&gt;0,0,0),1))</f>
        <v>0</v>
      </c>
      <c r="BA51" s="193" t="str">
        <f>IF(DATOS!BT9=AW$45,DATOS!C9,"")</f>
        <v/>
      </c>
      <c r="BB51" s="189"/>
      <c r="BC51" s="189"/>
      <c r="BD51" s="189"/>
      <c r="BE51" s="189"/>
      <c r="BF51" s="189"/>
      <c r="BG51" s="189"/>
      <c r="BH51" s="189"/>
      <c r="BI51" s="189"/>
      <c r="BJ51" s="189" t="str">
        <f>IFERROR(INDEX(DATOS!BU:BU,MATCH(VALUE(REINSCRIPCION!AU13),DATOS!C:C,0),1),"")</f>
        <v/>
      </c>
      <c r="BK51" s="189"/>
      <c r="BL51" s="189"/>
      <c r="BM51" s="189"/>
      <c r="BN51" s="189"/>
      <c r="BO51" s="189"/>
      <c r="BP51" s="189"/>
      <c r="BQ51" s="189"/>
      <c r="BR51" s="189"/>
      <c r="BS51" s="189"/>
      <c r="BT51" s="189"/>
      <c r="BU51" s="189"/>
      <c r="BV51" s="189"/>
      <c r="BW51" s="189"/>
      <c r="BX51" s="189"/>
      <c r="BY51" s="189"/>
      <c r="BZ51" s="189"/>
      <c r="CA51" s="189"/>
      <c r="CB51" s="189"/>
      <c r="CC51" s="189"/>
      <c r="CD51" s="189"/>
      <c r="CE51" s="189"/>
      <c r="CF51" s="189"/>
      <c r="CG51" s="189"/>
      <c r="CH51" s="189"/>
      <c r="CI51" s="189"/>
      <c r="CJ51" s="189"/>
      <c r="CK51" s="189"/>
      <c r="CL51" s="189"/>
      <c r="CM51" s="189"/>
      <c r="CN51" s="189"/>
      <c r="CO51" s="189"/>
      <c r="CP51" s="189"/>
      <c r="CQ51" s="189"/>
      <c r="CR51" s="189"/>
      <c r="CS51" s="189"/>
      <c r="CT51" s="189"/>
      <c r="CU51" s="189"/>
      <c r="CV51" s="189"/>
      <c r="CW51" s="189"/>
      <c r="CX51" s="189"/>
      <c r="CY51" s="189"/>
      <c r="CZ51" s="189"/>
    </row>
    <row r="52" spans="1:104" ht="16.5" x14ac:dyDescent="0.3">
      <c r="A52" s="149"/>
      <c r="B52" s="149"/>
      <c r="C52" s="149"/>
      <c r="D52" s="221"/>
      <c r="E52" s="221"/>
      <c r="F52" s="222"/>
      <c r="G52" s="221"/>
      <c r="H52" s="222"/>
      <c r="I52" s="222"/>
      <c r="J52" s="222"/>
      <c r="K52" s="222"/>
      <c r="L52" s="222"/>
      <c r="M52" s="222"/>
      <c r="N52" s="222"/>
      <c r="O52" s="222"/>
      <c r="P52" s="192"/>
      <c r="Q52" s="192"/>
      <c r="R52" s="192"/>
      <c r="S52" s="192"/>
      <c r="T52" s="192"/>
      <c r="U52" s="238"/>
      <c r="V52" s="199"/>
      <c r="W52" s="199"/>
      <c r="X52" s="199"/>
      <c r="Y52" s="199"/>
      <c r="Z52" s="199"/>
      <c r="AA52" s="220"/>
      <c r="AB52" s="220"/>
      <c r="AC52" s="250"/>
      <c r="AD52" s="246"/>
      <c r="AE52" s="246"/>
      <c r="AF52" s="245"/>
      <c r="AG52" s="245"/>
      <c r="AH52" s="245"/>
      <c r="AI52" s="245"/>
      <c r="AJ52" s="245"/>
      <c r="AK52" s="245"/>
      <c r="AL52" s="245"/>
      <c r="AM52" s="245"/>
      <c r="AN52" s="245"/>
      <c r="AO52" s="245"/>
      <c r="AP52" s="249"/>
      <c r="AS52" s="159"/>
      <c r="AT52" s="140"/>
      <c r="AV52" s="139">
        <v>7</v>
      </c>
      <c r="AW52" s="140" t="str">
        <f t="shared" si="1"/>
        <v/>
      </c>
      <c r="AY52" s="139">
        <f t="shared" si="0"/>
        <v>0</v>
      </c>
      <c r="AZ52" s="139">
        <f>IF(BA52="",0,IFERROR(IF(VLOOKUP(BA52,BA$44:BA51,1,0)&gt;0,0,0),1))</f>
        <v>0</v>
      </c>
      <c r="BA52" s="140" t="str">
        <f>IF(DATOS!BT10=AW$45,DATOS!C10,"")</f>
        <v/>
      </c>
      <c r="BJ52" s="139" t="str">
        <f>IFERROR(IF(INDEX(DATOS!I:I,MATCH(VALUE(REINSCRIPCION!AU13),DATOS!C:C,0),1)="F","NO APLICA",IF(FIND(";",INDEX(DATOS!Q:Q,MATCH(VALUE(REINSCRIPCION!AU13),DATOS!C:C,0),1),1)+1&gt;0,MID(INDEX(DATOS!Q:Q,MATCH(VALUE(REINSCRIPCION!AU13),DATOS!C:C,0),1),1,FIND(";",INDEX(DATOS!Q:Q,MATCH(VALUE(REINSCRIPCION!AU13),DATOS!C:C,0),1),1)-1),"")),"")</f>
        <v/>
      </c>
    </row>
    <row r="53" spans="1:104" ht="16.5" x14ac:dyDescent="0.3">
      <c r="A53" s="149"/>
      <c r="B53" s="149"/>
      <c r="C53" s="149"/>
      <c r="D53" s="353" t="str">
        <f>REPORTE!C20</f>
        <v xml:space="preserve">  </v>
      </c>
      <c r="E53" s="353"/>
      <c r="F53" s="353"/>
      <c r="G53" s="353"/>
      <c r="H53" s="353"/>
      <c r="I53" s="353"/>
      <c r="J53" s="353"/>
      <c r="K53" s="353"/>
      <c r="L53" s="353"/>
      <c r="M53" s="353"/>
      <c r="N53" s="353"/>
      <c r="O53" s="353"/>
      <c r="P53" s="353"/>
      <c r="Q53" s="353"/>
      <c r="R53" s="353"/>
      <c r="S53" s="353"/>
      <c r="T53" s="353"/>
      <c r="U53" s="353"/>
      <c r="V53" s="199"/>
      <c r="W53" s="199"/>
      <c r="X53" s="199"/>
      <c r="Y53" s="199"/>
      <c r="Z53" s="199"/>
      <c r="AA53" s="232"/>
      <c r="AB53" s="232"/>
      <c r="AC53" s="251"/>
      <c r="AD53" s="247"/>
      <c r="AE53" s="247"/>
      <c r="AF53" s="245"/>
      <c r="AG53" s="245"/>
      <c r="AH53" s="245"/>
      <c r="AI53" s="245"/>
      <c r="AJ53" s="245"/>
      <c r="AK53" s="245"/>
      <c r="AL53" s="245"/>
      <c r="AM53" s="245"/>
      <c r="AN53" s="245"/>
      <c r="AO53" s="245"/>
      <c r="AP53" s="249"/>
      <c r="AT53" s="140"/>
      <c r="AV53" s="139">
        <v>8</v>
      </c>
      <c r="AW53" s="140" t="str">
        <f t="shared" si="1"/>
        <v/>
      </c>
      <c r="AY53" s="139">
        <f t="shared" si="0"/>
        <v>0</v>
      </c>
      <c r="AZ53" s="139">
        <f>IF(BA53="",0,IFERROR(IF(VLOOKUP(BA53,BA$44:BA52,1,0)&gt;0,0,0),1))</f>
        <v>0</v>
      </c>
      <c r="BA53" s="140" t="str">
        <f>IF(DATOS!BT11=AW$45,DATOS!C11,"")</f>
        <v/>
      </c>
      <c r="BJ53" s="139" t="str">
        <f>IFERROR(IF(INDEX(DATOS!I:I,MATCH(VALUE(REINSCRIPCION!AU13),DATOS!C:C,0),1)="F","X",""),"")</f>
        <v/>
      </c>
      <c r="BK53" s="139" t="str">
        <f>IFERROR(IF(INDEX(DATOS!I:I,MATCH(VALUE(REINSCRIPCION!AU13),DATOS!C:C,0),1)="M","X",""),"")</f>
        <v/>
      </c>
    </row>
    <row r="54" spans="1:104" ht="16.5" x14ac:dyDescent="0.3">
      <c r="A54" s="149"/>
      <c r="B54" s="149"/>
      <c r="C54" s="149"/>
      <c r="D54" s="354" t="str">
        <f>IF(TIPODEPERSONA="MORAL","REPRESENTANTE: "&amp;SUBSTITUTE(IFERROR(INDEX(DATOS!Q:Q,MATCH(IF(AM4="SI",VALUE(C21),VALUE(REPORTE!C22)),DATOS!CJ:CJ,0),1),""),";","",1),"")</f>
        <v/>
      </c>
      <c r="E54" s="354"/>
      <c r="F54" s="354"/>
      <c r="G54" s="354"/>
      <c r="H54" s="354"/>
      <c r="I54" s="354"/>
      <c r="J54" s="354"/>
      <c r="K54" s="354"/>
      <c r="L54" s="354"/>
      <c r="M54" s="354"/>
      <c r="N54" s="354"/>
      <c r="O54" s="354"/>
      <c r="P54" s="354"/>
      <c r="Q54" s="354"/>
      <c r="R54" s="354"/>
      <c r="S54" s="354"/>
      <c r="T54" s="354"/>
      <c r="U54" s="354"/>
      <c r="V54" s="354"/>
      <c r="W54" s="354"/>
      <c r="X54" s="354"/>
      <c r="Y54" s="354"/>
      <c r="Z54" s="354"/>
      <c r="AA54" s="205"/>
      <c r="AB54" s="205"/>
      <c r="AC54" s="248"/>
      <c r="AD54" s="245"/>
      <c r="AE54" s="245"/>
      <c r="AF54" s="245"/>
      <c r="AG54" s="245"/>
      <c r="AH54" s="245"/>
      <c r="AI54" s="245"/>
      <c r="AJ54" s="245"/>
      <c r="AK54" s="245"/>
      <c r="AL54" s="245"/>
      <c r="AM54" s="245"/>
      <c r="AN54" s="245"/>
      <c r="AO54" s="245"/>
      <c r="AP54" s="249"/>
      <c r="AS54" s="140"/>
      <c r="AT54" s="140"/>
      <c r="AV54" s="139">
        <v>9</v>
      </c>
      <c r="AW54" s="140" t="str">
        <f t="shared" ref="AW54:AW109" si="2">IFERROR(VLOOKUP(AV54,AY$44:BA$3376,3,0),"")</f>
        <v/>
      </c>
      <c r="AY54" s="139">
        <f>AY53+AZ54</f>
        <v>0</v>
      </c>
      <c r="AZ54" s="139">
        <f>IF(BA54="",0,IFERROR(IF(VLOOKUP(BA54,BA$44:BA53,1,0)&gt;0,0,0),1))</f>
        <v>0</v>
      </c>
      <c r="BA54" s="140" t="str">
        <f>IF(DATOS!BT12=AW$45,DATOS!C12,"")</f>
        <v/>
      </c>
      <c r="BJ54" s="139" t="str">
        <f>IFERROR(INDEX(DATOS!N:N,MATCH(VALUE(REINSCRIPCION!AU13),DATOS!C:C,0),1),"")</f>
        <v/>
      </c>
      <c r="BK54" s="155"/>
      <c r="BL54" s="364"/>
      <c r="BM54" s="364"/>
      <c r="BN54" s="364"/>
      <c r="BQ54" s="153" t="str">
        <f>IFERROR(IF(INDEX(DATOS!AK:AK,MATCH(#REF!,DATOS!BT:BT,0),1)=0,"",INDEX(DATOS!AK:AK,MATCH(#REF!,DATOS!BT:BT,0),1)),"")</f>
        <v/>
      </c>
    </row>
    <row r="55" spans="1:104" ht="15" x14ac:dyDescent="0.3">
      <c r="A55" s="149"/>
      <c r="B55" s="149"/>
      <c r="C55" s="149"/>
      <c r="D55" s="372" t="s">
        <v>10576</v>
      </c>
      <c r="E55" s="372"/>
      <c r="F55" s="372"/>
      <c r="G55" s="372"/>
      <c r="H55" s="372"/>
      <c r="I55" s="372"/>
      <c r="J55" s="372"/>
      <c r="K55" s="372"/>
      <c r="L55" s="372"/>
      <c r="M55" s="372"/>
      <c r="N55" s="372"/>
      <c r="O55" s="372"/>
      <c r="P55" s="372"/>
      <c r="Q55" s="372"/>
      <c r="R55" s="372"/>
      <c r="S55" s="372"/>
      <c r="T55" s="372"/>
      <c r="U55" s="372"/>
      <c r="V55" s="372"/>
      <c r="AA55" s="243"/>
      <c r="AB55" s="243"/>
      <c r="AC55" s="252"/>
      <c r="AD55" s="253"/>
      <c r="AE55" s="254"/>
      <c r="AF55" s="253"/>
      <c r="AG55" s="253"/>
      <c r="AH55" s="253"/>
      <c r="AI55" s="253"/>
      <c r="AJ55" s="253"/>
      <c r="AK55" s="253"/>
      <c r="AL55" s="253"/>
      <c r="AM55" s="253"/>
      <c r="AN55" s="253"/>
      <c r="AO55" s="253"/>
      <c r="AP55" s="255"/>
      <c r="AQ55" s="149"/>
      <c r="AR55" s="149"/>
      <c r="AS55" s="381"/>
      <c r="AT55" s="381"/>
      <c r="AV55" s="139">
        <v>10</v>
      </c>
      <c r="AW55" s="140" t="str">
        <f t="shared" si="2"/>
        <v/>
      </c>
      <c r="AY55" s="139">
        <f t="shared" si="0"/>
        <v>0</v>
      </c>
      <c r="AZ55" s="139">
        <f>IF(BA55="",0,IFERROR(IF(VLOOKUP(BA55,BA$44:BA54,1,0)&gt;0,0,0),1))</f>
        <v>0</v>
      </c>
      <c r="BA55" s="140" t="str">
        <f>IF(DATOS!BT13=AW$45,DATOS!C13,"")</f>
        <v/>
      </c>
      <c r="BJ55" s="139" t="str">
        <f>IFERROR(INDEX(DATOS!O:O,MATCH(VALUE(REINSCRIPCION!AU13),DATOS!C:C,0),1),"")</f>
        <v/>
      </c>
      <c r="BK55" s="155"/>
      <c r="BL55" s="364"/>
      <c r="BM55" s="364"/>
      <c r="BN55" s="364"/>
      <c r="BQ55" s="153" t="str">
        <f>IFERROR(IF(INDEX(DATOS!AI:AI,MATCH(#REF!,DATOS!BT:BT,0),1)=0,"",INDEX(DATOS!AI:AI,MATCH(#REF!,DATOS!BT:BT,0),1)),"")</f>
        <v/>
      </c>
    </row>
    <row r="56" spans="1:104" x14ac:dyDescent="0.25">
      <c r="A56" s="156"/>
      <c r="B56" s="149"/>
      <c r="C56" s="149"/>
      <c r="D56" s="149"/>
      <c r="E56" s="149"/>
      <c r="F56" s="149"/>
      <c r="G56" s="149"/>
      <c r="H56" s="149"/>
      <c r="I56" s="149"/>
      <c r="K56" s="149"/>
      <c r="L56" s="149"/>
      <c r="M56" s="149"/>
      <c r="N56" s="149"/>
      <c r="O56" s="149"/>
      <c r="P56" s="149"/>
      <c r="Q56" s="149"/>
      <c r="R56" s="149"/>
      <c r="S56" s="149"/>
      <c r="T56" s="149"/>
      <c r="AQ56" s="149"/>
      <c r="AR56" s="149"/>
      <c r="AV56" s="139">
        <v>11</v>
      </c>
      <c r="AW56" s="140" t="str">
        <f t="shared" si="2"/>
        <v/>
      </c>
      <c r="AY56" s="139">
        <f t="shared" si="0"/>
        <v>0</v>
      </c>
      <c r="AZ56" s="139">
        <f>IF(BA56="",0,IFERROR(IF(VLOOKUP(BA56,BA$44:BA55,1,0)&gt;0,0,0),1))</f>
        <v>0</v>
      </c>
      <c r="BA56" s="140" t="str">
        <f>IF(DATOS!BT14=AW$45,DATOS!C14,"")</f>
        <v/>
      </c>
      <c r="BJ56" s="139" t="str">
        <f>IFERROR(INDEX(DATOS!AA:AA,MATCH(VALUE(REINSCRIPCION!AU13),DATOS!C:C,0),1),"")</f>
        <v/>
      </c>
      <c r="BK56" s="364"/>
      <c r="BL56" s="364"/>
      <c r="BM56" s="364"/>
      <c r="BN56" s="364"/>
      <c r="BQ56" s="153" t="str">
        <f>IFERROR(IF(LEN(INDEX(DATOS!O:O,MATCH(VALUE(AU13),DATOS!C:C,0),1))&gt;6,INDEX(DATOS!O:O,MATCH(VALUE(AU13),DATOS!C:C,0),1),""),"")</f>
        <v/>
      </c>
    </row>
    <row r="57" spans="1:104" x14ac:dyDescent="0.25">
      <c r="D57" s="152"/>
      <c r="E57" s="149"/>
      <c r="F57" s="149"/>
      <c r="G57" s="149"/>
      <c r="H57" s="149"/>
      <c r="I57" s="149"/>
      <c r="K57" s="149"/>
      <c r="L57" s="149"/>
      <c r="N57" s="149"/>
      <c r="O57" s="149"/>
      <c r="P57" s="149"/>
      <c r="Q57" s="149"/>
      <c r="R57" s="149"/>
      <c r="S57" s="149"/>
      <c r="T57" s="149"/>
      <c r="AQ57" s="149"/>
      <c r="AR57" s="149"/>
      <c r="AV57" s="149">
        <v>12</v>
      </c>
      <c r="AW57" s="152" t="str">
        <f t="shared" si="2"/>
        <v/>
      </c>
      <c r="AX57" s="149"/>
      <c r="AY57" s="149">
        <f t="shared" si="0"/>
        <v>0</v>
      </c>
      <c r="AZ57" s="149">
        <f>IF(BA57="",0,IFERROR(IF(VLOOKUP(BA57,BA$44:BA56,1,0)&gt;0,0,0),1))</f>
        <v>0</v>
      </c>
      <c r="BA57" s="152" t="str">
        <f>IF(DATOS!BT15=AW$45,DATOS!C15,"")</f>
        <v/>
      </c>
      <c r="BB57" s="149"/>
      <c r="BC57" s="149"/>
      <c r="BD57" s="149"/>
      <c r="BJ57" s="139" t="str">
        <f>IFERROR(INDEX(DATOS!AI:AI,MATCH(VALUE(REINSCRIPCION!AU13),DATOS!C:C,0),1),"")</f>
        <v/>
      </c>
    </row>
    <row r="58" spans="1:104" x14ac:dyDescent="0.25">
      <c r="M58" s="346" t="s">
        <v>10575</v>
      </c>
      <c r="N58" s="346"/>
      <c r="O58" s="346"/>
      <c r="P58" s="346"/>
      <c r="Q58" s="346"/>
      <c r="R58" s="346"/>
      <c r="S58" s="346"/>
      <c r="T58" s="346"/>
      <c r="U58" s="346"/>
      <c r="V58" s="346"/>
      <c r="W58" s="346"/>
      <c r="X58" s="346"/>
      <c r="Y58" s="346"/>
      <c r="Z58" s="346"/>
      <c r="AA58" s="346"/>
      <c r="AB58" s="346"/>
      <c r="AC58" s="346"/>
      <c r="AD58" s="346"/>
      <c r="AE58" s="346"/>
      <c r="AF58" s="346"/>
      <c r="AG58" s="346"/>
      <c r="AH58" s="346"/>
      <c r="AI58" s="346"/>
      <c r="AJ58" s="346"/>
      <c r="AK58" s="346"/>
      <c r="AL58" s="346"/>
      <c r="AM58" s="346"/>
      <c r="AN58" s="346"/>
      <c r="AO58" s="346"/>
      <c r="AP58" s="346"/>
      <c r="AQ58" s="149"/>
      <c r="AR58" s="149"/>
      <c r="AS58" s="153" t="s">
        <v>10443</v>
      </c>
      <c r="AT58" s="153" t="s">
        <v>10447</v>
      </c>
      <c r="AU58" s="153"/>
      <c r="AV58" s="149">
        <v>13</v>
      </c>
      <c r="AW58" s="152" t="str">
        <f t="shared" si="2"/>
        <v/>
      </c>
      <c r="AX58" s="149"/>
      <c r="AY58" s="149">
        <f t="shared" si="0"/>
        <v>0</v>
      </c>
      <c r="AZ58" s="149">
        <f>IF(BA58="",0,IFERROR(IF(VLOOKUP(BA58,BA$44:BA57,1,0)&gt;0,0,0),1))</f>
        <v>0</v>
      </c>
      <c r="BA58" s="152" t="str">
        <f>IF(DATOS!BT16=AW$45,DATOS!C16,"")</f>
        <v/>
      </c>
      <c r="BB58" s="149"/>
      <c r="BC58" s="149"/>
      <c r="BD58" s="149"/>
      <c r="BE58" s="153"/>
      <c r="BF58" s="153"/>
      <c r="BG58" s="153"/>
      <c r="BH58" s="153"/>
      <c r="BJ58" s="139" t="str">
        <f>IFERROR(INDEX(DATOS!AJ:AJ,MATCH(VALUE(REINSCRIPCION!AU13),DATOS!C:C,0),1),"")</f>
        <v/>
      </c>
    </row>
    <row r="59" spans="1:104" x14ac:dyDescent="0.25">
      <c r="AK59" s="149"/>
      <c r="AL59" s="149"/>
      <c r="AM59" s="149"/>
      <c r="AN59" s="149"/>
      <c r="AO59" s="149"/>
      <c r="AP59" s="149"/>
      <c r="AQ59" s="149"/>
      <c r="AR59" s="149"/>
      <c r="AS59" s="153" t="str">
        <f>D43</f>
        <v/>
      </c>
      <c r="AT59" s="153" t="str">
        <f>X43</f>
        <v/>
      </c>
      <c r="AU59" s="153"/>
      <c r="AV59" s="149">
        <v>14</v>
      </c>
      <c r="AW59" s="152" t="str">
        <f t="shared" si="2"/>
        <v/>
      </c>
      <c r="AX59" s="149"/>
      <c r="AY59" s="149">
        <f t="shared" si="0"/>
        <v>0</v>
      </c>
      <c r="AZ59" s="149">
        <f>IF(BA59="",0,IFERROR(IF(VLOOKUP(BA59,BA$44:BA58,1,0)&gt;0,0,0),1))</f>
        <v>0</v>
      </c>
      <c r="BA59" s="152" t="str">
        <f>IF(DATOS!BT17=AW$45,DATOS!C17,"")</f>
        <v/>
      </c>
      <c r="BB59" s="149"/>
      <c r="BC59" s="149"/>
      <c r="BD59" s="149"/>
      <c r="BE59" s="153"/>
      <c r="BF59" s="153"/>
      <c r="BG59" s="153"/>
      <c r="BH59" s="153"/>
    </row>
    <row r="60" spans="1:104" x14ac:dyDescent="0.25">
      <c r="D60" s="149"/>
      <c r="E60" s="149"/>
      <c r="F60" s="149"/>
      <c r="G60" s="149"/>
      <c r="H60" s="149"/>
      <c r="I60" s="149"/>
      <c r="J60" s="149"/>
      <c r="K60" s="149"/>
      <c r="L60" s="149"/>
      <c r="M60" s="149"/>
      <c r="N60" s="149"/>
      <c r="O60" s="149"/>
      <c r="P60" s="149"/>
      <c r="Q60" s="149"/>
      <c r="R60" s="149"/>
      <c r="S60" s="149"/>
      <c r="T60" s="149"/>
      <c r="AK60" s="149"/>
      <c r="AL60" s="149"/>
      <c r="AM60" s="149"/>
      <c r="AN60" s="149"/>
      <c r="AO60" s="149"/>
      <c r="AP60" s="149"/>
      <c r="AQ60" s="149"/>
      <c r="AR60" s="149" t="str">
        <f t="shared" ref="AR60:AR90" si="3">IF(AF63="","","S/n")</f>
        <v/>
      </c>
      <c r="AS60" s="149"/>
      <c r="AT60" s="149"/>
      <c r="AU60" s="149"/>
      <c r="AV60" s="149">
        <v>15</v>
      </c>
      <c r="AW60" s="152" t="str">
        <f t="shared" si="2"/>
        <v/>
      </c>
      <c r="AX60" s="149"/>
      <c r="AY60" s="149">
        <f t="shared" si="0"/>
        <v>0</v>
      </c>
      <c r="AZ60" s="149">
        <f>IF(BA60="",0,IFERROR(IF(VLOOKUP(BA60,BA$44:BA59,1,0)&gt;0,0,0),1))</f>
        <v>0</v>
      </c>
      <c r="BA60" s="152" t="str">
        <f>IF(DATOS!BT18=AW$45,DATOS!C18,"")</f>
        <v/>
      </c>
      <c r="BB60" s="149"/>
      <c r="BC60" s="149"/>
      <c r="BD60" s="149"/>
      <c r="BE60" s="153"/>
      <c r="BF60" s="153"/>
      <c r="BG60" s="153"/>
      <c r="BH60" s="153"/>
      <c r="BJ60" s="151"/>
      <c r="BK60" s="149"/>
      <c r="BL60" s="151"/>
      <c r="BM60" s="149"/>
      <c r="BN60" s="149"/>
      <c r="BO60" s="149"/>
      <c r="BP60" s="149"/>
      <c r="BQ60" s="149"/>
      <c r="BR60" s="149"/>
      <c r="BS60" s="149"/>
      <c r="BT60" s="149"/>
    </row>
    <row r="61" spans="1:104" x14ac:dyDescent="0.25">
      <c r="D61" s="149"/>
      <c r="E61" s="149"/>
      <c r="F61" s="149"/>
      <c r="G61" s="149"/>
      <c r="H61" s="149"/>
      <c r="I61" s="149"/>
      <c r="J61" s="149"/>
      <c r="K61" s="149"/>
      <c r="L61" s="149"/>
      <c r="M61" s="149"/>
      <c r="N61" s="149"/>
      <c r="O61" s="149"/>
      <c r="P61" s="149"/>
      <c r="Q61" s="149"/>
      <c r="R61" s="149"/>
      <c r="S61" s="149"/>
      <c r="T61" s="149"/>
      <c r="U61" s="151"/>
      <c r="V61" s="151"/>
      <c r="W61" s="184"/>
      <c r="X61" s="184"/>
      <c r="Y61" s="184"/>
      <c r="Z61" s="184"/>
      <c r="AA61" s="184"/>
      <c r="AB61" s="184"/>
      <c r="AC61" s="184"/>
      <c r="AD61" s="149"/>
      <c r="AE61" s="151"/>
      <c r="AF61" s="149"/>
      <c r="AG61" s="149"/>
      <c r="AH61" s="149"/>
      <c r="AI61" s="149"/>
      <c r="AJ61" s="149"/>
      <c r="AK61" s="149"/>
      <c r="AL61" s="149"/>
      <c r="AM61" s="149"/>
      <c r="AN61" s="149"/>
      <c r="AO61" s="149"/>
      <c r="AP61" s="149"/>
      <c r="AQ61" s="149"/>
      <c r="AR61" s="149" t="str">
        <f t="shared" si="3"/>
        <v/>
      </c>
      <c r="AS61" s="149"/>
      <c r="AT61" s="149"/>
      <c r="AU61" s="149"/>
      <c r="AV61" s="149">
        <v>16</v>
      </c>
      <c r="AW61" s="152" t="str">
        <f t="shared" si="2"/>
        <v/>
      </c>
      <c r="AX61" s="149"/>
      <c r="AY61" s="149">
        <f t="shared" si="0"/>
        <v>0</v>
      </c>
      <c r="AZ61" s="149">
        <f>IF(BA61="",0,IFERROR(IF(VLOOKUP(BA61,BA$44:BA60,1,0)&gt;0,0,0),1))</f>
        <v>0</v>
      </c>
      <c r="BA61" s="152" t="str">
        <f>IF(DATOS!BT19=AW$45,DATOS!C19,"")</f>
        <v/>
      </c>
      <c r="BB61" s="149"/>
      <c r="BC61" s="149"/>
      <c r="BD61" s="149"/>
      <c r="BE61" s="153"/>
      <c r="BF61" s="153"/>
      <c r="BG61" s="153"/>
      <c r="BH61" s="153"/>
      <c r="BJ61" s="151"/>
      <c r="BK61" s="149"/>
      <c r="BL61" s="151"/>
      <c r="BM61" s="149"/>
      <c r="BN61" s="149"/>
      <c r="BO61" s="149"/>
      <c r="BP61" s="149"/>
      <c r="BQ61" s="149"/>
      <c r="BR61" s="149"/>
      <c r="BS61" s="149"/>
      <c r="BT61" s="149"/>
    </row>
    <row r="62" spans="1:104" x14ac:dyDescent="0.25">
      <c r="D62" s="149"/>
      <c r="E62" s="149"/>
      <c r="F62" s="149"/>
      <c r="G62" s="149"/>
      <c r="H62" s="149"/>
      <c r="I62" s="149"/>
      <c r="J62" s="149"/>
      <c r="K62" s="149"/>
      <c r="L62" s="149"/>
      <c r="M62" s="149"/>
      <c r="N62" s="149"/>
      <c r="O62" s="149"/>
      <c r="P62" s="149"/>
      <c r="Q62" s="149"/>
      <c r="R62" s="149"/>
      <c r="S62" s="149"/>
      <c r="T62" s="149"/>
      <c r="U62" s="151"/>
      <c r="V62" s="151"/>
      <c r="W62" s="184"/>
      <c r="X62" s="184"/>
      <c r="Y62" s="184"/>
      <c r="Z62" s="184"/>
      <c r="AA62" s="184"/>
      <c r="AB62" s="184"/>
      <c r="AC62" s="184"/>
      <c r="AD62" s="149"/>
      <c r="AE62" s="151"/>
      <c r="AF62" s="151"/>
      <c r="AG62" s="151"/>
      <c r="AH62" s="149"/>
      <c r="AI62" s="149"/>
      <c r="AJ62" s="149"/>
      <c r="AK62" s="149"/>
      <c r="AL62" s="149"/>
      <c r="AM62" s="149"/>
      <c r="AN62" s="149"/>
      <c r="AO62" s="149"/>
      <c r="AP62" s="149"/>
      <c r="AQ62" s="149"/>
      <c r="AR62" s="149" t="str">
        <f t="shared" si="3"/>
        <v/>
      </c>
      <c r="AS62" s="149"/>
      <c r="AT62" s="149"/>
      <c r="AU62" s="149"/>
      <c r="AV62" s="149">
        <v>17</v>
      </c>
      <c r="AW62" s="152" t="str">
        <f t="shared" si="2"/>
        <v/>
      </c>
      <c r="AX62" s="149"/>
      <c r="AY62" s="149">
        <f t="shared" si="0"/>
        <v>0</v>
      </c>
      <c r="AZ62" s="149">
        <f>IF(BA62="",0,IFERROR(IF(VLOOKUP(BA62,BA$44:BA61,1,0)&gt;0,0,0),1))</f>
        <v>0</v>
      </c>
      <c r="BA62" s="152" t="str">
        <f>IF(DATOS!BT20=AW$45,DATOS!C20,"")</f>
        <v/>
      </c>
      <c r="BB62" s="149"/>
      <c r="BC62" s="149"/>
      <c r="BD62" s="149"/>
      <c r="BE62" s="153"/>
      <c r="BF62" s="153"/>
      <c r="BG62" s="153"/>
      <c r="BH62" s="153"/>
    </row>
    <row r="63" spans="1:104" x14ac:dyDescent="0.25">
      <c r="D63" s="149"/>
      <c r="E63" s="149"/>
      <c r="F63" s="149"/>
      <c r="G63" s="149"/>
      <c r="H63" s="149"/>
      <c r="I63" s="149"/>
      <c r="J63" s="149"/>
      <c r="K63" s="149"/>
      <c r="L63" s="149"/>
      <c r="M63" s="149"/>
      <c r="N63" s="149"/>
      <c r="O63" s="149"/>
      <c r="P63" s="149"/>
      <c r="Q63" s="149"/>
      <c r="R63" s="149"/>
      <c r="S63" s="149"/>
      <c r="T63" s="149"/>
      <c r="U63" s="157"/>
      <c r="V63" s="362"/>
      <c r="W63" s="362"/>
      <c r="X63" s="362"/>
      <c r="Y63" s="362"/>
      <c r="Z63" s="362"/>
      <c r="AA63" s="362"/>
      <c r="AB63" s="362"/>
      <c r="AC63" s="362"/>
      <c r="AD63" s="362"/>
      <c r="AE63" s="362"/>
      <c r="AF63" s="151"/>
      <c r="AG63" s="151"/>
      <c r="AH63" s="149"/>
      <c r="AI63" s="362"/>
      <c r="AJ63" s="362"/>
      <c r="AK63" s="362"/>
      <c r="AL63" s="362"/>
      <c r="AM63" s="158"/>
      <c r="AN63" s="363"/>
      <c r="AO63" s="363"/>
      <c r="AP63" s="363"/>
      <c r="AQ63" s="149"/>
      <c r="AR63" s="149" t="str">
        <f t="shared" si="3"/>
        <v/>
      </c>
      <c r="AS63" s="149"/>
      <c r="AT63" s="149"/>
      <c r="AU63" s="149"/>
      <c r="AV63" s="149">
        <v>18</v>
      </c>
      <c r="AW63" s="152" t="str">
        <f t="shared" si="2"/>
        <v/>
      </c>
      <c r="AX63" s="149"/>
      <c r="AY63" s="149">
        <f t="shared" si="0"/>
        <v>0</v>
      </c>
      <c r="AZ63" s="149">
        <f>IF(BA63="",0,IFERROR(IF(VLOOKUP(BA63,BA$44:BA62,1,0)&gt;0,0,0),1))</f>
        <v>0</v>
      </c>
      <c r="BA63" s="152" t="str">
        <f>IF(DATOS!BT21=AW$45,DATOS!C21,"")</f>
        <v/>
      </c>
      <c r="BB63" s="149"/>
      <c r="BC63" s="149"/>
      <c r="BD63" s="149"/>
      <c r="BE63" s="153"/>
      <c r="BF63" s="153"/>
      <c r="BG63" s="153"/>
      <c r="BH63" s="153"/>
    </row>
    <row r="64" spans="1:104" x14ac:dyDescent="0.25">
      <c r="D64" s="149"/>
      <c r="E64" s="149"/>
      <c r="F64" s="149"/>
      <c r="G64" s="149"/>
      <c r="H64" s="149"/>
      <c r="I64" s="149"/>
      <c r="J64" s="149"/>
      <c r="K64" s="149"/>
      <c r="L64" s="149"/>
      <c r="M64" s="149"/>
      <c r="N64" s="149"/>
      <c r="O64" s="149"/>
      <c r="P64" s="149"/>
      <c r="Q64" s="149"/>
      <c r="R64" s="149"/>
      <c r="S64" s="149"/>
      <c r="T64" s="149"/>
      <c r="U64" s="157"/>
      <c r="V64" s="362"/>
      <c r="W64" s="362"/>
      <c r="X64" s="362"/>
      <c r="Y64" s="362"/>
      <c r="Z64" s="362"/>
      <c r="AA64" s="362"/>
      <c r="AB64" s="362"/>
      <c r="AC64" s="362"/>
      <c r="AD64" s="362"/>
      <c r="AE64" s="362"/>
      <c r="AF64" s="151"/>
      <c r="AG64" s="151"/>
      <c r="AH64" s="149"/>
      <c r="AI64" s="362"/>
      <c r="AJ64" s="362"/>
      <c r="AK64" s="362"/>
      <c r="AL64" s="362"/>
      <c r="AM64" s="158"/>
      <c r="AN64" s="363"/>
      <c r="AO64" s="363"/>
      <c r="AP64" s="363"/>
      <c r="AQ64" s="149"/>
      <c r="AR64" s="149" t="str">
        <f t="shared" si="3"/>
        <v/>
      </c>
      <c r="AS64" s="149"/>
      <c r="AT64" s="149"/>
      <c r="AU64" s="149"/>
      <c r="AV64" s="149">
        <v>19</v>
      </c>
      <c r="AW64" s="152" t="str">
        <f t="shared" si="2"/>
        <v/>
      </c>
      <c r="AX64" s="149"/>
      <c r="AY64" s="149">
        <f t="shared" si="0"/>
        <v>0</v>
      </c>
      <c r="AZ64" s="149">
        <f>IF(BA64="",0,IFERROR(IF(VLOOKUP(BA64,BA$44:BA63,1,0)&gt;0,0,0),1))</f>
        <v>0</v>
      </c>
      <c r="BA64" s="152" t="str">
        <f>IF(DATOS!BT22=AW$45,DATOS!C22,"")</f>
        <v/>
      </c>
      <c r="BB64" s="149"/>
      <c r="BC64" s="149"/>
      <c r="BD64" s="149"/>
      <c r="BQ64" s="149"/>
      <c r="BR64" s="149"/>
    </row>
    <row r="65" spans="21:97" x14ac:dyDescent="0.25">
      <c r="U65" s="157"/>
      <c r="V65" s="362"/>
      <c r="W65" s="362"/>
      <c r="X65" s="362"/>
      <c r="Y65" s="362"/>
      <c r="Z65" s="362"/>
      <c r="AA65" s="362"/>
      <c r="AB65" s="362"/>
      <c r="AC65" s="362"/>
      <c r="AD65" s="362"/>
      <c r="AE65" s="362"/>
      <c r="AF65" s="151"/>
      <c r="AG65" s="151"/>
      <c r="AH65" s="149"/>
      <c r="AI65" s="362"/>
      <c r="AJ65" s="362"/>
      <c r="AK65" s="362"/>
      <c r="AL65" s="362"/>
      <c r="AM65" s="158"/>
      <c r="AN65" s="363"/>
      <c r="AO65" s="363"/>
      <c r="AP65" s="363"/>
      <c r="AQ65" s="149"/>
      <c r="AR65" s="149" t="str">
        <f t="shared" si="3"/>
        <v/>
      </c>
      <c r="AS65" s="149"/>
      <c r="AT65" s="149"/>
      <c r="AU65" s="149"/>
      <c r="AV65" s="149">
        <v>20</v>
      </c>
      <c r="AW65" s="152" t="str">
        <f t="shared" si="2"/>
        <v/>
      </c>
      <c r="AX65" s="149"/>
      <c r="AY65" s="149">
        <f t="shared" si="0"/>
        <v>0</v>
      </c>
      <c r="AZ65" s="149">
        <f>IF(BA65="",0,IFERROR(IF(VLOOKUP(BA65,BA$44:BA64,1,0)&gt;0,0,0),1))</f>
        <v>0</v>
      </c>
      <c r="BA65" s="152" t="str">
        <f>IF(DATOS!BT23=AW$45,DATOS!C23,"")</f>
        <v/>
      </c>
      <c r="BB65" s="149"/>
      <c r="BC65" s="149"/>
      <c r="BD65" s="149"/>
      <c r="BQ65" s="149"/>
      <c r="BR65" s="149"/>
    </row>
    <row r="66" spans="21:97" x14ac:dyDescent="0.25">
      <c r="U66" s="157"/>
      <c r="V66" s="362"/>
      <c r="W66" s="362"/>
      <c r="X66" s="362"/>
      <c r="Y66" s="362"/>
      <c r="Z66" s="362"/>
      <c r="AA66" s="362"/>
      <c r="AB66" s="362"/>
      <c r="AC66" s="362"/>
      <c r="AD66" s="362"/>
      <c r="AE66" s="362"/>
      <c r="AF66" s="151"/>
      <c r="AG66" s="151"/>
      <c r="AH66" s="149"/>
      <c r="AI66" s="362"/>
      <c r="AJ66" s="362"/>
      <c r="AK66" s="362"/>
      <c r="AL66" s="362"/>
      <c r="AM66" s="158"/>
      <c r="AN66" s="363"/>
      <c r="AO66" s="363"/>
      <c r="AP66" s="363"/>
      <c r="AQ66" s="149"/>
      <c r="AR66" s="149" t="str">
        <f t="shared" si="3"/>
        <v/>
      </c>
      <c r="AS66" s="149"/>
      <c r="AT66" s="149"/>
      <c r="AU66" s="149"/>
      <c r="AV66" s="149">
        <v>21</v>
      </c>
      <c r="AW66" s="152" t="str">
        <f t="shared" si="2"/>
        <v/>
      </c>
      <c r="AX66" s="149"/>
      <c r="AY66" s="149">
        <f t="shared" si="0"/>
        <v>0</v>
      </c>
      <c r="AZ66" s="149">
        <f>IF(BA66="",0,IFERROR(IF(VLOOKUP(BA66,BA$44:BA65,1,0)&gt;0,0,0),1))</f>
        <v>0</v>
      </c>
      <c r="BA66" s="152" t="str">
        <f>IF(DATOS!BT24=AW$45,DATOS!C24,"")</f>
        <v/>
      </c>
      <c r="BB66" s="149"/>
      <c r="BC66" s="149"/>
      <c r="BD66" s="149"/>
      <c r="BQ66" s="149"/>
      <c r="BR66" s="149"/>
    </row>
    <row r="67" spans="21:97" x14ac:dyDescent="0.25">
      <c r="U67" s="157"/>
      <c r="V67" s="362"/>
      <c r="W67" s="362"/>
      <c r="X67" s="362"/>
      <c r="Y67" s="362"/>
      <c r="Z67" s="362"/>
      <c r="AA67" s="362"/>
      <c r="AB67" s="362"/>
      <c r="AC67" s="362"/>
      <c r="AD67" s="362"/>
      <c r="AE67" s="362"/>
      <c r="AF67" s="151"/>
      <c r="AG67" s="151"/>
      <c r="AH67" s="149"/>
      <c r="AI67" s="362"/>
      <c r="AJ67" s="362"/>
      <c r="AK67" s="362"/>
      <c r="AL67" s="362"/>
      <c r="AM67" s="158"/>
      <c r="AN67" s="363"/>
      <c r="AO67" s="363"/>
      <c r="AP67" s="363"/>
      <c r="AQ67" s="149"/>
      <c r="AR67" s="149" t="str">
        <f t="shared" si="3"/>
        <v/>
      </c>
      <c r="AS67" s="149"/>
      <c r="AT67" s="149"/>
      <c r="AU67" s="149"/>
      <c r="AV67" s="149">
        <v>22</v>
      </c>
      <c r="AW67" s="140" t="str">
        <f t="shared" si="2"/>
        <v/>
      </c>
      <c r="AY67" s="139">
        <f t="shared" si="0"/>
        <v>0</v>
      </c>
      <c r="AZ67" s="139">
        <f>IF(BA67="",0,IFERROR(IF(VLOOKUP(BA67,BA$44:BA66,1,0)&gt;0,0,0),1))</f>
        <v>0</v>
      </c>
      <c r="BA67" s="140" t="str">
        <f>IF(DATOS!BT25=AW$45,DATOS!C25,"")</f>
        <v/>
      </c>
      <c r="BQ67" s="149"/>
      <c r="BR67" s="149"/>
    </row>
    <row r="68" spans="21:97" x14ac:dyDescent="0.25">
      <c r="U68" s="157"/>
      <c r="V68" s="362"/>
      <c r="W68" s="362"/>
      <c r="X68" s="362"/>
      <c r="Y68" s="362"/>
      <c r="Z68" s="362"/>
      <c r="AA68" s="362"/>
      <c r="AB68" s="362"/>
      <c r="AC68" s="362"/>
      <c r="AD68" s="362"/>
      <c r="AE68" s="362"/>
      <c r="AF68" s="151"/>
      <c r="AG68" s="151"/>
      <c r="AH68" s="149"/>
      <c r="AI68" s="362"/>
      <c r="AJ68" s="362"/>
      <c r="AK68" s="362"/>
      <c r="AL68" s="362"/>
      <c r="AM68" s="158"/>
      <c r="AN68" s="363"/>
      <c r="AO68" s="363"/>
      <c r="AP68" s="363"/>
      <c r="AQ68" s="149"/>
      <c r="AR68" s="149" t="str">
        <f t="shared" si="3"/>
        <v/>
      </c>
      <c r="AV68" s="139">
        <v>23</v>
      </c>
      <c r="AW68" s="140" t="str">
        <f t="shared" si="2"/>
        <v/>
      </c>
      <c r="AY68" s="139">
        <f t="shared" si="0"/>
        <v>0</v>
      </c>
      <c r="AZ68" s="139">
        <f>IF(BA68="",0,IFERROR(IF(VLOOKUP(BA68,BA$44:BA67,1,0)&gt;0,0,0),1))</f>
        <v>0</v>
      </c>
      <c r="BA68" s="140" t="str">
        <f>IF(DATOS!BT26=AW$45,DATOS!C26,"")</f>
        <v/>
      </c>
      <c r="BQ68" s="149"/>
      <c r="BR68" s="149"/>
    </row>
    <row r="69" spans="21:97" x14ac:dyDescent="0.25">
      <c r="U69" s="157"/>
      <c r="V69" s="362"/>
      <c r="W69" s="362"/>
      <c r="X69" s="362"/>
      <c r="Y69" s="362"/>
      <c r="Z69" s="362"/>
      <c r="AA69" s="362"/>
      <c r="AB69" s="362"/>
      <c r="AC69" s="362"/>
      <c r="AD69" s="362"/>
      <c r="AE69" s="362"/>
      <c r="AF69" s="151"/>
      <c r="AG69" s="151"/>
      <c r="AH69" s="149"/>
      <c r="AI69" s="362"/>
      <c r="AJ69" s="362"/>
      <c r="AK69" s="362"/>
      <c r="AL69" s="362"/>
      <c r="AM69" s="158"/>
      <c r="AN69" s="363"/>
      <c r="AO69" s="363"/>
      <c r="AP69" s="363"/>
      <c r="AQ69" s="149"/>
      <c r="AR69" s="149" t="str">
        <f t="shared" si="3"/>
        <v/>
      </c>
      <c r="AV69" s="139">
        <v>24</v>
      </c>
      <c r="AW69" s="140" t="str">
        <f t="shared" si="2"/>
        <v/>
      </c>
      <c r="AY69" s="139">
        <f t="shared" si="0"/>
        <v>0</v>
      </c>
      <c r="AZ69" s="139">
        <f>IF(BA69="",0,IFERROR(IF(VLOOKUP(BA69,BA$44:BA68,1,0)&gt;0,0,0),1))</f>
        <v>0</v>
      </c>
      <c r="BA69" s="140" t="str">
        <f>IF(DATOS!BT27=AW$45,DATOS!C27,"")</f>
        <v/>
      </c>
      <c r="BQ69" s="149"/>
      <c r="BR69" s="149"/>
    </row>
    <row r="70" spans="21:97" x14ac:dyDescent="0.25">
      <c r="U70" s="157"/>
      <c r="V70" s="362"/>
      <c r="W70" s="362"/>
      <c r="X70" s="362"/>
      <c r="Y70" s="362"/>
      <c r="Z70" s="362"/>
      <c r="AA70" s="362"/>
      <c r="AB70" s="362"/>
      <c r="AC70" s="362"/>
      <c r="AD70" s="362"/>
      <c r="AE70" s="362"/>
      <c r="AF70" s="151"/>
      <c r="AG70" s="151"/>
      <c r="AH70" s="149"/>
      <c r="AI70" s="362"/>
      <c r="AJ70" s="362"/>
      <c r="AK70" s="362"/>
      <c r="AL70" s="362"/>
      <c r="AM70" s="158"/>
      <c r="AN70" s="363"/>
      <c r="AO70" s="363"/>
      <c r="AP70" s="363"/>
      <c r="AQ70" s="149"/>
      <c r="AR70" s="149" t="str">
        <f t="shared" si="3"/>
        <v/>
      </c>
      <c r="AV70" s="139">
        <v>25</v>
      </c>
      <c r="AW70" s="140" t="str">
        <f t="shared" si="2"/>
        <v/>
      </c>
      <c r="AY70" s="139">
        <f t="shared" si="0"/>
        <v>0</v>
      </c>
      <c r="AZ70" s="139">
        <f>IF(BA70="",0,IFERROR(IF(VLOOKUP(BA70,BA$44:BA69,1,0)&gt;0,0,0),1))</f>
        <v>0</v>
      </c>
      <c r="BA70" s="140" t="str">
        <f>IF(DATOS!BT28=AW$45,DATOS!C28,"")</f>
        <v/>
      </c>
      <c r="BQ70" s="149"/>
      <c r="BR70" s="149"/>
    </row>
    <row r="71" spans="21:97" x14ac:dyDescent="0.25">
      <c r="U71" s="157"/>
      <c r="V71" s="362"/>
      <c r="W71" s="362"/>
      <c r="X71" s="362"/>
      <c r="Y71" s="362"/>
      <c r="Z71" s="362"/>
      <c r="AA71" s="362"/>
      <c r="AB71" s="362"/>
      <c r="AC71" s="362"/>
      <c r="AD71" s="362"/>
      <c r="AE71" s="362"/>
      <c r="AF71" s="151"/>
      <c r="AG71" s="151"/>
      <c r="AH71" s="149"/>
      <c r="AI71" s="362"/>
      <c r="AJ71" s="362"/>
      <c r="AK71" s="362"/>
      <c r="AL71" s="362"/>
      <c r="AM71" s="158"/>
      <c r="AN71" s="363"/>
      <c r="AO71" s="363"/>
      <c r="AP71" s="363"/>
      <c r="AQ71" s="149"/>
      <c r="AR71" s="149" t="str">
        <f t="shared" si="3"/>
        <v/>
      </c>
      <c r="AS71" s="149"/>
      <c r="AT71" s="149"/>
      <c r="AU71" s="149"/>
      <c r="AV71" s="149">
        <v>26</v>
      </c>
      <c r="AW71" s="140" t="str">
        <f t="shared" si="2"/>
        <v/>
      </c>
      <c r="AY71" s="139">
        <f t="shared" si="0"/>
        <v>0</v>
      </c>
      <c r="AZ71" s="139">
        <f>IF(BA71="",0,IFERROR(IF(VLOOKUP(BA71,BA$44:BA70,1,0)&gt;0,0,0),1))</f>
        <v>0</v>
      </c>
      <c r="BA71" s="140" t="str">
        <f>IF(DATOS!BT29=AW$45,DATOS!C29,"")</f>
        <v/>
      </c>
      <c r="BQ71" s="149"/>
      <c r="BR71" s="149"/>
    </row>
    <row r="72" spans="21:97" x14ac:dyDescent="0.25">
      <c r="U72" s="157"/>
      <c r="V72" s="362"/>
      <c r="W72" s="362"/>
      <c r="X72" s="362"/>
      <c r="Y72" s="362"/>
      <c r="Z72" s="362"/>
      <c r="AA72" s="362"/>
      <c r="AB72" s="362"/>
      <c r="AC72" s="362"/>
      <c r="AD72" s="362"/>
      <c r="AE72" s="362"/>
      <c r="AF72" s="151"/>
      <c r="AG72" s="151"/>
      <c r="AH72" s="149"/>
      <c r="AI72" s="362"/>
      <c r="AJ72" s="362"/>
      <c r="AK72" s="362"/>
      <c r="AL72" s="362"/>
      <c r="AM72" s="158"/>
      <c r="AN72" s="363"/>
      <c r="AO72" s="363"/>
      <c r="AP72" s="363"/>
      <c r="AQ72" s="149"/>
      <c r="AR72" s="149" t="str">
        <f t="shared" si="3"/>
        <v/>
      </c>
      <c r="AS72" s="149"/>
      <c r="AT72" s="149"/>
      <c r="AU72" s="149"/>
      <c r="AV72" s="149">
        <v>27</v>
      </c>
      <c r="AW72" s="140" t="str">
        <f t="shared" si="2"/>
        <v/>
      </c>
      <c r="AY72" s="139">
        <f t="shared" si="0"/>
        <v>0</v>
      </c>
      <c r="AZ72" s="139">
        <f>IF(BA72="",0,IFERROR(IF(VLOOKUP(BA72,BA$44:BA71,1,0)&gt;0,0,0),1))</f>
        <v>0</v>
      </c>
      <c r="BA72" s="140" t="str">
        <f>IF(DATOS!BT30=AW$45,DATOS!C30,"")</f>
        <v/>
      </c>
      <c r="BP72" s="149"/>
      <c r="BQ72" s="149"/>
      <c r="BR72" s="149"/>
      <c r="BS72" s="149"/>
      <c r="BT72" s="149"/>
      <c r="BU72" s="149"/>
      <c r="BV72" s="149"/>
      <c r="BW72" s="149"/>
      <c r="BX72" s="149"/>
      <c r="BY72" s="149"/>
      <c r="BZ72" s="149"/>
      <c r="CA72" s="149"/>
      <c r="CB72" s="149"/>
      <c r="CC72" s="149"/>
      <c r="CD72" s="149"/>
      <c r="CE72" s="149"/>
      <c r="CF72" s="149"/>
      <c r="CG72" s="149"/>
      <c r="CH72" s="149"/>
      <c r="CI72" s="149"/>
      <c r="CJ72" s="149"/>
      <c r="CK72" s="149"/>
      <c r="CL72" s="149"/>
      <c r="CM72" s="149"/>
      <c r="CN72" s="149"/>
      <c r="CO72" s="149"/>
      <c r="CP72" s="149"/>
      <c r="CQ72" s="149"/>
      <c r="CR72" s="149"/>
      <c r="CS72" s="149"/>
    </row>
    <row r="73" spans="21:97" x14ac:dyDescent="0.25">
      <c r="U73" s="157"/>
      <c r="V73" s="362"/>
      <c r="W73" s="362"/>
      <c r="X73" s="362"/>
      <c r="Y73" s="362"/>
      <c r="Z73" s="362"/>
      <c r="AA73" s="362"/>
      <c r="AB73" s="362"/>
      <c r="AC73" s="362"/>
      <c r="AD73" s="362"/>
      <c r="AE73" s="362"/>
      <c r="AF73" s="151"/>
      <c r="AG73" s="151"/>
      <c r="AH73" s="149"/>
      <c r="AI73" s="362"/>
      <c r="AJ73" s="362"/>
      <c r="AK73" s="362"/>
      <c r="AL73" s="362"/>
      <c r="AM73" s="158"/>
      <c r="AN73" s="363"/>
      <c r="AO73" s="363"/>
      <c r="AP73" s="363"/>
      <c r="AQ73" s="149"/>
      <c r="AR73" s="149" t="str">
        <f t="shared" si="3"/>
        <v/>
      </c>
      <c r="AS73" s="149"/>
      <c r="AT73" s="149"/>
      <c r="AU73" s="149"/>
      <c r="AV73" s="149">
        <v>28</v>
      </c>
      <c r="AW73" s="140" t="str">
        <f t="shared" si="2"/>
        <v/>
      </c>
      <c r="AY73" s="139">
        <f t="shared" si="0"/>
        <v>0</v>
      </c>
      <c r="AZ73" s="139">
        <f>IF(BA73="",0,IFERROR(IF(VLOOKUP(BA73,BA$44:BA72,1,0)&gt;0,0,0),1))</f>
        <v>0</v>
      </c>
      <c r="BA73" s="140" t="str">
        <f>IF(DATOS!BT31=AW$45,DATOS!C31,"")</f>
        <v/>
      </c>
      <c r="BP73" s="149"/>
      <c r="BQ73" s="149"/>
      <c r="BR73" s="149"/>
      <c r="BS73" s="149"/>
      <c r="BT73" s="149"/>
      <c r="BU73" s="149"/>
      <c r="BV73" s="149"/>
      <c r="BW73" s="149"/>
      <c r="BX73" s="149"/>
      <c r="BY73" s="149"/>
      <c r="BZ73" s="149"/>
      <c r="CA73" s="149"/>
      <c r="CB73" s="149"/>
      <c r="CC73" s="149"/>
      <c r="CD73" s="149"/>
      <c r="CE73" s="149"/>
      <c r="CF73" s="149"/>
      <c r="CG73" s="149"/>
      <c r="CH73" s="149"/>
      <c r="CI73" s="149"/>
      <c r="CJ73" s="149"/>
      <c r="CK73" s="149"/>
      <c r="CL73" s="149"/>
      <c r="CM73" s="149"/>
      <c r="CN73" s="149"/>
      <c r="CO73" s="149"/>
      <c r="CP73" s="149"/>
      <c r="CQ73" s="149"/>
      <c r="CR73" s="149"/>
      <c r="CS73" s="149"/>
    </row>
    <row r="74" spans="21:97" x14ac:dyDescent="0.25">
      <c r="U74" s="157"/>
      <c r="V74" s="362"/>
      <c r="W74" s="362"/>
      <c r="X74" s="362"/>
      <c r="Y74" s="362"/>
      <c r="Z74" s="362"/>
      <c r="AA74" s="362"/>
      <c r="AB74" s="362"/>
      <c r="AC74" s="362"/>
      <c r="AD74" s="362"/>
      <c r="AE74" s="362"/>
      <c r="AF74" s="151"/>
      <c r="AG74" s="151"/>
      <c r="AH74" s="149"/>
      <c r="AI74" s="362"/>
      <c r="AJ74" s="362"/>
      <c r="AK74" s="362"/>
      <c r="AL74" s="362"/>
      <c r="AM74" s="158"/>
      <c r="AN74" s="363"/>
      <c r="AO74" s="363"/>
      <c r="AP74" s="363"/>
      <c r="AQ74" s="149"/>
      <c r="AR74" s="149" t="str">
        <f t="shared" si="3"/>
        <v/>
      </c>
      <c r="AS74" s="149"/>
      <c r="AT74" s="149"/>
      <c r="AU74" s="149"/>
      <c r="AV74" s="149">
        <v>29</v>
      </c>
      <c r="AW74" s="140" t="str">
        <f t="shared" si="2"/>
        <v/>
      </c>
      <c r="AY74" s="139">
        <f t="shared" si="0"/>
        <v>0</v>
      </c>
      <c r="AZ74" s="139">
        <f>IF(BA74="",0,IFERROR(IF(VLOOKUP(BA74,BA$44:BA73,1,0)&gt;0,0,0),1))</f>
        <v>0</v>
      </c>
      <c r="BA74" s="140" t="str">
        <f>IF(DATOS!BT32=AW$45,DATOS!C32,"")</f>
        <v/>
      </c>
      <c r="BP74" s="149"/>
      <c r="BQ74" s="149"/>
      <c r="BR74" s="149"/>
      <c r="BS74" s="149"/>
      <c r="BT74" s="149"/>
      <c r="BU74" s="149"/>
      <c r="BV74" s="149"/>
      <c r="BW74" s="149"/>
      <c r="BX74" s="149"/>
      <c r="BY74" s="149"/>
      <c r="BZ74" s="149"/>
      <c r="CA74" s="149"/>
      <c r="CB74" s="149"/>
      <c r="CC74" s="149"/>
      <c r="CD74" s="149"/>
      <c r="CE74" s="149"/>
      <c r="CF74" s="149"/>
      <c r="CG74" s="149"/>
      <c r="CH74" s="149"/>
      <c r="CI74" s="149"/>
      <c r="CJ74" s="149"/>
      <c r="CK74" s="149"/>
      <c r="CL74" s="149"/>
      <c r="CM74" s="149"/>
      <c r="CN74" s="149"/>
      <c r="CO74" s="149"/>
      <c r="CP74" s="149"/>
      <c r="CQ74" s="149"/>
      <c r="CR74" s="149"/>
      <c r="CS74" s="149"/>
    </row>
    <row r="75" spans="21:97" x14ac:dyDescent="0.25">
      <c r="U75" s="157"/>
      <c r="V75" s="362"/>
      <c r="W75" s="362"/>
      <c r="X75" s="362"/>
      <c r="Y75" s="362"/>
      <c r="Z75" s="362"/>
      <c r="AA75" s="362"/>
      <c r="AB75" s="362"/>
      <c r="AC75" s="362"/>
      <c r="AD75" s="362"/>
      <c r="AE75" s="362"/>
      <c r="AF75" s="151"/>
      <c r="AG75" s="151"/>
      <c r="AH75" s="149"/>
      <c r="AI75" s="362"/>
      <c r="AJ75" s="362"/>
      <c r="AK75" s="362"/>
      <c r="AL75" s="362"/>
      <c r="AM75" s="158"/>
      <c r="AN75" s="363"/>
      <c r="AO75" s="363"/>
      <c r="AP75" s="363"/>
      <c r="AQ75" s="149"/>
      <c r="AR75" s="149" t="str">
        <f t="shared" si="3"/>
        <v/>
      </c>
      <c r="AS75" s="149"/>
      <c r="AT75" s="149"/>
      <c r="AU75" s="149"/>
      <c r="AV75" s="149">
        <v>30</v>
      </c>
      <c r="AW75" s="140" t="str">
        <f t="shared" si="2"/>
        <v/>
      </c>
      <c r="AY75" s="139">
        <f t="shared" si="0"/>
        <v>0</v>
      </c>
      <c r="AZ75" s="139">
        <f>IF(BA75="",0,IFERROR(IF(VLOOKUP(BA75,BA$44:BA74,1,0)&gt;0,0,0),1))</f>
        <v>0</v>
      </c>
      <c r="BA75" s="140" t="str">
        <f>IF(DATOS!BT33=AW$45,DATOS!C33,"")</f>
        <v/>
      </c>
      <c r="BP75" s="149"/>
      <c r="BQ75" s="149"/>
      <c r="BR75" s="149"/>
      <c r="BS75" s="149"/>
      <c r="BT75" s="149"/>
      <c r="BU75" s="149"/>
      <c r="BV75" s="149"/>
      <c r="BW75" s="149"/>
      <c r="BX75" s="149"/>
      <c r="BY75" s="149"/>
      <c r="BZ75" s="149"/>
      <c r="CA75" s="149"/>
      <c r="CB75" s="149"/>
      <c r="CC75" s="149"/>
      <c r="CD75" s="149"/>
      <c r="CE75" s="149"/>
      <c r="CF75" s="149"/>
      <c r="CG75" s="149"/>
      <c r="CH75" s="149"/>
      <c r="CI75" s="149"/>
      <c r="CJ75" s="149"/>
      <c r="CK75" s="149"/>
      <c r="CL75" s="149"/>
      <c r="CM75" s="149"/>
      <c r="CN75" s="149"/>
      <c r="CO75" s="149"/>
      <c r="CP75" s="149"/>
      <c r="CQ75" s="149"/>
      <c r="CR75" s="149"/>
      <c r="CS75" s="149"/>
    </row>
    <row r="76" spans="21:97" x14ac:dyDescent="0.25">
      <c r="U76" s="157"/>
      <c r="V76" s="362"/>
      <c r="W76" s="362"/>
      <c r="X76" s="362"/>
      <c r="Y76" s="362"/>
      <c r="Z76" s="362"/>
      <c r="AA76" s="362"/>
      <c r="AB76" s="362"/>
      <c r="AC76" s="362"/>
      <c r="AD76" s="362"/>
      <c r="AE76" s="362"/>
      <c r="AF76" s="151"/>
      <c r="AG76" s="151"/>
      <c r="AH76" s="149"/>
      <c r="AI76" s="362"/>
      <c r="AJ76" s="362"/>
      <c r="AK76" s="362"/>
      <c r="AL76" s="362"/>
      <c r="AM76" s="158"/>
      <c r="AN76" s="363"/>
      <c r="AO76" s="363"/>
      <c r="AP76" s="363"/>
      <c r="AQ76" s="149"/>
      <c r="AR76" s="149" t="str">
        <f t="shared" si="3"/>
        <v/>
      </c>
      <c r="AS76" s="149"/>
      <c r="AT76" s="149"/>
      <c r="AU76" s="149"/>
      <c r="AV76" s="149">
        <v>31</v>
      </c>
      <c r="AW76" s="140" t="str">
        <f t="shared" si="2"/>
        <v/>
      </c>
      <c r="AY76" s="139">
        <f t="shared" si="0"/>
        <v>0</v>
      </c>
      <c r="AZ76" s="139">
        <f>IF(BA76="",0,IFERROR(IF(VLOOKUP(BA76,BA$44:BA75,1,0)&gt;0,0,0),1))</f>
        <v>0</v>
      </c>
      <c r="BA76" s="140" t="str">
        <f>IF(DATOS!BT34=AW$45,DATOS!C34,"")</f>
        <v/>
      </c>
      <c r="BP76" s="149"/>
      <c r="BQ76" s="149"/>
      <c r="BR76" s="149"/>
      <c r="BS76" s="149"/>
      <c r="BT76" s="149"/>
      <c r="BU76" s="149"/>
      <c r="BV76" s="149"/>
      <c r="BW76" s="149"/>
      <c r="BX76" s="149"/>
      <c r="BY76" s="149"/>
      <c r="BZ76" s="149"/>
      <c r="CA76" s="149"/>
      <c r="CB76" s="149"/>
      <c r="CC76" s="149"/>
      <c r="CD76" s="149"/>
      <c r="CE76" s="149"/>
      <c r="CF76" s="149"/>
      <c r="CG76" s="149"/>
      <c r="CH76" s="149"/>
      <c r="CI76" s="149"/>
      <c r="CJ76" s="149"/>
      <c r="CK76" s="149"/>
      <c r="CL76" s="149"/>
      <c r="CM76" s="149"/>
      <c r="CN76" s="149"/>
      <c r="CO76" s="149"/>
      <c r="CP76" s="149"/>
      <c r="CQ76" s="149"/>
      <c r="CR76" s="149"/>
      <c r="CS76" s="149"/>
    </row>
    <row r="77" spans="21:97" x14ac:dyDescent="0.25">
      <c r="U77" s="157"/>
      <c r="V77" s="362"/>
      <c r="W77" s="362"/>
      <c r="X77" s="362"/>
      <c r="Y77" s="362"/>
      <c r="Z77" s="362"/>
      <c r="AA77" s="362"/>
      <c r="AB77" s="362"/>
      <c r="AC77" s="362"/>
      <c r="AD77" s="362"/>
      <c r="AE77" s="362"/>
      <c r="AF77" s="151"/>
      <c r="AG77" s="151"/>
      <c r="AH77" s="149"/>
      <c r="AI77" s="362"/>
      <c r="AJ77" s="362"/>
      <c r="AK77" s="362"/>
      <c r="AL77" s="362"/>
      <c r="AM77" s="158"/>
      <c r="AN77" s="363"/>
      <c r="AO77" s="363"/>
      <c r="AP77" s="363"/>
      <c r="AQ77" s="149"/>
      <c r="AR77" s="149" t="str">
        <f t="shared" si="3"/>
        <v/>
      </c>
      <c r="AS77" s="149"/>
      <c r="AT77" s="149"/>
      <c r="AU77" s="149"/>
      <c r="AV77" s="149">
        <v>32</v>
      </c>
      <c r="AW77" s="140" t="str">
        <f t="shared" si="2"/>
        <v/>
      </c>
      <c r="AY77" s="139">
        <f t="shared" si="0"/>
        <v>0</v>
      </c>
      <c r="AZ77" s="139">
        <f>IF(BA77="",0,IFERROR(IF(VLOOKUP(BA77,BA$44:BA76,1,0)&gt;0,0,0),1))</f>
        <v>0</v>
      </c>
      <c r="BA77" s="140" t="str">
        <f>IF(DATOS!BT35=AW$45,DATOS!C35,"")</f>
        <v/>
      </c>
      <c r="BP77" s="149"/>
      <c r="BQ77" s="149"/>
      <c r="BR77" s="149"/>
      <c r="BS77" s="149"/>
      <c r="BT77" s="149"/>
      <c r="BU77" s="149"/>
      <c r="BV77" s="149"/>
      <c r="BW77" s="149"/>
      <c r="BX77" s="149"/>
      <c r="BY77" s="149"/>
      <c r="BZ77" s="149"/>
      <c r="CA77" s="149"/>
      <c r="CB77" s="149"/>
      <c r="CC77" s="149"/>
      <c r="CD77" s="149"/>
      <c r="CE77" s="149"/>
      <c r="CF77" s="149"/>
      <c r="CG77" s="149"/>
      <c r="CH77" s="149"/>
      <c r="CI77" s="149"/>
      <c r="CJ77" s="149"/>
      <c r="CK77" s="149"/>
      <c r="CL77" s="149"/>
      <c r="CM77" s="149"/>
      <c r="CN77" s="149"/>
      <c r="CO77" s="149"/>
      <c r="CP77" s="149"/>
      <c r="CQ77" s="149"/>
      <c r="CR77" s="149"/>
      <c r="CS77" s="149"/>
    </row>
    <row r="78" spans="21:97" x14ac:dyDescent="0.25">
      <c r="U78" s="157"/>
      <c r="V78" s="362"/>
      <c r="W78" s="362"/>
      <c r="X78" s="362"/>
      <c r="Y78" s="362"/>
      <c r="Z78" s="362"/>
      <c r="AA78" s="362"/>
      <c r="AB78" s="362"/>
      <c r="AC78" s="362"/>
      <c r="AD78" s="362"/>
      <c r="AE78" s="362"/>
      <c r="AF78" s="151"/>
      <c r="AG78" s="151"/>
      <c r="AH78" s="149"/>
      <c r="AI78" s="362"/>
      <c r="AJ78" s="362"/>
      <c r="AK78" s="362"/>
      <c r="AL78" s="362"/>
      <c r="AM78" s="158"/>
      <c r="AN78" s="363"/>
      <c r="AO78" s="363"/>
      <c r="AP78" s="363"/>
      <c r="AQ78" s="149"/>
      <c r="AR78" s="149" t="str">
        <f t="shared" si="3"/>
        <v/>
      </c>
      <c r="AS78" s="149"/>
      <c r="AT78" s="149"/>
      <c r="AU78" s="149"/>
      <c r="AV78" s="149">
        <v>33</v>
      </c>
      <c r="AW78" s="140" t="str">
        <f t="shared" si="2"/>
        <v/>
      </c>
      <c r="AY78" s="139">
        <f t="shared" si="0"/>
        <v>0</v>
      </c>
      <c r="AZ78" s="139">
        <f>IF(BA78="",0,IFERROR(IF(VLOOKUP(BA78,BA$44:BA77,1,0)&gt;0,0,0),1))</f>
        <v>0</v>
      </c>
      <c r="BA78" s="140" t="str">
        <f>IF(DATOS!BT36=AW$45,DATOS!C36,"")</f>
        <v/>
      </c>
      <c r="BP78" s="149"/>
      <c r="BQ78" s="149"/>
      <c r="BR78" s="149"/>
      <c r="BS78" s="149"/>
      <c r="BT78" s="149"/>
      <c r="BU78" s="149"/>
      <c r="BV78" s="149"/>
      <c r="BW78" s="149"/>
      <c r="BX78" s="149"/>
      <c r="BY78" s="149"/>
      <c r="BZ78" s="149"/>
      <c r="CA78" s="149"/>
      <c r="CB78" s="149"/>
      <c r="CC78" s="149"/>
      <c r="CD78" s="149"/>
      <c r="CE78" s="149"/>
      <c r="CF78" s="149"/>
      <c r="CG78" s="149"/>
      <c r="CH78" s="149"/>
      <c r="CI78" s="149"/>
      <c r="CJ78" s="149"/>
      <c r="CK78" s="149"/>
      <c r="CL78" s="149"/>
      <c r="CM78" s="149"/>
      <c r="CN78" s="149"/>
      <c r="CO78" s="149"/>
      <c r="CP78" s="149"/>
      <c r="CQ78" s="149"/>
      <c r="CR78" s="149"/>
      <c r="CS78" s="149"/>
    </row>
    <row r="79" spans="21:97" x14ac:dyDescent="0.25">
      <c r="U79" s="157"/>
      <c r="V79" s="362"/>
      <c r="W79" s="362"/>
      <c r="X79" s="362"/>
      <c r="Y79" s="362"/>
      <c r="Z79" s="362"/>
      <c r="AA79" s="362"/>
      <c r="AB79" s="362"/>
      <c r="AC79" s="362"/>
      <c r="AD79" s="362"/>
      <c r="AE79" s="362"/>
      <c r="AF79" s="151"/>
      <c r="AG79" s="151"/>
      <c r="AH79" s="149"/>
      <c r="AI79" s="362"/>
      <c r="AJ79" s="362"/>
      <c r="AK79" s="362"/>
      <c r="AL79" s="362"/>
      <c r="AM79" s="158"/>
      <c r="AN79" s="363"/>
      <c r="AO79" s="363"/>
      <c r="AP79" s="363"/>
      <c r="AQ79" s="149"/>
      <c r="AR79" s="149" t="str">
        <f t="shared" si="3"/>
        <v/>
      </c>
      <c r="AS79" s="149"/>
      <c r="AT79" s="149"/>
      <c r="AU79" s="149"/>
      <c r="AV79" s="149">
        <v>34</v>
      </c>
      <c r="AW79" s="140" t="str">
        <f t="shared" si="2"/>
        <v/>
      </c>
      <c r="AY79" s="139">
        <f t="shared" si="0"/>
        <v>0</v>
      </c>
      <c r="AZ79" s="139">
        <f>IF(BA79="",0,IFERROR(IF(VLOOKUP(BA79,BA$44:BA78,1,0)&gt;0,0,0),1))</f>
        <v>0</v>
      </c>
      <c r="BA79" s="140" t="str">
        <f>IF(DATOS!BT37=AW$45,DATOS!C37,"")</f>
        <v/>
      </c>
      <c r="BP79" s="149"/>
      <c r="BQ79" s="149"/>
      <c r="BR79" s="149"/>
      <c r="BS79" s="149"/>
      <c r="BT79" s="149"/>
      <c r="BU79" s="149"/>
      <c r="BV79" s="149"/>
      <c r="BW79" s="149"/>
      <c r="BX79" s="149"/>
      <c r="BY79" s="149"/>
      <c r="BZ79" s="149"/>
      <c r="CA79" s="149"/>
      <c r="CB79" s="149"/>
      <c r="CC79" s="149"/>
      <c r="CD79" s="149"/>
      <c r="CE79" s="149"/>
      <c r="CF79" s="149"/>
      <c r="CG79" s="149"/>
      <c r="CH79" s="149"/>
      <c r="CI79" s="149"/>
      <c r="CJ79" s="149"/>
      <c r="CK79" s="149"/>
      <c r="CL79" s="149"/>
      <c r="CM79" s="149"/>
      <c r="CN79" s="149"/>
      <c r="CO79" s="149"/>
      <c r="CP79" s="149"/>
      <c r="CQ79" s="149"/>
      <c r="CR79" s="149"/>
      <c r="CS79" s="149"/>
    </row>
    <row r="80" spans="21:97" x14ac:dyDescent="0.25">
      <c r="U80" s="157"/>
      <c r="V80" s="362"/>
      <c r="W80" s="362"/>
      <c r="X80" s="362"/>
      <c r="Y80" s="362"/>
      <c r="Z80" s="362"/>
      <c r="AA80" s="362"/>
      <c r="AB80" s="362"/>
      <c r="AC80" s="362"/>
      <c r="AD80" s="362"/>
      <c r="AE80" s="362"/>
      <c r="AF80" s="151"/>
      <c r="AG80" s="151"/>
      <c r="AH80" s="149"/>
      <c r="AI80" s="362"/>
      <c r="AJ80" s="362"/>
      <c r="AK80" s="362"/>
      <c r="AL80" s="362"/>
      <c r="AM80" s="158"/>
      <c r="AN80" s="363"/>
      <c r="AO80" s="363"/>
      <c r="AP80" s="363"/>
      <c r="AQ80" s="149"/>
      <c r="AR80" s="149" t="str">
        <f t="shared" si="3"/>
        <v/>
      </c>
      <c r="AS80" s="149"/>
      <c r="AT80" s="149"/>
      <c r="AU80" s="149"/>
      <c r="AV80" s="149">
        <v>35</v>
      </c>
      <c r="AW80" s="140" t="str">
        <f t="shared" si="2"/>
        <v/>
      </c>
      <c r="AY80" s="139">
        <f t="shared" si="0"/>
        <v>0</v>
      </c>
      <c r="AZ80" s="139">
        <f>IF(BA80="",0,IFERROR(IF(VLOOKUP(BA80,BA$44:BA79,1,0)&gt;0,0,0),1))</f>
        <v>0</v>
      </c>
      <c r="BA80" s="140" t="str">
        <f>IF(DATOS!BT38=AW$45,DATOS!C38,"")</f>
        <v/>
      </c>
      <c r="BP80" s="149"/>
      <c r="BQ80" s="149"/>
      <c r="BR80" s="149"/>
      <c r="BS80" s="149"/>
      <c r="BT80" s="149"/>
      <c r="BU80" s="149"/>
      <c r="BV80" s="149"/>
      <c r="BW80" s="149"/>
      <c r="BX80" s="149"/>
      <c r="BY80" s="149"/>
      <c r="BZ80" s="149"/>
      <c r="CA80" s="149"/>
      <c r="CB80" s="149"/>
      <c r="CC80" s="149"/>
      <c r="CD80" s="149"/>
      <c r="CE80" s="149"/>
      <c r="CF80" s="149"/>
      <c r="CG80" s="149"/>
      <c r="CH80" s="149"/>
      <c r="CI80" s="149"/>
      <c r="CJ80" s="149"/>
      <c r="CK80" s="149"/>
      <c r="CL80" s="149"/>
      <c r="CM80" s="149"/>
      <c r="CN80" s="149"/>
      <c r="CO80" s="149"/>
      <c r="CP80" s="149"/>
      <c r="CQ80" s="149"/>
      <c r="CR80" s="149"/>
      <c r="CS80" s="149"/>
    </row>
    <row r="81" spans="21:97" x14ac:dyDescent="0.25">
      <c r="U81" s="157"/>
      <c r="V81" s="362"/>
      <c r="W81" s="362"/>
      <c r="X81" s="362"/>
      <c r="Y81" s="362"/>
      <c r="Z81" s="362"/>
      <c r="AA81" s="362"/>
      <c r="AB81" s="362"/>
      <c r="AC81" s="362"/>
      <c r="AD81" s="362"/>
      <c r="AE81" s="362"/>
      <c r="AF81" s="151"/>
      <c r="AG81" s="151"/>
      <c r="AH81" s="149"/>
      <c r="AI81" s="362"/>
      <c r="AJ81" s="362"/>
      <c r="AK81" s="362"/>
      <c r="AL81" s="362"/>
      <c r="AM81" s="158"/>
      <c r="AN81" s="363"/>
      <c r="AO81" s="363"/>
      <c r="AP81" s="363"/>
      <c r="AQ81" s="149"/>
      <c r="AR81" s="149" t="str">
        <f t="shared" si="3"/>
        <v/>
      </c>
      <c r="AS81" s="149"/>
      <c r="AT81" s="149"/>
      <c r="AU81" s="149"/>
      <c r="AV81" s="149">
        <v>36</v>
      </c>
      <c r="AW81" s="140" t="str">
        <f t="shared" si="2"/>
        <v/>
      </c>
      <c r="AY81" s="139">
        <f t="shared" si="0"/>
        <v>0</v>
      </c>
      <c r="AZ81" s="139">
        <f>IF(BA81="",0,IFERROR(IF(VLOOKUP(BA81,BA$44:BA80,1,0)&gt;0,0,0),1))</f>
        <v>0</v>
      </c>
      <c r="BA81" s="140" t="str">
        <f>IF(DATOS!BT39=AW$45,DATOS!C39,"")</f>
        <v/>
      </c>
      <c r="BP81" s="149"/>
      <c r="BQ81" s="149"/>
      <c r="BR81" s="149"/>
      <c r="BS81" s="149"/>
      <c r="BT81" s="149"/>
      <c r="BU81" s="149"/>
      <c r="BV81" s="149"/>
      <c r="BW81" s="149"/>
      <c r="BX81" s="149"/>
      <c r="BY81" s="149"/>
      <c r="BZ81" s="149"/>
      <c r="CA81" s="149"/>
      <c r="CB81" s="149"/>
      <c r="CC81" s="149"/>
      <c r="CD81" s="149"/>
      <c r="CE81" s="149"/>
      <c r="CF81" s="149"/>
      <c r="CG81" s="149"/>
      <c r="CH81" s="149"/>
      <c r="CI81" s="149"/>
      <c r="CJ81" s="149"/>
      <c r="CK81" s="149"/>
      <c r="CL81" s="149"/>
      <c r="CM81" s="149"/>
      <c r="CN81" s="149"/>
      <c r="CO81" s="149"/>
      <c r="CP81" s="149"/>
      <c r="CQ81" s="149"/>
      <c r="CR81" s="149"/>
      <c r="CS81" s="149"/>
    </row>
    <row r="82" spans="21:97" x14ac:dyDescent="0.25">
      <c r="U82" s="157"/>
      <c r="V82" s="362"/>
      <c r="W82" s="362"/>
      <c r="X82" s="362"/>
      <c r="Y82" s="362"/>
      <c r="Z82" s="362"/>
      <c r="AA82" s="362"/>
      <c r="AB82" s="362"/>
      <c r="AC82" s="362"/>
      <c r="AD82" s="362"/>
      <c r="AE82" s="362"/>
      <c r="AF82" s="151"/>
      <c r="AG82" s="151"/>
      <c r="AH82" s="149"/>
      <c r="AI82" s="362"/>
      <c r="AJ82" s="362"/>
      <c r="AK82" s="362"/>
      <c r="AL82" s="362"/>
      <c r="AM82" s="158"/>
      <c r="AN82" s="363"/>
      <c r="AO82" s="363"/>
      <c r="AP82" s="363"/>
      <c r="AQ82" s="149"/>
      <c r="AR82" s="149" t="str">
        <f t="shared" si="3"/>
        <v/>
      </c>
      <c r="AS82" s="149"/>
      <c r="AT82" s="149"/>
      <c r="AU82" s="149"/>
      <c r="AV82" s="149">
        <v>37</v>
      </c>
      <c r="AW82" s="140" t="str">
        <f t="shared" si="2"/>
        <v/>
      </c>
      <c r="AY82" s="139">
        <f t="shared" si="0"/>
        <v>0</v>
      </c>
      <c r="AZ82" s="139">
        <f>IF(BA82="",0,IFERROR(IF(VLOOKUP(BA82,BA$44:BA81,1,0)&gt;0,0,0),1))</f>
        <v>0</v>
      </c>
      <c r="BA82" s="140" t="str">
        <f>IF(DATOS!BT40=AW$45,DATOS!C40,"")</f>
        <v/>
      </c>
      <c r="BP82" s="149"/>
      <c r="BQ82" s="149"/>
      <c r="BR82" s="149"/>
      <c r="BS82" s="149"/>
      <c r="BT82" s="149"/>
      <c r="BU82" s="149"/>
      <c r="BV82" s="149"/>
      <c r="BW82" s="149"/>
      <c r="BX82" s="149"/>
      <c r="BY82" s="149"/>
      <c r="BZ82" s="149"/>
      <c r="CA82" s="149"/>
      <c r="CB82" s="149"/>
      <c r="CC82" s="149"/>
      <c r="CD82" s="149"/>
      <c r="CE82" s="149"/>
      <c r="CF82" s="149"/>
      <c r="CG82" s="149"/>
      <c r="CH82" s="149"/>
      <c r="CI82" s="149"/>
      <c r="CJ82" s="149"/>
      <c r="CK82" s="149"/>
      <c r="CL82" s="149"/>
      <c r="CM82" s="149"/>
      <c r="CN82" s="149"/>
      <c r="CO82" s="149"/>
      <c r="CP82" s="149"/>
      <c r="CQ82" s="149"/>
      <c r="CR82" s="149"/>
      <c r="CS82" s="149"/>
    </row>
    <row r="83" spans="21:97" x14ac:dyDescent="0.25">
      <c r="U83" s="157"/>
      <c r="V83" s="362"/>
      <c r="W83" s="362"/>
      <c r="X83" s="362"/>
      <c r="Y83" s="362"/>
      <c r="Z83" s="362"/>
      <c r="AA83" s="362"/>
      <c r="AB83" s="362"/>
      <c r="AC83" s="362"/>
      <c r="AD83" s="362"/>
      <c r="AE83" s="362"/>
      <c r="AF83" s="151"/>
      <c r="AG83" s="151"/>
      <c r="AH83" s="149"/>
      <c r="AI83" s="362"/>
      <c r="AJ83" s="362"/>
      <c r="AK83" s="362"/>
      <c r="AL83" s="362"/>
      <c r="AM83" s="158"/>
      <c r="AN83" s="363"/>
      <c r="AO83" s="363"/>
      <c r="AP83" s="363"/>
      <c r="AQ83" s="149"/>
      <c r="AR83" s="149" t="str">
        <f t="shared" si="3"/>
        <v/>
      </c>
      <c r="AS83" s="149"/>
      <c r="AT83" s="149"/>
      <c r="AU83" s="149"/>
      <c r="AV83" s="149">
        <v>38</v>
      </c>
      <c r="AW83" s="140" t="str">
        <f t="shared" si="2"/>
        <v/>
      </c>
      <c r="AY83" s="139">
        <f t="shared" si="0"/>
        <v>0</v>
      </c>
      <c r="AZ83" s="139">
        <f>IF(BA83="",0,IFERROR(IF(VLOOKUP(BA83,BA$44:BA82,1,0)&gt;0,0,0),1))</f>
        <v>0</v>
      </c>
      <c r="BA83" s="140" t="str">
        <f>IF(DATOS!BT41=AW$45,DATOS!C41,"")</f>
        <v/>
      </c>
      <c r="BP83" s="149"/>
      <c r="BQ83" s="149"/>
      <c r="BR83" s="149"/>
      <c r="BS83" s="149"/>
      <c r="BT83" s="149"/>
      <c r="BU83" s="149"/>
      <c r="BV83" s="149"/>
      <c r="BW83" s="149"/>
      <c r="BX83" s="149"/>
      <c r="BY83" s="149"/>
      <c r="BZ83" s="149"/>
      <c r="CA83" s="149"/>
      <c r="CB83" s="149"/>
      <c r="CC83" s="149"/>
      <c r="CD83" s="149"/>
      <c r="CE83" s="149"/>
      <c r="CF83" s="149"/>
      <c r="CG83" s="149"/>
      <c r="CH83" s="149"/>
      <c r="CI83" s="149"/>
      <c r="CJ83" s="149"/>
      <c r="CK83" s="149"/>
      <c r="CL83" s="149"/>
      <c r="CM83" s="149"/>
      <c r="CN83" s="149"/>
      <c r="CO83" s="149"/>
      <c r="CP83" s="149"/>
      <c r="CQ83" s="149"/>
      <c r="CR83" s="149"/>
      <c r="CS83" s="149"/>
    </row>
    <row r="84" spans="21:97" x14ac:dyDescent="0.25">
      <c r="U84" s="151"/>
      <c r="V84" s="362"/>
      <c r="W84" s="362"/>
      <c r="X84" s="362"/>
      <c r="Y84" s="362"/>
      <c r="Z84" s="362"/>
      <c r="AA84" s="362"/>
      <c r="AB84" s="362"/>
      <c r="AC84" s="362"/>
      <c r="AD84" s="362"/>
      <c r="AE84" s="362"/>
      <c r="AF84" s="151"/>
      <c r="AG84" s="151"/>
      <c r="AH84" s="149"/>
      <c r="AI84" s="362"/>
      <c r="AJ84" s="362"/>
      <c r="AK84" s="362"/>
      <c r="AL84" s="362"/>
      <c r="AM84" s="158"/>
      <c r="AN84" s="363"/>
      <c r="AO84" s="363"/>
      <c r="AP84" s="363"/>
      <c r="AQ84" s="149"/>
      <c r="AR84" s="149" t="str">
        <f t="shared" si="3"/>
        <v/>
      </c>
      <c r="AS84" s="149"/>
      <c r="AT84" s="149"/>
      <c r="AU84" s="149"/>
      <c r="AV84" s="149">
        <v>39</v>
      </c>
      <c r="AW84" s="140" t="str">
        <f t="shared" si="2"/>
        <v/>
      </c>
      <c r="AY84" s="139">
        <f t="shared" si="0"/>
        <v>0</v>
      </c>
      <c r="AZ84" s="139">
        <f>IF(BA84="",0,IFERROR(IF(VLOOKUP(BA84,BA$44:BA83,1,0)&gt;0,0,0),1))</f>
        <v>0</v>
      </c>
      <c r="BA84" s="140" t="str">
        <f>IF(DATOS!BT42=AW$45,DATOS!C42,"")</f>
        <v/>
      </c>
      <c r="BP84" s="149"/>
      <c r="BQ84" s="149"/>
      <c r="BR84" s="149"/>
      <c r="BS84" s="149"/>
      <c r="BT84" s="149"/>
      <c r="BU84" s="149"/>
      <c r="BV84" s="149"/>
      <c r="BW84" s="149"/>
      <c r="BX84" s="149"/>
      <c r="BY84" s="149"/>
      <c r="BZ84" s="149"/>
      <c r="CA84" s="149"/>
      <c r="CB84" s="149"/>
      <c r="CC84" s="149"/>
      <c r="CD84" s="149"/>
      <c r="CE84" s="149"/>
      <c r="CF84" s="149"/>
      <c r="CG84" s="149"/>
      <c r="CH84" s="149"/>
      <c r="CI84" s="149"/>
      <c r="CJ84" s="149"/>
      <c r="CK84" s="149"/>
      <c r="CL84" s="149"/>
      <c r="CM84" s="149"/>
      <c r="CN84" s="149"/>
      <c r="CO84" s="149"/>
      <c r="CP84" s="149"/>
      <c r="CQ84" s="149"/>
      <c r="CR84" s="149"/>
      <c r="CS84" s="149"/>
    </row>
    <row r="85" spans="21:97" x14ac:dyDescent="0.25">
      <c r="U85" s="151"/>
      <c r="V85" s="362"/>
      <c r="W85" s="362"/>
      <c r="X85" s="362"/>
      <c r="Y85" s="362"/>
      <c r="Z85" s="362"/>
      <c r="AA85" s="362"/>
      <c r="AB85" s="362"/>
      <c r="AC85" s="362"/>
      <c r="AD85" s="362"/>
      <c r="AE85" s="362"/>
      <c r="AF85" s="151"/>
      <c r="AG85" s="151"/>
      <c r="AH85" s="149"/>
      <c r="AI85" s="362"/>
      <c r="AJ85" s="362"/>
      <c r="AK85" s="362"/>
      <c r="AL85" s="362"/>
      <c r="AM85" s="158"/>
      <c r="AN85" s="363"/>
      <c r="AO85" s="363"/>
      <c r="AP85" s="363"/>
      <c r="AQ85" s="149"/>
      <c r="AR85" s="149" t="str">
        <f t="shared" si="3"/>
        <v/>
      </c>
      <c r="AS85" s="149"/>
      <c r="AT85" s="149"/>
      <c r="AU85" s="149"/>
      <c r="AV85" s="149">
        <v>40</v>
      </c>
      <c r="AW85" s="140" t="str">
        <f t="shared" si="2"/>
        <v/>
      </c>
      <c r="AY85" s="139">
        <f t="shared" si="0"/>
        <v>0</v>
      </c>
      <c r="AZ85" s="139">
        <f>IF(BA85="",0,IFERROR(IF(VLOOKUP(BA85,BA$44:BA84,1,0)&gt;0,0,0),1))</f>
        <v>0</v>
      </c>
      <c r="BA85" s="140" t="str">
        <f>IF(DATOS!BT43=AW$45,DATOS!C43,"")</f>
        <v/>
      </c>
      <c r="BP85" s="149"/>
      <c r="BQ85" s="149"/>
      <c r="BR85" s="149"/>
      <c r="BS85" s="149"/>
      <c r="BT85" s="149"/>
      <c r="BU85" s="149"/>
      <c r="BV85" s="149"/>
      <c r="BW85" s="149"/>
      <c r="BX85" s="149"/>
      <c r="BY85" s="149"/>
      <c r="BZ85" s="149"/>
      <c r="CA85" s="149"/>
      <c r="CB85" s="149"/>
      <c r="CC85" s="149"/>
      <c r="CD85" s="149"/>
      <c r="CE85" s="149"/>
      <c r="CF85" s="149"/>
      <c r="CG85" s="149"/>
      <c r="CH85" s="149"/>
      <c r="CI85" s="149"/>
      <c r="CJ85" s="149"/>
      <c r="CK85" s="149"/>
      <c r="CL85" s="149"/>
      <c r="CM85" s="149"/>
      <c r="CN85" s="149"/>
      <c r="CO85" s="149"/>
      <c r="CP85" s="149"/>
      <c r="CQ85" s="149"/>
      <c r="CR85" s="149"/>
      <c r="CS85" s="149"/>
    </row>
    <row r="86" spans="21:97" x14ac:dyDescent="0.25">
      <c r="U86" s="151"/>
      <c r="V86" s="362"/>
      <c r="W86" s="362"/>
      <c r="X86" s="362"/>
      <c r="Y86" s="362"/>
      <c r="Z86" s="362"/>
      <c r="AA86" s="362"/>
      <c r="AB86" s="362"/>
      <c r="AC86" s="362"/>
      <c r="AD86" s="362"/>
      <c r="AE86" s="362"/>
      <c r="AF86" s="151"/>
      <c r="AG86" s="151"/>
      <c r="AH86" s="149"/>
      <c r="AI86" s="362"/>
      <c r="AJ86" s="362"/>
      <c r="AK86" s="362"/>
      <c r="AL86" s="362"/>
      <c r="AM86" s="158"/>
      <c r="AN86" s="363"/>
      <c r="AO86" s="363"/>
      <c r="AP86" s="363"/>
      <c r="AQ86" s="149"/>
      <c r="AR86" s="149" t="str">
        <f t="shared" si="3"/>
        <v/>
      </c>
      <c r="AS86" s="149"/>
      <c r="AT86" s="149"/>
      <c r="AU86" s="149"/>
      <c r="AV86" s="149">
        <v>41</v>
      </c>
      <c r="AW86" s="140" t="str">
        <f t="shared" ref="AW86:AW91" si="4">IFERROR(VLOOKUP(AV86,AY$44:BA$3376,3,0),"")</f>
        <v/>
      </c>
      <c r="AY86" s="139">
        <f t="shared" ref="AY86:AY91" si="5">AY85+AZ86</f>
        <v>0</v>
      </c>
      <c r="AZ86" s="139">
        <f>IF(BA86="",0,IFERROR(IF(VLOOKUP(BA86,BA$44:BA85,1,0)&gt;0,0,0),1))</f>
        <v>0</v>
      </c>
      <c r="BA86" s="140" t="str">
        <f>IF(DATOS!BT44=AW$45,DATOS!C44,"")</f>
        <v/>
      </c>
      <c r="BP86" s="149"/>
      <c r="BQ86" s="149"/>
      <c r="BR86" s="149"/>
      <c r="BS86" s="149"/>
      <c r="BT86" s="149"/>
      <c r="BU86" s="149"/>
      <c r="BV86" s="149"/>
      <c r="BW86" s="149"/>
      <c r="BX86" s="149"/>
      <c r="BY86" s="149"/>
      <c r="BZ86" s="149"/>
      <c r="CA86" s="149"/>
      <c r="CB86" s="149"/>
      <c r="CC86" s="149"/>
      <c r="CD86" s="149"/>
      <c r="CE86" s="149"/>
      <c r="CF86" s="149"/>
      <c r="CG86" s="149"/>
      <c r="CH86" s="149"/>
      <c r="CI86" s="149"/>
      <c r="CJ86" s="149"/>
      <c r="CK86" s="149"/>
      <c r="CL86" s="149"/>
      <c r="CM86" s="149"/>
      <c r="CN86" s="149"/>
      <c r="CO86" s="149"/>
      <c r="CP86" s="149"/>
      <c r="CQ86" s="149"/>
      <c r="CR86" s="149"/>
      <c r="CS86" s="149"/>
    </row>
    <row r="87" spans="21:97" x14ac:dyDescent="0.25">
      <c r="U87" s="151"/>
      <c r="V87" s="362"/>
      <c r="W87" s="362"/>
      <c r="X87" s="362"/>
      <c r="Y87" s="362"/>
      <c r="Z87" s="362"/>
      <c r="AA87" s="362"/>
      <c r="AB87" s="362"/>
      <c r="AC87" s="362"/>
      <c r="AD87" s="362"/>
      <c r="AE87" s="362"/>
      <c r="AF87" s="151"/>
      <c r="AG87" s="151"/>
      <c r="AH87" s="149"/>
      <c r="AI87" s="362"/>
      <c r="AJ87" s="362"/>
      <c r="AK87" s="362"/>
      <c r="AL87" s="362"/>
      <c r="AM87" s="158"/>
      <c r="AN87" s="363"/>
      <c r="AO87" s="363"/>
      <c r="AP87" s="363"/>
      <c r="AQ87" s="149"/>
      <c r="AR87" s="149" t="str">
        <f t="shared" si="3"/>
        <v/>
      </c>
      <c r="AS87" s="149"/>
      <c r="AT87" s="149"/>
      <c r="AU87" s="149"/>
      <c r="AV87" s="149">
        <v>42</v>
      </c>
      <c r="AW87" s="140" t="str">
        <f t="shared" si="4"/>
        <v/>
      </c>
      <c r="AY87" s="139">
        <f t="shared" si="5"/>
        <v>0</v>
      </c>
      <c r="AZ87" s="139">
        <f>IF(BA87="",0,IFERROR(IF(VLOOKUP(BA87,BA$44:BA86,1,0)&gt;0,0,0),1))</f>
        <v>0</v>
      </c>
      <c r="BA87" s="140" t="str">
        <f>IF(DATOS!BT45=AW$45,DATOS!C45,"")</f>
        <v/>
      </c>
      <c r="BP87" s="149"/>
      <c r="BQ87" s="149"/>
      <c r="BR87" s="149"/>
      <c r="BS87" s="149"/>
      <c r="BT87" s="149"/>
      <c r="BU87" s="149"/>
      <c r="BV87" s="149"/>
      <c r="BW87" s="149"/>
      <c r="BX87" s="149"/>
      <c r="BY87" s="149"/>
      <c r="BZ87" s="149"/>
      <c r="CA87" s="149"/>
      <c r="CB87" s="149"/>
      <c r="CC87" s="149"/>
      <c r="CD87" s="149"/>
      <c r="CE87" s="149"/>
      <c r="CF87" s="149"/>
      <c r="CG87" s="149"/>
      <c r="CH87" s="149"/>
      <c r="CI87" s="149"/>
      <c r="CJ87" s="149"/>
      <c r="CK87" s="149"/>
      <c r="CL87" s="149"/>
      <c r="CM87" s="149"/>
      <c r="CN87" s="149"/>
      <c r="CO87" s="149"/>
      <c r="CP87" s="149"/>
      <c r="CQ87" s="149"/>
      <c r="CR87" s="149"/>
      <c r="CS87" s="149"/>
    </row>
    <row r="88" spans="21:97" x14ac:dyDescent="0.25">
      <c r="U88" s="151"/>
      <c r="V88" s="362"/>
      <c r="W88" s="362"/>
      <c r="X88" s="362"/>
      <c r="Y88" s="362"/>
      <c r="Z88" s="362"/>
      <c r="AA88" s="362"/>
      <c r="AB88" s="362"/>
      <c r="AC88" s="362"/>
      <c r="AD88" s="362"/>
      <c r="AE88" s="362"/>
      <c r="AF88" s="151"/>
      <c r="AG88" s="151"/>
      <c r="AH88" s="149"/>
      <c r="AI88" s="362"/>
      <c r="AJ88" s="362"/>
      <c r="AK88" s="362"/>
      <c r="AL88" s="362"/>
      <c r="AM88" s="158"/>
      <c r="AN88" s="363"/>
      <c r="AO88" s="363"/>
      <c r="AP88" s="363"/>
      <c r="AQ88" s="149"/>
      <c r="AR88" s="149" t="str">
        <f t="shared" si="3"/>
        <v/>
      </c>
      <c r="AS88" s="149"/>
      <c r="AT88" s="149"/>
      <c r="AU88" s="149"/>
      <c r="AV88" s="149">
        <v>43</v>
      </c>
      <c r="AW88" s="140" t="str">
        <f t="shared" si="4"/>
        <v/>
      </c>
      <c r="AY88" s="139">
        <f t="shared" si="5"/>
        <v>0</v>
      </c>
      <c r="AZ88" s="139">
        <f>IF(BA88="",0,IFERROR(IF(VLOOKUP(BA88,BA$44:BA87,1,0)&gt;0,0,0),1))</f>
        <v>0</v>
      </c>
      <c r="BA88" s="140" t="str">
        <f>IF(DATOS!BT46=AW$45,DATOS!C46,"")</f>
        <v/>
      </c>
      <c r="BP88" s="149"/>
      <c r="BQ88" s="149"/>
      <c r="BR88" s="149"/>
      <c r="BS88" s="149"/>
      <c r="BT88" s="149"/>
      <c r="BU88" s="149"/>
      <c r="BV88" s="149"/>
      <c r="BW88" s="149"/>
      <c r="BX88" s="149"/>
      <c r="BY88" s="149"/>
      <c r="BZ88" s="149"/>
      <c r="CA88" s="149"/>
      <c r="CB88" s="149"/>
      <c r="CC88" s="149"/>
      <c r="CD88" s="149"/>
      <c r="CE88" s="149"/>
      <c r="CF88" s="149"/>
      <c r="CG88" s="149"/>
      <c r="CH88" s="149"/>
      <c r="CI88" s="149"/>
      <c r="CJ88" s="149"/>
      <c r="CK88" s="149"/>
      <c r="CL88" s="149"/>
      <c r="CM88" s="149"/>
      <c r="CN88" s="149"/>
      <c r="CO88" s="149"/>
      <c r="CP88" s="149"/>
      <c r="CQ88" s="149"/>
      <c r="CR88" s="149"/>
      <c r="CS88" s="149"/>
    </row>
    <row r="89" spans="21:97" x14ac:dyDescent="0.25">
      <c r="U89" s="151"/>
      <c r="V89" s="362"/>
      <c r="W89" s="362"/>
      <c r="X89" s="362"/>
      <c r="Y89" s="362"/>
      <c r="Z89" s="362"/>
      <c r="AA89" s="362"/>
      <c r="AB89" s="362"/>
      <c r="AC89" s="362"/>
      <c r="AD89" s="362"/>
      <c r="AE89" s="362"/>
      <c r="AF89" s="151"/>
      <c r="AG89" s="151"/>
      <c r="AH89" s="149"/>
      <c r="AI89" s="362"/>
      <c r="AJ89" s="362"/>
      <c r="AK89" s="362"/>
      <c r="AL89" s="362"/>
      <c r="AM89" s="158"/>
      <c r="AN89" s="363"/>
      <c r="AO89" s="363"/>
      <c r="AP89" s="363"/>
      <c r="AQ89" s="149"/>
      <c r="AR89" s="149" t="str">
        <f t="shared" si="3"/>
        <v/>
      </c>
      <c r="AS89" s="149"/>
      <c r="AT89" s="149"/>
      <c r="AU89" s="149"/>
      <c r="AV89" s="149">
        <v>44</v>
      </c>
      <c r="AW89" s="140" t="str">
        <f t="shared" si="4"/>
        <v/>
      </c>
      <c r="AY89" s="139">
        <f t="shared" si="5"/>
        <v>0</v>
      </c>
      <c r="AZ89" s="139">
        <f>IF(BA89="",0,IFERROR(IF(VLOOKUP(BA89,BA$44:BA88,1,0)&gt;0,0,0),1))</f>
        <v>0</v>
      </c>
      <c r="BA89" s="140" t="str">
        <f>IF(DATOS!BT47=AW$45,DATOS!C47,"")</f>
        <v/>
      </c>
      <c r="BP89" s="149"/>
      <c r="BQ89" s="149"/>
      <c r="BR89" s="149"/>
      <c r="BS89" s="149"/>
      <c r="BT89" s="149"/>
      <c r="BU89" s="149"/>
      <c r="BV89" s="149"/>
      <c r="BW89" s="149"/>
      <c r="BX89" s="149"/>
      <c r="BY89" s="149"/>
      <c r="BZ89" s="149"/>
      <c r="CA89" s="149"/>
      <c r="CB89" s="149"/>
      <c r="CC89" s="149"/>
      <c r="CD89" s="149"/>
      <c r="CE89" s="149"/>
      <c r="CF89" s="149"/>
      <c r="CG89" s="149"/>
      <c r="CH89" s="149"/>
      <c r="CI89" s="149"/>
      <c r="CJ89" s="149"/>
      <c r="CK89" s="149"/>
      <c r="CL89" s="149"/>
      <c r="CM89" s="149"/>
      <c r="CN89" s="149"/>
      <c r="CO89" s="149"/>
      <c r="CP89" s="149"/>
      <c r="CQ89" s="149"/>
      <c r="CR89" s="149"/>
      <c r="CS89" s="149"/>
    </row>
    <row r="90" spans="21:97" x14ac:dyDescent="0.25">
      <c r="U90" s="151"/>
      <c r="V90" s="362"/>
      <c r="W90" s="362"/>
      <c r="X90" s="362"/>
      <c r="Y90" s="362"/>
      <c r="Z90" s="362"/>
      <c r="AA90" s="362"/>
      <c r="AB90" s="362"/>
      <c r="AC90" s="362"/>
      <c r="AD90" s="362"/>
      <c r="AE90" s="362"/>
      <c r="AF90" s="151"/>
      <c r="AG90" s="151"/>
      <c r="AH90" s="149"/>
      <c r="AI90" s="362"/>
      <c r="AJ90" s="362"/>
      <c r="AK90" s="362"/>
      <c r="AL90" s="362"/>
      <c r="AM90" s="158"/>
      <c r="AN90" s="363"/>
      <c r="AO90" s="363"/>
      <c r="AP90" s="363"/>
      <c r="AQ90" s="149"/>
      <c r="AR90" s="149" t="str">
        <f t="shared" si="3"/>
        <v/>
      </c>
      <c r="AS90" s="149"/>
      <c r="AT90" s="149"/>
      <c r="AU90" s="149"/>
      <c r="AV90" s="149">
        <v>45</v>
      </c>
      <c r="AW90" s="140" t="str">
        <f t="shared" si="4"/>
        <v/>
      </c>
      <c r="AY90" s="139">
        <f t="shared" si="5"/>
        <v>0</v>
      </c>
      <c r="AZ90" s="139">
        <f>IF(BA90="",0,IFERROR(IF(VLOOKUP(BA90,BA$44:BA89,1,0)&gt;0,0,0),1))</f>
        <v>0</v>
      </c>
      <c r="BA90" s="140" t="str">
        <f>IF(DATOS!BT48=AW$45,DATOS!C48,"")</f>
        <v/>
      </c>
      <c r="BP90" s="149"/>
      <c r="BQ90" s="149"/>
      <c r="BR90" s="149"/>
      <c r="BS90" s="149"/>
      <c r="BT90" s="149"/>
      <c r="BU90" s="149"/>
      <c r="BV90" s="149"/>
      <c r="BW90" s="149"/>
      <c r="BX90" s="149"/>
      <c r="BY90" s="149"/>
      <c r="BZ90" s="149"/>
      <c r="CA90" s="149"/>
      <c r="CB90" s="149"/>
      <c r="CC90" s="149"/>
      <c r="CD90" s="149"/>
      <c r="CE90" s="149"/>
      <c r="CF90" s="149"/>
      <c r="CG90" s="149"/>
      <c r="CH90" s="149"/>
      <c r="CI90" s="149"/>
      <c r="CJ90" s="149"/>
      <c r="CK90" s="149"/>
      <c r="CL90" s="149"/>
      <c r="CM90" s="149"/>
      <c r="CN90" s="149"/>
      <c r="CO90" s="149"/>
      <c r="CP90" s="149"/>
      <c r="CQ90" s="149"/>
      <c r="CR90" s="149"/>
      <c r="CS90" s="149"/>
    </row>
    <row r="91" spans="21:97" x14ac:dyDescent="0.25">
      <c r="U91" s="151"/>
      <c r="V91" s="362"/>
      <c r="W91" s="362"/>
      <c r="X91" s="362"/>
      <c r="Y91" s="362"/>
      <c r="Z91" s="362"/>
      <c r="AA91" s="362"/>
      <c r="AB91" s="362"/>
      <c r="AC91" s="362"/>
      <c r="AD91" s="362"/>
      <c r="AE91" s="362"/>
      <c r="AF91" s="151"/>
      <c r="AG91" s="151"/>
      <c r="AH91" s="149"/>
      <c r="AI91" s="362"/>
      <c r="AJ91" s="362"/>
      <c r="AK91" s="362"/>
      <c r="AL91" s="362"/>
      <c r="AM91" s="158"/>
      <c r="AN91" s="363"/>
      <c r="AO91" s="363"/>
      <c r="AP91" s="363"/>
      <c r="AQ91" s="149"/>
      <c r="AR91" s="149"/>
      <c r="AS91" s="149"/>
      <c r="AT91" s="149"/>
      <c r="AU91" s="149"/>
      <c r="AV91" s="149">
        <v>46</v>
      </c>
      <c r="AW91" s="140" t="str">
        <f t="shared" si="4"/>
        <v/>
      </c>
      <c r="AY91" s="139">
        <f t="shared" si="5"/>
        <v>0</v>
      </c>
      <c r="AZ91" s="139">
        <f>IF(BA91="",0,IFERROR(IF(VLOOKUP(BA91,BA$44:BA90,1,0)&gt;0,0,0),1))</f>
        <v>0</v>
      </c>
      <c r="BA91" s="140" t="str">
        <f>IF(DATOS!BT49=AW$45,DATOS!C49,"")</f>
        <v/>
      </c>
      <c r="BP91" s="149"/>
      <c r="BQ91" s="149"/>
      <c r="BR91" s="149"/>
      <c r="BS91" s="149"/>
      <c r="BT91" s="149"/>
      <c r="BU91" s="149"/>
      <c r="BV91" s="149"/>
      <c r="BW91" s="149"/>
      <c r="BX91" s="149"/>
      <c r="BY91" s="149"/>
      <c r="BZ91" s="149"/>
      <c r="CA91" s="149"/>
      <c r="CB91" s="149"/>
      <c r="CC91" s="149"/>
      <c r="CD91" s="149"/>
      <c r="CE91" s="149"/>
      <c r="CF91" s="149"/>
      <c r="CG91" s="149"/>
      <c r="CH91" s="149"/>
      <c r="CI91" s="149"/>
      <c r="CJ91" s="149"/>
      <c r="CK91" s="149"/>
      <c r="CL91" s="149"/>
      <c r="CM91" s="149"/>
      <c r="CN91" s="149"/>
      <c r="CO91" s="149"/>
      <c r="CP91" s="149"/>
      <c r="CQ91" s="149"/>
      <c r="CR91" s="149"/>
      <c r="CS91" s="149"/>
    </row>
    <row r="92" spans="21:97" x14ac:dyDescent="0.25">
      <c r="U92" s="151"/>
      <c r="V92" s="362"/>
      <c r="W92" s="362"/>
      <c r="X92" s="362"/>
      <c r="Y92" s="362"/>
      <c r="Z92" s="362"/>
      <c r="AA92" s="362"/>
      <c r="AB92" s="362"/>
      <c r="AC92" s="362"/>
      <c r="AD92" s="362"/>
      <c r="AE92" s="362"/>
      <c r="AF92" s="151"/>
      <c r="AG92" s="151"/>
      <c r="AH92" s="149"/>
      <c r="AI92" s="362"/>
      <c r="AJ92" s="362"/>
      <c r="AK92" s="362"/>
      <c r="AL92" s="362"/>
      <c r="AM92" s="158"/>
      <c r="AN92" s="363"/>
      <c r="AO92" s="363"/>
      <c r="AP92" s="363"/>
      <c r="AQ92" s="149"/>
      <c r="AR92" s="149"/>
      <c r="AS92" s="149"/>
      <c r="AT92" s="149"/>
      <c r="AU92" s="149"/>
      <c r="AV92" s="149">
        <v>47</v>
      </c>
      <c r="AW92" s="140" t="str">
        <f>IFERROR(VLOOKUP(AV92,AY$44:BA$3376,3,0),"")</f>
        <v/>
      </c>
      <c r="AY92" s="139">
        <f>AY91+AZ92</f>
        <v>0</v>
      </c>
      <c r="AZ92" s="139">
        <f>IF(BA92="",0,IFERROR(IF(VLOOKUP(BA92,BA$44:BA91,1,0)&gt;0,0,0),1))</f>
        <v>0</v>
      </c>
      <c r="BA92" s="140" t="str">
        <f>IF(DATOS!BT50=AW$45,DATOS!C50,"")</f>
        <v/>
      </c>
      <c r="BP92" s="149"/>
      <c r="BQ92" s="149"/>
      <c r="BR92" s="149"/>
      <c r="BS92" s="149"/>
      <c r="BT92" s="149"/>
      <c r="BU92" s="149"/>
      <c r="BV92" s="149"/>
      <c r="BW92" s="149"/>
      <c r="BX92" s="149"/>
      <c r="BY92" s="149"/>
      <c r="BZ92" s="149"/>
      <c r="CA92" s="149"/>
      <c r="CB92" s="149"/>
      <c r="CC92" s="149"/>
      <c r="CD92" s="149"/>
      <c r="CE92" s="149"/>
      <c r="CF92" s="149"/>
      <c r="CG92" s="149"/>
      <c r="CH92" s="149"/>
      <c r="CI92" s="149"/>
      <c r="CJ92" s="149"/>
      <c r="CK92" s="149"/>
      <c r="CL92" s="149"/>
      <c r="CM92" s="149"/>
      <c r="CN92" s="149"/>
      <c r="CO92" s="149"/>
      <c r="CP92" s="149"/>
      <c r="CQ92" s="149"/>
      <c r="CR92" s="149"/>
      <c r="CS92" s="149"/>
    </row>
    <row r="93" spans="21:97" x14ac:dyDescent="0.25">
      <c r="U93" s="151"/>
      <c r="V93" s="362"/>
      <c r="W93" s="362"/>
      <c r="X93" s="362"/>
      <c r="Y93" s="362"/>
      <c r="Z93" s="362"/>
      <c r="AA93" s="362"/>
      <c r="AB93" s="362"/>
      <c r="AC93" s="362"/>
      <c r="AD93" s="362"/>
      <c r="AE93" s="362"/>
      <c r="AF93" s="151"/>
      <c r="AG93" s="151"/>
      <c r="AH93" s="149"/>
      <c r="AI93" s="362"/>
      <c r="AJ93" s="362"/>
      <c r="AK93" s="362"/>
      <c r="AL93" s="362"/>
      <c r="AM93" s="158"/>
      <c r="AN93" s="363"/>
      <c r="AO93" s="363"/>
      <c r="AP93" s="363"/>
      <c r="AQ93" s="149"/>
      <c r="AR93" s="149"/>
      <c r="AS93" s="149"/>
      <c r="AT93" s="149"/>
      <c r="AU93" s="149"/>
      <c r="AV93" s="149">
        <v>48</v>
      </c>
      <c r="AW93" s="140" t="str">
        <f>IFERROR(VLOOKUP(AV93,AY$44:BA$3376,3,0),"")</f>
        <v/>
      </c>
      <c r="AY93" s="139">
        <f>AY92+AZ93</f>
        <v>0</v>
      </c>
      <c r="AZ93" s="139">
        <f>IF(BA93="",0,IFERROR(IF(VLOOKUP(BA93,BA$44:BA92,1,0)&gt;0,0,0),1))</f>
        <v>0</v>
      </c>
      <c r="BA93" s="140" t="str">
        <f>IF(DATOS!BT51=AW$45,DATOS!C51,"")</f>
        <v/>
      </c>
      <c r="BP93" s="149"/>
      <c r="BQ93" s="149"/>
      <c r="BR93" s="149"/>
      <c r="BS93" s="149"/>
      <c r="BT93" s="149"/>
      <c r="BU93" s="149"/>
      <c r="BV93" s="149"/>
      <c r="BW93" s="149"/>
      <c r="BX93" s="149"/>
      <c r="BY93" s="149"/>
      <c r="BZ93" s="149"/>
      <c r="CA93" s="149"/>
      <c r="CB93" s="149"/>
      <c r="CC93" s="149"/>
      <c r="CD93" s="149"/>
      <c r="CE93" s="149"/>
      <c r="CF93" s="149"/>
      <c r="CG93" s="149"/>
      <c r="CH93" s="149"/>
      <c r="CI93" s="149"/>
      <c r="CJ93" s="149"/>
      <c r="CK93" s="149"/>
      <c r="CL93" s="149"/>
      <c r="CM93" s="149"/>
      <c r="CN93" s="149"/>
      <c r="CO93" s="149"/>
      <c r="CP93" s="149"/>
      <c r="CQ93" s="149"/>
      <c r="CR93" s="149"/>
      <c r="CS93" s="149"/>
    </row>
    <row r="94" spans="21:97" x14ac:dyDescent="0.25">
      <c r="U94" s="151"/>
      <c r="V94" s="151"/>
      <c r="W94" s="184"/>
      <c r="X94" s="184"/>
      <c r="Y94" s="184"/>
      <c r="Z94" s="184"/>
      <c r="AA94" s="184"/>
      <c r="AB94" s="184"/>
      <c r="AC94" s="184"/>
      <c r="AD94" s="149"/>
      <c r="AE94" s="151"/>
      <c r="AF94" s="149"/>
      <c r="AG94" s="149"/>
      <c r="AH94" s="149"/>
      <c r="AI94" s="149"/>
      <c r="AJ94" s="149"/>
      <c r="AK94" s="149"/>
      <c r="AL94" s="149"/>
      <c r="AM94" s="149"/>
      <c r="AN94" s="149"/>
      <c r="AO94" s="149"/>
      <c r="AP94" s="149"/>
      <c r="AQ94" s="149"/>
      <c r="AR94" s="149"/>
      <c r="AS94" s="149"/>
      <c r="AT94" s="149"/>
      <c r="AU94" s="149"/>
      <c r="AV94" s="149">
        <v>49</v>
      </c>
      <c r="AW94" s="140" t="str">
        <f>IFERROR(VLOOKUP(AV94,AY$44:BA$3376,3,0),"")</f>
        <v/>
      </c>
      <c r="AY94" s="139">
        <f>AY93+AZ94</f>
        <v>0</v>
      </c>
      <c r="AZ94" s="139">
        <f>IF(BA94="",0,IFERROR(IF(VLOOKUP(BA94,BA$44:BA93,1,0)&gt;0,0,0),1))</f>
        <v>0</v>
      </c>
      <c r="BA94" s="140" t="str">
        <f>IF(DATOS!BT52=AW$45,DATOS!C52,"")</f>
        <v/>
      </c>
      <c r="BP94" s="149"/>
      <c r="BQ94" s="149"/>
      <c r="BR94" s="149"/>
      <c r="BS94" s="149"/>
      <c r="BT94" s="149"/>
      <c r="BU94" s="149"/>
      <c r="BV94" s="149"/>
      <c r="BW94" s="149"/>
      <c r="BX94" s="149"/>
      <c r="BY94" s="149"/>
      <c r="BZ94" s="149"/>
      <c r="CA94" s="149"/>
      <c r="CB94" s="149"/>
      <c r="CC94" s="149"/>
      <c r="CD94" s="149"/>
      <c r="CE94" s="149"/>
      <c r="CF94" s="149"/>
      <c r="CG94" s="149"/>
      <c r="CH94" s="149"/>
      <c r="CI94" s="149"/>
      <c r="CJ94" s="149"/>
      <c r="CK94" s="149"/>
      <c r="CL94" s="149"/>
      <c r="CM94" s="149"/>
      <c r="CN94" s="149"/>
      <c r="CO94" s="149"/>
      <c r="CP94" s="149"/>
      <c r="CQ94" s="149"/>
      <c r="CR94" s="149"/>
      <c r="CS94" s="149"/>
    </row>
    <row r="95" spans="21:97" x14ac:dyDescent="0.25">
      <c r="U95" s="151"/>
      <c r="V95" s="151"/>
      <c r="W95" s="184"/>
      <c r="X95" s="184"/>
      <c r="Y95" s="184"/>
      <c r="Z95" s="184"/>
      <c r="AA95" s="184"/>
      <c r="AB95" s="184"/>
      <c r="AC95" s="184"/>
      <c r="AD95" s="149"/>
      <c r="AE95" s="151"/>
      <c r="AF95" s="149"/>
      <c r="AG95" s="149"/>
      <c r="AH95" s="149"/>
      <c r="AI95" s="149"/>
      <c r="AJ95" s="149"/>
      <c r="AK95" s="149"/>
      <c r="AL95" s="149"/>
      <c r="AM95" s="149"/>
      <c r="AN95" s="149"/>
      <c r="AO95" s="149"/>
      <c r="AP95" s="149"/>
      <c r="AQ95" s="149"/>
      <c r="AR95" s="149"/>
      <c r="AS95" s="149"/>
      <c r="AT95" s="149"/>
      <c r="AU95" s="149"/>
      <c r="AV95" s="149">
        <v>50</v>
      </c>
      <c r="AW95" s="140" t="str">
        <f>IFERROR(VLOOKUP(AV95,AY$44:BA$3376,3,0),"")</f>
        <v/>
      </c>
      <c r="AY95" s="139">
        <f>AY94+AZ95</f>
        <v>0</v>
      </c>
      <c r="AZ95" s="139">
        <f>IF(BA95="",0,IFERROR(IF(VLOOKUP(BA95,BA$44:BA94,1,0)&gt;0,0,0),1))</f>
        <v>0</v>
      </c>
      <c r="BA95" s="140" t="str">
        <f>IF(DATOS!BT53=AW$45,DATOS!C53,"")</f>
        <v/>
      </c>
      <c r="BP95" s="149"/>
      <c r="BQ95" s="149"/>
      <c r="BR95" s="149"/>
      <c r="BS95" s="149"/>
      <c r="BT95" s="149"/>
      <c r="BU95" s="149"/>
      <c r="BV95" s="149"/>
      <c r="BW95" s="149"/>
      <c r="BX95" s="149"/>
      <c r="BY95" s="149"/>
      <c r="BZ95" s="149"/>
      <c r="CA95" s="149"/>
      <c r="CB95" s="149"/>
      <c r="CC95" s="149"/>
      <c r="CD95" s="149"/>
      <c r="CE95" s="149"/>
      <c r="CF95" s="149"/>
      <c r="CG95" s="149"/>
      <c r="CH95" s="149"/>
      <c r="CI95" s="149"/>
      <c r="CJ95" s="149"/>
      <c r="CK95" s="149"/>
      <c r="CL95" s="149"/>
      <c r="CM95" s="149"/>
      <c r="CN95" s="149"/>
      <c r="CO95" s="149"/>
      <c r="CP95" s="149"/>
      <c r="CQ95" s="149"/>
      <c r="CR95" s="149"/>
      <c r="CS95" s="149"/>
    </row>
    <row r="96" spans="21:97" x14ac:dyDescent="0.25">
      <c r="U96" s="151"/>
      <c r="V96" s="151"/>
      <c r="W96" s="184"/>
      <c r="X96" s="184"/>
      <c r="Y96" s="184"/>
      <c r="Z96" s="184"/>
      <c r="AA96" s="184"/>
      <c r="AB96" s="184"/>
      <c r="AC96" s="184"/>
      <c r="AD96" s="149"/>
      <c r="AE96" s="151"/>
      <c r="AF96" s="149"/>
      <c r="AG96" s="149"/>
      <c r="AH96" s="149"/>
      <c r="AI96" s="149"/>
      <c r="AJ96" s="149"/>
      <c r="AK96" s="149"/>
      <c r="AL96" s="149"/>
      <c r="AM96" s="149"/>
      <c r="AN96" s="149"/>
      <c r="AO96" s="149"/>
      <c r="AP96" s="149"/>
      <c r="AQ96" s="149"/>
      <c r="AR96" s="149"/>
      <c r="AS96" s="149"/>
      <c r="AT96" s="149"/>
      <c r="AU96" s="149"/>
      <c r="AV96" s="149">
        <v>51</v>
      </c>
      <c r="AW96" s="140" t="str">
        <f t="shared" si="2"/>
        <v/>
      </c>
      <c r="AY96" s="139">
        <f t="shared" si="0"/>
        <v>0</v>
      </c>
      <c r="AZ96" s="139">
        <f>IF(BA96="",0,IFERROR(IF(VLOOKUP(BA96,BA$44:BA95,1,0)&gt;0,0,0),1))</f>
        <v>0</v>
      </c>
      <c r="BA96" s="140" t="str">
        <f>IF(DATOS!BT54=AW$45,DATOS!C54,"")</f>
        <v/>
      </c>
      <c r="BP96" s="149"/>
      <c r="BQ96" s="149"/>
      <c r="BR96" s="149"/>
      <c r="BS96" s="149"/>
      <c r="BT96" s="149"/>
      <c r="BU96" s="149"/>
      <c r="BV96" s="149"/>
      <c r="BW96" s="149"/>
      <c r="BX96" s="149"/>
      <c r="BY96" s="149"/>
      <c r="BZ96" s="149"/>
      <c r="CA96" s="149"/>
      <c r="CB96" s="149"/>
      <c r="CC96" s="149"/>
      <c r="CD96" s="149"/>
      <c r="CE96" s="149"/>
      <c r="CF96" s="149"/>
      <c r="CG96" s="149"/>
      <c r="CH96" s="149"/>
      <c r="CI96" s="149"/>
      <c r="CJ96" s="149"/>
      <c r="CK96" s="149"/>
      <c r="CL96" s="149"/>
      <c r="CM96" s="149"/>
      <c r="CN96" s="149"/>
      <c r="CO96" s="149"/>
      <c r="CP96" s="149"/>
      <c r="CQ96" s="149"/>
      <c r="CR96" s="149"/>
      <c r="CS96" s="149"/>
    </row>
    <row r="97" spans="21:97" x14ac:dyDescent="0.25">
      <c r="U97" s="151"/>
      <c r="V97" s="151"/>
      <c r="W97" s="184"/>
      <c r="X97" s="184"/>
      <c r="Y97" s="184"/>
      <c r="Z97" s="184"/>
      <c r="AA97" s="184"/>
      <c r="AB97" s="184"/>
      <c r="AC97" s="184"/>
      <c r="AD97" s="149"/>
      <c r="AE97" s="151"/>
      <c r="AF97" s="149"/>
      <c r="AG97" s="149"/>
      <c r="AH97" s="149"/>
      <c r="AI97" s="149"/>
      <c r="AJ97" s="149"/>
      <c r="AK97" s="149"/>
      <c r="AL97" s="149"/>
      <c r="AM97" s="149"/>
      <c r="AN97" s="149"/>
      <c r="AO97" s="149"/>
      <c r="AP97" s="149"/>
      <c r="AQ97" s="149"/>
      <c r="AR97" s="149"/>
      <c r="AS97" s="149"/>
      <c r="AT97" s="149"/>
      <c r="AU97" s="149"/>
      <c r="AV97" s="149">
        <v>52</v>
      </c>
      <c r="AW97" s="140" t="str">
        <f t="shared" si="2"/>
        <v/>
      </c>
      <c r="AY97" s="139">
        <f t="shared" si="0"/>
        <v>0</v>
      </c>
      <c r="AZ97" s="139">
        <f>IF(BA97="",0,IFERROR(IF(VLOOKUP(BA97,BA$44:BA96,1,0)&gt;0,0,0),1))</f>
        <v>0</v>
      </c>
      <c r="BA97" s="140" t="str">
        <f>IF(DATOS!BT55=AW$45,DATOS!C55,"")</f>
        <v/>
      </c>
      <c r="BP97" s="149"/>
      <c r="BQ97" s="149"/>
      <c r="BR97" s="149"/>
      <c r="BS97" s="149"/>
      <c r="BT97" s="149"/>
      <c r="BU97" s="149"/>
      <c r="BV97" s="149"/>
      <c r="BW97" s="149"/>
      <c r="BX97" s="149"/>
      <c r="BY97" s="149"/>
      <c r="BZ97" s="149"/>
      <c r="CA97" s="149"/>
      <c r="CB97" s="149"/>
      <c r="CC97" s="149"/>
      <c r="CD97" s="149"/>
      <c r="CE97" s="149"/>
      <c r="CF97" s="149"/>
      <c r="CG97" s="149"/>
      <c r="CH97" s="149"/>
      <c r="CI97" s="149"/>
      <c r="CJ97" s="149"/>
      <c r="CK97" s="149"/>
      <c r="CL97" s="149"/>
      <c r="CM97" s="149"/>
      <c r="CN97" s="149"/>
      <c r="CO97" s="149"/>
      <c r="CP97" s="149"/>
      <c r="CQ97" s="149"/>
      <c r="CR97" s="149"/>
      <c r="CS97" s="149"/>
    </row>
    <row r="98" spans="21:97" x14ac:dyDescent="0.25">
      <c r="U98" s="151"/>
      <c r="V98" s="151"/>
      <c r="W98" s="184"/>
      <c r="X98" s="184"/>
      <c r="Y98" s="184"/>
      <c r="Z98" s="184"/>
      <c r="AA98" s="184"/>
      <c r="AB98" s="184"/>
      <c r="AC98" s="184"/>
      <c r="AD98" s="149"/>
      <c r="AE98" s="151"/>
      <c r="AF98" s="149"/>
      <c r="AG98" s="149"/>
      <c r="AH98" s="149"/>
      <c r="AI98" s="149"/>
      <c r="AJ98" s="149"/>
      <c r="AK98" s="149"/>
      <c r="AL98" s="149"/>
      <c r="AM98" s="149"/>
      <c r="AN98" s="149"/>
      <c r="AO98" s="149"/>
      <c r="AP98" s="149"/>
      <c r="AQ98" s="149"/>
      <c r="AR98" s="149"/>
      <c r="AS98" s="149"/>
      <c r="AT98" s="149"/>
      <c r="AU98" s="149"/>
      <c r="AV98" s="149">
        <v>53</v>
      </c>
      <c r="AW98" s="140" t="str">
        <f t="shared" si="2"/>
        <v/>
      </c>
      <c r="AY98" s="139">
        <f t="shared" si="0"/>
        <v>0</v>
      </c>
      <c r="AZ98" s="139">
        <f>IF(BA98="",0,IFERROR(IF(VLOOKUP(BA98,BA$44:BA97,1,0)&gt;0,0,0),1))</f>
        <v>0</v>
      </c>
      <c r="BA98" s="140" t="str">
        <f>IF(DATOS!BT56=AW$45,DATOS!C56,"")</f>
        <v/>
      </c>
      <c r="BP98" s="149"/>
      <c r="BQ98" s="149"/>
      <c r="BR98" s="149"/>
      <c r="BS98" s="149"/>
      <c r="BT98" s="149"/>
      <c r="BU98" s="149"/>
      <c r="BV98" s="149"/>
      <c r="BW98" s="149"/>
      <c r="BX98" s="149"/>
      <c r="BY98" s="149"/>
      <c r="BZ98" s="149"/>
      <c r="CA98" s="149"/>
      <c r="CB98" s="149"/>
      <c r="CC98" s="149"/>
      <c r="CD98" s="149"/>
      <c r="CE98" s="149"/>
      <c r="CF98" s="149"/>
      <c r="CG98" s="149"/>
      <c r="CH98" s="149"/>
      <c r="CI98" s="149"/>
      <c r="CJ98" s="149"/>
      <c r="CK98" s="149"/>
      <c r="CL98" s="149"/>
      <c r="CM98" s="149"/>
      <c r="CN98" s="149"/>
      <c r="CO98" s="149"/>
      <c r="CP98" s="149"/>
      <c r="CQ98" s="149"/>
      <c r="CR98" s="149"/>
      <c r="CS98" s="149"/>
    </row>
    <row r="99" spans="21:97" x14ac:dyDescent="0.25">
      <c r="U99" s="151"/>
      <c r="V99" s="151"/>
      <c r="W99" s="184"/>
      <c r="X99" s="184"/>
      <c r="Y99" s="184"/>
      <c r="Z99" s="184"/>
      <c r="AA99" s="184"/>
      <c r="AB99" s="184"/>
      <c r="AC99" s="184"/>
      <c r="AD99" s="149"/>
      <c r="AE99" s="151"/>
      <c r="AF99" s="149"/>
      <c r="AG99" s="149"/>
      <c r="AH99" s="149"/>
      <c r="AI99" s="149"/>
      <c r="AJ99" s="149"/>
      <c r="AK99" s="149"/>
      <c r="AL99" s="149"/>
      <c r="AM99" s="149"/>
      <c r="AN99" s="149"/>
      <c r="AO99" s="149"/>
      <c r="AP99" s="149"/>
      <c r="AQ99" s="149"/>
      <c r="AR99" s="149"/>
      <c r="AS99" s="149"/>
      <c r="AT99" s="149"/>
      <c r="AU99" s="149"/>
      <c r="AV99" s="149">
        <v>54</v>
      </c>
      <c r="AW99" s="140" t="str">
        <f t="shared" si="2"/>
        <v/>
      </c>
      <c r="AY99" s="139">
        <f t="shared" si="0"/>
        <v>0</v>
      </c>
      <c r="AZ99" s="139">
        <f>IF(BA99="",0,IFERROR(IF(VLOOKUP(BA99,BA$44:BA98,1,0)&gt;0,0,0),1))</f>
        <v>0</v>
      </c>
      <c r="BA99" s="140" t="str">
        <f>IF(DATOS!BT57=AW$45,DATOS!C57,"")</f>
        <v/>
      </c>
      <c r="BP99" s="149"/>
      <c r="BQ99" s="149"/>
      <c r="BR99" s="149"/>
      <c r="BS99" s="149"/>
      <c r="BT99" s="149"/>
      <c r="BU99" s="149"/>
      <c r="BV99" s="149"/>
      <c r="BW99" s="149"/>
      <c r="BX99" s="149"/>
      <c r="BY99" s="149"/>
      <c r="BZ99" s="149"/>
      <c r="CA99" s="149"/>
      <c r="CB99" s="149"/>
      <c r="CC99" s="149"/>
      <c r="CD99" s="149"/>
      <c r="CE99" s="149"/>
      <c r="CF99" s="149"/>
      <c r="CG99" s="149"/>
      <c r="CH99" s="149"/>
      <c r="CI99" s="149"/>
      <c r="CJ99" s="149"/>
      <c r="CK99" s="149"/>
      <c r="CL99" s="149"/>
      <c r="CM99" s="149"/>
      <c r="CN99" s="149"/>
      <c r="CO99" s="149"/>
      <c r="CP99" s="149"/>
      <c r="CQ99" s="149"/>
      <c r="CR99" s="149"/>
      <c r="CS99" s="149"/>
    </row>
    <row r="100" spans="21:97" x14ac:dyDescent="0.25">
      <c r="U100" s="151"/>
      <c r="V100" s="151"/>
      <c r="W100" s="184"/>
      <c r="X100" s="184"/>
      <c r="Y100" s="184"/>
      <c r="Z100" s="184"/>
      <c r="AA100" s="184"/>
      <c r="AB100" s="184"/>
      <c r="AC100" s="184"/>
      <c r="AD100" s="149"/>
      <c r="AE100" s="151"/>
      <c r="AF100" s="149"/>
      <c r="AG100" s="149"/>
      <c r="AH100" s="149"/>
      <c r="AI100" s="149"/>
      <c r="AJ100" s="149"/>
      <c r="AK100" s="149"/>
      <c r="AL100" s="149"/>
      <c r="AM100" s="149"/>
      <c r="AN100" s="149"/>
      <c r="AO100" s="149"/>
      <c r="AP100" s="149"/>
      <c r="AQ100" s="149"/>
      <c r="AR100" s="149"/>
      <c r="AS100" s="149"/>
      <c r="AT100" s="149"/>
      <c r="AU100" s="149"/>
      <c r="AV100" s="149">
        <v>55</v>
      </c>
      <c r="AW100" s="140" t="str">
        <f t="shared" si="2"/>
        <v/>
      </c>
      <c r="AY100" s="139">
        <f t="shared" si="0"/>
        <v>0</v>
      </c>
      <c r="AZ100" s="139">
        <f>IF(BA100="",0,IFERROR(IF(VLOOKUP(BA100,BA$44:BA99,1,0)&gt;0,0,0),1))</f>
        <v>0</v>
      </c>
      <c r="BA100" s="140" t="str">
        <f>IF(DATOS!BT58=AW$45,DATOS!C58,"")</f>
        <v/>
      </c>
      <c r="BP100" s="149"/>
      <c r="BQ100" s="149"/>
      <c r="BR100" s="149"/>
      <c r="BS100" s="149"/>
      <c r="BT100" s="149"/>
      <c r="BU100" s="149"/>
      <c r="BV100" s="149"/>
      <c r="BW100" s="149"/>
      <c r="BX100" s="149"/>
      <c r="BY100" s="149"/>
      <c r="BZ100" s="149"/>
      <c r="CA100" s="149"/>
      <c r="CB100" s="149"/>
      <c r="CC100" s="149"/>
      <c r="CD100" s="149"/>
      <c r="CE100" s="149"/>
      <c r="CF100" s="149"/>
      <c r="CG100" s="149"/>
      <c r="CH100" s="149"/>
      <c r="CI100" s="149"/>
      <c r="CJ100" s="149"/>
      <c r="CK100" s="149"/>
      <c r="CL100" s="149"/>
      <c r="CM100" s="149"/>
      <c r="CN100" s="149"/>
      <c r="CO100" s="149"/>
      <c r="CP100" s="149"/>
      <c r="CQ100" s="149"/>
      <c r="CR100" s="149"/>
      <c r="CS100" s="149"/>
    </row>
    <row r="101" spans="21:97" x14ac:dyDescent="0.25">
      <c r="U101" s="151"/>
      <c r="V101" s="151"/>
      <c r="W101" s="184"/>
      <c r="X101" s="184"/>
      <c r="Y101" s="184"/>
      <c r="Z101" s="184"/>
      <c r="AA101" s="184"/>
      <c r="AB101" s="184"/>
      <c r="AC101" s="184"/>
      <c r="AD101" s="149"/>
      <c r="AE101" s="151"/>
      <c r="AF101" s="149"/>
      <c r="AG101" s="149"/>
      <c r="AH101" s="149"/>
      <c r="AI101" s="149"/>
      <c r="AJ101" s="149"/>
      <c r="AK101" s="149"/>
      <c r="AL101" s="149"/>
      <c r="AM101" s="149"/>
      <c r="AN101" s="149"/>
      <c r="AO101" s="149"/>
      <c r="AP101" s="149"/>
      <c r="AQ101" s="149"/>
      <c r="AR101" s="149"/>
      <c r="AS101" s="149"/>
      <c r="AT101" s="149"/>
      <c r="AU101" s="149"/>
      <c r="AV101" s="149">
        <v>56</v>
      </c>
      <c r="AW101" s="140" t="str">
        <f t="shared" si="2"/>
        <v/>
      </c>
      <c r="AY101" s="139">
        <f t="shared" si="0"/>
        <v>0</v>
      </c>
      <c r="AZ101" s="139">
        <f>IF(BA101="",0,IFERROR(IF(VLOOKUP(BA101,BA$44:BA100,1,0)&gt;0,0,0),1))</f>
        <v>0</v>
      </c>
      <c r="BA101" s="140" t="str">
        <f>IF(DATOS!BT59=AW$45,DATOS!C59,"")</f>
        <v/>
      </c>
      <c r="BP101" s="149"/>
      <c r="BQ101" s="149"/>
      <c r="BR101" s="149"/>
      <c r="BS101" s="149"/>
      <c r="BT101" s="149"/>
      <c r="BU101" s="149"/>
      <c r="BV101" s="149"/>
      <c r="BW101" s="149"/>
      <c r="BX101" s="149"/>
      <c r="BY101" s="149"/>
      <c r="BZ101" s="149"/>
      <c r="CA101" s="149"/>
      <c r="CB101" s="149"/>
      <c r="CC101" s="149"/>
      <c r="CD101" s="149"/>
      <c r="CE101" s="149"/>
      <c r="CF101" s="149"/>
      <c r="CG101" s="149"/>
      <c r="CH101" s="149"/>
      <c r="CI101" s="149"/>
      <c r="CJ101" s="149"/>
      <c r="CK101" s="149"/>
      <c r="CL101" s="149"/>
      <c r="CM101" s="149"/>
      <c r="CN101" s="149"/>
      <c r="CO101" s="149"/>
      <c r="CP101" s="149"/>
      <c r="CQ101" s="149"/>
      <c r="CR101" s="149"/>
      <c r="CS101" s="149"/>
    </row>
    <row r="102" spans="21:97" x14ac:dyDescent="0.25">
      <c r="U102" s="151"/>
      <c r="V102" s="151"/>
      <c r="W102" s="184"/>
      <c r="X102" s="184"/>
      <c r="Y102" s="184"/>
      <c r="Z102" s="184"/>
      <c r="AA102" s="184"/>
      <c r="AB102" s="184"/>
      <c r="AC102" s="184"/>
      <c r="AD102" s="149"/>
      <c r="AE102" s="151"/>
      <c r="AF102" s="149"/>
      <c r="AG102" s="149"/>
      <c r="AH102" s="149"/>
      <c r="AI102" s="149"/>
      <c r="AJ102" s="149"/>
      <c r="AK102" s="149"/>
      <c r="AL102" s="149"/>
      <c r="AM102" s="149"/>
      <c r="AN102" s="149"/>
      <c r="AO102" s="149"/>
      <c r="AP102" s="149"/>
      <c r="AQ102" s="149"/>
      <c r="AR102" s="149"/>
      <c r="AS102" s="149"/>
      <c r="AT102" s="149"/>
      <c r="AU102" s="149"/>
      <c r="AV102" s="149">
        <v>57</v>
      </c>
      <c r="AW102" s="140" t="str">
        <f t="shared" si="2"/>
        <v/>
      </c>
      <c r="AY102" s="139">
        <f t="shared" si="0"/>
        <v>0</v>
      </c>
      <c r="AZ102" s="139">
        <f>IF(BA102="",0,IFERROR(IF(VLOOKUP(BA102,BA$44:BA101,1,0)&gt;0,0,0),1))</f>
        <v>0</v>
      </c>
      <c r="BA102" s="140" t="str">
        <f>IF(DATOS!BT60=AW$45,DATOS!C60,"")</f>
        <v/>
      </c>
      <c r="BP102" s="149"/>
      <c r="BQ102" s="149"/>
      <c r="BR102" s="149"/>
      <c r="BS102" s="149"/>
      <c r="BT102" s="149"/>
      <c r="BU102" s="149"/>
      <c r="BV102" s="149"/>
      <c r="BW102" s="149"/>
      <c r="BX102" s="149"/>
      <c r="BY102" s="149"/>
      <c r="BZ102" s="149"/>
      <c r="CA102" s="149"/>
      <c r="CB102" s="149"/>
      <c r="CC102" s="149"/>
      <c r="CD102" s="149"/>
      <c r="CE102" s="149"/>
      <c r="CF102" s="149"/>
      <c r="CG102" s="149"/>
      <c r="CH102" s="149"/>
      <c r="CI102" s="149"/>
      <c r="CJ102" s="149"/>
      <c r="CK102" s="149"/>
      <c r="CL102" s="149"/>
      <c r="CM102" s="149"/>
      <c r="CN102" s="149"/>
      <c r="CO102" s="149"/>
      <c r="CP102" s="149"/>
      <c r="CQ102" s="149"/>
      <c r="CR102" s="149"/>
      <c r="CS102" s="149"/>
    </row>
    <row r="103" spans="21:97" x14ac:dyDescent="0.25">
      <c r="U103" s="151"/>
      <c r="V103" s="151"/>
      <c r="W103" s="184"/>
      <c r="X103" s="184"/>
      <c r="Y103" s="184"/>
      <c r="Z103" s="184"/>
      <c r="AA103" s="184"/>
      <c r="AB103" s="184"/>
      <c r="AC103" s="184"/>
      <c r="AD103" s="149"/>
      <c r="AE103" s="151"/>
      <c r="AF103" s="149"/>
      <c r="AG103" s="149"/>
      <c r="AH103" s="149"/>
      <c r="AI103" s="149"/>
      <c r="AJ103" s="149"/>
      <c r="AK103" s="149"/>
      <c r="AL103" s="149"/>
      <c r="AM103" s="149"/>
      <c r="AN103" s="149"/>
      <c r="AO103" s="149"/>
      <c r="AP103" s="149"/>
      <c r="AQ103" s="149"/>
      <c r="AR103" s="149"/>
      <c r="AS103" s="149"/>
      <c r="AT103" s="149"/>
      <c r="AU103" s="149"/>
      <c r="AV103" s="149">
        <v>58</v>
      </c>
      <c r="AW103" s="140" t="str">
        <f t="shared" si="2"/>
        <v/>
      </c>
      <c r="AY103" s="139">
        <f t="shared" si="0"/>
        <v>0</v>
      </c>
      <c r="AZ103" s="139">
        <f>IF(BA103="",0,IFERROR(IF(VLOOKUP(BA103,BA$44:BA102,1,0)&gt;0,0,0),1))</f>
        <v>0</v>
      </c>
      <c r="BA103" s="140" t="str">
        <f>IF(DATOS!BT61=AW$45,DATOS!C61,"")</f>
        <v/>
      </c>
      <c r="BP103" s="149"/>
      <c r="BQ103" s="149"/>
      <c r="BR103" s="149"/>
      <c r="BS103" s="149"/>
      <c r="BT103" s="149"/>
      <c r="BU103" s="149"/>
      <c r="BV103" s="149"/>
      <c r="BW103" s="149"/>
      <c r="BX103" s="149"/>
      <c r="BY103" s="149"/>
      <c r="BZ103" s="149"/>
      <c r="CA103" s="149"/>
      <c r="CB103" s="149"/>
      <c r="CC103" s="149"/>
      <c r="CD103" s="149"/>
      <c r="CE103" s="149"/>
      <c r="CF103" s="149"/>
      <c r="CG103" s="149"/>
      <c r="CH103" s="149"/>
      <c r="CI103" s="149"/>
      <c r="CJ103" s="149"/>
      <c r="CK103" s="149"/>
      <c r="CL103" s="149"/>
      <c r="CM103" s="149"/>
      <c r="CN103" s="149"/>
      <c r="CO103" s="149"/>
      <c r="CP103" s="149"/>
      <c r="CQ103" s="149"/>
      <c r="CR103" s="149"/>
      <c r="CS103" s="149"/>
    </row>
    <row r="104" spans="21:97" x14ac:dyDescent="0.25">
      <c r="U104" s="151"/>
      <c r="V104" s="151"/>
      <c r="W104" s="184"/>
      <c r="X104" s="184"/>
      <c r="Y104" s="184"/>
      <c r="Z104" s="184"/>
      <c r="AA104" s="184"/>
      <c r="AB104" s="184"/>
      <c r="AC104" s="184"/>
      <c r="AD104" s="149"/>
      <c r="AE104" s="151"/>
      <c r="AF104" s="149"/>
      <c r="AG104" s="149"/>
      <c r="AH104" s="149"/>
      <c r="AI104" s="149"/>
      <c r="AJ104" s="149"/>
      <c r="AK104" s="149"/>
      <c r="AL104" s="149"/>
      <c r="AM104" s="149"/>
      <c r="AN104" s="149"/>
      <c r="AO104" s="149"/>
      <c r="AP104" s="149"/>
      <c r="AQ104" s="149"/>
      <c r="AR104" s="149"/>
      <c r="AS104" s="149"/>
      <c r="AT104" s="149"/>
      <c r="AU104" s="149"/>
      <c r="AV104" s="149">
        <v>59</v>
      </c>
      <c r="AW104" s="140" t="str">
        <f t="shared" si="2"/>
        <v/>
      </c>
      <c r="AY104" s="139">
        <f t="shared" si="0"/>
        <v>0</v>
      </c>
      <c r="AZ104" s="139">
        <f>IF(BA104="",0,IFERROR(IF(VLOOKUP(BA104,BA$44:BA103,1,0)&gt;0,0,0),1))</f>
        <v>0</v>
      </c>
      <c r="BA104" s="140" t="str">
        <f>IF(DATOS!BT62=AW$45,DATOS!C62,"")</f>
        <v/>
      </c>
      <c r="BP104" s="149"/>
      <c r="BQ104" s="149"/>
      <c r="BR104" s="149"/>
      <c r="BS104" s="149"/>
      <c r="BT104" s="149"/>
      <c r="BU104" s="149"/>
      <c r="BV104" s="149"/>
      <c r="BW104" s="149"/>
      <c r="BX104" s="149"/>
      <c r="BY104" s="149"/>
      <c r="BZ104" s="149"/>
      <c r="CA104" s="149"/>
      <c r="CB104" s="149"/>
      <c r="CC104" s="149"/>
      <c r="CD104" s="149"/>
      <c r="CE104" s="149"/>
      <c r="CF104" s="149"/>
      <c r="CG104" s="149"/>
      <c r="CH104" s="149"/>
      <c r="CI104" s="149"/>
      <c r="CJ104" s="149"/>
      <c r="CK104" s="149"/>
      <c r="CL104" s="149"/>
      <c r="CM104" s="149"/>
      <c r="CN104" s="149"/>
      <c r="CO104" s="149"/>
      <c r="CP104" s="149"/>
      <c r="CQ104" s="149"/>
      <c r="CR104" s="149"/>
      <c r="CS104" s="149"/>
    </row>
    <row r="105" spans="21:97" x14ac:dyDescent="0.25">
      <c r="U105" s="151"/>
      <c r="V105" s="151"/>
      <c r="W105" s="184"/>
      <c r="X105" s="184"/>
      <c r="Y105" s="184"/>
      <c r="Z105" s="184"/>
      <c r="AA105" s="184"/>
      <c r="AB105" s="184"/>
      <c r="AC105" s="184"/>
      <c r="AD105" s="149"/>
      <c r="AE105" s="151"/>
      <c r="AF105" s="149"/>
      <c r="AG105" s="149"/>
      <c r="AH105" s="149"/>
      <c r="AI105" s="149"/>
      <c r="AJ105" s="149"/>
      <c r="AK105" s="149"/>
      <c r="AL105" s="149"/>
      <c r="AM105" s="149"/>
      <c r="AN105" s="149"/>
      <c r="AO105" s="149"/>
      <c r="AP105" s="149"/>
      <c r="AQ105" s="149"/>
      <c r="AR105" s="149"/>
      <c r="AS105" s="149"/>
      <c r="AT105" s="149"/>
      <c r="AU105" s="149"/>
      <c r="AV105" s="149">
        <v>60</v>
      </c>
      <c r="AW105" s="140" t="str">
        <f t="shared" si="2"/>
        <v/>
      </c>
      <c r="AY105" s="139">
        <f t="shared" si="0"/>
        <v>0</v>
      </c>
      <c r="AZ105" s="139">
        <f>IF(BA105="",0,IFERROR(IF(VLOOKUP(BA105,BA$44:BA104,1,0)&gt;0,0,0),1))</f>
        <v>0</v>
      </c>
      <c r="BA105" s="140" t="str">
        <f>IF(DATOS!BT63=AW$45,DATOS!C63,"")</f>
        <v/>
      </c>
      <c r="BP105" s="149"/>
      <c r="BQ105" s="149"/>
      <c r="BR105" s="149"/>
      <c r="BS105" s="149"/>
      <c r="BT105" s="149"/>
      <c r="BU105" s="149"/>
      <c r="BV105" s="149"/>
      <c r="BW105" s="149"/>
      <c r="BX105" s="149"/>
      <c r="BY105" s="149"/>
      <c r="BZ105" s="149"/>
      <c r="CA105" s="149"/>
      <c r="CB105" s="149"/>
      <c r="CC105" s="149"/>
      <c r="CD105" s="149"/>
      <c r="CE105" s="149"/>
      <c r="CF105" s="149"/>
      <c r="CG105" s="149"/>
      <c r="CH105" s="149"/>
      <c r="CI105" s="149"/>
      <c r="CJ105" s="149"/>
      <c r="CK105" s="149"/>
      <c r="CL105" s="149"/>
      <c r="CM105" s="149"/>
      <c r="CN105" s="149"/>
      <c r="CO105" s="149"/>
      <c r="CP105" s="149"/>
      <c r="CQ105" s="149"/>
      <c r="CR105" s="149"/>
      <c r="CS105" s="149"/>
    </row>
    <row r="106" spans="21:97" x14ac:dyDescent="0.25">
      <c r="U106" s="151"/>
      <c r="V106" s="151"/>
      <c r="W106" s="184"/>
      <c r="X106" s="184"/>
      <c r="Y106" s="184"/>
      <c r="Z106" s="184"/>
      <c r="AA106" s="184"/>
      <c r="AB106" s="184"/>
      <c r="AC106" s="184"/>
      <c r="AD106" s="149"/>
      <c r="AE106" s="151"/>
      <c r="AF106" s="149"/>
      <c r="AG106" s="149"/>
      <c r="AH106" s="149"/>
      <c r="AI106" s="149"/>
      <c r="AJ106" s="149"/>
      <c r="AK106" s="149"/>
      <c r="AL106" s="149"/>
      <c r="AM106" s="149"/>
      <c r="AN106" s="149"/>
      <c r="AO106" s="149"/>
      <c r="AP106" s="149"/>
      <c r="AQ106" s="149"/>
      <c r="AR106" s="149"/>
      <c r="AS106" s="149"/>
      <c r="AT106" s="149"/>
      <c r="AU106" s="149"/>
      <c r="AV106" s="149">
        <v>61</v>
      </c>
      <c r="AW106" s="140" t="str">
        <f t="shared" si="2"/>
        <v/>
      </c>
      <c r="AY106" s="139">
        <f t="shared" si="0"/>
        <v>0</v>
      </c>
      <c r="AZ106" s="139">
        <f>IF(BA106="",0,IFERROR(IF(VLOOKUP(BA106,BA$44:BA105,1,0)&gt;0,0,0),1))</f>
        <v>0</v>
      </c>
      <c r="BA106" s="140" t="str">
        <f>IF(DATOS!BT64=AW$45,DATOS!C64,"")</f>
        <v/>
      </c>
      <c r="BP106" s="149"/>
      <c r="BQ106" s="149"/>
      <c r="BR106" s="149"/>
      <c r="BS106" s="149"/>
      <c r="BT106" s="149"/>
      <c r="BU106" s="149"/>
      <c r="BV106" s="149"/>
      <c r="BW106" s="149"/>
      <c r="BX106" s="149"/>
      <c r="BY106" s="149"/>
      <c r="BZ106" s="149"/>
      <c r="CA106" s="149"/>
      <c r="CB106" s="149"/>
      <c r="CC106" s="149"/>
      <c r="CD106" s="149"/>
      <c r="CE106" s="149"/>
      <c r="CF106" s="149"/>
      <c r="CG106" s="149"/>
      <c r="CH106" s="149"/>
      <c r="CI106" s="149"/>
      <c r="CJ106" s="149"/>
      <c r="CK106" s="149"/>
      <c r="CL106" s="149"/>
      <c r="CM106" s="149"/>
      <c r="CN106" s="149"/>
      <c r="CO106" s="149"/>
      <c r="CP106" s="149"/>
      <c r="CQ106" s="149"/>
      <c r="CR106" s="149"/>
      <c r="CS106" s="149"/>
    </row>
    <row r="107" spans="21:97" x14ac:dyDescent="0.25">
      <c r="U107" s="151"/>
      <c r="V107" s="151"/>
      <c r="W107" s="184"/>
      <c r="X107" s="184"/>
      <c r="Y107" s="184"/>
      <c r="Z107" s="184"/>
      <c r="AA107" s="184"/>
      <c r="AB107" s="184"/>
      <c r="AC107" s="184"/>
      <c r="AD107" s="149"/>
      <c r="AE107" s="151"/>
      <c r="AF107" s="149"/>
      <c r="AG107" s="149"/>
      <c r="AH107" s="149"/>
      <c r="AI107" s="149"/>
      <c r="AJ107" s="149"/>
      <c r="AK107" s="149"/>
      <c r="AL107" s="149"/>
      <c r="AM107" s="149"/>
      <c r="AN107" s="149"/>
      <c r="AO107" s="149"/>
      <c r="AP107" s="149"/>
      <c r="AQ107" s="149"/>
      <c r="AR107" s="149"/>
      <c r="AS107" s="149"/>
      <c r="AT107" s="149"/>
      <c r="AU107" s="149"/>
      <c r="AV107" s="149">
        <v>62</v>
      </c>
      <c r="AW107" s="140" t="str">
        <f t="shared" si="2"/>
        <v/>
      </c>
      <c r="AY107" s="139">
        <f t="shared" si="0"/>
        <v>0</v>
      </c>
      <c r="AZ107" s="139">
        <f>IF(BA107="",0,IFERROR(IF(VLOOKUP(BA107,BA$44:BA106,1,0)&gt;0,0,0),1))</f>
        <v>0</v>
      </c>
      <c r="BA107" s="140" t="str">
        <f>IF(DATOS!BT65=AW$45,DATOS!C65,"")</f>
        <v/>
      </c>
      <c r="BP107" s="149"/>
      <c r="BQ107" s="149"/>
      <c r="BR107" s="149"/>
      <c r="BS107" s="149"/>
      <c r="BT107" s="149"/>
      <c r="BU107" s="149"/>
      <c r="BV107" s="149"/>
      <c r="BW107" s="149"/>
      <c r="BX107" s="149"/>
      <c r="BY107" s="149"/>
      <c r="BZ107" s="149"/>
      <c r="CA107" s="149"/>
      <c r="CB107" s="149"/>
      <c r="CC107" s="149"/>
      <c r="CD107" s="149"/>
      <c r="CE107" s="149"/>
      <c r="CF107" s="149"/>
      <c r="CG107" s="149"/>
      <c r="CH107" s="149"/>
      <c r="CI107" s="149"/>
      <c r="CJ107" s="149"/>
      <c r="CK107" s="149"/>
      <c r="CL107" s="149"/>
      <c r="CM107" s="149"/>
      <c r="CN107" s="149"/>
      <c r="CO107" s="149"/>
      <c r="CP107" s="149"/>
      <c r="CQ107" s="149"/>
      <c r="CR107" s="149"/>
      <c r="CS107" s="149"/>
    </row>
    <row r="108" spans="21:97" x14ac:dyDescent="0.25">
      <c r="U108" s="151"/>
      <c r="V108" s="151"/>
      <c r="W108" s="184"/>
      <c r="X108" s="184"/>
      <c r="Y108" s="184"/>
      <c r="Z108" s="184"/>
      <c r="AA108" s="184"/>
      <c r="AB108" s="184"/>
      <c r="AC108" s="184"/>
      <c r="AD108" s="149"/>
      <c r="AE108" s="151"/>
      <c r="AF108" s="149"/>
      <c r="AG108" s="149"/>
      <c r="AH108" s="149"/>
      <c r="AI108" s="149"/>
      <c r="AJ108" s="149"/>
      <c r="AK108" s="149"/>
      <c r="AL108" s="149"/>
      <c r="AM108" s="149"/>
      <c r="AN108" s="149"/>
      <c r="AO108" s="149"/>
      <c r="AP108" s="149"/>
      <c r="AQ108" s="149"/>
      <c r="AR108" s="149"/>
      <c r="AS108" s="149"/>
      <c r="AT108" s="149"/>
      <c r="AU108" s="149"/>
      <c r="AV108" s="149">
        <v>63</v>
      </c>
      <c r="AW108" s="140" t="str">
        <f t="shared" si="2"/>
        <v/>
      </c>
      <c r="AY108" s="139">
        <f t="shared" ref="AY108:AY171" si="6">AY107+AZ108</f>
        <v>0</v>
      </c>
      <c r="AZ108" s="139">
        <f>IF(BA108="",0,IFERROR(IF(VLOOKUP(BA108,BA$44:BA107,1,0)&gt;0,0,0),1))</f>
        <v>0</v>
      </c>
      <c r="BA108" s="140" t="str">
        <f>IF(DATOS!BT66=AW$45,DATOS!C66,"")</f>
        <v/>
      </c>
      <c r="BP108" s="149"/>
      <c r="BQ108" s="149"/>
      <c r="BR108" s="149"/>
      <c r="BS108" s="149"/>
      <c r="BT108" s="149"/>
      <c r="BU108" s="149"/>
      <c r="BV108" s="149"/>
      <c r="BW108" s="149"/>
      <c r="BX108" s="149"/>
      <c r="BY108" s="149"/>
      <c r="BZ108" s="149"/>
      <c r="CA108" s="149"/>
      <c r="CB108" s="149"/>
      <c r="CC108" s="149"/>
      <c r="CD108" s="149"/>
      <c r="CE108" s="149"/>
      <c r="CF108" s="149"/>
      <c r="CG108" s="149"/>
      <c r="CH108" s="149"/>
      <c r="CI108" s="149"/>
      <c r="CJ108" s="149"/>
      <c r="CK108" s="149"/>
      <c r="CL108" s="149"/>
      <c r="CM108" s="149"/>
      <c r="CN108" s="149"/>
      <c r="CO108" s="149"/>
      <c r="CP108" s="149"/>
      <c r="CQ108" s="149"/>
      <c r="CR108" s="149"/>
      <c r="CS108" s="149"/>
    </row>
    <row r="109" spans="21:97" x14ac:dyDescent="0.25">
      <c r="U109" s="151"/>
      <c r="V109" s="151"/>
      <c r="W109" s="184"/>
      <c r="X109" s="184"/>
      <c r="Y109" s="184"/>
      <c r="Z109" s="184"/>
      <c r="AA109" s="184"/>
      <c r="AB109" s="184"/>
      <c r="AC109" s="184"/>
      <c r="AD109" s="149"/>
      <c r="AE109" s="151"/>
      <c r="AF109" s="149"/>
      <c r="AG109" s="149"/>
      <c r="AH109" s="149"/>
      <c r="AI109" s="149"/>
      <c r="AJ109" s="149"/>
      <c r="AK109" s="149"/>
      <c r="AL109" s="149"/>
      <c r="AM109" s="149"/>
      <c r="AN109" s="149"/>
      <c r="AO109" s="149"/>
      <c r="AP109" s="149"/>
      <c r="AQ109" s="149"/>
      <c r="AR109" s="149"/>
      <c r="AS109" s="149"/>
      <c r="AT109" s="149"/>
      <c r="AU109" s="149"/>
      <c r="AV109" s="149">
        <v>64</v>
      </c>
      <c r="AW109" s="140" t="str">
        <f t="shared" si="2"/>
        <v/>
      </c>
      <c r="AY109" s="139">
        <f t="shared" si="6"/>
        <v>0</v>
      </c>
      <c r="AZ109" s="139">
        <f>IF(BA109="",0,IFERROR(IF(VLOOKUP(BA109,BA$44:BA108,1,0)&gt;0,0,0),1))</f>
        <v>0</v>
      </c>
      <c r="BA109" s="140" t="str">
        <f>IF(DATOS!BT67=AW$45,DATOS!C67,"")</f>
        <v/>
      </c>
      <c r="BP109" s="149"/>
      <c r="BQ109" s="149"/>
      <c r="BR109" s="149"/>
      <c r="BS109" s="149"/>
      <c r="BT109" s="149"/>
      <c r="BU109" s="149"/>
      <c r="BV109" s="149"/>
      <c r="BW109" s="149"/>
      <c r="BX109" s="149"/>
      <c r="BY109" s="149"/>
      <c r="BZ109" s="149"/>
      <c r="CA109" s="149"/>
      <c r="CB109" s="149"/>
      <c r="CC109" s="149"/>
      <c r="CD109" s="149"/>
      <c r="CE109" s="149"/>
      <c r="CF109" s="149"/>
      <c r="CG109" s="149"/>
      <c r="CH109" s="149"/>
      <c r="CI109" s="149"/>
      <c r="CJ109" s="149"/>
      <c r="CK109" s="149"/>
      <c r="CL109" s="149"/>
      <c r="CM109" s="149"/>
      <c r="CN109" s="149"/>
      <c r="CO109" s="149"/>
      <c r="CP109" s="149"/>
      <c r="CQ109" s="149"/>
      <c r="CR109" s="149"/>
      <c r="CS109" s="149"/>
    </row>
    <row r="110" spans="21:97" x14ac:dyDescent="0.25">
      <c r="U110" s="151"/>
      <c r="V110" s="151"/>
      <c r="W110" s="184"/>
      <c r="X110" s="184"/>
      <c r="Y110" s="184"/>
      <c r="Z110" s="184"/>
      <c r="AA110" s="184"/>
      <c r="AB110" s="184"/>
      <c r="AC110" s="184"/>
      <c r="AD110" s="149"/>
      <c r="AE110" s="151"/>
      <c r="AF110" s="149"/>
      <c r="AG110" s="149"/>
      <c r="AH110" s="149"/>
      <c r="AI110" s="149"/>
      <c r="AJ110" s="149"/>
      <c r="AK110" s="149"/>
      <c r="AL110" s="149"/>
      <c r="AM110" s="149"/>
      <c r="AN110" s="149"/>
      <c r="AO110" s="149"/>
      <c r="AP110" s="149"/>
      <c r="AQ110" s="149"/>
      <c r="AR110" s="149"/>
      <c r="AS110" s="149"/>
      <c r="AT110" s="149"/>
      <c r="AU110" s="149"/>
      <c r="AV110" s="149">
        <v>65</v>
      </c>
      <c r="AW110" s="140" t="str">
        <f t="shared" ref="AW110:AW130" si="7">IFERROR(VLOOKUP(AV110,AY$44:BA$3376,3,0),"")</f>
        <v/>
      </c>
      <c r="AY110" s="139">
        <f t="shared" si="6"/>
        <v>0</v>
      </c>
      <c r="AZ110" s="139">
        <f>IF(BA110="",0,IFERROR(IF(VLOOKUP(BA110,BA$44:BA109,1,0)&gt;0,0,0),1))</f>
        <v>0</v>
      </c>
      <c r="BA110" s="140" t="str">
        <f>IF(DATOS!BT68=AW$45,DATOS!C68,"")</f>
        <v/>
      </c>
      <c r="BP110" s="149"/>
      <c r="BQ110" s="149"/>
      <c r="BR110" s="149"/>
      <c r="BS110" s="149"/>
      <c r="BT110" s="149"/>
      <c r="BU110" s="149"/>
      <c r="BV110" s="149"/>
      <c r="BW110" s="149"/>
      <c r="BX110" s="149"/>
      <c r="BY110" s="149"/>
      <c r="BZ110" s="149"/>
      <c r="CA110" s="149"/>
      <c r="CB110" s="149"/>
      <c r="CC110" s="149"/>
      <c r="CD110" s="149"/>
      <c r="CE110" s="149"/>
      <c r="CF110" s="149"/>
      <c r="CG110" s="149"/>
      <c r="CH110" s="149"/>
      <c r="CI110" s="149"/>
      <c r="CJ110" s="149"/>
      <c r="CK110" s="149"/>
      <c r="CL110" s="149"/>
      <c r="CM110" s="149"/>
      <c r="CN110" s="149"/>
      <c r="CO110" s="149"/>
      <c r="CP110" s="149"/>
      <c r="CQ110" s="149"/>
      <c r="CR110" s="149"/>
      <c r="CS110" s="149"/>
    </row>
    <row r="111" spans="21:97" x14ac:dyDescent="0.25">
      <c r="U111" s="151"/>
      <c r="V111" s="151"/>
      <c r="W111" s="184"/>
      <c r="X111" s="184"/>
      <c r="Y111" s="184"/>
      <c r="Z111" s="184"/>
      <c r="AA111" s="184"/>
      <c r="AB111" s="184"/>
      <c r="AC111" s="184"/>
      <c r="AD111" s="149"/>
      <c r="AE111" s="151"/>
      <c r="AF111" s="149"/>
      <c r="AG111" s="149"/>
      <c r="AH111" s="149"/>
      <c r="AI111" s="149"/>
      <c r="AJ111" s="149"/>
      <c r="AK111" s="149"/>
      <c r="AL111" s="149"/>
      <c r="AM111" s="149"/>
      <c r="AN111" s="149"/>
      <c r="AO111" s="149"/>
      <c r="AP111" s="149"/>
      <c r="AQ111" s="149"/>
      <c r="AR111" s="149"/>
      <c r="AS111" s="149"/>
      <c r="AT111" s="149"/>
      <c r="AU111" s="149"/>
      <c r="AV111" s="149">
        <v>66</v>
      </c>
      <c r="AW111" s="140" t="str">
        <f t="shared" si="7"/>
        <v/>
      </c>
      <c r="AY111" s="139">
        <f t="shared" si="6"/>
        <v>0</v>
      </c>
      <c r="AZ111" s="139">
        <f>IF(BA111="",0,IFERROR(IF(VLOOKUP(BA111,BA$44:BA110,1,0)&gt;0,0,0),1))</f>
        <v>0</v>
      </c>
      <c r="BA111" s="140" t="str">
        <f>IF(DATOS!BT69=AW$45,DATOS!C69,"")</f>
        <v/>
      </c>
      <c r="BP111" s="149"/>
      <c r="BQ111" s="149"/>
      <c r="BR111" s="149"/>
      <c r="BS111" s="149"/>
      <c r="BT111" s="149"/>
      <c r="BU111" s="149"/>
      <c r="BV111" s="149"/>
      <c r="BW111" s="149"/>
      <c r="BX111" s="149"/>
      <c r="BY111" s="149"/>
      <c r="BZ111" s="149"/>
      <c r="CA111" s="149"/>
      <c r="CB111" s="149"/>
      <c r="CC111" s="149"/>
      <c r="CD111" s="149"/>
      <c r="CE111" s="149"/>
      <c r="CF111" s="149"/>
      <c r="CG111" s="149"/>
      <c r="CH111" s="149"/>
      <c r="CI111" s="149"/>
      <c r="CJ111" s="149"/>
      <c r="CK111" s="149"/>
      <c r="CL111" s="149"/>
      <c r="CM111" s="149"/>
      <c r="CN111" s="149"/>
      <c r="CO111" s="149"/>
      <c r="CP111" s="149"/>
      <c r="CQ111" s="149"/>
      <c r="CR111" s="149"/>
      <c r="CS111" s="149"/>
    </row>
    <row r="112" spans="21:97" x14ac:dyDescent="0.25">
      <c r="U112" s="151"/>
      <c r="V112" s="151"/>
      <c r="W112" s="184"/>
      <c r="X112" s="184"/>
      <c r="Y112" s="184"/>
      <c r="Z112" s="184"/>
      <c r="AA112" s="184"/>
      <c r="AB112" s="184"/>
      <c r="AC112" s="184"/>
      <c r="AD112" s="149"/>
      <c r="AE112" s="151"/>
      <c r="AF112" s="149"/>
      <c r="AG112" s="149"/>
      <c r="AH112" s="149"/>
      <c r="AI112" s="149"/>
      <c r="AJ112" s="149"/>
      <c r="AK112" s="149"/>
      <c r="AL112" s="149"/>
      <c r="AM112" s="149"/>
      <c r="AN112" s="149"/>
      <c r="AO112" s="149"/>
      <c r="AP112" s="149"/>
      <c r="AQ112" s="149"/>
      <c r="AR112" s="149"/>
      <c r="AS112" s="149"/>
      <c r="AT112" s="149"/>
      <c r="AU112" s="149"/>
      <c r="AV112" s="149">
        <v>67</v>
      </c>
      <c r="AW112" s="140" t="str">
        <f t="shared" si="7"/>
        <v/>
      </c>
      <c r="AY112" s="139">
        <f t="shared" si="6"/>
        <v>0</v>
      </c>
      <c r="AZ112" s="139">
        <f>IF(BA112="",0,IFERROR(IF(VLOOKUP(BA112,BA$44:BA111,1,0)&gt;0,0,0),1))</f>
        <v>0</v>
      </c>
      <c r="BA112" s="140" t="str">
        <f>IF(DATOS!BT70=AW$45,DATOS!C70,"")</f>
        <v/>
      </c>
      <c r="BP112" s="149"/>
      <c r="BQ112" s="149"/>
      <c r="BR112" s="149"/>
      <c r="BS112" s="149"/>
      <c r="BT112" s="149"/>
      <c r="BU112" s="149"/>
      <c r="BV112" s="149"/>
      <c r="BW112" s="149"/>
      <c r="BX112" s="149"/>
      <c r="BY112" s="149"/>
      <c r="BZ112" s="149"/>
      <c r="CA112" s="149"/>
      <c r="CB112" s="149"/>
      <c r="CC112" s="149"/>
      <c r="CD112" s="149"/>
      <c r="CE112" s="149"/>
      <c r="CF112" s="149"/>
      <c r="CG112" s="149"/>
      <c r="CH112" s="149"/>
      <c r="CI112" s="149"/>
      <c r="CJ112" s="149"/>
      <c r="CK112" s="149"/>
      <c r="CL112" s="149"/>
      <c r="CM112" s="149"/>
      <c r="CN112" s="149"/>
      <c r="CO112" s="149"/>
      <c r="CP112" s="149"/>
      <c r="CQ112" s="149"/>
      <c r="CR112" s="149"/>
      <c r="CS112" s="149"/>
    </row>
    <row r="113" spans="21:97" x14ac:dyDescent="0.25">
      <c r="U113" s="151"/>
      <c r="V113" s="151"/>
      <c r="W113" s="184"/>
      <c r="X113" s="184"/>
      <c r="Y113" s="184"/>
      <c r="Z113" s="184"/>
      <c r="AA113" s="184"/>
      <c r="AB113" s="184"/>
      <c r="AC113" s="184"/>
      <c r="AD113" s="149"/>
      <c r="AE113" s="151"/>
      <c r="AF113" s="149"/>
      <c r="AG113" s="149"/>
      <c r="AH113" s="149"/>
      <c r="AI113" s="149"/>
      <c r="AJ113" s="149"/>
      <c r="AK113" s="149"/>
      <c r="AL113" s="149"/>
      <c r="AM113" s="149"/>
      <c r="AN113" s="149"/>
      <c r="AO113" s="149"/>
      <c r="AP113" s="149"/>
      <c r="AQ113" s="149"/>
      <c r="AR113" s="149"/>
      <c r="AS113" s="149"/>
      <c r="AT113" s="149"/>
      <c r="AU113" s="149"/>
      <c r="AV113" s="149">
        <v>68</v>
      </c>
      <c r="AW113" s="140" t="str">
        <f t="shared" si="7"/>
        <v/>
      </c>
      <c r="AY113" s="139">
        <f t="shared" si="6"/>
        <v>0</v>
      </c>
      <c r="AZ113" s="139">
        <f>IF(BA113="",0,IFERROR(IF(VLOOKUP(BA113,BA$44:BA112,1,0)&gt;0,0,0),1))</f>
        <v>0</v>
      </c>
      <c r="BA113" s="140" t="str">
        <f>IF(DATOS!BT71=AW$45,DATOS!C71,"")</f>
        <v/>
      </c>
      <c r="BP113" s="149"/>
      <c r="BQ113" s="149"/>
      <c r="BR113" s="149"/>
      <c r="BS113" s="149"/>
      <c r="BT113" s="149"/>
      <c r="BU113" s="149"/>
      <c r="BV113" s="149"/>
      <c r="BW113" s="149"/>
      <c r="BX113" s="149"/>
      <c r="BY113" s="149"/>
      <c r="BZ113" s="149"/>
      <c r="CA113" s="149"/>
      <c r="CB113" s="149"/>
      <c r="CC113" s="149"/>
      <c r="CD113" s="149"/>
      <c r="CE113" s="149"/>
      <c r="CF113" s="149"/>
      <c r="CG113" s="149"/>
      <c r="CH113" s="149"/>
      <c r="CI113" s="149"/>
      <c r="CJ113" s="149"/>
      <c r="CK113" s="149"/>
      <c r="CL113" s="149"/>
      <c r="CM113" s="149"/>
      <c r="CN113" s="149"/>
      <c r="CO113" s="149"/>
      <c r="CP113" s="149"/>
      <c r="CQ113" s="149"/>
      <c r="CR113" s="149"/>
      <c r="CS113" s="149"/>
    </row>
    <row r="114" spans="21:97" x14ac:dyDescent="0.25">
      <c r="U114" s="151"/>
      <c r="V114" s="151"/>
      <c r="W114" s="184"/>
      <c r="X114" s="184"/>
      <c r="Y114" s="184"/>
      <c r="Z114" s="184"/>
      <c r="AA114" s="184"/>
      <c r="AB114" s="184"/>
      <c r="AC114" s="184"/>
      <c r="AD114" s="149"/>
      <c r="AE114" s="151"/>
      <c r="AF114" s="149"/>
      <c r="AG114" s="149"/>
      <c r="AH114" s="149"/>
      <c r="AI114" s="149"/>
      <c r="AJ114" s="149"/>
      <c r="AK114" s="149"/>
      <c r="AL114" s="149"/>
      <c r="AM114" s="149"/>
      <c r="AN114" s="149"/>
      <c r="AO114" s="149"/>
      <c r="AP114" s="149"/>
      <c r="AQ114" s="149"/>
      <c r="AR114" s="149"/>
      <c r="AS114" s="149"/>
      <c r="AT114" s="149"/>
      <c r="AU114" s="149"/>
      <c r="AV114" s="149">
        <v>69</v>
      </c>
      <c r="AW114" s="140" t="str">
        <f t="shared" si="7"/>
        <v/>
      </c>
      <c r="AY114" s="139">
        <f t="shared" si="6"/>
        <v>0</v>
      </c>
      <c r="AZ114" s="139">
        <f>IF(BA114="",0,IFERROR(IF(VLOOKUP(BA114,BA$44:BA113,1,0)&gt;0,0,0),1))</f>
        <v>0</v>
      </c>
      <c r="BA114" s="140" t="str">
        <f>IF(DATOS!BT72=AW$45,DATOS!C72,"")</f>
        <v/>
      </c>
      <c r="BP114" s="149"/>
      <c r="BQ114" s="149"/>
      <c r="BR114" s="149"/>
      <c r="BS114" s="149"/>
      <c r="BT114" s="149"/>
      <c r="BU114" s="149"/>
      <c r="BV114" s="149"/>
      <c r="BW114" s="149"/>
      <c r="BX114" s="149"/>
      <c r="BY114" s="149"/>
      <c r="BZ114" s="149"/>
      <c r="CA114" s="149"/>
      <c r="CB114" s="149"/>
      <c r="CC114" s="149"/>
      <c r="CD114" s="149"/>
      <c r="CE114" s="149"/>
      <c r="CF114" s="149"/>
      <c r="CG114" s="149"/>
      <c r="CH114" s="149"/>
      <c r="CI114" s="149"/>
      <c r="CJ114" s="149"/>
      <c r="CK114" s="149"/>
      <c r="CL114" s="149"/>
      <c r="CM114" s="149"/>
      <c r="CN114" s="149"/>
      <c r="CO114" s="149"/>
      <c r="CP114" s="149"/>
      <c r="CQ114" s="149"/>
      <c r="CR114" s="149"/>
      <c r="CS114" s="149"/>
    </row>
    <row r="115" spans="21:97" x14ac:dyDescent="0.25">
      <c r="U115" s="151"/>
      <c r="V115" s="151"/>
      <c r="W115" s="184"/>
      <c r="X115" s="184"/>
      <c r="Y115" s="184"/>
      <c r="Z115" s="184"/>
      <c r="AA115" s="184"/>
      <c r="AB115" s="184"/>
      <c r="AC115" s="184"/>
      <c r="AD115" s="149"/>
      <c r="AE115" s="151"/>
      <c r="AF115" s="149"/>
      <c r="AG115" s="149"/>
      <c r="AH115" s="149"/>
      <c r="AI115" s="149"/>
      <c r="AJ115" s="149"/>
      <c r="AK115" s="149"/>
      <c r="AL115" s="149"/>
      <c r="AM115" s="149"/>
      <c r="AN115" s="149"/>
      <c r="AO115" s="149"/>
      <c r="AP115" s="149"/>
      <c r="AQ115" s="149"/>
      <c r="AR115" s="149"/>
      <c r="AS115" s="149"/>
      <c r="AT115" s="149"/>
      <c r="AU115" s="149"/>
      <c r="AV115" s="149">
        <v>70</v>
      </c>
      <c r="AW115" s="140" t="str">
        <f t="shared" si="7"/>
        <v/>
      </c>
      <c r="AY115" s="139">
        <f t="shared" si="6"/>
        <v>0</v>
      </c>
      <c r="AZ115" s="139">
        <f>IF(BA115="",0,IFERROR(IF(VLOOKUP(BA115,BA$44:BA114,1,0)&gt;0,0,0),1))</f>
        <v>0</v>
      </c>
      <c r="BA115" s="140" t="str">
        <f>IF(DATOS!BT73=AW$45,DATOS!C73,"")</f>
        <v/>
      </c>
      <c r="BP115" s="149"/>
      <c r="BQ115" s="149"/>
      <c r="BR115" s="149"/>
      <c r="BS115" s="149"/>
      <c r="BT115" s="149"/>
      <c r="BU115" s="149"/>
      <c r="BV115" s="149"/>
      <c r="BW115" s="149"/>
      <c r="BX115" s="149"/>
      <c r="BY115" s="149"/>
      <c r="BZ115" s="149"/>
      <c r="CA115" s="149"/>
      <c r="CB115" s="149"/>
      <c r="CC115" s="149"/>
      <c r="CD115" s="149"/>
      <c r="CE115" s="149"/>
      <c r="CF115" s="149"/>
      <c r="CG115" s="149"/>
      <c r="CH115" s="149"/>
      <c r="CI115" s="149"/>
      <c r="CJ115" s="149"/>
      <c r="CK115" s="149"/>
      <c r="CL115" s="149"/>
      <c r="CM115" s="149"/>
      <c r="CN115" s="149"/>
      <c r="CO115" s="149"/>
      <c r="CP115" s="149"/>
      <c r="CQ115" s="149"/>
      <c r="CR115" s="149"/>
      <c r="CS115" s="149"/>
    </row>
    <row r="116" spans="21:97" x14ac:dyDescent="0.25">
      <c r="U116" s="151"/>
      <c r="V116" s="151"/>
      <c r="W116" s="184"/>
      <c r="X116" s="184"/>
      <c r="Y116" s="184"/>
      <c r="Z116" s="184"/>
      <c r="AA116" s="184"/>
      <c r="AB116" s="184"/>
      <c r="AC116" s="184"/>
      <c r="AD116" s="149"/>
      <c r="AE116" s="151"/>
      <c r="AF116" s="149"/>
      <c r="AG116" s="149"/>
      <c r="AH116" s="149"/>
      <c r="AI116" s="149"/>
      <c r="AJ116" s="149"/>
      <c r="AK116" s="149"/>
      <c r="AL116" s="149"/>
      <c r="AM116" s="149"/>
      <c r="AN116" s="149"/>
      <c r="AO116" s="149"/>
      <c r="AP116" s="149"/>
      <c r="AQ116" s="149"/>
      <c r="AR116" s="149"/>
      <c r="AS116" s="149"/>
      <c r="AT116" s="149"/>
      <c r="AU116" s="149"/>
      <c r="AV116" s="149">
        <v>71</v>
      </c>
      <c r="AW116" s="140" t="str">
        <f t="shared" si="7"/>
        <v/>
      </c>
      <c r="AY116" s="139">
        <f t="shared" si="6"/>
        <v>0</v>
      </c>
      <c r="AZ116" s="139">
        <f>IF(BA116="",0,IFERROR(IF(VLOOKUP(BA116,BA$44:BA115,1,0)&gt;0,0,0),1))</f>
        <v>0</v>
      </c>
      <c r="BA116" s="140" t="str">
        <f>IF(DATOS!BT74=AW$45,DATOS!C74,"")</f>
        <v/>
      </c>
      <c r="BP116" s="149"/>
      <c r="BQ116" s="149"/>
      <c r="BR116" s="149"/>
      <c r="BS116" s="149"/>
      <c r="BT116" s="149"/>
      <c r="BU116" s="149"/>
      <c r="BV116" s="149"/>
      <c r="BW116" s="149"/>
      <c r="BX116" s="149"/>
      <c r="BY116" s="149"/>
      <c r="BZ116" s="149"/>
      <c r="CA116" s="149"/>
      <c r="CB116" s="149"/>
      <c r="CC116" s="149"/>
      <c r="CD116" s="149"/>
      <c r="CE116" s="149"/>
      <c r="CF116" s="149"/>
      <c r="CG116" s="149"/>
      <c r="CH116" s="149"/>
      <c r="CI116" s="149"/>
      <c r="CJ116" s="149"/>
      <c r="CK116" s="149"/>
      <c r="CL116" s="149"/>
      <c r="CM116" s="149"/>
      <c r="CN116" s="149"/>
      <c r="CO116" s="149"/>
      <c r="CP116" s="149"/>
      <c r="CQ116" s="149"/>
      <c r="CR116" s="149"/>
      <c r="CS116" s="149"/>
    </row>
    <row r="117" spans="21:97" x14ac:dyDescent="0.25">
      <c r="U117" s="151"/>
      <c r="V117" s="151"/>
      <c r="W117" s="184"/>
      <c r="X117" s="184"/>
      <c r="Y117" s="184"/>
      <c r="Z117" s="184"/>
      <c r="AA117" s="184"/>
      <c r="AB117" s="184"/>
      <c r="AC117" s="184"/>
      <c r="AD117" s="149"/>
      <c r="AE117" s="151"/>
      <c r="AF117" s="149"/>
      <c r="AG117" s="149"/>
      <c r="AH117" s="149"/>
      <c r="AI117" s="149"/>
      <c r="AJ117" s="149"/>
      <c r="AK117" s="149"/>
      <c r="AL117" s="149"/>
      <c r="AM117" s="149"/>
      <c r="AN117" s="149"/>
      <c r="AO117" s="149"/>
      <c r="AP117" s="149"/>
      <c r="AQ117" s="149"/>
      <c r="AR117" s="149"/>
      <c r="AS117" s="149"/>
      <c r="AT117" s="149"/>
      <c r="AU117" s="149"/>
      <c r="AV117" s="149">
        <v>72</v>
      </c>
      <c r="AW117" s="140" t="str">
        <f t="shared" si="7"/>
        <v/>
      </c>
      <c r="AY117" s="139">
        <f t="shared" si="6"/>
        <v>0</v>
      </c>
      <c r="AZ117" s="139">
        <f>IF(BA117="",0,IFERROR(IF(VLOOKUP(BA117,BA$44:BA116,1,0)&gt;0,0,0),1))</f>
        <v>0</v>
      </c>
      <c r="BA117" s="140" t="str">
        <f>IF(DATOS!BT75=AW$45,DATOS!C75,"")</f>
        <v/>
      </c>
      <c r="BP117" s="149"/>
      <c r="BQ117" s="149"/>
      <c r="BR117" s="149"/>
      <c r="BS117" s="149"/>
      <c r="BT117" s="149"/>
      <c r="BU117" s="149"/>
      <c r="BV117" s="149"/>
      <c r="BW117" s="149"/>
      <c r="BX117" s="149"/>
      <c r="BY117" s="149"/>
      <c r="BZ117" s="149"/>
      <c r="CA117" s="149"/>
      <c r="CB117" s="149"/>
      <c r="CC117" s="149"/>
      <c r="CD117" s="149"/>
      <c r="CE117" s="149"/>
      <c r="CF117" s="149"/>
      <c r="CG117" s="149"/>
      <c r="CH117" s="149"/>
      <c r="CI117" s="149"/>
      <c r="CJ117" s="149"/>
      <c r="CK117" s="149"/>
      <c r="CL117" s="149"/>
      <c r="CM117" s="149"/>
      <c r="CN117" s="149"/>
      <c r="CO117" s="149"/>
      <c r="CP117" s="149"/>
      <c r="CQ117" s="149"/>
      <c r="CR117" s="149"/>
      <c r="CS117" s="149"/>
    </row>
    <row r="118" spans="21:97" x14ac:dyDescent="0.25">
      <c r="U118" s="151"/>
      <c r="V118" s="151"/>
      <c r="W118" s="184"/>
      <c r="X118" s="184"/>
      <c r="Y118" s="184"/>
      <c r="Z118" s="184"/>
      <c r="AA118" s="184"/>
      <c r="AB118" s="184"/>
      <c r="AC118" s="184"/>
      <c r="AD118" s="149"/>
      <c r="AE118" s="151"/>
      <c r="AF118" s="149"/>
      <c r="AG118" s="149"/>
      <c r="AH118" s="149"/>
      <c r="AI118" s="149"/>
      <c r="AJ118" s="149"/>
      <c r="AK118" s="149"/>
      <c r="AL118" s="149"/>
      <c r="AM118" s="149"/>
      <c r="AN118" s="149"/>
      <c r="AO118" s="149"/>
      <c r="AP118" s="149"/>
      <c r="AQ118" s="149"/>
      <c r="AR118" s="149"/>
      <c r="AS118" s="149"/>
      <c r="AT118" s="149"/>
      <c r="AU118" s="149"/>
      <c r="AV118" s="149">
        <v>73</v>
      </c>
      <c r="AW118" s="140" t="str">
        <f t="shared" si="7"/>
        <v/>
      </c>
      <c r="AY118" s="139">
        <f t="shared" si="6"/>
        <v>0</v>
      </c>
      <c r="AZ118" s="139">
        <f>IF(BA118="",0,IFERROR(IF(VLOOKUP(BA118,BA$44:BA117,1,0)&gt;0,0,0),1))</f>
        <v>0</v>
      </c>
      <c r="BA118" s="140" t="str">
        <f>IF(DATOS!BT76=AW$45,DATOS!C76,"")</f>
        <v/>
      </c>
      <c r="BP118" s="149"/>
      <c r="BQ118" s="149"/>
      <c r="BR118" s="149"/>
      <c r="BS118" s="149"/>
      <c r="BT118" s="149"/>
      <c r="BU118" s="149"/>
      <c r="BV118" s="149"/>
      <c r="BW118" s="149"/>
      <c r="BX118" s="149"/>
      <c r="BY118" s="149"/>
      <c r="BZ118" s="149"/>
      <c r="CA118" s="149"/>
      <c r="CB118" s="149"/>
      <c r="CC118" s="149"/>
      <c r="CD118" s="149"/>
      <c r="CE118" s="149"/>
      <c r="CF118" s="149"/>
      <c r="CG118" s="149"/>
      <c r="CH118" s="149"/>
      <c r="CI118" s="149"/>
      <c r="CJ118" s="149"/>
      <c r="CK118" s="149"/>
      <c r="CL118" s="149"/>
      <c r="CM118" s="149"/>
      <c r="CN118" s="149"/>
      <c r="CO118" s="149"/>
      <c r="CP118" s="149"/>
      <c r="CQ118" s="149"/>
      <c r="CR118" s="149"/>
      <c r="CS118" s="149"/>
    </row>
    <row r="119" spans="21:97" x14ac:dyDescent="0.25">
      <c r="U119" s="151"/>
      <c r="V119" s="151"/>
      <c r="W119" s="184"/>
      <c r="X119" s="184"/>
      <c r="Y119" s="184"/>
      <c r="Z119" s="184"/>
      <c r="AA119" s="184"/>
      <c r="AB119" s="184"/>
      <c r="AC119" s="184"/>
      <c r="AD119" s="149"/>
      <c r="AE119" s="151"/>
      <c r="AF119" s="149"/>
      <c r="AG119" s="149"/>
      <c r="AH119" s="149"/>
      <c r="AI119" s="149"/>
      <c r="AJ119" s="149"/>
      <c r="AK119" s="149"/>
      <c r="AL119" s="149"/>
      <c r="AM119" s="149"/>
      <c r="AN119" s="149"/>
      <c r="AO119" s="149"/>
      <c r="AP119" s="149"/>
      <c r="AQ119" s="149"/>
      <c r="AR119" s="149"/>
      <c r="AS119" s="149"/>
      <c r="AT119" s="149"/>
      <c r="AU119" s="149"/>
      <c r="AV119" s="149">
        <v>74</v>
      </c>
      <c r="AW119" s="140" t="str">
        <f t="shared" si="7"/>
        <v/>
      </c>
      <c r="AY119" s="139">
        <f t="shared" si="6"/>
        <v>0</v>
      </c>
      <c r="AZ119" s="139">
        <f>IF(BA119="",0,IFERROR(IF(VLOOKUP(BA119,BA$44:BA118,1,0)&gt;0,0,0),1))</f>
        <v>0</v>
      </c>
      <c r="BA119" s="140" t="str">
        <f>IF(DATOS!BT77=AW$45,DATOS!C77,"")</f>
        <v/>
      </c>
      <c r="BP119" s="149"/>
      <c r="BQ119" s="149"/>
      <c r="BR119" s="149"/>
      <c r="BS119" s="149"/>
      <c r="BT119" s="149"/>
      <c r="BU119" s="149"/>
      <c r="BV119" s="149"/>
      <c r="BW119" s="149"/>
      <c r="BX119" s="149"/>
      <c r="BY119" s="149"/>
      <c r="BZ119" s="149"/>
      <c r="CA119" s="149"/>
      <c r="CB119" s="149"/>
      <c r="CC119" s="149"/>
      <c r="CD119" s="149"/>
      <c r="CE119" s="149"/>
      <c r="CF119" s="149"/>
      <c r="CG119" s="149"/>
      <c r="CH119" s="149"/>
      <c r="CI119" s="149"/>
      <c r="CJ119" s="149"/>
      <c r="CK119" s="149"/>
      <c r="CL119" s="149"/>
      <c r="CM119" s="149"/>
      <c r="CN119" s="149"/>
      <c r="CO119" s="149"/>
      <c r="CP119" s="149"/>
      <c r="CQ119" s="149"/>
      <c r="CR119" s="149"/>
      <c r="CS119" s="149"/>
    </row>
    <row r="120" spans="21:97" x14ac:dyDescent="0.25">
      <c r="U120" s="151"/>
      <c r="V120" s="151"/>
      <c r="W120" s="184"/>
      <c r="X120" s="184"/>
      <c r="Y120" s="184"/>
      <c r="Z120" s="184"/>
      <c r="AA120" s="184"/>
      <c r="AB120" s="184"/>
      <c r="AC120" s="184"/>
      <c r="AD120" s="149"/>
      <c r="AE120" s="151"/>
      <c r="AF120" s="149"/>
      <c r="AG120" s="149"/>
      <c r="AH120" s="149"/>
      <c r="AI120" s="149"/>
      <c r="AJ120" s="149"/>
      <c r="AK120" s="149"/>
      <c r="AL120" s="149"/>
      <c r="AM120" s="149"/>
      <c r="AN120" s="149"/>
      <c r="AO120" s="149"/>
      <c r="AP120" s="149"/>
      <c r="AQ120" s="149"/>
      <c r="AR120" s="149"/>
      <c r="AS120" s="149"/>
      <c r="AT120" s="149"/>
      <c r="AU120" s="149"/>
      <c r="AV120" s="149">
        <v>75</v>
      </c>
      <c r="AW120" s="140" t="str">
        <f t="shared" si="7"/>
        <v/>
      </c>
      <c r="AY120" s="139">
        <f t="shared" si="6"/>
        <v>0</v>
      </c>
      <c r="AZ120" s="139">
        <f>IF(BA120="",0,IFERROR(IF(VLOOKUP(BA120,BA$44:BA119,1,0)&gt;0,0,0),1))</f>
        <v>0</v>
      </c>
      <c r="BA120" s="140" t="str">
        <f>IF(DATOS!BT78=AW$45,DATOS!C78,"")</f>
        <v/>
      </c>
      <c r="BP120" s="149"/>
      <c r="BQ120" s="149"/>
      <c r="BR120" s="149"/>
      <c r="BS120" s="149"/>
      <c r="BT120" s="149"/>
      <c r="BU120" s="149"/>
      <c r="BV120" s="149"/>
      <c r="BW120" s="149"/>
      <c r="BX120" s="149"/>
      <c r="BY120" s="149"/>
      <c r="BZ120" s="149"/>
      <c r="CA120" s="149"/>
      <c r="CB120" s="149"/>
      <c r="CC120" s="149"/>
      <c r="CD120" s="149"/>
      <c r="CE120" s="149"/>
      <c r="CF120" s="149"/>
      <c r="CG120" s="149"/>
      <c r="CH120" s="149"/>
      <c r="CI120" s="149"/>
      <c r="CJ120" s="149"/>
      <c r="CK120" s="149"/>
      <c r="CL120" s="149"/>
      <c r="CM120" s="149"/>
      <c r="CN120" s="149"/>
      <c r="CO120" s="149"/>
      <c r="CP120" s="149"/>
      <c r="CQ120" s="149"/>
      <c r="CR120" s="149"/>
      <c r="CS120" s="149"/>
    </row>
    <row r="121" spans="21:97" x14ac:dyDescent="0.25">
      <c r="U121" s="151"/>
      <c r="V121" s="151"/>
      <c r="W121" s="184"/>
      <c r="X121" s="184"/>
      <c r="Y121" s="184"/>
      <c r="Z121" s="184"/>
      <c r="AA121" s="184"/>
      <c r="AB121" s="184"/>
      <c r="AC121" s="184"/>
      <c r="AD121" s="149"/>
      <c r="AE121" s="151"/>
      <c r="AF121" s="149"/>
      <c r="AG121" s="149"/>
      <c r="AH121" s="149"/>
      <c r="AI121" s="149"/>
      <c r="AJ121" s="149"/>
      <c r="AK121" s="149"/>
      <c r="AL121" s="149"/>
      <c r="AM121" s="149"/>
      <c r="AN121" s="149"/>
      <c r="AO121" s="149"/>
      <c r="AP121" s="149"/>
      <c r="AQ121" s="149"/>
      <c r="AR121" s="149"/>
      <c r="AS121" s="149"/>
      <c r="AT121" s="149"/>
      <c r="AU121" s="149"/>
      <c r="AV121" s="149">
        <v>76</v>
      </c>
      <c r="AW121" s="140" t="str">
        <f t="shared" si="7"/>
        <v/>
      </c>
      <c r="AY121" s="139">
        <f t="shared" si="6"/>
        <v>0</v>
      </c>
      <c r="AZ121" s="139">
        <f>IF(BA121="",0,IFERROR(IF(VLOOKUP(BA121,BA$44:BA120,1,0)&gt;0,0,0),1))</f>
        <v>0</v>
      </c>
      <c r="BA121" s="140" t="str">
        <f>IF(DATOS!BT79=AW$45,DATOS!C79,"")</f>
        <v/>
      </c>
      <c r="BP121" s="149"/>
      <c r="BQ121" s="149"/>
      <c r="BR121" s="149"/>
      <c r="BS121" s="149"/>
      <c r="BT121" s="149"/>
      <c r="BU121" s="149"/>
      <c r="BV121" s="149"/>
      <c r="BW121" s="149"/>
      <c r="BX121" s="149"/>
      <c r="BY121" s="149"/>
      <c r="BZ121" s="149"/>
      <c r="CA121" s="149"/>
      <c r="CB121" s="149"/>
      <c r="CC121" s="149"/>
      <c r="CD121" s="149"/>
      <c r="CE121" s="149"/>
      <c r="CF121" s="149"/>
      <c r="CG121" s="149"/>
      <c r="CH121" s="149"/>
      <c r="CI121" s="149"/>
      <c r="CJ121" s="149"/>
      <c r="CK121" s="149"/>
      <c r="CL121" s="149"/>
      <c r="CM121" s="149"/>
      <c r="CN121" s="149"/>
      <c r="CO121" s="149"/>
      <c r="CP121" s="149"/>
      <c r="CQ121" s="149"/>
      <c r="CR121" s="149"/>
      <c r="CS121" s="149"/>
    </row>
    <row r="122" spans="21:97" x14ac:dyDescent="0.25">
      <c r="U122" s="151"/>
      <c r="V122" s="151"/>
      <c r="W122" s="184"/>
      <c r="X122" s="184"/>
      <c r="Y122" s="184"/>
      <c r="Z122" s="184"/>
      <c r="AA122" s="184"/>
      <c r="AB122" s="184"/>
      <c r="AC122" s="184"/>
      <c r="AD122" s="149"/>
      <c r="AE122" s="151"/>
      <c r="AF122" s="149"/>
      <c r="AG122" s="149"/>
      <c r="AH122" s="149"/>
      <c r="AI122" s="149"/>
      <c r="AJ122" s="149"/>
      <c r="AK122" s="149"/>
      <c r="AL122" s="149"/>
      <c r="AM122" s="149"/>
      <c r="AN122" s="149"/>
      <c r="AO122" s="149"/>
      <c r="AP122" s="149"/>
      <c r="AQ122" s="149"/>
      <c r="AR122" s="149"/>
      <c r="AS122" s="149"/>
      <c r="AT122" s="149"/>
      <c r="AU122" s="149"/>
      <c r="AV122" s="149">
        <v>77</v>
      </c>
      <c r="AW122" s="140" t="str">
        <f t="shared" si="7"/>
        <v/>
      </c>
      <c r="AY122" s="139">
        <f t="shared" si="6"/>
        <v>0</v>
      </c>
      <c r="AZ122" s="139">
        <f>IF(BA122="",0,IFERROR(IF(VLOOKUP(BA122,BA$44:BA121,1,0)&gt;0,0,0),1))</f>
        <v>0</v>
      </c>
      <c r="BA122" s="140" t="str">
        <f>IF(DATOS!BT80=AW$45,DATOS!C80,"")</f>
        <v/>
      </c>
      <c r="BP122" s="149"/>
      <c r="BQ122" s="149"/>
      <c r="BR122" s="149"/>
      <c r="BS122" s="149"/>
      <c r="BT122" s="149"/>
      <c r="BU122" s="149"/>
      <c r="BV122" s="149"/>
      <c r="BW122" s="149"/>
      <c r="BX122" s="149"/>
      <c r="BY122" s="149"/>
      <c r="BZ122" s="149"/>
      <c r="CA122" s="149"/>
      <c r="CB122" s="149"/>
      <c r="CC122" s="149"/>
      <c r="CD122" s="149"/>
      <c r="CE122" s="149"/>
      <c r="CF122" s="149"/>
      <c r="CG122" s="149"/>
      <c r="CH122" s="149"/>
      <c r="CI122" s="149"/>
      <c r="CJ122" s="149"/>
      <c r="CK122" s="149"/>
      <c r="CL122" s="149"/>
      <c r="CM122" s="149"/>
      <c r="CN122" s="149"/>
      <c r="CO122" s="149"/>
      <c r="CP122" s="149"/>
      <c r="CQ122" s="149"/>
      <c r="CR122" s="149"/>
      <c r="CS122" s="149"/>
    </row>
    <row r="123" spans="21:97" x14ac:dyDescent="0.25">
      <c r="U123" s="151"/>
      <c r="V123" s="151"/>
      <c r="W123" s="184"/>
      <c r="X123" s="184"/>
      <c r="Y123" s="184"/>
      <c r="Z123" s="184"/>
      <c r="AA123" s="184"/>
      <c r="AB123" s="184"/>
      <c r="AC123" s="184"/>
      <c r="AD123" s="149"/>
      <c r="AE123" s="151"/>
      <c r="AF123" s="149"/>
      <c r="AG123" s="149"/>
      <c r="AH123" s="149"/>
      <c r="AI123" s="149"/>
      <c r="AJ123" s="149"/>
      <c r="AK123" s="149"/>
      <c r="AL123" s="149"/>
      <c r="AM123" s="149"/>
      <c r="AN123" s="149"/>
      <c r="AO123" s="149"/>
      <c r="AP123" s="149"/>
      <c r="AQ123" s="149"/>
      <c r="AR123" s="149"/>
      <c r="AS123" s="149"/>
      <c r="AT123" s="149"/>
      <c r="AU123" s="149"/>
      <c r="AV123" s="149">
        <v>78</v>
      </c>
      <c r="AW123" s="140" t="str">
        <f t="shared" si="7"/>
        <v/>
      </c>
      <c r="AY123" s="139">
        <f t="shared" si="6"/>
        <v>0</v>
      </c>
      <c r="AZ123" s="139">
        <f>IF(BA123="",0,IFERROR(IF(VLOOKUP(BA123,BA$44:BA122,1,0)&gt;0,0,0),1))</f>
        <v>0</v>
      </c>
      <c r="BA123" s="140" t="str">
        <f>IF(DATOS!BT81=AW$45,DATOS!C81,"")</f>
        <v/>
      </c>
      <c r="BP123" s="149"/>
      <c r="BQ123" s="149"/>
      <c r="BR123" s="149"/>
      <c r="BS123" s="149"/>
      <c r="BT123" s="149"/>
      <c r="BU123" s="149"/>
      <c r="BV123" s="149"/>
      <c r="BW123" s="149"/>
      <c r="BX123" s="149"/>
      <c r="BY123" s="149"/>
      <c r="BZ123" s="149"/>
      <c r="CA123" s="149"/>
      <c r="CB123" s="149"/>
      <c r="CC123" s="149"/>
      <c r="CD123" s="149"/>
      <c r="CE123" s="149"/>
      <c r="CF123" s="149"/>
      <c r="CG123" s="149"/>
      <c r="CH123" s="149"/>
      <c r="CI123" s="149"/>
      <c r="CJ123" s="149"/>
      <c r="CK123" s="149"/>
      <c r="CL123" s="149"/>
      <c r="CM123" s="149"/>
      <c r="CN123" s="149"/>
      <c r="CO123" s="149"/>
      <c r="CP123" s="149"/>
      <c r="CQ123" s="149"/>
      <c r="CR123" s="149"/>
      <c r="CS123" s="149"/>
    </row>
    <row r="124" spans="21:97" x14ac:dyDescent="0.25">
      <c r="U124" s="151"/>
      <c r="V124" s="151"/>
      <c r="W124" s="184"/>
      <c r="X124" s="184"/>
      <c r="Y124" s="184"/>
      <c r="Z124" s="184"/>
      <c r="AA124" s="184"/>
      <c r="AB124" s="184"/>
      <c r="AC124" s="184"/>
      <c r="AD124" s="149"/>
      <c r="AE124" s="151"/>
      <c r="AF124" s="149"/>
      <c r="AG124" s="149"/>
      <c r="AH124" s="149"/>
      <c r="AI124" s="149"/>
      <c r="AJ124" s="149"/>
      <c r="AK124" s="149"/>
      <c r="AL124" s="149"/>
      <c r="AM124" s="149"/>
      <c r="AN124" s="149"/>
      <c r="AO124" s="149"/>
      <c r="AP124" s="149"/>
      <c r="AQ124" s="149"/>
      <c r="AR124" s="149"/>
      <c r="AS124" s="149"/>
      <c r="AT124" s="149"/>
      <c r="AU124" s="149"/>
      <c r="AV124" s="149">
        <v>79</v>
      </c>
      <c r="AW124" s="140" t="str">
        <f t="shared" si="7"/>
        <v/>
      </c>
      <c r="AY124" s="139">
        <f t="shared" si="6"/>
        <v>0</v>
      </c>
      <c r="AZ124" s="139">
        <f>IF(BA124="",0,IFERROR(IF(VLOOKUP(BA124,BA$44:BA123,1,0)&gt;0,0,0),1))</f>
        <v>0</v>
      </c>
      <c r="BA124" s="140" t="str">
        <f>IF(DATOS!BT82=AW$45,DATOS!C82,"")</f>
        <v/>
      </c>
      <c r="BP124" s="149"/>
      <c r="BQ124" s="149"/>
      <c r="BR124" s="149"/>
      <c r="BS124" s="149"/>
      <c r="BT124" s="149"/>
      <c r="BU124" s="149"/>
      <c r="BV124" s="149"/>
      <c r="BW124" s="149"/>
      <c r="BX124" s="149"/>
      <c r="BY124" s="149"/>
      <c r="BZ124" s="149"/>
      <c r="CA124" s="149"/>
      <c r="CB124" s="149"/>
      <c r="CC124" s="149"/>
      <c r="CD124" s="149"/>
      <c r="CE124" s="149"/>
      <c r="CF124" s="149"/>
      <c r="CG124" s="149"/>
      <c r="CH124" s="149"/>
      <c r="CI124" s="149"/>
      <c r="CJ124" s="149"/>
      <c r="CK124" s="149"/>
      <c r="CL124" s="149"/>
      <c r="CM124" s="149"/>
      <c r="CN124" s="149"/>
      <c r="CO124" s="149"/>
      <c r="CP124" s="149"/>
      <c r="CQ124" s="149"/>
      <c r="CR124" s="149"/>
      <c r="CS124" s="149"/>
    </row>
    <row r="125" spans="21:97" x14ac:dyDescent="0.25">
      <c r="U125" s="151"/>
      <c r="V125" s="151"/>
      <c r="W125" s="184"/>
      <c r="X125" s="184"/>
      <c r="Y125" s="184"/>
      <c r="Z125" s="184"/>
      <c r="AA125" s="184"/>
      <c r="AB125" s="184"/>
      <c r="AC125" s="184"/>
      <c r="AD125" s="149"/>
      <c r="AE125" s="151"/>
      <c r="AF125" s="149"/>
      <c r="AG125" s="149"/>
      <c r="AH125" s="149"/>
      <c r="AI125" s="149"/>
      <c r="AJ125" s="149"/>
      <c r="AK125" s="149"/>
      <c r="AL125" s="149"/>
      <c r="AM125" s="149"/>
      <c r="AN125" s="149"/>
      <c r="AO125" s="149"/>
      <c r="AP125" s="149"/>
      <c r="AQ125" s="149"/>
      <c r="AR125" s="149"/>
      <c r="AS125" s="149"/>
      <c r="AT125" s="149"/>
      <c r="AU125" s="149"/>
      <c r="AV125" s="149">
        <v>80</v>
      </c>
      <c r="AW125" s="140" t="str">
        <f t="shared" si="7"/>
        <v/>
      </c>
      <c r="AY125" s="139">
        <f t="shared" si="6"/>
        <v>0</v>
      </c>
      <c r="AZ125" s="139">
        <f>IF(BA125="",0,IFERROR(IF(VLOOKUP(BA125,BA$44:BA124,1,0)&gt;0,0,0),1))</f>
        <v>0</v>
      </c>
      <c r="BA125" s="140" t="str">
        <f>IF(DATOS!BT83=AW$45,DATOS!C83,"")</f>
        <v/>
      </c>
      <c r="BP125" s="149"/>
      <c r="BQ125" s="149"/>
      <c r="BR125" s="149"/>
      <c r="BS125" s="149"/>
      <c r="BT125" s="149"/>
      <c r="BU125" s="149"/>
      <c r="BV125" s="149"/>
      <c r="BW125" s="149"/>
      <c r="BX125" s="149"/>
      <c r="BY125" s="149"/>
      <c r="BZ125" s="149"/>
      <c r="CA125" s="149"/>
      <c r="CB125" s="149"/>
      <c r="CC125" s="149"/>
      <c r="CD125" s="149"/>
      <c r="CE125" s="149"/>
      <c r="CF125" s="149"/>
      <c r="CG125" s="149"/>
      <c r="CH125" s="149"/>
      <c r="CI125" s="149"/>
      <c r="CJ125" s="149"/>
      <c r="CK125" s="149"/>
      <c r="CL125" s="149"/>
      <c r="CM125" s="149"/>
      <c r="CN125" s="149"/>
      <c r="CO125" s="149"/>
      <c r="CP125" s="149"/>
      <c r="CQ125" s="149"/>
      <c r="CR125" s="149"/>
      <c r="CS125" s="149"/>
    </row>
    <row r="126" spans="21:97" x14ac:dyDescent="0.25">
      <c r="U126" s="151"/>
      <c r="V126" s="151"/>
      <c r="W126" s="184"/>
      <c r="X126" s="184"/>
      <c r="Y126" s="184"/>
      <c r="Z126" s="184"/>
      <c r="AA126" s="184"/>
      <c r="AB126" s="184"/>
      <c r="AC126" s="184"/>
      <c r="AD126" s="149"/>
      <c r="AE126" s="151"/>
      <c r="AF126" s="149"/>
      <c r="AG126" s="149"/>
      <c r="AH126" s="149"/>
      <c r="AI126" s="149"/>
      <c r="AJ126" s="149"/>
      <c r="AK126" s="149"/>
      <c r="AL126" s="149"/>
      <c r="AM126" s="149"/>
      <c r="AN126" s="149"/>
      <c r="AO126" s="149"/>
      <c r="AP126" s="149"/>
      <c r="AQ126" s="149"/>
      <c r="AR126" s="149"/>
      <c r="AS126" s="149"/>
      <c r="AT126" s="149"/>
      <c r="AU126" s="149"/>
      <c r="AV126" s="149">
        <v>81</v>
      </c>
      <c r="AW126" s="140" t="str">
        <f t="shared" si="7"/>
        <v/>
      </c>
      <c r="AY126" s="139">
        <f t="shared" si="6"/>
        <v>0</v>
      </c>
      <c r="AZ126" s="139">
        <f>IF(BA126="",0,IFERROR(IF(VLOOKUP(BA126,BA$44:BA125,1,0)&gt;0,0,0),1))</f>
        <v>0</v>
      </c>
      <c r="BA126" s="140" t="str">
        <f>IF(DATOS!BT84=AW$45,DATOS!C84,"")</f>
        <v/>
      </c>
      <c r="BP126" s="149"/>
      <c r="BQ126" s="149"/>
      <c r="BR126" s="149"/>
      <c r="BS126" s="149"/>
      <c r="BT126" s="149"/>
      <c r="BU126" s="149"/>
      <c r="BV126" s="149"/>
      <c r="BW126" s="149"/>
      <c r="BX126" s="149"/>
      <c r="BY126" s="149"/>
      <c r="BZ126" s="149"/>
      <c r="CA126" s="149"/>
      <c r="CB126" s="149"/>
      <c r="CC126" s="149"/>
      <c r="CD126" s="149"/>
      <c r="CE126" s="149"/>
      <c r="CF126" s="149"/>
      <c r="CG126" s="149"/>
      <c r="CH126" s="149"/>
      <c r="CI126" s="149"/>
      <c r="CJ126" s="149"/>
      <c r="CK126" s="149"/>
      <c r="CL126" s="149"/>
      <c r="CM126" s="149"/>
      <c r="CN126" s="149"/>
      <c r="CO126" s="149"/>
      <c r="CP126" s="149"/>
      <c r="CQ126" s="149"/>
      <c r="CR126" s="149"/>
      <c r="CS126" s="149"/>
    </row>
    <row r="127" spans="21:97" x14ac:dyDescent="0.25">
      <c r="U127" s="151"/>
      <c r="V127" s="151"/>
      <c r="W127" s="184"/>
      <c r="X127" s="184"/>
      <c r="Y127" s="184"/>
      <c r="Z127" s="184"/>
      <c r="AA127" s="184"/>
      <c r="AB127" s="184"/>
      <c r="AC127" s="184"/>
      <c r="AD127" s="149"/>
      <c r="AE127" s="151"/>
      <c r="AF127" s="149"/>
      <c r="AG127" s="149"/>
      <c r="AH127" s="149"/>
      <c r="AI127" s="149"/>
      <c r="AJ127" s="149"/>
      <c r="AK127" s="149"/>
      <c r="AL127" s="149"/>
      <c r="AM127" s="149"/>
      <c r="AN127" s="149"/>
      <c r="AO127" s="149"/>
      <c r="AP127" s="149"/>
      <c r="AQ127" s="149"/>
      <c r="AR127" s="149"/>
      <c r="AS127" s="149"/>
      <c r="AT127" s="149"/>
      <c r="AU127" s="149"/>
      <c r="AV127" s="149">
        <v>82</v>
      </c>
      <c r="AW127" s="140" t="str">
        <f t="shared" si="7"/>
        <v/>
      </c>
      <c r="AY127" s="139">
        <f t="shared" si="6"/>
        <v>0</v>
      </c>
      <c r="AZ127" s="139">
        <f>IF(BA127="",0,IFERROR(IF(VLOOKUP(BA127,BA$44:BA126,1,0)&gt;0,0,0),1))</f>
        <v>0</v>
      </c>
      <c r="BA127" s="140" t="str">
        <f>IF(DATOS!BT85=AW$45,DATOS!C85,"")</f>
        <v/>
      </c>
      <c r="BP127" s="149"/>
      <c r="BQ127" s="149"/>
      <c r="BR127" s="149"/>
      <c r="BS127" s="149"/>
      <c r="BT127" s="149"/>
      <c r="BU127" s="149"/>
      <c r="BV127" s="149"/>
      <c r="BW127" s="149"/>
      <c r="BX127" s="149"/>
      <c r="BY127" s="149"/>
      <c r="BZ127" s="149"/>
      <c r="CA127" s="149"/>
      <c r="CB127" s="149"/>
      <c r="CC127" s="149"/>
      <c r="CD127" s="149"/>
      <c r="CE127" s="149"/>
      <c r="CF127" s="149"/>
      <c r="CG127" s="149"/>
      <c r="CH127" s="149"/>
      <c r="CI127" s="149"/>
      <c r="CJ127" s="149"/>
      <c r="CK127" s="149"/>
      <c r="CL127" s="149"/>
      <c r="CM127" s="149"/>
      <c r="CN127" s="149"/>
      <c r="CO127" s="149"/>
      <c r="CP127" s="149"/>
      <c r="CQ127" s="149"/>
      <c r="CR127" s="149"/>
      <c r="CS127" s="149"/>
    </row>
    <row r="128" spans="21:97" x14ac:dyDescent="0.25">
      <c r="U128" s="151"/>
      <c r="V128" s="151"/>
      <c r="W128" s="184"/>
      <c r="X128" s="184"/>
      <c r="Y128" s="184"/>
      <c r="Z128" s="184"/>
      <c r="AA128" s="184"/>
      <c r="AB128" s="184"/>
      <c r="AC128" s="184"/>
      <c r="AD128" s="149"/>
      <c r="AE128" s="151"/>
      <c r="AF128" s="149"/>
      <c r="AG128" s="149"/>
      <c r="AH128" s="149"/>
      <c r="AI128" s="149"/>
      <c r="AJ128" s="149"/>
      <c r="AK128" s="149"/>
      <c r="AL128" s="149"/>
      <c r="AM128" s="149"/>
      <c r="AN128" s="149"/>
      <c r="AO128" s="149"/>
      <c r="AP128" s="149"/>
      <c r="AQ128" s="149"/>
      <c r="AR128" s="149"/>
      <c r="AS128" s="149"/>
      <c r="AT128" s="149"/>
      <c r="AU128" s="149"/>
      <c r="AV128" s="149">
        <v>83</v>
      </c>
      <c r="AW128" s="140" t="str">
        <f t="shared" si="7"/>
        <v/>
      </c>
      <c r="AY128" s="139">
        <f t="shared" si="6"/>
        <v>0</v>
      </c>
      <c r="AZ128" s="139">
        <f>IF(BA128="",0,IFERROR(IF(VLOOKUP(BA128,BA$44:BA127,1,0)&gt;0,0,0),1))</f>
        <v>0</v>
      </c>
      <c r="BA128" s="140" t="str">
        <f>IF(DATOS!BT86=AW$45,DATOS!C86,"")</f>
        <v/>
      </c>
      <c r="BP128" s="149"/>
      <c r="BQ128" s="149"/>
      <c r="BR128" s="149"/>
      <c r="BS128" s="149"/>
      <c r="BT128" s="149"/>
      <c r="BU128" s="149"/>
      <c r="BV128" s="149"/>
      <c r="BW128" s="149"/>
      <c r="BX128" s="149"/>
      <c r="BY128" s="149"/>
      <c r="BZ128" s="149"/>
      <c r="CA128" s="149"/>
      <c r="CB128" s="149"/>
      <c r="CC128" s="149"/>
      <c r="CD128" s="149"/>
      <c r="CE128" s="149"/>
      <c r="CF128" s="149"/>
      <c r="CG128" s="149"/>
      <c r="CH128" s="149"/>
      <c r="CI128" s="149"/>
      <c r="CJ128" s="149"/>
      <c r="CK128" s="149"/>
      <c r="CL128" s="149"/>
      <c r="CM128" s="149"/>
      <c r="CN128" s="149"/>
      <c r="CO128" s="149"/>
      <c r="CP128" s="149"/>
      <c r="CQ128" s="149"/>
      <c r="CR128" s="149"/>
      <c r="CS128" s="149"/>
    </row>
    <row r="129" spans="21:97" x14ac:dyDescent="0.25">
      <c r="U129" s="151"/>
      <c r="V129" s="151"/>
      <c r="W129" s="184"/>
      <c r="X129" s="184"/>
      <c r="Y129" s="184"/>
      <c r="Z129" s="184"/>
      <c r="AA129" s="184"/>
      <c r="AB129" s="184"/>
      <c r="AC129" s="184"/>
      <c r="AD129" s="149"/>
      <c r="AE129" s="151"/>
      <c r="AF129" s="149"/>
      <c r="AG129" s="149"/>
      <c r="AH129" s="149"/>
      <c r="AI129" s="149"/>
      <c r="AJ129" s="149"/>
      <c r="AK129" s="149"/>
      <c r="AL129" s="149"/>
      <c r="AM129" s="149"/>
      <c r="AN129" s="149"/>
      <c r="AO129" s="149"/>
      <c r="AP129" s="149"/>
      <c r="AQ129" s="149"/>
      <c r="AR129" s="149"/>
      <c r="AS129" s="149"/>
      <c r="AT129" s="149"/>
      <c r="AU129" s="149"/>
      <c r="AV129" s="149">
        <v>84</v>
      </c>
      <c r="AW129" s="140" t="str">
        <f t="shared" si="7"/>
        <v/>
      </c>
      <c r="AY129" s="139">
        <f t="shared" si="6"/>
        <v>0</v>
      </c>
      <c r="AZ129" s="139">
        <f>IF(BA129="",0,IFERROR(IF(VLOOKUP(BA129,BA$44:BA128,1,0)&gt;0,0,0),1))</f>
        <v>0</v>
      </c>
      <c r="BA129" s="140" t="str">
        <f>IF(DATOS!BT87=AW$45,DATOS!C87,"")</f>
        <v/>
      </c>
      <c r="BP129" s="149"/>
      <c r="BQ129" s="149"/>
      <c r="BR129" s="149"/>
      <c r="BS129" s="149"/>
      <c r="BT129" s="149"/>
      <c r="BU129" s="149"/>
      <c r="BV129" s="149"/>
      <c r="BW129" s="149"/>
      <c r="BX129" s="149"/>
      <c r="BY129" s="149"/>
      <c r="BZ129" s="149"/>
      <c r="CA129" s="149"/>
      <c r="CB129" s="149"/>
      <c r="CC129" s="149"/>
      <c r="CD129" s="149"/>
      <c r="CE129" s="149"/>
      <c r="CF129" s="149"/>
      <c r="CG129" s="149"/>
      <c r="CH129" s="149"/>
      <c r="CI129" s="149"/>
      <c r="CJ129" s="149"/>
      <c r="CK129" s="149"/>
      <c r="CL129" s="149"/>
      <c r="CM129" s="149"/>
      <c r="CN129" s="149"/>
      <c r="CO129" s="149"/>
      <c r="CP129" s="149"/>
      <c r="CQ129" s="149"/>
      <c r="CR129" s="149"/>
      <c r="CS129" s="149"/>
    </row>
    <row r="130" spans="21:97" x14ac:dyDescent="0.25">
      <c r="U130" s="151"/>
      <c r="V130" s="151"/>
      <c r="W130" s="184"/>
      <c r="X130" s="184"/>
      <c r="Y130" s="184"/>
      <c r="Z130" s="184"/>
      <c r="AA130" s="184"/>
      <c r="AB130" s="184"/>
      <c r="AC130" s="184"/>
      <c r="AD130" s="149"/>
      <c r="AE130" s="151"/>
      <c r="AF130" s="149"/>
      <c r="AG130" s="149"/>
      <c r="AH130" s="149"/>
      <c r="AI130" s="149"/>
      <c r="AJ130" s="149"/>
      <c r="AK130" s="149"/>
      <c r="AL130" s="149"/>
      <c r="AM130" s="149"/>
      <c r="AN130" s="149"/>
      <c r="AO130" s="149"/>
      <c r="AP130" s="149"/>
      <c r="AQ130" s="149"/>
      <c r="AR130" s="149"/>
      <c r="AS130" s="149"/>
      <c r="AT130" s="149"/>
      <c r="AU130" s="149"/>
      <c r="AV130" s="149">
        <v>85</v>
      </c>
      <c r="AW130" s="140" t="str">
        <f t="shared" si="7"/>
        <v/>
      </c>
      <c r="AY130" s="139">
        <f t="shared" si="6"/>
        <v>0</v>
      </c>
      <c r="AZ130" s="139">
        <f>IF(BA130="",0,IFERROR(IF(VLOOKUP(BA130,BA$44:BA129,1,0)&gt;0,0,0),1))</f>
        <v>0</v>
      </c>
      <c r="BA130" s="140" t="str">
        <f>IF(DATOS!BT88=AW$45,DATOS!C88,"")</f>
        <v/>
      </c>
      <c r="BP130" s="149"/>
      <c r="BQ130" s="149"/>
      <c r="BR130" s="149"/>
      <c r="BS130" s="149"/>
      <c r="BT130" s="149"/>
      <c r="BU130" s="149"/>
      <c r="BV130" s="149"/>
      <c r="BW130" s="149"/>
      <c r="BX130" s="149"/>
      <c r="BY130" s="149"/>
      <c r="BZ130" s="149"/>
      <c r="CA130" s="149"/>
      <c r="CB130" s="149"/>
      <c r="CC130" s="149"/>
      <c r="CD130" s="149"/>
      <c r="CE130" s="149"/>
      <c r="CF130" s="149"/>
      <c r="CG130" s="149"/>
      <c r="CH130" s="149"/>
      <c r="CI130" s="149"/>
      <c r="CJ130" s="149"/>
      <c r="CK130" s="149"/>
      <c r="CL130" s="149"/>
      <c r="CM130" s="149"/>
      <c r="CN130" s="149"/>
      <c r="CO130" s="149"/>
      <c r="CP130" s="149"/>
      <c r="CQ130" s="149"/>
      <c r="CR130" s="149"/>
      <c r="CS130" s="149"/>
    </row>
    <row r="131" spans="21:97" x14ac:dyDescent="0.25">
      <c r="U131" s="151"/>
      <c r="V131" s="151"/>
      <c r="W131" s="184"/>
      <c r="X131" s="184"/>
      <c r="Y131" s="184"/>
      <c r="Z131" s="184"/>
      <c r="AA131" s="184"/>
      <c r="AB131" s="184"/>
      <c r="AC131" s="184"/>
      <c r="AD131" s="149"/>
      <c r="AE131" s="151"/>
      <c r="AF131" s="149"/>
      <c r="AG131" s="149"/>
      <c r="AH131" s="149"/>
      <c r="AI131" s="149"/>
      <c r="AJ131" s="149"/>
      <c r="AK131" s="149"/>
      <c r="AL131" s="149"/>
      <c r="AM131" s="149"/>
      <c r="AN131" s="149"/>
      <c r="AO131" s="149"/>
      <c r="AP131" s="149"/>
      <c r="AQ131" s="149"/>
      <c r="AR131" s="149"/>
      <c r="AS131" s="149"/>
      <c r="AT131" s="149"/>
      <c r="AU131" s="149"/>
      <c r="AV131" s="149"/>
      <c r="AY131" s="139">
        <f t="shared" si="6"/>
        <v>0</v>
      </c>
      <c r="AZ131" s="139">
        <f>IF(BA131="",0,IFERROR(IF(VLOOKUP(BA131,BA$44:BA130,1,0)&gt;0,0,0),1))</f>
        <v>0</v>
      </c>
      <c r="BA131" s="140" t="str">
        <f>IF(DATOS!BT89=AW$45,DATOS!C89,"")</f>
        <v/>
      </c>
      <c r="BP131" s="149"/>
      <c r="BQ131" s="149"/>
      <c r="BR131" s="149"/>
      <c r="BS131" s="149"/>
      <c r="BT131" s="149"/>
      <c r="BU131" s="149"/>
      <c r="BV131" s="149"/>
      <c r="BW131" s="149"/>
      <c r="BX131" s="149"/>
      <c r="BY131" s="149"/>
      <c r="BZ131" s="149"/>
      <c r="CA131" s="149"/>
      <c r="CB131" s="149"/>
      <c r="CC131" s="149"/>
      <c r="CD131" s="149"/>
      <c r="CE131" s="149"/>
      <c r="CF131" s="149"/>
      <c r="CG131" s="149"/>
      <c r="CH131" s="149"/>
      <c r="CI131" s="149"/>
      <c r="CJ131" s="149"/>
      <c r="CK131" s="149"/>
      <c r="CL131" s="149"/>
      <c r="CM131" s="149"/>
      <c r="CN131" s="149"/>
      <c r="CO131" s="149"/>
      <c r="CP131" s="149"/>
      <c r="CQ131" s="149"/>
      <c r="CR131" s="149"/>
      <c r="CS131" s="149"/>
    </row>
    <row r="132" spans="21:97" x14ac:dyDescent="0.25">
      <c r="U132" s="151"/>
      <c r="V132" s="151"/>
      <c r="W132" s="184"/>
      <c r="X132" s="184"/>
      <c r="Y132" s="184"/>
      <c r="Z132" s="184"/>
      <c r="AA132" s="184"/>
      <c r="AB132" s="184"/>
      <c r="AC132" s="184"/>
      <c r="AD132" s="149"/>
      <c r="AE132" s="151"/>
      <c r="AF132" s="149"/>
      <c r="AG132" s="149"/>
      <c r="AH132" s="149"/>
      <c r="AI132" s="149"/>
      <c r="AJ132" s="149"/>
      <c r="AK132" s="149"/>
      <c r="AL132" s="149"/>
      <c r="AM132" s="149"/>
      <c r="AN132" s="149"/>
      <c r="AO132" s="149"/>
      <c r="AP132" s="149"/>
      <c r="AQ132" s="149"/>
      <c r="AR132" s="149"/>
      <c r="AS132" s="149"/>
      <c r="AT132" s="149"/>
      <c r="AU132" s="149"/>
      <c r="AV132" s="149"/>
      <c r="AY132" s="139">
        <f t="shared" si="6"/>
        <v>0</v>
      </c>
      <c r="AZ132" s="139">
        <f>IF(BA132="",0,IFERROR(IF(VLOOKUP(BA132,BA$44:BA131,1,0)&gt;0,0,0),1))</f>
        <v>0</v>
      </c>
      <c r="BA132" s="140" t="str">
        <f>IF(DATOS!BT90=AW$45,DATOS!C90,"")</f>
        <v/>
      </c>
      <c r="BP132" s="149"/>
      <c r="BQ132" s="149"/>
      <c r="BR132" s="149"/>
      <c r="BS132" s="149"/>
      <c r="BT132" s="149"/>
      <c r="BU132" s="149"/>
      <c r="BV132" s="149"/>
      <c r="BW132" s="149"/>
      <c r="BX132" s="149"/>
      <c r="BY132" s="149"/>
      <c r="BZ132" s="149"/>
      <c r="CA132" s="149"/>
      <c r="CB132" s="149"/>
      <c r="CC132" s="149"/>
      <c r="CD132" s="149"/>
      <c r="CE132" s="149"/>
      <c r="CF132" s="149"/>
      <c r="CG132" s="149"/>
      <c r="CH132" s="149"/>
      <c r="CI132" s="149"/>
      <c r="CJ132" s="149"/>
      <c r="CK132" s="149"/>
      <c r="CL132" s="149"/>
      <c r="CM132" s="149"/>
      <c r="CN132" s="149"/>
      <c r="CO132" s="149"/>
      <c r="CP132" s="149"/>
      <c r="CQ132" s="149"/>
      <c r="CR132" s="149"/>
      <c r="CS132" s="149"/>
    </row>
    <row r="133" spans="21:97" x14ac:dyDescent="0.25">
      <c r="U133" s="151"/>
      <c r="V133" s="151"/>
      <c r="W133" s="184"/>
      <c r="X133" s="184"/>
      <c r="Y133" s="184"/>
      <c r="Z133" s="184"/>
      <c r="AA133" s="184"/>
      <c r="AB133" s="184"/>
      <c r="AC133" s="184"/>
      <c r="AD133" s="149"/>
      <c r="AE133" s="151"/>
      <c r="AF133" s="149"/>
      <c r="AG133" s="149"/>
      <c r="AH133" s="149"/>
      <c r="AI133" s="149"/>
      <c r="AJ133" s="149"/>
      <c r="AK133" s="149"/>
      <c r="AL133" s="149"/>
      <c r="AM133" s="149"/>
      <c r="AN133" s="149"/>
      <c r="AO133" s="149"/>
      <c r="AP133" s="149"/>
      <c r="AQ133" s="149"/>
      <c r="AR133" s="149"/>
      <c r="AS133" s="149"/>
      <c r="AT133" s="149"/>
      <c r="AU133" s="149"/>
      <c r="AV133" s="149"/>
      <c r="AY133" s="139">
        <f t="shared" si="6"/>
        <v>0</v>
      </c>
      <c r="AZ133" s="139">
        <f>IF(BA133="",0,IFERROR(IF(VLOOKUP(BA133,BA$44:BA132,1,0)&gt;0,0,0),1))</f>
        <v>0</v>
      </c>
      <c r="BA133" s="140" t="str">
        <f>IF(DATOS!BT91=AW$45,DATOS!C91,"")</f>
        <v/>
      </c>
      <c r="BP133" s="149"/>
      <c r="BQ133" s="149"/>
      <c r="BR133" s="149"/>
      <c r="BS133" s="149"/>
      <c r="BT133" s="149"/>
      <c r="BU133" s="149"/>
      <c r="BV133" s="149"/>
      <c r="BW133" s="149"/>
      <c r="BX133" s="149"/>
      <c r="BY133" s="149"/>
      <c r="BZ133" s="149"/>
      <c r="CA133" s="149"/>
      <c r="CB133" s="149"/>
      <c r="CC133" s="149"/>
      <c r="CD133" s="149"/>
      <c r="CE133" s="149"/>
      <c r="CF133" s="149"/>
      <c r="CG133" s="149"/>
      <c r="CH133" s="149"/>
      <c r="CI133" s="149"/>
      <c r="CJ133" s="149"/>
      <c r="CK133" s="149"/>
      <c r="CL133" s="149"/>
      <c r="CM133" s="149"/>
      <c r="CN133" s="149"/>
      <c r="CO133" s="149"/>
      <c r="CP133" s="149"/>
      <c r="CQ133" s="149"/>
      <c r="CR133" s="149"/>
      <c r="CS133" s="149"/>
    </row>
    <row r="134" spans="21:97" x14ac:dyDescent="0.25">
      <c r="U134" s="151"/>
      <c r="V134" s="151"/>
      <c r="W134" s="184"/>
      <c r="X134" s="184"/>
      <c r="Y134" s="184"/>
      <c r="Z134" s="184"/>
      <c r="AA134" s="184"/>
      <c r="AB134" s="184"/>
      <c r="AC134" s="184"/>
      <c r="AD134" s="149"/>
      <c r="AE134" s="151"/>
      <c r="AF134" s="149"/>
      <c r="AG134" s="149"/>
      <c r="AH134" s="149"/>
      <c r="AI134" s="149"/>
      <c r="AJ134" s="149"/>
      <c r="AK134" s="149"/>
      <c r="AL134" s="149"/>
      <c r="AM134" s="149"/>
      <c r="AN134" s="149"/>
      <c r="AO134" s="149"/>
      <c r="AP134" s="149"/>
      <c r="AQ134" s="149"/>
      <c r="AR134" s="149"/>
      <c r="AS134" s="149"/>
      <c r="AT134" s="149"/>
      <c r="AU134" s="149"/>
      <c r="AV134" s="149"/>
      <c r="AY134" s="139">
        <f t="shared" si="6"/>
        <v>0</v>
      </c>
      <c r="AZ134" s="139">
        <f>IF(BA134="",0,IFERROR(IF(VLOOKUP(BA134,BA$44:BA133,1,0)&gt;0,0,0),1))</f>
        <v>0</v>
      </c>
      <c r="BA134" s="140" t="str">
        <f>IF(DATOS!BT92=AW$45,DATOS!C92,"")</f>
        <v/>
      </c>
      <c r="BP134" s="149"/>
      <c r="BQ134" s="149"/>
      <c r="BR134" s="149"/>
      <c r="BS134" s="149"/>
      <c r="BT134" s="149"/>
      <c r="BU134" s="149"/>
      <c r="BV134" s="149"/>
      <c r="BW134" s="149"/>
      <c r="BX134" s="149"/>
      <c r="BY134" s="149"/>
      <c r="BZ134" s="149"/>
      <c r="CA134" s="149"/>
      <c r="CB134" s="149"/>
      <c r="CC134" s="149"/>
      <c r="CD134" s="149"/>
      <c r="CE134" s="149"/>
      <c r="CF134" s="149"/>
      <c r="CG134" s="149"/>
      <c r="CH134" s="149"/>
      <c r="CI134" s="149"/>
      <c r="CJ134" s="149"/>
      <c r="CK134" s="149"/>
      <c r="CL134" s="149"/>
      <c r="CM134" s="149"/>
      <c r="CN134" s="149"/>
      <c r="CO134" s="149"/>
      <c r="CP134" s="149"/>
      <c r="CQ134" s="149"/>
      <c r="CR134" s="149"/>
      <c r="CS134" s="149"/>
    </row>
    <row r="135" spans="21:97" x14ac:dyDescent="0.25">
      <c r="U135" s="151"/>
      <c r="V135" s="151"/>
      <c r="W135" s="184"/>
      <c r="X135" s="184"/>
      <c r="Y135" s="184"/>
      <c r="Z135" s="184"/>
      <c r="AA135" s="184"/>
      <c r="AB135" s="184"/>
      <c r="AC135" s="184"/>
      <c r="AD135" s="149"/>
      <c r="AE135" s="151"/>
      <c r="AF135" s="149"/>
      <c r="AG135" s="149"/>
      <c r="AH135" s="149"/>
      <c r="AI135" s="149"/>
      <c r="AJ135" s="149"/>
      <c r="AK135" s="149"/>
      <c r="AL135" s="149"/>
      <c r="AM135" s="149"/>
      <c r="AN135" s="149"/>
      <c r="AO135" s="149"/>
      <c r="AP135" s="149"/>
      <c r="AQ135" s="149"/>
      <c r="AR135" s="149"/>
      <c r="AS135" s="149"/>
      <c r="AT135" s="149"/>
      <c r="AU135" s="149"/>
      <c r="AV135" s="149"/>
      <c r="AY135" s="139">
        <f t="shared" si="6"/>
        <v>0</v>
      </c>
      <c r="AZ135" s="139">
        <f>IF(BA135="",0,IFERROR(IF(VLOOKUP(BA135,BA$44:BA134,1,0)&gt;0,0,0),1))</f>
        <v>0</v>
      </c>
      <c r="BA135" s="140" t="str">
        <f>IF(DATOS!BT93=AW$45,DATOS!C93,"")</f>
        <v/>
      </c>
      <c r="BP135" s="149"/>
      <c r="BQ135" s="149"/>
      <c r="BR135" s="149"/>
      <c r="BS135" s="149"/>
      <c r="BT135" s="149"/>
      <c r="BU135" s="149"/>
      <c r="BV135" s="149"/>
      <c r="BW135" s="149"/>
      <c r="BX135" s="149"/>
      <c r="BY135" s="149"/>
      <c r="BZ135" s="149"/>
      <c r="CA135" s="149"/>
      <c r="CB135" s="149"/>
      <c r="CC135" s="149"/>
      <c r="CD135" s="149"/>
      <c r="CE135" s="149"/>
      <c r="CF135" s="149"/>
      <c r="CG135" s="149"/>
      <c r="CH135" s="149"/>
      <c r="CI135" s="149"/>
      <c r="CJ135" s="149"/>
      <c r="CK135" s="149"/>
      <c r="CL135" s="149"/>
      <c r="CM135" s="149"/>
      <c r="CN135" s="149"/>
      <c r="CO135" s="149"/>
      <c r="CP135" s="149"/>
      <c r="CQ135" s="149"/>
      <c r="CR135" s="149"/>
      <c r="CS135" s="149"/>
    </row>
    <row r="136" spans="21:97" x14ac:dyDescent="0.25">
      <c r="U136" s="151"/>
      <c r="V136" s="151"/>
      <c r="W136" s="184"/>
      <c r="X136" s="184"/>
      <c r="Y136" s="184"/>
      <c r="Z136" s="184"/>
      <c r="AA136" s="184"/>
      <c r="AB136" s="184"/>
      <c r="AC136" s="184"/>
      <c r="AD136" s="149"/>
      <c r="AE136" s="151"/>
      <c r="AF136" s="149"/>
      <c r="AG136" s="149"/>
      <c r="AH136" s="149"/>
      <c r="AI136" s="149"/>
      <c r="AJ136" s="149"/>
      <c r="AK136" s="149"/>
      <c r="AL136" s="149"/>
      <c r="AM136" s="149"/>
      <c r="AN136" s="149"/>
      <c r="AO136" s="149"/>
      <c r="AP136" s="149"/>
      <c r="AQ136" s="149"/>
      <c r="AR136" s="149"/>
      <c r="AS136" s="149"/>
      <c r="AT136" s="149"/>
      <c r="AU136" s="149"/>
      <c r="AV136" s="149"/>
      <c r="AY136" s="139">
        <f t="shared" si="6"/>
        <v>0</v>
      </c>
      <c r="AZ136" s="139">
        <f>IF(BA136="",0,IFERROR(IF(VLOOKUP(BA136,BA$44:BA135,1,0)&gt;0,0,0),1))</f>
        <v>0</v>
      </c>
      <c r="BA136" s="140" t="str">
        <f>IF(DATOS!BT94=AW$45,DATOS!C94,"")</f>
        <v/>
      </c>
      <c r="BP136" s="149"/>
      <c r="BQ136" s="149"/>
      <c r="BR136" s="149"/>
      <c r="BS136" s="149"/>
      <c r="BT136" s="149"/>
      <c r="BU136" s="149"/>
      <c r="BV136" s="149"/>
      <c r="BW136" s="149"/>
      <c r="BX136" s="149"/>
      <c r="BY136" s="149"/>
      <c r="BZ136" s="149"/>
      <c r="CA136" s="149"/>
      <c r="CB136" s="149"/>
      <c r="CC136" s="149"/>
      <c r="CD136" s="149"/>
      <c r="CE136" s="149"/>
      <c r="CF136" s="149"/>
      <c r="CG136" s="149"/>
      <c r="CH136" s="149"/>
      <c r="CI136" s="149"/>
      <c r="CJ136" s="149"/>
      <c r="CK136" s="149"/>
      <c r="CL136" s="149"/>
      <c r="CM136" s="149"/>
      <c r="CN136" s="149"/>
      <c r="CO136" s="149"/>
      <c r="CP136" s="149"/>
      <c r="CQ136" s="149"/>
      <c r="CR136" s="149"/>
      <c r="CS136" s="149"/>
    </row>
    <row r="137" spans="21:97" x14ac:dyDescent="0.25">
      <c r="U137" s="151"/>
      <c r="V137" s="151"/>
      <c r="W137" s="184"/>
      <c r="X137" s="184"/>
      <c r="Y137" s="184"/>
      <c r="Z137" s="184"/>
      <c r="AA137" s="184"/>
      <c r="AB137" s="184"/>
      <c r="AC137" s="184"/>
      <c r="AD137" s="149"/>
      <c r="AE137" s="151"/>
      <c r="AF137" s="149"/>
      <c r="AG137" s="149"/>
      <c r="AH137" s="149"/>
      <c r="AI137" s="149"/>
      <c r="AJ137" s="149"/>
      <c r="AK137" s="149"/>
      <c r="AL137" s="149"/>
      <c r="AM137" s="149"/>
      <c r="AN137" s="149"/>
      <c r="AO137" s="149"/>
      <c r="AP137" s="149"/>
      <c r="AQ137" s="149"/>
      <c r="AR137" s="149"/>
      <c r="AS137" s="149"/>
      <c r="AT137" s="149"/>
      <c r="AU137" s="149"/>
      <c r="AV137" s="149"/>
      <c r="AY137" s="139">
        <f t="shared" si="6"/>
        <v>0</v>
      </c>
      <c r="AZ137" s="139">
        <f>IF(BA137="",0,IFERROR(IF(VLOOKUP(BA137,BA$44:BA136,1,0)&gt;0,0,0),1))</f>
        <v>0</v>
      </c>
      <c r="BA137" s="140" t="str">
        <f>IF(DATOS!BT95=AW$45,DATOS!C95,"")</f>
        <v/>
      </c>
      <c r="BP137" s="149"/>
      <c r="BQ137" s="149"/>
      <c r="BR137" s="149"/>
      <c r="BS137" s="149"/>
      <c r="BT137" s="149"/>
      <c r="BU137" s="149"/>
      <c r="BV137" s="149"/>
      <c r="BW137" s="149"/>
      <c r="BX137" s="149"/>
      <c r="BY137" s="149"/>
      <c r="BZ137" s="149"/>
      <c r="CA137" s="149"/>
      <c r="CB137" s="149"/>
      <c r="CC137" s="149"/>
      <c r="CD137" s="149"/>
      <c r="CE137" s="149"/>
      <c r="CF137" s="149"/>
      <c r="CG137" s="149"/>
      <c r="CH137" s="149"/>
      <c r="CI137" s="149"/>
      <c r="CJ137" s="149"/>
      <c r="CK137" s="149"/>
      <c r="CL137" s="149"/>
      <c r="CM137" s="149"/>
      <c r="CN137" s="149"/>
      <c r="CO137" s="149"/>
      <c r="CP137" s="149"/>
      <c r="CQ137" s="149"/>
      <c r="CR137" s="149"/>
      <c r="CS137" s="149"/>
    </row>
    <row r="138" spans="21:97" x14ac:dyDescent="0.25">
      <c r="U138" s="151"/>
      <c r="V138" s="151"/>
      <c r="W138" s="184"/>
      <c r="X138" s="184"/>
      <c r="Y138" s="184"/>
      <c r="Z138" s="184"/>
      <c r="AA138" s="184"/>
      <c r="AB138" s="184"/>
      <c r="AC138" s="184"/>
      <c r="AD138" s="149"/>
      <c r="AE138" s="151"/>
      <c r="AF138" s="149"/>
      <c r="AG138" s="149"/>
      <c r="AH138" s="149"/>
      <c r="AI138" s="149"/>
      <c r="AJ138" s="149"/>
      <c r="AK138" s="149"/>
      <c r="AL138" s="149"/>
      <c r="AM138" s="149"/>
      <c r="AN138" s="149"/>
      <c r="AO138" s="149"/>
      <c r="AP138" s="149"/>
      <c r="AQ138" s="149"/>
      <c r="AR138" s="149"/>
      <c r="AS138" s="149"/>
      <c r="AT138" s="149"/>
      <c r="AU138" s="149"/>
      <c r="AV138" s="149"/>
      <c r="AY138" s="139">
        <f t="shared" si="6"/>
        <v>0</v>
      </c>
      <c r="AZ138" s="139">
        <f>IF(BA138="",0,IFERROR(IF(VLOOKUP(BA138,BA$44:BA137,1,0)&gt;0,0,0),1))</f>
        <v>0</v>
      </c>
      <c r="BA138" s="140" t="str">
        <f>IF(DATOS!BT96=AW$45,DATOS!C96,"")</f>
        <v/>
      </c>
      <c r="BP138" s="149"/>
      <c r="BQ138" s="149"/>
      <c r="BR138" s="149"/>
      <c r="BS138" s="149"/>
      <c r="BT138" s="149"/>
      <c r="BU138" s="149"/>
      <c r="BV138" s="149"/>
      <c r="BW138" s="149"/>
      <c r="BX138" s="149"/>
      <c r="BY138" s="149"/>
      <c r="BZ138" s="149"/>
      <c r="CA138" s="149"/>
      <c r="CB138" s="149"/>
      <c r="CC138" s="149"/>
      <c r="CD138" s="149"/>
      <c r="CE138" s="149"/>
      <c r="CF138" s="149"/>
      <c r="CG138" s="149"/>
      <c r="CH138" s="149"/>
      <c r="CI138" s="149"/>
      <c r="CJ138" s="149"/>
      <c r="CK138" s="149"/>
      <c r="CL138" s="149"/>
      <c r="CM138" s="149"/>
      <c r="CN138" s="149"/>
      <c r="CO138" s="149"/>
      <c r="CP138" s="149"/>
      <c r="CQ138" s="149"/>
      <c r="CR138" s="149"/>
      <c r="CS138" s="149"/>
    </row>
    <row r="139" spans="21:97" x14ac:dyDescent="0.25">
      <c r="U139" s="151"/>
      <c r="V139" s="151"/>
      <c r="W139" s="184"/>
      <c r="X139" s="184"/>
      <c r="Y139" s="184"/>
      <c r="Z139" s="184"/>
      <c r="AA139" s="184"/>
      <c r="AB139" s="184"/>
      <c r="AC139" s="184"/>
      <c r="AD139" s="149"/>
      <c r="AE139" s="151"/>
      <c r="AF139" s="149"/>
      <c r="AG139" s="149"/>
      <c r="AH139" s="149"/>
      <c r="AI139" s="149"/>
      <c r="AJ139" s="149"/>
      <c r="AK139" s="149"/>
      <c r="AL139" s="149"/>
      <c r="AM139" s="149"/>
      <c r="AN139" s="149"/>
      <c r="AO139" s="149"/>
      <c r="AP139" s="149"/>
      <c r="AQ139" s="149"/>
      <c r="AR139" s="149"/>
      <c r="AS139" s="149"/>
      <c r="AT139" s="149"/>
      <c r="AU139" s="149"/>
      <c r="AV139" s="149"/>
      <c r="AY139" s="139">
        <f t="shared" si="6"/>
        <v>0</v>
      </c>
      <c r="AZ139" s="139">
        <f>IF(BA139="",0,IFERROR(IF(VLOOKUP(BA139,BA$44:BA138,1,0)&gt;0,0,0),1))</f>
        <v>0</v>
      </c>
      <c r="BA139" s="140" t="str">
        <f>IF(DATOS!BT97=AW$45,DATOS!C97,"")</f>
        <v/>
      </c>
      <c r="BP139" s="149"/>
      <c r="BQ139" s="149"/>
      <c r="BR139" s="149"/>
      <c r="BS139" s="149"/>
      <c r="BT139" s="149"/>
      <c r="BU139" s="149"/>
      <c r="BV139" s="149"/>
      <c r="BW139" s="149"/>
      <c r="BX139" s="149"/>
      <c r="BY139" s="149"/>
      <c r="BZ139" s="149"/>
      <c r="CA139" s="149"/>
      <c r="CB139" s="149"/>
      <c r="CC139" s="149"/>
      <c r="CD139" s="149"/>
      <c r="CE139" s="149"/>
      <c r="CF139" s="149"/>
      <c r="CG139" s="149"/>
      <c r="CH139" s="149"/>
      <c r="CI139" s="149"/>
      <c r="CJ139" s="149"/>
      <c r="CK139" s="149"/>
      <c r="CL139" s="149"/>
      <c r="CM139" s="149"/>
      <c r="CN139" s="149"/>
      <c r="CO139" s="149"/>
      <c r="CP139" s="149"/>
      <c r="CQ139" s="149"/>
      <c r="CR139" s="149"/>
      <c r="CS139" s="149"/>
    </row>
    <row r="140" spans="21:97" x14ac:dyDescent="0.25">
      <c r="U140" s="151"/>
      <c r="V140" s="151"/>
      <c r="W140" s="184"/>
      <c r="X140" s="184"/>
      <c r="Y140" s="184"/>
      <c r="Z140" s="184"/>
      <c r="AA140" s="184"/>
      <c r="AB140" s="184"/>
      <c r="AC140" s="184"/>
      <c r="AD140" s="149"/>
      <c r="AE140" s="151"/>
      <c r="AF140" s="149"/>
      <c r="AG140" s="149"/>
      <c r="AH140" s="149"/>
      <c r="AI140" s="149"/>
      <c r="AJ140" s="149"/>
      <c r="AK140" s="149"/>
      <c r="AL140" s="149"/>
      <c r="AM140" s="149"/>
      <c r="AN140" s="149"/>
      <c r="AO140" s="149"/>
      <c r="AP140" s="149"/>
      <c r="AQ140" s="149"/>
      <c r="AR140" s="149"/>
      <c r="AS140" s="149"/>
      <c r="AT140" s="149"/>
      <c r="AU140" s="149"/>
      <c r="AV140" s="149"/>
      <c r="AY140" s="139">
        <f t="shared" si="6"/>
        <v>0</v>
      </c>
      <c r="AZ140" s="139">
        <f>IF(BA140="",0,IFERROR(IF(VLOOKUP(BA140,BA$44:BA139,1,0)&gt;0,0,0),1))</f>
        <v>0</v>
      </c>
      <c r="BA140" s="140" t="str">
        <f>IF(DATOS!BT98=AW$45,DATOS!C98,"")</f>
        <v/>
      </c>
      <c r="BP140" s="149"/>
      <c r="BQ140" s="149"/>
      <c r="BR140" s="149"/>
      <c r="BS140" s="149"/>
      <c r="BT140" s="149"/>
      <c r="BU140" s="149"/>
      <c r="BV140" s="149"/>
      <c r="BW140" s="149"/>
      <c r="BX140" s="149"/>
      <c r="BY140" s="149"/>
      <c r="BZ140" s="149"/>
      <c r="CA140" s="149"/>
      <c r="CB140" s="149"/>
      <c r="CC140" s="149"/>
      <c r="CD140" s="149"/>
      <c r="CE140" s="149"/>
      <c r="CF140" s="149"/>
      <c r="CG140" s="149"/>
      <c r="CH140" s="149"/>
      <c r="CI140" s="149"/>
      <c r="CJ140" s="149"/>
      <c r="CK140" s="149"/>
      <c r="CL140" s="149"/>
      <c r="CM140" s="149"/>
      <c r="CN140" s="149"/>
      <c r="CO140" s="149"/>
      <c r="CP140" s="149"/>
      <c r="CQ140" s="149"/>
      <c r="CR140" s="149"/>
      <c r="CS140" s="149"/>
    </row>
    <row r="141" spans="21:97" x14ac:dyDescent="0.25">
      <c r="U141" s="151"/>
      <c r="V141" s="151"/>
      <c r="W141" s="184"/>
      <c r="X141" s="184"/>
      <c r="Y141" s="184"/>
      <c r="Z141" s="184"/>
      <c r="AA141" s="184"/>
      <c r="AB141" s="184"/>
      <c r="AC141" s="184"/>
      <c r="AD141" s="149"/>
      <c r="AE141" s="151"/>
      <c r="AF141" s="149"/>
      <c r="AG141" s="149"/>
      <c r="AH141" s="149"/>
      <c r="AI141" s="149"/>
      <c r="AJ141" s="149"/>
      <c r="AK141" s="149"/>
      <c r="AL141" s="149"/>
      <c r="AM141" s="149"/>
      <c r="AN141" s="149"/>
      <c r="AO141" s="149"/>
      <c r="AP141" s="149"/>
      <c r="AQ141" s="149"/>
      <c r="AR141" s="149"/>
      <c r="AS141" s="149"/>
      <c r="AT141" s="149"/>
      <c r="AU141" s="149"/>
      <c r="AV141" s="149"/>
      <c r="AY141" s="139">
        <f t="shared" si="6"/>
        <v>0</v>
      </c>
      <c r="AZ141" s="139">
        <f>IF(BA141="",0,IFERROR(IF(VLOOKUP(BA141,BA$44:BA140,1,0)&gt;0,0,0),1))</f>
        <v>0</v>
      </c>
      <c r="BA141" s="140" t="str">
        <f>IF(DATOS!BT99=AW$45,DATOS!C99,"")</f>
        <v/>
      </c>
      <c r="BP141" s="149"/>
      <c r="BQ141" s="149"/>
      <c r="BR141" s="149"/>
      <c r="BS141" s="149"/>
      <c r="BT141" s="149"/>
      <c r="BU141" s="149"/>
      <c r="BV141" s="149"/>
      <c r="BW141" s="149"/>
      <c r="BX141" s="149"/>
      <c r="BY141" s="149"/>
      <c r="BZ141" s="149"/>
      <c r="CA141" s="149"/>
      <c r="CB141" s="149"/>
      <c r="CC141" s="149"/>
      <c r="CD141" s="149"/>
      <c r="CE141" s="149"/>
      <c r="CF141" s="149"/>
      <c r="CG141" s="149"/>
      <c r="CH141" s="149"/>
      <c r="CI141" s="149"/>
      <c r="CJ141" s="149"/>
      <c r="CK141" s="149"/>
      <c r="CL141" s="149"/>
      <c r="CM141" s="149"/>
      <c r="CN141" s="149"/>
      <c r="CO141" s="149"/>
      <c r="CP141" s="149"/>
      <c r="CQ141" s="149"/>
      <c r="CR141" s="149"/>
      <c r="CS141" s="149"/>
    </row>
    <row r="142" spans="21:97" x14ac:dyDescent="0.25">
      <c r="U142" s="151"/>
      <c r="V142" s="151"/>
      <c r="W142" s="184"/>
      <c r="X142" s="184"/>
      <c r="Y142" s="184"/>
      <c r="Z142" s="184"/>
      <c r="AA142" s="184"/>
      <c r="AB142" s="184"/>
      <c r="AC142" s="184"/>
      <c r="AD142" s="149"/>
      <c r="AE142" s="151"/>
      <c r="AF142" s="149"/>
      <c r="AG142" s="149"/>
      <c r="AH142" s="149"/>
      <c r="AI142" s="149"/>
      <c r="AJ142" s="149"/>
      <c r="AK142" s="149"/>
      <c r="AL142" s="149"/>
      <c r="AM142" s="149"/>
      <c r="AN142" s="149"/>
      <c r="AO142" s="149"/>
      <c r="AP142" s="149"/>
      <c r="AQ142" s="149"/>
      <c r="AR142" s="149"/>
      <c r="AS142" s="149"/>
      <c r="AT142" s="149"/>
      <c r="AU142" s="149"/>
      <c r="AV142" s="149"/>
      <c r="AY142" s="139">
        <f t="shared" si="6"/>
        <v>0</v>
      </c>
      <c r="AZ142" s="139">
        <f>IF(BA142="",0,IFERROR(IF(VLOOKUP(BA142,BA$44:BA141,1,0)&gt;0,0,0),1))</f>
        <v>0</v>
      </c>
      <c r="BA142" s="140" t="str">
        <f>IF(DATOS!BT100=AW$45,DATOS!C100,"")</f>
        <v/>
      </c>
      <c r="BP142" s="149"/>
      <c r="BQ142" s="149"/>
      <c r="BR142" s="149"/>
      <c r="BS142" s="149"/>
      <c r="BT142" s="149"/>
      <c r="BU142" s="149"/>
      <c r="BV142" s="149"/>
      <c r="BW142" s="149"/>
      <c r="BX142" s="149"/>
      <c r="BY142" s="149"/>
      <c r="BZ142" s="149"/>
      <c r="CA142" s="149"/>
      <c r="CB142" s="149"/>
      <c r="CC142" s="149"/>
      <c r="CD142" s="149"/>
      <c r="CE142" s="149"/>
      <c r="CF142" s="149"/>
      <c r="CG142" s="149"/>
      <c r="CH142" s="149"/>
      <c r="CI142" s="149"/>
      <c r="CJ142" s="149"/>
      <c r="CK142" s="149"/>
      <c r="CL142" s="149"/>
      <c r="CM142" s="149"/>
      <c r="CN142" s="149"/>
      <c r="CO142" s="149"/>
      <c r="CP142" s="149"/>
      <c r="CQ142" s="149"/>
      <c r="CR142" s="149"/>
      <c r="CS142" s="149"/>
    </row>
    <row r="143" spans="21:97" x14ac:dyDescent="0.25">
      <c r="U143" s="151"/>
      <c r="V143" s="151"/>
      <c r="W143" s="184"/>
      <c r="X143" s="184"/>
      <c r="Y143" s="184"/>
      <c r="Z143" s="184"/>
      <c r="AA143" s="184"/>
      <c r="AB143" s="184"/>
      <c r="AC143" s="184"/>
      <c r="AD143" s="149"/>
      <c r="AE143" s="151"/>
      <c r="AF143" s="149"/>
      <c r="AG143" s="149"/>
      <c r="AH143" s="149"/>
      <c r="AI143" s="149"/>
      <c r="AJ143" s="149"/>
      <c r="AK143" s="149"/>
      <c r="AL143" s="149"/>
      <c r="AM143" s="149"/>
      <c r="AN143" s="149"/>
      <c r="AO143" s="149"/>
      <c r="AP143" s="149"/>
      <c r="AQ143" s="149"/>
      <c r="AR143" s="149"/>
      <c r="AS143" s="149"/>
      <c r="AT143" s="149"/>
      <c r="AU143" s="149"/>
      <c r="AV143" s="149"/>
      <c r="AY143" s="139">
        <f t="shared" si="6"/>
        <v>0</v>
      </c>
      <c r="AZ143" s="139">
        <f>IF(BA143="",0,IFERROR(IF(VLOOKUP(BA143,BA$44:BA142,1,0)&gt;0,0,0),1))</f>
        <v>0</v>
      </c>
      <c r="BA143" s="140" t="str">
        <f>IF(DATOS!BT101=AW$45,DATOS!C101,"")</f>
        <v/>
      </c>
      <c r="BP143" s="149"/>
      <c r="BQ143" s="149"/>
      <c r="BR143" s="149"/>
      <c r="BS143" s="149"/>
      <c r="BT143" s="149"/>
      <c r="BU143" s="149"/>
      <c r="BV143" s="149"/>
      <c r="BW143" s="149"/>
      <c r="BX143" s="149"/>
      <c r="BY143" s="149"/>
      <c r="BZ143" s="149"/>
      <c r="CA143" s="149"/>
      <c r="CB143" s="149"/>
      <c r="CC143" s="149"/>
      <c r="CD143" s="149"/>
      <c r="CE143" s="149"/>
      <c r="CF143" s="149"/>
      <c r="CG143" s="149"/>
      <c r="CH143" s="149"/>
      <c r="CI143" s="149"/>
      <c r="CJ143" s="149"/>
      <c r="CK143" s="149"/>
      <c r="CL143" s="149"/>
      <c r="CM143" s="149"/>
      <c r="CN143" s="149"/>
      <c r="CO143" s="149"/>
      <c r="CP143" s="149"/>
      <c r="CQ143" s="149"/>
      <c r="CR143" s="149"/>
      <c r="CS143" s="149"/>
    </row>
    <row r="144" spans="21:97" x14ac:dyDescent="0.25">
      <c r="U144" s="151"/>
      <c r="V144" s="151"/>
      <c r="W144" s="184"/>
      <c r="X144" s="184"/>
      <c r="Y144" s="184"/>
      <c r="Z144" s="184"/>
      <c r="AA144" s="184"/>
      <c r="AB144" s="184"/>
      <c r="AC144" s="184"/>
      <c r="AD144" s="149"/>
      <c r="AE144" s="151"/>
      <c r="AF144" s="149"/>
      <c r="AG144" s="149"/>
      <c r="AH144" s="149"/>
      <c r="AI144" s="149"/>
      <c r="AJ144" s="149"/>
      <c r="AK144" s="149"/>
      <c r="AL144" s="149"/>
      <c r="AM144" s="149"/>
      <c r="AN144" s="149"/>
      <c r="AO144" s="149"/>
      <c r="AP144" s="149"/>
      <c r="AQ144" s="149"/>
      <c r="AR144" s="149"/>
      <c r="AS144" s="149"/>
      <c r="AT144" s="149"/>
      <c r="AU144" s="149"/>
      <c r="AV144" s="149"/>
      <c r="AY144" s="139">
        <f t="shared" si="6"/>
        <v>0</v>
      </c>
      <c r="AZ144" s="139">
        <f>IF(BA144="",0,IFERROR(IF(VLOOKUP(BA144,BA$44:BA143,1,0)&gt;0,0,0),1))</f>
        <v>0</v>
      </c>
      <c r="BA144" s="140" t="str">
        <f>IF(DATOS!BT102=AW$45,DATOS!C102,"")</f>
        <v/>
      </c>
      <c r="BP144" s="149"/>
      <c r="BQ144" s="149"/>
      <c r="BR144" s="149"/>
      <c r="BS144" s="149"/>
      <c r="BT144" s="149"/>
      <c r="BU144" s="149"/>
      <c r="BV144" s="149"/>
      <c r="BW144" s="149"/>
      <c r="BX144" s="149"/>
      <c r="BY144" s="149"/>
      <c r="BZ144" s="149"/>
      <c r="CA144" s="149"/>
      <c r="CB144" s="149"/>
      <c r="CC144" s="149"/>
      <c r="CD144" s="149"/>
      <c r="CE144" s="149"/>
      <c r="CF144" s="149"/>
      <c r="CG144" s="149"/>
      <c r="CH144" s="149"/>
      <c r="CI144" s="149"/>
      <c r="CJ144" s="149"/>
      <c r="CK144" s="149"/>
      <c r="CL144" s="149"/>
      <c r="CM144" s="149"/>
      <c r="CN144" s="149"/>
      <c r="CO144" s="149"/>
      <c r="CP144" s="149"/>
      <c r="CQ144" s="149"/>
      <c r="CR144" s="149"/>
      <c r="CS144" s="149"/>
    </row>
    <row r="145" spans="21:97" x14ac:dyDescent="0.25">
      <c r="U145" s="151"/>
      <c r="V145" s="151"/>
      <c r="W145" s="184"/>
      <c r="X145" s="184"/>
      <c r="Y145" s="184"/>
      <c r="Z145" s="184"/>
      <c r="AA145" s="184"/>
      <c r="AB145" s="184"/>
      <c r="AC145" s="184"/>
      <c r="AD145" s="149"/>
      <c r="AE145" s="151"/>
      <c r="AF145" s="149"/>
      <c r="AG145" s="149"/>
      <c r="AH145" s="149"/>
      <c r="AI145" s="149"/>
      <c r="AJ145" s="149"/>
      <c r="AK145" s="149"/>
      <c r="AL145" s="149"/>
      <c r="AM145" s="149"/>
      <c r="AN145" s="149"/>
      <c r="AO145" s="149"/>
      <c r="AP145" s="149"/>
      <c r="AQ145" s="149"/>
      <c r="AR145" s="149"/>
      <c r="AS145" s="149"/>
      <c r="AT145" s="149"/>
      <c r="AU145" s="149"/>
      <c r="AV145" s="149"/>
      <c r="AY145" s="139">
        <f t="shared" si="6"/>
        <v>0</v>
      </c>
      <c r="AZ145" s="139">
        <f>IF(BA145="",0,IFERROR(IF(VLOOKUP(BA145,BA$44:BA144,1,0)&gt;0,0,0),1))</f>
        <v>0</v>
      </c>
      <c r="BA145" s="140" t="str">
        <f>IF(DATOS!BT103=AW$45,DATOS!C103,"")</f>
        <v/>
      </c>
      <c r="BP145" s="149"/>
      <c r="BQ145" s="149"/>
      <c r="BR145" s="149"/>
      <c r="BS145" s="149"/>
      <c r="BT145" s="149"/>
      <c r="BU145" s="149"/>
      <c r="BV145" s="149"/>
      <c r="BW145" s="149"/>
      <c r="BX145" s="149"/>
      <c r="BY145" s="149"/>
      <c r="BZ145" s="149"/>
      <c r="CA145" s="149"/>
      <c r="CB145" s="149"/>
      <c r="CC145" s="149"/>
      <c r="CD145" s="149"/>
      <c r="CE145" s="149"/>
      <c r="CF145" s="149"/>
      <c r="CG145" s="149"/>
      <c r="CH145" s="149"/>
      <c r="CI145" s="149"/>
      <c r="CJ145" s="149"/>
      <c r="CK145" s="149"/>
      <c r="CL145" s="149"/>
      <c r="CM145" s="149"/>
      <c r="CN145" s="149"/>
      <c r="CO145" s="149"/>
      <c r="CP145" s="149"/>
      <c r="CQ145" s="149"/>
      <c r="CR145" s="149"/>
      <c r="CS145" s="149"/>
    </row>
    <row r="146" spans="21:97" x14ac:dyDescent="0.25">
      <c r="U146" s="151"/>
      <c r="V146" s="151"/>
      <c r="W146" s="184"/>
      <c r="X146" s="184"/>
      <c r="Y146" s="184"/>
      <c r="Z146" s="184"/>
      <c r="AA146" s="184"/>
      <c r="AB146" s="184"/>
      <c r="AC146" s="184"/>
      <c r="AD146" s="149"/>
      <c r="AE146" s="151"/>
      <c r="AF146" s="149"/>
      <c r="AG146" s="149"/>
      <c r="AH146" s="149"/>
      <c r="AI146" s="149"/>
      <c r="AJ146" s="149"/>
      <c r="AK146" s="149"/>
      <c r="AL146" s="149"/>
      <c r="AM146" s="149"/>
      <c r="AN146" s="149"/>
      <c r="AO146" s="149"/>
      <c r="AP146" s="149"/>
      <c r="AQ146" s="149"/>
      <c r="AR146" s="149"/>
      <c r="AS146" s="149"/>
      <c r="AT146" s="149"/>
      <c r="AU146" s="149"/>
      <c r="AV146" s="149"/>
      <c r="AY146" s="139">
        <f t="shared" si="6"/>
        <v>0</v>
      </c>
      <c r="AZ146" s="139">
        <f>IF(BA146="",0,IFERROR(IF(VLOOKUP(BA146,BA$44:BA145,1,0)&gt;0,0,0),1))</f>
        <v>0</v>
      </c>
      <c r="BA146" s="140" t="str">
        <f>IF(DATOS!BT104=AW$45,DATOS!C104,"")</f>
        <v/>
      </c>
      <c r="BP146" s="149"/>
      <c r="BQ146" s="149"/>
      <c r="BR146" s="149"/>
      <c r="BS146" s="149"/>
      <c r="BT146" s="149"/>
      <c r="BU146" s="149"/>
      <c r="BV146" s="149"/>
      <c r="BW146" s="149"/>
      <c r="BX146" s="149"/>
      <c r="BY146" s="149"/>
      <c r="BZ146" s="149"/>
      <c r="CA146" s="149"/>
      <c r="CB146" s="149"/>
      <c r="CC146" s="149"/>
      <c r="CD146" s="149"/>
      <c r="CE146" s="149"/>
      <c r="CF146" s="149"/>
      <c r="CG146" s="149"/>
      <c r="CH146" s="149"/>
      <c r="CI146" s="149"/>
      <c r="CJ146" s="149"/>
      <c r="CK146" s="149"/>
      <c r="CL146" s="149"/>
      <c r="CM146" s="149"/>
      <c r="CN146" s="149"/>
      <c r="CO146" s="149"/>
      <c r="CP146" s="149"/>
      <c r="CQ146" s="149"/>
      <c r="CR146" s="149"/>
      <c r="CS146" s="149"/>
    </row>
    <row r="147" spans="21:97" x14ac:dyDescent="0.25">
      <c r="U147" s="151"/>
      <c r="V147" s="151"/>
      <c r="W147" s="184"/>
      <c r="X147" s="184"/>
      <c r="Y147" s="184"/>
      <c r="Z147" s="184"/>
      <c r="AA147" s="184"/>
      <c r="AB147" s="184"/>
      <c r="AC147" s="184"/>
      <c r="AD147" s="149"/>
      <c r="AE147" s="151"/>
      <c r="AF147" s="149"/>
      <c r="AG147" s="149"/>
      <c r="AH147" s="149"/>
      <c r="AI147" s="149"/>
      <c r="AJ147" s="149"/>
      <c r="AK147" s="149"/>
      <c r="AL147" s="149"/>
      <c r="AM147" s="149"/>
      <c r="AN147" s="149"/>
      <c r="AO147" s="149"/>
      <c r="AP147" s="149"/>
      <c r="AQ147" s="149"/>
      <c r="AR147" s="149"/>
      <c r="AS147" s="149"/>
      <c r="AT147" s="149"/>
      <c r="AU147" s="149"/>
      <c r="AV147" s="149"/>
      <c r="AY147" s="139">
        <f t="shared" si="6"/>
        <v>0</v>
      </c>
      <c r="AZ147" s="139">
        <f>IF(BA147="",0,IFERROR(IF(VLOOKUP(BA147,BA$44:BA146,1,0)&gt;0,0,0),1))</f>
        <v>0</v>
      </c>
      <c r="BA147" s="140" t="str">
        <f>IF(DATOS!BT105=AW$45,DATOS!C105,"")</f>
        <v/>
      </c>
      <c r="BP147" s="149"/>
      <c r="BQ147" s="149"/>
      <c r="BR147" s="149"/>
      <c r="BS147" s="149"/>
      <c r="BT147" s="149"/>
      <c r="BU147" s="149"/>
      <c r="BV147" s="149"/>
      <c r="BW147" s="149"/>
      <c r="BX147" s="149"/>
      <c r="BY147" s="149"/>
      <c r="BZ147" s="149"/>
      <c r="CA147" s="149"/>
      <c r="CB147" s="149"/>
      <c r="CC147" s="149"/>
      <c r="CD147" s="149"/>
      <c r="CE147" s="149"/>
      <c r="CF147" s="149"/>
      <c r="CG147" s="149"/>
      <c r="CH147" s="149"/>
      <c r="CI147" s="149"/>
      <c r="CJ147" s="149"/>
      <c r="CK147" s="149"/>
      <c r="CL147" s="149"/>
      <c r="CM147" s="149"/>
      <c r="CN147" s="149"/>
      <c r="CO147" s="149"/>
      <c r="CP147" s="149"/>
      <c r="CQ147" s="149"/>
      <c r="CR147" s="149"/>
      <c r="CS147" s="149"/>
    </row>
    <row r="148" spans="21:97" x14ac:dyDescent="0.25">
      <c r="U148" s="151"/>
      <c r="V148" s="151"/>
      <c r="W148" s="184"/>
      <c r="X148" s="184"/>
      <c r="Y148" s="184"/>
      <c r="Z148" s="184"/>
      <c r="AA148" s="184"/>
      <c r="AB148" s="184"/>
      <c r="AC148" s="184"/>
      <c r="AD148" s="149"/>
      <c r="AE148" s="151"/>
      <c r="AF148" s="149"/>
      <c r="AG148" s="149"/>
      <c r="AH148" s="149"/>
      <c r="AI148" s="149"/>
      <c r="AJ148" s="149"/>
      <c r="AK148" s="149"/>
      <c r="AL148" s="149"/>
      <c r="AM148" s="149"/>
      <c r="AN148" s="149"/>
      <c r="AO148" s="149"/>
      <c r="AP148" s="149"/>
      <c r="AQ148" s="149"/>
      <c r="AR148" s="149"/>
      <c r="AS148" s="149"/>
      <c r="AT148" s="149"/>
      <c r="AU148" s="149"/>
      <c r="AV148" s="149"/>
      <c r="AY148" s="139">
        <f t="shared" si="6"/>
        <v>0</v>
      </c>
      <c r="AZ148" s="139">
        <f>IF(BA148="",0,IFERROR(IF(VLOOKUP(BA148,BA$44:BA147,1,0)&gt;0,0,0),1))</f>
        <v>0</v>
      </c>
      <c r="BA148" s="140" t="str">
        <f>IF(DATOS!BT106=AW$45,DATOS!C106,"")</f>
        <v/>
      </c>
      <c r="BP148" s="149"/>
      <c r="BQ148" s="149"/>
      <c r="BR148" s="149"/>
      <c r="BS148" s="149"/>
      <c r="BT148" s="149"/>
      <c r="BU148" s="149"/>
      <c r="BV148" s="149"/>
      <c r="BW148" s="149"/>
      <c r="BX148" s="149"/>
      <c r="BY148" s="149"/>
      <c r="BZ148" s="149"/>
      <c r="CA148" s="149"/>
      <c r="CB148" s="149"/>
      <c r="CC148" s="149"/>
      <c r="CD148" s="149"/>
      <c r="CE148" s="149"/>
      <c r="CF148" s="149"/>
      <c r="CG148" s="149"/>
      <c r="CH148" s="149"/>
      <c r="CI148" s="149"/>
      <c r="CJ148" s="149"/>
      <c r="CK148" s="149"/>
      <c r="CL148" s="149"/>
      <c r="CM148" s="149"/>
      <c r="CN148" s="149"/>
      <c r="CO148" s="149"/>
      <c r="CP148" s="149"/>
      <c r="CQ148" s="149"/>
      <c r="CR148" s="149"/>
      <c r="CS148" s="149"/>
    </row>
    <row r="149" spans="21:97" x14ac:dyDescent="0.25">
      <c r="U149" s="151"/>
      <c r="V149" s="151"/>
      <c r="W149" s="184"/>
      <c r="X149" s="184"/>
      <c r="Y149" s="184"/>
      <c r="Z149" s="184"/>
      <c r="AA149" s="184"/>
      <c r="AB149" s="184"/>
      <c r="AC149" s="184"/>
      <c r="AD149" s="149"/>
      <c r="AE149" s="151"/>
      <c r="AF149" s="149"/>
      <c r="AG149" s="149"/>
      <c r="AH149" s="149"/>
      <c r="AI149" s="149"/>
      <c r="AJ149" s="149"/>
      <c r="AK149" s="149"/>
      <c r="AL149" s="149"/>
      <c r="AM149" s="149"/>
      <c r="AN149" s="149"/>
      <c r="AO149" s="149"/>
      <c r="AP149" s="149"/>
      <c r="AQ149" s="149"/>
      <c r="AR149" s="149"/>
      <c r="AS149" s="149"/>
      <c r="AT149" s="149"/>
      <c r="AU149" s="149"/>
      <c r="AV149" s="149"/>
      <c r="AY149" s="139">
        <f t="shared" si="6"/>
        <v>0</v>
      </c>
      <c r="AZ149" s="139">
        <f>IF(BA149="",0,IFERROR(IF(VLOOKUP(BA149,BA$44:BA148,1,0)&gt;0,0,0),1))</f>
        <v>0</v>
      </c>
      <c r="BA149" s="140" t="str">
        <f>IF(DATOS!BT107=AW$45,DATOS!C107,"")</f>
        <v/>
      </c>
      <c r="BP149" s="149"/>
      <c r="BQ149" s="149"/>
      <c r="BR149" s="149"/>
      <c r="BS149" s="149"/>
      <c r="BT149" s="149"/>
      <c r="BU149" s="149"/>
      <c r="BV149" s="149"/>
      <c r="BW149" s="149"/>
      <c r="BX149" s="149"/>
      <c r="BY149" s="149"/>
      <c r="BZ149" s="149"/>
      <c r="CA149" s="149"/>
      <c r="CB149" s="149"/>
      <c r="CC149" s="149"/>
      <c r="CD149" s="149"/>
      <c r="CE149" s="149"/>
      <c r="CF149" s="149"/>
      <c r="CG149" s="149"/>
      <c r="CH149" s="149"/>
      <c r="CI149" s="149"/>
      <c r="CJ149" s="149"/>
      <c r="CK149" s="149"/>
      <c r="CL149" s="149"/>
      <c r="CM149" s="149"/>
      <c r="CN149" s="149"/>
      <c r="CO149" s="149"/>
      <c r="CP149" s="149"/>
      <c r="CQ149" s="149"/>
      <c r="CR149" s="149"/>
      <c r="CS149" s="149"/>
    </row>
    <row r="150" spans="21:97" x14ac:dyDescent="0.25">
      <c r="U150" s="151"/>
      <c r="V150" s="151"/>
      <c r="W150" s="184"/>
      <c r="X150" s="184"/>
      <c r="Y150" s="184"/>
      <c r="Z150" s="184"/>
      <c r="AA150" s="184"/>
      <c r="AB150" s="184"/>
      <c r="AC150" s="184"/>
      <c r="AD150" s="149"/>
      <c r="AE150" s="151"/>
      <c r="AF150" s="149"/>
      <c r="AG150" s="149"/>
      <c r="AH150" s="149"/>
      <c r="AI150" s="149"/>
      <c r="AJ150" s="149"/>
      <c r="AK150" s="149"/>
      <c r="AL150" s="149"/>
      <c r="AM150" s="149"/>
      <c r="AN150" s="149"/>
      <c r="AO150" s="149"/>
      <c r="AP150" s="149"/>
      <c r="AQ150" s="149"/>
      <c r="AR150" s="149"/>
      <c r="AS150" s="149"/>
      <c r="AT150" s="149"/>
      <c r="AU150" s="149"/>
      <c r="AV150" s="149"/>
      <c r="AY150" s="139">
        <f t="shared" si="6"/>
        <v>0</v>
      </c>
      <c r="AZ150" s="139">
        <f>IF(BA150="",0,IFERROR(IF(VLOOKUP(BA150,BA$44:BA149,1,0)&gt;0,0,0),1))</f>
        <v>0</v>
      </c>
      <c r="BA150" s="140" t="str">
        <f>IF(DATOS!BT108=AW$45,DATOS!C108,"")</f>
        <v/>
      </c>
      <c r="BP150" s="149"/>
      <c r="BQ150" s="149"/>
      <c r="BR150" s="149"/>
      <c r="BS150" s="149"/>
      <c r="BT150" s="149"/>
      <c r="BU150" s="149"/>
      <c r="BV150" s="149"/>
      <c r="BW150" s="149"/>
      <c r="BX150" s="149"/>
      <c r="BY150" s="149"/>
      <c r="BZ150" s="149"/>
      <c r="CA150" s="149"/>
      <c r="CB150" s="149"/>
      <c r="CC150" s="149"/>
      <c r="CD150" s="149"/>
      <c r="CE150" s="149"/>
      <c r="CF150" s="149"/>
      <c r="CG150" s="149"/>
      <c r="CH150" s="149"/>
      <c r="CI150" s="149"/>
      <c r="CJ150" s="149"/>
      <c r="CK150" s="149"/>
      <c r="CL150" s="149"/>
      <c r="CM150" s="149"/>
      <c r="CN150" s="149"/>
      <c r="CO150" s="149"/>
      <c r="CP150" s="149"/>
      <c r="CQ150" s="149"/>
      <c r="CR150" s="149"/>
      <c r="CS150" s="149"/>
    </row>
    <row r="151" spans="21:97" x14ac:dyDescent="0.25">
      <c r="U151" s="151"/>
      <c r="V151" s="151"/>
      <c r="W151" s="184"/>
      <c r="X151" s="184"/>
      <c r="Y151" s="184"/>
      <c r="Z151" s="184"/>
      <c r="AA151" s="184"/>
      <c r="AB151" s="184"/>
      <c r="AC151" s="184"/>
      <c r="AD151" s="149"/>
      <c r="AE151" s="151"/>
      <c r="AF151" s="149"/>
      <c r="AG151" s="149"/>
      <c r="AH151" s="149"/>
      <c r="AI151" s="149"/>
      <c r="AJ151" s="149"/>
      <c r="AK151" s="149"/>
      <c r="AL151" s="149"/>
      <c r="AM151" s="149"/>
      <c r="AN151" s="149"/>
      <c r="AO151" s="149"/>
      <c r="AP151" s="149"/>
      <c r="AQ151" s="149"/>
      <c r="AR151" s="149"/>
      <c r="AS151" s="149"/>
      <c r="AT151" s="149"/>
      <c r="AU151" s="149"/>
      <c r="AV151" s="149"/>
      <c r="AY151" s="139">
        <f t="shared" si="6"/>
        <v>0</v>
      </c>
      <c r="AZ151" s="139">
        <f>IF(BA151="",0,IFERROR(IF(VLOOKUP(BA151,BA$44:BA150,1,0)&gt;0,0,0),1))</f>
        <v>0</v>
      </c>
      <c r="BA151" s="140" t="str">
        <f>IF(DATOS!BT109=AW$45,DATOS!C109,"")</f>
        <v/>
      </c>
      <c r="BP151" s="149"/>
      <c r="BQ151" s="149"/>
      <c r="BR151" s="149"/>
      <c r="BS151" s="149"/>
      <c r="BT151" s="149"/>
      <c r="BU151" s="149"/>
      <c r="BV151" s="149"/>
      <c r="BW151" s="149"/>
      <c r="BX151" s="149"/>
      <c r="BY151" s="149"/>
      <c r="BZ151" s="149"/>
      <c r="CA151" s="149"/>
      <c r="CB151" s="149"/>
      <c r="CC151" s="149"/>
      <c r="CD151" s="149"/>
      <c r="CE151" s="149"/>
      <c r="CF151" s="149"/>
      <c r="CG151" s="149"/>
      <c r="CH151" s="149"/>
      <c r="CI151" s="149"/>
      <c r="CJ151" s="149"/>
      <c r="CK151" s="149"/>
      <c r="CL151" s="149"/>
      <c r="CM151" s="149"/>
      <c r="CN151" s="149"/>
      <c r="CO151" s="149"/>
      <c r="CP151" s="149"/>
      <c r="CQ151" s="149"/>
      <c r="CR151" s="149"/>
      <c r="CS151" s="149"/>
    </row>
    <row r="152" spans="21:97" x14ac:dyDescent="0.25">
      <c r="U152" s="151"/>
      <c r="V152" s="151"/>
      <c r="W152" s="184"/>
      <c r="X152" s="184"/>
      <c r="Y152" s="184"/>
      <c r="Z152" s="184"/>
      <c r="AA152" s="184"/>
      <c r="AB152" s="184"/>
      <c r="AC152" s="184"/>
      <c r="AD152" s="149"/>
      <c r="AE152" s="151"/>
      <c r="AF152" s="149"/>
      <c r="AG152" s="149"/>
      <c r="AH152" s="149"/>
      <c r="AI152" s="149"/>
      <c r="AJ152" s="149"/>
      <c r="AK152" s="149"/>
      <c r="AL152" s="149"/>
      <c r="AM152" s="149"/>
      <c r="AN152" s="149"/>
      <c r="AO152" s="149"/>
      <c r="AP152" s="149"/>
      <c r="AQ152" s="149"/>
      <c r="AR152" s="149"/>
      <c r="AS152" s="149"/>
      <c r="AT152" s="149"/>
      <c r="AU152" s="149"/>
      <c r="AV152" s="149"/>
      <c r="AY152" s="139">
        <f t="shared" si="6"/>
        <v>0</v>
      </c>
      <c r="AZ152" s="139">
        <f>IF(BA152="",0,IFERROR(IF(VLOOKUP(BA152,BA$44:BA151,1,0)&gt;0,0,0),1))</f>
        <v>0</v>
      </c>
      <c r="BA152" s="140" t="str">
        <f>IF(DATOS!BT110=AW$45,DATOS!C110,"")</f>
        <v/>
      </c>
      <c r="BP152" s="149"/>
      <c r="BQ152" s="149"/>
      <c r="BR152" s="149"/>
      <c r="BS152" s="149"/>
      <c r="BT152" s="149"/>
      <c r="BU152" s="149"/>
      <c r="BV152" s="149"/>
      <c r="BW152" s="149"/>
      <c r="BX152" s="149"/>
      <c r="BY152" s="149"/>
      <c r="BZ152" s="149"/>
      <c r="CA152" s="149"/>
      <c r="CB152" s="149"/>
      <c r="CC152" s="149"/>
      <c r="CD152" s="149"/>
      <c r="CE152" s="149"/>
      <c r="CF152" s="149"/>
      <c r="CG152" s="149"/>
      <c r="CH152" s="149"/>
      <c r="CI152" s="149"/>
      <c r="CJ152" s="149"/>
      <c r="CK152" s="149"/>
      <c r="CL152" s="149"/>
      <c r="CM152" s="149"/>
      <c r="CN152" s="149"/>
      <c r="CO152" s="149"/>
      <c r="CP152" s="149"/>
      <c r="CQ152" s="149"/>
      <c r="CR152" s="149"/>
      <c r="CS152" s="149"/>
    </row>
    <row r="153" spans="21:97" x14ac:dyDescent="0.25">
      <c r="U153" s="151"/>
      <c r="V153" s="151"/>
      <c r="W153" s="184"/>
      <c r="X153" s="184"/>
      <c r="Y153" s="184"/>
      <c r="Z153" s="184"/>
      <c r="AA153" s="184"/>
      <c r="AB153" s="184"/>
      <c r="AC153" s="184"/>
      <c r="AD153" s="149"/>
      <c r="AE153" s="151"/>
      <c r="AF153" s="149"/>
      <c r="AG153" s="149"/>
      <c r="AH153" s="149"/>
      <c r="AI153" s="149"/>
      <c r="AJ153" s="149"/>
      <c r="AK153" s="149"/>
      <c r="AL153" s="149"/>
      <c r="AM153" s="149"/>
      <c r="AN153" s="149"/>
      <c r="AO153" s="149"/>
      <c r="AP153" s="149"/>
      <c r="AQ153" s="149"/>
      <c r="AR153" s="149"/>
      <c r="AS153" s="149"/>
      <c r="AT153" s="149"/>
      <c r="AU153" s="149"/>
      <c r="AV153" s="149"/>
      <c r="AY153" s="139">
        <f t="shared" si="6"/>
        <v>0</v>
      </c>
      <c r="AZ153" s="139">
        <f>IF(BA153="",0,IFERROR(IF(VLOOKUP(BA153,BA$44:BA152,1,0)&gt;0,0,0),1))</f>
        <v>0</v>
      </c>
      <c r="BA153" s="140" t="str">
        <f>IF(DATOS!BT111=AW$45,DATOS!C111,"")</f>
        <v/>
      </c>
      <c r="BP153" s="149"/>
      <c r="BQ153" s="149"/>
      <c r="BR153" s="149"/>
      <c r="BS153" s="149"/>
      <c r="BT153" s="149"/>
      <c r="BU153" s="149"/>
      <c r="BV153" s="149"/>
      <c r="BW153" s="149"/>
      <c r="BX153" s="149"/>
      <c r="BY153" s="149"/>
      <c r="BZ153" s="149"/>
      <c r="CA153" s="149"/>
      <c r="CB153" s="149"/>
      <c r="CC153" s="149"/>
      <c r="CD153" s="149"/>
      <c r="CE153" s="149"/>
      <c r="CF153" s="149"/>
      <c r="CG153" s="149"/>
      <c r="CH153" s="149"/>
      <c r="CI153" s="149"/>
      <c r="CJ153" s="149"/>
      <c r="CK153" s="149"/>
      <c r="CL153" s="149"/>
      <c r="CM153" s="149"/>
      <c r="CN153" s="149"/>
      <c r="CO153" s="149"/>
      <c r="CP153" s="149"/>
      <c r="CQ153" s="149"/>
      <c r="CR153" s="149"/>
      <c r="CS153" s="149"/>
    </row>
    <row r="154" spans="21:97" x14ac:dyDescent="0.25">
      <c r="U154" s="151"/>
      <c r="V154" s="151"/>
      <c r="W154" s="184"/>
      <c r="X154" s="184"/>
      <c r="Y154" s="184"/>
      <c r="Z154" s="184"/>
      <c r="AA154" s="184"/>
      <c r="AB154" s="184"/>
      <c r="AC154" s="184"/>
      <c r="AD154" s="149"/>
      <c r="AE154" s="151"/>
      <c r="AF154" s="149"/>
      <c r="AG154" s="149"/>
      <c r="AH154" s="149"/>
      <c r="AI154" s="149"/>
      <c r="AJ154" s="149"/>
      <c r="AK154" s="149"/>
      <c r="AL154" s="149"/>
      <c r="AM154" s="149"/>
      <c r="AN154" s="149"/>
      <c r="AO154" s="149"/>
      <c r="AP154" s="149"/>
      <c r="AQ154" s="149"/>
      <c r="AR154" s="149"/>
      <c r="AS154" s="149"/>
      <c r="AT154" s="149"/>
      <c r="AU154" s="149"/>
      <c r="AV154" s="149"/>
      <c r="AY154" s="139">
        <f t="shared" si="6"/>
        <v>0</v>
      </c>
      <c r="AZ154" s="139">
        <f>IF(BA154="",0,IFERROR(IF(VLOOKUP(BA154,BA$44:BA153,1,0)&gt;0,0,0),1))</f>
        <v>0</v>
      </c>
      <c r="BA154" s="140" t="str">
        <f>IF(DATOS!BT112=AW$45,DATOS!C112,"")</f>
        <v/>
      </c>
      <c r="BP154" s="149"/>
      <c r="BQ154" s="149"/>
      <c r="BR154" s="149"/>
      <c r="BS154" s="149"/>
      <c r="BT154" s="149"/>
      <c r="BU154" s="149"/>
      <c r="BV154" s="149"/>
      <c r="BW154" s="149"/>
      <c r="BX154" s="149"/>
      <c r="BY154" s="149"/>
      <c r="BZ154" s="149"/>
      <c r="CA154" s="149"/>
      <c r="CB154" s="149"/>
      <c r="CC154" s="149"/>
      <c r="CD154" s="149"/>
      <c r="CE154" s="149"/>
      <c r="CF154" s="149"/>
      <c r="CG154" s="149"/>
      <c r="CH154" s="149"/>
      <c r="CI154" s="149"/>
      <c r="CJ154" s="149"/>
      <c r="CK154" s="149"/>
      <c r="CL154" s="149"/>
      <c r="CM154" s="149"/>
      <c r="CN154" s="149"/>
      <c r="CO154" s="149"/>
      <c r="CP154" s="149"/>
      <c r="CQ154" s="149"/>
      <c r="CR154" s="149"/>
      <c r="CS154" s="149"/>
    </row>
    <row r="155" spans="21:97" x14ac:dyDescent="0.25">
      <c r="U155" s="151"/>
      <c r="V155" s="151"/>
      <c r="W155" s="184"/>
      <c r="X155" s="184"/>
      <c r="Y155" s="184"/>
      <c r="Z155" s="184"/>
      <c r="AA155" s="184"/>
      <c r="AB155" s="184"/>
      <c r="AC155" s="184"/>
      <c r="AD155" s="149"/>
      <c r="AE155" s="151"/>
      <c r="AF155" s="149"/>
      <c r="AG155" s="149"/>
      <c r="AH155" s="149"/>
      <c r="AI155" s="149"/>
      <c r="AJ155" s="149"/>
      <c r="AK155" s="149"/>
      <c r="AL155" s="149"/>
      <c r="AM155" s="149"/>
      <c r="AN155" s="149"/>
      <c r="AO155" s="149"/>
      <c r="AP155" s="149"/>
      <c r="AQ155" s="149"/>
      <c r="AR155" s="149"/>
      <c r="AS155" s="149"/>
      <c r="AT155" s="149"/>
      <c r="AU155" s="149"/>
      <c r="AV155" s="149"/>
      <c r="AY155" s="139">
        <f t="shared" si="6"/>
        <v>0</v>
      </c>
      <c r="AZ155" s="139">
        <f>IF(BA155="",0,IFERROR(IF(VLOOKUP(BA155,BA$44:BA154,1,0)&gt;0,0,0),1))</f>
        <v>0</v>
      </c>
      <c r="BA155" s="140" t="str">
        <f>IF(DATOS!BT113=AW$45,DATOS!C113,"")</f>
        <v/>
      </c>
      <c r="BP155" s="149"/>
      <c r="BQ155" s="149"/>
      <c r="BR155" s="149"/>
      <c r="BS155" s="149"/>
      <c r="BT155" s="149"/>
      <c r="BU155" s="149"/>
      <c r="BV155" s="149"/>
      <c r="BW155" s="149"/>
      <c r="BX155" s="149"/>
      <c r="BY155" s="149"/>
      <c r="BZ155" s="149"/>
      <c r="CA155" s="149"/>
      <c r="CB155" s="149"/>
      <c r="CC155" s="149"/>
      <c r="CD155" s="149"/>
      <c r="CE155" s="149"/>
      <c r="CF155" s="149"/>
      <c r="CG155" s="149"/>
      <c r="CH155" s="149"/>
      <c r="CI155" s="149"/>
      <c r="CJ155" s="149"/>
      <c r="CK155" s="149"/>
      <c r="CL155" s="149"/>
      <c r="CM155" s="149"/>
      <c r="CN155" s="149"/>
      <c r="CO155" s="149"/>
      <c r="CP155" s="149"/>
      <c r="CQ155" s="149"/>
      <c r="CR155" s="149"/>
      <c r="CS155" s="149"/>
    </row>
    <row r="156" spans="21:97" x14ac:dyDescent="0.25">
      <c r="U156" s="151"/>
      <c r="V156" s="151"/>
      <c r="W156" s="184"/>
      <c r="X156" s="184"/>
      <c r="Y156" s="184"/>
      <c r="Z156" s="184"/>
      <c r="AA156" s="184"/>
      <c r="AB156" s="184"/>
      <c r="AC156" s="184"/>
      <c r="AD156" s="149"/>
      <c r="AE156" s="151"/>
      <c r="AF156" s="149"/>
      <c r="AG156" s="149"/>
      <c r="AH156" s="149"/>
      <c r="AI156" s="149"/>
      <c r="AJ156" s="149"/>
      <c r="AK156" s="149"/>
      <c r="AL156" s="149"/>
      <c r="AM156" s="149"/>
      <c r="AN156" s="149"/>
      <c r="AO156" s="149"/>
      <c r="AP156" s="149"/>
      <c r="AQ156" s="149"/>
      <c r="AR156" s="149"/>
      <c r="AS156" s="149"/>
      <c r="AT156" s="149"/>
      <c r="AU156" s="149"/>
      <c r="AV156" s="149"/>
      <c r="AY156" s="139">
        <f t="shared" si="6"/>
        <v>0</v>
      </c>
      <c r="AZ156" s="139">
        <f>IF(BA156="",0,IFERROR(IF(VLOOKUP(BA156,BA$44:BA155,1,0)&gt;0,0,0),1))</f>
        <v>0</v>
      </c>
      <c r="BA156" s="140" t="str">
        <f>IF(DATOS!BT114=AW$45,DATOS!C114,"")</f>
        <v/>
      </c>
      <c r="BP156" s="149"/>
      <c r="BQ156" s="149"/>
      <c r="BR156" s="149"/>
      <c r="BS156" s="149"/>
      <c r="BT156" s="149"/>
      <c r="BU156" s="149"/>
      <c r="BV156" s="149"/>
      <c r="BW156" s="149"/>
      <c r="BX156" s="149"/>
      <c r="BY156" s="149"/>
      <c r="BZ156" s="149"/>
      <c r="CA156" s="149"/>
      <c r="CB156" s="149"/>
      <c r="CC156" s="149"/>
      <c r="CD156" s="149"/>
      <c r="CE156" s="149"/>
      <c r="CF156" s="149"/>
      <c r="CG156" s="149"/>
      <c r="CH156" s="149"/>
      <c r="CI156" s="149"/>
      <c r="CJ156" s="149"/>
      <c r="CK156" s="149"/>
      <c r="CL156" s="149"/>
      <c r="CM156" s="149"/>
      <c r="CN156" s="149"/>
      <c r="CO156" s="149"/>
      <c r="CP156" s="149"/>
      <c r="CQ156" s="149"/>
      <c r="CR156" s="149"/>
      <c r="CS156" s="149"/>
    </row>
    <row r="157" spans="21:97" x14ac:dyDescent="0.25">
      <c r="U157" s="151"/>
      <c r="V157" s="151"/>
      <c r="W157" s="184"/>
      <c r="X157" s="184"/>
      <c r="Y157" s="184"/>
      <c r="Z157" s="184"/>
      <c r="AA157" s="184"/>
      <c r="AB157" s="184"/>
      <c r="AC157" s="184"/>
      <c r="AD157" s="149"/>
      <c r="AE157" s="151"/>
      <c r="AF157" s="149"/>
      <c r="AG157" s="149"/>
      <c r="AH157" s="149"/>
      <c r="AI157" s="149"/>
      <c r="AJ157" s="149"/>
      <c r="AK157" s="149"/>
      <c r="AL157" s="149"/>
      <c r="AM157" s="149"/>
      <c r="AN157" s="149"/>
      <c r="AO157" s="149"/>
      <c r="AP157" s="149"/>
      <c r="AQ157" s="149"/>
      <c r="AR157" s="149"/>
      <c r="AS157" s="149"/>
      <c r="AT157" s="149"/>
      <c r="AU157" s="149"/>
      <c r="AV157" s="149"/>
      <c r="AY157" s="139">
        <f t="shared" si="6"/>
        <v>0</v>
      </c>
      <c r="AZ157" s="139">
        <f>IF(BA157="",0,IFERROR(IF(VLOOKUP(BA157,BA$44:BA156,1,0)&gt;0,0,0),1))</f>
        <v>0</v>
      </c>
      <c r="BA157" s="140" t="str">
        <f>IF(DATOS!BT115=AW$45,DATOS!C115,"")</f>
        <v/>
      </c>
      <c r="BP157" s="149"/>
      <c r="BQ157" s="149"/>
      <c r="BR157" s="149"/>
      <c r="BS157" s="149"/>
      <c r="BT157" s="149"/>
      <c r="BU157" s="149"/>
      <c r="BV157" s="149"/>
      <c r="BW157" s="149"/>
      <c r="BX157" s="149"/>
      <c r="BY157" s="149"/>
      <c r="BZ157" s="149"/>
      <c r="CA157" s="149"/>
      <c r="CB157" s="149"/>
      <c r="CC157" s="149"/>
      <c r="CD157" s="149"/>
      <c r="CE157" s="149"/>
      <c r="CF157" s="149"/>
      <c r="CG157" s="149"/>
      <c r="CH157" s="149"/>
      <c r="CI157" s="149"/>
      <c r="CJ157" s="149"/>
      <c r="CK157" s="149"/>
      <c r="CL157" s="149"/>
      <c r="CM157" s="149"/>
      <c r="CN157" s="149"/>
      <c r="CO157" s="149"/>
      <c r="CP157" s="149"/>
      <c r="CQ157" s="149"/>
      <c r="CR157" s="149"/>
      <c r="CS157" s="149"/>
    </row>
    <row r="158" spans="21:97" x14ac:dyDescent="0.25">
      <c r="U158" s="151"/>
      <c r="V158" s="151"/>
      <c r="W158" s="184"/>
      <c r="X158" s="184"/>
      <c r="Y158" s="184"/>
      <c r="Z158" s="184"/>
      <c r="AA158" s="184"/>
      <c r="AB158" s="184"/>
      <c r="AC158" s="184"/>
      <c r="AD158" s="149"/>
      <c r="AE158" s="151"/>
      <c r="AF158" s="149"/>
      <c r="AG158" s="149"/>
      <c r="AH158" s="149"/>
      <c r="AI158" s="149"/>
      <c r="AJ158" s="149"/>
      <c r="AK158" s="149"/>
      <c r="AL158" s="149"/>
      <c r="AM158" s="149"/>
      <c r="AN158" s="149"/>
      <c r="AO158" s="149"/>
      <c r="AP158" s="149"/>
      <c r="AQ158" s="149"/>
      <c r="AR158" s="149"/>
      <c r="AS158" s="149"/>
      <c r="AT158" s="149"/>
      <c r="AU158" s="149"/>
      <c r="AV158" s="149"/>
      <c r="AY158" s="139">
        <f t="shared" si="6"/>
        <v>0</v>
      </c>
      <c r="AZ158" s="139">
        <f>IF(BA158="",0,IFERROR(IF(VLOOKUP(BA158,BA$44:BA157,1,0)&gt;0,0,0),1))</f>
        <v>0</v>
      </c>
      <c r="BA158" s="140" t="str">
        <f>IF(DATOS!BT116=AW$45,DATOS!C116,"")</f>
        <v/>
      </c>
      <c r="BP158" s="149"/>
      <c r="BQ158" s="149"/>
      <c r="BR158" s="149"/>
      <c r="BS158" s="149"/>
      <c r="BT158" s="149"/>
      <c r="BU158" s="149"/>
      <c r="BV158" s="149"/>
      <c r="BW158" s="149"/>
      <c r="BX158" s="149"/>
      <c r="BY158" s="149"/>
      <c r="BZ158" s="149"/>
      <c r="CA158" s="149"/>
      <c r="CB158" s="149"/>
      <c r="CC158" s="149"/>
      <c r="CD158" s="149"/>
      <c r="CE158" s="149"/>
      <c r="CF158" s="149"/>
      <c r="CG158" s="149"/>
      <c r="CH158" s="149"/>
      <c r="CI158" s="149"/>
      <c r="CJ158" s="149"/>
      <c r="CK158" s="149"/>
      <c r="CL158" s="149"/>
      <c r="CM158" s="149"/>
      <c r="CN158" s="149"/>
      <c r="CO158" s="149"/>
      <c r="CP158" s="149"/>
      <c r="CQ158" s="149"/>
      <c r="CR158" s="149"/>
      <c r="CS158" s="149"/>
    </row>
    <row r="159" spans="21:97" x14ac:dyDescent="0.25">
      <c r="U159" s="151"/>
      <c r="V159" s="151"/>
      <c r="W159" s="184"/>
      <c r="X159" s="184"/>
      <c r="Y159" s="184"/>
      <c r="Z159" s="184"/>
      <c r="AA159" s="184"/>
      <c r="AB159" s="184"/>
      <c r="AC159" s="184"/>
      <c r="AD159" s="149"/>
      <c r="AE159" s="151"/>
      <c r="AF159" s="149"/>
      <c r="AG159" s="149"/>
      <c r="AH159" s="149"/>
      <c r="AI159" s="149"/>
      <c r="AJ159" s="149"/>
      <c r="AK159" s="149"/>
      <c r="AL159" s="149"/>
      <c r="AM159" s="149"/>
      <c r="AN159" s="149"/>
      <c r="AO159" s="149"/>
      <c r="AP159" s="149"/>
      <c r="AQ159" s="149"/>
      <c r="AR159" s="149"/>
      <c r="AS159" s="149"/>
      <c r="AT159" s="149"/>
      <c r="AU159" s="149"/>
      <c r="AV159" s="149"/>
      <c r="AY159" s="139">
        <f t="shared" si="6"/>
        <v>0</v>
      </c>
      <c r="AZ159" s="139">
        <f>IF(BA159="",0,IFERROR(IF(VLOOKUP(BA159,BA$44:BA158,1,0)&gt;0,0,0),1))</f>
        <v>0</v>
      </c>
      <c r="BA159" s="140" t="str">
        <f>IF(DATOS!BT117=AW$45,DATOS!C117,"")</f>
        <v/>
      </c>
      <c r="BP159" s="149"/>
      <c r="BQ159" s="149"/>
      <c r="BR159" s="149"/>
      <c r="BS159" s="149"/>
      <c r="BT159" s="149"/>
      <c r="BU159" s="149"/>
      <c r="BV159" s="149"/>
      <c r="BW159" s="149"/>
      <c r="BX159" s="149"/>
      <c r="BY159" s="149"/>
      <c r="BZ159" s="149"/>
      <c r="CA159" s="149"/>
      <c r="CB159" s="149"/>
      <c r="CC159" s="149"/>
      <c r="CD159" s="149"/>
      <c r="CE159" s="149"/>
      <c r="CF159" s="149"/>
      <c r="CG159" s="149"/>
      <c r="CH159" s="149"/>
      <c r="CI159" s="149"/>
      <c r="CJ159" s="149"/>
      <c r="CK159" s="149"/>
      <c r="CL159" s="149"/>
      <c r="CM159" s="149"/>
      <c r="CN159" s="149"/>
      <c r="CO159" s="149"/>
      <c r="CP159" s="149"/>
      <c r="CQ159" s="149"/>
      <c r="CR159" s="149"/>
      <c r="CS159" s="149"/>
    </row>
    <row r="160" spans="21:97" x14ac:dyDescent="0.25">
      <c r="U160" s="151"/>
      <c r="V160" s="151"/>
      <c r="W160" s="184"/>
      <c r="X160" s="184"/>
      <c r="Y160" s="184"/>
      <c r="Z160" s="184"/>
      <c r="AA160" s="184"/>
      <c r="AB160" s="184"/>
      <c r="AC160" s="184"/>
      <c r="AD160" s="149"/>
      <c r="AE160" s="151"/>
      <c r="AF160" s="149"/>
      <c r="AG160" s="149"/>
      <c r="AH160" s="149"/>
      <c r="AI160" s="149"/>
      <c r="AJ160" s="149"/>
      <c r="AK160" s="149"/>
      <c r="AL160" s="149"/>
      <c r="AM160" s="149"/>
      <c r="AN160" s="149"/>
      <c r="AO160" s="149"/>
      <c r="AP160" s="149"/>
      <c r="AQ160" s="149"/>
      <c r="AR160" s="149"/>
      <c r="AS160" s="149"/>
      <c r="AT160" s="149"/>
      <c r="AU160" s="149"/>
      <c r="AV160" s="149"/>
      <c r="AY160" s="139">
        <f t="shared" si="6"/>
        <v>0</v>
      </c>
      <c r="AZ160" s="139">
        <f>IF(BA160="",0,IFERROR(IF(VLOOKUP(BA160,BA$44:BA159,1,0)&gt;0,0,0),1))</f>
        <v>0</v>
      </c>
      <c r="BA160" s="140" t="str">
        <f>IF(DATOS!BT118=AW$45,DATOS!C118,"")</f>
        <v/>
      </c>
      <c r="BP160" s="149"/>
      <c r="BQ160" s="149"/>
      <c r="BR160" s="149"/>
      <c r="BS160" s="149"/>
      <c r="BT160" s="149"/>
      <c r="BU160" s="149"/>
      <c r="BV160" s="149"/>
      <c r="BW160" s="149"/>
      <c r="BX160" s="149"/>
      <c r="BY160" s="149"/>
      <c r="BZ160" s="149"/>
      <c r="CA160" s="149"/>
      <c r="CB160" s="149"/>
      <c r="CC160" s="149"/>
      <c r="CD160" s="149"/>
      <c r="CE160" s="149"/>
      <c r="CF160" s="149"/>
      <c r="CG160" s="149"/>
      <c r="CH160" s="149"/>
      <c r="CI160" s="149"/>
      <c r="CJ160" s="149"/>
      <c r="CK160" s="149"/>
      <c r="CL160" s="149"/>
      <c r="CM160" s="149"/>
      <c r="CN160" s="149"/>
      <c r="CO160" s="149"/>
      <c r="CP160" s="149"/>
      <c r="CQ160" s="149"/>
      <c r="CR160" s="149"/>
      <c r="CS160" s="149"/>
    </row>
    <row r="161" spans="21:97" x14ac:dyDescent="0.25">
      <c r="U161" s="151"/>
      <c r="V161" s="151"/>
      <c r="W161" s="184"/>
      <c r="X161" s="184"/>
      <c r="Y161" s="184"/>
      <c r="Z161" s="184"/>
      <c r="AA161" s="184"/>
      <c r="AB161" s="184"/>
      <c r="AC161" s="184"/>
      <c r="AD161" s="149"/>
      <c r="AE161" s="151"/>
      <c r="AF161" s="149"/>
      <c r="AG161" s="149"/>
      <c r="AH161" s="149"/>
      <c r="AI161" s="149"/>
      <c r="AJ161" s="149"/>
      <c r="AK161" s="149"/>
      <c r="AL161" s="149"/>
      <c r="AM161" s="149"/>
      <c r="AN161" s="149"/>
      <c r="AO161" s="149"/>
      <c r="AP161" s="149"/>
      <c r="AQ161" s="149"/>
      <c r="AR161" s="149"/>
      <c r="AS161" s="149"/>
      <c r="AT161" s="149"/>
      <c r="AU161" s="149"/>
      <c r="AV161" s="149"/>
      <c r="AY161" s="139">
        <f t="shared" si="6"/>
        <v>0</v>
      </c>
      <c r="AZ161" s="139">
        <f>IF(BA161="",0,IFERROR(IF(VLOOKUP(BA161,BA$44:BA160,1,0)&gt;0,0,0),1))</f>
        <v>0</v>
      </c>
      <c r="BA161" s="140" t="str">
        <f>IF(DATOS!BT119=AW$45,DATOS!C119,"")</f>
        <v/>
      </c>
      <c r="BP161" s="149"/>
      <c r="BQ161" s="149"/>
      <c r="BR161" s="149"/>
      <c r="BS161" s="149"/>
      <c r="BT161" s="149"/>
      <c r="BU161" s="149"/>
      <c r="BV161" s="149"/>
      <c r="BW161" s="149"/>
      <c r="BX161" s="149"/>
      <c r="BY161" s="149"/>
      <c r="BZ161" s="149"/>
      <c r="CA161" s="149"/>
      <c r="CB161" s="149"/>
      <c r="CC161" s="149"/>
      <c r="CD161" s="149"/>
      <c r="CE161" s="149"/>
      <c r="CF161" s="149"/>
      <c r="CG161" s="149"/>
      <c r="CH161" s="149"/>
      <c r="CI161" s="149"/>
      <c r="CJ161" s="149"/>
      <c r="CK161" s="149"/>
      <c r="CL161" s="149"/>
      <c r="CM161" s="149"/>
      <c r="CN161" s="149"/>
      <c r="CO161" s="149"/>
      <c r="CP161" s="149"/>
      <c r="CQ161" s="149"/>
      <c r="CR161" s="149"/>
      <c r="CS161" s="149"/>
    </row>
    <row r="162" spans="21:97" x14ac:dyDescent="0.25">
      <c r="U162" s="151"/>
      <c r="V162" s="151"/>
      <c r="W162" s="184"/>
      <c r="X162" s="184"/>
      <c r="Y162" s="184"/>
      <c r="Z162" s="184"/>
      <c r="AA162" s="184"/>
      <c r="AB162" s="184"/>
      <c r="AC162" s="184"/>
      <c r="AD162" s="149"/>
      <c r="AE162" s="151"/>
      <c r="AF162" s="149"/>
      <c r="AG162" s="149"/>
      <c r="AH162" s="149"/>
      <c r="AI162" s="149"/>
      <c r="AJ162" s="149"/>
      <c r="AK162" s="149"/>
      <c r="AL162" s="149"/>
      <c r="AM162" s="149"/>
      <c r="AN162" s="149"/>
      <c r="AO162" s="149"/>
      <c r="AP162" s="149"/>
      <c r="AQ162" s="149"/>
      <c r="AR162" s="149"/>
      <c r="AS162" s="149"/>
      <c r="AT162" s="149"/>
      <c r="AU162" s="149"/>
      <c r="AV162" s="149"/>
      <c r="AY162" s="139">
        <f t="shared" si="6"/>
        <v>0</v>
      </c>
      <c r="AZ162" s="139">
        <f>IF(BA162="",0,IFERROR(IF(VLOOKUP(BA162,BA$44:BA161,1,0)&gt;0,0,0),1))</f>
        <v>0</v>
      </c>
      <c r="BA162" s="140" t="str">
        <f>IF(DATOS!BT120=AW$45,DATOS!C120,"")</f>
        <v/>
      </c>
      <c r="BP162" s="149"/>
      <c r="BQ162" s="149"/>
      <c r="BR162" s="149"/>
      <c r="BS162" s="149"/>
      <c r="BT162" s="149"/>
      <c r="BU162" s="149"/>
      <c r="BV162" s="149"/>
      <c r="BW162" s="149"/>
      <c r="BX162" s="149"/>
      <c r="BY162" s="149"/>
      <c r="BZ162" s="149"/>
      <c r="CA162" s="149"/>
      <c r="CB162" s="149"/>
      <c r="CC162" s="149"/>
      <c r="CD162" s="149"/>
      <c r="CE162" s="149"/>
      <c r="CF162" s="149"/>
      <c r="CG162" s="149"/>
      <c r="CH162" s="149"/>
      <c r="CI162" s="149"/>
      <c r="CJ162" s="149"/>
      <c r="CK162" s="149"/>
      <c r="CL162" s="149"/>
      <c r="CM162" s="149"/>
      <c r="CN162" s="149"/>
      <c r="CO162" s="149"/>
      <c r="CP162" s="149"/>
      <c r="CQ162" s="149"/>
      <c r="CR162" s="149"/>
      <c r="CS162" s="149"/>
    </row>
    <row r="163" spans="21:97" x14ac:dyDescent="0.25">
      <c r="U163" s="151"/>
      <c r="V163" s="151"/>
      <c r="W163" s="184"/>
      <c r="X163" s="184"/>
      <c r="Y163" s="184"/>
      <c r="Z163" s="184"/>
      <c r="AA163" s="184"/>
      <c r="AB163" s="184"/>
      <c r="AC163" s="184"/>
      <c r="AD163" s="149"/>
      <c r="AE163" s="151"/>
      <c r="AF163" s="149"/>
      <c r="AG163" s="149"/>
      <c r="AH163" s="149"/>
      <c r="AI163" s="149"/>
      <c r="AJ163" s="149"/>
      <c r="AK163" s="149"/>
      <c r="AL163" s="149"/>
      <c r="AM163" s="149"/>
      <c r="AN163" s="149"/>
      <c r="AO163" s="149"/>
      <c r="AP163" s="149"/>
      <c r="AQ163" s="149"/>
      <c r="AR163" s="149"/>
      <c r="AS163" s="149"/>
      <c r="AT163" s="149"/>
      <c r="AU163" s="149"/>
      <c r="AV163" s="149"/>
      <c r="AY163" s="139">
        <f t="shared" si="6"/>
        <v>0</v>
      </c>
      <c r="AZ163" s="139">
        <f>IF(BA163="",0,IFERROR(IF(VLOOKUP(BA163,BA$44:BA162,1,0)&gt;0,0,0),1))</f>
        <v>0</v>
      </c>
      <c r="BA163" s="140" t="str">
        <f>IF(DATOS!BT121=AW$45,DATOS!C121,"")</f>
        <v/>
      </c>
      <c r="BP163" s="149"/>
      <c r="BQ163" s="149"/>
      <c r="BR163" s="149"/>
      <c r="BS163" s="149"/>
      <c r="BT163" s="149"/>
      <c r="BU163" s="149"/>
      <c r="BV163" s="149"/>
      <c r="BW163" s="149"/>
      <c r="BX163" s="149"/>
      <c r="BY163" s="149"/>
      <c r="BZ163" s="149"/>
      <c r="CA163" s="149"/>
      <c r="CB163" s="149"/>
      <c r="CC163" s="149"/>
      <c r="CD163" s="149"/>
      <c r="CE163" s="149"/>
      <c r="CF163" s="149"/>
      <c r="CG163" s="149"/>
      <c r="CH163" s="149"/>
      <c r="CI163" s="149"/>
      <c r="CJ163" s="149"/>
      <c r="CK163" s="149"/>
      <c r="CL163" s="149"/>
      <c r="CM163" s="149"/>
      <c r="CN163" s="149"/>
      <c r="CO163" s="149"/>
      <c r="CP163" s="149"/>
      <c r="CQ163" s="149"/>
      <c r="CR163" s="149"/>
      <c r="CS163" s="149"/>
    </row>
    <row r="164" spans="21:97" x14ac:dyDescent="0.25">
      <c r="U164" s="151"/>
      <c r="V164" s="151"/>
      <c r="W164" s="184"/>
      <c r="X164" s="184"/>
      <c r="Y164" s="184"/>
      <c r="Z164" s="184"/>
      <c r="AA164" s="184"/>
      <c r="AB164" s="184"/>
      <c r="AC164" s="184"/>
      <c r="AD164" s="149"/>
      <c r="AE164" s="151"/>
      <c r="AF164" s="149"/>
      <c r="AG164" s="149"/>
      <c r="AH164" s="149"/>
      <c r="AI164" s="149"/>
      <c r="AJ164" s="149"/>
      <c r="AK164" s="149"/>
      <c r="AL164" s="149"/>
      <c r="AM164" s="149"/>
      <c r="AN164" s="149"/>
      <c r="AO164" s="149"/>
      <c r="AP164" s="149"/>
      <c r="AQ164" s="149"/>
      <c r="AR164" s="149"/>
      <c r="AS164" s="149"/>
      <c r="AT164" s="149"/>
      <c r="AU164" s="149"/>
      <c r="AV164" s="149"/>
      <c r="AY164" s="139">
        <f t="shared" si="6"/>
        <v>0</v>
      </c>
      <c r="AZ164" s="139">
        <f>IF(BA164="",0,IFERROR(IF(VLOOKUP(BA164,BA$44:BA163,1,0)&gt;0,0,0),1))</f>
        <v>0</v>
      </c>
      <c r="BA164" s="140" t="str">
        <f>IF(DATOS!BT122=AW$45,DATOS!C122,"")</f>
        <v/>
      </c>
      <c r="BP164" s="149"/>
      <c r="BQ164" s="149"/>
      <c r="BR164" s="149"/>
      <c r="BS164" s="149"/>
      <c r="BT164" s="149"/>
      <c r="BU164" s="149"/>
      <c r="BV164" s="149"/>
      <c r="BW164" s="149"/>
      <c r="BX164" s="149"/>
      <c r="BY164" s="149"/>
      <c r="BZ164" s="149"/>
      <c r="CA164" s="149"/>
      <c r="CB164" s="149"/>
      <c r="CC164" s="149"/>
      <c r="CD164" s="149"/>
      <c r="CE164" s="149"/>
      <c r="CF164" s="149"/>
      <c r="CG164" s="149"/>
      <c r="CH164" s="149"/>
      <c r="CI164" s="149"/>
      <c r="CJ164" s="149"/>
      <c r="CK164" s="149"/>
      <c r="CL164" s="149"/>
      <c r="CM164" s="149"/>
      <c r="CN164" s="149"/>
      <c r="CO164" s="149"/>
      <c r="CP164" s="149"/>
      <c r="CQ164" s="149"/>
      <c r="CR164" s="149"/>
      <c r="CS164" s="149"/>
    </row>
    <row r="165" spans="21:97" x14ac:dyDescent="0.25">
      <c r="U165" s="151"/>
      <c r="V165" s="151"/>
      <c r="W165" s="184"/>
      <c r="X165" s="184"/>
      <c r="Y165" s="184"/>
      <c r="Z165" s="184"/>
      <c r="AA165" s="184"/>
      <c r="AB165" s="184"/>
      <c r="AC165" s="184"/>
      <c r="AD165" s="149"/>
      <c r="AE165" s="151"/>
      <c r="AF165" s="149"/>
      <c r="AG165" s="149"/>
      <c r="AH165" s="149"/>
      <c r="AI165" s="149"/>
      <c r="AJ165" s="149"/>
      <c r="AK165" s="149"/>
      <c r="AL165" s="149"/>
      <c r="AM165" s="149"/>
      <c r="AN165" s="149"/>
      <c r="AO165" s="149"/>
      <c r="AP165" s="149"/>
      <c r="AQ165" s="149"/>
      <c r="AR165" s="149"/>
      <c r="AS165" s="149"/>
      <c r="AT165" s="149"/>
      <c r="AU165" s="149"/>
      <c r="AV165" s="149"/>
      <c r="AY165" s="139">
        <f t="shared" si="6"/>
        <v>0</v>
      </c>
      <c r="AZ165" s="139">
        <f>IF(BA165="",0,IFERROR(IF(VLOOKUP(BA165,BA$44:BA164,1,0)&gt;0,0,0),1))</f>
        <v>0</v>
      </c>
      <c r="BA165" s="140" t="str">
        <f>IF(DATOS!BT123=AW$45,DATOS!C123,"")</f>
        <v/>
      </c>
      <c r="BP165" s="149"/>
      <c r="BQ165" s="149"/>
      <c r="BR165" s="149"/>
      <c r="BS165" s="149"/>
      <c r="BT165" s="149"/>
      <c r="BU165" s="149"/>
      <c r="BV165" s="149"/>
      <c r="BW165" s="149"/>
      <c r="BX165" s="149"/>
      <c r="BY165" s="149"/>
      <c r="BZ165" s="149"/>
      <c r="CA165" s="149"/>
      <c r="CB165" s="149"/>
      <c r="CC165" s="149"/>
      <c r="CD165" s="149"/>
      <c r="CE165" s="149"/>
      <c r="CF165" s="149"/>
      <c r="CG165" s="149"/>
      <c r="CH165" s="149"/>
      <c r="CI165" s="149"/>
      <c r="CJ165" s="149"/>
      <c r="CK165" s="149"/>
      <c r="CL165" s="149"/>
      <c r="CM165" s="149"/>
      <c r="CN165" s="149"/>
      <c r="CO165" s="149"/>
      <c r="CP165" s="149"/>
      <c r="CQ165" s="149"/>
      <c r="CR165" s="149"/>
      <c r="CS165" s="149"/>
    </row>
    <row r="166" spans="21:97" x14ac:dyDescent="0.25">
      <c r="U166" s="151"/>
      <c r="V166" s="151"/>
      <c r="W166" s="184"/>
      <c r="X166" s="184"/>
      <c r="Y166" s="184"/>
      <c r="Z166" s="184"/>
      <c r="AA166" s="184"/>
      <c r="AB166" s="184"/>
      <c r="AC166" s="184"/>
      <c r="AD166" s="149"/>
      <c r="AE166" s="151"/>
      <c r="AF166" s="149"/>
      <c r="AG166" s="149"/>
      <c r="AH166" s="149"/>
      <c r="AI166" s="149"/>
      <c r="AJ166" s="149"/>
      <c r="AK166" s="149"/>
      <c r="AL166" s="149"/>
      <c r="AM166" s="149"/>
      <c r="AN166" s="149"/>
      <c r="AO166" s="149"/>
      <c r="AP166" s="149"/>
      <c r="AQ166" s="149"/>
      <c r="AR166" s="149"/>
      <c r="AS166" s="149"/>
      <c r="AT166" s="149"/>
      <c r="AU166" s="149"/>
      <c r="AV166" s="149"/>
      <c r="AY166" s="139">
        <f t="shared" si="6"/>
        <v>0</v>
      </c>
      <c r="AZ166" s="139">
        <f>IF(BA166="",0,IFERROR(IF(VLOOKUP(BA166,BA$44:BA165,1,0)&gt;0,0,0),1))</f>
        <v>0</v>
      </c>
      <c r="BA166" s="140" t="str">
        <f>IF(DATOS!BT124=AW$45,DATOS!C124,"")</f>
        <v/>
      </c>
      <c r="BP166" s="149"/>
      <c r="BQ166" s="149"/>
      <c r="BR166" s="149"/>
      <c r="BS166" s="149"/>
      <c r="BT166" s="149"/>
      <c r="BU166" s="149"/>
      <c r="BV166" s="149"/>
      <c r="BW166" s="149"/>
      <c r="BX166" s="149"/>
      <c r="BY166" s="149"/>
      <c r="BZ166" s="149"/>
      <c r="CA166" s="149"/>
      <c r="CB166" s="149"/>
      <c r="CC166" s="149"/>
      <c r="CD166" s="149"/>
      <c r="CE166" s="149"/>
      <c r="CF166" s="149"/>
      <c r="CG166" s="149"/>
      <c r="CH166" s="149"/>
      <c r="CI166" s="149"/>
      <c r="CJ166" s="149"/>
      <c r="CK166" s="149"/>
      <c r="CL166" s="149"/>
      <c r="CM166" s="149"/>
      <c r="CN166" s="149"/>
      <c r="CO166" s="149"/>
      <c r="CP166" s="149"/>
      <c r="CQ166" s="149"/>
      <c r="CR166" s="149"/>
      <c r="CS166" s="149"/>
    </row>
    <row r="167" spans="21:97" x14ac:dyDescent="0.25">
      <c r="U167" s="151"/>
      <c r="V167" s="151"/>
      <c r="W167" s="184"/>
      <c r="X167" s="184"/>
      <c r="Y167" s="184"/>
      <c r="Z167" s="184"/>
      <c r="AA167" s="184"/>
      <c r="AB167" s="184"/>
      <c r="AC167" s="184"/>
      <c r="AD167" s="149"/>
      <c r="AE167" s="151"/>
      <c r="AF167" s="149"/>
      <c r="AG167" s="149"/>
      <c r="AH167" s="149"/>
      <c r="AI167" s="149"/>
      <c r="AJ167" s="149"/>
      <c r="AK167" s="149"/>
      <c r="AL167" s="149"/>
      <c r="AM167" s="149"/>
      <c r="AN167" s="149"/>
      <c r="AO167" s="149"/>
      <c r="AP167" s="149"/>
      <c r="AQ167" s="149"/>
      <c r="AR167" s="149"/>
      <c r="AS167" s="149"/>
      <c r="AT167" s="149"/>
      <c r="AU167" s="149"/>
      <c r="AV167" s="149"/>
      <c r="AY167" s="139">
        <f t="shared" si="6"/>
        <v>0</v>
      </c>
      <c r="AZ167" s="139">
        <f>IF(BA167="",0,IFERROR(IF(VLOOKUP(BA167,BA$44:BA166,1,0)&gt;0,0,0),1))</f>
        <v>0</v>
      </c>
      <c r="BA167" s="140" t="str">
        <f>IF(DATOS!BT125=AW$45,DATOS!C125,"")</f>
        <v/>
      </c>
      <c r="BP167" s="149"/>
      <c r="BQ167" s="149"/>
      <c r="BR167" s="149"/>
      <c r="BS167" s="149"/>
      <c r="BT167" s="149"/>
      <c r="BU167" s="149"/>
      <c r="BV167" s="149"/>
      <c r="BW167" s="149"/>
      <c r="BX167" s="149"/>
      <c r="BY167" s="149"/>
      <c r="BZ167" s="149"/>
      <c r="CA167" s="149"/>
      <c r="CB167" s="149"/>
      <c r="CC167" s="149"/>
      <c r="CD167" s="149"/>
      <c r="CE167" s="149"/>
      <c r="CF167" s="149"/>
      <c r="CG167" s="149"/>
      <c r="CH167" s="149"/>
      <c r="CI167" s="149"/>
      <c r="CJ167" s="149"/>
      <c r="CK167" s="149"/>
      <c r="CL167" s="149"/>
      <c r="CM167" s="149"/>
      <c r="CN167" s="149"/>
      <c r="CO167" s="149"/>
      <c r="CP167" s="149"/>
      <c r="CQ167" s="149"/>
      <c r="CR167" s="149"/>
      <c r="CS167" s="149"/>
    </row>
    <row r="168" spans="21:97" x14ac:dyDescent="0.25">
      <c r="U168" s="151"/>
      <c r="V168" s="151"/>
      <c r="W168" s="184"/>
      <c r="X168" s="184"/>
      <c r="Y168" s="184"/>
      <c r="Z168" s="184"/>
      <c r="AA168" s="184"/>
      <c r="AB168" s="184"/>
      <c r="AC168" s="184"/>
      <c r="AD168" s="149"/>
      <c r="AE168" s="151"/>
      <c r="AF168" s="149"/>
      <c r="AG168" s="149"/>
      <c r="AH168" s="149"/>
      <c r="AI168" s="149"/>
      <c r="AJ168" s="149"/>
      <c r="AK168" s="149"/>
      <c r="AL168" s="149"/>
      <c r="AM168" s="149"/>
      <c r="AN168" s="149"/>
      <c r="AO168" s="149"/>
      <c r="AP168" s="149"/>
      <c r="AQ168" s="149"/>
      <c r="AR168" s="149"/>
      <c r="AS168" s="149"/>
      <c r="AT168" s="149"/>
      <c r="AU168" s="149"/>
      <c r="AV168" s="149"/>
      <c r="AY168" s="139">
        <f t="shared" si="6"/>
        <v>0</v>
      </c>
      <c r="AZ168" s="139">
        <f>IF(BA168="",0,IFERROR(IF(VLOOKUP(BA168,BA$44:BA167,1,0)&gt;0,0,0),1))</f>
        <v>0</v>
      </c>
      <c r="BA168" s="140" t="str">
        <f>IF(DATOS!BT126=AW$45,DATOS!C126,"")</f>
        <v/>
      </c>
      <c r="BP168" s="149"/>
      <c r="BQ168" s="149"/>
      <c r="BR168" s="149"/>
      <c r="BS168" s="149"/>
      <c r="BT168" s="149"/>
      <c r="BU168" s="149"/>
      <c r="BV168" s="149"/>
      <c r="BW168" s="149"/>
      <c r="BX168" s="149"/>
      <c r="BY168" s="149"/>
      <c r="BZ168" s="149"/>
      <c r="CA168" s="149"/>
      <c r="CB168" s="149"/>
      <c r="CC168" s="149"/>
      <c r="CD168" s="149"/>
      <c r="CE168" s="149"/>
      <c r="CF168" s="149"/>
      <c r="CG168" s="149"/>
      <c r="CH168" s="149"/>
      <c r="CI168" s="149"/>
      <c r="CJ168" s="149"/>
      <c r="CK168" s="149"/>
      <c r="CL168" s="149"/>
      <c r="CM168" s="149"/>
      <c r="CN168" s="149"/>
      <c r="CO168" s="149"/>
      <c r="CP168" s="149"/>
      <c r="CQ168" s="149"/>
      <c r="CR168" s="149"/>
      <c r="CS168" s="149"/>
    </row>
    <row r="169" spans="21:97" x14ac:dyDescent="0.25">
      <c r="U169" s="151"/>
      <c r="V169" s="151"/>
      <c r="W169" s="184"/>
      <c r="X169" s="184"/>
      <c r="Y169" s="184"/>
      <c r="Z169" s="184"/>
      <c r="AA169" s="184"/>
      <c r="AB169" s="184"/>
      <c r="AC169" s="184"/>
      <c r="AD169" s="149"/>
      <c r="AE169" s="151"/>
      <c r="AF169" s="149"/>
      <c r="AG169" s="149"/>
      <c r="AH169" s="149"/>
      <c r="AI169" s="149"/>
      <c r="AJ169" s="149"/>
      <c r="AK169" s="149"/>
      <c r="AL169" s="149"/>
      <c r="AM169" s="149"/>
      <c r="AN169" s="149"/>
      <c r="AO169" s="149"/>
      <c r="AP169" s="149"/>
      <c r="AQ169" s="149"/>
      <c r="AR169" s="149"/>
      <c r="AS169" s="149"/>
      <c r="AT169" s="149"/>
      <c r="AU169" s="149"/>
      <c r="AV169" s="149"/>
      <c r="AY169" s="139">
        <f t="shared" si="6"/>
        <v>0</v>
      </c>
      <c r="AZ169" s="139">
        <f>IF(BA169="",0,IFERROR(IF(VLOOKUP(BA169,BA$44:BA168,1,0)&gt;0,0,0),1))</f>
        <v>0</v>
      </c>
      <c r="BA169" s="140" t="str">
        <f>IF(DATOS!BT127=AW$45,DATOS!C127,"")</f>
        <v/>
      </c>
      <c r="BP169" s="149"/>
      <c r="BQ169" s="149"/>
      <c r="BR169" s="149"/>
      <c r="BS169" s="149"/>
      <c r="BT169" s="149"/>
      <c r="BU169" s="149"/>
      <c r="BV169" s="149"/>
      <c r="BW169" s="149"/>
      <c r="BX169" s="149"/>
      <c r="BY169" s="149"/>
      <c r="BZ169" s="149"/>
      <c r="CA169" s="149"/>
      <c r="CB169" s="149"/>
      <c r="CC169" s="149"/>
      <c r="CD169" s="149"/>
      <c r="CE169" s="149"/>
      <c r="CF169" s="149"/>
      <c r="CG169" s="149"/>
      <c r="CH169" s="149"/>
      <c r="CI169" s="149"/>
      <c r="CJ169" s="149"/>
      <c r="CK169" s="149"/>
      <c r="CL169" s="149"/>
      <c r="CM169" s="149"/>
      <c r="CN169" s="149"/>
      <c r="CO169" s="149"/>
      <c r="CP169" s="149"/>
      <c r="CQ169" s="149"/>
      <c r="CR169" s="149"/>
      <c r="CS169" s="149"/>
    </row>
    <row r="170" spans="21:97" x14ac:dyDescent="0.25">
      <c r="U170" s="151"/>
      <c r="V170" s="151"/>
      <c r="W170" s="184"/>
      <c r="X170" s="184"/>
      <c r="Y170" s="184"/>
      <c r="Z170" s="184"/>
      <c r="AA170" s="184"/>
      <c r="AB170" s="184"/>
      <c r="AC170" s="184"/>
      <c r="AD170" s="149"/>
      <c r="AE170" s="151"/>
      <c r="AF170" s="149"/>
      <c r="AG170" s="149"/>
      <c r="AH170" s="149"/>
      <c r="AI170" s="149"/>
      <c r="AJ170" s="149"/>
      <c r="AK170" s="149"/>
      <c r="AL170" s="149"/>
      <c r="AM170" s="149"/>
      <c r="AN170" s="149"/>
      <c r="AO170" s="149"/>
      <c r="AP170" s="149"/>
      <c r="AQ170" s="149"/>
      <c r="AR170" s="149"/>
      <c r="AS170" s="149"/>
      <c r="AT170" s="149"/>
      <c r="AU170" s="149"/>
      <c r="AV170" s="149"/>
      <c r="AY170" s="139">
        <f t="shared" si="6"/>
        <v>0</v>
      </c>
      <c r="AZ170" s="139">
        <f>IF(BA170="",0,IFERROR(IF(VLOOKUP(BA170,BA$44:BA169,1,0)&gt;0,0,0),1))</f>
        <v>0</v>
      </c>
      <c r="BA170" s="140" t="str">
        <f>IF(DATOS!BT128=AW$45,DATOS!C128,"")</f>
        <v/>
      </c>
      <c r="BP170" s="149"/>
      <c r="BQ170" s="149"/>
      <c r="BR170" s="149"/>
      <c r="BS170" s="149"/>
      <c r="BT170" s="149"/>
      <c r="BU170" s="149"/>
      <c r="BV170" s="149"/>
      <c r="BW170" s="149"/>
      <c r="BX170" s="149"/>
      <c r="BY170" s="149"/>
      <c r="BZ170" s="149"/>
      <c r="CA170" s="149"/>
      <c r="CB170" s="149"/>
      <c r="CC170" s="149"/>
      <c r="CD170" s="149"/>
      <c r="CE170" s="149"/>
      <c r="CF170" s="149"/>
      <c r="CG170" s="149"/>
      <c r="CH170" s="149"/>
      <c r="CI170" s="149"/>
      <c r="CJ170" s="149"/>
      <c r="CK170" s="149"/>
      <c r="CL170" s="149"/>
      <c r="CM170" s="149"/>
      <c r="CN170" s="149"/>
      <c r="CO170" s="149"/>
      <c r="CP170" s="149"/>
      <c r="CQ170" s="149"/>
      <c r="CR170" s="149"/>
      <c r="CS170" s="149"/>
    </row>
    <row r="171" spans="21:97" x14ac:dyDescent="0.25">
      <c r="U171" s="151"/>
      <c r="V171" s="151"/>
      <c r="W171" s="184"/>
      <c r="X171" s="184"/>
      <c r="Y171" s="184"/>
      <c r="Z171" s="184"/>
      <c r="AA171" s="184"/>
      <c r="AB171" s="184"/>
      <c r="AC171" s="184"/>
      <c r="AD171" s="149"/>
      <c r="AE171" s="151"/>
      <c r="AF171" s="149"/>
      <c r="AG171" s="149"/>
      <c r="AH171" s="149"/>
      <c r="AI171" s="149"/>
      <c r="AJ171" s="149"/>
      <c r="AK171" s="149"/>
      <c r="AL171" s="149"/>
      <c r="AM171" s="149"/>
      <c r="AN171" s="149"/>
      <c r="AO171" s="149"/>
      <c r="AP171" s="149"/>
      <c r="AQ171" s="149"/>
      <c r="AR171" s="149"/>
      <c r="AS171" s="149"/>
      <c r="AT171" s="149"/>
      <c r="AU171" s="149"/>
      <c r="AV171" s="149"/>
      <c r="AY171" s="139">
        <f t="shared" si="6"/>
        <v>0</v>
      </c>
      <c r="AZ171" s="139">
        <f>IF(BA171="",0,IFERROR(IF(VLOOKUP(BA171,BA$44:BA170,1,0)&gt;0,0,0),1))</f>
        <v>0</v>
      </c>
      <c r="BA171" s="140" t="str">
        <f>IF(DATOS!BT129=AW$45,DATOS!C129,"")</f>
        <v/>
      </c>
      <c r="BP171" s="149"/>
      <c r="BQ171" s="149"/>
      <c r="BR171" s="149"/>
      <c r="BS171" s="149"/>
      <c r="BT171" s="149"/>
      <c r="BU171" s="149"/>
      <c r="BV171" s="149"/>
      <c r="BW171" s="149"/>
      <c r="BX171" s="149"/>
      <c r="BY171" s="149"/>
      <c r="BZ171" s="149"/>
      <c r="CA171" s="149"/>
      <c r="CB171" s="149"/>
      <c r="CC171" s="149"/>
      <c r="CD171" s="149"/>
      <c r="CE171" s="149"/>
      <c r="CF171" s="149"/>
      <c r="CG171" s="149"/>
      <c r="CH171" s="149"/>
      <c r="CI171" s="149"/>
      <c r="CJ171" s="149"/>
      <c r="CK171" s="149"/>
      <c r="CL171" s="149"/>
      <c r="CM171" s="149"/>
      <c r="CN171" s="149"/>
      <c r="CO171" s="149"/>
      <c r="CP171" s="149"/>
      <c r="CQ171" s="149"/>
      <c r="CR171" s="149"/>
      <c r="CS171" s="149"/>
    </row>
    <row r="172" spans="21:97" x14ac:dyDescent="0.25">
      <c r="U172" s="151"/>
      <c r="V172" s="151"/>
      <c r="W172" s="184"/>
      <c r="X172" s="184"/>
      <c r="Y172" s="184"/>
      <c r="Z172" s="184"/>
      <c r="AA172" s="184"/>
      <c r="AB172" s="184"/>
      <c r="AC172" s="184"/>
      <c r="AD172" s="149"/>
      <c r="AE172" s="151"/>
      <c r="AF172" s="149"/>
      <c r="AG172" s="149"/>
      <c r="AH172" s="149"/>
      <c r="AI172" s="149"/>
      <c r="AJ172" s="149"/>
      <c r="AK172" s="149"/>
      <c r="AL172" s="149"/>
      <c r="AM172" s="149"/>
      <c r="AN172" s="149"/>
      <c r="AO172" s="149"/>
      <c r="AP172" s="149"/>
      <c r="AQ172" s="149"/>
      <c r="AR172" s="149"/>
      <c r="AS172" s="149"/>
      <c r="AT172" s="149"/>
      <c r="AU172" s="149"/>
      <c r="AV172" s="149"/>
      <c r="AY172" s="139">
        <f t="shared" ref="AY172:AY235" si="8">AY171+AZ172</f>
        <v>0</v>
      </c>
      <c r="AZ172" s="139">
        <f>IF(BA172="",0,IFERROR(IF(VLOOKUP(BA172,BA$44:BA171,1,0)&gt;0,0,0),1))</f>
        <v>0</v>
      </c>
      <c r="BA172" s="140" t="str">
        <f>IF(DATOS!BT130=AW$45,DATOS!C130,"")</f>
        <v/>
      </c>
      <c r="BP172" s="149"/>
      <c r="BQ172" s="149"/>
      <c r="BR172" s="149"/>
      <c r="BS172" s="149"/>
      <c r="BT172" s="149"/>
      <c r="BU172" s="149"/>
      <c r="BV172" s="149"/>
      <c r="BW172" s="149"/>
      <c r="BX172" s="149"/>
      <c r="BY172" s="149"/>
      <c r="BZ172" s="149"/>
      <c r="CA172" s="149"/>
      <c r="CB172" s="149"/>
      <c r="CC172" s="149"/>
      <c r="CD172" s="149"/>
      <c r="CE172" s="149"/>
      <c r="CF172" s="149"/>
      <c r="CG172" s="149"/>
      <c r="CH172" s="149"/>
      <c r="CI172" s="149"/>
      <c r="CJ172" s="149"/>
      <c r="CK172" s="149"/>
      <c r="CL172" s="149"/>
      <c r="CM172" s="149"/>
      <c r="CN172" s="149"/>
      <c r="CO172" s="149"/>
      <c r="CP172" s="149"/>
      <c r="CQ172" s="149"/>
      <c r="CR172" s="149"/>
      <c r="CS172" s="149"/>
    </row>
    <row r="173" spans="21:97" x14ac:dyDescent="0.25">
      <c r="U173" s="151"/>
      <c r="V173" s="151"/>
      <c r="W173" s="184"/>
      <c r="X173" s="184"/>
      <c r="Y173" s="184"/>
      <c r="Z173" s="184"/>
      <c r="AA173" s="184"/>
      <c r="AB173" s="184"/>
      <c r="AC173" s="184"/>
      <c r="AD173" s="149"/>
      <c r="AE173" s="151"/>
      <c r="AF173" s="149"/>
      <c r="AG173" s="149"/>
      <c r="AH173" s="149"/>
      <c r="AI173" s="149"/>
      <c r="AJ173" s="149"/>
      <c r="AK173" s="149"/>
      <c r="AL173" s="149"/>
      <c r="AM173" s="149"/>
      <c r="AN173" s="149"/>
      <c r="AO173" s="149"/>
      <c r="AP173" s="149"/>
      <c r="AQ173" s="149"/>
      <c r="AR173" s="149"/>
      <c r="AS173" s="149"/>
      <c r="AT173" s="149"/>
      <c r="AU173" s="149"/>
      <c r="AV173" s="149"/>
      <c r="AY173" s="139">
        <f t="shared" si="8"/>
        <v>0</v>
      </c>
      <c r="AZ173" s="139">
        <f>IF(BA173="",0,IFERROR(IF(VLOOKUP(BA173,BA$44:BA172,1,0)&gt;0,0,0),1))</f>
        <v>0</v>
      </c>
      <c r="BA173" s="140" t="str">
        <f>IF(DATOS!BT131=AW$45,DATOS!C131,"")</f>
        <v/>
      </c>
      <c r="BP173" s="149"/>
      <c r="BQ173" s="149"/>
      <c r="BR173" s="149"/>
      <c r="BS173" s="149"/>
      <c r="BT173" s="149"/>
      <c r="BU173" s="149"/>
      <c r="BV173" s="149"/>
      <c r="BW173" s="149"/>
      <c r="BX173" s="149"/>
      <c r="BY173" s="149"/>
      <c r="BZ173" s="149"/>
      <c r="CA173" s="149"/>
      <c r="CB173" s="149"/>
      <c r="CC173" s="149"/>
      <c r="CD173" s="149"/>
      <c r="CE173" s="149"/>
      <c r="CF173" s="149"/>
      <c r="CG173" s="149"/>
      <c r="CH173" s="149"/>
      <c r="CI173" s="149"/>
      <c r="CJ173" s="149"/>
      <c r="CK173" s="149"/>
      <c r="CL173" s="149"/>
      <c r="CM173" s="149"/>
      <c r="CN173" s="149"/>
      <c r="CO173" s="149"/>
      <c r="CP173" s="149"/>
      <c r="CQ173" s="149"/>
      <c r="CR173" s="149"/>
      <c r="CS173" s="149"/>
    </row>
    <row r="174" spans="21:97" x14ac:dyDescent="0.25">
      <c r="U174" s="151"/>
      <c r="V174" s="151"/>
      <c r="W174" s="184"/>
      <c r="X174" s="184"/>
      <c r="Y174" s="184"/>
      <c r="Z174" s="184"/>
      <c r="AA174" s="184"/>
      <c r="AB174" s="184"/>
      <c r="AC174" s="184"/>
      <c r="AD174" s="149"/>
      <c r="AE174" s="151"/>
      <c r="AF174" s="149"/>
      <c r="AG174" s="149"/>
      <c r="AH174" s="149"/>
      <c r="AI174" s="149"/>
      <c r="AJ174" s="149"/>
      <c r="AK174" s="149"/>
      <c r="AL174" s="149"/>
      <c r="AM174" s="149"/>
      <c r="AN174" s="149"/>
      <c r="AO174" s="149"/>
      <c r="AP174" s="149"/>
      <c r="AQ174" s="149"/>
      <c r="AR174" s="149"/>
      <c r="AS174" s="149"/>
      <c r="AT174" s="149"/>
      <c r="AU174" s="149"/>
      <c r="AV174" s="149"/>
      <c r="AY174" s="139">
        <f t="shared" si="8"/>
        <v>0</v>
      </c>
      <c r="AZ174" s="139">
        <f>IF(BA174="",0,IFERROR(IF(VLOOKUP(BA174,BA$44:BA173,1,0)&gt;0,0,0),1))</f>
        <v>0</v>
      </c>
      <c r="BA174" s="140" t="str">
        <f>IF(DATOS!BT132=AW$45,DATOS!C132,"")</f>
        <v/>
      </c>
      <c r="BP174" s="149"/>
      <c r="BQ174" s="149"/>
      <c r="BR174" s="149"/>
      <c r="BS174" s="149"/>
      <c r="BT174" s="149"/>
      <c r="BU174" s="149"/>
      <c r="BV174" s="149"/>
      <c r="BW174" s="149"/>
      <c r="BX174" s="149"/>
      <c r="BY174" s="149"/>
      <c r="BZ174" s="149"/>
      <c r="CA174" s="149"/>
      <c r="CB174" s="149"/>
      <c r="CC174" s="149"/>
      <c r="CD174" s="149"/>
      <c r="CE174" s="149"/>
      <c r="CF174" s="149"/>
      <c r="CG174" s="149"/>
      <c r="CH174" s="149"/>
      <c r="CI174" s="149"/>
      <c r="CJ174" s="149"/>
      <c r="CK174" s="149"/>
      <c r="CL174" s="149"/>
      <c r="CM174" s="149"/>
      <c r="CN174" s="149"/>
      <c r="CO174" s="149"/>
      <c r="CP174" s="149"/>
      <c r="CQ174" s="149"/>
      <c r="CR174" s="149"/>
      <c r="CS174" s="149"/>
    </row>
    <row r="175" spans="21:97" x14ac:dyDescent="0.25">
      <c r="U175" s="151"/>
      <c r="V175" s="151"/>
      <c r="W175" s="184"/>
      <c r="X175" s="184"/>
      <c r="Y175" s="184"/>
      <c r="Z175" s="184"/>
      <c r="AA175" s="184"/>
      <c r="AB175" s="184"/>
      <c r="AC175" s="184"/>
      <c r="AD175" s="149"/>
      <c r="AE175" s="151"/>
      <c r="AF175" s="149"/>
      <c r="AG175" s="149"/>
      <c r="AH175" s="149"/>
      <c r="AI175" s="149"/>
      <c r="AJ175" s="149"/>
      <c r="AK175" s="149"/>
      <c r="AL175" s="149"/>
      <c r="AM175" s="149"/>
      <c r="AN175" s="149"/>
      <c r="AO175" s="149"/>
      <c r="AP175" s="149"/>
      <c r="AQ175" s="149"/>
      <c r="AR175" s="149"/>
      <c r="AS175" s="149"/>
      <c r="AT175" s="149"/>
      <c r="AU175" s="149"/>
      <c r="AV175" s="149"/>
      <c r="AY175" s="139">
        <f t="shared" si="8"/>
        <v>0</v>
      </c>
      <c r="AZ175" s="139">
        <f>IF(BA175="",0,IFERROR(IF(VLOOKUP(BA175,BA$44:BA174,1,0)&gt;0,0,0),1))</f>
        <v>0</v>
      </c>
      <c r="BA175" s="140" t="str">
        <f>IF(DATOS!BT133=AW$45,DATOS!C133,"")</f>
        <v/>
      </c>
      <c r="BP175" s="149"/>
      <c r="BQ175" s="149"/>
      <c r="BR175" s="149"/>
      <c r="BS175" s="149"/>
      <c r="BT175" s="149"/>
      <c r="BU175" s="149"/>
      <c r="BV175" s="149"/>
      <c r="BW175" s="149"/>
      <c r="BX175" s="149"/>
      <c r="BY175" s="149"/>
      <c r="BZ175" s="149"/>
      <c r="CA175" s="149"/>
      <c r="CB175" s="149"/>
      <c r="CC175" s="149"/>
      <c r="CD175" s="149"/>
      <c r="CE175" s="149"/>
      <c r="CF175" s="149"/>
      <c r="CG175" s="149"/>
      <c r="CH175" s="149"/>
      <c r="CI175" s="149"/>
      <c r="CJ175" s="149"/>
      <c r="CK175" s="149"/>
      <c r="CL175" s="149"/>
      <c r="CM175" s="149"/>
      <c r="CN175" s="149"/>
      <c r="CO175" s="149"/>
      <c r="CP175" s="149"/>
      <c r="CQ175" s="149"/>
      <c r="CR175" s="149"/>
      <c r="CS175" s="149"/>
    </row>
    <row r="176" spans="21:97" x14ac:dyDescent="0.25">
      <c r="U176" s="151"/>
      <c r="V176" s="151"/>
      <c r="W176" s="184"/>
      <c r="X176" s="184"/>
      <c r="Y176" s="184"/>
      <c r="Z176" s="184"/>
      <c r="AA176" s="184"/>
      <c r="AB176" s="184"/>
      <c r="AC176" s="184"/>
      <c r="AD176" s="149"/>
      <c r="AE176" s="151"/>
      <c r="AF176" s="149"/>
      <c r="AG176" s="149"/>
      <c r="AH176" s="149"/>
      <c r="AI176" s="149"/>
      <c r="AJ176" s="149"/>
      <c r="AK176" s="149"/>
      <c r="AL176" s="149"/>
      <c r="AM176" s="149"/>
      <c r="AN176" s="149"/>
      <c r="AO176" s="149"/>
      <c r="AP176" s="149"/>
      <c r="AQ176" s="149"/>
      <c r="AR176" s="149"/>
      <c r="AS176" s="149"/>
      <c r="AT176" s="149"/>
      <c r="AU176" s="149"/>
      <c r="AV176" s="149"/>
      <c r="AY176" s="139">
        <f t="shared" si="8"/>
        <v>0</v>
      </c>
      <c r="AZ176" s="139">
        <f>IF(BA176="",0,IFERROR(IF(VLOOKUP(BA176,BA$44:BA175,1,0)&gt;0,0,0),1))</f>
        <v>0</v>
      </c>
      <c r="BA176" s="140" t="str">
        <f>IF(DATOS!BT134=AW$45,DATOS!C134,"")</f>
        <v/>
      </c>
      <c r="BP176" s="149"/>
      <c r="BQ176" s="149"/>
      <c r="BR176" s="149"/>
      <c r="BS176" s="149"/>
      <c r="BT176" s="149"/>
      <c r="BU176" s="149"/>
      <c r="BV176" s="149"/>
      <c r="BW176" s="149"/>
      <c r="BX176" s="149"/>
      <c r="BY176" s="149"/>
      <c r="BZ176" s="149"/>
      <c r="CA176" s="149"/>
      <c r="CB176" s="149"/>
      <c r="CC176" s="149"/>
      <c r="CD176" s="149"/>
      <c r="CE176" s="149"/>
      <c r="CF176" s="149"/>
      <c r="CG176" s="149"/>
      <c r="CH176" s="149"/>
      <c r="CI176" s="149"/>
      <c r="CJ176" s="149"/>
      <c r="CK176" s="149"/>
      <c r="CL176" s="149"/>
      <c r="CM176" s="149"/>
      <c r="CN176" s="149"/>
      <c r="CO176" s="149"/>
      <c r="CP176" s="149"/>
      <c r="CQ176" s="149"/>
      <c r="CR176" s="149"/>
      <c r="CS176" s="149"/>
    </row>
    <row r="177" spans="21:97" x14ac:dyDescent="0.25">
      <c r="U177" s="151"/>
      <c r="V177" s="151"/>
      <c r="W177" s="184"/>
      <c r="X177" s="184"/>
      <c r="Y177" s="184"/>
      <c r="Z177" s="184"/>
      <c r="AA177" s="184"/>
      <c r="AB177" s="184"/>
      <c r="AC177" s="184"/>
      <c r="AD177" s="149"/>
      <c r="AE177" s="151"/>
      <c r="AF177" s="149"/>
      <c r="AG177" s="149"/>
      <c r="AH177" s="149"/>
      <c r="AI177" s="149"/>
      <c r="AJ177" s="149"/>
      <c r="AK177" s="149"/>
      <c r="AL177" s="149"/>
      <c r="AM177" s="149"/>
      <c r="AN177" s="149"/>
      <c r="AO177" s="149"/>
      <c r="AP177" s="149"/>
      <c r="AQ177" s="149"/>
      <c r="AR177" s="149"/>
      <c r="AS177" s="149"/>
      <c r="AT177" s="149"/>
      <c r="AU177" s="149"/>
      <c r="AV177" s="149"/>
      <c r="AY177" s="139">
        <f t="shared" si="8"/>
        <v>0</v>
      </c>
      <c r="AZ177" s="139">
        <f>IF(BA177="",0,IFERROR(IF(VLOOKUP(BA177,BA$44:BA176,1,0)&gt;0,0,0),1))</f>
        <v>0</v>
      </c>
      <c r="BA177" s="140" t="str">
        <f>IF(DATOS!BT135=AW$45,DATOS!C135,"")</f>
        <v/>
      </c>
      <c r="BP177" s="149"/>
      <c r="BQ177" s="149"/>
      <c r="BR177" s="149"/>
      <c r="BS177" s="149"/>
      <c r="BT177" s="149"/>
      <c r="BU177" s="149"/>
      <c r="BV177" s="149"/>
      <c r="BW177" s="149"/>
      <c r="BX177" s="149"/>
      <c r="BY177" s="149"/>
      <c r="BZ177" s="149"/>
      <c r="CA177" s="149"/>
      <c r="CB177" s="149"/>
      <c r="CC177" s="149"/>
      <c r="CD177" s="149"/>
      <c r="CE177" s="149"/>
      <c r="CF177" s="149"/>
      <c r="CG177" s="149"/>
      <c r="CH177" s="149"/>
      <c r="CI177" s="149"/>
      <c r="CJ177" s="149"/>
      <c r="CK177" s="149"/>
      <c r="CL177" s="149"/>
      <c r="CM177" s="149"/>
      <c r="CN177" s="149"/>
      <c r="CO177" s="149"/>
      <c r="CP177" s="149"/>
      <c r="CQ177" s="149"/>
      <c r="CR177" s="149"/>
      <c r="CS177" s="149"/>
    </row>
    <row r="178" spans="21:97" x14ac:dyDescent="0.25">
      <c r="U178" s="151"/>
      <c r="V178" s="151"/>
      <c r="W178" s="184"/>
      <c r="X178" s="184"/>
      <c r="Y178" s="184"/>
      <c r="Z178" s="184"/>
      <c r="AA178" s="184"/>
      <c r="AB178" s="184"/>
      <c r="AC178" s="184"/>
      <c r="AD178" s="149"/>
      <c r="AE178" s="151"/>
      <c r="AF178" s="149"/>
      <c r="AG178" s="149"/>
      <c r="AH178" s="149"/>
      <c r="AI178" s="149"/>
      <c r="AJ178" s="149"/>
      <c r="AK178" s="149"/>
      <c r="AL178" s="149"/>
      <c r="AM178" s="149"/>
      <c r="AN178" s="149"/>
      <c r="AO178" s="149"/>
      <c r="AP178" s="149"/>
      <c r="AQ178" s="149"/>
      <c r="AR178" s="149"/>
      <c r="AS178" s="149"/>
      <c r="AT178" s="149"/>
      <c r="AU178" s="149"/>
      <c r="AV178" s="149"/>
      <c r="AY178" s="139">
        <f t="shared" si="8"/>
        <v>0</v>
      </c>
      <c r="AZ178" s="139">
        <f>IF(BA178="",0,IFERROR(IF(VLOOKUP(BA178,BA$44:BA177,1,0)&gt;0,0,0),1))</f>
        <v>0</v>
      </c>
      <c r="BA178" s="140" t="str">
        <f>IF(DATOS!BT136=AW$45,DATOS!C136,"")</f>
        <v/>
      </c>
      <c r="BP178" s="149"/>
      <c r="BQ178" s="149"/>
      <c r="BR178" s="149"/>
      <c r="BS178" s="149"/>
      <c r="BT178" s="149"/>
      <c r="BU178" s="149"/>
      <c r="BV178" s="149"/>
      <c r="BW178" s="149"/>
      <c r="BX178" s="149"/>
      <c r="BY178" s="149"/>
      <c r="BZ178" s="149"/>
      <c r="CA178" s="149"/>
      <c r="CB178" s="149"/>
      <c r="CC178" s="149"/>
      <c r="CD178" s="149"/>
      <c r="CE178" s="149"/>
      <c r="CF178" s="149"/>
      <c r="CG178" s="149"/>
      <c r="CH178" s="149"/>
      <c r="CI178" s="149"/>
      <c r="CJ178" s="149"/>
      <c r="CK178" s="149"/>
      <c r="CL178" s="149"/>
      <c r="CM178" s="149"/>
      <c r="CN178" s="149"/>
      <c r="CO178" s="149"/>
      <c r="CP178" s="149"/>
      <c r="CQ178" s="149"/>
      <c r="CR178" s="149"/>
      <c r="CS178" s="149"/>
    </row>
    <row r="179" spans="21:97" x14ac:dyDescent="0.25">
      <c r="U179" s="151"/>
      <c r="V179" s="151"/>
      <c r="W179" s="184"/>
      <c r="X179" s="184"/>
      <c r="Y179" s="184"/>
      <c r="Z179" s="184"/>
      <c r="AA179" s="184"/>
      <c r="AB179" s="184"/>
      <c r="AC179" s="184"/>
      <c r="AD179" s="149"/>
      <c r="AE179" s="151"/>
      <c r="AF179" s="149"/>
      <c r="AG179" s="149"/>
      <c r="AH179" s="149"/>
      <c r="AI179" s="149"/>
      <c r="AJ179" s="149"/>
      <c r="AK179" s="149"/>
      <c r="AL179" s="149"/>
      <c r="AM179" s="149"/>
      <c r="AN179" s="149"/>
      <c r="AO179" s="149"/>
      <c r="AP179" s="149"/>
      <c r="AQ179" s="149"/>
      <c r="AR179" s="149"/>
      <c r="AS179" s="149"/>
      <c r="AT179" s="149"/>
      <c r="AU179" s="149"/>
      <c r="AV179" s="149"/>
      <c r="AY179" s="139">
        <f t="shared" si="8"/>
        <v>0</v>
      </c>
      <c r="AZ179" s="139">
        <f>IF(BA179="",0,IFERROR(IF(VLOOKUP(BA179,BA$44:BA178,1,0)&gt;0,0,0),1))</f>
        <v>0</v>
      </c>
      <c r="BA179" s="140" t="str">
        <f>IF(DATOS!BT137=AW$45,DATOS!C137,"")</f>
        <v/>
      </c>
      <c r="BP179" s="149"/>
      <c r="BQ179" s="149"/>
      <c r="BR179" s="149"/>
      <c r="BS179" s="149"/>
      <c r="BT179" s="149"/>
      <c r="BU179" s="149"/>
      <c r="BV179" s="149"/>
      <c r="BW179" s="149"/>
      <c r="BX179" s="149"/>
      <c r="BY179" s="149"/>
      <c r="BZ179" s="149"/>
      <c r="CA179" s="149"/>
      <c r="CB179" s="149"/>
      <c r="CC179" s="149"/>
      <c r="CD179" s="149"/>
      <c r="CE179" s="149"/>
      <c r="CF179" s="149"/>
      <c r="CG179" s="149"/>
      <c r="CH179" s="149"/>
      <c r="CI179" s="149"/>
      <c r="CJ179" s="149"/>
      <c r="CK179" s="149"/>
      <c r="CL179" s="149"/>
      <c r="CM179" s="149"/>
      <c r="CN179" s="149"/>
      <c r="CO179" s="149"/>
      <c r="CP179" s="149"/>
      <c r="CQ179" s="149"/>
      <c r="CR179" s="149"/>
      <c r="CS179" s="149"/>
    </row>
    <row r="180" spans="21:97" x14ac:dyDescent="0.25">
      <c r="U180" s="151"/>
      <c r="V180" s="151"/>
      <c r="W180" s="184"/>
      <c r="X180" s="184"/>
      <c r="Y180" s="184"/>
      <c r="Z180" s="184"/>
      <c r="AA180" s="184"/>
      <c r="AB180" s="184"/>
      <c r="AC180" s="184"/>
      <c r="AD180" s="149"/>
      <c r="AE180" s="151"/>
      <c r="AF180" s="149"/>
      <c r="AG180" s="149"/>
      <c r="AH180" s="149"/>
      <c r="AI180" s="149"/>
      <c r="AJ180" s="149"/>
      <c r="AK180" s="149"/>
      <c r="AL180" s="149"/>
      <c r="AM180" s="149"/>
      <c r="AN180" s="149"/>
      <c r="AO180" s="149"/>
      <c r="AP180" s="149"/>
      <c r="AQ180" s="149"/>
      <c r="AR180" s="149"/>
      <c r="AS180" s="149"/>
      <c r="AT180" s="149"/>
      <c r="AU180" s="149"/>
      <c r="AV180" s="149"/>
      <c r="AY180" s="139">
        <f t="shared" si="8"/>
        <v>0</v>
      </c>
      <c r="AZ180" s="139">
        <f>IF(BA180="",0,IFERROR(IF(VLOOKUP(BA180,BA$44:BA179,1,0)&gt;0,0,0),1))</f>
        <v>0</v>
      </c>
      <c r="BA180" s="140" t="str">
        <f>IF(DATOS!BT138=AW$45,DATOS!C138,"")</f>
        <v/>
      </c>
      <c r="BP180" s="149"/>
      <c r="BQ180" s="149"/>
      <c r="BR180" s="149"/>
      <c r="BS180" s="149"/>
      <c r="BT180" s="149"/>
      <c r="BU180" s="149"/>
      <c r="BV180" s="149"/>
      <c r="BW180" s="149"/>
      <c r="BX180" s="149"/>
      <c r="BY180" s="149"/>
      <c r="BZ180" s="149"/>
      <c r="CA180" s="149"/>
      <c r="CB180" s="149"/>
      <c r="CC180" s="149"/>
      <c r="CD180" s="149"/>
      <c r="CE180" s="149"/>
      <c r="CF180" s="149"/>
      <c r="CG180" s="149"/>
      <c r="CH180" s="149"/>
      <c r="CI180" s="149"/>
      <c r="CJ180" s="149"/>
      <c r="CK180" s="149"/>
      <c r="CL180" s="149"/>
      <c r="CM180" s="149"/>
      <c r="CN180" s="149"/>
      <c r="CO180" s="149"/>
      <c r="CP180" s="149"/>
      <c r="CQ180" s="149"/>
      <c r="CR180" s="149"/>
      <c r="CS180" s="149"/>
    </row>
    <row r="181" spans="21:97" x14ac:dyDescent="0.25">
      <c r="U181" s="151"/>
      <c r="V181" s="151"/>
      <c r="W181" s="184"/>
      <c r="X181" s="184"/>
      <c r="Y181" s="184"/>
      <c r="Z181" s="184"/>
      <c r="AA181" s="184"/>
      <c r="AB181" s="184"/>
      <c r="AC181" s="184"/>
      <c r="AD181" s="149"/>
      <c r="AE181" s="151"/>
      <c r="AF181" s="149"/>
      <c r="AG181" s="149"/>
      <c r="AH181" s="149"/>
      <c r="AI181" s="149"/>
      <c r="AJ181" s="149"/>
      <c r="AK181" s="149"/>
      <c r="AL181" s="149"/>
      <c r="AM181" s="149"/>
      <c r="AN181" s="149"/>
      <c r="AO181" s="149"/>
      <c r="AP181" s="149"/>
      <c r="AQ181" s="149"/>
      <c r="AR181" s="149"/>
      <c r="AS181" s="149"/>
      <c r="AT181" s="149"/>
      <c r="AU181" s="149"/>
      <c r="AV181" s="149"/>
      <c r="AY181" s="139">
        <f t="shared" si="8"/>
        <v>0</v>
      </c>
      <c r="AZ181" s="139">
        <f>IF(BA181="",0,IFERROR(IF(VLOOKUP(BA181,BA$44:BA180,1,0)&gt;0,0,0),1))</f>
        <v>0</v>
      </c>
      <c r="BA181" s="140" t="str">
        <f>IF(DATOS!BT139=AW$45,DATOS!C139,"")</f>
        <v/>
      </c>
      <c r="BP181" s="149"/>
      <c r="BQ181" s="149"/>
      <c r="BR181" s="149"/>
      <c r="BS181" s="149"/>
      <c r="BT181" s="149"/>
      <c r="BU181" s="149"/>
      <c r="BV181" s="149"/>
      <c r="BW181" s="149"/>
      <c r="BX181" s="149"/>
      <c r="BY181" s="149"/>
      <c r="BZ181" s="149"/>
      <c r="CA181" s="149"/>
      <c r="CB181" s="149"/>
      <c r="CC181" s="149"/>
      <c r="CD181" s="149"/>
      <c r="CE181" s="149"/>
      <c r="CF181" s="149"/>
      <c r="CG181" s="149"/>
      <c r="CH181" s="149"/>
      <c r="CI181" s="149"/>
      <c r="CJ181" s="149"/>
      <c r="CK181" s="149"/>
      <c r="CL181" s="149"/>
      <c r="CM181" s="149"/>
      <c r="CN181" s="149"/>
      <c r="CO181" s="149"/>
      <c r="CP181" s="149"/>
      <c r="CQ181" s="149"/>
      <c r="CR181" s="149"/>
      <c r="CS181" s="149"/>
    </row>
    <row r="182" spans="21:97" x14ac:dyDescent="0.25">
      <c r="U182" s="151"/>
      <c r="V182" s="151"/>
      <c r="W182" s="184"/>
      <c r="X182" s="184"/>
      <c r="Y182" s="184"/>
      <c r="Z182" s="184"/>
      <c r="AA182" s="184"/>
      <c r="AB182" s="184"/>
      <c r="AC182" s="184"/>
      <c r="AD182" s="149"/>
      <c r="AE182" s="151"/>
      <c r="AF182" s="149"/>
      <c r="AG182" s="149"/>
      <c r="AH182" s="149"/>
      <c r="AI182" s="149"/>
      <c r="AJ182" s="149"/>
      <c r="AK182" s="149"/>
      <c r="AL182" s="149"/>
      <c r="AM182" s="149"/>
      <c r="AN182" s="149"/>
      <c r="AO182" s="149"/>
      <c r="AP182" s="149"/>
      <c r="AQ182" s="149"/>
      <c r="AR182" s="149"/>
      <c r="AS182" s="149"/>
      <c r="AT182" s="149"/>
      <c r="AU182" s="149"/>
      <c r="AV182" s="149"/>
      <c r="AY182" s="139">
        <f t="shared" si="8"/>
        <v>0</v>
      </c>
      <c r="AZ182" s="139">
        <f>IF(BA182="",0,IFERROR(IF(VLOOKUP(BA182,BA$44:BA181,1,0)&gt;0,0,0),1))</f>
        <v>0</v>
      </c>
      <c r="BA182" s="140" t="str">
        <f>IF(DATOS!BT140=AW$45,DATOS!C140,"")</f>
        <v/>
      </c>
      <c r="BP182" s="149"/>
      <c r="BQ182" s="149"/>
      <c r="BR182" s="149"/>
      <c r="BS182" s="149"/>
      <c r="BT182" s="149"/>
      <c r="BU182" s="149"/>
      <c r="BV182" s="149"/>
      <c r="BW182" s="149"/>
      <c r="BX182" s="149"/>
      <c r="BY182" s="149"/>
      <c r="BZ182" s="149"/>
      <c r="CA182" s="149"/>
      <c r="CB182" s="149"/>
      <c r="CC182" s="149"/>
      <c r="CD182" s="149"/>
      <c r="CE182" s="149"/>
      <c r="CF182" s="149"/>
      <c r="CG182" s="149"/>
      <c r="CH182" s="149"/>
      <c r="CI182" s="149"/>
      <c r="CJ182" s="149"/>
      <c r="CK182" s="149"/>
      <c r="CL182" s="149"/>
      <c r="CM182" s="149"/>
      <c r="CN182" s="149"/>
      <c r="CO182" s="149"/>
      <c r="CP182" s="149"/>
      <c r="CQ182" s="149"/>
      <c r="CR182" s="149"/>
      <c r="CS182" s="149"/>
    </row>
    <row r="183" spans="21:97" x14ac:dyDescent="0.25">
      <c r="U183" s="151"/>
      <c r="V183" s="151"/>
      <c r="W183" s="184"/>
      <c r="X183" s="184"/>
      <c r="Y183" s="184"/>
      <c r="Z183" s="184"/>
      <c r="AA183" s="184"/>
      <c r="AB183" s="184"/>
      <c r="AC183" s="184"/>
      <c r="AD183" s="149"/>
      <c r="AE183" s="151"/>
      <c r="AF183" s="149"/>
      <c r="AG183" s="149"/>
      <c r="AH183" s="149"/>
      <c r="AI183" s="149"/>
      <c r="AJ183" s="149"/>
      <c r="AK183" s="149"/>
      <c r="AL183" s="149"/>
      <c r="AM183" s="149"/>
      <c r="AN183" s="149"/>
      <c r="AO183" s="149"/>
      <c r="AP183" s="149"/>
      <c r="AQ183" s="149"/>
      <c r="AR183" s="149"/>
      <c r="AS183" s="149"/>
      <c r="AT183" s="149"/>
      <c r="AU183" s="149"/>
      <c r="AV183" s="149"/>
      <c r="AY183" s="139">
        <f t="shared" si="8"/>
        <v>0</v>
      </c>
      <c r="AZ183" s="139">
        <f>IF(BA183="",0,IFERROR(IF(VLOOKUP(BA183,BA$44:BA182,1,0)&gt;0,0,0),1))</f>
        <v>0</v>
      </c>
      <c r="BA183" s="140" t="str">
        <f>IF(DATOS!BT141=AW$45,DATOS!C141,"")</f>
        <v/>
      </c>
      <c r="BP183" s="149"/>
      <c r="BQ183" s="149"/>
      <c r="BR183" s="149"/>
      <c r="BS183" s="149"/>
      <c r="BT183" s="149"/>
      <c r="BU183" s="149"/>
      <c r="BV183" s="149"/>
      <c r="BW183" s="149"/>
      <c r="BX183" s="149"/>
      <c r="BY183" s="149"/>
      <c r="BZ183" s="149"/>
      <c r="CA183" s="149"/>
      <c r="CB183" s="149"/>
      <c r="CC183" s="149"/>
      <c r="CD183" s="149"/>
      <c r="CE183" s="149"/>
      <c r="CF183" s="149"/>
      <c r="CG183" s="149"/>
      <c r="CH183" s="149"/>
      <c r="CI183" s="149"/>
      <c r="CJ183" s="149"/>
      <c r="CK183" s="149"/>
      <c r="CL183" s="149"/>
      <c r="CM183" s="149"/>
      <c r="CN183" s="149"/>
      <c r="CO183" s="149"/>
      <c r="CP183" s="149"/>
      <c r="CQ183" s="149"/>
      <c r="CR183" s="149"/>
      <c r="CS183" s="149"/>
    </row>
    <row r="184" spans="21:97" x14ac:dyDescent="0.25">
      <c r="U184" s="139"/>
      <c r="V184" s="139"/>
      <c r="W184" s="139"/>
      <c r="X184" s="139"/>
      <c r="Y184" s="139"/>
      <c r="Z184" s="139"/>
      <c r="AA184" s="139"/>
      <c r="AB184" s="139"/>
      <c r="AC184" s="139"/>
      <c r="AE184" s="139"/>
      <c r="AH184" s="149"/>
      <c r="AI184" s="149"/>
      <c r="AJ184" s="149"/>
      <c r="AK184" s="149"/>
      <c r="AL184" s="149"/>
      <c r="AM184" s="149"/>
      <c r="AN184" s="149"/>
      <c r="AO184" s="149"/>
      <c r="AP184" s="149"/>
      <c r="AQ184" s="149"/>
      <c r="AR184" s="149"/>
      <c r="AS184" s="149"/>
      <c r="AT184" s="149"/>
      <c r="AU184" s="149"/>
      <c r="AV184" s="149"/>
      <c r="AY184" s="139">
        <f t="shared" si="8"/>
        <v>0</v>
      </c>
      <c r="AZ184" s="139">
        <f>IF(BA184="",0,IFERROR(IF(VLOOKUP(BA184,BA$44:BA183,1,0)&gt;0,0,0),1))</f>
        <v>0</v>
      </c>
      <c r="BA184" s="140" t="str">
        <f>IF(DATOS!BT142=AW$45,DATOS!C142,"")</f>
        <v/>
      </c>
      <c r="BP184" s="149"/>
      <c r="BQ184" s="149"/>
      <c r="BR184" s="149"/>
      <c r="BS184" s="149"/>
      <c r="BT184" s="149"/>
      <c r="BU184" s="149"/>
      <c r="BV184" s="149"/>
      <c r="BW184" s="149"/>
      <c r="BX184" s="149"/>
      <c r="BY184" s="149"/>
      <c r="BZ184" s="149"/>
      <c r="CA184" s="149"/>
      <c r="CB184" s="149"/>
      <c r="CC184" s="149"/>
      <c r="CD184" s="149"/>
      <c r="CE184" s="149"/>
      <c r="CF184" s="149"/>
      <c r="CG184" s="149"/>
      <c r="CH184" s="149"/>
      <c r="CI184" s="149"/>
      <c r="CJ184" s="149"/>
      <c r="CK184" s="149"/>
      <c r="CL184" s="149"/>
      <c r="CM184" s="149"/>
      <c r="CN184" s="149"/>
      <c r="CO184" s="149"/>
      <c r="CP184" s="149"/>
      <c r="CQ184" s="149"/>
      <c r="CR184" s="149"/>
      <c r="CS184" s="149"/>
    </row>
    <row r="185" spans="21:97" x14ac:dyDescent="0.25">
      <c r="U185" s="151"/>
      <c r="V185" s="151"/>
      <c r="W185" s="184"/>
      <c r="X185" s="184"/>
      <c r="Y185" s="184"/>
      <c r="Z185" s="184"/>
      <c r="AA185" s="184"/>
      <c r="AB185" s="184"/>
      <c r="AC185" s="184"/>
      <c r="AD185" s="149"/>
      <c r="AE185" s="151"/>
      <c r="AF185" s="149"/>
      <c r="AG185" s="149"/>
      <c r="AH185" s="149"/>
      <c r="AI185" s="149"/>
      <c r="AJ185" s="149"/>
      <c r="AK185" s="149"/>
      <c r="AL185" s="149"/>
      <c r="AM185" s="149"/>
      <c r="AN185" s="149"/>
      <c r="AO185" s="149"/>
      <c r="AP185" s="149"/>
      <c r="AQ185" s="149"/>
      <c r="AR185" s="149"/>
      <c r="AS185" s="149"/>
      <c r="AT185" s="149"/>
      <c r="AU185" s="149"/>
      <c r="AV185" s="149"/>
      <c r="AY185" s="139">
        <f t="shared" si="8"/>
        <v>0</v>
      </c>
      <c r="AZ185" s="139">
        <f>IF(BA185="",0,IFERROR(IF(VLOOKUP(BA185,BA$44:BA184,1,0)&gt;0,0,0),1))</f>
        <v>0</v>
      </c>
      <c r="BA185" s="140" t="str">
        <f>IF(DATOS!BT143=AW$45,DATOS!C143,"")</f>
        <v/>
      </c>
      <c r="BP185" s="149"/>
      <c r="BQ185" s="149"/>
      <c r="BR185" s="149"/>
      <c r="BS185" s="149"/>
      <c r="BT185" s="149"/>
      <c r="BU185" s="149"/>
      <c r="BV185" s="149"/>
      <c r="BW185" s="149"/>
      <c r="BX185" s="149"/>
      <c r="BY185" s="149"/>
      <c r="BZ185" s="149"/>
      <c r="CA185" s="149"/>
      <c r="CB185" s="149"/>
      <c r="CC185" s="149"/>
      <c r="CD185" s="149"/>
      <c r="CE185" s="149"/>
      <c r="CF185" s="149"/>
      <c r="CG185" s="149"/>
      <c r="CH185" s="149"/>
      <c r="CI185" s="149"/>
      <c r="CJ185" s="149"/>
      <c r="CK185" s="149"/>
      <c r="CL185" s="149"/>
      <c r="CM185" s="149"/>
      <c r="CN185" s="149"/>
      <c r="CO185" s="149"/>
      <c r="CP185" s="149"/>
      <c r="CQ185" s="149"/>
      <c r="CR185" s="149"/>
      <c r="CS185" s="149"/>
    </row>
    <row r="186" spans="21:97" x14ac:dyDescent="0.25">
      <c r="U186" s="151"/>
      <c r="V186" s="151"/>
      <c r="W186" s="184"/>
      <c r="X186" s="184"/>
      <c r="Y186" s="184"/>
      <c r="Z186" s="184"/>
      <c r="AA186" s="184"/>
      <c r="AB186" s="184"/>
      <c r="AC186" s="184"/>
      <c r="AD186" s="149"/>
      <c r="AE186" s="151"/>
      <c r="AF186" s="149"/>
      <c r="AG186" s="149"/>
      <c r="AH186" s="149"/>
      <c r="AI186" s="149"/>
      <c r="AJ186" s="149"/>
      <c r="AK186" s="149"/>
      <c r="AL186" s="149"/>
      <c r="AM186" s="149"/>
      <c r="AN186" s="149"/>
      <c r="AO186" s="149"/>
      <c r="AP186" s="149"/>
      <c r="AQ186" s="149"/>
      <c r="AR186" s="149"/>
      <c r="AS186" s="149"/>
      <c r="AT186" s="149"/>
      <c r="AU186" s="149"/>
      <c r="AV186" s="149"/>
      <c r="AY186" s="139">
        <f t="shared" si="8"/>
        <v>0</v>
      </c>
      <c r="AZ186" s="139">
        <f>IF(BA186="",0,IFERROR(IF(VLOOKUP(BA186,BA$44:BA185,1,0)&gt;0,0,0),1))</f>
        <v>0</v>
      </c>
      <c r="BA186" s="140" t="str">
        <f>IF(DATOS!BT144=AW$45,DATOS!C144,"")</f>
        <v/>
      </c>
      <c r="BP186" s="149"/>
      <c r="BQ186" s="149"/>
      <c r="BR186" s="149"/>
      <c r="BS186" s="149"/>
      <c r="BT186" s="149"/>
      <c r="BU186" s="149"/>
      <c r="BV186" s="149"/>
      <c r="BW186" s="149"/>
      <c r="BX186" s="149"/>
      <c r="BY186" s="149"/>
      <c r="BZ186" s="149"/>
      <c r="CA186" s="149"/>
      <c r="CB186" s="149"/>
      <c r="CC186" s="149"/>
      <c r="CD186" s="149"/>
      <c r="CE186" s="149"/>
      <c r="CF186" s="149"/>
      <c r="CG186" s="149"/>
      <c r="CH186" s="149"/>
      <c r="CI186" s="149"/>
      <c r="CJ186" s="149"/>
      <c r="CK186" s="149"/>
      <c r="CL186" s="149"/>
      <c r="CM186" s="149"/>
      <c r="CN186" s="149"/>
      <c r="CO186" s="149"/>
      <c r="CP186" s="149"/>
      <c r="CQ186" s="149"/>
      <c r="CR186" s="149"/>
      <c r="CS186" s="149"/>
    </row>
    <row r="187" spans="21:97" x14ac:dyDescent="0.25">
      <c r="U187" s="151"/>
      <c r="V187" s="151"/>
      <c r="W187" s="184"/>
      <c r="X187" s="184"/>
      <c r="Y187" s="184"/>
      <c r="Z187" s="184"/>
      <c r="AA187" s="184"/>
      <c r="AB187" s="184"/>
      <c r="AC187" s="184"/>
      <c r="AD187" s="149"/>
      <c r="AE187" s="151"/>
      <c r="AF187" s="149"/>
      <c r="AG187" s="149"/>
      <c r="AH187" s="149"/>
      <c r="AI187" s="149"/>
      <c r="AJ187" s="149"/>
      <c r="AK187" s="149"/>
      <c r="AL187" s="149"/>
      <c r="AM187" s="149"/>
      <c r="AN187" s="149"/>
      <c r="AO187" s="149"/>
      <c r="AP187" s="149"/>
      <c r="AQ187" s="149"/>
      <c r="AR187" s="149"/>
      <c r="AS187" s="149"/>
      <c r="AT187" s="149"/>
      <c r="AU187" s="149"/>
      <c r="AV187" s="149"/>
      <c r="AY187" s="139">
        <f t="shared" si="8"/>
        <v>0</v>
      </c>
      <c r="AZ187" s="139">
        <f>IF(BA187="",0,IFERROR(IF(VLOOKUP(BA187,BA$44:BA186,1,0)&gt;0,0,0),1))</f>
        <v>0</v>
      </c>
      <c r="BA187" s="140" t="str">
        <f>IF(DATOS!BT145=AW$45,DATOS!C145,"")</f>
        <v/>
      </c>
      <c r="BP187" s="149"/>
      <c r="BQ187" s="149"/>
      <c r="BR187" s="149"/>
      <c r="BS187" s="149"/>
      <c r="BT187" s="149"/>
      <c r="BU187" s="149"/>
      <c r="BV187" s="149"/>
      <c r="BW187" s="149"/>
      <c r="BX187" s="149"/>
      <c r="BY187" s="149"/>
      <c r="BZ187" s="149"/>
      <c r="CA187" s="149"/>
      <c r="CB187" s="149"/>
      <c r="CC187" s="149"/>
      <c r="CD187" s="149"/>
      <c r="CE187" s="149"/>
      <c r="CF187" s="149"/>
      <c r="CG187" s="149"/>
      <c r="CH187" s="149"/>
      <c r="CI187" s="149"/>
      <c r="CJ187" s="149"/>
      <c r="CK187" s="149"/>
      <c r="CL187" s="149"/>
      <c r="CM187" s="149"/>
      <c r="CN187" s="149"/>
      <c r="CO187" s="149"/>
      <c r="CP187" s="149"/>
      <c r="CQ187" s="149"/>
      <c r="CR187" s="149"/>
      <c r="CS187" s="149"/>
    </row>
    <row r="188" spans="21:97" x14ac:dyDescent="0.25">
      <c r="U188" s="151"/>
      <c r="V188" s="151"/>
      <c r="W188" s="184"/>
      <c r="X188" s="184"/>
      <c r="Y188" s="184"/>
      <c r="Z188" s="184"/>
      <c r="AA188" s="184"/>
      <c r="AB188" s="184"/>
      <c r="AC188" s="184"/>
      <c r="AD188" s="149"/>
      <c r="AE188" s="151"/>
      <c r="AF188" s="149"/>
      <c r="AG188" s="149"/>
      <c r="AH188" s="149"/>
      <c r="AI188" s="149"/>
      <c r="AJ188" s="149"/>
      <c r="AK188" s="149"/>
      <c r="AL188" s="149"/>
      <c r="AM188" s="149"/>
      <c r="AN188" s="149"/>
      <c r="AO188" s="149"/>
      <c r="AP188" s="149"/>
      <c r="AQ188" s="149"/>
      <c r="AR188" s="149"/>
      <c r="AS188" s="149"/>
      <c r="AT188" s="149"/>
      <c r="AU188" s="149"/>
      <c r="AV188" s="149"/>
      <c r="AY188" s="139">
        <f t="shared" si="8"/>
        <v>0</v>
      </c>
      <c r="AZ188" s="139">
        <f>IF(BA188="",0,IFERROR(IF(VLOOKUP(BA188,BA$44:BA187,1,0)&gt;0,0,0),1))</f>
        <v>0</v>
      </c>
      <c r="BA188" s="140" t="str">
        <f>IF(DATOS!BT146=AW$45,DATOS!C146,"")</f>
        <v/>
      </c>
      <c r="BP188" s="149"/>
      <c r="BQ188" s="149"/>
      <c r="BR188" s="149"/>
      <c r="BS188" s="149"/>
      <c r="BT188" s="149"/>
      <c r="BU188" s="149"/>
      <c r="BV188" s="149"/>
      <c r="BW188" s="149"/>
      <c r="BX188" s="149"/>
      <c r="BY188" s="149"/>
      <c r="BZ188" s="149"/>
      <c r="CA188" s="149"/>
      <c r="CB188" s="149"/>
      <c r="CC188" s="149"/>
      <c r="CD188" s="149"/>
      <c r="CE188" s="149"/>
      <c r="CF188" s="149"/>
      <c r="CG188" s="149"/>
      <c r="CH188" s="149"/>
      <c r="CI188" s="149"/>
      <c r="CJ188" s="149"/>
      <c r="CK188" s="149"/>
      <c r="CL188" s="149"/>
      <c r="CM188" s="149"/>
      <c r="CN188" s="149"/>
      <c r="CO188" s="149"/>
      <c r="CP188" s="149"/>
      <c r="CQ188" s="149"/>
      <c r="CR188" s="149"/>
      <c r="CS188" s="149"/>
    </row>
    <row r="189" spans="21:97" x14ac:dyDescent="0.25">
      <c r="U189" s="151"/>
      <c r="V189" s="151"/>
      <c r="W189" s="184"/>
      <c r="X189" s="184"/>
      <c r="Y189" s="184"/>
      <c r="Z189" s="184"/>
      <c r="AA189" s="184"/>
      <c r="AB189" s="184"/>
      <c r="AC189" s="184"/>
      <c r="AD189" s="149"/>
      <c r="AE189" s="151"/>
      <c r="AF189" s="149"/>
      <c r="AG189" s="149"/>
      <c r="AH189" s="149"/>
      <c r="AI189" s="149"/>
      <c r="AJ189" s="149"/>
      <c r="AK189" s="149"/>
      <c r="AL189" s="149"/>
      <c r="AM189" s="149"/>
      <c r="AN189" s="149"/>
      <c r="AO189" s="149"/>
      <c r="AP189" s="149"/>
      <c r="AQ189" s="149"/>
      <c r="AR189" s="149"/>
      <c r="AS189" s="149"/>
      <c r="AT189" s="149"/>
      <c r="AU189" s="149"/>
      <c r="AV189" s="149"/>
      <c r="AY189" s="139">
        <f t="shared" si="8"/>
        <v>0</v>
      </c>
      <c r="AZ189" s="139">
        <f>IF(BA189="",0,IFERROR(IF(VLOOKUP(BA189,BA$44:BA188,1,0)&gt;0,0,0),1))</f>
        <v>0</v>
      </c>
      <c r="BA189" s="140" t="str">
        <f>IF(DATOS!BT147=AW$45,DATOS!C147,"")</f>
        <v/>
      </c>
    </row>
    <row r="190" spans="21:97" x14ac:dyDescent="0.25">
      <c r="U190" s="151"/>
      <c r="V190" s="151"/>
      <c r="W190" s="184"/>
      <c r="X190" s="184"/>
      <c r="Y190" s="184"/>
      <c r="Z190" s="184"/>
      <c r="AA190" s="184"/>
      <c r="AB190" s="184"/>
      <c r="AC190" s="184"/>
      <c r="AD190" s="149"/>
      <c r="AE190" s="151"/>
      <c r="AF190" s="149"/>
      <c r="AG190" s="149"/>
      <c r="AH190" s="149"/>
      <c r="AI190" s="149"/>
      <c r="AJ190" s="149"/>
      <c r="AK190" s="149"/>
      <c r="AL190" s="149"/>
      <c r="AM190" s="149"/>
      <c r="AN190" s="149"/>
      <c r="AO190" s="149"/>
      <c r="AP190" s="149"/>
      <c r="AQ190" s="149"/>
      <c r="AR190" s="149"/>
      <c r="AS190" s="149"/>
      <c r="AT190" s="149"/>
      <c r="AU190" s="149"/>
      <c r="AV190" s="149"/>
      <c r="AY190" s="139">
        <f t="shared" si="8"/>
        <v>0</v>
      </c>
      <c r="AZ190" s="139">
        <f>IF(BA190="",0,IFERROR(IF(VLOOKUP(BA190,BA$44:BA189,1,0)&gt;0,0,0),1))</f>
        <v>0</v>
      </c>
      <c r="BA190" s="140" t="str">
        <f>IF(DATOS!BT148=AW$45,DATOS!C148,"")</f>
        <v/>
      </c>
    </row>
    <row r="191" spans="21:97" x14ac:dyDescent="0.25">
      <c r="U191" s="151"/>
      <c r="V191" s="151"/>
      <c r="W191" s="184"/>
      <c r="X191" s="184"/>
      <c r="Y191" s="184"/>
      <c r="Z191" s="184"/>
      <c r="AA191" s="184"/>
      <c r="AB191" s="184"/>
      <c r="AC191" s="184"/>
      <c r="AD191" s="149"/>
      <c r="AE191" s="151"/>
      <c r="AF191" s="149"/>
      <c r="AG191" s="149"/>
      <c r="AH191" s="149"/>
      <c r="AI191" s="149"/>
      <c r="AJ191" s="149"/>
      <c r="AK191" s="149"/>
      <c r="AL191" s="149"/>
      <c r="AM191" s="149"/>
      <c r="AN191" s="149"/>
      <c r="AO191" s="149"/>
      <c r="AP191" s="149"/>
      <c r="AQ191" s="149"/>
      <c r="AR191" s="149"/>
      <c r="AS191" s="149"/>
      <c r="AT191" s="149"/>
      <c r="AU191" s="149"/>
      <c r="AV191" s="149"/>
      <c r="AY191" s="139">
        <f t="shared" si="8"/>
        <v>0</v>
      </c>
      <c r="AZ191" s="139">
        <f>IF(BA191="",0,IFERROR(IF(VLOOKUP(BA191,BA$44:BA190,1,0)&gt;0,0,0),1))</f>
        <v>0</v>
      </c>
      <c r="BA191" s="140" t="str">
        <f>IF(DATOS!BT149=AW$45,DATOS!C149,"")</f>
        <v/>
      </c>
    </row>
    <row r="192" spans="21:97" x14ac:dyDescent="0.25">
      <c r="U192" s="151"/>
      <c r="V192" s="151"/>
      <c r="W192" s="184"/>
      <c r="X192" s="184"/>
      <c r="Y192" s="184"/>
      <c r="Z192" s="184"/>
      <c r="AA192" s="184"/>
      <c r="AB192" s="184"/>
      <c r="AC192" s="184"/>
      <c r="AD192" s="149"/>
      <c r="AE192" s="151"/>
      <c r="AF192" s="149"/>
      <c r="AG192" s="149"/>
      <c r="AH192" s="149"/>
      <c r="AI192" s="149"/>
      <c r="AJ192" s="149"/>
      <c r="AK192" s="149"/>
      <c r="AL192" s="149"/>
      <c r="AM192" s="149"/>
      <c r="AN192" s="149"/>
      <c r="AO192" s="149"/>
      <c r="AP192" s="149"/>
      <c r="AQ192" s="149"/>
      <c r="AR192" s="149"/>
      <c r="AS192" s="149"/>
      <c r="AT192" s="149"/>
      <c r="AU192" s="149"/>
      <c r="AV192" s="149"/>
      <c r="AY192" s="139">
        <f t="shared" si="8"/>
        <v>0</v>
      </c>
      <c r="AZ192" s="139">
        <f>IF(BA192="",0,IFERROR(IF(VLOOKUP(BA192,BA$44:BA191,1,0)&gt;0,0,0),1))</f>
        <v>0</v>
      </c>
      <c r="BA192" s="140" t="str">
        <f>IF(DATOS!BT150=AW$45,DATOS!C150,"")</f>
        <v/>
      </c>
    </row>
    <row r="193" spans="21:53" x14ac:dyDescent="0.25">
      <c r="U193" s="151"/>
      <c r="V193" s="151"/>
      <c r="W193" s="184"/>
      <c r="X193" s="184"/>
      <c r="Y193" s="184"/>
      <c r="Z193" s="184"/>
      <c r="AA193" s="184"/>
      <c r="AB193" s="184"/>
      <c r="AC193" s="184"/>
      <c r="AD193" s="149"/>
      <c r="AE193" s="151"/>
      <c r="AF193" s="149"/>
      <c r="AG193" s="149"/>
      <c r="AH193" s="149"/>
      <c r="AI193" s="149"/>
      <c r="AJ193" s="149"/>
      <c r="AK193" s="149"/>
      <c r="AL193" s="149"/>
      <c r="AM193" s="149"/>
      <c r="AN193" s="149"/>
      <c r="AO193" s="149"/>
      <c r="AP193" s="149"/>
      <c r="AQ193" s="149"/>
      <c r="AR193" s="149"/>
      <c r="AS193" s="149"/>
      <c r="AT193" s="149"/>
      <c r="AU193" s="149"/>
      <c r="AV193" s="149"/>
      <c r="AY193" s="139">
        <f t="shared" si="8"/>
        <v>0</v>
      </c>
      <c r="AZ193" s="139">
        <f>IF(BA193="",0,IFERROR(IF(VLOOKUP(BA193,BA$44:BA192,1,0)&gt;0,0,0),1))</f>
        <v>0</v>
      </c>
      <c r="BA193" s="140" t="str">
        <f>IF(DATOS!BT151=AW$45,DATOS!C151,"")</f>
        <v/>
      </c>
    </row>
    <row r="194" spans="21:53" x14ac:dyDescent="0.25">
      <c r="U194" s="151"/>
      <c r="V194" s="151"/>
      <c r="W194" s="184"/>
      <c r="X194" s="184"/>
      <c r="Y194" s="184"/>
      <c r="Z194" s="184"/>
      <c r="AA194" s="184"/>
      <c r="AB194" s="184"/>
      <c r="AC194" s="184"/>
      <c r="AD194" s="149"/>
      <c r="AE194" s="151"/>
      <c r="AF194" s="149"/>
      <c r="AG194" s="149"/>
      <c r="AH194" s="149"/>
      <c r="AI194" s="149"/>
      <c r="AJ194" s="149"/>
      <c r="AK194" s="149"/>
      <c r="AL194" s="149"/>
      <c r="AM194" s="149"/>
      <c r="AN194" s="149"/>
      <c r="AO194" s="149"/>
      <c r="AP194" s="149"/>
      <c r="AQ194" s="149"/>
      <c r="AR194" s="149"/>
      <c r="AS194" s="149"/>
      <c r="AT194" s="149"/>
      <c r="AU194" s="149"/>
      <c r="AV194" s="149"/>
      <c r="AY194" s="139">
        <f t="shared" si="8"/>
        <v>0</v>
      </c>
      <c r="AZ194" s="139">
        <f>IF(BA194="",0,IFERROR(IF(VLOOKUP(BA194,BA$44:BA193,1,0)&gt;0,0,0),1))</f>
        <v>0</v>
      </c>
      <c r="BA194" s="140" t="str">
        <f>IF(DATOS!BT152=AW$45,DATOS!C152,"")</f>
        <v/>
      </c>
    </row>
    <row r="195" spans="21:53" x14ac:dyDescent="0.25">
      <c r="U195" s="151"/>
      <c r="V195" s="151"/>
      <c r="W195" s="184"/>
      <c r="X195" s="184"/>
      <c r="Y195" s="184"/>
      <c r="Z195" s="184"/>
      <c r="AA195" s="184"/>
      <c r="AB195" s="184"/>
      <c r="AC195" s="184"/>
      <c r="AD195" s="149"/>
      <c r="AE195" s="151"/>
      <c r="AF195" s="149"/>
      <c r="AG195" s="149"/>
      <c r="AH195" s="149"/>
      <c r="AI195" s="149"/>
      <c r="AJ195" s="149"/>
      <c r="AK195" s="149"/>
      <c r="AL195" s="149"/>
      <c r="AM195" s="149"/>
      <c r="AN195" s="149"/>
      <c r="AO195" s="149"/>
      <c r="AP195" s="149"/>
      <c r="AQ195" s="149"/>
      <c r="AR195" s="149"/>
      <c r="AS195" s="149"/>
      <c r="AT195" s="149"/>
      <c r="AU195" s="149"/>
      <c r="AV195" s="149"/>
      <c r="AY195" s="139">
        <f t="shared" si="8"/>
        <v>0</v>
      </c>
      <c r="AZ195" s="139">
        <f>IF(BA195="",0,IFERROR(IF(VLOOKUP(BA195,BA$44:BA194,1,0)&gt;0,0,0),1))</f>
        <v>0</v>
      </c>
      <c r="BA195" s="140" t="str">
        <f>IF(DATOS!BT153=AW$45,DATOS!C153,"")</f>
        <v/>
      </c>
    </row>
    <row r="196" spans="21:53" x14ac:dyDescent="0.25">
      <c r="U196" s="151"/>
      <c r="V196" s="151"/>
      <c r="W196" s="184"/>
      <c r="X196" s="184"/>
      <c r="Y196" s="184"/>
      <c r="Z196" s="184"/>
      <c r="AA196" s="184"/>
      <c r="AB196" s="184"/>
      <c r="AC196" s="184"/>
      <c r="AD196" s="149"/>
      <c r="AE196" s="151"/>
      <c r="AF196" s="149"/>
      <c r="AG196" s="149"/>
      <c r="AH196" s="149"/>
      <c r="AI196" s="149"/>
      <c r="AJ196" s="149"/>
      <c r="AK196" s="149"/>
      <c r="AL196" s="149"/>
      <c r="AM196" s="149"/>
      <c r="AN196" s="149"/>
      <c r="AO196" s="149"/>
      <c r="AP196" s="149"/>
      <c r="AQ196" s="149"/>
      <c r="AR196" s="149"/>
      <c r="AS196" s="149"/>
      <c r="AT196" s="149"/>
      <c r="AU196" s="149"/>
      <c r="AV196" s="149"/>
      <c r="AY196" s="139">
        <f t="shared" si="8"/>
        <v>0</v>
      </c>
      <c r="AZ196" s="139">
        <f>IF(BA196="",0,IFERROR(IF(VLOOKUP(BA196,BA$44:BA195,1,0)&gt;0,0,0),1))</f>
        <v>0</v>
      </c>
      <c r="BA196" s="140" t="str">
        <f>IF(DATOS!BT154=AW$45,DATOS!C154,"")</f>
        <v/>
      </c>
    </row>
    <row r="197" spans="21:53" x14ac:dyDescent="0.25">
      <c r="U197" s="151"/>
      <c r="V197" s="151"/>
      <c r="W197" s="184"/>
      <c r="X197" s="184"/>
      <c r="Y197" s="184"/>
      <c r="Z197" s="184"/>
      <c r="AA197" s="184"/>
      <c r="AB197" s="184"/>
      <c r="AC197" s="184"/>
      <c r="AD197" s="149"/>
      <c r="AE197" s="151"/>
      <c r="AF197" s="149"/>
      <c r="AG197" s="149"/>
      <c r="AH197" s="149"/>
      <c r="AI197" s="149"/>
      <c r="AJ197" s="149"/>
      <c r="AK197" s="149"/>
      <c r="AL197" s="149"/>
      <c r="AM197" s="149"/>
      <c r="AN197" s="149"/>
      <c r="AO197" s="149"/>
      <c r="AP197" s="149"/>
      <c r="AQ197" s="149"/>
      <c r="AR197" s="149"/>
      <c r="AS197" s="149"/>
      <c r="AT197" s="149"/>
      <c r="AU197" s="149"/>
      <c r="AV197" s="149"/>
      <c r="AY197" s="139">
        <f t="shared" si="8"/>
        <v>0</v>
      </c>
      <c r="AZ197" s="139">
        <f>IF(BA197="",0,IFERROR(IF(VLOOKUP(BA197,BA$44:BA196,1,0)&gt;0,0,0),1))</f>
        <v>0</v>
      </c>
      <c r="BA197" s="140" t="str">
        <f>IF(DATOS!BT155=AW$45,DATOS!C155,"")</f>
        <v/>
      </c>
    </row>
    <row r="198" spans="21:53" x14ac:dyDescent="0.25">
      <c r="U198" s="151"/>
      <c r="V198" s="151"/>
      <c r="W198" s="184"/>
      <c r="X198" s="184"/>
      <c r="Y198" s="184"/>
      <c r="Z198" s="184"/>
      <c r="AA198" s="184"/>
      <c r="AB198" s="184"/>
      <c r="AC198" s="184"/>
      <c r="AD198" s="149"/>
      <c r="AE198" s="151"/>
      <c r="AF198" s="149"/>
      <c r="AG198" s="149"/>
      <c r="AH198" s="149"/>
      <c r="AI198" s="149"/>
      <c r="AJ198" s="149"/>
      <c r="AK198" s="149"/>
      <c r="AL198" s="149"/>
      <c r="AM198" s="149"/>
      <c r="AN198" s="149"/>
      <c r="AO198" s="149"/>
      <c r="AP198" s="149"/>
      <c r="AQ198" s="149"/>
      <c r="AR198" s="149"/>
      <c r="AS198" s="149"/>
      <c r="AT198" s="149"/>
      <c r="AU198" s="149"/>
      <c r="AV198" s="149"/>
      <c r="AY198" s="139">
        <f t="shared" si="8"/>
        <v>0</v>
      </c>
      <c r="AZ198" s="139">
        <f>IF(BA198="",0,IFERROR(IF(VLOOKUP(BA198,BA$44:BA197,1,0)&gt;0,0,0),1))</f>
        <v>0</v>
      </c>
      <c r="BA198" s="140" t="str">
        <f>IF(DATOS!BT156=AW$45,DATOS!C156,"")</f>
        <v/>
      </c>
    </row>
    <row r="199" spans="21:53" x14ac:dyDescent="0.25">
      <c r="U199" s="151"/>
      <c r="V199" s="151"/>
      <c r="W199" s="184"/>
      <c r="X199" s="184"/>
      <c r="Y199" s="184"/>
      <c r="Z199" s="184"/>
      <c r="AA199" s="184"/>
      <c r="AB199" s="184"/>
      <c r="AC199" s="184"/>
      <c r="AD199" s="149"/>
      <c r="AE199" s="151"/>
      <c r="AF199" s="149"/>
      <c r="AG199" s="149"/>
      <c r="AH199" s="149"/>
      <c r="AI199" s="149"/>
      <c r="AJ199" s="149"/>
      <c r="AK199" s="149"/>
      <c r="AL199" s="149"/>
      <c r="AM199" s="149"/>
      <c r="AN199" s="149"/>
      <c r="AO199" s="149"/>
      <c r="AP199" s="149"/>
      <c r="AQ199" s="149"/>
      <c r="AR199" s="149"/>
      <c r="AS199" s="149"/>
      <c r="AT199" s="149"/>
      <c r="AU199" s="149"/>
      <c r="AV199" s="149"/>
      <c r="AY199" s="139">
        <f t="shared" si="8"/>
        <v>0</v>
      </c>
      <c r="AZ199" s="139">
        <f>IF(BA199="",0,IFERROR(IF(VLOOKUP(BA199,BA$44:BA198,1,0)&gt;0,0,0),1))</f>
        <v>0</v>
      </c>
      <c r="BA199" s="140" t="str">
        <f>IF(DATOS!BT157=AW$45,DATOS!C157,"")</f>
        <v/>
      </c>
    </row>
    <row r="200" spans="21:53" x14ac:dyDescent="0.25">
      <c r="U200" s="151"/>
      <c r="V200" s="151"/>
      <c r="W200" s="184"/>
      <c r="X200" s="184"/>
      <c r="Y200" s="184"/>
      <c r="Z200" s="184"/>
      <c r="AA200" s="184"/>
      <c r="AB200" s="184"/>
      <c r="AC200" s="184"/>
      <c r="AD200" s="149"/>
      <c r="AE200" s="151"/>
      <c r="AF200" s="149"/>
      <c r="AG200" s="149"/>
      <c r="AH200" s="149"/>
      <c r="AI200" s="149"/>
      <c r="AJ200" s="149"/>
      <c r="AK200" s="149"/>
      <c r="AL200" s="149"/>
      <c r="AM200" s="149"/>
      <c r="AN200" s="149"/>
      <c r="AO200" s="149"/>
      <c r="AP200" s="149"/>
      <c r="AQ200" s="149"/>
      <c r="AR200" s="149"/>
      <c r="AS200" s="149"/>
      <c r="AT200" s="149"/>
      <c r="AU200" s="149"/>
      <c r="AV200" s="149"/>
      <c r="AY200" s="139">
        <f t="shared" si="8"/>
        <v>0</v>
      </c>
      <c r="AZ200" s="139">
        <f>IF(BA200="",0,IFERROR(IF(VLOOKUP(BA200,BA$44:BA199,1,0)&gt;0,0,0),1))</f>
        <v>0</v>
      </c>
      <c r="BA200" s="140" t="str">
        <f>IF(DATOS!BT158=AW$45,DATOS!C158,"")</f>
        <v/>
      </c>
    </row>
    <row r="201" spans="21:53" x14ac:dyDescent="0.25">
      <c r="U201" s="151"/>
      <c r="V201" s="151"/>
      <c r="W201" s="184"/>
      <c r="X201" s="184"/>
      <c r="Y201" s="184"/>
      <c r="Z201" s="184"/>
      <c r="AA201" s="184"/>
      <c r="AB201" s="184"/>
      <c r="AC201" s="184"/>
      <c r="AD201" s="149"/>
      <c r="AE201" s="151"/>
      <c r="AF201" s="149"/>
      <c r="AG201" s="149"/>
      <c r="AH201" s="149"/>
      <c r="AI201" s="149"/>
      <c r="AJ201" s="149"/>
      <c r="AK201" s="149"/>
      <c r="AL201" s="149"/>
      <c r="AM201" s="149"/>
      <c r="AN201" s="149"/>
      <c r="AO201" s="149"/>
      <c r="AP201" s="149"/>
      <c r="AQ201" s="149"/>
      <c r="AR201" s="149"/>
      <c r="AS201" s="149"/>
      <c r="AT201" s="149"/>
      <c r="AU201" s="149"/>
      <c r="AV201" s="149"/>
      <c r="AY201" s="139">
        <f t="shared" si="8"/>
        <v>0</v>
      </c>
      <c r="AZ201" s="139">
        <f>IF(BA201="",0,IFERROR(IF(VLOOKUP(BA201,BA$44:BA200,1,0)&gt;0,0,0),1))</f>
        <v>0</v>
      </c>
      <c r="BA201" s="140" t="str">
        <f>IF(DATOS!BT159=AW$45,DATOS!C159,"")</f>
        <v/>
      </c>
    </row>
    <row r="202" spans="21:53" x14ac:dyDescent="0.25">
      <c r="U202" s="151"/>
      <c r="V202" s="151"/>
      <c r="W202" s="184"/>
      <c r="X202" s="184"/>
      <c r="Y202" s="184"/>
      <c r="Z202" s="184"/>
      <c r="AA202" s="184"/>
      <c r="AB202" s="184"/>
      <c r="AC202" s="184"/>
      <c r="AD202" s="149"/>
      <c r="AE202" s="151"/>
      <c r="AF202" s="149"/>
      <c r="AG202" s="149"/>
      <c r="AH202" s="149"/>
      <c r="AI202" s="149"/>
      <c r="AJ202" s="149"/>
      <c r="AK202" s="149"/>
      <c r="AL202" s="149"/>
      <c r="AM202" s="149"/>
      <c r="AN202" s="149"/>
      <c r="AO202" s="149"/>
      <c r="AP202" s="149"/>
      <c r="AQ202" s="149"/>
      <c r="AR202" s="149"/>
      <c r="AS202" s="149"/>
      <c r="AT202" s="149"/>
      <c r="AU202" s="149"/>
      <c r="AV202" s="149"/>
      <c r="AY202" s="139">
        <f t="shared" si="8"/>
        <v>0</v>
      </c>
      <c r="AZ202" s="139">
        <f>IF(BA202="",0,IFERROR(IF(VLOOKUP(BA202,BA$44:BA201,1,0)&gt;0,0,0),1))</f>
        <v>0</v>
      </c>
      <c r="BA202" s="140" t="str">
        <f>IF(DATOS!BT160=AW$45,DATOS!C160,"")</f>
        <v/>
      </c>
    </row>
    <row r="203" spans="21:53" x14ac:dyDescent="0.25">
      <c r="U203" s="151"/>
      <c r="V203" s="151"/>
      <c r="W203" s="184"/>
      <c r="X203" s="184"/>
      <c r="Y203" s="184"/>
      <c r="Z203" s="184"/>
      <c r="AA203" s="184"/>
      <c r="AB203" s="184"/>
      <c r="AC203" s="184"/>
      <c r="AD203" s="149"/>
      <c r="AE203" s="151"/>
      <c r="AF203" s="149"/>
      <c r="AG203" s="149"/>
      <c r="AH203" s="149"/>
      <c r="AI203" s="149"/>
      <c r="AJ203" s="149"/>
      <c r="AK203" s="149"/>
      <c r="AL203" s="149"/>
      <c r="AM203" s="149"/>
      <c r="AN203" s="149"/>
      <c r="AO203" s="149"/>
      <c r="AP203" s="149"/>
      <c r="AQ203" s="149"/>
      <c r="AR203" s="149"/>
      <c r="AS203" s="149"/>
      <c r="AT203" s="149"/>
      <c r="AU203" s="149"/>
      <c r="AV203" s="149"/>
      <c r="AY203" s="139">
        <f t="shared" si="8"/>
        <v>0</v>
      </c>
      <c r="AZ203" s="139">
        <f>IF(BA203="",0,IFERROR(IF(VLOOKUP(BA203,BA$44:BA202,1,0)&gt;0,0,0),1))</f>
        <v>0</v>
      </c>
      <c r="BA203" s="140" t="str">
        <f>IF(DATOS!BT161=AW$45,DATOS!C161,"")</f>
        <v/>
      </c>
    </row>
    <row r="204" spans="21:53" x14ac:dyDescent="0.25">
      <c r="U204" s="151"/>
      <c r="V204" s="151"/>
      <c r="W204" s="184"/>
      <c r="X204" s="184"/>
      <c r="Y204" s="184"/>
      <c r="Z204" s="184"/>
      <c r="AA204" s="184"/>
      <c r="AB204" s="184"/>
      <c r="AC204" s="184"/>
      <c r="AD204" s="149"/>
      <c r="AE204" s="151"/>
      <c r="AF204" s="149"/>
      <c r="AG204" s="149"/>
      <c r="AH204" s="149"/>
      <c r="AI204" s="149"/>
      <c r="AJ204" s="149"/>
      <c r="AK204" s="149"/>
      <c r="AL204" s="149"/>
      <c r="AM204" s="149"/>
      <c r="AN204" s="149"/>
      <c r="AO204" s="149"/>
      <c r="AP204" s="149"/>
      <c r="AQ204" s="149"/>
      <c r="AR204" s="149"/>
      <c r="AS204" s="149"/>
      <c r="AT204" s="149"/>
      <c r="AU204" s="149"/>
      <c r="AV204" s="149"/>
      <c r="AY204" s="139">
        <f t="shared" si="8"/>
        <v>0</v>
      </c>
      <c r="AZ204" s="139">
        <f>IF(BA204="",0,IFERROR(IF(VLOOKUP(BA204,BA$44:BA203,1,0)&gt;0,0,0),1))</f>
        <v>0</v>
      </c>
      <c r="BA204" s="140" t="str">
        <f>IF(DATOS!BT162=AW$45,DATOS!C162,"")</f>
        <v/>
      </c>
    </row>
    <row r="205" spans="21:53" x14ac:dyDescent="0.25">
      <c r="U205" s="151"/>
      <c r="V205" s="151"/>
      <c r="W205" s="184"/>
      <c r="X205" s="184"/>
      <c r="Y205" s="184"/>
      <c r="Z205" s="184"/>
      <c r="AA205" s="184"/>
      <c r="AB205" s="184"/>
      <c r="AC205" s="184"/>
      <c r="AD205" s="149"/>
      <c r="AE205" s="151"/>
      <c r="AF205" s="149"/>
      <c r="AG205" s="149"/>
      <c r="AH205" s="149"/>
      <c r="AI205" s="149"/>
      <c r="AJ205" s="149"/>
      <c r="AK205" s="149"/>
      <c r="AL205" s="149"/>
      <c r="AM205" s="149"/>
      <c r="AN205" s="149"/>
      <c r="AO205" s="149"/>
      <c r="AP205" s="149"/>
      <c r="AQ205" s="149"/>
      <c r="AR205" s="149"/>
      <c r="AS205" s="149"/>
      <c r="AT205" s="149"/>
      <c r="AU205" s="149"/>
      <c r="AV205" s="149"/>
      <c r="AY205" s="139">
        <f t="shared" si="8"/>
        <v>0</v>
      </c>
      <c r="AZ205" s="139">
        <f>IF(BA205="",0,IFERROR(IF(VLOOKUP(BA205,BA$44:BA204,1,0)&gt;0,0,0),1))</f>
        <v>0</v>
      </c>
      <c r="BA205" s="140" t="str">
        <f>IF(DATOS!BT163=AW$45,DATOS!C163,"")</f>
        <v/>
      </c>
    </row>
    <row r="206" spans="21:53" x14ac:dyDescent="0.25">
      <c r="U206" s="151"/>
      <c r="V206" s="151"/>
      <c r="W206" s="184"/>
      <c r="X206" s="184"/>
      <c r="Y206" s="184"/>
      <c r="Z206" s="184"/>
      <c r="AA206" s="184"/>
      <c r="AB206" s="184"/>
      <c r="AC206" s="184"/>
      <c r="AD206" s="149"/>
      <c r="AE206" s="151"/>
      <c r="AF206" s="149"/>
      <c r="AG206" s="149"/>
      <c r="AH206" s="149"/>
      <c r="AI206" s="149"/>
      <c r="AJ206" s="149"/>
      <c r="AK206" s="149"/>
      <c r="AL206" s="149"/>
      <c r="AM206" s="149"/>
      <c r="AN206" s="149"/>
      <c r="AO206" s="149"/>
      <c r="AP206" s="149"/>
      <c r="AQ206" s="149"/>
      <c r="AR206" s="149"/>
      <c r="AS206" s="149"/>
      <c r="AT206" s="149"/>
      <c r="AU206" s="149"/>
      <c r="AV206" s="149"/>
      <c r="AY206" s="139">
        <f t="shared" si="8"/>
        <v>0</v>
      </c>
      <c r="AZ206" s="139">
        <f>IF(BA206="",0,IFERROR(IF(VLOOKUP(BA206,BA$44:BA205,1,0)&gt;0,0,0),1))</f>
        <v>0</v>
      </c>
      <c r="BA206" s="140" t="str">
        <f>IF(DATOS!BT164=AW$45,DATOS!C164,"")</f>
        <v/>
      </c>
    </row>
    <row r="207" spans="21:53" x14ac:dyDescent="0.25">
      <c r="U207" s="151"/>
      <c r="V207" s="151"/>
      <c r="W207" s="184"/>
      <c r="X207" s="184"/>
      <c r="Y207" s="184"/>
      <c r="Z207" s="184"/>
      <c r="AA207" s="184"/>
      <c r="AB207" s="184"/>
      <c r="AC207" s="184"/>
      <c r="AD207" s="149"/>
      <c r="AE207" s="151"/>
      <c r="AF207" s="149"/>
      <c r="AG207" s="149"/>
      <c r="AH207" s="149"/>
      <c r="AI207" s="149"/>
      <c r="AJ207" s="149"/>
      <c r="AK207" s="149"/>
      <c r="AL207" s="149"/>
      <c r="AM207" s="149"/>
      <c r="AN207" s="149"/>
      <c r="AO207" s="149"/>
      <c r="AP207" s="149"/>
      <c r="AQ207" s="149"/>
      <c r="AR207" s="149"/>
      <c r="AS207" s="149"/>
      <c r="AT207" s="149"/>
      <c r="AU207" s="149"/>
      <c r="AV207" s="149"/>
      <c r="AY207" s="139">
        <f t="shared" si="8"/>
        <v>0</v>
      </c>
      <c r="AZ207" s="139">
        <f>IF(BA207="",0,IFERROR(IF(VLOOKUP(BA207,BA$44:BA206,1,0)&gt;0,0,0),1))</f>
        <v>0</v>
      </c>
      <c r="BA207" s="140" t="str">
        <f>IF(DATOS!BT165=AW$45,DATOS!C165,"")</f>
        <v/>
      </c>
    </row>
    <row r="208" spans="21:53" x14ac:dyDescent="0.25">
      <c r="U208" s="151"/>
      <c r="V208" s="151"/>
      <c r="W208" s="184"/>
      <c r="X208" s="184"/>
      <c r="Y208" s="184"/>
      <c r="Z208" s="184"/>
      <c r="AA208" s="184"/>
      <c r="AB208" s="184"/>
      <c r="AC208" s="184"/>
      <c r="AD208" s="149"/>
      <c r="AE208" s="151"/>
      <c r="AF208" s="149"/>
      <c r="AG208" s="149"/>
      <c r="AH208" s="149"/>
      <c r="AI208" s="149"/>
      <c r="AJ208" s="149"/>
      <c r="AK208" s="149"/>
      <c r="AL208" s="149"/>
      <c r="AM208" s="149"/>
      <c r="AN208" s="149"/>
      <c r="AO208" s="149"/>
      <c r="AP208" s="149"/>
      <c r="AQ208" s="149"/>
      <c r="AR208" s="149"/>
      <c r="AS208" s="149"/>
      <c r="AT208" s="149"/>
      <c r="AU208" s="149"/>
      <c r="AV208" s="149"/>
      <c r="AY208" s="139">
        <f t="shared" si="8"/>
        <v>0</v>
      </c>
      <c r="AZ208" s="139">
        <f>IF(BA208="",0,IFERROR(IF(VLOOKUP(BA208,BA$44:BA207,1,0)&gt;0,0,0),1))</f>
        <v>0</v>
      </c>
      <c r="BA208" s="140" t="str">
        <f>IF(DATOS!BT166=AW$45,DATOS!C166,"")</f>
        <v/>
      </c>
    </row>
    <row r="209" spans="21:53" x14ac:dyDescent="0.25">
      <c r="U209" s="151"/>
      <c r="V209" s="151"/>
      <c r="W209" s="184"/>
      <c r="X209" s="184"/>
      <c r="Y209" s="184"/>
      <c r="Z209" s="184"/>
      <c r="AA209" s="184"/>
      <c r="AB209" s="184"/>
      <c r="AC209" s="184"/>
      <c r="AD209" s="149"/>
      <c r="AE209" s="151"/>
      <c r="AF209" s="149"/>
      <c r="AG209" s="149"/>
      <c r="AH209" s="149"/>
      <c r="AI209" s="149"/>
      <c r="AJ209" s="149"/>
      <c r="AK209" s="149"/>
      <c r="AL209" s="149"/>
      <c r="AM209" s="149"/>
      <c r="AN209" s="149"/>
      <c r="AO209" s="149"/>
      <c r="AP209" s="149"/>
      <c r="AQ209" s="149"/>
      <c r="AR209" s="149"/>
      <c r="AS209" s="149"/>
      <c r="AT209" s="149"/>
      <c r="AU209" s="149"/>
      <c r="AV209" s="149"/>
      <c r="AY209" s="139">
        <f t="shared" si="8"/>
        <v>0</v>
      </c>
      <c r="AZ209" s="139">
        <f>IF(BA209="",0,IFERROR(IF(VLOOKUP(BA209,BA$44:BA208,1,0)&gt;0,0,0),1))</f>
        <v>0</v>
      </c>
      <c r="BA209" s="140" t="str">
        <f>IF(DATOS!BT167=AW$45,DATOS!C167,"")</f>
        <v/>
      </c>
    </row>
    <row r="210" spans="21:53" x14ac:dyDescent="0.25">
      <c r="U210" s="151"/>
      <c r="V210" s="151"/>
      <c r="W210" s="184"/>
      <c r="X210" s="184"/>
      <c r="Y210" s="184"/>
      <c r="Z210" s="184"/>
      <c r="AA210" s="184"/>
      <c r="AB210" s="184"/>
      <c r="AC210" s="184"/>
      <c r="AD210" s="149"/>
      <c r="AE210" s="151"/>
      <c r="AF210" s="149"/>
      <c r="AG210" s="149"/>
      <c r="AH210" s="149"/>
      <c r="AI210" s="149"/>
      <c r="AJ210" s="149"/>
      <c r="AK210" s="149"/>
      <c r="AL210" s="149"/>
      <c r="AM210" s="149"/>
      <c r="AN210" s="149"/>
      <c r="AO210" s="149"/>
      <c r="AP210" s="149"/>
      <c r="AQ210" s="149"/>
      <c r="AR210" s="149"/>
      <c r="AS210" s="149"/>
      <c r="AT210" s="149"/>
      <c r="AU210" s="149"/>
      <c r="AV210" s="149"/>
      <c r="AY210" s="139">
        <f t="shared" si="8"/>
        <v>0</v>
      </c>
      <c r="AZ210" s="139">
        <f>IF(BA210="",0,IFERROR(IF(VLOOKUP(BA210,BA$44:BA209,1,0)&gt;0,0,0),1))</f>
        <v>0</v>
      </c>
      <c r="BA210" s="140" t="str">
        <f>IF(DATOS!BT168=AW$45,DATOS!C168,"")</f>
        <v/>
      </c>
    </row>
    <row r="211" spans="21:53" x14ac:dyDescent="0.25">
      <c r="U211" s="151"/>
      <c r="V211" s="151"/>
      <c r="W211" s="184"/>
      <c r="X211" s="184"/>
      <c r="Y211" s="184"/>
      <c r="Z211" s="184"/>
      <c r="AA211" s="184"/>
      <c r="AB211" s="184"/>
      <c r="AC211" s="184"/>
      <c r="AD211" s="149"/>
      <c r="AE211" s="151"/>
      <c r="AF211" s="149"/>
      <c r="AG211" s="149"/>
      <c r="AH211" s="149"/>
      <c r="AI211" s="149"/>
      <c r="AJ211" s="149"/>
      <c r="AK211" s="149"/>
      <c r="AL211" s="149"/>
      <c r="AM211" s="149"/>
      <c r="AN211" s="149"/>
      <c r="AO211" s="149"/>
      <c r="AP211" s="149"/>
      <c r="AQ211" s="149"/>
      <c r="AR211" s="149"/>
      <c r="AS211" s="149"/>
      <c r="AT211" s="149"/>
      <c r="AU211" s="149"/>
      <c r="AV211" s="149"/>
      <c r="AY211" s="139">
        <f t="shared" si="8"/>
        <v>0</v>
      </c>
      <c r="AZ211" s="139">
        <f>IF(BA211="",0,IFERROR(IF(VLOOKUP(BA211,BA$44:BA210,1,0)&gt;0,0,0),1))</f>
        <v>0</v>
      </c>
      <c r="BA211" s="140" t="str">
        <f>IF(DATOS!BT169=AW$45,DATOS!C169,"")</f>
        <v/>
      </c>
    </row>
    <row r="212" spans="21:53" x14ac:dyDescent="0.25">
      <c r="U212" s="151"/>
      <c r="V212" s="151"/>
      <c r="W212" s="184"/>
      <c r="X212" s="184"/>
      <c r="Y212" s="184"/>
      <c r="Z212" s="184"/>
      <c r="AA212" s="184"/>
      <c r="AB212" s="184"/>
      <c r="AC212" s="184"/>
      <c r="AD212" s="149"/>
      <c r="AE212" s="151"/>
      <c r="AF212" s="149"/>
      <c r="AG212" s="149"/>
      <c r="AH212" s="149"/>
      <c r="AI212" s="149"/>
      <c r="AJ212" s="149"/>
      <c r="AK212" s="149"/>
      <c r="AL212" s="149"/>
      <c r="AM212" s="149"/>
      <c r="AN212" s="149"/>
      <c r="AO212" s="149"/>
      <c r="AP212" s="149"/>
      <c r="AQ212" s="149"/>
      <c r="AR212" s="149"/>
      <c r="AS212" s="149"/>
      <c r="AT212" s="149"/>
      <c r="AU212" s="149"/>
      <c r="AV212" s="149"/>
      <c r="AY212" s="139">
        <f t="shared" si="8"/>
        <v>0</v>
      </c>
      <c r="AZ212" s="139">
        <f>IF(BA212="",0,IFERROR(IF(VLOOKUP(BA212,BA$44:BA211,1,0)&gt;0,0,0),1))</f>
        <v>0</v>
      </c>
      <c r="BA212" s="140" t="str">
        <f>IF(DATOS!BT170=AW$45,DATOS!C170,"")</f>
        <v/>
      </c>
    </row>
    <row r="213" spans="21:53" x14ac:dyDescent="0.25">
      <c r="U213" s="151"/>
      <c r="V213" s="151"/>
      <c r="W213" s="184"/>
      <c r="X213" s="184"/>
      <c r="Y213" s="184"/>
      <c r="Z213" s="184"/>
      <c r="AA213" s="184"/>
      <c r="AB213" s="184"/>
      <c r="AC213" s="184"/>
      <c r="AD213" s="149"/>
      <c r="AE213" s="151"/>
      <c r="AF213" s="149"/>
      <c r="AG213" s="149"/>
      <c r="AH213" s="149"/>
      <c r="AI213" s="149"/>
      <c r="AJ213" s="149"/>
      <c r="AK213" s="149"/>
      <c r="AL213" s="149"/>
      <c r="AM213" s="149"/>
      <c r="AN213" s="149"/>
      <c r="AO213" s="149"/>
      <c r="AP213" s="149"/>
      <c r="AQ213" s="149"/>
      <c r="AR213" s="149"/>
      <c r="AS213" s="149"/>
      <c r="AT213" s="149"/>
      <c r="AU213" s="149"/>
      <c r="AV213" s="149"/>
      <c r="AY213" s="139">
        <f t="shared" si="8"/>
        <v>0</v>
      </c>
      <c r="AZ213" s="139">
        <f>IF(BA213="",0,IFERROR(IF(VLOOKUP(BA213,BA$44:BA212,1,0)&gt;0,0,0),1))</f>
        <v>0</v>
      </c>
      <c r="BA213" s="140" t="str">
        <f>IF(DATOS!BT171=AW$45,DATOS!C171,"")</f>
        <v/>
      </c>
    </row>
    <row r="214" spans="21:53" x14ac:dyDescent="0.25">
      <c r="U214" s="151"/>
      <c r="V214" s="151"/>
      <c r="W214" s="184"/>
      <c r="X214" s="184"/>
      <c r="Y214" s="184"/>
      <c r="Z214" s="184"/>
      <c r="AA214" s="184"/>
      <c r="AB214" s="184"/>
      <c r="AC214" s="184"/>
      <c r="AD214" s="149"/>
      <c r="AE214" s="151"/>
      <c r="AF214" s="149"/>
      <c r="AG214" s="149"/>
      <c r="AH214" s="149"/>
      <c r="AI214" s="149"/>
      <c r="AJ214" s="149"/>
      <c r="AK214" s="149"/>
      <c r="AL214" s="149"/>
      <c r="AM214" s="149"/>
      <c r="AN214" s="149"/>
      <c r="AO214" s="149"/>
      <c r="AP214" s="149"/>
      <c r="AQ214" s="149"/>
      <c r="AR214" s="149"/>
      <c r="AS214" s="149"/>
      <c r="AT214" s="149"/>
      <c r="AU214" s="149"/>
      <c r="AV214" s="149"/>
      <c r="AY214" s="139">
        <f t="shared" si="8"/>
        <v>0</v>
      </c>
      <c r="AZ214" s="139">
        <f>IF(BA214="",0,IFERROR(IF(VLOOKUP(BA214,BA$44:BA213,1,0)&gt;0,0,0),1))</f>
        <v>0</v>
      </c>
      <c r="BA214" s="140" t="str">
        <f>IF(DATOS!BT172=AW$45,DATOS!C172,"")</f>
        <v/>
      </c>
    </row>
    <row r="215" spans="21:53" x14ac:dyDescent="0.25">
      <c r="U215" s="151"/>
      <c r="V215" s="151"/>
      <c r="W215" s="184"/>
      <c r="X215" s="184"/>
      <c r="Y215" s="184"/>
      <c r="Z215" s="184"/>
      <c r="AA215" s="184"/>
      <c r="AB215" s="184"/>
      <c r="AC215" s="184"/>
      <c r="AD215" s="149"/>
      <c r="AE215" s="151"/>
      <c r="AF215" s="149"/>
      <c r="AG215" s="149"/>
      <c r="AH215" s="149"/>
      <c r="AI215" s="149"/>
      <c r="AJ215" s="149"/>
      <c r="AK215" s="149"/>
      <c r="AL215" s="149"/>
      <c r="AM215" s="149"/>
      <c r="AN215" s="149"/>
      <c r="AO215" s="149"/>
      <c r="AP215" s="149"/>
      <c r="AQ215" s="149"/>
      <c r="AR215" s="149"/>
      <c r="AS215" s="149"/>
      <c r="AT215" s="149"/>
      <c r="AU215" s="149"/>
      <c r="AV215" s="149"/>
      <c r="AY215" s="139">
        <f t="shared" si="8"/>
        <v>0</v>
      </c>
      <c r="AZ215" s="139">
        <f>IF(BA215="",0,IFERROR(IF(VLOOKUP(BA215,BA$44:BA214,1,0)&gt;0,0,0),1))</f>
        <v>0</v>
      </c>
      <c r="BA215" s="140" t="str">
        <f>IF(DATOS!BT173=AW$45,DATOS!C173,"")</f>
        <v/>
      </c>
    </row>
    <row r="216" spans="21:53" x14ac:dyDescent="0.25">
      <c r="U216" s="151"/>
      <c r="V216" s="151"/>
      <c r="W216" s="184"/>
      <c r="X216" s="184"/>
      <c r="Y216" s="184"/>
      <c r="Z216" s="184"/>
      <c r="AA216" s="184"/>
      <c r="AB216" s="184"/>
      <c r="AC216" s="184"/>
      <c r="AD216" s="149"/>
      <c r="AE216" s="151"/>
      <c r="AF216" s="149"/>
      <c r="AG216" s="149"/>
      <c r="AH216" s="149"/>
      <c r="AI216" s="149"/>
      <c r="AJ216" s="149"/>
      <c r="AK216" s="149"/>
      <c r="AL216" s="149"/>
      <c r="AM216" s="149"/>
      <c r="AN216" s="149"/>
      <c r="AO216" s="149"/>
      <c r="AP216" s="149"/>
      <c r="AQ216" s="149"/>
      <c r="AR216" s="149"/>
      <c r="AS216" s="149"/>
      <c r="AT216" s="149"/>
      <c r="AU216" s="149"/>
      <c r="AV216" s="149"/>
      <c r="AY216" s="139">
        <f t="shared" si="8"/>
        <v>0</v>
      </c>
      <c r="AZ216" s="139">
        <f>IF(BA216="",0,IFERROR(IF(VLOOKUP(BA216,BA$44:BA215,1,0)&gt;0,0,0),1))</f>
        <v>0</v>
      </c>
      <c r="BA216" s="140" t="str">
        <f>IF(DATOS!BT174=AW$45,DATOS!C174,"")</f>
        <v/>
      </c>
    </row>
    <row r="217" spans="21:53" x14ac:dyDescent="0.25">
      <c r="U217" s="151"/>
      <c r="V217" s="151"/>
      <c r="W217" s="184"/>
      <c r="X217" s="184"/>
      <c r="Y217" s="184"/>
      <c r="Z217" s="184"/>
      <c r="AA217" s="184"/>
      <c r="AB217" s="184"/>
      <c r="AC217" s="184"/>
      <c r="AD217" s="149"/>
      <c r="AE217" s="151"/>
      <c r="AF217" s="149"/>
      <c r="AG217" s="149"/>
      <c r="AH217" s="149"/>
      <c r="AI217" s="149"/>
      <c r="AJ217" s="149"/>
      <c r="AK217" s="149"/>
      <c r="AL217" s="149"/>
      <c r="AM217" s="149"/>
      <c r="AN217" s="149"/>
      <c r="AO217" s="149"/>
      <c r="AP217" s="149"/>
      <c r="AQ217" s="149"/>
      <c r="AR217" s="149"/>
      <c r="AS217" s="149"/>
      <c r="AT217" s="149"/>
      <c r="AU217" s="149"/>
      <c r="AV217" s="149"/>
      <c r="AY217" s="139">
        <f t="shared" si="8"/>
        <v>0</v>
      </c>
      <c r="AZ217" s="139">
        <f>IF(BA217="",0,IFERROR(IF(VLOOKUP(BA217,BA$44:BA216,1,0)&gt;0,0,0),1))</f>
        <v>0</v>
      </c>
      <c r="BA217" s="140" t="str">
        <f>IF(DATOS!BT175=AW$45,DATOS!C175,"")</f>
        <v/>
      </c>
    </row>
    <row r="218" spans="21:53" x14ac:dyDescent="0.25">
      <c r="U218" s="151"/>
      <c r="V218" s="151"/>
      <c r="W218" s="184"/>
      <c r="X218" s="184"/>
      <c r="Y218" s="184"/>
      <c r="Z218" s="184"/>
      <c r="AA218" s="184"/>
      <c r="AB218" s="184"/>
      <c r="AC218" s="184"/>
      <c r="AD218" s="149"/>
      <c r="AE218" s="151"/>
      <c r="AF218" s="149"/>
      <c r="AG218" s="149"/>
      <c r="AH218" s="149"/>
      <c r="AI218" s="149"/>
      <c r="AJ218" s="149"/>
      <c r="AK218" s="149"/>
      <c r="AL218" s="149"/>
      <c r="AM218" s="149"/>
      <c r="AN218" s="149"/>
      <c r="AO218" s="149"/>
      <c r="AP218" s="149"/>
      <c r="AQ218" s="149"/>
      <c r="AR218" s="149"/>
      <c r="AS218" s="149"/>
      <c r="AT218" s="149"/>
      <c r="AU218" s="149"/>
      <c r="AV218" s="149"/>
      <c r="AY218" s="139">
        <f t="shared" si="8"/>
        <v>0</v>
      </c>
      <c r="AZ218" s="139">
        <f>IF(BA218="",0,IFERROR(IF(VLOOKUP(BA218,BA$44:BA217,1,0)&gt;0,0,0),1))</f>
        <v>0</v>
      </c>
      <c r="BA218" s="140" t="str">
        <f>IF(DATOS!BT176=AW$45,DATOS!C176,"")</f>
        <v/>
      </c>
    </row>
    <row r="219" spans="21:53" x14ac:dyDescent="0.25">
      <c r="U219" s="151"/>
      <c r="V219" s="151"/>
      <c r="W219" s="184"/>
      <c r="X219" s="184"/>
      <c r="Y219" s="184"/>
      <c r="Z219" s="184"/>
      <c r="AA219" s="184"/>
      <c r="AB219" s="184"/>
      <c r="AC219" s="184"/>
      <c r="AD219" s="149"/>
      <c r="AE219" s="151"/>
      <c r="AF219" s="149"/>
      <c r="AG219" s="149"/>
      <c r="AH219" s="149"/>
      <c r="AI219" s="149"/>
      <c r="AJ219" s="149"/>
      <c r="AK219" s="149"/>
      <c r="AL219" s="149"/>
      <c r="AM219" s="149"/>
      <c r="AN219" s="149"/>
      <c r="AO219" s="149"/>
      <c r="AP219" s="149"/>
      <c r="AQ219" s="149"/>
      <c r="AR219" s="149"/>
      <c r="AS219" s="149"/>
      <c r="AT219" s="149"/>
      <c r="AU219" s="149"/>
      <c r="AV219" s="149"/>
      <c r="AY219" s="139">
        <f t="shared" si="8"/>
        <v>0</v>
      </c>
      <c r="AZ219" s="139">
        <f>IF(BA219="",0,IFERROR(IF(VLOOKUP(BA219,BA$44:BA218,1,0)&gt;0,0,0),1))</f>
        <v>0</v>
      </c>
      <c r="BA219" s="140" t="str">
        <f>IF(DATOS!BT177=AW$45,DATOS!C177,"")</f>
        <v/>
      </c>
    </row>
    <row r="220" spans="21:53" x14ac:dyDescent="0.25">
      <c r="U220" s="151"/>
      <c r="V220" s="151"/>
      <c r="W220" s="184"/>
      <c r="X220" s="184"/>
      <c r="Y220" s="184"/>
      <c r="Z220" s="184"/>
      <c r="AA220" s="184"/>
      <c r="AB220" s="184"/>
      <c r="AC220" s="184"/>
      <c r="AD220" s="149"/>
      <c r="AE220" s="151"/>
      <c r="AF220" s="149"/>
      <c r="AG220" s="149"/>
      <c r="AH220" s="149"/>
      <c r="AI220" s="149"/>
      <c r="AJ220" s="149"/>
      <c r="AK220" s="149"/>
      <c r="AL220" s="149"/>
      <c r="AM220" s="149"/>
      <c r="AN220" s="149"/>
      <c r="AO220" s="149"/>
      <c r="AP220" s="149"/>
      <c r="AQ220" s="149"/>
      <c r="AR220" s="149"/>
      <c r="AS220" s="149"/>
      <c r="AT220" s="149"/>
      <c r="AU220" s="149"/>
      <c r="AV220" s="149"/>
      <c r="AY220" s="139">
        <f t="shared" si="8"/>
        <v>0</v>
      </c>
      <c r="AZ220" s="139">
        <f>IF(BA220="",0,IFERROR(IF(VLOOKUP(BA220,BA$44:BA219,1,0)&gt;0,0,0),1))</f>
        <v>0</v>
      </c>
      <c r="BA220" s="140" t="str">
        <f>IF(DATOS!BT178=AW$45,DATOS!C178,"")</f>
        <v/>
      </c>
    </row>
    <row r="221" spans="21:53" x14ac:dyDescent="0.25">
      <c r="U221" s="151"/>
      <c r="V221" s="151"/>
      <c r="W221" s="184"/>
      <c r="X221" s="184"/>
      <c r="Y221" s="184"/>
      <c r="Z221" s="184"/>
      <c r="AA221" s="184"/>
      <c r="AB221" s="184"/>
      <c r="AC221" s="184"/>
      <c r="AD221" s="149"/>
      <c r="AE221" s="151"/>
      <c r="AF221" s="149"/>
      <c r="AG221" s="149"/>
      <c r="AH221" s="149"/>
      <c r="AI221" s="149"/>
      <c r="AJ221" s="149"/>
      <c r="AK221" s="149"/>
      <c r="AL221" s="149"/>
      <c r="AM221" s="149"/>
      <c r="AN221" s="149"/>
      <c r="AO221" s="149"/>
      <c r="AP221" s="149"/>
      <c r="AQ221" s="149"/>
      <c r="AR221" s="149"/>
      <c r="AS221" s="149"/>
      <c r="AT221" s="149"/>
      <c r="AU221" s="149"/>
      <c r="AV221" s="149"/>
      <c r="AY221" s="139">
        <f t="shared" si="8"/>
        <v>0</v>
      </c>
      <c r="AZ221" s="139">
        <f>IF(BA221="",0,IFERROR(IF(VLOOKUP(BA221,BA$44:BA220,1,0)&gt;0,0,0),1))</f>
        <v>0</v>
      </c>
      <c r="BA221" s="140" t="str">
        <f>IF(DATOS!BT179=AW$45,DATOS!C179,"")</f>
        <v/>
      </c>
    </row>
    <row r="222" spans="21:53" x14ac:dyDescent="0.25">
      <c r="U222" s="151"/>
      <c r="V222" s="151"/>
      <c r="W222" s="184"/>
      <c r="X222" s="184"/>
      <c r="Y222" s="184"/>
      <c r="Z222" s="184"/>
      <c r="AA222" s="184"/>
      <c r="AB222" s="184"/>
      <c r="AC222" s="184"/>
      <c r="AD222" s="149"/>
      <c r="AE222" s="151"/>
      <c r="AF222" s="149"/>
      <c r="AG222" s="149"/>
      <c r="AH222" s="149"/>
      <c r="AI222" s="149"/>
      <c r="AJ222" s="149"/>
      <c r="AK222" s="149"/>
      <c r="AL222" s="149"/>
      <c r="AM222" s="149"/>
      <c r="AN222" s="149"/>
      <c r="AO222" s="149"/>
      <c r="AP222" s="149"/>
      <c r="AQ222" s="149"/>
      <c r="AR222" s="149"/>
      <c r="AS222" s="149"/>
      <c r="AT222" s="149"/>
      <c r="AU222" s="149"/>
      <c r="AV222" s="149"/>
      <c r="AY222" s="139">
        <f t="shared" si="8"/>
        <v>0</v>
      </c>
      <c r="AZ222" s="139">
        <f>IF(BA222="",0,IFERROR(IF(VLOOKUP(BA222,BA$44:BA221,1,0)&gt;0,0,0),1))</f>
        <v>0</v>
      </c>
      <c r="BA222" s="140" t="str">
        <f>IF(DATOS!BT180=AW$45,DATOS!C180,"")</f>
        <v/>
      </c>
    </row>
    <row r="223" spans="21:53" x14ac:dyDescent="0.25">
      <c r="U223" s="151"/>
      <c r="V223" s="151"/>
      <c r="W223" s="184"/>
      <c r="X223" s="184"/>
      <c r="Y223" s="184"/>
      <c r="Z223" s="184"/>
      <c r="AA223" s="184"/>
      <c r="AB223" s="184"/>
      <c r="AC223" s="184"/>
      <c r="AD223" s="149"/>
      <c r="AE223" s="151"/>
      <c r="AF223" s="149"/>
      <c r="AG223" s="149"/>
      <c r="AH223" s="149"/>
      <c r="AI223" s="149"/>
      <c r="AJ223" s="149"/>
      <c r="AK223" s="149"/>
      <c r="AL223" s="149"/>
      <c r="AM223" s="149"/>
      <c r="AN223" s="149"/>
      <c r="AO223" s="149"/>
      <c r="AP223" s="149"/>
      <c r="AS223" s="149"/>
      <c r="AT223" s="149"/>
      <c r="AU223" s="149"/>
      <c r="AV223" s="149"/>
      <c r="AY223" s="139">
        <f t="shared" si="8"/>
        <v>0</v>
      </c>
      <c r="AZ223" s="139">
        <f>IF(BA223="",0,IFERROR(IF(VLOOKUP(BA223,BA$44:BA222,1,0)&gt;0,0,0),1))</f>
        <v>0</v>
      </c>
      <c r="BA223" s="140" t="str">
        <f>IF(DATOS!BT181=AW$45,DATOS!C181,"")</f>
        <v/>
      </c>
    </row>
    <row r="224" spans="21:53" x14ac:dyDescent="0.25">
      <c r="U224" s="151"/>
      <c r="V224" s="151"/>
      <c r="W224" s="184"/>
      <c r="X224" s="184"/>
      <c r="Y224" s="184"/>
      <c r="Z224" s="184"/>
      <c r="AA224" s="184"/>
      <c r="AB224" s="184"/>
      <c r="AC224" s="184"/>
      <c r="AD224" s="149"/>
      <c r="AE224" s="151"/>
      <c r="AF224" s="149"/>
      <c r="AG224" s="149"/>
      <c r="AH224" s="149"/>
      <c r="AI224" s="149"/>
      <c r="AJ224" s="149"/>
      <c r="AK224" s="149"/>
      <c r="AL224" s="149"/>
      <c r="AM224" s="149"/>
      <c r="AN224" s="149"/>
      <c r="AO224" s="149"/>
      <c r="AP224" s="149"/>
      <c r="AS224" s="149"/>
      <c r="AT224" s="149"/>
      <c r="AU224" s="149"/>
      <c r="AV224" s="149"/>
      <c r="AY224" s="139">
        <f t="shared" si="8"/>
        <v>0</v>
      </c>
      <c r="AZ224" s="139">
        <f>IF(BA224="",0,IFERROR(IF(VLOOKUP(BA224,BA$44:BA223,1,0)&gt;0,0,0),1))</f>
        <v>0</v>
      </c>
      <c r="BA224" s="140" t="str">
        <f>IF(DATOS!BT182=AW$45,DATOS!C182,"")</f>
        <v/>
      </c>
    </row>
    <row r="225" spans="21:53" x14ac:dyDescent="0.25">
      <c r="U225" s="151"/>
      <c r="V225" s="151"/>
      <c r="W225" s="184"/>
      <c r="X225" s="184"/>
      <c r="Y225" s="184"/>
      <c r="Z225" s="184"/>
      <c r="AA225" s="184"/>
      <c r="AB225" s="184"/>
      <c r="AC225" s="184"/>
      <c r="AD225" s="149"/>
      <c r="AE225" s="151"/>
      <c r="AF225" s="149"/>
      <c r="AG225" s="149"/>
      <c r="AH225" s="149"/>
      <c r="AI225" s="149"/>
      <c r="AJ225" s="149"/>
      <c r="AK225" s="149"/>
      <c r="AL225" s="149"/>
      <c r="AM225" s="149"/>
      <c r="AN225" s="149"/>
      <c r="AO225" s="149"/>
      <c r="AP225" s="149"/>
      <c r="AS225" s="149"/>
      <c r="AT225" s="149"/>
      <c r="AU225" s="149"/>
      <c r="AV225" s="149"/>
      <c r="AY225" s="139">
        <f t="shared" si="8"/>
        <v>0</v>
      </c>
      <c r="AZ225" s="139">
        <f>IF(BA225="",0,IFERROR(IF(VLOOKUP(BA225,BA$44:BA224,1,0)&gt;0,0,0),1))</f>
        <v>0</v>
      </c>
      <c r="BA225" s="140" t="str">
        <f>IF(DATOS!BT183=AW$45,DATOS!C183,"")</f>
        <v/>
      </c>
    </row>
    <row r="226" spans="21:53" x14ac:dyDescent="0.25">
      <c r="AS226" s="149"/>
      <c r="AT226" s="149"/>
      <c r="AU226" s="149"/>
      <c r="AV226" s="149"/>
      <c r="AY226" s="139">
        <f t="shared" si="8"/>
        <v>0</v>
      </c>
      <c r="AZ226" s="139">
        <f>IF(BA226="",0,IFERROR(IF(VLOOKUP(BA226,BA$44:BA225,1,0)&gt;0,0,0),1))</f>
        <v>0</v>
      </c>
      <c r="BA226" s="140" t="str">
        <f>IF(DATOS!BT184=AW$45,DATOS!C184,"")</f>
        <v/>
      </c>
    </row>
    <row r="227" spans="21:53" x14ac:dyDescent="0.25">
      <c r="AS227" s="149"/>
      <c r="AT227" s="149"/>
      <c r="AU227" s="149"/>
      <c r="AV227" s="149"/>
      <c r="AY227" s="139">
        <f t="shared" si="8"/>
        <v>0</v>
      </c>
      <c r="AZ227" s="139">
        <f>IF(BA227="",0,IFERROR(IF(VLOOKUP(BA227,BA$44:BA226,1,0)&gt;0,0,0),1))</f>
        <v>0</v>
      </c>
      <c r="BA227" s="140" t="str">
        <f>IF(DATOS!BT185=AW$45,DATOS!C185,"")</f>
        <v/>
      </c>
    </row>
    <row r="228" spans="21:53" x14ac:dyDescent="0.25">
      <c r="AY228" s="139">
        <f t="shared" si="8"/>
        <v>0</v>
      </c>
      <c r="AZ228" s="139">
        <f>IF(BA228="",0,IFERROR(IF(VLOOKUP(BA228,BA$44:BA227,1,0)&gt;0,0,0),1))</f>
        <v>0</v>
      </c>
      <c r="BA228" s="140" t="str">
        <f>IF(DATOS!BT186=AW$45,DATOS!C186,"")</f>
        <v/>
      </c>
    </row>
    <row r="229" spans="21:53" x14ac:dyDescent="0.25">
      <c r="AY229" s="139">
        <f t="shared" si="8"/>
        <v>0</v>
      </c>
      <c r="AZ229" s="139">
        <f>IF(BA229="",0,IFERROR(IF(VLOOKUP(BA229,BA$44:BA228,1,0)&gt;0,0,0),1))</f>
        <v>0</v>
      </c>
      <c r="BA229" s="140" t="str">
        <f>IF(DATOS!BT187=AW$45,DATOS!C187,"")</f>
        <v/>
      </c>
    </row>
    <row r="230" spans="21:53" x14ac:dyDescent="0.25">
      <c r="AY230" s="139">
        <f t="shared" si="8"/>
        <v>0</v>
      </c>
      <c r="AZ230" s="139">
        <f>IF(BA230="",0,IFERROR(IF(VLOOKUP(BA230,BA$44:BA229,1,0)&gt;0,0,0),1))</f>
        <v>0</v>
      </c>
      <c r="BA230" s="140" t="str">
        <f>IF(DATOS!BT188=AW$45,DATOS!C188,"")</f>
        <v/>
      </c>
    </row>
    <row r="231" spans="21:53" x14ac:dyDescent="0.25">
      <c r="AY231" s="139">
        <f t="shared" si="8"/>
        <v>0</v>
      </c>
      <c r="AZ231" s="139">
        <f>IF(BA231="",0,IFERROR(IF(VLOOKUP(BA231,BA$44:BA230,1,0)&gt;0,0,0),1))</f>
        <v>0</v>
      </c>
      <c r="BA231" s="140" t="str">
        <f>IF(DATOS!BT189=AW$45,DATOS!C189,"")</f>
        <v/>
      </c>
    </row>
    <row r="232" spans="21:53" x14ac:dyDescent="0.25">
      <c r="AY232" s="139">
        <f t="shared" si="8"/>
        <v>0</v>
      </c>
      <c r="AZ232" s="139">
        <f>IF(BA232="",0,IFERROR(IF(VLOOKUP(BA232,BA$44:BA231,1,0)&gt;0,0,0),1))</f>
        <v>0</v>
      </c>
      <c r="BA232" s="140" t="str">
        <f>IF(DATOS!BT190=AW$45,DATOS!C190,"")</f>
        <v/>
      </c>
    </row>
    <row r="233" spans="21:53" x14ac:dyDescent="0.25">
      <c r="AY233" s="139">
        <f t="shared" si="8"/>
        <v>0</v>
      </c>
      <c r="AZ233" s="139">
        <f>IF(BA233="",0,IFERROR(IF(VLOOKUP(BA233,BA$44:BA232,1,0)&gt;0,0,0),1))</f>
        <v>0</v>
      </c>
      <c r="BA233" s="140" t="str">
        <f>IF(DATOS!BT191=AW$45,DATOS!C191,"")</f>
        <v/>
      </c>
    </row>
    <row r="234" spans="21:53" x14ac:dyDescent="0.25">
      <c r="AY234" s="139">
        <f t="shared" si="8"/>
        <v>0</v>
      </c>
      <c r="AZ234" s="139">
        <f>IF(BA234="",0,IFERROR(IF(VLOOKUP(BA234,BA$44:BA233,1,0)&gt;0,0,0),1))</f>
        <v>0</v>
      </c>
      <c r="BA234" s="140" t="str">
        <f>IF(DATOS!BT192=AW$45,DATOS!C192,"")</f>
        <v/>
      </c>
    </row>
    <row r="235" spans="21:53" x14ac:dyDescent="0.25">
      <c r="AY235" s="139">
        <f t="shared" si="8"/>
        <v>0</v>
      </c>
      <c r="AZ235" s="139">
        <f>IF(BA235="",0,IFERROR(IF(VLOOKUP(BA235,BA$44:BA234,1,0)&gt;0,0,0),1))</f>
        <v>0</v>
      </c>
      <c r="BA235" s="140" t="str">
        <f>IF(DATOS!BT193=AW$45,DATOS!C193,"")</f>
        <v/>
      </c>
    </row>
    <row r="236" spans="21:53" x14ac:dyDescent="0.25">
      <c r="AY236" s="139">
        <f t="shared" ref="AY236:AY299" si="9">AY235+AZ236</f>
        <v>0</v>
      </c>
      <c r="AZ236" s="139">
        <f>IF(BA236="",0,IFERROR(IF(VLOOKUP(BA236,BA$44:BA235,1,0)&gt;0,0,0),1))</f>
        <v>0</v>
      </c>
      <c r="BA236" s="140" t="str">
        <f>IF(DATOS!BT194=AW$45,DATOS!C194,"")</f>
        <v/>
      </c>
    </row>
    <row r="237" spans="21:53" x14ac:dyDescent="0.25">
      <c r="AY237" s="139">
        <f t="shared" si="9"/>
        <v>0</v>
      </c>
      <c r="AZ237" s="139">
        <f>IF(BA237="",0,IFERROR(IF(VLOOKUP(BA237,BA$44:BA236,1,0)&gt;0,0,0),1))</f>
        <v>0</v>
      </c>
      <c r="BA237" s="140" t="str">
        <f>IF(DATOS!BT195=AW$45,DATOS!C195,"")</f>
        <v/>
      </c>
    </row>
    <row r="238" spans="21:53" x14ac:dyDescent="0.25">
      <c r="AY238" s="139">
        <f t="shared" si="9"/>
        <v>0</v>
      </c>
      <c r="AZ238" s="139">
        <f>IF(BA238="",0,IFERROR(IF(VLOOKUP(BA238,BA$44:BA237,1,0)&gt;0,0,0),1))</f>
        <v>0</v>
      </c>
      <c r="BA238" s="140" t="str">
        <f>IF(DATOS!BT196=AW$45,DATOS!C196,"")</f>
        <v/>
      </c>
    </row>
    <row r="239" spans="21:53" x14ac:dyDescent="0.25">
      <c r="AY239" s="139">
        <f t="shared" si="9"/>
        <v>0</v>
      </c>
      <c r="AZ239" s="139">
        <f>IF(BA239="",0,IFERROR(IF(VLOOKUP(BA239,BA$44:BA238,1,0)&gt;0,0,0),1))</f>
        <v>0</v>
      </c>
      <c r="BA239" s="140" t="str">
        <f>IF(DATOS!BT197=AW$45,DATOS!C197,"")</f>
        <v/>
      </c>
    </row>
    <row r="240" spans="21:53" x14ac:dyDescent="0.25">
      <c r="AY240" s="139">
        <f t="shared" si="9"/>
        <v>0</v>
      </c>
      <c r="AZ240" s="139">
        <f>IF(BA240="",0,IFERROR(IF(VLOOKUP(BA240,BA$44:BA239,1,0)&gt;0,0,0),1))</f>
        <v>0</v>
      </c>
      <c r="BA240" s="140" t="str">
        <f>IF(DATOS!BT198=AW$45,DATOS!C198,"")</f>
        <v/>
      </c>
    </row>
    <row r="241" spans="51:53" x14ac:dyDescent="0.25">
      <c r="AY241" s="139">
        <f t="shared" si="9"/>
        <v>0</v>
      </c>
      <c r="AZ241" s="139">
        <f>IF(BA241="",0,IFERROR(IF(VLOOKUP(BA241,BA$44:BA240,1,0)&gt;0,0,0),1))</f>
        <v>0</v>
      </c>
      <c r="BA241" s="140" t="str">
        <f>IF(DATOS!BT199=AW$45,DATOS!C199,"")</f>
        <v/>
      </c>
    </row>
    <row r="242" spans="51:53" x14ac:dyDescent="0.25">
      <c r="AY242" s="139">
        <f t="shared" si="9"/>
        <v>0</v>
      </c>
      <c r="AZ242" s="139">
        <f>IF(BA242="",0,IFERROR(IF(VLOOKUP(BA242,BA$44:BA241,1,0)&gt;0,0,0),1))</f>
        <v>0</v>
      </c>
      <c r="BA242" s="140" t="str">
        <f>IF(DATOS!BT200=AW$45,DATOS!C200,"")</f>
        <v/>
      </c>
    </row>
    <row r="243" spans="51:53" x14ac:dyDescent="0.25">
      <c r="AY243" s="139">
        <f t="shared" si="9"/>
        <v>0</v>
      </c>
      <c r="AZ243" s="139">
        <f>IF(BA243="",0,IFERROR(IF(VLOOKUP(BA243,BA$44:BA242,1,0)&gt;0,0,0),1))</f>
        <v>0</v>
      </c>
      <c r="BA243" s="140" t="str">
        <f>IF(DATOS!BT201=AW$45,DATOS!C201,"")</f>
        <v/>
      </c>
    </row>
    <row r="244" spans="51:53" x14ac:dyDescent="0.25">
      <c r="AY244" s="139">
        <f t="shared" si="9"/>
        <v>0</v>
      </c>
      <c r="AZ244" s="139">
        <f>IF(BA244="",0,IFERROR(IF(VLOOKUP(BA244,BA$44:BA243,1,0)&gt;0,0,0),1))</f>
        <v>0</v>
      </c>
      <c r="BA244" s="140" t="str">
        <f>IF(DATOS!BT202=AW$45,DATOS!C202,"")</f>
        <v/>
      </c>
    </row>
    <row r="245" spans="51:53" x14ac:dyDescent="0.25">
      <c r="AY245" s="139">
        <f t="shared" si="9"/>
        <v>0</v>
      </c>
      <c r="AZ245" s="139">
        <f>IF(BA245="",0,IFERROR(IF(VLOOKUP(BA245,BA$44:BA244,1,0)&gt;0,0,0),1))</f>
        <v>0</v>
      </c>
      <c r="BA245" s="140" t="str">
        <f>IF(DATOS!BT203=AW$45,DATOS!C203,"")</f>
        <v/>
      </c>
    </row>
    <row r="246" spans="51:53" x14ac:dyDescent="0.25">
      <c r="AY246" s="139">
        <f t="shared" si="9"/>
        <v>0</v>
      </c>
      <c r="AZ246" s="139">
        <f>IF(BA246="",0,IFERROR(IF(VLOOKUP(BA246,BA$44:BA245,1,0)&gt;0,0,0),1))</f>
        <v>0</v>
      </c>
      <c r="BA246" s="140" t="str">
        <f>IF(DATOS!BT204=AW$45,DATOS!C204,"")</f>
        <v/>
      </c>
    </row>
    <row r="247" spans="51:53" x14ac:dyDescent="0.25">
      <c r="AY247" s="139">
        <f t="shared" si="9"/>
        <v>0</v>
      </c>
      <c r="AZ247" s="139">
        <f>IF(BA247="",0,IFERROR(IF(VLOOKUP(BA247,BA$44:BA246,1,0)&gt;0,0,0),1))</f>
        <v>0</v>
      </c>
      <c r="BA247" s="140" t="str">
        <f>IF(DATOS!BT205=AW$45,DATOS!C205,"")</f>
        <v/>
      </c>
    </row>
    <row r="248" spans="51:53" x14ac:dyDescent="0.25">
      <c r="AY248" s="139">
        <f t="shared" si="9"/>
        <v>0</v>
      </c>
      <c r="AZ248" s="139">
        <f>IF(BA248="",0,IFERROR(IF(VLOOKUP(BA248,BA$44:BA247,1,0)&gt;0,0,0),1))</f>
        <v>0</v>
      </c>
      <c r="BA248" s="140" t="str">
        <f>IF(DATOS!BT206=AW$45,DATOS!C206,"")</f>
        <v/>
      </c>
    </row>
    <row r="249" spans="51:53" x14ac:dyDescent="0.25">
      <c r="AY249" s="139">
        <f t="shared" si="9"/>
        <v>0</v>
      </c>
      <c r="AZ249" s="139">
        <f>IF(BA249="",0,IFERROR(IF(VLOOKUP(BA249,BA$44:BA248,1,0)&gt;0,0,0),1))</f>
        <v>0</v>
      </c>
      <c r="BA249" s="140" t="str">
        <f>IF(DATOS!BT207=AW$45,DATOS!C207,"")</f>
        <v/>
      </c>
    </row>
    <row r="250" spans="51:53" x14ac:dyDescent="0.25">
      <c r="AY250" s="139">
        <f t="shared" si="9"/>
        <v>0</v>
      </c>
      <c r="AZ250" s="139">
        <f>IF(BA250="",0,IFERROR(IF(VLOOKUP(BA250,BA$44:BA249,1,0)&gt;0,0,0),1))</f>
        <v>0</v>
      </c>
      <c r="BA250" s="140" t="str">
        <f>IF(DATOS!BT208=AW$45,DATOS!C208,"")</f>
        <v/>
      </c>
    </row>
    <row r="251" spans="51:53" x14ac:dyDescent="0.25">
      <c r="AY251" s="139">
        <f t="shared" si="9"/>
        <v>0</v>
      </c>
      <c r="AZ251" s="139">
        <f>IF(BA251="",0,IFERROR(IF(VLOOKUP(BA251,BA$44:BA250,1,0)&gt;0,0,0),1))</f>
        <v>0</v>
      </c>
      <c r="BA251" s="140" t="str">
        <f>IF(DATOS!BT209=AW$45,DATOS!C209,"")</f>
        <v/>
      </c>
    </row>
    <row r="252" spans="51:53" x14ac:dyDescent="0.25">
      <c r="AY252" s="139">
        <f t="shared" si="9"/>
        <v>0</v>
      </c>
      <c r="AZ252" s="139">
        <f>IF(BA252="",0,IFERROR(IF(VLOOKUP(BA252,BA$44:BA251,1,0)&gt;0,0,0),1))</f>
        <v>0</v>
      </c>
      <c r="BA252" s="140" t="str">
        <f>IF(DATOS!BT210=AW$45,DATOS!C210,"")</f>
        <v/>
      </c>
    </row>
    <row r="253" spans="51:53" x14ac:dyDescent="0.25">
      <c r="AY253" s="139">
        <f t="shared" si="9"/>
        <v>0</v>
      </c>
      <c r="AZ253" s="139">
        <f>IF(BA253="",0,IFERROR(IF(VLOOKUP(BA253,BA$44:BA252,1,0)&gt;0,0,0),1))</f>
        <v>0</v>
      </c>
      <c r="BA253" s="140" t="str">
        <f>IF(DATOS!BT211=AW$45,DATOS!C211,"")</f>
        <v/>
      </c>
    </row>
    <row r="254" spans="51:53" x14ac:dyDescent="0.25">
      <c r="AY254" s="139">
        <f t="shared" si="9"/>
        <v>0</v>
      </c>
      <c r="AZ254" s="139">
        <f>IF(BA254="",0,IFERROR(IF(VLOOKUP(BA254,BA$44:BA253,1,0)&gt;0,0,0),1))</f>
        <v>0</v>
      </c>
      <c r="BA254" s="140" t="str">
        <f>IF(DATOS!BT212=AW$45,DATOS!C212,"")</f>
        <v/>
      </c>
    </row>
    <row r="255" spans="51:53" x14ac:dyDescent="0.25">
      <c r="AY255" s="139">
        <f t="shared" si="9"/>
        <v>0</v>
      </c>
      <c r="AZ255" s="139">
        <f>IF(BA255="",0,IFERROR(IF(VLOOKUP(BA255,BA$44:BA254,1,0)&gt;0,0,0),1))</f>
        <v>0</v>
      </c>
      <c r="BA255" s="140" t="str">
        <f>IF(DATOS!BT213=AW$45,DATOS!C213,"")</f>
        <v/>
      </c>
    </row>
    <row r="256" spans="51:53" x14ac:dyDescent="0.25">
      <c r="AY256" s="139">
        <f t="shared" si="9"/>
        <v>0</v>
      </c>
      <c r="AZ256" s="139">
        <f>IF(BA256="",0,IFERROR(IF(VLOOKUP(BA256,BA$44:BA255,1,0)&gt;0,0,0),1))</f>
        <v>0</v>
      </c>
      <c r="BA256" s="140" t="str">
        <f>IF(DATOS!BT214=AW$45,DATOS!C214,"")</f>
        <v/>
      </c>
    </row>
    <row r="257" spans="51:53" x14ac:dyDescent="0.25">
      <c r="AY257" s="139">
        <f t="shared" si="9"/>
        <v>0</v>
      </c>
      <c r="AZ257" s="139">
        <f>IF(BA257="",0,IFERROR(IF(VLOOKUP(BA257,BA$44:BA256,1,0)&gt;0,0,0),1))</f>
        <v>0</v>
      </c>
      <c r="BA257" s="140" t="str">
        <f>IF(DATOS!BT215=AW$45,DATOS!C215,"")</f>
        <v/>
      </c>
    </row>
    <row r="258" spans="51:53" x14ac:dyDescent="0.25">
      <c r="AY258" s="139">
        <f t="shared" si="9"/>
        <v>0</v>
      </c>
      <c r="AZ258" s="139">
        <f>IF(BA258="",0,IFERROR(IF(VLOOKUP(BA258,BA$44:BA257,1,0)&gt;0,0,0),1))</f>
        <v>0</v>
      </c>
      <c r="BA258" s="140" t="str">
        <f>IF(DATOS!BT216=AW$45,DATOS!C216,"")</f>
        <v/>
      </c>
    </row>
    <row r="259" spans="51:53" x14ac:dyDescent="0.25">
      <c r="AY259" s="139">
        <f t="shared" si="9"/>
        <v>0</v>
      </c>
      <c r="AZ259" s="139">
        <f>IF(BA259="",0,IFERROR(IF(VLOOKUP(BA259,BA$44:BA258,1,0)&gt;0,0,0),1))</f>
        <v>0</v>
      </c>
      <c r="BA259" s="140" t="str">
        <f>IF(DATOS!BT217=AW$45,DATOS!C217,"")</f>
        <v/>
      </c>
    </row>
    <row r="260" spans="51:53" x14ac:dyDescent="0.25">
      <c r="AY260" s="139">
        <f t="shared" si="9"/>
        <v>0</v>
      </c>
      <c r="AZ260" s="139">
        <f>IF(BA260="",0,IFERROR(IF(VLOOKUP(BA260,BA$44:BA259,1,0)&gt;0,0,0),1))</f>
        <v>0</v>
      </c>
      <c r="BA260" s="140" t="str">
        <f>IF(DATOS!BT218=AW$45,DATOS!C218,"")</f>
        <v/>
      </c>
    </row>
    <row r="261" spans="51:53" x14ac:dyDescent="0.25">
      <c r="AY261" s="139">
        <f t="shared" si="9"/>
        <v>0</v>
      </c>
      <c r="AZ261" s="139">
        <f>IF(BA261="",0,IFERROR(IF(VLOOKUP(BA261,BA$44:BA260,1,0)&gt;0,0,0),1))</f>
        <v>0</v>
      </c>
      <c r="BA261" s="140" t="str">
        <f>IF(DATOS!BT219=AW$45,DATOS!C219,"")</f>
        <v/>
      </c>
    </row>
    <row r="262" spans="51:53" x14ac:dyDescent="0.25">
      <c r="AY262" s="139">
        <f t="shared" si="9"/>
        <v>0</v>
      </c>
      <c r="AZ262" s="139">
        <f>IF(BA262="",0,IFERROR(IF(VLOOKUP(BA262,BA$44:BA261,1,0)&gt;0,0,0),1))</f>
        <v>0</v>
      </c>
      <c r="BA262" s="140" t="str">
        <f>IF(DATOS!BT220=AW$45,DATOS!C220,"")</f>
        <v/>
      </c>
    </row>
    <row r="263" spans="51:53" x14ac:dyDescent="0.25">
      <c r="AY263" s="139">
        <f t="shared" si="9"/>
        <v>0</v>
      </c>
      <c r="AZ263" s="139">
        <f>IF(BA263="",0,IFERROR(IF(VLOOKUP(BA263,BA$44:BA262,1,0)&gt;0,0,0),1))</f>
        <v>0</v>
      </c>
      <c r="BA263" s="140" t="str">
        <f>IF(DATOS!BT221=AW$45,DATOS!C221,"")</f>
        <v/>
      </c>
    </row>
    <row r="264" spans="51:53" x14ac:dyDescent="0.25">
      <c r="AY264" s="139">
        <f t="shared" si="9"/>
        <v>0</v>
      </c>
      <c r="AZ264" s="139">
        <f>IF(BA264="",0,IFERROR(IF(VLOOKUP(BA264,BA$44:BA263,1,0)&gt;0,0,0),1))</f>
        <v>0</v>
      </c>
      <c r="BA264" s="140" t="str">
        <f>IF(DATOS!BT222=AW$45,DATOS!C222,"")</f>
        <v/>
      </c>
    </row>
    <row r="265" spans="51:53" x14ac:dyDescent="0.25">
      <c r="AY265" s="139">
        <f t="shared" si="9"/>
        <v>0</v>
      </c>
      <c r="AZ265" s="139">
        <f>IF(BA265="",0,IFERROR(IF(VLOOKUP(BA265,BA$44:BA264,1,0)&gt;0,0,0),1))</f>
        <v>0</v>
      </c>
      <c r="BA265" s="140" t="str">
        <f>IF(DATOS!BT223=AW$45,DATOS!C223,"")</f>
        <v/>
      </c>
    </row>
    <row r="266" spans="51:53" x14ac:dyDescent="0.25">
      <c r="AY266" s="139">
        <f t="shared" si="9"/>
        <v>0</v>
      </c>
      <c r="AZ266" s="139">
        <f>IF(BA266="",0,IFERROR(IF(VLOOKUP(BA266,BA$44:BA265,1,0)&gt;0,0,0),1))</f>
        <v>0</v>
      </c>
      <c r="BA266" s="140" t="str">
        <f>IF(DATOS!BT224=AW$45,DATOS!C224,"")</f>
        <v/>
      </c>
    </row>
    <row r="267" spans="51:53" x14ac:dyDescent="0.25">
      <c r="AY267" s="139">
        <f t="shared" si="9"/>
        <v>0</v>
      </c>
      <c r="AZ267" s="139">
        <f>IF(BA267="",0,IFERROR(IF(VLOOKUP(BA267,BA$44:BA266,1,0)&gt;0,0,0),1))</f>
        <v>0</v>
      </c>
      <c r="BA267" s="140" t="str">
        <f>IF(DATOS!BT225=AW$45,DATOS!C225,"")</f>
        <v/>
      </c>
    </row>
    <row r="268" spans="51:53" x14ac:dyDescent="0.25">
      <c r="AY268" s="139">
        <f t="shared" si="9"/>
        <v>0</v>
      </c>
      <c r="AZ268" s="139">
        <f>IF(BA268="",0,IFERROR(IF(VLOOKUP(BA268,BA$44:BA267,1,0)&gt;0,0,0),1))</f>
        <v>0</v>
      </c>
      <c r="BA268" s="140" t="str">
        <f>IF(DATOS!BT226=AW$45,DATOS!C226,"")</f>
        <v/>
      </c>
    </row>
    <row r="269" spans="51:53" x14ac:dyDescent="0.25">
      <c r="AY269" s="139">
        <f t="shared" si="9"/>
        <v>0</v>
      </c>
      <c r="AZ269" s="139">
        <f>IF(BA269="",0,IFERROR(IF(VLOOKUP(BA269,BA$44:BA268,1,0)&gt;0,0,0),1))</f>
        <v>0</v>
      </c>
      <c r="BA269" s="140" t="str">
        <f>IF(DATOS!BT227=AW$45,DATOS!C227,"")</f>
        <v/>
      </c>
    </row>
    <row r="270" spans="51:53" x14ac:dyDescent="0.25">
      <c r="AY270" s="139">
        <f t="shared" si="9"/>
        <v>0</v>
      </c>
      <c r="AZ270" s="139">
        <f>IF(BA270="",0,IFERROR(IF(VLOOKUP(BA270,BA$44:BA269,1,0)&gt;0,0,0),1))</f>
        <v>0</v>
      </c>
      <c r="BA270" s="140" t="str">
        <f>IF(DATOS!BT228=AW$45,DATOS!C228,"")</f>
        <v/>
      </c>
    </row>
    <row r="271" spans="51:53" x14ac:dyDescent="0.25">
      <c r="AY271" s="139">
        <f t="shared" si="9"/>
        <v>0</v>
      </c>
      <c r="AZ271" s="139">
        <f>IF(BA271="",0,IFERROR(IF(VLOOKUP(BA271,BA$44:BA270,1,0)&gt;0,0,0),1))</f>
        <v>0</v>
      </c>
      <c r="BA271" s="140" t="str">
        <f>IF(DATOS!BT229=AW$45,DATOS!C229,"")</f>
        <v/>
      </c>
    </row>
    <row r="272" spans="51:53" x14ac:dyDescent="0.25">
      <c r="AY272" s="139">
        <f t="shared" si="9"/>
        <v>0</v>
      </c>
      <c r="AZ272" s="139">
        <f>IF(BA272="",0,IFERROR(IF(VLOOKUP(BA272,BA$44:BA271,1,0)&gt;0,0,0),1))</f>
        <v>0</v>
      </c>
      <c r="BA272" s="140" t="str">
        <f>IF(DATOS!BT230=AW$45,DATOS!C230,"")</f>
        <v/>
      </c>
    </row>
    <row r="273" spans="51:53" x14ac:dyDescent="0.25">
      <c r="AY273" s="139">
        <f t="shared" si="9"/>
        <v>0</v>
      </c>
      <c r="AZ273" s="139">
        <f>IF(BA273="",0,IFERROR(IF(VLOOKUP(BA273,BA$44:BA272,1,0)&gt;0,0,0),1))</f>
        <v>0</v>
      </c>
      <c r="BA273" s="140" t="str">
        <f>IF(DATOS!BT231=AW$45,DATOS!C231,"")</f>
        <v/>
      </c>
    </row>
    <row r="274" spans="51:53" x14ac:dyDescent="0.25">
      <c r="AY274" s="139">
        <f t="shared" si="9"/>
        <v>0</v>
      </c>
      <c r="AZ274" s="139">
        <f>IF(BA274="",0,IFERROR(IF(VLOOKUP(BA274,BA$44:BA273,1,0)&gt;0,0,0),1))</f>
        <v>0</v>
      </c>
      <c r="BA274" s="140" t="str">
        <f>IF(DATOS!BT232=AW$45,DATOS!C232,"")</f>
        <v/>
      </c>
    </row>
    <row r="275" spans="51:53" x14ac:dyDescent="0.25">
      <c r="AY275" s="139">
        <f t="shared" si="9"/>
        <v>0</v>
      </c>
      <c r="AZ275" s="139">
        <f>IF(BA275="",0,IFERROR(IF(VLOOKUP(BA275,BA$44:BA274,1,0)&gt;0,0,0),1))</f>
        <v>0</v>
      </c>
      <c r="BA275" s="140" t="str">
        <f>IF(DATOS!BT233=AW$45,DATOS!C233,"")</f>
        <v/>
      </c>
    </row>
    <row r="276" spans="51:53" x14ac:dyDescent="0.25">
      <c r="AY276" s="139">
        <f t="shared" si="9"/>
        <v>0</v>
      </c>
      <c r="AZ276" s="139">
        <f>IF(BA276="",0,IFERROR(IF(VLOOKUP(BA276,BA$44:BA275,1,0)&gt;0,0,0),1))</f>
        <v>0</v>
      </c>
      <c r="BA276" s="140" t="str">
        <f>IF(DATOS!BT234=AW$45,DATOS!C234,"")</f>
        <v/>
      </c>
    </row>
    <row r="277" spans="51:53" x14ac:dyDescent="0.25">
      <c r="AY277" s="139">
        <f t="shared" si="9"/>
        <v>0</v>
      </c>
      <c r="AZ277" s="139">
        <f>IF(BA277="",0,IFERROR(IF(VLOOKUP(BA277,BA$44:BA276,1,0)&gt;0,0,0),1))</f>
        <v>0</v>
      </c>
      <c r="BA277" s="140" t="str">
        <f>IF(DATOS!BT235=AW$45,DATOS!C235,"")</f>
        <v/>
      </c>
    </row>
    <row r="278" spans="51:53" x14ac:dyDescent="0.25">
      <c r="AY278" s="139">
        <f t="shared" si="9"/>
        <v>0</v>
      </c>
      <c r="AZ278" s="139">
        <f>IF(BA278="",0,IFERROR(IF(VLOOKUP(BA278,BA$44:BA277,1,0)&gt;0,0,0),1))</f>
        <v>0</v>
      </c>
      <c r="BA278" s="140" t="str">
        <f>IF(DATOS!BT236=AW$45,DATOS!C236,"")</f>
        <v/>
      </c>
    </row>
    <row r="279" spans="51:53" x14ac:dyDescent="0.25">
      <c r="AY279" s="139">
        <f t="shared" si="9"/>
        <v>0</v>
      </c>
      <c r="AZ279" s="139">
        <f>IF(BA279="",0,IFERROR(IF(VLOOKUP(BA279,BA$44:BA278,1,0)&gt;0,0,0),1))</f>
        <v>0</v>
      </c>
      <c r="BA279" s="140" t="str">
        <f>IF(DATOS!BT237=AW$45,DATOS!C237,"")</f>
        <v/>
      </c>
    </row>
    <row r="280" spans="51:53" x14ac:dyDescent="0.25">
      <c r="AY280" s="139">
        <f t="shared" si="9"/>
        <v>0</v>
      </c>
      <c r="AZ280" s="139">
        <f>IF(BA280="",0,IFERROR(IF(VLOOKUP(BA280,BA$44:BA279,1,0)&gt;0,0,0),1))</f>
        <v>0</v>
      </c>
      <c r="BA280" s="140" t="str">
        <f>IF(DATOS!BT238=AW$45,DATOS!C238,"")</f>
        <v/>
      </c>
    </row>
    <row r="281" spans="51:53" x14ac:dyDescent="0.25">
      <c r="AY281" s="139">
        <f t="shared" si="9"/>
        <v>0</v>
      </c>
      <c r="AZ281" s="139">
        <f>IF(BA281="",0,IFERROR(IF(VLOOKUP(BA281,BA$44:BA280,1,0)&gt;0,0,0),1))</f>
        <v>0</v>
      </c>
      <c r="BA281" s="140" t="str">
        <f>IF(DATOS!BT239=AW$45,DATOS!C239,"")</f>
        <v/>
      </c>
    </row>
    <row r="282" spans="51:53" x14ac:dyDescent="0.25">
      <c r="AY282" s="139">
        <f t="shared" si="9"/>
        <v>0</v>
      </c>
      <c r="AZ282" s="139">
        <f>IF(BA282="",0,IFERROR(IF(VLOOKUP(BA282,BA$44:BA281,1,0)&gt;0,0,0),1))</f>
        <v>0</v>
      </c>
      <c r="BA282" s="140" t="str">
        <f>IF(DATOS!BT240=AW$45,DATOS!C240,"")</f>
        <v/>
      </c>
    </row>
    <row r="283" spans="51:53" x14ac:dyDescent="0.25">
      <c r="AY283" s="139">
        <f t="shared" si="9"/>
        <v>0</v>
      </c>
      <c r="AZ283" s="139">
        <f>IF(BA283="",0,IFERROR(IF(VLOOKUP(BA283,BA$44:BA282,1,0)&gt;0,0,0),1))</f>
        <v>0</v>
      </c>
      <c r="BA283" s="140" t="str">
        <f>IF(DATOS!BT241=AW$45,DATOS!C241,"")</f>
        <v/>
      </c>
    </row>
    <row r="284" spans="51:53" x14ac:dyDescent="0.25">
      <c r="AY284" s="139">
        <f t="shared" si="9"/>
        <v>0</v>
      </c>
      <c r="AZ284" s="139">
        <f>IF(BA284="",0,IFERROR(IF(VLOOKUP(BA284,BA$44:BA283,1,0)&gt;0,0,0),1))</f>
        <v>0</v>
      </c>
      <c r="BA284" s="140" t="str">
        <f>IF(DATOS!BT242=AW$45,DATOS!C242,"")</f>
        <v/>
      </c>
    </row>
    <row r="285" spans="51:53" x14ac:dyDescent="0.25">
      <c r="AY285" s="139">
        <f t="shared" si="9"/>
        <v>0</v>
      </c>
      <c r="AZ285" s="139">
        <f>IF(BA285="",0,IFERROR(IF(VLOOKUP(BA285,BA$44:BA284,1,0)&gt;0,0,0),1))</f>
        <v>0</v>
      </c>
      <c r="BA285" s="140" t="str">
        <f>IF(DATOS!BT243=AW$45,DATOS!C243,"")</f>
        <v/>
      </c>
    </row>
    <row r="286" spans="51:53" x14ac:dyDescent="0.25">
      <c r="AY286" s="139">
        <f t="shared" si="9"/>
        <v>0</v>
      </c>
      <c r="AZ286" s="139">
        <f>IF(BA286="",0,IFERROR(IF(VLOOKUP(BA286,BA$44:BA285,1,0)&gt;0,0,0),1))</f>
        <v>0</v>
      </c>
      <c r="BA286" s="140" t="str">
        <f>IF(DATOS!BT244=AW$45,DATOS!C244,"")</f>
        <v/>
      </c>
    </row>
    <row r="287" spans="51:53" x14ac:dyDescent="0.25">
      <c r="AY287" s="139">
        <f t="shared" si="9"/>
        <v>0</v>
      </c>
      <c r="AZ287" s="139">
        <f>IF(BA287="",0,IFERROR(IF(VLOOKUP(BA287,BA$44:BA286,1,0)&gt;0,0,0),1))</f>
        <v>0</v>
      </c>
      <c r="BA287" s="140" t="str">
        <f>IF(DATOS!BT245=AW$45,DATOS!C245,"")</f>
        <v/>
      </c>
    </row>
    <row r="288" spans="51:53" x14ac:dyDescent="0.25">
      <c r="AY288" s="139">
        <f t="shared" si="9"/>
        <v>0</v>
      </c>
      <c r="AZ288" s="139">
        <f>IF(BA288="",0,IFERROR(IF(VLOOKUP(BA288,BA$44:BA287,1,0)&gt;0,0,0),1))</f>
        <v>0</v>
      </c>
      <c r="BA288" s="140" t="str">
        <f>IF(DATOS!BT246=AW$45,DATOS!C246,"")</f>
        <v/>
      </c>
    </row>
    <row r="289" spans="51:53" x14ac:dyDescent="0.25">
      <c r="AY289" s="139">
        <f t="shared" si="9"/>
        <v>0</v>
      </c>
      <c r="AZ289" s="139">
        <f>IF(BA289="",0,IFERROR(IF(VLOOKUP(BA289,BA$44:BA288,1,0)&gt;0,0,0),1))</f>
        <v>0</v>
      </c>
      <c r="BA289" s="140" t="str">
        <f>IF(DATOS!BT247=AW$45,DATOS!C247,"")</f>
        <v/>
      </c>
    </row>
    <row r="290" spans="51:53" x14ac:dyDescent="0.25">
      <c r="AY290" s="139">
        <f t="shared" si="9"/>
        <v>0</v>
      </c>
      <c r="AZ290" s="139">
        <f>IF(BA290="",0,IFERROR(IF(VLOOKUP(BA290,BA$44:BA289,1,0)&gt;0,0,0),1))</f>
        <v>0</v>
      </c>
      <c r="BA290" s="140" t="str">
        <f>IF(DATOS!BT248=AW$45,DATOS!C248,"")</f>
        <v/>
      </c>
    </row>
    <row r="291" spans="51:53" x14ac:dyDescent="0.25">
      <c r="AY291" s="139">
        <f t="shared" si="9"/>
        <v>0</v>
      </c>
      <c r="AZ291" s="139">
        <f>IF(BA291="",0,IFERROR(IF(VLOOKUP(BA291,BA$44:BA290,1,0)&gt;0,0,0),1))</f>
        <v>0</v>
      </c>
      <c r="BA291" s="140" t="str">
        <f>IF(DATOS!BT249=AW$45,DATOS!C249,"")</f>
        <v/>
      </c>
    </row>
    <row r="292" spans="51:53" x14ac:dyDescent="0.25">
      <c r="AY292" s="139">
        <f t="shared" si="9"/>
        <v>0</v>
      </c>
      <c r="AZ292" s="139">
        <f>IF(BA292="",0,IFERROR(IF(VLOOKUP(BA292,BA$44:BA291,1,0)&gt;0,0,0),1))</f>
        <v>0</v>
      </c>
      <c r="BA292" s="140" t="str">
        <f>IF(DATOS!BT250=AW$45,DATOS!C250,"")</f>
        <v/>
      </c>
    </row>
    <row r="293" spans="51:53" x14ac:dyDescent="0.25">
      <c r="AY293" s="139">
        <f t="shared" si="9"/>
        <v>0</v>
      </c>
      <c r="AZ293" s="139">
        <f>IF(BA293="",0,IFERROR(IF(VLOOKUP(BA293,BA$44:BA292,1,0)&gt;0,0,0),1))</f>
        <v>0</v>
      </c>
      <c r="BA293" s="140" t="str">
        <f>IF(DATOS!BT251=AW$45,DATOS!C251,"")</f>
        <v/>
      </c>
    </row>
    <row r="294" spans="51:53" x14ac:dyDescent="0.25">
      <c r="AY294" s="139">
        <f t="shared" si="9"/>
        <v>0</v>
      </c>
      <c r="AZ294" s="139">
        <f>IF(BA294="",0,IFERROR(IF(VLOOKUP(BA294,BA$44:BA293,1,0)&gt;0,0,0),1))</f>
        <v>0</v>
      </c>
      <c r="BA294" s="140" t="str">
        <f>IF(DATOS!BT252=AW$45,DATOS!C252,"")</f>
        <v/>
      </c>
    </row>
    <row r="295" spans="51:53" x14ac:dyDescent="0.25">
      <c r="AY295" s="139">
        <f t="shared" si="9"/>
        <v>0</v>
      </c>
      <c r="AZ295" s="139">
        <f>IF(BA295="",0,IFERROR(IF(VLOOKUP(BA295,BA$44:BA294,1,0)&gt;0,0,0),1))</f>
        <v>0</v>
      </c>
      <c r="BA295" s="140" t="str">
        <f>IF(DATOS!BT253=AW$45,DATOS!C253,"")</f>
        <v/>
      </c>
    </row>
    <row r="296" spans="51:53" x14ac:dyDescent="0.25">
      <c r="AY296" s="139">
        <f t="shared" si="9"/>
        <v>0</v>
      </c>
      <c r="AZ296" s="139">
        <f>IF(BA296="",0,IFERROR(IF(VLOOKUP(BA296,BA$44:BA295,1,0)&gt;0,0,0),1))</f>
        <v>0</v>
      </c>
      <c r="BA296" s="140" t="str">
        <f>IF(DATOS!BT254=AW$45,DATOS!C254,"")</f>
        <v/>
      </c>
    </row>
    <row r="297" spans="51:53" x14ac:dyDescent="0.25">
      <c r="AY297" s="139">
        <f t="shared" si="9"/>
        <v>0</v>
      </c>
      <c r="AZ297" s="139">
        <f>IF(BA297="",0,IFERROR(IF(VLOOKUP(BA297,BA$44:BA296,1,0)&gt;0,0,0),1))</f>
        <v>0</v>
      </c>
      <c r="BA297" s="140" t="str">
        <f>IF(DATOS!BT255=AW$45,DATOS!C255,"")</f>
        <v/>
      </c>
    </row>
    <row r="298" spans="51:53" x14ac:dyDescent="0.25">
      <c r="AY298" s="139">
        <f t="shared" si="9"/>
        <v>0</v>
      </c>
      <c r="AZ298" s="139">
        <f>IF(BA298="",0,IFERROR(IF(VLOOKUP(BA298,BA$44:BA297,1,0)&gt;0,0,0),1))</f>
        <v>0</v>
      </c>
      <c r="BA298" s="140" t="str">
        <f>IF(DATOS!BT256=AW$45,DATOS!C256,"")</f>
        <v/>
      </c>
    </row>
    <row r="299" spans="51:53" x14ac:dyDescent="0.25">
      <c r="AY299" s="139">
        <f t="shared" si="9"/>
        <v>0</v>
      </c>
      <c r="AZ299" s="139">
        <f>IF(BA299="",0,IFERROR(IF(VLOOKUP(BA299,BA$44:BA298,1,0)&gt;0,0,0),1))</f>
        <v>0</v>
      </c>
      <c r="BA299" s="140" t="str">
        <f>IF(DATOS!BT257=AW$45,DATOS!C257,"")</f>
        <v/>
      </c>
    </row>
    <row r="300" spans="51:53" x14ac:dyDescent="0.25">
      <c r="AY300" s="139">
        <f t="shared" ref="AY300:AY363" si="10">AY299+AZ300</f>
        <v>0</v>
      </c>
      <c r="AZ300" s="139">
        <f>IF(BA300="",0,IFERROR(IF(VLOOKUP(BA300,BA$44:BA299,1,0)&gt;0,0,0),1))</f>
        <v>0</v>
      </c>
      <c r="BA300" s="140" t="str">
        <f>IF(DATOS!BT258=AW$45,DATOS!C258,"")</f>
        <v/>
      </c>
    </row>
    <row r="301" spans="51:53" x14ac:dyDescent="0.25">
      <c r="AY301" s="139">
        <f t="shared" si="10"/>
        <v>0</v>
      </c>
      <c r="AZ301" s="139">
        <f>IF(BA301="",0,IFERROR(IF(VLOOKUP(BA301,BA$44:BA300,1,0)&gt;0,0,0),1))</f>
        <v>0</v>
      </c>
      <c r="BA301" s="140" t="str">
        <f>IF(DATOS!BT259=AW$45,DATOS!C259,"")</f>
        <v/>
      </c>
    </row>
    <row r="302" spans="51:53" x14ac:dyDescent="0.25">
      <c r="AY302" s="139">
        <f t="shared" si="10"/>
        <v>0</v>
      </c>
      <c r="AZ302" s="139">
        <f>IF(BA302="",0,IFERROR(IF(VLOOKUP(BA302,BA$44:BA301,1,0)&gt;0,0,0),1))</f>
        <v>0</v>
      </c>
      <c r="BA302" s="140" t="str">
        <f>IF(DATOS!BT260=AW$45,DATOS!C260,"")</f>
        <v/>
      </c>
    </row>
    <row r="303" spans="51:53" x14ac:dyDescent="0.25">
      <c r="AY303" s="139">
        <f t="shared" si="10"/>
        <v>0</v>
      </c>
      <c r="AZ303" s="139">
        <f>IF(BA303="",0,IFERROR(IF(VLOOKUP(BA303,BA$44:BA302,1,0)&gt;0,0,0),1))</f>
        <v>0</v>
      </c>
      <c r="BA303" s="140" t="str">
        <f>IF(DATOS!BT261=AW$45,DATOS!C261,"")</f>
        <v/>
      </c>
    </row>
    <row r="304" spans="51:53" x14ac:dyDescent="0.25">
      <c r="AY304" s="139">
        <f t="shared" si="10"/>
        <v>0</v>
      </c>
      <c r="AZ304" s="139">
        <f>IF(BA304="",0,IFERROR(IF(VLOOKUP(BA304,BA$44:BA303,1,0)&gt;0,0,0),1))</f>
        <v>0</v>
      </c>
      <c r="BA304" s="140" t="str">
        <f>IF(DATOS!BT262=AW$45,DATOS!C262,"")</f>
        <v/>
      </c>
    </row>
    <row r="305" spans="51:53" x14ac:dyDescent="0.25">
      <c r="AY305" s="139">
        <f t="shared" si="10"/>
        <v>0</v>
      </c>
      <c r="AZ305" s="139">
        <f>IF(BA305="",0,IFERROR(IF(VLOOKUP(BA305,BA$44:BA304,1,0)&gt;0,0,0),1))</f>
        <v>0</v>
      </c>
      <c r="BA305" s="140" t="str">
        <f>IF(DATOS!BT263=AW$45,DATOS!C263,"")</f>
        <v/>
      </c>
    </row>
    <row r="306" spans="51:53" x14ac:dyDescent="0.25">
      <c r="AY306" s="139">
        <f t="shared" si="10"/>
        <v>0</v>
      </c>
      <c r="AZ306" s="139">
        <f>IF(BA306="",0,IFERROR(IF(VLOOKUP(BA306,BA$44:BA305,1,0)&gt;0,0,0),1))</f>
        <v>0</v>
      </c>
      <c r="BA306" s="140" t="str">
        <f>IF(DATOS!BT264=AW$45,DATOS!C264,"")</f>
        <v/>
      </c>
    </row>
    <row r="307" spans="51:53" x14ac:dyDescent="0.25">
      <c r="AY307" s="139">
        <f t="shared" si="10"/>
        <v>0</v>
      </c>
      <c r="AZ307" s="139">
        <f>IF(BA307="",0,IFERROR(IF(VLOOKUP(BA307,BA$44:BA306,1,0)&gt;0,0,0),1))</f>
        <v>0</v>
      </c>
      <c r="BA307" s="140" t="str">
        <f>IF(DATOS!BT265=AW$45,DATOS!C265,"")</f>
        <v/>
      </c>
    </row>
    <row r="308" spans="51:53" x14ac:dyDescent="0.25">
      <c r="AY308" s="139">
        <f t="shared" si="10"/>
        <v>0</v>
      </c>
      <c r="AZ308" s="139">
        <f>IF(BA308="",0,IFERROR(IF(VLOOKUP(BA308,BA$44:BA307,1,0)&gt;0,0,0),1))</f>
        <v>0</v>
      </c>
      <c r="BA308" s="140" t="str">
        <f>IF(DATOS!BT266=AW$45,DATOS!C266,"")</f>
        <v/>
      </c>
    </row>
    <row r="309" spans="51:53" x14ac:dyDescent="0.25">
      <c r="AY309" s="139">
        <f t="shared" si="10"/>
        <v>0</v>
      </c>
      <c r="AZ309" s="139">
        <f>IF(BA309="",0,IFERROR(IF(VLOOKUP(BA309,BA$44:BA308,1,0)&gt;0,0,0),1))</f>
        <v>0</v>
      </c>
      <c r="BA309" s="140" t="str">
        <f>IF(DATOS!BT267=AW$45,DATOS!C267,"")</f>
        <v/>
      </c>
    </row>
    <row r="310" spans="51:53" x14ac:dyDescent="0.25">
      <c r="AY310" s="139">
        <f t="shared" si="10"/>
        <v>0</v>
      </c>
      <c r="AZ310" s="139">
        <f>IF(BA310="",0,IFERROR(IF(VLOOKUP(BA310,BA$44:BA309,1,0)&gt;0,0,0),1))</f>
        <v>0</v>
      </c>
      <c r="BA310" s="140" t="str">
        <f>IF(DATOS!BT268=AW$45,DATOS!C268,"")</f>
        <v/>
      </c>
    </row>
    <row r="311" spans="51:53" x14ac:dyDescent="0.25">
      <c r="AY311" s="139">
        <f t="shared" si="10"/>
        <v>0</v>
      </c>
      <c r="AZ311" s="139">
        <f>IF(BA311="",0,IFERROR(IF(VLOOKUP(BA311,BA$44:BA310,1,0)&gt;0,0,0),1))</f>
        <v>0</v>
      </c>
      <c r="BA311" s="140" t="str">
        <f>IF(DATOS!BT269=AW$45,DATOS!C269,"")</f>
        <v/>
      </c>
    </row>
    <row r="312" spans="51:53" x14ac:dyDescent="0.25">
      <c r="AY312" s="139">
        <f t="shared" si="10"/>
        <v>0</v>
      </c>
      <c r="AZ312" s="139">
        <f>IF(BA312="",0,IFERROR(IF(VLOOKUP(BA312,BA$44:BA311,1,0)&gt;0,0,0),1))</f>
        <v>0</v>
      </c>
      <c r="BA312" s="140" t="str">
        <f>IF(DATOS!BT270=AW$45,DATOS!C270,"")</f>
        <v/>
      </c>
    </row>
    <row r="313" spans="51:53" x14ac:dyDescent="0.25">
      <c r="AY313" s="139">
        <f t="shared" si="10"/>
        <v>0</v>
      </c>
      <c r="AZ313" s="139">
        <f>IF(BA313="",0,IFERROR(IF(VLOOKUP(BA313,BA$44:BA312,1,0)&gt;0,0,0),1))</f>
        <v>0</v>
      </c>
      <c r="BA313" s="140" t="str">
        <f>IF(DATOS!BT271=AW$45,DATOS!C271,"")</f>
        <v/>
      </c>
    </row>
    <row r="314" spans="51:53" x14ac:dyDescent="0.25">
      <c r="AY314" s="139">
        <f t="shared" si="10"/>
        <v>0</v>
      </c>
      <c r="AZ314" s="139">
        <f>IF(BA314="",0,IFERROR(IF(VLOOKUP(BA314,BA$44:BA313,1,0)&gt;0,0,0),1))</f>
        <v>0</v>
      </c>
      <c r="BA314" s="140" t="str">
        <f>IF(DATOS!BT272=AW$45,DATOS!C272,"")</f>
        <v/>
      </c>
    </row>
    <row r="315" spans="51:53" x14ac:dyDescent="0.25">
      <c r="AY315" s="139">
        <f t="shared" si="10"/>
        <v>0</v>
      </c>
      <c r="AZ315" s="139">
        <f>IF(BA315="",0,IFERROR(IF(VLOOKUP(BA315,BA$44:BA314,1,0)&gt;0,0,0),1))</f>
        <v>0</v>
      </c>
      <c r="BA315" s="140" t="str">
        <f>IF(DATOS!BT273=AW$45,DATOS!C273,"")</f>
        <v/>
      </c>
    </row>
    <row r="316" spans="51:53" x14ac:dyDescent="0.25">
      <c r="AY316" s="139">
        <f t="shared" si="10"/>
        <v>0</v>
      </c>
      <c r="AZ316" s="139">
        <f>IF(BA316="",0,IFERROR(IF(VLOOKUP(BA316,BA$44:BA315,1,0)&gt;0,0,0),1))</f>
        <v>0</v>
      </c>
      <c r="BA316" s="140" t="str">
        <f>IF(DATOS!BT274=AW$45,DATOS!C274,"")</f>
        <v/>
      </c>
    </row>
    <row r="317" spans="51:53" x14ac:dyDescent="0.25">
      <c r="AY317" s="139">
        <f t="shared" si="10"/>
        <v>0</v>
      </c>
      <c r="AZ317" s="139">
        <f>IF(BA317="",0,IFERROR(IF(VLOOKUP(BA317,BA$44:BA316,1,0)&gt;0,0,0),1))</f>
        <v>0</v>
      </c>
      <c r="BA317" s="140" t="str">
        <f>IF(DATOS!BT275=AW$45,DATOS!C275,"")</f>
        <v/>
      </c>
    </row>
    <row r="318" spans="51:53" x14ac:dyDescent="0.25">
      <c r="AY318" s="139">
        <f t="shared" si="10"/>
        <v>0</v>
      </c>
      <c r="AZ318" s="139">
        <f>IF(BA318="",0,IFERROR(IF(VLOOKUP(BA318,BA$44:BA317,1,0)&gt;0,0,0),1))</f>
        <v>0</v>
      </c>
      <c r="BA318" s="140" t="str">
        <f>IF(DATOS!BT276=AW$45,DATOS!C276,"")</f>
        <v/>
      </c>
    </row>
    <row r="319" spans="51:53" x14ac:dyDescent="0.25">
      <c r="AY319" s="139">
        <f t="shared" si="10"/>
        <v>0</v>
      </c>
      <c r="AZ319" s="139">
        <f>IF(BA319="",0,IFERROR(IF(VLOOKUP(BA319,BA$44:BA318,1,0)&gt;0,0,0),1))</f>
        <v>0</v>
      </c>
      <c r="BA319" s="140" t="str">
        <f>IF(DATOS!BT277=AW$45,DATOS!C277,"")</f>
        <v/>
      </c>
    </row>
    <row r="320" spans="51:53" x14ac:dyDescent="0.25">
      <c r="AY320" s="139">
        <f t="shared" si="10"/>
        <v>0</v>
      </c>
      <c r="AZ320" s="139">
        <f>IF(BA320="",0,IFERROR(IF(VLOOKUP(BA320,BA$44:BA319,1,0)&gt;0,0,0),1))</f>
        <v>0</v>
      </c>
      <c r="BA320" s="140" t="str">
        <f>IF(DATOS!BT278=AW$45,DATOS!C278,"")</f>
        <v/>
      </c>
    </row>
    <row r="321" spans="51:53" x14ac:dyDescent="0.25">
      <c r="AY321" s="139">
        <f t="shared" si="10"/>
        <v>0</v>
      </c>
      <c r="AZ321" s="139">
        <f>IF(BA321="",0,IFERROR(IF(VLOOKUP(BA321,BA$44:BA320,1,0)&gt;0,0,0),1))</f>
        <v>0</v>
      </c>
      <c r="BA321" s="140" t="str">
        <f>IF(DATOS!BT279=AW$45,DATOS!C279,"")</f>
        <v/>
      </c>
    </row>
    <row r="322" spans="51:53" x14ac:dyDescent="0.25">
      <c r="AY322" s="139">
        <f t="shared" si="10"/>
        <v>0</v>
      </c>
      <c r="AZ322" s="139">
        <f>IF(BA322="",0,IFERROR(IF(VLOOKUP(BA322,BA$44:BA321,1,0)&gt;0,0,0),1))</f>
        <v>0</v>
      </c>
      <c r="BA322" s="140" t="str">
        <f>IF(DATOS!BT280=AW$45,DATOS!C280,"")</f>
        <v/>
      </c>
    </row>
    <row r="323" spans="51:53" x14ac:dyDescent="0.25">
      <c r="AY323" s="139">
        <f t="shared" si="10"/>
        <v>0</v>
      </c>
      <c r="AZ323" s="139">
        <f>IF(BA323="",0,IFERROR(IF(VLOOKUP(BA323,BA$44:BA322,1,0)&gt;0,0,0),1))</f>
        <v>0</v>
      </c>
      <c r="BA323" s="140" t="str">
        <f>IF(DATOS!BT281=AW$45,DATOS!C281,"")</f>
        <v/>
      </c>
    </row>
    <row r="324" spans="51:53" x14ac:dyDescent="0.25">
      <c r="AY324" s="139">
        <f t="shared" si="10"/>
        <v>0</v>
      </c>
      <c r="AZ324" s="139">
        <f>IF(BA324="",0,IFERROR(IF(VLOOKUP(BA324,BA$44:BA323,1,0)&gt;0,0,0),1))</f>
        <v>0</v>
      </c>
      <c r="BA324" s="140" t="str">
        <f>IF(DATOS!BT282=AW$45,DATOS!C282,"")</f>
        <v/>
      </c>
    </row>
    <row r="325" spans="51:53" x14ac:dyDescent="0.25">
      <c r="AY325" s="139">
        <f t="shared" si="10"/>
        <v>0</v>
      </c>
      <c r="AZ325" s="139">
        <f>IF(BA325="",0,IFERROR(IF(VLOOKUP(BA325,BA$44:BA324,1,0)&gt;0,0,0),1))</f>
        <v>0</v>
      </c>
      <c r="BA325" s="140" t="str">
        <f>IF(DATOS!BT283=AW$45,DATOS!C283,"")</f>
        <v/>
      </c>
    </row>
    <row r="326" spans="51:53" x14ac:dyDescent="0.25">
      <c r="AY326" s="139">
        <f t="shared" si="10"/>
        <v>0</v>
      </c>
      <c r="AZ326" s="139">
        <f>IF(BA326="",0,IFERROR(IF(VLOOKUP(BA326,BA$44:BA325,1,0)&gt;0,0,0),1))</f>
        <v>0</v>
      </c>
      <c r="BA326" s="140" t="str">
        <f>IF(DATOS!BT284=AW$45,DATOS!C284,"")</f>
        <v/>
      </c>
    </row>
    <row r="327" spans="51:53" x14ac:dyDescent="0.25">
      <c r="AY327" s="139">
        <f t="shared" si="10"/>
        <v>0</v>
      </c>
      <c r="AZ327" s="139">
        <f>IF(BA327="",0,IFERROR(IF(VLOOKUP(BA327,BA$44:BA326,1,0)&gt;0,0,0),1))</f>
        <v>0</v>
      </c>
      <c r="BA327" s="140" t="str">
        <f>IF(DATOS!BT285=AW$45,DATOS!C285,"")</f>
        <v/>
      </c>
    </row>
    <row r="328" spans="51:53" x14ac:dyDescent="0.25">
      <c r="AY328" s="139">
        <f t="shared" si="10"/>
        <v>0</v>
      </c>
      <c r="AZ328" s="139">
        <f>IF(BA328="",0,IFERROR(IF(VLOOKUP(BA328,BA$44:BA327,1,0)&gt;0,0,0),1))</f>
        <v>0</v>
      </c>
      <c r="BA328" s="140" t="str">
        <f>IF(DATOS!BT286=AW$45,DATOS!C286,"")</f>
        <v/>
      </c>
    </row>
    <row r="329" spans="51:53" x14ac:dyDescent="0.25">
      <c r="AY329" s="139">
        <f t="shared" si="10"/>
        <v>0</v>
      </c>
      <c r="AZ329" s="139">
        <f>IF(BA329="",0,IFERROR(IF(VLOOKUP(BA329,BA$44:BA328,1,0)&gt;0,0,0),1))</f>
        <v>0</v>
      </c>
      <c r="BA329" s="140" t="str">
        <f>IF(DATOS!BT287=AW$45,DATOS!C287,"")</f>
        <v/>
      </c>
    </row>
    <row r="330" spans="51:53" x14ac:dyDescent="0.25">
      <c r="AY330" s="139">
        <f t="shared" si="10"/>
        <v>0</v>
      </c>
      <c r="AZ330" s="139">
        <f>IF(BA330="",0,IFERROR(IF(VLOOKUP(BA330,BA$44:BA329,1,0)&gt;0,0,0),1))</f>
        <v>0</v>
      </c>
      <c r="BA330" s="140" t="str">
        <f>IF(DATOS!BT288=AW$45,DATOS!C288,"")</f>
        <v/>
      </c>
    </row>
    <row r="331" spans="51:53" x14ac:dyDescent="0.25">
      <c r="AY331" s="139">
        <f t="shared" si="10"/>
        <v>0</v>
      </c>
      <c r="AZ331" s="139">
        <f>IF(BA331="",0,IFERROR(IF(VLOOKUP(BA331,BA$44:BA330,1,0)&gt;0,0,0),1))</f>
        <v>0</v>
      </c>
      <c r="BA331" s="140" t="str">
        <f>IF(DATOS!BT289=AW$45,DATOS!C289,"")</f>
        <v/>
      </c>
    </row>
    <row r="332" spans="51:53" x14ac:dyDescent="0.25">
      <c r="AY332" s="139">
        <f t="shared" si="10"/>
        <v>0</v>
      </c>
      <c r="AZ332" s="139">
        <f>IF(BA332="",0,IFERROR(IF(VLOOKUP(BA332,BA$44:BA331,1,0)&gt;0,0,0),1))</f>
        <v>0</v>
      </c>
      <c r="BA332" s="140" t="str">
        <f>IF(DATOS!BT290=AW$45,DATOS!C290,"")</f>
        <v/>
      </c>
    </row>
    <row r="333" spans="51:53" x14ac:dyDescent="0.25">
      <c r="AY333" s="139">
        <f t="shared" si="10"/>
        <v>0</v>
      </c>
      <c r="AZ333" s="139">
        <f>IF(BA333="",0,IFERROR(IF(VLOOKUP(BA333,BA$44:BA332,1,0)&gt;0,0,0),1))</f>
        <v>0</v>
      </c>
      <c r="BA333" s="140" t="str">
        <f>IF(DATOS!BT291=AW$45,DATOS!C291,"")</f>
        <v/>
      </c>
    </row>
    <row r="334" spans="51:53" x14ac:dyDescent="0.25">
      <c r="AY334" s="139">
        <f t="shared" si="10"/>
        <v>0</v>
      </c>
      <c r="AZ334" s="139">
        <f>IF(BA334="",0,IFERROR(IF(VLOOKUP(BA334,BA$44:BA333,1,0)&gt;0,0,0),1))</f>
        <v>0</v>
      </c>
      <c r="BA334" s="140" t="str">
        <f>IF(DATOS!BT292=AW$45,DATOS!C292,"")</f>
        <v/>
      </c>
    </row>
    <row r="335" spans="51:53" x14ac:dyDescent="0.25">
      <c r="AY335" s="139">
        <f t="shared" si="10"/>
        <v>0</v>
      </c>
      <c r="AZ335" s="139">
        <f>IF(BA335="",0,IFERROR(IF(VLOOKUP(BA335,BA$44:BA334,1,0)&gt;0,0,0),1))</f>
        <v>0</v>
      </c>
      <c r="BA335" s="140" t="str">
        <f>IF(DATOS!BT293=AW$45,DATOS!C293,"")</f>
        <v/>
      </c>
    </row>
    <row r="336" spans="51:53" x14ac:dyDescent="0.25">
      <c r="AY336" s="139">
        <f t="shared" si="10"/>
        <v>0</v>
      </c>
      <c r="AZ336" s="139">
        <f>IF(BA336="",0,IFERROR(IF(VLOOKUP(BA336,BA$44:BA335,1,0)&gt;0,0,0),1))</f>
        <v>0</v>
      </c>
      <c r="BA336" s="140" t="str">
        <f>IF(DATOS!BT294=AW$45,DATOS!C294,"")</f>
        <v/>
      </c>
    </row>
    <row r="337" spans="51:53" x14ac:dyDescent="0.25">
      <c r="AY337" s="139">
        <f t="shared" si="10"/>
        <v>0</v>
      </c>
      <c r="AZ337" s="139">
        <f>IF(BA337="",0,IFERROR(IF(VLOOKUP(BA337,BA$44:BA336,1,0)&gt;0,0,0),1))</f>
        <v>0</v>
      </c>
      <c r="BA337" s="140" t="str">
        <f>IF(DATOS!BT295=AW$45,DATOS!C295,"")</f>
        <v/>
      </c>
    </row>
    <row r="338" spans="51:53" x14ac:dyDescent="0.25">
      <c r="AY338" s="139">
        <f t="shared" si="10"/>
        <v>0</v>
      </c>
      <c r="AZ338" s="139">
        <f>IF(BA338="",0,IFERROR(IF(VLOOKUP(BA338,BA$44:BA337,1,0)&gt;0,0,0),1))</f>
        <v>0</v>
      </c>
      <c r="BA338" s="140" t="str">
        <f>IF(DATOS!BT296=AW$45,DATOS!C296,"")</f>
        <v/>
      </c>
    </row>
    <row r="339" spans="51:53" x14ac:dyDescent="0.25">
      <c r="AY339" s="139">
        <f t="shared" si="10"/>
        <v>0</v>
      </c>
      <c r="AZ339" s="139">
        <f>IF(BA339="",0,IFERROR(IF(VLOOKUP(BA339,BA$44:BA338,1,0)&gt;0,0,0),1))</f>
        <v>0</v>
      </c>
      <c r="BA339" s="140" t="str">
        <f>IF(DATOS!BT297=AW$45,DATOS!C297,"")</f>
        <v/>
      </c>
    </row>
    <row r="340" spans="51:53" x14ac:dyDescent="0.25">
      <c r="AY340" s="139">
        <f t="shared" si="10"/>
        <v>0</v>
      </c>
      <c r="AZ340" s="139">
        <f>IF(BA340="",0,IFERROR(IF(VLOOKUP(BA340,BA$44:BA339,1,0)&gt;0,0,0),1))</f>
        <v>0</v>
      </c>
      <c r="BA340" s="140" t="str">
        <f>IF(DATOS!BT298=AW$45,DATOS!C298,"")</f>
        <v/>
      </c>
    </row>
    <row r="341" spans="51:53" x14ac:dyDescent="0.25">
      <c r="AY341" s="139">
        <f t="shared" si="10"/>
        <v>0</v>
      </c>
      <c r="AZ341" s="139">
        <f>IF(BA341="",0,IFERROR(IF(VLOOKUP(BA341,BA$44:BA340,1,0)&gt;0,0,0),1))</f>
        <v>0</v>
      </c>
      <c r="BA341" s="140" t="str">
        <f>IF(DATOS!BT299=AW$45,DATOS!C299,"")</f>
        <v/>
      </c>
    </row>
    <row r="342" spans="51:53" x14ac:dyDescent="0.25">
      <c r="AY342" s="139">
        <f t="shared" si="10"/>
        <v>0</v>
      </c>
      <c r="AZ342" s="139">
        <f>IF(BA342="",0,IFERROR(IF(VLOOKUP(BA342,BA$44:BA341,1,0)&gt;0,0,0),1))</f>
        <v>0</v>
      </c>
      <c r="BA342" s="140" t="str">
        <f>IF(DATOS!BT300=AW$45,DATOS!C300,"")</f>
        <v/>
      </c>
    </row>
    <row r="343" spans="51:53" x14ac:dyDescent="0.25">
      <c r="AY343" s="139">
        <f t="shared" si="10"/>
        <v>0</v>
      </c>
      <c r="AZ343" s="139">
        <f>IF(BA343="",0,IFERROR(IF(VLOOKUP(BA343,BA$44:BA342,1,0)&gt;0,0,0),1))</f>
        <v>0</v>
      </c>
      <c r="BA343" s="140" t="str">
        <f>IF(DATOS!BT301=AW$45,DATOS!C301,"")</f>
        <v/>
      </c>
    </row>
    <row r="344" spans="51:53" x14ac:dyDescent="0.25">
      <c r="AY344" s="139">
        <f t="shared" si="10"/>
        <v>0</v>
      </c>
      <c r="AZ344" s="139">
        <f>IF(BA344="",0,IFERROR(IF(VLOOKUP(BA344,BA$44:BA343,1,0)&gt;0,0,0),1))</f>
        <v>0</v>
      </c>
      <c r="BA344" s="140" t="str">
        <f>IF(DATOS!BT302=AW$45,DATOS!C302,"")</f>
        <v/>
      </c>
    </row>
    <row r="345" spans="51:53" x14ac:dyDescent="0.25">
      <c r="AY345" s="139">
        <f t="shared" si="10"/>
        <v>0</v>
      </c>
      <c r="AZ345" s="139">
        <f>IF(BA345="",0,IFERROR(IF(VLOOKUP(BA345,BA$44:BA344,1,0)&gt;0,0,0),1))</f>
        <v>0</v>
      </c>
      <c r="BA345" s="140" t="str">
        <f>IF(DATOS!BT303=AW$45,DATOS!C303,"")</f>
        <v/>
      </c>
    </row>
    <row r="346" spans="51:53" x14ac:dyDescent="0.25">
      <c r="AY346" s="139">
        <f t="shared" si="10"/>
        <v>0</v>
      </c>
      <c r="AZ346" s="139">
        <f>IF(BA346="",0,IFERROR(IF(VLOOKUP(BA346,BA$44:BA345,1,0)&gt;0,0,0),1))</f>
        <v>0</v>
      </c>
      <c r="BA346" s="140" t="str">
        <f>IF(DATOS!BT304=AW$45,DATOS!C304,"")</f>
        <v/>
      </c>
    </row>
    <row r="347" spans="51:53" x14ac:dyDescent="0.25">
      <c r="AY347" s="139">
        <f t="shared" si="10"/>
        <v>0</v>
      </c>
      <c r="AZ347" s="139">
        <f>IF(BA347="",0,IFERROR(IF(VLOOKUP(BA347,BA$44:BA346,1,0)&gt;0,0,0),1))</f>
        <v>0</v>
      </c>
      <c r="BA347" s="140" t="str">
        <f>IF(DATOS!BT305=AW$45,DATOS!C305,"")</f>
        <v/>
      </c>
    </row>
    <row r="348" spans="51:53" x14ac:dyDescent="0.25">
      <c r="AY348" s="139">
        <f t="shared" si="10"/>
        <v>0</v>
      </c>
      <c r="AZ348" s="139">
        <f>IF(BA348="",0,IFERROR(IF(VLOOKUP(BA348,BA$44:BA347,1,0)&gt;0,0,0),1))</f>
        <v>0</v>
      </c>
      <c r="BA348" s="140" t="str">
        <f>IF(DATOS!BT306=AW$45,DATOS!C306,"")</f>
        <v/>
      </c>
    </row>
    <row r="349" spans="51:53" x14ac:dyDescent="0.25">
      <c r="AY349" s="139">
        <f t="shared" si="10"/>
        <v>0</v>
      </c>
      <c r="AZ349" s="139">
        <f>IF(BA349="",0,IFERROR(IF(VLOOKUP(BA349,BA$44:BA348,1,0)&gt;0,0,0),1))</f>
        <v>0</v>
      </c>
      <c r="BA349" s="140" t="str">
        <f>IF(DATOS!BT307=AW$45,DATOS!C307,"")</f>
        <v/>
      </c>
    </row>
    <row r="350" spans="51:53" x14ac:dyDescent="0.25">
      <c r="AY350" s="139">
        <f t="shared" si="10"/>
        <v>0</v>
      </c>
      <c r="AZ350" s="139">
        <f>IF(BA350="",0,IFERROR(IF(VLOOKUP(BA350,BA$44:BA349,1,0)&gt;0,0,0),1))</f>
        <v>0</v>
      </c>
      <c r="BA350" s="140" t="str">
        <f>IF(DATOS!BT308=AW$45,DATOS!C308,"")</f>
        <v/>
      </c>
    </row>
    <row r="351" spans="51:53" x14ac:dyDescent="0.25">
      <c r="AY351" s="139">
        <f t="shared" si="10"/>
        <v>0</v>
      </c>
      <c r="AZ351" s="139">
        <f>IF(BA351="",0,IFERROR(IF(VLOOKUP(BA351,BA$44:BA350,1,0)&gt;0,0,0),1))</f>
        <v>0</v>
      </c>
      <c r="BA351" s="140" t="str">
        <f>IF(DATOS!BT309=AW$45,DATOS!C309,"")</f>
        <v/>
      </c>
    </row>
    <row r="352" spans="51:53" x14ac:dyDescent="0.25">
      <c r="AY352" s="139">
        <f t="shared" si="10"/>
        <v>0</v>
      </c>
      <c r="AZ352" s="139">
        <f>IF(BA352="",0,IFERROR(IF(VLOOKUP(BA352,BA$44:BA351,1,0)&gt;0,0,0),1))</f>
        <v>0</v>
      </c>
      <c r="BA352" s="140" t="str">
        <f>IF(DATOS!BT310=AW$45,DATOS!C310,"")</f>
        <v/>
      </c>
    </row>
    <row r="353" spans="51:53" x14ac:dyDescent="0.25">
      <c r="AY353" s="139">
        <f t="shared" si="10"/>
        <v>0</v>
      </c>
      <c r="AZ353" s="139">
        <f>IF(BA353="",0,IFERROR(IF(VLOOKUP(BA353,BA$44:BA352,1,0)&gt;0,0,0),1))</f>
        <v>0</v>
      </c>
      <c r="BA353" s="140" t="str">
        <f>IF(DATOS!BT311=AW$45,DATOS!C311,"")</f>
        <v/>
      </c>
    </row>
    <row r="354" spans="51:53" x14ac:dyDescent="0.25">
      <c r="AY354" s="139">
        <f t="shared" si="10"/>
        <v>0</v>
      </c>
      <c r="AZ354" s="139">
        <f>IF(BA354="",0,IFERROR(IF(VLOOKUP(BA354,BA$44:BA353,1,0)&gt;0,0,0),1))</f>
        <v>0</v>
      </c>
      <c r="BA354" s="140" t="str">
        <f>IF(DATOS!BT312=AW$45,DATOS!C312,"")</f>
        <v/>
      </c>
    </row>
    <row r="355" spans="51:53" x14ac:dyDescent="0.25">
      <c r="AY355" s="139">
        <f t="shared" si="10"/>
        <v>0</v>
      </c>
      <c r="AZ355" s="139">
        <f>IF(BA355="",0,IFERROR(IF(VLOOKUP(BA355,BA$44:BA354,1,0)&gt;0,0,0),1))</f>
        <v>0</v>
      </c>
      <c r="BA355" s="140" t="str">
        <f>IF(DATOS!BT313=AW$45,DATOS!C313,"")</f>
        <v/>
      </c>
    </row>
    <row r="356" spans="51:53" x14ac:dyDescent="0.25">
      <c r="AY356" s="139">
        <f t="shared" si="10"/>
        <v>0</v>
      </c>
      <c r="AZ356" s="139">
        <f>IF(BA356="",0,IFERROR(IF(VLOOKUP(BA356,BA$44:BA355,1,0)&gt;0,0,0),1))</f>
        <v>0</v>
      </c>
      <c r="BA356" s="140" t="str">
        <f>IF(DATOS!BT314=AW$45,DATOS!C314,"")</f>
        <v/>
      </c>
    </row>
    <row r="357" spans="51:53" x14ac:dyDescent="0.25">
      <c r="AY357" s="139">
        <f t="shared" si="10"/>
        <v>0</v>
      </c>
      <c r="AZ357" s="139">
        <f>IF(BA357="",0,IFERROR(IF(VLOOKUP(BA357,BA$44:BA356,1,0)&gt;0,0,0),1))</f>
        <v>0</v>
      </c>
      <c r="BA357" s="140" t="str">
        <f>IF(DATOS!BT315=AW$45,DATOS!C315,"")</f>
        <v/>
      </c>
    </row>
    <row r="358" spans="51:53" x14ac:dyDescent="0.25">
      <c r="AY358" s="139">
        <f t="shared" si="10"/>
        <v>0</v>
      </c>
      <c r="AZ358" s="139">
        <f>IF(BA358="",0,IFERROR(IF(VLOOKUP(BA358,BA$44:BA357,1,0)&gt;0,0,0),1))</f>
        <v>0</v>
      </c>
      <c r="BA358" s="140" t="str">
        <f>IF(DATOS!BT316=AW$45,DATOS!C316,"")</f>
        <v/>
      </c>
    </row>
    <row r="359" spans="51:53" x14ac:dyDescent="0.25">
      <c r="AY359" s="139">
        <f t="shared" si="10"/>
        <v>0</v>
      </c>
      <c r="AZ359" s="139">
        <f>IF(BA359="",0,IFERROR(IF(VLOOKUP(BA359,BA$44:BA358,1,0)&gt;0,0,0),1))</f>
        <v>0</v>
      </c>
      <c r="BA359" s="140" t="str">
        <f>IF(DATOS!BT317=AW$45,DATOS!C317,"")</f>
        <v/>
      </c>
    </row>
    <row r="360" spans="51:53" x14ac:dyDescent="0.25">
      <c r="AY360" s="139">
        <f t="shared" si="10"/>
        <v>0</v>
      </c>
      <c r="AZ360" s="139">
        <f>IF(BA360="",0,IFERROR(IF(VLOOKUP(BA360,BA$44:BA359,1,0)&gt;0,0,0),1))</f>
        <v>0</v>
      </c>
      <c r="BA360" s="140" t="str">
        <f>IF(DATOS!BT318=AW$45,DATOS!C318,"")</f>
        <v/>
      </c>
    </row>
    <row r="361" spans="51:53" x14ac:dyDescent="0.25">
      <c r="AY361" s="139">
        <f t="shared" si="10"/>
        <v>0</v>
      </c>
      <c r="AZ361" s="139">
        <f>IF(BA361="",0,IFERROR(IF(VLOOKUP(BA361,BA$44:BA360,1,0)&gt;0,0,0),1))</f>
        <v>0</v>
      </c>
      <c r="BA361" s="140" t="str">
        <f>IF(DATOS!BT319=AW$45,DATOS!C319,"")</f>
        <v/>
      </c>
    </row>
    <row r="362" spans="51:53" x14ac:dyDescent="0.25">
      <c r="AY362" s="139">
        <f t="shared" si="10"/>
        <v>0</v>
      </c>
      <c r="AZ362" s="139">
        <f>IF(BA362="",0,IFERROR(IF(VLOOKUP(BA362,BA$44:BA361,1,0)&gt;0,0,0),1))</f>
        <v>0</v>
      </c>
      <c r="BA362" s="140" t="str">
        <f>IF(DATOS!BT320=AW$45,DATOS!C320,"")</f>
        <v/>
      </c>
    </row>
    <row r="363" spans="51:53" x14ac:dyDescent="0.25">
      <c r="AY363" s="139">
        <f t="shared" si="10"/>
        <v>0</v>
      </c>
      <c r="AZ363" s="139">
        <f>IF(BA363="",0,IFERROR(IF(VLOOKUP(BA363,BA$44:BA362,1,0)&gt;0,0,0),1))</f>
        <v>0</v>
      </c>
      <c r="BA363" s="140" t="str">
        <f>IF(DATOS!BT321=AW$45,DATOS!C321,"")</f>
        <v/>
      </c>
    </row>
    <row r="364" spans="51:53" x14ac:dyDescent="0.25">
      <c r="AY364" s="139">
        <f t="shared" ref="AY364:AY427" si="11">AY363+AZ364</f>
        <v>0</v>
      </c>
      <c r="AZ364" s="139">
        <f>IF(BA364="",0,IFERROR(IF(VLOOKUP(BA364,BA$44:BA363,1,0)&gt;0,0,0),1))</f>
        <v>0</v>
      </c>
      <c r="BA364" s="140" t="str">
        <f>IF(DATOS!BT322=AW$45,DATOS!C322,"")</f>
        <v/>
      </c>
    </row>
    <row r="365" spans="51:53" x14ac:dyDescent="0.25">
      <c r="AY365" s="139">
        <f t="shared" si="11"/>
        <v>0</v>
      </c>
      <c r="AZ365" s="139">
        <f>IF(BA365="",0,IFERROR(IF(VLOOKUP(BA365,BA$44:BA364,1,0)&gt;0,0,0),1))</f>
        <v>0</v>
      </c>
      <c r="BA365" s="140" t="str">
        <f>IF(DATOS!BT323=AW$45,DATOS!C323,"")</f>
        <v/>
      </c>
    </row>
    <row r="366" spans="51:53" x14ac:dyDescent="0.25">
      <c r="AY366" s="139">
        <f t="shared" si="11"/>
        <v>0</v>
      </c>
      <c r="AZ366" s="139">
        <f>IF(BA366="",0,IFERROR(IF(VLOOKUP(BA366,BA$44:BA365,1,0)&gt;0,0,0),1))</f>
        <v>0</v>
      </c>
      <c r="BA366" s="140" t="str">
        <f>IF(DATOS!BT324=AW$45,DATOS!C324,"")</f>
        <v/>
      </c>
    </row>
    <row r="367" spans="51:53" x14ac:dyDescent="0.25">
      <c r="AY367" s="139">
        <f t="shared" si="11"/>
        <v>0</v>
      </c>
      <c r="AZ367" s="139">
        <f>IF(BA367="",0,IFERROR(IF(VLOOKUP(BA367,BA$44:BA366,1,0)&gt;0,0,0),1))</f>
        <v>0</v>
      </c>
      <c r="BA367" s="140" t="str">
        <f>IF(DATOS!BT325=AW$45,DATOS!C325,"")</f>
        <v/>
      </c>
    </row>
    <row r="368" spans="51:53" x14ac:dyDescent="0.25">
      <c r="AY368" s="139">
        <f t="shared" si="11"/>
        <v>0</v>
      </c>
      <c r="AZ368" s="139">
        <f>IF(BA368="",0,IFERROR(IF(VLOOKUP(BA368,BA$44:BA367,1,0)&gt;0,0,0),1))</f>
        <v>0</v>
      </c>
      <c r="BA368" s="140" t="str">
        <f>IF(DATOS!BT326=AW$45,DATOS!C326,"")</f>
        <v/>
      </c>
    </row>
    <row r="369" spans="51:53" x14ac:dyDescent="0.25">
      <c r="AY369" s="139">
        <f t="shared" si="11"/>
        <v>0</v>
      </c>
      <c r="AZ369" s="139">
        <f>IF(BA369="",0,IFERROR(IF(VLOOKUP(BA369,BA$44:BA368,1,0)&gt;0,0,0),1))</f>
        <v>0</v>
      </c>
      <c r="BA369" s="140" t="str">
        <f>IF(DATOS!BT327=AW$45,DATOS!C327,"")</f>
        <v/>
      </c>
    </row>
    <row r="370" spans="51:53" x14ac:dyDescent="0.25">
      <c r="AY370" s="139">
        <f t="shared" si="11"/>
        <v>0</v>
      </c>
      <c r="AZ370" s="139">
        <f>IF(BA370="",0,IFERROR(IF(VLOOKUP(BA370,BA$44:BA369,1,0)&gt;0,0,0),1))</f>
        <v>0</v>
      </c>
      <c r="BA370" s="140" t="str">
        <f>IF(DATOS!BT328=AW$45,DATOS!C328,"")</f>
        <v/>
      </c>
    </row>
    <row r="371" spans="51:53" x14ac:dyDescent="0.25">
      <c r="AY371" s="139">
        <f t="shared" si="11"/>
        <v>0</v>
      </c>
      <c r="AZ371" s="139">
        <f>IF(BA371="",0,IFERROR(IF(VLOOKUP(BA371,BA$44:BA370,1,0)&gt;0,0,0),1))</f>
        <v>0</v>
      </c>
      <c r="BA371" s="140" t="str">
        <f>IF(DATOS!BT329=AW$45,DATOS!C329,"")</f>
        <v/>
      </c>
    </row>
    <row r="372" spans="51:53" x14ac:dyDescent="0.25">
      <c r="AY372" s="139">
        <f t="shared" si="11"/>
        <v>0</v>
      </c>
      <c r="AZ372" s="139">
        <f>IF(BA372="",0,IFERROR(IF(VLOOKUP(BA372,BA$44:BA371,1,0)&gt;0,0,0),1))</f>
        <v>0</v>
      </c>
      <c r="BA372" s="140" t="str">
        <f>IF(DATOS!BT330=AW$45,DATOS!C330,"")</f>
        <v/>
      </c>
    </row>
    <row r="373" spans="51:53" x14ac:dyDescent="0.25">
      <c r="AY373" s="139">
        <f t="shared" si="11"/>
        <v>0</v>
      </c>
      <c r="AZ373" s="139">
        <f>IF(BA373="",0,IFERROR(IF(VLOOKUP(BA373,BA$44:BA372,1,0)&gt;0,0,0),1))</f>
        <v>0</v>
      </c>
      <c r="BA373" s="140" t="str">
        <f>IF(DATOS!BT331=AW$45,DATOS!C331,"")</f>
        <v/>
      </c>
    </row>
    <row r="374" spans="51:53" x14ac:dyDescent="0.25">
      <c r="AY374" s="139">
        <f t="shared" si="11"/>
        <v>0</v>
      </c>
      <c r="AZ374" s="139">
        <f>IF(BA374="",0,IFERROR(IF(VLOOKUP(BA374,BA$44:BA373,1,0)&gt;0,0,0),1))</f>
        <v>0</v>
      </c>
      <c r="BA374" s="140" t="str">
        <f>IF(DATOS!BT332=AW$45,DATOS!C332,"")</f>
        <v/>
      </c>
    </row>
    <row r="375" spans="51:53" x14ac:dyDescent="0.25">
      <c r="AY375" s="139">
        <f t="shared" si="11"/>
        <v>0</v>
      </c>
      <c r="AZ375" s="139">
        <f>IF(BA375="",0,IFERROR(IF(VLOOKUP(BA375,BA$44:BA374,1,0)&gt;0,0,0),1))</f>
        <v>0</v>
      </c>
      <c r="BA375" s="140" t="str">
        <f>IF(DATOS!BT333=AW$45,DATOS!C333,"")</f>
        <v/>
      </c>
    </row>
    <row r="376" spans="51:53" x14ac:dyDescent="0.25">
      <c r="AY376" s="139">
        <f t="shared" si="11"/>
        <v>0</v>
      </c>
      <c r="AZ376" s="139">
        <f>IF(BA376="",0,IFERROR(IF(VLOOKUP(BA376,BA$44:BA375,1,0)&gt;0,0,0),1))</f>
        <v>0</v>
      </c>
      <c r="BA376" s="140" t="str">
        <f>IF(DATOS!BT334=AW$45,DATOS!C334,"")</f>
        <v/>
      </c>
    </row>
    <row r="377" spans="51:53" x14ac:dyDescent="0.25">
      <c r="AY377" s="139">
        <f t="shared" si="11"/>
        <v>0</v>
      </c>
      <c r="AZ377" s="139">
        <f>IF(BA377="",0,IFERROR(IF(VLOOKUP(BA377,BA$44:BA376,1,0)&gt;0,0,0),1))</f>
        <v>0</v>
      </c>
      <c r="BA377" s="140" t="str">
        <f>IF(DATOS!BT335=AW$45,DATOS!C335,"")</f>
        <v/>
      </c>
    </row>
    <row r="378" spans="51:53" x14ac:dyDescent="0.25">
      <c r="AY378" s="139">
        <f t="shared" si="11"/>
        <v>0</v>
      </c>
      <c r="AZ378" s="139">
        <f>IF(BA378="",0,IFERROR(IF(VLOOKUP(BA378,BA$44:BA377,1,0)&gt;0,0,0),1))</f>
        <v>0</v>
      </c>
      <c r="BA378" s="140" t="str">
        <f>IF(DATOS!BT336=AW$45,DATOS!C336,"")</f>
        <v/>
      </c>
    </row>
    <row r="379" spans="51:53" x14ac:dyDescent="0.25">
      <c r="AY379" s="139">
        <f t="shared" si="11"/>
        <v>0</v>
      </c>
      <c r="AZ379" s="139">
        <f>IF(BA379="",0,IFERROR(IF(VLOOKUP(BA379,BA$44:BA378,1,0)&gt;0,0,0),1))</f>
        <v>0</v>
      </c>
      <c r="BA379" s="140" t="str">
        <f>IF(DATOS!BT337=AW$45,DATOS!C337,"")</f>
        <v/>
      </c>
    </row>
    <row r="380" spans="51:53" x14ac:dyDescent="0.25">
      <c r="AY380" s="139">
        <f t="shared" si="11"/>
        <v>0</v>
      </c>
      <c r="AZ380" s="139">
        <f>IF(BA380="",0,IFERROR(IF(VLOOKUP(BA380,BA$44:BA379,1,0)&gt;0,0,0),1))</f>
        <v>0</v>
      </c>
      <c r="BA380" s="140" t="str">
        <f>IF(DATOS!BT338=AW$45,DATOS!C338,"")</f>
        <v/>
      </c>
    </row>
    <row r="381" spans="51:53" x14ac:dyDescent="0.25">
      <c r="AY381" s="139">
        <f t="shared" si="11"/>
        <v>0</v>
      </c>
      <c r="AZ381" s="139">
        <f>IF(BA381="",0,IFERROR(IF(VLOOKUP(BA381,BA$44:BA380,1,0)&gt;0,0,0),1))</f>
        <v>0</v>
      </c>
      <c r="BA381" s="140" t="str">
        <f>IF(DATOS!BT339=AW$45,DATOS!C339,"")</f>
        <v/>
      </c>
    </row>
    <row r="382" spans="51:53" x14ac:dyDescent="0.25">
      <c r="AY382" s="139">
        <f t="shared" si="11"/>
        <v>0</v>
      </c>
      <c r="AZ382" s="139">
        <f>IF(BA382="",0,IFERROR(IF(VLOOKUP(BA382,BA$44:BA381,1,0)&gt;0,0,0),1))</f>
        <v>0</v>
      </c>
      <c r="BA382" s="140" t="str">
        <f>IF(DATOS!BT340=AW$45,DATOS!C340,"")</f>
        <v/>
      </c>
    </row>
    <row r="383" spans="51:53" x14ac:dyDescent="0.25">
      <c r="AY383" s="139">
        <f t="shared" si="11"/>
        <v>0</v>
      </c>
      <c r="AZ383" s="139">
        <f>IF(BA383="",0,IFERROR(IF(VLOOKUP(BA383,BA$44:BA382,1,0)&gt;0,0,0),1))</f>
        <v>0</v>
      </c>
      <c r="BA383" s="140" t="str">
        <f>IF(DATOS!BT341=AW$45,DATOS!C341,"")</f>
        <v/>
      </c>
    </row>
    <row r="384" spans="51:53" x14ac:dyDescent="0.25">
      <c r="AY384" s="139">
        <f t="shared" si="11"/>
        <v>0</v>
      </c>
      <c r="AZ384" s="139">
        <f>IF(BA384="",0,IFERROR(IF(VLOOKUP(BA384,BA$44:BA383,1,0)&gt;0,0,0),1))</f>
        <v>0</v>
      </c>
      <c r="BA384" s="140" t="str">
        <f>IF(DATOS!BT342=AW$45,DATOS!C342,"")</f>
        <v/>
      </c>
    </row>
    <row r="385" spans="51:53" x14ac:dyDescent="0.25">
      <c r="AY385" s="139">
        <f t="shared" si="11"/>
        <v>0</v>
      </c>
      <c r="AZ385" s="139">
        <f>IF(BA385="",0,IFERROR(IF(VLOOKUP(BA385,BA$44:BA384,1,0)&gt;0,0,0),1))</f>
        <v>0</v>
      </c>
      <c r="BA385" s="140" t="str">
        <f>IF(DATOS!BT343=AW$45,DATOS!C343,"")</f>
        <v/>
      </c>
    </row>
    <row r="386" spans="51:53" x14ac:dyDescent="0.25">
      <c r="AY386" s="139">
        <f t="shared" si="11"/>
        <v>0</v>
      </c>
      <c r="AZ386" s="139">
        <f>IF(BA386="",0,IFERROR(IF(VLOOKUP(BA386,BA$44:BA385,1,0)&gt;0,0,0),1))</f>
        <v>0</v>
      </c>
      <c r="BA386" s="140" t="str">
        <f>IF(DATOS!BT344=AW$45,DATOS!C344,"")</f>
        <v/>
      </c>
    </row>
    <row r="387" spans="51:53" x14ac:dyDescent="0.25">
      <c r="AY387" s="139">
        <f t="shared" si="11"/>
        <v>0</v>
      </c>
      <c r="AZ387" s="139">
        <f>IF(BA387="",0,IFERROR(IF(VLOOKUP(BA387,BA$44:BA386,1,0)&gt;0,0,0),1))</f>
        <v>0</v>
      </c>
      <c r="BA387" s="140" t="str">
        <f>IF(DATOS!BT345=AW$45,DATOS!C345,"")</f>
        <v/>
      </c>
    </row>
    <row r="388" spans="51:53" x14ac:dyDescent="0.25">
      <c r="AY388" s="139">
        <f t="shared" si="11"/>
        <v>0</v>
      </c>
      <c r="AZ388" s="139">
        <f>IF(BA388="",0,IFERROR(IF(VLOOKUP(BA388,BA$44:BA387,1,0)&gt;0,0,0),1))</f>
        <v>0</v>
      </c>
      <c r="BA388" s="140" t="str">
        <f>IF(DATOS!BT346=AW$45,DATOS!C346,"")</f>
        <v/>
      </c>
    </row>
    <row r="389" spans="51:53" x14ac:dyDescent="0.25">
      <c r="AY389" s="139">
        <f t="shared" si="11"/>
        <v>0</v>
      </c>
      <c r="AZ389" s="139">
        <f>IF(BA389="",0,IFERROR(IF(VLOOKUP(BA389,BA$44:BA388,1,0)&gt;0,0,0),1))</f>
        <v>0</v>
      </c>
      <c r="BA389" s="140" t="str">
        <f>IF(DATOS!BT347=AW$45,DATOS!C347,"")</f>
        <v/>
      </c>
    </row>
    <row r="390" spans="51:53" x14ac:dyDescent="0.25">
      <c r="AY390" s="139">
        <f t="shared" si="11"/>
        <v>0</v>
      </c>
      <c r="AZ390" s="139">
        <f>IF(BA390="",0,IFERROR(IF(VLOOKUP(BA390,BA$44:BA389,1,0)&gt;0,0,0),1))</f>
        <v>0</v>
      </c>
      <c r="BA390" s="140" t="str">
        <f>IF(DATOS!BT348=AW$45,DATOS!C348,"")</f>
        <v/>
      </c>
    </row>
    <row r="391" spans="51:53" x14ac:dyDescent="0.25">
      <c r="AY391" s="139">
        <f t="shared" si="11"/>
        <v>0</v>
      </c>
      <c r="AZ391" s="139">
        <f>IF(BA391="",0,IFERROR(IF(VLOOKUP(BA391,BA$44:BA390,1,0)&gt;0,0,0),1))</f>
        <v>0</v>
      </c>
      <c r="BA391" s="140" t="str">
        <f>IF(DATOS!BT349=AW$45,DATOS!C349,"")</f>
        <v/>
      </c>
    </row>
    <row r="392" spans="51:53" x14ac:dyDescent="0.25">
      <c r="AY392" s="139">
        <f t="shared" si="11"/>
        <v>0</v>
      </c>
      <c r="AZ392" s="139">
        <f>IF(BA392="",0,IFERROR(IF(VLOOKUP(BA392,BA$44:BA391,1,0)&gt;0,0,0),1))</f>
        <v>0</v>
      </c>
      <c r="BA392" s="140" t="str">
        <f>IF(DATOS!BT350=AW$45,DATOS!C350,"")</f>
        <v/>
      </c>
    </row>
    <row r="393" spans="51:53" x14ac:dyDescent="0.25">
      <c r="AY393" s="139">
        <f t="shared" si="11"/>
        <v>0</v>
      </c>
      <c r="AZ393" s="139">
        <f>IF(BA393="",0,IFERROR(IF(VLOOKUP(BA393,BA$44:BA392,1,0)&gt;0,0,0),1))</f>
        <v>0</v>
      </c>
      <c r="BA393" s="140" t="str">
        <f>IF(DATOS!BT351=AW$45,DATOS!C351,"")</f>
        <v/>
      </c>
    </row>
    <row r="394" spans="51:53" x14ac:dyDescent="0.25">
      <c r="AY394" s="139">
        <f t="shared" si="11"/>
        <v>0</v>
      </c>
      <c r="AZ394" s="139">
        <f>IF(BA394="",0,IFERROR(IF(VLOOKUP(BA394,BA$44:BA393,1,0)&gt;0,0,0),1))</f>
        <v>0</v>
      </c>
      <c r="BA394" s="140" t="str">
        <f>IF(DATOS!BT352=AW$45,DATOS!C352,"")</f>
        <v/>
      </c>
    </row>
    <row r="395" spans="51:53" x14ac:dyDescent="0.25">
      <c r="AY395" s="139">
        <f t="shared" si="11"/>
        <v>0</v>
      </c>
      <c r="AZ395" s="139">
        <f>IF(BA395="",0,IFERROR(IF(VLOOKUP(BA395,BA$44:BA394,1,0)&gt;0,0,0),1))</f>
        <v>0</v>
      </c>
      <c r="BA395" s="140" t="str">
        <f>IF(DATOS!BT353=AW$45,DATOS!C353,"")</f>
        <v/>
      </c>
    </row>
    <row r="396" spans="51:53" x14ac:dyDescent="0.25">
      <c r="AY396" s="139">
        <f t="shared" si="11"/>
        <v>0</v>
      </c>
      <c r="AZ396" s="139">
        <f>IF(BA396="",0,IFERROR(IF(VLOOKUP(BA396,BA$44:BA395,1,0)&gt;0,0,0),1))</f>
        <v>0</v>
      </c>
      <c r="BA396" s="140" t="str">
        <f>IF(DATOS!BT354=AW$45,DATOS!C354,"")</f>
        <v/>
      </c>
    </row>
    <row r="397" spans="51:53" x14ac:dyDescent="0.25">
      <c r="AY397" s="139">
        <f t="shared" si="11"/>
        <v>0</v>
      </c>
      <c r="AZ397" s="139">
        <f>IF(BA397="",0,IFERROR(IF(VLOOKUP(BA397,BA$44:BA396,1,0)&gt;0,0,0),1))</f>
        <v>0</v>
      </c>
      <c r="BA397" s="140" t="str">
        <f>IF(DATOS!BT355=AW$45,DATOS!C355,"")</f>
        <v/>
      </c>
    </row>
    <row r="398" spans="51:53" x14ac:dyDescent="0.25">
      <c r="AY398" s="139">
        <f t="shared" si="11"/>
        <v>0</v>
      </c>
      <c r="AZ398" s="139">
        <f>IF(BA398="",0,IFERROR(IF(VLOOKUP(BA398,BA$44:BA397,1,0)&gt;0,0,0),1))</f>
        <v>0</v>
      </c>
      <c r="BA398" s="140" t="str">
        <f>IF(DATOS!BT356=AW$45,DATOS!C356,"")</f>
        <v/>
      </c>
    </row>
    <row r="399" spans="51:53" x14ac:dyDescent="0.25">
      <c r="AY399" s="139">
        <f t="shared" si="11"/>
        <v>0</v>
      </c>
      <c r="AZ399" s="139">
        <f>IF(BA399="",0,IFERROR(IF(VLOOKUP(BA399,BA$44:BA398,1,0)&gt;0,0,0),1))</f>
        <v>0</v>
      </c>
      <c r="BA399" s="140" t="str">
        <f>IF(DATOS!BT357=AW$45,DATOS!C357,"")</f>
        <v/>
      </c>
    </row>
    <row r="400" spans="51:53" x14ac:dyDescent="0.25">
      <c r="AY400" s="139">
        <f t="shared" si="11"/>
        <v>0</v>
      </c>
      <c r="AZ400" s="139">
        <f>IF(BA400="",0,IFERROR(IF(VLOOKUP(BA400,BA$44:BA399,1,0)&gt;0,0,0),1))</f>
        <v>0</v>
      </c>
      <c r="BA400" s="140" t="str">
        <f>IF(DATOS!BT358=AW$45,DATOS!C358,"")</f>
        <v/>
      </c>
    </row>
    <row r="401" spans="51:53" x14ac:dyDescent="0.25">
      <c r="AY401" s="139">
        <f t="shared" si="11"/>
        <v>0</v>
      </c>
      <c r="AZ401" s="139">
        <f>IF(BA401="",0,IFERROR(IF(VLOOKUP(BA401,BA$44:BA400,1,0)&gt;0,0,0),1))</f>
        <v>0</v>
      </c>
      <c r="BA401" s="140" t="str">
        <f>IF(DATOS!BT359=AW$45,DATOS!C359,"")</f>
        <v/>
      </c>
    </row>
    <row r="402" spans="51:53" x14ac:dyDescent="0.25">
      <c r="AY402" s="139">
        <f t="shared" si="11"/>
        <v>0</v>
      </c>
      <c r="AZ402" s="139">
        <f>IF(BA402="",0,IFERROR(IF(VLOOKUP(BA402,BA$44:BA401,1,0)&gt;0,0,0),1))</f>
        <v>0</v>
      </c>
      <c r="BA402" s="140" t="str">
        <f>IF(DATOS!BT360=AW$45,DATOS!C360,"")</f>
        <v/>
      </c>
    </row>
    <row r="403" spans="51:53" x14ac:dyDescent="0.25">
      <c r="AY403" s="139">
        <f t="shared" si="11"/>
        <v>0</v>
      </c>
      <c r="AZ403" s="139">
        <f>IF(BA403="",0,IFERROR(IF(VLOOKUP(BA403,BA$44:BA402,1,0)&gt;0,0,0),1))</f>
        <v>0</v>
      </c>
      <c r="BA403" s="140" t="str">
        <f>IF(DATOS!BT361=AW$45,DATOS!C361,"")</f>
        <v/>
      </c>
    </row>
    <row r="404" spans="51:53" x14ac:dyDescent="0.25">
      <c r="AY404" s="139">
        <f t="shared" si="11"/>
        <v>0</v>
      </c>
      <c r="AZ404" s="139">
        <f>IF(BA404="",0,IFERROR(IF(VLOOKUP(BA404,BA$44:BA403,1,0)&gt;0,0,0),1))</f>
        <v>0</v>
      </c>
      <c r="BA404" s="140" t="str">
        <f>IF(DATOS!BT362=AW$45,DATOS!C362,"")</f>
        <v/>
      </c>
    </row>
    <row r="405" spans="51:53" x14ac:dyDescent="0.25">
      <c r="AY405" s="139">
        <f t="shared" si="11"/>
        <v>0</v>
      </c>
      <c r="AZ405" s="139">
        <f>IF(BA405="",0,IFERROR(IF(VLOOKUP(BA405,BA$44:BA404,1,0)&gt;0,0,0),1))</f>
        <v>0</v>
      </c>
      <c r="BA405" s="140" t="str">
        <f>IF(DATOS!BT363=AW$45,DATOS!C363,"")</f>
        <v/>
      </c>
    </row>
    <row r="406" spans="51:53" x14ac:dyDescent="0.25">
      <c r="AY406" s="139">
        <f t="shared" si="11"/>
        <v>0</v>
      </c>
      <c r="AZ406" s="139">
        <f>IF(BA406="",0,IFERROR(IF(VLOOKUP(BA406,BA$44:BA405,1,0)&gt;0,0,0),1))</f>
        <v>0</v>
      </c>
      <c r="BA406" s="140" t="str">
        <f>IF(DATOS!BT364=AW$45,DATOS!C364,"")</f>
        <v/>
      </c>
    </row>
    <row r="407" spans="51:53" x14ac:dyDescent="0.25">
      <c r="AY407" s="139">
        <f t="shared" si="11"/>
        <v>0</v>
      </c>
      <c r="AZ407" s="139">
        <f>IF(BA407="",0,IFERROR(IF(VLOOKUP(BA407,BA$44:BA406,1,0)&gt;0,0,0),1))</f>
        <v>0</v>
      </c>
      <c r="BA407" s="140" t="str">
        <f>IF(DATOS!BT365=AW$45,DATOS!C365,"")</f>
        <v/>
      </c>
    </row>
    <row r="408" spans="51:53" x14ac:dyDescent="0.25">
      <c r="AY408" s="139">
        <f t="shared" si="11"/>
        <v>0</v>
      </c>
      <c r="AZ408" s="139">
        <f>IF(BA408="",0,IFERROR(IF(VLOOKUP(BA408,BA$44:BA407,1,0)&gt;0,0,0),1))</f>
        <v>0</v>
      </c>
      <c r="BA408" s="140" t="str">
        <f>IF(DATOS!BT366=AW$45,DATOS!C366,"")</f>
        <v/>
      </c>
    </row>
    <row r="409" spans="51:53" x14ac:dyDescent="0.25">
      <c r="AY409" s="139">
        <f t="shared" si="11"/>
        <v>0</v>
      </c>
      <c r="AZ409" s="139">
        <f>IF(BA409="",0,IFERROR(IF(VLOOKUP(BA409,BA$44:BA408,1,0)&gt;0,0,0),1))</f>
        <v>0</v>
      </c>
      <c r="BA409" s="140" t="str">
        <f>IF(DATOS!BT367=AW$45,DATOS!C367,"")</f>
        <v/>
      </c>
    </row>
    <row r="410" spans="51:53" x14ac:dyDescent="0.25">
      <c r="AY410" s="139">
        <f t="shared" si="11"/>
        <v>0</v>
      </c>
      <c r="AZ410" s="139">
        <f>IF(BA410="",0,IFERROR(IF(VLOOKUP(BA410,BA$44:BA409,1,0)&gt;0,0,0),1))</f>
        <v>0</v>
      </c>
      <c r="BA410" s="140" t="str">
        <f>IF(DATOS!BT368=AW$45,DATOS!C368,"")</f>
        <v/>
      </c>
    </row>
    <row r="411" spans="51:53" x14ac:dyDescent="0.25">
      <c r="AY411" s="139">
        <f t="shared" si="11"/>
        <v>0</v>
      </c>
      <c r="AZ411" s="139">
        <f>IF(BA411="",0,IFERROR(IF(VLOOKUP(BA411,BA$44:BA410,1,0)&gt;0,0,0),1))</f>
        <v>0</v>
      </c>
      <c r="BA411" s="140" t="str">
        <f>IF(DATOS!BT369=AW$45,DATOS!C369,"")</f>
        <v/>
      </c>
    </row>
    <row r="412" spans="51:53" x14ac:dyDescent="0.25">
      <c r="AY412" s="139">
        <f t="shared" si="11"/>
        <v>0</v>
      </c>
      <c r="AZ412" s="139">
        <f>IF(BA412="",0,IFERROR(IF(VLOOKUP(BA412,BA$44:BA411,1,0)&gt;0,0,0),1))</f>
        <v>0</v>
      </c>
      <c r="BA412" s="140" t="str">
        <f>IF(DATOS!BT370=AW$45,DATOS!C370,"")</f>
        <v/>
      </c>
    </row>
    <row r="413" spans="51:53" x14ac:dyDescent="0.25">
      <c r="AY413" s="139">
        <f t="shared" si="11"/>
        <v>0</v>
      </c>
      <c r="AZ413" s="139">
        <f>IF(BA413="",0,IFERROR(IF(VLOOKUP(BA413,BA$44:BA412,1,0)&gt;0,0,0),1))</f>
        <v>0</v>
      </c>
      <c r="BA413" s="140" t="str">
        <f>IF(DATOS!BT371=AW$45,DATOS!C371,"")</f>
        <v/>
      </c>
    </row>
    <row r="414" spans="51:53" x14ac:dyDescent="0.25">
      <c r="AY414" s="139">
        <f t="shared" si="11"/>
        <v>0</v>
      </c>
      <c r="AZ414" s="139">
        <f>IF(BA414="",0,IFERROR(IF(VLOOKUP(BA414,BA$44:BA413,1,0)&gt;0,0,0),1))</f>
        <v>0</v>
      </c>
      <c r="BA414" s="140" t="str">
        <f>IF(DATOS!BT372=AW$45,DATOS!C372,"")</f>
        <v/>
      </c>
    </row>
    <row r="415" spans="51:53" x14ac:dyDescent="0.25">
      <c r="AY415" s="139">
        <f t="shared" si="11"/>
        <v>0</v>
      </c>
      <c r="AZ415" s="139">
        <f>IF(BA415="",0,IFERROR(IF(VLOOKUP(BA415,BA$44:BA414,1,0)&gt;0,0,0),1))</f>
        <v>0</v>
      </c>
      <c r="BA415" s="140" t="str">
        <f>IF(DATOS!BT373=AW$45,DATOS!C373,"")</f>
        <v/>
      </c>
    </row>
    <row r="416" spans="51:53" x14ac:dyDescent="0.25">
      <c r="AY416" s="139">
        <f t="shared" si="11"/>
        <v>0</v>
      </c>
      <c r="AZ416" s="139">
        <f>IF(BA416="",0,IFERROR(IF(VLOOKUP(BA416,BA$44:BA415,1,0)&gt;0,0,0),1))</f>
        <v>0</v>
      </c>
      <c r="BA416" s="140" t="str">
        <f>IF(DATOS!BT374=AW$45,DATOS!C374,"")</f>
        <v/>
      </c>
    </row>
    <row r="417" spans="51:53" x14ac:dyDescent="0.25">
      <c r="AY417" s="139">
        <f t="shared" si="11"/>
        <v>0</v>
      </c>
      <c r="AZ417" s="139">
        <f>IF(BA417="",0,IFERROR(IF(VLOOKUP(BA417,BA$44:BA416,1,0)&gt;0,0,0),1))</f>
        <v>0</v>
      </c>
      <c r="BA417" s="140" t="str">
        <f>IF(DATOS!BT375=AW$45,DATOS!C375,"")</f>
        <v/>
      </c>
    </row>
    <row r="418" spans="51:53" x14ac:dyDescent="0.25">
      <c r="AY418" s="139">
        <f t="shared" si="11"/>
        <v>0</v>
      </c>
      <c r="AZ418" s="139">
        <f>IF(BA418="",0,IFERROR(IF(VLOOKUP(BA418,BA$44:BA417,1,0)&gt;0,0,0),1))</f>
        <v>0</v>
      </c>
      <c r="BA418" s="140" t="str">
        <f>IF(DATOS!BT376=AW$45,DATOS!C376,"")</f>
        <v/>
      </c>
    </row>
    <row r="419" spans="51:53" x14ac:dyDescent="0.25">
      <c r="AY419" s="139">
        <f t="shared" si="11"/>
        <v>0</v>
      </c>
      <c r="AZ419" s="139">
        <f>IF(BA419="",0,IFERROR(IF(VLOOKUP(BA419,BA$44:BA418,1,0)&gt;0,0,0),1))</f>
        <v>0</v>
      </c>
      <c r="BA419" s="140" t="str">
        <f>IF(DATOS!BT377=AW$45,DATOS!C377,"")</f>
        <v/>
      </c>
    </row>
    <row r="420" spans="51:53" x14ac:dyDescent="0.25">
      <c r="AY420" s="139">
        <f t="shared" si="11"/>
        <v>0</v>
      </c>
      <c r="AZ420" s="139">
        <f>IF(BA420="",0,IFERROR(IF(VLOOKUP(BA420,BA$44:BA419,1,0)&gt;0,0,0),1))</f>
        <v>0</v>
      </c>
      <c r="BA420" s="140" t="str">
        <f>IF(DATOS!BT378=AW$45,DATOS!C378,"")</f>
        <v/>
      </c>
    </row>
    <row r="421" spans="51:53" x14ac:dyDescent="0.25">
      <c r="AY421" s="139">
        <f t="shared" si="11"/>
        <v>0</v>
      </c>
      <c r="AZ421" s="139">
        <f>IF(BA421="",0,IFERROR(IF(VLOOKUP(BA421,BA$44:BA420,1,0)&gt;0,0,0),1))</f>
        <v>0</v>
      </c>
      <c r="BA421" s="140" t="str">
        <f>IF(DATOS!BT379=AW$45,DATOS!C379,"")</f>
        <v/>
      </c>
    </row>
    <row r="422" spans="51:53" x14ac:dyDescent="0.25">
      <c r="AY422" s="139">
        <f t="shared" si="11"/>
        <v>0</v>
      </c>
      <c r="AZ422" s="139">
        <f>IF(BA422="",0,IFERROR(IF(VLOOKUP(BA422,BA$44:BA421,1,0)&gt;0,0,0),1))</f>
        <v>0</v>
      </c>
      <c r="BA422" s="140" t="str">
        <f>IF(DATOS!BT380=AW$45,DATOS!C380,"")</f>
        <v/>
      </c>
    </row>
    <row r="423" spans="51:53" x14ac:dyDescent="0.25">
      <c r="AY423" s="139">
        <f t="shared" si="11"/>
        <v>0</v>
      </c>
      <c r="AZ423" s="139">
        <f>IF(BA423="",0,IFERROR(IF(VLOOKUP(BA423,BA$44:BA422,1,0)&gt;0,0,0),1))</f>
        <v>0</v>
      </c>
      <c r="BA423" s="140" t="str">
        <f>IF(DATOS!BT381=AW$45,DATOS!C381,"")</f>
        <v/>
      </c>
    </row>
    <row r="424" spans="51:53" x14ac:dyDescent="0.25">
      <c r="AY424" s="139">
        <f t="shared" si="11"/>
        <v>0</v>
      </c>
      <c r="AZ424" s="139">
        <f>IF(BA424="",0,IFERROR(IF(VLOOKUP(BA424,BA$44:BA423,1,0)&gt;0,0,0),1))</f>
        <v>0</v>
      </c>
      <c r="BA424" s="140" t="str">
        <f>IF(DATOS!BT382=AW$45,DATOS!C382,"")</f>
        <v/>
      </c>
    </row>
    <row r="425" spans="51:53" x14ac:dyDescent="0.25">
      <c r="AY425" s="139">
        <f t="shared" si="11"/>
        <v>0</v>
      </c>
      <c r="AZ425" s="139">
        <f>IF(BA425="",0,IFERROR(IF(VLOOKUP(BA425,BA$44:BA424,1,0)&gt;0,0,0),1))</f>
        <v>0</v>
      </c>
      <c r="BA425" s="140" t="str">
        <f>IF(DATOS!BT383=AW$45,DATOS!C383,"")</f>
        <v/>
      </c>
    </row>
    <row r="426" spans="51:53" x14ac:dyDescent="0.25">
      <c r="AY426" s="139">
        <f t="shared" si="11"/>
        <v>0</v>
      </c>
      <c r="AZ426" s="139">
        <f>IF(BA426="",0,IFERROR(IF(VLOOKUP(BA426,BA$44:BA425,1,0)&gt;0,0,0),1))</f>
        <v>0</v>
      </c>
      <c r="BA426" s="140" t="str">
        <f>IF(DATOS!BT384=AW$45,DATOS!C384,"")</f>
        <v/>
      </c>
    </row>
    <row r="427" spans="51:53" x14ac:dyDescent="0.25">
      <c r="AY427" s="139">
        <f t="shared" si="11"/>
        <v>0</v>
      </c>
      <c r="AZ427" s="139">
        <f>IF(BA427="",0,IFERROR(IF(VLOOKUP(BA427,BA$44:BA426,1,0)&gt;0,0,0),1))</f>
        <v>0</v>
      </c>
      <c r="BA427" s="140" t="str">
        <f>IF(DATOS!BT385=AW$45,DATOS!C385,"")</f>
        <v/>
      </c>
    </row>
    <row r="428" spans="51:53" x14ac:dyDescent="0.25">
      <c r="AY428" s="139">
        <f t="shared" ref="AY428:AY491" si="12">AY427+AZ428</f>
        <v>0</v>
      </c>
      <c r="AZ428" s="139">
        <f>IF(BA428="",0,IFERROR(IF(VLOOKUP(BA428,BA$44:BA427,1,0)&gt;0,0,0),1))</f>
        <v>0</v>
      </c>
      <c r="BA428" s="140" t="str">
        <f>IF(DATOS!BT386=AW$45,DATOS!C386,"")</f>
        <v/>
      </c>
    </row>
    <row r="429" spans="51:53" x14ac:dyDescent="0.25">
      <c r="AY429" s="139">
        <f t="shared" si="12"/>
        <v>0</v>
      </c>
      <c r="AZ429" s="139">
        <f>IF(BA429="",0,IFERROR(IF(VLOOKUP(BA429,BA$44:BA428,1,0)&gt;0,0,0),1))</f>
        <v>0</v>
      </c>
      <c r="BA429" s="140" t="str">
        <f>IF(DATOS!BT387=AW$45,DATOS!C387,"")</f>
        <v/>
      </c>
    </row>
    <row r="430" spans="51:53" x14ac:dyDescent="0.25">
      <c r="AY430" s="139">
        <f t="shared" si="12"/>
        <v>0</v>
      </c>
      <c r="AZ430" s="139">
        <f>IF(BA430="",0,IFERROR(IF(VLOOKUP(BA430,BA$44:BA429,1,0)&gt;0,0,0),1))</f>
        <v>0</v>
      </c>
      <c r="BA430" s="140" t="str">
        <f>IF(DATOS!BT388=AW$45,DATOS!C388,"")</f>
        <v/>
      </c>
    </row>
    <row r="431" spans="51:53" x14ac:dyDescent="0.25">
      <c r="AY431" s="139">
        <f t="shared" si="12"/>
        <v>0</v>
      </c>
      <c r="AZ431" s="139">
        <f>IF(BA431="",0,IFERROR(IF(VLOOKUP(BA431,BA$44:BA430,1,0)&gt;0,0,0),1))</f>
        <v>0</v>
      </c>
      <c r="BA431" s="140" t="str">
        <f>IF(DATOS!BT389=AW$45,DATOS!C389,"")</f>
        <v/>
      </c>
    </row>
    <row r="432" spans="51:53" x14ac:dyDescent="0.25">
      <c r="AY432" s="139">
        <f t="shared" si="12"/>
        <v>0</v>
      </c>
      <c r="AZ432" s="139">
        <f>IF(BA432="",0,IFERROR(IF(VLOOKUP(BA432,BA$44:BA431,1,0)&gt;0,0,0),1))</f>
        <v>0</v>
      </c>
      <c r="BA432" s="140" t="str">
        <f>IF(DATOS!BT390=AW$45,DATOS!C390,"")</f>
        <v/>
      </c>
    </row>
    <row r="433" spans="51:53" x14ac:dyDescent="0.25">
      <c r="AY433" s="139">
        <f t="shared" si="12"/>
        <v>0</v>
      </c>
      <c r="AZ433" s="139">
        <f>IF(BA433="",0,IFERROR(IF(VLOOKUP(BA433,BA$44:BA432,1,0)&gt;0,0,0),1))</f>
        <v>0</v>
      </c>
      <c r="BA433" s="140" t="str">
        <f>IF(DATOS!BT391=AW$45,DATOS!C391,"")</f>
        <v/>
      </c>
    </row>
    <row r="434" spans="51:53" x14ac:dyDescent="0.25">
      <c r="AY434" s="139">
        <f t="shared" si="12"/>
        <v>0</v>
      </c>
      <c r="AZ434" s="139">
        <f>IF(BA434="",0,IFERROR(IF(VLOOKUP(BA434,BA$44:BA433,1,0)&gt;0,0,0),1))</f>
        <v>0</v>
      </c>
      <c r="BA434" s="140" t="str">
        <f>IF(DATOS!BT392=AW$45,DATOS!C392,"")</f>
        <v/>
      </c>
    </row>
    <row r="435" spans="51:53" x14ac:dyDescent="0.25">
      <c r="AY435" s="139">
        <f t="shared" si="12"/>
        <v>0</v>
      </c>
      <c r="AZ435" s="139">
        <f>IF(BA435="",0,IFERROR(IF(VLOOKUP(BA435,BA$44:BA434,1,0)&gt;0,0,0),1))</f>
        <v>0</v>
      </c>
      <c r="BA435" s="140" t="str">
        <f>IF(DATOS!BT393=AW$45,DATOS!C393,"")</f>
        <v/>
      </c>
    </row>
    <row r="436" spans="51:53" x14ac:dyDescent="0.25">
      <c r="AY436" s="139">
        <f t="shared" si="12"/>
        <v>0</v>
      </c>
      <c r="AZ436" s="139">
        <f>IF(BA436="",0,IFERROR(IF(VLOOKUP(BA436,BA$44:BA435,1,0)&gt;0,0,0),1))</f>
        <v>0</v>
      </c>
      <c r="BA436" s="140" t="str">
        <f>IF(DATOS!BT394=AW$45,DATOS!C394,"")</f>
        <v/>
      </c>
    </row>
    <row r="437" spans="51:53" x14ac:dyDescent="0.25">
      <c r="AY437" s="139">
        <f t="shared" si="12"/>
        <v>0</v>
      </c>
      <c r="AZ437" s="139">
        <f>IF(BA437="",0,IFERROR(IF(VLOOKUP(BA437,BA$44:BA436,1,0)&gt;0,0,0),1))</f>
        <v>0</v>
      </c>
      <c r="BA437" s="140" t="str">
        <f>IF(DATOS!BT395=AW$45,DATOS!C395,"")</f>
        <v/>
      </c>
    </row>
    <row r="438" spans="51:53" x14ac:dyDescent="0.25">
      <c r="AY438" s="139">
        <f t="shared" si="12"/>
        <v>0</v>
      </c>
      <c r="AZ438" s="139">
        <f>IF(BA438="",0,IFERROR(IF(VLOOKUP(BA438,BA$44:BA437,1,0)&gt;0,0,0),1))</f>
        <v>0</v>
      </c>
      <c r="BA438" s="140" t="str">
        <f>IF(DATOS!BT396=AW$45,DATOS!C396,"")</f>
        <v/>
      </c>
    </row>
    <row r="439" spans="51:53" x14ac:dyDescent="0.25">
      <c r="AY439" s="139">
        <f t="shared" si="12"/>
        <v>0</v>
      </c>
      <c r="AZ439" s="139">
        <f>IF(BA439="",0,IFERROR(IF(VLOOKUP(BA439,BA$44:BA438,1,0)&gt;0,0,0),1))</f>
        <v>0</v>
      </c>
      <c r="BA439" s="140" t="str">
        <f>IF(DATOS!BT397=AW$45,DATOS!C397,"")</f>
        <v/>
      </c>
    </row>
    <row r="440" spans="51:53" x14ac:dyDescent="0.25">
      <c r="AY440" s="139">
        <f t="shared" si="12"/>
        <v>0</v>
      </c>
      <c r="AZ440" s="139">
        <f>IF(BA440="",0,IFERROR(IF(VLOOKUP(BA440,BA$44:BA439,1,0)&gt;0,0,0),1))</f>
        <v>0</v>
      </c>
      <c r="BA440" s="140" t="str">
        <f>IF(DATOS!BT398=AW$45,DATOS!C398,"")</f>
        <v/>
      </c>
    </row>
    <row r="441" spans="51:53" x14ac:dyDescent="0.25">
      <c r="AY441" s="139">
        <f t="shared" si="12"/>
        <v>0</v>
      </c>
      <c r="AZ441" s="139">
        <f>IF(BA441="",0,IFERROR(IF(VLOOKUP(BA441,BA$44:BA440,1,0)&gt;0,0,0),1))</f>
        <v>0</v>
      </c>
      <c r="BA441" s="140" t="str">
        <f>IF(DATOS!BT399=AW$45,DATOS!C399,"")</f>
        <v/>
      </c>
    </row>
    <row r="442" spans="51:53" x14ac:dyDescent="0.25">
      <c r="AY442" s="139">
        <f t="shared" si="12"/>
        <v>0</v>
      </c>
      <c r="AZ442" s="139">
        <f>IF(BA442="",0,IFERROR(IF(VLOOKUP(BA442,BA$44:BA441,1,0)&gt;0,0,0),1))</f>
        <v>0</v>
      </c>
      <c r="BA442" s="140" t="str">
        <f>IF(DATOS!BT400=AW$45,DATOS!C400,"")</f>
        <v/>
      </c>
    </row>
    <row r="443" spans="51:53" x14ac:dyDescent="0.25">
      <c r="AY443" s="139">
        <f t="shared" si="12"/>
        <v>0</v>
      </c>
      <c r="AZ443" s="139">
        <f>IF(BA443="",0,IFERROR(IF(VLOOKUP(BA443,BA$44:BA442,1,0)&gt;0,0,0),1))</f>
        <v>0</v>
      </c>
      <c r="BA443" s="140" t="str">
        <f>IF(DATOS!BT401=AW$45,DATOS!C401,"")</f>
        <v/>
      </c>
    </row>
    <row r="444" spans="51:53" x14ac:dyDescent="0.25">
      <c r="AY444" s="139">
        <f t="shared" si="12"/>
        <v>0</v>
      </c>
      <c r="AZ444" s="139">
        <f>IF(BA444="",0,IFERROR(IF(VLOOKUP(BA444,BA$44:BA443,1,0)&gt;0,0,0),1))</f>
        <v>0</v>
      </c>
      <c r="BA444" s="140" t="str">
        <f>IF(DATOS!BT402=AW$45,DATOS!C402,"")</f>
        <v/>
      </c>
    </row>
    <row r="445" spans="51:53" x14ac:dyDescent="0.25">
      <c r="AY445" s="139">
        <f t="shared" si="12"/>
        <v>0</v>
      </c>
      <c r="AZ445" s="139">
        <f>IF(BA445="",0,IFERROR(IF(VLOOKUP(BA445,BA$44:BA444,1,0)&gt;0,0,0),1))</f>
        <v>0</v>
      </c>
      <c r="BA445" s="140" t="str">
        <f>IF(DATOS!BT403=AW$45,DATOS!C403,"")</f>
        <v/>
      </c>
    </row>
    <row r="446" spans="51:53" x14ac:dyDescent="0.25">
      <c r="AY446" s="139">
        <f t="shared" si="12"/>
        <v>0</v>
      </c>
      <c r="AZ446" s="139">
        <f>IF(BA446="",0,IFERROR(IF(VLOOKUP(BA446,BA$44:BA445,1,0)&gt;0,0,0),1))</f>
        <v>0</v>
      </c>
      <c r="BA446" s="140" t="str">
        <f>IF(DATOS!BT404=AW$45,DATOS!C404,"")</f>
        <v/>
      </c>
    </row>
    <row r="447" spans="51:53" x14ac:dyDescent="0.25">
      <c r="AY447" s="139">
        <f t="shared" si="12"/>
        <v>0</v>
      </c>
      <c r="AZ447" s="139">
        <f>IF(BA447="",0,IFERROR(IF(VLOOKUP(BA447,BA$44:BA446,1,0)&gt;0,0,0),1))</f>
        <v>0</v>
      </c>
      <c r="BA447" s="140" t="str">
        <f>IF(DATOS!BT405=AW$45,DATOS!C405,"")</f>
        <v/>
      </c>
    </row>
    <row r="448" spans="51:53" x14ac:dyDescent="0.25">
      <c r="AY448" s="139">
        <f t="shared" si="12"/>
        <v>0</v>
      </c>
      <c r="AZ448" s="139">
        <f>IF(BA448="",0,IFERROR(IF(VLOOKUP(BA448,BA$44:BA447,1,0)&gt;0,0,0),1))</f>
        <v>0</v>
      </c>
      <c r="BA448" s="140" t="str">
        <f>IF(DATOS!BT406=AW$45,DATOS!C406,"")</f>
        <v/>
      </c>
    </row>
    <row r="449" spans="51:53" x14ac:dyDescent="0.25">
      <c r="AY449" s="139">
        <f t="shared" si="12"/>
        <v>0</v>
      </c>
      <c r="AZ449" s="139">
        <f>IF(BA449="",0,IFERROR(IF(VLOOKUP(BA449,BA$44:BA448,1,0)&gt;0,0,0),1))</f>
        <v>0</v>
      </c>
      <c r="BA449" s="140" t="str">
        <f>IF(DATOS!BT407=AW$45,DATOS!C407,"")</f>
        <v/>
      </c>
    </row>
    <row r="450" spans="51:53" x14ac:dyDescent="0.25">
      <c r="AY450" s="139">
        <f t="shared" si="12"/>
        <v>0</v>
      </c>
      <c r="AZ450" s="139">
        <f>IF(BA450="",0,IFERROR(IF(VLOOKUP(BA450,BA$44:BA449,1,0)&gt;0,0,0),1))</f>
        <v>0</v>
      </c>
      <c r="BA450" s="140" t="str">
        <f>IF(DATOS!BT408=AW$45,DATOS!C408,"")</f>
        <v/>
      </c>
    </row>
    <row r="451" spans="51:53" x14ac:dyDescent="0.25">
      <c r="AY451" s="139">
        <f t="shared" si="12"/>
        <v>0</v>
      </c>
      <c r="AZ451" s="139">
        <f>IF(BA451="",0,IFERROR(IF(VLOOKUP(BA451,BA$44:BA450,1,0)&gt;0,0,0),1))</f>
        <v>0</v>
      </c>
      <c r="BA451" s="140" t="str">
        <f>IF(DATOS!BT409=AW$45,DATOS!C409,"")</f>
        <v/>
      </c>
    </row>
    <row r="452" spans="51:53" x14ac:dyDescent="0.25">
      <c r="AY452" s="139">
        <f t="shared" si="12"/>
        <v>0</v>
      </c>
      <c r="AZ452" s="139">
        <f>IF(BA452="",0,IFERROR(IF(VLOOKUP(BA452,BA$44:BA451,1,0)&gt;0,0,0),1))</f>
        <v>0</v>
      </c>
      <c r="BA452" s="140" t="str">
        <f>IF(DATOS!BT410=AW$45,DATOS!C410,"")</f>
        <v/>
      </c>
    </row>
    <row r="453" spans="51:53" x14ac:dyDescent="0.25">
      <c r="AY453" s="139">
        <f t="shared" si="12"/>
        <v>0</v>
      </c>
      <c r="AZ453" s="139">
        <f>IF(BA453="",0,IFERROR(IF(VLOOKUP(BA453,BA$44:BA452,1,0)&gt;0,0,0),1))</f>
        <v>0</v>
      </c>
      <c r="BA453" s="140" t="str">
        <f>IF(DATOS!BT411=AW$45,DATOS!C411,"")</f>
        <v/>
      </c>
    </row>
    <row r="454" spans="51:53" x14ac:dyDescent="0.25">
      <c r="AY454" s="139">
        <f t="shared" si="12"/>
        <v>0</v>
      </c>
      <c r="AZ454" s="139">
        <f>IF(BA454="",0,IFERROR(IF(VLOOKUP(BA454,BA$44:BA453,1,0)&gt;0,0,0),1))</f>
        <v>0</v>
      </c>
      <c r="BA454" s="140" t="str">
        <f>IF(DATOS!BT412=AW$45,DATOS!C412,"")</f>
        <v/>
      </c>
    </row>
    <row r="455" spans="51:53" x14ac:dyDescent="0.25">
      <c r="AY455" s="139">
        <f t="shared" si="12"/>
        <v>0</v>
      </c>
      <c r="AZ455" s="139">
        <f>IF(BA455="",0,IFERROR(IF(VLOOKUP(BA455,BA$44:BA454,1,0)&gt;0,0,0),1))</f>
        <v>0</v>
      </c>
      <c r="BA455" s="140" t="str">
        <f>IF(DATOS!BT413=AW$45,DATOS!C413,"")</f>
        <v/>
      </c>
    </row>
    <row r="456" spans="51:53" x14ac:dyDescent="0.25">
      <c r="AY456" s="139">
        <f t="shared" si="12"/>
        <v>0</v>
      </c>
      <c r="AZ456" s="139">
        <f>IF(BA456="",0,IFERROR(IF(VLOOKUP(BA456,BA$44:BA455,1,0)&gt;0,0,0),1))</f>
        <v>0</v>
      </c>
      <c r="BA456" s="140" t="str">
        <f>IF(DATOS!BT414=AW$45,DATOS!C414,"")</f>
        <v/>
      </c>
    </row>
    <row r="457" spans="51:53" x14ac:dyDescent="0.25">
      <c r="AY457" s="139">
        <f t="shared" si="12"/>
        <v>0</v>
      </c>
      <c r="AZ457" s="139">
        <f>IF(BA457="",0,IFERROR(IF(VLOOKUP(BA457,BA$44:BA456,1,0)&gt;0,0,0),1))</f>
        <v>0</v>
      </c>
      <c r="BA457" s="140" t="str">
        <f>IF(DATOS!BT415=AW$45,DATOS!C415,"")</f>
        <v/>
      </c>
    </row>
    <row r="458" spans="51:53" x14ac:dyDescent="0.25">
      <c r="AY458" s="139">
        <f t="shared" si="12"/>
        <v>0</v>
      </c>
      <c r="AZ458" s="139">
        <f>IF(BA458="",0,IFERROR(IF(VLOOKUP(BA458,BA$44:BA457,1,0)&gt;0,0,0),1))</f>
        <v>0</v>
      </c>
      <c r="BA458" s="140" t="str">
        <f>IF(DATOS!BT416=AW$45,DATOS!C416,"")</f>
        <v/>
      </c>
    </row>
    <row r="459" spans="51:53" x14ac:dyDescent="0.25">
      <c r="AY459" s="139">
        <f t="shared" si="12"/>
        <v>0</v>
      </c>
      <c r="AZ459" s="139">
        <f>IF(BA459="",0,IFERROR(IF(VLOOKUP(BA459,BA$44:BA458,1,0)&gt;0,0,0),1))</f>
        <v>0</v>
      </c>
      <c r="BA459" s="140" t="str">
        <f>IF(DATOS!BT417=AW$45,DATOS!C417,"")</f>
        <v/>
      </c>
    </row>
    <row r="460" spans="51:53" x14ac:dyDescent="0.25">
      <c r="AY460" s="139">
        <f t="shared" si="12"/>
        <v>0</v>
      </c>
      <c r="AZ460" s="139">
        <f>IF(BA460="",0,IFERROR(IF(VLOOKUP(BA460,BA$44:BA459,1,0)&gt;0,0,0),1))</f>
        <v>0</v>
      </c>
      <c r="BA460" s="140" t="str">
        <f>IF(DATOS!BT418=AW$45,DATOS!C418,"")</f>
        <v/>
      </c>
    </row>
    <row r="461" spans="51:53" x14ac:dyDescent="0.25">
      <c r="AY461" s="139">
        <f t="shared" si="12"/>
        <v>0</v>
      </c>
      <c r="AZ461" s="139">
        <f>IF(BA461="",0,IFERROR(IF(VLOOKUP(BA461,BA$44:BA460,1,0)&gt;0,0,0),1))</f>
        <v>0</v>
      </c>
      <c r="BA461" s="140" t="str">
        <f>IF(DATOS!BT419=AW$45,DATOS!C419,"")</f>
        <v/>
      </c>
    </row>
    <row r="462" spans="51:53" x14ac:dyDescent="0.25">
      <c r="AY462" s="139">
        <f t="shared" si="12"/>
        <v>0</v>
      </c>
      <c r="AZ462" s="139">
        <f>IF(BA462="",0,IFERROR(IF(VLOOKUP(BA462,BA$44:BA461,1,0)&gt;0,0,0),1))</f>
        <v>0</v>
      </c>
      <c r="BA462" s="140" t="str">
        <f>IF(DATOS!BT420=AW$45,DATOS!C420,"")</f>
        <v/>
      </c>
    </row>
    <row r="463" spans="51:53" x14ac:dyDescent="0.25">
      <c r="AY463" s="139">
        <f t="shared" si="12"/>
        <v>0</v>
      </c>
      <c r="AZ463" s="139">
        <f>IF(BA463="",0,IFERROR(IF(VLOOKUP(BA463,BA$44:BA462,1,0)&gt;0,0,0),1))</f>
        <v>0</v>
      </c>
      <c r="BA463" s="140" t="str">
        <f>IF(DATOS!BT421=AW$45,DATOS!C421,"")</f>
        <v/>
      </c>
    </row>
    <row r="464" spans="51:53" x14ac:dyDescent="0.25">
      <c r="AY464" s="139">
        <f t="shared" si="12"/>
        <v>0</v>
      </c>
      <c r="AZ464" s="139">
        <f>IF(BA464="",0,IFERROR(IF(VLOOKUP(BA464,BA$44:BA463,1,0)&gt;0,0,0),1))</f>
        <v>0</v>
      </c>
      <c r="BA464" s="140" t="str">
        <f>IF(DATOS!BT422=AW$45,DATOS!C422,"")</f>
        <v/>
      </c>
    </row>
    <row r="465" spans="51:53" x14ac:dyDescent="0.25">
      <c r="AY465" s="139">
        <f t="shared" si="12"/>
        <v>0</v>
      </c>
      <c r="AZ465" s="139">
        <f>IF(BA465="",0,IFERROR(IF(VLOOKUP(BA465,BA$44:BA464,1,0)&gt;0,0,0),1))</f>
        <v>0</v>
      </c>
      <c r="BA465" s="140" t="str">
        <f>IF(DATOS!BT423=AW$45,DATOS!C423,"")</f>
        <v/>
      </c>
    </row>
    <row r="466" spans="51:53" x14ac:dyDescent="0.25">
      <c r="AY466" s="139">
        <f t="shared" si="12"/>
        <v>0</v>
      </c>
      <c r="AZ466" s="139">
        <f>IF(BA466="",0,IFERROR(IF(VLOOKUP(BA466,BA$44:BA465,1,0)&gt;0,0,0),1))</f>
        <v>0</v>
      </c>
      <c r="BA466" s="140" t="str">
        <f>IF(DATOS!BT424=AW$45,DATOS!C424,"")</f>
        <v/>
      </c>
    </row>
    <row r="467" spans="51:53" x14ac:dyDescent="0.25">
      <c r="AY467" s="139">
        <f t="shared" si="12"/>
        <v>0</v>
      </c>
      <c r="AZ467" s="139">
        <f>IF(BA467="",0,IFERROR(IF(VLOOKUP(BA467,BA$44:BA466,1,0)&gt;0,0,0),1))</f>
        <v>0</v>
      </c>
      <c r="BA467" s="140" t="str">
        <f>IF(DATOS!BT425=AW$45,DATOS!C425,"")</f>
        <v/>
      </c>
    </row>
    <row r="468" spans="51:53" x14ac:dyDescent="0.25">
      <c r="AY468" s="139">
        <f t="shared" si="12"/>
        <v>0</v>
      </c>
      <c r="AZ468" s="139">
        <f>IF(BA468="",0,IFERROR(IF(VLOOKUP(BA468,BA$44:BA467,1,0)&gt;0,0,0),1))</f>
        <v>0</v>
      </c>
      <c r="BA468" s="140" t="str">
        <f>IF(DATOS!BT426=AW$45,DATOS!C426,"")</f>
        <v/>
      </c>
    </row>
    <row r="469" spans="51:53" x14ac:dyDescent="0.25">
      <c r="AY469" s="139">
        <f t="shared" si="12"/>
        <v>0</v>
      </c>
      <c r="AZ469" s="139">
        <f>IF(BA469="",0,IFERROR(IF(VLOOKUP(BA469,BA$44:BA468,1,0)&gt;0,0,0),1))</f>
        <v>0</v>
      </c>
      <c r="BA469" s="140" t="str">
        <f>IF(DATOS!BT427=AW$45,DATOS!C427,"")</f>
        <v/>
      </c>
    </row>
    <row r="470" spans="51:53" x14ac:dyDescent="0.25">
      <c r="AY470" s="139">
        <f t="shared" si="12"/>
        <v>0</v>
      </c>
      <c r="AZ470" s="139">
        <f>IF(BA470="",0,IFERROR(IF(VLOOKUP(BA470,BA$44:BA469,1,0)&gt;0,0,0),1))</f>
        <v>0</v>
      </c>
      <c r="BA470" s="140" t="str">
        <f>IF(DATOS!BT428=AW$45,DATOS!C428,"")</f>
        <v/>
      </c>
    </row>
    <row r="471" spans="51:53" x14ac:dyDescent="0.25">
      <c r="AY471" s="139">
        <f t="shared" si="12"/>
        <v>0</v>
      </c>
      <c r="AZ471" s="139">
        <f>IF(BA471="",0,IFERROR(IF(VLOOKUP(BA471,BA$44:BA470,1,0)&gt;0,0,0),1))</f>
        <v>0</v>
      </c>
      <c r="BA471" s="140" t="str">
        <f>IF(DATOS!BT429=AW$45,DATOS!C429,"")</f>
        <v/>
      </c>
    </row>
    <row r="472" spans="51:53" x14ac:dyDescent="0.25">
      <c r="AY472" s="139">
        <f t="shared" si="12"/>
        <v>0</v>
      </c>
      <c r="AZ472" s="139">
        <f>IF(BA472="",0,IFERROR(IF(VLOOKUP(BA472,BA$44:BA471,1,0)&gt;0,0,0),1))</f>
        <v>0</v>
      </c>
      <c r="BA472" s="140" t="str">
        <f>IF(DATOS!BT430=AW$45,DATOS!C430,"")</f>
        <v/>
      </c>
    </row>
    <row r="473" spans="51:53" x14ac:dyDescent="0.25">
      <c r="AY473" s="139">
        <f t="shared" si="12"/>
        <v>0</v>
      </c>
      <c r="AZ473" s="139">
        <f>IF(BA473="",0,IFERROR(IF(VLOOKUP(BA473,BA$44:BA472,1,0)&gt;0,0,0),1))</f>
        <v>0</v>
      </c>
      <c r="BA473" s="140" t="str">
        <f>IF(DATOS!BT431=AW$45,DATOS!C431,"")</f>
        <v/>
      </c>
    </row>
    <row r="474" spans="51:53" x14ac:dyDescent="0.25">
      <c r="AY474" s="139">
        <f t="shared" si="12"/>
        <v>0</v>
      </c>
      <c r="AZ474" s="139">
        <f>IF(BA474="",0,IFERROR(IF(VLOOKUP(BA474,BA$44:BA473,1,0)&gt;0,0,0),1))</f>
        <v>0</v>
      </c>
      <c r="BA474" s="140" t="str">
        <f>IF(DATOS!BT432=AW$45,DATOS!C432,"")</f>
        <v/>
      </c>
    </row>
    <row r="475" spans="51:53" x14ac:dyDescent="0.25">
      <c r="AY475" s="139">
        <f t="shared" si="12"/>
        <v>0</v>
      </c>
      <c r="AZ475" s="139">
        <f>IF(BA475="",0,IFERROR(IF(VLOOKUP(BA475,BA$44:BA474,1,0)&gt;0,0,0),1))</f>
        <v>0</v>
      </c>
      <c r="BA475" s="140" t="str">
        <f>IF(DATOS!BT433=AW$45,DATOS!C433,"")</f>
        <v/>
      </c>
    </row>
    <row r="476" spans="51:53" x14ac:dyDescent="0.25">
      <c r="AY476" s="139">
        <f t="shared" si="12"/>
        <v>0</v>
      </c>
      <c r="AZ476" s="139">
        <f>IF(BA476="",0,IFERROR(IF(VLOOKUP(BA476,BA$44:BA475,1,0)&gt;0,0,0),1))</f>
        <v>0</v>
      </c>
      <c r="BA476" s="140" t="str">
        <f>IF(DATOS!BT434=AW$45,DATOS!C434,"")</f>
        <v/>
      </c>
    </row>
    <row r="477" spans="51:53" x14ac:dyDescent="0.25">
      <c r="AY477" s="139">
        <f t="shared" si="12"/>
        <v>0</v>
      </c>
      <c r="AZ477" s="139">
        <f>IF(BA477="",0,IFERROR(IF(VLOOKUP(BA477,BA$44:BA476,1,0)&gt;0,0,0),1))</f>
        <v>0</v>
      </c>
      <c r="BA477" s="140" t="str">
        <f>IF(DATOS!BT435=AW$45,DATOS!C435,"")</f>
        <v/>
      </c>
    </row>
    <row r="478" spans="51:53" x14ac:dyDescent="0.25">
      <c r="AY478" s="139">
        <f t="shared" si="12"/>
        <v>0</v>
      </c>
      <c r="AZ478" s="139">
        <f>IF(BA478="",0,IFERROR(IF(VLOOKUP(BA478,BA$44:BA477,1,0)&gt;0,0,0),1))</f>
        <v>0</v>
      </c>
      <c r="BA478" s="140" t="str">
        <f>IF(DATOS!BT436=AW$45,DATOS!C436,"")</f>
        <v/>
      </c>
    </row>
    <row r="479" spans="51:53" x14ac:dyDescent="0.25">
      <c r="AY479" s="139">
        <f t="shared" si="12"/>
        <v>0</v>
      </c>
      <c r="AZ479" s="139">
        <f>IF(BA479="",0,IFERROR(IF(VLOOKUP(BA479,BA$44:BA478,1,0)&gt;0,0,0),1))</f>
        <v>0</v>
      </c>
      <c r="BA479" s="140" t="str">
        <f>IF(DATOS!BT437=AW$45,DATOS!C437,"")</f>
        <v/>
      </c>
    </row>
    <row r="480" spans="51:53" x14ac:dyDescent="0.25">
      <c r="AY480" s="139">
        <f t="shared" si="12"/>
        <v>0</v>
      </c>
      <c r="AZ480" s="139">
        <f>IF(BA480="",0,IFERROR(IF(VLOOKUP(BA480,BA$44:BA479,1,0)&gt;0,0,0),1))</f>
        <v>0</v>
      </c>
      <c r="BA480" s="140" t="str">
        <f>IF(DATOS!BT438=AW$45,DATOS!C438,"")</f>
        <v/>
      </c>
    </row>
    <row r="481" spans="51:53" x14ac:dyDescent="0.25">
      <c r="AY481" s="139">
        <f t="shared" si="12"/>
        <v>0</v>
      </c>
      <c r="AZ481" s="139">
        <f>IF(BA481="",0,IFERROR(IF(VLOOKUP(BA481,BA$44:BA480,1,0)&gt;0,0,0),1))</f>
        <v>0</v>
      </c>
      <c r="BA481" s="140" t="str">
        <f>IF(DATOS!BT439=AW$45,DATOS!C439,"")</f>
        <v/>
      </c>
    </row>
    <row r="482" spans="51:53" x14ac:dyDescent="0.25">
      <c r="AY482" s="139">
        <f t="shared" si="12"/>
        <v>0</v>
      </c>
      <c r="AZ482" s="139">
        <f>IF(BA482="",0,IFERROR(IF(VLOOKUP(BA482,BA$44:BA481,1,0)&gt;0,0,0),1))</f>
        <v>0</v>
      </c>
      <c r="BA482" s="140" t="str">
        <f>IF(DATOS!BT440=AW$45,DATOS!C440,"")</f>
        <v/>
      </c>
    </row>
    <row r="483" spans="51:53" x14ac:dyDescent="0.25">
      <c r="AY483" s="139">
        <f t="shared" si="12"/>
        <v>0</v>
      </c>
      <c r="AZ483" s="139">
        <f>IF(BA483="",0,IFERROR(IF(VLOOKUP(BA483,BA$44:BA482,1,0)&gt;0,0,0),1))</f>
        <v>0</v>
      </c>
      <c r="BA483" s="140" t="str">
        <f>IF(DATOS!BT441=AW$45,DATOS!C441,"")</f>
        <v/>
      </c>
    </row>
    <row r="484" spans="51:53" x14ac:dyDescent="0.25">
      <c r="AY484" s="139">
        <f t="shared" si="12"/>
        <v>0</v>
      </c>
      <c r="AZ484" s="139">
        <f>IF(BA484="",0,IFERROR(IF(VLOOKUP(BA484,BA$44:BA483,1,0)&gt;0,0,0),1))</f>
        <v>0</v>
      </c>
      <c r="BA484" s="140" t="str">
        <f>IF(DATOS!BT442=AW$45,DATOS!C442,"")</f>
        <v/>
      </c>
    </row>
    <row r="485" spans="51:53" x14ac:dyDescent="0.25">
      <c r="AY485" s="139">
        <f t="shared" si="12"/>
        <v>0</v>
      </c>
      <c r="AZ485" s="139">
        <f>IF(BA485="",0,IFERROR(IF(VLOOKUP(BA485,BA$44:BA484,1,0)&gt;0,0,0),1))</f>
        <v>0</v>
      </c>
      <c r="BA485" s="140" t="str">
        <f>IF(DATOS!BT443=AW$45,DATOS!C443,"")</f>
        <v/>
      </c>
    </row>
    <row r="486" spans="51:53" x14ac:dyDescent="0.25">
      <c r="AY486" s="139">
        <f t="shared" si="12"/>
        <v>0</v>
      </c>
      <c r="AZ486" s="139">
        <f>IF(BA486="",0,IFERROR(IF(VLOOKUP(BA486,BA$44:BA485,1,0)&gt;0,0,0),1))</f>
        <v>0</v>
      </c>
      <c r="BA486" s="140" t="str">
        <f>IF(DATOS!BT444=AW$45,DATOS!C444,"")</f>
        <v/>
      </c>
    </row>
    <row r="487" spans="51:53" x14ac:dyDescent="0.25">
      <c r="AY487" s="139">
        <f t="shared" si="12"/>
        <v>0</v>
      </c>
      <c r="AZ487" s="139">
        <f>IF(BA487="",0,IFERROR(IF(VLOOKUP(BA487,BA$44:BA486,1,0)&gt;0,0,0),1))</f>
        <v>0</v>
      </c>
      <c r="BA487" s="140" t="str">
        <f>IF(DATOS!BT445=AW$45,DATOS!C445,"")</f>
        <v/>
      </c>
    </row>
    <row r="488" spans="51:53" x14ac:dyDescent="0.25">
      <c r="AY488" s="139">
        <f t="shared" si="12"/>
        <v>0</v>
      </c>
      <c r="AZ488" s="139">
        <f>IF(BA488="",0,IFERROR(IF(VLOOKUP(BA488,BA$44:BA487,1,0)&gt;0,0,0),1))</f>
        <v>0</v>
      </c>
      <c r="BA488" s="140" t="str">
        <f>IF(DATOS!BT446=AW$45,DATOS!C446,"")</f>
        <v/>
      </c>
    </row>
    <row r="489" spans="51:53" x14ac:dyDescent="0.25">
      <c r="AY489" s="139">
        <f t="shared" si="12"/>
        <v>0</v>
      </c>
      <c r="AZ489" s="139">
        <f>IF(BA489="",0,IFERROR(IF(VLOOKUP(BA489,BA$44:BA488,1,0)&gt;0,0,0),1))</f>
        <v>0</v>
      </c>
      <c r="BA489" s="140" t="str">
        <f>IF(DATOS!BT447=AW$45,DATOS!C447,"")</f>
        <v/>
      </c>
    </row>
    <row r="490" spans="51:53" x14ac:dyDescent="0.25">
      <c r="AY490" s="139">
        <f t="shared" si="12"/>
        <v>0</v>
      </c>
      <c r="AZ490" s="139">
        <f>IF(BA490="",0,IFERROR(IF(VLOOKUP(BA490,BA$44:BA489,1,0)&gt;0,0,0),1))</f>
        <v>0</v>
      </c>
      <c r="BA490" s="140" t="str">
        <f>IF(DATOS!BT448=AW$45,DATOS!C448,"")</f>
        <v/>
      </c>
    </row>
    <row r="491" spans="51:53" x14ac:dyDescent="0.25">
      <c r="AY491" s="139">
        <f t="shared" si="12"/>
        <v>0</v>
      </c>
      <c r="AZ491" s="139">
        <f>IF(BA491="",0,IFERROR(IF(VLOOKUP(BA491,BA$44:BA490,1,0)&gt;0,0,0),1))</f>
        <v>0</v>
      </c>
      <c r="BA491" s="140" t="str">
        <f>IF(DATOS!BT449=AW$45,DATOS!C449,"")</f>
        <v/>
      </c>
    </row>
    <row r="492" spans="51:53" x14ac:dyDescent="0.25">
      <c r="AY492" s="139">
        <f t="shared" ref="AY492:AY555" si="13">AY491+AZ492</f>
        <v>0</v>
      </c>
      <c r="AZ492" s="139">
        <f>IF(BA492="",0,IFERROR(IF(VLOOKUP(BA492,BA$44:BA491,1,0)&gt;0,0,0),1))</f>
        <v>0</v>
      </c>
      <c r="BA492" s="140" t="str">
        <f>IF(DATOS!BT450=AW$45,DATOS!C450,"")</f>
        <v/>
      </c>
    </row>
    <row r="493" spans="51:53" x14ac:dyDescent="0.25">
      <c r="AY493" s="139">
        <f t="shared" si="13"/>
        <v>0</v>
      </c>
      <c r="AZ493" s="139">
        <f>IF(BA493="",0,IFERROR(IF(VLOOKUP(BA493,BA$44:BA492,1,0)&gt;0,0,0),1))</f>
        <v>0</v>
      </c>
      <c r="BA493" s="140" t="str">
        <f>IF(DATOS!BT451=AW$45,DATOS!C451,"")</f>
        <v/>
      </c>
    </row>
    <row r="494" spans="51:53" x14ac:dyDescent="0.25">
      <c r="AY494" s="139">
        <f t="shared" si="13"/>
        <v>0</v>
      </c>
      <c r="AZ494" s="139">
        <f>IF(BA494="",0,IFERROR(IF(VLOOKUP(BA494,BA$44:BA493,1,0)&gt;0,0,0),1))</f>
        <v>0</v>
      </c>
      <c r="BA494" s="140" t="str">
        <f>IF(DATOS!BT452=AW$45,DATOS!C452,"")</f>
        <v/>
      </c>
    </row>
    <row r="495" spans="51:53" x14ac:dyDescent="0.25">
      <c r="AY495" s="139">
        <f t="shared" si="13"/>
        <v>0</v>
      </c>
      <c r="AZ495" s="139">
        <f>IF(BA495="",0,IFERROR(IF(VLOOKUP(BA495,BA$44:BA494,1,0)&gt;0,0,0),1))</f>
        <v>0</v>
      </c>
      <c r="BA495" s="140" t="str">
        <f>IF(DATOS!BT453=AW$45,DATOS!C453,"")</f>
        <v/>
      </c>
    </row>
    <row r="496" spans="51:53" x14ac:dyDescent="0.25">
      <c r="AY496" s="139">
        <f t="shared" si="13"/>
        <v>0</v>
      </c>
      <c r="AZ496" s="139">
        <f>IF(BA496="",0,IFERROR(IF(VLOOKUP(BA496,BA$44:BA495,1,0)&gt;0,0,0),1))</f>
        <v>0</v>
      </c>
      <c r="BA496" s="140" t="str">
        <f>IF(DATOS!BT454=AW$45,DATOS!C454,"")</f>
        <v/>
      </c>
    </row>
    <row r="497" spans="51:53" x14ac:dyDescent="0.25">
      <c r="AY497" s="139">
        <f t="shared" si="13"/>
        <v>0</v>
      </c>
      <c r="AZ497" s="139">
        <f>IF(BA497="",0,IFERROR(IF(VLOOKUP(BA497,BA$44:BA496,1,0)&gt;0,0,0),1))</f>
        <v>0</v>
      </c>
      <c r="BA497" s="140" t="str">
        <f>IF(DATOS!BT455=AW$45,DATOS!C455,"")</f>
        <v/>
      </c>
    </row>
    <row r="498" spans="51:53" x14ac:dyDescent="0.25">
      <c r="AY498" s="139">
        <f t="shared" si="13"/>
        <v>0</v>
      </c>
      <c r="AZ498" s="139">
        <f>IF(BA498="",0,IFERROR(IF(VLOOKUP(BA498,BA$44:BA497,1,0)&gt;0,0,0),1))</f>
        <v>0</v>
      </c>
      <c r="BA498" s="140" t="str">
        <f>IF(DATOS!BT456=AW$45,DATOS!C456,"")</f>
        <v/>
      </c>
    </row>
    <row r="499" spans="51:53" x14ac:dyDescent="0.25">
      <c r="AY499" s="139">
        <f t="shared" si="13"/>
        <v>0</v>
      </c>
      <c r="AZ499" s="139">
        <f>IF(BA499="",0,IFERROR(IF(VLOOKUP(BA499,BA$44:BA498,1,0)&gt;0,0,0),1))</f>
        <v>0</v>
      </c>
      <c r="BA499" s="140" t="str">
        <f>IF(DATOS!BT457=AW$45,DATOS!C457,"")</f>
        <v/>
      </c>
    </row>
    <row r="500" spans="51:53" x14ac:dyDescent="0.25">
      <c r="AY500" s="139">
        <f t="shared" si="13"/>
        <v>0</v>
      </c>
      <c r="AZ500" s="139">
        <f>IF(BA500="",0,IFERROR(IF(VLOOKUP(BA500,BA$44:BA499,1,0)&gt;0,0,0),1))</f>
        <v>0</v>
      </c>
      <c r="BA500" s="140" t="str">
        <f>IF(DATOS!BT458=AW$45,DATOS!C458,"")</f>
        <v/>
      </c>
    </row>
    <row r="501" spans="51:53" x14ac:dyDescent="0.25">
      <c r="AY501" s="139">
        <f t="shared" si="13"/>
        <v>0</v>
      </c>
      <c r="AZ501" s="139">
        <f>IF(BA501="",0,IFERROR(IF(VLOOKUP(BA501,BA$44:BA500,1,0)&gt;0,0,0),1))</f>
        <v>0</v>
      </c>
      <c r="BA501" s="140" t="str">
        <f>IF(DATOS!BT459=AW$45,DATOS!C459,"")</f>
        <v/>
      </c>
    </row>
    <row r="502" spans="51:53" x14ac:dyDescent="0.25">
      <c r="AY502" s="139">
        <f t="shared" si="13"/>
        <v>0</v>
      </c>
      <c r="AZ502" s="139">
        <f>IF(BA502="",0,IFERROR(IF(VLOOKUP(BA502,BA$44:BA501,1,0)&gt;0,0,0),1))</f>
        <v>0</v>
      </c>
      <c r="BA502" s="140" t="str">
        <f>IF(DATOS!BT460=AW$45,DATOS!C460,"")</f>
        <v/>
      </c>
    </row>
    <row r="503" spans="51:53" x14ac:dyDescent="0.25">
      <c r="AY503" s="139">
        <f t="shared" si="13"/>
        <v>0</v>
      </c>
      <c r="AZ503" s="139">
        <f>IF(BA503="",0,IFERROR(IF(VLOOKUP(BA503,BA$44:BA502,1,0)&gt;0,0,0),1))</f>
        <v>0</v>
      </c>
      <c r="BA503" s="140" t="str">
        <f>IF(DATOS!BT461=AW$45,DATOS!C461,"")</f>
        <v/>
      </c>
    </row>
    <row r="504" spans="51:53" x14ac:dyDescent="0.25">
      <c r="AY504" s="139">
        <f t="shared" si="13"/>
        <v>0</v>
      </c>
      <c r="AZ504" s="139">
        <f>IF(BA504="",0,IFERROR(IF(VLOOKUP(BA504,BA$44:BA503,1,0)&gt;0,0,0),1))</f>
        <v>0</v>
      </c>
      <c r="BA504" s="140" t="str">
        <f>IF(DATOS!BT462=AW$45,DATOS!C462,"")</f>
        <v/>
      </c>
    </row>
    <row r="505" spans="51:53" x14ac:dyDescent="0.25">
      <c r="AY505" s="139">
        <f t="shared" si="13"/>
        <v>0</v>
      </c>
      <c r="AZ505" s="139">
        <f>IF(BA505="",0,IFERROR(IF(VLOOKUP(BA505,BA$44:BA504,1,0)&gt;0,0,0),1))</f>
        <v>0</v>
      </c>
      <c r="BA505" s="140" t="str">
        <f>IF(DATOS!BT463=AW$45,DATOS!C463,"")</f>
        <v/>
      </c>
    </row>
    <row r="506" spans="51:53" x14ac:dyDescent="0.25">
      <c r="AY506" s="139">
        <f t="shared" si="13"/>
        <v>0</v>
      </c>
      <c r="AZ506" s="139">
        <f>IF(BA506="",0,IFERROR(IF(VLOOKUP(BA506,BA$44:BA505,1,0)&gt;0,0,0),1))</f>
        <v>0</v>
      </c>
      <c r="BA506" s="140" t="str">
        <f>IF(DATOS!BT464=AW$45,DATOS!C464,"")</f>
        <v/>
      </c>
    </row>
    <row r="507" spans="51:53" x14ac:dyDescent="0.25">
      <c r="AY507" s="139">
        <f t="shared" si="13"/>
        <v>0</v>
      </c>
      <c r="AZ507" s="139">
        <f>IF(BA507="",0,IFERROR(IF(VLOOKUP(BA507,BA$44:BA506,1,0)&gt;0,0,0),1))</f>
        <v>0</v>
      </c>
      <c r="BA507" s="140" t="str">
        <f>IF(DATOS!BT465=AW$45,DATOS!C465,"")</f>
        <v/>
      </c>
    </row>
    <row r="508" spans="51:53" x14ac:dyDescent="0.25">
      <c r="AY508" s="139">
        <f t="shared" si="13"/>
        <v>0</v>
      </c>
      <c r="AZ508" s="139">
        <f>IF(BA508="",0,IFERROR(IF(VLOOKUP(BA508,BA$44:BA507,1,0)&gt;0,0,0),1))</f>
        <v>0</v>
      </c>
      <c r="BA508" s="140" t="str">
        <f>IF(DATOS!BT466=AW$45,DATOS!C466,"")</f>
        <v/>
      </c>
    </row>
    <row r="509" spans="51:53" x14ac:dyDescent="0.25">
      <c r="AY509" s="139">
        <f t="shared" si="13"/>
        <v>0</v>
      </c>
      <c r="AZ509" s="139">
        <f>IF(BA509="",0,IFERROR(IF(VLOOKUP(BA509,BA$44:BA508,1,0)&gt;0,0,0),1))</f>
        <v>0</v>
      </c>
      <c r="BA509" s="140" t="str">
        <f>IF(DATOS!BT467=AW$45,DATOS!C467,"")</f>
        <v/>
      </c>
    </row>
    <row r="510" spans="51:53" x14ac:dyDescent="0.25">
      <c r="AY510" s="139">
        <f t="shared" si="13"/>
        <v>0</v>
      </c>
      <c r="AZ510" s="139">
        <f>IF(BA510="",0,IFERROR(IF(VLOOKUP(BA510,BA$44:BA509,1,0)&gt;0,0,0),1))</f>
        <v>0</v>
      </c>
      <c r="BA510" s="140" t="str">
        <f>IF(DATOS!BT468=AW$45,DATOS!C468,"")</f>
        <v/>
      </c>
    </row>
    <row r="511" spans="51:53" x14ac:dyDescent="0.25">
      <c r="AY511" s="139">
        <f t="shared" si="13"/>
        <v>0</v>
      </c>
      <c r="AZ511" s="139">
        <f>IF(BA511="",0,IFERROR(IF(VLOOKUP(BA511,BA$44:BA510,1,0)&gt;0,0,0),1))</f>
        <v>0</v>
      </c>
      <c r="BA511" s="140" t="str">
        <f>IF(DATOS!BT469=AW$45,DATOS!C469,"")</f>
        <v/>
      </c>
    </row>
    <row r="512" spans="51:53" x14ac:dyDescent="0.25">
      <c r="AY512" s="139">
        <f t="shared" si="13"/>
        <v>0</v>
      </c>
      <c r="AZ512" s="139">
        <f>IF(BA512="",0,IFERROR(IF(VLOOKUP(BA512,BA$44:BA511,1,0)&gt;0,0,0),1))</f>
        <v>0</v>
      </c>
      <c r="BA512" s="140" t="str">
        <f>IF(DATOS!BT470=AW$45,DATOS!C470,"")</f>
        <v/>
      </c>
    </row>
    <row r="513" spans="51:53" x14ac:dyDescent="0.25">
      <c r="AY513" s="139">
        <f t="shared" si="13"/>
        <v>0</v>
      </c>
      <c r="AZ513" s="139">
        <f>IF(BA513="",0,IFERROR(IF(VLOOKUP(BA513,BA$44:BA512,1,0)&gt;0,0,0),1))</f>
        <v>0</v>
      </c>
      <c r="BA513" s="140" t="str">
        <f>IF(DATOS!BT471=AW$45,DATOS!C471,"")</f>
        <v/>
      </c>
    </row>
    <row r="514" spans="51:53" x14ac:dyDescent="0.25">
      <c r="AY514" s="139">
        <f t="shared" si="13"/>
        <v>0</v>
      </c>
      <c r="AZ514" s="139">
        <f>IF(BA514="",0,IFERROR(IF(VLOOKUP(BA514,BA$44:BA513,1,0)&gt;0,0,0),1))</f>
        <v>0</v>
      </c>
      <c r="BA514" s="140" t="str">
        <f>IF(DATOS!BT472=AW$45,DATOS!C472,"")</f>
        <v/>
      </c>
    </row>
    <row r="515" spans="51:53" x14ac:dyDescent="0.25">
      <c r="AY515" s="139">
        <f t="shared" si="13"/>
        <v>0</v>
      </c>
      <c r="AZ515" s="139">
        <f>IF(BA515="",0,IFERROR(IF(VLOOKUP(BA515,BA$44:BA514,1,0)&gt;0,0,0),1))</f>
        <v>0</v>
      </c>
      <c r="BA515" s="140" t="str">
        <f>IF(DATOS!BT473=AW$45,DATOS!C473,"")</f>
        <v/>
      </c>
    </row>
    <row r="516" spans="51:53" x14ac:dyDescent="0.25">
      <c r="AY516" s="139">
        <f t="shared" si="13"/>
        <v>0</v>
      </c>
      <c r="AZ516" s="139">
        <f>IF(BA516="",0,IFERROR(IF(VLOOKUP(BA516,BA$44:BA515,1,0)&gt;0,0,0),1))</f>
        <v>0</v>
      </c>
      <c r="BA516" s="140" t="str">
        <f>IF(DATOS!BT474=AW$45,DATOS!C474,"")</f>
        <v/>
      </c>
    </row>
    <row r="517" spans="51:53" x14ac:dyDescent="0.25">
      <c r="AY517" s="139">
        <f t="shared" si="13"/>
        <v>0</v>
      </c>
      <c r="AZ517" s="139">
        <f>IF(BA517="",0,IFERROR(IF(VLOOKUP(BA517,BA$44:BA516,1,0)&gt;0,0,0),1))</f>
        <v>0</v>
      </c>
      <c r="BA517" s="140" t="str">
        <f>IF(DATOS!BT475=AW$45,DATOS!C475,"")</f>
        <v/>
      </c>
    </row>
    <row r="518" spans="51:53" x14ac:dyDescent="0.25">
      <c r="AY518" s="139">
        <f t="shared" si="13"/>
        <v>0</v>
      </c>
      <c r="AZ518" s="139">
        <f>IF(BA518="",0,IFERROR(IF(VLOOKUP(BA518,BA$44:BA517,1,0)&gt;0,0,0),1))</f>
        <v>0</v>
      </c>
      <c r="BA518" s="140" t="str">
        <f>IF(DATOS!BT476=AW$45,DATOS!C476,"")</f>
        <v/>
      </c>
    </row>
    <row r="519" spans="51:53" x14ac:dyDescent="0.25">
      <c r="AY519" s="139">
        <f t="shared" si="13"/>
        <v>0</v>
      </c>
      <c r="AZ519" s="139">
        <f>IF(BA519="",0,IFERROR(IF(VLOOKUP(BA519,BA$44:BA518,1,0)&gt;0,0,0),1))</f>
        <v>0</v>
      </c>
      <c r="BA519" s="140" t="str">
        <f>IF(DATOS!BT477=AW$45,DATOS!C477,"")</f>
        <v/>
      </c>
    </row>
    <row r="520" spans="51:53" x14ac:dyDescent="0.25">
      <c r="AY520" s="139">
        <f t="shared" si="13"/>
        <v>0</v>
      </c>
      <c r="AZ520" s="139">
        <f>IF(BA520="",0,IFERROR(IF(VLOOKUP(BA520,BA$44:BA519,1,0)&gt;0,0,0),1))</f>
        <v>0</v>
      </c>
      <c r="BA520" s="140" t="str">
        <f>IF(DATOS!BT478=AW$45,DATOS!C478,"")</f>
        <v/>
      </c>
    </row>
    <row r="521" spans="51:53" x14ac:dyDescent="0.25">
      <c r="AY521" s="139">
        <f t="shared" si="13"/>
        <v>0</v>
      </c>
      <c r="AZ521" s="139">
        <f>IF(BA521="",0,IFERROR(IF(VLOOKUP(BA521,BA$44:BA520,1,0)&gt;0,0,0),1))</f>
        <v>0</v>
      </c>
      <c r="BA521" s="140" t="str">
        <f>IF(DATOS!BT479=AW$45,DATOS!C479,"")</f>
        <v/>
      </c>
    </row>
    <row r="522" spans="51:53" x14ac:dyDescent="0.25">
      <c r="AY522" s="139">
        <f t="shared" si="13"/>
        <v>0</v>
      </c>
      <c r="AZ522" s="139">
        <f>IF(BA522="",0,IFERROR(IF(VLOOKUP(BA522,BA$44:BA521,1,0)&gt;0,0,0),1))</f>
        <v>0</v>
      </c>
      <c r="BA522" s="140" t="str">
        <f>IF(DATOS!BT480=AW$45,DATOS!C480,"")</f>
        <v/>
      </c>
    </row>
    <row r="523" spans="51:53" x14ac:dyDescent="0.25">
      <c r="AY523" s="139">
        <f t="shared" si="13"/>
        <v>0</v>
      </c>
      <c r="AZ523" s="139">
        <f>IF(BA523="",0,IFERROR(IF(VLOOKUP(BA523,BA$44:BA522,1,0)&gt;0,0,0),1))</f>
        <v>0</v>
      </c>
      <c r="BA523" s="140" t="str">
        <f>IF(DATOS!BT481=AW$45,DATOS!C481,"")</f>
        <v/>
      </c>
    </row>
    <row r="524" spans="51:53" x14ac:dyDescent="0.25">
      <c r="AY524" s="139">
        <f t="shared" si="13"/>
        <v>0</v>
      </c>
      <c r="AZ524" s="139">
        <f>IF(BA524="",0,IFERROR(IF(VLOOKUP(BA524,BA$44:BA523,1,0)&gt;0,0,0),1))</f>
        <v>0</v>
      </c>
      <c r="BA524" s="140" t="str">
        <f>IF(DATOS!BT482=AW$45,DATOS!C482,"")</f>
        <v/>
      </c>
    </row>
    <row r="525" spans="51:53" x14ac:dyDescent="0.25">
      <c r="AY525" s="139">
        <f t="shared" si="13"/>
        <v>0</v>
      </c>
      <c r="AZ525" s="139">
        <f>IF(BA525="",0,IFERROR(IF(VLOOKUP(BA525,BA$44:BA524,1,0)&gt;0,0,0),1))</f>
        <v>0</v>
      </c>
      <c r="BA525" s="140" t="str">
        <f>IF(DATOS!BT483=AW$45,DATOS!C483,"")</f>
        <v/>
      </c>
    </row>
    <row r="526" spans="51:53" x14ac:dyDescent="0.25">
      <c r="AY526" s="139">
        <f t="shared" si="13"/>
        <v>0</v>
      </c>
      <c r="AZ526" s="139">
        <f>IF(BA526="",0,IFERROR(IF(VLOOKUP(BA526,BA$44:BA525,1,0)&gt;0,0,0),1))</f>
        <v>0</v>
      </c>
      <c r="BA526" s="140" t="str">
        <f>IF(DATOS!BT484=AW$45,DATOS!C484,"")</f>
        <v/>
      </c>
    </row>
    <row r="527" spans="51:53" x14ac:dyDescent="0.25">
      <c r="AY527" s="139">
        <f t="shared" si="13"/>
        <v>0</v>
      </c>
      <c r="AZ527" s="139">
        <f>IF(BA527="",0,IFERROR(IF(VLOOKUP(BA527,BA$44:BA526,1,0)&gt;0,0,0),1))</f>
        <v>0</v>
      </c>
      <c r="BA527" s="140" t="str">
        <f>IF(DATOS!BT485=AW$45,DATOS!C485,"")</f>
        <v/>
      </c>
    </row>
    <row r="528" spans="51:53" x14ac:dyDescent="0.25">
      <c r="AY528" s="139">
        <f t="shared" si="13"/>
        <v>0</v>
      </c>
      <c r="AZ528" s="139">
        <f>IF(BA528="",0,IFERROR(IF(VLOOKUP(BA528,BA$44:BA527,1,0)&gt;0,0,0),1))</f>
        <v>0</v>
      </c>
      <c r="BA528" s="140" t="str">
        <f>IF(DATOS!BT486=AW$45,DATOS!C486,"")</f>
        <v/>
      </c>
    </row>
    <row r="529" spans="51:53" x14ac:dyDescent="0.25">
      <c r="AY529" s="139">
        <f t="shared" si="13"/>
        <v>0</v>
      </c>
      <c r="AZ529" s="139">
        <f>IF(BA529="",0,IFERROR(IF(VLOOKUP(BA529,BA$44:BA528,1,0)&gt;0,0,0),1))</f>
        <v>0</v>
      </c>
      <c r="BA529" s="140" t="str">
        <f>IF(DATOS!BT487=AW$45,DATOS!C487,"")</f>
        <v/>
      </c>
    </row>
    <row r="530" spans="51:53" x14ac:dyDescent="0.25">
      <c r="AY530" s="139">
        <f t="shared" si="13"/>
        <v>0</v>
      </c>
      <c r="AZ530" s="139">
        <f>IF(BA530="",0,IFERROR(IF(VLOOKUP(BA530,BA$44:BA529,1,0)&gt;0,0,0),1))</f>
        <v>0</v>
      </c>
      <c r="BA530" s="140" t="str">
        <f>IF(DATOS!BT488=AW$45,DATOS!C488,"")</f>
        <v/>
      </c>
    </row>
    <row r="531" spans="51:53" x14ac:dyDescent="0.25">
      <c r="AY531" s="139">
        <f t="shared" si="13"/>
        <v>0</v>
      </c>
      <c r="AZ531" s="139">
        <f>IF(BA531="",0,IFERROR(IF(VLOOKUP(BA531,BA$44:BA530,1,0)&gt;0,0,0),1))</f>
        <v>0</v>
      </c>
      <c r="BA531" s="140" t="str">
        <f>IF(DATOS!BT489=AW$45,DATOS!C489,"")</f>
        <v/>
      </c>
    </row>
    <row r="532" spans="51:53" x14ac:dyDescent="0.25">
      <c r="AY532" s="139">
        <f t="shared" si="13"/>
        <v>0</v>
      </c>
      <c r="AZ532" s="139">
        <f>IF(BA532="",0,IFERROR(IF(VLOOKUP(BA532,BA$44:BA531,1,0)&gt;0,0,0),1))</f>
        <v>0</v>
      </c>
      <c r="BA532" s="140" t="str">
        <f>IF(DATOS!BT490=AW$45,DATOS!C490,"")</f>
        <v/>
      </c>
    </row>
    <row r="533" spans="51:53" x14ac:dyDescent="0.25">
      <c r="AY533" s="139">
        <f t="shared" si="13"/>
        <v>0</v>
      </c>
      <c r="AZ533" s="139">
        <f>IF(BA533="",0,IFERROR(IF(VLOOKUP(BA533,BA$44:BA532,1,0)&gt;0,0,0),1))</f>
        <v>0</v>
      </c>
      <c r="BA533" s="140" t="str">
        <f>IF(DATOS!BT491=AW$45,DATOS!C491,"")</f>
        <v/>
      </c>
    </row>
    <row r="534" spans="51:53" x14ac:dyDescent="0.25">
      <c r="AY534" s="139">
        <f t="shared" si="13"/>
        <v>0</v>
      </c>
      <c r="AZ534" s="139">
        <f>IF(BA534="",0,IFERROR(IF(VLOOKUP(BA534,BA$44:BA533,1,0)&gt;0,0,0),1))</f>
        <v>0</v>
      </c>
      <c r="BA534" s="140" t="str">
        <f>IF(DATOS!BT492=AW$45,DATOS!C492,"")</f>
        <v/>
      </c>
    </row>
    <row r="535" spans="51:53" x14ac:dyDescent="0.25">
      <c r="AY535" s="139">
        <f t="shared" si="13"/>
        <v>0</v>
      </c>
      <c r="AZ535" s="139">
        <f>IF(BA535="",0,IFERROR(IF(VLOOKUP(BA535,BA$44:BA534,1,0)&gt;0,0,0),1))</f>
        <v>0</v>
      </c>
      <c r="BA535" s="140" t="str">
        <f>IF(DATOS!BT493=AW$45,DATOS!C493,"")</f>
        <v/>
      </c>
    </row>
    <row r="536" spans="51:53" x14ac:dyDescent="0.25">
      <c r="AY536" s="139">
        <f t="shared" si="13"/>
        <v>0</v>
      </c>
      <c r="AZ536" s="139">
        <f>IF(BA536="",0,IFERROR(IF(VLOOKUP(BA536,BA$44:BA535,1,0)&gt;0,0,0),1))</f>
        <v>0</v>
      </c>
      <c r="BA536" s="140" t="str">
        <f>IF(DATOS!BT494=AW$45,DATOS!C494,"")</f>
        <v/>
      </c>
    </row>
    <row r="537" spans="51:53" x14ac:dyDescent="0.25">
      <c r="AY537" s="139">
        <f t="shared" si="13"/>
        <v>0</v>
      </c>
      <c r="AZ537" s="139">
        <f>IF(BA537="",0,IFERROR(IF(VLOOKUP(BA537,BA$44:BA536,1,0)&gt;0,0,0),1))</f>
        <v>0</v>
      </c>
      <c r="BA537" s="140" t="str">
        <f>IF(DATOS!BT495=AW$45,DATOS!C495,"")</f>
        <v/>
      </c>
    </row>
    <row r="538" spans="51:53" x14ac:dyDescent="0.25">
      <c r="AY538" s="139">
        <f t="shared" si="13"/>
        <v>0</v>
      </c>
      <c r="AZ538" s="139">
        <f>IF(BA538="",0,IFERROR(IF(VLOOKUP(BA538,BA$44:BA537,1,0)&gt;0,0,0),1))</f>
        <v>0</v>
      </c>
      <c r="BA538" s="140" t="str">
        <f>IF(DATOS!BT496=AW$45,DATOS!C496,"")</f>
        <v/>
      </c>
    </row>
    <row r="539" spans="51:53" x14ac:dyDescent="0.25">
      <c r="AY539" s="139">
        <f t="shared" si="13"/>
        <v>0</v>
      </c>
      <c r="AZ539" s="139">
        <f>IF(BA539="",0,IFERROR(IF(VLOOKUP(BA539,BA$44:BA538,1,0)&gt;0,0,0),1))</f>
        <v>0</v>
      </c>
      <c r="BA539" s="140" t="str">
        <f>IF(DATOS!BT497=AW$45,DATOS!C497,"")</f>
        <v/>
      </c>
    </row>
    <row r="540" spans="51:53" x14ac:dyDescent="0.25">
      <c r="AY540" s="139">
        <f t="shared" si="13"/>
        <v>0</v>
      </c>
      <c r="AZ540" s="139">
        <f>IF(BA540="",0,IFERROR(IF(VLOOKUP(BA540,BA$44:BA539,1,0)&gt;0,0,0),1))</f>
        <v>0</v>
      </c>
      <c r="BA540" s="140" t="str">
        <f>IF(DATOS!BT498=AW$45,DATOS!C498,"")</f>
        <v/>
      </c>
    </row>
    <row r="541" spans="51:53" x14ac:dyDescent="0.25">
      <c r="AY541" s="139">
        <f t="shared" si="13"/>
        <v>0</v>
      </c>
      <c r="AZ541" s="139">
        <f>IF(BA541="",0,IFERROR(IF(VLOOKUP(BA541,BA$44:BA540,1,0)&gt;0,0,0),1))</f>
        <v>0</v>
      </c>
      <c r="BA541" s="140" t="str">
        <f>IF(DATOS!BT499=AW$45,DATOS!C499,"")</f>
        <v/>
      </c>
    </row>
    <row r="542" spans="51:53" x14ac:dyDescent="0.25">
      <c r="AY542" s="139">
        <f t="shared" si="13"/>
        <v>0</v>
      </c>
      <c r="AZ542" s="139">
        <f>IF(BA542="",0,IFERROR(IF(VLOOKUP(BA542,BA$44:BA541,1,0)&gt;0,0,0),1))</f>
        <v>0</v>
      </c>
      <c r="BA542" s="140" t="str">
        <f>IF(DATOS!BT500=AW$45,DATOS!C500,"")</f>
        <v/>
      </c>
    </row>
    <row r="543" spans="51:53" x14ac:dyDescent="0.25">
      <c r="AY543" s="139">
        <f t="shared" si="13"/>
        <v>0</v>
      </c>
      <c r="AZ543" s="139">
        <f>IF(BA543="",0,IFERROR(IF(VLOOKUP(BA543,BA$44:BA542,1,0)&gt;0,0,0),1))</f>
        <v>0</v>
      </c>
      <c r="BA543" s="140" t="str">
        <f>IF(DATOS!BT501=AW$45,DATOS!C501,"")</f>
        <v/>
      </c>
    </row>
    <row r="544" spans="51:53" x14ac:dyDescent="0.25">
      <c r="AY544" s="139">
        <f t="shared" si="13"/>
        <v>0</v>
      </c>
      <c r="AZ544" s="139">
        <f>IF(BA544="",0,IFERROR(IF(VLOOKUP(BA544,BA$44:BA543,1,0)&gt;0,0,0),1))</f>
        <v>0</v>
      </c>
      <c r="BA544" s="140" t="str">
        <f>IF(DATOS!BT502=AW$45,DATOS!C502,"")</f>
        <v/>
      </c>
    </row>
    <row r="545" spans="51:53" x14ac:dyDescent="0.25">
      <c r="AY545" s="139">
        <f t="shared" si="13"/>
        <v>0</v>
      </c>
      <c r="AZ545" s="139">
        <f>IF(BA545="",0,IFERROR(IF(VLOOKUP(BA545,BA$44:BA544,1,0)&gt;0,0,0),1))</f>
        <v>0</v>
      </c>
      <c r="BA545" s="140" t="str">
        <f>IF(DATOS!BT503=AW$45,DATOS!C503,"")</f>
        <v/>
      </c>
    </row>
    <row r="546" spans="51:53" x14ac:dyDescent="0.25">
      <c r="AY546" s="139">
        <f t="shared" si="13"/>
        <v>0</v>
      </c>
      <c r="AZ546" s="139">
        <f>IF(BA546="",0,IFERROR(IF(VLOOKUP(BA546,BA$44:BA545,1,0)&gt;0,0,0),1))</f>
        <v>0</v>
      </c>
      <c r="BA546" s="140" t="str">
        <f>IF(DATOS!BT504=AW$45,DATOS!C504,"")</f>
        <v/>
      </c>
    </row>
    <row r="547" spans="51:53" x14ac:dyDescent="0.25">
      <c r="AY547" s="139">
        <f t="shared" si="13"/>
        <v>0</v>
      </c>
      <c r="AZ547" s="139">
        <f>IF(BA547="",0,IFERROR(IF(VLOOKUP(BA547,BA$44:BA546,1,0)&gt;0,0,0),1))</f>
        <v>0</v>
      </c>
      <c r="BA547" s="140" t="str">
        <f>IF(DATOS!BT505=AW$45,DATOS!C505,"")</f>
        <v/>
      </c>
    </row>
    <row r="548" spans="51:53" x14ac:dyDescent="0.25">
      <c r="AY548" s="139">
        <f t="shared" si="13"/>
        <v>0</v>
      </c>
      <c r="AZ548" s="139">
        <f>IF(BA548="",0,IFERROR(IF(VLOOKUP(BA548,BA$44:BA547,1,0)&gt;0,0,0),1))</f>
        <v>0</v>
      </c>
      <c r="BA548" s="140" t="str">
        <f>IF(DATOS!BT506=AW$45,DATOS!C506,"")</f>
        <v/>
      </c>
    </row>
    <row r="549" spans="51:53" x14ac:dyDescent="0.25">
      <c r="AY549" s="139">
        <f t="shared" si="13"/>
        <v>0</v>
      </c>
      <c r="AZ549" s="139">
        <f>IF(BA549="",0,IFERROR(IF(VLOOKUP(BA549,BA$44:BA548,1,0)&gt;0,0,0),1))</f>
        <v>0</v>
      </c>
      <c r="BA549" s="140" t="str">
        <f>IF(DATOS!BT507=AW$45,DATOS!C507,"")</f>
        <v/>
      </c>
    </row>
    <row r="550" spans="51:53" x14ac:dyDescent="0.25">
      <c r="AY550" s="139">
        <f t="shared" si="13"/>
        <v>0</v>
      </c>
      <c r="AZ550" s="139">
        <f>IF(BA550="",0,IFERROR(IF(VLOOKUP(BA550,BA$44:BA549,1,0)&gt;0,0,0),1))</f>
        <v>0</v>
      </c>
      <c r="BA550" s="140" t="str">
        <f>IF(DATOS!BT508=AW$45,DATOS!C508,"")</f>
        <v/>
      </c>
    </row>
    <row r="551" spans="51:53" x14ac:dyDescent="0.25">
      <c r="AY551" s="139">
        <f t="shared" si="13"/>
        <v>0</v>
      </c>
      <c r="AZ551" s="139">
        <f>IF(BA551="",0,IFERROR(IF(VLOOKUP(BA551,BA$44:BA550,1,0)&gt;0,0,0),1))</f>
        <v>0</v>
      </c>
      <c r="BA551" s="140" t="str">
        <f>IF(DATOS!BT509=AW$45,DATOS!C509,"")</f>
        <v/>
      </c>
    </row>
    <row r="552" spans="51:53" x14ac:dyDescent="0.25">
      <c r="AY552" s="139">
        <f t="shared" si="13"/>
        <v>0</v>
      </c>
      <c r="AZ552" s="139">
        <f>IF(BA552="",0,IFERROR(IF(VLOOKUP(BA552,BA$44:BA551,1,0)&gt;0,0,0),1))</f>
        <v>0</v>
      </c>
      <c r="BA552" s="140" t="str">
        <f>IF(DATOS!BT510=AW$45,DATOS!C510,"")</f>
        <v/>
      </c>
    </row>
    <row r="553" spans="51:53" x14ac:dyDescent="0.25">
      <c r="AY553" s="139">
        <f t="shared" si="13"/>
        <v>0</v>
      </c>
      <c r="AZ553" s="139">
        <f>IF(BA553="",0,IFERROR(IF(VLOOKUP(BA553,BA$44:BA552,1,0)&gt;0,0,0),1))</f>
        <v>0</v>
      </c>
      <c r="BA553" s="140" t="str">
        <f>IF(DATOS!BT511=AW$45,DATOS!C511,"")</f>
        <v/>
      </c>
    </row>
    <row r="554" spans="51:53" x14ac:dyDescent="0.25">
      <c r="AY554" s="139">
        <f t="shared" si="13"/>
        <v>0</v>
      </c>
      <c r="AZ554" s="139">
        <f>IF(BA554="",0,IFERROR(IF(VLOOKUP(BA554,BA$44:BA553,1,0)&gt;0,0,0),1))</f>
        <v>0</v>
      </c>
      <c r="BA554" s="140" t="str">
        <f>IF(DATOS!BT512=AW$45,DATOS!C512,"")</f>
        <v/>
      </c>
    </row>
    <row r="555" spans="51:53" x14ac:dyDescent="0.25">
      <c r="AY555" s="139">
        <f t="shared" si="13"/>
        <v>0</v>
      </c>
      <c r="AZ555" s="139">
        <f>IF(BA555="",0,IFERROR(IF(VLOOKUP(BA555,BA$44:BA554,1,0)&gt;0,0,0),1))</f>
        <v>0</v>
      </c>
      <c r="BA555" s="140" t="str">
        <f>IF(DATOS!BT513=AW$45,DATOS!C513,"")</f>
        <v/>
      </c>
    </row>
    <row r="556" spans="51:53" x14ac:dyDescent="0.25">
      <c r="AY556" s="139">
        <f t="shared" ref="AY556:AY619" si="14">AY555+AZ556</f>
        <v>0</v>
      </c>
      <c r="AZ556" s="139">
        <f>IF(BA556="",0,IFERROR(IF(VLOOKUP(BA556,BA$44:BA555,1,0)&gt;0,0,0),1))</f>
        <v>0</v>
      </c>
      <c r="BA556" s="140" t="str">
        <f>IF(DATOS!BT514=AW$45,DATOS!C514,"")</f>
        <v/>
      </c>
    </row>
    <row r="557" spans="51:53" x14ac:dyDescent="0.25">
      <c r="AY557" s="139">
        <f t="shared" si="14"/>
        <v>0</v>
      </c>
      <c r="AZ557" s="139">
        <f>IF(BA557="",0,IFERROR(IF(VLOOKUP(BA557,BA$44:BA556,1,0)&gt;0,0,0),1))</f>
        <v>0</v>
      </c>
      <c r="BA557" s="140" t="str">
        <f>IF(DATOS!BT515=AW$45,DATOS!C515,"")</f>
        <v/>
      </c>
    </row>
    <row r="558" spans="51:53" x14ac:dyDescent="0.25">
      <c r="AY558" s="139">
        <f t="shared" si="14"/>
        <v>0</v>
      </c>
      <c r="AZ558" s="139">
        <f>IF(BA558="",0,IFERROR(IF(VLOOKUP(BA558,BA$44:BA557,1,0)&gt;0,0,0),1))</f>
        <v>0</v>
      </c>
      <c r="BA558" s="140" t="str">
        <f>IF(DATOS!BT516=AW$45,DATOS!C516,"")</f>
        <v/>
      </c>
    </row>
    <row r="559" spans="51:53" x14ac:dyDescent="0.25">
      <c r="AY559" s="139">
        <f t="shared" si="14"/>
        <v>0</v>
      </c>
      <c r="AZ559" s="139">
        <f>IF(BA559="",0,IFERROR(IF(VLOOKUP(BA559,BA$44:BA558,1,0)&gt;0,0,0),1))</f>
        <v>0</v>
      </c>
      <c r="BA559" s="140" t="str">
        <f>IF(DATOS!BT517=AW$45,DATOS!C517,"")</f>
        <v/>
      </c>
    </row>
    <row r="560" spans="51:53" x14ac:dyDescent="0.25">
      <c r="AY560" s="139">
        <f t="shared" si="14"/>
        <v>0</v>
      </c>
      <c r="AZ560" s="139">
        <f>IF(BA560="",0,IFERROR(IF(VLOOKUP(BA560,BA$44:BA559,1,0)&gt;0,0,0),1))</f>
        <v>0</v>
      </c>
      <c r="BA560" s="140" t="str">
        <f>IF(DATOS!BT518=AW$45,DATOS!C518,"")</f>
        <v/>
      </c>
    </row>
    <row r="561" spans="51:53" x14ac:dyDescent="0.25">
      <c r="AY561" s="139">
        <f t="shared" si="14"/>
        <v>0</v>
      </c>
      <c r="AZ561" s="139">
        <f>IF(BA561="",0,IFERROR(IF(VLOOKUP(BA561,BA$44:BA560,1,0)&gt;0,0,0),1))</f>
        <v>0</v>
      </c>
      <c r="BA561" s="140" t="str">
        <f>IF(DATOS!BT519=AW$45,DATOS!C519,"")</f>
        <v/>
      </c>
    </row>
    <row r="562" spans="51:53" x14ac:dyDescent="0.25">
      <c r="AY562" s="139">
        <f t="shared" si="14"/>
        <v>0</v>
      </c>
      <c r="AZ562" s="139">
        <f>IF(BA562="",0,IFERROR(IF(VLOOKUP(BA562,BA$44:BA561,1,0)&gt;0,0,0),1))</f>
        <v>0</v>
      </c>
      <c r="BA562" s="140" t="str">
        <f>IF(DATOS!BT520=AW$45,DATOS!C520,"")</f>
        <v/>
      </c>
    </row>
    <row r="563" spans="51:53" x14ac:dyDescent="0.25">
      <c r="AY563" s="139">
        <f t="shared" si="14"/>
        <v>0</v>
      </c>
      <c r="AZ563" s="139">
        <f>IF(BA563="",0,IFERROR(IF(VLOOKUP(BA563,BA$44:BA562,1,0)&gt;0,0,0),1))</f>
        <v>0</v>
      </c>
      <c r="BA563" s="140" t="str">
        <f>IF(DATOS!BT521=AW$45,DATOS!C521,"")</f>
        <v/>
      </c>
    </row>
    <row r="564" spans="51:53" x14ac:dyDescent="0.25">
      <c r="AY564" s="139">
        <f t="shared" si="14"/>
        <v>0</v>
      </c>
      <c r="AZ564" s="139">
        <f>IF(BA564="",0,IFERROR(IF(VLOOKUP(BA564,BA$44:BA563,1,0)&gt;0,0,0),1))</f>
        <v>0</v>
      </c>
      <c r="BA564" s="140" t="str">
        <f>IF(DATOS!BT522=AW$45,DATOS!C522,"")</f>
        <v/>
      </c>
    </row>
    <row r="565" spans="51:53" x14ac:dyDescent="0.25">
      <c r="AY565" s="139">
        <f t="shared" si="14"/>
        <v>0</v>
      </c>
      <c r="AZ565" s="139">
        <f>IF(BA565="",0,IFERROR(IF(VLOOKUP(BA565,BA$44:BA564,1,0)&gt;0,0,0),1))</f>
        <v>0</v>
      </c>
      <c r="BA565" s="140" t="str">
        <f>IF(DATOS!BT523=AW$45,DATOS!C523,"")</f>
        <v/>
      </c>
    </row>
    <row r="566" spans="51:53" x14ac:dyDescent="0.25">
      <c r="AY566" s="139">
        <f t="shared" si="14"/>
        <v>0</v>
      </c>
      <c r="AZ566" s="139">
        <f>IF(BA566="",0,IFERROR(IF(VLOOKUP(BA566,BA$44:BA565,1,0)&gt;0,0,0),1))</f>
        <v>0</v>
      </c>
      <c r="BA566" s="140" t="str">
        <f>IF(DATOS!BT524=AW$45,DATOS!C524,"")</f>
        <v/>
      </c>
    </row>
    <row r="567" spans="51:53" x14ac:dyDescent="0.25">
      <c r="AY567" s="139">
        <f t="shared" si="14"/>
        <v>0</v>
      </c>
      <c r="AZ567" s="139">
        <f>IF(BA567="",0,IFERROR(IF(VLOOKUP(BA567,BA$44:BA566,1,0)&gt;0,0,0),1))</f>
        <v>0</v>
      </c>
      <c r="BA567" s="140" t="str">
        <f>IF(DATOS!BT525=AW$45,DATOS!C525,"")</f>
        <v/>
      </c>
    </row>
    <row r="568" spans="51:53" x14ac:dyDescent="0.25">
      <c r="AY568" s="139">
        <f t="shared" si="14"/>
        <v>0</v>
      </c>
      <c r="AZ568" s="139">
        <f>IF(BA568="",0,IFERROR(IF(VLOOKUP(BA568,BA$44:BA567,1,0)&gt;0,0,0),1))</f>
        <v>0</v>
      </c>
      <c r="BA568" s="140" t="str">
        <f>IF(DATOS!BT526=AW$45,DATOS!C526,"")</f>
        <v/>
      </c>
    </row>
    <row r="569" spans="51:53" x14ac:dyDescent="0.25">
      <c r="AY569" s="139">
        <f t="shared" si="14"/>
        <v>0</v>
      </c>
      <c r="AZ569" s="139">
        <f>IF(BA569="",0,IFERROR(IF(VLOOKUP(BA569,BA$44:BA568,1,0)&gt;0,0,0),1))</f>
        <v>0</v>
      </c>
      <c r="BA569" s="140" t="str">
        <f>IF(DATOS!BT527=AW$45,DATOS!C527,"")</f>
        <v/>
      </c>
    </row>
    <row r="570" spans="51:53" x14ac:dyDescent="0.25">
      <c r="AY570" s="139">
        <f t="shared" si="14"/>
        <v>0</v>
      </c>
      <c r="AZ570" s="139">
        <f>IF(BA570="",0,IFERROR(IF(VLOOKUP(BA570,BA$44:BA569,1,0)&gt;0,0,0),1))</f>
        <v>0</v>
      </c>
      <c r="BA570" s="140" t="str">
        <f>IF(DATOS!BT528=AW$45,DATOS!C528,"")</f>
        <v/>
      </c>
    </row>
    <row r="571" spans="51:53" x14ac:dyDescent="0.25">
      <c r="AY571" s="139">
        <f t="shared" si="14"/>
        <v>0</v>
      </c>
      <c r="AZ571" s="139">
        <f>IF(BA571="",0,IFERROR(IF(VLOOKUP(BA571,BA$44:BA570,1,0)&gt;0,0,0),1))</f>
        <v>0</v>
      </c>
      <c r="BA571" s="140" t="str">
        <f>IF(DATOS!BT529=AW$45,DATOS!C529,"")</f>
        <v/>
      </c>
    </row>
    <row r="572" spans="51:53" x14ac:dyDescent="0.25">
      <c r="AY572" s="139">
        <f t="shared" si="14"/>
        <v>0</v>
      </c>
      <c r="AZ572" s="139">
        <f>IF(BA572="",0,IFERROR(IF(VLOOKUP(BA572,BA$44:BA571,1,0)&gt;0,0,0),1))</f>
        <v>0</v>
      </c>
      <c r="BA572" s="140" t="str">
        <f>IF(DATOS!BT530=AW$45,DATOS!C530,"")</f>
        <v/>
      </c>
    </row>
    <row r="573" spans="51:53" x14ac:dyDescent="0.25">
      <c r="AY573" s="139">
        <f t="shared" si="14"/>
        <v>0</v>
      </c>
      <c r="AZ573" s="139">
        <f>IF(BA573="",0,IFERROR(IF(VLOOKUP(BA573,BA$44:BA572,1,0)&gt;0,0,0),1))</f>
        <v>0</v>
      </c>
      <c r="BA573" s="140" t="str">
        <f>IF(DATOS!BT531=AW$45,DATOS!C531,"")</f>
        <v/>
      </c>
    </row>
    <row r="574" spans="51:53" x14ac:dyDescent="0.25">
      <c r="AY574" s="139">
        <f t="shared" si="14"/>
        <v>0</v>
      </c>
      <c r="AZ574" s="139">
        <f>IF(BA574="",0,IFERROR(IF(VLOOKUP(BA574,BA$44:BA573,1,0)&gt;0,0,0),1))</f>
        <v>0</v>
      </c>
      <c r="BA574" s="140" t="str">
        <f>IF(DATOS!BT532=AW$45,DATOS!C532,"")</f>
        <v/>
      </c>
    </row>
    <row r="575" spans="51:53" x14ac:dyDescent="0.25">
      <c r="AY575" s="139">
        <f t="shared" si="14"/>
        <v>0</v>
      </c>
      <c r="AZ575" s="139">
        <f>IF(BA575="",0,IFERROR(IF(VLOOKUP(BA575,BA$44:BA574,1,0)&gt;0,0,0),1))</f>
        <v>0</v>
      </c>
      <c r="BA575" s="140" t="str">
        <f>IF(DATOS!BT533=AW$45,DATOS!C533,"")</f>
        <v/>
      </c>
    </row>
    <row r="576" spans="51:53" x14ac:dyDescent="0.25">
      <c r="AY576" s="139">
        <f t="shared" si="14"/>
        <v>0</v>
      </c>
      <c r="AZ576" s="139">
        <f>IF(BA576="",0,IFERROR(IF(VLOOKUP(BA576,BA$44:BA575,1,0)&gt;0,0,0),1))</f>
        <v>0</v>
      </c>
      <c r="BA576" s="140" t="str">
        <f>IF(DATOS!BT534=AW$45,DATOS!C534,"")</f>
        <v/>
      </c>
    </row>
    <row r="577" spans="51:53" x14ac:dyDescent="0.25">
      <c r="AY577" s="139">
        <f t="shared" si="14"/>
        <v>0</v>
      </c>
      <c r="AZ577" s="139">
        <f>IF(BA577="",0,IFERROR(IF(VLOOKUP(BA577,BA$44:BA576,1,0)&gt;0,0,0),1))</f>
        <v>0</v>
      </c>
      <c r="BA577" s="140" t="str">
        <f>IF(DATOS!BT535=AW$45,DATOS!C535,"")</f>
        <v/>
      </c>
    </row>
    <row r="578" spans="51:53" x14ac:dyDescent="0.25">
      <c r="AY578" s="139">
        <f t="shared" si="14"/>
        <v>0</v>
      </c>
      <c r="AZ578" s="139">
        <f>IF(BA578="",0,IFERROR(IF(VLOOKUP(BA578,BA$44:BA577,1,0)&gt;0,0,0),1))</f>
        <v>0</v>
      </c>
      <c r="BA578" s="140" t="str">
        <f>IF(DATOS!BT536=AW$45,DATOS!C536,"")</f>
        <v/>
      </c>
    </row>
    <row r="579" spans="51:53" x14ac:dyDescent="0.25">
      <c r="AY579" s="139">
        <f t="shared" si="14"/>
        <v>0</v>
      </c>
      <c r="AZ579" s="139">
        <f>IF(BA579="",0,IFERROR(IF(VLOOKUP(BA579,BA$44:BA578,1,0)&gt;0,0,0),1))</f>
        <v>0</v>
      </c>
      <c r="BA579" s="140" t="str">
        <f>IF(DATOS!BT537=AW$45,DATOS!C537,"")</f>
        <v/>
      </c>
    </row>
    <row r="580" spans="51:53" x14ac:dyDescent="0.25">
      <c r="AY580" s="139">
        <f t="shared" si="14"/>
        <v>0</v>
      </c>
      <c r="AZ580" s="139">
        <f>IF(BA580="",0,IFERROR(IF(VLOOKUP(BA580,BA$44:BA579,1,0)&gt;0,0,0),1))</f>
        <v>0</v>
      </c>
      <c r="BA580" s="140" t="str">
        <f>IF(DATOS!BT538=AW$45,DATOS!C538,"")</f>
        <v/>
      </c>
    </row>
    <row r="581" spans="51:53" x14ac:dyDescent="0.25">
      <c r="AY581" s="139">
        <f t="shared" si="14"/>
        <v>0</v>
      </c>
      <c r="AZ581" s="139">
        <f>IF(BA581="",0,IFERROR(IF(VLOOKUP(BA581,BA$44:BA580,1,0)&gt;0,0,0),1))</f>
        <v>0</v>
      </c>
      <c r="BA581" s="140" t="str">
        <f>IF(DATOS!BT539=AW$45,DATOS!C539,"")</f>
        <v/>
      </c>
    </row>
    <row r="582" spans="51:53" x14ac:dyDescent="0.25">
      <c r="AY582" s="139">
        <f t="shared" si="14"/>
        <v>0</v>
      </c>
      <c r="AZ582" s="139">
        <f>IF(BA582="",0,IFERROR(IF(VLOOKUP(BA582,BA$44:BA581,1,0)&gt;0,0,0),1))</f>
        <v>0</v>
      </c>
      <c r="BA582" s="140" t="str">
        <f>IF(DATOS!BT540=AW$45,DATOS!C540,"")</f>
        <v/>
      </c>
    </row>
    <row r="583" spans="51:53" x14ac:dyDescent="0.25">
      <c r="AY583" s="139">
        <f t="shared" si="14"/>
        <v>0</v>
      </c>
      <c r="AZ583" s="139">
        <f>IF(BA583="",0,IFERROR(IF(VLOOKUP(BA583,BA$44:BA582,1,0)&gt;0,0,0),1))</f>
        <v>0</v>
      </c>
      <c r="BA583" s="140" t="str">
        <f>IF(DATOS!BT541=AW$45,DATOS!C541,"")</f>
        <v/>
      </c>
    </row>
    <row r="584" spans="51:53" x14ac:dyDescent="0.25">
      <c r="AY584" s="139">
        <f t="shared" si="14"/>
        <v>0</v>
      </c>
      <c r="AZ584" s="139">
        <f>IF(BA584="",0,IFERROR(IF(VLOOKUP(BA584,BA$44:BA583,1,0)&gt;0,0,0),1))</f>
        <v>0</v>
      </c>
      <c r="BA584" s="140" t="str">
        <f>IF(DATOS!BT542=AW$45,DATOS!C542,"")</f>
        <v/>
      </c>
    </row>
    <row r="585" spans="51:53" x14ac:dyDescent="0.25">
      <c r="AY585" s="139">
        <f t="shared" si="14"/>
        <v>0</v>
      </c>
      <c r="AZ585" s="139">
        <f>IF(BA585="",0,IFERROR(IF(VLOOKUP(BA585,BA$44:BA584,1,0)&gt;0,0,0),1))</f>
        <v>0</v>
      </c>
      <c r="BA585" s="140" t="str">
        <f>IF(DATOS!BT543=AW$45,DATOS!C543,"")</f>
        <v/>
      </c>
    </row>
    <row r="586" spans="51:53" x14ac:dyDescent="0.25">
      <c r="AY586" s="139">
        <f t="shared" si="14"/>
        <v>0</v>
      </c>
      <c r="AZ586" s="139">
        <f>IF(BA586="",0,IFERROR(IF(VLOOKUP(BA586,BA$44:BA585,1,0)&gt;0,0,0),1))</f>
        <v>0</v>
      </c>
      <c r="BA586" s="140" t="str">
        <f>IF(DATOS!BT544=AW$45,DATOS!C544,"")</f>
        <v/>
      </c>
    </row>
    <row r="587" spans="51:53" x14ac:dyDescent="0.25">
      <c r="AY587" s="139">
        <f t="shared" si="14"/>
        <v>0</v>
      </c>
      <c r="AZ587" s="139">
        <f>IF(BA587="",0,IFERROR(IF(VLOOKUP(BA587,BA$44:BA586,1,0)&gt;0,0,0),1))</f>
        <v>0</v>
      </c>
      <c r="BA587" s="140" t="str">
        <f>IF(DATOS!BT545=AW$45,DATOS!C545,"")</f>
        <v/>
      </c>
    </row>
    <row r="588" spans="51:53" x14ac:dyDescent="0.25">
      <c r="AY588" s="139">
        <f t="shared" si="14"/>
        <v>0</v>
      </c>
      <c r="AZ588" s="139">
        <f>IF(BA588="",0,IFERROR(IF(VLOOKUP(BA588,BA$44:BA587,1,0)&gt;0,0,0),1))</f>
        <v>0</v>
      </c>
      <c r="BA588" s="140" t="str">
        <f>IF(DATOS!BT546=AW$45,DATOS!C546,"")</f>
        <v/>
      </c>
    </row>
    <row r="589" spans="51:53" x14ac:dyDescent="0.25">
      <c r="AY589" s="139">
        <f t="shared" si="14"/>
        <v>0</v>
      </c>
      <c r="AZ589" s="139">
        <f>IF(BA589="",0,IFERROR(IF(VLOOKUP(BA589,BA$44:BA588,1,0)&gt;0,0,0),1))</f>
        <v>0</v>
      </c>
      <c r="BA589" s="140" t="str">
        <f>IF(DATOS!BT547=AW$45,DATOS!C547,"")</f>
        <v/>
      </c>
    </row>
    <row r="590" spans="51:53" x14ac:dyDescent="0.25">
      <c r="AY590" s="139">
        <f t="shared" si="14"/>
        <v>0</v>
      </c>
      <c r="AZ590" s="139">
        <f>IF(BA590="",0,IFERROR(IF(VLOOKUP(BA590,BA$44:BA589,1,0)&gt;0,0,0),1))</f>
        <v>0</v>
      </c>
      <c r="BA590" s="140" t="str">
        <f>IF(DATOS!BT548=AW$45,DATOS!C548,"")</f>
        <v/>
      </c>
    </row>
    <row r="591" spans="51:53" x14ac:dyDescent="0.25">
      <c r="AY591" s="139">
        <f t="shared" si="14"/>
        <v>0</v>
      </c>
      <c r="AZ591" s="139">
        <f>IF(BA591="",0,IFERROR(IF(VLOOKUP(BA591,BA$44:BA590,1,0)&gt;0,0,0),1))</f>
        <v>0</v>
      </c>
      <c r="BA591" s="140" t="str">
        <f>IF(DATOS!BT549=AW$45,DATOS!C549,"")</f>
        <v/>
      </c>
    </row>
    <row r="592" spans="51:53" x14ac:dyDescent="0.25">
      <c r="AY592" s="139">
        <f t="shared" si="14"/>
        <v>0</v>
      </c>
      <c r="AZ592" s="139">
        <f>IF(BA592="",0,IFERROR(IF(VLOOKUP(BA592,BA$44:BA591,1,0)&gt;0,0,0),1))</f>
        <v>0</v>
      </c>
      <c r="BA592" s="140" t="str">
        <f>IF(DATOS!BT550=AW$45,DATOS!C550,"")</f>
        <v/>
      </c>
    </row>
    <row r="593" spans="51:53" x14ac:dyDescent="0.25">
      <c r="AY593" s="139">
        <f t="shared" si="14"/>
        <v>0</v>
      </c>
      <c r="AZ593" s="139">
        <f>IF(BA593="",0,IFERROR(IF(VLOOKUP(BA593,BA$44:BA592,1,0)&gt;0,0,0),1))</f>
        <v>0</v>
      </c>
      <c r="BA593" s="140" t="str">
        <f>IF(DATOS!BT551=AW$45,DATOS!C551,"")</f>
        <v/>
      </c>
    </row>
    <row r="594" spans="51:53" x14ac:dyDescent="0.25">
      <c r="AY594" s="139">
        <f t="shared" si="14"/>
        <v>0</v>
      </c>
      <c r="AZ594" s="139">
        <f>IF(BA594="",0,IFERROR(IF(VLOOKUP(BA594,BA$44:BA593,1,0)&gt;0,0,0),1))</f>
        <v>0</v>
      </c>
      <c r="BA594" s="140" t="str">
        <f>IF(DATOS!BT552=AW$45,DATOS!C552,"")</f>
        <v/>
      </c>
    </row>
    <row r="595" spans="51:53" x14ac:dyDescent="0.25">
      <c r="AY595" s="139">
        <f t="shared" si="14"/>
        <v>0</v>
      </c>
      <c r="AZ595" s="139">
        <f>IF(BA595="",0,IFERROR(IF(VLOOKUP(BA595,BA$44:BA594,1,0)&gt;0,0,0),1))</f>
        <v>0</v>
      </c>
      <c r="BA595" s="140" t="str">
        <f>IF(DATOS!BT553=AW$45,DATOS!C553,"")</f>
        <v/>
      </c>
    </row>
    <row r="596" spans="51:53" x14ac:dyDescent="0.25">
      <c r="AY596" s="139">
        <f t="shared" si="14"/>
        <v>0</v>
      </c>
      <c r="AZ596" s="139">
        <f>IF(BA596="",0,IFERROR(IF(VLOOKUP(BA596,BA$44:BA595,1,0)&gt;0,0,0),1))</f>
        <v>0</v>
      </c>
      <c r="BA596" s="140" t="str">
        <f>IF(DATOS!BT554=AW$45,DATOS!C554,"")</f>
        <v/>
      </c>
    </row>
    <row r="597" spans="51:53" x14ac:dyDescent="0.25">
      <c r="AY597" s="139">
        <f t="shared" si="14"/>
        <v>0</v>
      </c>
      <c r="AZ597" s="139">
        <f>IF(BA597="",0,IFERROR(IF(VLOOKUP(BA597,BA$44:BA596,1,0)&gt;0,0,0),1))</f>
        <v>0</v>
      </c>
      <c r="BA597" s="140" t="str">
        <f>IF(DATOS!BT555=AW$45,DATOS!C555,"")</f>
        <v/>
      </c>
    </row>
    <row r="598" spans="51:53" x14ac:dyDescent="0.25">
      <c r="AY598" s="139">
        <f t="shared" si="14"/>
        <v>0</v>
      </c>
      <c r="AZ598" s="139">
        <f>IF(BA598="",0,IFERROR(IF(VLOOKUP(BA598,BA$44:BA597,1,0)&gt;0,0,0),1))</f>
        <v>0</v>
      </c>
      <c r="BA598" s="140" t="str">
        <f>IF(DATOS!BT556=AW$45,DATOS!C556,"")</f>
        <v/>
      </c>
    </row>
    <row r="599" spans="51:53" x14ac:dyDescent="0.25">
      <c r="AY599" s="139">
        <f t="shared" si="14"/>
        <v>0</v>
      </c>
      <c r="AZ599" s="139">
        <f>IF(BA599="",0,IFERROR(IF(VLOOKUP(BA599,BA$44:BA598,1,0)&gt;0,0,0),1))</f>
        <v>0</v>
      </c>
      <c r="BA599" s="140" t="str">
        <f>IF(DATOS!BT557=AW$45,DATOS!C557,"")</f>
        <v/>
      </c>
    </row>
    <row r="600" spans="51:53" x14ac:dyDescent="0.25">
      <c r="AY600" s="139">
        <f t="shared" si="14"/>
        <v>0</v>
      </c>
      <c r="AZ600" s="139">
        <f>IF(BA600="",0,IFERROR(IF(VLOOKUP(BA600,BA$44:BA599,1,0)&gt;0,0,0),1))</f>
        <v>0</v>
      </c>
      <c r="BA600" s="140" t="str">
        <f>IF(DATOS!BT558=AW$45,DATOS!C558,"")</f>
        <v/>
      </c>
    </row>
    <row r="601" spans="51:53" x14ac:dyDescent="0.25">
      <c r="AY601" s="139">
        <f t="shared" si="14"/>
        <v>0</v>
      </c>
      <c r="AZ601" s="139">
        <f>IF(BA601="",0,IFERROR(IF(VLOOKUP(BA601,BA$44:BA600,1,0)&gt;0,0,0),1))</f>
        <v>0</v>
      </c>
      <c r="BA601" s="140" t="str">
        <f>IF(DATOS!BT559=AW$45,DATOS!C559,"")</f>
        <v/>
      </c>
    </row>
    <row r="602" spans="51:53" x14ac:dyDescent="0.25">
      <c r="AY602" s="139">
        <f t="shared" si="14"/>
        <v>0</v>
      </c>
      <c r="AZ602" s="139">
        <f>IF(BA602="",0,IFERROR(IF(VLOOKUP(BA602,BA$44:BA601,1,0)&gt;0,0,0),1))</f>
        <v>0</v>
      </c>
      <c r="BA602" s="140" t="str">
        <f>IF(DATOS!BT560=AW$45,DATOS!C560,"")</f>
        <v/>
      </c>
    </row>
    <row r="603" spans="51:53" x14ac:dyDescent="0.25">
      <c r="AY603" s="139">
        <f t="shared" si="14"/>
        <v>0</v>
      </c>
      <c r="AZ603" s="139">
        <f>IF(BA603="",0,IFERROR(IF(VLOOKUP(BA603,BA$44:BA602,1,0)&gt;0,0,0),1))</f>
        <v>0</v>
      </c>
      <c r="BA603" s="140" t="str">
        <f>IF(DATOS!BT561=AW$45,DATOS!C561,"")</f>
        <v/>
      </c>
    </row>
    <row r="604" spans="51:53" x14ac:dyDescent="0.25">
      <c r="AY604" s="139">
        <f t="shared" si="14"/>
        <v>0</v>
      </c>
      <c r="AZ604" s="139">
        <f>IF(BA604="",0,IFERROR(IF(VLOOKUP(BA604,BA$44:BA603,1,0)&gt;0,0,0),1))</f>
        <v>0</v>
      </c>
      <c r="BA604" s="140" t="str">
        <f>IF(DATOS!BT562=AW$45,DATOS!C562,"")</f>
        <v/>
      </c>
    </row>
    <row r="605" spans="51:53" x14ac:dyDescent="0.25">
      <c r="AY605" s="139">
        <f t="shared" si="14"/>
        <v>0</v>
      </c>
      <c r="AZ605" s="139">
        <f>IF(BA605="",0,IFERROR(IF(VLOOKUP(BA605,BA$44:BA604,1,0)&gt;0,0,0),1))</f>
        <v>0</v>
      </c>
      <c r="BA605" s="140" t="str">
        <f>IF(DATOS!BT563=AW$45,DATOS!C563,"")</f>
        <v/>
      </c>
    </row>
    <row r="606" spans="51:53" x14ac:dyDescent="0.25">
      <c r="AY606" s="139">
        <f t="shared" si="14"/>
        <v>0</v>
      </c>
      <c r="AZ606" s="139">
        <f>IF(BA606="",0,IFERROR(IF(VLOOKUP(BA606,BA$44:BA605,1,0)&gt;0,0,0),1))</f>
        <v>0</v>
      </c>
      <c r="BA606" s="140" t="str">
        <f>IF(DATOS!BT564=AW$45,DATOS!C564,"")</f>
        <v/>
      </c>
    </row>
    <row r="607" spans="51:53" x14ac:dyDescent="0.25">
      <c r="AY607" s="139">
        <f t="shared" si="14"/>
        <v>0</v>
      </c>
      <c r="AZ607" s="139">
        <f>IF(BA607="",0,IFERROR(IF(VLOOKUP(BA607,BA$44:BA606,1,0)&gt;0,0,0),1))</f>
        <v>0</v>
      </c>
      <c r="BA607" s="140" t="str">
        <f>IF(DATOS!BT565=AW$45,DATOS!C565,"")</f>
        <v/>
      </c>
    </row>
    <row r="608" spans="51:53" x14ac:dyDescent="0.25">
      <c r="AY608" s="139">
        <f t="shared" si="14"/>
        <v>0</v>
      </c>
      <c r="AZ608" s="139">
        <f>IF(BA608="",0,IFERROR(IF(VLOOKUP(BA608,BA$44:BA607,1,0)&gt;0,0,0),1))</f>
        <v>0</v>
      </c>
      <c r="BA608" s="140" t="str">
        <f>IF(DATOS!BT566=AW$45,DATOS!C566,"")</f>
        <v/>
      </c>
    </row>
    <row r="609" spans="51:53" x14ac:dyDescent="0.25">
      <c r="AY609" s="139">
        <f t="shared" si="14"/>
        <v>0</v>
      </c>
      <c r="AZ609" s="139">
        <f>IF(BA609="",0,IFERROR(IF(VLOOKUP(BA609,BA$44:BA608,1,0)&gt;0,0,0),1))</f>
        <v>0</v>
      </c>
      <c r="BA609" s="140" t="str">
        <f>IF(DATOS!BT567=AW$45,DATOS!C567,"")</f>
        <v/>
      </c>
    </row>
    <row r="610" spans="51:53" x14ac:dyDescent="0.25">
      <c r="AY610" s="139">
        <f t="shared" si="14"/>
        <v>0</v>
      </c>
      <c r="AZ610" s="139">
        <f>IF(BA610="",0,IFERROR(IF(VLOOKUP(BA610,BA$44:BA609,1,0)&gt;0,0,0),1))</f>
        <v>0</v>
      </c>
      <c r="BA610" s="140" t="str">
        <f>IF(DATOS!BT568=AW$45,DATOS!C568,"")</f>
        <v/>
      </c>
    </row>
    <row r="611" spans="51:53" x14ac:dyDescent="0.25">
      <c r="AY611" s="139">
        <f t="shared" si="14"/>
        <v>0</v>
      </c>
      <c r="AZ611" s="139">
        <f>IF(BA611="",0,IFERROR(IF(VLOOKUP(BA611,BA$44:BA610,1,0)&gt;0,0,0),1))</f>
        <v>0</v>
      </c>
      <c r="BA611" s="140" t="str">
        <f>IF(DATOS!BT569=AW$45,DATOS!C569,"")</f>
        <v/>
      </c>
    </row>
    <row r="612" spans="51:53" x14ac:dyDescent="0.25">
      <c r="AY612" s="139">
        <f t="shared" si="14"/>
        <v>0</v>
      </c>
      <c r="AZ612" s="139">
        <f>IF(BA612="",0,IFERROR(IF(VLOOKUP(BA612,BA$44:BA611,1,0)&gt;0,0,0),1))</f>
        <v>0</v>
      </c>
      <c r="BA612" s="140" t="str">
        <f>IF(DATOS!BT570=AW$45,DATOS!C570,"")</f>
        <v/>
      </c>
    </row>
    <row r="613" spans="51:53" x14ac:dyDescent="0.25">
      <c r="AY613" s="139">
        <f t="shared" si="14"/>
        <v>0</v>
      </c>
      <c r="AZ613" s="139">
        <f>IF(BA613="",0,IFERROR(IF(VLOOKUP(BA613,BA$44:BA612,1,0)&gt;0,0,0),1))</f>
        <v>0</v>
      </c>
      <c r="BA613" s="140" t="str">
        <f>IF(DATOS!BT571=AW$45,DATOS!C571,"")</f>
        <v/>
      </c>
    </row>
    <row r="614" spans="51:53" x14ac:dyDescent="0.25">
      <c r="AY614" s="139">
        <f t="shared" si="14"/>
        <v>0</v>
      </c>
      <c r="AZ614" s="139">
        <f>IF(BA614="",0,IFERROR(IF(VLOOKUP(BA614,BA$44:BA613,1,0)&gt;0,0,0),1))</f>
        <v>0</v>
      </c>
      <c r="BA614" s="140" t="str">
        <f>IF(DATOS!BT572=AW$45,DATOS!C572,"")</f>
        <v/>
      </c>
    </row>
    <row r="615" spans="51:53" x14ac:dyDescent="0.25">
      <c r="AY615" s="139">
        <f t="shared" si="14"/>
        <v>0</v>
      </c>
      <c r="AZ615" s="139">
        <f>IF(BA615="",0,IFERROR(IF(VLOOKUP(BA615,BA$44:BA614,1,0)&gt;0,0,0),1))</f>
        <v>0</v>
      </c>
      <c r="BA615" s="140" t="str">
        <f>IF(DATOS!BT573=AW$45,DATOS!C573,"")</f>
        <v/>
      </c>
    </row>
    <row r="616" spans="51:53" x14ac:dyDescent="0.25">
      <c r="AY616" s="139">
        <f t="shared" si="14"/>
        <v>0</v>
      </c>
      <c r="AZ616" s="139">
        <f>IF(BA616="",0,IFERROR(IF(VLOOKUP(BA616,BA$44:BA615,1,0)&gt;0,0,0),1))</f>
        <v>0</v>
      </c>
      <c r="BA616" s="140" t="str">
        <f>IF(DATOS!BT574=AW$45,DATOS!C574,"")</f>
        <v/>
      </c>
    </row>
    <row r="617" spans="51:53" x14ac:dyDescent="0.25">
      <c r="AY617" s="139">
        <f t="shared" si="14"/>
        <v>0</v>
      </c>
      <c r="AZ617" s="139">
        <f>IF(BA617="",0,IFERROR(IF(VLOOKUP(BA617,BA$44:BA616,1,0)&gt;0,0,0),1))</f>
        <v>0</v>
      </c>
      <c r="BA617" s="140" t="str">
        <f>IF(DATOS!BT575=AW$45,DATOS!C575,"")</f>
        <v/>
      </c>
    </row>
    <row r="618" spans="51:53" x14ac:dyDescent="0.25">
      <c r="AY618" s="139">
        <f t="shared" si="14"/>
        <v>0</v>
      </c>
      <c r="AZ618" s="139">
        <f>IF(BA618="",0,IFERROR(IF(VLOOKUP(BA618,BA$44:BA617,1,0)&gt;0,0,0),1))</f>
        <v>0</v>
      </c>
      <c r="BA618" s="140" t="str">
        <f>IF(DATOS!BT576=AW$45,DATOS!C576,"")</f>
        <v/>
      </c>
    </row>
    <row r="619" spans="51:53" x14ac:dyDescent="0.25">
      <c r="AY619" s="139">
        <f t="shared" si="14"/>
        <v>0</v>
      </c>
      <c r="AZ619" s="139">
        <f>IF(BA619="",0,IFERROR(IF(VLOOKUP(BA619,BA$44:BA618,1,0)&gt;0,0,0),1))</f>
        <v>0</v>
      </c>
      <c r="BA619" s="140" t="str">
        <f>IF(DATOS!BT577=AW$45,DATOS!C577,"")</f>
        <v/>
      </c>
    </row>
    <row r="620" spans="51:53" x14ac:dyDescent="0.25">
      <c r="AY620" s="139">
        <f t="shared" ref="AY620:AY683" si="15">AY619+AZ620</f>
        <v>0</v>
      </c>
      <c r="AZ620" s="139">
        <f>IF(BA620="",0,IFERROR(IF(VLOOKUP(BA620,BA$44:BA619,1,0)&gt;0,0,0),1))</f>
        <v>0</v>
      </c>
      <c r="BA620" s="140" t="str">
        <f>IF(DATOS!BT578=AW$45,DATOS!C578,"")</f>
        <v/>
      </c>
    </row>
    <row r="621" spans="51:53" x14ac:dyDescent="0.25">
      <c r="AY621" s="139">
        <f t="shared" si="15"/>
        <v>0</v>
      </c>
      <c r="AZ621" s="139">
        <f>IF(BA621="",0,IFERROR(IF(VLOOKUP(BA621,BA$44:BA620,1,0)&gt;0,0,0),1))</f>
        <v>0</v>
      </c>
      <c r="BA621" s="140" t="str">
        <f>IF(DATOS!BT579=AW$45,DATOS!C579,"")</f>
        <v/>
      </c>
    </row>
    <row r="622" spans="51:53" x14ac:dyDescent="0.25">
      <c r="AY622" s="139">
        <f t="shared" si="15"/>
        <v>0</v>
      </c>
      <c r="AZ622" s="139">
        <f>IF(BA622="",0,IFERROR(IF(VLOOKUP(BA622,BA$44:BA621,1,0)&gt;0,0,0),1))</f>
        <v>0</v>
      </c>
      <c r="BA622" s="140" t="str">
        <f>IF(DATOS!BT580=AW$45,DATOS!C580,"")</f>
        <v/>
      </c>
    </row>
    <row r="623" spans="51:53" x14ac:dyDescent="0.25">
      <c r="AY623" s="139">
        <f t="shared" si="15"/>
        <v>0</v>
      </c>
      <c r="AZ623" s="139">
        <f>IF(BA623="",0,IFERROR(IF(VLOOKUP(BA623,BA$44:BA622,1,0)&gt;0,0,0),1))</f>
        <v>0</v>
      </c>
      <c r="BA623" s="140" t="str">
        <f>IF(DATOS!BT581=AW$45,DATOS!C581,"")</f>
        <v/>
      </c>
    </row>
    <row r="624" spans="51:53" x14ac:dyDescent="0.25">
      <c r="AY624" s="139">
        <f t="shared" si="15"/>
        <v>0</v>
      </c>
      <c r="AZ624" s="139">
        <f>IF(BA624="",0,IFERROR(IF(VLOOKUP(BA624,BA$44:BA623,1,0)&gt;0,0,0),1))</f>
        <v>0</v>
      </c>
      <c r="BA624" s="140" t="str">
        <f>IF(DATOS!BT582=AW$45,DATOS!C582,"")</f>
        <v/>
      </c>
    </row>
    <row r="625" spans="51:53" x14ac:dyDescent="0.25">
      <c r="AY625" s="139">
        <f t="shared" si="15"/>
        <v>0</v>
      </c>
      <c r="AZ625" s="139">
        <f>IF(BA625="",0,IFERROR(IF(VLOOKUP(BA625,BA$44:BA624,1,0)&gt;0,0,0),1))</f>
        <v>0</v>
      </c>
      <c r="BA625" s="140" t="str">
        <f>IF(DATOS!BT583=AW$45,DATOS!C583,"")</f>
        <v/>
      </c>
    </row>
    <row r="626" spans="51:53" x14ac:dyDescent="0.25">
      <c r="AY626" s="139">
        <f t="shared" si="15"/>
        <v>0</v>
      </c>
      <c r="AZ626" s="139">
        <f>IF(BA626="",0,IFERROR(IF(VLOOKUP(BA626,BA$44:BA625,1,0)&gt;0,0,0),1))</f>
        <v>0</v>
      </c>
      <c r="BA626" s="140" t="str">
        <f>IF(DATOS!BT584=AW$45,DATOS!C584,"")</f>
        <v/>
      </c>
    </row>
    <row r="627" spans="51:53" x14ac:dyDescent="0.25">
      <c r="AY627" s="139">
        <f t="shared" si="15"/>
        <v>0</v>
      </c>
      <c r="AZ627" s="139">
        <f>IF(BA627="",0,IFERROR(IF(VLOOKUP(BA627,BA$44:BA626,1,0)&gt;0,0,0),1))</f>
        <v>0</v>
      </c>
      <c r="BA627" s="140" t="str">
        <f>IF(DATOS!BT585=AW$45,DATOS!C585,"")</f>
        <v/>
      </c>
    </row>
    <row r="628" spans="51:53" x14ac:dyDescent="0.25">
      <c r="AY628" s="139">
        <f t="shared" si="15"/>
        <v>0</v>
      </c>
      <c r="AZ628" s="139">
        <f>IF(BA628="",0,IFERROR(IF(VLOOKUP(BA628,BA$44:BA627,1,0)&gt;0,0,0),1))</f>
        <v>0</v>
      </c>
      <c r="BA628" s="140" t="str">
        <f>IF(DATOS!BT586=AW$45,DATOS!C586,"")</f>
        <v/>
      </c>
    </row>
    <row r="629" spans="51:53" x14ac:dyDescent="0.25">
      <c r="AY629" s="139">
        <f t="shared" si="15"/>
        <v>0</v>
      </c>
      <c r="AZ629" s="139">
        <f>IF(BA629="",0,IFERROR(IF(VLOOKUP(BA629,BA$44:BA628,1,0)&gt;0,0,0),1))</f>
        <v>0</v>
      </c>
      <c r="BA629" s="140" t="str">
        <f>IF(DATOS!BT587=AW$45,DATOS!C587,"")</f>
        <v/>
      </c>
    </row>
    <row r="630" spans="51:53" x14ac:dyDescent="0.25">
      <c r="AY630" s="139">
        <f t="shared" si="15"/>
        <v>0</v>
      </c>
      <c r="AZ630" s="139">
        <f>IF(BA630="",0,IFERROR(IF(VLOOKUP(BA630,BA$44:BA629,1,0)&gt;0,0,0),1))</f>
        <v>0</v>
      </c>
      <c r="BA630" s="140" t="str">
        <f>IF(DATOS!BT588=AW$45,DATOS!C588,"")</f>
        <v/>
      </c>
    </row>
    <row r="631" spans="51:53" x14ac:dyDescent="0.25">
      <c r="AY631" s="139">
        <f t="shared" si="15"/>
        <v>0</v>
      </c>
      <c r="AZ631" s="139">
        <f>IF(BA631="",0,IFERROR(IF(VLOOKUP(BA631,BA$44:BA630,1,0)&gt;0,0,0),1))</f>
        <v>0</v>
      </c>
      <c r="BA631" s="140" t="str">
        <f>IF(DATOS!BT589=AW$45,DATOS!C589,"")</f>
        <v/>
      </c>
    </row>
    <row r="632" spans="51:53" x14ac:dyDescent="0.25">
      <c r="AY632" s="139">
        <f t="shared" si="15"/>
        <v>0</v>
      </c>
      <c r="AZ632" s="139">
        <f>IF(BA632="",0,IFERROR(IF(VLOOKUP(BA632,BA$44:BA631,1,0)&gt;0,0,0),1))</f>
        <v>0</v>
      </c>
      <c r="BA632" s="140" t="str">
        <f>IF(DATOS!BT590=AW$45,DATOS!C590,"")</f>
        <v/>
      </c>
    </row>
    <row r="633" spans="51:53" x14ac:dyDescent="0.25">
      <c r="AY633" s="139">
        <f t="shared" si="15"/>
        <v>0</v>
      </c>
      <c r="AZ633" s="139">
        <f>IF(BA633="",0,IFERROR(IF(VLOOKUP(BA633,BA$44:BA632,1,0)&gt;0,0,0),1))</f>
        <v>0</v>
      </c>
      <c r="BA633" s="140" t="str">
        <f>IF(DATOS!BT591=AW$45,DATOS!C591,"")</f>
        <v/>
      </c>
    </row>
    <row r="634" spans="51:53" x14ac:dyDescent="0.25">
      <c r="AY634" s="139">
        <f t="shared" si="15"/>
        <v>0</v>
      </c>
      <c r="AZ634" s="139">
        <f>IF(BA634="",0,IFERROR(IF(VLOOKUP(BA634,BA$44:BA633,1,0)&gt;0,0,0),1))</f>
        <v>0</v>
      </c>
      <c r="BA634" s="140" t="str">
        <f>IF(DATOS!BT592=AW$45,DATOS!C592,"")</f>
        <v/>
      </c>
    </row>
    <row r="635" spans="51:53" x14ac:dyDescent="0.25">
      <c r="AY635" s="139">
        <f t="shared" si="15"/>
        <v>0</v>
      </c>
      <c r="AZ635" s="139">
        <f>IF(BA635="",0,IFERROR(IF(VLOOKUP(BA635,BA$44:BA634,1,0)&gt;0,0,0),1))</f>
        <v>0</v>
      </c>
      <c r="BA635" s="140" t="str">
        <f>IF(DATOS!BT593=AW$45,DATOS!C593,"")</f>
        <v/>
      </c>
    </row>
    <row r="636" spans="51:53" x14ac:dyDescent="0.25">
      <c r="AY636" s="139">
        <f t="shared" si="15"/>
        <v>0</v>
      </c>
      <c r="AZ636" s="139">
        <f>IF(BA636="",0,IFERROR(IF(VLOOKUP(BA636,BA$44:BA635,1,0)&gt;0,0,0),1))</f>
        <v>0</v>
      </c>
      <c r="BA636" s="140" t="str">
        <f>IF(DATOS!BT594=AW$45,DATOS!C594,"")</f>
        <v/>
      </c>
    </row>
    <row r="637" spans="51:53" x14ac:dyDescent="0.25">
      <c r="AY637" s="139">
        <f t="shared" si="15"/>
        <v>0</v>
      </c>
      <c r="AZ637" s="139">
        <f>IF(BA637="",0,IFERROR(IF(VLOOKUP(BA637,BA$44:BA636,1,0)&gt;0,0,0),1))</f>
        <v>0</v>
      </c>
      <c r="BA637" s="140" t="str">
        <f>IF(DATOS!BT595=AW$45,DATOS!C595,"")</f>
        <v/>
      </c>
    </row>
    <row r="638" spans="51:53" x14ac:dyDescent="0.25">
      <c r="AY638" s="139">
        <f t="shared" si="15"/>
        <v>0</v>
      </c>
      <c r="AZ638" s="139">
        <f>IF(BA638="",0,IFERROR(IF(VLOOKUP(BA638,BA$44:BA637,1,0)&gt;0,0,0),1))</f>
        <v>0</v>
      </c>
      <c r="BA638" s="140" t="str">
        <f>IF(DATOS!BT596=AW$45,DATOS!C596,"")</f>
        <v/>
      </c>
    </row>
    <row r="639" spans="51:53" x14ac:dyDescent="0.25">
      <c r="AY639" s="139">
        <f t="shared" si="15"/>
        <v>0</v>
      </c>
      <c r="AZ639" s="139">
        <f>IF(BA639="",0,IFERROR(IF(VLOOKUP(BA639,BA$44:BA638,1,0)&gt;0,0,0),1))</f>
        <v>0</v>
      </c>
      <c r="BA639" s="140" t="str">
        <f>IF(DATOS!BT597=AW$45,DATOS!C597,"")</f>
        <v/>
      </c>
    </row>
    <row r="640" spans="51:53" x14ac:dyDescent="0.25">
      <c r="AY640" s="139">
        <f t="shared" si="15"/>
        <v>0</v>
      </c>
      <c r="AZ640" s="139">
        <f>IF(BA640="",0,IFERROR(IF(VLOOKUP(BA640,BA$44:BA639,1,0)&gt;0,0,0),1))</f>
        <v>0</v>
      </c>
      <c r="BA640" s="140" t="str">
        <f>IF(DATOS!BT598=AW$45,DATOS!C598,"")</f>
        <v/>
      </c>
    </row>
    <row r="641" spans="51:53" x14ac:dyDescent="0.25">
      <c r="AY641" s="139">
        <f t="shared" si="15"/>
        <v>0</v>
      </c>
      <c r="AZ641" s="139">
        <f>IF(BA641="",0,IFERROR(IF(VLOOKUP(BA641,BA$44:BA640,1,0)&gt;0,0,0),1))</f>
        <v>0</v>
      </c>
      <c r="BA641" s="140" t="str">
        <f>IF(DATOS!BT599=AW$45,DATOS!C599,"")</f>
        <v/>
      </c>
    </row>
    <row r="642" spans="51:53" x14ac:dyDescent="0.25">
      <c r="AY642" s="139">
        <f t="shared" si="15"/>
        <v>0</v>
      </c>
      <c r="AZ642" s="139">
        <f>IF(BA642="",0,IFERROR(IF(VLOOKUP(BA642,BA$44:BA641,1,0)&gt;0,0,0),1))</f>
        <v>0</v>
      </c>
      <c r="BA642" s="140" t="str">
        <f>IF(DATOS!BT600=AW$45,DATOS!C600,"")</f>
        <v/>
      </c>
    </row>
    <row r="643" spans="51:53" x14ac:dyDescent="0.25">
      <c r="AY643" s="139">
        <f t="shared" si="15"/>
        <v>0</v>
      </c>
      <c r="AZ643" s="139">
        <f>IF(BA643="",0,IFERROR(IF(VLOOKUP(BA643,BA$44:BA642,1,0)&gt;0,0,0),1))</f>
        <v>0</v>
      </c>
      <c r="BA643" s="140" t="str">
        <f>IF(DATOS!BT601=AW$45,DATOS!C601,"")</f>
        <v/>
      </c>
    </row>
    <row r="644" spans="51:53" x14ac:dyDescent="0.25">
      <c r="AY644" s="139">
        <f t="shared" si="15"/>
        <v>0</v>
      </c>
      <c r="AZ644" s="139">
        <f>IF(BA644="",0,IFERROR(IF(VLOOKUP(BA644,BA$44:BA643,1,0)&gt;0,0,0),1))</f>
        <v>0</v>
      </c>
      <c r="BA644" s="140" t="str">
        <f>IF(DATOS!BT602=AW$45,DATOS!C602,"")</f>
        <v/>
      </c>
    </row>
    <row r="645" spans="51:53" x14ac:dyDescent="0.25">
      <c r="AY645" s="139">
        <f t="shared" si="15"/>
        <v>0</v>
      </c>
      <c r="AZ645" s="139">
        <f>IF(BA645="",0,IFERROR(IF(VLOOKUP(BA645,BA$44:BA644,1,0)&gt;0,0,0),1))</f>
        <v>0</v>
      </c>
      <c r="BA645" s="140" t="str">
        <f>IF(DATOS!BT603=AW$45,DATOS!C603,"")</f>
        <v/>
      </c>
    </row>
    <row r="646" spans="51:53" x14ac:dyDescent="0.25">
      <c r="AY646" s="139">
        <f t="shared" si="15"/>
        <v>0</v>
      </c>
      <c r="AZ646" s="139">
        <f>IF(BA646="",0,IFERROR(IF(VLOOKUP(BA646,BA$44:BA645,1,0)&gt;0,0,0),1))</f>
        <v>0</v>
      </c>
      <c r="BA646" s="140" t="str">
        <f>IF(DATOS!BT604=AW$45,DATOS!C604,"")</f>
        <v/>
      </c>
    </row>
    <row r="647" spans="51:53" x14ac:dyDescent="0.25">
      <c r="AY647" s="139">
        <f t="shared" si="15"/>
        <v>0</v>
      </c>
      <c r="AZ647" s="139">
        <f>IF(BA647="",0,IFERROR(IF(VLOOKUP(BA647,BA$44:BA646,1,0)&gt;0,0,0),1))</f>
        <v>0</v>
      </c>
      <c r="BA647" s="140" t="str">
        <f>IF(DATOS!BT605=AW$45,DATOS!C605,"")</f>
        <v/>
      </c>
    </row>
    <row r="648" spans="51:53" x14ac:dyDescent="0.25">
      <c r="AY648" s="139">
        <f t="shared" si="15"/>
        <v>0</v>
      </c>
      <c r="AZ648" s="139">
        <f>IF(BA648="",0,IFERROR(IF(VLOOKUP(BA648,BA$44:BA647,1,0)&gt;0,0,0),1))</f>
        <v>0</v>
      </c>
      <c r="BA648" s="140" t="str">
        <f>IF(DATOS!BT606=AW$45,DATOS!C606,"")</f>
        <v/>
      </c>
    </row>
    <row r="649" spans="51:53" x14ac:dyDescent="0.25">
      <c r="AY649" s="139">
        <f t="shared" si="15"/>
        <v>0</v>
      </c>
      <c r="AZ649" s="139">
        <f>IF(BA649="",0,IFERROR(IF(VLOOKUP(BA649,BA$44:BA648,1,0)&gt;0,0,0),1))</f>
        <v>0</v>
      </c>
      <c r="BA649" s="140" t="str">
        <f>IF(DATOS!BT607=AW$45,DATOS!C607,"")</f>
        <v/>
      </c>
    </row>
    <row r="650" spans="51:53" x14ac:dyDescent="0.25">
      <c r="AY650" s="139">
        <f t="shared" si="15"/>
        <v>0</v>
      </c>
      <c r="AZ650" s="139">
        <f>IF(BA650="",0,IFERROR(IF(VLOOKUP(BA650,BA$44:BA649,1,0)&gt;0,0,0),1))</f>
        <v>0</v>
      </c>
      <c r="BA650" s="140" t="str">
        <f>IF(DATOS!BT608=AW$45,DATOS!C608,"")</f>
        <v/>
      </c>
    </row>
    <row r="651" spans="51:53" x14ac:dyDescent="0.25">
      <c r="AY651" s="139">
        <f t="shared" si="15"/>
        <v>0</v>
      </c>
      <c r="AZ651" s="139">
        <f>IF(BA651="",0,IFERROR(IF(VLOOKUP(BA651,BA$44:BA650,1,0)&gt;0,0,0),1))</f>
        <v>0</v>
      </c>
      <c r="BA651" s="140" t="str">
        <f>IF(DATOS!BT609=AW$45,DATOS!C609,"")</f>
        <v/>
      </c>
    </row>
    <row r="652" spans="51:53" x14ac:dyDescent="0.25">
      <c r="AY652" s="139">
        <f t="shared" si="15"/>
        <v>0</v>
      </c>
      <c r="AZ652" s="139">
        <f>IF(BA652="",0,IFERROR(IF(VLOOKUP(BA652,BA$44:BA651,1,0)&gt;0,0,0),1))</f>
        <v>0</v>
      </c>
      <c r="BA652" s="140" t="str">
        <f>IF(DATOS!BT610=AW$45,DATOS!C610,"")</f>
        <v/>
      </c>
    </row>
    <row r="653" spans="51:53" x14ac:dyDescent="0.25">
      <c r="AY653" s="139">
        <f t="shared" si="15"/>
        <v>0</v>
      </c>
      <c r="AZ653" s="139">
        <f>IF(BA653="",0,IFERROR(IF(VLOOKUP(BA653,BA$44:BA652,1,0)&gt;0,0,0),1))</f>
        <v>0</v>
      </c>
      <c r="BA653" s="140" t="str">
        <f>IF(DATOS!BT611=AW$45,DATOS!C611,"")</f>
        <v/>
      </c>
    </row>
    <row r="654" spans="51:53" x14ac:dyDescent="0.25">
      <c r="AY654" s="139">
        <f t="shared" si="15"/>
        <v>0</v>
      </c>
      <c r="AZ654" s="139">
        <f>IF(BA654="",0,IFERROR(IF(VLOOKUP(BA654,BA$44:BA653,1,0)&gt;0,0,0),1))</f>
        <v>0</v>
      </c>
      <c r="BA654" s="140" t="str">
        <f>IF(DATOS!BT612=AW$45,DATOS!C612,"")</f>
        <v/>
      </c>
    </row>
    <row r="655" spans="51:53" x14ac:dyDescent="0.25">
      <c r="AY655" s="139">
        <f t="shared" si="15"/>
        <v>0</v>
      </c>
      <c r="AZ655" s="139">
        <f>IF(BA655="",0,IFERROR(IF(VLOOKUP(BA655,BA$44:BA654,1,0)&gt;0,0,0),1))</f>
        <v>0</v>
      </c>
      <c r="BA655" s="140" t="str">
        <f>IF(DATOS!BT613=AW$45,DATOS!C613,"")</f>
        <v/>
      </c>
    </row>
    <row r="656" spans="51:53" x14ac:dyDescent="0.25">
      <c r="AY656" s="139">
        <f t="shared" si="15"/>
        <v>0</v>
      </c>
      <c r="AZ656" s="139">
        <f>IF(BA656="",0,IFERROR(IF(VLOOKUP(BA656,BA$44:BA655,1,0)&gt;0,0,0),1))</f>
        <v>0</v>
      </c>
      <c r="BA656" s="140" t="str">
        <f>IF(DATOS!BT614=AW$45,DATOS!C614,"")</f>
        <v/>
      </c>
    </row>
    <row r="657" spans="51:53" x14ac:dyDescent="0.25">
      <c r="AY657" s="139">
        <f t="shared" si="15"/>
        <v>0</v>
      </c>
      <c r="AZ657" s="139">
        <f>IF(BA657="",0,IFERROR(IF(VLOOKUP(BA657,BA$44:BA656,1,0)&gt;0,0,0),1))</f>
        <v>0</v>
      </c>
      <c r="BA657" s="140" t="str">
        <f>IF(DATOS!BT615=AW$45,DATOS!C615,"")</f>
        <v/>
      </c>
    </row>
    <row r="658" spans="51:53" x14ac:dyDescent="0.25">
      <c r="AY658" s="139">
        <f t="shared" si="15"/>
        <v>0</v>
      </c>
      <c r="AZ658" s="139">
        <f>IF(BA658="",0,IFERROR(IF(VLOOKUP(BA658,BA$44:BA657,1,0)&gt;0,0,0),1))</f>
        <v>0</v>
      </c>
      <c r="BA658" s="140" t="str">
        <f>IF(DATOS!BT616=AW$45,DATOS!C616,"")</f>
        <v/>
      </c>
    </row>
    <row r="659" spans="51:53" x14ac:dyDescent="0.25">
      <c r="AY659" s="139">
        <f t="shared" si="15"/>
        <v>0</v>
      </c>
      <c r="AZ659" s="139">
        <f>IF(BA659="",0,IFERROR(IF(VLOOKUP(BA659,BA$44:BA658,1,0)&gt;0,0,0),1))</f>
        <v>0</v>
      </c>
      <c r="BA659" s="140" t="str">
        <f>IF(DATOS!BT617=AW$45,DATOS!C617,"")</f>
        <v/>
      </c>
    </row>
    <row r="660" spans="51:53" x14ac:dyDescent="0.25">
      <c r="AY660" s="139">
        <f t="shared" si="15"/>
        <v>0</v>
      </c>
      <c r="AZ660" s="139">
        <f>IF(BA660="",0,IFERROR(IF(VLOOKUP(BA660,BA$44:BA659,1,0)&gt;0,0,0),1))</f>
        <v>0</v>
      </c>
      <c r="BA660" s="140" t="str">
        <f>IF(DATOS!BT618=AW$45,DATOS!C618,"")</f>
        <v/>
      </c>
    </row>
    <row r="661" spans="51:53" x14ac:dyDescent="0.25">
      <c r="AY661" s="139">
        <f t="shared" si="15"/>
        <v>0</v>
      </c>
      <c r="AZ661" s="139">
        <f>IF(BA661="",0,IFERROR(IF(VLOOKUP(BA661,BA$44:BA660,1,0)&gt;0,0,0),1))</f>
        <v>0</v>
      </c>
      <c r="BA661" s="140" t="str">
        <f>IF(DATOS!BT619=AW$45,DATOS!C619,"")</f>
        <v/>
      </c>
    </row>
    <row r="662" spans="51:53" x14ac:dyDescent="0.25">
      <c r="AY662" s="139">
        <f t="shared" si="15"/>
        <v>0</v>
      </c>
      <c r="AZ662" s="139">
        <f>IF(BA662="",0,IFERROR(IF(VLOOKUP(BA662,BA$44:BA661,1,0)&gt;0,0,0),1))</f>
        <v>0</v>
      </c>
      <c r="BA662" s="140" t="str">
        <f>IF(DATOS!BT620=AW$45,DATOS!C620,"")</f>
        <v/>
      </c>
    </row>
    <row r="663" spans="51:53" x14ac:dyDescent="0.25">
      <c r="AY663" s="139">
        <f t="shared" si="15"/>
        <v>0</v>
      </c>
      <c r="AZ663" s="139">
        <f>IF(BA663="",0,IFERROR(IF(VLOOKUP(BA663,BA$44:BA662,1,0)&gt;0,0,0),1))</f>
        <v>0</v>
      </c>
      <c r="BA663" s="140" t="str">
        <f>IF(DATOS!BT621=AW$45,DATOS!C621,"")</f>
        <v/>
      </c>
    </row>
    <row r="664" spans="51:53" x14ac:dyDescent="0.25">
      <c r="AY664" s="139">
        <f t="shared" si="15"/>
        <v>0</v>
      </c>
      <c r="AZ664" s="139">
        <f>IF(BA664="",0,IFERROR(IF(VLOOKUP(BA664,BA$44:BA663,1,0)&gt;0,0,0),1))</f>
        <v>0</v>
      </c>
      <c r="BA664" s="140" t="str">
        <f>IF(DATOS!BT622=AW$45,DATOS!C622,"")</f>
        <v/>
      </c>
    </row>
    <row r="665" spans="51:53" x14ac:dyDescent="0.25">
      <c r="AY665" s="139">
        <f t="shared" si="15"/>
        <v>0</v>
      </c>
      <c r="AZ665" s="139">
        <f>IF(BA665="",0,IFERROR(IF(VLOOKUP(BA665,BA$44:BA664,1,0)&gt;0,0,0),1))</f>
        <v>0</v>
      </c>
      <c r="BA665" s="140" t="str">
        <f>IF(DATOS!BT623=AW$45,DATOS!C623,"")</f>
        <v/>
      </c>
    </row>
    <row r="666" spans="51:53" x14ac:dyDescent="0.25">
      <c r="AY666" s="139">
        <f t="shared" si="15"/>
        <v>0</v>
      </c>
      <c r="AZ666" s="139">
        <f>IF(BA666="",0,IFERROR(IF(VLOOKUP(BA666,BA$44:BA665,1,0)&gt;0,0,0),1))</f>
        <v>0</v>
      </c>
      <c r="BA666" s="140" t="str">
        <f>IF(DATOS!BT624=AW$45,DATOS!C624,"")</f>
        <v/>
      </c>
    </row>
    <row r="667" spans="51:53" x14ac:dyDescent="0.25">
      <c r="AY667" s="139">
        <f t="shared" si="15"/>
        <v>0</v>
      </c>
      <c r="AZ667" s="139">
        <f>IF(BA667="",0,IFERROR(IF(VLOOKUP(BA667,BA$44:BA666,1,0)&gt;0,0,0),1))</f>
        <v>0</v>
      </c>
      <c r="BA667" s="140" t="str">
        <f>IF(DATOS!BT625=AW$45,DATOS!C625,"")</f>
        <v/>
      </c>
    </row>
    <row r="668" spans="51:53" x14ac:dyDescent="0.25">
      <c r="AY668" s="139">
        <f t="shared" si="15"/>
        <v>0</v>
      </c>
      <c r="AZ668" s="139">
        <f>IF(BA668="",0,IFERROR(IF(VLOOKUP(BA668,BA$44:BA667,1,0)&gt;0,0,0),1))</f>
        <v>0</v>
      </c>
      <c r="BA668" s="140" t="str">
        <f>IF(DATOS!BT626=AW$45,DATOS!C626,"")</f>
        <v/>
      </c>
    </row>
    <row r="669" spans="51:53" x14ac:dyDescent="0.25">
      <c r="AY669" s="139">
        <f t="shared" si="15"/>
        <v>0</v>
      </c>
      <c r="AZ669" s="139">
        <f>IF(BA669="",0,IFERROR(IF(VLOOKUP(BA669,BA$44:BA668,1,0)&gt;0,0,0),1))</f>
        <v>0</v>
      </c>
      <c r="BA669" s="140" t="str">
        <f>IF(DATOS!BT627=AW$45,DATOS!C627,"")</f>
        <v/>
      </c>
    </row>
    <row r="670" spans="51:53" x14ac:dyDescent="0.25">
      <c r="AY670" s="139">
        <f t="shared" si="15"/>
        <v>0</v>
      </c>
      <c r="AZ670" s="139">
        <f>IF(BA670="",0,IFERROR(IF(VLOOKUP(BA670,BA$44:BA669,1,0)&gt;0,0,0),1))</f>
        <v>0</v>
      </c>
      <c r="BA670" s="140" t="str">
        <f>IF(DATOS!BT628=AW$45,DATOS!C628,"")</f>
        <v/>
      </c>
    </row>
    <row r="671" spans="51:53" x14ac:dyDescent="0.25">
      <c r="AY671" s="139">
        <f t="shared" si="15"/>
        <v>0</v>
      </c>
      <c r="AZ671" s="139">
        <f>IF(BA671="",0,IFERROR(IF(VLOOKUP(BA671,BA$44:BA670,1,0)&gt;0,0,0),1))</f>
        <v>0</v>
      </c>
      <c r="BA671" s="140" t="str">
        <f>IF(DATOS!BT629=AW$45,DATOS!C629,"")</f>
        <v/>
      </c>
    </row>
    <row r="672" spans="51:53" x14ac:dyDescent="0.25">
      <c r="AY672" s="139">
        <f t="shared" si="15"/>
        <v>0</v>
      </c>
      <c r="AZ672" s="139">
        <f>IF(BA672="",0,IFERROR(IF(VLOOKUP(BA672,BA$44:BA671,1,0)&gt;0,0,0),1))</f>
        <v>0</v>
      </c>
      <c r="BA672" s="140" t="str">
        <f>IF(DATOS!BT630=AW$45,DATOS!C630,"")</f>
        <v/>
      </c>
    </row>
    <row r="673" spans="51:53" x14ac:dyDescent="0.25">
      <c r="AY673" s="139">
        <f t="shared" si="15"/>
        <v>0</v>
      </c>
      <c r="AZ673" s="139">
        <f>IF(BA673="",0,IFERROR(IF(VLOOKUP(BA673,BA$44:BA672,1,0)&gt;0,0,0),1))</f>
        <v>0</v>
      </c>
      <c r="BA673" s="140" t="str">
        <f>IF(DATOS!BT631=AW$45,DATOS!C631,"")</f>
        <v/>
      </c>
    </row>
    <row r="674" spans="51:53" x14ac:dyDescent="0.25">
      <c r="AY674" s="139">
        <f t="shared" si="15"/>
        <v>0</v>
      </c>
      <c r="AZ674" s="139">
        <f>IF(BA674="",0,IFERROR(IF(VLOOKUP(BA674,BA$44:BA673,1,0)&gt;0,0,0),1))</f>
        <v>0</v>
      </c>
      <c r="BA674" s="140" t="str">
        <f>IF(DATOS!BT632=AW$45,DATOS!C632,"")</f>
        <v/>
      </c>
    </row>
    <row r="675" spans="51:53" x14ac:dyDescent="0.25">
      <c r="AY675" s="139">
        <f t="shared" si="15"/>
        <v>0</v>
      </c>
      <c r="AZ675" s="139">
        <f>IF(BA675="",0,IFERROR(IF(VLOOKUP(BA675,BA$44:BA674,1,0)&gt;0,0,0),1))</f>
        <v>0</v>
      </c>
      <c r="BA675" s="140" t="str">
        <f>IF(DATOS!BT633=AW$45,DATOS!C633,"")</f>
        <v/>
      </c>
    </row>
    <row r="676" spans="51:53" x14ac:dyDescent="0.25">
      <c r="AY676" s="139">
        <f t="shared" si="15"/>
        <v>0</v>
      </c>
      <c r="AZ676" s="139">
        <f>IF(BA676="",0,IFERROR(IF(VLOOKUP(BA676,BA$44:BA675,1,0)&gt;0,0,0),1))</f>
        <v>0</v>
      </c>
      <c r="BA676" s="140" t="str">
        <f>IF(DATOS!BT634=AW$45,DATOS!C634,"")</f>
        <v/>
      </c>
    </row>
    <row r="677" spans="51:53" x14ac:dyDescent="0.25">
      <c r="AY677" s="139">
        <f t="shared" si="15"/>
        <v>0</v>
      </c>
      <c r="AZ677" s="139">
        <f>IF(BA677="",0,IFERROR(IF(VLOOKUP(BA677,BA$44:BA676,1,0)&gt;0,0,0),1))</f>
        <v>0</v>
      </c>
      <c r="BA677" s="140" t="str">
        <f>IF(DATOS!BT635=AW$45,DATOS!C635,"")</f>
        <v/>
      </c>
    </row>
    <row r="678" spans="51:53" x14ac:dyDescent="0.25">
      <c r="AY678" s="139">
        <f t="shared" si="15"/>
        <v>0</v>
      </c>
      <c r="AZ678" s="139">
        <f>IF(BA678="",0,IFERROR(IF(VLOOKUP(BA678,BA$44:BA677,1,0)&gt;0,0,0),1))</f>
        <v>0</v>
      </c>
      <c r="BA678" s="140" t="str">
        <f>IF(DATOS!BT636=AW$45,DATOS!C636,"")</f>
        <v/>
      </c>
    </row>
    <row r="679" spans="51:53" x14ac:dyDescent="0.25">
      <c r="AY679" s="139">
        <f t="shared" si="15"/>
        <v>0</v>
      </c>
      <c r="AZ679" s="139">
        <f>IF(BA679="",0,IFERROR(IF(VLOOKUP(BA679,BA$44:BA678,1,0)&gt;0,0,0),1))</f>
        <v>0</v>
      </c>
      <c r="BA679" s="140" t="str">
        <f>IF(DATOS!BT637=AW$45,DATOS!C637,"")</f>
        <v/>
      </c>
    </row>
    <row r="680" spans="51:53" x14ac:dyDescent="0.25">
      <c r="AY680" s="139">
        <f t="shared" si="15"/>
        <v>0</v>
      </c>
      <c r="AZ680" s="139">
        <f>IF(BA680="",0,IFERROR(IF(VLOOKUP(BA680,BA$44:BA679,1,0)&gt;0,0,0),1))</f>
        <v>0</v>
      </c>
      <c r="BA680" s="140" t="str">
        <f>IF(DATOS!BT638=AW$45,DATOS!C638,"")</f>
        <v/>
      </c>
    </row>
    <row r="681" spans="51:53" x14ac:dyDescent="0.25">
      <c r="AY681" s="139">
        <f t="shared" si="15"/>
        <v>0</v>
      </c>
      <c r="AZ681" s="139">
        <f>IF(BA681="",0,IFERROR(IF(VLOOKUP(BA681,BA$44:BA680,1,0)&gt;0,0,0),1))</f>
        <v>0</v>
      </c>
      <c r="BA681" s="140" t="str">
        <f>IF(DATOS!BT639=AW$45,DATOS!C639,"")</f>
        <v/>
      </c>
    </row>
    <row r="682" spans="51:53" x14ac:dyDescent="0.25">
      <c r="AY682" s="139">
        <f t="shared" si="15"/>
        <v>0</v>
      </c>
      <c r="AZ682" s="139">
        <f>IF(BA682="",0,IFERROR(IF(VLOOKUP(BA682,BA$44:BA681,1,0)&gt;0,0,0),1))</f>
        <v>0</v>
      </c>
      <c r="BA682" s="140" t="str">
        <f>IF(DATOS!BT640=AW$45,DATOS!C640,"")</f>
        <v/>
      </c>
    </row>
    <row r="683" spans="51:53" x14ac:dyDescent="0.25">
      <c r="AY683" s="139">
        <f t="shared" si="15"/>
        <v>0</v>
      </c>
      <c r="AZ683" s="139">
        <f>IF(BA683="",0,IFERROR(IF(VLOOKUP(BA683,BA$44:BA682,1,0)&gt;0,0,0),1))</f>
        <v>0</v>
      </c>
      <c r="BA683" s="140" t="str">
        <f>IF(DATOS!BT641=AW$45,DATOS!C641,"")</f>
        <v/>
      </c>
    </row>
    <row r="684" spans="51:53" x14ac:dyDescent="0.25">
      <c r="AY684" s="139">
        <f t="shared" ref="AY684:AY747" si="16">AY683+AZ684</f>
        <v>0</v>
      </c>
      <c r="AZ684" s="139">
        <f>IF(BA684="",0,IFERROR(IF(VLOOKUP(BA684,BA$44:BA683,1,0)&gt;0,0,0),1))</f>
        <v>0</v>
      </c>
      <c r="BA684" s="140" t="str">
        <f>IF(DATOS!BT642=AW$45,DATOS!C642,"")</f>
        <v/>
      </c>
    </row>
    <row r="685" spans="51:53" x14ac:dyDescent="0.25">
      <c r="AY685" s="139">
        <f t="shared" si="16"/>
        <v>0</v>
      </c>
      <c r="AZ685" s="139">
        <f>IF(BA685="",0,IFERROR(IF(VLOOKUP(BA685,BA$44:BA684,1,0)&gt;0,0,0),1))</f>
        <v>0</v>
      </c>
      <c r="BA685" s="140" t="str">
        <f>IF(DATOS!BT643=AW$45,DATOS!C643,"")</f>
        <v/>
      </c>
    </row>
    <row r="686" spans="51:53" x14ac:dyDescent="0.25">
      <c r="AY686" s="139">
        <f t="shared" si="16"/>
        <v>0</v>
      </c>
      <c r="AZ686" s="139">
        <f>IF(BA686="",0,IFERROR(IF(VLOOKUP(BA686,BA$44:BA685,1,0)&gt;0,0,0),1))</f>
        <v>0</v>
      </c>
      <c r="BA686" s="140" t="str">
        <f>IF(DATOS!BT644=AW$45,DATOS!C644,"")</f>
        <v/>
      </c>
    </row>
    <row r="687" spans="51:53" x14ac:dyDescent="0.25">
      <c r="AY687" s="139">
        <f t="shared" si="16"/>
        <v>0</v>
      </c>
      <c r="AZ687" s="139">
        <f>IF(BA687="",0,IFERROR(IF(VLOOKUP(BA687,BA$44:BA686,1,0)&gt;0,0,0),1))</f>
        <v>0</v>
      </c>
      <c r="BA687" s="140" t="str">
        <f>IF(DATOS!BT645=AW$45,DATOS!C645,"")</f>
        <v/>
      </c>
    </row>
    <row r="688" spans="51:53" x14ac:dyDescent="0.25">
      <c r="AY688" s="139">
        <f t="shared" si="16"/>
        <v>0</v>
      </c>
      <c r="AZ688" s="139">
        <f>IF(BA688="",0,IFERROR(IF(VLOOKUP(BA688,BA$44:BA687,1,0)&gt;0,0,0),1))</f>
        <v>0</v>
      </c>
      <c r="BA688" s="140" t="str">
        <f>IF(DATOS!BT646=AW$45,DATOS!C646,"")</f>
        <v/>
      </c>
    </row>
    <row r="689" spans="51:53" x14ac:dyDescent="0.25">
      <c r="AY689" s="139">
        <f t="shared" si="16"/>
        <v>0</v>
      </c>
      <c r="AZ689" s="139">
        <f>IF(BA689="",0,IFERROR(IF(VLOOKUP(BA689,BA$44:BA688,1,0)&gt;0,0,0),1))</f>
        <v>0</v>
      </c>
      <c r="BA689" s="140" t="str">
        <f>IF(DATOS!BT647=AW$45,DATOS!C647,"")</f>
        <v/>
      </c>
    </row>
    <row r="690" spans="51:53" x14ac:dyDescent="0.25">
      <c r="AY690" s="139">
        <f t="shared" si="16"/>
        <v>0</v>
      </c>
      <c r="AZ690" s="139">
        <f>IF(BA690="",0,IFERROR(IF(VLOOKUP(BA690,BA$44:BA689,1,0)&gt;0,0,0),1))</f>
        <v>0</v>
      </c>
      <c r="BA690" s="140" t="str">
        <f>IF(DATOS!BT648=AW$45,DATOS!C648,"")</f>
        <v/>
      </c>
    </row>
    <row r="691" spans="51:53" x14ac:dyDescent="0.25">
      <c r="AY691" s="139">
        <f t="shared" si="16"/>
        <v>0</v>
      </c>
      <c r="AZ691" s="139">
        <f>IF(BA691="",0,IFERROR(IF(VLOOKUP(BA691,BA$44:BA690,1,0)&gt;0,0,0),1))</f>
        <v>0</v>
      </c>
      <c r="BA691" s="140" t="str">
        <f>IF(DATOS!BT649=AW$45,DATOS!C649,"")</f>
        <v/>
      </c>
    </row>
    <row r="692" spans="51:53" x14ac:dyDescent="0.25">
      <c r="AY692" s="139">
        <f t="shared" si="16"/>
        <v>0</v>
      </c>
      <c r="AZ692" s="139">
        <f>IF(BA692="",0,IFERROR(IF(VLOOKUP(BA692,BA$44:BA691,1,0)&gt;0,0,0),1))</f>
        <v>0</v>
      </c>
      <c r="BA692" s="140" t="str">
        <f>IF(DATOS!BT650=AW$45,DATOS!C650,"")</f>
        <v/>
      </c>
    </row>
    <row r="693" spans="51:53" x14ac:dyDescent="0.25">
      <c r="AY693" s="139">
        <f t="shared" si="16"/>
        <v>0</v>
      </c>
      <c r="AZ693" s="139">
        <f>IF(BA693="",0,IFERROR(IF(VLOOKUP(BA693,BA$44:BA692,1,0)&gt;0,0,0),1))</f>
        <v>0</v>
      </c>
      <c r="BA693" s="140" t="str">
        <f>IF(DATOS!BT651=AW$45,DATOS!C651,"")</f>
        <v/>
      </c>
    </row>
    <row r="694" spans="51:53" x14ac:dyDescent="0.25">
      <c r="AY694" s="139">
        <f t="shared" si="16"/>
        <v>0</v>
      </c>
      <c r="AZ694" s="139">
        <f>IF(BA694="",0,IFERROR(IF(VLOOKUP(BA694,BA$44:BA693,1,0)&gt;0,0,0),1))</f>
        <v>0</v>
      </c>
      <c r="BA694" s="140" t="str">
        <f>IF(DATOS!BT652=AW$45,DATOS!C652,"")</f>
        <v/>
      </c>
    </row>
    <row r="695" spans="51:53" x14ac:dyDescent="0.25">
      <c r="AY695" s="139">
        <f t="shared" si="16"/>
        <v>0</v>
      </c>
      <c r="AZ695" s="139">
        <f>IF(BA695="",0,IFERROR(IF(VLOOKUP(BA695,BA$44:BA694,1,0)&gt;0,0,0),1))</f>
        <v>0</v>
      </c>
      <c r="BA695" s="140" t="str">
        <f>IF(DATOS!BT653=AW$45,DATOS!C653,"")</f>
        <v/>
      </c>
    </row>
    <row r="696" spans="51:53" x14ac:dyDescent="0.25">
      <c r="AY696" s="139">
        <f t="shared" si="16"/>
        <v>0</v>
      </c>
      <c r="AZ696" s="139">
        <f>IF(BA696="",0,IFERROR(IF(VLOOKUP(BA696,BA$44:BA695,1,0)&gt;0,0,0),1))</f>
        <v>0</v>
      </c>
      <c r="BA696" s="140" t="str">
        <f>IF(DATOS!BT654=AW$45,DATOS!C654,"")</f>
        <v/>
      </c>
    </row>
    <row r="697" spans="51:53" x14ac:dyDescent="0.25">
      <c r="AY697" s="139">
        <f t="shared" si="16"/>
        <v>0</v>
      </c>
      <c r="AZ697" s="139">
        <f>IF(BA697="",0,IFERROR(IF(VLOOKUP(BA697,BA$44:BA696,1,0)&gt;0,0,0),1))</f>
        <v>0</v>
      </c>
      <c r="BA697" s="140" t="str">
        <f>IF(DATOS!BT655=AW$45,DATOS!C655,"")</f>
        <v/>
      </c>
    </row>
    <row r="698" spans="51:53" x14ac:dyDescent="0.25">
      <c r="AY698" s="139">
        <f t="shared" si="16"/>
        <v>0</v>
      </c>
      <c r="AZ698" s="139">
        <f>IF(BA698="",0,IFERROR(IF(VLOOKUP(BA698,BA$44:BA697,1,0)&gt;0,0,0),1))</f>
        <v>0</v>
      </c>
      <c r="BA698" s="140" t="str">
        <f>IF(DATOS!BT656=AW$45,DATOS!C656,"")</f>
        <v/>
      </c>
    </row>
    <row r="699" spans="51:53" x14ac:dyDescent="0.25">
      <c r="AY699" s="139">
        <f t="shared" si="16"/>
        <v>0</v>
      </c>
      <c r="AZ699" s="139">
        <f>IF(BA699="",0,IFERROR(IF(VLOOKUP(BA699,BA$44:BA698,1,0)&gt;0,0,0),1))</f>
        <v>0</v>
      </c>
      <c r="BA699" s="140" t="str">
        <f>IF(DATOS!BT657=AW$45,DATOS!C657,"")</f>
        <v/>
      </c>
    </row>
    <row r="700" spans="51:53" x14ac:dyDescent="0.25">
      <c r="AY700" s="139">
        <f t="shared" si="16"/>
        <v>0</v>
      </c>
      <c r="AZ700" s="139">
        <f>IF(BA700="",0,IFERROR(IF(VLOOKUP(BA700,BA$44:BA699,1,0)&gt;0,0,0),1))</f>
        <v>0</v>
      </c>
      <c r="BA700" s="140" t="str">
        <f>IF(DATOS!BT658=AW$45,DATOS!C658,"")</f>
        <v/>
      </c>
    </row>
    <row r="701" spans="51:53" x14ac:dyDescent="0.25">
      <c r="AY701" s="139">
        <f t="shared" si="16"/>
        <v>0</v>
      </c>
      <c r="AZ701" s="139">
        <f>IF(BA701="",0,IFERROR(IF(VLOOKUP(BA701,BA$44:BA700,1,0)&gt;0,0,0),1))</f>
        <v>0</v>
      </c>
      <c r="BA701" s="140" t="str">
        <f>IF(DATOS!BT659=AW$45,DATOS!C659,"")</f>
        <v/>
      </c>
    </row>
    <row r="702" spans="51:53" x14ac:dyDescent="0.25">
      <c r="AY702" s="139">
        <f t="shared" si="16"/>
        <v>0</v>
      </c>
      <c r="AZ702" s="139">
        <f>IF(BA702="",0,IFERROR(IF(VLOOKUP(BA702,BA$44:BA701,1,0)&gt;0,0,0),1))</f>
        <v>0</v>
      </c>
      <c r="BA702" s="140" t="str">
        <f>IF(DATOS!BT660=AW$45,DATOS!C660,"")</f>
        <v/>
      </c>
    </row>
    <row r="703" spans="51:53" x14ac:dyDescent="0.25">
      <c r="AY703" s="139">
        <f t="shared" si="16"/>
        <v>0</v>
      </c>
      <c r="AZ703" s="139">
        <f>IF(BA703="",0,IFERROR(IF(VLOOKUP(BA703,BA$44:BA702,1,0)&gt;0,0,0),1))</f>
        <v>0</v>
      </c>
      <c r="BA703" s="140" t="str">
        <f>IF(DATOS!BT661=AW$45,DATOS!C661,"")</f>
        <v/>
      </c>
    </row>
    <row r="704" spans="51:53" x14ac:dyDescent="0.25">
      <c r="AY704" s="139">
        <f t="shared" si="16"/>
        <v>0</v>
      </c>
      <c r="AZ704" s="139">
        <f>IF(BA704="",0,IFERROR(IF(VLOOKUP(BA704,BA$44:BA703,1,0)&gt;0,0,0),1))</f>
        <v>0</v>
      </c>
      <c r="BA704" s="140" t="str">
        <f>IF(DATOS!BT662=AW$45,DATOS!C662,"")</f>
        <v/>
      </c>
    </row>
    <row r="705" spans="51:53" x14ac:dyDescent="0.25">
      <c r="AY705" s="139">
        <f t="shared" si="16"/>
        <v>0</v>
      </c>
      <c r="AZ705" s="139">
        <f>IF(BA705="",0,IFERROR(IF(VLOOKUP(BA705,BA$44:BA704,1,0)&gt;0,0,0),1))</f>
        <v>0</v>
      </c>
      <c r="BA705" s="140" t="str">
        <f>IF(DATOS!BT663=AW$45,DATOS!C663,"")</f>
        <v/>
      </c>
    </row>
    <row r="706" spans="51:53" x14ac:dyDescent="0.25">
      <c r="AY706" s="139">
        <f t="shared" si="16"/>
        <v>0</v>
      </c>
      <c r="AZ706" s="139">
        <f>IF(BA706="",0,IFERROR(IF(VLOOKUP(BA706,BA$44:BA705,1,0)&gt;0,0,0),1))</f>
        <v>0</v>
      </c>
      <c r="BA706" s="140" t="str">
        <f>IF(DATOS!BT664=AW$45,DATOS!C664,"")</f>
        <v/>
      </c>
    </row>
    <row r="707" spans="51:53" x14ac:dyDescent="0.25">
      <c r="AY707" s="139">
        <f t="shared" si="16"/>
        <v>0</v>
      </c>
      <c r="AZ707" s="139">
        <f>IF(BA707="",0,IFERROR(IF(VLOOKUP(BA707,BA$44:BA706,1,0)&gt;0,0,0),1))</f>
        <v>0</v>
      </c>
      <c r="BA707" s="140" t="str">
        <f>IF(DATOS!BT665=AW$45,DATOS!C665,"")</f>
        <v/>
      </c>
    </row>
    <row r="708" spans="51:53" x14ac:dyDescent="0.25">
      <c r="AY708" s="139">
        <f t="shared" si="16"/>
        <v>0</v>
      </c>
      <c r="AZ708" s="139">
        <f>IF(BA708="",0,IFERROR(IF(VLOOKUP(BA708,BA$44:BA707,1,0)&gt;0,0,0),1))</f>
        <v>0</v>
      </c>
      <c r="BA708" s="140" t="str">
        <f>IF(DATOS!BT666=AW$45,DATOS!C666,"")</f>
        <v/>
      </c>
    </row>
    <row r="709" spans="51:53" x14ac:dyDescent="0.25">
      <c r="AY709" s="139">
        <f t="shared" si="16"/>
        <v>0</v>
      </c>
      <c r="AZ709" s="139">
        <f>IF(BA709="",0,IFERROR(IF(VLOOKUP(BA709,BA$44:BA708,1,0)&gt;0,0,0),1))</f>
        <v>0</v>
      </c>
      <c r="BA709" s="140" t="str">
        <f>IF(DATOS!BT667=AW$45,DATOS!C667,"")</f>
        <v/>
      </c>
    </row>
    <row r="710" spans="51:53" x14ac:dyDescent="0.25">
      <c r="AY710" s="139">
        <f t="shared" si="16"/>
        <v>0</v>
      </c>
      <c r="AZ710" s="139">
        <f>IF(BA710="",0,IFERROR(IF(VLOOKUP(BA710,BA$44:BA709,1,0)&gt;0,0,0),1))</f>
        <v>0</v>
      </c>
      <c r="BA710" s="140" t="str">
        <f>IF(DATOS!BT668=AW$45,DATOS!C668,"")</f>
        <v/>
      </c>
    </row>
    <row r="711" spans="51:53" x14ac:dyDescent="0.25">
      <c r="AY711" s="139">
        <f t="shared" si="16"/>
        <v>0</v>
      </c>
      <c r="AZ711" s="139">
        <f>IF(BA711="",0,IFERROR(IF(VLOOKUP(BA711,BA$44:BA710,1,0)&gt;0,0,0),1))</f>
        <v>0</v>
      </c>
      <c r="BA711" s="140" t="str">
        <f>IF(DATOS!BT669=AW$45,DATOS!C669,"")</f>
        <v/>
      </c>
    </row>
    <row r="712" spans="51:53" x14ac:dyDescent="0.25">
      <c r="AY712" s="139">
        <f t="shared" si="16"/>
        <v>0</v>
      </c>
      <c r="AZ712" s="139">
        <f>IF(BA712="",0,IFERROR(IF(VLOOKUP(BA712,BA$44:BA711,1,0)&gt;0,0,0),1))</f>
        <v>0</v>
      </c>
      <c r="BA712" s="140" t="str">
        <f>IF(DATOS!BT670=AW$45,DATOS!C670,"")</f>
        <v/>
      </c>
    </row>
    <row r="713" spans="51:53" x14ac:dyDescent="0.25">
      <c r="AY713" s="139">
        <f t="shared" si="16"/>
        <v>0</v>
      </c>
      <c r="AZ713" s="139">
        <f>IF(BA713="",0,IFERROR(IF(VLOOKUP(BA713,BA$44:BA712,1,0)&gt;0,0,0),1))</f>
        <v>0</v>
      </c>
      <c r="BA713" s="140" t="str">
        <f>IF(DATOS!BT671=AW$45,DATOS!C671,"")</f>
        <v/>
      </c>
    </row>
    <row r="714" spans="51:53" x14ac:dyDescent="0.25">
      <c r="AY714" s="139">
        <f t="shared" si="16"/>
        <v>0</v>
      </c>
      <c r="AZ714" s="139">
        <f>IF(BA714="",0,IFERROR(IF(VLOOKUP(BA714,BA$44:BA713,1,0)&gt;0,0,0),1))</f>
        <v>0</v>
      </c>
      <c r="BA714" s="140" t="str">
        <f>IF(DATOS!BT672=AW$45,DATOS!C672,"")</f>
        <v/>
      </c>
    </row>
    <row r="715" spans="51:53" x14ac:dyDescent="0.25">
      <c r="AY715" s="139">
        <f t="shared" si="16"/>
        <v>0</v>
      </c>
      <c r="AZ715" s="139">
        <f>IF(BA715="",0,IFERROR(IF(VLOOKUP(BA715,BA$44:BA714,1,0)&gt;0,0,0),1))</f>
        <v>0</v>
      </c>
      <c r="BA715" s="140" t="str">
        <f>IF(DATOS!BT673=AW$45,DATOS!C673,"")</f>
        <v/>
      </c>
    </row>
    <row r="716" spans="51:53" x14ac:dyDescent="0.25">
      <c r="AY716" s="139">
        <f t="shared" si="16"/>
        <v>0</v>
      </c>
      <c r="AZ716" s="139">
        <f>IF(BA716="",0,IFERROR(IF(VLOOKUP(BA716,BA$44:BA715,1,0)&gt;0,0,0),1))</f>
        <v>0</v>
      </c>
      <c r="BA716" s="140" t="str">
        <f>IF(DATOS!BT674=AW$45,DATOS!C674,"")</f>
        <v/>
      </c>
    </row>
    <row r="717" spans="51:53" x14ac:dyDescent="0.25">
      <c r="AY717" s="139">
        <f t="shared" si="16"/>
        <v>0</v>
      </c>
      <c r="AZ717" s="139">
        <f>IF(BA717="",0,IFERROR(IF(VLOOKUP(BA717,BA$44:BA716,1,0)&gt;0,0,0),1))</f>
        <v>0</v>
      </c>
      <c r="BA717" s="140" t="str">
        <f>IF(DATOS!BT675=AW$45,DATOS!C675,"")</f>
        <v/>
      </c>
    </row>
    <row r="718" spans="51:53" x14ac:dyDescent="0.25">
      <c r="AY718" s="139">
        <f t="shared" si="16"/>
        <v>0</v>
      </c>
      <c r="AZ718" s="139">
        <f>IF(BA718="",0,IFERROR(IF(VLOOKUP(BA718,BA$44:BA717,1,0)&gt;0,0,0),1))</f>
        <v>0</v>
      </c>
      <c r="BA718" s="140" t="str">
        <f>IF(DATOS!BT676=AW$45,DATOS!C676,"")</f>
        <v/>
      </c>
    </row>
    <row r="719" spans="51:53" x14ac:dyDescent="0.25">
      <c r="AY719" s="139">
        <f t="shared" si="16"/>
        <v>0</v>
      </c>
      <c r="AZ719" s="139">
        <f>IF(BA719="",0,IFERROR(IF(VLOOKUP(BA719,BA$44:BA718,1,0)&gt;0,0,0),1))</f>
        <v>0</v>
      </c>
      <c r="BA719" s="140" t="str">
        <f>IF(DATOS!BT677=AW$45,DATOS!C677,"")</f>
        <v/>
      </c>
    </row>
    <row r="720" spans="51:53" x14ac:dyDescent="0.25">
      <c r="AY720" s="139">
        <f t="shared" si="16"/>
        <v>0</v>
      </c>
      <c r="AZ720" s="139">
        <f>IF(BA720="",0,IFERROR(IF(VLOOKUP(BA720,BA$44:BA719,1,0)&gt;0,0,0),1))</f>
        <v>0</v>
      </c>
      <c r="BA720" s="140" t="str">
        <f>IF(DATOS!BT678=AW$45,DATOS!C678,"")</f>
        <v/>
      </c>
    </row>
    <row r="721" spans="51:53" x14ac:dyDescent="0.25">
      <c r="AY721" s="139">
        <f t="shared" si="16"/>
        <v>0</v>
      </c>
      <c r="AZ721" s="139">
        <f>IF(BA721="",0,IFERROR(IF(VLOOKUP(BA721,BA$44:BA720,1,0)&gt;0,0,0),1))</f>
        <v>0</v>
      </c>
      <c r="BA721" s="140" t="str">
        <f>IF(DATOS!BT679=AW$45,DATOS!C679,"")</f>
        <v/>
      </c>
    </row>
    <row r="722" spans="51:53" x14ac:dyDescent="0.25">
      <c r="AY722" s="139">
        <f t="shared" si="16"/>
        <v>0</v>
      </c>
      <c r="AZ722" s="139">
        <f>IF(BA722="",0,IFERROR(IF(VLOOKUP(BA722,BA$44:BA721,1,0)&gt;0,0,0),1))</f>
        <v>0</v>
      </c>
      <c r="BA722" s="140" t="str">
        <f>IF(DATOS!BT680=AW$45,DATOS!C680,"")</f>
        <v/>
      </c>
    </row>
    <row r="723" spans="51:53" x14ac:dyDescent="0.25">
      <c r="AY723" s="139">
        <f t="shared" si="16"/>
        <v>0</v>
      </c>
      <c r="AZ723" s="139">
        <f>IF(BA723="",0,IFERROR(IF(VLOOKUP(BA723,BA$44:BA722,1,0)&gt;0,0,0),1))</f>
        <v>0</v>
      </c>
      <c r="BA723" s="140" t="str">
        <f>IF(DATOS!BT681=AW$45,DATOS!C681,"")</f>
        <v/>
      </c>
    </row>
    <row r="724" spans="51:53" x14ac:dyDescent="0.25">
      <c r="AY724" s="139">
        <f t="shared" si="16"/>
        <v>0</v>
      </c>
      <c r="AZ724" s="139">
        <f>IF(BA724="",0,IFERROR(IF(VLOOKUP(BA724,BA$44:BA723,1,0)&gt;0,0,0),1))</f>
        <v>0</v>
      </c>
      <c r="BA724" s="140" t="str">
        <f>IF(DATOS!BT682=AW$45,DATOS!C682,"")</f>
        <v/>
      </c>
    </row>
    <row r="725" spans="51:53" x14ac:dyDescent="0.25">
      <c r="AY725" s="139">
        <f t="shared" si="16"/>
        <v>0</v>
      </c>
      <c r="AZ725" s="139">
        <f>IF(BA725="",0,IFERROR(IF(VLOOKUP(BA725,BA$44:BA724,1,0)&gt;0,0,0),1))</f>
        <v>0</v>
      </c>
      <c r="BA725" s="140" t="str">
        <f>IF(DATOS!BT683=AW$45,DATOS!C683,"")</f>
        <v/>
      </c>
    </row>
    <row r="726" spans="51:53" x14ac:dyDescent="0.25">
      <c r="AY726" s="139">
        <f t="shared" si="16"/>
        <v>0</v>
      </c>
      <c r="AZ726" s="139">
        <f>IF(BA726="",0,IFERROR(IF(VLOOKUP(BA726,BA$44:BA725,1,0)&gt;0,0,0),1))</f>
        <v>0</v>
      </c>
      <c r="BA726" s="140" t="str">
        <f>IF(DATOS!BT684=AW$45,DATOS!C684,"")</f>
        <v/>
      </c>
    </row>
    <row r="727" spans="51:53" x14ac:dyDescent="0.25">
      <c r="AY727" s="139">
        <f t="shared" si="16"/>
        <v>0</v>
      </c>
      <c r="AZ727" s="139">
        <f>IF(BA727="",0,IFERROR(IF(VLOOKUP(BA727,BA$44:BA726,1,0)&gt;0,0,0),1))</f>
        <v>0</v>
      </c>
      <c r="BA727" s="140" t="str">
        <f>IF(DATOS!BT685=AW$45,DATOS!C685,"")</f>
        <v/>
      </c>
    </row>
    <row r="728" spans="51:53" x14ac:dyDescent="0.25">
      <c r="AY728" s="139">
        <f t="shared" si="16"/>
        <v>0</v>
      </c>
      <c r="AZ728" s="139">
        <f>IF(BA728="",0,IFERROR(IF(VLOOKUP(BA728,BA$44:BA727,1,0)&gt;0,0,0),1))</f>
        <v>0</v>
      </c>
      <c r="BA728" s="140" t="str">
        <f>IF(DATOS!BT686=AW$45,DATOS!C686,"")</f>
        <v/>
      </c>
    </row>
    <row r="729" spans="51:53" x14ac:dyDescent="0.25">
      <c r="AY729" s="139">
        <f t="shared" si="16"/>
        <v>0</v>
      </c>
      <c r="AZ729" s="139">
        <f>IF(BA729="",0,IFERROR(IF(VLOOKUP(BA729,BA$44:BA728,1,0)&gt;0,0,0),1))</f>
        <v>0</v>
      </c>
      <c r="BA729" s="140" t="str">
        <f>IF(DATOS!BT687=AW$45,DATOS!C687,"")</f>
        <v/>
      </c>
    </row>
    <row r="730" spans="51:53" x14ac:dyDescent="0.25">
      <c r="AY730" s="139">
        <f t="shared" si="16"/>
        <v>0</v>
      </c>
      <c r="AZ730" s="139">
        <f>IF(BA730="",0,IFERROR(IF(VLOOKUP(BA730,BA$44:BA729,1,0)&gt;0,0,0),1))</f>
        <v>0</v>
      </c>
      <c r="BA730" s="140" t="str">
        <f>IF(DATOS!BT688=AW$45,DATOS!C688,"")</f>
        <v/>
      </c>
    </row>
    <row r="731" spans="51:53" x14ac:dyDescent="0.25">
      <c r="AY731" s="139">
        <f t="shared" si="16"/>
        <v>0</v>
      </c>
      <c r="AZ731" s="139">
        <f>IF(BA731="",0,IFERROR(IF(VLOOKUP(BA731,BA$44:BA730,1,0)&gt;0,0,0),1))</f>
        <v>0</v>
      </c>
      <c r="BA731" s="140" t="str">
        <f>IF(DATOS!BT689=AW$45,DATOS!C689,"")</f>
        <v/>
      </c>
    </row>
    <row r="732" spans="51:53" x14ac:dyDescent="0.25">
      <c r="AY732" s="139">
        <f t="shared" si="16"/>
        <v>0</v>
      </c>
      <c r="AZ732" s="139">
        <f>IF(BA732="",0,IFERROR(IF(VLOOKUP(BA732,BA$44:BA731,1,0)&gt;0,0,0),1))</f>
        <v>0</v>
      </c>
      <c r="BA732" s="140" t="str">
        <f>IF(DATOS!BT690=AW$45,DATOS!C690,"")</f>
        <v/>
      </c>
    </row>
    <row r="733" spans="51:53" x14ac:dyDescent="0.25">
      <c r="AY733" s="139">
        <f t="shared" si="16"/>
        <v>0</v>
      </c>
      <c r="AZ733" s="139">
        <f>IF(BA733="",0,IFERROR(IF(VLOOKUP(BA733,BA$44:BA732,1,0)&gt;0,0,0),1))</f>
        <v>0</v>
      </c>
      <c r="BA733" s="140" t="str">
        <f>IF(DATOS!BT691=AW$45,DATOS!C691,"")</f>
        <v/>
      </c>
    </row>
    <row r="734" spans="51:53" x14ac:dyDescent="0.25">
      <c r="AY734" s="139">
        <f t="shared" si="16"/>
        <v>0</v>
      </c>
      <c r="AZ734" s="139">
        <f>IF(BA734="",0,IFERROR(IF(VLOOKUP(BA734,BA$44:BA733,1,0)&gt;0,0,0),1))</f>
        <v>0</v>
      </c>
      <c r="BA734" s="140" t="str">
        <f>IF(DATOS!BT692=AW$45,DATOS!C692,"")</f>
        <v/>
      </c>
    </row>
    <row r="735" spans="51:53" x14ac:dyDescent="0.25">
      <c r="AY735" s="139">
        <f t="shared" si="16"/>
        <v>0</v>
      </c>
      <c r="AZ735" s="139">
        <f>IF(BA735="",0,IFERROR(IF(VLOOKUP(BA735,BA$44:BA734,1,0)&gt;0,0,0),1))</f>
        <v>0</v>
      </c>
      <c r="BA735" s="140" t="str">
        <f>IF(DATOS!BT693=AW$45,DATOS!C693,"")</f>
        <v/>
      </c>
    </row>
    <row r="736" spans="51:53" x14ac:dyDescent="0.25">
      <c r="AY736" s="139">
        <f t="shared" si="16"/>
        <v>0</v>
      </c>
      <c r="AZ736" s="139">
        <f>IF(BA736="",0,IFERROR(IF(VLOOKUP(BA736,BA$44:BA735,1,0)&gt;0,0,0),1))</f>
        <v>0</v>
      </c>
      <c r="BA736" s="140" t="str">
        <f>IF(DATOS!BT694=AW$45,DATOS!C694,"")</f>
        <v/>
      </c>
    </row>
    <row r="737" spans="51:53" x14ac:dyDescent="0.25">
      <c r="AY737" s="139">
        <f t="shared" si="16"/>
        <v>0</v>
      </c>
      <c r="AZ737" s="139">
        <f>IF(BA737="",0,IFERROR(IF(VLOOKUP(BA737,BA$44:BA736,1,0)&gt;0,0,0),1))</f>
        <v>0</v>
      </c>
      <c r="BA737" s="140" t="str">
        <f>IF(DATOS!BT695=AW$45,DATOS!C695,"")</f>
        <v/>
      </c>
    </row>
    <row r="738" spans="51:53" x14ac:dyDescent="0.25">
      <c r="AY738" s="139">
        <f t="shared" si="16"/>
        <v>0</v>
      </c>
      <c r="AZ738" s="139">
        <f>IF(BA738="",0,IFERROR(IF(VLOOKUP(BA738,BA$44:BA737,1,0)&gt;0,0,0),1))</f>
        <v>0</v>
      </c>
      <c r="BA738" s="140" t="str">
        <f>IF(DATOS!BT696=AW$45,DATOS!C696,"")</f>
        <v/>
      </c>
    </row>
    <row r="739" spans="51:53" x14ac:dyDescent="0.25">
      <c r="AY739" s="139">
        <f t="shared" si="16"/>
        <v>0</v>
      </c>
      <c r="AZ739" s="139">
        <f>IF(BA739="",0,IFERROR(IF(VLOOKUP(BA739,BA$44:BA738,1,0)&gt;0,0,0),1))</f>
        <v>0</v>
      </c>
      <c r="BA739" s="140" t="str">
        <f>IF(DATOS!BT697=AW$45,DATOS!C697,"")</f>
        <v/>
      </c>
    </row>
    <row r="740" spans="51:53" x14ac:dyDescent="0.25">
      <c r="AY740" s="139">
        <f t="shared" si="16"/>
        <v>0</v>
      </c>
      <c r="AZ740" s="139">
        <f>IF(BA740="",0,IFERROR(IF(VLOOKUP(BA740,BA$44:BA739,1,0)&gt;0,0,0),1))</f>
        <v>0</v>
      </c>
      <c r="BA740" s="140" t="str">
        <f>IF(DATOS!BT698=AW$45,DATOS!C698,"")</f>
        <v/>
      </c>
    </row>
    <row r="741" spans="51:53" x14ac:dyDescent="0.25">
      <c r="AY741" s="139">
        <f t="shared" si="16"/>
        <v>0</v>
      </c>
      <c r="AZ741" s="139">
        <f>IF(BA741="",0,IFERROR(IF(VLOOKUP(BA741,BA$44:BA740,1,0)&gt;0,0,0),1))</f>
        <v>0</v>
      </c>
      <c r="BA741" s="140" t="str">
        <f>IF(DATOS!BT699=AW$45,DATOS!C699,"")</f>
        <v/>
      </c>
    </row>
    <row r="742" spans="51:53" x14ac:dyDescent="0.25">
      <c r="AY742" s="139">
        <f t="shared" si="16"/>
        <v>0</v>
      </c>
      <c r="AZ742" s="139">
        <f>IF(BA742="",0,IFERROR(IF(VLOOKUP(BA742,BA$44:BA741,1,0)&gt;0,0,0),1))</f>
        <v>0</v>
      </c>
      <c r="BA742" s="140" t="str">
        <f>IF(DATOS!BT700=AW$45,DATOS!C700,"")</f>
        <v/>
      </c>
    </row>
    <row r="743" spans="51:53" x14ac:dyDescent="0.25">
      <c r="AY743" s="139">
        <f t="shared" si="16"/>
        <v>0</v>
      </c>
      <c r="AZ743" s="139">
        <f>IF(BA743="",0,IFERROR(IF(VLOOKUP(BA743,BA$44:BA742,1,0)&gt;0,0,0),1))</f>
        <v>0</v>
      </c>
      <c r="BA743" s="140" t="str">
        <f>IF(DATOS!BT701=AW$45,DATOS!C701,"")</f>
        <v/>
      </c>
    </row>
    <row r="744" spans="51:53" x14ac:dyDescent="0.25">
      <c r="AY744" s="139">
        <f t="shared" si="16"/>
        <v>0</v>
      </c>
      <c r="AZ744" s="139">
        <f>IF(BA744="",0,IFERROR(IF(VLOOKUP(BA744,BA$44:BA743,1,0)&gt;0,0,0),1))</f>
        <v>0</v>
      </c>
      <c r="BA744" s="140" t="str">
        <f>IF(DATOS!BT702=AW$45,DATOS!C702,"")</f>
        <v/>
      </c>
    </row>
    <row r="745" spans="51:53" x14ac:dyDescent="0.25">
      <c r="AY745" s="139">
        <f t="shared" si="16"/>
        <v>0</v>
      </c>
      <c r="AZ745" s="139">
        <f>IF(BA745="",0,IFERROR(IF(VLOOKUP(BA745,BA$44:BA744,1,0)&gt;0,0,0),1))</f>
        <v>0</v>
      </c>
      <c r="BA745" s="140" t="str">
        <f>IF(DATOS!BT703=AW$45,DATOS!C703,"")</f>
        <v/>
      </c>
    </row>
    <row r="746" spans="51:53" x14ac:dyDescent="0.25">
      <c r="AY746" s="139">
        <f t="shared" si="16"/>
        <v>0</v>
      </c>
      <c r="AZ746" s="139">
        <f>IF(BA746="",0,IFERROR(IF(VLOOKUP(BA746,BA$44:BA745,1,0)&gt;0,0,0),1))</f>
        <v>0</v>
      </c>
      <c r="BA746" s="140" t="str">
        <f>IF(DATOS!BT704=AW$45,DATOS!C704,"")</f>
        <v/>
      </c>
    </row>
    <row r="747" spans="51:53" x14ac:dyDescent="0.25">
      <c r="AY747" s="139">
        <f t="shared" si="16"/>
        <v>0</v>
      </c>
      <c r="AZ747" s="139">
        <f>IF(BA747="",0,IFERROR(IF(VLOOKUP(BA747,BA$44:BA746,1,0)&gt;0,0,0),1))</f>
        <v>0</v>
      </c>
      <c r="BA747" s="140" t="str">
        <f>IF(DATOS!BT705=AW$45,DATOS!C705,"")</f>
        <v/>
      </c>
    </row>
    <row r="748" spans="51:53" x14ac:dyDescent="0.25">
      <c r="AY748" s="139">
        <f t="shared" ref="AY748:AY811" si="17">AY747+AZ748</f>
        <v>0</v>
      </c>
      <c r="AZ748" s="139">
        <f>IF(BA748="",0,IFERROR(IF(VLOOKUP(BA748,BA$44:BA747,1,0)&gt;0,0,0),1))</f>
        <v>0</v>
      </c>
      <c r="BA748" s="140" t="str">
        <f>IF(DATOS!BT706=AW$45,DATOS!C706,"")</f>
        <v/>
      </c>
    </row>
    <row r="749" spans="51:53" x14ac:dyDescent="0.25">
      <c r="AY749" s="139">
        <f t="shared" si="17"/>
        <v>0</v>
      </c>
      <c r="AZ749" s="139">
        <f>IF(BA749="",0,IFERROR(IF(VLOOKUP(BA749,BA$44:BA748,1,0)&gt;0,0,0),1))</f>
        <v>0</v>
      </c>
      <c r="BA749" s="140" t="str">
        <f>IF(DATOS!BT707=AW$45,DATOS!C707,"")</f>
        <v/>
      </c>
    </row>
    <row r="750" spans="51:53" x14ac:dyDescent="0.25">
      <c r="AY750" s="139">
        <f t="shared" si="17"/>
        <v>0</v>
      </c>
      <c r="AZ750" s="139">
        <f>IF(BA750="",0,IFERROR(IF(VLOOKUP(BA750,BA$44:BA749,1,0)&gt;0,0,0),1))</f>
        <v>0</v>
      </c>
      <c r="BA750" s="140" t="str">
        <f>IF(DATOS!BT708=AW$45,DATOS!C708,"")</f>
        <v/>
      </c>
    </row>
    <row r="751" spans="51:53" x14ac:dyDescent="0.25">
      <c r="AY751" s="139">
        <f t="shared" si="17"/>
        <v>0</v>
      </c>
      <c r="AZ751" s="139">
        <f>IF(BA751="",0,IFERROR(IF(VLOOKUP(BA751,BA$44:BA750,1,0)&gt;0,0,0),1))</f>
        <v>0</v>
      </c>
      <c r="BA751" s="140" t="str">
        <f>IF(DATOS!BT709=AW$45,DATOS!C709,"")</f>
        <v/>
      </c>
    </row>
    <row r="752" spans="51:53" x14ac:dyDescent="0.25">
      <c r="AY752" s="139">
        <f t="shared" si="17"/>
        <v>0</v>
      </c>
      <c r="AZ752" s="139">
        <f>IF(BA752="",0,IFERROR(IF(VLOOKUP(BA752,BA$44:BA751,1,0)&gt;0,0,0),1))</f>
        <v>0</v>
      </c>
      <c r="BA752" s="140" t="str">
        <f>IF(DATOS!BT710=AW$45,DATOS!C710,"")</f>
        <v/>
      </c>
    </row>
    <row r="753" spans="51:53" x14ac:dyDescent="0.25">
      <c r="AY753" s="139">
        <f t="shared" si="17"/>
        <v>0</v>
      </c>
      <c r="AZ753" s="139">
        <f>IF(BA753="",0,IFERROR(IF(VLOOKUP(BA753,BA$44:BA752,1,0)&gt;0,0,0),1))</f>
        <v>0</v>
      </c>
      <c r="BA753" s="140" t="str">
        <f>IF(DATOS!BT711=AW$45,DATOS!C711,"")</f>
        <v/>
      </c>
    </row>
    <row r="754" spans="51:53" x14ac:dyDescent="0.25">
      <c r="AY754" s="139">
        <f t="shared" si="17"/>
        <v>0</v>
      </c>
      <c r="AZ754" s="139">
        <f>IF(BA754="",0,IFERROR(IF(VLOOKUP(BA754,BA$44:BA753,1,0)&gt;0,0,0),1))</f>
        <v>0</v>
      </c>
      <c r="BA754" s="140" t="str">
        <f>IF(DATOS!BT712=AW$45,DATOS!C712,"")</f>
        <v/>
      </c>
    </row>
    <row r="755" spans="51:53" x14ac:dyDescent="0.25">
      <c r="AY755" s="139">
        <f t="shared" si="17"/>
        <v>0</v>
      </c>
      <c r="AZ755" s="139">
        <f>IF(BA755="",0,IFERROR(IF(VLOOKUP(BA755,BA$44:BA754,1,0)&gt;0,0,0),1))</f>
        <v>0</v>
      </c>
      <c r="BA755" s="140" t="str">
        <f>IF(DATOS!BT713=AW$45,DATOS!C713,"")</f>
        <v/>
      </c>
    </row>
    <row r="756" spans="51:53" x14ac:dyDescent="0.25">
      <c r="AY756" s="139">
        <f t="shared" si="17"/>
        <v>0</v>
      </c>
      <c r="AZ756" s="139">
        <f>IF(BA756="",0,IFERROR(IF(VLOOKUP(BA756,BA$44:BA755,1,0)&gt;0,0,0),1))</f>
        <v>0</v>
      </c>
      <c r="BA756" s="140" t="str">
        <f>IF(DATOS!BT714=AW$45,DATOS!C714,"")</f>
        <v/>
      </c>
    </row>
    <row r="757" spans="51:53" x14ac:dyDescent="0.25">
      <c r="AY757" s="139">
        <f t="shared" si="17"/>
        <v>0</v>
      </c>
      <c r="AZ757" s="139">
        <f>IF(BA757="",0,IFERROR(IF(VLOOKUP(BA757,BA$44:BA756,1,0)&gt;0,0,0),1))</f>
        <v>0</v>
      </c>
      <c r="BA757" s="140" t="str">
        <f>IF(DATOS!BT715=AW$45,DATOS!C715,"")</f>
        <v/>
      </c>
    </row>
    <row r="758" spans="51:53" x14ac:dyDescent="0.25">
      <c r="AY758" s="139">
        <f t="shared" si="17"/>
        <v>0</v>
      </c>
      <c r="AZ758" s="139">
        <f>IF(BA758="",0,IFERROR(IF(VLOOKUP(BA758,BA$44:BA757,1,0)&gt;0,0,0),1))</f>
        <v>0</v>
      </c>
      <c r="BA758" s="140" t="str">
        <f>IF(DATOS!BT716=AW$45,DATOS!C716,"")</f>
        <v/>
      </c>
    </row>
    <row r="759" spans="51:53" x14ac:dyDescent="0.25">
      <c r="AY759" s="139">
        <f t="shared" si="17"/>
        <v>0</v>
      </c>
      <c r="AZ759" s="139">
        <f>IF(BA759="",0,IFERROR(IF(VLOOKUP(BA759,BA$44:BA758,1,0)&gt;0,0,0),1))</f>
        <v>0</v>
      </c>
      <c r="BA759" s="140" t="str">
        <f>IF(DATOS!BT717=AW$45,DATOS!C717,"")</f>
        <v/>
      </c>
    </row>
    <row r="760" spans="51:53" x14ac:dyDescent="0.25">
      <c r="AY760" s="139">
        <f t="shared" si="17"/>
        <v>0</v>
      </c>
      <c r="AZ760" s="139">
        <f>IF(BA760="",0,IFERROR(IF(VLOOKUP(BA760,BA$44:BA759,1,0)&gt;0,0,0),1))</f>
        <v>0</v>
      </c>
      <c r="BA760" s="140" t="str">
        <f>IF(DATOS!BT718=AW$45,DATOS!C718,"")</f>
        <v/>
      </c>
    </row>
    <row r="761" spans="51:53" x14ac:dyDescent="0.25">
      <c r="AY761" s="139">
        <f t="shared" si="17"/>
        <v>0</v>
      </c>
      <c r="AZ761" s="139">
        <f>IF(BA761="",0,IFERROR(IF(VLOOKUP(BA761,BA$44:BA760,1,0)&gt;0,0,0),1))</f>
        <v>0</v>
      </c>
      <c r="BA761" s="140" t="str">
        <f>IF(DATOS!BT719=AW$45,DATOS!C719,"")</f>
        <v/>
      </c>
    </row>
    <row r="762" spans="51:53" x14ac:dyDescent="0.25">
      <c r="AY762" s="139">
        <f t="shared" si="17"/>
        <v>0</v>
      </c>
      <c r="AZ762" s="139">
        <f>IF(BA762="",0,IFERROR(IF(VLOOKUP(BA762,BA$44:BA761,1,0)&gt;0,0,0),1))</f>
        <v>0</v>
      </c>
      <c r="BA762" s="140" t="str">
        <f>IF(DATOS!BT720=AW$45,DATOS!C720,"")</f>
        <v/>
      </c>
    </row>
    <row r="763" spans="51:53" x14ac:dyDescent="0.25">
      <c r="AY763" s="139">
        <f t="shared" si="17"/>
        <v>0</v>
      </c>
      <c r="AZ763" s="139">
        <f>IF(BA763="",0,IFERROR(IF(VLOOKUP(BA763,BA$44:BA762,1,0)&gt;0,0,0),1))</f>
        <v>0</v>
      </c>
      <c r="BA763" s="140" t="str">
        <f>IF(DATOS!BT721=AW$45,DATOS!C721,"")</f>
        <v/>
      </c>
    </row>
    <row r="764" spans="51:53" x14ac:dyDescent="0.25">
      <c r="AY764" s="139">
        <f t="shared" si="17"/>
        <v>0</v>
      </c>
      <c r="AZ764" s="139">
        <f>IF(BA764="",0,IFERROR(IF(VLOOKUP(BA764,BA$44:BA763,1,0)&gt;0,0,0),1))</f>
        <v>0</v>
      </c>
      <c r="BA764" s="140" t="str">
        <f>IF(DATOS!BT722=AW$45,DATOS!C722,"")</f>
        <v/>
      </c>
    </row>
    <row r="765" spans="51:53" x14ac:dyDescent="0.25">
      <c r="AY765" s="139">
        <f t="shared" si="17"/>
        <v>0</v>
      </c>
      <c r="AZ765" s="139">
        <f>IF(BA765="",0,IFERROR(IF(VLOOKUP(BA765,BA$44:BA764,1,0)&gt;0,0,0),1))</f>
        <v>0</v>
      </c>
      <c r="BA765" s="140" t="str">
        <f>IF(DATOS!BT723=AW$45,DATOS!C723,"")</f>
        <v/>
      </c>
    </row>
    <row r="766" spans="51:53" x14ac:dyDescent="0.25">
      <c r="AY766" s="139">
        <f t="shared" si="17"/>
        <v>0</v>
      </c>
      <c r="AZ766" s="139">
        <f>IF(BA766="",0,IFERROR(IF(VLOOKUP(BA766,BA$44:BA765,1,0)&gt;0,0,0),1))</f>
        <v>0</v>
      </c>
      <c r="BA766" s="140" t="str">
        <f>IF(DATOS!BT724=AW$45,DATOS!C724,"")</f>
        <v/>
      </c>
    </row>
    <row r="767" spans="51:53" x14ac:dyDescent="0.25">
      <c r="AY767" s="139">
        <f t="shared" si="17"/>
        <v>0</v>
      </c>
      <c r="AZ767" s="139">
        <f>IF(BA767="",0,IFERROR(IF(VLOOKUP(BA767,BA$44:BA766,1,0)&gt;0,0,0),1))</f>
        <v>0</v>
      </c>
      <c r="BA767" s="140" t="str">
        <f>IF(DATOS!BT725=AW$45,DATOS!C725,"")</f>
        <v/>
      </c>
    </row>
    <row r="768" spans="51:53" x14ac:dyDescent="0.25">
      <c r="AY768" s="139">
        <f t="shared" si="17"/>
        <v>0</v>
      </c>
      <c r="AZ768" s="139">
        <f>IF(BA768="",0,IFERROR(IF(VLOOKUP(BA768,BA$44:BA767,1,0)&gt;0,0,0),1))</f>
        <v>0</v>
      </c>
      <c r="BA768" s="140" t="str">
        <f>IF(DATOS!BT726=AW$45,DATOS!C726,"")</f>
        <v/>
      </c>
    </row>
    <row r="769" spans="51:53" x14ac:dyDescent="0.25">
      <c r="AY769" s="139">
        <f t="shared" si="17"/>
        <v>0</v>
      </c>
      <c r="AZ769" s="139">
        <f>IF(BA769="",0,IFERROR(IF(VLOOKUP(BA769,BA$44:BA768,1,0)&gt;0,0,0),1))</f>
        <v>0</v>
      </c>
      <c r="BA769" s="140" t="str">
        <f>IF(DATOS!BT727=AW$45,DATOS!C727,"")</f>
        <v/>
      </c>
    </row>
    <row r="770" spans="51:53" x14ac:dyDescent="0.25">
      <c r="AY770" s="139">
        <f t="shared" si="17"/>
        <v>0</v>
      </c>
      <c r="AZ770" s="139">
        <f>IF(BA770="",0,IFERROR(IF(VLOOKUP(BA770,BA$44:BA769,1,0)&gt;0,0,0),1))</f>
        <v>0</v>
      </c>
      <c r="BA770" s="140" t="str">
        <f>IF(DATOS!BT728=AW$45,DATOS!C728,"")</f>
        <v/>
      </c>
    </row>
    <row r="771" spans="51:53" x14ac:dyDescent="0.25">
      <c r="AY771" s="139">
        <f t="shared" si="17"/>
        <v>0</v>
      </c>
      <c r="AZ771" s="139">
        <f>IF(BA771="",0,IFERROR(IF(VLOOKUP(BA771,BA$44:BA770,1,0)&gt;0,0,0),1))</f>
        <v>0</v>
      </c>
      <c r="BA771" s="140" t="str">
        <f>IF(DATOS!BT729=AW$45,DATOS!C729,"")</f>
        <v/>
      </c>
    </row>
    <row r="772" spans="51:53" x14ac:dyDescent="0.25">
      <c r="AY772" s="139">
        <f t="shared" si="17"/>
        <v>0</v>
      </c>
      <c r="AZ772" s="139">
        <f>IF(BA772="",0,IFERROR(IF(VLOOKUP(BA772,BA$44:BA771,1,0)&gt;0,0,0),1))</f>
        <v>0</v>
      </c>
      <c r="BA772" s="140" t="str">
        <f>IF(DATOS!BT730=AW$45,DATOS!C730,"")</f>
        <v/>
      </c>
    </row>
    <row r="773" spans="51:53" x14ac:dyDescent="0.25">
      <c r="AY773" s="139">
        <f t="shared" si="17"/>
        <v>0</v>
      </c>
      <c r="AZ773" s="139">
        <f>IF(BA773="",0,IFERROR(IF(VLOOKUP(BA773,BA$44:BA772,1,0)&gt;0,0,0),1))</f>
        <v>0</v>
      </c>
      <c r="BA773" s="140" t="str">
        <f>IF(DATOS!BT731=AW$45,DATOS!C731,"")</f>
        <v/>
      </c>
    </row>
    <row r="774" spans="51:53" x14ac:dyDescent="0.25">
      <c r="AY774" s="139">
        <f t="shared" si="17"/>
        <v>0</v>
      </c>
      <c r="AZ774" s="139">
        <f>IF(BA774="",0,IFERROR(IF(VLOOKUP(BA774,BA$44:BA773,1,0)&gt;0,0,0),1))</f>
        <v>0</v>
      </c>
      <c r="BA774" s="140" t="str">
        <f>IF(DATOS!BT732=AW$45,DATOS!C732,"")</f>
        <v/>
      </c>
    </row>
    <row r="775" spans="51:53" x14ac:dyDescent="0.25">
      <c r="AY775" s="139">
        <f t="shared" si="17"/>
        <v>0</v>
      </c>
      <c r="AZ775" s="139">
        <f>IF(BA775="",0,IFERROR(IF(VLOOKUP(BA775,BA$44:BA774,1,0)&gt;0,0,0),1))</f>
        <v>0</v>
      </c>
      <c r="BA775" s="140" t="str">
        <f>IF(DATOS!BT733=AW$45,DATOS!C733,"")</f>
        <v/>
      </c>
    </row>
    <row r="776" spans="51:53" x14ac:dyDescent="0.25">
      <c r="AY776" s="139">
        <f t="shared" si="17"/>
        <v>0</v>
      </c>
      <c r="AZ776" s="139">
        <f>IF(BA776="",0,IFERROR(IF(VLOOKUP(BA776,BA$44:BA775,1,0)&gt;0,0,0),1))</f>
        <v>0</v>
      </c>
      <c r="BA776" s="140" t="str">
        <f>IF(DATOS!BT734=AW$45,DATOS!C734,"")</f>
        <v/>
      </c>
    </row>
    <row r="777" spans="51:53" x14ac:dyDescent="0.25">
      <c r="AY777" s="139">
        <f t="shared" si="17"/>
        <v>0</v>
      </c>
      <c r="AZ777" s="139">
        <f>IF(BA777="",0,IFERROR(IF(VLOOKUP(BA777,BA$44:BA776,1,0)&gt;0,0,0),1))</f>
        <v>0</v>
      </c>
      <c r="BA777" s="140" t="str">
        <f>IF(DATOS!BT735=AW$45,DATOS!C735,"")</f>
        <v/>
      </c>
    </row>
    <row r="778" spans="51:53" x14ac:dyDescent="0.25">
      <c r="AY778" s="139">
        <f t="shared" si="17"/>
        <v>0</v>
      </c>
      <c r="AZ778" s="139">
        <f>IF(BA778="",0,IFERROR(IF(VLOOKUP(BA778,BA$44:BA777,1,0)&gt;0,0,0),1))</f>
        <v>0</v>
      </c>
      <c r="BA778" s="140" t="str">
        <f>IF(DATOS!BT736=AW$45,DATOS!C736,"")</f>
        <v/>
      </c>
    </row>
    <row r="779" spans="51:53" x14ac:dyDescent="0.25">
      <c r="AY779" s="139">
        <f t="shared" si="17"/>
        <v>0</v>
      </c>
      <c r="AZ779" s="139">
        <f>IF(BA779="",0,IFERROR(IF(VLOOKUP(BA779,BA$44:BA778,1,0)&gt;0,0,0),1))</f>
        <v>0</v>
      </c>
      <c r="BA779" s="140" t="str">
        <f>IF(DATOS!BT737=AW$45,DATOS!C737,"")</f>
        <v/>
      </c>
    </row>
    <row r="780" spans="51:53" x14ac:dyDescent="0.25">
      <c r="AY780" s="139">
        <f t="shared" si="17"/>
        <v>0</v>
      </c>
      <c r="AZ780" s="139">
        <f>IF(BA780="",0,IFERROR(IF(VLOOKUP(BA780,BA$44:BA779,1,0)&gt;0,0,0),1))</f>
        <v>0</v>
      </c>
      <c r="BA780" s="140" t="str">
        <f>IF(DATOS!BT738=AW$45,DATOS!C738,"")</f>
        <v/>
      </c>
    </row>
    <row r="781" spans="51:53" x14ac:dyDescent="0.25">
      <c r="AY781" s="139">
        <f t="shared" si="17"/>
        <v>0</v>
      </c>
      <c r="AZ781" s="139">
        <f>IF(BA781="",0,IFERROR(IF(VLOOKUP(BA781,BA$44:BA780,1,0)&gt;0,0,0),1))</f>
        <v>0</v>
      </c>
      <c r="BA781" s="140" t="str">
        <f>IF(DATOS!BT739=AW$45,DATOS!C739,"")</f>
        <v/>
      </c>
    </row>
    <row r="782" spans="51:53" x14ac:dyDescent="0.25">
      <c r="AY782" s="139">
        <f t="shared" si="17"/>
        <v>0</v>
      </c>
      <c r="AZ782" s="139">
        <f>IF(BA782="",0,IFERROR(IF(VLOOKUP(BA782,BA$44:BA781,1,0)&gt;0,0,0),1))</f>
        <v>0</v>
      </c>
      <c r="BA782" s="140" t="str">
        <f>IF(DATOS!BT740=AW$45,DATOS!C740,"")</f>
        <v/>
      </c>
    </row>
    <row r="783" spans="51:53" x14ac:dyDescent="0.25">
      <c r="AY783" s="139">
        <f t="shared" si="17"/>
        <v>0</v>
      </c>
      <c r="AZ783" s="139">
        <f>IF(BA783="",0,IFERROR(IF(VLOOKUP(BA783,BA$44:BA782,1,0)&gt;0,0,0),1))</f>
        <v>0</v>
      </c>
      <c r="BA783" s="140" t="str">
        <f>IF(DATOS!BT741=AW$45,DATOS!C741,"")</f>
        <v/>
      </c>
    </row>
    <row r="784" spans="51:53" x14ac:dyDescent="0.25">
      <c r="AY784" s="139">
        <f t="shared" si="17"/>
        <v>0</v>
      </c>
      <c r="AZ784" s="139">
        <f>IF(BA784="",0,IFERROR(IF(VLOOKUP(BA784,BA$44:BA783,1,0)&gt;0,0,0),1))</f>
        <v>0</v>
      </c>
      <c r="BA784" s="140" t="str">
        <f>IF(DATOS!BT742=AW$45,DATOS!C742,"")</f>
        <v/>
      </c>
    </row>
    <row r="785" spans="51:53" x14ac:dyDescent="0.25">
      <c r="AY785" s="139">
        <f t="shared" si="17"/>
        <v>0</v>
      </c>
      <c r="AZ785" s="139">
        <f>IF(BA785="",0,IFERROR(IF(VLOOKUP(BA785,BA$44:BA784,1,0)&gt;0,0,0),1))</f>
        <v>0</v>
      </c>
      <c r="BA785" s="140" t="str">
        <f>IF(DATOS!BT743=AW$45,DATOS!C743,"")</f>
        <v/>
      </c>
    </row>
    <row r="786" spans="51:53" x14ac:dyDescent="0.25">
      <c r="AY786" s="139">
        <f t="shared" si="17"/>
        <v>0</v>
      </c>
      <c r="AZ786" s="139">
        <f>IF(BA786="",0,IFERROR(IF(VLOOKUP(BA786,BA$44:BA785,1,0)&gt;0,0,0),1))</f>
        <v>0</v>
      </c>
      <c r="BA786" s="140" t="str">
        <f>IF(DATOS!BT744=AW$45,DATOS!C744,"")</f>
        <v/>
      </c>
    </row>
    <row r="787" spans="51:53" x14ac:dyDescent="0.25">
      <c r="AY787" s="139">
        <f t="shared" si="17"/>
        <v>0</v>
      </c>
      <c r="AZ787" s="139">
        <f>IF(BA787="",0,IFERROR(IF(VLOOKUP(BA787,BA$44:BA786,1,0)&gt;0,0,0),1))</f>
        <v>0</v>
      </c>
      <c r="BA787" s="140" t="str">
        <f>IF(DATOS!BT745=AW$45,DATOS!C745,"")</f>
        <v/>
      </c>
    </row>
    <row r="788" spans="51:53" x14ac:dyDescent="0.25">
      <c r="AY788" s="139">
        <f t="shared" si="17"/>
        <v>0</v>
      </c>
      <c r="AZ788" s="139">
        <f>IF(BA788="",0,IFERROR(IF(VLOOKUP(BA788,BA$44:BA787,1,0)&gt;0,0,0),1))</f>
        <v>0</v>
      </c>
      <c r="BA788" s="140" t="str">
        <f>IF(DATOS!BT746=AW$45,DATOS!C746,"")</f>
        <v/>
      </c>
    </row>
    <row r="789" spans="51:53" x14ac:dyDescent="0.25">
      <c r="AY789" s="139">
        <f t="shared" si="17"/>
        <v>0</v>
      </c>
      <c r="AZ789" s="139">
        <f>IF(BA789="",0,IFERROR(IF(VLOOKUP(BA789,BA$44:BA788,1,0)&gt;0,0,0),1))</f>
        <v>0</v>
      </c>
      <c r="BA789" s="140" t="str">
        <f>IF(DATOS!BT747=AW$45,DATOS!C747,"")</f>
        <v/>
      </c>
    </row>
    <row r="790" spans="51:53" x14ac:dyDescent="0.25">
      <c r="AY790" s="139">
        <f t="shared" si="17"/>
        <v>0</v>
      </c>
      <c r="AZ790" s="139">
        <f>IF(BA790="",0,IFERROR(IF(VLOOKUP(BA790,BA$44:BA789,1,0)&gt;0,0,0),1))</f>
        <v>0</v>
      </c>
      <c r="BA790" s="140" t="str">
        <f>IF(DATOS!BT748=AW$45,DATOS!C748,"")</f>
        <v/>
      </c>
    </row>
    <row r="791" spans="51:53" x14ac:dyDescent="0.25">
      <c r="AY791" s="139">
        <f t="shared" si="17"/>
        <v>0</v>
      </c>
      <c r="AZ791" s="139">
        <f>IF(BA791="",0,IFERROR(IF(VLOOKUP(BA791,BA$44:BA790,1,0)&gt;0,0,0),1))</f>
        <v>0</v>
      </c>
      <c r="BA791" s="140" t="str">
        <f>IF(DATOS!BT749=AW$45,DATOS!C749,"")</f>
        <v/>
      </c>
    </row>
    <row r="792" spans="51:53" x14ac:dyDescent="0.25">
      <c r="AY792" s="139">
        <f t="shared" si="17"/>
        <v>0</v>
      </c>
      <c r="AZ792" s="139">
        <f>IF(BA792="",0,IFERROR(IF(VLOOKUP(BA792,BA$44:BA791,1,0)&gt;0,0,0),1))</f>
        <v>0</v>
      </c>
      <c r="BA792" s="140" t="str">
        <f>IF(DATOS!BT750=AW$45,DATOS!C750,"")</f>
        <v/>
      </c>
    </row>
    <row r="793" spans="51:53" x14ac:dyDescent="0.25">
      <c r="AY793" s="139">
        <f t="shared" si="17"/>
        <v>0</v>
      </c>
      <c r="AZ793" s="139">
        <f>IF(BA793="",0,IFERROR(IF(VLOOKUP(BA793,BA$44:BA792,1,0)&gt;0,0,0),1))</f>
        <v>0</v>
      </c>
      <c r="BA793" s="140" t="str">
        <f>IF(DATOS!BT751=AW$45,DATOS!C751,"")</f>
        <v/>
      </c>
    </row>
    <row r="794" spans="51:53" x14ac:dyDescent="0.25">
      <c r="AY794" s="139">
        <f t="shared" si="17"/>
        <v>0</v>
      </c>
      <c r="AZ794" s="139">
        <f>IF(BA794="",0,IFERROR(IF(VLOOKUP(BA794,BA$44:BA793,1,0)&gt;0,0,0),1))</f>
        <v>0</v>
      </c>
      <c r="BA794" s="140" t="str">
        <f>IF(DATOS!BT752=AW$45,DATOS!C752,"")</f>
        <v/>
      </c>
    </row>
    <row r="795" spans="51:53" x14ac:dyDescent="0.25">
      <c r="AY795" s="139">
        <f t="shared" si="17"/>
        <v>0</v>
      </c>
      <c r="AZ795" s="139">
        <f>IF(BA795="",0,IFERROR(IF(VLOOKUP(BA795,BA$44:BA794,1,0)&gt;0,0,0),1))</f>
        <v>0</v>
      </c>
      <c r="BA795" s="140" t="str">
        <f>IF(DATOS!BT753=AW$45,DATOS!C753,"")</f>
        <v/>
      </c>
    </row>
    <row r="796" spans="51:53" x14ac:dyDescent="0.25">
      <c r="AY796" s="139">
        <f t="shared" si="17"/>
        <v>0</v>
      </c>
      <c r="AZ796" s="139">
        <f>IF(BA796="",0,IFERROR(IF(VLOOKUP(BA796,BA$44:BA795,1,0)&gt;0,0,0),1))</f>
        <v>0</v>
      </c>
      <c r="BA796" s="140" t="str">
        <f>IF(DATOS!BT754=AW$45,DATOS!C754,"")</f>
        <v/>
      </c>
    </row>
    <row r="797" spans="51:53" x14ac:dyDescent="0.25">
      <c r="AY797" s="139">
        <f t="shared" si="17"/>
        <v>0</v>
      </c>
      <c r="AZ797" s="139">
        <f>IF(BA797="",0,IFERROR(IF(VLOOKUP(BA797,BA$44:BA796,1,0)&gt;0,0,0),1))</f>
        <v>0</v>
      </c>
      <c r="BA797" s="140" t="str">
        <f>IF(DATOS!BT755=AW$45,DATOS!C755,"")</f>
        <v/>
      </c>
    </row>
    <row r="798" spans="51:53" x14ac:dyDescent="0.25">
      <c r="AY798" s="139">
        <f t="shared" si="17"/>
        <v>0</v>
      </c>
      <c r="AZ798" s="139">
        <f>IF(BA798="",0,IFERROR(IF(VLOOKUP(BA798,BA$44:BA797,1,0)&gt;0,0,0),1))</f>
        <v>0</v>
      </c>
      <c r="BA798" s="140" t="str">
        <f>IF(DATOS!BT756=AW$45,DATOS!C756,"")</f>
        <v/>
      </c>
    </row>
    <row r="799" spans="51:53" x14ac:dyDescent="0.25">
      <c r="AY799" s="139">
        <f t="shared" si="17"/>
        <v>0</v>
      </c>
      <c r="AZ799" s="139">
        <f>IF(BA799="",0,IFERROR(IF(VLOOKUP(BA799,BA$44:BA798,1,0)&gt;0,0,0),1))</f>
        <v>0</v>
      </c>
      <c r="BA799" s="140" t="str">
        <f>IF(DATOS!BT757=AW$45,DATOS!C757,"")</f>
        <v/>
      </c>
    </row>
    <row r="800" spans="51:53" x14ac:dyDescent="0.25">
      <c r="AY800" s="139">
        <f t="shared" si="17"/>
        <v>0</v>
      </c>
      <c r="AZ800" s="139">
        <f>IF(BA800="",0,IFERROR(IF(VLOOKUP(BA800,BA$44:BA799,1,0)&gt;0,0,0),1))</f>
        <v>0</v>
      </c>
      <c r="BA800" s="140" t="str">
        <f>IF(DATOS!BT758=AW$45,DATOS!C758,"")</f>
        <v/>
      </c>
    </row>
    <row r="801" spans="51:53" x14ac:dyDescent="0.25">
      <c r="AY801" s="139">
        <f t="shared" si="17"/>
        <v>0</v>
      </c>
      <c r="AZ801" s="139">
        <f>IF(BA801="",0,IFERROR(IF(VLOOKUP(BA801,BA$44:BA800,1,0)&gt;0,0,0),1))</f>
        <v>0</v>
      </c>
      <c r="BA801" s="140" t="str">
        <f>IF(DATOS!BT759=AW$45,DATOS!C759,"")</f>
        <v/>
      </c>
    </row>
    <row r="802" spans="51:53" x14ac:dyDescent="0.25">
      <c r="AY802" s="139">
        <f t="shared" si="17"/>
        <v>0</v>
      </c>
      <c r="AZ802" s="139">
        <f>IF(BA802="",0,IFERROR(IF(VLOOKUP(BA802,BA$44:BA801,1,0)&gt;0,0,0),1))</f>
        <v>0</v>
      </c>
      <c r="BA802" s="140" t="str">
        <f>IF(DATOS!BT760=AW$45,DATOS!C760,"")</f>
        <v/>
      </c>
    </row>
    <row r="803" spans="51:53" x14ac:dyDescent="0.25">
      <c r="AY803" s="139">
        <f t="shared" si="17"/>
        <v>0</v>
      </c>
      <c r="AZ803" s="139">
        <f>IF(BA803="",0,IFERROR(IF(VLOOKUP(BA803,BA$44:BA802,1,0)&gt;0,0,0),1))</f>
        <v>0</v>
      </c>
      <c r="BA803" s="140" t="str">
        <f>IF(DATOS!BT761=AW$45,DATOS!C761,"")</f>
        <v/>
      </c>
    </row>
    <row r="804" spans="51:53" x14ac:dyDescent="0.25">
      <c r="AY804" s="139">
        <f t="shared" si="17"/>
        <v>0</v>
      </c>
      <c r="AZ804" s="139">
        <f>IF(BA804="",0,IFERROR(IF(VLOOKUP(BA804,BA$44:BA803,1,0)&gt;0,0,0),1))</f>
        <v>0</v>
      </c>
      <c r="BA804" s="140" t="str">
        <f>IF(DATOS!BT762=AW$45,DATOS!C762,"")</f>
        <v/>
      </c>
    </row>
    <row r="805" spans="51:53" x14ac:dyDescent="0.25">
      <c r="AY805" s="139">
        <f t="shared" si="17"/>
        <v>0</v>
      </c>
      <c r="AZ805" s="139">
        <f>IF(BA805="",0,IFERROR(IF(VLOOKUP(BA805,BA$44:BA804,1,0)&gt;0,0,0),1))</f>
        <v>0</v>
      </c>
      <c r="BA805" s="140" t="str">
        <f>IF(DATOS!BT763=AW$45,DATOS!C763,"")</f>
        <v/>
      </c>
    </row>
    <row r="806" spans="51:53" x14ac:dyDescent="0.25">
      <c r="AY806" s="139">
        <f t="shared" si="17"/>
        <v>0</v>
      </c>
      <c r="AZ806" s="139">
        <f>IF(BA806="",0,IFERROR(IF(VLOOKUP(BA806,BA$44:BA805,1,0)&gt;0,0,0),1))</f>
        <v>0</v>
      </c>
      <c r="BA806" s="140" t="str">
        <f>IF(DATOS!BT764=AW$45,DATOS!C764,"")</f>
        <v/>
      </c>
    </row>
    <row r="807" spans="51:53" x14ac:dyDescent="0.25">
      <c r="AY807" s="139">
        <f t="shared" si="17"/>
        <v>0</v>
      </c>
      <c r="AZ807" s="139">
        <f>IF(BA807="",0,IFERROR(IF(VLOOKUP(BA807,BA$44:BA806,1,0)&gt;0,0,0),1))</f>
        <v>0</v>
      </c>
      <c r="BA807" s="140" t="str">
        <f>IF(DATOS!BT765=AW$45,DATOS!C765,"")</f>
        <v/>
      </c>
    </row>
    <row r="808" spans="51:53" x14ac:dyDescent="0.25">
      <c r="AY808" s="139">
        <f t="shared" si="17"/>
        <v>0</v>
      </c>
      <c r="AZ808" s="139">
        <f>IF(BA808="",0,IFERROR(IF(VLOOKUP(BA808,BA$44:BA807,1,0)&gt;0,0,0),1))</f>
        <v>0</v>
      </c>
      <c r="BA808" s="140" t="str">
        <f>IF(DATOS!BT766=AW$45,DATOS!C766,"")</f>
        <v/>
      </c>
    </row>
    <row r="809" spans="51:53" x14ac:dyDescent="0.25">
      <c r="AY809" s="139">
        <f t="shared" si="17"/>
        <v>0</v>
      </c>
      <c r="AZ809" s="139">
        <f>IF(BA809="",0,IFERROR(IF(VLOOKUP(BA809,BA$44:BA808,1,0)&gt;0,0,0),1))</f>
        <v>0</v>
      </c>
      <c r="BA809" s="140" t="str">
        <f>IF(DATOS!BT767=AW$45,DATOS!C767,"")</f>
        <v/>
      </c>
    </row>
    <row r="810" spans="51:53" x14ac:dyDescent="0.25">
      <c r="AY810" s="139">
        <f t="shared" si="17"/>
        <v>0</v>
      </c>
      <c r="AZ810" s="139">
        <f>IF(BA810="",0,IFERROR(IF(VLOOKUP(BA810,BA$44:BA809,1,0)&gt;0,0,0),1))</f>
        <v>0</v>
      </c>
      <c r="BA810" s="140" t="str">
        <f>IF(DATOS!BT768=AW$45,DATOS!C768,"")</f>
        <v/>
      </c>
    </row>
    <row r="811" spans="51:53" x14ac:dyDescent="0.25">
      <c r="AY811" s="139">
        <f t="shared" si="17"/>
        <v>0</v>
      </c>
      <c r="AZ811" s="139">
        <f>IF(BA811="",0,IFERROR(IF(VLOOKUP(BA811,BA$44:BA810,1,0)&gt;0,0,0),1))</f>
        <v>0</v>
      </c>
      <c r="BA811" s="140" t="str">
        <f>IF(DATOS!BT769=AW$45,DATOS!C769,"")</f>
        <v/>
      </c>
    </row>
    <row r="812" spans="51:53" x14ac:dyDescent="0.25">
      <c r="AY812" s="139">
        <f t="shared" ref="AY812:AY875" si="18">AY811+AZ812</f>
        <v>0</v>
      </c>
      <c r="AZ812" s="139">
        <f>IF(BA812="",0,IFERROR(IF(VLOOKUP(BA812,BA$44:BA811,1,0)&gt;0,0,0),1))</f>
        <v>0</v>
      </c>
      <c r="BA812" s="140" t="str">
        <f>IF(DATOS!BT770=AW$45,DATOS!C770,"")</f>
        <v/>
      </c>
    </row>
    <row r="813" spans="51:53" x14ac:dyDescent="0.25">
      <c r="AY813" s="139">
        <f t="shared" si="18"/>
        <v>0</v>
      </c>
      <c r="AZ813" s="139">
        <f>IF(BA813="",0,IFERROR(IF(VLOOKUP(BA813,BA$44:BA812,1,0)&gt;0,0,0),1))</f>
        <v>0</v>
      </c>
      <c r="BA813" s="140" t="str">
        <f>IF(DATOS!BT771=AW$45,DATOS!C771,"")</f>
        <v/>
      </c>
    </row>
    <row r="814" spans="51:53" x14ac:dyDescent="0.25">
      <c r="AY814" s="139">
        <f t="shared" si="18"/>
        <v>0</v>
      </c>
      <c r="AZ814" s="139">
        <f>IF(BA814="",0,IFERROR(IF(VLOOKUP(BA814,BA$44:BA813,1,0)&gt;0,0,0),1))</f>
        <v>0</v>
      </c>
      <c r="BA814" s="140" t="str">
        <f>IF(DATOS!BT772=AW$45,DATOS!C772,"")</f>
        <v/>
      </c>
    </row>
    <row r="815" spans="51:53" x14ac:dyDescent="0.25">
      <c r="AY815" s="139">
        <f t="shared" si="18"/>
        <v>0</v>
      </c>
      <c r="AZ815" s="139">
        <f>IF(BA815="",0,IFERROR(IF(VLOOKUP(BA815,BA$44:BA814,1,0)&gt;0,0,0),1))</f>
        <v>0</v>
      </c>
      <c r="BA815" s="140" t="str">
        <f>IF(DATOS!BT773=AW$45,DATOS!C773,"")</f>
        <v/>
      </c>
    </row>
    <row r="816" spans="51:53" x14ac:dyDescent="0.25">
      <c r="AY816" s="139">
        <f t="shared" si="18"/>
        <v>0</v>
      </c>
      <c r="AZ816" s="139">
        <f>IF(BA816="",0,IFERROR(IF(VLOOKUP(BA816,BA$44:BA815,1,0)&gt;0,0,0),1))</f>
        <v>0</v>
      </c>
      <c r="BA816" s="140" t="str">
        <f>IF(DATOS!BT774=AW$45,DATOS!C774,"")</f>
        <v/>
      </c>
    </row>
    <row r="817" spans="51:53" x14ac:dyDescent="0.25">
      <c r="AY817" s="139">
        <f t="shared" si="18"/>
        <v>0</v>
      </c>
      <c r="AZ817" s="139">
        <f>IF(BA817="",0,IFERROR(IF(VLOOKUP(BA817,BA$44:BA816,1,0)&gt;0,0,0),1))</f>
        <v>0</v>
      </c>
      <c r="BA817" s="140" t="str">
        <f>IF(DATOS!BT775=AW$45,DATOS!C775,"")</f>
        <v/>
      </c>
    </row>
    <row r="818" spans="51:53" x14ac:dyDescent="0.25">
      <c r="AY818" s="139">
        <f t="shared" si="18"/>
        <v>0</v>
      </c>
      <c r="AZ818" s="139">
        <f>IF(BA818="",0,IFERROR(IF(VLOOKUP(BA818,BA$44:BA817,1,0)&gt;0,0,0),1))</f>
        <v>0</v>
      </c>
      <c r="BA818" s="140" t="str">
        <f>IF(DATOS!BT776=AW$45,DATOS!C776,"")</f>
        <v/>
      </c>
    </row>
    <row r="819" spans="51:53" x14ac:dyDescent="0.25">
      <c r="AY819" s="139">
        <f t="shared" si="18"/>
        <v>0</v>
      </c>
      <c r="AZ819" s="139">
        <f>IF(BA819="",0,IFERROR(IF(VLOOKUP(BA819,BA$44:BA818,1,0)&gt;0,0,0),1))</f>
        <v>0</v>
      </c>
      <c r="BA819" s="140" t="str">
        <f>IF(DATOS!BT777=AW$45,DATOS!C777,"")</f>
        <v/>
      </c>
    </row>
    <row r="820" spans="51:53" x14ac:dyDescent="0.25">
      <c r="AY820" s="139">
        <f t="shared" si="18"/>
        <v>0</v>
      </c>
      <c r="AZ820" s="139">
        <f>IF(BA820="",0,IFERROR(IF(VLOOKUP(BA820,BA$44:BA819,1,0)&gt;0,0,0),1))</f>
        <v>0</v>
      </c>
      <c r="BA820" s="140" t="str">
        <f>IF(DATOS!BT778=AW$45,DATOS!C778,"")</f>
        <v/>
      </c>
    </row>
    <row r="821" spans="51:53" x14ac:dyDescent="0.25">
      <c r="AY821" s="139">
        <f t="shared" si="18"/>
        <v>0</v>
      </c>
      <c r="AZ821" s="139">
        <f>IF(BA821="",0,IFERROR(IF(VLOOKUP(BA821,BA$44:BA820,1,0)&gt;0,0,0),1))</f>
        <v>0</v>
      </c>
      <c r="BA821" s="140" t="str">
        <f>IF(DATOS!BT779=AW$45,DATOS!C779,"")</f>
        <v/>
      </c>
    </row>
    <row r="822" spans="51:53" x14ac:dyDescent="0.25">
      <c r="AY822" s="139">
        <f t="shared" si="18"/>
        <v>0</v>
      </c>
      <c r="AZ822" s="139">
        <f>IF(BA822="",0,IFERROR(IF(VLOOKUP(BA822,BA$44:BA821,1,0)&gt;0,0,0),1))</f>
        <v>0</v>
      </c>
      <c r="BA822" s="140" t="str">
        <f>IF(DATOS!BT780=AW$45,DATOS!C780,"")</f>
        <v/>
      </c>
    </row>
    <row r="823" spans="51:53" x14ac:dyDescent="0.25">
      <c r="AY823" s="139">
        <f t="shared" si="18"/>
        <v>0</v>
      </c>
      <c r="AZ823" s="139">
        <f>IF(BA823="",0,IFERROR(IF(VLOOKUP(BA823,BA$44:BA822,1,0)&gt;0,0,0),1))</f>
        <v>0</v>
      </c>
      <c r="BA823" s="140" t="str">
        <f>IF(DATOS!BT781=AW$45,DATOS!C781,"")</f>
        <v/>
      </c>
    </row>
    <row r="824" spans="51:53" x14ac:dyDescent="0.25">
      <c r="AY824" s="139">
        <f t="shared" si="18"/>
        <v>0</v>
      </c>
      <c r="AZ824" s="139">
        <f>IF(BA824="",0,IFERROR(IF(VLOOKUP(BA824,BA$44:BA823,1,0)&gt;0,0,0),1))</f>
        <v>0</v>
      </c>
      <c r="BA824" s="140" t="str">
        <f>IF(DATOS!BT782=AW$45,DATOS!C782,"")</f>
        <v/>
      </c>
    </row>
    <row r="825" spans="51:53" x14ac:dyDescent="0.25">
      <c r="AY825" s="139">
        <f t="shared" si="18"/>
        <v>0</v>
      </c>
      <c r="AZ825" s="139">
        <f>IF(BA825="",0,IFERROR(IF(VLOOKUP(BA825,BA$44:BA824,1,0)&gt;0,0,0),1))</f>
        <v>0</v>
      </c>
      <c r="BA825" s="140" t="str">
        <f>IF(DATOS!BT783=AW$45,DATOS!C783,"")</f>
        <v/>
      </c>
    </row>
    <row r="826" spans="51:53" x14ac:dyDescent="0.25">
      <c r="AY826" s="139">
        <f t="shared" si="18"/>
        <v>0</v>
      </c>
      <c r="AZ826" s="139">
        <f>IF(BA826="",0,IFERROR(IF(VLOOKUP(BA826,BA$44:BA825,1,0)&gt;0,0,0),1))</f>
        <v>0</v>
      </c>
      <c r="BA826" s="140" t="str">
        <f>IF(DATOS!BT784=AW$45,DATOS!C784,"")</f>
        <v/>
      </c>
    </row>
    <row r="827" spans="51:53" x14ac:dyDescent="0.25">
      <c r="AY827" s="139">
        <f t="shared" si="18"/>
        <v>0</v>
      </c>
      <c r="AZ827" s="139">
        <f>IF(BA827="",0,IFERROR(IF(VLOOKUP(BA827,BA$44:BA826,1,0)&gt;0,0,0),1))</f>
        <v>0</v>
      </c>
      <c r="BA827" s="140" t="str">
        <f>IF(DATOS!BT785=AW$45,DATOS!C785,"")</f>
        <v/>
      </c>
    </row>
    <row r="828" spans="51:53" x14ac:dyDescent="0.25">
      <c r="AY828" s="139">
        <f t="shared" si="18"/>
        <v>0</v>
      </c>
      <c r="AZ828" s="139">
        <f>IF(BA828="",0,IFERROR(IF(VLOOKUP(BA828,BA$44:BA827,1,0)&gt;0,0,0),1))</f>
        <v>0</v>
      </c>
      <c r="BA828" s="140" t="str">
        <f>IF(DATOS!BT786=AW$45,DATOS!C786,"")</f>
        <v/>
      </c>
    </row>
    <row r="829" spans="51:53" x14ac:dyDescent="0.25">
      <c r="AY829" s="139">
        <f t="shared" si="18"/>
        <v>0</v>
      </c>
      <c r="AZ829" s="139">
        <f>IF(BA829="",0,IFERROR(IF(VLOOKUP(BA829,BA$44:BA828,1,0)&gt;0,0,0),1))</f>
        <v>0</v>
      </c>
      <c r="BA829" s="140" t="str">
        <f>IF(DATOS!BT787=AW$45,DATOS!C787,"")</f>
        <v/>
      </c>
    </row>
    <row r="830" spans="51:53" x14ac:dyDescent="0.25">
      <c r="AY830" s="139">
        <f t="shared" si="18"/>
        <v>0</v>
      </c>
      <c r="AZ830" s="139">
        <f>IF(BA830="",0,IFERROR(IF(VLOOKUP(BA830,BA$44:BA829,1,0)&gt;0,0,0),1))</f>
        <v>0</v>
      </c>
      <c r="BA830" s="140" t="str">
        <f>IF(DATOS!BT788=AW$45,DATOS!C788,"")</f>
        <v/>
      </c>
    </row>
    <row r="831" spans="51:53" x14ac:dyDescent="0.25">
      <c r="AY831" s="139">
        <f t="shared" si="18"/>
        <v>0</v>
      </c>
      <c r="AZ831" s="139">
        <f>IF(BA831="",0,IFERROR(IF(VLOOKUP(BA831,BA$44:BA830,1,0)&gt;0,0,0),1))</f>
        <v>0</v>
      </c>
      <c r="BA831" s="140" t="str">
        <f>IF(DATOS!BT789=AW$45,DATOS!C789,"")</f>
        <v/>
      </c>
    </row>
    <row r="832" spans="51:53" x14ac:dyDescent="0.25">
      <c r="AY832" s="139">
        <f t="shared" si="18"/>
        <v>0</v>
      </c>
      <c r="AZ832" s="139">
        <f>IF(BA832="",0,IFERROR(IF(VLOOKUP(BA832,BA$44:BA831,1,0)&gt;0,0,0),1))</f>
        <v>0</v>
      </c>
      <c r="BA832" s="140" t="str">
        <f>IF(DATOS!BT790=AW$45,DATOS!C790,"")</f>
        <v/>
      </c>
    </row>
    <row r="833" spans="51:53" x14ac:dyDescent="0.25">
      <c r="AY833" s="139">
        <f t="shared" si="18"/>
        <v>0</v>
      </c>
      <c r="AZ833" s="139">
        <f>IF(BA833="",0,IFERROR(IF(VLOOKUP(BA833,BA$44:BA832,1,0)&gt;0,0,0),1))</f>
        <v>0</v>
      </c>
      <c r="BA833" s="140" t="str">
        <f>IF(DATOS!BT791=AW$45,DATOS!C791,"")</f>
        <v/>
      </c>
    </row>
    <row r="834" spans="51:53" x14ac:dyDescent="0.25">
      <c r="AY834" s="139">
        <f t="shared" si="18"/>
        <v>0</v>
      </c>
      <c r="AZ834" s="139">
        <f>IF(BA834="",0,IFERROR(IF(VLOOKUP(BA834,BA$44:BA833,1,0)&gt;0,0,0),1))</f>
        <v>0</v>
      </c>
      <c r="BA834" s="140" t="str">
        <f>IF(DATOS!BT792=AW$45,DATOS!C792,"")</f>
        <v/>
      </c>
    </row>
    <row r="835" spans="51:53" x14ac:dyDescent="0.25">
      <c r="AY835" s="139">
        <f t="shared" si="18"/>
        <v>0</v>
      </c>
      <c r="AZ835" s="139">
        <f>IF(BA835="",0,IFERROR(IF(VLOOKUP(BA835,BA$44:BA834,1,0)&gt;0,0,0),1))</f>
        <v>0</v>
      </c>
      <c r="BA835" s="140" t="str">
        <f>IF(DATOS!BT793=AW$45,DATOS!C793,"")</f>
        <v/>
      </c>
    </row>
    <row r="836" spans="51:53" x14ac:dyDescent="0.25">
      <c r="AY836" s="139">
        <f t="shared" si="18"/>
        <v>0</v>
      </c>
      <c r="AZ836" s="139">
        <f>IF(BA836="",0,IFERROR(IF(VLOOKUP(BA836,BA$44:BA835,1,0)&gt;0,0,0),1))</f>
        <v>0</v>
      </c>
      <c r="BA836" s="140" t="str">
        <f>IF(DATOS!BT794=AW$45,DATOS!C794,"")</f>
        <v/>
      </c>
    </row>
    <row r="837" spans="51:53" x14ac:dyDescent="0.25">
      <c r="AY837" s="139">
        <f t="shared" si="18"/>
        <v>0</v>
      </c>
      <c r="AZ837" s="139">
        <f>IF(BA837="",0,IFERROR(IF(VLOOKUP(BA837,BA$44:BA836,1,0)&gt;0,0,0),1))</f>
        <v>0</v>
      </c>
      <c r="BA837" s="140" t="str">
        <f>IF(DATOS!BT795=AW$45,DATOS!C795,"")</f>
        <v/>
      </c>
    </row>
    <row r="838" spans="51:53" x14ac:dyDescent="0.25">
      <c r="AY838" s="139">
        <f t="shared" si="18"/>
        <v>0</v>
      </c>
      <c r="AZ838" s="139">
        <f>IF(BA838="",0,IFERROR(IF(VLOOKUP(BA838,BA$44:BA837,1,0)&gt;0,0,0),1))</f>
        <v>0</v>
      </c>
      <c r="BA838" s="140" t="str">
        <f>IF(DATOS!BT796=AW$45,DATOS!C796,"")</f>
        <v/>
      </c>
    </row>
    <row r="839" spans="51:53" x14ac:dyDescent="0.25">
      <c r="AY839" s="139">
        <f t="shared" si="18"/>
        <v>0</v>
      </c>
      <c r="AZ839" s="139">
        <f>IF(BA839="",0,IFERROR(IF(VLOOKUP(BA839,BA$44:BA838,1,0)&gt;0,0,0),1))</f>
        <v>0</v>
      </c>
      <c r="BA839" s="140" t="str">
        <f>IF(DATOS!BT797=AW$45,DATOS!C797,"")</f>
        <v/>
      </c>
    </row>
    <row r="840" spans="51:53" x14ac:dyDescent="0.25">
      <c r="AY840" s="139">
        <f t="shared" si="18"/>
        <v>0</v>
      </c>
      <c r="AZ840" s="139">
        <f>IF(BA840="",0,IFERROR(IF(VLOOKUP(BA840,BA$44:BA839,1,0)&gt;0,0,0),1))</f>
        <v>0</v>
      </c>
      <c r="BA840" s="140" t="str">
        <f>IF(DATOS!BT798=AW$45,DATOS!C798,"")</f>
        <v/>
      </c>
    </row>
    <row r="841" spans="51:53" x14ac:dyDescent="0.25">
      <c r="AY841" s="139">
        <f t="shared" si="18"/>
        <v>0</v>
      </c>
      <c r="AZ841" s="139">
        <f>IF(BA841="",0,IFERROR(IF(VLOOKUP(BA841,BA$44:BA840,1,0)&gt;0,0,0),1))</f>
        <v>0</v>
      </c>
      <c r="BA841" s="140" t="str">
        <f>IF(DATOS!BT799=AW$45,DATOS!C799,"")</f>
        <v/>
      </c>
    </row>
    <row r="842" spans="51:53" x14ac:dyDescent="0.25">
      <c r="AY842" s="139">
        <f t="shared" si="18"/>
        <v>0</v>
      </c>
      <c r="AZ842" s="139">
        <f>IF(BA842="",0,IFERROR(IF(VLOOKUP(BA842,BA$44:BA841,1,0)&gt;0,0,0),1))</f>
        <v>0</v>
      </c>
      <c r="BA842" s="140" t="str">
        <f>IF(DATOS!BT800=AW$45,DATOS!C800,"")</f>
        <v/>
      </c>
    </row>
    <row r="843" spans="51:53" x14ac:dyDescent="0.25">
      <c r="AY843" s="139">
        <f t="shared" si="18"/>
        <v>0</v>
      </c>
      <c r="AZ843" s="139">
        <f>IF(BA843="",0,IFERROR(IF(VLOOKUP(BA843,BA$44:BA842,1,0)&gt;0,0,0),1))</f>
        <v>0</v>
      </c>
      <c r="BA843" s="140" t="str">
        <f>IF(DATOS!BT801=AW$45,DATOS!C801,"")</f>
        <v/>
      </c>
    </row>
    <row r="844" spans="51:53" x14ac:dyDescent="0.25">
      <c r="AY844" s="139">
        <f t="shared" si="18"/>
        <v>0</v>
      </c>
      <c r="AZ844" s="139">
        <f>IF(BA844="",0,IFERROR(IF(VLOOKUP(BA844,BA$44:BA843,1,0)&gt;0,0,0),1))</f>
        <v>0</v>
      </c>
      <c r="BA844" s="140" t="str">
        <f>IF(DATOS!BT802=AW$45,DATOS!C802,"")</f>
        <v/>
      </c>
    </row>
    <row r="845" spans="51:53" x14ac:dyDescent="0.25">
      <c r="AY845" s="139">
        <f t="shared" si="18"/>
        <v>0</v>
      </c>
      <c r="AZ845" s="139">
        <f>IF(BA845="",0,IFERROR(IF(VLOOKUP(BA845,BA$44:BA844,1,0)&gt;0,0,0),1))</f>
        <v>0</v>
      </c>
      <c r="BA845" s="140" t="str">
        <f>IF(DATOS!BT803=AW$45,DATOS!C803,"")</f>
        <v/>
      </c>
    </row>
    <row r="846" spans="51:53" x14ac:dyDescent="0.25">
      <c r="AY846" s="139">
        <f t="shared" si="18"/>
        <v>0</v>
      </c>
      <c r="AZ846" s="139">
        <f>IF(BA846="",0,IFERROR(IF(VLOOKUP(BA846,BA$44:BA845,1,0)&gt;0,0,0),1))</f>
        <v>0</v>
      </c>
      <c r="BA846" s="140" t="str">
        <f>IF(DATOS!BT804=AW$45,DATOS!C804,"")</f>
        <v/>
      </c>
    </row>
    <row r="847" spans="51:53" x14ac:dyDescent="0.25">
      <c r="AY847" s="139">
        <f t="shared" si="18"/>
        <v>0</v>
      </c>
      <c r="AZ847" s="139">
        <f>IF(BA847="",0,IFERROR(IF(VLOOKUP(BA847,BA$44:BA846,1,0)&gt;0,0,0),1))</f>
        <v>0</v>
      </c>
      <c r="BA847" s="140" t="str">
        <f>IF(DATOS!BT805=AW$45,DATOS!C805,"")</f>
        <v/>
      </c>
    </row>
    <row r="848" spans="51:53" x14ac:dyDescent="0.25">
      <c r="AY848" s="139">
        <f t="shared" si="18"/>
        <v>0</v>
      </c>
      <c r="AZ848" s="139">
        <f>IF(BA848="",0,IFERROR(IF(VLOOKUP(BA848,BA$44:BA847,1,0)&gt;0,0,0),1))</f>
        <v>0</v>
      </c>
      <c r="BA848" s="140" t="str">
        <f>IF(DATOS!BT806=AW$45,DATOS!C806,"")</f>
        <v/>
      </c>
    </row>
    <row r="849" spans="51:53" x14ac:dyDescent="0.25">
      <c r="AY849" s="139">
        <f t="shared" si="18"/>
        <v>0</v>
      </c>
      <c r="AZ849" s="139">
        <f>IF(BA849="",0,IFERROR(IF(VLOOKUP(BA849,BA$44:BA848,1,0)&gt;0,0,0),1))</f>
        <v>0</v>
      </c>
      <c r="BA849" s="140" t="str">
        <f>IF(DATOS!BT807=AW$45,DATOS!C807,"")</f>
        <v/>
      </c>
    </row>
    <row r="850" spans="51:53" x14ac:dyDescent="0.25">
      <c r="AY850" s="139">
        <f t="shared" si="18"/>
        <v>0</v>
      </c>
      <c r="AZ850" s="139">
        <f>IF(BA850="",0,IFERROR(IF(VLOOKUP(BA850,BA$44:BA849,1,0)&gt;0,0,0),1))</f>
        <v>0</v>
      </c>
      <c r="BA850" s="140" t="str">
        <f>IF(DATOS!BT808=AW$45,DATOS!C808,"")</f>
        <v/>
      </c>
    </row>
    <row r="851" spans="51:53" x14ac:dyDescent="0.25">
      <c r="AY851" s="139">
        <f t="shared" si="18"/>
        <v>0</v>
      </c>
      <c r="AZ851" s="139">
        <f>IF(BA851="",0,IFERROR(IF(VLOOKUP(BA851,BA$44:BA850,1,0)&gt;0,0,0),1))</f>
        <v>0</v>
      </c>
      <c r="BA851" s="140" t="str">
        <f>IF(DATOS!BT809=AW$45,DATOS!C809,"")</f>
        <v/>
      </c>
    </row>
    <row r="852" spans="51:53" x14ac:dyDescent="0.25">
      <c r="AY852" s="139">
        <f t="shared" si="18"/>
        <v>0</v>
      </c>
      <c r="AZ852" s="139">
        <f>IF(BA852="",0,IFERROR(IF(VLOOKUP(BA852,BA$44:BA851,1,0)&gt;0,0,0),1))</f>
        <v>0</v>
      </c>
      <c r="BA852" s="140" t="str">
        <f>IF(DATOS!BT810=AW$45,DATOS!C810,"")</f>
        <v/>
      </c>
    </row>
    <row r="853" spans="51:53" x14ac:dyDescent="0.25">
      <c r="AY853" s="139">
        <f t="shared" si="18"/>
        <v>0</v>
      </c>
      <c r="AZ853" s="139">
        <f>IF(BA853="",0,IFERROR(IF(VLOOKUP(BA853,BA$44:BA852,1,0)&gt;0,0,0),1))</f>
        <v>0</v>
      </c>
      <c r="BA853" s="140" t="str">
        <f>IF(DATOS!BT811=AW$45,DATOS!C811,"")</f>
        <v/>
      </c>
    </row>
    <row r="854" spans="51:53" x14ac:dyDescent="0.25">
      <c r="AY854" s="139">
        <f t="shared" si="18"/>
        <v>0</v>
      </c>
      <c r="AZ854" s="139">
        <f>IF(BA854="",0,IFERROR(IF(VLOOKUP(BA854,BA$44:BA853,1,0)&gt;0,0,0),1))</f>
        <v>0</v>
      </c>
      <c r="BA854" s="140" t="str">
        <f>IF(DATOS!BT812=AW$45,DATOS!C812,"")</f>
        <v/>
      </c>
    </row>
    <row r="855" spans="51:53" x14ac:dyDescent="0.25">
      <c r="AY855" s="139">
        <f t="shared" si="18"/>
        <v>0</v>
      </c>
      <c r="AZ855" s="139">
        <f>IF(BA855="",0,IFERROR(IF(VLOOKUP(BA855,BA$44:BA854,1,0)&gt;0,0,0),1))</f>
        <v>0</v>
      </c>
      <c r="BA855" s="140" t="str">
        <f>IF(DATOS!BT813=AW$45,DATOS!C813,"")</f>
        <v/>
      </c>
    </row>
    <row r="856" spans="51:53" x14ac:dyDescent="0.25">
      <c r="AY856" s="139">
        <f t="shared" si="18"/>
        <v>0</v>
      </c>
      <c r="AZ856" s="139">
        <f>IF(BA856="",0,IFERROR(IF(VLOOKUP(BA856,BA$44:BA855,1,0)&gt;0,0,0),1))</f>
        <v>0</v>
      </c>
      <c r="BA856" s="140" t="str">
        <f>IF(DATOS!BT814=AW$45,DATOS!C814,"")</f>
        <v/>
      </c>
    </row>
    <row r="857" spans="51:53" x14ac:dyDescent="0.25">
      <c r="AY857" s="139">
        <f t="shared" si="18"/>
        <v>0</v>
      </c>
      <c r="AZ857" s="139">
        <f>IF(BA857="",0,IFERROR(IF(VLOOKUP(BA857,BA$44:BA856,1,0)&gt;0,0,0),1))</f>
        <v>0</v>
      </c>
      <c r="BA857" s="140" t="str">
        <f>IF(DATOS!BT815=AW$45,DATOS!C815,"")</f>
        <v/>
      </c>
    </row>
    <row r="858" spans="51:53" x14ac:dyDescent="0.25">
      <c r="AY858" s="139">
        <f t="shared" si="18"/>
        <v>0</v>
      </c>
      <c r="AZ858" s="139">
        <f>IF(BA858="",0,IFERROR(IF(VLOOKUP(BA858,BA$44:BA857,1,0)&gt;0,0,0),1))</f>
        <v>0</v>
      </c>
      <c r="BA858" s="140" t="str">
        <f>IF(DATOS!BT816=AW$45,DATOS!C816,"")</f>
        <v/>
      </c>
    </row>
    <row r="859" spans="51:53" x14ac:dyDescent="0.25">
      <c r="AY859" s="139">
        <f t="shared" si="18"/>
        <v>0</v>
      </c>
      <c r="AZ859" s="139">
        <f>IF(BA859="",0,IFERROR(IF(VLOOKUP(BA859,BA$44:BA858,1,0)&gt;0,0,0),1))</f>
        <v>0</v>
      </c>
      <c r="BA859" s="140" t="str">
        <f>IF(DATOS!BT817=AW$45,DATOS!C817,"")</f>
        <v/>
      </c>
    </row>
    <row r="860" spans="51:53" x14ac:dyDescent="0.25">
      <c r="AY860" s="139">
        <f t="shared" si="18"/>
        <v>0</v>
      </c>
      <c r="AZ860" s="139">
        <f>IF(BA860="",0,IFERROR(IF(VLOOKUP(BA860,BA$44:BA859,1,0)&gt;0,0,0),1))</f>
        <v>0</v>
      </c>
      <c r="BA860" s="140" t="str">
        <f>IF(DATOS!BT818=AW$45,DATOS!C818,"")</f>
        <v/>
      </c>
    </row>
    <row r="861" spans="51:53" x14ac:dyDescent="0.25">
      <c r="AY861" s="139">
        <f t="shared" si="18"/>
        <v>0</v>
      </c>
      <c r="AZ861" s="139">
        <f>IF(BA861="",0,IFERROR(IF(VLOOKUP(BA861,BA$44:BA860,1,0)&gt;0,0,0),1))</f>
        <v>0</v>
      </c>
      <c r="BA861" s="140" t="str">
        <f>IF(DATOS!BT819=AW$45,DATOS!C819,"")</f>
        <v/>
      </c>
    </row>
    <row r="862" spans="51:53" x14ac:dyDescent="0.25">
      <c r="AY862" s="139">
        <f t="shared" si="18"/>
        <v>0</v>
      </c>
      <c r="AZ862" s="139">
        <f>IF(BA862="",0,IFERROR(IF(VLOOKUP(BA862,BA$44:BA861,1,0)&gt;0,0,0),1))</f>
        <v>0</v>
      </c>
      <c r="BA862" s="140" t="str">
        <f>IF(DATOS!BT820=AW$45,DATOS!C820,"")</f>
        <v/>
      </c>
    </row>
    <row r="863" spans="51:53" x14ac:dyDescent="0.25">
      <c r="AY863" s="139">
        <f t="shared" si="18"/>
        <v>0</v>
      </c>
      <c r="AZ863" s="139">
        <f>IF(BA863="",0,IFERROR(IF(VLOOKUP(BA863,BA$44:BA862,1,0)&gt;0,0,0),1))</f>
        <v>0</v>
      </c>
      <c r="BA863" s="140" t="str">
        <f>IF(DATOS!BT821=AW$45,DATOS!C821,"")</f>
        <v/>
      </c>
    </row>
    <row r="864" spans="51:53" x14ac:dyDescent="0.25">
      <c r="AY864" s="139">
        <f t="shared" si="18"/>
        <v>0</v>
      </c>
      <c r="AZ864" s="139">
        <f>IF(BA864="",0,IFERROR(IF(VLOOKUP(BA864,BA$44:BA863,1,0)&gt;0,0,0),1))</f>
        <v>0</v>
      </c>
      <c r="BA864" s="140" t="str">
        <f>IF(DATOS!BT822=AW$45,DATOS!C822,"")</f>
        <v/>
      </c>
    </row>
    <row r="865" spans="51:53" x14ac:dyDescent="0.25">
      <c r="AY865" s="139">
        <f t="shared" si="18"/>
        <v>0</v>
      </c>
      <c r="AZ865" s="139">
        <f>IF(BA865="",0,IFERROR(IF(VLOOKUP(BA865,BA$44:BA864,1,0)&gt;0,0,0),1))</f>
        <v>0</v>
      </c>
      <c r="BA865" s="140" t="str">
        <f>IF(DATOS!BT823=AW$45,DATOS!C823,"")</f>
        <v/>
      </c>
    </row>
    <row r="866" spans="51:53" x14ac:dyDescent="0.25">
      <c r="AY866" s="139">
        <f t="shared" si="18"/>
        <v>0</v>
      </c>
      <c r="AZ866" s="139">
        <f>IF(BA866="",0,IFERROR(IF(VLOOKUP(BA866,BA$44:BA865,1,0)&gt;0,0,0),1))</f>
        <v>0</v>
      </c>
      <c r="BA866" s="140" t="str">
        <f>IF(DATOS!BT824=AW$45,DATOS!C824,"")</f>
        <v/>
      </c>
    </row>
    <row r="867" spans="51:53" x14ac:dyDescent="0.25">
      <c r="AY867" s="139">
        <f t="shared" si="18"/>
        <v>0</v>
      </c>
      <c r="AZ867" s="139">
        <f>IF(BA867="",0,IFERROR(IF(VLOOKUP(BA867,BA$44:BA866,1,0)&gt;0,0,0),1))</f>
        <v>0</v>
      </c>
      <c r="BA867" s="140" t="str">
        <f>IF(DATOS!BT825=AW$45,DATOS!C825,"")</f>
        <v/>
      </c>
    </row>
    <row r="868" spans="51:53" x14ac:dyDescent="0.25">
      <c r="AY868" s="139">
        <f t="shared" si="18"/>
        <v>0</v>
      </c>
      <c r="AZ868" s="139">
        <f>IF(BA868="",0,IFERROR(IF(VLOOKUP(BA868,BA$44:BA867,1,0)&gt;0,0,0),1))</f>
        <v>0</v>
      </c>
      <c r="BA868" s="140" t="str">
        <f>IF(DATOS!BT826=AW$45,DATOS!C826,"")</f>
        <v/>
      </c>
    </row>
    <row r="869" spans="51:53" x14ac:dyDescent="0.25">
      <c r="AY869" s="139">
        <f t="shared" si="18"/>
        <v>0</v>
      </c>
      <c r="AZ869" s="139">
        <f>IF(BA869="",0,IFERROR(IF(VLOOKUP(BA869,BA$44:BA868,1,0)&gt;0,0,0),1))</f>
        <v>0</v>
      </c>
      <c r="BA869" s="140" t="str">
        <f>IF(DATOS!BT827=AW$45,DATOS!C827,"")</f>
        <v/>
      </c>
    </row>
    <row r="870" spans="51:53" x14ac:dyDescent="0.25">
      <c r="AY870" s="139">
        <f t="shared" si="18"/>
        <v>0</v>
      </c>
      <c r="AZ870" s="139">
        <f>IF(BA870="",0,IFERROR(IF(VLOOKUP(BA870,BA$44:BA869,1,0)&gt;0,0,0),1))</f>
        <v>0</v>
      </c>
      <c r="BA870" s="140" t="str">
        <f>IF(DATOS!BT828=AW$45,DATOS!C828,"")</f>
        <v/>
      </c>
    </row>
    <row r="871" spans="51:53" x14ac:dyDescent="0.25">
      <c r="AY871" s="139">
        <f t="shared" si="18"/>
        <v>0</v>
      </c>
      <c r="AZ871" s="139">
        <f>IF(BA871="",0,IFERROR(IF(VLOOKUP(BA871,BA$44:BA870,1,0)&gt;0,0,0),1))</f>
        <v>0</v>
      </c>
      <c r="BA871" s="140" t="str">
        <f>IF(DATOS!BT829=AW$45,DATOS!C829,"")</f>
        <v/>
      </c>
    </row>
    <row r="872" spans="51:53" x14ac:dyDescent="0.25">
      <c r="AY872" s="139">
        <f t="shared" si="18"/>
        <v>0</v>
      </c>
      <c r="AZ872" s="139">
        <f>IF(BA872="",0,IFERROR(IF(VLOOKUP(BA872,BA$44:BA871,1,0)&gt;0,0,0),1))</f>
        <v>0</v>
      </c>
      <c r="BA872" s="140" t="str">
        <f>IF(DATOS!BT830=AW$45,DATOS!C830,"")</f>
        <v/>
      </c>
    </row>
    <row r="873" spans="51:53" x14ac:dyDescent="0.25">
      <c r="AY873" s="139">
        <f t="shared" si="18"/>
        <v>0</v>
      </c>
      <c r="AZ873" s="139">
        <f>IF(BA873="",0,IFERROR(IF(VLOOKUP(BA873,BA$44:BA872,1,0)&gt;0,0,0),1))</f>
        <v>0</v>
      </c>
      <c r="BA873" s="140" t="str">
        <f>IF(DATOS!BT831=AW$45,DATOS!C831,"")</f>
        <v/>
      </c>
    </row>
    <row r="874" spans="51:53" x14ac:dyDescent="0.25">
      <c r="AY874" s="139">
        <f t="shared" si="18"/>
        <v>0</v>
      </c>
      <c r="AZ874" s="139">
        <f>IF(BA874="",0,IFERROR(IF(VLOOKUP(BA874,BA$44:BA873,1,0)&gt;0,0,0),1))</f>
        <v>0</v>
      </c>
      <c r="BA874" s="140" t="str">
        <f>IF(DATOS!BT832=AW$45,DATOS!C832,"")</f>
        <v/>
      </c>
    </row>
    <row r="875" spans="51:53" x14ac:dyDescent="0.25">
      <c r="AY875" s="139">
        <f t="shared" si="18"/>
        <v>0</v>
      </c>
      <c r="AZ875" s="139">
        <f>IF(BA875="",0,IFERROR(IF(VLOOKUP(BA875,BA$44:BA874,1,0)&gt;0,0,0),1))</f>
        <v>0</v>
      </c>
      <c r="BA875" s="140" t="str">
        <f>IF(DATOS!BT833=AW$45,DATOS!C833,"")</f>
        <v/>
      </c>
    </row>
    <row r="876" spans="51:53" x14ac:dyDescent="0.25">
      <c r="AY876" s="139">
        <f t="shared" ref="AY876:AY939" si="19">AY875+AZ876</f>
        <v>0</v>
      </c>
      <c r="AZ876" s="139">
        <f>IF(BA876="",0,IFERROR(IF(VLOOKUP(BA876,BA$44:BA875,1,0)&gt;0,0,0),1))</f>
        <v>0</v>
      </c>
      <c r="BA876" s="140" t="str">
        <f>IF(DATOS!BT834=AW$45,DATOS!C834,"")</f>
        <v/>
      </c>
    </row>
    <row r="877" spans="51:53" x14ac:dyDescent="0.25">
      <c r="AY877" s="139">
        <f t="shared" si="19"/>
        <v>0</v>
      </c>
      <c r="AZ877" s="139">
        <f>IF(BA877="",0,IFERROR(IF(VLOOKUP(BA877,BA$44:BA876,1,0)&gt;0,0,0),1))</f>
        <v>0</v>
      </c>
      <c r="BA877" s="140" t="str">
        <f>IF(DATOS!BT835=AW$45,DATOS!C835,"")</f>
        <v/>
      </c>
    </row>
    <row r="878" spans="51:53" x14ac:dyDescent="0.25">
      <c r="AY878" s="139">
        <f t="shared" si="19"/>
        <v>0</v>
      </c>
      <c r="AZ878" s="139">
        <f>IF(BA878="",0,IFERROR(IF(VLOOKUP(BA878,BA$44:BA877,1,0)&gt;0,0,0),1))</f>
        <v>0</v>
      </c>
      <c r="BA878" s="140" t="str">
        <f>IF(DATOS!BT836=AW$45,DATOS!C836,"")</f>
        <v/>
      </c>
    </row>
    <row r="879" spans="51:53" x14ac:dyDescent="0.25">
      <c r="AY879" s="139">
        <f t="shared" si="19"/>
        <v>0</v>
      </c>
      <c r="AZ879" s="139">
        <f>IF(BA879="",0,IFERROR(IF(VLOOKUP(BA879,BA$44:BA878,1,0)&gt;0,0,0),1))</f>
        <v>0</v>
      </c>
      <c r="BA879" s="140" t="str">
        <f>IF(DATOS!BT837=AW$45,DATOS!C837,"")</f>
        <v/>
      </c>
    </row>
    <row r="880" spans="51:53" x14ac:dyDescent="0.25">
      <c r="AY880" s="139">
        <f t="shared" si="19"/>
        <v>0</v>
      </c>
      <c r="AZ880" s="139">
        <f>IF(BA880="",0,IFERROR(IF(VLOOKUP(BA880,BA$44:BA879,1,0)&gt;0,0,0),1))</f>
        <v>0</v>
      </c>
      <c r="BA880" s="140" t="str">
        <f>IF(DATOS!BT838=AW$45,DATOS!C838,"")</f>
        <v/>
      </c>
    </row>
    <row r="881" spans="51:53" x14ac:dyDescent="0.25">
      <c r="AY881" s="139">
        <f t="shared" si="19"/>
        <v>0</v>
      </c>
      <c r="AZ881" s="139">
        <f>IF(BA881="",0,IFERROR(IF(VLOOKUP(BA881,BA$44:BA880,1,0)&gt;0,0,0),1))</f>
        <v>0</v>
      </c>
      <c r="BA881" s="140" t="str">
        <f>IF(DATOS!BT839=AW$45,DATOS!C839,"")</f>
        <v/>
      </c>
    </row>
    <row r="882" spans="51:53" x14ac:dyDescent="0.25">
      <c r="AY882" s="139">
        <f t="shared" si="19"/>
        <v>0</v>
      </c>
      <c r="AZ882" s="139">
        <f>IF(BA882="",0,IFERROR(IF(VLOOKUP(BA882,BA$44:BA881,1,0)&gt;0,0,0),1))</f>
        <v>0</v>
      </c>
      <c r="BA882" s="140" t="str">
        <f>IF(DATOS!BT840=AW$45,DATOS!C840,"")</f>
        <v/>
      </c>
    </row>
    <row r="883" spans="51:53" x14ac:dyDescent="0.25">
      <c r="AY883" s="139">
        <f t="shared" si="19"/>
        <v>0</v>
      </c>
      <c r="AZ883" s="139">
        <f>IF(BA883="",0,IFERROR(IF(VLOOKUP(BA883,BA$44:BA882,1,0)&gt;0,0,0),1))</f>
        <v>0</v>
      </c>
      <c r="BA883" s="140" t="str">
        <f>IF(DATOS!BT841=AW$45,DATOS!C841,"")</f>
        <v/>
      </c>
    </row>
    <row r="884" spans="51:53" x14ac:dyDescent="0.25">
      <c r="AY884" s="139">
        <f t="shared" si="19"/>
        <v>0</v>
      </c>
      <c r="AZ884" s="139">
        <f>IF(BA884="",0,IFERROR(IF(VLOOKUP(BA884,BA$44:BA883,1,0)&gt;0,0,0),1))</f>
        <v>0</v>
      </c>
      <c r="BA884" s="140" t="str">
        <f>IF(DATOS!BT842=AW$45,DATOS!C842,"")</f>
        <v/>
      </c>
    </row>
    <row r="885" spans="51:53" x14ac:dyDescent="0.25">
      <c r="AY885" s="139">
        <f t="shared" si="19"/>
        <v>0</v>
      </c>
      <c r="AZ885" s="139">
        <f>IF(BA885="",0,IFERROR(IF(VLOOKUP(BA885,BA$44:BA884,1,0)&gt;0,0,0),1))</f>
        <v>0</v>
      </c>
      <c r="BA885" s="140" t="str">
        <f>IF(DATOS!BT843=AW$45,DATOS!C843,"")</f>
        <v/>
      </c>
    </row>
    <row r="886" spans="51:53" x14ac:dyDescent="0.25">
      <c r="AY886" s="139">
        <f t="shared" si="19"/>
        <v>0</v>
      </c>
      <c r="AZ886" s="139">
        <f>IF(BA886="",0,IFERROR(IF(VLOOKUP(BA886,BA$44:BA885,1,0)&gt;0,0,0),1))</f>
        <v>0</v>
      </c>
      <c r="BA886" s="140" t="str">
        <f>IF(DATOS!BT844=AW$45,DATOS!C844,"")</f>
        <v/>
      </c>
    </row>
    <row r="887" spans="51:53" x14ac:dyDescent="0.25">
      <c r="AY887" s="139">
        <f t="shared" si="19"/>
        <v>0</v>
      </c>
      <c r="AZ887" s="139">
        <f>IF(BA887="",0,IFERROR(IF(VLOOKUP(BA887,BA$44:BA886,1,0)&gt;0,0,0),1))</f>
        <v>0</v>
      </c>
      <c r="BA887" s="140" t="str">
        <f>IF(DATOS!BT845=AW$45,DATOS!C845,"")</f>
        <v/>
      </c>
    </row>
    <row r="888" spans="51:53" x14ac:dyDescent="0.25">
      <c r="AY888" s="139">
        <f t="shared" si="19"/>
        <v>0</v>
      </c>
      <c r="AZ888" s="139">
        <f>IF(BA888="",0,IFERROR(IF(VLOOKUP(BA888,BA$44:BA887,1,0)&gt;0,0,0),1))</f>
        <v>0</v>
      </c>
      <c r="BA888" s="140" t="str">
        <f>IF(DATOS!BT846=AW$45,DATOS!C846,"")</f>
        <v/>
      </c>
    </row>
    <row r="889" spans="51:53" x14ac:dyDescent="0.25">
      <c r="AY889" s="139">
        <f t="shared" si="19"/>
        <v>0</v>
      </c>
      <c r="AZ889" s="139">
        <f>IF(BA889="",0,IFERROR(IF(VLOOKUP(BA889,BA$44:BA888,1,0)&gt;0,0,0),1))</f>
        <v>0</v>
      </c>
      <c r="BA889" s="140" t="str">
        <f>IF(DATOS!BT847=AW$45,DATOS!C847,"")</f>
        <v/>
      </c>
    </row>
    <row r="890" spans="51:53" x14ac:dyDescent="0.25">
      <c r="AY890" s="139">
        <f t="shared" si="19"/>
        <v>0</v>
      </c>
      <c r="AZ890" s="139">
        <f>IF(BA890="",0,IFERROR(IF(VLOOKUP(BA890,BA$44:BA889,1,0)&gt;0,0,0),1))</f>
        <v>0</v>
      </c>
      <c r="BA890" s="140" t="str">
        <f>IF(DATOS!BT848=AW$45,DATOS!C848,"")</f>
        <v/>
      </c>
    </row>
    <row r="891" spans="51:53" x14ac:dyDescent="0.25">
      <c r="AY891" s="139">
        <f t="shared" si="19"/>
        <v>0</v>
      </c>
      <c r="AZ891" s="139">
        <f>IF(BA891="",0,IFERROR(IF(VLOOKUP(BA891,BA$44:BA890,1,0)&gt;0,0,0),1))</f>
        <v>0</v>
      </c>
      <c r="BA891" s="140" t="str">
        <f>IF(DATOS!BT849=AW$45,DATOS!C849,"")</f>
        <v/>
      </c>
    </row>
    <row r="892" spans="51:53" x14ac:dyDescent="0.25">
      <c r="AY892" s="139">
        <f t="shared" si="19"/>
        <v>0</v>
      </c>
      <c r="AZ892" s="139">
        <f>IF(BA892="",0,IFERROR(IF(VLOOKUP(BA892,BA$44:BA891,1,0)&gt;0,0,0),1))</f>
        <v>0</v>
      </c>
      <c r="BA892" s="140" t="str">
        <f>IF(DATOS!BT850=AW$45,DATOS!C850,"")</f>
        <v/>
      </c>
    </row>
    <row r="893" spans="51:53" x14ac:dyDescent="0.25">
      <c r="AY893" s="139">
        <f t="shared" si="19"/>
        <v>0</v>
      </c>
      <c r="AZ893" s="139">
        <f>IF(BA893="",0,IFERROR(IF(VLOOKUP(BA893,BA$44:BA892,1,0)&gt;0,0,0),1))</f>
        <v>0</v>
      </c>
      <c r="BA893" s="140" t="str">
        <f>IF(DATOS!BT851=AW$45,DATOS!C851,"")</f>
        <v/>
      </c>
    </row>
    <row r="894" spans="51:53" x14ac:dyDescent="0.25">
      <c r="AY894" s="139">
        <f t="shared" si="19"/>
        <v>0</v>
      </c>
      <c r="AZ894" s="139">
        <f>IF(BA894="",0,IFERROR(IF(VLOOKUP(BA894,BA$44:BA893,1,0)&gt;0,0,0),1))</f>
        <v>0</v>
      </c>
      <c r="BA894" s="140" t="str">
        <f>IF(DATOS!BT852=AW$45,DATOS!C852,"")</f>
        <v/>
      </c>
    </row>
    <row r="895" spans="51:53" x14ac:dyDescent="0.25">
      <c r="AY895" s="139">
        <f t="shared" si="19"/>
        <v>0</v>
      </c>
      <c r="AZ895" s="139">
        <f>IF(BA895="",0,IFERROR(IF(VLOOKUP(BA895,BA$44:BA894,1,0)&gt;0,0,0),1))</f>
        <v>0</v>
      </c>
      <c r="BA895" s="140" t="str">
        <f>IF(DATOS!BT853=AW$45,DATOS!C853,"")</f>
        <v/>
      </c>
    </row>
    <row r="896" spans="51:53" x14ac:dyDescent="0.25">
      <c r="AY896" s="139">
        <f t="shared" si="19"/>
        <v>0</v>
      </c>
      <c r="AZ896" s="139">
        <f>IF(BA896="",0,IFERROR(IF(VLOOKUP(BA896,BA$44:BA895,1,0)&gt;0,0,0),1))</f>
        <v>0</v>
      </c>
      <c r="BA896" s="140" t="str">
        <f>IF(DATOS!BT854=AW$45,DATOS!C854,"")</f>
        <v/>
      </c>
    </row>
    <row r="897" spans="51:53" x14ac:dyDescent="0.25">
      <c r="AY897" s="139">
        <f t="shared" si="19"/>
        <v>0</v>
      </c>
      <c r="AZ897" s="139">
        <f>IF(BA897="",0,IFERROR(IF(VLOOKUP(BA897,BA$44:BA896,1,0)&gt;0,0,0),1))</f>
        <v>0</v>
      </c>
      <c r="BA897" s="140" t="str">
        <f>IF(DATOS!BT855=AW$45,DATOS!C855,"")</f>
        <v/>
      </c>
    </row>
    <row r="898" spans="51:53" x14ac:dyDescent="0.25">
      <c r="AY898" s="139">
        <f t="shared" si="19"/>
        <v>0</v>
      </c>
      <c r="AZ898" s="139">
        <f>IF(BA898="",0,IFERROR(IF(VLOOKUP(BA898,BA$44:BA897,1,0)&gt;0,0,0),1))</f>
        <v>0</v>
      </c>
      <c r="BA898" s="140" t="str">
        <f>IF(DATOS!BT856=AW$45,DATOS!C856,"")</f>
        <v/>
      </c>
    </row>
    <row r="899" spans="51:53" x14ac:dyDescent="0.25">
      <c r="AY899" s="139">
        <f t="shared" si="19"/>
        <v>0</v>
      </c>
      <c r="AZ899" s="139">
        <f>IF(BA899="",0,IFERROR(IF(VLOOKUP(BA899,BA$44:BA898,1,0)&gt;0,0,0),1))</f>
        <v>0</v>
      </c>
      <c r="BA899" s="140" t="str">
        <f>IF(DATOS!BT857=AW$45,DATOS!C857,"")</f>
        <v/>
      </c>
    </row>
    <row r="900" spans="51:53" x14ac:dyDescent="0.25">
      <c r="AY900" s="139">
        <f t="shared" si="19"/>
        <v>0</v>
      </c>
      <c r="AZ900" s="139">
        <f>IF(BA900="",0,IFERROR(IF(VLOOKUP(BA900,BA$44:BA899,1,0)&gt;0,0,0),1))</f>
        <v>0</v>
      </c>
      <c r="BA900" s="140" t="str">
        <f>IF(DATOS!BT858=AW$45,DATOS!C858,"")</f>
        <v/>
      </c>
    </row>
    <row r="901" spans="51:53" x14ac:dyDescent="0.25">
      <c r="AY901" s="139">
        <f t="shared" si="19"/>
        <v>0</v>
      </c>
      <c r="AZ901" s="139">
        <f>IF(BA901="",0,IFERROR(IF(VLOOKUP(BA901,BA$44:BA900,1,0)&gt;0,0,0),1))</f>
        <v>0</v>
      </c>
      <c r="BA901" s="140" t="str">
        <f>IF(DATOS!BT859=AW$45,DATOS!C859,"")</f>
        <v/>
      </c>
    </row>
    <row r="902" spans="51:53" x14ac:dyDescent="0.25">
      <c r="AY902" s="139">
        <f t="shared" si="19"/>
        <v>0</v>
      </c>
      <c r="AZ902" s="139">
        <f>IF(BA902="",0,IFERROR(IF(VLOOKUP(BA902,BA$44:BA901,1,0)&gt;0,0,0),1))</f>
        <v>0</v>
      </c>
      <c r="BA902" s="140" t="str">
        <f>IF(DATOS!BT860=AW$45,DATOS!C860,"")</f>
        <v/>
      </c>
    </row>
    <row r="903" spans="51:53" x14ac:dyDescent="0.25">
      <c r="AY903" s="139">
        <f t="shared" si="19"/>
        <v>0</v>
      </c>
      <c r="AZ903" s="139">
        <f>IF(BA903="",0,IFERROR(IF(VLOOKUP(BA903,BA$44:BA902,1,0)&gt;0,0,0),1))</f>
        <v>0</v>
      </c>
      <c r="BA903" s="140" t="str">
        <f>IF(DATOS!BT861=AW$45,DATOS!C861,"")</f>
        <v/>
      </c>
    </row>
    <row r="904" spans="51:53" x14ac:dyDescent="0.25">
      <c r="AY904" s="139">
        <f t="shared" si="19"/>
        <v>0</v>
      </c>
      <c r="AZ904" s="139">
        <f>IF(BA904="",0,IFERROR(IF(VLOOKUP(BA904,BA$44:BA903,1,0)&gt;0,0,0),1))</f>
        <v>0</v>
      </c>
      <c r="BA904" s="140" t="str">
        <f>IF(DATOS!BT862=AW$45,DATOS!C862,"")</f>
        <v/>
      </c>
    </row>
    <row r="905" spans="51:53" x14ac:dyDescent="0.25">
      <c r="AY905" s="139">
        <f t="shared" si="19"/>
        <v>0</v>
      </c>
      <c r="AZ905" s="139">
        <f>IF(BA905="",0,IFERROR(IF(VLOOKUP(BA905,BA$44:BA904,1,0)&gt;0,0,0),1))</f>
        <v>0</v>
      </c>
      <c r="BA905" s="140" t="str">
        <f>IF(DATOS!BT863=AW$45,DATOS!C863,"")</f>
        <v/>
      </c>
    </row>
    <row r="906" spans="51:53" x14ac:dyDescent="0.25">
      <c r="AY906" s="139">
        <f t="shared" si="19"/>
        <v>0</v>
      </c>
      <c r="AZ906" s="139">
        <f>IF(BA906="",0,IFERROR(IF(VLOOKUP(BA906,BA$44:BA905,1,0)&gt;0,0,0),1))</f>
        <v>0</v>
      </c>
      <c r="BA906" s="140" t="str">
        <f>IF(DATOS!BT864=AW$45,DATOS!C864,"")</f>
        <v/>
      </c>
    </row>
    <row r="907" spans="51:53" x14ac:dyDescent="0.25">
      <c r="AY907" s="139">
        <f t="shared" si="19"/>
        <v>0</v>
      </c>
      <c r="AZ907" s="139">
        <f>IF(BA907="",0,IFERROR(IF(VLOOKUP(BA907,BA$44:BA906,1,0)&gt;0,0,0),1))</f>
        <v>0</v>
      </c>
      <c r="BA907" s="140" t="str">
        <f>IF(DATOS!BT865=AW$45,DATOS!C865,"")</f>
        <v/>
      </c>
    </row>
    <row r="908" spans="51:53" x14ac:dyDescent="0.25">
      <c r="AY908" s="139">
        <f t="shared" si="19"/>
        <v>0</v>
      </c>
      <c r="AZ908" s="139">
        <f>IF(BA908="",0,IFERROR(IF(VLOOKUP(BA908,BA$44:BA907,1,0)&gt;0,0,0),1))</f>
        <v>0</v>
      </c>
      <c r="BA908" s="140" t="str">
        <f>IF(DATOS!BT866=AW$45,DATOS!C866,"")</f>
        <v/>
      </c>
    </row>
    <row r="909" spans="51:53" x14ac:dyDescent="0.25">
      <c r="AY909" s="139">
        <f t="shared" si="19"/>
        <v>0</v>
      </c>
      <c r="AZ909" s="139">
        <f>IF(BA909="",0,IFERROR(IF(VLOOKUP(BA909,BA$44:BA908,1,0)&gt;0,0,0),1))</f>
        <v>0</v>
      </c>
      <c r="BA909" s="140" t="str">
        <f>IF(DATOS!BT867=AW$45,DATOS!C867,"")</f>
        <v/>
      </c>
    </row>
    <row r="910" spans="51:53" x14ac:dyDescent="0.25">
      <c r="AY910" s="139">
        <f t="shared" si="19"/>
        <v>0</v>
      </c>
      <c r="AZ910" s="139">
        <f>IF(BA910="",0,IFERROR(IF(VLOOKUP(BA910,BA$44:BA909,1,0)&gt;0,0,0),1))</f>
        <v>0</v>
      </c>
      <c r="BA910" s="140" t="str">
        <f>IF(DATOS!BT868=AW$45,DATOS!C868,"")</f>
        <v/>
      </c>
    </row>
    <row r="911" spans="51:53" x14ac:dyDescent="0.25">
      <c r="AY911" s="139">
        <f t="shared" si="19"/>
        <v>0</v>
      </c>
      <c r="AZ911" s="139">
        <f>IF(BA911="",0,IFERROR(IF(VLOOKUP(BA911,BA$44:BA910,1,0)&gt;0,0,0),1))</f>
        <v>0</v>
      </c>
      <c r="BA911" s="140" t="str">
        <f>IF(DATOS!BT869=AW$45,DATOS!C869,"")</f>
        <v/>
      </c>
    </row>
    <row r="912" spans="51:53" x14ac:dyDescent="0.25">
      <c r="AY912" s="139">
        <f t="shared" si="19"/>
        <v>0</v>
      </c>
      <c r="AZ912" s="139">
        <f>IF(BA912="",0,IFERROR(IF(VLOOKUP(BA912,BA$44:BA911,1,0)&gt;0,0,0),1))</f>
        <v>0</v>
      </c>
      <c r="BA912" s="140" t="str">
        <f>IF(DATOS!BT870=AW$45,DATOS!C870,"")</f>
        <v/>
      </c>
    </row>
    <row r="913" spans="51:53" x14ac:dyDescent="0.25">
      <c r="AY913" s="139">
        <f t="shared" si="19"/>
        <v>0</v>
      </c>
      <c r="AZ913" s="139">
        <f>IF(BA913="",0,IFERROR(IF(VLOOKUP(BA913,BA$44:BA912,1,0)&gt;0,0,0),1))</f>
        <v>0</v>
      </c>
      <c r="BA913" s="140" t="str">
        <f>IF(DATOS!BT871=AW$45,DATOS!C871,"")</f>
        <v/>
      </c>
    </row>
    <row r="914" spans="51:53" x14ac:dyDescent="0.25">
      <c r="AY914" s="139">
        <f t="shared" si="19"/>
        <v>0</v>
      </c>
      <c r="AZ914" s="139">
        <f>IF(BA914="",0,IFERROR(IF(VLOOKUP(BA914,BA$44:BA913,1,0)&gt;0,0,0),1))</f>
        <v>0</v>
      </c>
      <c r="BA914" s="140" t="str">
        <f>IF(DATOS!BT872=AW$45,DATOS!C872,"")</f>
        <v/>
      </c>
    </row>
    <row r="915" spans="51:53" x14ac:dyDescent="0.25">
      <c r="AY915" s="139">
        <f t="shared" si="19"/>
        <v>0</v>
      </c>
      <c r="AZ915" s="139">
        <f>IF(BA915="",0,IFERROR(IF(VLOOKUP(BA915,BA$44:BA914,1,0)&gt;0,0,0),1))</f>
        <v>0</v>
      </c>
      <c r="BA915" s="140" t="str">
        <f>IF(DATOS!BT873=AW$45,DATOS!C873,"")</f>
        <v/>
      </c>
    </row>
    <row r="916" spans="51:53" x14ac:dyDescent="0.25">
      <c r="AY916" s="139">
        <f t="shared" si="19"/>
        <v>0</v>
      </c>
      <c r="AZ916" s="139">
        <f>IF(BA916="",0,IFERROR(IF(VLOOKUP(BA916,BA$44:BA915,1,0)&gt;0,0,0),1))</f>
        <v>0</v>
      </c>
      <c r="BA916" s="140" t="str">
        <f>IF(DATOS!BT874=AW$45,DATOS!C874,"")</f>
        <v/>
      </c>
    </row>
    <row r="917" spans="51:53" x14ac:dyDescent="0.25">
      <c r="AY917" s="139">
        <f t="shared" si="19"/>
        <v>0</v>
      </c>
      <c r="AZ917" s="139">
        <f>IF(BA917="",0,IFERROR(IF(VLOOKUP(BA917,BA$44:BA916,1,0)&gt;0,0,0),1))</f>
        <v>0</v>
      </c>
      <c r="BA917" s="140" t="str">
        <f>IF(DATOS!BT875=AW$45,DATOS!C875,"")</f>
        <v/>
      </c>
    </row>
    <row r="918" spans="51:53" x14ac:dyDescent="0.25">
      <c r="AY918" s="139">
        <f t="shared" si="19"/>
        <v>0</v>
      </c>
      <c r="AZ918" s="139">
        <f>IF(BA918="",0,IFERROR(IF(VLOOKUP(BA918,BA$44:BA917,1,0)&gt;0,0,0),1))</f>
        <v>0</v>
      </c>
      <c r="BA918" s="140" t="str">
        <f>IF(DATOS!BT876=AW$45,DATOS!C876,"")</f>
        <v/>
      </c>
    </row>
    <row r="919" spans="51:53" x14ac:dyDescent="0.25">
      <c r="AY919" s="139">
        <f t="shared" si="19"/>
        <v>0</v>
      </c>
      <c r="AZ919" s="139">
        <f>IF(BA919="",0,IFERROR(IF(VLOOKUP(BA919,BA$44:BA918,1,0)&gt;0,0,0),1))</f>
        <v>0</v>
      </c>
      <c r="BA919" s="140" t="str">
        <f>IF(DATOS!BT877=AW$45,DATOS!C877,"")</f>
        <v/>
      </c>
    </row>
    <row r="920" spans="51:53" x14ac:dyDescent="0.25">
      <c r="AY920" s="139">
        <f t="shared" si="19"/>
        <v>0</v>
      </c>
      <c r="AZ920" s="139">
        <f>IF(BA920="",0,IFERROR(IF(VLOOKUP(BA920,BA$44:BA919,1,0)&gt;0,0,0),1))</f>
        <v>0</v>
      </c>
      <c r="BA920" s="140" t="str">
        <f>IF(DATOS!BT878=AW$45,DATOS!C878,"")</f>
        <v/>
      </c>
    </row>
    <row r="921" spans="51:53" x14ac:dyDescent="0.25">
      <c r="AY921" s="139">
        <f t="shared" si="19"/>
        <v>0</v>
      </c>
      <c r="AZ921" s="139">
        <f>IF(BA921="",0,IFERROR(IF(VLOOKUP(BA921,BA$44:BA920,1,0)&gt;0,0,0),1))</f>
        <v>0</v>
      </c>
      <c r="BA921" s="140" t="str">
        <f>IF(DATOS!BT879=AW$45,DATOS!C879,"")</f>
        <v/>
      </c>
    </row>
    <row r="922" spans="51:53" x14ac:dyDescent="0.25">
      <c r="AY922" s="139">
        <f t="shared" si="19"/>
        <v>0</v>
      </c>
      <c r="AZ922" s="139">
        <f>IF(BA922="",0,IFERROR(IF(VLOOKUP(BA922,BA$44:BA921,1,0)&gt;0,0,0),1))</f>
        <v>0</v>
      </c>
      <c r="BA922" s="140" t="str">
        <f>IF(DATOS!BT880=AW$45,DATOS!C880,"")</f>
        <v/>
      </c>
    </row>
    <row r="923" spans="51:53" x14ac:dyDescent="0.25">
      <c r="AY923" s="139">
        <f t="shared" si="19"/>
        <v>0</v>
      </c>
      <c r="AZ923" s="139">
        <f>IF(BA923="",0,IFERROR(IF(VLOOKUP(BA923,BA$44:BA922,1,0)&gt;0,0,0),1))</f>
        <v>0</v>
      </c>
      <c r="BA923" s="140" t="str">
        <f>IF(DATOS!BT881=AW$45,DATOS!C881,"")</f>
        <v/>
      </c>
    </row>
    <row r="924" spans="51:53" x14ac:dyDescent="0.25">
      <c r="AY924" s="139">
        <f t="shared" si="19"/>
        <v>0</v>
      </c>
      <c r="AZ924" s="139">
        <f>IF(BA924="",0,IFERROR(IF(VLOOKUP(BA924,BA$44:BA923,1,0)&gt;0,0,0),1))</f>
        <v>0</v>
      </c>
      <c r="BA924" s="140" t="str">
        <f>IF(DATOS!BT882=AW$45,DATOS!C882,"")</f>
        <v/>
      </c>
    </row>
    <row r="925" spans="51:53" x14ac:dyDescent="0.25">
      <c r="AY925" s="139">
        <f t="shared" si="19"/>
        <v>0</v>
      </c>
      <c r="AZ925" s="139">
        <f>IF(BA925="",0,IFERROR(IF(VLOOKUP(BA925,BA$44:BA924,1,0)&gt;0,0,0),1))</f>
        <v>0</v>
      </c>
      <c r="BA925" s="140" t="str">
        <f>IF(DATOS!BT883=AW$45,DATOS!C883,"")</f>
        <v/>
      </c>
    </row>
    <row r="926" spans="51:53" x14ac:dyDescent="0.25">
      <c r="AY926" s="139">
        <f t="shared" si="19"/>
        <v>0</v>
      </c>
      <c r="AZ926" s="139">
        <f>IF(BA926="",0,IFERROR(IF(VLOOKUP(BA926,BA$44:BA925,1,0)&gt;0,0,0),1))</f>
        <v>0</v>
      </c>
      <c r="BA926" s="140" t="str">
        <f>IF(DATOS!BT884=AW$45,DATOS!C884,"")</f>
        <v/>
      </c>
    </row>
    <row r="927" spans="51:53" x14ac:dyDescent="0.25">
      <c r="AY927" s="139">
        <f t="shared" si="19"/>
        <v>0</v>
      </c>
      <c r="AZ927" s="139">
        <f>IF(BA927="",0,IFERROR(IF(VLOOKUP(BA927,BA$44:BA926,1,0)&gt;0,0,0),1))</f>
        <v>0</v>
      </c>
      <c r="BA927" s="140" t="str">
        <f>IF(DATOS!BT885=AW$45,DATOS!C885,"")</f>
        <v/>
      </c>
    </row>
    <row r="928" spans="51:53" x14ac:dyDescent="0.25">
      <c r="AY928" s="139">
        <f t="shared" si="19"/>
        <v>0</v>
      </c>
      <c r="AZ928" s="139">
        <f>IF(BA928="",0,IFERROR(IF(VLOOKUP(BA928,BA$44:BA927,1,0)&gt;0,0,0),1))</f>
        <v>0</v>
      </c>
      <c r="BA928" s="140" t="str">
        <f>IF(DATOS!BT886=AW$45,DATOS!C886,"")</f>
        <v/>
      </c>
    </row>
    <row r="929" spans="51:53" x14ac:dyDescent="0.25">
      <c r="AY929" s="139">
        <f t="shared" si="19"/>
        <v>0</v>
      </c>
      <c r="AZ929" s="139">
        <f>IF(BA929="",0,IFERROR(IF(VLOOKUP(BA929,BA$44:BA928,1,0)&gt;0,0,0),1))</f>
        <v>0</v>
      </c>
      <c r="BA929" s="140" t="str">
        <f>IF(DATOS!BT887=AW$45,DATOS!C887,"")</f>
        <v/>
      </c>
    </row>
    <row r="930" spans="51:53" x14ac:dyDescent="0.25">
      <c r="AY930" s="139">
        <f t="shared" si="19"/>
        <v>0</v>
      </c>
      <c r="AZ930" s="139">
        <f>IF(BA930="",0,IFERROR(IF(VLOOKUP(BA930,BA$44:BA929,1,0)&gt;0,0,0),1))</f>
        <v>0</v>
      </c>
      <c r="BA930" s="140" t="str">
        <f>IF(DATOS!BT888=AW$45,DATOS!C888,"")</f>
        <v/>
      </c>
    </row>
    <row r="931" spans="51:53" x14ac:dyDescent="0.25">
      <c r="AY931" s="139">
        <f t="shared" si="19"/>
        <v>0</v>
      </c>
      <c r="AZ931" s="139">
        <f>IF(BA931="",0,IFERROR(IF(VLOOKUP(BA931,BA$44:BA930,1,0)&gt;0,0,0),1))</f>
        <v>0</v>
      </c>
      <c r="BA931" s="140" t="str">
        <f>IF(DATOS!BT889=AW$45,DATOS!C889,"")</f>
        <v/>
      </c>
    </row>
    <row r="932" spans="51:53" x14ac:dyDescent="0.25">
      <c r="AY932" s="139">
        <f t="shared" si="19"/>
        <v>0</v>
      </c>
      <c r="AZ932" s="139">
        <f>IF(BA932="",0,IFERROR(IF(VLOOKUP(BA932,BA$44:BA931,1,0)&gt;0,0,0),1))</f>
        <v>0</v>
      </c>
      <c r="BA932" s="140" t="str">
        <f>IF(DATOS!BT890=AW$45,DATOS!C890,"")</f>
        <v/>
      </c>
    </row>
    <row r="933" spans="51:53" x14ac:dyDescent="0.25">
      <c r="AY933" s="139">
        <f t="shared" si="19"/>
        <v>0</v>
      </c>
      <c r="AZ933" s="139">
        <f>IF(BA933="",0,IFERROR(IF(VLOOKUP(BA933,BA$44:BA932,1,0)&gt;0,0,0),1))</f>
        <v>0</v>
      </c>
      <c r="BA933" s="140" t="str">
        <f>IF(DATOS!BT891=AW$45,DATOS!C891,"")</f>
        <v/>
      </c>
    </row>
    <row r="934" spans="51:53" x14ac:dyDescent="0.25">
      <c r="AY934" s="139">
        <f t="shared" si="19"/>
        <v>0</v>
      </c>
      <c r="AZ934" s="139">
        <f>IF(BA934="",0,IFERROR(IF(VLOOKUP(BA934,BA$44:BA933,1,0)&gt;0,0,0),1))</f>
        <v>0</v>
      </c>
      <c r="BA934" s="140" t="str">
        <f>IF(DATOS!BT892=AW$45,DATOS!C892,"")</f>
        <v/>
      </c>
    </row>
    <row r="935" spans="51:53" x14ac:dyDescent="0.25">
      <c r="AY935" s="139">
        <f t="shared" si="19"/>
        <v>0</v>
      </c>
      <c r="AZ935" s="139">
        <f>IF(BA935="",0,IFERROR(IF(VLOOKUP(BA935,BA$44:BA934,1,0)&gt;0,0,0),1))</f>
        <v>0</v>
      </c>
      <c r="BA935" s="140" t="str">
        <f>IF(DATOS!BT893=AW$45,DATOS!C893,"")</f>
        <v/>
      </c>
    </row>
    <row r="936" spans="51:53" x14ac:dyDescent="0.25">
      <c r="AY936" s="139">
        <f t="shared" si="19"/>
        <v>0</v>
      </c>
      <c r="AZ936" s="139">
        <f>IF(BA936="",0,IFERROR(IF(VLOOKUP(BA936,BA$44:BA935,1,0)&gt;0,0,0),1))</f>
        <v>0</v>
      </c>
      <c r="BA936" s="140" t="str">
        <f>IF(DATOS!BT894=AW$45,DATOS!C894,"")</f>
        <v/>
      </c>
    </row>
    <row r="937" spans="51:53" x14ac:dyDescent="0.25">
      <c r="AY937" s="139">
        <f t="shared" si="19"/>
        <v>0</v>
      </c>
      <c r="AZ937" s="139">
        <f>IF(BA937="",0,IFERROR(IF(VLOOKUP(BA937,BA$44:BA936,1,0)&gt;0,0,0),1))</f>
        <v>0</v>
      </c>
      <c r="BA937" s="140" t="str">
        <f>IF(DATOS!BT895=AW$45,DATOS!C895,"")</f>
        <v/>
      </c>
    </row>
    <row r="938" spans="51:53" x14ac:dyDescent="0.25">
      <c r="AY938" s="139">
        <f t="shared" si="19"/>
        <v>0</v>
      </c>
      <c r="AZ938" s="139">
        <f>IF(BA938="",0,IFERROR(IF(VLOOKUP(BA938,BA$44:BA937,1,0)&gt;0,0,0),1))</f>
        <v>0</v>
      </c>
      <c r="BA938" s="140" t="str">
        <f>IF(DATOS!BT896=AW$45,DATOS!C896,"")</f>
        <v/>
      </c>
    </row>
    <row r="939" spans="51:53" x14ac:dyDescent="0.25">
      <c r="AY939" s="139">
        <f t="shared" si="19"/>
        <v>0</v>
      </c>
      <c r="AZ939" s="139">
        <f>IF(BA939="",0,IFERROR(IF(VLOOKUP(BA939,BA$44:BA938,1,0)&gt;0,0,0),1))</f>
        <v>0</v>
      </c>
      <c r="BA939" s="140" t="str">
        <f>IF(DATOS!BT897=AW$45,DATOS!C897,"")</f>
        <v/>
      </c>
    </row>
    <row r="940" spans="51:53" x14ac:dyDescent="0.25">
      <c r="AY940" s="139">
        <f t="shared" ref="AY940:AY1003" si="20">AY939+AZ940</f>
        <v>0</v>
      </c>
      <c r="AZ940" s="139">
        <f>IF(BA940="",0,IFERROR(IF(VLOOKUP(BA940,BA$44:BA939,1,0)&gt;0,0,0),1))</f>
        <v>0</v>
      </c>
      <c r="BA940" s="140" t="str">
        <f>IF(DATOS!BT898=AW$45,DATOS!C898,"")</f>
        <v/>
      </c>
    </row>
    <row r="941" spans="51:53" x14ac:dyDescent="0.25">
      <c r="AY941" s="139">
        <f t="shared" si="20"/>
        <v>0</v>
      </c>
      <c r="AZ941" s="139">
        <f>IF(BA941="",0,IFERROR(IF(VLOOKUP(BA941,BA$44:BA940,1,0)&gt;0,0,0),1))</f>
        <v>0</v>
      </c>
      <c r="BA941" s="140" t="str">
        <f>IF(DATOS!BT899=AW$45,DATOS!C899,"")</f>
        <v/>
      </c>
    </row>
    <row r="942" spans="51:53" x14ac:dyDescent="0.25">
      <c r="AY942" s="139">
        <f t="shared" si="20"/>
        <v>0</v>
      </c>
      <c r="AZ942" s="139">
        <f>IF(BA942="",0,IFERROR(IF(VLOOKUP(BA942,BA$44:BA941,1,0)&gt;0,0,0),1))</f>
        <v>0</v>
      </c>
      <c r="BA942" s="140" t="str">
        <f>IF(DATOS!BT900=AW$45,DATOS!C900,"")</f>
        <v/>
      </c>
    </row>
    <row r="943" spans="51:53" x14ac:dyDescent="0.25">
      <c r="AY943" s="139">
        <f t="shared" si="20"/>
        <v>0</v>
      </c>
      <c r="AZ943" s="139">
        <f>IF(BA943="",0,IFERROR(IF(VLOOKUP(BA943,BA$44:BA942,1,0)&gt;0,0,0),1))</f>
        <v>0</v>
      </c>
      <c r="BA943" s="140" t="str">
        <f>IF(DATOS!BT901=AW$45,DATOS!C901,"")</f>
        <v/>
      </c>
    </row>
    <row r="944" spans="51:53" x14ac:dyDescent="0.25">
      <c r="AY944" s="139">
        <f t="shared" si="20"/>
        <v>0</v>
      </c>
      <c r="AZ944" s="139">
        <f>IF(BA944="",0,IFERROR(IF(VLOOKUP(BA944,BA$44:BA943,1,0)&gt;0,0,0),1))</f>
        <v>0</v>
      </c>
      <c r="BA944" s="140" t="str">
        <f>IF(DATOS!BT902=AW$45,DATOS!C902,"")</f>
        <v/>
      </c>
    </row>
    <row r="945" spans="51:53" x14ac:dyDescent="0.25">
      <c r="AY945" s="139">
        <f t="shared" si="20"/>
        <v>0</v>
      </c>
      <c r="AZ945" s="139">
        <f>IF(BA945="",0,IFERROR(IF(VLOOKUP(BA945,BA$44:BA944,1,0)&gt;0,0,0),1))</f>
        <v>0</v>
      </c>
      <c r="BA945" s="140" t="str">
        <f>IF(DATOS!BT903=AW$45,DATOS!C903,"")</f>
        <v/>
      </c>
    </row>
    <row r="946" spans="51:53" x14ac:dyDescent="0.25">
      <c r="AY946" s="139">
        <f t="shared" si="20"/>
        <v>0</v>
      </c>
      <c r="AZ946" s="139">
        <f>IF(BA946="",0,IFERROR(IF(VLOOKUP(BA946,BA$44:BA945,1,0)&gt;0,0,0),1))</f>
        <v>0</v>
      </c>
      <c r="BA946" s="140" t="str">
        <f>IF(DATOS!BT904=AW$45,DATOS!C904,"")</f>
        <v/>
      </c>
    </row>
    <row r="947" spans="51:53" x14ac:dyDescent="0.25">
      <c r="AY947" s="139">
        <f t="shared" si="20"/>
        <v>0</v>
      </c>
      <c r="AZ947" s="139">
        <f>IF(BA947="",0,IFERROR(IF(VLOOKUP(BA947,BA$44:BA946,1,0)&gt;0,0,0),1))</f>
        <v>0</v>
      </c>
      <c r="BA947" s="140" t="str">
        <f>IF(DATOS!BT905=AW$45,DATOS!C905,"")</f>
        <v/>
      </c>
    </row>
    <row r="948" spans="51:53" x14ac:dyDescent="0.25">
      <c r="AY948" s="139">
        <f t="shared" si="20"/>
        <v>0</v>
      </c>
      <c r="AZ948" s="139">
        <f>IF(BA948="",0,IFERROR(IF(VLOOKUP(BA948,BA$44:BA947,1,0)&gt;0,0,0),1))</f>
        <v>0</v>
      </c>
      <c r="BA948" s="140" t="str">
        <f>IF(DATOS!BT906=AW$45,DATOS!C906,"")</f>
        <v/>
      </c>
    </row>
    <row r="949" spans="51:53" x14ac:dyDescent="0.25">
      <c r="AY949" s="139">
        <f t="shared" si="20"/>
        <v>0</v>
      </c>
      <c r="AZ949" s="139">
        <f>IF(BA949="",0,IFERROR(IF(VLOOKUP(BA949,BA$44:BA948,1,0)&gt;0,0,0),1))</f>
        <v>0</v>
      </c>
      <c r="BA949" s="140" t="str">
        <f>IF(DATOS!BT907=AW$45,DATOS!C907,"")</f>
        <v/>
      </c>
    </row>
    <row r="950" spans="51:53" x14ac:dyDescent="0.25">
      <c r="AY950" s="139">
        <f t="shared" si="20"/>
        <v>0</v>
      </c>
      <c r="AZ950" s="139">
        <f>IF(BA950="",0,IFERROR(IF(VLOOKUP(BA950,BA$44:BA949,1,0)&gt;0,0,0),1))</f>
        <v>0</v>
      </c>
      <c r="BA950" s="140" t="str">
        <f>IF(DATOS!BT908=AW$45,DATOS!C908,"")</f>
        <v/>
      </c>
    </row>
    <row r="951" spans="51:53" x14ac:dyDescent="0.25">
      <c r="AY951" s="139">
        <f t="shared" si="20"/>
        <v>0</v>
      </c>
      <c r="AZ951" s="139">
        <f>IF(BA951="",0,IFERROR(IF(VLOOKUP(BA951,BA$44:BA950,1,0)&gt;0,0,0),1))</f>
        <v>0</v>
      </c>
      <c r="BA951" s="140" t="str">
        <f>IF(DATOS!BT909=AW$45,DATOS!C909,"")</f>
        <v/>
      </c>
    </row>
    <row r="952" spans="51:53" x14ac:dyDescent="0.25">
      <c r="AY952" s="139">
        <f t="shared" si="20"/>
        <v>0</v>
      </c>
      <c r="AZ952" s="139">
        <f>IF(BA952="",0,IFERROR(IF(VLOOKUP(BA952,BA$44:BA951,1,0)&gt;0,0,0),1))</f>
        <v>0</v>
      </c>
      <c r="BA952" s="140" t="str">
        <f>IF(DATOS!BT910=AW$45,DATOS!C910,"")</f>
        <v/>
      </c>
    </row>
    <row r="953" spans="51:53" x14ac:dyDescent="0.25">
      <c r="AY953" s="139">
        <f t="shared" si="20"/>
        <v>0</v>
      </c>
      <c r="AZ953" s="139">
        <f>IF(BA953="",0,IFERROR(IF(VLOOKUP(BA953,BA$44:BA952,1,0)&gt;0,0,0),1))</f>
        <v>0</v>
      </c>
      <c r="BA953" s="140" t="str">
        <f>IF(DATOS!BT911=AW$45,DATOS!C911,"")</f>
        <v/>
      </c>
    </row>
    <row r="954" spans="51:53" x14ac:dyDescent="0.25">
      <c r="AY954" s="139">
        <f t="shared" si="20"/>
        <v>0</v>
      </c>
      <c r="AZ954" s="139">
        <f>IF(BA954="",0,IFERROR(IF(VLOOKUP(BA954,BA$44:BA953,1,0)&gt;0,0,0),1))</f>
        <v>0</v>
      </c>
      <c r="BA954" s="140" t="str">
        <f>IF(DATOS!BT912=AW$45,DATOS!C912,"")</f>
        <v/>
      </c>
    </row>
    <row r="955" spans="51:53" x14ac:dyDescent="0.25">
      <c r="AY955" s="139">
        <f t="shared" si="20"/>
        <v>0</v>
      </c>
      <c r="AZ955" s="139">
        <f>IF(BA955="",0,IFERROR(IF(VLOOKUP(BA955,BA$44:BA954,1,0)&gt;0,0,0),1))</f>
        <v>0</v>
      </c>
      <c r="BA955" s="140" t="str">
        <f>IF(DATOS!BT913=AW$45,DATOS!C913,"")</f>
        <v/>
      </c>
    </row>
    <row r="956" spans="51:53" x14ac:dyDescent="0.25">
      <c r="AY956" s="139">
        <f t="shared" si="20"/>
        <v>0</v>
      </c>
      <c r="AZ956" s="139">
        <f>IF(BA956="",0,IFERROR(IF(VLOOKUP(BA956,BA$44:BA955,1,0)&gt;0,0,0),1))</f>
        <v>0</v>
      </c>
      <c r="BA956" s="140" t="str">
        <f>IF(DATOS!BT914=AW$45,DATOS!C914,"")</f>
        <v/>
      </c>
    </row>
    <row r="957" spans="51:53" x14ac:dyDescent="0.25">
      <c r="AY957" s="139">
        <f t="shared" si="20"/>
        <v>0</v>
      </c>
      <c r="AZ957" s="139">
        <f>IF(BA957="",0,IFERROR(IF(VLOOKUP(BA957,BA$44:BA956,1,0)&gt;0,0,0),1))</f>
        <v>0</v>
      </c>
      <c r="BA957" s="140" t="str">
        <f>IF(DATOS!BT915=AW$45,DATOS!C915,"")</f>
        <v/>
      </c>
    </row>
    <row r="958" spans="51:53" x14ac:dyDescent="0.25">
      <c r="AY958" s="139">
        <f t="shared" si="20"/>
        <v>0</v>
      </c>
      <c r="AZ958" s="139">
        <f>IF(BA958="",0,IFERROR(IF(VLOOKUP(BA958,BA$44:BA957,1,0)&gt;0,0,0),1))</f>
        <v>0</v>
      </c>
      <c r="BA958" s="140" t="str">
        <f>IF(DATOS!BT916=AW$45,DATOS!C916,"")</f>
        <v/>
      </c>
    </row>
    <row r="959" spans="51:53" x14ac:dyDescent="0.25">
      <c r="AY959" s="139">
        <f t="shared" si="20"/>
        <v>0</v>
      </c>
      <c r="AZ959" s="139">
        <f>IF(BA959="",0,IFERROR(IF(VLOOKUP(BA959,BA$44:BA958,1,0)&gt;0,0,0),1))</f>
        <v>0</v>
      </c>
      <c r="BA959" s="140" t="str">
        <f>IF(DATOS!BT917=AW$45,DATOS!C917,"")</f>
        <v/>
      </c>
    </row>
    <row r="960" spans="51:53" x14ac:dyDescent="0.25">
      <c r="AY960" s="139">
        <f t="shared" si="20"/>
        <v>0</v>
      </c>
      <c r="AZ960" s="139">
        <f>IF(BA960="",0,IFERROR(IF(VLOOKUP(BA960,BA$44:BA959,1,0)&gt;0,0,0),1))</f>
        <v>0</v>
      </c>
      <c r="BA960" s="140" t="str">
        <f>IF(DATOS!BT918=AW$45,DATOS!C918,"")</f>
        <v/>
      </c>
    </row>
    <row r="961" spans="51:53" x14ac:dyDescent="0.25">
      <c r="AY961" s="139">
        <f t="shared" si="20"/>
        <v>0</v>
      </c>
      <c r="AZ961" s="139">
        <f>IF(BA961="",0,IFERROR(IF(VLOOKUP(BA961,BA$44:BA960,1,0)&gt;0,0,0),1))</f>
        <v>0</v>
      </c>
      <c r="BA961" s="140" t="str">
        <f>IF(DATOS!BT919=AW$45,DATOS!C919,"")</f>
        <v/>
      </c>
    </row>
    <row r="962" spans="51:53" x14ac:dyDescent="0.25">
      <c r="AY962" s="139">
        <f t="shared" si="20"/>
        <v>0</v>
      </c>
      <c r="AZ962" s="139">
        <f>IF(BA962="",0,IFERROR(IF(VLOOKUP(BA962,BA$44:BA961,1,0)&gt;0,0,0),1))</f>
        <v>0</v>
      </c>
      <c r="BA962" s="140" t="str">
        <f>IF(DATOS!BT920=AW$45,DATOS!C920,"")</f>
        <v/>
      </c>
    </row>
    <row r="963" spans="51:53" x14ac:dyDescent="0.25">
      <c r="AY963" s="139">
        <f t="shared" si="20"/>
        <v>0</v>
      </c>
      <c r="AZ963" s="139">
        <f>IF(BA963="",0,IFERROR(IF(VLOOKUP(BA963,BA$44:BA962,1,0)&gt;0,0,0),1))</f>
        <v>0</v>
      </c>
      <c r="BA963" s="140" t="str">
        <f>IF(DATOS!BT921=AW$45,DATOS!C921,"")</f>
        <v/>
      </c>
    </row>
    <row r="964" spans="51:53" x14ac:dyDescent="0.25">
      <c r="AY964" s="139">
        <f t="shared" si="20"/>
        <v>0</v>
      </c>
      <c r="AZ964" s="139">
        <f>IF(BA964="",0,IFERROR(IF(VLOOKUP(BA964,BA$44:BA963,1,0)&gt;0,0,0),1))</f>
        <v>0</v>
      </c>
      <c r="BA964" s="140" t="str">
        <f>IF(DATOS!BT922=AW$45,DATOS!C922,"")</f>
        <v/>
      </c>
    </row>
    <row r="965" spans="51:53" x14ac:dyDescent="0.25">
      <c r="AY965" s="139">
        <f t="shared" si="20"/>
        <v>0</v>
      </c>
      <c r="AZ965" s="139">
        <f>IF(BA965="",0,IFERROR(IF(VLOOKUP(BA965,BA$44:BA964,1,0)&gt;0,0,0),1))</f>
        <v>0</v>
      </c>
      <c r="BA965" s="140" t="str">
        <f>IF(DATOS!BT923=AW$45,DATOS!C923,"")</f>
        <v/>
      </c>
    </row>
    <row r="966" spans="51:53" x14ac:dyDescent="0.25">
      <c r="AY966" s="139">
        <f t="shared" si="20"/>
        <v>0</v>
      </c>
      <c r="AZ966" s="139">
        <f>IF(BA966="",0,IFERROR(IF(VLOOKUP(BA966,BA$44:BA965,1,0)&gt;0,0,0),1))</f>
        <v>0</v>
      </c>
      <c r="BA966" s="140" t="str">
        <f>IF(DATOS!BT924=AW$45,DATOS!C924,"")</f>
        <v/>
      </c>
    </row>
    <row r="967" spans="51:53" x14ac:dyDescent="0.25">
      <c r="AY967" s="139">
        <f t="shared" si="20"/>
        <v>0</v>
      </c>
      <c r="AZ967" s="139">
        <f>IF(BA967="",0,IFERROR(IF(VLOOKUP(BA967,BA$44:BA966,1,0)&gt;0,0,0),1))</f>
        <v>0</v>
      </c>
      <c r="BA967" s="140" t="str">
        <f>IF(DATOS!BT925=AW$45,DATOS!C925,"")</f>
        <v/>
      </c>
    </row>
    <row r="968" spans="51:53" x14ac:dyDescent="0.25">
      <c r="AY968" s="139">
        <f t="shared" si="20"/>
        <v>0</v>
      </c>
      <c r="AZ968" s="139">
        <f>IF(BA968="",0,IFERROR(IF(VLOOKUP(BA968,BA$44:BA967,1,0)&gt;0,0,0),1))</f>
        <v>0</v>
      </c>
      <c r="BA968" s="140" t="str">
        <f>IF(DATOS!BT926=AW$45,DATOS!C926,"")</f>
        <v/>
      </c>
    </row>
    <row r="969" spans="51:53" x14ac:dyDescent="0.25">
      <c r="AY969" s="139">
        <f t="shared" si="20"/>
        <v>0</v>
      </c>
      <c r="AZ969" s="139">
        <f>IF(BA969="",0,IFERROR(IF(VLOOKUP(BA969,BA$44:BA968,1,0)&gt;0,0,0),1))</f>
        <v>0</v>
      </c>
      <c r="BA969" s="140" t="str">
        <f>IF(DATOS!BT927=AW$45,DATOS!C927,"")</f>
        <v/>
      </c>
    </row>
    <row r="970" spans="51:53" x14ac:dyDescent="0.25">
      <c r="AY970" s="139">
        <f t="shared" si="20"/>
        <v>0</v>
      </c>
      <c r="AZ970" s="139">
        <f>IF(BA970="",0,IFERROR(IF(VLOOKUP(BA970,BA$44:BA969,1,0)&gt;0,0,0),1))</f>
        <v>0</v>
      </c>
      <c r="BA970" s="140" t="str">
        <f>IF(DATOS!BT928=AW$45,DATOS!C928,"")</f>
        <v/>
      </c>
    </row>
    <row r="971" spans="51:53" x14ac:dyDescent="0.25">
      <c r="AY971" s="139">
        <f t="shared" si="20"/>
        <v>0</v>
      </c>
      <c r="AZ971" s="139">
        <f>IF(BA971="",0,IFERROR(IF(VLOOKUP(BA971,BA$44:BA970,1,0)&gt;0,0,0),1))</f>
        <v>0</v>
      </c>
      <c r="BA971" s="140" t="str">
        <f>IF(DATOS!BT929=AW$45,DATOS!C929,"")</f>
        <v/>
      </c>
    </row>
    <row r="972" spans="51:53" x14ac:dyDescent="0.25">
      <c r="AY972" s="139">
        <f t="shared" si="20"/>
        <v>0</v>
      </c>
      <c r="AZ972" s="139">
        <f>IF(BA972="",0,IFERROR(IF(VLOOKUP(BA972,BA$44:BA971,1,0)&gt;0,0,0),1))</f>
        <v>0</v>
      </c>
      <c r="BA972" s="140" t="str">
        <f>IF(DATOS!BT930=AW$45,DATOS!C930,"")</f>
        <v/>
      </c>
    </row>
    <row r="973" spans="51:53" x14ac:dyDescent="0.25">
      <c r="AY973" s="139">
        <f t="shared" si="20"/>
        <v>0</v>
      </c>
      <c r="AZ973" s="139">
        <f>IF(BA973="",0,IFERROR(IF(VLOOKUP(BA973,BA$44:BA972,1,0)&gt;0,0,0),1))</f>
        <v>0</v>
      </c>
      <c r="BA973" s="140" t="str">
        <f>IF(DATOS!BT931=AW$45,DATOS!C931,"")</f>
        <v/>
      </c>
    </row>
    <row r="974" spans="51:53" x14ac:dyDescent="0.25">
      <c r="AY974" s="139">
        <f t="shared" si="20"/>
        <v>0</v>
      </c>
      <c r="AZ974" s="139">
        <f>IF(BA974="",0,IFERROR(IF(VLOOKUP(BA974,BA$44:BA973,1,0)&gt;0,0,0),1))</f>
        <v>0</v>
      </c>
      <c r="BA974" s="140" t="str">
        <f>IF(DATOS!BT932=AW$45,DATOS!C932,"")</f>
        <v/>
      </c>
    </row>
    <row r="975" spans="51:53" x14ac:dyDescent="0.25">
      <c r="AY975" s="139">
        <f t="shared" si="20"/>
        <v>0</v>
      </c>
      <c r="AZ975" s="139">
        <f>IF(BA975="",0,IFERROR(IF(VLOOKUP(BA975,BA$44:BA974,1,0)&gt;0,0,0),1))</f>
        <v>0</v>
      </c>
      <c r="BA975" s="140" t="str">
        <f>IF(DATOS!BT933=AW$45,DATOS!C933,"")</f>
        <v/>
      </c>
    </row>
    <row r="976" spans="51:53" x14ac:dyDescent="0.25">
      <c r="AY976" s="139">
        <f t="shared" si="20"/>
        <v>0</v>
      </c>
      <c r="AZ976" s="139">
        <f>IF(BA976="",0,IFERROR(IF(VLOOKUP(BA976,BA$44:BA975,1,0)&gt;0,0,0),1))</f>
        <v>0</v>
      </c>
      <c r="BA976" s="140" t="str">
        <f>IF(DATOS!BT934=AW$45,DATOS!C934,"")</f>
        <v/>
      </c>
    </row>
    <row r="977" spans="51:53" x14ac:dyDescent="0.25">
      <c r="AY977" s="139">
        <f t="shared" si="20"/>
        <v>0</v>
      </c>
      <c r="AZ977" s="139">
        <f>IF(BA977="",0,IFERROR(IF(VLOOKUP(BA977,BA$44:BA976,1,0)&gt;0,0,0),1))</f>
        <v>0</v>
      </c>
      <c r="BA977" s="140" t="str">
        <f>IF(DATOS!BT935=AW$45,DATOS!C935,"")</f>
        <v/>
      </c>
    </row>
    <row r="978" spans="51:53" x14ac:dyDescent="0.25">
      <c r="AY978" s="139">
        <f t="shared" si="20"/>
        <v>0</v>
      </c>
      <c r="AZ978" s="139">
        <f>IF(BA978="",0,IFERROR(IF(VLOOKUP(BA978,BA$44:BA977,1,0)&gt;0,0,0),1))</f>
        <v>0</v>
      </c>
      <c r="BA978" s="140" t="str">
        <f>IF(DATOS!BT936=AW$45,DATOS!C936,"")</f>
        <v/>
      </c>
    </row>
    <row r="979" spans="51:53" x14ac:dyDescent="0.25">
      <c r="AY979" s="139">
        <f t="shared" si="20"/>
        <v>0</v>
      </c>
      <c r="AZ979" s="139">
        <f>IF(BA979="",0,IFERROR(IF(VLOOKUP(BA979,BA$44:BA978,1,0)&gt;0,0,0),1))</f>
        <v>0</v>
      </c>
      <c r="BA979" s="140" t="str">
        <f>IF(DATOS!BT937=AW$45,DATOS!C937,"")</f>
        <v/>
      </c>
    </row>
    <row r="980" spans="51:53" x14ac:dyDescent="0.25">
      <c r="AY980" s="139">
        <f t="shared" si="20"/>
        <v>0</v>
      </c>
      <c r="AZ980" s="139">
        <f>IF(BA980="",0,IFERROR(IF(VLOOKUP(BA980,BA$44:BA979,1,0)&gt;0,0,0),1))</f>
        <v>0</v>
      </c>
      <c r="BA980" s="140" t="str">
        <f>IF(DATOS!BT938=AW$45,DATOS!C938,"")</f>
        <v/>
      </c>
    </row>
    <row r="981" spans="51:53" x14ac:dyDescent="0.25">
      <c r="AY981" s="139">
        <f t="shared" si="20"/>
        <v>0</v>
      </c>
      <c r="AZ981" s="139">
        <f>IF(BA981="",0,IFERROR(IF(VLOOKUP(BA981,BA$44:BA980,1,0)&gt;0,0,0),1))</f>
        <v>0</v>
      </c>
      <c r="BA981" s="140" t="str">
        <f>IF(DATOS!BT939=AW$45,DATOS!C939,"")</f>
        <v/>
      </c>
    </row>
    <row r="982" spans="51:53" x14ac:dyDescent="0.25">
      <c r="AY982" s="139">
        <f t="shared" si="20"/>
        <v>0</v>
      </c>
      <c r="AZ982" s="139">
        <f>IF(BA982="",0,IFERROR(IF(VLOOKUP(BA982,BA$44:BA981,1,0)&gt;0,0,0),1))</f>
        <v>0</v>
      </c>
      <c r="BA982" s="140" t="str">
        <f>IF(DATOS!BT940=AW$45,DATOS!C940,"")</f>
        <v/>
      </c>
    </row>
    <row r="983" spans="51:53" x14ac:dyDescent="0.25">
      <c r="AY983" s="139">
        <f t="shared" si="20"/>
        <v>0</v>
      </c>
      <c r="AZ983" s="139">
        <f>IF(BA983="",0,IFERROR(IF(VLOOKUP(BA983,BA$44:BA982,1,0)&gt;0,0,0),1))</f>
        <v>0</v>
      </c>
      <c r="BA983" s="140" t="str">
        <f>IF(DATOS!BT941=AW$45,DATOS!C941,"")</f>
        <v/>
      </c>
    </row>
    <row r="984" spans="51:53" x14ac:dyDescent="0.25">
      <c r="AY984" s="139">
        <f t="shared" si="20"/>
        <v>0</v>
      </c>
      <c r="AZ984" s="139">
        <f>IF(BA984="",0,IFERROR(IF(VLOOKUP(BA984,BA$44:BA983,1,0)&gt;0,0,0),1))</f>
        <v>0</v>
      </c>
      <c r="BA984" s="140" t="str">
        <f>IF(DATOS!BT942=AW$45,DATOS!C942,"")</f>
        <v/>
      </c>
    </row>
    <row r="985" spans="51:53" x14ac:dyDescent="0.25">
      <c r="AY985" s="139">
        <f t="shared" si="20"/>
        <v>0</v>
      </c>
      <c r="AZ985" s="139">
        <f>IF(BA985="",0,IFERROR(IF(VLOOKUP(BA985,BA$44:BA984,1,0)&gt;0,0,0),1))</f>
        <v>0</v>
      </c>
      <c r="BA985" s="140" t="str">
        <f>IF(DATOS!BT943=AW$45,DATOS!C943,"")</f>
        <v/>
      </c>
    </row>
    <row r="986" spans="51:53" x14ac:dyDescent="0.25">
      <c r="AY986" s="139">
        <f t="shared" si="20"/>
        <v>0</v>
      </c>
      <c r="AZ986" s="139">
        <f>IF(BA986="",0,IFERROR(IF(VLOOKUP(BA986,BA$44:BA985,1,0)&gt;0,0,0),1))</f>
        <v>0</v>
      </c>
      <c r="BA986" s="140" t="str">
        <f>IF(DATOS!BT944=AW$45,DATOS!C944,"")</f>
        <v/>
      </c>
    </row>
    <row r="987" spans="51:53" x14ac:dyDescent="0.25">
      <c r="AY987" s="139">
        <f t="shared" si="20"/>
        <v>0</v>
      </c>
      <c r="AZ987" s="139">
        <f>IF(BA987="",0,IFERROR(IF(VLOOKUP(BA987,BA$44:BA986,1,0)&gt;0,0,0),1))</f>
        <v>0</v>
      </c>
      <c r="BA987" s="140" t="str">
        <f>IF(DATOS!BT945=AW$45,DATOS!C945,"")</f>
        <v/>
      </c>
    </row>
    <row r="988" spans="51:53" x14ac:dyDescent="0.25">
      <c r="AY988" s="139">
        <f t="shared" si="20"/>
        <v>0</v>
      </c>
      <c r="AZ988" s="139">
        <f>IF(BA988="",0,IFERROR(IF(VLOOKUP(BA988,BA$44:BA987,1,0)&gt;0,0,0),1))</f>
        <v>0</v>
      </c>
      <c r="BA988" s="140" t="str">
        <f>IF(DATOS!BT946=AW$45,DATOS!C946,"")</f>
        <v/>
      </c>
    </row>
    <row r="989" spans="51:53" x14ac:dyDescent="0.25">
      <c r="AY989" s="139">
        <f t="shared" si="20"/>
        <v>0</v>
      </c>
      <c r="AZ989" s="139">
        <f>IF(BA989="",0,IFERROR(IF(VLOOKUP(BA989,BA$44:BA988,1,0)&gt;0,0,0),1))</f>
        <v>0</v>
      </c>
      <c r="BA989" s="140" t="str">
        <f>IF(DATOS!BT947=AW$45,DATOS!C947,"")</f>
        <v/>
      </c>
    </row>
    <row r="990" spans="51:53" x14ac:dyDescent="0.25">
      <c r="AY990" s="139">
        <f t="shared" si="20"/>
        <v>0</v>
      </c>
      <c r="AZ990" s="139">
        <f>IF(BA990="",0,IFERROR(IF(VLOOKUP(BA990,BA$44:BA989,1,0)&gt;0,0,0),1))</f>
        <v>0</v>
      </c>
      <c r="BA990" s="140" t="str">
        <f>IF(DATOS!BT948=AW$45,DATOS!C948,"")</f>
        <v/>
      </c>
    </row>
    <row r="991" spans="51:53" x14ac:dyDescent="0.25">
      <c r="AY991" s="139">
        <f t="shared" si="20"/>
        <v>0</v>
      </c>
      <c r="AZ991" s="139">
        <f>IF(BA991="",0,IFERROR(IF(VLOOKUP(BA991,BA$44:BA990,1,0)&gt;0,0,0),1))</f>
        <v>0</v>
      </c>
      <c r="BA991" s="140" t="str">
        <f>IF(DATOS!BT949=AW$45,DATOS!C949,"")</f>
        <v/>
      </c>
    </row>
    <row r="992" spans="51:53" x14ac:dyDescent="0.25">
      <c r="AY992" s="139">
        <f t="shared" si="20"/>
        <v>0</v>
      </c>
      <c r="AZ992" s="139">
        <f>IF(BA992="",0,IFERROR(IF(VLOOKUP(BA992,BA$44:BA991,1,0)&gt;0,0,0),1))</f>
        <v>0</v>
      </c>
      <c r="BA992" s="140" t="str">
        <f>IF(DATOS!BT950=AW$45,DATOS!C950,"")</f>
        <v/>
      </c>
    </row>
    <row r="993" spans="51:53" x14ac:dyDescent="0.25">
      <c r="AY993" s="139">
        <f t="shared" si="20"/>
        <v>0</v>
      </c>
      <c r="AZ993" s="139">
        <f>IF(BA993="",0,IFERROR(IF(VLOOKUP(BA993,BA$44:BA992,1,0)&gt;0,0,0),1))</f>
        <v>0</v>
      </c>
      <c r="BA993" s="140" t="str">
        <f>IF(DATOS!BT951=AW$45,DATOS!C951,"")</f>
        <v/>
      </c>
    </row>
    <row r="994" spans="51:53" x14ac:dyDescent="0.25">
      <c r="AY994" s="139">
        <f t="shared" si="20"/>
        <v>0</v>
      </c>
      <c r="AZ994" s="139">
        <f>IF(BA994="",0,IFERROR(IF(VLOOKUP(BA994,BA$44:BA993,1,0)&gt;0,0,0),1))</f>
        <v>0</v>
      </c>
      <c r="BA994" s="140" t="str">
        <f>IF(DATOS!BT952=AW$45,DATOS!C952,"")</f>
        <v/>
      </c>
    </row>
    <row r="995" spans="51:53" x14ac:dyDescent="0.25">
      <c r="AY995" s="139">
        <f t="shared" si="20"/>
        <v>0</v>
      </c>
      <c r="AZ995" s="139">
        <f>IF(BA995="",0,IFERROR(IF(VLOOKUP(BA995,BA$44:BA994,1,0)&gt;0,0,0),1))</f>
        <v>0</v>
      </c>
      <c r="BA995" s="140" t="str">
        <f>IF(DATOS!BT953=AW$45,DATOS!C953,"")</f>
        <v/>
      </c>
    </row>
    <row r="996" spans="51:53" x14ac:dyDescent="0.25">
      <c r="AY996" s="139">
        <f t="shared" si="20"/>
        <v>0</v>
      </c>
      <c r="AZ996" s="139">
        <f>IF(BA996="",0,IFERROR(IF(VLOOKUP(BA996,BA$44:BA995,1,0)&gt;0,0,0),1))</f>
        <v>0</v>
      </c>
      <c r="BA996" s="140" t="str">
        <f>IF(DATOS!BT954=AW$45,DATOS!C954,"")</f>
        <v/>
      </c>
    </row>
    <row r="997" spans="51:53" x14ac:dyDescent="0.25">
      <c r="AY997" s="139">
        <f t="shared" si="20"/>
        <v>0</v>
      </c>
      <c r="AZ997" s="139">
        <f>IF(BA997="",0,IFERROR(IF(VLOOKUP(BA997,BA$44:BA996,1,0)&gt;0,0,0),1))</f>
        <v>0</v>
      </c>
      <c r="BA997" s="140" t="str">
        <f>IF(DATOS!BT955=AW$45,DATOS!C955,"")</f>
        <v/>
      </c>
    </row>
    <row r="998" spans="51:53" x14ac:dyDescent="0.25">
      <c r="AY998" s="139">
        <f t="shared" si="20"/>
        <v>0</v>
      </c>
      <c r="AZ998" s="139">
        <f>IF(BA998="",0,IFERROR(IF(VLOOKUP(BA998,BA$44:BA997,1,0)&gt;0,0,0),1))</f>
        <v>0</v>
      </c>
      <c r="BA998" s="140" t="str">
        <f>IF(DATOS!BT956=AW$45,DATOS!C956,"")</f>
        <v/>
      </c>
    </row>
    <row r="999" spans="51:53" x14ac:dyDescent="0.25">
      <c r="AY999" s="139">
        <f t="shared" si="20"/>
        <v>0</v>
      </c>
      <c r="AZ999" s="139">
        <f>IF(BA999="",0,IFERROR(IF(VLOOKUP(BA999,BA$44:BA998,1,0)&gt;0,0,0),1))</f>
        <v>0</v>
      </c>
      <c r="BA999" s="140" t="str">
        <f>IF(DATOS!BT957=AW$45,DATOS!C957,"")</f>
        <v/>
      </c>
    </row>
    <row r="1000" spans="51:53" x14ac:dyDescent="0.25">
      <c r="AY1000" s="139">
        <f t="shared" si="20"/>
        <v>0</v>
      </c>
      <c r="AZ1000" s="139">
        <f>IF(BA1000="",0,IFERROR(IF(VLOOKUP(BA1000,BA$44:BA999,1,0)&gt;0,0,0),1))</f>
        <v>0</v>
      </c>
      <c r="BA1000" s="140" t="str">
        <f>IF(DATOS!BT958=AW$45,DATOS!C958,"")</f>
        <v/>
      </c>
    </row>
    <row r="1001" spans="51:53" x14ac:dyDescent="0.25">
      <c r="AY1001" s="139">
        <f t="shared" si="20"/>
        <v>0</v>
      </c>
      <c r="AZ1001" s="139">
        <f>IF(BA1001="",0,IFERROR(IF(VLOOKUP(BA1001,BA$44:BA1000,1,0)&gt;0,0,0),1))</f>
        <v>0</v>
      </c>
      <c r="BA1001" s="140" t="str">
        <f>IF(DATOS!BT959=AW$45,DATOS!C959,"")</f>
        <v/>
      </c>
    </row>
    <row r="1002" spans="51:53" x14ac:dyDescent="0.25">
      <c r="AY1002" s="139">
        <f t="shared" si="20"/>
        <v>0</v>
      </c>
      <c r="AZ1002" s="139">
        <f>IF(BA1002="",0,IFERROR(IF(VLOOKUP(BA1002,BA$44:BA1001,1,0)&gt;0,0,0),1))</f>
        <v>0</v>
      </c>
      <c r="BA1002" s="140" t="str">
        <f>IF(DATOS!BT960=AW$45,DATOS!C960,"")</f>
        <v/>
      </c>
    </row>
    <row r="1003" spans="51:53" x14ac:dyDescent="0.25">
      <c r="AY1003" s="139">
        <f t="shared" si="20"/>
        <v>0</v>
      </c>
      <c r="AZ1003" s="139">
        <f>IF(BA1003="",0,IFERROR(IF(VLOOKUP(BA1003,BA$44:BA1002,1,0)&gt;0,0,0),1))</f>
        <v>0</v>
      </c>
      <c r="BA1003" s="140" t="str">
        <f>IF(DATOS!BT961=AW$45,DATOS!C961,"")</f>
        <v/>
      </c>
    </row>
    <row r="1004" spans="51:53" x14ac:dyDescent="0.25">
      <c r="AY1004" s="139">
        <f t="shared" ref="AY1004:AY1067" si="21">AY1003+AZ1004</f>
        <v>0</v>
      </c>
      <c r="AZ1004" s="139">
        <f>IF(BA1004="",0,IFERROR(IF(VLOOKUP(BA1004,BA$44:BA1003,1,0)&gt;0,0,0),1))</f>
        <v>0</v>
      </c>
      <c r="BA1004" s="140" t="str">
        <f>IF(DATOS!BT962=AW$45,DATOS!C962,"")</f>
        <v/>
      </c>
    </row>
    <row r="1005" spans="51:53" x14ac:dyDescent="0.25">
      <c r="AY1005" s="139">
        <f t="shared" si="21"/>
        <v>0</v>
      </c>
      <c r="AZ1005" s="139">
        <f>IF(BA1005="",0,IFERROR(IF(VLOOKUP(BA1005,BA$44:BA1004,1,0)&gt;0,0,0),1))</f>
        <v>0</v>
      </c>
      <c r="BA1005" s="140" t="str">
        <f>IF(DATOS!BT963=AW$45,DATOS!C963,"")</f>
        <v/>
      </c>
    </row>
    <row r="1006" spans="51:53" x14ac:dyDescent="0.25">
      <c r="AY1006" s="139">
        <f t="shared" si="21"/>
        <v>0</v>
      </c>
      <c r="AZ1006" s="139">
        <f>IF(BA1006="",0,IFERROR(IF(VLOOKUP(BA1006,BA$44:BA1005,1,0)&gt;0,0,0),1))</f>
        <v>0</v>
      </c>
      <c r="BA1006" s="140" t="str">
        <f>IF(DATOS!BT964=AW$45,DATOS!C964,"")</f>
        <v/>
      </c>
    </row>
    <row r="1007" spans="51:53" x14ac:dyDescent="0.25">
      <c r="AY1007" s="139">
        <f t="shared" si="21"/>
        <v>0</v>
      </c>
      <c r="AZ1007" s="139">
        <f>IF(BA1007="",0,IFERROR(IF(VLOOKUP(BA1007,BA$44:BA1006,1,0)&gt;0,0,0),1))</f>
        <v>0</v>
      </c>
      <c r="BA1007" s="140" t="str">
        <f>IF(DATOS!BT965=AW$45,DATOS!C965,"")</f>
        <v/>
      </c>
    </row>
    <row r="1008" spans="51:53" x14ac:dyDescent="0.25">
      <c r="AY1008" s="139">
        <f t="shared" si="21"/>
        <v>0</v>
      </c>
      <c r="AZ1008" s="139">
        <f>IF(BA1008="",0,IFERROR(IF(VLOOKUP(BA1008,BA$44:BA1007,1,0)&gt;0,0,0),1))</f>
        <v>0</v>
      </c>
      <c r="BA1008" s="140" t="str">
        <f>IF(DATOS!BT966=AW$45,DATOS!C966,"")</f>
        <v/>
      </c>
    </row>
    <row r="1009" spans="51:53" x14ac:dyDescent="0.25">
      <c r="AY1009" s="139">
        <f t="shared" si="21"/>
        <v>0</v>
      </c>
      <c r="AZ1009" s="139">
        <f>IF(BA1009="",0,IFERROR(IF(VLOOKUP(BA1009,BA$44:BA1008,1,0)&gt;0,0,0),1))</f>
        <v>0</v>
      </c>
      <c r="BA1009" s="140" t="str">
        <f>IF(DATOS!BT967=AW$45,DATOS!C967,"")</f>
        <v/>
      </c>
    </row>
    <row r="1010" spans="51:53" x14ac:dyDescent="0.25">
      <c r="AY1010" s="139">
        <f t="shared" si="21"/>
        <v>0</v>
      </c>
      <c r="AZ1010" s="139">
        <f>IF(BA1010="",0,IFERROR(IF(VLOOKUP(BA1010,BA$44:BA1009,1,0)&gt;0,0,0),1))</f>
        <v>0</v>
      </c>
      <c r="BA1010" s="140" t="str">
        <f>IF(DATOS!BT968=AW$45,DATOS!C968,"")</f>
        <v/>
      </c>
    </row>
    <row r="1011" spans="51:53" x14ac:dyDescent="0.25">
      <c r="AY1011" s="139">
        <f t="shared" si="21"/>
        <v>0</v>
      </c>
      <c r="AZ1011" s="139">
        <f>IF(BA1011="",0,IFERROR(IF(VLOOKUP(BA1011,BA$44:BA1010,1,0)&gt;0,0,0),1))</f>
        <v>0</v>
      </c>
      <c r="BA1011" s="140" t="str">
        <f>IF(DATOS!BT969=AW$45,DATOS!C969,"")</f>
        <v/>
      </c>
    </row>
    <row r="1012" spans="51:53" x14ac:dyDescent="0.25">
      <c r="AY1012" s="139">
        <f t="shared" si="21"/>
        <v>0</v>
      </c>
      <c r="AZ1012" s="139">
        <f>IF(BA1012="",0,IFERROR(IF(VLOOKUP(BA1012,BA$44:BA1011,1,0)&gt;0,0,0),1))</f>
        <v>0</v>
      </c>
      <c r="BA1012" s="140" t="str">
        <f>IF(DATOS!BT970=AW$45,DATOS!C970,"")</f>
        <v/>
      </c>
    </row>
    <row r="1013" spans="51:53" x14ac:dyDescent="0.25">
      <c r="AY1013" s="139">
        <f t="shared" si="21"/>
        <v>0</v>
      </c>
      <c r="AZ1013" s="139">
        <f>IF(BA1013="",0,IFERROR(IF(VLOOKUP(BA1013,BA$44:BA1012,1,0)&gt;0,0,0),1))</f>
        <v>0</v>
      </c>
      <c r="BA1013" s="140" t="str">
        <f>IF(DATOS!BT971=AW$45,DATOS!C971,"")</f>
        <v/>
      </c>
    </row>
    <row r="1014" spans="51:53" x14ac:dyDescent="0.25">
      <c r="AY1014" s="139">
        <f t="shared" si="21"/>
        <v>0</v>
      </c>
      <c r="AZ1014" s="139">
        <f>IF(BA1014="",0,IFERROR(IF(VLOOKUP(BA1014,BA$44:BA1013,1,0)&gt;0,0,0),1))</f>
        <v>0</v>
      </c>
      <c r="BA1014" s="140" t="str">
        <f>IF(DATOS!BT972=AW$45,DATOS!C972,"")</f>
        <v/>
      </c>
    </row>
    <row r="1015" spans="51:53" x14ac:dyDescent="0.25">
      <c r="AY1015" s="139">
        <f t="shared" si="21"/>
        <v>0</v>
      </c>
      <c r="AZ1015" s="139">
        <f>IF(BA1015="",0,IFERROR(IF(VLOOKUP(BA1015,BA$44:BA1014,1,0)&gt;0,0,0),1))</f>
        <v>0</v>
      </c>
      <c r="BA1015" s="140" t="str">
        <f>IF(DATOS!BT973=AW$45,DATOS!C973,"")</f>
        <v/>
      </c>
    </row>
    <row r="1016" spans="51:53" x14ac:dyDescent="0.25">
      <c r="AY1016" s="139">
        <f t="shared" si="21"/>
        <v>0</v>
      </c>
      <c r="AZ1016" s="139">
        <f>IF(BA1016="",0,IFERROR(IF(VLOOKUP(BA1016,BA$44:BA1015,1,0)&gt;0,0,0),1))</f>
        <v>0</v>
      </c>
      <c r="BA1016" s="140" t="str">
        <f>IF(DATOS!BT974=AW$45,DATOS!C974,"")</f>
        <v/>
      </c>
    </row>
    <row r="1017" spans="51:53" x14ac:dyDescent="0.25">
      <c r="AY1017" s="139">
        <f t="shared" si="21"/>
        <v>0</v>
      </c>
      <c r="AZ1017" s="139">
        <f>IF(BA1017="",0,IFERROR(IF(VLOOKUP(BA1017,BA$44:BA1016,1,0)&gt;0,0,0),1))</f>
        <v>0</v>
      </c>
      <c r="BA1017" s="140" t="str">
        <f>IF(DATOS!BT975=AW$45,DATOS!C975,"")</f>
        <v/>
      </c>
    </row>
    <row r="1018" spans="51:53" x14ac:dyDescent="0.25">
      <c r="AY1018" s="139">
        <f t="shared" si="21"/>
        <v>0</v>
      </c>
      <c r="AZ1018" s="139">
        <f>IF(BA1018="",0,IFERROR(IF(VLOOKUP(BA1018,BA$44:BA1017,1,0)&gt;0,0,0),1))</f>
        <v>0</v>
      </c>
      <c r="BA1018" s="140" t="str">
        <f>IF(DATOS!BT976=AW$45,DATOS!C976,"")</f>
        <v/>
      </c>
    </row>
    <row r="1019" spans="51:53" x14ac:dyDescent="0.25">
      <c r="AY1019" s="139">
        <f t="shared" si="21"/>
        <v>0</v>
      </c>
      <c r="AZ1019" s="139">
        <f>IF(BA1019="",0,IFERROR(IF(VLOOKUP(BA1019,BA$44:BA1018,1,0)&gt;0,0,0),1))</f>
        <v>0</v>
      </c>
      <c r="BA1019" s="140" t="str">
        <f>IF(DATOS!BT977=AW$45,DATOS!C977,"")</f>
        <v/>
      </c>
    </row>
    <row r="1020" spans="51:53" x14ac:dyDescent="0.25">
      <c r="AY1020" s="139">
        <f t="shared" si="21"/>
        <v>0</v>
      </c>
      <c r="AZ1020" s="139">
        <f>IF(BA1020="",0,IFERROR(IF(VLOOKUP(BA1020,BA$44:BA1019,1,0)&gt;0,0,0),1))</f>
        <v>0</v>
      </c>
      <c r="BA1020" s="140" t="str">
        <f>IF(DATOS!BT978=AW$45,DATOS!C978,"")</f>
        <v/>
      </c>
    </row>
    <row r="1021" spans="51:53" x14ac:dyDescent="0.25">
      <c r="AY1021" s="139">
        <f t="shared" si="21"/>
        <v>0</v>
      </c>
      <c r="AZ1021" s="139">
        <f>IF(BA1021="",0,IFERROR(IF(VLOOKUP(BA1021,BA$44:BA1020,1,0)&gt;0,0,0),1))</f>
        <v>0</v>
      </c>
      <c r="BA1021" s="140" t="str">
        <f>IF(DATOS!BT979=AW$45,DATOS!C979,"")</f>
        <v/>
      </c>
    </row>
    <row r="1022" spans="51:53" x14ac:dyDescent="0.25">
      <c r="AY1022" s="139">
        <f t="shared" si="21"/>
        <v>0</v>
      </c>
      <c r="AZ1022" s="139">
        <f>IF(BA1022="",0,IFERROR(IF(VLOOKUP(BA1022,BA$44:BA1021,1,0)&gt;0,0,0),1))</f>
        <v>0</v>
      </c>
      <c r="BA1022" s="140" t="str">
        <f>IF(DATOS!BT980=AW$45,DATOS!C980,"")</f>
        <v/>
      </c>
    </row>
    <row r="1023" spans="51:53" x14ac:dyDescent="0.25">
      <c r="AY1023" s="139">
        <f t="shared" si="21"/>
        <v>0</v>
      </c>
      <c r="AZ1023" s="139">
        <f>IF(BA1023="",0,IFERROR(IF(VLOOKUP(BA1023,BA$44:BA1022,1,0)&gt;0,0,0),1))</f>
        <v>0</v>
      </c>
      <c r="BA1023" s="140" t="str">
        <f>IF(DATOS!BT981=AW$45,DATOS!C981,"")</f>
        <v/>
      </c>
    </row>
    <row r="1024" spans="51:53" x14ac:dyDescent="0.25">
      <c r="AY1024" s="139">
        <f t="shared" si="21"/>
        <v>0</v>
      </c>
      <c r="AZ1024" s="139">
        <f>IF(BA1024="",0,IFERROR(IF(VLOOKUP(BA1024,BA$44:BA1023,1,0)&gt;0,0,0),1))</f>
        <v>0</v>
      </c>
      <c r="BA1024" s="140" t="str">
        <f>IF(DATOS!BT982=AW$45,DATOS!C982,"")</f>
        <v/>
      </c>
    </row>
    <row r="1025" spans="51:53" x14ac:dyDescent="0.25">
      <c r="AY1025" s="139">
        <f t="shared" si="21"/>
        <v>0</v>
      </c>
      <c r="AZ1025" s="139">
        <f>IF(BA1025="",0,IFERROR(IF(VLOOKUP(BA1025,BA$44:BA1024,1,0)&gt;0,0,0),1))</f>
        <v>0</v>
      </c>
      <c r="BA1025" s="140" t="str">
        <f>IF(DATOS!BT983=AW$45,DATOS!C983,"")</f>
        <v/>
      </c>
    </row>
    <row r="1026" spans="51:53" x14ac:dyDescent="0.25">
      <c r="AY1026" s="139">
        <f t="shared" si="21"/>
        <v>0</v>
      </c>
      <c r="AZ1026" s="139">
        <f>IF(BA1026="",0,IFERROR(IF(VLOOKUP(BA1026,BA$44:BA1025,1,0)&gt;0,0,0),1))</f>
        <v>0</v>
      </c>
      <c r="BA1026" s="140" t="str">
        <f>IF(DATOS!BT984=AW$45,DATOS!C984,"")</f>
        <v/>
      </c>
    </row>
    <row r="1027" spans="51:53" x14ac:dyDescent="0.25">
      <c r="AY1027" s="139">
        <f t="shared" si="21"/>
        <v>0</v>
      </c>
      <c r="AZ1027" s="139">
        <f>IF(BA1027="",0,IFERROR(IF(VLOOKUP(BA1027,BA$44:BA1026,1,0)&gt;0,0,0),1))</f>
        <v>0</v>
      </c>
      <c r="BA1027" s="140" t="str">
        <f>IF(DATOS!BT985=AW$45,DATOS!C985,"")</f>
        <v/>
      </c>
    </row>
    <row r="1028" spans="51:53" x14ac:dyDescent="0.25">
      <c r="AY1028" s="139">
        <f t="shared" si="21"/>
        <v>0</v>
      </c>
      <c r="AZ1028" s="139">
        <f>IF(BA1028="",0,IFERROR(IF(VLOOKUP(BA1028,BA$44:BA1027,1,0)&gt;0,0,0),1))</f>
        <v>0</v>
      </c>
      <c r="BA1028" s="140" t="str">
        <f>IF(DATOS!BT986=AW$45,DATOS!C986,"")</f>
        <v/>
      </c>
    </row>
    <row r="1029" spans="51:53" x14ac:dyDescent="0.25">
      <c r="AY1029" s="139">
        <f t="shared" si="21"/>
        <v>0</v>
      </c>
      <c r="AZ1029" s="139">
        <f>IF(BA1029="",0,IFERROR(IF(VLOOKUP(BA1029,BA$44:BA1028,1,0)&gt;0,0,0),1))</f>
        <v>0</v>
      </c>
      <c r="BA1029" s="140" t="str">
        <f>IF(DATOS!BT987=AW$45,DATOS!C987,"")</f>
        <v/>
      </c>
    </row>
    <row r="1030" spans="51:53" x14ac:dyDescent="0.25">
      <c r="AY1030" s="139">
        <f t="shared" si="21"/>
        <v>0</v>
      </c>
      <c r="AZ1030" s="139">
        <f>IF(BA1030="",0,IFERROR(IF(VLOOKUP(BA1030,BA$44:BA1029,1,0)&gt;0,0,0),1))</f>
        <v>0</v>
      </c>
      <c r="BA1030" s="140" t="str">
        <f>IF(DATOS!BT988=AW$45,DATOS!C988,"")</f>
        <v/>
      </c>
    </row>
    <row r="1031" spans="51:53" x14ac:dyDescent="0.25">
      <c r="AY1031" s="139">
        <f t="shared" si="21"/>
        <v>0</v>
      </c>
      <c r="AZ1031" s="139">
        <f>IF(BA1031="",0,IFERROR(IF(VLOOKUP(BA1031,BA$44:BA1030,1,0)&gt;0,0,0),1))</f>
        <v>0</v>
      </c>
      <c r="BA1031" s="140" t="str">
        <f>IF(DATOS!BT989=AW$45,DATOS!C989,"")</f>
        <v/>
      </c>
    </row>
    <row r="1032" spans="51:53" x14ac:dyDescent="0.25">
      <c r="AY1032" s="139">
        <f t="shared" si="21"/>
        <v>0</v>
      </c>
      <c r="AZ1032" s="139">
        <f>IF(BA1032="",0,IFERROR(IF(VLOOKUP(BA1032,BA$44:BA1031,1,0)&gt;0,0,0),1))</f>
        <v>0</v>
      </c>
      <c r="BA1032" s="140" t="str">
        <f>IF(DATOS!BT990=AW$45,DATOS!C990,"")</f>
        <v/>
      </c>
    </row>
    <row r="1033" spans="51:53" x14ac:dyDescent="0.25">
      <c r="AY1033" s="139">
        <f t="shared" si="21"/>
        <v>0</v>
      </c>
      <c r="AZ1033" s="139">
        <f>IF(BA1033="",0,IFERROR(IF(VLOOKUP(BA1033,BA$44:BA1032,1,0)&gt;0,0,0),1))</f>
        <v>0</v>
      </c>
      <c r="BA1033" s="140" t="str">
        <f>IF(DATOS!BT991=AW$45,DATOS!C991,"")</f>
        <v/>
      </c>
    </row>
    <row r="1034" spans="51:53" x14ac:dyDescent="0.25">
      <c r="AY1034" s="139">
        <f t="shared" si="21"/>
        <v>0</v>
      </c>
      <c r="AZ1034" s="139">
        <f>IF(BA1034="",0,IFERROR(IF(VLOOKUP(BA1034,BA$44:BA1033,1,0)&gt;0,0,0),1))</f>
        <v>0</v>
      </c>
      <c r="BA1034" s="140" t="str">
        <f>IF(DATOS!BT992=AW$45,DATOS!C992,"")</f>
        <v/>
      </c>
    </row>
    <row r="1035" spans="51:53" x14ac:dyDescent="0.25">
      <c r="AY1035" s="139">
        <f t="shared" si="21"/>
        <v>0</v>
      </c>
      <c r="AZ1035" s="139">
        <f>IF(BA1035="",0,IFERROR(IF(VLOOKUP(BA1035,BA$44:BA1034,1,0)&gt;0,0,0),1))</f>
        <v>0</v>
      </c>
      <c r="BA1035" s="140" t="str">
        <f>IF(DATOS!BT993=AW$45,DATOS!C993,"")</f>
        <v/>
      </c>
    </row>
    <row r="1036" spans="51:53" x14ac:dyDescent="0.25">
      <c r="AY1036" s="139">
        <f t="shared" si="21"/>
        <v>0</v>
      </c>
      <c r="AZ1036" s="139">
        <f>IF(BA1036="",0,IFERROR(IF(VLOOKUP(BA1036,BA$44:BA1035,1,0)&gt;0,0,0),1))</f>
        <v>0</v>
      </c>
      <c r="BA1036" s="140" t="str">
        <f>IF(DATOS!BT994=AW$45,DATOS!C994,"")</f>
        <v/>
      </c>
    </row>
    <row r="1037" spans="51:53" x14ac:dyDescent="0.25">
      <c r="AY1037" s="139">
        <f t="shared" si="21"/>
        <v>0</v>
      </c>
      <c r="AZ1037" s="139">
        <f>IF(BA1037="",0,IFERROR(IF(VLOOKUP(BA1037,BA$44:BA1036,1,0)&gt;0,0,0),1))</f>
        <v>0</v>
      </c>
      <c r="BA1037" s="140" t="str">
        <f>IF(DATOS!BT995=AW$45,DATOS!C995,"")</f>
        <v/>
      </c>
    </row>
    <row r="1038" spans="51:53" x14ac:dyDescent="0.25">
      <c r="AY1038" s="139">
        <f t="shared" si="21"/>
        <v>0</v>
      </c>
      <c r="AZ1038" s="139">
        <f>IF(BA1038="",0,IFERROR(IF(VLOOKUP(BA1038,BA$44:BA1037,1,0)&gt;0,0,0),1))</f>
        <v>0</v>
      </c>
      <c r="BA1038" s="140" t="str">
        <f>IF(DATOS!BT996=AW$45,DATOS!C996,"")</f>
        <v/>
      </c>
    </row>
    <row r="1039" spans="51:53" x14ac:dyDescent="0.25">
      <c r="AY1039" s="139">
        <f t="shared" si="21"/>
        <v>0</v>
      </c>
      <c r="AZ1039" s="139">
        <f>IF(BA1039="",0,IFERROR(IF(VLOOKUP(BA1039,BA$44:BA1038,1,0)&gt;0,0,0),1))</f>
        <v>0</v>
      </c>
      <c r="BA1039" s="140" t="str">
        <f>IF(DATOS!BT997=AW$45,DATOS!C997,"")</f>
        <v/>
      </c>
    </row>
    <row r="1040" spans="51:53" x14ac:dyDescent="0.25">
      <c r="AY1040" s="139">
        <f t="shared" si="21"/>
        <v>0</v>
      </c>
      <c r="AZ1040" s="139">
        <f>IF(BA1040="",0,IFERROR(IF(VLOOKUP(BA1040,BA$44:BA1039,1,0)&gt;0,0,0),1))</f>
        <v>0</v>
      </c>
      <c r="BA1040" s="140" t="str">
        <f>IF(DATOS!BT998=AW$45,DATOS!C998,"")</f>
        <v/>
      </c>
    </row>
    <row r="1041" spans="51:53" x14ac:dyDescent="0.25">
      <c r="AY1041" s="139">
        <f t="shared" si="21"/>
        <v>0</v>
      </c>
      <c r="AZ1041" s="139">
        <f>IF(BA1041="",0,IFERROR(IF(VLOOKUP(BA1041,BA$44:BA1040,1,0)&gt;0,0,0),1))</f>
        <v>0</v>
      </c>
      <c r="BA1041" s="140" t="str">
        <f>IF(DATOS!BT999=AW$45,DATOS!C999,"")</f>
        <v/>
      </c>
    </row>
    <row r="1042" spans="51:53" x14ac:dyDescent="0.25">
      <c r="AY1042" s="139">
        <f t="shared" si="21"/>
        <v>0</v>
      </c>
      <c r="AZ1042" s="139">
        <f>IF(BA1042="",0,IFERROR(IF(VLOOKUP(BA1042,BA$44:BA1041,1,0)&gt;0,0,0),1))</f>
        <v>0</v>
      </c>
      <c r="BA1042" s="140" t="str">
        <f>IF(DATOS!BT1000=AW$45,DATOS!C1000,"")</f>
        <v/>
      </c>
    </row>
    <row r="1043" spans="51:53" x14ac:dyDescent="0.25">
      <c r="AY1043" s="139">
        <f t="shared" si="21"/>
        <v>0</v>
      </c>
      <c r="AZ1043" s="139">
        <f>IF(BA1043="",0,IFERROR(IF(VLOOKUP(BA1043,BA$44:BA1042,1,0)&gt;0,0,0),1))</f>
        <v>0</v>
      </c>
      <c r="BA1043" s="140" t="str">
        <f>IF(DATOS!BT1001=AW$45,DATOS!C1001,"")</f>
        <v/>
      </c>
    </row>
    <row r="1044" spans="51:53" x14ac:dyDescent="0.25">
      <c r="AY1044" s="139">
        <f t="shared" si="21"/>
        <v>0</v>
      </c>
      <c r="AZ1044" s="139">
        <f>IF(BA1044="",0,IFERROR(IF(VLOOKUP(BA1044,BA$44:BA1043,1,0)&gt;0,0,0),1))</f>
        <v>0</v>
      </c>
      <c r="BA1044" s="140" t="str">
        <f>IF(DATOS!BT1002=AW$45,DATOS!C1002,"")</f>
        <v/>
      </c>
    </row>
    <row r="1045" spans="51:53" x14ac:dyDescent="0.25">
      <c r="AY1045" s="139">
        <f t="shared" si="21"/>
        <v>0</v>
      </c>
      <c r="AZ1045" s="139">
        <f>IF(BA1045="",0,IFERROR(IF(VLOOKUP(BA1045,BA$44:BA1044,1,0)&gt;0,0,0),1))</f>
        <v>0</v>
      </c>
      <c r="BA1045" s="140" t="str">
        <f>IF(DATOS!BT1003=AW$45,DATOS!C1003,"")</f>
        <v/>
      </c>
    </row>
    <row r="1046" spans="51:53" x14ac:dyDescent="0.25">
      <c r="AY1046" s="139">
        <f t="shared" si="21"/>
        <v>0</v>
      </c>
      <c r="AZ1046" s="139">
        <f>IF(BA1046="",0,IFERROR(IF(VLOOKUP(BA1046,BA$44:BA1045,1,0)&gt;0,0,0),1))</f>
        <v>0</v>
      </c>
      <c r="BA1046" s="140" t="str">
        <f>IF(DATOS!BT1004=AW$45,DATOS!C1004,"")</f>
        <v/>
      </c>
    </row>
    <row r="1047" spans="51:53" x14ac:dyDescent="0.25">
      <c r="AY1047" s="139">
        <f t="shared" si="21"/>
        <v>0</v>
      </c>
      <c r="AZ1047" s="139">
        <f>IF(BA1047="",0,IFERROR(IF(VLOOKUP(BA1047,BA$44:BA1046,1,0)&gt;0,0,0),1))</f>
        <v>0</v>
      </c>
      <c r="BA1047" s="140" t="str">
        <f>IF(DATOS!BT1005=AW$45,DATOS!C1005,"")</f>
        <v/>
      </c>
    </row>
    <row r="1048" spans="51:53" x14ac:dyDescent="0.25">
      <c r="AY1048" s="139">
        <f t="shared" si="21"/>
        <v>0</v>
      </c>
      <c r="AZ1048" s="139">
        <f>IF(BA1048="",0,IFERROR(IF(VLOOKUP(BA1048,BA$44:BA1047,1,0)&gt;0,0,0),1))</f>
        <v>0</v>
      </c>
      <c r="BA1048" s="140" t="str">
        <f>IF(DATOS!BT1006=AW$45,DATOS!C1006,"")</f>
        <v/>
      </c>
    </row>
    <row r="1049" spans="51:53" x14ac:dyDescent="0.25">
      <c r="AY1049" s="139">
        <f t="shared" si="21"/>
        <v>0</v>
      </c>
      <c r="AZ1049" s="139">
        <f>IF(BA1049="",0,IFERROR(IF(VLOOKUP(BA1049,BA$44:BA1048,1,0)&gt;0,0,0),1))</f>
        <v>0</v>
      </c>
      <c r="BA1049" s="140" t="str">
        <f>IF(DATOS!BT1007=AW$45,DATOS!C1007,"")</f>
        <v/>
      </c>
    </row>
    <row r="1050" spans="51:53" x14ac:dyDescent="0.25">
      <c r="AY1050" s="139">
        <f t="shared" si="21"/>
        <v>0</v>
      </c>
      <c r="AZ1050" s="139">
        <f>IF(BA1050="",0,IFERROR(IF(VLOOKUP(BA1050,BA$44:BA1049,1,0)&gt;0,0,0),1))</f>
        <v>0</v>
      </c>
      <c r="BA1050" s="140" t="str">
        <f>IF(DATOS!BT1008=AW$45,DATOS!C1008,"")</f>
        <v/>
      </c>
    </row>
    <row r="1051" spans="51:53" x14ac:dyDescent="0.25">
      <c r="AY1051" s="139">
        <f t="shared" si="21"/>
        <v>0</v>
      </c>
      <c r="AZ1051" s="139">
        <f>IF(BA1051="",0,IFERROR(IF(VLOOKUP(BA1051,BA$44:BA1050,1,0)&gt;0,0,0),1))</f>
        <v>0</v>
      </c>
      <c r="BA1051" s="140" t="str">
        <f>IF(DATOS!BT1009=AW$45,DATOS!C1009,"")</f>
        <v/>
      </c>
    </row>
    <row r="1052" spans="51:53" x14ac:dyDescent="0.25">
      <c r="AY1052" s="139">
        <f t="shared" si="21"/>
        <v>0</v>
      </c>
      <c r="AZ1052" s="139">
        <f>IF(BA1052="",0,IFERROR(IF(VLOOKUP(BA1052,BA$44:BA1051,1,0)&gt;0,0,0),1))</f>
        <v>0</v>
      </c>
      <c r="BA1052" s="140" t="str">
        <f>IF(DATOS!BT1010=AW$45,DATOS!C1010,"")</f>
        <v/>
      </c>
    </row>
    <row r="1053" spans="51:53" x14ac:dyDescent="0.25">
      <c r="AY1053" s="139">
        <f t="shared" si="21"/>
        <v>0</v>
      </c>
      <c r="AZ1053" s="139">
        <f>IF(BA1053="",0,IFERROR(IF(VLOOKUP(BA1053,BA$44:BA1052,1,0)&gt;0,0,0),1))</f>
        <v>0</v>
      </c>
      <c r="BA1053" s="140" t="str">
        <f>IF(DATOS!BT1011=AW$45,DATOS!C1011,"")</f>
        <v/>
      </c>
    </row>
    <row r="1054" spans="51:53" x14ac:dyDescent="0.25">
      <c r="AY1054" s="139">
        <f t="shared" si="21"/>
        <v>0</v>
      </c>
      <c r="AZ1054" s="139">
        <f>IF(BA1054="",0,IFERROR(IF(VLOOKUP(BA1054,BA$44:BA1053,1,0)&gt;0,0,0),1))</f>
        <v>0</v>
      </c>
      <c r="BA1054" s="140" t="str">
        <f>IF(DATOS!BT1012=AW$45,DATOS!C1012,"")</f>
        <v/>
      </c>
    </row>
    <row r="1055" spans="51:53" x14ac:dyDescent="0.25">
      <c r="AY1055" s="139">
        <f t="shared" si="21"/>
        <v>0</v>
      </c>
      <c r="AZ1055" s="139">
        <f>IF(BA1055="",0,IFERROR(IF(VLOOKUP(BA1055,BA$44:BA1054,1,0)&gt;0,0,0),1))</f>
        <v>0</v>
      </c>
      <c r="BA1055" s="140" t="str">
        <f>IF(DATOS!BT1013=AW$45,DATOS!C1013,"")</f>
        <v/>
      </c>
    </row>
    <row r="1056" spans="51:53" x14ac:dyDescent="0.25">
      <c r="AY1056" s="139">
        <f t="shared" si="21"/>
        <v>0</v>
      </c>
      <c r="AZ1056" s="139">
        <f>IF(BA1056="",0,IFERROR(IF(VLOOKUP(BA1056,BA$44:BA1055,1,0)&gt;0,0,0),1))</f>
        <v>0</v>
      </c>
      <c r="BA1056" s="140" t="str">
        <f>IF(DATOS!BT1014=AW$45,DATOS!C1014,"")</f>
        <v/>
      </c>
    </row>
    <row r="1057" spans="51:53" x14ac:dyDescent="0.25">
      <c r="AY1057" s="139">
        <f t="shared" si="21"/>
        <v>0</v>
      </c>
      <c r="AZ1057" s="139">
        <f>IF(BA1057="",0,IFERROR(IF(VLOOKUP(BA1057,BA$44:BA1056,1,0)&gt;0,0,0),1))</f>
        <v>0</v>
      </c>
      <c r="BA1057" s="140" t="str">
        <f>IF(DATOS!BT1015=AW$45,DATOS!C1015,"")</f>
        <v/>
      </c>
    </row>
    <row r="1058" spans="51:53" x14ac:dyDescent="0.25">
      <c r="AY1058" s="139">
        <f t="shared" si="21"/>
        <v>0</v>
      </c>
      <c r="AZ1058" s="139">
        <f>IF(BA1058="",0,IFERROR(IF(VLOOKUP(BA1058,BA$44:BA1057,1,0)&gt;0,0,0),1))</f>
        <v>0</v>
      </c>
      <c r="BA1058" s="140" t="str">
        <f>IF(DATOS!BT1016=AW$45,DATOS!C1016,"")</f>
        <v/>
      </c>
    </row>
    <row r="1059" spans="51:53" x14ac:dyDescent="0.25">
      <c r="AY1059" s="139">
        <f t="shared" si="21"/>
        <v>0</v>
      </c>
      <c r="AZ1059" s="139">
        <f>IF(BA1059="",0,IFERROR(IF(VLOOKUP(BA1059,BA$44:BA1058,1,0)&gt;0,0,0),1))</f>
        <v>0</v>
      </c>
      <c r="BA1059" s="140" t="str">
        <f>IF(DATOS!BT1017=AW$45,DATOS!C1017,"")</f>
        <v/>
      </c>
    </row>
    <row r="1060" spans="51:53" x14ac:dyDescent="0.25">
      <c r="AY1060" s="139">
        <f t="shared" si="21"/>
        <v>0</v>
      </c>
      <c r="AZ1060" s="139">
        <f>IF(BA1060="",0,IFERROR(IF(VLOOKUP(BA1060,BA$44:BA1059,1,0)&gt;0,0,0),1))</f>
        <v>0</v>
      </c>
      <c r="BA1060" s="140" t="str">
        <f>IF(DATOS!BT1018=AW$45,DATOS!C1018,"")</f>
        <v/>
      </c>
    </row>
    <row r="1061" spans="51:53" x14ac:dyDescent="0.25">
      <c r="AY1061" s="139">
        <f t="shared" si="21"/>
        <v>0</v>
      </c>
      <c r="AZ1061" s="139">
        <f>IF(BA1061="",0,IFERROR(IF(VLOOKUP(BA1061,BA$44:BA1060,1,0)&gt;0,0,0),1))</f>
        <v>0</v>
      </c>
      <c r="BA1061" s="140" t="str">
        <f>IF(DATOS!BT1019=AW$45,DATOS!C1019,"")</f>
        <v/>
      </c>
    </row>
    <row r="1062" spans="51:53" x14ac:dyDescent="0.25">
      <c r="AY1062" s="139">
        <f t="shared" si="21"/>
        <v>0</v>
      </c>
      <c r="AZ1062" s="139">
        <f>IF(BA1062="",0,IFERROR(IF(VLOOKUP(BA1062,BA$44:BA1061,1,0)&gt;0,0,0),1))</f>
        <v>0</v>
      </c>
      <c r="BA1062" s="140" t="str">
        <f>IF(DATOS!BT1020=AW$45,DATOS!C1020,"")</f>
        <v/>
      </c>
    </row>
    <row r="1063" spans="51:53" x14ac:dyDescent="0.25">
      <c r="AY1063" s="139">
        <f t="shared" si="21"/>
        <v>0</v>
      </c>
      <c r="AZ1063" s="139">
        <f>IF(BA1063="",0,IFERROR(IF(VLOOKUP(BA1063,BA$44:BA1062,1,0)&gt;0,0,0),1))</f>
        <v>0</v>
      </c>
      <c r="BA1063" s="140" t="str">
        <f>IF(DATOS!BT1021=AW$45,DATOS!C1021,"")</f>
        <v/>
      </c>
    </row>
    <row r="1064" spans="51:53" x14ac:dyDescent="0.25">
      <c r="AY1064" s="139">
        <f t="shared" si="21"/>
        <v>0</v>
      </c>
      <c r="AZ1064" s="139">
        <f>IF(BA1064="",0,IFERROR(IF(VLOOKUP(BA1064,BA$44:BA1063,1,0)&gt;0,0,0),1))</f>
        <v>0</v>
      </c>
      <c r="BA1064" s="140" t="str">
        <f>IF(DATOS!BT1022=AW$45,DATOS!C1022,"")</f>
        <v/>
      </c>
    </row>
    <row r="1065" spans="51:53" x14ac:dyDescent="0.25">
      <c r="AY1065" s="139">
        <f t="shared" si="21"/>
        <v>0</v>
      </c>
      <c r="AZ1065" s="139">
        <f>IF(BA1065="",0,IFERROR(IF(VLOOKUP(BA1065,BA$44:BA1064,1,0)&gt;0,0,0),1))</f>
        <v>0</v>
      </c>
      <c r="BA1065" s="140" t="str">
        <f>IF(DATOS!BT1023=AW$45,DATOS!C1023,"")</f>
        <v/>
      </c>
    </row>
    <row r="1066" spans="51:53" x14ac:dyDescent="0.25">
      <c r="AY1066" s="139">
        <f t="shared" si="21"/>
        <v>0</v>
      </c>
      <c r="AZ1066" s="139">
        <f>IF(BA1066="",0,IFERROR(IF(VLOOKUP(BA1066,BA$44:BA1065,1,0)&gt;0,0,0),1))</f>
        <v>0</v>
      </c>
      <c r="BA1066" s="140" t="str">
        <f>IF(DATOS!BT1024=AW$45,DATOS!C1024,"")</f>
        <v/>
      </c>
    </row>
    <row r="1067" spans="51:53" x14ac:dyDescent="0.25">
      <c r="AY1067" s="139">
        <f t="shared" si="21"/>
        <v>0</v>
      </c>
      <c r="AZ1067" s="139">
        <f>IF(BA1067="",0,IFERROR(IF(VLOOKUP(BA1067,BA$44:BA1066,1,0)&gt;0,0,0),1))</f>
        <v>0</v>
      </c>
      <c r="BA1067" s="140" t="str">
        <f>IF(DATOS!BT1025=AW$45,DATOS!C1025,"")</f>
        <v/>
      </c>
    </row>
    <row r="1068" spans="51:53" x14ac:dyDescent="0.25">
      <c r="AY1068" s="139">
        <f t="shared" ref="AY1068:AY1131" si="22">AY1067+AZ1068</f>
        <v>0</v>
      </c>
      <c r="AZ1068" s="139">
        <f>IF(BA1068="",0,IFERROR(IF(VLOOKUP(BA1068,BA$44:BA1067,1,0)&gt;0,0,0),1))</f>
        <v>0</v>
      </c>
      <c r="BA1068" s="140" t="str">
        <f>IF(DATOS!BT1026=AW$45,DATOS!C1026,"")</f>
        <v/>
      </c>
    </row>
    <row r="1069" spans="51:53" x14ac:dyDescent="0.25">
      <c r="AY1069" s="139">
        <f t="shared" si="22"/>
        <v>0</v>
      </c>
      <c r="AZ1069" s="139">
        <f>IF(BA1069="",0,IFERROR(IF(VLOOKUP(BA1069,BA$44:BA1068,1,0)&gt;0,0,0),1))</f>
        <v>0</v>
      </c>
      <c r="BA1069" s="140" t="str">
        <f>IF(DATOS!BT1027=AW$45,DATOS!C1027,"")</f>
        <v/>
      </c>
    </row>
    <row r="1070" spans="51:53" x14ac:dyDescent="0.25">
      <c r="AY1070" s="139">
        <f t="shared" si="22"/>
        <v>0</v>
      </c>
      <c r="AZ1070" s="139">
        <f>IF(BA1070="",0,IFERROR(IF(VLOOKUP(BA1070,BA$44:BA1069,1,0)&gt;0,0,0),1))</f>
        <v>0</v>
      </c>
      <c r="BA1070" s="140" t="str">
        <f>IF(DATOS!BT1028=AW$45,DATOS!C1028,"")</f>
        <v/>
      </c>
    </row>
    <row r="1071" spans="51:53" x14ac:dyDescent="0.25">
      <c r="AY1071" s="139">
        <f t="shared" si="22"/>
        <v>0</v>
      </c>
      <c r="AZ1071" s="139">
        <f>IF(BA1071="",0,IFERROR(IF(VLOOKUP(BA1071,BA$44:BA1070,1,0)&gt;0,0,0),1))</f>
        <v>0</v>
      </c>
      <c r="BA1071" s="140" t="str">
        <f>IF(DATOS!BT1029=AW$45,DATOS!C1029,"")</f>
        <v/>
      </c>
    </row>
    <row r="1072" spans="51:53" x14ac:dyDescent="0.25">
      <c r="AY1072" s="139">
        <f t="shared" si="22"/>
        <v>0</v>
      </c>
      <c r="AZ1072" s="139">
        <f>IF(BA1072="",0,IFERROR(IF(VLOOKUP(BA1072,BA$44:BA1071,1,0)&gt;0,0,0),1))</f>
        <v>0</v>
      </c>
      <c r="BA1072" s="140" t="str">
        <f>IF(DATOS!BT1030=AW$45,DATOS!C1030,"")</f>
        <v/>
      </c>
    </row>
    <row r="1073" spans="51:53" x14ac:dyDescent="0.25">
      <c r="AY1073" s="139">
        <f t="shared" si="22"/>
        <v>0</v>
      </c>
      <c r="AZ1073" s="139">
        <f>IF(BA1073="",0,IFERROR(IF(VLOOKUP(BA1073,BA$44:BA1072,1,0)&gt;0,0,0),1))</f>
        <v>0</v>
      </c>
      <c r="BA1073" s="140" t="str">
        <f>IF(DATOS!BT1031=AW$45,DATOS!C1031,"")</f>
        <v/>
      </c>
    </row>
    <row r="1074" spans="51:53" x14ac:dyDescent="0.25">
      <c r="AY1074" s="139">
        <f t="shared" si="22"/>
        <v>0</v>
      </c>
      <c r="AZ1074" s="139">
        <f>IF(BA1074="",0,IFERROR(IF(VLOOKUP(BA1074,BA$44:BA1073,1,0)&gt;0,0,0),1))</f>
        <v>0</v>
      </c>
      <c r="BA1074" s="140" t="str">
        <f>IF(DATOS!BT1032=AW$45,DATOS!C1032,"")</f>
        <v/>
      </c>
    </row>
    <row r="1075" spans="51:53" x14ac:dyDescent="0.25">
      <c r="AY1075" s="139">
        <f t="shared" si="22"/>
        <v>0</v>
      </c>
      <c r="AZ1075" s="139">
        <f>IF(BA1075="",0,IFERROR(IF(VLOOKUP(BA1075,BA$44:BA1074,1,0)&gt;0,0,0),1))</f>
        <v>0</v>
      </c>
      <c r="BA1075" s="140" t="str">
        <f>IF(DATOS!BT1033=AW$45,DATOS!C1033,"")</f>
        <v/>
      </c>
    </row>
    <row r="1076" spans="51:53" x14ac:dyDescent="0.25">
      <c r="AY1076" s="139">
        <f t="shared" si="22"/>
        <v>0</v>
      </c>
      <c r="AZ1076" s="139">
        <f>IF(BA1076="",0,IFERROR(IF(VLOOKUP(BA1076,BA$44:BA1075,1,0)&gt;0,0,0),1))</f>
        <v>0</v>
      </c>
      <c r="BA1076" s="140" t="str">
        <f>IF(DATOS!BT1034=AW$45,DATOS!C1034,"")</f>
        <v/>
      </c>
    </row>
    <row r="1077" spans="51:53" x14ac:dyDescent="0.25">
      <c r="AY1077" s="139">
        <f t="shared" si="22"/>
        <v>0</v>
      </c>
      <c r="AZ1077" s="139">
        <f>IF(BA1077="",0,IFERROR(IF(VLOOKUP(BA1077,BA$44:BA1076,1,0)&gt;0,0,0),1))</f>
        <v>0</v>
      </c>
      <c r="BA1077" s="140" t="str">
        <f>IF(DATOS!BT1035=AW$45,DATOS!C1035,"")</f>
        <v/>
      </c>
    </row>
    <row r="1078" spans="51:53" x14ac:dyDescent="0.25">
      <c r="AY1078" s="139">
        <f t="shared" si="22"/>
        <v>0</v>
      </c>
      <c r="AZ1078" s="139">
        <f>IF(BA1078="",0,IFERROR(IF(VLOOKUP(BA1078,BA$44:BA1077,1,0)&gt;0,0,0),1))</f>
        <v>0</v>
      </c>
      <c r="BA1078" s="140" t="str">
        <f>IF(DATOS!BT1036=AW$45,DATOS!C1036,"")</f>
        <v/>
      </c>
    </row>
    <row r="1079" spans="51:53" x14ac:dyDescent="0.25">
      <c r="AY1079" s="139">
        <f t="shared" si="22"/>
        <v>0</v>
      </c>
      <c r="AZ1079" s="139">
        <f>IF(BA1079="",0,IFERROR(IF(VLOOKUP(BA1079,BA$44:BA1078,1,0)&gt;0,0,0),1))</f>
        <v>0</v>
      </c>
      <c r="BA1079" s="140" t="str">
        <f>IF(DATOS!BT1037=AW$45,DATOS!C1037,"")</f>
        <v/>
      </c>
    </row>
    <row r="1080" spans="51:53" x14ac:dyDescent="0.25">
      <c r="AY1080" s="139">
        <f t="shared" si="22"/>
        <v>0</v>
      </c>
      <c r="AZ1080" s="139">
        <f>IF(BA1080="",0,IFERROR(IF(VLOOKUP(BA1080,BA$44:BA1079,1,0)&gt;0,0,0),1))</f>
        <v>0</v>
      </c>
      <c r="BA1080" s="140" t="str">
        <f>IF(DATOS!BT1038=AW$45,DATOS!C1038,"")</f>
        <v/>
      </c>
    </row>
    <row r="1081" spans="51:53" x14ac:dyDescent="0.25">
      <c r="AY1081" s="139">
        <f t="shared" si="22"/>
        <v>0</v>
      </c>
      <c r="AZ1081" s="139">
        <f>IF(BA1081="",0,IFERROR(IF(VLOOKUP(BA1081,BA$44:BA1080,1,0)&gt;0,0,0),1))</f>
        <v>0</v>
      </c>
      <c r="BA1081" s="140" t="str">
        <f>IF(DATOS!BT1039=AW$45,DATOS!C1039,"")</f>
        <v/>
      </c>
    </row>
    <row r="1082" spans="51:53" x14ac:dyDescent="0.25">
      <c r="AY1082" s="139">
        <f t="shared" si="22"/>
        <v>0</v>
      </c>
      <c r="AZ1082" s="139">
        <f>IF(BA1082="",0,IFERROR(IF(VLOOKUP(BA1082,BA$44:BA1081,1,0)&gt;0,0,0),1))</f>
        <v>0</v>
      </c>
      <c r="BA1082" s="140" t="str">
        <f>IF(DATOS!BT1040=AW$45,DATOS!C1040,"")</f>
        <v/>
      </c>
    </row>
    <row r="1083" spans="51:53" x14ac:dyDescent="0.25">
      <c r="AY1083" s="139">
        <f t="shared" si="22"/>
        <v>0</v>
      </c>
      <c r="AZ1083" s="139">
        <f>IF(BA1083="",0,IFERROR(IF(VLOOKUP(BA1083,BA$44:BA1082,1,0)&gt;0,0,0),1))</f>
        <v>0</v>
      </c>
      <c r="BA1083" s="140" t="str">
        <f>IF(DATOS!BT1041=AW$45,DATOS!C1041,"")</f>
        <v/>
      </c>
    </row>
    <row r="1084" spans="51:53" x14ac:dyDescent="0.25">
      <c r="AY1084" s="139">
        <f t="shared" si="22"/>
        <v>0</v>
      </c>
      <c r="AZ1084" s="139">
        <f>IF(BA1084="",0,IFERROR(IF(VLOOKUP(BA1084,BA$44:BA1083,1,0)&gt;0,0,0),1))</f>
        <v>0</v>
      </c>
      <c r="BA1084" s="140" t="str">
        <f>IF(DATOS!BT1042=AW$45,DATOS!C1042,"")</f>
        <v/>
      </c>
    </row>
    <row r="1085" spans="51:53" x14ac:dyDescent="0.25">
      <c r="AY1085" s="139">
        <f t="shared" si="22"/>
        <v>0</v>
      </c>
      <c r="AZ1085" s="139">
        <f>IF(BA1085="",0,IFERROR(IF(VLOOKUP(BA1085,BA$44:BA1084,1,0)&gt;0,0,0),1))</f>
        <v>0</v>
      </c>
      <c r="BA1085" s="140" t="str">
        <f>IF(DATOS!BT1043=AW$45,DATOS!C1043,"")</f>
        <v/>
      </c>
    </row>
    <row r="1086" spans="51:53" x14ac:dyDescent="0.25">
      <c r="AY1086" s="139">
        <f t="shared" si="22"/>
        <v>0</v>
      </c>
      <c r="AZ1086" s="139">
        <f>IF(BA1086="",0,IFERROR(IF(VLOOKUP(BA1086,BA$44:BA1085,1,0)&gt;0,0,0),1))</f>
        <v>0</v>
      </c>
      <c r="BA1086" s="140" t="str">
        <f>IF(DATOS!BT1044=AW$45,DATOS!C1044,"")</f>
        <v/>
      </c>
    </row>
    <row r="1087" spans="51:53" x14ac:dyDescent="0.25">
      <c r="AY1087" s="139">
        <f t="shared" si="22"/>
        <v>0</v>
      </c>
      <c r="AZ1087" s="139">
        <f>IF(BA1087="",0,IFERROR(IF(VLOOKUP(BA1087,BA$44:BA1086,1,0)&gt;0,0,0),1))</f>
        <v>0</v>
      </c>
      <c r="BA1087" s="140" t="str">
        <f>IF(DATOS!BT1045=AW$45,DATOS!C1045,"")</f>
        <v/>
      </c>
    </row>
    <row r="1088" spans="51:53" x14ac:dyDescent="0.25">
      <c r="AY1088" s="139">
        <f t="shared" si="22"/>
        <v>0</v>
      </c>
      <c r="AZ1088" s="139">
        <f>IF(BA1088="",0,IFERROR(IF(VLOOKUP(BA1088,BA$44:BA1087,1,0)&gt;0,0,0),1))</f>
        <v>0</v>
      </c>
      <c r="BA1088" s="140" t="str">
        <f>IF(DATOS!BT1046=AW$45,DATOS!C1046,"")</f>
        <v/>
      </c>
    </row>
    <row r="1089" spans="51:53" x14ac:dyDescent="0.25">
      <c r="AY1089" s="139">
        <f t="shared" si="22"/>
        <v>0</v>
      </c>
      <c r="AZ1089" s="139">
        <f>IF(BA1089="",0,IFERROR(IF(VLOOKUP(BA1089,BA$44:BA1088,1,0)&gt;0,0,0),1))</f>
        <v>0</v>
      </c>
      <c r="BA1089" s="140" t="str">
        <f>IF(DATOS!BT1047=AW$45,DATOS!C1047,"")</f>
        <v/>
      </c>
    </row>
    <row r="1090" spans="51:53" x14ac:dyDescent="0.25">
      <c r="AY1090" s="139">
        <f t="shared" si="22"/>
        <v>0</v>
      </c>
      <c r="AZ1090" s="139">
        <f>IF(BA1090="",0,IFERROR(IF(VLOOKUP(BA1090,BA$44:BA1089,1,0)&gt;0,0,0),1))</f>
        <v>0</v>
      </c>
      <c r="BA1090" s="140" t="str">
        <f>IF(DATOS!BT1048=AW$45,DATOS!C1048,"")</f>
        <v/>
      </c>
    </row>
    <row r="1091" spans="51:53" x14ac:dyDescent="0.25">
      <c r="AY1091" s="139">
        <f t="shared" si="22"/>
        <v>0</v>
      </c>
      <c r="AZ1091" s="139">
        <f>IF(BA1091="",0,IFERROR(IF(VLOOKUP(BA1091,BA$44:BA1090,1,0)&gt;0,0,0),1))</f>
        <v>0</v>
      </c>
      <c r="BA1091" s="140" t="str">
        <f>IF(DATOS!BT1049=AW$45,DATOS!C1049,"")</f>
        <v/>
      </c>
    </row>
    <row r="1092" spans="51:53" x14ac:dyDescent="0.25">
      <c r="AY1092" s="139">
        <f t="shared" si="22"/>
        <v>0</v>
      </c>
      <c r="AZ1092" s="139">
        <f>IF(BA1092="",0,IFERROR(IF(VLOOKUP(BA1092,BA$44:BA1091,1,0)&gt;0,0,0),1))</f>
        <v>0</v>
      </c>
      <c r="BA1092" s="140" t="str">
        <f>IF(DATOS!BT1050=AW$45,DATOS!C1050,"")</f>
        <v/>
      </c>
    </row>
    <row r="1093" spans="51:53" x14ac:dyDescent="0.25">
      <c r="AY1093" s="139">
        <f t="shared" si="22"/>
        <v>0</v>
      </c>
      <c r="AZ1093" s="139">
        <f>IF(BA1093="",0,IFERROR(IF(VLOOKUP(BA1093,BA$44:BA1092,1,0)&gt;0,0,0),1))</f>
        <v>0</v>
      </c>
      <c r="BA1093" s="140" t="str">
        <f>IF(DATOS!BT1051=AW$45,DATOS!C1051,"")</f>
        <v/>
      </c>
    </row>
    <row r="1094" spans="51:53" x14ac:dyDescent="0.25">
      <c r="AY1094" s="139">
        <f t="shared" si="22"/>
        <v>0</v>
      </c>
      <c r="AZ1094" s="139">
        <f>IF(BA1094="",0,IFERROR(IF(VLOOKUP(BA1094,BA$44:BA1093,1,0)&gt;0,0,0),1))</f>
        <v>0</v>
      </c>
      <c r="BA1094" s="140" t="str">
        <f>IF(DATOS!BT1052=AW$45,DATOS!C1052,"")</f>
        <v/>
      </c>
    </row>
    <row r="1095" spans="51:53" x14ac:dyDescent="0.25">
      <c r="AY1095" s="139">
        <f t="shared" si="22"/>
        <v>0</v>
      </c>
      <c r="AZ1095" s="139">
        <f>IF(BA1095="",0,IFERROR(IF(VLOOKUP(BA1095,BA$44:BA1094,1,0)&gt;0,0,0),1))</f>
        <v>0</v>
      </c>
      <c r="BA1095" s="140" t="str">
        <f>IF(DATOS!BT1053=AW$45,DATOS!C1053,"")</f>
        <v/>
      </c>
    </row>
    <row r="1096" spans="51:53" x14ac:dyDescent="0.25">
      <c r="AY1096" s="139">
        <f t="shared" si="22"/>
        <v>0</v>
      </c>
      <c r="AZ1096" s="139">
        <f>IF(BA1096="",0,IFERROR(IF(VLOOKUP(BA1096,BA$44:BA1095,1,0)&gt;0,0,0),1))</f>
        <v>0</v>
      </c>
      <c r="BA1096" s="140" t="str">
        <f>IF(DATOS!BT1054=AW$45,DATOS!C1054,"")</f>
        <v/>
      </c>
    </row>
    <row r="1097" spans="51:53" x14ac:dyDescent="0.25">
      <c r="AY1097" s="139">
        <f t="shared" si="22"/>
        <v>0</v>
      </c>
      <c r="AZ1097" s="139">
        <f>IF(BA1097="",0,IFERROR(IF(VLOOKUP(BA1097,BA$44:BA1096,1,0)&gt;0,0,0),1))</f>
        <v>0</v>
      </c>
      <c r="BA1097" s="140" t="str">
        <f>IF(DATOS!BT1055=AW$45,DATOS!C1055,"")</f>
        <v/>
      </c>
    </row>
    <row r="1098" spans="51:53" x14ac:dyDescent="0.25">
      <c r="AY1098" s="139">
        <f t="shared" si="22"/>
        <v>0</v>
      </c>
      <c r="AZ1098" s="139">
        <f>IF(BA1098="",0,IFERROR(IF(VLOOKUP(BA1098,BA$44:BA1097,1,0)&gt;0,0,0),1))</f>
        <v>0</v>
      </c>
      <c r="BA1098" s="140" t="str">
        <f>IF(DATOS!BT1056=AW$45,DATOS!C1056,"")</f>
        <v/>
      </c>
    </row>
    <row r="1099" spans="51:53" x14ac:dyDescent="0.25">
      <c r="AY1099" s="139">
        <f t="shared" si="22"/>
        <v>0</v>
      </c>
      <c r="AZ1099" s="139">
        <f>IF(BA1099="",0,IFERROR(IF(VLOOKUP(BA1099,BA$44:BA1098,1,0)&gt;0,0,0),1))</f>
        <v>0</v>
      </c>
      <c r="BA1099" s="140" t="str">
        <f>IF(DATOS!BT1057=AW$45,DATOS!C1057,"")</f>
        <v/>
      </c>
    </row>
    <row r="1100" spans="51:53" x14ac:dyDescent="0.25">
      <c r="AY1100" s="139">
        <f t="shared" si="22"/>
        <v>0</v>
      </c>
      <c r="AZ1100" s="139">
        <f>IF(BA1100="",0,IFERROR(IF(VLOOKUP(BA1100,BA$44:BA1099,1,0)&gt;0,0,0),1))</f>
        <v>0</v>
      </c>
      <c r="BA1100" s="140" t="str">
        <f>IF(DATOS!BT1058=AW$45,DATOS!C1058,"")</f>
        <v/>
      </c>
    </row>
    <row r="1101" spans="51:53" x14ac:dyDescent="0.25">
      <c r="AY1101" s="139">
        <f t="shared" si="22"/>
        <v>0</v>
      </c>
      <c r="AZ1101" s="139">
        <f>IF(BA1101="",0,IFERROR(IF(VLOOKUP(BA1101,BA$44:BA1100,1,0)&gt;0,0,0),1))</f>
        <v>0</v>
      </c>
      <c r="BA1101" s="140" t="str">
        <f>IF(DATOS!BT1059=AW$45,DATOS!C1059,"")</f>
        <v/>
      </c>
    </row>
    <row r="1102" spans="51:53" x14ac:dyDescent="0.25">
      <c r="AY1102" s="139">
        <f t="shared" si="22"/>
        <v>0</v>
      </c>
      <c r="AZ1102" s="139">
        <f>IF(BA1102="",0,IFERROR(IF(VLOOKUP(BA1102,BA$44:BA1101,1,0)&gt;0,0,0),1))</f>
        <v>0</v>
      </c>
      <c r="BA1102" s="140" t="str">
        <f>IF(DATOS!BT1060=AW$45,DATOS!C1060,"")</f>
        <v/>
      </c>
    </row>
    <row r="1103" spans="51:53" x14ac:dyDescent="0.25">
      <c r="AY1103" s="139">
        <f t="shared" si="22"/>
        <v>0</v>
      </c>
      <c r="AZ1103" s="139">
        <f>IF(BA1103="",0,IFERROR(IF(VLOOKUP(BA1103,BA$44:BA1102,1,0)&gt;0,0,0),1))</f>
        <v>0</v>
      </c>
      <c r="BA1103" s="140" t="str">
        <f>IF(DATOS!BT1061=AW$45,DATOS!C1061,"")</f>
        <v/>
      </c>
    </row>
    <row r="1104" spans="51:53" x14ac:dyDescent="0.25">
      <c r="AY1104" s="139">
        <f t="shared" si="22"/>
        <v>0</v>
      </c>
      <c r="AZ1104" s="139">
        <f>IF(BA1104="",0,IFERROR(IF(VLOOKUP(BA1104,BA$44:BA1103,1,0)&gt;0,0,0),1))</f>
        <v>0</v>
      </c>
      <c r="BA1104" s="140" t="str">
        <f>IF(DATOS!BT1062=AW$45,DATOS!C1062,"")</f>
        <v/>
      </c>
    </row>
    <row r="1105" spans="51:53" x14ac:dyDescent="0.25">
      <c r="AY1105" s="139">
        <f t="shared" si="22"/>
        <v>0</v>
      </c>
      <c r="AZ1105" s="139">
        <f>IF(BA1105="",0,IFERROR(IF(VLOOKUP(BA1105,BA$44:BA1104,1,0)&gt;0,0,0),1))</f>
        <v>0</v>
      </c>
      <c r="BA1105" s="140" t="str">
        <f>IF(DATOS!BT1063=AW$45,DATOS!C1063,"")</f>
        <v/>
      </c>
    </row>
    <row r="1106" spans="51:53" x14ac:dyDescent="0.25">
      <c r="AY1106" s="139">
        <f t="shared" si="22"/>
        <v>0</v>
      </c>
      <c r="AZ1106" s="139">
        <f>IF(BA1106="",0,IFERROR(IF(VLOOKUP(BA1106,BA$44:BA1105,1,0)&gt;0,0,0),1))</f>
        <v>0</v>
      </c>
      <c r="BA1106" s="140" t="str">
        <f>IF(DATOS!BT1064=AW$45,DATOS!C1064,"")</f>
        <v/>
      </c>
    </row>
    <row r="1107" spans="51:53" x14ac:dyDescent="0.25">
      <c r="AY1107" s="139">
        <f t="shared" si="22"/>
        <v>0</v>
      </c>
      <c r="AZ1107" s="139">
        <f>IF(BA1107="",0,IFERROR(IF(VLOOKUP(BA1107,BA$44:BA1106,1,0)&gt;0,0,0),1))</f>
        <v>0</v>
      </c>
      <c r="BA1107" s="140" t="str">
        <f>IF(DATOS!BT1065=AW$45,DATOS!C1065,"")</f>
        <v/>
      </c>
    </row>
    <row r="1108" spans="51:53" x14ac:dyDescent="0.25">
      <c r="AY1108" s="139">
        <f t="shared" si="22"/>
        <v>0</v>
      </c>
      <c r="AZ1108" s="139">
        <f>IF(BA1108="",0,IFERROR(IF(VLOOKUP(BA1108,BA$44:BA1107,1,0)&gt;0,0,0),1))</f>
        <v>0</v>
      </c>
      <c r="BA1108" s="140" t="str">
        <f>IF(DATOS!BT1066=AW$45,DATOS!C1066,"")</f>
        <v/>
      </c>
    </row>
    <row r="1109" spans="51:53" x14ac:dyDescent="0.25">
      <c r="AY1109" s="139">
        <f t="shared" si="22"/>
        <v>0</v>
      </c>
      <c r="AZ1109" s="139">
        <f>IF(BA1109="",0,IFERROR(IF(VLOOKUP(BA1109,BA$44:BA1108,1,0)&gt;0,0,0),1))</f>
        <v>0</v>
      </c>
      <c r="BA1109" s="140" t="str">
        <f>IF(DATOS!BT1067=AW$45,DATOS!C1067,"")</f>
        <v/>
      </c>
    </row>
    <row r="1110" spans="51:53" x14ac:dyDescent="0.25">
      <c r="AY1110" s="139">
        <f t="shared" si="22"/>
        <v>0</v>
      </c>
      <c r="AZ1110" s="139">
        <f>IF(BA1110="",0,IFERROR(IF(VLOOKUP(BA1110,BA$44:BA1109,1,0)&gt;0,0,0),1))</f>
        <v>0</v>
      </c>
      <c r="BA1110" s="140" t="str">
        <f>IF(DATOS!BT1068=AW$45,DATOS!C1068,"")</f>
        <v/>
      </c>
    </row>
    <row r="1111" spans="51:53" x14ac:dyDescent="0.25">
      <c r="AY1111" s="139">
        <f t="shared" si="22"/>
        <v>0</v>
      </c>
      <c r="AZ1111" s="139">
        <f>IF(BA1111="",0,IFERROR(IF(VLOOKUP(BA1111,BA$44:BA1110,1,0)&gt;0,0,0),1))</f>
        <v>0</v>
      </c>
      <c r="BA1111" s="140" t="str">
        <f>IF(DATOS!BT1069=AW$45,DATOS!C1069,"")</f>
        <v/>
      </c>
    </row>
    <row r="1112" spans="51:53" x14ac:dyDescent="0.25">
      <c r="AY1112" s="139">
        <f t="shared" si="22"/>
        <v>0</v>
      </c>
      <c r="AZ1112" s="139">
        <f>IF(BA1112="",0,IFERROR(IF(VLOOKUP(BA1112,BA$44:BA1111,1,0)&gt;0,0,0),1))</f>
        <v>0</v>
      </c>
      <c r="BA1112" s="140" t="str">
        <f>IF(DATOS!BT1070=AW$45,DATOS!C1070,"")</f>
        <v/>
      </c>
    </row>
    <row r="1113" spans="51:53" x14ac:dyDescent="0.25">
      <c r="AY1113" s="139">
        <f t="shared" si="22"/>
        <v>0</v>
      </c>
      <c r="AZ1113" s="139">
        <f>IF(BA1113="",0,IFERROR(IF(VLOOKUP(BA1113,BA$44:BA1112,1,0)&gt;0,0,0),1))</f>
        <v>0</v>
      </c>
      <c r="BA1113" s="140" t="str">
        <f>IF(DATOS!BT1071=AW$45,DATOS!C1071,"")</f>
        <v/>
      </c>
    </row>
    <row r="1114" spans="51:53" x14ac:dyDescent="0.25">
      <c r="AY1114" s="139">
        <f t="shared" si="22"/>
        <v>0</v>
      </c>
      <c r="AZ1114" s="139">
        <f>IF(BA1114="",0,IFERROR(IF(VLOOKUP(BA1114,BA$44:BA1113,1,0)&gt;0,0,0),1))</f>
        <v>0</v>
      </c>
      <c r="BA1114" s="140" t="str">
        <f>IF(DATOS!BT1072=AW$45,DATOS!C1072,"")</f>
        <v/>
      </c>
    </row>
    <row r="1115" spans="51:53" x14ac:dyDescent="0.25">
      <c r="AY1115" s="139">
        <f t="shared" si="22"/>
        <v>0</v>
      </c>
      <c r="AZ1115" s="139">
        <f>IF(BA1115="",0,IFERROR(IF(VLOOKUP(BA1115,BA$44:BA1114,1,0)&gt;0,0,0),1))</f>
        <v>0</v>
      </c>
      <c r="BA1115" s="140" t="str">
        <f>IF(DATOS!BT1073=AW$45,DATOS!C1073,"")</f>
        <v/>
      </c>
    </row>
    <row r="1116" spans="51:53" x14ac:dyDescent="0.25">
      <c r="AY1116" s="139">
        <f t="shared" si="22"/>
        <v>0</v>
      </c>
      <c r="AZ1116" s="139">
        <f>IF(BA1116="",0,IFERROR(IF(VLOOKUP(BA1116,BA$44:BA1115,1,0)&gt;0,0,0),1))</f>
        <v>0</v>
      </c>
      <c r="BA1116" s="140" t="str">
        <f>IF(DATOS!BT1074=AW$45,DATOS!C1074,"")</f>
        <v/>
      </c>
    </row>
    <row r="1117" spans="51:53" x14ac:dyDescent="0.25">
      <c r="AY1117" s="139">
        <f t="shared" si="22"/>
        <v>0</v>
      </c>
      <c r="AZ1117" s="139">
        <f>IF(BA1117="",0,IFERROR(IF(VLOOKUP(BA1117,BA$44:BA1116,1,0)&gt;0,0,0),1))</f>
        <v>0</v>
      </c>
      <c r="BA1117" s="140" t="str">
        <f>IF(DATOS!BT1075=AW$45,DATOS!C1075,"")</f>
        <v/>
      </c>
    </row>
    <row r="1118" spans="51:53" x14ac:dyDescent="0.25">
      <c r="AY1118" s="139">
        <f t="shared" si="22"/>
        <v>0</v>
      </c>
      <c r="AZ1118" s="139">
        <f>IF(BA1118="",0,IFERROR(IF(VLOOKUP(BA1118,BA$44:BA1117,1,0)&gt;0,0,0),1))</f>
        <v>0</v>
      </c>
      <c r="BA1118" s="140" t="str">
        <f>IF(DATOS!BT1076=AW$45,DATOS!C1076,"")</f>
        <v/>
      </c>
    </row>
    <row r="1119" spans="51:53" x14ac:dyDescent="0.25">
      <c r="AY1119" s="139">
        <f t="shared" si="22"/>
        <v>0</v>
      </c>
      <c r="AZ1119" s="139">
        <f>IF(BA1119="",0,IFERROR(IF(VLOOKUP(BA1119,BA$44:BA1118,1,0)&gt;0,0,0),1))</f>
        <v>0</v>
      </c>
      <c r="BA1119" s="140" t="str">
        <f>IF(DATOS!BT1077=AW$45,DATOS!C1077,"")</f>
        <v/>
      </c>
    </row>
    <row r="1120" spans="51:53" x14ac:dyDescent="0.25">
      <c r="AY1120" s="139">
        <f t="shared" si="22"/>
        <v>0</v>
      </c>
      <c r="AZ1120" s="139">
        <f>IF(BA1120="",0,IFERROR(IF(VLOOKUP(BA1120,BA$44:BA1119,1,0)&gt;0,0,0),1))</f>
        <v>0</v>
      </c>
      <c r="BA1120" s="140" t="str">
        <f>IF(DATOS!BT1078=AW$45,DATOS!C1078,"")</f>
        <v/>
      </c>
    </row>
    <row r="1121" spans="51:53" x14ac:dyDescent="0.25">
      <c r="AY1121" s="139">
        <f t="shared" si="22"/>
        <v>0</v>
      </c>
      <c r="AZ1121" s="139">
        <f>IF(BA1121="",0,IFERROR(IF(VLOOKUP(BA1121,BA$44:BA1120,1,0)&gt;0,0,0),1))</f>
        <v>0</v>
      </c>
      <c r="BA1121" s="140" t="str">
        <f>IF(DATOS!BT1079=AW$45,DATOS!C1079,"")</f>
        <v/>
      </c>
    </row>
    <row r="1122" spans="51:53" x14ac:dyDescent="0.25">
      <c r="AY1122" s="139">
        <f t="shared" si="22"/>
        <v>0</v>
      </c>
      <c r="AZ1122" s="139">
        <f>IF(BA1122="",0,IFERROR(IF(VLOOKUP(BA1122,BA$44:BA1121,1,0)&gt;0,0,0),1))</f>
        <v>0</v>
      </c>
      <c r="BA1122" s="140" t="str">
        <f>IF(DATOS!BT1080=AW$45,DATOS!C1080,"")</f>
        <v/>
      </c>
    </row>
    <row r="1123" spans="51:53" x14ac:dyDescent="0.25">
      <c r="AY1123" s="139">
        <f t="shared" si="22"/>
        <v>0</v>
      </c>
      <c r="AZ1123" s="139">
        <f>IF(BA1123="",0,IFERROR(IF(VLOOKUP(BA1123,BA$44:BA1122,1,0)&gt;0,0,0),1))</f>
        <v>0</v>
      </c>
      <c r="BA1123" s="140" t="str">
        <f>IF(DATOS!BT1081=AW$45,DATOS!C1081,"")</f>
        <v/>
      </c>
    </row>
    <row r="1124" spans="51:53" x14ac:dyDescent="0.25">
      <c r="AY1124" s="139">
        <f t="shared" si="22"/>
        <v>0</v>
      </c>
      <c r="AZ1124" s="139">
        <f>IF(BA1124="",0,IFERROR(IF(VLOOKUP(BA1124,BA$44:BA1123,1,0)&gt;0,0,0),1))</f>
        <v>0</v>
      </c>
      <c r="BA1124" s="140" t="str">
        <f>IF(DATOS!BT1082=AW$45,DATOS!C1082,"")</f>
        <v/>
      </c>
    </row>
    <row r="1125" spans="51:53" x14ac:dyDescent="0.25">
      <c r="AY1125" s="139">
        <f t="shared" si="22"/>
        <v>0</v>
      </c>
      <c r="AZ1125" s="139">
        <f>IF(BA1125="",0,IFERROR(IF(VLOOKUP(BA1125,BA$44:BA1124,1,0)&gt;0,0,0),1))</f>
        <v>0</v>
      </c>
      <c r="BA1125" s="140" t="str">
        <f>IF(DATOS!BT1083=AW$45,DATOS!C1083,"")</f>
        <v/>
      </c>
    </row>
    <row r="1126" spans="51:53" x14ac:dyDescent="0.25">
      <c r="AY1126" s="139">
        <f t="shared" si="22"/>
        <v>0</v>
      </c>
      <c r="AZ1126" s="139">
        <f>IF(BA1126="",0,IFERROR(IF(VLOOKUP(BA1126,BA$44:BA1125,1,0)&gt;0,0,0),1))</f>
        <v>0</v>
      </c>
      <c r="BA1126" s="140" t="str">
        <f>IF(DATOS!BT1084=AW$45,DATOS!C1084,"")</f>
        <v/>
      </c>
    </row>
    <row r="1127" spans="51:53" x14ac:dyDescent="0.25">
      <c r="AY1127" s="139">
        <f t="shared" si="22"/>
        <v>0</v>
      </c>
      <c r="AZ1127" s="139">
        <f>IF(BA1127="",0,IFERROR(IF(VLOOKUP(BA1127,BA$44:BA1126,1,0)&gt;0,0,0),1))</f>
        <v>0</v>
      </c>
      <c r="BA1127" s="140" t="str">
        <f>IF(DATOS!BT1085=AW$45,DATOS!C1085,"")</f>
        <v/>
      </c>
    </row>
    <row r="1128" spans="51:53" x14ac:dyDescent="0.25">
      <c r="AY1128" s="139">
        <f t="shared" si="22"/>
        <v>0</v>
      </c>
      <c r="AZ1128" s="139">
        <f>IF(BA1128="",0,IFERROR(IF(VLOOKUP(BA1128,BA$44:BA1127,1,0)&gt;0,0,0),1))</f>
        <v>0</v>
      </c>
      <c r="BA1128" s="140" t="str">
        <f>IF(DATOS!BT1086=AW$45,DATOS!C1086,"")</f>
        <v/>
      </c>
    </row>
    <row r="1129" spans="51:53" x14ac:dyDescent="0.25">
      <c r="AY1129" s="139">
        <f t="shared" si="22"/>
        <v>0</v>
      </c>
      <c r="AZ1129" s="139">
        <f>IF(BA1129="",0,IFERROR(IF(VLOOKUP(BA1129,BA$44:BA1128,1,0)&gt;0,0,0),1))</f>
        <v>0</v>
      </c>
      <c r="BA1129" s="140" t="str">
        <f>IF(DATOS!BT1087=AW$45,DATOS!C1087,"")</f>
        <v/>
      </c>
    </row>
    <row r="1130" spans="51:53" x14ac:dyDescent="0.25">
      <c r="AY1130" s="139">
        <f t="shared" si="22"/>
        <v>0</v>
      </c>
      <c r="AZ1130" s="139">
        <f>IF(BA1130="",0,IFERROR(IF(VLOOKUP(BA1130,BA$44:BA1129,1,0)&gt;0,0,0),1))</f>
        <v>0</v>
      </c>
      <c r="BA1130" s="140" t="str">
        <f>IF(DATOS!BT1088=AW$45,DATOS!C1088,"")</f>
        <v/>
      </c>
    </row>
    <row r="1131" spans="51:53" x14ac:dyDescent="0.25">
      <c r="AY1131" s="139">
        <f t="shared" si="22"/>
        <v>0</v>
      </c>
      <c r="AZ1131" s="139">
        <f>IF(BA1131="",0,IFERROR(IF(VLOOKUP(BA1131,BA$44:BA1130,1,0)&gt;0,0,0),1))</f>
        <v>0</v>
      </c>
      <c r="BA1131" s="140" t="str">
        <f>IF(DATOS!BT1089=AW$45,DATOS!C1089,"")</f>
        <v/>
      </c>
    </row>
    <row r="1132" spans="51:53" x14ac:dyDescent="0.25">
      <c r="AY1132" s="139">
        <f t="shared" ref="AY1132:AY1195" si="23">AY1131+AZ1132</f>
        <v>0</v>
      </c>
      <c r="AZ1132" s="139">
        <f>IF(BA1132="",0,IFERROR(IF(VLOOKUP(BA1132,BA$44:BA1131,1,0)&gt;0,0,0),1))</f>
        <v>0</v>
      </c>
      <c r="BA1132" s="140" t="str">
        <f>IF(DATOS!BT1090=AW$45,DATOS!C1090,"")</f>
        <v/>
      </c>
    </row>
    <row r="1133" spans="51:53" x14ac:dyDescent="0.25">
      <c r="AY1133" s="139">
        <f t="shared" si="23"/>
        <v>0</v>
      </c>
      <c r="AZ1133" s="139">
        <f>IF(BA1133="",0,IFERROR(IF(VLOOKUP(BA1133,BA$44:BA1132,1,0)&gt;0,0,0),1))</f>
        <v>0</v>
      </c>
      <c r="BA1133" s="140" t="str">
        <f>IF(DATOS!BT1091=AW$45,DATOS!C1091,"")</f>
        <v/>
      </c>
    </row>
    <row r="1134" spans="51:53" x14ac:dyDescent="0.25">
      <c r="AY1134" s="139">
        <f t="shared" si="23"/>
        <v>0</v>
      </c>
      <c r="AZ1134" s="139">
        <f>IF(BA1134="",0,IFERROR(IF(VLOOKUP(BA1134,BA$44:BA1133,1,0)&gt;0,0,0),1))</f>
        <v>0</v>
      </c>
      <c r="BA1134" s="140" t="str">
        <f>IF(DATOS!BT1092=AW$45,DATOS!C1092,"")</f>
        <v/>
      </c>
    </row>
    <row r="1135" spans="51:53" x14ac:dyDescent="0.25">
      <c r="AY1135" s="139">
        <f t="shared" si="23"/>
        <v>0</v>
      </c>
      <c r="AZ1135" s="139">
        <f>IF(BA1135="",0,IFERROR(IF(VLOOKUP(BA1135,BA$44:BA1134,1,0)&gt;0,0,0),1))</f>
        <v>0</v>
      </c>
      <c r="BA1135" s="140" t="str">
        <f>IF(DATOS!BT1093=AW$45,DATOS!C1093,"")</f>
        <v/>
      </c>
    </row>
    <row r="1136" spans="51:53" x14ac:dyDescent="0.25">
      <c r="AY1136" s="139">
        <f t="shared" si="23"/>
        <v>0</v>
      </c>
      <c r="AZ1136" s="139">
        <f>IF(BA1136="",0,IFERROR(IF(VLOOKUP(BA1136,BA$44:BA1135,1,0)&gt;0,0,0),1))</f>
        <v>0</v>
      </c>
      <c r="BA1136" s="140" t="str">
        <f>IF(DATOS!BT1094=AW$45,DATOS!C1094,"")</f>
        <v/>
      </c>
    </row>
    <row r="1137" spans="51:53" x14ac:dyDescent="0.25">
      <c r="AY1137" s="139">
        <f t="shared" si="23"/>
        <v>0</v>
      </c>
      <c r="AZ1137" s="139">
        <f>IF(BA1137="",0,IFERROR(IF(VLOOKUP(BA1137,BA$44:BA1136,1,0)&gt;0,0,0),1))</f>
        <v>0</v>
      </c>
      <c r="BA1137" s="140" t="str">
        <f>IF(DATOS!BT1095=AW$45,DATOS!C1095,"")</f>
        <v/>
      </c>
    </row>
    <row r="1138" spans="51:53" x14ac:dyDescent="0.25">
      <c r="AY1138" s="139">
        <f t="shared" si="23"/>
        <v>0</v>
      </c>
      <c r="AZ1138" s="139">
        <f>IF(BA1138="",0,IFERROR(IF(VLOOKUP(BA1138,BA$44:BA1137,1,0)&gt;0,0,0),1))</f>
        <v>0</v>
      </c>
      <c r="BA1138" s="140" t="str">
        <f>IF(DATOS!BT1096=AW$45,DATOS!C1096,"")</f>
        <v/>
      </c>
    </row>
    <row r="1139" spans="51:53" x14ac:dyDescent="0.25">
      <c r="AY1139" s="139">
        <f t="shared" si="23"/>
        <v>0</v>
      </c>
      <c r="AZ1139" s="139">
        <f>IF(BA1139="",0,IFERROR(IF(VLOOKUP(BA1139,BA$44:BA1138,1,0)&gt;0,0,0),1))</f>
        <v>0</v>
      </c>
      <c r="BA1139" s="140" t="str">
        <f>IF(DATOS!BT1097=AW$45,DATOS!C1097,"")</f>
        <v/>
      </c>
    </row>
    <row r="1140" spans="51:53" x14ac:dyDescent="0.25">
      <c r="AY1140" s="139">
        <f t="shared" si="23"/>
        <v>0</v>
      </c>
      <c r="AZ1140" s="139">
        <f>IF(BA1140="",0,IFERROR(IF(VLOOKUP(BA1140,BA$44:BA1139,1,0)&gt;0,0,0),1))</f>
        <v>0</v>
      </c>
      <c r="BA1140" s="140" t="str">
        <f>IF(DATOS!BT1098=AW$45,DATOS!C1098,"")</f>
        <v/>
      </c>
    </row>
    <row r="1141" spans="51:53" x14ac:dyDescent="0.25">
      <c r="AY1141" s="139">
        <f t="shared" si="23"/>
        <v>0</v>
      </c>
      <c r="AZ1141" s="139">
        <f>IF(BA1141="",0,IFERROR(IF(VLOOKUP(BA1141,BA$44:BA1140,1,0)&gt;0,0,0),1))</f>
        <v>0</v>
      </c>
      <c r="BA1141" s="140" t="str">
        <f>IF(DATOS!BT1099=AW$45,DATOS!C1099,"")</f>
        <v/>
      </c>
    </row>
    <row r="1142" spans="51:53" x14ac:dyDescent="0.25">
      <c r="AY1142" s="139">
        <f t="shared" si="23"/>
        <v>0</v>
      </c>
      <c r="AZ1142" s="139">
        <f>IF(BA1142="",0,IFERROR(IF(VLOOKUP(BA1142,BA$44:BA1141,1,0)&gt;0,0,0),1))</f>
        <v>0</v>
      </c>
      <c r="BA1142" s="140" t="str">
        <f>IF(DATOS!BT1100=AW$45,DATOS!C1100,"")</f>
        <v/>
      </c>
    </row>
    <row r="1143" spans="51:53" x14ac:dyDescent="0.25">
      <c r="AY1143" s="139">
        <f t="shared" si="23"/>
        <v>0</v>
      </c>
      <c r="AZ1143" s="139">
        <f>IF(BA1143="",0,IFERROR(IF(VLOOKUP(BA1143,BA$44:BA1142,1,0)&gt;0,0,0),1))</f>
        <v>0</v>
      </c>
      <c r="BA1143" s="140" t="str">
        <f>IF(DATOS!BT1101=AW$45,DATOS!C1101,"")</f>
        <v/>
      </c>
    </row>
    <row r="1144" spans="51:53" x14ac:dyDescent="0.25">
      <c r="AY1144" s="139">
        <f t="shared" si="23"/>
        <v>0</v>
      </c>
      <c r="AZ1144" s="139">
        <f>IF(BA1144="",0,IFERROR(IF(VLOOKUP(BA1144,BA$44:BA1143,1,0)&gt;0,0,0),1))</f>
        <v>0</v>
      </c>
      <c r="BA1144" s="140" t="str">
        <f>IF(DATOS!BT1102=AW$45,DATOS!C1102,"")</f>
        <v/>
      </c>
    </row>
    <row r="1145" spans="51:53" x14ac:dyDescent="0.25">
      <c r="AY1145" s="139">
        <f t="shared" si="23"/>
        <v>0</v>
      </c>
      <c r="AZ1145" s="139">
        <f>IF(BA1145="",0,IFERROR(IF(VLOOKUP(BA1145,BA$44:BA1144,1,0)&gt;0,0,0),1))</f>
        <v>0</v>
      </c>
      <c r="BA1145" s="140" t="str">
        <f>IF(DATOS!BT1103=AW$45,DATOS!C1103,"")</f>
        <v/>
      </c>
    </row>
    <row r="1146" spans="51:53" x14ac:dyDescent="0.25">
      <c r="AY1146" s="139">
        <f t="shared" si="23"/>
        <v>0</v>
      </c>
      <c r="AZ1146" s="139">
        <f>IF(BA1146="",0,IFERROR(IF(VLOOKUP(BA1146,BA$44:BA1145,1,0)&gt;0,0,0),1))</f>
        <v>0</v>
      </c>
      <c r="BA1146" s="140" t="str">
        <f>IF(DATOS!BT1104=AW$45,DATOS!C1104,"")</f>
        <v/>
      </c>
    </row>
    <row r="1147" spans="51:53" x14ac:dyDescent="0.25">
      <c r="AY1147" s="139">
        <f t="shared" si="23"/>
        <v>0</v>
      </c>
      <c r="AZ1147" s="139">
        <f>IF(BA1147="",0,IFERROR(IF(VLOOKUP(BA1147,BA$44:BA1146,1,0)&gt;0,0,0),1))</f>
        <v>0</v>
      </c>
      <c r="BA1147" s="140" t="str">
        <f>IF(DATOS!BT1105=AW$45,DATOS!C1105,"")</f>
        <v/>
      </c>
    </row>
    <row r="1148" spans="51:53" x14ac:dyDescent="0.25">
      <c r="AY1148" s="139">
        <f t="shared" si="23"/>
        <v>0</v>
      </c>
      <c r="AZ1148" s="139">
        <f>IF(BA1148="",0,IFERROR(IF(VLOOKUP(BA1148,BA$44:BA1147,1,0)&gt;0,0,0),1))</f>
        <v>0</v>
      </c>
      <c r="BA1148" s="140" t="str">
        <f>IF(DATOS!BT1106=AW$45,DATOS!C1106,"")</f>
        <v/>
      </c>
    </row>
    <row r="1149" spans="51:53" x14ac:dyDescent="0.25">
      <c r="AY1149" s="139">
        <f t="shared" si="23"/>
        <v>0</v>
      </c>
      <c r="AZ1149" s="139">
        <f>IF(BA1149="",0,IFERROR(IF(VLOOKUP(BA1149,BA$44:BA1148,1,0)&gt;0,0,0),1))</f>
        <v>0</v>
      </c>
      <c r="BA1149" s="140" t="str">
        <f>IF(DATOS!BT1107=AW$45,DATOS!C1107,"")</f>
        <v/>
      </c>
    </row>
    <row r="1150" spans="51:53" x14ac:dyDescent="0.25">
      <c r="AY1150" s="139">
        <f t="shared" si="23"/>
        <v>0</v>
      </c>
      <c r="AZ1150" s="139">
        <f>IF(BA1150="",0,IFERROR(IF(VLOOKUP(BA1150,BA$44:BA1149,1,0)&gt;0,0,0),1))</f>
        <v>0</v>
      </c>
      <c r="BA1150" s="140" t="str">
        <f>IF(DATOS!BT1108=AW$45,DATOS!C1108,"")</f>
        <v/>
      </c>
    </row>
    <row r="1151" spans="51:53" x14ac:dyDescent="0.25">
      <c r="AY1151" s="139">
        <f t="shared" si="23"/>
        <v>0</v>
      </c>
      <c r="AZ1151" s="139">
        <f>IF(BA1151="",0,IFERROR(IF(VLOOKUP(BA1151,BA$44:BA1150,1,0)&gt;0,0,0),1))</f>
        <v>0</v>
      </c>
      <c r="BA1151" s="140" t="str">
        <f>IF(DATOS!BT1109=AW$45,DATOS!C1109,"")</f>
        <v/>
      </c>
    </row>
    <row r="1152" spans="51:53" x14ac:dyDescent="0.25">
      <c r="AY1152" s="139">
        <f t="shared" si="23"/>
        <v>0</v>
      </c>
      <c r="AZ1152" s="139">
        <f>IF(BA1152="",0,IFERROR(IF(VLOOKUP(BA1152,BA$44:BA1151,1,0)&gt;0,0,0),1))</f>
        <v>0</v>
      </c>
      <c r="BA1152" s="140" t="str">
        <f>IF(DATOS!BT1110=AW$45,DATOS!C1110,"")</f>
        <v/>
      </c>
    </row>
    <row r="1153" spans="51:53" x14ac:dyDescent="0.25">
      <c r="AY1153" s="139">
        <f t="shared" si="23"/>
        <v>0</v>
      </c>
      <c r="AZ1153" s="139">
        <f>IF(BA1153="",0,IFERROR(IF(VLOOKUP(BA1153,BA$44:BA1152,1,0)&gt;0,0,0),1))</f>
        <v>0</v>
      </c>
      <c r="BA1153" s="140" t="str">
        <f>IF(DATOS!BT1111=AW$45,DATOS!C1111,"")</f>
        <v/>
      </c>
    </row>
    <row r="1154" spans="51:53" x14ac:dyDescent="0.25">
      <c r="AY1154" s="139">
        <f t="shared" si="23"/>
        <v>0</v>
      </c>
      <c r="AZ1154" s="139">
        <f>IF(BA1154="",0,IFERROR(IF(VLOOKUP(BA1154,BA$44:BA1153,1,0)&gt;0,0,0),1))</f>
        <v>0</v>
      </c>
      <c r="BA1154" s="140" t="str">
        <f>IF(DATOS!BT1112=AW$45,DATOS!C1112,"")</f>
        <v/>
      </c>
    </row>
    <row r="1155" spans="51:53" x14ac:dyDescent="0.25">
      <c r="AY1155" s="139">
        <f t="shared" si="23"/>
        <v>0</v>
      </c>
      <c r="AZ1155" s="139">
        <f>IF(BA1155="",0,IFERROR(IF(VLOOKUP(BA1155,BA$44:BA1154,1,0)&gt;0,0,0),1))</f>
        <v>0</v>
      </c>
      <c r="BA1155" s="140" t="str">
        <f>IF(DATOS!BT1113=AW$45,DATOS!C1113,"")</f>
        <v/>
      </c>
    </row>
    <row r="1156" spans="51:53" x14ac:dyDescent="0.25">
      <c r="AY1156" s="139">
        <f t="shared" si="23"/>
        <v>0</v>
      </c>
      <c r="AZ1156" s="139">
        <f>IF(BA1156="",0,IFERROR(IF(VLOOKUP(BA1156,BA$44:BA1155,1,0)&gt;0,0,0),1))</f>
        <v>0</v>
      </c>
      <c r="BA1156" s="140" t="str">
        <f>IF(DATOS!BT1114=AW$45,DATOS!C1114,"")</f>
        <v/>
      </c>
    </row>
    <row r="1157" spans="51:53" x14ac:dyDescent="0.25">
      <c r="AY1157" s="139">
        <f t="shared" si="23"/>
        <v>0</v>
      </c>
      <c r="AZ1157" s="139">
        <f>IF(BA1157="",0,IFERROR(IF(VLOOKUP(BA1157,BA$44:BA1156,1,0)&gt;0,0,0),1))</f>
        <v>0</v>
      </c>
      <c r="BA1157" s="140" t="str">
        <f>IF(DATOS!BT1115=AW$45,DATOS!C1115,"")</f>
        <v/>
      </c>
    </row>
    <row r="1158" spans="51:53" x14ac:dyDescent="0.25">
      <c r="AY1158" s="139">
        <f t="shared" si="23"/>
        <v>0</v>
      </c>
      <c r="AZ1158" s="139">
        <f>IF(BA1158="",0,IFERROR(IF(VLOOKUP(BA1158,BA$44:BA1157,1,0)&gt;0,0,0),1))</f>
        <v>0</v>
      </c>
      <c r="BA1158" s="140" t="str">
        <f>IF(DATOS!BT1116=AW$45,DATOS!C1116,"")</f>
        <v/>
      </c>
    </row>
    <row r="1159" spans="51:53" x14ac:dyDescent="0.25">
      <c r="AY1159" s="139">
        <f t="shared" si="23"/>
        <v>0</v>
      </c>
      <c r="AZ1159" s="139">
        <f>IF(BA1159="",0,IFERROR(IF(VLOOKUP(BA1159,BA$44:BA1158,1,0)&gt;0,0,0),1))</f>
        <v>0</v>
      </c>
      <c r="BA1159" s="140" t="str">
        <f>IF(DATOS!BT1117=AW$45,DATOS!C1117,"")</f>
        <v/>
      </c>
    </row>
    <row r="1160" spans="51:53" x14ac:dyDescent="0.25">
      <c r="AY1160" s="139">
        <f t="shared" si="23"/>
        <v>0</v>
      </c>
      <c r="AZ1160" s="139">
        <f>IF(BA1160="",0,IFERROR(IF(VLOOKUP(BA1160,BA$44:BA1159,1,0)&gt;0,0,0),1))</f>
        <v>0</v>
      </c>
      <c r="BA1160" s="140" t="str">
        <f>IF(DATOS!BT1118=AW$45,DATOS!C1118,"")</f>
        <v/>
      </c>
    </row>
    <row r="1161" spans="51:53" x14ac:dyDescent="0.25">
      <c r="AY1161" s="139">
        <f t="shared" si="23"/>
        <v>0</v>
      </c>
      <c r="AZ1161" s="139">
        <f>IF(BA1161="",0,IFERROR(IF(VLOOKUP(BA1161,BA$44:BA1160,1,0)&gt;0,0,0),1))</f>
        <v>0</v>
      </c>
      <c r="BA1161" s="140" t="str">
        <f>IF(DATOS!BT1119=AW$45,DATOS!C1119,"")</f>
        <v/>
      </c>
    </row>
    <row r="1162" spans="51:53" x14ac:dyDescent="0.25">
      <c r="AY1162" s="139">
        <f t="shared" si="23"/>
        <v>0</v>
      </c>
      <c r="AZ1162" s="139">
        <f>IF(BA1162="",0,IFERROR(IF(VLOOKUP(BA1162,BA$44:BA1161,1,0)&gt;0,0,0),1))</f>
        <v>0</v>
      </c>
      <c r="BA1162" s="140" t="str">
        <f>IF(DATOS!BT1120=AW$45,DATOS!C1120,"")</f>
        <v/>
      </c>
    </row>
    <row r="1163" spans="51:53" x14ac:dyDescent="0.25">
      <c r="AY1163" s="139">
        <f t="shared" si="23"/>
        <v>0</v>
      </c>
      <c r="AZ1163" s="139">
        <f>IF(BA1163="",0,IFERROR(IF(VLOOKUP(BA1163,BA$44:BA1162,1,0)&gt;0,0,0),1))</f>
        <v>0</v>
      </c>
      <c r="BA1163" s="140" t="str">
        <f>IF(DATOS!BT1121=AW$45,DATOS!C1121,"")</f>
        <v/>
      </c>
    </row>
    <row r="1164" spans="51:53" x14ac:dyDescent="0.25">
      <c r="AY1164" s="139">
        <f t="shared" si="23"/>
        <v>0</v>
      </c>
      <c r="AZ1164" s="139">
        <f>IF(BA1164="",0,IFERROR(IF(VLOOKUP(BA1164,BA$44:BA1163,1,0)&gt;0,0,0),1))</f>
        <v>0</v>
      </c>
      <c r="BA1164" s="140" t="str">
        <f>IF(DATOS!BT1122=AW$45,DATOS!C1122,"")</f>
        <v/>
      </c>
    </row>
    <row r="1165" spans="51:53" x14ac:dyDescent="0.25">
      <c r="AY1165" s="139">
        <f t="shared" si="23"/>
        <v>0</v>
      </c>
      <c r="AZ1165" s="139">
        <f>IF(BA1165="",0,IFERROR(IF(VLOOKUP(BA1165,BA$44:BA1164,1,0)&gt;0,0,0),1))</f>
        <v>0</v>
      </c>
      <c r="BA1165" s="140" t="str">
        <f>IF(DATOS!BT1123=AW$45,DATOS!C1123,"")</f>
        <v/>
      </c>
    </row>
    <row r="1166" spans="51:53" x14ac:dyDescent="0.25">
      <c r="AY1166" s="139">
        <f t="shared" si="23"/>
        <v>0</v>
      </c>
      <c r="AZ1166" s="139">
        <f>IF(BA1166="",0,IFERROR(IF(VLOOKUP(BA1166,BA$44:BA1165,1,0)&gt;0,0,0),1))</f>
        <v>0</v>
      </c>
      <c r="BA1166" s="140" t="str">
        <f>IF(DATOS!BT1124=AW$45,DATOS!C1124,"")</f>
        <v/>
      </c>
    </row>
    <row r="1167" spans="51:53" x14ac:dyDescent="0.25">
      <c r="AY1167" s="139">
        <f t="shared" si="23"/>
        <v>0</v>
      </c>
      <c r="AZ1167" s="139">
        <f>IF(BA1167="",0,IFERROR(IF(VLOOKUP(BA1167,BA$44:BA1166,1,0)&gt;0,0,0),1))</f>
        <v>0</v>
      </c>
      <c r="BA1167" s="140" t="str">
        <f>IF(DATOS!BT1125=AW$45,DATOS!C1125,"")</f>
        <v/>
      </c>
    </row>
    <row r="1168" spans="51:53" x14ac:dyDescent="0.25">
      <c r="AY1168" s="139">
        <f t="shared" si="23"/>
        <v>0</v>
      </c>
      <c r="AZ1168" s="139">
        <f>IF(BA1168="",0,IFERROR(IF(VLOOKUP(BA1168,BA$44:BA1167,1,0)&gt;0,0,0),1))</f>
        <v>0</v>
      </c>
      <c r="BA1168" s="140" t="str">
        <f>IF(DATOS!BT1126=AW$45,DATOS!C1126,"")</f>
        <v/>
      </c>
    </row>
    <row r="1169" spans="51:53" x14ac:dyDescent="0.25">
      <c r="AY1169" s="139">
        <f t="shared" si="23"/>
        <v>0</v>
      </c>
      <c r="AZ1169" s="139">
        <f>IF(BA1169="",0,IFERROR(IF(VLOOKUP(BA1169,BA$44:BA1168,1,0)&gt;0,0,0),1))</f>
        <v>0</v>
      </c>
      <c r="BA1169" s="140" t="str">
        <f>IF(DATOS!BT1127=AW$45,DATOS!C1127,"")</f>
        <v/>
      </c>
    </row>
    <row r="1170" spans="51:53" x14ac:dyDescent="0.25">
      <c r="AY1170" s="139">
        <f t="shared" si="23"/>
        <v>0</v>
      </c>
      <c r="AZ1170" s="139">
        <f>IF(BA1170="",0,IFERROR(IF(VLOOKUP(BA1170,BA$44:BA1169,1,0)&gt;0,0,0),1))</f>
        <v>0</v>
      </c>
      <c r="BA1170" s="140" t="str">
        <f>IF(DATOS!BT1128=AW$45,DATOS!C1128,"")</f>
        <v/>
      </c>
    </row>
    <row r="1171" spans="51:53" x14ac:dyDescent="0.25">
      <c r="AY1171" s="139">
        <f t="shared" si="23"/>
        <v>0</v>
      </c>
      <c r="AZ1171" s="139">
        <f>IF(BA1171="",0,IFERROR(IF(VLOOKUP(BA1171,BA$44:BA1170,1,0)&gt;0,0,0),1))</f>
        <v>0</v>
      </c>
      <c r="BA1171" s="140" t="str">
        <f>IF(DATOS!BT1129=AW$45,DATOS!C1129,"")</f>
        <v/>
      </c>
    </row>
    <row r="1172" spans="51:53" x14ac:dyDescent="0.25">
      <c r="AY1172" s="139">
        <f t="shared" si="23"/>
        <v>0</v>
      </c>
      <c r="AZ1172" s="139">
        <f>IF(BA1172="",0,IFERROR(IF(VLOOKUP(BA1172,BA$44:BA1171,1,0)&gt;0,0,0),1))</f>
        <v>0</v>
      </c>
      <c r="BA1172" s="140" t="str">
        <f>IF(DATOS!BT1130=AW$45,DATOS!C1130,"")</f>
        <v/>
      </c>
    </row>
    <row r="1173" spans="51:53" x14ac:dyDescent="0.25">
      <c r="AY1173" s="139">
        <f t="shared" si="23"/>
        <v>0</v>
      </c>
      <c r="AZ1173" s="139">
        <f>IF(BA1173="",0,IFERROR(IF(VLOOKUP(BA1173,BA$44:BA1172,1,0)&gt;0,0,0),1))</f>
        <v>0</v>
      </c>
      <c r="BA1173" s="140" t="str">
        <f>IF(DATOS!BT1131=AW$45,DATOS!C1131,"")</f>
        <v/>
      </c>
    </row>
    <row r="1174" spans="51:53" x14ac:dyDescent="0.25">
      <c r="AY1174" s="139">
        <f t="shared" si="23"/>
        <v>0</v>
      </c>
      <c r="AZ1174" s="139">
        <f>IF(BA1174="",0,IFERROR(IF(VLOOKUP(BA1174,BA$44:BA1173,1,0)&gt;0,0,0),1))</f>
        <v>0</v>
      </c>
      <c r="BA1174" s="140" t="str">
        <f>IF(DATOS!BT1132=AW$45,DATOS!C1132,"")</f>
        <v/>
      </c>
    </row>
    <row r="1175" spans="51:53" x14ac:dyDescent="0.25">
      <c r="AY1175" s="139">
        <f t="shared" si="23"/>
        <v>0</v>
      </c>
      <c r="AZ1175" s="139">
        <f>IF(BA1175="",0,IFERROR(IF(VLOOKUP(BA1175,BA$44:BA1174,1,0)&gt;0,0,0),1))</f>
        <v>0</v>
      </c>
      <c r="BA1175" s="140" t="str">
        <f>IF(DATOS!BT1133=AW$45,DATOS!C1133,"")</f>
        <v/>
      </c>
    </row>
    <row r="1176" spans="51:53" x14ac:dyDescent="0.25">
      <c r="AY1176" s="139">
        <f t="shared" si="23"/>
        <v>0</v>
      </c>
      <c r="AZ1176" s="139">
        <f>IF(BA1176="",0,IFERROR(IF(VLOOKUP(BA1176,BA$44:BA1175,1,0)&gt;0,0,0),1))</f>
        <v>0</v>
      </c>
      <c r="BA1176" s="140" t="str">
        <f>IF(DATOS!BT1134=AW$45,DATOS!C1134,"")</f>
        <v/>
      </c>
    </row>
    <row r="1177" spans="51:53" x14ac:dyDescent="0.25">
      <c r="AY1177" s="139">
        <f t="shared" si="23"/>
        <v>0</v>
      </c>
      <c r="AZ1177" s="139">
        <f>IF(BA1177="",0,IFERROR(IF(VLOOKUP(BA1177,BA$44:BA1176,1,0)&gt;0,0,0),1))</f>
        <v>0</v>
      </c>
      <c r="BA1177" s="140" t="str">
        <f>IF(DATOS!BT1135=AW$45,DATOS!C1135,"")</f>
        <v/>
      </c>
    </row>
    <row r="1178" spans="51:53" x14ac:dyDescent="0.25">
      <c r="AY1178" s="139">
        <f t="shared" si="23"/>
        <v>0</v>
      </c>
      <c r="AZ1178" s="139">
        <f>IF(BA1178="",0,IFERROR(IF(VLOOKUP(BA1178,BA$44:BA1177,1,0)&gt;0,0,0),1))</f>
        <v>0</v>
      </c>
      <c r="BA1178" s="140" t="str">
        <f>IF(DATOS!BT1136=AW$45,DATOS!C1136,"")</f>
        <v/>
      </c>
    </row>
    <row r="1179" spans="51:53" x14ac:dyDescent="0.25">
      <c r="AY1179" s="139">
        <f t="shared" si="23"/>
        <v>0</v>
      </c>
      <c r="AZ1179" s="139">
        <f>IF(BA1179="",0,IFERROR(IF(VLOOKUP(BA1179,BA$44:BA1178,1,0)&gt;0,0,0),1))</f>
        <v>0</v>
      </c>
      <c r="BA1179" s="140" t="str">
        <f>IF(DATOS!BT1137=AW$45,DATOS!C1137,"")</f>
        <v/>
      </c>
    </row>
    <row r="1180" spans="51:53" x14ac:dyDescent="0.25">
      <c r="AY1180" s="139">
        <f t="shared" si="23"/>
        <v>0</v>
      </c>
      <c r="AZ1180" s="139">
        <f>IF(BA1180="",0,IFERROR(IF(VLOOKUP(BA1180,BA$44:BA1179,1,0)&gt;0,0,0),1))</f>
        <v>0</v>
      </c>
      <c r="BA1180" s="140" t="str">
        <f>IF(DATOS!BT1138=AW$45,DATOS!C1138,"")</f>
        <v/>
      </c>
    </row>
    <row r="1181" spans="51:53" x14ac:dyDescent="0.25">
      <c r="AY1181" s="139">
        <f t="shared" si="23"/>
        <v>0</v>
      </c>
      <c r="AZ1181" s="139">
        <f>IF(BA1181="",0,IFERROR(IF(VLOOKUP(BA1181,BA$44:BA1180,1,0)&gt;0,0,0),1))</f>
        <v>0</v>
      </c>
      <c r="BA1181" s="140" t="str">
        <f>IF(DATOS!BT1139=AW$45,DATOS!C1139,"")</f>
        <v/>
      </c>
    </row>
    <row r="1182" spans="51:53" x14ac:dyDescent="0.25">
      <c r="AY1182" s="139">
        <f t="shared" si="23"/>
        <v>0</v>
      </c>
      <c r="AZ1182" s="139">
        <f>IF(BA1182="",0,IFERROR(IF(VLOOKUP(BA1182,BA$44:BA1181,1,0)&gt;0,0,0),1))</f>
        <v>0</v>
      </c>
      <c r="BA1182" s="140" t="str">
        <f>IF(DATOS!BT1140=AW$45,DATOS!C1140,"")</f>
        <v/>
      </c>
    </row>
    <row r="1183" spans="51:53" x14ac:dyDescent="0.25">
      <c r="AY1183" s="139">
        <f t="shared" si="23"/>
        <v>0</v>
      </c>
      <c r="AZ1183" s="139">
        <f>IF(BA1183="",0,IFERROR(IF(VLOOKUP(BA1183,BA$44:BA1182,1,0)&gt;0,0,0),1))</f>
        <v>0</v>
      </c>
      <c r="BA1183" s="140" t="str">
        <f>IF(DATOS!BT1141=AW$45,DATOS!C1141,"")</f>
        <v/>
      </c>
    </row>
    <row r="1184" spans="51:53" x14ac:dyDescent="0.25">
      <c r="AY1184" s="139">
        <f t="shared" si="23"/>
        <v>0</v>
      </c>
      <c r="AZ1184" s="139">
        <f>IF(BA1184="",0,IFERROR(IF(VLOOKUP(BA1184,BA$44:BA1183,1,0)&gt;0,0,0),1))</f>
        <v>0</v>
      </c>
      <c r="BA1184" s="140" t="str">
        <f>IF(DATOS!BT1142=AW$45,DATOS!C1142,"")</f>
        <v/>
      </c>
    </row>
    <row r="1185" spans="51:53" x14ac:dyDescent="0.25">
      <c r="AY1185" s="139">
        <f t="shared" si="23"/>
        <v>0</v>
      </c>
      <c r="AZ1185" s="139">
        <f>IF(BA1185="",0,IFERROR(IF(VLOOKUP(BA1185,BA$44:BA1184,1,0)&gt;0,0,0),1))</f>
        <v>0</v>
      </c>
      <c r="BA1185" s="140" t="str">
        <f>IF(DATOS!BT1143=AW$45,DATOS!C1143,"")</f>
        <v/>
      </c>
    </row>
    <row r="1186" spans="51:53" x14ac:dyDescent="0.25">
      <c r="AY1186" s="139">
        <f t="shared" si="23"/>
        <v>0</v>
      </c>
      <c r="AZ1186" s="139">
        <f>IF(BA1186="",0,IFERROR(IF(VLOOKUP(BA1186,BA$44:BA1185,1,0)&gt;0,0,0),1))</f>
        <v>0</v>
      </c>
      <c r="BA1186" s="140" t="str">
        <f>IF(DATOS!BT1144=AW$45,DATOS!C1144,"")</f>
        <v/>
      </c>
    </row>
    <row r="1187" spans="51:53" x14ac:dyDescent="0.25">
      <c r="AY1187" s="139">
        <f t="shared" si="23"/>
        <v>0</v>
      </c>
      <c r="AZ1187" s="139">
        <f>IF(BA1187="",0,IFERROR(IF(VLOOKUP(BA1187,BA$44:BA1186,1,0)&gt;0,0,0),1))</f>
        <v>0</v>
      </c>
      <c r="BA1187" s="140" t="str">
        <f>IF(DATOS!BT1145=AW$45,DATOS!C1145,"")</f>
        <v/>
      </c>
    </row>
    <row r="1188" spans="51:53" x14ac:dyDescent="0.25">
      <c r="AY1188" s="139">
        <f t="shared" si="23"/>
        <v>0</v>
      </c>
      <c r="AZ1188" s="139">
        <f>IF(BA1188="",0,IFERROR(IF(VLOOKUP(BA1188,BA$44:BA1187,1,0)&gt;0,0,0),1))</f>
        <v>0</v>
      </c>
      <c r="BA1188" s="140" t="str">
        <f>IF(DATOS!BT1146=AW$45,DATOS!C1146,"")</f>
        <v/>
      </c>
    </row>
    <row r="1189" spans="51:53" x14ac:dyDescent="0.25">
      <c r="AY1189" s="139">
        <f t="shared" si="23"/>
        <v>0</v>
      </c>
      <c r="AZ1189" s="139">
        <f>IF(BA1189="",0,IFERROR(IF(VLOOKUP(BA1189,BA$44:BA1188,1,0)&gt;0,0,0),1))</f>
        <v>0</v>
      </c>
      <c r="BA1189" s="140" t="str">
        <f>IF(DATOS!BT1147=AW$45,DATOS!C1147,"")</f>
        <v/>
      </c>
    </row>
    <row r="1190" spans="51:53" x14ac:dyDescent="0.25">
      <c r="AY1190" s="139">
        <f t="shared" si="23"/>
        <v>0</v>
      </c>
      <c r="AZ1190" s="139">
        <f>IF(BA1190="",0,IFERROR(IF(VLOOKUP(BA1190,BA$44:BA1189,1,0)&gt;0,0,0),1))</f>
        <v>0</v>
      </c>
      <c r="BA1190" s="140" t="str">
        <f>IF(DATOS!BT1148=AW$45,DATOS!C1148,"")</f>
        <v/>
      </c>
    </row>
    <row r="1191" spans="51:53" x14ac:dyDescent="0.25">
      <c r="AY1191" s="139">
        <f t="shared" si="23"/>
        <v>0</v>
      </c>
      <c r="AZ1191" s="139">
        <f>IF(BA1191="",0,IFERROR(IF(VLOOKUP(BA1191,BA$44:BA1190,1,0)&gt;0,0,0),1))</f>
        <v>0</v>
      </c>
      <c r="BA1191" s="140" t="str">
        <f>IF(DATOS!BT1149=AW$45,DATOS!C1149,"")</f>
        <v/>
      </c>
    </row>
    <row r="1192" spans="51:53" x14ac:dyDescent="0.25">
      <c r="AY1192" s="139">
        <f t="shared" si="23"/>
        <v>0</v>
      </c>
      <c r="AZ1192" s="139">
        <f>IF(BA1192="",0,IFERROR(IF(VLOOKUP(BA1192,BA$44:BA1191,1,0)&gt;0,0,0),1))</f>
        <v>0</v>
      </c>
      <c r="BA1192" s="140" t="str">
        <f>IF(DATOS!BT1150=AW$45,DATOS!C1150,"")</f>
        <v/>
      </c>
    </row>
    <row r="1193" spans="51:53" x14ac:dyDescent="0.25">
      <c r="AY1193" s="139">
        <f t="shared" si="23"/>
        <v>0</v>
      </c>
      <c r="AZ1193" s="139">
        <f>IF(BA1193="",0,IFERROR(IF(VLOOKUP(BA1193,BA$44:BA1192,1,0)&gt;0,0,0),1))</f>
        <v>0</v>
      </c>
      <c r="BA1193" s="140" t="str">
        <f>IF(DATOS!BT1151=AW$45,DATOS!C1151,"")</f>
        <v/>
      </c>
    </row>
    <row r="1194" spans="51:53" x14ac:dyDescent="0.25">
      <c r="AY1194" s="139">
        <f t="shared" si="23"/>
        <v>0</v>
      </c>
      <c r="AZ1194" s="139">
        <f>IF(BA1194="",0,IFERROR(IF(VLOOKUP(BA1194,BA$44:BA1193,1,0)&gt;0,0,0),1))</f>
        <v>0</v>
      </c>
      <c r="BA1194" s="140" t="str">
        <f>IF(DATOS!BT1152=AW$45,DATOS!C1152,"")</f>
        <v/>
      </c>
    </row>
    <row r="1195" spans="51:53" x14ac:dyDescent="0.25">
      <c r="AY1195" s="139">
        <f t="shared" si="23"/>
        <v>0</v>
      </c>
      <c r="AZ1195" s="139">
        <f>IF(BA1195="",0,IFERROR(IF(VLOOKUP(BA1195,BA$44:BA1194,1,0)&gt;0,0,0),1))</f>
        <v>0</v>
      </c>
      <c r="BA1195" s="140" t="str">
        <f>IF(DATOS!BT1153=AW$45,DATOS!C1153,"")</f>
        <v/>
      </c>
    </row>
    <row r="1196" spans="51:53" x14ac:dyDescent="0.25">
      <c r="AY1196" s="139">
        <f t="shared" ref="AY1196:AY1259" si="24">AY1195+AZ1196</f>
        <v>0</v>
      </c>
      <c r="AZ1196" s="139">
        <f>IF(BA1196="",0,IFERROR(IF(VLOOKUP(BA1196,BA$44:BA1195,1,0)&gt;0,0,0),1))</f>
        <v>0</v>
      </c>
      <c r="BA1196" s="140" t="str">
        <f>IF(DATOS!BT1154=AW$45,DATOS!C1154,"")</f>
        <v/>
      </c>
    </row>
    <row r="1197" spans="51:53" x14ac:dyDescent="0.25">
      <c r="AY1197" s="139">
        <f t="shared" si="24"/>
        <v>0</v>
      </c>
      <c r="AZ1197" s="139">
        <f>IF(BA1197="",0,IFERROR(IF(VLOOKUP(BA1197,BA$44:BA1196,1,0)&gt;0,0,0),1))</f>
        <v>0</v>
      </c>
      <c r="BA1197" s="140" t="str">
        <f>IF(DATOS!BT1155=AW$45,DATOS!C1155,"")</f>
        <v/>
      </c>
    </row>
    <row r="1198" spans="51:53" x14ac:dyDescent="0.25">
      <c r="AY1198" s="139">
        <f t="shared" si="24"/>
        <v>0</v>
      </c>
      <c r="AZ1198" s="139">
        <f>IF(BA1198="",0,IFERROR(IF(VLOOKUP(BA1198,BA$44:BA1197,1,0)&gt;0,0,0),1))</f>
        <v>0</v>
      </c>
      <c r="BA1198" s="140" t="str">
        <f>IF(DATOS!BT1156=AW$45,DATOS!C1156,"")</f>
        <v/>
      </c>
    </row>
    <row r="1199" spans="51:53" x14ac:dyDescent="0.25">
      <c r="AY1199" s="139">
        <f t="shared" si="24"/>
        <v>0</v>
      </c>
      <c r="AZ1199" s="139">
        <f>IF(BA1199="",0,IFERROR(IF(VLOOKUP(BA1199,BA$44:BA1198,1,0)&gt;0,0,0),1))</f>
        <v>0</v>
      </c>
      <c r="BA1199" s="140" t="str">
        <f>IF(DATOS!BT1157=AW$45,DATOS!C1157,"")</f>
        <v/>
      </c>
    </row>
    <row r="1200" spans="51:53" x14ac:dyDescent="0.25">
      <c r="AY1200" s="139">
        <f t="shared" si="24"/>
        <v>0</v>
      </c>
      <c r="AZ1200" s="139">
        <f>IF(BA1200="",0,IFERROR(IF(VLOOKUP(BA1200,BA$44:BA1199,1,0)&gt;0,0,0),1))</f>
        <v>0</v>
      </c>
      <c r="BA1200" s="140" t="str">
        <f>IF(DATOS!BT1158=AW$45,DATOS!C1158,"")</f>
        <v/>
      </c>
    </row>
    <row r="1201" spans="51:53" x14ac:dyDescent="0.25">
      <c r="AY1201" s="139">
        <f t="shared" si="24"/>
        <v>0</v>
      </c>
      <c r="AZ1201" s="139">
        <f>IF(BA1201="",0,IFERROR(IF(VLOOKUP(BA1201,BA$44:BA1200,1,0)&gt;0,0,0),1))</f>
        <v>0</v>
      </c>
      <c r="BA1201" s="140" t="str">
        <f>IF(DATOS!BT1159=AW$45,DATOS!C1159,"")</f>
        <v/>
      </c>
    </row>
    <row r="1202" spans="51:53" x14ac:dyDescent="0.25">
      <c r="AY1202" s="139">
        <f t="shared" si="24"/>
        <v>0</v>
      </c>
      <c r="AZ1202" s="139">
        <f>IF(BA1202="",0,IFERROR(IF(VLOOKUP(BA1202,BA$44:BA1201,1,0)&gt;0,0,0),1))</f>
        <v>0</v>
      </c>
      <c r="BA1202" s="140" t="str">
        <f>IF(DATOS!BT1160=AW$45,DATOS!C1160,"")</f>
        <v/>
      </c>
    </row>
    <row r="1203" spans="51:53" x14ac:dyDescent="0.25">
      <c r="AY1203" s="139">
        <f t="shared" si="24"/>
        <v>0</v>
      </c>
      <c r="AZ1203" s="139">
        <f>IF(BA1203="",0,IFERROR(IF(VLOOKUP(BA1203,BA$44:BA1202,1,0)&gt;0,0,0),1))</f>
        <v>0</v>
      </c>
      <c r="BA1203" s="140" t="str">
        <f>IF(DATOS!BT1161=AW$45,DATOS!C1161,"")</f>
        <v/>
      </c>
    </row>
    <row r="1204" spans="51:53" x14ac:dyDescent="0.25">
      <c r="AY1204" s="139">
        <f t="shared" si="24"/>
        <v>0</v>
      </c>
      <c r="AZ1204" s="139">
        <f>IF(BA1204="",0,IFERROR(IF(VLOOKUP(BA1204,BA$44:BA1203,1,0)&gt;0,0,0),1))</f>
        <v>0</v>
      </c>
      <c r="BA1204" s="140" t="str">
        <f>IF(DATOS!BT1162=AW$45,DATOS!C1162,"")</f>
        <v/>
      </c>
    </row>
    <row r="1205" spans="51:53" x14ac:dyDescent="0.25">
      <c r="AY1205" s="139">
        <f t="shared" si="24"/>
        <v>0</v>
      </c>
      <c r="AZ1205" s="139">
        <f>IF(BA1205="",0,IFERROR(IF(VLOOKUP(BA1205,BA$44:BA1204,1,0)&gt;0,0,0),1))</f>
        <v>0</v>
      </c>
      <c r="BA1205" s="140" t="str">
        <f>IF(DATOS!BT1163=AW$45,DATOS!C1163,"")</f>
        <v/>
      </c>
    </row>
    <row r="1206" spans="51:53" x14ac:dyDescent="0.25">
      <c r="AY1206" s="139">
        <f t="shared" si="24"/>
        <v>0</v>
      </c>
      <c r="AZ1206" s="139">
        <f>IF(BA1206="",0,IFERROR(IF(VLOOKUP(BA1206,BA$44:BA1205,1,0)&gt;0,0,0),1))</f>
        <v>0</v>
      </c>
      <c r="BA1206" s="140" t="str">
        <f>IF(DATOS!BT1164=AW$45,DATOS!C1164,"")</f>
        <v/>
      </c>
    </row>
    <row r="1207" spans="51:53" x14ac:dyDescent="0.25">
      <c r="AY1207" s="139">
        <f t="shared" si="24"/>
        <v>0</v>
      </c>
      <c r="AZ1207" s="139">
        <f>IF(BA1207="",0,IFERROR(IF(VLOOKUP(BA1207,BA$44:BA1206,1,0)&gt;0,0,0),1))</f>
        <v>0</v>
      </c>
      <c r="BA1207" s="140" t="str">
        <f>IF(DATOS!BT1165=AW$45,DATOS!C1165,"")</f>
        <v/>
      </c>
    </row>
    <row r="1208" spans="51:53" x14ac:dyDescent="0.25">
      <c r="AY1208" s="139">
        <f t="shared" si="24"/>
        <v>0</v>
      </c>
      <c r="AZ1208" s="139">
        <f>IF(BA1208="",0,IFERROR(IF(VLOOKUP(BA1208,BA$44:BA1207,1,0)&gt;0,0,0),1))</f>
        <v>0</v>
      </c>
      <c r="BA1208" s="140" t="str">
        <f>IF(DATOS!BT1166=AW$45,DATOS!C1166,"")</f>
        <v/>
      </c>
    </row>
    <row r="1209" spans="51:53" x14ac:dyDescent="0.25">
      <c r="AY1209" s="139">
        <f t="shared" si="24"/>
        <v>0</v>
      </c>
      <c r="AZ1209" s="139">
        <f>IF(BA1209="",0,IFERROR(IF(VLOOKUP(BA1209,BA$44:BA1208,1,0)&gt;0,0,0),1))</f>
        <v>0</v>
      </c>
      <c r="BA1209" s="140" t="str">
        <f>IF(DATOS!BT1167=AW$45,DATOS!C1167,"")</f>
        <v/>
      </c>
    </row>
    <row r="1210" spans="51:53" x14ac:dyDescent="0.25">
      <c r="AY1210" s="139">
        <f t="shared" si="24"/>
        <v>0</v>
      </c>
      <c r="AZ1210" s="139">
        <f>IF(BA1210="",0,IFERROR(IF(VLOOKUP(BA1210,BA$44:BA1209,1,0)&gt;0,0,0),1))</f>
        <v>0</v>
      </c>
      <c r="BA1210" s="140" t="str">
        <f>IF(DATOS!BT1168=AW$45,DATOS!C1168,"")</f>
        <v/>
      </c>
    </row>
    <row r="1211" spans="51:53" x14ac:dyDescent="0.25">
      <c r="AY1211" s="139">
        <f t="shared" si="24"/>
        <v>0</v>
      </c>
      <c r="AZ1211" s="139">
        <f>IF(BA1211="",0,IFERROR(IF(VLOOKUP(BA1211,BA$44:BA1210,1,0)&gt;0,0,0),1))</f>
        <v>0</v>
      </c>
      <c r="BA1211" s="140" t="str">
        <f>IF(DATOS!BT1169=AW$45,DATOS!C1169,"")</f>
        <v/>
      </c>
    </row>
    <row r="1212" spans="51:53" x14ac:dyDescent="0.25">
      <c r="AY1212" s="139">
        <f t="shared" si="24"/>
        <v>0</v>
      </c>
      <c r="AZ1212" s="139">
        <f>IF(BA1212="",0,IFERROR(IF(VLOOKUP(BA1212,BA$44:BA1211,1,0)&gt;0,0,0),1))</f>
        <v>0</v>
      </c>
      <c r="BA1212" s="140" t="str">
        <f>IF(DATOS!BT1170=AW$45,DATOS!C1170,"")</f>
        <v/>
      </c>
    </row>
    <row r="1213" spans="51:53" x14ac:dyDescent="0.25">
      <c r="AY1213" s="139">
        <f t="shared" si="24"/>
        <v>0</v>
      </c>
      <c r="AZ1213" s="139">
        <f>IF(BA1213="",0,IFERROR(IF(VLOOKUP(BA1213,BA$44:BA1212,1,0)&gt;0,0,0),1))</f>
        <v>0</v>
      </c>
      <c r="BA1213" s="140" t="str">
        <f>IF(DATOS!BT1171=AW$45,DATOS!C1171,"")</f>
        <v/>
      </c>
    </row>
    <row r="1214" spans="51:53" x14ac:dyDescent="0.25">
      <c r="AY1214" s="139">
        <f t="shared" si="24"/>
        <v>0</v>
      </c>
      <c r="AZ1214" s="139">
        <f>IF(BA1214="",0,IFERROR(IF(VLOOKUP(BA1214,BA$44:BA1213,1,0)&gt;0,0,0),1))</f>
        <v>0</v>
      </c>
      <c r="BA1214" s="140" t="str">
        <f>IF(DATOS!BT1172=AW$45,DATOS!C1172,"")</f>
        <v/>
      </c>
    </row>
    <row r="1215" spans="51:53" x14ac:dyDescent="0.25">
      <c r="AY1215" s="139">
        <f t="shared" si="24"/>
        <v>0</v>
      </c>
      <c r="AZ1215" s="139">
        <f>IF(BA1215="",0,IFERROR(IF(VLOOKUP(BA1215,BA$44:BA1214,1,0)&gt;0,0,0),1))</f>
        <v>0</v>
      </c>
      <c r="BA1215" s="140" t="str">
        <f>IF(DATOS!BT1173=AW$45,DATOS!C1173,"")</f>
        <v/>
      </c>
    </row>
    <row r="1216" spans="51:53" x14ac:dyDescent="0.25">
      <c r="AY1216" s="139">
        <f t="shared" si="24"/>
        <v>0</v>
      </c>
      <c r="AZ1216" s="139">
        <f>IF(BA1216="",0,IFERROR(IF(VLOOKUP(BA1216,BA$44:BA1215,1,0)&gt;0,0,0),1))</f>
        <v>0</v>
      </c>
      <c r="BA1216" s="140" t="str">
        <f>IF(DATOS!BT1174=AW$45,DATOS!C1174,"")</f>
        <v/>
      </c>
    </row>
    <row r="1217" spans="51:53" x14ac:dyDescent="0.25">
      <c r="AY1217" s="139">
        <f t="shared" si="24"/>
        <v>0</v>
      </c>
      <c r="AZ1217" s="139">
        <f>IF(BA1217="",0,IFERROR(IF(VLOOKUP(BA1217,BA$44:BA1216,1,0)&gt;0,0,0),1))</f>
        <v>0</v>
      </c>
      <c r="BA1217" s="140" t="str">
        <f>IF(DATOS!BT1175=AW$45,DATOS!C1175,"")</f>
        <v/>
      </c>
    </row>
    <row r="1218" spans="51:53" x14ac:dyDescent="0.25">
      <c r="AY1218" s="139">
        <f t="shared" si="24"/>
        <v>0</v>
      </c>
      <c r="AZ1218" s="139">
        <f>IF(BA1218="",0,IFERROR(IF(VLOOKUP(BA1218,BA$44:BA1217,1,0)&gt;0,0,0),1))</f>
        <v>0</v>
      </c>
      <c r="BA1218" s="140" t="str">
        <f>IF(DATOS!BT1176=AW$45,DATOS!C1176,"")</f>
        <v/>
      </c>
    </row>
    <row r="1219" spans="51:53" x14ac:dyDescent="0.25">
      <c r="AY1219" s="139">
        <f t="shared" si="24"/>
        <v>0</v>
      </c>
      <c r="AZ1219" s="139">
        <f>IF(BA1219="",0,IFERROR(IF(VLOOKUP(BA1219,BA$44:BA1218,1,0)&gt;0,0,0),1))</f>
        <v>0</v>
      </c>
      <c r="BA1219" s="140" t="str">
        <f>IF(DATOS!BT1177=AW$45,DATOS!C1177,"")</f>
        <v/>
      </c>
    </row>
    <row r="1220" spans="51:53" x14ac:dyDescent="0.25">
      <c r="AY1220" s="139">
        <f t="shared" si="24"/>
        <v>0</v>
      </c>
      <c r="AZ1220" s="139">
        <f>IF(BA1220="",0,IFERROR(IF(VLOOKUP(BA1220,BA$44:BA1219,1,0)&gt;0,0,0),1))</f>
        <v>0</v>
      </c>
      <c r="BA1220" s="140" t="str">
        <f>IF(DATOS!BT1178=AW$45,DATOS!C1178,"")</f>
        <v/>
      </c>
    </row>
    <row r="1221" spans="51:53" x14ac:dyDescent="0.25">
      <c r="AY1221" s="139">
        <f t="shared" si="24"/>
        <v>0</v>
      </c>
      <c r="AZ1221" s="139">
        <f>IF(BA1221="",0,IFERROR(IF(VLOOKUP(BA1221,BA$44:BA1220,1,0)&gt;0,0,0),1))</f>
        <v>0</v>
      </c>
      <c r="BA1221" s="140" t="str">
        <f>IF(DATOS!BT1179=AW$45,DATOS!C1179,"")</f>
        <v/>
      </c>
    </row>
    <row r="1222" spans="51:53" x14ac:dyDescent="0.25">
      <c r="AY1222" s="139">
        <f t="shared" si="24"/>
        <v>0</v>
      </c>
      <c r="AZ1222" s="139">
        <f>IF(BA1222="",0,IFERROR(IF(VLOOKUP(BA1222,BA$44:BA1221,1,0)&gt;0,0,0),1))</f>
        <v>0</v>
      </c>
      <c r="BA1222" s="140" t="str">
        <f>IF(DATOS!BT1180=AW$45,DATOS!C1180,"")</f>
        <v/>
      </c>
    </row>
    <row r="1223" spans="51:53" x14ac:dyDescent="0.25">
      <c r="AY1223" s="139">
        <f t="shared" si="24"/>
        <v>0</v>
      </c>
      <c r="AZ1223" s="139">
        <f>IF(BA1223="",0,IFERROR(IF(VLOOKUP(BA1223,BA$44:BA1222,1,0)&gt;0,0,0),1))</f>
        <v>0</v>
      </c>
      <c r="BA1223" s="140" t="str">
        <f>IF(DATOS!BT1181=AW$45,DATOS!C1181,"")</f>
        <v/>
      </c>
    </row>
    <row r="1224" spans="51:53" x14ac:dyDescent="0.25">
      <c r="AY1224" s="139">
        <f t="shared" si="24"/>
        <v>0</v>
      </c>
      <c r="AZ1224" s="139">
        <f>IF(BA1224="",0,IFERROR(IF(VLOOKUP(BA1224,BA$44:BA1223,1,0)&gt;0,0,0),1))</f>
        <v>0</v>
      </c>
      <c r="BA1224" s="140" t="str">
        <f>IF(DATOS!BT1182=AW$45,DATOS!C1182,"")</f>
        <v/>
      </c>
    </row>
    <row r="1225" spans="51:53" x14ac:dyDescent="0.25">
      <c r="AY1225" s="139">
        <f t="shared" si="24"/>
        <v>0</v>
      </c>
      <c r="AZ1225" s="139">
        <f>IF(BA1225="",0,IFERROR(IF(VLOOKUP(BA1225,BA$44:BA1224,1,0)&gt;0,0,0),1))</f>
        <v>0</v>
      </c>
      <c r="BA1225" s="140" t="str">
        <f>IF(DATOS!BT1183=AW$45,DATOS!C1183,"")</f>
        <v/>
      </c>
    </row>
    <row r="1226" spans="51:53" x14ac:dyDescent="0.25">
      <c r="AY1226" s="139">
        <f t="shared" si="24"/>
        <v>0</v>
      </c>
      <c r="AZ1226" s="139">
        <f>IF(BA1226="",0,IFERROR(IF(VLOOKUP(BA1226,BA$44:BA1225,1,0)&gt;0,0,0),1))</f>
        <v>0</v>
      </c>
      <c r="BA1226" s="140" t="str">
        <f>IF(DATOS!BT1184=AW$45,DATOS!C1184,"")</f>
        <v/>
      </c>
    </row>
    <row r="1227" spans="51:53" x14ac:dyDescent="0.25">
      <c r="AY1227" s="139">
        <f t="shared" si="24"/>
        <v>0</v>
      </c>
      <c r="AZ1227" s="139">
        <f>IF(BA1227="",0,IFERROR(IF(VLOOKUP(BA1227,BA$44:BA1226,1,0)&gt;0,0,0),1))</f>
        <v>0</v>
      </c>
      <c r="BA1227" s="140" t="str">
        <f>IF(DATOS!BT1185=AW$45,DATOS!C1185,"")</f>
        <v/>
      </c>
    </row>
    <row r="1228" spans="51:53" x14ac:dyDescent="0.25">
      <c r="AY1228" s="139">
        <f t="shared" si="24"/>
        <v>0</v>
      </c>
      <c r="AZ1228" s="139">
        <f>IF(BA1228="",0,IFERROR(IF(VLOOKUP(BA1228,BA$44:BA1227,1,0)&gt;0,0,0),1))</f>
        <v>0</v>
      </c>
      <c r="BA1228" s="140" t="str">
        <f>IF(DATOS!BT1186=AW$45,DATOS!C1186,"")</f>
        <v/>
      </c>
    </row>
    <row r="1229" spans="51:53" x14ac:dyDescent="0.25">
      <c r="AY1229" s="139">
        <f t="shared" si="24"/>
        <v>0</v>
      </c>
      <c r="AZ1229" s="139">
        <f>IF(BA1229="",0,IFERROR(IF(VLOOKUP(BA1229,BA$44:BA1228,1,0)&gt;0,0,0),1))</f>
        <v>0</v>
      </c>
      <c r="BA1229" s="140" t="str">
        <f>IF(DATOS!BT1187=AW$45,DATOS!C1187,"")</f>
        <v/>
      </c>
    </row>
    <row r="1230" spans="51:53" x14ac:dyDescent="0.25">
      <c r="AY1230" s="139">
        <f t="shared" si="24"/>
        <v>0</v>
      </c>
      <c r="AZ1230" s="139">
        <f>IF(BA1230="",0,IFERROR(IF(VLOOKUP(BA1230,BA$44:BA1229,1,0)&gt;0,0,0),1))</f>
        <v>0</v>
      </c>
      <c r="BA1230" s="140" t="str">
        <f>IF(DATOS!BT1188=AW$45,DATOS!C1188,"")</f>
        <v/>
      </c>
    </row>
    <row r="1231" spans="51:53" x14ac:dyDescent="0.25">
      <c r="AY1231" s="139">
        <f t="shared" si="24"/>
        <v>0</v>
      </c>
      <c r="AZ1231" s="139">
        <f>IF(BA1231="",0,IFERROR(IF(VLOOKUP(BA1231,BA$44:BA1230,1,0)&gt;0,0,0),1))</f>
        <v>0</v>
      </c>
      <c r="BA1231" s="140" t="str">
        <f>IF(DATOS!BT1189=AW$45,DATOS!C1189,"")</f>
        <v/>
      </c>
    </row>
    <row r="1232" spans="51:53" x14ac:dyDescent="0.25">
      <c r="AY1232" s="139">
        <f t="shared" si="24"/>
        <v>0</v>
      </c>
      <c r="AZ1232" s="139">
        <f>IF(BA1232="",0,IFERROR(IF(VLOOKUP(BA1232,BA$44:BA1231,1,0)&gt;0,0,0),1))</f>
        <v>0</v>
      </c>
      <c r="BA1232" s="140" t="str">
        <f>IF(DATOS!BT1190=AW$45,DATOS!C1190,"")</f>
        <v/>
      </c>
    </row>
    <row r="1233" spans="51:53" x14ac:dyDescent="0.25">
      <c r="AY1233" s="139">
        <f t="shared" si="24"/>
        <v>0</v>
      </c>
      <c r="AZ1233" s="139">
        <f>IF(BA1233="",0,IFERROR(IF(VLOOKUP(BA1233,BA$44:BA1232,1,0)&gt;0,0,0),1))</f>
        <v>0</v>
      </c>
      <c r="BA1233" s="140" t="str">
        <f>IF(DATOS!BT1191=AW$45,DATOS!C1191,"")</f>
        <v/>
      </c>
    </row>
    <row r="1234" spans="51:53" x14ac:dyDescent="0.25">
      <c r="AY1234" s="139">
        <f t="shared" si="24"/>
        <v>0</v>
      </c>
      <c r="AZ1234" s="139">
        <f>IF(BA1234="",0,IFERROR(IF(VLOOKUP(BA1234,BA$44:BA1233,1,0)&gt;0,0,0),1))</f>
        <v>0</v>
      </c>
      <c r="BA1234" s="140" t="str">
        <f>IF(DATOS!BT1192=AW$45,DATOS!C1192,"")</f>
        <v/>
      </c>
    </row>
    <row r="1235" spans="51:53" x14ac:dyDescent="0.25">
      <c r="AY1235" s="139">
        <f t="shared" si="24"/>
        <v>0</v>
      </c>
      <c r="AZ1235" s="139">
        <f>IF(BA1235="",0,IFERROR(IF(VLOOKUP(BA1235,BA$44:BA1234,1,0)&gt;0,0,0),1))</f>
        <v>0</v>
      </c>
      <c r="BA1235" s="140" t="str">
        <f>IF(DATOS!BT1193=AW$45,DATOS!C1193,"")</f>
        <v/>
      </c>
    </row>
    <row r="1236" spans="51:53" x14ac:dyDescent="0.25">
      <c r="AY1236" s="139">
        <f t="shared" si="24"/>
        <v>0</v>
      </c>
      <c r="AZ1236" s="139">
        <f>IF(BA1236="",0,IFERROR(IF(VLOOKUP(BA1236,BA$44:BA1235,1,0)&gt;0,0,0),1))</f>
        <v>0</v>
      </c>
      <c r="BA1236" s="140" t="str">
        <f>IF(DATOS!BT1194=AW$45,DATOS!C1194,"")</f>
        <v/>
      </c>
    </row>
    <row r="1237" spans="51:53" x14ac:dyDescent="0.25">
      <c r="AY1237" s="139">
        <f t="shared" si="24"/>
        <v>0</v>
      </c>
      <c r="AZ1237" s="139">
        <f>IF(BA1237="",0,IFERROR(IF(VLOOKUP(BA1237,BA$44:BA1236,1,0)&gt;0,0,0),1))</f>
        <v>0</v>
      </c>
      <c r="BA1237" s="140" t="str">
        <f>IF(DATOS!BT1195=AW$45,DATOS!C1195,"")</f>
        <v/>
      </c>
    </row>
    <row r="1238" spans="51:53" x14ac:dyDescent="0.25">
      <c r="AY1238" s="139">
        <f t="shared" si="24"/>
        <v>0</v>
      </c>
      <c r="AZ1238" s="139">
        <f>IF(BA1238="",0,IFERROR(IF(VLOOKUP(BA1238,BA$44:BA1237,1,0)&gt;0,0,0),1))</f>
        <v>0</v>
      </c>
      <c r="BA1238" s="140" t="str">
        <f>IF(DATOS!BT1196=AW$45,DATOS!C1196,"")</f>
        <v/>
      </c>
    </row>
    <row r="1239" spans="51:53" x14ac:dyDescent="0.25">
      <c r="AY1239" s="139">
        <f t="shared" si="24"/>
        <v>0</v>
      </c>
      <c r="AZ1239" s="139">
        <f>IF(BA1239="",0,IFERROR(IF(VLOOKUP(BA1239,BA$44:BA1238,1,0)&gt;0,0,0),1))</f>
        <v>0</v>
      </c>
      <c r="BA1239" s="140" t="str">
        <f>IF(DATOS!BT1197=AW$45,DATOS!C1197,"")</f>
        <v/>
      </c>
    </row>
    <row r="1240" spans="51:53" x14ac:dyDescent="0.25">
      <c r="AY1240" s="139">
        <f t="shared" si="24"/>
        <v>0</v>
      </c>
      <c r="AZ1240" s="139">
        <f>IF(BA1240="",0,IFERROR(IF(VLOOKUP(BA1240,BA$44:BA1239,1,0)&gt;0,0,0),1))</f>
        <v>0</v>
      </c>
      <c r="BA1240" s="140" t="str">
        <f>IF(DATOS!BT1198=AW$45,DATOS!C1198,"")</f>
        <v/>
      </c>
    </row>
    <row r="1241" spans="51:53" x14ac:dyDescent="0.25">
      <c r="AY1241" s="139">
        <f t="shared" si="24"/>
        <v>0</v>
      </c>
      <c r="AZ1241" s="139">
        <f>IF(BA1241="",0,IFERROR(IF(VLOOKUP(BA1241,BA$44:BA1240,1,0)&gt;0,0,0),1))</f>
        <v>0</v>
      </c>
      <c r="BA1241" s="140" t="str">
        <f>IF(DATOS!BT1199=AW$45,DATOS!C1199,"")</f>
        <v/>
      </c>
    </row>
    <row r="1242" spans="51:53" x14ac:dyDescent="0.25">
      <c r="AY1242" s="139">
        <f t="shared" si="24"/>
        <v>0</v>
      </c>
      <c r="AZ1242" s="139">
        <f>IF(BA1242="",0,IFERROR(IF(VLOOKUP(BA1242,BA$44:BA1241,1,0)&gt;0,0,0),1))</f>
        <v>0</v>
      </c>
      <c r="BA1242" s="140" t="str">
        <f>IF(DATOS!BT1200=AW$45,DATOS!C1200,"")</f>
        <v/>
      </c>
    </row>
    <row r="1243" spans="51:53" x14ac:dyDescent="0.25">
      <c r="AY1243" s="139">
        <f t="shared" si="24"/>
        <v>0</v>
      </c>
      <c r="AZ1243" s="139">
        <f>IF(BA1243="",0,IFERROR(IF(VLOOKUP(BA1243,BA$44:BA1242,1,0)&gt;0,0,0),1))</f>
        <v>0</v>
      </c>
      <c r="BA1243" s="140" t="str">
        <f>IF(DATOS!BT1201=AW$45,DATOS!C1201,"")</f>
        <v/>
      </c>
    </row>
    <row r="1244" spans="51:53" x14ac:dyDescent="0.25">
      <c r="AY1244" s="139">
        <f t="shared" si="24"/>
        <v>0</v>
      </c>
      <c r="AZ1244" s="139">
        <f>IF(BA1244="",0,IFERROR(IF(VLOOKUP(BA1244,BA$44:BA1243,1,0)&gt;0,0,0),1))</f>
        <v>0</v>
      </c>
      <c r="BA1244" s="140" t="str">
        <f>IF(DATOS!BT1202=AW$45,DATOS!C1202,"")</f>
        <v/>
      </c>
    </row>
    <row r="1245" spans="51:53" x14ac:dyDescent="0.25">
      <c r="AY1245" s="139">
        <f t="shared" si="24"/>
        <v>0</v>
      </c>
      <c r="AZ1245" s="139">
        <f>IF(BA1245="",0,IFERROR(IF(VLOOKUP(BA1245,BA$44:BA1244,1,0)&gt;0,0,0),1))</f>
        <v>0</v>
      </c>
      <c r="BA1245" s="140" t="str">
        <f>IF(DATOS!BT1203=AW$45,DATOS!C1203,"")</f>
        <v/>
      </c>
    </row>
    <row r="1246" spans="51:53" x14ac:dyDescent="0.25">
      <c r="AY1246" s="139">
        <f t="shared" si="24"/>
        <v>0</v>
      </c>
      <c r="AZ1246" s="139">
        <f>IF(BA1246="",0,IFERROR(IF(VLOOKUP(BA1246,BA$44:BA1245,1,0)&gt;0,0,0),1))</f>
        <v>0</v>
      </c>
      <c r="BA1246" s="140" t="str">
        <f>IF(DATOS!BT1204=AW$45,DATOS!C1204,"")</f>
        <v/>
      </c>
    </row>
    <row r="1247" spans="51:53" x14ac:dyDescent="0.25">
      <c r="AY1247" s="139">
        <f t="shared" si="24"/>
        <v>0</v>
      </c>
      <c r="AZ1247" s="139">
        <f>IF(BA1247="",0,IFERROR(IF(VLOOKUP(BA1247,BA$44:BA1246,1,0)&gt;0,0,0),1))</f>
        <v>0</v>
      </c>
      <c r="BA1247" s="140" t="str">
        <f>IF(DATOS!BT1205=AW$45,DATOS!C1205,"")</f>
        <v/>
      </c>
    </row>
    <row r="1248" spans="51:53" x14ac:dyDescent="0.25">
      <c r="AY1248" s="139">
        <f t="shared" si="24"/>
        <v>0</v>
      </c>
      <c r="AZ1248" s="139">
        <f>IF(BA1248="",0,IFERROR(IF(VLOOKUP(BA1248,BA$44:BA1247,1,0)&gt;0,0,0),1))</f>
        <v>0</v>
      </c>
      <c r="BA1248" s="140" t="str">
        <f>IF(DATOS!BT1206=AW$45,DATOS!C1206,"")</f>
        <v/>
      </c>
    </row>
    <row r="1249" spans="51:53" x14ac:dyDescent="0.25">
      <c r="AY1249" s="139">
        <f t="shared" si="24"/>
        <v>0</v>
      </c>
      <c r="AZ1249" s="139">
        <f>IF(BA1249="",0,IFERROR(IF(VLOOKUP(BA1249,BA$44:BA1248,1,0)&gt;0,0,0),1))</f>
        <v>0</v>
      </c>
      <c r="BA1249" s="140" t="str">
        <f>IF(DATOS!BT1207=AW$45,DATOS!C1207,"")</f>
        <v/>
      </c>
    </row>
    <row r="1250" spans="51:53" x14ac:dyDescent="0.25">
      <c r="AY1250" s="139">
        <f t="shared" si="24"/>
        <v>0</v>
      </c>
      <c r="AZ1250" s="139">
        <f>IF(BA1250="",0,IFERROR(IF(VLOOKUP(BA1250,BA$44:BA1249,1,0)&gt;0,0,0),1))</f>
        <v>0</v>
      </c>
      <c r="BA1250" s="140" t="str">
        <f>IF(DATOS!BT1208=AW$45,DATOS!C1208,"")</f>
        <v/>
      </c>
    </row>
    <row r="1251" spans="51:53" x14ac:dyDescent="0.25">
      <c r="AY1251" s="139">
        <f t="shared" si="24"/>
        <v>0</v>
      </c>
      <c r="AZ1251" s="139">
        <f>IF(BA1251="",0,IFERROR(IF(VLOOKUP(BA1251,BA$44:BA1250,1,0)&gt;0,0,0),1))</f>
        <v>0</v>
      </c>
      <c r="BA1251" s="140" t="str">
        <f>IF(DATOS!BT1209=AW$45,DATOS!C1209,"")</f>
        <v/>
      </c>
    </row>
    <row r="1252" spans="51:53" x14ac:dyDescent="0.25">
      <c r="AY1252" s="139">
        <f t="shared" si="24"/>
        <v>0</v>
      </c>
      <c r="AZ1252" s="139">
        <f>IF(BA1252="",0,IFERROR(IF(VLOOKUP(BA1252,BA$44:BA1251,1,0)&gt;0,0,0),1))</f>
        <v>0</v>
      </c>
      <c r="BA1252" s="140" t="str">
        <f>IF(DATOS!BT1210=AW$45,DATOS!C1210,"")</f>
        <v/>
      </c>
    </row>
    <row r="1253" spans="51:53" x14ac:dyDescent="0.25">
      <c r="AY1253" s="139">
        <f t="shared" si="24"/>
        <v>0</v>
      </c>
      <c r="AZ1253" s="139">
        <f>IF(BA1253="",0,IFERROR(IF(VLOOKUP(BA1253,BA$44:BA1252,1,0)&gt;0,0,0),1))</f>
        <v>0</v>
      </c>
      <c r="BA1253" s="140" t="str">
        <f>IF(DATOS!BT1211=AW$45,DATOS!C1211,"")</f>
        <v/>
      </c>
    </row>
    <row r="1254" spans="51:53" x14ac:dyDescent="0.25">
      <c r="AY1254" s="139">
        <f t="shared" si="24"/>
        <v>0</v>
      </c>
      <c r="AZ1254" s="139">
        <f>IF(BA1254="",0,IFERROR(IF(VLOOKUP(BA1254,BA$44:BA1253,1,0)&gt;0,0,0),1))</f>
        <v>0</v>
      </c>
      <c r="BA1254" s="140" t="str">
        <f>IF(DATOS!BT1212=AW$45,DATOS!C1212,"")</f>
        <v/>
      </c>
    </row>
    <row r="1255" spans="51:53" x14ac:dyDescent="0.25">
      <c r="AY1255" s="139">
        <f t="shared" si="24"/>
        <v>0</v>
      </c>
      <c r="AZ1255" s="139">
        <f>IF(BA1255="",0,IFERROR(IF(VLOOKUP(BA1255,BA$44:BA1254,1,0)&gt;0,0,0),1))</f>
        <v>0</v>
      </c>
      <c r="BA1255" s="140" t="str">
        <f>IF(DATOS!BT1213=AW$45,DATOS!C1213,"")</f>
        <v/>
      </c>
    </row>
    <row r="1256" spans="51:53" x14ac:dyDescent="0.25">
      <c r="AY1256" s="139">
        <f t="shared" si="24"/>
        <v>0</v>
      </c>
      <c r="AZ1256" s="139">
        <f>IF(BA1256="",0,IFERROR(IF(VLOOKUP(BA1256,BA$44:BA1255,1,0)&gt;0,0,0),1))</f>
        <v>0</v>
      </c>
      <c r="BA1256" s="140" t="str">
        <f>IF(DATOS!BT1214=AW$45,DATOS!C1214,"")</f>
        <v/>
      </c>
    </row>
    <row r="1257" spans="51:53" x14ac:dyDescent="0.25">
      <c r="AY1257" s="139">
        <f t="shared" si="24"/>
        <v>0</v>
      </c>
      <c r="AZ1257" s="139">
        <f>IF(BA1257="",0,IFERROR(IF(VLOOKUP(BA1257,BA$44:BA1256,1,0)&gt;0,0,0),1))</f>
        <v>0</v>
      </c>
      <c r="BA1257" s="140" t="str">
        <f>IF(DATOS!BT1215=AW$45,DATOS!C1215,"")</f>
        <v/>
      </c>
    </row>
    <row r="1258" spans="51:53" x14ac:dyDescent="0.25">
      <c r="AY1258" s="139">
        <f t="shared" si="24"/>
        <v>0</v>
      </c>
      <c r="AZ1258" s="139">
        <f>IF(BA1258="",0,IFERROR(IF(VLOOKUP(BA1258,BA$44:BA1257,1,0)&gt;0,0,0),1))</f>
        <v>0</v>
      </c>
      <c r="BA1258" s="140" t="str">
        <f>IF(DATOS!BT1216=AW$45,DATOS!C1216,"")</f>
        <v/>
      </c>
    </row>
    <row r="1259" spans="51:53" x14ac:dyDescent="0.25">
      <c r="AY1259" s="139">
        <f t="shared" si="24"/>
        <v>0</v>
      </c>
      <c r="AZ1259" s="139">
        <f>IF(BA1259="",0,IFERROR(IF(VLOOKUP(BA1259,BA$44:BA1258,1,0)&gt;0,0,0),1))</f>
        <v>0</v>
      </c>
      <c r="BA1259" s="140" t="str">
        <f>IF(DATOS!BT1217=AW$45,DATOS!C1217,"")</f>
        <v/>
      </c>
    </row>
    <row r="1260" spans="51:53" x14ac:dyDescent="0.25">
      <c r="AY1260" s="139">
        <f t="shared" ref="AY1260:AY1323" si="25">AY1259+AZ1260</f>
        <v>0</v>
      </c>
      <c r="AZ1260" s="139">
        <f>IF(BA1260="",0,IFERROR(IF(VLOOKUP(BA1260,BA$44:BA1259,1,0)&gt;0,0,0),1))</f>
        <v>0</v>
      </c>
      <c r="BA1260" s="140" t="str">
        <f>IF(DATOS!BT1218=AW$45,DATOS!C1218,"")</f>
        <v/>
      </c>
    </row>
    <row r="1261" spans="51:53" x14ac:dyDescent="0.25">
      <c r="AY1261" s="139">
        <f t="shared" si="25"/>
        <v>0</v>
      </c>
      <c r="AZ1261" s="139">
        <f>IF(BA1261="",0,IFERROR(IF(VLOOKUP(BA1261,BA$44:BA1260,1,0)&gt;0,0,0),1))</f>
        <v>0</v>
      </c>
      <c r="BA1261" s="140" t="str">
        <f>IF(DATOS!BT1219=AW$45,DATOS!C1219,"")</f>
        <v/>
      </c>
    </row>
    <row r="1262" spans="51:53" x14ac:dyDescent="0.25">
      <c r="AY1262" s="139">
        <f t="shared" si="25"/>
        <v>0</v>
      </c>
      <c r="AZ1262" s="139">
        <f>IF(BA1262="",0,IFERROR(IF(VLOOKUP(BA1262,BA$44:BA1261,1,0)&gt;0,0,0),1))</f>
        <v>0</v>
      </c>
      <c r="BA1262" s="140" t="str">
        <f>IF(DATOS!BT1220=AW$45,DATOS!C1220,"")</f>
        <v/>
      </c>
    </row>
    <row r="1263" spans="51:53" x14ac:dyDescent="0.25">
      <c r="AY1263" s="139">
        <f t="shared" si="25"/>
        <v>0</v>
      </c>
      <c r="AZ1263" s="139">
        <f>IF(BA1263="",0,IFERROR(IF(VLOOKUP(BA1263,BA$44:BA1262,1,0)&gt;0,0,0),1))</f>
        <v>0</v>
      </c>
      <c r="BA1263" s="140" t="str">
        <f>IF(DATOS!BT1221=AW$45,DATOS!C1221,"")</f>
        <v/>
      </c>
    </row>
    <row r="1264" spans="51:53" x14ac:dyDescent="0.25">
      <c r="AY1264" s="139">
        <f t="shared" si="25"/>
        <v>0</v>
      </c>
      <c r="AZ1264" s="139">
        <f>IF(BA1264="",0,IFERROR(IF(VLOOKUP(BA1264,BA$44:BA1263,1,0)&gt;0,0,0),1))</f>
        <v>0</v>
      </c>
      <c r="BA1264" s="140" t="str">
        <f>IF(DATOS!BT1222=AW$45,DATOS!C1222,"")</f>
        <v/>
      </c>
    </row>
    <row r="1265" spans="51:53" x14ac:dyDescent="0.25">
      <c r="AY1265" s="139">
        <f t="shared" si="25"/>
        <v>0</v>
      </c>
      <c r="AZ1265" s="139">
        <f>IF(BA1265="",0,IFERROR(IF(VLOOKUP(BA1265,BA$44:BA1264,1,0)&gt;0,0,0),1))</f>
        <v>0</v>
      </c>
      <c r="BA1265" s="140" t="str">
        <f>IF(DATOS!BT1223=AW$45,DATOS!C1223,"")</f>
        <v/>
      </c>
    </row>
    <row r="1266" spans="51:53" x14ac:dyDescent="0.25">
      <c r="AY1266" s="139">
        <f t="shared" si="25"/>
        <v>0</v>
      </c>
      <c r="AZ1266" s="139">
        <f>IF(BA1266="",0,IFERROR(IF(VLOOKUP(BA1266,BA$44:BA1265,1,0)&gt;0,0,0),1))</f>
        <v>0</v>
      </c>
      <c r="BA1266" s="140" t="str">
        <f>IF(DATOS!BT1224=AW$45,DATOS!C1224,"")</f>
        <v/>
      </c>
    </row>
    <row r="1267" spans="51:53" x14ac:dyDescent="0.25">
      <c r="AY1267" s="139">
        <f t="shared" si="25"/>
        <v>0</v>
      </c>
      <c r="AZ1267" s="139">
        <f>IF(BA1267="",0,IFERROR(IF(VLOOKUP(BA1267,BA$44:BA1266,1,0)&gt;0,0,0),1))</f>
        <v>0</v>
      </c>
      <c r="BA1267" s="140" t="str">
        <f>IF(DATOS!BT1225=AW$45,DATOS!C1225,"")</f>
        <v/>
      </c>
    </row>
    <row r="1268" spans="51:53" x14ac:dyDescent="0.25">
      <c r="AY1268" s="139">
        <f t="shared" si="25"/>
        <v>0</v>
      </c>
      <c r="AZ1268" s="139">
        <f>IF(BA1268="",0,IFERROR(IF(VLOOKUP(BA1268,BA$44:BA1267,1,0)&gt;0,0,0),1))</f>
        <v>0</v>
      </c>
      <c r="BA1268" s="140" t="str">
        <f>IF(DATOS!BT1226=AW$45,DATOS!C1226,"")</f>
        <v/>
      </c>
    </row>
    <row r="1269" spans="51:53" x14ac:dyDescent="0.25">
      <c r="AY1269" s="139">
        <f t="shared" si="25"/>
        <v>0</v>
      </c>
      <c r="AZ1269" s="139">
        <f>IF(BA1269="",0,IFERROR(IF(VLOOKUP(BA1269,BA$44:BA1268,1,0)&gt;0,0,0),1))</f>
        <v>0</v>
      </c>
      <c r="BA1269" s="140" t="str">
        <f>IF(DATOS!BT1227=AW$45,DATOS!C1227,"")</f>
        <v/>
      </c>
    </row>
    <row r="1270" spans="51:53" x14ac:dyDescent="0.25">
      <c r="AY1270" s="139">
        <f t="shared" si="25"/>
        <v>0</v>
      </c>
      <c r="AZ1270" s="139">
        <f>IF(BA1270="",0,IFERROR(IF(VLOOKUP(BA1270,BA$44:BA1269,1,0)&gt;0,0,0),1))</f>
        <v>0</v>
      </c>
      <c r="BA1270" s="140" t="str">
        <f>IF(DATOS!BT1228=AW$45,DATOS!C1228,"")</f>
        <v/>
      </c>
    </row>
    <row r="1271" spans="51:53" x14ac:dyDescent="0.25">
      <c r="AY1271" s="139">
        <f t="shared" si="25"/>
        <v>0</v>
      </c>
      <c r="AZ1271" s="139">
        <f>IF(BA1271="",0,IFERROR(IF(VLOOKUP(BA1271,BA$44:BA1270,1,0)&gt;0,0,0),1))</f>
        <v>0</v>
      </c>
      <c r="BA1271" s="140" t="str">
        <f>IF(DATOS!BT1229=AW$45,DATOS!C1229,"")</f>
        <v/>
      </c>
    </row>
    <row r="1272" spans="51:53" x14ac:dyDescent="0.25">
      <c r="AY1272" s="139">
        <f t="shared" si="25"/>
        <v>0</v>
      </c>
      <c r="AZ1272" s="139">
        <f>IF(BA1272="",0,IFERROR(IF(VLOOKUP(BA1272,BA$44:BA1271,1,0)&gt;0,0,0),1))</f>
        <v>0</v>
      </c>
      <c r="BA1272" s="140" t="str">
        <f>IF(DATOS!BT1230=AW$45,DATOS!C1230,"")</f>
        <v/>
      </c>
    </row>
    <row r="1273" spans="51:53" x14ac:dyDescent="0.25">
      <c r="AY1273" s="139">
        <f t="shared" si="25"/>
        <v>0</v>
      </c>
      <c r="AZ1273" s="139">
        <f>IF(BA1273="",0,IFERROR(IF(VLOOKUP(BA1273,BA$44:BA1272,1,0)&gt;0,0,0),1))</f>
        <v>0</v>
      </c>
      <c r="BA1273" s="140" t="str">
        <f>IF(DATOS!BT1231=AW$45,DATOS!C1231,"")</f>
        <v/>
      </c>
    </row>
    <row r="1274" spans="51:53" x14ac:dyDescent="0.25">
      <c r="AY1274" s="139">
        <f t="shared" si="25"/>
        <v>0</v>
      </c>
      <c r="AZ1274" s="139">
        <f>IF(BA1274="",0,IFERROR(IF(VLOOKUP(BA1274,BA$44:BA1273,1,0)&gt;0,0,0),1))</f>
        <v>0</v>
      </c>
      <c r="BA1274" s="140" t="str">
        <f>IF(DATOS!BT1232=AW$45,DATOS!C1232,"")</f>
        <v/>
      </c>
    </row>
    <row r="1275" spans="51:53" x14ac:dyDescent="0.25">
      <c r="AY1275" s="139">
        <f t="shared" si="25"/>
        <v>0</v>
      </c>
      <c r="AZ1275" s="139">
        <f>IF(BA1275="",0,IFERROR(IF(VLOOKUP(BA1275,BA$44:BA1274,1,0)&gt;0,0,0),1))</f>
        <v>0</v>
      </c>
      <c r="BA1275" s="140" t="str">
        <f>IF(DATOS!BT1233=AW$45,DATOS!C1233,"")</f>
        <v/>
      </c>
    </row>
    <row r="1276" spans="51:53" x14ac:dyDescent="0.25">
      <c r="AY1276" s="139">
        <f t="shared" si="25"/>
        <v>0</v>
      </c>
      <c r="AZ1276" s="139">
        <f>IF(BA1276="",0,IFERROR(IF(VLOOKUP(BA1276,BA$44:BA1275,1,0)&gt;0,0,0),1))</f>
        <v>0</v>
      </c>
      <c r="BA1276" s="140" t="str">
        <f>IF(DATOS!BT1234=AW$45,DATOS!C1234,"")</f>
        <v/>
      </c>
    </row>
    <row r="1277" spans="51:53" x14ac:dyDescent="0.25">
      <c r="AY1277" s="139">
        <f t="shared" si="25"/>
        <v>0</v>
      </c>
      <c r="AZ1277" s="139">
        <f>IF(BA1277="",0,IFERROR(IF(VLOOKUP(BA1277,BA$44:BA1276,1,0)&gt;0,0,0),1))</f>
        <v>0</v>
      </c>
      <c r="BA1277" s="140" t="str">
        <f>IF(DATOS!BT1235=AW$45,DATOS!C1235,"")</f>
        <v/>
      </c>
    </row>
    <row r="1278" spans="51:53" x14ac:dyDescent="0.25">
      <c r="AY1278" s="139">
        <f t="shared" si="25"/>
        <v>0</v>
      </c>
      <c r="AZ1278" s="139">
        <f>IF(BA1278="",0,IFERROR(IF(VLOOKUP(BA1278,BA$44:BA1277,1,0)&gt;0,0,0),1))</f>
        <v>0</v>
      </c>
      <c r="BA1278" s="140" t="str">
        <f>IF(DATOS!BT1236=AW$45,DATOS!C1236,"")</f>
        <v/>
      </c>
    </row>
    <row r="1279" spans="51:53" x14ac:dyDescent="0.25">
      <c r="AY1279" s="139">
        <f t="shared" si="25"/>
        <v>0</v>
      </c>
      <c r="AZ1279" s="139">
        <f>IF(BA1279="",0,IFERROR(IF(VLOOKUP(BA1279,BA$44:BA1278,1,0)&gt;0,0,0),1))</f>
        <v>0</v>
      </c>
      <c r="BA1279" s="140" t="str">
        <f>IF(DATOS!BT1237=AW$45,DATOS!C1237,"")</f>
        <v/>
      </c>
    </row>
    <row r="1280" spans="51:53" x14ac:dyDescent="0.25">
      <c r="AY1280" s="139">
        <f t="shared" si="25"/>
        <v>0</v>
      </c>
      <c r="AZ1280" s="139">
        <f>IF(BA1280="",0,IFERROR(IF(VLOOKUP(BA1280,BA$44:BA1279,1,0)&gt;0,0,0),1))</f>
        <v>0</v>
      </c>
      <c r="BA1280" s="140" t="str">
        <f>IF(DATOS!BT1238=AW$45,DATOS!C1238,"")</f>
        <v/>
      </c>
    </row>
    <row r="1281" spans="51:53" x14ac:dyDescent="0.25">
      <c r="AY1281" s="139">
        <f t="shared" si="25"/>
        <v>0</v>
      </c>
      <c r="AZ1281" s="139">
        <f>IF(BA1281="",0,IFERROR(IF(VLOOKUP(BA1281,BA$44:BA1280,1,0)&gt;0,0,0),1))</f>
        <v>0</v>
      </c>
      <c r="BA1281" s="140" t="str">
        <f>IF(DATOS!BT1239=AW$45,DATOS!C1239,"")</f>
        <v/>
      </c>
    </row>
    <row r="1282" spans="51:53" x14ac:dyDescent="0.25">
      <c r="AY1282" s="139">
        <f t="shared" si="25"/>
        <v>0</v>
      </c>
      <c r="AZ1282" s="139">
        <f>IF(BA1282="",0,IFERROR(IF(VLOOKUP(BA1282,BA$44:BA1281,1,0)&gt;0,0,0),1))</f>
        <v>0</v>
      </c>
      <c r="BA1282" s="140" t="str">
        <f>IF(DATOS!BT1240=AW$45,DATOS!C1240,"")</f>
        <v/>
      </c>
    </row>
    <row r="1283" spans="51:53" x14ac:dyDescent="0.25">
      <c r="AY1283" s="139">
        <f t="shared" si="25"/>
        <v>0</v>
      </c>
      <c r="AZ1283" s="139">
        <f>IF(BA1283="",0,IFERROR(IF(VLOOKUP(BA1283,BA$44:BA1282,1,0)&gt;0,0,0),1))</f>
        <v>0</v>
      </c>
      <c r="BA1283" s="140" t="str">
        <f>IF(DATOS!BT1241=AW$45,DATOS!C1241,"")</f>
        <v/>
      </c>
    </row>
    <row r="1284" spans="51:53" x14ac:dyDescent="0.25">
      <c r="AY1284" s="139">
        <f t="shared" si="25"/>
        <v>0</v>
      </c>
      <c r="AZ1284" s="139">
        <f>IF(BA1284="",0,IFERROR(IF(VLOOKUP(BA1284,BA$44:BA1283,1,0)&gt;0,0,0),1))</f>
        <v>0</v>
      </c>
      <c r="BA1284" s="140" t="str">
        <f>IF(DATOS!BT1242=AW$45,DATOS!C1242,"")</f>
        <v/>
      </c>
    </row>
    <row r="1285" spans="51:53" x14ac:dyDescent="0.25">
      <c r="AY1285" s="139">
        <f t="shared" si="25"/>
        <v>0</v>
      </c>
      <c r="AZ1285" s="139">
        <f>IF(BA1285="",0,IFERROR(IF(VLOOKUP(BA1285,BA$44:BA1284,1,0)&gt;0,0,0),1))</f>
        <v>0</v>
      </c>
      <c r="BA1285" s="140" t="str">
        <f>IF(DATOS!BT1243=AW$45,DATOS!C1243,"")</f>
        <v/>
      </c>
    </row>
    <row r="1286" spans="51:53" x14ac:dyDescent="0.25">
      <c r="AY1286" s="139">
        <f t="shared" si="25"/>
        <v>0</v>
      </c>
      <c r="AZ1286" s="139">
        <f>IF(BA1286="",0,IFERROR(IF(VLOOKUP(BA1286,BA$44:BA1285,1,0)&gt;0,0,0),1))</f>
        <v>0</v>
      </c>
      <c r="BA1286" s="140" t="str">
        <f>IF(DATOS!BT1244=AW$45,DATOS!C1244,"")</f>
        <v/>
      </c>
    </row>
    <row r="1287" spans="51:53" x14ac:dyDescent="0.25">
      <c r="AY1287" s="139">
        <f t="shared" si="25"/>
        <v>0</v>
      </c>
      <c r="AZ1287" s="139">
        <f>IF(BA1287="",0,IFERROR(IF(VLOOKUP(BA1287,BA$44:BA1286,1,0)&gt;0,0,0),1))</f>
        <v>0</v>
      </c>
      <c r="BA1287" s="140" t="str">
        <f>IF(DATOS!BT1245=AW$45,DATOS!C1245,"")</f>
        <v/>
      </c>
    </row>
    <row r="1288" spans="51:53" x14ac:dyDescent="0.25">
      <c r="AY1288" s="139">
        <f t="shared" si="25"/>
        <v>0</v>
      </c>
      <c r="AZ1288" s="139">
        <f>IF(BA1288="",0,IFERROR(IF(VLOOKUP(BA1288,BA$44:BA1287,1,0)&gt;0,0,0),1))</f>
        <v>0</v>
      </c>
      <c r="BA1288" s="140" t="str">
        <f>IF(DATOS!BT1246=AW$45,DATOS!C1246,"")</f>
        <v/>
      </c>
    </row>
    <row r="1289" spans="51:53" x14ac:dyDescent="0.25">
      <c r="AY1289" s="139">
        <f t="shared" si="25"/>
        <v>0</v>
      </c>
      <c r="AZ1289" s="139">
        <f>IF(BA1289="",0,IFERROR(IF(VLOOKUP(BA1289,BA$44:BA1288,1,0)&gt;0,0,0),1))</f>
        <v>0</v>
      </c>
      <c r="BA1289" s="140" t="str">
        <f>IF(DATOS!BT1247=AW$45,DATOS!C1247,"")</f>
        <v/>
      </c>
    </row>
    <row r="1290" spans="51:53" x14ac:dyDescent="0.25">
      <c r="AY1290" s="139">
        <f t="shared" si="25"/>
        <v>0</v>
      </c>
      <c r="AZ1290" s="139">
        <f>IF(BA1290="",0,IFERROR(IF(VLOOKUP(BA1290,BA$44:BA1289,1,0)&gt;0,0,0),1))</f>
        <v>0</v>
      </c>
      <c r="BA1290" s="140" t="str">
        <f>IF(DATOS!BT1248=AW$45,DATOS!C1248,"")</f>
        <v/>
      </c>
    </row>
    <row r="1291" spans="51:53" x14ac:dyDescent="0.25">
      <c r="AY1291" s="139">
        <f t="shared" si="25"/>
        <v>0</v>
      </c>
      <c r="AZ1291" s="139">
        <f>IF(BA1291="",0,IFERROR(IF(VLOOKUP(BA1291,BA$44:BA1290,1,0)&gt;0,0,0),1))</f>
        <v>0</v>
      </c>
      <c r="BA1291" s="140" t="str">
        <f>IF(DATOS!BT1249=AW$45,DATOS!C1249,"")</f>
        <v/>
      </c>
    </row>
    <row r="1292" spans="51:53" x14ac:dyDescent="0.25">
      <c r="AY1292" s="139">
        <f t="shared" si="25"/>
        <v>0</v>
      </c>
      <c r="AZ1292" s="139">
        <f>IF(BA1292="",0,IFERROR(IF(VLOOKUP(BA1292,BA$44:BA1291,1,0)&gt;0,0,0),1))</f>
        <v>0</v>
      </c>
      <c r="BA1292" s="140" t="str">
        <f>IF(DATOS!BT1250=AW$45,DATOS!C1250,"")</f>
        <v/>
      </c>
    </row>
    <row r="1293" spans="51:53" x14ac:dyDescent="0.25">
      <c r="AY1293" s="139">
        <f t="shared" si="25"/>
        <v>0</v>
      </c>
      <c r="AZ1293" s="139">
        <f>IF(BA1293="",0,IFERROR(IF(VLOOKUP(BA1293,BA$44:BA1292,1,0)&gt;0,0,0),1))</f>
        <v>0</v>
      </c>
      <c r="BA1293" s="140" t="str">
        <f>IF(DATOS!BT1251=AW$45,DATOS!C1251,"")</f>
        <v/>
      </c>
    </row>
    <row r="1294" spans="51:53" x14ac:dyDescent="0.25">
      <c r="AY1294" s="139">
        <f t="shared" si="25"/>
        <v>0</v>
      </c>
      <c r="AZ1294" s="139">
        <f>IF(BA1294="",0,IFERROR(IF(VLOOKUP(BA1294,BA$44:BA1293,1,0)&gt;0,0,0),1))</f>
        <v>0</v>
      </c>
      <c r="BA1294" s="140" t="str">
        <f>IF(DATOS!BT1252=AW$45,DATOS!C1252,"")</f>
        <v/>
      </c>
    </row>
    <row r="1295" spans="51:53" x14ac:dyDescent="0.25">
      <c r="AY1295" s="139">
        <f t="shared" si="25"/>
        <v>0</v>
      </c>
      <c r="AZ1295" s="139">
        <f>IF(BA1295="",0,IFERROR(IF(VLOOKUP(BA1295,BA$44:BA1294,1,0)&gt;0,0,0),1))</f>
        <v>0</v>
      </c>
      <c r="BA1295" s="140" t="str">
        <f>IF(DATOS!BT1253=AW$45,DATOS!C1253,"")</f>
        <v/>
      </c>
    </row>
    <row r="1296" spans="51:53" x14ac:dyDescent="0.25">
      <c r="AY1296" s="139">
        <f t="shared" si="25"/>
        <v>0</v>
      </c>
      <c r="AZ1296" s="139">
        <f>IF(BA1296="",0,IFERROR(IF(VLOOKUP(BA1296,BA$44:BA1295,1,0)&gt;0,0,0),1))</f>
        <v>0</v>
      </c>
      <c r="BA1296" s="140" t="str">
        <f>IF(DATOS!BT1254=AW$45,DATOS!C1254,"")</f>
        <v/>
      </c>
    </row>
    <row r="1297" spans="51:53" x14ac:dyDescent="0.25">
      <c r="AY1297" s="139">
        <f t="shared" si="25"/>
        <v>0</v>
      </c>
      <c r="AZ1297" s="139">
        <f>IF(BA1297="",0,IFERROR(IF(VLOOKUP(BA1297,BA$44:BA1296,1,0)&gt;0,0,0),1))</f>
        <v>0</v>
      </c>
      <c r="BA1297" s="140" t="str">
        <f>IF(DATOS!BT1255=AW$45,DATOS!C1255,"")</f>
        <v/>
      </c>
    </row>
    <row r="1298" spans="51:53" x14ac:dyDescent="0.25">
      <c r="AY1298" s="139">
        <f t="shared" si="25"/>
        <v>0</v>
      </c>
      <c r="AZ1298" s="139">
        <f>IF(BA1298="",0,IFERROR(IF(VLOOKUP(BA1298,BA$44:BA1297,1,0)&gt;0,0,0),1))</f>
        <v>0</v>
      </c>
      <c r="BA1298" s="140" t="str">
        <f>IF(DATOS!BT1256=AW$45,DATOS!C1256,"")</f>
        <v/>
      </c>
    </row>
    <row r="1299" spans="51:53" x14ac:dyDescent="0.25">
      <c r="AY1299" s="139">
        <f t="shared" si="25"/>
        <v>0</v>
      </c>
      <c r="AZ1299" s="139">
        <f>IF(BA1299="",0,IFERROR(IF(VLOOKUP(BA1299,BA$44:BA1298,1,0)&gt;0,0,0),1))</f>
        <v>0</v>
      </c>
      <c r="BA1299" s="140" t="str">
        <f>IF(DATOS!BT1257=AW$45,DATOS!C1257,"")</f>
        <v/>
      </c>
    </row>
    <row r="1300" spans="51:53" x14ac:dyDescent="0.25">
      <c r="AY1300" s="139">
        <f t="shared" si="25"/>
        <v>0</v>
      </c>
      <c r="AZ1300" s="139">
        <f>IF(BA1300="",0,IFERROR(IF(VLOOKUP(BA1300,BA$44:BA1299,1,0)&gt;0,0,0),1))</f>
        <v>0</v>
      </c>
      <c r="BA1300" s="140" t="str">
        <f>IF(DATOS!BT1258=AW$45,DATOS!C1258,"")</f>
        <v/>
      </c>
    </row>
    <row r="1301" spans="51:53" x14ac:dyDescent="0.25">
      <c r="AY1301" s="139">
        <f t="shared" si="25"/>
        <v>0</v>
      </c>
      <c r="AZ1301" s="139">
        <f>IF(BA1301="",0,IFERROR(IF(VLOOKUP(BA1301,BA$44:BA1300,1,0)&gt;0,0,0),1))</f>
        <v>0</v>
      </c>
      <c r="BA1301" s="140" t="str">
        <f>IF(DATOS!BT1259=AW$45,DATOS!C1259,"")</f>
        <v/>
      </c>
    </row>
    <row r="1302" spans="51:53" x14ac:dyDescent="0.25">
      <c r="AY1302" s="139">
        <f t="shared" si="25"/>
        <v>0</v>
      </c>
      <c r="AZ1302" s="139">
        <f>IF(BA1302="",0,IFERROR(IF(VLOOKUP(BA1302,BA$44:BA1301,1,0)&gt;0,0,0),1))</f>
        <v>0</v>
      </c>
      <c r="BA1302" s="140" t="str">
        <f>IF(DATOS!BT1260=AW$45,DATOS!C1260,"")</f>
        <v/>
      </c>
    </row>
    <row r="1303" spans="51:53" x14ac:dyDescent="0.25">
      <c r="AY1303" s="139">
        <f t="shared" si="25"/>
        <v>0</v>
      </c>
      <c r="AZ1303" s="139">
        <f>IF(BA1303="",0,IFERROR(IF(VLOOKUP(BA1303,BA$44:BA1302,1,0)&gt;0,0,0),1))</f>
        <v>0</v>
      </c>
      <c r="BA1303" s="140" t="str">
        <f>IF(DATOS!BT1261=AW$45,DATOS!C1261,"")</f>
        <v/>
      </c>
    </row>
    <row r="1304" spans="51:53" x14ac:dyDescent="0.25">
      <c r="AY1304" s="139">
        <f t="shared" si="25"/>
        <v>0</v>
      </c>
      <c r="AZ1304" s="139">
        <f>IF(BA1304="",0,IFERROR(IF(VLOOKUP(BA1304,BA$44:BA1303,1,0)&gt;0,0,0),1))</f>
        <v>0</v>
      </c>
      <c r="BA1304" s="140" t="str">
        <f>IF(DATOS!BT1262=AW$45,DATOS!C1262,"")</f>
        <v/>
      </c>
    </row>
    <row r="1305" spans="51:53" x14ac:dyDescent="0.25">
      <c r="AY1305" s="139">
        <f t="shared" si="25"/>
        <v>0</v>
      </c>
      <c r="AZ1305" s="139">
        <f>IF(BA1305="",0,IFERROR(IF(VLOOKUP(BA1305,BA$44:BA1304,1,0)&gt;0,0,0),1))</f>
        <v>0</v>
      </c>
      <c r="BA1305" s="140" t="str">
        <f>IF(DATOS!BT1263=AW$45,DATOS!C1263,"")</f>
        <v/>
      </c>
    </row>
    <row r="1306" spans="51:53" x14ac:dyDescent="0.25">
      <c r="AY1306" s="139">
        <f t="shared" si="25"/>
        <v>0</v>
      </c>
      <c r="AZ1306" s="139">
        <f>IF(BA1306="",0,IFERROR(IF(VLOOKUP(BA1306,BA$44:BA1305,1,0)&gt;0,0,0),1))</f>
        <v>0</v>
      </c>
      <c r="BA1306" s="140" t="str">
        <f>IF(DATOS!BT1264=AW$45,DATOS!C1264,"")</f>
        <v/>
      </c>
    </row>
    <row r="1307" spans="51:53" x14ac:dyDescent="0.25">
      <c r="AY1307" s="139">
        <f t="shared" si="25"/>
        <v>0</v>
      </c>
      <c r="AZ1307" s="139">
        <f>IF(BA1307="",0,IFERROR(IF(VLOOKUP(BA1307,BA$44:BA1306,1,0)&gt;0,0,0),1))</f>
        <v>0</v>
      </c>
      <c r="BA1307" s="140" t="str">
        <f>IF(DATOS!BT1265=AW$45,DATOS!C1265,"")</f>
        <v/>
      </c>
    </row>
    <row r="1308" spans="51:53" x14ac:dyDescent="0.25">
      <c r="AY1308" s="139">
        <f t="shared" si="25"/>
        <v>0</v>
      </c>
      <c r="AZ1308" s="139">
        <f>IF(BA1308="",0,IFERROR(IF(VLOOKUP(BA1308,BA$44:BA1307,1,0)&gt;0,0,0),1))</f>
        <v>0</v>
      </c>
      <c r="BA1308" s="140" t="str">
        <f>IF(DATOS!BT1266=AW$45,DATOS!C1266,"")</f>
        <v/>
      </c>
    </row>
    <row r="1309" spans="51:53" x14ac:dyDescent="0.25">
      <c r="AY1309" s="139">
        <f t="shared" si="25"/>
        <v>0</v>
      </c>
      <c r="AZ1309" s="139">
        <f>IF(BA1309="",0,IFERROR(IF(VLOOKUP(BA1309,BA$44:BA1308,1,0)&gt;0,0,0),1))</f>
        <v>0</v>
      </c>
      <c r="BA1309" s="140" t="str">
        <f>IF(DATOS!BT1267=AW$45,DATOS!C1267,"")</f>
        <v/>
      </c>
    </row>
    <row r="1310" spans="51:53" x14ac:dyDescent="0.25">
      <c r="AY1310" s="139">
        <f t="shared" si="25"/>
        <v>0</v>
      </c>
      <c r="AZ1310" s="139">
        <f>IF(BA1310="",0,IFERROR(IF(VLOOKUP(BA1310,BA$44:BA1309,1,0)&gt;0,0,0),1))</f>
        <v>0</v>
      </c>
      <c r="BA1310" s="140" t="str">
        <f>IF(DATOS!BT1268=AW$45,DATOS!C1268,"")</f>
        <v/>
      </c>
    </row>
    <row r="1311" spans="51:53" x14ac:dyDescent="0.25">
      <c r="AY1311" s="139">
        <f t="shared" si="25"/>
        <v>0</v>
      </c>
      <c r="AZ1311" s="139">
        <f>IF(BA1311="",0,IFERROR(IF(VLOOKUP(BA1311,BA$44:BA1310,1,0)&gt;0,0,0),1))</f>
        <v>0</v>
      </c>
      <c r="BA1311" s="140" t="str">
        <f>IF(DATOS!BT1269=AW$45,DATOS!C1269,"")</f>
        <v/>
      </c>
    </row>
    <row r="1312" spans="51:53" x14ac:dyDescent="0.25">
      <c r="AY1312" s="139">
        <f t="shared" si="25"/>
        <v>0</v>
      </c>
      <c r="AZ1312" s="139">
        <f>IF(BA1312="",0,IFERROR(IF(VLOOKUP(BA1312,BA$44:BA1311,1,0)&gt;0,0,0),1))</f>
        <v>0</v>
      </c>
      <c r="BA1312" s="140" t="str">
        <f>IF(DATOS!BT1270=AW$45,DATOS!C1270,"")</f>
        <v/>
      </c>
    </row>
    <row r="1313" spans="51:53" x14ac:dyDescent="0.25">
      <c r="AY1313" s="139">
        <f t="shared" si="25"/>
        <v>0</v>
      </c>
      <c r="AZ1313" s="139">
        <f>IF(BA1313="",0,IFERROR(IF(VLOOKUP(BA1313,BA$44:BA1312,1,0)&gt;0,0,0),1))</f>
        <v>0</v>
      </c>
      <c r="BA1313" s="140" t="str">
        <f>IF(DATOS!BT1271=AW$45,DATOS!C1271,"")</f>
        <v/>
      </c>
    </row>
    <row r="1314" spans="51:53" x14ac:dyDescent="0.25">
      <c r="AY1314" s="139">
        <f t="shared" si="25"/>
        <v>0</v>
      </c>
      <c r="AZ1314" s="139">
        <f>IF(BA1314="",0,IFERROR(IF(VLOOKUP(BA1314,BA$44:BA1313,1,0)&gt;0,0,0),1))</f>
        <v>0</v>
      </c>
      <c r="BA1314" s="140" t="str">
        <f>IF(DATOS!BT1272=AW$45,DATOS!C1272,"")</f>
        <v/>
      </c>
    </row>
    <row r="1315" spans="51:53" x14ac:dyDescent="0.25">
      <c r="AY1315" s="139">
        <f t="shared" si="25"/>
        <v>0</v>
      </c>
      <c r="AZ1315" s="139">
        <f>IF(BA1315="",0,IFERROR(IF(VLOOKUP(BA1315,BA$44:BA1314,1,0)&gt;0,0,0),1))</f>
        <v>0</v>
      </c>
      <c r="BA1315" s="140" t="str">
        <f>IF(DATOS!BT1273=AW$45,DATOS!C1273,"")</f>
        <v/>
      </c>
    </row>
    <row r="1316" spans="51:53" x14ac:dyDescent="0.25">
      <c r="AY1316" s="139">
        <f t="shared" si="25"/>
        <v>0</v>
      </c>
      <c r="AZ1316" s="139">
        <f>IF(BA1316="",0,IFERROR(IF(VLOOKUP(BA1316,BA$44:BA1315,1,0)&gt;0,0,0),1))</f>
        <v>0</v>
      </c>
      <c r="BA1316" s="140" t="str">
        <f>IF(DATOS!BT1274=AW$45,DATOS!C1274,"")</f>
        <v/>
      </c>
    </row>
    <row r="1317" spans="51:53" x14ac:dyDescent="0.25">
      <c r="AY1317" s="139">
        <f t="shared" si="25"/>
        <v>0</v>
      </c>
      <c r="AZ1317" s="139">
        <f>IF(BA1317="",0,IFERROR(IF(VLOOKUP(BA1317,BA$44:BA1316,1,0)&gt;0,0,0),1))</f>
        <v>0</v>
      </c>
      <c r="BA1317" s="140" t="str">
        <f>IF(DATOS!BT1275=AW$45,DATOS!C1275,"")</f>
        <v/>
      </c>
    </row>
    <row r="1318" spans="51:53" x14ac:dyDescent="0.25">
      <c r="AY1318" s="139">
        <f t="shared" si="25"/>
        <v>0</v>
      </c>
      <c r="AZ1318" s="139">
        <f>IF(BA1318="",0,IFERROR(IF(VLOOKUP(BA1318,BA$44:BA1317,1,0)&gt;0,0,0),1))</f>
        <v>0</v>
      </c>
      <c r="BA1318" s="140" t="str">
        <f>IF(DATOS!BT1276=AW$45,DATOS!C1276,"")</f>
        <v/>
      </c>
    </row>
    <row r="1319" spans="51:53" x14ac:dyDescent="0.25">
      <c r="AY1319" s="139">
        <f t="shared" si="25"/>
        <v>0</v>
      </c>
      <c r="AZ1319" s="139">
        <f>IF(BA1319="",0,IFERROR(IF(VLOOKUP(BA1319,BA$44:BA1318,1,0)&gt;0,0,0),1))</f>
        <v>0</v>
      </c>
      <c r="BA1319" s="140" t="str">
        <f>IF(DATOS!BT1277=AW$45,DATOS!C1277,"")</f>
        <v/>
      </c>
    </row>
    <row r="1320" spans="51:53" x14ac:dyDescent="0.25">
      <c r="AY1320" s="139">
        <f t="shared" si="25"/>
        <v>0</v>
      </c>
      <c r="AZ1320" s="139">
        <f>IF(BA1320="",0,IFERROR(IF(VLOOKUP(BA1320,BA$44:BA1319,1,0)&gt;0,0,0),1))</f>
        <v>0</v>
      </c>
      <c r="BA1320" s="140" t="str">
        <f>IF(DATOS!BT1278=AW$45,DATOS!C1278,"")</f>
        <v/>
      </c>
    </row>
    <row r="1321" spans="51:53" x14ac:dyDescent="0.25">
      <c r="AY1321" s="139">
        <f t="shared" si="25"/>
        <v>0</v>
      </c>
      <c r="AZ1321" s="139">
        <f>IF(BA1321="",0,IFERROR(IF(VLOOKUP(BA1321,BA$44:BA1320,1,0)&gt;0,0,0),1))</f>
        <v>0</v>
      </c>
      <c r="BA1321" s="140" t="str">
        <f>IF(DATOS!BT1279=AW$45,DATOS!C1279,"")</f>
        <v/>
      </c>
    </row>
    <row r="1322" spans="51:53" x14ac:dyDescent="0.25">
      <c r="AY1322" s="139">
        <f t="shared" si="25"/>
        <v>0</v>
      </c>
      <c r="AZ1322" s="139">
        <f>IF(BA1322="",0,IFERROR(IF(VLOOKUP(BA1322,BA$44:BA1321,1,0)&gt;0,0,0),1))</f>
        <v>0</v>
      </c>
      <c r="BA1322" s="140" t="str">
        <f>IF(DATOS!BT1280=AW$45,DATOS!C1280,"")</f>
        <v/>
      </c>
    </row>
    <row r="1323" spans="51:53" x14ac:dyDescent="0.25">
      <c r="AY1323" s="139">
        <f t="shared" si="25"/>
        <v>0</v>
      </c>
      <c r="AZ1323" s="139">
        <f>IF(BA1323="",0,IFERROR(IF(VLOOKUP(BA1323,BA$44:BA1322,1,0)&gt;0,0,0),1))</f>
        <v>0</v>
      </c>
      <c r="BA1323" s="140" t="str">
        <f>IF(DATOS!BT1281=AW$45,DATOS!C1281,"")</f>
        <v/>
      </c>
    </row>
    <row r="1324" spans="51:53" x14ac:dyDescent="0.25">
      <c r="AY1324" s="139">
        <f t="shared" ref="AY1324:AY1387" si="26">AY1323+AZ1324</f>
        <v>0</v>
      </c>
      <c r="AZ1324" s="139">
        <f>IF(BA1324="",0,IFERROR(IF(VLOOKUP(BA1324,BA$44:BA1323,1,0)&gt;0,0,0),1))</f>
        <v>0</v>
      </c>
      <c r="BA1324" s="140" t="str">
        <f>IF(DATOS!BT1282=AW$45,DATOS!C1282,"")</f>
        <v/>
      </c>
    </row>
    <row r="1325" spans="51:53" x14ac:dyDescent="0.25">
      <c r="AY1325" s="139">
        <f t="shared" si="26"/>
        <v>0</v>
      </c>
      <c r="AZ1325" s="139">
        <f>IF(BA1325="",0,IFERROR(IF(VLOOKUP(BA1325,BA$44:BA1324,1,0)&gt;0,0,0),1))</f>
        <v>0</v>
      </c>
      <c r="BA1325" s="140" t="str">
        <f>IF(DATOS!BT1283=AW$45,DATOS!C1283,"")</f>
        <v/>
      </c>
    </row>
    <row r="1326" spans="51:53" x14ac:dyDescent="0.25">
      <c r="AY1326" s="139">
        <f t="shared" si="26"/>
        <v>0</v>
      </c>
      <c r="AZ1326" s="139">
        <f>IF(BA1326="",0,IFERROR(IF(VLOOKUP(BA1326,BA$44:BA1325,1,0)&gt;0,0,0),1))</f>
        <v>0</v>
      </c>
      <c r="BA1326" s="140" t="str">
        <f>IF(DATOS!BT1284=AW$45,DATOS!C1284,"")</f>
        <v/>
      </c>
    </row>
    <row r="1327" spans="51:53" x14ac:dyDescent="0.25">
      <c r="AY1327" s="139">
        <f t="shared" si="26"/>
        <v>0</v>
      </c>
      <c r="AZ1327" s="139">
        <f>IF(BA1327="",0,IFERROR(IF(VLOOKUP(BA1327,BA$44:BA1326,1,0)&gt;0,0,0),1))</f>
        <v>0</v>
      </c>
      <c r="BA1327" s="140" t="str">
        <f>IF(DATOS!BT1285=AW$45,DATOS!C1285,"")</f>
        <v/>
      </c>
    </row>
    <row r="1328" spans="51:53" x14ac:dyDescent="0.25">
      <c r="AY1328" s="139">
        <f t="shared" si="26"/>
        <v>0</v>
      </c>
      <c r="AZ1328" s="139">
        <f>IF(BA1328="",0,IFERROR(IF(VLOOKUP(BA1328,BA$44:BA1327,1,0)&gt;0,0,0),1))</f>
        <v>0</v>
      </c>
      <c r="BA1328" s="140" t="str">
        <f>IF(DATOS!BT1286=AW$45,DATOS!C1286,"")</f>
        <v/>
      </c>
    </row>
    <row r="1329" spans="51:53" x14ac:dyDescent="0.25">
      <c r="AY1329" s="139">
        <f t="shared" si="26"/>
        <v>0</v>
      </c>
      <c r="AZ1329" s="139">
        <f>IF(BA1329="",0,IFERROR(IF(VLOOKUP(BA1329,BA$44:BA1328,1,0)&gt;0,0,0),1))</f>
        <v>0</v>
      </c>
      <c r="BA1329" s="140" t="str">
        <f>IF(DATOS!BT1287=AW$45,DATOS!C1287,"")</f>
        <v/>
      </c>
    </row>
    <row r="1330" spans="51:53" x14ac:dyDescent="0.25">
      <c r="AY1330" s="139">
        <f t="shared" si="26"/>
        <v>0</v>
      </c>
      <c r="AZ1330" s="139">
        <f>IF(BA1330="",0,IFERROR(IF(VLOOKUP(BA1330,BA$44:BA1329,1,0)&gt;0,0,0),1))</f>
        <v>0</v>
      </c>
      <c r="BA1330" s="140" t="str">
        <f>IF(DATOS!BT1288=AW$45,DATOS!C1288,"")</f>
        <v/>
      </c>
    </row>
    <row r="1331" spans="51:53" x14ac:dyDescent="0.25">
      <c r="AY1331" s="139">
        <f t="shared" si="26"/>
        <v>0</v>
      </c>
      <c r="AZ1331" s="139">
        <f>IF(BA1331="",0,IFERROR(IF(VLOOKUP(BA1331,BA$44:BA1330,1,0)&gt;0,0,0),1))</f>
        <v>0</v>
      </c>
      <c r="BA1331" s="140" t="str">
        <f>IF(DATOS!BT1289=AW$45,DATOS!C1289,"")</f>
        <v/>
      </c>
    </row>
    <row r="1332" spans="51:53" x14ac:dyDescent="0.25">
      <c r="AY1332" s="139">
        <f t="shared" si="26"/>
        <v>0</v>
      </c>
      <c r="AZ1332" s="139">
        <f>IF(BA1332="",0,IFERROR(IF(VLOOKUP(BA1332,BA$44:BA1331,1,0)&gt;0,0,0),1))</f>
        <v>0</v>
      </c>
      <c r="BA1332" s="140" t="str">
        <f>IF(DATOS!BT1290=AW$45,DATOS!C1290,"")</f>
        <v/>
      </c>
    </row>
    <row r="1333" spans="51:53" x14ac:dyDescent="0.25">
      <c r="AY1333" s="139">
        <f t="shared" si="26"/>
        <v>0</v>
      </c>
      <c r="AZ1333" s="139">
        <f>IF(BA1333="",0,IFERROR(IF(VLOOKUP(BA1333,BA$44:BA1332,1,0)&gt;0,0,0),1))</f>
        <v>0</v>
      </c>
      <c r="BA1333" s="140" t="str">
        <f>IF(DATOS!BT1291=AW$45,DATOS!C1291,"")</f>
        <v/>
      </c>
    </row>
    <row r="1334" spans="51:53" x14ac:dyDescent="0.25">
      <c r="AY1334" s="139">
        <f t="shared" si="26"/>
        <v>0</v>
      </c>
      <c r="AZ1334" s="139">
        <f>IF(BA1334="",0,IFERROR(IF(VLOOKUP(BA1334,BA$44:BA1333,1,0)&gt;0,0,0),1))</f>
        <v>0</v>
      </c>
      <c r="BA1334" s="140" t="str">
        <f>IF(DATOS!BT1292=AW$45,DATOS!C1292,"")</f>
        <v/>
      </c>
    </row>
    <row r="1335" spans="51:53" x14ac:dyDescent="0.25">
      <c r="AY1335" s="139">
        <f t="shared" si="26"/>
        <v>0</v>
      </c>
      <c r="AZ1335" s="139">
        <f>IF(BA1335="",0,IFERROR(IF(VLOOKUP(BA1335,BA$44:BA1334,1,0)&gt;0,0,0),1))</f>
        <v>0</v>
      </c>
      <c r="BA1335" s="140" t="str">
        <f>IF(DATOS!BT1293=AW$45,DATOS!C1293,"")</f>
        <v/>
      </c>
    </row>
    <row r="1336" spans="51:53" x14ac:dyDescent="0.25">
      <c r="AY1336" s="139">
        <f t="shared" si="26"/>
        <v>0</v>
      </c>
      <c r="AZ1336" s="139">
        <f>IF(BA1336="",0,IFERROR(IF(VLOOKUP(BA1336,BA$44:BA1335,1,0)&gt;0,0,0),1))</f>
        <v>0</v>
      </c>
      <c r="BA1336" s="140" t="str">
        <f>IF(DATOS!BT1294=AW$45,DATOS!C1294,"")</f>
        <v/>
      </c>
    </row>
    <row r="1337" spans="51:53" x14ac:dyDescent="0.25">
      <c r="AY1337" s="139">
        <f t="shared" si="26"/>
        <v>0</v>
      </c>
      <c r="AZ1337" s="139">
        <f>IF(BA1337="",0,IFERROR(IF(VLOOKUP(BA1337,BA$44:BA1336,1,0)&gt;0,0,0),1))</f>
        <v>0</v>
      </c>
      <c r="BA1337" s="140" t="str">
        <f>IF(DATOS!BT1295=AW$45,DATOS!C1295,"")</f>
        <v/>
      </c>
    </row>
    <row r="1338" spans="51:53" x14ac:dyDescent="0.25">
      <c r="AY1338" s="139">
        <f t="shared" si="26"/>
        <v>0</v>
      </c>
      <c r="AZ1338" s="139">
        <f>IF(BA1338="",0,IFERROR(IF(VLOOKUP(BA1338,BA$44:BA1337,1,0)&gt;0,0,0),1))</f>
        <v>0</v>
      </c>
      <c r="BA1338" s="140" t="str">
        <f>IF(DATOS!BT1296=AW$45,DATOS!C1296,"")</f>
        <v/>
      </c>
    </row>
    <row r="1339" spans="51:53" x14ac:dyDescent="0.25">
      <c r="AY1339" s="139">
        <f t="shared" si="26"/>
        <v>0</v>
      </c>
      <c r="AZ1339" s="139">
        <f>IF(BA1339="",0,IFERROR(IF(VLOOKUP(BA1339,BA$44:BA1338,1,0)&gt;0,0,0),1))</f>
        <v>0</v>
      </c>
      <c r="BA1339" s="140" t="str">
        <f>IF(DATOS!BT1297=AW$45,DATOS!C1297,"")</f>
        <v/>
      </c>
    </row>
    <row r="1340" spans="51:53" x14ac:dyDescent="0.25">
      <c r="AY1340" s="139">
        <f t="shared" si="26"/>
        <v>0</v>
      </c>
      <c r="AZ1340" s="139">
        <f>IF(BA1340="",0,IFERROR(IF(VLOOKUP(BA1340,BA$44:BA1339,1,0)&gt;0,0,0),1))</f>
        <v>0</v>
      </c>
      <c r="BA1340" s="140" t="str">
        <f>IF(DATOS!BT1298=AW$45,DATOS!C1298,"")</f>
        <v/>
      </c>
    </row>
    <row r="1341" spans="51:53" x14ac:dyDescent="0.25">
      <c r="AY1341" s="139">
        <f t="shared" si="26"/>
        <v>0</v>
      </c>
      <c r="AZ1341" s="139">
        <f>IF(BA1341="",0,IFERROR(IF(VLOOKUP(BA1341,BA$44:BA1340,1,0)&gt;0,0,0),1))</f>
        <v>0</v>
      </c>
      <c r="BA1341" s="140" t="str">
        <f>IF(DATOS!BT1299=AW$45,DATOS!C1299,"")</f>
        <v/>
      </c>
    </row>
    <row r="1342" spans="51:53" x14ac:dyDescent="0.25">
      <c r="AY1342" s="139">
        <f t="shared" si="26"/>
        <v>0</v>
      </c>
      <c r="AZ1342" s="139">
        <f>IF(BA1342="",0,IFERROR(IF(VLOOKUP(BA1342,BA$44:BA1341,1,0)&gt;0,0,0),1))</f>
        <v>0</v>
      </c>
      <c r="BA1342" s="140" t="str">
        <f>IF(DATOS!BT1300=AW$45,DATOS!C1300,"")</f>
        <v/>
      </c>
    </row>
    <row r="1343" spans="51:53" x14ac:dyDescent="0.25">
      <c r="AY1343" s="139">
        <f t="shared" si="26"/>
        <v>0</v>
      </c>
      <c r="AZ1343" s="139">
        <f>IF(BA1343="",0,IFERROR(IF(VLOOKUP(BA1343,BA$44:BA1342,1,0)&gt;0,0,0),1))</f>
        <v>0</v>
      </c>
      <c r="BA1343" s="140" t="str">
        <f>IF(DATOS!BT1301=AW$45,DATOS!C1301,"")</f>
        <v/>
      </c>
    </row>
    <row r="1344" spans="51:53" x14ac:dyDescent="0.25">
      <c r="AY1344" s="139">
        <f t="shared" si="26"/>
        <v>0</v>
      </c>
      <c r="AZ1344" s="139">
        <f>IF(BA1344="",0,IFERROR(IF(VLOOKUP(BA1344,BA$44:BA1343,1,0)&gt;0,0,0),1))</f>
        <v>0</v>
      </c>
      <c r="BA1344" s="140" t="str">
        <f>IF(DATOS!BT1302=AW$45,DATOS!C1302,"")</f>
        <v/>
      </c>
    </row>
    <row r="1345" spans="51:53" x14ac:dyDescent="0.25">
      <c r="AY1345" s="139">
        <f t="shared" si="26"/>
        <v>0</v>
      </c>
      <c r="AZ1345" s="139">
        <f>IF(BA1345="",0,IFERROR(IF(VLOOKUP(BA1345,BA$44:BA1344,1,0)&gt;0,0,0),1))</f>
        <v>0</v>
      </c>
      <c r="BA1345" s="140" t="str">
        <f>IF(DATOS!BT1303=AW$45,DATOS!C1303,"")</f>
        <v/>
      </c>
    </row>
    <row r="1346" spans="51:53" x14ac:dyDescent="0.25">
      <c r="AY1346" s="139">
        <f t="shared" si="26"/>
        <v>0</v>
      </c>
      <c r="AZ1346" s="139">
        <f>IF(BA1346="",0,IFERROR(IF(VLOOKUP(BA1346,BA$44:BA1345,1,0)&gt;0,0,0),1))</f>
        <v>0</v>
      </c>
      <c r="BA1346" s="140" t="str">
        <f>IF(DATOS!BT1304=AW$45,DATOS!C1304,"")</f>
        <v/>
      </c>
    </row>
    <row r="1347" spans="51:53" x14ac:dyDescent="0.25">
      <c r="AY1347" s="139">
        <f t="shared" si="26"/>
        <v>0</v>
      </c>
      <c r="AZ1347" s="139">
        <f>IF(BA1347="",0,IFERROR(IF(VLOOKUP(BA1347,BA$44:BA1346,1,0)&gt;0,0,0),1))</f>
        <v>0</v>
      </c>
      <c r="BA1347" s="140" t="str">
        <f>IF(DATOS!BT1305=AW$45,DATOS!C1305,"")</f>
        <v/>
      </c>
    </row>
    <row r="1348" spans="51:53" x14ac:dyDescent="0.25">
      <c r="AY1348" s="139">
        <f t="shared" si="26"/>
        <v>0</v>
      </c>
      <c r="AZ1348" s="139">
        <f>IF(BA1348="",0,IFERROR(IF(VLOOKUP(BA1348,BA$44:BA1347,1,0)&gt;0,0,0),1))</f>
        <v>0</v>
      </c>
      <c r="BA1348" s="140" t="str">
        <f>IF(DATOS!BT1306=AW$45,DATOS!C1306,"")</f>
        <v/>
      </c>
    </row>
    <row r="1349" spans="51:53" x14ac:dyDescent="0.25">
      <c r="AY1349" s="139">
        <f t="shared" si="26"/>
        <v>0</v>
      </c>
      <c r="AZ1349" s="139">
        <f>IF(BA1349="",0,IFERROR(IF(VLOOKUP(BA1349,BA$44:BA1348,1,0)&gt;0,0,0),1))</f>
        <v>0</v>
      </c>
      <c r="BA1349" s="140" t="str">
        <f>IF(DATOS!BT1307=AW$45,DATOS!C1307,"")</f>
        <v/>
      </c>
    </row>
    <row r="1350" spans="51:53" x14ac:dyDescent="0.25">
      <c r="AY1350" s="139">
        <f t="shared" si="26"/>
        <v>0</v>
      </c>
      <c r="AZ1350" s="139">
        <f>IF(BA1350="",0,IFERROR(IF(VLOOKUP(BA1350,BA$44:BA1349,1,0)&gt;0,0,0),1))</f>
        <v>0</v>
      </c>
      <c r="BA1350" s="140" t="str">
        <f>IF(DATOS!BT1308=AW$45,DATOS!C1308,"")</f>
        <v/>
      </c>
    </row>
    <row r="1351" spans="51:53" x14ac:dyDescent="0.25">
      <c r="AY1351" s="139">
        <f t="shared" si="26"/>
        <v>0</v>
      </c>
      <c r="AZ1351" s="139">
        <f>IF(BA1351="",0,IFERROR(IF(VLOOKUP(BA1351,BA$44:BA1350,1,0)&gt;0,0,0),1))</f>
        <v>0</v>
      </c>
      <c r="BA1351" s="140" t="str">
        <f>IF(DATOS!BT1309=AW$45,DATOS!C1309,"")</f>
        <v/>
      </c>
    </row>
    <row r="1352" spans="51:53" x14ac:dyDescent="0.25">
      <c r="AY1352" s="139">
        <f t="shared" si="26"/>
        <v>0</v>
      </c>
      <c r="AZ1352" s="139">
        <f>IF(BA1352="",0,IFERROR(IF(VLOOKUP(BA1352,BA$44:BA1351,1,0)&gt;0,0,0),1))</f>
        <v>0</v>
      </c>
      <c r="BA1352" s="140" t="str">
        <f>IF(DATOS!BT1310=AW$45,DATOS!C1310,"")</f>
        <v/>
      </c>
    </row>
    <row r="1353" spans="51:53" x14ac:dyDescent="0.25">
      <c r="AY1353" s="139">
        <f t="shared" si="26"/>
        <v>0</v>
      </c>
      <c r="AZ1353" s="139">
        <f>IF(BA1353="",0,IFERROR(IF(VLOOKUP(BA1353,BA$44:BA1352,1,0)&gt;0,0,0),1))</f>
        <v>0</v>
      </c>
      <c r="BA1353" s="140" t="str">
        <f>IF(DATOS!BT1311=AW$45,DATOS!C1311,"")</f>
        <v/>
      </c>
    </row>
    <row r="1354" spans="51:53" x14ac:dyDescent="0.25">
      <c r="AY1354" s="139">
        <f t="shared" si="26"/>
        <v>0</v>
      </c>
      <c r="AZ1354" s="139">
        <f>IF(BA1354="",0,IFERROR(IF(VLOOKUP(BA1354,BA$44:BA1353,1,0)&gt;0,0,0),1))</f>
        <v>0</v>
      </c>
      <c r="BA1354" s="140" t="str">
        <f>IF(DATOS!BT1312=AW$45,DATOS!C1312,"")</f>
        <v/>
      </c>
    </row>
    <row r="1355" spans="51:53" x14ac:dyDescent="0.25">
      <c r="AY1355" s="139">
        <f t="shared" si="26"/>
        <v>0</v>
      </c>
      <c r="AZ1355" s="139">
        <f>IF(BA1355="",0,IFERROR(IF(VLOOKUP(BA1355,BA$44:BA1354,1,0)&gt;0,0,0),1))</f>
        <v>0</v>
      </c>
      <c r="BA1355" s="140" t="str">
        <f>IF(DATOS!BT1313=AW$45,DATOS!C1313,"")</f>
        <v/>
      </c>
    </row>
    <row r="1356" spans="51:53" x14ac:dyDescent="0.25">
      <c r="AY1356" s="139">
        <f t="shared" si="26"/>
        <v>0</v>
      </c>
      <c r="AZ1356" s="139">
        <f>IF(BA1356="",0,IFERROR(IF(VLOOKUP(BA1356,BA$44:BA1355,1,0)&gt;0,0,0),1))</f>
        <v>0</v>
      </c>
      <c r="BA1356" s="140" t="str">
        <f>IF(DATOS!BT1314=AW$45,DATOS!C1314,"")</f>
        <v/>
      </c>
    </row>
    <row r="1357" spans="51:53" x14ac:dyDescent="0.25">
      <c r="AY1357" s="139">
        <f t="shared" si="26"/>
        <v>0</v>
      </c>
      <c r="AZ1357" s="139">
        <f>IF(BA1357="",0,IFERROR(IF(VLOOKUP(BA1357,BA$44:BA1356,1,0)&gt;0,0,0),1))</f>
        <v>0</v>
      </c>
      <c r="BA1357" s="140" t="str">
        <f>IF(DATOS!BT1315=AW$45,DATOS!C1315,"")</f>
        <v/>
      </c>
    </row>
    <row r="1358" spans="51:53" x14ac:dyDescent="0.25">
      <c r="AY1358" s="139">
        <f t="shared" si="26"/>
        <v>0</v>
      </c>
      <c r="AZ1358" s="139">
        <f>IF(BA1358="",0,IFERROR(IF(VLOOKUP(BA1358,BA$44:BA1357,1,0)&gt;0,0,0),1))</f>
        <v>0</v>
      </c>
      <c r="BA1358" s="140" t="str">
        <f>IF(DATOS!BT1316=AW$45,DATOS!C1316,"")</f>
        <v/>
      </c>
    </row>
    <row r="1359" spans="51:53" x14ac:dyDescent="0.25">
      <c r="AY1359" s="139">
        <f t="shared" si="26"/>
        <v>0</v>
      </c>
      <c r="AZ1359" s="139">
        <f>IF(BA1359="",0,IFERROR(IF(VLOOKUP(BA1359,BA$44:BA1358,1,0)&gt;0,0,0),1))</f>
        <v>0</v>
      </c>
      <c r="BA1359" s="140" t="str">
        <f>IF(DATOS!BT1317=AW$45,DATOS!C1317,"")</f>
        <v/>
      </c>
    </row>
    <row r="1360" spans="51:53" x14ac:dyDescent="0.25">
      <c r="AY1360" s="139">
        <f t="shared" si="26"/>
        <v>0</v>
      </c>
      <c r="AZ1360" s="139">
        <f>IF(BA1360="",0,IFERROR(IF(VLOOKUP(BA1360,BA$44:BA1359,1,0)&gt;0,0,0),1))</f>
        <v>0</v>
      </c>
      <c r="BA1360" s="140" t="str">
        <f>IF(DATOS!BT1318=AW$45,DATOS!C1318,"")</f>
        <v/>
      </c>
    </row>
    <row r="1361" spans="51:53" x14ac:dyDescent="0.25">
      <c r="AY1361" s="139">
        <f t="shared" si="26"/>
        <v>0</v>
      </c>
      <c r="AZ1361" s="139">
        <f>IF(BA1361="",0,IFERROR(IF(VLOOKUP(BA1361,BA$44:BA1360,1,0)&gt;0,0,0),1))</f>
        <v>0</v>
      </c>
      <c r="BA1361" s="140" t="str">
        <f>IF(DATOS!BT1319=AW$45,DATOS!C1319,"")</f>
        <v/>
      </c>
    </row>
    <row r="1362" spans="51:53" x14ac:dyDescent="0.25">
      <c r="AY1362" s="139">
        <f t="shared" si="26"/>
        <v>0</v>
      </c>
      <c r="AZ1362" s="139">
        <f>IF(BA1362="",0,IFERROR(IF(VLOOKUP(BA1362,BA$44:BA1361,1,0)&gt;0,0,0),1))</f>
        <v>0</v>
      </c>
      <c r="BA1362" s="140" t="str">
        <f>IF(DATOS!BT1320=AW$45,DATOS!C1320,"")</f>
        <v/>
      </c>
    </row>
    <row r="1363" spans="51:53" x14ac:dyDescent="0.25">
      <c r="AY1363" s="139">
        <f t="shared" si="26"/>
        <v>0</v>
      </c>
      <c r="AZ1363" s="139">
        <f>IF(BA1363="",0,IFERROR(IF(VLOOKUP(BA1363,BA$44:BA1362,1,0)&gt;0,0,0),1))</f>
        <v>0</v>
      </c>
      <c r="BA1363" s="140" t="str">
        <f>IF(DATOS!BT1321=AW$45,DATOS!C1321,"")</f>
        <v/>
      </c>
    </row>
    <row r="1364" spans="51:53" x14ac:dyDescent="0.25">
      <c r="AY1364" s="139">
        <f t="shared" si="26"/>
        <v>0</v>
      </c>
      <c r="AZ1364" s="139">
        <f>IF(BA1364="",0,IFERROR(IF(VLOOKUP(BA1364,BA$44:BA1363,1,0)&gt;0,0,0),1))</f>
        <v>0</v>
      </c>
      <c r="BA1364" s="140" t="str">
        <f>IF(DATOS!BT1322=AW$45,DATOS!C1322,"")</f>
        <v/>
      </c>
    </row>
    <row r="1365" spans="51:53" x14ac:dyDescent="0.25">
      <c r="AY1365" s="139">
        <f t="shared" si="26"/>
        <v>0</v>
      </c>
      <c r="AZ1365" s="139">
        <f>IF(BA1365="",0,IFERROR(IF(VLOOKUP(BA1365,BA$44:BA1364,1,0)&gt;0,0,0),1))</f>
        <v>0</v>
      </c>
      <c r="BA1365" s="140" t="str">
        <f>IF(DATOS!BT1323=AW$45,DATOS!C1323,"")</f>
        <v/>
      </c>
    </row>
    <row r="1366" spans="51:53" x14ac:dyDescent="0.25">
      <c r="AY1366" s="139">
        <f t="shared" si="26"/>
        <v>0</v>
      </c>
      <c r="AZ1366" s="139">
        <f>IF(BA1366="",0,IFERROR(IF(VLOOKUP(BA1366,BA$44:BA1365,1,0)&gt;0,0,0),1))</f>
        <v>0</v>
      </c>
      <c r="BA1366" s="140" t="str">
        <f>IF(DATOS!BT1324=AW$45,DATOS!C1324,"")</f>
        <v/>
      </c>
    </row>
    <row r="1367" spans="51:53" x14ac:dyDescent="0.25">
      <c r="AY1367" s="139">
        <f t="shared" si="26"/>
        <v>0</v>
      </c>
      <c r="AZ1367" s="139">
        <f>IF(BA1367="",0,IFERROR(IF(VLOOKUP(BA1367,BA$44:BA1366,1,0)&gt;0,0,0),1))</f>
        <v>0</v>
      </c>
      <c r="BA1367" s="140" t="str">
        <f>IF(DATOS!BT1325=AW$45,DATOS!C1325,"")</f>
        <v/>
      </c>
    </row>
    <row r="1368" spans="51:53" x14ac:dyDescent="0.25">
      <c r="AY1368" s="139">
        <f t="shared" si="26"/>
        <v>0</v>
      </c>
      <c r="AZ1368" s="139">
        <f>IF(BA1368="",0,IFERROR(IF(VLOOKUP(BA1368,BA$44:BA1367,1,0)&gt;0,0,0),1))</f>
        <v>0</v>
      </c>
      <c r="BA1368" s="140" t="str">
        <f>IF(DATOS!BT1326=AW$45,DATOS!C1326,"")</f>
        <v/>
      </c>
    </row>
    <row r="1369" spans="51:53" x14ac:dyDescent="0.25">
      <c r="AY1369" s="139">
        <f t="shared" si="26"/>
        <v>0</v>
      </c>
      <c r="AZ1369" s="139">
        <f>IF(BA1369="",0,IFERROR(IF(VLOOKUP(BA1369,BA$44:BA1368,1,0)&gt;0,0,0),1))</f>
        <v>0</v>
      </c>
      <c r="BA1369" s="140" t="str">
        <f>IF(DATOS!BT1327=AW$45,DATOS!C1327,"")</f>
        <v/>
      </c>
    </row>
    <row r="1370" spans="51:53" x14ac:dyDescent="0.25">
      <c r="AY1370" s="139">
        <f t="shared" si="26"/>
        <v>0</v>
      </c>
      <c r="AZ1370" s="139">
        <f>IF(BA1370="",0,IFERROR(IF(VLOOKUP(BA1370,BA$44:BA1369,1,0)&gt;0,0,0),1))</f>
        <v>0</v>
      </c>
      <c r="BA1370" s="140" t="str">
        <f>IF(DATOS!BT1328=AW$45,DATOS!C1328,"")</f>
        <v/>
      </c>
    </row>
    <row r="1371" spans="51:53" x14ac:dyDescent="0.25">
      <c r="AY1371" s="139">
        <f t="shared" si="26"/>
        <v>0</v>
      </c>
      <c r="AZ1371" s="139">
        <f>IF(BA1371="",0,IFERROR(IF(VLOOKUP(BA1371,BA$44:BA1370,1,0)&gt;0,0,0),1))</f>
        <v>0</v>
      </c>
      <c r="BA1371" s="140" t="str">
        <f>IF(DATOS!BT1329=AW$45,DATOS!C1329,"")</f>
        <v/>
      </c>
    </row>
    <row r="1372" spans="51:53" x14ac:dyDescent="0.25">
      <c r="AY1372" s="139">
        <f t="shared" si="26"/>
        <v>0</v>
      </c>
      <c r="AZ1372" s="139">
        <f>IF(BA1372="",0,IFERROR(IF(VLOOKUP(BA1372,BA$44:BA1371,1,0)&gt;0,0,0),1))</f>
        <v>0</v>
      </c>
      <c r="BA1372" s="140" t="str">
        <f>IF(DATOS!BT1330=AW$45,DATOS!C1330,"")</f>
        <v/>
      </c>
    </row>
    <row r="1373" spans="51:53" x14ac:dyDescent="0.25">
      <c r="AY1373" s="139">
        <f t="shared" si="26"/>
        <v>0</v>
      </c>
      <c r="AZ1373" s="139">
        <f>IF(BA1373="",0,IFERROR(IF(VLOOKUP(BA1373,BA$44:BA1372,1,0)&gt;0,0,0),1))</f>
        <v>0</v>
      </c>
      <c r="BA1373" s="140" t="str">
        <f>IF(DATOS!BT1331=AW$45,DATOS!C1331,"")</f>
        <v/>
      </c>
    </row>
    <row r="1374" spans="51:53" x14ac:dyDescent="0.25">
      <c r="AY1374" s="139">
        <f t="shared" si="26"/>
        <v>0</v>
      </c>
      <c r="AZ1374" s="139">
        <f>IF(BA1374="",0,IFERROR(IF(VLOOKUP(BA1374,BA$44:BA1373,1,0)&gt;0,0,0),1))</f>
        <v>0</v>
      </c>
      <c r="BA1374" s="140" t="str">
        <f>IF(DATOS!BT1332=AW$45,DATOS!C1332,"")</f>
        <v/>
      </c>
    </row>
    <row r="1375" spans="51:53" x14ac:dyDescent="0.25">
      <c r="AY1375" s="139">
        <f t="shared" si="26"/>
        <v>0</v>
      </c>
      <c r="AZ1375" s="139">
        <f>IF(BA1375="",0,IFERROR(IF(VLOOKUP(BA1375,BA$44:BA1374,1,0)&gt;0,0,0),1))</f>
        <v>0</v>
      </c>
      <c r="BA1375" s="140" t="str">
        <f>IF(DATOS!BT1333=AW$45,DATOS!C1333,"")</f>
        <v/>
      </c>
    </row>
    <row r="1376" spans="51:53" x14ac:dyDescent="0.25">
      <c r="AY1376" s="139">
        <f t="shared" si="26"/>
        <v>0</v>
      </c>
      <c r="AZ1376" s="139">
        <f>IF(BA1376="",0,IFERROR(IF(VLOOKUP(BA1376,BA$44:BA1375,1,0)&gt;0,0,0),1))</f>
        <v>0</v>
      </c>
      <c r="BA1376" s="140" t="str">
        <f>IF(DATOS!BT1334=AW$45,DATOS!C1334,"")</f>
        <v/>
      </c>
    </row>
    <row r="1377" spans="51:53" x14ac:dyDescent="0.25">
      <c r="AY1377" s="139">
        <f t="shared" si="26"/>
        <v>0</v>
      </c>
      <c r="AZ1377" s="139">
        <f>IF(BA1377="",0,IFERROR(IF(VLOOKUP(BA1377,BA$44:BA1376,1,0)&gt;0,0,0),1))</f>
        <v>0</v>
      </c>
      <c r="BA1377" s="140" t="str">
        <f>IF(DATOS!BT1335=AW$45,DATOS!C1335,"")</f>
        <v/>
      </c>
    </row>
    <row r="1378" spans="51:53" x14ac:dyDescent="0.25">
      <c r="AY1378" s="139">
        <f t="shared" si="26"/>
        <v>0</v>
      </c>
      <c r="AZ1378" s="139">
        <f>IF(BA1378="",0,IFERROR(IF(VLOOKUP(BA1378,BA$44:BA1377,1,0)&gt;0,0,0),1))</f>
        <v>0</v>
      </c>
      <c r="BA1378" s="140" t="str">
        <f>IF(DATOS!BT1336=AW$45,DATOS!C1336,"")</f>
        <v/>
      </c>
    </row>
    <row r="1379" spans="51:53" x14ac:dyDescent="0.25">
      <c r="AY1379" s="139">
        <f t="shared" si="26"/>
        <v>0</v>
      </c>
      <c r="AZ1379" s="139">
        <f>IF(BA1379="",0,IFERROR(IF(VLOOKUP(BA1379,BA$44:BA1378,1,0)&gt;0,0,0),1))</f>
        <v>0</v>
      </c>
      <c r="BA1379" s="140" t="str">
        <f>IF(DATOS!BT1337=AW$45,DATOS!C1337,"")</f>
        <v/>
      </c>
    </row>
    <row r="1380" spans="51:53" x14ac:dyDescent="0.25">
      <c r="AY1380" s="139">
        <f t="shared" si="26"/>
        <v>0</v>
      </c>
      <c r="AZ1380" s="139">
        <f>IF(BA1380="",0,IFERROR(IF(VLOOKUP(BA1380,BA$44:BA1379,1,0)&gt;0,0,0),1))</f>
        <v>0</v>
      </c>
      <c r="BA1380" s="140" t="str">
        <f>IF(DATOS!BT1338=AW$45,DATOS!C1338,"")</f>
        <v/>
      </c>
    </row>
    <row r="1381" spans="51:53" x14ac:dyDescent="0.25">
      <c r="AY1381" s="139">
        <f t="shared" si="26"/>
        <v>0</v>
      </c>
      <c r="AZ1381" s="139">
        <f>IF(BA1381="",0,IFERROR(IF(VLOOKUP(BA1381,BA$44:BA1380,1,0)&gt;0,0,0),1))</f>
        <v>0</v>
      </c>
      <c r="BA1381" s="140" t="str">
        <f>IF(DATOS!BT1339=AW$45,DATOS!C1339,"")</f>
        <v/>
      </c>
    </row>
    <row r="1382" spans="51:53" x14ac:dyDescent="0.25">
      <c r="AY1382" s="139">
        <f t="shared" si="26"/>
        <v>0</v>
      </c>
      <c r="AZ1382" s="139">
        <f>IF(BA1382="",0,IFERROR(IF(VLOOKUP(BA1382,BA$44:BA1381,1,0)&gt;0,0,0),1))</f>
        <v>0</v>
      </c>
      <c r="BA1382" s="140" t="str">
        <f>IF(DATOS!BT1340=AW$45,DATOS!C1340,"")</f>
        <v/>
      </c>
    </row>
    <row r="1383" spans="51:53" x14ac:dyDescent="0.25">
      <c r="AY1383" s="139">
        <f t="shared" si="26"/>
        <v>0</v>
      </c>
      <c r="AZ1383" s="139">
        <f>IF(BA1383="",0,IFERROR(IF(VLOOKUP(BA1383,BA$44:BA1382,1,0)&gt;0,0,0),1))</f>
        <v>0</v>
      </c>
      <c r="BA1383" s="140" t="str">
        <f>IF(DATOS!BT1341=AW$45,DATOS!C1341,"")</f>
        <v/>
      </c>
    </row>
    <row r="1384" spans="51:53" x14ac:dyDescent="0.25">
      <c r="AY1384" s="139">
        <f t="shared" si="26"/>
        <v>0</v>
      </c>
      <c r="AZ1384" s="139">
        <f>IF(BA1384="",0,IFERROR(IF(VLOOKUP(BA1384,BA$44:BA1383,1,0)&gt;0,0,0),1))</f>
        <v>0</v>
      </c>
      <c r="BA1384" s="140" t="str">
        <f>IF(DATOS!BT1342=AW$45,DATOS!C1342,"")</f>
        <v/>
      </c>
    </row>
    <row r="1385" spans="51:53" x14ac:dyDescent="0.25">
      <c r="AY1385" s="139">
        <f t="shared" si="26"/>
        <v>0</v>
      </c>
      <c r="AZ1385" s="139">
        <f>IF(BA1385="",0,IFERROR(IF(VLOOKUP(BA1385,BA$44:BA1384,1,0)&gt;0,0,0),1))</f>
        <v>0</v>
      </c>
      <c r="BA1385" s="140" t="str">
        <f>IF(DATOS!BT1343=AW$45,DATOS!C1343,"")</f>
        <v/>
      </c>
    </row>
    <row r="1386" spans="51:53" x14ac:dyDescent="0.25">
      <c r="AY1386" s="139">
        <f t="shared" si="26"/>
        <v>0</v>
      </c>
      <c r="AZ1386" s="139">
        <f>IF(BA1386="",0,IFERROR(IF(VLOOKUP(BA1386,BA$44:BA1385,1,0)&gt;0,0,0),1))</f>
        <v>0</v>
      </c>
      <c r="BA1386" s="140" t="str">
        <f>IF(DATOS!BT1344=AW$45,DATOS!C1344,"")</f>
        <v/>
      </c>
    </row>
    <row r="1387" spans="51:53" x14ac:dyDescent="0.25">
      <c r="AY1387" s="139">
        <f t="shared" si="26"/>
        <v>0</v>
      </c>
      <c r="AZ1387" s="139">
        <f>IF(BA1387="",0,IFERROR(IF(VLOOKUP(BA1387,BA$44:BA1386,1,0)&gt;0,0,0),1))</f>
        <v>0</v>
      </c>
      <c r="BA1387" s="140" t="str">
        <f>IF(DATOS!BT1345=AW$45,DATOS!C1345,"")</f>
        <v/>
      </c>
    </row>
    <row r="1388" spans="51:53" x14ac:dyDescent="0.25">
      <c r="AY1388" s="139">
        <f t="shared" ref="AY1388:AY1451" si="27">AY1387+AZ1388</f>
        <v>0</v>
      </c>
      <c r="AZ1388" s="139">
        <f>IF(BA1388="",0,IFERROR(IF(VLOOKUP(BA1388,BA$44:BA1387,1,0)&gt;0,0,0),1))</f>
        <v>0</v>
      </c>
      <c r="BA1388" s="140" t="str">
        <f>IF(DATOS!BT1346=AW$45,DATOS!C1346,"")</f>
        <v/>
      </c>
    </row>
    <row r="1389" spans="51:53" x14ac:dyDescent="0.25">
      <c r="AY1389" s="139">
        <f t="shared" si="27"/>
        <v>0</v>
      </c>
      <c r="AZ1389" s="139">
        <f>IF(BA1389="",0,IFERROR(IF(VLOOKUP(BA1389,BA$44:BA1388,1,0)&gt;0,0,0),1))</f>
        <v>0</v>
      </c>
      <c r="BA1389" s="140" t="str">
        <f>IF(DATOS!BT1347=AW$45,DATOS!C1347,"")</f>
        <v/>
      </c>
    </row>
    <row r="1390" spans="51:53" x14ac:dyDescent="0.25">
      <c r="AY1390" s="139">
        <f t="shared" si="27"/>
        <v>0</v>
      </c>
      <c r="AZ1390" s="139">
        <f>IF(BA1390="",0,IFERROR(IF(VLOOKUP(BA1390,BA$44:BA1389,1,0)&gt;0,0,0),1))</f>
        <v>0</v>
      </c>
      <c r="BA1390" s="140" t="str">
        <f>IF(DATOS!BT1348=AW$45,DATOS!C1348,"")</f>
        <v/>
      </c>
    </row>
    <row r="1391" spans="51:53" x14ac:dyDescent="0.25">
      <c r="AY1391" s="139">
        <f t="shared" si="27"/>
        <v>0</v>
      </c>
      <c r="AZ1391" s="139">
        <f>IF(BA1391="",0,IFERROR(IF(VLOOKUP(BA1391,BA$44:BA1390,1,0)&gt;0,0,0),1))</f>
        <v>0</v>
      </c>
      <c r="BA1391" s="140" t="str">
        <f>IF(DATOS!BT1349=AW$45,DATOS!C1349,"")</f>
        <v/>
      </c>
    </row>
    <row r="1392" spans="51:53" x14ac:dyDescent="0.25">
      <c r="AY1392" s="139">
        <f t="shared" si="27"/>
        <v>0</v>
      </c>
      <c r="AZ1392" s="139">
        <f>IF(BA1392="",0,IFERROR(IF(VLOOKUP(BA1392,BA$44:BA1391,1,0)&gt;0,0,0),1))</f>
        <v>0</v>
      </c>
      <c r="BA1392" s="140" t="str">
        <f>IF(DATOS!BT1350=AW$45,DATOS!C1350,"")</f>
        <v/>
      </c>
    </row>
    <row r="1393" spans="51:53" x14ac:dyDescent="0.25">
      <c r="AY1393" s="139">
        <f t="shared" si="27"/>
        <v>0</v>
      </c>
      <c r="AZ1393" s="139">
        <f>IF(BA1393="",0,IFERROR(IF(VLOOKUP(BA1393,BA$44:BA1392,1,0)&gt;0,0,0),1))</f>
        <v>0</v>
      </c>
      <c r="BA1393" s="140" t="str">
        <f>IF(DATOS!BT1351=AW$45,DATOS!C1351,"")</f>
        <v/>
      </c>
    </row>
    <row r="1394" spans="51:53" x14ac:dyDescent="0.25">
      <c r="AY1394" s="139">
        <f t="shared" si="27"/>
        <v>0</v>
      </c>
      <c r="AZ1394" s="139">
        <f>IF(BA1394="",0,IFERROR(IF(VLOOKUP(BA1394,BA$44:BA1393,1,0)&gt;0,0,0),1))</f>
        <v>0</v>
      </c>
      <c r="BA1394" s="140" t="str">
        <f>IF(DATOS!BT1352=AW$45,DATOS!C1352,"")</f>
        <v/>
      </c>
    </row>
    <row r="1395" spans="51:53" x14ac:dyDescent="0.25">
      <c r="AY1395" s="139">
        <f t="shared" si="27"/>
        <v>0</v>
      </c>
      <c r="AZ1395" s="139">
        <f>IF(BA1395="",0,IFERROR(IF(VLOOKUP(BA1395,BA$44:BA1394,1,0)&gt;0,0,0),1))</f>
        <v>0</v>
      </c>
      <c r="BA1395" s="140" t="str">
        <f>IF(DATOS!BT1353=AW$45,DATOS!C1353,"")</f>
        <v/>
      </c>
    </row>
    <row r="1396" spans="51:53" x14ac:dyDescent="0.25">
      <c r="AY1396" s="139">
        <f t="shared" si="27"/>
        <v>0</v>
      </c>
      <c r="AZ1396" s="139">
        <f>IF(BA1396="",0,IFERROR(IF(VLOOKUP(BA1396,BA$44:BA1395,1,0)&gt;0,0,0),1))</f>
        <v>0</v>
      </c>
      <c r="BA1396" s="140" t="str">
        <f>IF(DATOS!BT1354=AW$45,DATOS!C1354,"")</f>
        <v/>
      </c>
    </row>
    <row r="1397" spans="51:53" x14ac:dyDescent="0.25">
      <c r="AY1397" s="139">
        <f t="shared" si="27"/>
        <v>0</v>
      </c>
      <c r="AZ1397" s="139">
        <f>IF(BA1397="",0,IFERROR(IF(VLOOKUP(BA1397,BA$44:BA1396,1,0)&gt;0,0,0),1))</f>
        <v>0</v>
      </c>
      <c r="BA1397" s="140" t="str">
        <f>IF(DATOS!BT1355=AW$45,DATOS!C1355,"")</f>
        <v/>
      </c>
    </row>
    <row r="1398" spans="51:53" x14ac:dyDescent="0.25">
      <c r="AY1398" s="139">
        <f t="shared" si="27"/>
        <v>0</v>
      </c>
      <c r="AZ1398" s="139">
        <f>IF(BA1398="",0,IFERROR(IF(VLOOKUP(BA1398,BA$44:BA1397,1,0)&gt;0,0,0),1))</f>
        <v>0</v>
      </c>
      <c r="BA1398" s="140" t="str">
        <f>IF(DATOS!BT1356=AW$45,DATOS!C1356,"")</f>
        <v/>
      </c>
    </row>
    <row r="1399" spans="51:53" x14ac:dyDescent="0.25">
      <c r="AY1399" s="139">
        <f t="shared" si="27"/>
        <v>0</v>
      </c>
      <c r="AZ1399" s="139">
        <f>IF(BA1399="",0,IFERROR(IF(VLOOKUP(BA1399,BA$44:BA1398,1,0)&gt;0,0,0),1))</f>
        <v>0</v>
      </c>
      <c r="BA1399" s="140" t="str">
        <f>IF(DATOS!BT1357=AW$45,DATOS!C1357,"")</f>
        <v/>
      </c>
    </row>
    <row r="1400" spans="51:53" x14ac:dyDescent="0.25">
      <c r="AY1400" s="139">
        <f t="shared" si="27"/>
        <v>0</v>
      </c>
      <c r="AZ1400" s="139">
        <f>IF(BA1400="",0,IFERROR(IF(VLOOKUP(BA1400,BA$44:BA1399,1,0)&gt;0,0,0),1))</f>
        <v>0</v>
      </c>
      <c r="BA1400" s="140" t="str">
        <f>IF(DATOS!BT1358=AW$45,DATOS!C1358,"")</f>
        <v/>
      </c>
    </row>
    <row r="1401" spans="51:53" x14ac:dyDescent="0.25">
      <c r="AY1401" s="139">
        <f t="shared" si="27"/>
        <v>0</v>
      </c>
      <c r="AZ1401" s="139">
        <f>IF(BA1401="",0,IFERROR(IF(VLOOKUP(BA1401,BA$44:BA1400,1,0)&gt;0,0,0),1))</f>
        <v>0</v>
      </c>
      <c r="BA1401" s="140" t="str">
        <f>IF(DATOS!BT1359=AW$45,DATOS!C1359,"")</f>
        <v/>
      </c>
    </row>
    <row r="1402" spans="51:53" x14ac:dyDescent="0.25">
      <c r="AY1402" s="139">
        <f t="shared" si="27"/>
        <v>0</v>
      </c>
      <c r="AZ1402" s="139">
        <f>IF(BA1402="",0,IFERROR(IF(VLOOKUP(BA1402,BA$44:BA1401,1,0)&gt;0,0,0),1))</f>
        <v>0</v>
      </c>
      <c r="BA1402" s="140" t="str">
        <f>IF(DATOS!BT1360=AW$45,DATOS!C1360,"")</f>
        <v/>
      </c>
    </row>
    <row r="1403" spans="51:53" x14ac:dyDescent="0.25">
      <c r="AY1403" s="139">
        <f t="shared" si="27"/>
        <v>0</v>
      </c>
      <c r="AZ1403" s="139">
        <f>IF(BA1403="",0,IFERROR(IF(VLOOKUP(BA1403,BA$44:BA1402,1,0)&gt;0,0,0),1))</f>
        <v>0</v>
      </c>
      <c r="BA1403" s="140" t="str">
        <f>IF(DATOS!BT1361=AW$45,DATOS!C1361,"")</f>
        <v/>
      </c>
    </row>
    <row r="1404" spans="51:53" x14ac:dyDescent="0.25">
      <c r="AY1404" s="139">
        <f t="shared" si="27"/>
        <v>0</v>
      </c>
      <c r="AZ1404" s="139">
        <f>IF(BA1404="",0,IFERROR(IF(VLOOKUP(BA1404,BA$44:BA1403,1,0)&gt;0,0,0),1))</f>
        <v>0</v>
      </c>
      <c r="BA1404" s="140" t="str">
        <f>IF(DATOS!BT1362=AW$45,DATOS!C1362,"")</f>
        <v/>
      </c>
    </row>
    <row r="1405" spans="51:53" x14ac:dyDescent="0.25">
      <c r="AY1405" s="139">
        <f t="shared" si="27"/>
        <v>0</v>
      </c>
      <c r="AZ1405" s="139">
        <f>IF(BA1405="",0,IFERROR(IF(VLOOKUP(BA1405,BA$44:BA1404,1,0)&gt;0,0,0),1))</f>
        <v>0</v>
      </c>
      <c r="BA1405" s="140" t="str">
        <f>IF(DATOS!BT1363=AW$45,DATOS!C1363,"")</f>
        <v/>
      </c>
    </row>
    <row r="1406" spans="51:53" x14ac:dyDescent="0.25">
      <c r="AY1406" s="139">
        <f t="shared" si="27"/>
        <v>0</v>
      </c>
      <c r="AZ1406" s="139">
        <f>IF(BA1406="",0,IFERROR(IF(VLOOKUP(BA1406,BA$44:BA1405,1,0)&gt;0,0,0),1))</f>
        <v>0</v>
      </c>
      <c r="BA1406" s="140" t="str">
        <f>IF(DATOS!BT1364=AW$45,DATOS!C1364,"")</f>
        <v/>
      </c>
    </row>
    <row r="1407" spans="51:53" x14ac:dyDescent="0.25">
      <c r="AY1407" s="139">
        <f t="shared" si="27"/>
        <v>0</v>
      </c>
      <c r="AZ1407" s="139">
        <f>IF(BA1407="",0,IFERROR(IF(VLOOKUP(BA1407,BA$44:BA1406,1,0)&gt;0,0,0),1))</f>
        <v>0</v>
      </c>
      <c r="BA1407" s="140" t="str">
        <f>IF(DATOS!BT1365=AW$45,DATOS!C1365,"")</f>
        <v/>
      </c>
    </row>
    <row r="1408" spans="51:53" x14ac:dyDescent="0.25">
      <c r="AY1408" s="139">
        <f t="shared" si="27"/>
        <v>0</v>
      </c>
      <c r="AZ1408" s="139">
        <f>IF(BA1408="",0,IFERROR(IF(VLOOKUP(BA1408,BA$44:BA1407,1,0)&gt;0,0,0),1))</f>
        <v>0</v>
      </c>
      <c r="BA1408" s="140" t="str">
        <f>IF(DATOS!BT1366=AW$45,DATOS!C1366,"")</f>
        <v/>
      </c>
    </row>
    <row r="1409" spans="51:53" x14ac:dyDescent="0.25">
      <c r="AY1409" s="139">
        <f t="shared" si="27"/>
        <v>0</v>
      </c>
      <c r="AZ1409" s="139">
        <f>IF(BA1409="",0,IFERROR(IF(VLOOKUP(BA1409,BA$44:BA1408,1,0)&gt;0,0,0),1))</f>
        <v>0</v>
      </c>
      <c r="BA1409" s="140" t="str">
        <f>IF(DATOS!BT1367=AW$45,DATOS!C1367,"")</f>
        <v/>
      </c>
    </row>
    <row r="1410" spans="51:53" x14ac:dyDescent="0.25">
      <c r="AY1410" s="139">
        <f t="shared" si="27"/>
        <v>0</v>
      </c>
      <c r="AZ1410" s="139">
        <f>IF(BA1410="",0,IFERROR(IF(VLOOKUP(BA1410,BA$44:BA1409,1,0)&gt;0,0,0),1))</f>
        <v>0</v>
      </c>
      <c r="BA1410" s="140" t="str">
        <f>IF(DATOS!BT1368=AW$45,DATOS!C1368,"")</f>
        <v/>
      </c>
    </row>
    <row r="1411" spans="51:53" x14ac:dyDescent="0.25">
      <c r="AY1411" s="139">
        <f t="shared" si="27"/>
        <v>0</v>
      </c>
      <c r="AZ1411" s="139">
        <f>IF(BA1411="",0,IFERROR(IF(VLOOKUP(BA1411,BA$44:BA1410,1,0)&gt;0,0,0),1))</f>
        <v>0</v>
      </c>
      <c r="BA1411" s="140" t="str">
        <f>IF(DATOS!BT1369=AW$45,DATOS!C1369,"")</f>
        <v/>
      </c>
    </row>
    <row r="1412" spans="51:53" x14ac:dyDescent="0.25">
      <c r="AY1412" s="139">
        <f t="shared" si="27"/>
        <v>0</v>
      </c>
      <c r="AZ1412" s="139">
        <f>IF(BA1412="",0,IFERROR(IF(VLOOKUP(BA1412,BA$44:BA1411,1,0)&gt;0,0,0),1))</f>
        <v>0</v>
      </c>
      <c r="BA1412" s="140" t="str">
        <f>IF(DATOS!BT1370=AW$45,DATOS!C1370,"")</f>
        <v/>
      </c>
    </row>
    <row r="1413" spans="51:53" x14ac:dyDescent="0.25">
      <c r="AY1413" s="139">
        <f t="shared" si="27"/>
        <v>0</v>
      </c>
      <c r="AZ1413" s="139">
        <f>IF(BA1413="",0,IFERROR(IF(VLOOKUP(BA1413,BA$44:BA1412,1,0)&gt;0,0,0),1))</f>
        <v>0</v>
      </c>
      <c r="BA1413" s="140" t="str">
        <f>IF(DATOS!BT1371=AW$45,DATOS!C1371,"")</f>
        <v/>
      </c>
    </row>
    <row r="1414" spans="51:53" x14ac:dyDescent="0.25">
      <c r="AY1414" s="139">
        <f t="shared" si="27"/>
        <v>0</v>
      </c>
      <c r="AZ1414" s="139">
        <f>IF(BA1414="",0,IFERROR(IF(VLOOKUP(BA1414,BA$44:BA1413,1,0)&gt;0,0,0),1))</f>
        <v>0</v>
      </c>
      <c r="BA1414" s="140" t="str">
        <f>IF(DATOS!BT1372=AW$45,DATOS!C1372,"")</f>
        <v/>
      </c>
    </row>
    <row r="1415" spans="51:53" x14ac:dyDescent="0.25">
      <c r="AY1415" s="139">
        <f t="shared" si="27"/>
        <v>0</v>
      </c>
      <c r="AZ1415" s="139">
        <f>IF(BA1415="",0,IFERROR(IF(VLOOKUP(BA1415,BA$44:BA1414,1,0)&gt;0,0,0),1))</f>
        <v>0</v>
      </c>
      <c r="BA1415" s="140" t="str">
        <f>IF(DATOS!BT1373=AW$45,DATOS!C1373,"")</f>
        <v/>
      </c>
    </row>
    <row r="1416" spans="51:53" x14ac:dyDescent="0.25">
      <c r="AY1416" s="139">
        <f t="shared" si="27"/>
        <v>0</v>
      </c>
      <c r="AZ1416" s="139">
        <f>IF(BA1416="",0,IFERROR(IF(VLOOKUP(BA1416,BA$44:BA1415,1,0)&gt;0,0,0),1))</f>
        <v>0</v>
      </c>
      <c r="BA1416" s="140" t="str">
        <f>IF(DATOS!BT1374=AW$45,DATOS!C1374,"")</f>
        <v/>
      </c>
    </row>
    <row r="1417" spans="51:53" x14ac:dyDescent="0.25">
      <c r="AY1417" s="139">
        <f t="shared" si="27"/>
        <v>0</v>
      </c>
      <c r="AZ1417" s="139">
        <f>IF(BA1417="",0,IFERROR(IF(VLOOKUP(BA1417,BA$44:BA1416,1,0)&gt;0,0,0),1))</f>
        <v>0</v>
      </c>
      <c r="BA1417" s="140" t="str">
        <f>IF(DATOS!BT1375=AW$45,DATOS!C1375,"")</f>
        <v/>
      </c>
    </row>
    <row r="1418" spans="51:53" x14ac:dyDescent="0.25">
      <c r="AY1418" s="139">
        <f t="shared" si="27"/>
        <v>0</v>
      </c>
      <c r="AZ1418" s="139">
        <f>IF(BA1418="",0,IFERROR(IF(VLOOKUP(BA1418,BA$44:BA1417,1,0)&gt;0,0,0),1))</f>
        <v>0</v>
      </c>
      <c r="BA1418" s="140" t="str">
        <f>IF(DATOS!BT1376=AW$45,DATOS!C1376,"")</f>
        <v/>
      </c>
    </row>
    <row r="1419" spans="51:53" x14ac:dyDescent="0.25">
      <c r="AY1419" s="139">
        <f t="shared" si="27"/>
        <v>0</v>
      </c>
      <c r="AZ1419" s="139">
        <f>IF(BA1419="",0,IFERROR(IF(VLOOKUP(BA1419,BA$44:BA1418,1,0)&gt;0,0,0),1))</f>
        <v>0</v>
      </c>
      <c r="BA1419" s="140" t="str">
        <f>IF(DATOS!BT1377=AW$45,DATOS!C1377,"")</f>
        <v/>
      </c>
    </row>
    <row r="1420" spans="51:53" x14ac:dyDescent="0.25">
      <c r="AY1420" s="139">
        <f t="shared" si="27"/>
        <v>0</v>
      </c>
      <c r="AZ1420" s="139">
        <f>IF(BA1420="",0,IFERROR(IF(VLOOKUP(BA1420,BA$44:BA1419,1,0)&gt;0,0,0),1))</f>
        <v>0</v>
      </c>
      <c r="BA1420" s="140" t="str">
        <f>IF(DATOS!BT1378=AW$45,DATOS!C1378,"")</f>
        <v/>
      </c>
    </row>
    <row r="1421" spans="51:53" x14ac:dyDescent="0.25">
      <c r="AY1421" s="139">
        <f t="shared" si="27"/>
        <v>0</v>
      </c>
      <c r="AZ1421" s="139">
        <f>IF(BA1421="",0,IFERROR(IF(VLOOKUP(BA1421,BA$44:BA1420,1,0)&gt;0,0,0),1))</f>
        <v>0</v>
      </c>
      <c r="BA1421" s="140" t="str">
        <f>IF(DATOS!BT1379=AW$45,DATOS!C1379,"")</f>
        <v/>
      </c>
    </row>
    <row r="1422" spans="51:53" x14ac:dyDescent="0.25">
      <c r="AY1422" s="139">
        <f t="shared" si="27"/>
        <v>0</v>
      </c>
      <c r="AZ1422" s="139">
        <f>IF(BA1422="",0,IFERROR(IF(VLOOKUP(BA1422,BA$44:BA1421,1,0)&gt;0,0,0),1))</f>
        <v>0</v>
      </c>
      <c r="BA1422" s="140" t="str">
        <f>IF(DATOS!BT1380=AW$45,DATOS!C1380,"")</f>
        <v/>
      </c>
    </row>
    <row r="1423" spans="51:53" x14ac:dyDescent="0.25">
      <c r="AY1423" s="139">
        <f t="shared" si="27"/>
        <v>0</v>
      </c>
      <c r="AZ1423" s="139">
        <f>IF(BA1423="",0,IFERROR(IF(VLOOKUP(BA1423,BA$44:BA1422,1,0)&gt;0,0,0),1))</f>
        <v>0</v>
      </c>
      <c r="BA1423" s="140" t="str">
        <f>IF(DATOS!BT1381=AW$45,DATOS!C1381,"")</f>
        <v/>
      </c>
    </row>
    <row r="1424" spans="51:53" x14ac:dyDescent="0.25">
      <c r="AY1424" s="139">
        <f t="shared" si="27"/>
        <v>0</v>
      </c>
      <c r="AZ1424" s="139">
        <f>IF(BA1424="",0,IFERROR(IF(VLOOKUP(BA1424,BA$44:BA1423,1,0)&gt;0,0,0),1))</f>
        <v>0</v>
      </c>
      <c r="BA1424" s="140" t="str">
        <f>IF(DATOS!BT1382=AW$45,DATOS!C1382,"")</f>
        <v/>
      </c>
    </row>
    <row r="1425" spans="51:53" x14ac:dyDescent="0.25">
      <c r="AY1425" s="139">
        <f t="shared" si="27"/>
        <v>0</v>
      </c>
      <c r="AZ1425" s="139">
        <f>IF(BA1425="",0,IFERROR(IF(VLOOKUP(BA1425,BA$44:BA1424,1,0)&gt;0,0,0),1))</f>
        <v>0</v>
      </c>
      <c r="BA1425" s="140" t="str">
        <f>IF(DATOS!BT1383=AW$45,DATOS!C1383,"")</f>
        <v/>
      </c>
    </row>
    <row r="1426" spans="51:53" x14ac:dyDescent="0.25">
      <c r="AY1426" s="139">
        <f t="shared" si="27"/>
        <v>0</v>
      </c>
      <c r="AZ1426" s="139">
        <f>IF(BA1426="",0,IFERROR(IF(VLOOKUP(BA1426,BA$44:BA1425,1,0)&gt;0,0,0),1))</f>
        <v>0</v>
      </c>
      <c r="BA1426" s="140" t="str">
        <f>IF(DATOS!BT1384=AW$45,DATOS!C1384,"")</f>
        <v/>
      </c>
    </row>
    <row r="1427" spans="51:53" x14ac:dyDescent="0.25">
      <c r="AY1427" s="139">
        <f t="shared" si="27"/>
        <v>0</v>
      </c>
      <c r="AZ1427" s="139">
        <f>IF(BA1427="",0,IFERROR(IF(VLOOKUP(BA1427,BA$44:BA1426,1,0)&gt;0,0,0),1))</f>
        <v>0</v>
      </c>
      <c r="BA1427" s="140" t="str">
        <f>IF(DATOS!BT1385=AW$45,DATOS!C1385,"")</f>
        <v/>
      </c>
    </row>
    <row r="1428" spans="51:53" x14ac:dyDescent="0.25">
      <c r="AY1428" s="139">
        <f t="shared" si="27"/>
        <v>0</v>
      </c>
      <c r="AZ1428" s="139">
        <f>IF(BA1428="",0,IFERROR(IF(VLOOKUP(BA1428,BA$44:BA1427,1,0)&gt;0,0,0),1))</f>
        <v>0</v>
      </c>
      <c r="BA1428" s="140" t="str">
        <f>IF(DATOS!BT1386=AW$45,DATOS!C1386,"")</f>
        <v/>
      </c>
    </row>
    <row r="1429" spans="51:53" x14ac:dyDescent="0.25">
      <c r="AY1429" s="139">
        <f t="shared" si="27"/>
        <v>0</v>
      </c>
      <c r="AZ1429" s="139">
        <f>IF(BA1429="",0,IFERROR(IF(VLOOKUP(BA1429,BA$44:BA1428,1,0)&gt;0,0,0),1))</f>
        <v>0</v>
      </c>
      <c r="BA1429" s="140" t="str">
        <f>IF(DATOS!BT1387=AW$45,DATOS!C1387,"")</f>
        <v/>
      </c>
    </row>
    <row r="1430" spans="51:53" x14ac:dyDescent="0.25">
      <c r="AY1430" s="139">
        <f t="shared" si="27"/>
        <v>0</v>
      </c>
      <c r="AZ1430" s="139">
        <f>IF(BA1430="",0,IFERROR(IF(VLOOKUP(BA1430,BA$44:BA1429,1,0)&gt;0,0,0),1))</f>
        <v>0</v>
      </c>
      <c r="BA1430" s="140" t="str">
        <f>IF(DATOS!BT1388=AW$45,DATOS!C1388,"")</f>
        <v/>
      </c>
    </row>
    <row r="1431" spans="51:53" x14ac:dyDescent="0.25">
      <c r="AY1431" s="139">
        <f t="shared" si="27"/>
        <v>0</v>
      </c>
      <c r="AZ1431" s="139">
        <f>IF(BA1431="",0,IFERROR(IF(VLOOKUP(BA1431,BA$44:BA1430,1,0)&gt;0,0,0),1))</f>
        <v>0</v>
      </c>
      <c r="BA1431" s="140" t="str">
        <f>IF(DATOS!BT1389=AW$45,DATOS!C1389,"")</f>
        <v/>
      </c>
    </row>
    <row r="1432" spans="51:53" x14ac:dyDescent="0.25">
      <c r="AY1432" s="139">
        <f t="shared" si="27"/>
        <v>0</v>
      </c>
      <c r="AZ1432" s="139">
        <f>IF(BA1432="",0,IFERROR(IF(VLOOKUP(BA1432,BA$44:BA1431,1,0)&gt;0,0,0),1))</f>
        <v>0</v>
      </c>
      <c r="BA1432" s="140" t="str">
        <f>IF(DATOS!BT1390=AW$45,DATOS!C1390,"")</f>
        <v/>
      </c>
    </row>
    <row r="1433" spans="51:53" x14ac:dyDescent="0.25">
      <c r="AY1433" s="139">
        <f t="shared" si="27"/>
        <v>0</v>
      </c>
      <c r="AZ1433" s="139">
        <f>IF(BA1433="",0,IFERROR(IF(VLOOKUP(BA1433,BA$44:BA1432,1,0)&gt;0,0,0),1))</f>
        <v>0</v>
      </c>
      <c r="BA1433" s="140" t="str">
        <f>IF(DATOS!BT1391=AW$45,DATOS!C1391,"")</f>
        <v/>
      </c>
    </row>
    <row r="1434" spans="51:53" x14ac:dyDescent="0.25">
      <c r="AY1434" s="139">
        <f t="shared" si="27"/>
        <v>0</v>
      </c>
      <c r="AZ1434" s="139">
        <f>IF(BA1434="",0,IFERROR(IF(VLOOKUP(BA1434,BA$44:BA1433,1,0)&gt;0,0,0),1))</f>
        <v>0</v>
      </c>
      <c r="BA1434" s="140" t="str">
        <f>IF(DATOS!BT1392=AW$45,DATOS!C1392,"")</f>
        <v/>
      </c>
    </row>
    <row r="1435" spans="51:53" x14ac:dyDescent="0.25">
      <c r="AY1435" s="139">
        <f t="shared" si="27"/>
        <v>0</v>
      </c>
      <c r="AZ1435" s="139">
        <f>IF(BA1435="",0,IFERROR(IF(VLOOKUP(BA1435,BA$44:BA1434,1,0)&gt;0,0,0),1))</f>
        <v>0</v>
      </c>
      <c r="BA1435" s="140" t="str">
        <f>IF(DATOS!BT1393=AW$45,DATOS!C1393,"")</f>
        <v/>
      </c>
    </row>
    <row r="1436" spans="51:53" x14ac:dyDescent="0.25">
      <c r="AY1436" s="139">
        <f t="shared" si="27"/>
        <v>0</v>
      </c>
      <c r="AZ1436" s="139">
        <f>IF(BA1436="",0,IFERROR(IF(VLOOKUP(BA1436,BA$44:BA1435,1,0)&gt;0,0,0),1))</f>
        <v>0</v>
      </c>
      <c r="BA1436" s="140" t="str">
        <f>IF(DATOS!BT1394=AW$45,DATOS!C1394,"")</f>
        <v/>
      </c>
    </row>
    <row r="1437" spans="51:53" x14ac:dyDescent="0.25">
      <c r="AY1437" s="139">
        <f t="shared" si="27"/>
        <v>0</v>
      </c>
      <c r="AZ1437" s="139">
        <f>IF(BA1437="",0,IFERROR(IF(VLOOKUP(BA1437,BA$44:BA1436,1,0)&gt;0,0,0),1))</f>
        <v>0</v>
      </c>
      <c r="BA1437" s="140" t="str">
        <f>IF(DATOS!BT1395=AW$45,DATOS!C1395,"")</f>
        <v/>
      </c>
    </row>
    <row r="1438" spans="51:53" x14ac:dyDescent="0.25">
      <c r="AY1438" s="139">
        <f t="shared" si="27"/>
        <v>0</v>
      </c>
      <c r="AZ1438" s="139">
        <f>IF(BA1438="",0,IFERROR(IF(VLOOKUP(BA1438,BA$44:BA1437,1,0)&gt;0,0,0),1))</f>
        <v>0</v>
      </c>
      <c r="BA1438" s="140" t="str">
        <f>IF(DATOS!BT1396=AW$45,DATOS!C1396,"")</f>
        <v/>
      </c>
    </row>
    <row r="1439" spans="51:53" x14ac:dyDescent="0.25">
      <c r="AY1439" s="139">
        <f t="shared" si="27"/>
        <v>0</v>
      </c>
      <c r="AZ1439" s="139">
        <f>IF(BA1439="",0,IFERROR(IF(VLOOKUP(BA1439,BA$44:BA1438,1,0)&gt;0,0,0),1))</f>
        <v>0</v>
      </c>
      <c r="BA1439" s="140" t="str">
        <f>IF(DATOS!BT1397=AW$45,DATOS!C1397,"")</f>
        <v/>
      </c>
    </row>
    <row r="1440" spans="51:53" x14ac:dyDescent="0.25">
      <c r="AY1440" s="139">
        <f t="shared" si="27"/>
        <v>0</v>
      </c>
      <c r="AZ1440" s="139">
        <f>IF(BA1440="",0,IFERROR(IF(VLOOKUP(BA1440,BA$44:BA1439,1,0)&gt;0,0,0),1))</f>
        <v>0</v>
      </c>
      <c r="BA1440" s="140" t="str">
        <f>IF(DATOS!BT1398=AW$45,DATOS!C1398,"")</f>
        <v/>
      </c>
    </row>
    <row r="1441" spans="51:53" x14ac:dyDescent="0.25">
      <c r="AY1441" s="139">
        <f t="shared" si="27"/>
        <v>0</v>
      </c>
      <c r="AZ1441" s="139">
        <f>IF(BA1441="",0,IFERROR(IF(VLOOKUP(BA1441,BA$44:BA1440,1,0)&gt;0,0,0),1))</f>
        <v>0</v>
      </c>
      <c r="BA1441" s="140" t="str">
        <f>IF(DATOS!BT1399=AW$45,DATOS!C1399,"")</f>
        <v/>
      </c>
    </row>
    <row r="1442" spans="51:53" x14ac:dyDescent="0.25">
      <c r="AY1442" s="139">
        <f t="shared" si="27"/>
        <v>0</v>
      </c>
      <c r="AZ1442" s="139">
        <f>IF(BA1442="",0,IFERROR(IF(VLOOKUP(BA1442,BA$44:BA1441,1,0)&gt;0,0,0),1))</f>
        <v>0</v>
      </c>
      <c r="BA1442" s="140" t="str">
        <f>IF(DATOS!BT1400=AW$45,DATOS!C1400,"")</f>
        <v/>
      </c>
    </row>
    <row r="1443" spans="51:53" x14ac:dyDescent="0.25">
      <c r="AY1443" s="139">
        <f t="shared" si="27"/>
        <v>0</v>
      </c>
      <c r="AZ1443" s="139">
        <f>IF(BA1443="",0,IFERROR(IF(VLOOKUP(BA1443,BA$44:BA1442,1,0)&gt;0,0,0),1))</f>
        <v>0</v>
      </c>
      <c r="BA1443" s="140" t="str">
        <f>IF(DATOS!BT1401=AW$45,DATOS!C1401,"")</f>
        <v/>
      </c>
    </row>
    <row r="1444" spans="51:53" x14ac:dyDescent="0.25">
      <c r="AY1444" s="139">
        <f t="shared" si="27"/>
        <v>0</v>
      </c>
      <c r="AZ1444" s="139">
        <f>IF(BA1444="",0,IFERROR(IF(VLOOKUP(BA1444,BA$44:BA1443,1,0)&gt;0,0,0),1))</f>
        <v>0</v>
      </c>
      <c r="BA1444" s="140" t="str">
        <f>IF(DATOS!BT1402=AW$45,DATOS!C1402,"")</f>
        <v/>
      </c>
    </row>
    <row r="1445" spans="51:53" x14ac:dyDescent="0.25">
      <c r="AY1445" s="139">
        <f t="shared" si="27"/>
        <v>0</v>
      </c>
      <c r="AZ1445" s="139">
        <f>IF(BA1445="",0,IFERROR(IF(VLOOKUP(BA1445,BA$44:BA1444,1,0)&gt;0,0,0),1))</f>
        <v>0</v>
      </c>
      <c r="BA1445" s="140" t="str">
        <f>IF(DATOS!BT1403=AW$45,DATOS!C1403,"")</f>
        <v/>
      </c>
    </row>
    <row r="1446" spans="51:53" x14ac:dyDescent="0.25">
      <c r="AY1446" s="139">
        <f t="shared" si="27"/>
        <v>0</v>
      </c>
      <c r="AZ1446" s="139">
        <f>IF(BA1446="",0,IFERROR(IF(VLOOKUP(BA1446,BA$44:BA1445,1,0)&gt;0,0,0),1))</f>
        <v>0</v>
      </c>
      <c r="BA1446" s="140" t="str">
        <f>IF(DATOS!BT1404=AW$45,DATOS!C1404,"")</f>
        <v/>
      </c>
    </row>
    <row r="1447" spans="51:53" x14ac:dyDescent="0.25">
      <c r="AY1447" s="139">
        <f t="shared" si="27"/>
        <v>0</v>
      </c>
      <c r="AZ1447" s="139">
        <f>IF(BA1447="",0,IFERROR(IF(VLOOKUP(BA1447,BA$44:BA1446,1,0)&gt;0,0,0),1))</f>
        <v>0</v>
      </c>
      <c r="BA1447" s="140" t="str">
        <f>IF(DATOS!BT1405=AW$45,DATOS!C1405,"")</f>
        <v/>
      </c>
    </row>
    <row r="1448" spans="51:53" x14ac:dyDescent="0.25">
      <c r="AY1448" s="139">
        <f t="shared" si="27"/>
        <v>0</v>
      </c>
      <c r="AZ1448" s="139">
        <f>IF(BA1448="",0,IFERROR(IF(VLOOKUP(BA1448,BA$44:BA1447,1,0)&gt;0,0,0),1))</f>
        <v>0</v>
      </c>
      <c r="BA1448" s="140" t="str">
        <f>IF(DATOS!BT1406=AW$45,DATOS!C1406,"")</f>
        <v/>
      </c>
    </row>
    <row r="1449" spans="51:53" x14ac:dyDescent="0.25">
      <c r="AY1449" s="139">
        <f t="shared" si="27"/>
        <v>0</v>
      </c>
      <c r="AZ1449" s="139">
        <f>IF(BA1449="",0,IFERROR(IF(VLOOKUP(BA1449,BA$44:BA1448,1,0)&gt;0,0,0),1))</f>
        <v>0</v>
      </c>
      <c r="BA1449" s="140" t="str">
        <f>IF(DATOS!BT1407=AW$45,DATOS!C1407,"")</f>
        <v/>
      </c>
    </row>
    <row r="1450" spans="51:53" x14ac:dyDescent="0.25">
      <c r="AY1450" s="139">
        <f t="shared" si="27"/>
        <v>0</v>
      </c>
      <c r="AZ1450" s="139">
        <f>IF(BA1450="",0,IFERROR(IF(VLOOKUP(BA1450,BA$44:BA1449,1,0)&gt;0,0,0),1))</f>
        <v>0</v>
      </c>
      <c r="BA1450" s="140" t="str">
        <f>IF(DATOS!BT1408=AW$45,DATOS!C1408,"")</f>
        <v/>
      </c>
    </row>
    <row r="1451" spans="51:53" x14ac:dyDescent="0.25">
      <c r="AY1451" s="139">
        <f t="shared" si="27"/>
        <v>0</v>
      </c>
      <c r="AZ1451" s="139">
        <f>IF(BA1451="",0,IFERROR(IF(VLOOKUP(BA1451,BA$44:BA1450,1,0)&gt;0,0,0),1))</f>
        <v>0</v>
      </c>
      <c r="BA1451" s="140" t="str">
        <f>IF(DATOS!BT1409=AW$45,DATOS!C1409,"")</f>
        <v/>
      </c>
    </row>
    <row r="1452" spans="51:53" x14ac:dyDescent="0.25">
      <c r="AY1452" s="139">
        <f t="shared" ref="AY1452:AY1515" si="28">AY1451+AZ1452</f>
        <v>0</v>
      </c>
      <c r="AZ1452" s="139">
        <f>IF(BA1452="",0,IFERROR(IF(VLOOKUP(BA1452,BA$44:BA1451,1,0)&gt;0,0,0),1))</f>
        <v>0</v>
      </c>
      <c r="BA1452" s="140" t="str">
        <f>IF(DATOS!BT1410=AW$45,DATOS!C1410,"")</f>
        <v/>
      </c>
    </row>
    <row r="1453" spans="51:53" x14ac:dyDescent="0.25">
      <c r="AY1453" s="139">
        <f t="shared" si="28"/>
        <v>0</v>
      </c>
      <c r="AZ1453" s="139">
        <f>IF(BA1453="",0,IFERROR(IF(VLOOKUP(BA1453,BA$44:BA1452,1,0)&gt;0,0,0),1))</f>
        <v>0</v>
      </c>
      <c r="BA1453" s="140" t="str">
        <f>IF(DATOS!BT1411=AW$45,DATOS!C1411,"")</f>
        <v/>
      </c>
    </row>
    <row r="1454" spans="51:53" x14ac:dyDescent="0.25">
      <c r="AY1454" s="139">
        <f t="shared" si="28"/>
        <v>0</v>
      </c>
      <c r="AZ1454" s="139">
        <f>IF(BA1454="",0,IFERROR(IF(VLOOKUP(BA1454,BA$44:BA1453,1,0)&gt;0,0,0),1))</f>
        <v>0</v>
      </c>
      <c r="BA1454" s="140" t="str">
        <f>IF(DATOS!BT1412=AW$45,DATOS!C1412,"")</f>
        <v/>
      </c>
    </row>
    <row r="1455" spans="51:53" x14ac:dyDescent="0.25">
      <c r="AY1455" s="139">
        <f t="shared" si="28"/>
        <v>0</v>
      </c>
      <c r="AZ1455" s="139">
        <f>IF(BA1455="",0,IFERROR(IF(VLOOKUP(BA1455,BA$44:BA1454,1,0)&gt;0,0,0),1))</f>
        <v>0</v>
      </c>
      <c r="BA1455" s="140" t="str">
        <f>IF(DATOS!BT1413=AW$45,DATOS!C1413,"")</f>
        <v/>
      </c>
    </row>
    <row r="1456" spans="51:53" x14ac:dyDescent="0.25">
      <c r="AY1456" s="139">
        <f t="shared" si="28"/>
        <v>0</v>
      </c>
      <c r="AZ1456" s="139">
        <f>IF(BA1456="",0,IFERROR(IF(VLOOKUP(BA1456,BA$44:BA1455,1,0)&gt;0,0,0),1))</f>
        <v>0</v>
      </c>
      <c r="BA1456" s="140" t="str">
        <f>IF(DATOS!BT1414=AW$45,DATOS!C1414,"")</f>
        <v/>
      </c>
    </row>
    <row r="1457" spans="51:53" x14ac:dyDescent="0.25">
      <c r="AY1457" s="139">
        <f t="shared" si="28"/>
        <v>0</v>
      </c>
      <c r="AZ1457" s="139">
        <f>IF(BA1457="",0,IFERROR(IF(VLOOKUP(BA1457,BA$44:BA1456,1,0)&gt;0,0,0),1))</f>
        <v>0</v>
      </c>
      <c r="BA1457" s="140" t="str">
        <f>IF(DATOS!BT1415=AW$45,DATOS!C1415,"")</f>
        <v/>
      </c>
    </row>
    <row r="1458" spans="51:53" x14ac:dyDescent="0.25">
      <c r="AY1458" s="139">
        <f t="shared" si="28"/>
        <v>0</v>
      </c>
      <c r="AZ1458" s="139">
        <f>IF(BA1458="",0,IFERROR(IF(VLOOKUP(BA1458,BA$44:BA1457,1,0)&gt;0,0,0),1))</f>
        <v>0</v>
      </c>
      <c r="BA1458" s="140" t="str">
        <f>IF(DATOS!BT1416=AW$45,DATOS!C1416,"")</f>
        <v/>
      </c>
    </row>
    <row r="1459" spans="51:53" x14ac:dyDescent="0.25">
      <c r="AY1459" s="139">
        <f t="shared" si="28"/>
        <v>0</v>
      </c>
      <c r="AZ1459" s="139">
        <f>IF(BA1459="",0,IFERROR(IF(VLOOKUP(BA1459,BA$44:BA1458,1,0)&gt;0,0,0),1))</f>
        <v>0</v>
      </c>
      <c r="BA1459" s="140" t="str">
        <f>IF(DATOS!BT1417=AW$45,DATOS!C1417,"")</f>
        <v/>
      </c>
    </row>
    <row r="1460" spans="51:53" x14ac:dyDescent="0.25">
      <c r="AY1460" s="139">
        <f t="shared" si="28"/>
        <v>0</v>
      </c>
      <c r="AZ1460" s="139">
        <f>IF(BA1460="",0,IFERROR(IF(VLOOKUP(BA1460,BA$44:BA1459,1,0)&gt;0,0,0),1))</f>
        <v>0</v>
      </c>
      <c r="BA1460" s="140" t="str">
        <f>IF(DATOS!BT1418=AW$45,DATOS!C1418,"")</f>
        <v/>
      </c>
    </row>
    <row r="1461" spans="51:53" x14ac:dyDescent="0.25">
      <c r="AY1461" s="139">
        <f t="shared" si="28"/>
        <v>0</v>
      </c>
      <c r="AZ1461" s="139">
        <f>IF(BA1461="",0,IFERROR(IF(VLOOKUP(BA1461,BA$44:BA1460,1,0)&gt;0,0,0),1))</f>
        <v>0</v>
      </c>
      <c r="BA1461" s="140" t="str">
        <f>IF(DATOS!BT1419=AW$45,DATOS!C1419,"")</f>
        <v/>
      </c>
    </row>
    <row r="1462" spans="51:53" x14ac:dyDescent="0.25">
      <c r="AY1462" s="139">
        <f t="shared" si="28"/>
        <v>0</v>
      </c>
      <c r="AZ1462" s="139">
        <f>IF(BA1462="",0,IFERROR(IF(VLOOKUP(BA1462,BA$44:BA1461,1,0)&gt;0,0,0),1))</f>
        <v>0</v>
      </c>
      <c r="BA1462" s="140" t="str">
        <f>IF(DATOS!BT1420=AW$45,DATOS!C1420,"")</f>
        <v/>
      </c>
    </row>
    <row r="1463" spans="51:53" x14ac:dyDescent="0.25">
      <c r="AY1463" s="139">
        <f t="shared" si="28"/>
        <v>0</v>
      </c>
      <c r="AZ1463" s="139">
        <f>IF(BA1463="",0,IFERROR(IF(VLOOKUP(BA1463,BA$44:BA1462,1,0)&gt;0,0,0),1))</f>
        <v>0</v>
      </c>
      <c r="BA1463" s="140" t="str">
        <f>IF(DATOS!BT1421=AW$45,DATOS!C1421,"")</f>
        <v/>
      </c>
    </row>
    <row r="1464" spans="51:53" x14ac:dyDescent="0.25">
      <c r="AY1464" s="139">
        <f t="shared" si="28"/>
        <v>0</v>
      </c>
      <c r="AZ1464" s="139">
        <f>IF(BA1464="",0,IFERROR(IF(VLOOKUP(BA1464,BA$44:BA1463,1,0)&gt;0,0,0),1))</f>
        <v>0</v>
      </c>
      <c r="BA1464" s="140" t="str">
        <f>IF(DATOS!BT1422=AW$45,DATOS!C1422,"")</f>
        <v/>
      </c>
    </row>
    <row r="1465" spans="51:53" x14ac:dyDescent="0.25">
      <c r="AY1465" s="139">
        <f t="shared" si="28"/>
        <v>0</v>
      </c>
      <c r="AZ1465" s="139">
        <f>IF(BA1465="",0,IFERROR(IF(VLOOKUP(BA1465,BA$44:BA1464,1,0)&gt;0,0,0),1))</f>
        <v>0</v>
      </c>
      <c r="BA1465" s="140" t="str">
        <f>IF(DATOS!BT1423=AW$45,DATOS!C1423,"")</f>
        <v/>
      </c>
    </row>
    <row r="1466" spans="51:53" x14ac:dyDescent="0.25">
      <c r="AY1466" s="139">
        <f t="shared" si="28"/>
        <v>0</v>
      </c>
      <c r="AZ1466" s="139">
        <f>IF(BA1466="",0,IFERROR(IF(VLOOKUP(BA1466,BA$44:BA1465,1,0)&gt;0,0,0),1))</f>
        <v>0</v>
      </c>
      <c r="BA1466" s="140" t="str">
        <f>IF(DATOS!BT1424=AW$45,DATOS!C1424,"")</f>
        <v/>
      </c>
    </row>
    <row r="1467" spans="51:53" x14ac:dyDescent="0.25">
      <c r="AY1467" s="139">
        <f t="shared" si="28"/>
        <v>0</v>
      </c>
      <c r="AZ1467" s="139">
        <f>IF(BA1467="",0,IFERROR(IF(VLOOKUP(BA1467,BA$44:BA1466,1,0)&gt;0,0,0),1))</f>
        <v>0</v>
      </c>
      <c r="BA1467" s="140" t="str">
        <f>IF(DATOS!BT1425=AW$45,DATOS!C1425,"")</f>
        <v/>
      </c>
    </row>
    <row r="1468" spans="51:53" x14ac:dyDescent="0.25">
      <c r="AY1468" s="139">
        <f t="shared" si="28"/>
        <v>0</v>
      </c>
      <c r="AZ1468" s="139">
        <f>IF(BA1468="",0,IFERROR(IF(VLOOKUP(BA1468,BA$44:BA1467,1,0)&gt;0,0,0),1))</f>
        <v>0</v>
      </c>
      <c r="BA1468" s="140" t="str">
        <f>IF(DATOS!BT1426=AW$45,DATOS!C1426,"")</f>
        <v/>
      </c>
    </row>
    <row r="1469" spans="51:53" x14ac:dyDescent="0.25">
      <c r="AY1469" s="139">
        <f t="shared" si="28"/>
        <v>0</v>
      </c>
      <c r="AZ1469" s="139">
        <f>IF(BA1469="",0,IFERROR(IF(VLOOKUP(BA1469,BA$44:BA1468,1,0)&gt;0,0,0),1))</f>
        <v>0</v>
      </c>
      <c r="BA1469" s="140" t="str">
        <f>IF(DATOS!BT1427=AW$45,DATOS!C1427,"")</f>
        <v/>
      </c>
    </row>
    <row r="1470" spans="51:53" x14ac:dyDescent="0.25">
      <c r="AY1470" s="139">
        <f t="shared" si="28"/>
        <v>0</v>
      </c>
      <c r="AZ1470" s="139">
        <f>IF(BA1470="",0,IFERROR(IF(VLOOKUP(BA1470,BA$44:BA1469,1,0)&gt;0,0,0),1))</f>
        <v>0</v>
      </c>
      <c r="BA1470" s="140" t="str">
        <f>IF(DATOS!BT1428=AW$45,DATOS!C1428,"")</f>
        <v/>
      </c>
    </row>
    <row r="1471" spans="51:53" x14ac:dyDescent="0.25">
      <c r="AY1471" s="139">
        <f t="shared" si="28"/>
        <v>0</v>
      </c>
      <c r="AZ1471" s="139">
        <f>IF(BA1471="",0,IFERROR(IF(VLOOKUP(BA1471,BA$44:BA1470,1,0)&gt;0,0,0),1))</f>
        <v>0</v>
      </c>
      <c r="BA1471" s="140" t="str">
        <f>IF(DATOS!BT1429=AW$45,DATOS!C1429,"")</f>
        <v/>
      </c>
    </row>
    <row r="1472" spans="51:53" x14ac:dyDescent="0.25">
      <c r="AY1472" s="139">
        <f t="shared" si="28"/>
        <v>0</v>
      </c>
      <c r="AZ1472" s="139">
        <f>IF(BA1472="",0,IFERROR(IF(VLOOKUP(BA1472,BA$44:BA1471,1,0)&gt;0,0,0),1))</f>
        <v>0</v>
      </c>
      <c r="BA1472" s="140" t="str">
        <f>IF(DATOS!BT1430=AW$45,DATOS!C1430,"")</f>
        <v/>
      </c>
    </row>
    <row r="1473" spans="51:53" x14ac:dyDescent="0.25">
      <c r="AY1473" s="139">
        <f t="shared" si="28"/>
        <v>0</v>
      </c>
      <c r="AZ1473" s="139">
        <f>IF(BA1473="",0,IFERROR(IF(VLOOKUP(BA1473,BA$44:BA1472,1,0)&gt;0,0,0),1))</f>
        <v>0</v>
      </c>
      <c r="BA1473" s="140" t="str">
        <f>IF(DATOS!BT1431=AW$45,DATOS!C1431,"")</f>
        <v/>
      </c>
    </row>
    <row r="1474" spans="51:53" x14ac:dyDescent="0.25">
      <c r="AY1474" s="139">
        <f t="shared" si="28"/>
        <v>0</v>
      </c>
      <c r="AZ1474" s="139">
        <f>IF(BA1474="",0,IFERROR(IF(VLOOKUP(BA1474,BA$44:BA1473,1,0)&gt;0,0,0),1))</f>
        <v>0</v>
      </c>
      <c r="BA1474" s="140" t="str">
        <f>IF(DATOS!BT1432=AW$45,DATOS!C1432,"")</f>
        <v/>
      </c>
    </row>
    <row r="1475" spans="51:53" x14ac:dyDescent="0.25">
      <c r="AY1475" s="139">
        <f t="shared" si="28"/>
        <v>0</v>
      </c>
      <c r="AZ1475" s="139">
        <f>IF(BA1475="",0,IFERROR(IF(VLOOKUP(BA1475,BA$44:BA1474,1,0)&gt;0,0,0),1))</f>
        <v>0</v>
      </c>
      <c r="BA1475" s="140" t="str">
        <f>IF(DATOS!BT1433=AW$45,DATOS!C1433,"")</f>
        <v/>
      </c>
    </row>
    <row r="1476" spans="51:53" x14ac:dyDescent="0.25">
      <c r="AY1476" s="139">
        <f t="shared" si="28"/>
        <v>0</v>
      </c>
      <c r="AZ1476" s="139">
        <f>IF(BA1476="",0,IFERROR(IF(VLOOKUP(BA1476,BA$44:BA1475,1,0)&gt;0,0,0),1))</f>
        <v>0</v>
      </c>
      <c r="BA1476" s="140" t="str">
        <f>IF(DATOS!BT1434=AW$45,DATOS!C1434,"")</f>
        <v/>
      </c>
    </row>
    <row r="1477" spans="51:53" x14ac:dyDescent="0.25">
      <c r="AY1477" s="139">
        <f t="shared" si="28"/>
        <v>0</v>
      </c>
      <c r="AZ1477" s="139">
        <f>IF(BA1477="",0,IFERROR(IF(VLOOKUP(BA1477,BA$44:BA1476,1,0)&gt;0,0,0),1))</f>
        <v>0</v>
      </c>
      <c r="BA1477" s="140" t="str">
        <f>IF(DATOS!BT1435=AW$45,DATOS!C1435,"")</f>
        <v/>
      </c>
    </row>
    <row r="1478" spans="51:53" x14ac:dyDescent="0.25">
      <c r="AY1478" s="139">
        <f t="shared" si="28"/>
        <v>0</v>
      </c>
      <c r="AZ1478" s="139">
        <f>IF(BA1478="",0,IFERROR(IF(VLOOKUP(BA1478,BA$44:BA1477,1,0)&gt;0,0,0),1))</f>
        <v>0</v>
      </c>
      <c r="BA1478" s="140" t="str">
        <f>IF(DATOS!BT1436=AW$45,DATOS!C1436,"")</f>
        <v/>
      </c>
    </row>
    <row r="1479" spans="51:53" x14ac:dyDescent="0.25">
      <c r="AY1479" s="139">
        <f t="shared" si="28"/>
        <v>0</v>
      </c>
      <c r="AZ1479" s="139">
        <f>IF(BA1479="",0,IFERROR(IF(VLOOKUP(BA1479,BA$44:BA1478,1,0)&gt;0,0,0),1))</f>
        <v>0</v>
      </c>
      <c r="BA1479" s="140" t="str">
        <f>IF(DATOS!BT1437=AW$45,DATOS!C1437,"")</f>
        <v/>
      </c>
    </row>
    <row r="1480" spans="51:53" x14ac:dyDescent="0.25">
      <c r="AY1480" s="139">
        <f t="shared" si="28"/>
        <v>0</v>
      </c>
      <c r="AZ1480" s="139">
        <f>IF(BA1480="",0,IFERROR(IF(VLOOKUP(BA1480,BA$44:BA1479,1,0)&gt;0,0,0),1))</f>
        <v>0</v>
      </c>
      <c r="BA1480" s="140" t="str">
        <f>IF(DATOS!BT1438=AW$45,DATOS!C1438,"")</f>
        <v/>
      </c>
    </row>
    <row r="1481" spans="51:53" x14ac:dyDescent="0.25">
      <c r="AY1481" s="139">
        <f t="shared" si="28"/>
        <v>0</v>
      </c>
      <c r="AZ1481" s="139">
        <f>IF(BA1481="",0,IFERROR(IF(VLOOKUP(BA1481,BA$44:BA1480,1,0)&gt;0,0,0),1))</f>
        <v>0</v>
      </c>
      <c r="BA1481" s="140" t="str">
        <f>IF(DATOS!BT1439=AW$45,DATOS!C1439,"")</f>
        <v/>
      </c>
    </row>
    <row r="1482" spans="51:53" x14ac:dyDescent="0.25">
      <c r="AY1482" s="139">
        <f t="shared" si="28"/>
        <v>0</v>
      </c>
      <c r="AZ1482" s="139">
        <f>IF(BA1482="",0,IFERROR(IF(VLOOKUP(BA1482,BA$44:BA1481,1,0)&gt;0,0,0),1))</f>
        <v>0</v>
      </c>
      <c r="BA1482" s="140" t="str">
        <f>IF(DATOS!BT1440=AW$45,DATOS!C1440,"")</f>
        <v/>
      </c>
    </row>
    <row r="1483" spans="51:53" x14ac:dyDescent="0.25">
      <c r="AY1483" s="139">
        <f t="shared" si="28"/>
        <v>0</v>
      </c>
      <c r="AZ1483" s="139">
        <f>IF(BA1483="",0,IFERROR(IF(VLOOKUP(BA1483,BA$44:BA1482,1,0)&gt;0,0,0),1))</f>
        <v>0</v>
      </c>
      <c r="BA1483" s="140" t="str">
        <f>IF(DATOS!BT1441=AW$45,DATOS!C1441,"")</f>
        <v/>
      </c>
    </row>
    <row r="1484" spans="51:53" x14ac:dyDescent="0.25">
      <c r="AY1484" s="139">
        <f t="shared" si="28"/>
        <v>0</v>
      </c>
      <c r="AZ1484" s="139">
        <f>IF(BA1484="",0,IFERROR(IF(VLOOKUP(BA1484,BA$44:BA1483,1,0)&gt;0,0,0),1))</f>
        <v>0</v>
      </c>
      <c r="BA1484" s="140" t="str">
        <f>IF(DATOS!BT1442=AW$45,DATOS!C1442,"")</f>
        <v/>
      </c>
    </row>
    <row r="1485" spans="51:53" x14ac:dyDescent="0.25">
      <c r="AY1485" s="139">
        <f t="shared" si="28"/>
        <v>0</v>
      </c>
      <c r="AZ1485" s="139">
        <f>IF(BA1485="",0,IFERROR(IF(VLOOKUP(BA1485,BA$44:BA1484,1,0)&gt;0,0,0),1))</f>
        <v>0</v>
      </c>
      <c r="BA1485" s="140" t="str">
        <f>IF(DATOS!BT1443=AW$45,DATOS!C1443,"")</f>
        <v/>
      </c>
    </row>
    <row r="1486" spans="51:53" x14ac:dyDescent="0.25">
      <c r="AY1486" s="139">
        <f t="shared" si="28"/>
        <v>0</v>
      </c>
      <c r="AZ1486" s="139">
        <f>IF(BA1486="",0,IFERROR(IF(VLOOKUP(BA1486,BA$44:BA1485,1,0)&gt;0,0,0),1))</f>
        <v>0</v>
      </c>
      <c r="BA1486" s="140" t="str">
        <f>IF(DATOS!BT1444=AW$45,DATOS!C1444,"")</f>
        <v/>
      </c>
    </row>
    <row r="1487" spans="51:53" x14ac:dyDescent="0.25">
      <c r="AY1487" s="139">
        <f t="shared" si="28"/>
        <v>0</v>
      </c>
      <c r="AZ1487" s="139">
        <f>IF(BA1487="",0,IFERROR(IF(VLOOKUP(BA1487,BA$44:BA1486,1,0)&gt;0,0,0),1))</f>
        <v>0</v>
      </c>
      <c r="BA1487" s="140" t="str">
        <f>IF(DATOS!BT1445=AW$45,DATOS!C1445,"")</f>
        <v/>
      </c>
    </row>
    <row r="1488" spans="51:53" x14ac:dyDescent="0.25">
      <c r="AY1488" s="139">
        <f t="shared" si="28"/>
        <v>0</v>
      </c>
      <c r="AZ1488" s="139">
        <f>IF(BA1488="",0,IFERROR(IF(VLOOKUP(BA1488,BA$44:BA1487,1,0)&gt;0,0,0),1))</f>
        <v>0</v>
      </c>
      <c r="BA1488" s="140" t="str">
        <f>IF(DATOS!BT1446=AW$45,DATOS!C1446,"")</f>
        <v/>
      </c>
    </row>
    <row r="1489" spans="51:53" x14ac:dyDescent="0.25">
      <c r="AY1489" s="139">
        <f t="shared" si="28"/>
        <v>0</v>
      </c>
      <c r="AZ1489" s="139">
        <f>IF(BA1489="",0,IFERROR(IF(VLOOKUP(BA1489,BA$44:BA1488,1,0)&gt;0,0,0),1))</f>
        <v>0</v>
      </c>
      <c r="BA1489" s="140" t="str">
        <f>IF(DATOS!BT1447=AW$45,DATOS!C1447,"")</f>
        <v/>
      </c>
    </row>
    <row r="1490" spans="51:53" x14ac:dyDescent="0.25">
      <c r="AY1490" s="139">
        <f t="shared" si="28"/>
        <v>0</v>
      </c>
      <c r="AZ1490" s="139">
        <f>IF(BA1490="",0,IFERROR(IF(VLOOKUP(BA1490,BA$44:BA1489,1,0)&gt;0,0,0),1))</f>
        <v>0</v>
      </c>
      <c r="BA1490" s="140" t="str">
        <f>IF(DATOS!BT1448=AW$45,DATOS!C1448,"")</f>
        <v/>
      </c>
    </row>
    <row r="1491" spans="51:53" x14ac:dyDescent="0.25">
      <c r="AY1491" s="139">
        <f t="shared" si="28"/>
        <v>0</v>
      </c>
      <c r="AZ1491" s="139">
        <f>IF(BA1491="",0,IFERROR(IF(VLOOKUP(BA1491,BA$44:BA1490,1,0)&gt;0,0,0),1))</f>
        <v>0</v>
      </c>
      <c r="BA1491" s="140" t="str">
        <f>IF(DATOS!BT1449=AW$45,DATOS!C1449,"")</f>
        <v/>
      </c>
    </row>
    <row r="1492" spans="51:53" x14ac:dyDescent="0.25">
      <c r="AY1492" s="139">
        <f t="shared" si="28"/>
        <v>0</v>
      </c>
      <c r="AZ1492" s="139">
        <f>IF(BA1492="",0,IFERROR(IF(VLOOKUP(BA1492,BA$44:BA1491,1,0)&gt;0,0,0),1))</f>
        <v>0</v>
      </c>
      <c r="BA1492" s="140" t="str">
        <f>IF(DATOS!BT1450=AW$45,DATOS!C1450,"")</f>
        <v/>
      </c>
    </row>
    <row r="1493" spans="51:53" x14ac:dyDescent="0.25">
      <c r="AY1493" s="139">
        <f t="shared" si="28"/>
        <v>0</v>
      </c>
      <c r="AZ1493" s="139">
        <f>IF(BA1493="",0,IFERROR(IF(VLOOKUP(BA1493,BA$44:BA1492,1,0)&gt;0,0,0),1))</f>
        <v>0</v>
      </c>
      <c r="BA1493" s="140" t="str">
        <f>IF(DATOS!BT1451=AW$45,DATOS!C1451,"")</f>
        <v/>
      </c>
    </row>
    <row r="1494" spans="51:53" x14ac:dyDescent="0.25">
      <c r="AY1494" s="139">
        <f t="shared" si="28"/>
        <v>0</v>
      </c>
      <c r="AZ1494" s="139">
        <f>IF(BA1494="",0,IFERROR(IF(VLOOKUP(BA1494,BA$44:BA1493,1,0)&gt;0,0,0),1))</f>
        <v>0</v>
      </c>
      <c r="BA1494" s="140" t="str">
        <f>IF(DATOS!BT1452=AW$45,DATOS!C1452,"")</f>
        <v/>
      </c>
    </row>
    <row r="1495" spans="51:53" x14ac:dyDescent="0.25">
      <c r="AY1495" s="139">
        <f t="shared" si="28"/>
        <v>0</v>
      </c>
      <c r="AZ1495" s="139">
        <f>IF(BA1495="",0,IFERROR(IF(VLOOKUP(BA1495,BA$44:BA1494,1,0)&gt;0,0,0),1))</f>
        <v>0</v>
      </c>
      <c r="BA1495" s="140" t="str">
        <f>IF(DATOS!BT1453=AW$45,DATOS!C1453,"")</f>
        <v/>
      </c>
    </row>
    <row r="1496" spans="51:53" x14ac:dyDescent="0.25">
      <c r="AY1496" s="139">
        <f t="shared" si="28"/>
        <v>0</v>
      </c>
      <c r="AZ1496" s="139">
        <f>IF(BA1496="",0,IFERROR(IF(VLOOKUP(BA1496,BA$44:BA1495,1,0)&gt;0,0,0),1))</f>
        <v>0</v>
      </c>
      <c r="BA1496" s="140" t="str">
        <f>IF(DATOS!BT1454=AW$45,DATOS!C1454,"")</f>
        <v/>
      </c>
    </row>
    <row r="1497" spans="51:53" x14ac:dyDescent="0.25">
      <c r="AY1497" s="139">
        <f t="shared" si="28"/>
        <v>0</v>
      </c>
      <c r="AZ1497" s="139">
        <f>IF(BA1497="",0,IFERROR(IF(VLOOKUP(BA1497,BA$44:BA1496,1,0)&gt;0,0,0),1))</f>
        <v>0</v>
      </c>
      <c r="BA1497" s="140" t="str">
        <f>IF(DATOS!BT1455=AW$45,DATOS!C1455,"")</f>
        <v/>
      </c>
    </row>
    <row r="1498" spans="51:53" x14ac:dyDescent="0.25">
      <c r="AY1498" s="139">
        <f t="shared" si="28"/>
        <v>0</v>
      </c>
      <c r="AZ1498" s="139">
        <f>IF(BA1498="",0,IFERROR(IF(VLOOKUP(BA1498,BA$44:BA1497,1,0)&gt;0,0,0),1))</f>
        <v>0</v>
      </c>
      <c r="BA1498" s="140" t="str">
        <f>IF(DATOS!BT1456=AW$45,DATOS!C1456,"")</f>
        <v/>
      </c>
    </row>
    <row r="1499" spans="51:53" x14ac:dyDescent="0.25">
      <c r="AY1499" s="139">
        <f t="shared" si="28"/>
        <v>0</v>
      </c>
      <c r="AZ1499" s="139">
        <f>IF(BA1499="",0,IFERROR(IF(VLOOKUP(BA1499,BA$44:BA1498,1,0)&gt;0,0,0),1))</f>
        <v>0</v>
      </c>
      <c r="BA1499" s="140" t="str">
        <f>IF(DATOS!BT1457=AW$45,DATOS!C1457,"")</f>
        <v/>
      </c>
    </row>
    <row r="1500" spans="51:53" x14ac:dyDescent="0.25">
      <c r="AY1500" s="139">
        <f t="shared" si="28"/>
        <v>0</v>
      </c>
      <c r="AZ1500" s="139">
        <f>IF(BA1500="",0,IFERROR(IF(VLOOKUP(BA1500,BA$44:BA1499,1,0)&gt;0,0,0),1))</f>
        <v>0</v>
      </c>
      <c r="BA1500" s="140" t="str">
        <f>IF(DATOS!BT1458=AW$45,DATOS!C1458,"")</f>
        <v/>
      </c>
    </row>
    <row r="1501" spans="51:53" x14ac:dyDescent="0.25">
      <c r="AY1501" s="139">
        <f t="shared" si="28"/>
        <v>0</v>
      </c>
      <c r="AZ1501" s="139">
        <f>IF(BA1501="",0,IFERROR(IF(VLOOKUP(BA1501,BA$44:BA1500,1,0)&gt;0,0,0),1))</f>
        <v>0</v>
      </c>
      <c r="BA1501" s="140" t="str">
        <f>IF(DATOS!BT1459=AW$45,DATOS!C1459,"")</f>
        <v/>
      </c>
    </row>
    <row r="1502" spans="51:53" x14ac:dyDescent="0.25">
      <c r="AY1502" s="139">
        <f t="shared" si="28"/>
        <v>0</v>
      </c>
      <c r="AZ1502" s="139">
        <f>IF(BA1502="",0,IFERROR(IF(VLOOKUP(BA1502,BA$44:BA1501,1,0)&gt;0,0,0),1))</f>
        <v>0</v>
      </c>
      <c r="BA1502" s="140" t="str">
        <f>IF(DATOS!BT1460=AW$45,DATOS!C1460,"")</f>
        <v/>
      </c>
    </row>
    <row r="1503" spans="51:53" x14ac:dyDescent="0.25">
      <c r="AY1503" s="139">
        <f t="shared" si="28"/>
        <v>0</v>
      </c>
      <c r="AZ1503" s="139">
        <f>IF(BA1503="",0,IFERROR(IF(VLOOKUP(BA1503,BA$44:BA1502,1,0)&gt;0,0,0),1))</f>
        <v>0</v>
      </c>
      <c r="BA1503" s="140" t="str">
        <f>IF(DATOS!BT1461=AW$45,DATOS!C1461,"")</f>
        <v/>
      </c>
    </row>
    <row r="1504" spans="51:53" x14ac:dyDescent="0.25">
      <c r="AY1504" s="139">
        <f t="shared" si="28"/>
        <v>0</v>
      </c>
      <c r="AZ1504" s="139">
        <f>IF(BA1504="",0,IFERROR(IF(VLOOKUP(BA1504,BA$44:BA1503,1,0)&gt;0,0,0),1))</f>
        <v>0</v>
      </c>
      <c r="BA1504" s="140" t="str">
        <f>IF(DATOS!BT1462=AW$45,DATOS!C1462,"")</f>
        <v/>
      </c>
    </row>
    <row r="1505" spans="51:53" x14ac:dyDescent="0.25">
      <c r="AY1505" s="139">
        <f t="shared" si="28"/>
        <v>0</v>
      </c>
      <c r="AZ1505" s="139">
        <f>IF(BA1505="",0,IFERROR(IF(VLOOKUP(BA1505,BA$44:BA1504,1,0)&gt;0,0,0),1))</f>
        <v>0</v>
      </c>
      <c r="BA1505" s="140" t="str">
        <f>IF(DATOS!BT1463=AW$45,DATOS!C1463,"")</f>
        <v/>
      </c>
    </row>
    <row r="1506" spans="51:53" x14ac:dyDescent="0.25">
      <c r="AY1506" s="139">
        <f t="shared" si="28"/>
        <v>0</v>
      </c>
      <c r="AZ1506" s="139">
        <f>IF(BA1506="",0,IFERROR(IF(VLOOKUP(BA1506,BA$44:BA1505,1,0)&gt;0,0,0),1))</f>
        <v>0</v>
      </c>
      <c r="BA1506" s="140" t="str">
        <f>IF(DATOS!BT1464=AW$45,DATOS!C1464,"")</f>
        <v/>
      </c>
    </row>
    <row r="1507" spans="51:53" x14ac:dyDescent="0.25">
      <c r="AY1507" s="139">
        <f t="shared" si="28"/>
        <v>0</v>
      </c>
      <c r="AZ1507" s="139">
        <f>IF(BA1507="",0,IFERROR(IF(VLOOKUP(BA1507,BA$44:BA1506,1,0)&gt;0,0,0),1))</f>
        <v>0</v>
      </c>
      <c r="BA1507" s="140" t="str">
        <f>IF(DATOS!BT1465=AW$45,DATOS!C1465,"")</f>
        <v/>
      </c>
    </row>
    <row r="1508" spans="51:53" x14ac:dyDescent="0.25">
      <c r="AY1508" s="139">
        <f t="shared" si="28"/>
        <v>0</v>
      </c>
      <c r="AZ1508" s="139">
        <f>IF(BA1508="",0,IFERROR(IF(VLOOKUP(BA1508,BA$44:BA1507,1,0)&gt;0,0,0),1))</f>
        <v>0</v>
      </c>
      <c r="BA1508" s="140" t="str">
        <f>IF(DATOS!BT1466=AW$45,DATOS!C1466,"")</f>
        <v/>
      </c>
    </row>
    <row r="1509" spans="51:53" x14ac:dyDescent="0.25">
      <c r="AY1509" s="139">
        <f t="shared" si="28"/>
        <v>0</v>
      </c>
      <c r="AZ1509" s="139">
        <f>IF(BA1509="",0,IFERROR(IF(VLOOKUP(BA1509,BA$44:BA1508,1,0)&gt;0,0,0),1))</f>
        <v>0</v>
      </c>
      <c r="BA1509" s="140" t="str">
        <f>IF(DATOS!BT1467=AW$45,DATOS!C1467,"")</f>
        <v/>
      </c>
    </row>
    <row r="1510" spans="51:53" x14ac:dyDescent="0.25">
      <c r="AY1510" s="139">
        <f t="shared" si="28"/>
        <v>0</v>
      </c>
      <c r="AZ1510" s="139">
        <f>IF(BA1510="",0,IFERROR(IF(VLOOKUP(BA1510,BA$44:BA1509,1,0)&gt;0,0,0),1))</f>
        <v>0</v>
      </c>
      <c r="BA1510" s="140" t="str">
        <f>IF(DATOS!BT1468=AW$45,DATOS!C1468,"")</f>
        <v/>
      </c>
    </row>
    <row r="1511" spans="51:53" x14ac:dyDescent="0.25">
      <c r="AY1511" s="139">
        <f t="shared" si="28"/>
        <v>0</v>
      </c>
      <c r="AZ1511" s="139">
        <f>IF(BA1511="",0,IFERROR(IF(VLOOKUP(BA1511,BA$44:BA1510,1,0)&gt;0,0,0),1))</f>
        <v>0</v>
      </c>
      <c r="BA1511" s="140" t="str">
        <f>IF(DATOS!BT1469=AW$45,DATOS!C1469,"")</f>
        <v/>
      </c>
    </row>
    <row r="1512" spans="51:53" x14ac:dyDescent="0.25">
      <c r="AY1512" s="139">
        <f t="shared" si="28"/>
        <v>0</v>
      </c>
      <c r="AZ1512" s="139">
        <f>IF(BA1512="",0,IFERROR(IF(VLOOKUP(BA1512,BA$44:BA1511,1,0)&gt;0,0,0),1))</f>
        <v>0</v>
      </c>
      <c r="BA1512" s="140" t="str">
        <f>IF(DATOS!BT1470=AW$45,DATOS!C1470,"")</f>
        <v/>
      </c>
    </row>
    <row r="1513" spans="51:53" x14ac:dyDescent="0.25">
      <c r="AY1513" s="139">
        <f t="shared" si="28"/>
        <v>0</v>
      </c>
      <c r="AZ1513" s="139">
        <f>IF(BA1513="",0,IFERROR(IF(VLOOKUP(BA1513,BA$44:BA1512,1,0)&gt;0,0,0),1))</f>
        <v>0</v>
      </c>
      <c r="BA1513" s="140" t="str">
        <f>IF(DATOS!BT1471=AW$45,DATOS!C1471,"")</f>
        <v/>
      </c>
    </row>
    <row r="1514" spans="51:53" x14ac:dyDescent="0.25">
      <c r="AY1514" s="139">
        <f t="shared" si="28"/>
        <v>0</v>
      </c>
      <c r="AZ1514" s="139">
        <f>IF(BA1514="",0,IFERROR(IF(VLOOKUP(BA1514,BA$44:BA1513,1,0)&gt;0,0,0),1))</f>
        <v>0</v>
      </c>
      <c r="BA1514" s="140" t="str">
        <f>IF(DATOS!BT1472=AW$45,DATOS!C1472,"")</f>
        <v/>
      </c>
    </row>
    <row r="1515" spans="51:53" x14ac:dyDescent="0.25">
      <c r="AY1515" s="139">
        <f t="shared" si="28"/>
        <v>0</v>
      </c>
      <c r="AZ1515" s="139">
        <f>IF(BA1515="",0,IFERROR(IF(VLOOKUP(BA1515,BA$44:BA1514,1,0)&gt;0,0,0),1))</f>
        <v>0</v>
      </c>
      <c r="BA1515" s="140" t="str">
        <f>IF(DATOS!BT1473=AW$45,DATOS!C1473,"")</f>
        <v/>
      </c>
    </row>
    <row r="1516" spans="51:53" x14ac:dyDescent="0.25">
      <c r="AY1516" s="139">
        <f t="shared" ref="AY1516:AY1579" si="29">AY1515+AZ1516</f>
        <v>0</v>
      </c>
      <c r="AZ1516" s="139">
        <f>IF(BA1516="",0,IFERROR(IF(VLOOKUP(BA1516,BA$44:BA1515,1,0)&gt;0,0,0),1))</f>
        <v>0</v>
      </c>
      <c r="BA1516" s="140" t="str">
        <f>IF(DATOS!BT1474=AW$45,DATOS!C1474,"")</f>
        <v/>
      </c>
    </row>
    <row r="1517" spans="51:53" x14ac:dyDescent="0.25">
      <c r="AY1517" s="139">
        <f t="shared" si="29"/>
        <v>0</v>
      </c>
      <c r="AZ1517" s="139">
        <f>IF(BA1517="",0,IFERROR(IF(VLOOKUP(BA1517,BA$44:BA1516,1,0)&gt;0,0,0),1))</f>
        <v>0</v>
      </c>
      <c r="BA1517" s="140" t="str">
        <f>IF(DATOS!BT1475=AW$45,DATOS!C1475,"")</f>
        <v/>
      </c>
    </row>
    <row r="1518" spans="51:53" x14ac:dyDescent="0.25">
      <c r="AY1518" s="139">
        <f t="shared" si="29"/>
        <v>0</v>
      </c>
      <c r="AZ1518" s="139">
        <f>IF(BA1518="",0,IFERROR(IF(VLOOKUP(BA1518,BA$44:BA1517,1,0)&gt;0,0,0),1))</f>
        <v>0</v>
      </c>
      <c r="BA1518" s="140" t="str">
        <f>IF(DATOS!BT1476=AW$45,DATOS!C1476,"")</f>
        <v/>
      </c>
    </row>
    <row r="1519" spans="51:53" x14ac:dyDescent="0.25">
      <c r="AY1519" s="139">
        <f t="shared" si="29"/>
        <v>0</v>
      </c>
      <c r="AZ1519" s="139">
        <f>IF(BA1519="",0,IFERROR(IF(VLOOKUP(BA1519,BA$44:BA1518,1,0)&gt;0,0,0),1))</f>
        <v>0</v>
      </c>
      <c r="BA1519" s="140" t="str">
        <f>IF(DATOS!BT1477=AW$45,DATOS!C1477,"")</f>
        <v/>
      </c>
    </row>
    <row r="1520" spans="51:53" x14ac:dyDescent="0.25">
      <c r="AY1520" s="139">
        <f t="shared" si="29"/>
        <v>0</v>
      </c>
      <c r="AZ1520" s="139">
        <f>IF(BA1520="",0,IFERROR(IF(VLOOKUP(BA1520,BA$44:BA1519,1,0)&gt;0,0,0),1))</f>
        <v>0</v>
      </c>
      <c r="BA1520" s="140" t="str">
        <f>IF(DATOS!BT1478=AW$45,DATOS!C1478,"")</f>
        <v/>
      </c>
    </row>
    <row r="1521" spans="51:53" x14ac:dyDescent="0.25">
      <c r="AY1521" s="139">
        <f t="shared" si="29"/>
        <v>0</v>
      </c>
      <c r="AZ1521" s="139">
        <f>IF(BA1521="",0,IFERROR(IF(VLOOKUP(BA1521,BA$44:BA1520,1,0)&gt;0,0,0),1))</f>
        <v>0</v>
      </c>
      <c r="BA1521" s="140" t="str">
        <f>IF(DATOS!BT1479=AW$45,DATOS!C1479,"")</f>
        <v/>
      </c>
    </row>
    <row r="1522" spans="51:53" x14ac:dyDescent="0.25">
      <c r="AY1522" s="139">
        <f t="shared" si="29"/>
        <v>0</v>
      </c>
      <c r="AZ1522" s="139">
        <f>IF(BA1522="",0,IFERROR(IF(VLOOKUP(BA1522,BA$44:BA1521,1,0)&gt;0,0,0),1))</f>
        <v>0</v>
      </c>
      <c r="BA1522" s="140" t="str">
        <f>IF(DATOS!BT1480=AW$45,DATOS!C1480,"")</f>
        <v/>
      </c>
    </row>
    <row r="1523" spans="51:53" x14ac:dyDescent="0.25">
      <c r="AY1523" s="139">
        <f t="shared" si="29"/>
        <v>0</v>
      </c>
      <c r="AZ1523" s="139">
        <f>IF(BA1523="",0,IFERROR(IF(VLOOKUP(BA1523,BA$44:BA1522,1,0)&gt;0,0,0),1))</f>
        <v>0</v>
      </c>
      <c r="BA1523" s="140" t="str">
        <f>IF(DATOS!BT1481=AW$45,DATOS!C1481,"")</f>
        <v/>
      </c>
    </row>
    <row r="1524" spans="51:53" x14ac:dyDescent="0.25">
      <c r="AY1524" s="139">
        <f t="shared" si="29"/>
        <v>0</v>
      </c>
      <c r="AZ1524" s="139">
        <f>IF(BA1524="",0,IFERROR(IF(VLOOKUP(BA1524,BA$44:BA1523,1,0)&gt;0,0,0),1))</f>
        <v>0</v>
      </c>
      <c r="BA1524" s="140" t="str">
        <f>IF(DATOS!BT1482=AW$45,DATOS!C1482,"")</f>
        <v/>
      </c>
    </row>
    <row r="1525" spans="51:53" x14ac:dyDescent="0.25">
      <c r="AY1525" s="139">
        <f t="shared" si="29"/>
        <v>0</v>
      </c>
      <c r="AZ1525" s="139">
        <f>IF(BA1525="",0,IFERROR(IF(VLOOKUP(BA1525,BA$44:BA1524,1,0)&gt;0,0,0),1))</f>
        <v>0</v>
      </c>
      <c r="BA1525" s="140" t="str">
        <f>IF(DATOS!BT1483=AW$45,DATOS!C1483,"")</f>
        <v/>
      </c>
    </row>
    <row r="1526" spans="51:53" x14ac:dyDescent="0.25">
      <c r="AY1526" s="139">
        <f t="shared" si="29"/>
        <v>0</v>
      </c>
      <c r="AZ1526" s="139">
        <f>IF(BA1526="",0,IFERROR(IF(VLOOKUP(BA1526,BA$44:BA1525,1,0)&gt;0,0,0),1))</f>
        <v>0</v>
      </c>
      <c r="BA1526" s="140" t="str">
        <f>IF(DATOS!BT1484=AW$45,DATOS!C1484,"")</f>
        <v/>
      </c>
    </row>
    <row r="1527" spans="51:53" x14ac:dyDescent="0.25">
      <c r="AY1527" s="139">
        <f t="shared" si="29"/>
        <v>0</v>
      </c>
      <c r="AZ1527" s="139">
        <f>IF(BA1527="",0,IFERROR(IF(VLOOKUP(BA1527,BA$44:BA1526,1,0)&gt;0,0,0),1))</f>
        <v>0</v>
      </c>
      <c r="BA1527" s="140" t="str">
        <f>IF(DATOS!BT1485=AW$45,DATOS!C1485,"")</f>
        <v/>
      </c>
    </row>
    <row r="1528" spans="51:53" x14ac:dyDescent="0.25">
      <c r="AY1528" s="139">
        <f t="shared" si="29"/>
        <v>0</v>
      </c>
      <c r="AZ1528" s="139">
        <f>IF(BA1528="",0,IFERROR(IF(VLOOKUP(BA1528,BA$44:BA1527,1,0)&gt;0,0,0),1))</f>
        <v>0</v>
      </c>
      <c r="BA1528" s="140" t="str">
        <f>IF(DATOS!BT1486=AW$45,DATOS!C1486,"")</f>
        <v/>
      </c>
    </row>
    <row r="1529" spans="51:53" x14ac:dyDescent="0.25">
      <c r="AY1529" s="139">
        <f t="shared" si="29"/>
        <v>0</v>
      </c>
      <c r="AZ1529" s="139">
        <f>IF(BA1529="",0,IFERROR(IF(VLOOKUP(BA1529,BA$44:BA1528,1,0)&gt;0,0,0),1))</f>
        <v>0</v>
      </c>
      <c r="BA1529" s="140" t="str">
        <f>IF(DATOS!BT1487=AW$45,DATOS!C1487,"")</f>
        <v/>
      </c>
    </row>
    <row r="1530" spans="51:53" x14ac:dyDescent="0.25">
      <c r="AY1530" s="139">
        <f t="shared" si="29"/>
        <v>0</v>
      </c>
      <c r="AZ1530" s="139">
        <f>IF(BA1530="",0,IFERROR(IF(VLOOKUP(BA1530,BA$44:BA1529,1,0)&gt;0,0,0),1))</f>
        <v>0</v>
      </c>
      <c r="BA1530" s="140" t="str">
        <f>IF(DATOS!BT1488=AW$45,DATOS!C1488,"")</f>
        <v/>
      </c>
    </row>
    <row r="1531" spans="51:53" x14ac:dyDescent="0.25">
      <c r="AY1531" s="139">
        <f t="shared" si="29"/>
        <v>0</v>
      </c>
      <c r="AZ1531" s="139">
        <f>IF(BA1531="",0,IFERROR(IF(VLOOKUP(BA1531,BA$44:BA1530,1,0)&gt;0,0,0),1))</f>
        <v>0</v>
      </c>
      <c r="BA1531" s="140" t="str">
        <f>IF(DATOS!BT1489=AW$45,DATOS!C1489,"")</f>
        <v/>
      </c>
    </row>
    <row r="1532" spans="51:53" x14ac:dyDescent="0.25">
      <c r="AY1532" s="139">
        <f t="shared" si="29"/>
        <v>0</v>
      </c>
      <c r="AZ1532" s="139">
        <f>IF(BA1532="",0,IFERROR(IF(VLOOKUP(BA1532,BA$44:BA1531,1,0)&gt;0,0,0),1))</f>
        <v>0</v>
      </c>
      <c r="BA1532" s="140" t="str">
        <f>IF(DATOS!BT1490=AW$45,DATOS!C1490,"")</f>
        <v/>
      </c>
    </row>
    <row r="1533" spans="51:53" x14ac:dyDescent="0.25">
      <c r="AY1533" s="139">
        <f t="shared" si="29"/>
        <v>0</v>
      </c>
      <c r="AZ1533" s="139">
        <f>IF(BA1533="",0,IFERROR(IF(VLOOKUP(BA1533,BA$44:BA1532,1,0)&gt;0,0,0),1))</f>
        <v>0</v>
      </c>
      <c r="BA1533" s="140" t="str">
        <f>IF(DATOS!BT1491=AW$45,DATOS!C1491,"")</f>
        <v/>
      </c>
    </row>
    <row r="1534" spans="51:53" x14ac:dyDescent="0.25">
      <c r="AY1534" s="139">
        <f t="shared" si="29"/>
        <v>0</v>
      </c>
      <c r="AZ1534" s="139">
        <f>IF(BA1534="",0,IFERROR(IF(VLOOKUP(BA1534,BA$44:BA1533,1,0)&gt;0,0,0),1))</f>
        <v>0</v>
      </c>
      <c r="BA1534" s="140" t="str">
        <f>IF(DATOS!BT1492=AW$45,DATOS!C1492,"")</f>
        <v/>
      </c>
    </row>
    <row r="1535" spans="51:53" x14ac:dyDescent="0.25">
      <c r="AY1535" s="139">
        <f t="shared" si="29"/>
        <v>0</v>
      </c>
      <c r="AZ1535" s="139">
        <f>IF(BA1535="",0,IFERROR(IF(VLOOKUP(BA1535,BA$44:BA1534,1,0)&gt;0,0,0),1))</f>
        <v>0</v>
      </c>
      <c r="BA1535" s="140" t="str">
        <f>IF(DATOS!BT1493=AW$45,DATOS!C1493,"")</f>
        <v/>
      </c>
    </row>
    <row r="1536" spans="51:53" x14ac:dyDescent="0.25">
      <c r="AY1536" s="139">
        <f t="shared" si="29"/>
        <v>0</v>
      </c>
      <c r="AZ1536" s="139">
        <f>IF(BA1536="",0,IFERROR(IF(VLOOKUP(BA1536,BA$44:BA1535,1,0)&gt;0,0,0),1))</f>
        <v>0</v>
      </c>
      <c r="BA1536" s="140" t="str">
        <f>IF(DATOS!BT1494=AW$45,DATOS!C1494,"")</f>
        <v/>
      </c>
    </row>
    <row r="1537" spans="51:53" x14ac:dyDescent="0.25">
      <c r="AY1537" s="139">
        <f t="shared" si="29"/>
        <v>0</v>
      </c>
      <c r="AZ1537" s="139">
        <f>IF(BA1537="",0,IFERROR(IF(VLOOKUP(BA1537,BA$44:BA1536,1,0)&gt;0,0,0),1))</f>
        <v>0</v>
      </c>
      <c r="BA1537" s="140" t="str">
        <f>IF(DATOS!BT1495=AW$45,DATOS!C1495,"")</f>
        <v/>
      </c>
    </row>
    <row r="1538" spans="51:53" x14ac:dyDescent="0.25">
      <c r="AY1538" s="139">
        <f t="shared" si="29"/>
        <v>0</v>
      </c>
      <c r="AZ1538" s="139">
        <f>IF(BA1538="",0,IFERROR(IF(VLOOKUP(BA1538,BA$44:BA1537,1,0)&gt;0,0,0),1))</f>
        <v>0</v>
      </c>
      <c r="BA1538" s="140" t="str">
        <f>IF(DATOS!BT1496=AW$45,DATOS!C1496,"")</f>
        <v/>
      </c>
    </row>
    <row r="1539" spans="51:53" x14ac:dyDescent="0.25">
      <c r="AY1539" s="139">
        <f t="shared" si="29"/>
        <v>0</v>
      </c>
      <c r="AZ1539" s="139">
        <f>IF(BA1539="",0,IFERROR(IF(VLOOKUP(BA1539,BA$44:BA1538,1,0)&gt;0,0,0),1))</f>
        <v>0</v>
      </c>
      <c r="BA1539" s="140" t="str">
        <f>IF(DATOS!BT1497=AW$45,DATOS!C1497,"")</f>
        <v/>
      </c>
    </row>
    <row r="1540" spans="51:53" x14ac:dyDescent="0.25">
      <c r="AY1540" s="139">
        <f t="shared" si="29"/>
        <v>0</v>
      </c>
      <c r="AZ1540" s="139">
        <f>IF(BA1540="",0,IFERROR(IF(VLOOKUP(BA1540,BA$44:BA1539,1,0)&gt;0,0,0),1))</f>
        <v>0</v>
      </c>
      <c r="BA1540" s="140" t="str">
        <f>IF(DATOS!BT1498=AW$45,DATOS!C1498,"")</f>
        <v/>
      </c>
    </row>
    <row r="1541" spans="51:53" x14ac:dyDescent="0.25">
      <c r="AY1541" s="139">
        <f t="shared" si="29"/>
        <v>0</v>
      </c>
      <c r="AZ1541" s="139">
        <f>IF(BA1541="",0,IFERROR(IF(VLOOKUP(BA1541,BA$44:BA1540,1,0)&gt;0,0,0),1))</f>
        <v>0</v>
      </c>
      <c r="BA1541" s="140" t="str">
        <f>IF(DATOS!BT1499=AW$45,DATOS!C1499,"")</f>
        <v/>
      </c>
    </row>
    <row r="1542" spans="51:53" x14ac:dyDescent="0.25">
      <c r="AY1542" s="139">
        <f t="shared" si="29"/>
        <v>0</v>
      </c>
      <c r="AZ1542" s="139">
        <f>IF(BA1542="",0,IFERROR(IF(VLOOKUP(BA1542,BA$44:BA1541,1,0)&gt;0,0,0),1))</f>
        <v>0</v>
      </c>
      <c r="BA1542" s="140" t="str">
        <f>IF(DATOS!BT1500=AW$45,DATOS!C1500,"")</f>
        <v/>
      </c>
    </row>
    <row r="1543" spans="51:53" x14ac:dyDescent="0.25">
      <c r="AY1543" s="139">
        <f t="shared" si="29"/>
        <v>0</v>
      </c>
      <c r="AZ1543" s="139">
        <f>IF(BA1543="",0,IFERROR(IF(VLOOKUP(BA1543,BA$44:BA1542,1,0)&gt;0,0,0),1))</f>
        <v>0</v>
      </c>
      <c r="BA1543" s="140" t="str">
        <f>IF(DATOS!BT1501=AW$45,DATOS!C1501,"")</f>
        <v/>
      </c>
    </row>
    <row r="1544" spans="51:53" x14ac:dyDescent="0.25">
      <c r="AY1544" s="139">
        <f t="shared" si="29"/>
        <v>0</v>
      </c>
      <c r="AZ1544" s="139">
        <f>IF(BA1544="",0,IFERROR(IF(VLOOKUP(BA1544,BA$44:BA1543,1,0)&gt;0,0,0),1))</f>
        <v>0</v>
      </c>
      <c r="BA1544" s="140" t="str">
        <f>IF(DATOS!BT1502=AW$45,DATOS!C1502,"")</f>
        <v/>
      </c>
    </row>
    <row r="1545" spans="51:53" x14ac:dyDescent="0.25">
      <c r="AY1545" s="139">
        <f t="shared" si="29"/>
        <v>0</v>
      </c>
      <c r="AZ1545" s="139">
        <f>IF(BA1545="",0,IFERROR(IF(VLOOKUP(BA1545,BA$44:BA1544,1,0)&gt;0,0,0),1))</f>
        <v>0</v>
      </c>
      <c r="BA1545" s="140" t="str">
        <f>IF(DATOS!BT1503=AW$45,DATOS!C1503,"")</f>
        <v/>
      </c>
    </row>
    <row r="1546" spans="51:53" x14ac:dyDescent="0.25">
      <c r="AY1546" s="139">
        <f t="shared" si="29"/>
        <v>0</v>
      </c>
      <c r="AZ1546" s="139">
        <f>IF(BA1546="",0,IFERROR(IF(VLOOKUP(BA1546,BA$44:BA1545,1,0)&gt;0,0,0),1))</f>
        <v>0</v>
      </c>
      <c r="BA1546" s="140" t="str">
        <f>IF(DATOS!BT1504=AW$45,DATOS!C1504,"")</f>
        <v/>
      </c>
    </row>
    <row r="1547" spans="51:53" x14ac:dyDescent="0.25">
      <c r="AY1547" s="139">
        <f t="shared" si="29"/>
        <v>0</v>
      </c>
      <c r="AZ1547" s="139">
        <f>IF(BA1547="",0,IFERROR(IF(VLOOKUP(BA1547,BA$44:BA1546,1,0)&gt;0,0,0),1))</f>
        <v>0</v>
      </c>
      <c r="BA1547" s="140" t="str">
        <f>IF(DATOS!BT1505=AW$45,DATOS!C1505,"")</f>
        <v/>
      </c>
    </row>
    <row r="1548" spans="51:53" x14ac:dyDescent="0.25">
      <c r="AY1548" s="139">
        <f t="shared" si="29"/>
        <v>0</v>
      </c>
      <c r="AZ1548" s="139">
        <f>IF(BA1548="",0,IFERROR(IF(VLOOKUP(BA1548,BA$44:BA1547,1,0)&gt;0,0,0),1))</f>
        <v>0</v>
      </c>
      <c r="BA1548" s="140" t="str">
        <f>IF(DATOS!BT1506=AW$45,DATOS!C1506,"")</f>
        <v/>
      </c>
    </row>
    <row r="1549" spans="51:53" x14ac:dyDescent="0.25">
      <c r="AY1549" s="139">
        <f t="shared" si="29"/>
        <v>0</v>
      </c>
      <c r="AZ1549" s="139">
        <f>IF(BA1549="",0,IFERROR(IF(VLOOKUP(BA1549,BA$44:BA1548,1,0)&gt;0,0,0),1))</f>
        <v>0</v>
      </c>
      <c r="BA1549" s="140" t="str">
        <f>IF(DATOS!BT1507=AW$45,DATOS!C1507,"")</f>
        <v/>
      </c>
    </row>
    <row r="1550" spans="51:53" x14ac:dyDescent="0.25">
      <c r="AY1550" s="139">
        <f t="shared" si="29"/>
        <v>0</v>
      </c>
      <c r="AZ1550" s="139">
        <f>IF(BA1550="",0,IFERROR(IF(VLOOKUP(BA1550,BA$44:BA1549,1,0)&gt;0,0,0),1))</f>
        <v>0</v>
      </c>
      <c r="BA1550" s="140" t="str">
        <f>IF(DATOS!BT1508=AW$45,DATOS!C1508,"")</f>
        <v/>
      </c>
    </row>
    <row r="1551" spans="51:53" x14ac:dyDescent="0.25">
      <c r="AY1551" s="139">
        <f t="shared" si="29"/>
        <v>0</v>
      </c>
      <c r="AZ1551" s="139">
        <f>IF(BA1551="",0,IFERROR(IF(VLOOKUP(BA1551,BA$44:BA1550,1,0)&gt;0,0,0),1))</f>
        <v>0</v>
      </c>
      <c r="BA1551" s="140" t="str">
        <f>IF(DATOS!BT1509=AW$45,DATOS!C1509,"")</f>
        <v/>
      </c>
    </row>
    <row r="1552" spans="51:53" x14ac:dyDescent="0.25">
      <c r="AY1552" s="139">
        <f t="shared" si="29"/>
        <v>0</v>
      </c>
      <c r="AZ1552" s="139">
        <f>IF(BA1552="",0,IFERROR(IF(VLOOKUP(BA1552,BA$44:BA1551,1,0)&gt;0,0,0),1))</f>
        <v>0</v>
      </c>
      <c r="BA1552" s="140" t="str">
        <f>IF(DATOS!BT1510=AW$45,DATOS!C1510,"")</f>
        <v/>
      </c>
    </row>
    <row r="1553" spans="51:53" x14ac:dyDescent="0.25">
      <c r="AY1553" s="139">
        <f t="shared" si="29"/>
        <v>0</v>
      </c>
      <c r="AZ1553" s="139">
        <f>IF(BA1553="",0,IFERROR(IF(VLOOKUP(BA1553,BA$44:BA1552,1,0)&gt;0,0,0),1))</f>
        <v>0</v>
      </c>
      <c r="BA1553" s="140" t="str">
        <f>IF(DATOS!BT1511=AW$45,DATOS!C1511,"")</f>
        <v/>
      </c>
    </row>
    <row r="1554" spans="51:53" x14ac:dyDescent="0.25">
      <c r="AY1554" s="139">
        <f t="shared" si="29"/>
        <v>0</v>
      </c>
      <c r="AZ1554" s="139">
        <f>IF(BA1554="",0,IFERROR(IF(VLOOKUP(BA1554,BA$44:BA1553,1,0)&gt;0,0,0),1))</f>
        <v>0</v>
      </c>
      <c r="BA1554" s="140" t="str">
        <f>IF(DATOS!BT1512=AW$45,DATOS!C1512,"")</f>
        <v/>
      </c>
    </row>
    <row r="1555" spans="51:53" x14ac:dyDescent="0.25">
      <c r="AY1555" s="139">
        <f t="shared" si="29"/>
        <v>0</v>
      </c>
      <c r="AZ1555" s="139">
        <f>IF(BA1555="",0,IFERROR(IF(VLOOKUP(BA1555,BA$44:BA1554,1,0)&gt;0,0,0),1))</f>
        <v>0</v>
      </c>
      <c r="BA1555" s="140" t="str">
        <f>IF(DATOS!BT1513=AW$45,DATOS!C1513,"")</f>
        <v/>
      </c>
    </row>
    <row r="1556" spans="51:53" x14ac:dyDescent="0.25">
      <c r="AY1556" s="139">
        <f t="shared" si="29"/>
        <v>0</v>
      </c>
      <c r="AZ1556" s="139">
        <f>IF(BA1556="",0,IFERROR(IF(VLOOKUP(BA1556,BA$44:BA1555,1,0)&gt;0,0,0),1))</f>
        <v>0</v>
      </c>
      <c r="BA1556" s="140" t="str">
        <f>IF(DATOS!BT1514=AW$45,DATOS!C1514,"")</f>
        <v/>
      </c>
    </row>
    <row r="1557" spans="51:53" x14ac:dyDescent="0.25">
      <c r="AY1557" s="139">
        <f t="shared" si="29"/>
        <v>0</v>
      </c>
      <c r="AZ1557" s="139">
        <f>IF(BA1557="",0,IFERROR(IF(VLOOKUP(BA1557,BA$44:BA1556,1,0)&gt;0,0,0),1))</f>
        <v>0</v>
      </c>
      <c r="BA1557" s="140" t="str">
        <f>IF(DATOS!BT1515=AW$45,DATOS!C1515,"")</f>
        <v/>
      </c>
    </row>
    <row r="1558" spans="51:53" x14ac:dyDescent="0.25">
      <c r="AY1558" s="139">
        <f t="shared" si="29"/>
        <v>0</v>
      </c>
      <c r="AZ1558" s="139">
        <f>IF(BA1558="",0,IFERROR(IF(VLOOKUP(BA1558,BA$44:BA1557,1,0)&gt;0,0,0),1))</f>
        <v>0</v>
      </c>
      <c r="BA1558" s="140" t="str">
        <f>IF(DATOS!BT1516=AW$45,DATOS!C1516,"")</f>
        <v/>
      </c>
    </row>
    <row r="1559" spans="51:53" x14ac:dyDescent="0.25">
      <c r="AY1559" s="139">
        <f t="shared" si="29"/>
        <v>0</v>
      </c>
      <c r="AZ1559" s="139">
        <f>IF(BA1559="",0,IFERROR(IF(VLOOKUP(BA1559,BA$44:BA1558,1,0)&gt;0,0,0),1))</f>
        <v>0</v>
      </c>
      <c r="BA1559" s="140" t="str">
        <f>IF(DATOS!BT1517=AW$45,DATOS!C1517,"")</f>
        <v/>
      </c>
    </row>
    <row r="1560" spans="51:53" x14ac:dyDescent="0.25">
      <c r="AY1560" s="139">
        <f t="shared" si="29"/>
        <v>0</v>
      </c>
      <c r="AZ1560" s="139">
        <f>IF(BA1560="",0,IFERROR(IF(VLOOKUP(BA1560,BA$44:BA1559,1,0)&gt;0,0,0),1))</f>
        <v>0</v>
      </c>
      <c r="BA1560" s="140" t="str">
        <f>IF(DATOS!BT1518=AW$45,DATOS!C1518,"")</f>
        <v/>
      </c>
    </row>
    <row r="1561" spans="51:53" x14ac:dyDescent="0.25">
      <c r="AY1561" s="139">
        <f t="shared" si="29"/>
        <v>0</v>
      </c>
      <c r="AZ1561" s="139">
        <f>IF(BA1561="",0,IFERROR(IF(VLOOKUP(BA1561,BA$44:BA1560,1,0)&gt;0,0,0),1))</f>
        <v>0</v>
      </c>
      <c r="BA1561" s="140" t="str">
        <f>IF(DATOS!BT1519=AW$45,DATOS!C1519,"")</f>
        <v/>
      </c>
    </row>
    <row r="1562" spans="51:53" x14ac:dyDescent="0.25">
      <c r="AY1562" s="139">
        <f t="shared" si="29"/>
        <v>0</v>
      </c>
      <c r="AZ1562" s="139">
        <f>IF(BA1562="",0,IFERROR(IF(VLOOKUP(BA1562,BA$44:BA1561,1,0)&gt;0,0,0),1))</f>
        <v>0</v>
      </c>
      <c r="BA1562" s="140" t="str">
        <f>IF(DATOS!BT1520=AW$45,DATOS!C1520,"")</f>
        <v/>
      </c>
    </row>
    <row r="1563" spans="51:53" x14ac:dyDescent="0.25">
      <c r="AY1563" s="139">
        <f t="shared" si="29"/>
        <v>0</v>
      </c>
      <c r="AZ1563" s="139">
        <f>IF(BA1563="",0,IFERROR(IF(VLOOKUP(BA1563,BA$44:BA1562,1,0)&gt;0,0,0),1))</f>
        <v>0</v>
      </c>
      <c r="BA1563" s="140" t="str">
        <f>IF(DATOS!BT1521=AW$45,DATOS!C1521,"")</f>
        <v/>
      </c>
    </row>
    <row r="1564" spans="51:53" x14ac:dyDescent="0.25">
      <c r="AY1564" s="139">
        <f t="shared" si="29"/>
        <v>0</v>
      </c>
      <c r="AZ1564" s="139">
        <f>IF(BA1564="",0,IFERROR(IF(VLOOKUP(BA1564,BA$44:BA1563,1,0)&gt;0,0,0),1))</f>
        <v>0</v>
      </c>
      <c r="BA1564" s="140" t="str">
        <f>IF(DATOS!BT1522=AW$45,DATOS!C1522,"")</f>
        <v/>
      </c>
    </row>
    <row r="1565" spans="51:53" x14ac:dyDescent="0.25">
      <c r="AY1565" s="139">
        <f t="shared" si="29"/>
        <v>0</v>
      </c>
      <c r="AZ1565" s="139">
        <f>IF(BA1565="",0,IFERROR(IF(VLOOKUP(BA1565,BA$44:BA1564,1,0)&gt;0,0,0),1))</f>
        <v>0</v>
      </c>
      <c r="BA1565" s="140" t="str">
        <f>IF(DATOS!BT1523=AW$45,DATOS!C1523,"")</f>
        <v/>
      </c>
    </row>
    <row r="1566" spans="51:53" x14ac:dyDescent="0.25">
      <c r="AY1566" s="139">
        <f t="shared" si="29"/>
        <v>0</v>
      </c>
      <c r="AZ1566" s="139">
        <f>IF(BA1566="",0,IFERROR(IF(VLOOKUP(BA1566,BA$44:BA1565,1,0)&gt;0,0,0),1))</f>
        <v>0</v>
      </c>
      <c r="BA1566" s="140" t="str">
        <f>IF(DATOS!BT1524=AW$45,DATOS!C1524,"")</f>
        <v/>
      </c>
    </row>
    <row r="1567" spans="51:53" x14ac:dyDescent="0.25">
      <c r="AY1567" s="139">
        <f t="shared" si="29"/>
        <v>0</v>
      </c>
      <c r="AZ1567" s="139">
        <f>IF(BA1567="",0,IFERROR(IF(VLOOKUP(BA1567,BA$44:BA1566,1,0)&gt;0,0,0),1))</f>
        <v>0</v>
      </c>
      <c r="BA1567" s="140" t="str">
        <f>IF(DATOS!BT1525=AW$45,DATOS!C1525,"")</f>
        <v/>
      </c>
    </row>
    <row r="1568" spans="51:53" x14ac:dyDescent="0.25">
      <c r="AY1568" s="139">
        <f t="shared" si="29"/>
        <v>0</v>
      </c>
      <c r="AZ1568" s="139">
        <f>IF(BA1568="",0,IFERROR(IF(VLOOKUP(BA1568,BA$44:BA1567,1,0)&gt;0,0,0),1))</f>
        <v>0</v>
      </c>
      <c r="BA1568" s="140" t="str">
        <f>IF(DATOS!BT1526=AW$45,DATOS!C1526,"")</f>
        <v/>
      </c>
    </row>
    <row r="1569" spans="51:53" x14ac:dyDescent="0.25">
      <c r="AY1569" s="139">
        <f t="shared" si="29"/>
        <v>0</v>
      </c>
      <c r="AZ1569" s="139">
        <f>IF(BA1569="",0,IFERROR(IF(VLOOKUP(BA1569,BA$44:BA1568,1,0)&gt;0,0,0),1))</f>
        <v>0</v>
      </c>
      <c r="BA1569" s="140" t="str">
        <f>IF(DATOS!BT1527=AW$45,DATOS!C1527,"")</f>
        <v/>
      </c>
    </row>
    <row r="1570" spans="51:53" x14ac:dyDescent="0.25">
      <c r="AY1570" s="139">
        <f t="shared" si="29"/>
        <v>0</v>
      </c>
      <c r="AZ1570" s="139">
        <f>IF(BA1570="",0,IFERROR(IF(VLOOKUP(BA1570,BA$44:BA1569,1,0)&gt;0,0,0),1))</f>
        <v>0</v>
      </c>
      <c r="BA1570" s="140" t="str">
        <f>IF(DATOS!BT1528=AW$45,DATOS!C1528,"")</f>
        <v/>
      </c>
    </row>
    <row r="1571" spans="51:53" x14ac:dyDescent="0.25">
      <c r="AY1571" s="139">
        <f t="shared" si="29"/>
        <v>0</v>
      </c>
      <c r="AZ1571" s="139">
        <f>IF(BA1571="",0,IFERROR(IF(VLOOKUP(BA1571,BA$44:BA1570,1,0)&gt;0,0,0),1))</f>
        <v>0</v>
      </c>
      <c r="BA1571" s="140" t="str">
        <f>IF(DATOS!BT1529=AW$45,DATOS!C1529,"")</f>
        <v/>
      </c>
    </row>
    <row r="1572" spans="51:53" x14ac:dyDescent="0.25">
      <c r="AY1572" s="139">
        <f t="shared" si="29"/>
        <v>0</v>
      </c>
      <c r="AZ1572" s="139">
        <f>IF(BA1572="",0,IFERROR(IF(VLOOKUP(BA1572,BA$44:BA1571,1,0)&gt;0,0,0),1))</f>
        <v>0</v>
      </c>
      <c r="BA1572" s="140" t="str">
        <f>IF(DATOS!BT1530=AW$45,DATOS!C1530,"")</f>
        <v/>
      </c>
    </row>
    <row r="1573" spans="51:53" x14ac:dyDescent="0.25">
      <c r="AY1573" s="139">
        <f t="shared" si="29"/>
        <v>0</v>
      </c>
      <c r="AZ1573" s="139">
        <f>IF(BA1573="",0,IFERROR(IF(VLOOKUP(BA1573,BA$44:BA1572,1,0)&gt;0,0,0),1))</f>
        <v>0</v>
      </c>
      <c r="BA1573" s="140" t="str">
        <f>IF(DATOS!BT1531=AW$45,DATOS!C1531,"")</f>
        <v/>
      </c>
    </row>
    <row r="1574" spans="51:53" x14ac:dyDescent="0.25">
      <c r="AY1574" s="139">
        <f t="shared" si="29"/>
        <v>0</v>
      </c>
      <c r="AZ1574" s="139">
        <f>IF(BA1574="",0,IFERROR(IF(VLOOKUP(BA1574,BA$44:BA1573,1,0)&gt;0,0,0),1))</f>
        <v>0</v>
      </c>
      <c r="BA1574" s="140" t="str">
        <f>IF(DATOS!BT1532=AW$45,DATOS!C1532,"")</f>
        <v/>
      </c>
    </row>
    <row r="1575" spans="51:53" x14ac:dyDescent="0.25">
      <c r="AY1575" s="139">
        <f t="shared" si="29"/>
        <v>0</v>
      </c>
      <c r="AZ1575" s="139">
        <f>IF(BA1575="",0,IFERROR(IF(VLOOKUP(BA1575,BA$44:BA1574,1,0)&gt;0,0,0),1))</f>
        <v>0</v>
      </c>
      <c r="BA1575" s="140" t="str">
        <f>IF(DATOS!BT1533=AW$45,DATOS!C1533,"")</f>
        <v/>
      </c>
    </row>
    <row r="1576" spans="51:53" x14ac:dyDescent="0.25">
      <c r="AY1576" s="139">
        <f t="shared" si="29"/>
        <v>0</v>
      </c>
      <c r="AZ1576" s="139">
        <f>IF(BA1576="",0,IFERROR(IF(VLOOKUP(BA1576,BA$44:BA1575,1,0)&gt;0,0,0),1))</f>
        <v>0</v>
      </c>
      <c r="BA1576" s="140" t="str">
        <f>IF(DATOS!BT1534=AW$45,DATOS!C1534,"")</f>
        <v/>
      </c>
    </row>
    <row r="1577" spans="51:53" x14ac:dyDescent="0.25">
      <c r="AY1577" s="139">
        <f t="shared" si="29"/>
        <v>0</v>
      </c>
      <c r="AZ1577" s="139">
        <f>IF(BA1577="",0,IFERROR(IF(VLOOKUP(BA1577,BA$44:BA1576,1,0)&gt;0,0,0),1))</f>
        <v>0</v>
      </c>
      <c r="BA1577" s="140" t="str">
        <f>IF(DATOS!BT1535=AW$45,DATOS!C1535,"")</f>
        <v/>
      </c>
    </row>
    <row r="1578" spans="51:53" x14ac:dyDescent="0.25">
      <c r="AY1578" s="139">
        <f t="shared" si="29"/>
        <v>0</v>
      </c>
      <c r="AZ1578" s="139">
        <f>IF(BA1578="",0,IFERROR(IF(VLOOKUP(BA1578,BA$44:BA1577,1,0)&gt;0,0,0),1))</f>
        <v>0</v>
      </c>
      <c r="BA1578" s="140" t="str">
        <f>IF(DATOS!BT1536=AW$45,DATOS!C1536,"")</f>
        <v/>
      </c>
    </row>
    <row r="1579" spans="51:53" x14ac:dyDescent="0.25">
      <c r="AY1579" s="139">
        <f t="shared" si="29"/>
        <v>0</v>
      </c>
      <c r="AZ1579" s="139">
        <f>IF(BA1579="",0,IFERROR(IF(VLOOKUP(BA1579,BA$44:BA1578,1,0)&gt;0,0,0),1))</f>
        <v>0</v>
      </c>
      <c r="BA1579" s="140" t="str">
        <f>IF(DATOS!BT1537=AW$45,DATOS!C1537,"")</f>
        <v/>
      </c>
    </row>
    <row r="1580" spans="51:53" x14ac:dyDescent="0.25">
      <c r="AY1580" s="139">
        <f t="shared" ref="AY1580:AY1643" si="30">AY1579+AZ1580</f>
        <v>0</v>
      </c>
      <c r="AZ1580" s="139">
        <f>IF(BA1580="",0,IFERROR(IF(VLOOKUP(BA1580,BA$44:BA1579,1,0)&gt;0,0,0),1))</f>
        <v>0</v>
      </c>
      <c r="BA1580" s="140" t="str">
        <f>IF(DATOS!BT1538=AW$45,DATOS!C1538,"")</f>
        <v/>
      </c>
    </row>
    <row r="1581" spans="51:53" x14ac:dyDescent="0.25">
      <c r="AY1581" s="139">
        <f t="shared" si="30"/>
        <v>0</v>
      </c>
      <c r="AZ1581" s="139">
        <f>IF(BA1581="",0,IFERROR(IF(VLOOKUP(BA1581,BA$44:BA1580,1,0)&gt;0,0,0),1))</f>
        <v>0</v>
      </c>
      <c r="BA1581" s="140" t="str">
        <f>IF(DATOS!BT1539=AW$45,DATOS!C1539,"")</f>
        <v/>
      </c>
    </row>
    <row r="1582" spans="51:53" x14ac:dyDescent="0.25">
      <c r="AY1582" s="139">
        <f t="shared" si="30"/>
        <v>0</v>
      </c>
      <c r="AZ1582" s="139">
        <f>IF(BA1582="",0,IFERROR(IF(VLOOKUP(BA1582,BA$44:BA1581,1,0)&gt;0,0,0),1))</f>
        <v>0</v>
      </c>
      <c r="BA1582" s="140" t="str">
        <f>IF(DATOS!BT1540=AW$45,DATOS!C1540,"")</f>
        <v/>
      </c>
    </row>
    <row r="1583" spans="51:53" x14ac:dyDescent="0.25">
      <c r="AY1583" s="139">
        <f t="shared" si="30"/>
        <v>0</v>
      </c>
      <c r="AZ1583" s="139">
        <f>IF(BA1583="",0,IFERROR(IF(VLOOKUP(BA1583,BA$44:BA1582,1,0)&gt;0,0,0),1))</f>
        <v>0</v>
      </c>
      <c r="BA1583" s="140" t="str">
        <f>IF(DATOS!BT1541=AW$45,DATOS!C1541,"")</f>
        <v/>
      </c>
    </row>
    <row r="1584" spans="51:53" x14ac:dyDescent="0.25">
      <c r="AY1584" s="139">
        <f t="shared" si="30"/>
        <v>0</v>
      </c>
      <c r="AZ1584" s="139">
        <f>IF(BA1584="",0,IFERROR(IF(VLOOKUP(BA1584,BA$44:BA1583,1,0)&gt;0,0,0),1))</f>
        <v>0</v>
      </c>
      <c r="BA1584" s="140" t="str">
        <f>IF(DATOS!BT1542=AW$45,DATOS!C1542,"")</f>
        <v/>
      </c>
    </row>
    <row r="1585" spans="51:53" x14ac:dyDescent="0.25">
      <c r="AY1585" s="139">
        <f t="shared" si="30"/>
        <v>0</v>
      </c>
      <c r="AZ1585" s="139">
        <f>IF(BA1585="",0,IFERROR(IF(VLOOKUP(BA1585,BA$44:BA1584,1,0)&gt;0,0,0),1))</f>
        <v>0</v>
      </c>
      <c r="BA1585" s="140" t="str">
        <f>IF(DATOS!BT1543=AW$45,DATOS!C1543,"")</f>
        <v/>
      </c>
    </row>
    <row r="1586" spans="51:53" x14ac:dyDescent="0.25">
      <c r="AY1586" s="139">
        <f t="shared" si="30"/>
        <v>0</v>
      </c>
      <c r="AZ1586" s="139">
        <f>IF(BA1586="",0,IFERROR(IF(VLOOKUP(BA1586,BA$44:BA1585,1,0)&gt;0,0,0),1))</f>
        <v>0</v>
      </c>
      <c r="BA1586" s="140" t="str">
        <f>IF(DATOS!BT1544=AW$45,DATOS!C1544,"")</f>
        <v/>
      </c>
    </row>
    <row r="1587" spans="51:53" x14ac:dyDescent="0.25">
      <c r="AY1587" s="139">
        <f t="shared" si="30"/>
        <v>0</v>
      </c>
      <c r="AZ1587" s="139">
        <f>IF(BA1587="",0,IFERROR(IF(VLOOKUP(BA1587,BA$44:BA1586,1,0)&gt;0,0,0),1))</f>
        <v>0</v>
      </c>
      <c r="BA1587" s="140" t="str">
        <f>IF(DATOS!BT1545=AW$45,DATOS!C1545,"")</f>
        <v/>
      </c>
    </row>
    <row r="1588" spans="51:53" x14ac:dyDescent="0.25">
      <c r="AY1588" s="139">
        <f t="shared" si="30"/>
        <v>0</v>
      </c>
      <c r="AZ1588" s="139">
        <f>IF(BA1588="",0,IFERROR(IF(VLOOKUP(BA1588,BA$44:BA1587,1,0)&gt;0,0,0),1))</f>
        <v>0</v>
      </c>
      <c r="BA1588" s="140" t="str">
        <f>IF(DATOS!BT1546=AW$45,DATOS!C1546,"")</f>
        <v/>
      </c>
    </row>
    <row r="1589" spans="51:53" x14ac:dyDescent="0.25">
      <c r="AY1589" s="139">
        <f t="shared" si="30"/>
        <v>0</v>
      </c>
      <c r="AZ1589" s="139">
        <f>IF(BA1589="",0,IFERROR(IF(VLOOKUP(BA1589,BA$44:BA1588,1,0)&gt;0,0,0),1))</f>
        <v>0</v>
      </c>
      <c r="BA1589" s="140" t="str">
        <f>IF(DATOS!BT1547=AW$45,DATOS!C1547,"")</f>
        <v/>
      </c>
    </row>
    <row r="1590" spans="51:53" x14ac:dyDescent="0.25">
      <c r="AY1590" s="139">
        <f t="shared" si="30"/>
        <v>0</v>
      </c>
      <c r="AZ1590" s="139">
        <f>IF(BA1590="",0,IFERROR(IF(VLOOKUP(BA1590,BA$44:BA1589,1,0)&gt;0,0,0),1))</f>
        <v>0</v>
      </c>
      <c r="BA1590" s="140" t="str">
        <f>IF(DATOS!BT1548=AW$45,DATOS!C1548,"")</f>
        <v/>
      </c>
    </row>
    <row r="1591" spans="51:53" x14ac:dyDescent="0.25">
      <c r="AY1591" s="139">
        <f t="shared" si="30"/>
        <v>0</v>
      </c>
      <c r="AZ1591" s="139">
        <f>IF(BA1591="",0,IFERROR(IF(VLOOKUP(BA1591,BA$44:BA1590,1,0)&gt;0,0,0),1))</f>
        <v>0</v>
      </c>
      <c r="BA1591" s="140" t="str">
        <f>IF(DATOS!BT1549=AW$45,DATOS!C1549,"")</f>
        <v/>
      </c>
    </row>
    <row r="1592" spans="51:53" x14ac:dyDescent="0.25">
      <c r="AY1592" s="139">
        <f t="shared" si="30"/>
        <v>0</v>
      </c>
      <c r="AZ1592" s="139">
        <f>IF(BA1592="",0,IFERROR(IF(VLOOKUP(BA1592,BA$44:BA1591,1,0)&gt;0,0,0),1))</f>
        <v>0</v>
      </c>
      <c r="BA1592" s="140" t="str">
        <f>IF(DATOS!BT1550=AW$45,DATOS!C1550,"")</f>
        <v/>
      </c>
    </row>
    <row r="1593" spans="51:53" x14ac:dyDescent="0.25">
      <c r="AY1593" s="139">
        <f t="shared" si="30"/>
        <v>0</v>
      </c>
      <c r="AZ1593" s="139">
        <f>IF(BA1593="",0,IFERROR(IF(VLOOKUP(BA1593,BA$44:BA1592,1,0)&gt;0,0,0),1))</f>
        <v>0</v>
      </c>
      <c r="BA1593" s="140" t="str">
        <f>IF(DATOS!BT1551=AW$45,DATOS!C1551,"")</f>
        <v/>
      </c>
    </row>
    <row r="1594" spans="51:53" x14ac:dyDescent="0.25">
      <c r="AY1594" s="139">
        <f t="shared" si="30"/>
        <v>0</v>
      </c>
      <c r="AZ1594" s="139">
        <f>IF(BA1594="",0,IFERROR(IF(VLOOKUP(BA1594,BA$44:BA1593,1,0)&gt;0,0,0),1))</f>
        <v>0</v>
      </c>
      <c r="BA1594" s="140" t="str">
        <f>IF(DATOS!BT1552=AW$45,DATOS!C1552,"")</f>
        <v/>
      </c>
    </row>
    <row r="1595" spans="51:53" x14ac:dyDescent="0.25">
      <c r="AY1595" s="139">
        <f t="shared" si="30"/>
        <v>0</v>
      </c>
      <c r="AZ1595" s="139">
        <f>IF(BA1595="",0,IFERROR(IF(VLOOKUP(BA1595,BA$44:BA1594,1,0)&gt;0,0,0),1))</f>
        <v>0</v>
      </c>
      <c r="BA1595" s="140" t="str">
        <f>IF(DATOS!BT1553=AW$45,DATOS!C1553,"")</f>
        <v/>
      </c>
    </row>
    <row r="1596" spans="51:53" x14ac:dyDescent="0.25">
      <c r="AY1596" s="139">
        <f t="shared" si="30"/>
        <v>0</v>
      </c>
      <c r="AZ1596" s="139">
        <f>IF(BA1596="",0,IFERROR(IF(VLOOKUP(BA1596,BA$44:BA1595,1,0)&gt;0,0,0),1))</f>
        <v>0</v>
      </c>
      <c r="BA1596" s="140" t="str">
        <f>IF(DATOS!BT1554=AW$45,DATOS!C1554,"")</f>
        <v/>
      </c>
    </row>
    <row r="1597" spans="51:53" x14ac:dyDescent="0.25">
      <c r="AY1597" s="139">
        <f t="shared" si="30"/>
        <v>0</v>
      </c>
      <c r="AZ1597" s="139">
        <f>IF(BA1597="",0,IFERROR(IF(VLOOKUP(BA1597,BA$44:BA1596,1,0)&gt;0,0,0),1))</f>
        <v>0</v>
      </c>
      <c r="BA1597" s="140" t="str">
        <f>IF(DATOS!BT1555=AW$45,DATOS!C1555,"")</f>
        <v/>
      </c>
    </row>
    <row r="1598" spans="51:53" x14ac:dyDescent="0.25">
      <c r="AY1598" s="139">
        <f t="shared" si="30"/>
        <v>0</v>
      </c>
      <c r="AZ1598" s="139">
        <f>IF(BA1598="",0,IFERROR(IF(VLOOKUP(BA1598,BA$44:BA1597,1,0)&gt;0,0,0),1))</f>
        <v>0</v>
      </c>
      <c r="BA1598" s="140" t="str">
        <f>IF(DATOS!BT1556=AW$45,DATOS!C1556,"")</f>
        <v/>
      </c>
    </row>
    <row r="1599" spans="51:53" x14ac:dyDescent="0.25">
      <c r="AY1599" s="139">
        <f t="shared" si="30"/>
        <v>0</v>
      </c>
      <c r="AZ1599" s="139">
        <f>IF(BA1599="",0,IFERROR(IF(VLOOKUP(BA1599,BA$44:BA1598,1,0)&gt;0,0,0),1))</f>
        <v>0</v>
      </c>
      <c r="BA1599" s="140" t="str">
        <f>IF(DATOS!BT1557=AW$45,DATOS!C1557,"")</f>
        <v/>
      </c>
    </row>
    <row r="1600" spans="51:53" x14ac:dyDescent="0.25">
      <c r="AY1600" s="139">
        <f t="shared" si="30"/>
        <v>0</v>
      </c>
      <c r="AZ1600" s="139">
        <f>IF(BA1600="",0,IFERROR(IF(VLOOKUP(BA1600,BA$44:BA1599,1,0)&gt;0,0,0),1))</f>
        <v>0</v>
      </c>
      <c r="BA1600" s="140" t="str">
        <f>IF(DATOS!BT1558=AW$45,DATOS!C1558,"")</f>
        <v/>
      </c>
    </row>
    <row r="1601" spans="51:53" x14ac:dyDescent="0.25">
      <c r="AY1601" s="139">
        <f t="shared" si="30"/>
        <v>0</v>
      </c>
      <c r="AZ1601" s="139">
        <f>IF(BA1601="",0,IFERROR(IF(VLOOKUP(BA1601,BA$44:BA1600,1,0)&gt;0,0,0),1))</f>
        <v>0</v>
      </c>
      <c r="BA1601" s="140" t="str">
        <f>IF(DATOS!BT1559=AW$45,DATOS!C1559,"")</f>
        <v/>
      </c>
    </row>
    <row r="1602" spans="51:53" x14ac:dyDescent="0.25">
      <c r="AY1602" s="139">
        <f t="shared" si="30"/>
        <v>0</v>
      </c>
      <c r="AZ1602" s="139">
        <f>IF(BA1602="",0,IFERROR(IF(VLOOKUP(BA1602,BA$44:BA1601,1,0)&gt;0,0,0),1))</f>
        <v>0</v>
      </c>
      <c r="BA1602" s="140" t="str">
        <f>IF(DATOS!BT1560=AW$45,DATOS!C1560,"")</f>
        <v/>
      </c>
    </row>
    <row r="1603" spans="51:53" x14ac:dyDescent="0.25">
      <c r="AY1603" s="139">
        <f t="shared" si="30"/>
        <v>0</v>
      </c>
      <c r="AZ1603" s="139">
        <f>IF(BA1603="",0,IFERROR(IF(VLOOKUP(BA1603,BA$44:BA1602,1,0)&gt;0,0,0),1))</f>
        <v>0</v>
      </c>
      <c r="BA1603" s="140" t="str">
        <f>IF(DATOS!BT1561=AW$45,DATOS!C1561,"")</f>
        <v/>
      </c>
    </row>
    <row r="1604" spans="51:53" x14ac:dyDescent="0.25">
      <c r="AY1604" s="139">
        <f t="shared" si="30"/>
        <v>0</v>
      </c>
      <c r="AZ1604" s="139">
        <f>IF(BA1604="",0,IFERROR(IF(VLOOKUP(BA1604,BA$44:BA1603,1,0)&gt;0,0,0),1))</f>
        <v>0</v>
      </c>
      <c r="BA1604" s="140" t="str">
        <f>IF(DATOS!BT1562=AW$45,DATOS!C1562,"")</f>
        <v/>
      </c>
    </row>
    <row r="1605" spans="51:53" x14ac:dyDescent="0.25">
      <c r="AY1605" s="139">
        <f t="shared" si="30"/>
        <v>0</v>
      </c>
      <c r="AZ1605" s="139">
        <f>IF(BA1605="",0,IFERROR(IF(VLOOKUP(BA1605,BA$44:BA1604,1,0)&gt;0,0,0),1))</f>
        <v>0</v>
      </c>
      <c r="BA1605" s="140" t="str">
        <f>IF(DATOS!BT1563=AW$45,DATOS!C1563,"")</f>
        <v/>
      </c>
    </row>
    <row r="1606" spans="51:53" x14ac:dyDescent="0.25">
      <c r="AY1606" s="139">
        <f t="shared" si="30"/>
        <v>0</v>
      </c>
      <c r="AZ1606" s="139">
        <f>IF(BA1606="",0,IFERROR(IF(VLOOKUP(BA1606,BA$44:BA1605,1,0)&gt;0,0,0),1))</f>
        <v>0</v>
      </c>
      <c r="BA1606" s="140" t="str">
        <f>IF(DATOS!BT1564=AW$45,DATOS!C1564,"")</f>
        <v/>
      </c>
    </row>
    <row r="1607" spans="51:53" x14ac:dyDescent="0.25">
      <c r="AY1607" s="139">
        <f t="shared" si="30"/>
        <v>0</v>
      </c>
      <c r="AZ1607" s="139">
        <f>IF(BA1607="",0,IFERROR(IF(VLOOKUP(BA1607,BA$44:BA1606,1,0)&gt;0,0,0),1))</f>
        <v>0</v>
      </c>
      <c r="BA1607" s="140" t="str">
        <f>IF(DATOS!BT1565=AW$45,DATOS!C1565,"")</f>
        <v/>
      </c>
    </row>
    <row r="1608" spans="51:53" x14ac:dyDescent="0.25">
      <c r="AY1608" s="139">
        <f t="shared" si="30"/>
        <v>0</v>
      </c>
      <c r="AZ1608" s="139">
        <f>IF(BA1608="",0,IFERROR(IF(VLOOKUP(BA1608,BA$44:BA1607,1,0)&gt;0,0,0),1))</f>
        <v>0</v>
      </c>
      <c r="BA1608" s="140" t="str">
        <f>IF(DATOS!BT1566=AW$45,DATOS!C1566,"")</f>
        <v/>
      </c>
    </row>
    <row r="1609" spans="51:53" x14ac:dyDescent="0.25">
      <c r="AY1609" s="139">
        <f t="shared" si="30"/>
        <v>0</v>
      </c>
      <c r="AZ1609" s="139">
        <f>IF(BA1609="",0,IFERROR(IF(VLOOKUP(BA1609,BA$44:BA1608,1,0)&gt;0,0,0),1))</f>
        <v>0</v>
      </c>
      <c r="BA1609" s="140" t="str">
        <f>IF(DATOS!BT1567=AW$45,DATOS!C1567,"")</f>
        <v/>
      </c>
    </row>
    <row r="1610" spans="51:53" x14ac:dyDescent="0.25">
      <c r="AY1610" s="139">
        <f t="shared" si="30"/>
        <v>0</v>
      </c>
      <c r="AZ1610" s="139">
        <f>IF(BA1610="",0,IFERROR(IF(VLOOKUP(BA1610,BA$44:BA1609,1,0)&gt;0,0,0),1))</f>
        <v>0</v>
      </c>
      <c r="BA1610" s="140" t="str">
        <f>IF(DATOS!BT1568=AW$45,DATOS!C1568,"")</f>
        <v/>
      </c>
    </row>
    <row r="1611" spans="51:53" x14ac:dyDescent="0.25">
      <c r="AY1611" s="139">
        <f t="shared" si="30"/>
        <v>0</v>
      </c>
      <c r="AZ1611" s="139">
        <f>IF(BA1611="",0,IFERROR(IF(VLOOKUP(BA1611,BA$44:BA1610,1,0)&gt;0,0,0),1))</f>
        <v>0</v>
      </c>
      <c r="BA1611" s="140" t="str">
        <f>IF(DATOS!BT1569=AW$45,DATOS!C1569,"")</f>
        <v/>
      </c>
    </row>
    <row r="1612" spans="51:53" x14ac:dyDescent="0.25">
      <c r="AY1612" s="139">
        <f t="shared" si="30"/>
        <v>0</v>
      </c>
      <c r="AZ1612" s="139">
        <f>IF(BA1612="",0,IFERROR(IF(VLOOKUP(BA1612,BA$44:BA1611,1,0)&gt;0,0,0),1))</f>
        <v>0</v>
      </c>
      <c r="BA1612" s="140" t="str">
        <f>IF(DATOS!BT1570=AW$45,DATOS!C1570,"")</f>
        <v/>
      </c>
    </row>
    <row r="1613" spans="51:53" x14ac:dyDescent="0.25">
      <c r="AY1613" s="139">
        <f t="shared" si="30"/>
        <v>0</v>
      </c>
      <c r="AZ1613" s="139">
        <f>IF(BA1613="",0,IFERROR(IF(VLOOKUP(BA1613,BA$44:BA1612,1,0)&gt;0,0,0),1))</f>
        <v>0</v>
      </c>
      <c r="BA1613" s="140" t="str">
        <f>IF(DATOS!BT1571=AW$45,DATOS!C1571,"")</f>
        <v/>
      </c>
    </row>
    <row r="1614" spans="51:53" x14ac:dyDescent="0.25">
      <c r="AY1614" s="139">
        <f t="shared" si="30"/>
        <v>0</v>
      </c>
      <c r="AZ1614" s="139">
        <f>IF(BA1614="",0,IFERROR(IF(VLOOKUP(BA1614,BA$44:BA1613,1,0)&gt;0,0,0),1))</f>
        <v>0</v>
      </c>
      <c r="BA1614" s="140" t="str">
        <f>IF(DATOS!BT1572=AW$45,DATOS!C1572,"")</f>
        <v/>
      </c>
    </row>
    <row r="1615" spans="51:53" x14ac:dyDescent="0.25">
      <c r="AY1615" s="139">
        <f t="shared" si="30"/>
        <v>0</v>
      </c>
      <c r="AZ1615" s="139">
        <f>IF(BA1615="",0,IFERROR(IF(VLOOKUP(BA1615,BA$44:BA1614,1,0)&gt;0,0,0),1))</f>
        <v>0</v>
      </c>
      <c r="BA1615" s="140" t="str">
        <f>IF(DATOS!BT1573=AW$45,DATOS!C1573,"")</f>
        <v/>
      </c>
    </row>
    <row r="1616" spans="51:53" x14ac:dyDescent="0.25">
      <c r="AY1616" s="139">
        <f t="shared" si="30"/>
        <v>0</v>
      </c>
      <c r="AZ1616" s="139">
        <f>IF(BA1616="",0,IFERROR(IF(VLOOKUP(BA1616,BA$44:BA1615,1,0)&gt;0,0,0),1))</f>
        <v>0</v>
      </c>
      <c r="BA1616" s="140" t="str">
        <f>IF(DATOS!BT1574=AW$45,DATOS!C1574,"")</f>
        <v/>
      </c>
    </row>
    <row r="1617" spans="51:53" x14ac:dyDescent="0.25">
      <c r="AY1617" s="139">
        <f t="shared" si="30"/>
        <v>0</v>
      </c>
      <c r="AZ1617" s="139">
        <f>IF(BA1617="",0,IFERROR(IF(VLOOKUP(BA1617,BA$44:BA1616,1,0)&gt;0,0,0),1))</f>
        <v>0</v>
      </c>
      <c r="BA1617" s="140" t="str">
        <f>IF(DATOS!BT1575=AW$45,DATOS!C1575,"")</f>
        <v/>
      </c>
    </row>
    <row r="1618" spans="51:53" x14ac:dyDescent="0.25">
      <c r="AY1618" s="139">
        <f t="shared" si="30"/>
        <v>0</v>
      </c>
      <c r="AZ1618" s="139">
        <f>IF(BA1618="",0,IFERROR(IF(VLOOKUP(BA1618,BA$44:BA1617,1,0)&gt;0,0,0),1))</f>
        <v>0</v>
      </c>
      <c r="BA1618" s="140" t="str">
        <f>IF(DATOS!BT1576=AW$45,DATOS!C1576,"")</f>
        <v/>
      </c>
    </row>
    <row r="1619" spans="51:53" x14ac:dyDescent="0.25">
      <c r="AY1619" s="139">
        <f t="shared" si="30"/>
        <v>0</v>
      </c>
      <c r="AZ1619" s="139">
        <f>IF(BA1619="",0,IFERROR(IF(VLOOKUP(BA1619,BA$44:BA1618,1,0)&gt;0,0,0),1))</f>
        <v>0</v>
      </c>
      <c r="BA1619" s="140" t="str">
        <f>IF(DATOS!BT1577=AW$45,DATOS!C1577,"")</f>
        <v/>
      </c>
    </row>
    <row r="1620" spans="51:53" x14ac:dyDescent="0.25">
      <c r="AY1620" s="139">
        <f t="shared" si="30"/>
        <v>0</v>
      </c>
      <c r="AZ1620" s="139">
        <f>IF(BA1620="",0,IFERROR(IF(VLOOKUP(BA1620,BA$44:BA1619,1,0)&gt;0,0,0),1))</f>
        <v>0</v>
      </c>
      <c r="BA1620" s="140" t="str">
        <f>IF(DATOS!BT1578=AW$45,DATOS!C1578,"")</f>
        <v/>
      </c>
    </row>
    <row r="1621" spans="51:53" x14ac:dyDescent="0.25">
      <c r="AY1621" s="139">
        <f t="shared" si="30"/>
        <v>0</v>
      </c>
      <c r="AZ1621" s="139">
        <f>IF(BA1621="",0,IFERROR(IF(VLOOKUP(BA1621,BA$44:BA1620,1,0)&gt;0,0,0),1))</f>
        <v>0</v>
      </c>
      <c r="BA1621" s="140" t="str">
        <f>IF(DATOS!BT1579=AW$45,DATOS!C1579,"")</f>
        <v/>
      </c>
    </row>
    <row r="1622" spans="51:53" x14ac:dyDescent="0.25">
      <c r="AY1622" s="139">
        <f t="shared" si="30"/>
        <v>0</v>
      </c>
      <c r="AZ1622" s="139">
        <f>IF(BA1622="",0,IFERROR(IF(VLOOKUP(BA1622,BA$44:BA1621,1,0)&gt;0,0,0),1))</f>
        <v>0</v>
      </c>
      <c r="BA1622" s="140" t="str">
        <f>IF(DATOS!BT1580=AW$45,DATOS!C1580,"")</f>
        <v/>
      </c>
    </row>
    <row r="1623" spans="51:53" x14ac:dyDescent="0.25">
      <c r="AY1623" s="139">
        <f t="shared" si="30"/>
        <v>0</v>
      </c>
      <c r="AZ1623" s="139">
        <f>IF(BA1623="",0,IFERROR(IF(VLOOKUP(BA1623,BA$44:BA1622,1,0)&gt;0,0,0),1))</f>
        <v>0</v>
      </c>
      <c r="BA1623" s="140" t="str">
        <f>IF(DATOS!BT1581=AW$45,DATOS!C1581,"")</f>
        <v/>
      </c>
    </row>
    <row r="1624" spans="51:53" x14ac:dyDescent="0.25">
      <c r="AY1624" s="139">
        <f t="shared" si="30"/>
        <v>0</v>
      </c>
      <c r="AZ1624" s="139">
        <f>IF(BA1624="",0,IFERROR(IF(VLOOKUP(BA1624,BA$44:BA1623,1,0)&gt;0,0,0),1))</f>
        <v>0</v>
      </c>
      <c r="BA1624" s="140" t="str">
        <f>IF(DATOS!BT1582=AW$45,DATOS!C1582,"")</f>
        <v/>
      </c>
    </row>
    <row r="1625" spans="51:53" x14ac:dyDescent="0.25">
      <c r="AY1625" s="139">
        <f t="shared" si="30"/>
        <v>0</v>
      </c>
      <c r="AZ1625" s="139">
        <f>IF(BA1625="",0,IFERROR(IF(VLOOKUP(BA1625,BA$44:BA1624,1,0)&gt;0,0,0),1))</f>
        <v>0</v>
      </c>
      <c r="BA1625" s="140" t="str">
        <f>IF(DATOS!BT1583=AW$45,DATOS!C1583,"")</f>
        <v/>
      </c>
    </row>
    <row r="1626" spans="51:53" x14ac:dyDescent="0.25">
      <c r="AY1626" s="139">
        <f t="shared" si="30"/>
        <v>0</v>
      </c>
      <c r="AZ1626" s="139">
        <f>IF(BA1626="",0,IFERROR(IF(VLOOKUP(BA1626,BA$44:BA1625,1,0)&gt;0,0,0),1))</f>
        <v>0</v>
      </c>
      <c r="BA1626" s="140" t="str">
        <f>IF(DATOS!BT1584=AW$45,DATOS!C1584,"")</f>
        <v/>
      </c>
    </row>
    <row r="1627" spans="51:53" x14ac:dyDescent="0.25">
      <c r="AY1627" s="139">
        <f t="shared" si="30"/>
        <v>0</v>
      </c>
      <c r="AZ1627" s="139">
        <f>IF(BA1627="",0,IFERROR(IF(VLOOKUP(BA1627,BA$44:BA1626,1,0)&gt;0,0,0),1))</f>
        <v>0</v>
      </c>
      <c r="BA1627" s="140" t="str">
        <f>IF(DATOS!BT1585=AW$45,DATOS!C1585,"")</f>
        <v/>
      </c>
    </row>
    <row r="1628" spans="51:53" x14ac:dyDescent="0.25">
      <c r="AY1628" s="139">
        <f t="shared" si="30"/>
        <v>0</v>
      </c>
      <c r="AZ1628" s="139">
        <f>IF(BA1628="",0,IFERROR(IF(VLOOKUP(BA1628,BA$44:BA1627,1,0)&gt;0,0,0),1))</f>
        <v>0</v>
      </c>
      <c r="BA1628" s="140" t="str">
        <f>IF(DATOS!BT1586=AW$45,DATOS!C1586,"")</f>
        <v/>
      </c>
    </row>
    <row r="1629" spans="51:53" x14ac:dyDescent="0.25">
      <c r="AY1629" s="139">
        <f t="shared" si="30"/>
        <v>0</v>
      </c>
      <c r="AZ1629" s="139">
        <f>IF(BA1629="",0,IFERROR(IF(VLOOKUP(BA1629,BA$44:BA1628,1,0)&gt;0,0,0),1))</f>
        <v>0</v>
      </c>
      <c r="BA1629" s="140" t="str">
        <f>IF(DATOS!BT1587=AW$45,DATOS!C1587,"")</f>
        <v/>
      </c>
    </row>
    <row r="1630" spans="51:53" x14ac:dyDescent="0.25">
      <c r="AY1630" s="139">
        <f t="shared" si="30"/>
        <v>0</v>
      </c>
      <c r="AZ1630" s="139">
        <f>IF(BA1630="",0,IFERROR(IF(VLOOKUP(BA1630,BA$44:BA1629,1,0)&gt;0,0,0),1))</f>
        <v>0</v>
      </c>
      <c r="BA1630" s="140" t="str">
        <f>IF(DATOS!BT1588=AW$45,DATOS!C1588,"")</f>
        <v/>
      </c>
    </row>
    <row r="1631" spans="51:53" x14ac:dyDescent="0.25">
      <c r="AY1631" s="139">
        <f t="shared" si="30"/>
        <v>0</v>
      </c>
      <c r="AZ1631" s="139">
        <f>IF(BA1631="",0,IFERROR(IF(VLOOKUP(BA1631,BA$44:BA1630,1,0)&gt;0,0,0),1))</f>
        <v>0</v>
      </c>
      <c r="BA1631" s="140" t="str">
        <f>IF(DATOS!BT1589=AW$45,DATOS!C1589,"")</f>
        <v/>
      </c>
    </row>
    <row r="1632" spans="51:53" x14ac:dyDescent="0.25">
      <c r="AY1632" s="139">
        <f t="shared" si="30"/>
        <v>0</v>
      </c>
      <c r="AZ1632" s="139">
        <f>IF(BA1632="",0,IFERROR(IF(VLOOKUP(BA1632,BA$44:BA1631,1,0)&gt;0,0,0),1))</f>
        <v>0</v>
      </c>
      <c r="BA1632" s="140" t="str">
        <f>IF(DATOS!BT1590=AW$45,DATOS!C1590,"")</f>
        <v/>
      </c>
    </row>
    <row r="1633" spans="51:53" x14ac:dyDescent="0.25">
      <c r="AY1633" s="139">
        <f t="shared" si="30"/>
        <v>0</v>
      </c>
      <c r="AZ1633" s="139">
        <f>IF(BA1633="",0,IFERROR(IF(VLOOKUP(BA1633,BA$44:BA1632,1,0)&gt;0,0,0),1))</f>
        <v>0</v>
      </c>
      <c r="BA1633" s="140" t="str">
        <f>IF(DATOS!BT1591=AW$45,DATOS!C1591,"")</f>
        <v/>
      </c>
    </row>
    <row r="1634" spans="51:53" x14ac:dyDescent="0.25">
      <c r="AY1634" s="139">
        <f t="shared" si="30"/>
        <v>0</v>
      </c>
      <c r="AZ1634" s="139">
        <f>IF(BA1634="",0,IFERROR(IF(VLOOKUP(BA1634,BA$44:BA1633,1,0)&gt;0,0,0),1))</f>
        <v>0</v>
      </c>
      <c r="BA1634" s="140" t="str">
        <f>IF(DATOS!BT1592=AW$45,DATOS!C1592,"")</f>
        <v/>
      </c>
    </row>
    <row r="1635" spans="51:53" x14ac:dyDescent="0.25">
      <c r="AY1635" s="139">
        <f t="shared" si="30"/>
        <v>0</v>
      </c>
      <c r="AZ1635" s="139">
        <f>IF(BA1635="",0,IFERROR(IF(VLOOKUP(BA1635,BA$44:BA1634,1,0)&gt;0,0,0),1))</f>
        <v>0</v>
      </c>
      <c r="BA1635" s="140" t="str">
        <f>IF(DATOS!BT1593=AW$45,DATOS!C1593,"")</f>
        <v/>
      </c>
    </row>
    <row r="1636" spans="51:53" x14ac:dyDescent="0.25">
      <c r="AY1636" s="139">
        <f t="shared" si="30"/>
        <v>0</v>
      </c>
      <c r="AZ1636" s="139">
        <f>IF(BA1636="",0,IFERROR(IF(VLOOKUP(BA1636,BA$44:BA1635,1,0)&gt;0,0,0),1))</f>
        <v>0</v>
      </c>
      <c r="BA1636" s="140" t="str">
        <f>IF(DATOS!BT1594=AW$45,DATOS!C1594,"")</f>
        <v/>
      </c>
    </row>
    <row r="1637" spans="51:53" x14ac:dyDescent="0.25">
      <c r="AY1637" s="139">
        <f t="shared" si="30"/>
        <v>0</v>
      </c>
      <c r="AZ1637" s="139">
        <f>IF(BA1637="",0,IFERROR(IF(VLOOKUP(BA1637,BA$44:BA1636,1,0)&gt;0,0,0),1))</f>
        <v>0</v>
      </c>
      <c r="BA1637" s="140" t="str">
        <f>IF(DATOS!BT1595=AW$45,DATOS!C1595,"")</f>
        <v/>
      </c>
    </row>
    <row r="1638" spans="51:53" x14ac:dyDescent="0.25">
      <c r="AY1638" s="139">
        <f t="shared" si="30"/>
        <v>0</v>
      </c>
      <c r="AZ1638" s="139">
        <f>IF(BA1638="",0,IFERROR(IF(VLOOKUP(BA1638,BA$44:BA1637,1,0)&gt;0,0,0),1))</f>
        <v>0</v>
      </c>
      <c r="BA1638" s="140" t="str">
        <f>IF(DATOS!BT1596=AW$45,DATOS!C1596,"")</f>
        <v/>
      </c>
    </row>
    <row r="1639" spans="51:53" x14ac:dyDescent="0.25">
      <c r="AY1639" s="139">
        <f t="shared" si="30"/>
        <v>0</v>
      </c>
      <c r="AZ1639" s="139">
        <f>IF(BA1639="",0,IFERROR(IF(VLOOKUP(BA1639,BA$44:BA1638,1,0)&gt;0,0,0),1))</f>
        <v>0</v>
      </c>
      <c r="BA1639" s="140" t="str">
        <f>IF(DATOS!BT1597=AW$45,DATOS!C1597,"")</f>
        <v/>
      </c>
    </row>
    <row r="1640" spans="51:53" x14ac:dyDescent="0.25">
      <c r="AY1640" s="139">
        <f t="shared" si="30"/>
        <v>0</v>
      </c>
      <c r="AZ1640" s="139">
        <f>IF(BA1640="",0,IFERROR(IF(VLOOKUP(BA1640,BA$44:BA1639,1,0)&gt;0,0,0),1))</f>
        <v>0</v>
      </c>
      <c r="BA1640" s="140" t="str">
        <f>IF(DATOS!BT1598=AW$45,DATOS!C1598,"")</f>
        <v/>
      </c>
    </row>
    <row r="1641" spans="51:53" x14ac:dyDescent="0.25">
      <c r="AY1641" s="139">
        <f t="shared" si="30"/>
        <v>0</v>
      </c>
      <c r="AZ1641" s="139">
        <f>IF(BA1641="",0,IFERROR(IF(VLOOKUP(BA1641,BA$44:BA1640,1,0)&gt;0,0,0),1))</f>
        <v>0</v>
      </c>
      <c r="BA1641" s="140" t="str">
        <f>IF(DATOS!BT1599=AW$45,DATOS!C1599,"")</f>
        <v/>
      </c>
    </row>
    <row r="1642" spans="51:53" x14ac:dyDescent="0.25">
      <c r="AY1642" s="139">
        <f t="shared" si="30"/>
        <v>0</v>
      </c>
      <c r="AZ1642" s="139">
        <f>IF(BA1642="",0,IFERROR(IF(VLOOKUP(BA1642,BA$44:BA1641,1,0)&gt;0,0,0),1))</f>
        <v>0</v>
      </c>
      <c r="BA1642" s="140" t="str">
        <f>IF(DATOS!BT1600=AW$45,DATOS!C1600,"")</f>
        <v/>
      </c>
    </row>
    <row r="1643" spans="51:53" x14ac:dyDescent="0.25">
      <c r="AY1643" s="139">
        <f t="shared" si="30"/>
        <v>0</v>
      </c>
      <c r="AZ1643" s="139">
        <f>IF(BA1643="",0,IFERROR(IF(VLOOKUP(BA1643,BA$44:BA1642,1,0)&gt;0,0,0),1))</f>
        <v>0</v>
      </c>
      <c r="BA1643" s="140" t="str">
        <f>IF(DATOS!BT1601=AW$45,DATOS!C1601,"")</f>
        <v/>
      </c>
    </row>
    <row r="1644" spans="51:53" x14ac:dyDescent="0.25">
      <c r="AY1644" s="139">
        <f t="shared" ref="AY1644:AY1707" si="31">AY1643+AZ1644</f>
        <v>0</v>
      </c>
      <c r="AZ1644" s="139">
        <f>IF(BA1644="",0,IFERROR(IF(VLOOKUP(BA1644,BA$44:BA1643,1,0)&gt;0,0,0),1))</f>
        <v>0</v>
      </c>
      <c r="BA1644" s="140" t="str">
        <f>IF(DATOS!BT1602=AW$45,DATOS!C1602,"")</f>
        <v/>
      </c>
    </row>
    <row r="1645" spans="51:53" x14ac:dyDescent="0.25">
      <c r="AY1645" s="139">
        <f t="shared" si="31"/>
        <v>0</v>
      </c>
      <c r="AZ1645" s="139">
        <f>IF(BA1645="",0,IFERROR(IF(VLOOKUP(BA1645,BA$44:BA1644,1,0)&gt;0,0,0),1))</f>
        <v>0</v>
      </c>
      <c r="BA1645" s="140" t="str">
        <f>IF(DATOS!BT1603=AW$45,DATOS!C1603,"")</f>
        <v/>
      </c>
    </row>
    <row r="1646" spans="51:53" x14ac:dyDescent="0.25">
      <c r="AY1646" s="139">
        <f t="shared" si="31"/>
        <v>0</v>
      </c>
      <c r="AZ1646" s="139">
        <f>IF(BA1646="",0,IFERROR(IF(VLOOKUP(BA1646,BA$44:BA1645,1,0)&gt;0,0,0),1))</f>
        <v>0</v>
      </c>
      <c r="BA1646" s="140" t="str">
        <f>IF(DATOS!BT1604=AW$45,DATOS!C1604,"")</f>
        <v/>
      </c>
    </row>
    <row r="1647" spans="51:53" x14ac:dyDescent="0.25">
      <c r="AY1647" s="139">
        <f t="shared" si="31"/>
        <v>0</v>
      </c>
      <c r="AZ1647" s="139">
        <f>IF(BA1647="",0,IFERROR(IF(VLOOKUP(BA1647,BA$44:BA1646,1,0)&gt;0,0,0),1))</f>
        <v>0</v>
      </c>
      <c r="BA1647" s="140" t="str">
        <f>IF(DATOS!BT1605=AW$45,DATOS!C1605,"")</f>
        <v/>
      </c>
    </row>
    <row r="1648" spans="51:53" x14ac:dyDescent="0.25">
      <c r="AY1648" s="139">
        <f t="shared" si="31"/>
        <v>0</v>
      </c>
      <c r="AZ1648" s="139">
        <f>IF(BA1648="",0,IFERROR(IF(VLOOKUP(BA1648,BA$44:BA1647,1,0)&gt;0,0,0),1))</f>
        <v>0</v>
      </c>
      <c r="BA1648" s="140" t="str">
        <f>IF(DATOS!BT1606=AW$45,DATOS!C1606,"")</f>
        <v/>
      </c>
    </row>
    <row r="1649" spans="51:53" x14ac:dyDescent="0.25">
      <c r="AY1649" s="139">
        <f t="shared" si="31"/>
        <v>0</v>
      </c>
      <c r="AZ1649" s="139">
        <f>IF(BA1649="",0,IFERROR(IF(VLOOKUP(BA1649,BA$44:BA1648,1,0)&gt;0,0,0),1))</f>
        <v>0</v>
      </c>
      <c r="BA1649" s="140" t="str">
        <f>IF(DATOS!BT1607=AW$45,DATOS!C1607,"")</f>
        <v/>
      </c>
    </row>
    <row r="1650" spans="51:53" x14ac:dyDescent="0.25">
      <c r="AY1650" s="139">
        <f t="shared" si="31"/>
        <v>0</v>
      </c>
      <c r="AZ1650" s="139">
        <f>IF(BA1650="",0,IFERROR(IF(VLOOKUP(BA1650,BA$44:BA1649,1,0)&gt;0,0,0),1))</f>
        <v>0</v>
      </c>
      <c r="BA1650" s="140" t="str">
        <f>IF(DATOS!BT1608=AW$45,DATOS!C1608,"")</f>
        <v/>
      </c>
    </row>
    <row r="1651" spans="51:53" x14ac:dyDescent="0.25">
      <c r="AY1651" s="139">
        <f t="shared" si="31"/>
        <v>0</v>
      </c>
      <c r="AZ1651" s="139">
        <f>IF(BA1651="",0,IFERROR(IF(VLOOKUP(BA1651,BA$44:BA1650,1,0)&gt;0,0,0),1))</f>
        <v>0</v>
      </c>
      <c r="BA1651" s="140" t="str">
        <f>IF(DATOS!BT1609=AW$45,DATOS!C1609,"")</f>
        <v/>
      </c>
    </row>
    <row r="1652" spans="51:53" x14ac:dyDescent="0.25">
      <c r="AY1652" s="139">
        <f t="shared" si="31"/>
        <v>0</v>
      </c>
      <c r="AZ1652" s="139">
        <f>IF(BA1652="",0,IFERROR(IF(VLOOKUP(BA1652,BA$44:BA1651,1,0)&gt;0,0,0),1))</f>
        <v>0</v>
      </c>
      <c r="BA1652" s="140" t="str">
        <f>IF(DATOS!BT1610=AW$45,DATOS!C1610,"")</f>
        <v/>
      </c>
    </row>
    <row r="1653" spans="51:53" x14ac:dyDescent="0.25">
      <c r="AY1653" s="139">
        <f t="shared" si="31"/>
        <v>0</v>
      </c>
      <c r="AZ1653" s="139">
        <f>IF(BA1653="",0,IFERROR(IF(VLOOKUP(BA1653,BA$44:BA1652,1,0)&gt;0,0,0),1))</f>
        <v>0</v>
      </c>
      <c r="BA1653" s="140" t="str">
        <f>IF(DATOS!BT1611=AW$45,DATOS!C1611,"")</f>
        <v/>
      </c>
    </row>
    <row r="1654" spans="51:53" x14ac:dyDescent="0.25">
      <c r="AY1654" s="139">
        <f t="shared" si="31"/>
        <v>0</v>
      </c>
      <c r="AZ1654" s="139">
        <f>IF(BA1654="",0,IFERROR(IF(VLOOKUP(BA1654,BA$44:BA1653,1,0)&gt;0,0,0),1))</f>
        <v>0</v>
      </c>
      <c r="BA1654" s="140" t="str">
        <f>IF(DATOS!BT1612=AW$45,DATOS!C1612,"")</f>
        <v/>
      </c>
    </row>
    <row r="1655" spans="51:53" x14ac:dyDescent="0.25">
      <c r="AY1655" s="139">
        <f t="shared" si="31"/>
        <v>0</v>
      </c>
      <c r="AZ1655" s="139">
        <f>IF(BA1655="",0,IFERROR(IF(VLOOKUP(BA1655,BA$44:BA1654,1,0)&gt;0,0,0),1))</f>
        <v>0</v>
      </c>
      <c r="BA1655" s="140" t="str">
        <f>IF(DATOS!BT1613=AW$45,DATOS!C1613,"")</f>
        <v/>
      </c>
    </row>
    <row r="1656" spans="51:53" x14ac:dyDescent="0.25">
      <c r="AY1656" s="139">
        <f t="shared" si="31"/>
        <v>0</v>
      </c>
      <c r="AZ1656" s="139">
        <f>IF(BA1656="",0,IFERROR(IF(VLOOKUP(BA1656,BA$44:BA1655,1,0)&gt;0,0,0),1))</f>
        <v>0</v>
      </c>
      <c r="BA1656" s="140" t="str">
        <f>IF(DATOS!BT1614=AW$45,DATOS!C1614,"")</f>
        <v/>
      </c>
    </row>
    <row r="1657" spans="51:53" x14ac:dyDescent="0.25">
      <c r="AY1657" s="139">
        <f t="shared" si="31"/>
        <v>0</v>
      </c>
      <c r="AZ1657" s="139">
        <f>IF(BA1657="",0,IFERROR(IF(VLOOKUP(BA1657,BA$44:BA1656,1,0)&gt;0,0,0),1))</f>
        <v>0</v>
      </c>
      <c r="BA1657" s="140" t="str">
        <f>IF(DATOS!BT1615=AW$45,DATOS!C1615,"")</f>
        <v/>
      </c>
    </row>
    <row r="1658" spans="51:53" x14ac:dyDescent="0.25">
      <c r="AY1658" s="139">
        <f t="shared" si="31"/>
        <v>0</v>
      </c>
      <c r="AZ1658" s="139">
        <f>IF(BA1658="",0,IFERROR(IF(VLOOKUP(BA1658,BA$44:BA1657,1,0)&gt;0,0,0),1))</f>
        <v>0</v>
      </c>
      <c r="BA1658" s="140" t="str">
        <f>IF(DATOS!BT1616=AW$45,DATOS!C1616,"")</f>
        <v/>
      </c>
    </row>
    <row r="1659" spans="51:53" x14ac:dyDescent="0.25">
      <c r="AY1659" s="139">
        <f t="shared" si="31"/>
        <v>0</v>
      </c>
      <c r="AZ1659" s="139">
        <f>IF(BA1659="",0,IFERROR(IF(VLOOKUP(BA1659,BA$44:BA1658,1,0)&gt;0,0,0),1))</f>
        <v>0</v>
      </c>
      <c r="BA1659" s="140" t="str">
        <f>IF(DATOS!BT1617=AW$45,DATOS!C1617,"")</f>
        <v/>
      </c>
    </row>
    <row r="1660" spans="51:53" x14ac:dyDescent="0.25">
      <c r="AY1660" s="139">
        <f t="shared" si="31"/>
        <v>0</v>
      </c>
      <c r="AZ1660" s="139">
        <f>IF(BA1660="",0,IFERROR(IF(VLOOKUP(BA1660,BA$44:BA1659,1,0)&gt;0,0,0),1))</f>
        <v>0</v>
      </c>
      <c r="BA1660" s="140" t="str">
        <f>IF(DATOS!BT1618=AW$45,DATOS!C1618,"")</f>
        <v/>
      </c>
    </row>
    <row r="1661" spans="51:53" x14ac:dyDescent="0.25">
      <c r="AY1661" s="139">
        <f t="shared" si="31"/>
        <v>0</v>
      </c>
      <c r="AZ1661" s="139">
        <f>IF(BA1661="",0,IFERROR(IF(VLOOKUP(BA1661,BA$44:BA1660,1,0)&gt;0,0,0),1))</f>
        <v>0</v>
      </c>
      <c r="BA1661" s="140" t="str">
        <f>IF(DATOS!BT1619=AW$45,DATOS!C1619,"")</f>
        <v/>
      </c>
    </row>
    <row r="1662" spans="51:53" x14ac:dyDescent="0.25">
      <c r="AY1662" s="139">
        <f t="shared" si="31"/>
        <v>0</v>
      </c>
      <c r="AZ1662" s="139">
        <f>IF(BA1662="",0,IFERROR(IF(VLOOKUP(BA1662,BA$44:BA1661,1,0)&gt;0,0,0),1))</f>
        <v>0</v>
      </c>
      <c r="BA1662" s="140" t="str">
        <f>IF(DATOS!BT1620=AW$45,DATOS!C1620,"")</f>
        <v/>
      </c>
    </row>
    <row r="1663" spans="51:53" x14ac:dyDescent="0.25">
      <c r="AY1663" s="139">
        <f t="shared" si="31"/>
        <v>0</v>
      </c>
      <c r="AZ1663" s="139">
        <f>IF(BA1663="",0,IFERROR(IF(VLOOKUP(BA1663,BA$44:BA1662,1,0)&gt;0,0,0),1))</f>
        <v>0</v>
      </c>
      <c r="BA1663" s="140" t="str">
        <f>IF(DATOS!BT1621=AW$45,DATOS!C1621,"")</f>
        <v/>
      </c>
    </row>
    <row r="1664" spans="51:53" x14ac:dyDescent="0.25">
      <c r="AY1664" s="139">
        <f t="shared" si="31"/>
        <v>0</v>
      </c>
      <c r="AZ1664" s="139">
        <f>IF(BA1664="",0,IFERROR(IF(VLOOKUP(BA1664,BA$44:BA1663,1,0)&gt;0,0,0),1))</f>
        <v>0</v>
      </c>
      <c r="BA1664" s="140" t="str">
        <f>IF(DATOS!BT1622=AW$45,DATOS!C1622,"")</f>
        <v/>
      </c>
    </row>
    <row r="1665" spans="51:53" x14ac:dyDescent="0.25">
      <c r="AY1665" s="139">
        <f t="shared" si="31"/>
        <v>0</v>
      </c>
      <c r="AZ1665" s="139">
        <f>IF(BA1665="",0,IFERROR(IF(VLOOKUP(BA1665,BA$44:BA1664,1,0)&gt;0,0,0),1))</f>
        <v>0</v>
      </c>
      <c r="BA1665" s="140" t="str">
        <f>IF(DATOS!BT1623=AW$45,DATOS!C1623,"")</f>
        <v/>
      </c>
    </row>
    <row r="1666" spans="51:53" x14ac:dyDescent="0.25">
      <c r="AY1666" s="139">
        <f t="shared" si="31"/>
        <v>0</v>
      </c>
      <c r="AZ1666" s="139">
        <f>IF(BA1666="",0,IFERROR(IF(VLOOKUP(BA1666,BA$44:BA1665,1,0)&gt;0,0,0),1))</f>
        <v>0</v>
      </c>
      <c r="BA1666" s="140" t="str">
        <f>IF(DATOS!BT1624=AW$45,DATOS!C1624,"")</f>
        <v/>
      </c>
    </row>
    <row r="1667" spans="51:53" x14ac:dyDescent="0.25">
      <c r="AY1667" s="139">
        <f t="shared" si="31"/>
        <v>0</v>
      </c>
      <c r="AZ1667" s="139">
        <f>IF(BA1667="",0,IFERROR(IF(VLOOKUP(BA1667,BA$44:BA1666,1,0)&gt;0,0,0),1))</f>
        <v>0</v>
      </c>
      <c r="BA1667" s="140" t="str">
        <f>IF(DATOS!BT1625=AW$45,DATOS!C1625,"")</f>
        <v/>
      </c>
    </row>
    <row r="1668" spans="51:53" x14ac:dyDescent="0.25">
      <c r="AY1668" s="139">
        <f t="shared" si="31"/>
        <v>0</v>
      </c>
      <c r="AZ1668" s="139">
        <f>IF(BA1668="",0,IFERROR(IF(VLOOKUP(BA1668,BA$44:BA1667,1,0)&gt;0,0,0),1))</f>
        <v>0</v>
      </c>
      <c r="BA1668" s="140" t="str">
        <f>IF(DATOS!BT1626=AW$45,DATOS!C1626,"")</f>
        <v/>
      </c>
    </row>
    <row r="1669" spans="51:53" x14ac:dyDescent="0.25">
      <c r="AY1669" s="139">
        <f t="shared" si="31"/>
        <v>0</v>
      </c>
      <c r="AZ1669" s="139">
        <f>IF(BA1669="",0,IFERROR(IF(VLOOKUP(BA1669,BA$44:BA1668,1,0)&gt;0,0,0),1))</f>
        <v>0</v>
      </c>
      <c r="BA1669" s="140" t="str">
        <f>IF(DATOS!BT1627=AW$45,DATOS!C1627,"")</f>
        <v/>
      </c>
    </row>
    <row r="1670" spans="51:53" x14ac:dyDescent="0.25">
      <c r="AY1670" s="139">
        <f t="shared" si="31"/>
        <v>0</v>
      </c>
      <c r="AZ1670" s="139">
        <f>IF(BA1670="",0,IFERROR(IF(VLOOKUP(BA1670,BA$44:BA1669,1,0)&gt;0,0,0),1))</f>
        <v>0</v>
      </c>
      <c r="BA1670" s="140" t="str">
        <f>IF(DATOS!BT1628=AW$45,DATOS!C1628,"")</f>
        <v/>
      </c>
    </row>
    <row r="1671" spans="51:53" x14ac:dyDescent="0.25">
      <c r="AY1671" s="139">
        <f t="shared" si="31"/>
        <v>0</v>
      </c>
      <c r="AZ1671" s="139">
        <f>IF(BA1671="",0,IFERROR(IF(VLOOKUP(BA1671,BA$44:BA1670,1,0)&gt;0,0,0),1))</f>
        <v>0</v>
      </c>
      <c r="BA1671" s="140" t="str">
        <f>IF(DATOS!BT1629=AW$45,DATOS!C1629,"")</f>
        <v/>
      </c>
    </row>
    <row r="1672" spans="51:53" x14ac:dyDescent="0.25">
      <c r="AY1672" s="139">
        <f t="shared" si="31"/>
        <v>0</v>
      </c>
      <c r="AZ1672" s="139">
        <f>IF(BA1672="",0,IFERROR(IF(VLOOKUP(BA1672,BA$44:BA1671,1,0)&gt;0,0,0),1))</f>
        <v>0</v>
      </c>
      <c r="BA1672" s="140" t="str">
        <f>IF(DATOS!BT1630=AW$45,DATOS!C1630,"")</f>
        <v/>
      </c>
    </row>
    <row r="1673" spans="51:53" x14ac:dyDescent="0.25">
      <c r="AY1673" s="139">
        <f t="shared" si="31"/>
        <v>0</v>
      </c>
      <c r="AZ1673" s="139">
        <f>IF(BA1673="",0,IFERROR(IF(VLOOKUP(BA1673,BA$44:BA1672,1,0)&gt;0,0,0),1))</f>
        <v>0</v>
      </c>
      <c r="BA1673" s="140" t="str">
        <f>IF(DATOS!BT1631=AW$45,DATOS!C1631,"")</f>
        <v/>
      </c>
    </row>
    <row r="1674" spans="51:53" x14ac:dyDescent="0.25">
      <c r="AY1674" s="139">
        <f t="shared" si="31"/>
        <v>0</v>
      </c>
      <c r="AZ1674" s="139">
        <f>IF(BA1674="",0,IFERROR(IF(VLOOKUP(BA1674,BA$44:BA1673,1,0)&gt;0,0,0),1))</f>
        <v>0</v>
      </c>
      <c r="BA1674" s="140" t="str">
        <f>IF(DATOS!BT1632=AW$45,DATOS!C1632,"")</f>
        <v/>
      </c>
    </row>
    <row r="1675" spans="51:53" x14ac:dyDescent="0.25">
      <c r="AY1675" s="139">
        <f t="shared" si="31"/>
        <v>0</v>
      </c>
      <c r="AZ1675" s="139">
        <f>IF(BA1675="",0,IFERROR(IF(VLOOKUP(BA1675,BA$44:BA1674,1,0)&gt;0,0,0),1))</f>
        <v>0</v>
      </c>
      <c r="BA1675" s="140" t="str">
        <f>IF(DATOS!BT1633=AW$45,DATOS!C1633,"")</f>
        <v/>
      </c>
    </row>
    <row r="1676" spans="51:53" x14ac:dyDescent="0.25">
      <c r="AY1676" s="139">
        <f t="shared" si="31"/>
        <v>0</v>
      </c>
      <c r="AZ1676" s="139">
        <f>IF(BA1676="",0,IFERROR(IF(VLOOKUP(BA1676,BA$44:BA1675,1,0)&gt;0,0,0),1))</f>
        <v>0</v>
      </c>
      <c r="BA1676" s="140" t="str">
        <f>IF(DATOS!BT1634=AW$45,DATOS!C1634,"")</f>
        <v/>
      </c>
    </row>
    <row r="1677" spans="51:53" x14ac:dyDescent="0.25">
      <c r="AY1677" s="139">
        <f t="shared" si="31"/>
        <v>0</v>
      </c>
      <c r="AZ1677" s="139">
        <f>IF(BA1677="",0,IFERROR(IF(VLOOKUP(BA1677,BA$44:BA1676,1,0)&gt;0,0,0),1))</f>
        <v>0</v>
      </c>
      <c r="BA1677" s="140" t="str">
        <f>IF(DATOS!BT1635=AW$45,DATOS!C1635,"")</f>
        <v/>
      </c>
    </row>
    <row r="1678" spans="51:53" x14ac:dyDescent="0.25">
      <c r="AY1678" s="139">
        <f t="shared" si="31"/>
        <v>0</v>
      </c>
      <c r="AZ1678" s="139">
        <f>IF(BA1678="",0,IFERROR(IF(VLOOKUP(BA1678,BA$44:BA1677,1,0)&gt;0,0,0),1))</f>
        <v>0</v>
      </c>
      <c r="BA1678" s="140" t="str">
        <f>IF(DATOS!BT1636=AW$45,DATOS!C1636,"")</f>
        <v/>
      </c>
    </row>
    <row r="1679" spans="51:53" x14ac:dyDescent="0.25">
      <c r="AY1679" s="139">
        <f t="shared" si="31"/>
        <v>0</v>
      </c>
      <c r="AZ1679" s="139">
        <f>IF(BA1679="",0,IFERROR(IF(VLOOKUP(BA1679,BA$44:BA1678,1,0)&gt;0,0,0),1))</f>
        <v>0</v>
      </c>
      <c r="BA1679" s="140" t="str">
        <f>IF(DATOS!BT1637=AW$45,DATOS!C1637,"")</f>
        <v/>
      </c>
    </row>
    <row r="1680" spans="51:53" x14ac:dyDescent="0.25">
      <c r="AY1680" s="139">
        <f t="shared" si="31"/>
        <v>0</v>
      </c>
      <c r="AZ1680" s="139">
        <f>IF(BA1680="",0,IFERROR(IF(VLOOKUP(BA1680,BA$44:BA1679,1,0)&gt;0,0,0),1))</f>
        <v>0</v>
      </c>
      <c r="BA1680" s="140" t="str">
        <f>IF(DATOS!BT1638=AW$45,DATOS!C1638,"")</f>
        <v/>
      </c>
    </row>
    <row r="1681" spans="51:53" x14ac:dyDescent="0.25">
      <c r="AY1681" s="139">
        <f t="shared" si="31"/>
        <v>0</v>
      </c>
      <c r="AZ1681" s="139">
        <f>IF(BA1681="",0,IFERROR(IF(VLOOKUP(BA1681,BA$44:BA1680,1,0)&gt;0,0,0),1))</f>
        <v>0</v>
      </c>
      <c r="BA1681" s="140" t="str">
        <f>IF(DATOS!BT1639=AW$45,DATOS!C1639,"")</f>
        <v/>
      </c>
    </row>
    <row r="1682" spans="51:53" x14ac:dyDescent="0.25">
      <c r="AY1682" s="139">
        <f t="shared" si="31"/>
        <v>0</v>
      </c>
      <c r="AZ1682" s="139">
        <f>IF(BA1682="",0,IFERROR(IF(VLOOKUP(BA1682,BA$44:BA1681,1,0)&gt;0,0,0),1))</f>
        <v>0</v>
      </c>
      <c r="BA1682" s="140" t="str">
        <f>IF(DATOS!BT1640=AW$45,DATOS!C1640,"")</f>
        <v/>
      </c>
    </row>
    <row r="1683" spans="51:53" x14ac:dyDescent="0.25">
      <c r="AY1683" s="139">
        <f t="shared" si="31"/>
        <v>0</v>
      </c>
      <c r="AZ1683" s="139">
        <f>IF(BA1683="",0,IFERROR(IF(VLOOKUP(BA1683,BA$44:BA1682,1,0)&gt;0,0,0),1))</f>
        <v>0</v>
      </c>
      <c r="BA1683" s="140" t="str">
        <f>IF(DATOS!BT1641=AW$45,DATOS!C1641,"")</f>
        <v/>
      </c>
    </row>
    <row r="1684" spans="51:53" x14ac:dyDescent="0.25">
      <c r="AY1684" s="139">
        <f t="shared" si="31"/>
        <v>0</v>
      </c>
      <c r="AZ1684" s="139">
        <f>IF(BA1684="",0,IFERROR(IF(VLOOKUP(BA1684,BA$44:BA1683,1,0)&gt;0,0,0),1))</f>
        <v>0</v>
      </c>
      <c r="BA1684" s="140" t="str">
        <f>IF(DATOS!BT1642=AW$45,DATOS!C1642,"")</f>
        <v/>
      </c>
    </row>
    <row r="1685" spans="51:53" x14ac:dyDescent="0.25">
      <c r="AY1685" s="139">
        <f t="shared" si="31"/>
        <v>0</v>
      </c>
      <c r="AZ1685" s="139">
        <f>IF(BA1685="",0,IFERROR(IF(VLOOKUP(BA1685,BA$44:BA1684,1,0)&gt;0,0,0),1))</f>
        <v>0</v>
      </c>
      <c r="BA1685" s="140" t="str">
        <f>IF(DATOS!BT1643=AW$45,DATOS!C1643,"")</f>
        <v/>
      </c>
    </row>
    <row r="1686" spans="51:53" x14ac:dyDescent="0.25">
      <c r="AY1686" s="139">
        <f t="shared" si="31"/>
        <v>0</v>
      </c>
      <c r="AZ1686" s="139">
        <f>IF(BA1686="",0,IFERROR(IF(VLOOKUP(BA1686,BA$44:BA1685,1,0)&gt;0,0,0),1))</f>
        <v>0</v>
      </c>
      <c r="BA1686" s="140" t="str">
        <f>IF(DATOS!BT1644=AW$45,DATOS!C1644,"")</f>
        <v/>
      </c>
    </row>
    <row r="1687" spans="51:53" x14ac:dyDescent="0.25">
      <c r="AY1687" s="139">
        <f t="shared" si="31"/>
        <v>0</v>
      </c>
      <c r="AZ1687" s="139">
        <f>IF(BA1687="",0,IFERROR(IF(VLOOKUP(BA1687,BA$44:BA1686,1,0)&gt;0,0,0),1))</f>
        <v>0</v>
      </c>
      <c r="BA1687" s="140" t="str">
        <f>IF(DATOS!BT1645=AW$45,DATOS!C1645,"")</f>
        <v/>
      </c>
    </row>
    <row r="1688" spans="51:53" x14ac:dyDescent="0.25">
      <c r="AY1688" s="139">
        <f t="shared" si="31"/>
        <v>0</v>
      </c>
      <c r="AZ1688" s="139">
        <f>IF(BA1688="",0,IFERROR(IF(VLOOKUP(BA1688,BA$44:BA1687,1,0)&gt;0,0,0),1))</f>
        <v>0</v>
      </c>
      <c r="BA1688" s="140" t="str">
        <f>IF(DATOS!BT1646=AW$45,DATOS!C1646,"")</f>
        <v/>
      </c>
    </row>
    <row r="1689" spans="51:53" x14ac:dyDescent="0.25">
      <c r="AY1689" s="139">
        <f t="shared" si="31"/>
        <v>0</v>
      </c>
      <c r="AZ1689" s="139">
        <f>IF(BA1689="",0,IFERROR(IF(VLOOKUP(BA1689,BA$44:BA1688,1,0)&gt;0,0,0),1))</f>
        <v>0</v>
      </c>
      <c r="BA1689" s="140" t="str">
        <f>IF(DATOS!BT1647=AW$45,DATOS!C1647,"")</f>
        <v/>
      </c>
    </row>
    <row r="1690" spans="51:53" x14ac:dyDescent="0.25">
      <c r="AY1690" s="139">
        <f t="shared" si="31"/>
        <v>0</v>
      </c>
      <c r="AZ1690" s="139">
        <f>IF(BA1690="",0,IFERROR(IF(VLOOKUP(BA1690,BA$44:BA1689,1,0)&gt;0,0,0),1))</f>
        <v>0</v>
      </c>
      <c r="BA1690" s="140" t="str">
        <f>IF(DATOS!BT1648=AW$45,DATOS!C1648,"")</f>
        <v/>
      </c>
    </row>
    <row r="1691" spans="51:53" x14ac:dyDescent="0.25">
      <c r="AY1691" s="139">
        <f t="shared" si="31"/>
        <v>0</v>
      </c>
      <c r="AZ1691" s="139">
        <f>IF(BA1691="",0,IFERROR(IF(VLOOKUP(BA1691,BA$44:BA1690,1,0)&gt;0,0,0),1))</f>
        <v>0</v>
      </c>
      <c r="BA1691" s="140" t="str">
        <f>IF(DATOS!BT1649=AW$45,DATOS!C1649,"")</f>
        <v/>
      </c>
    </row>
    <row r="1692" spans="51:53" x14ac:dyDescent="0.25">
      <c r="AY1692" s="139">
        <f t="shared" si="31"/>
        <v>0</v>
      </c>
      <c r="AZ1692" s="139">
        <f>IF(BA1692="",0,IFERROR(IF(VLOOKUP(BA1692,BA$44:BA1691,1,0)&gt;0,0,0),1))</f>
        <v>0</v>
      </c>
      <c r="BA1692" s="140" t="str">
        <f>IF(DATOS!BT1650=AW$45,DATOS!C1650,"")</f>
        <v/>
      </c>
    </row>
    <row r="1693" spans="51:53" x14ac:dyDescent="0.25">
      <c r="AY1693" s="139">
        <f t="shared" si="31"/>
        <v>0</v>
      </c>
      <c r="AZ1693" s="139">
        <f>IF(BA1693="",0,IFERROR(IF(VLOOKUP(BA1693,BA$44:BA1692,1,0)&gt;0,0,0),1))</f>
        <v>0</v>
      </c>
      <c r="BA1693" s="140" t="str">
        <f>IF(DATOS!BT1651=AW$45,DATOS!C1651,"")</f>
        <v/>
      </c>
    </row>
    <row r="1694" spans="51:53" x14ac:dyDescent="0.25">
      <c r="AY1694" s="139">
        <f t="shared" si="31"/>
        <v>0</v>
      </c>
      <c r="AZ1694" s="139">
        <f>IF(BA1694="",0,IFERROR(IF(VLOOKUP(BA1694,BA$44:BA1693,1,0)&gt;0,0,0),1))</f>
        <v>0</v>
      </c>
      <c r="BA1694" s="140" t="str">
        <f>IF(DATOS!BT1652=AW$45,DATOS!C1652,"")</f>
        <v/>
      </c>
    </row>
    <row r="1695" spans="51:53" x14ac:dyDescent="0.25">
      <c r="AY1695" s="139">
        <f t="shared" si="31"/>
        <v>0</v>
      </c>
      <c r="AZ1695" s="139">
        <f>IF(BA1695="",0,IFERROR(IF(VLOOKUP(BA1695,BA$44:BA1694,1,0)&gt;0,0,0),1))</f>
        <v>0</v>
      </c>
      <c r="BA1695" s="140" t="str">
        <f>IF(DATOS!BT1653=AW$45,DATOS!C1653,"")</f>
        <v/>
      </c>
    </row>
    <row r="1696" spans="51:53" x14ac:dyDescent="0.25">
      <c r="AY1696" s="139">
        <f t="shared" si="31"/>
        <v>0</v>
      </c>
      <c r="AZ1696" s="139">
        <f>IF(BA1696="",0,IFERROR(IF(VLOOKUP(BA1696,BA$44:BA1695,1,0)&gt;0,0,0),1))</f>
        <v>0</v>
      </c>
      <c r="BA1696" s="140" t="str">
        <f>IF(DATOS!BT1654=AW$45,DATOS!C1654,"")</f>
        <v/>
      </c>
    </row>
    <row r="1697" spans="51:53" x14ac:dyDescent="0.25">
      <c r="AY1697" s="139">
        <f t="shared" si="31"/>
        <v>0</v>
      </c>
      <c r="AZ1697" s="139">
        <f>IF(BA1697="",0,IFERROR(IF(VLOOKUP(BA1697,BA$44:BA1696,1,0)&gt;0,0,0),1))</f>
        <v>0</v>
      </c>
      <c r="BA1697" s="140" t="str">
        <f>IF(DATOS!BT1655=AW$45,DATOS!C1655,"")</f>
        <v/>
      </c>
    </row>
    <row r="1698" spans="51:53" x14ac:dyDescent="0.25">
      <c r="AY1698" s="139">
        <f t="shared" si="31"/>
        <v>0</v>
      </c>
      <c r="AZ1698" s="139">
        <f>IF(BA1698="",0,IFERROR(IF(VLOOKUP(BA1698,BA$44:BA1697,1,0)&gt;0,0,0),1))</f>
        <v>0</v>
      </c>
      <c r="BA1698" s="140" t="str">
        <f>IF(DATOS!BT1656=AW$45,DATOS!C1656,"")</f>
        <v/>
      </c>
    </row>
    <row r="1699" spans="51:53" x14ac:dyDescent="0.25">
      <c r="AY1699" s="139">
        <f t="shared" si="31"/>
        <v>0</v>
      </c>
      <c r="AZ1699" s="139">
        <f>IF(BA1699="",0,IFERROR(IF(VLOOKUP(BA1699,BA$44:BA1698,1,0)&gt;0,0,0),1))</f>
        <v>0</v>
      </c>
      <c r="BA1699" s="140" t="str">
        <f>IF(DATOS!BT1657=AW$45,DATOS!C1657,"")</f>
        <v/>
      </c>
    </row>
    <row r="1700" spans="51:53" x14ac:dyDescent="0.25">
      <c r="AY1700" s="139">
        <f t="shared" si="31"/>
        <v>0</v>
      </c>
      <c r="AZ1700" s="139">
        <f>IF(BA1700="",0,IFERROR(IF(VLOOKUP(BA1700,BA$44:BA1699,1,0)&gt;0,0,0),1))</f>
        <v>0</v>
      </c>
      <c r="BA1700" s="140" t="str">
        <f>IF(DATOS!BT1658=AW$45,DATOS!C1658,"")</f>
        <v/>
      </c>
    </row>
    <row r="1701" spans="51:53" x14ac:dyDescent="0.25">
      <c r="AY1701" s="139">
        <f t="shared" si="31"/>
        <v>0</v>
      </c>
      <c r="AZ1701" s="139">
        <f>IF(BA1701="",0,IFERROR(IF(VLOOKUP(BA1701,BA$44:BA1700,1,0)&gt;0,0,0),1))</f>
        <v>0</v>
      </c>
      <c r="BA1701" s="140" t="str">
        <f>IF(DATOS!BT1659=AW$45,DATOS!C1659,"")</f>
        <v/>
      </c>
    </row>
    <row r="1702" spans="51:53" x14ac:dyDescent="0.25">
      <c r="AY1702" s="139">
        <f t="shared" si="31"/>
        <v>0</v>
      </c>
      <c r="AZ1702" s="139">
        <f>IF(BA1702="",0,IFERROR(IF(VLOOKUP(BA1702,BA$44:BA1701,1,0)&gt;0,0,0),1))</f>
        <v>0</v>
      </c>
      <c r="BA1702" s="140" t="str">
        <f>IF(DATOS!BT1660=AW$45,DATOS!C1660,"")</f>
        <v/>
      </c>
    </row>
    <row r="1703" spans="51:53" x14ac:dyDescent="0.25">
      <c r="AY1703" s="139">
        <f t="shared" si="31"/>
        <v>0</v>
      </c>
      <c r="AZ1703" s="139">
        <f>IF(BA1703="",0,IFERROR(IF(VLOOKUP(BA1703,BA$44:BA1702,1,0)&gt;0,0,0),1))</f>
        <v>0</v>
      </c>
      <c r="BA1703" s="140" t="str">
        <f>IF(DATOS!BT1661=AW$45,DATOS!C1661,"")</f>
        <v/>
      </c>
    </row>
    <row r="1704" spans="51:53" x14ac:dyDescent="0.25">
      <c r="AY1704" s="139">
        <f t="shared" si="31"/>
        <v>0</v>
      </c>
      <c r="AZ1704" s="139">
        <f>IF(BA1704="",0,IFERROR(IF(VLOOKUP(BA1704,BA$44:BA1703,1,0)&gt;0,0,0),1))</f>
        <v>0</v>
      </c>
      <c r="BA1704" s="140" t="str">
        <f>IF(DATOS!BT1662=AW$45,DATOS!C1662,"")</f>
        <v/>
      </c>
    </row>
    <row r="1705" spans="51:53" x14ac:dyDescent="0.25">
      <c r="AY1705" s="139">
        <f t="shared" si="31"/>
        <v>0</v>
      </c>
      <c r="AZ1705" s="139">
        <f>IF(BA1705="",0,IFERROR(IF(VLOOKUP(BA1705,BA$44:BA1704,1,0)&gt;0,0,0),1))</f>
        <v>0</v>
      </c>
      <c r="BA1705" s="140" t="str">
        <f>IF(DATOS!BT1663=AW$45,DATOS!C1663,"")</f>
        <v/>
      </c>
    </row>
    <row r="1706" spans="51:53" x14ac:dyDescent="0.25">
      <c r="AY1706" s="139">
        <f t="shared" si="31"/>
        <v>0</v>
      </c>
      <c r="AZ1706" s="139">
        <f>IF(BA1706="",0,IFERROR(IF(VLOOKUP(BA1706,BA$44:BA1705,1,0)&gt;0,0,0),1))</f>
        <v>0</v>
      </c>
      <c r="BA1706" s="140" t="str">
        <f>IF(DATOS!BT1664=AW$45,DATOS!C1664,"")</f>
        <v/>
      </c>
    </row>
    <row r="1707" spans="51:53" x14ac:dyDescent="0.25">
      <c r="AY1707" s="139">
        <f t="shared" si="31"/>
        <v>0</v>
      </c>
      <c r="AZ1707" s="139">
        <f>IF(BA1707="",0,IFERROR(IF(VLOOKUP(BA1707,BA$44:BA1706,1,0)&gt;0,0,0),1))</f>
        <v>0</v>
      </c>
      <c r="BA1707" s="140" t="str">
        <f>IF(DATOS!BT1665=AW$45,DATOS!C1665,"")</f>
        <v/>
      </c>
    </row>
    <row r="1708" spans="51:53" x14ac:dyDescent="0.25">
      <c r="AY1708" s="139">
        <f t="shared" ref="AY1708:AY1771" si="32">AY1707+AZ1708</f>
        <v>0</v>
      </c>
      <c r="AZ1708" s="139">
        <f>IF(BA1708="",0,IFERROR(IF(VLOOKUP(BA1708,BA$44:BA1707,1,0)&gt;0,0,0),1))</f>
        <v>0</v>
      </c>
      <c r="BA1708" s="140" t="str">
        <f>IF(DATOS!BT1666=AW$45,DATOS!C1666,"")</f>
        <v/>
      </c>
    </row>
    <row r="1709" spans="51:53" x14ac:dyDescent="0.25">
      <c r="AY1709" s="139">
        <f t="shared" si="32"/>
        <v>0</v>
      </c>
      <c r="AZ1709" s="139">
        <f>IF(BA1709="",0,IFERROR(IF(VLOOKUP(BA1709,BA$44:BA1708,1,0)&gt;0,0,0),1))</f>
        <v>0</v>
      </c>
      <c r="BA1709" s="140" t="str">
        <f>IF(DATOS!BT1667=AW$45,DATOS!C1667,"")</f>
        <v/>
      </c>
    </row>
    <row r="1710" spans="51:53" x14ac:dyDescent="0.25">
      <c r="AY1710" s="139">
        <f t="shared" si="32"/>
        <v>0</v>
      </c>
      <c r="AZ1710" s="139">
        <f>IF(BA1710="",0,IFERROR(IF(VLOOKUP(BA1710,BA$44:BA1709,1,0)&gt;0,0,0),1))</f>
        <v>0</v>
      </c>
      <c r="BA1710" s="140" t="str">
        <f>IF(DATOS!BT1668=AW$45,DATOS!C1668,"")</f>
        <v/>
      </c>
    </row>
    <row r="1711" spans="51:53" x14ac:dyDescent="0.25">
      <c r="AY1711" s="139">
        <f t="shared" si="32"/>
        <v>0</v>
      </c>
      <c r="AZ1711" s="139">
        <f>IF(BA1711="",0,IFERROR(IF(VLOOKUP(BA1711,BA$44:BA1710,1,0)&gt;0,0,0),1))</f>
        <v>0</v>
      </c>
      <c r="BA1711" s="140" t="str">
        <f>IF(DATOS!BT1669=AW$45,DATOS!C1669,"")</f>
        <v/>
      </c>
    </row>
    <row r="1712" spans="51:53" x14ac:dyDescent="0.25">
      <c r="AY1712" s="139">
        <f t="shared" si="32"/>
        <v>0</v>
      </c>
      <c r="AZ1712" s="139">
        <f>IF(BA1712="",0,IFERROR(IF(VLOOKUP(BA1712,BA$44:BA1711,1,0)&gt;0,0,0),1))</f>
        <v>0</v>
      </c>
      <c r="BA1712" s="140" t="str">
        <f>IF(DATOS!BT1670=AW$45,DATOS!C1670,"")</f>
        <v/>
      </c>
    </row>
    <row r="1713" spans="51:53" x14ac:dyDescent="0.25">
      <c r="AY1713" s="139">
        <f t="shared" si="32"/>
        <v>0</v>
      </c>
      <c r="AZ1713" s="139">
        <f>IF(BA1713="",0,IFERROR(IF(VLOOKUP(BA1713,BA$44:BA1712,1,0)&gt;0,0,0),1))</f>
        <v>0</v>
      </c>
      <c r="BA1713" s="140" t="str">
        <f>IF(DATOS!BT1671=AW$45,DATOS!C1671,"")</f>
        <v/>
      </c>
    </row>
    <row r="1714" spans="51:53" x14ac:dyDescent="0.25">
      <c r="AY1714" s="139">
        <f t="shared" si="32"/>
        <v>0</v>
      </c>
      <c r="AZ1714" s="139">
        <f>IF(BA1714="",0,IFERROR(IF(VLOOKUP(BA1714,BA$44:BA1713,1,0)&gt;0,0,0),1))</f>
        <v>0</v>
      </c>
      <c r="BA1714" s="140" t="str">
        <f>IF(DATOS!BT1672=AW$45,DATOS!C1672,"")</f>
        <v/>
      </c>
    </row>
    <row r="1715" spans="51:53" x14ac:dyDescent="0.25">
      <c r="AY1715" s="139">
        <f t="shared" si="32"/>
        <v>0</v>
      </c>
      <c r="AZ1715" s="139">
        <f>IF(BA1715="",0,IFERROR(IF(VLOOKUP(BA1715,BA$44:BA1714,1,0)&gt;0,0,0),1))</f>
        <v>0</v>
      </c>
      <c r="BA1715" s="140" t="str">
        <f>IF(DATOS!BT1673=AW$45,DATOS!C1673,"")</f>
        <v/>
      </c>
    </row>
    <row r="1716" spans="51:53" x14ac:dyDescent="0.25">
      <c r="AY1716" s="139">
        <f t="shared" si="32"/>
        <v>0</v>
      </c>
      <c r="AZ1716" s="139">
        <f>IF(BA1716="",0,IFERROR(IF(VLOOKUP(BA1716,BA$44:BA1715,1,0)&gt;0,0,0),1))</f>
        <v>0</v>
      </c>
      <c r="BA1716" s="140" t="str">
        <f>IF(DATOS!BT1674=AW$45,DATOS!C1674,"")</f>
        <v/>
      </c>
    </row>
    <row r="1717" spans="51:53" x14ac:dyDescent="0.25">
      <c r="AY1717" s="139">
        <f t="shared" si="32"/>
        <v>0</v>
      </c>
      <c r="AZ1717" s="139">
        <f>IF(BA1717="",0,IFERROR(IF(VLOOKUP(BA1717,BA$44:BA1716,1,0)&gt;0,0,0),1))</f>
        <v>0</v>
      </c>
      <c r="BA1717" s="140" t="str">
        <f>IF(DATOS!BT1675=AW$45,DATOS!C1675,"")</f>
        <v/>
      </c>
    </row>
    <row r="1718" spans="51:53" x14ac:dyDescent="0.25">
      <c r="AY1718" s="139">
        <f t="shared" si="32"/>
        <v>0</v>
      </c>
      <c r="AZ1718" s="139">
        <f>IF(BA1718="",0,IFERROR(IF(VLOOKUP(BA1718,BA$44:BA1717,1,0)&gt;0,0,0),1))</f>
        <v>0</v>
      </c>
      <c r="BA1718" s="140" t="str">
        <f>IF(DATOS!BT1676=AW$45,DATOS!C1676,"")</f>
        <v/>
      </c>
    </row>
    <row r="1719" spans="51:53" x14ac:dyDescent="0.25">
      <c r="AY1719" s="139">
        <f t="shared" si="32"/>
        <v>0</v>
      </c>
      <c r="AZ1719" s="139">
        <f>IF(BA1719="",0,IFERROR(IF(VLOOKUP(BA1719,BA$44:BA1718,1,0)&gt;0,0,0),1))</f>
        <v>0</v>
      </c>
      <c r="BA1719" s="140" t="str">
        <f>IF(DATOS!BT1677=AW$45,DATOS!C1677,"")</f>
        <v/>
      </c>
    </row>
    <row r="1720" spans="51:53" x14ac:dyDescent="0.25">
      <c r="AY1720" s="139">
        <f t="shared" si="32"/>
        <v>0</v>
      </c>
      <c r="AZ1720" s="139">
        <f>IF(BA1720="",0,IFERROR(IF(VLOOKUP(BA1720,BA$44:BA1719,1,0)&gt;0,0,0),1))</f>
        <v>0</v>
      </c>
      <c r="BA1720" s="140" t="str">
        <f>IF(DATOS!BT1678=AW$45,DATOS!C1678,"")</f>
        <v/>
      </c>
    </row>
    <row r="1721" spans="51:53" x14ac:dyDescent="0.25">
      <c r="AY1721" s="139">
        <f t="shared" si="32"/>
        <v>0</v>
      </c>
      <c r="AZ1721" s="139">
        <f>IF(BA1721="",0,IFERROR(IF(VLOOKUP(BA1721,BA$44:BA1720,1,0)&gt;0,0,0),1))</f>
        <v>0</v>
      </c>
      <c r="BA1721" s="140" t="str">
        <f>IF(DATOS!BT1679=AW$45,DATOS!C1679,"")</f>
        <v/>
      </c>
    </row>
    <row r="1722" spans="51:53" x14ac:dyDescent="0.25">
      <c r="AY1722" s="139">
        <f t="shared" si="32"/>
        <v>0</v>
      </c>
      <c r="AZ1722" s="139">
        <f>IF(BA1722="",0,IFERROR(IF(VLOOKUP(BA1722,BA$44:BA1721,1,0)&gt;0,0,0),1))</f>
        <v>0</v>
      </c>
      <c r="BA1722" s="140" t="str">
        <f>IF(DATOS!BT1680=AW$45,DATOS!C1680,"")</f>
        <v/>
      </c>
    </row>
    <row r="1723" spans="51:53" x14ac:dyDescent="0.25">
      <c r="AY1723" s="139">
        <f t="shared" si="32"/>
        <v>0</v>
      </c>
      <c r="AZ1723" s="139">
        <f>IF(BA1723="",0,IFERROR(IF(VLOOKUP(BA1723,BA$44:BA1722,1,0)&gt;0,0,0),1))</f>
        <v>0</v>
      </c>
      <c r="BA1723" s="140" t="str">
        <f>IF(DATOS!BT1681=AW$45,DATOS!C1681,"")</f>
        <v/>
      </c>
    </row>
    <row r="1724" spans="51:53" x14ac:dyDescent="0.25">
      <c r="AY1724" s="139">
        <f t="shared" si="32"/>
        <v>0</v>
      </c>
      <c r="AZ1724" s="139">
        <f>IF(BA1724="",0,IFERROR(IF(VLOOKUP(BA1724,BA$44:BA1723,1,0)&gt;0,0,0),1))</f>
        <v>0</v>
      </c>
      <c r="BA1724" s="140" t="str">
        <f>IF(DATOS!BT1682=AW$45,DATOS!C1682,"")</f>
        <v/>
      </c>
    </row>
    <row r="1725" spans="51:53" x14ac:dyDescent="0.25">
      <c r="AY1725" s="139">
        <f t="shared" si="32"/>
        <v>0</v>
      </c>
      <c r="AZ1725" s="139">
        <f>IF(BA1725="",0,IFERROR(IF(VLOOKUP(BA1725,BA$44:BA1724,1,0)&gt;0,0,0),1))</f>
        <v>0</v>
      </c>
      <c r="BA1725" s="140" t="str">
        <f>IF(DATOS!BT1683=AW$45,DATOS!C1683,"")</f>
        <v/>
      </c>
    </row>
    <row r="1726" spans="51:53" x14ac:dyDescent="0.25">
      <c r="AY1726" s="139">
        <f t="shared" si="32"/>
        <v>0</v>
      </c>
      <c r="AZ1726" s="139">
        <f>IF(BA1726="",0,IFERROR(IF(VLOOKUP(BA1726,BA$44:BA1725,1,0)&gt;0,0,0),1))</f>
        <v>0</v>
      </c>
      <c r="BA1726" s="140" t="str">
        <f>IF(DATOS!BT1684=AW$45,DATOS!C1684,"")</f>
        <v/>
      </c>
    </row>
    <row r="1727" spans="51:53" x14ac:dyDescent="0.25">
      <c r="AY1727" s="139">
        <f t="shared" si="32"/>
        <v>0</v>
      </c>
      <c r="AZ1727" s="139">
        <f>IF(BA1727="",0,IFERROR(IF(VLOOKUP(BA1727,BA$44:BA1726,1,0)&gt;0,0,0),1))</f>
        <v>0</v>
      </c>
      <c r="BA1727" s="140" t="str">
        <f>IF(DATOS!BT1685=AW$45,DATOS!C1685,"")</f>
        <v/>
      </c>
    </row>
    <row r="1728" spans="51:53" x14ac:dyDescent="0.25">
      <c r="AY1728" s="139">
        <f t="shared" si="32"/>
        <v>0</v>
      </c>
      <c r="AZ1728" s="139">
        <f>IF(BA1728="",0,IFERROR(IF(VLOOKUP(BA1728,BA$44:BA1727,1,0)&gt;0,0,0),1))</f>
        <v>0</v>
      </c>
      <c r="BA1728" s="140" t="str">
        <f>IF(DATOS!BT1686=AW$45,DATOS!C1686,"")</f>
        <v/>
      </c>
    </row>
    <row r="1729" spans="51:53" x14ac:dyDescent="0.25">
      <c r="AY1729" s="139">
        <f t="shared" si="32"/>
        <v>0</v>
      </c>
      <c r="AZ1729" s="139">
        <f>IF(BA1729="",0,IFERROR(IF(VLOOKUP(BA1729,BA$44:BA1728,1,0)&gt;0,0,0),1))</f>
        <v>0</v>
      </c>
      <c r="BA1729" s="140" t="str">
        <f>IF(DATOS!BT1687=AW$45,DATOS!C1687,"")</f>
        <v/>
      </c>
    </row>
    <row r="1730" spans="51:53" x14ac:dyDescent="0.25">
      <c r="AY1730" s="139">
        <f t="shared" si="32"/>
        <v>0</v>
      </c>
      <c r="AZ1730" s="139">
        <f>IF(BA1730="",0,IFERROR(IF(VLOOKUP(BA1730,BA$44:BA1729,1,0)&gt;0,0,0),1))</f>
        <v>0</v>
      </c>
      <c r="BA1730" s="140" t="str">
        <f>IF(DATOS!BT1688=AW$45,DATOS!C1688,"")</f>
        <v/>
      </c>
    </row>
    <row r="1731" spans="51:53" x14ac:dyDescent="0.25">
      <c r="AY1731" s="139">
        <f t="shared" si="32"/>
        <v>0</v>
      </c>
      <c r="AZ1731" s="139">
        <f>IF(BA1731="",0,IFERROR(IF(VLOOKUP(BA1731,BA$44:BA1730,1,0)&gt;0,0,0),1))</f>
        <v>0</v>
      </c>
      <c r="BA1731" s="140" t="str">
        <f>IF(DATOS!BT1689=AW$45,DATOS!C1689,"")</f>
        <v/>
      </c>
    </row>
    <row r="1732" spans="51:53" x14ac:dyDescent="0.25">
      <c r="AY1732" s="139">
        <f t="shared" si="32"/>
        <v>0</v>
      </c>
      <c r="AZ1732" s="139">
        <f>IF(BA1732="",0,IFERROR(IF(VLOOKUP(BA1732,BA$44:BA1731,1,0)&gt;0,0,0),1))</f>
        <v>0</v>
      </c>
      <c r="BA1732" s="140" t="str">
        <f>IF(DATOS!BT1690=AW$45,DATOS!C1690,"")</f>
        <v/>
      </c>
    </row>
    <row r="1733" spans="51:53" x14ac:dyDescent="0.25">
      <c r="AY1733" s="139">
        <f t="shared" si="32"/>
        <v>0</v>
      </c>
      <c r="AZ1733" s="139">
        <f>IF(BA1733="",0,IFERROR(IF(VLOOKUP(BA1733,BA$44:BA1732,1,0)&gt;0,0,0),1))</f>
        <v>0</v>
      </c>
      <c r="BA1733" s="140" t="str">
        <f>IF(DATOS!BT1691=AW$45,DATOS!C1691,"")</f>
        <v/>
      </c>
    </row>
    <row r="1734" spans="51:53" x14ac:dyDescent="0.25">
      <c r="AY1734" s="139">
        <f t="shared" si="32"/>
        <v>0</v>
      </c>
      <c r="AZ1734" s="139">
        <f>IF(BA1734="",0,IFERROR(IF(VLOOKUP(BA1734,BA$44:BA1733,1,0)&gt;0,0,0),1))</f>
        <v>0</v>
      </c>
      <c r="BA1734" s="140" t="str">
        <f>IF(DATOS!BT1692=AW$45,DATOS!C1692,"")</f>
        <v/>
      </c>
    </row>
    <row r="1735" spans="51:53" x14ac:dyDescent="0.25">
      <c r="AY1735" s="139">
        <f t="shared" si="32"/>
        <v>0</v>
      </c>
      <c r="AZ1735" s="139">
        <f>IF(BA1735="",0,IFERROR(IF(VLOOKUP(BA1735,BA$44:BA1734,1,0)&gt;0,0,0),1))</f>
        <v>0</v>
      </c>
      <c r="BA1735" s="140" t="str">
        <f>IF(DATOS!BT1693=AW$45,DATOS!C1693,"")</f>
        <v/>
      </c>
    </row>
    <row r="1736" spans="51:53" x14ac:dyDescent="0.25">
      <c r="AY1736" s="139">
        <f t="shared" si="32"/>
        <v>0</v>
      </c>
      <c r="AZ1736" s="139">
        <f>IF(BA1736="",0,IFERROR(IF(VLOOKUP(BA1736,BA$44:BA1735,1,0)&gt;0,0,0),1))</f>
        <v>0</v>
      </c>
      <c r="BA1736" s="140" t="str">
        <f>IF(DATOS!BT1694=AW$45,DATOS!C1694,"")</f>
        <v/>
      </c>
    </row>
    <row r="1737" spans="51:53" x14ac:dyDescent="0.25">
      <c r="AY1737" s="139">
        <f t="shared" si="32"/>
        <v>0</v>
      </c>
      <c r="AZ1737" s="139">
        <f>IF(BA1737="",0,IFERROR(IF(VLOOKUP(BA1737,BA$44:BA1736,1,0)&gt;0,0,0),1))</f>
        <v>0</v>
      </c>
      <c r="BA1737" s="140" t="str">
        <f>IF(DATOS!BT1695=AW$45,DATOS!C1695,"")</f>
        <v/>
      </c>
    </row>
    <row r="1738" spans="51:53" x14ac:dyDescent="0.25">
      <c r="AY1738" s="139">
        <f t="shared" si="32"/>
        <v>0</v>
      </c>
      <c r="AZ1738" s="139">
        <f>IF(BA1738="",0,IFERROR(IF(VLOOKUP(BA1738,BA$44:BA1737,1,0)&gt;0,0,0),1))</f>
        <v>0</v>
      </c>
      <c r="BA1738" s="140" t="str">
        <f>IF(DATOS!BT1696=AW$45,DATOS!C1696,"")</f>
        <v/>
      </c>
    </row>
    <row r="1739" spans="51:53" x14ac:dyDescent="0.25">
      <c r="AY1739" s="139">
        <f t="shared" si="32"/>
        <v>0</v>
      </c>
      <c r="AZ1739" s="139">
        <f>IF(BA1739="",0,IFERROR(IF(VLOOKUP(BA1739,BA$44:BA1738,1,0)&gt;0,0,0),1))</f>
        <v>0</v>
      </c>
      <c r="BA1739" s="140" t="str">
        <f>IF(DATOS!BT1697=AW$45,DATOS!C1697,"")</f>
        <v/>
      </c>
    </row>
    <row r="1740" spans="51:53" x14ac:dyDescent="0.25">
      <c r="AY1740" s="139">
        <f t="shared" si="32"/>
        <v>0</v>
      </c>
      <c r="AZ1740" s="139">
        <f>IF(BA1740="",0,IFERROR(IF(VLOOKUP(BA1740,BA$44:BA1739,1,0)&gt;0,0,0),1))</f>
        <v>0</v>
      </c>
      <c r="BA1740" s="140" t="str">
        <f>IF(DATOS!BT1698=AW$45,DATOS!C1698,"")</f>
        <v/>
      </c>
    </row>
    <row r="1741" spans="51:53" x14ac:dyDescent="0.25">
      <c r="AY1741" s="139">
        <f t="shared" si="32"/>
        <v>0</v>
      </c>
      <c r="AZ1741" s="139">
        <f>IF(BA1741="",0,IFERROR(IF(VLOOKUP(BA1741,BA$44:BA1740,1,0)&gt;0,0,0),1))</f>
        <v>0</v>
      </c>
      <c r="BA1741" s="140" t="str">
        <f>IF(DATOS!BT1699=AW$45,DATOS!C1699,"")</f>
        <v/>
      </c>
    </row>
    <row r="1742" spans="51:53" x14ac:dyDescent="0.25">
      <c r="AY1742" s="139">
        <f t="shared" si="32"/>
        <v>0</v>
      </c>
      <c r="AZ1742" s="139">
        <f>IF(BA1742="",0,IFERROR(IF(VLOOKUP(BA1742,BA$44:BA1741,1,0)&gt;0,0,0),1))</f>
        <v>0</v>
      </c>
      <c r="BA1742" s="140" t="str">
        <f>IF(DATOS!BT1700=AW$45,DATOS!C1700,"")</f>
        <v/>
      </c>
    </row>
    <row r="1743" spans="51:53" x14ac:dyDescent="0.25">
      <c r="AY1743" s="139">
        <f t="shared" si="32"/>
        <v>0</v>
      </c>
      <c r="AZ1743" s="139">
        <f>IF(BA1743="",0,IFERROR(IF(VLOOKUP(BA1743,BA$44:BA1742,1,0)&gt;0,0,0),1))</f>
        <v>0</v>
      </c>
      <c r="BA1743" s="140" t="str">
        <f>IF(DATOS!BT1701=AW$45,DATOS!C1701,"")</f>
        <v/>
      </c>
    </row>
    <row r="1744" spans="51:53" x14ac:dyDescent="0.25">
      <c r="AY1744" s="139">
        <f t="shared" si="32"/>
        <v>0</v>
      </c>
      <c r="AZ1744" s="139">
        <f>IF(BA1744="",0,IFERROR(IF(VLOOKUP(BA1744,BA$44:BA1743,1,0)&gt;0,0,0),1))</f>
        <v>0</v>
      </c>
      <c r="BA1744" s="140" t="str">
        <f>IF(DATOS!BT1702=AW$45,DATOS!C1702,"")</f>
        <v/>
      </c>
    </row>
    <row r="1745" spans="51:53" x14ac:dyDescent="0.25">
      <c r="AY1745" s="139">
        <f t="shared" si="32"/>
        <v>0</v>
      </c>
      <c r="AZ1745" s="139">
        <f>IF(BA1745="",0,IFERROR(IF(VLOOKUP(BA1745,BA$44:BA1744,1,0)&gt;0,0,0),1))</f>
        <v>0</v>
      </c>
      <c r="BA1745" s="140" t="str">
        <f>IF(DATOS!BT1703=AW$45,DATOS!C1703,"")</f>
        <v/>
      </c>
    </row>
    <row r="1746" spans="51:53" x14ac:dyDescent="0.25">
      <c r="AY1746" s="139">
        <f t="shared" si="32"/>
        <v>0</v>
      </c>
      <c r="AZ1746" s="139">
        <f>IF(BA1746="",0,IFERROR(IF(VLOOKUP(BA1746,BA$44:BA1745,1,0)&gt;0,0,0),1))</f>
        <v>0</v>
      </c>
      <c r="BA1746" s="140" t="str">
        <f>IF(DATOS!BT1704=AW$45,DATOS!C1704,"")</f>
        <v/>
      </c>
    </row>
    <row r="1747" spans="51:53" x14ac:dyDescent="0.25">
      <c r="AY1747" s="139">
        <f t="shared" si="32"/>
        <v>0</v>
      </c>
      <c r="AZ1747" s="139">
        <f>IF(BA1747="",0,IFERROR(IF(VLOOKUP(BA1747,BA$44:BA1746,1,0)&gt;0,0,0),1))</f>
        <v>0</v>
      </c>
      <c r="BA1747" s="140" t="str">
        <f>IF(DATOS!BT1705=AW$45,DATOS!C1705,"")</f>
        <v/>
      </c>
    </row>
    <row r="1748" spans="51:53" x14ac:dyDescent="0.25">
      <c r="AY1748" s="139">
        <f t="shared" si="32"/>
        <v>0</v>
      </c>
      <c r="AZ1748" s="139">
        <f>IF(BA1748="",0,IFERROR(IF(VLOOKUP(BA1748,BA$44:BA1747,1,0)&gt;0,0,0),1))</f>
        <v>0</v>
      </c>
      <c r="BA1748" s="140" t="str">
        <f>IF(DATOS!BT1706=AW$45,DATOS!C1706,"")</f>
        <v/>
      </c>
    </row>
    <row r="1749" spans="51:53" x14ac:dyDescent="0.25">
      <c r="AY1749" s="139">
        <f t="shared" si="32"/>
        <v>0</v>
      </c>
      <c r="AZ1749" s="139">
        <f>IF(BA1749="",0,IFERROR(IF(VLOOKUP(BA1749,BA$44:BA1748,1,0)&gt;0,0,0),1))</f>
        <v>0</v>
      </c>
      <c r="BA1749" s="140" t="str">
        <f>IF(DATOS!BT1707=AW$45,DATOS!C1707,"")</f>
        <v/>
      </c>
    </row>
    <row r="1750" spans="51:53" x14ac:dyDescent="0.25">
      <c r="AY1750" s="139">
        <f t="shared" si="32"/>
        <v>0</v>
      </c>
      <c r="AZ1750" s="139">
        <f>IF(BA1750="",0,IFERROR(IF(VLOOKUP(BA1750,BA$44:BA1749,1,0)&gt;0,0,0),1))</f>
        <v>0</v>
      </c>
      <c r="BA1750" s="140" t="str">
        <f>IF(DATOS!BT1708=AW$45,DATOS!C1708,"")</f>
        <v/>
      </c>
    </row>
    <row r="1751" spans="51:53" x14ac:dyDescent="0.25">
      <c r="AY1751" s="139">
        <f t="shared" si="32"/>
        <v>0</v>
      </c>
      <c r="AZ1751" s="139">
        <f>IF(BA1751="",0,IFERROR(IF(VLOOKUP(BA1751,BA$44:BA1750,1,0)&gt;0,0,0),1))</f>
        <v>0</v>
      </c>
      <c r="BA1751" s="140" t="str">
        <f>IF(DATOS!BT1709=AW$45,DATOS!C1709,"")</f>
        <v/>
      </c>
    </row>
    <row r="1752" spans="51:53" x14ac:dyDescent="0.25">
      <c r="AY1752" s="139">
        <f t="shared" si="32"/>
        <v>0</v>
      </c>
      <c r="AZ1752" s="139">
        <f>IF(BA1752="",0,IFERROR(IF(VLOOKUP(BA1752,BA$44:BA1751,1,0)&gt;0,0,0),1))</f>
        <v>0</v>
      </c>
      <c r="BA1752" s="140" t="str">
        <f>IF(DATOS!BT1710=AW$45,DATOS!C1710,"")</f>
        <v/>
      </c>
    </row>
    <row r="1753" spans="51:53" x14ac:dyDescent="0.25">
      <c r="AY1753" s="139">
        <f t="shared" si="32"/>
        <v>0</v>
      </c>
      <c r="AZ1753" s="139">
        <f>IF(BA1753="",0,IFERROR(IF(VLOOKUP(BA1753,BA$44:BA1752,1,0)&gt;0,0,0),1))</f>
        <v>0</v>
      </c>
      <c r="BA1753" s="140" t="str">
        <f>IF(DATOS!BT1711=AW$45,DATOS!C1711,"")</f>
        <v/>
      </c>
    </row>
    <row r="1754" spans="51:53" x14ac:dyDescent="0.25">
      <c r="AY1754" s="139">
        <f t="shared" si="32"/>
        <v>0</v>
      </c>
      <c r="AZ1754" s="139">
        <f>IF(BA1754="",0,IFERROR(IF(VLOOKUP(BA1754,BA$44:BA1753,1,0)&gt;0,0,0),1))</f>
        <v>0</v>
      </c>
      <c r="BA1754" s="140" t="str">
        <f>IF(DATOS!BT1712=AW$45,DATOS!C1712,"")</f>
        <v/>
      </c>
    </row>
    <row r="1755" spans="51:53" x14ac:dyDescent="0.25">
      <c r="AY1755" s="139">
        <f t="shared" si="32"/>
        <v>0</v>
      </c>
      <c r="AZ1755" s="139">
        <f>IF(BA1755="",0,IFERROR(IF(VLOOKUP(BA1755,BA$44:BA1754,1,0)&gt;0,0,0),1))</f>
        <v>0</v>
      </c>
      <c r="BA1755" s="140" t="str">
        <f>IF(DATOS!BT1713=AW$45,DATOS!C1713,"")</f>
        <v/>
      </c>
    </row>
    <row r="1756" spans="51:53" x14ac:dyDescent="0.25">
      <c r="AY1756" s="139">
        <f t="shared" si="32"/>
        <v>0</v>
      </c>
      <c r="AZ1756" s="139">
        <f>IF(BA1756="",0,IFERROR(IF(VLOOKUP(BA1756,BA$44:BA1755,1,0)&gt;0,0,0),1))</f>
        <v>0</v>
      </c>
      <c r="BA1756" s="140" t="str">
        <f>IF(DATOS!BT1714=AW$45,DATOS!C1714,"")</f>
        <v/>
      </c>
    </row>
    <row r="1757" spans="51:53" x14ac:dyDescent="0.25">
      <c r="AY1757" s="139">
        <f t="shared" si="32"/>
        <v>0</v>
      </c>
      <c r="AZ1757" s="139">
        <f>IF(BA1757="",0,IFERROR(IF(VLOOKUP(BA1757,BA$44:BA1756,1,0)&gt;0,0,0),1))</f>
        <v>0</v>
      </c>
      <c r="BA1757" s="140" t="str">
        <f>IF(DATOS!BT1715=AW$45,DATOS!C1715,"")</f>
        <v/>
      </c>
    </row>
    <row r="1758" spans="51:53" x14ac:dyDescent="0.25">
      <c r="AY1758" s="139">
        <f t="shared" si="32"/>
        <v>0</v>
      </c>
      <c r="AZ1758" s="139">
        <f>IF(BA1758="",0,IFERROR(IF(VLOOKUP(BA1758,BA$44:BA1757,1,0)&gt;0,0,0),1))</f>
        <v>0</v>
      </c>
      <c r="BA1758" s="140" t="str">
        <f>IF(DATOS!BT1716=AW$45,DATOS!C1716,"")</f>
        <v/>
      </c>
    </row>
    <row r="1759" spans="51:53" x14ac:dyDescent="0.25">
      <c r="AY1759" s="139">
        <f t="shared" si="32"/>
        <v>0</v>
      </c>
      <c r="AZ1759" s="139">
        <f>IF(BA1759="",0,IFERROR(IF(VLOOKUP(BA1759,BA$44:BA1758,1,0)&gt;0,0,0),1))</f>
        <v>0</v>
      </c>
      <c r="BA1759" s="140" t="str">
        <f>IF(DATOS!BT1717=AW$45,DATOS!C1717,"")</f>
        <v/>
      </c>
    </row>
    <row r="1760" spans="51:53" x14ac:dyDescent="0.25">
      <c r="AY1760" s="139">
        <f t="shared" si="32"/>
        <v>0</v>
      </c>
      <c r="AZ1760" s="139">
        <f>IF(BA1760="",0,IFERROR(IF(VLOOKUP(BA1760,BA$44:BA1759,1,0)&gt;0,0,0),1))</f>
        <v>0</v>
      </c>
      <c r="BA1760" s="140" t="str">
        <f>IF(DATOS!BT1718=AW$45,DATOS!C1718,"")</f>
        <v/>
      </c>
    </row>
    <row r="1761" spans="51:53" x14ac:dyDescent="0.25">
      <c r="AY1761" s="139">
        <f t="shared" si="32"/>
        <v>0</v>
      </c>
      <c r="AZ1761" s="139">
        <f>IF(BA1761="",0,IFERROR(IF(VLOOKUP(BA1761,BA$44:BA1760,1,0)&gt;0,0,0),1))</f>
        <v>0</v>
      </c>
      <c r="BA1761" s="140" t="str">
        <f>IF(DATOS!BT1719=AW$45,DATOS!C1719,"")</f>
        <v/>
      </c>
    </row>
    <row r="1762" spans="51:53" x14ac:dyDescent="0.25">
      <c r="AY1762" s="139">
        <f t="shared" si="32"/>
        <v>0</v>
      </c>
      <c r="AZ1762" s="139">
        <f>IF(BA1762="",0,IFERROR(IF(VLOOKUP(BA1762,BA$44:BA1761,1,0)&gt;0,0,0),1))</f>
        <v>0</v>
      </c>
      <c r="BA1762" s="140" t="str">
        <f>IF(DATOS!BT1720=AW$45,DATOS!C1720,"")</f>
        <v/>
      </c>
    </row>
    <row r="1763" spans="51:53" x14ac:dyDescent="0.25">
      <c r="AY1763" s="139">
        <f t="shared" si="32"/>
        <v>0</v>
      </c>
      <c r="AZ1763" s="139">
        <f>IF(BA1763="",0,IFERROR(IF(VLOOKUP(BA1763,BA$44:BA1762,1,0)&gt;0,0,0),1))</f>
        <v>0</v>
      </c>
      <c r="BA1763" s="140" t="str">
        <f>IF(DATOS!BT1721=AW$45,DATOS!C1721,"")</f>
        <v/>
      </c>
    </row>
    <row r="1764" spans="51:53" x14ac:dyDescent="0.25">
      <c r="AY1764" s="139">
        <f t="shared" si="32"/>
        <v>0</v>
      </c>
      <c r="AZ1764" s="139">
        <f>IF(BA1764="",0,IFERROR(IF(VLOOKUP(BA1764,BA$44:BA1763,1,0)&gt;0,0,0),1))</f>
        <v>0</v>
      </c>
      <c r="BA1764" s="140" t="str">
        <f>IF(DATOS!BT1722=AW$45,DATOS!C1722,"")</f>
        <v/>
      </c>
    </row>
    <row r="1765" spans="51:53" x14ac:dyDescent="0.25">
      <c r="AY1765" s="139">
        <f t="shared" si="32"/>
        <v>0</v>
      </c>
      <c r="AZ1765" s="139">
        <f>IF(BA1765="",0,IFERROR(IF(VLOOKUP(BA1765,BA$44:BA1764,1,0)&gt;0,0,0),1))</f>
        <v>0</v>
      </c>
      <c r="BA1765" s="140" t="str">
        <f>IF(DATOS!BT1723=AW$45,DATOS!C1723,"")</f>
        <v/>
      </c>
    </row>
    <row r="1766" spans="51:53" x14ac:dyDescent="0.25">
      <c r="AY1766" s="139">
        <f t="shared" si="32"/>
        <v>0</v>
      </c>
      <c r="AZ1766" s="139">
        <f>IF(BA1766="",0,IFERROR(IF(VLOOKUP(BA1766,BA$44:BA1765,1,0)&gt;0,0,0),1))</f>
        <v>0</v>
      </c>
      <c r="BA1766" s="140" t="str">
        <f>IF(DATOS!BT1724=AW$45,DATOS!C1724,"")</f>
        <v/>
      </c>
    </row>
    <row r="1767" spans="51:53" x14ac:dyDescent="0.25">
      <c r="AY1767" s="139">
        <f t="shared" si="32"/>
        <v>0</v>
      </c>
      <c r="AZ1767" s="139">
        <f>IF(BA1767="",0,IFERROR(IF(VLOOKUP(BA1767,BA$44:BA1766,1,0)&gt;0,0,0),1))</f>
        <v>0</v>
      </c>
      <c r="BA1767" s="140" t="str">
        <f>IF(DATOS!BT1725=AW$45,DATOS!C1725,"")</f>
        <v/>
      </c>
    </row>
    <row r="1768" spans="51:53" x14ac:dyDescent="0.25">
      <c r="AY1768" s="139">
        <f t="shared" si="32"/>
        <v>0</v>
      </c>
      <c r="AZ1768" s="139">
        <f>IF(BA1768="",0,IFERROR(IF(VLOOKUP(BA1768,BA$44:BA1767,1,0)&gt;0,0,0),1))</f>
        <v>0</v>
      </c>
      <c r="BA1768" s="140" t="str">
        <f>IF(DATOS!BT1726=AW$45,DATOS!C1726,"")</f>
        <v/>
      </c>
    </row>
    <row r="1769" spans="51:53" x14ac:dyDescent="0.25">
      <c r="AY1769" s="139">
        <f t="shared" si="32"/>
        <v>0</v>
      </c>
      <c r="AZ1769" s="139">
        <f>IF(BA1769="",0,IFERROR(IF(VLOOKUP(BA1769,BA$44:BA1768,1,0)&gt;0,0,0),1))</f>
        <v>0</v>
      </c>
      <c r="BA1769" s="140" t="str">
        <f>IF(DATOS!BT1727=AW$45,DATOS!C1727,"")</f>
        <v/>
      </c>
    </row>
    <row r="1770" spans="51:53" x14ac:dyDescent="0.25">
      <c r="AY1770" s="139">
        <f t="shared" si="32"/>
        <v>0</v>
      </c>
      <c r="AZ1770" s="139">
        <f>IF(BA1770="",0,IFERROR(IF(VLOOKUP(BA1770,BA$44:BA1769,1,0)&gt;0,0,0),1))</f>
        <v>0</v>
      </c>
      <c r="BA1770" s="140" t="str">
        <f>IF(DATOS!BT1728=AW$45,DATOS!C1728,"")</f>
        <v/>
      </c>
    </row>
    <row r="1771" spans="51:53" x14ac:dyDescent="0.25">
      <c r="AY1771" s="139">
        <f t="shared" si="32"/>
        <v>0</v>
      </c>
      <c r="AZ1771" s="139">
        <f>IF(BA1771="",0,IFERROR(IF(VLOOKUP(BA1771,BA$44:BA1770,1,0)&gt;0,0,0),1))</f>
        <v>0</v>
      </c>
      <c r="BA1771" s="140" t="str">
        <f>IF(DATOS!BT1729=AW$45,DATOS!C1729,"")</f>
        <v/>
      </c>
    </row>
    <row r="1772" spans="51:53" x14ac:dyDescent="0.25">
      <c r="AY1772" s="139">
        <f t="shared" ref="AY1772:AY1835" si="33">AY1771+AZ1772</f>
        <v>0</v>
      </c>
      <c r="AZ1772" s="139">
        <f>IF(BA1772="",0,IFERROR(IF(VLOOKUP(BA1772,BA$44:BA1771,1,0)&gt;0,0,0),1))</f>
        <v>0</v>
      </c>
      <c r="BA1772" s="140" t="str">
        <f>IF(DATOS!BT1730=AW$45,DATOS!C1730,"")</f>
        <v/>
      </c>
    </row>
    <row r="1773" spans="51:53" x14ac:dyDescent="0.25">
      <c r="AY1773" s="139">
        <f t="shared" si="33"/>
        <v>0</v>
      </c>
      <c r="AZ1773" s="139">
        <f>IF(BA1773="",0,IFERROR(IF(VLOOKUP(BA1773,BA$44:BA1772,1,0)&gt;0,0,0),1))</f>
        <v>0</v>
      </c>
      <c r="BA1773" s="140" t="str">
        <f>IF(DATOS!BT1731=AW$45,DATOS!C1731,"")</f>
        <v/>
      </c>
    </row>
    <row r="1774" spans="51:53" x14ac:dyDescent="0.25">
      <c r="AY1774" s="139">
        <f t="shared" si="33"/>
        <v>0</v>
      </c>
      <c r="AZ1774" s="139">
        <f>IF(BA1774="",0,IFERROR(IF(VLOOKUP(BA1774,BA$44:BA1773,1,0)&gt;0,0,0),1))</f>
        <v>0</v>
      </c>
      <c r="BA1774" s="140" t="str">
        <f>IF(DATOS!BT1732=AW$45,DATOS!C1732,"")</f>
        <v/>
      </c>
    </row>
    <row r="1775" spans="51:53" x14ac:dyDescent="0.25">
      <c r="AY1775" s="139">
        <f t="shared" si="33"/>
        <v>0</v>
      </c>
      <c r="AZ1775" s="139">
        <f>IF(BA1775="",0,IFERROR(IF(VLOOKUP(BA1775,BA$44:BA1774,1,0)&gt;0,0,0),1))</f>
        <v>0</v>
      </c>
      <c r="BA1775" s="140" t="str">
        <f>IF(DATOS!BT1733=AW$45,DATOS!C1733,"")</f>
        <v/>
      </c>
    </row>
    <row r="1776" spans="51:53" x14ac:dyDescent="0.25">
      <c r="AY1776" s="139">
        <f t="shared" si="33"/>
        <v>0</v>
      </c>
      <c r="AZ1776" s="139">
        <f>IF(BA1776="",0,IFERROR(IF(VLOOKUP(BA1776,BA$44:BA1775,1,0)&gt;0,0,0),1))</f>
        <v>0</v>
      </c>
      <c r="BA1776" s="140" t="str">
        <f>IF(DATOS!BT1734=AW$45,DATOS!C1734,"")</f>
        <v/>
      </c>
    </row>
    <row r="1777" spans="51:53" x14ac:dyDescent="0.25">
      <c r="AY1777" s="139">
        <f t="shared" si="33"/>
        <v>0</v>
      </c>
      <c r="AZ1777" s="139">
        <f>IF(BA1777="",0,IFERROR(IF(VLOOKUP(BA1777,BA$44:BA1776,1,0)&gt;0,0,0),1))</f>
        <v>0</v>
      </c>
      <c r="BA1777" s="140" t="str">
        <f>IF(DATOS!BT1735=AW$45,DATOS!C1735,"")</f>
        <v/>
      </c>
    </row>
    <row r="1778" spans="51:53" x14ac:dyDescent="0.25">
      <c r="AY1778" s="139">
        <f t="shared" si="33"/>
        <v>0</v>
      </c>
      <c r="AZ1778" s="139">
        <f>IF(BA1778="",0,IFERROR(IF(VLOOKUP(BA1778,BA$44:BA1777,1,0)&gt;0,0,0),1))</f>
        <v>0</v>
      </c>
      <c r="BA1778" s="140" t="str">
        <f>IF(DATOS!BT1736=AW$45,DATOS!C1736,"")</f>
        <v/>
      </c>
    </row>
    <row r="1779" spans="51:53" x14ac:dyDescent="0.25">
      <c r="AY1779" s="139">
        <f t="shared" si="33"/>
        <v>0</v>
      </c>
      <c r="AZ1779" s="139">
        <f>IF(BA1779="",0,IFERROR(IF(VLOOKUP(BA1779,BA$44:BA1778,1,0)&gt;0,0,0),1))</f>
        <v>0</v>
      </c>
      <c r="BA1779" s="140" t="str">
        <f>IF(DATOS!BT1737=AW$45,DATOS!C1737,"")</f>
        <v/>
      </c>
    </row>
    <row r="1780" spans="51:53" x14ac:dyDescent="0.25">
      <c r="AY1780" s="139">
        <f t="shared" si="33"/>
        <v>0</v>
      </c>
      <c r="AZ1780" s="139">
        <f>IF(BA1780="",0,IFERROR(IF(VLOOKUP(BA1780,BA$44:BA1779,1,0)&gt;0,0,0),1))</f>
        <v>0</v>
      </c>
      <c r="BA1780" s="140" t="str">
        <f>IF(DATOS!BT1738=AW$45,DATOS!C1738,"")</f>
        <v/>
      </c>
    </row>
    <row r="1781" spans="51:53" x14ac:dyDescent="0.25">
      <c r="AY1781" s="139">
        <f t="shared" si="33"/>
        <v>0</v>
      </c>
      <c r="AZ1781" s="139">
        <f>IF(BA1781="",0,IFERROR(IF(VLOOKUP(BA1781,BA$44:BA1780,1,0)&gt;0,0,0),1))</f>
        <v>0</v>
      </c>
      <c r="BA1781" s="140" t="str">
        <f>IF(DATOS!BT1739=AW$45,DATOS!C1739,"")</f>
        <v/>
      </c>
    </row>
    <row r="1782" spans="51:53" x14ac:dyDescent="0.25">
      <c r="AY1782" s="139">
        <f t="shared" si="33"/>
        <v>0</v>
      </c>
      <c r="AZ1782" s="139">
        <f>IF(BA1782="",0,IFERROR(IF(VLOOKUP(BA1782,BA$44:BA1781,1,0)&gt;0,0,0),1))</f>
        <v>0</v>
      </c>
      <c r="BA1782" s="140" t="str">
        <f>IF(DATOS!BT1740=AW$45,DATOS!C1740,"")</f>
        <v/>
      </c>
    </row>
    <row r="1783" spans="51:53" x14ac:dyDescent="0.25">
      <c r="AY1783" s="139">
        <f t="shared" si="33"/>
        <v>0</v>
      </c>
      <c r="AZ1783" s="139">
        <f>IF(BA1783="",0,IFERROR(IF(VLOOKUP(BA1783,BA$44:BA1782,1,0)&gt;0,0,0),1))</f>
        <v>0</v>
      </c>
      <c r="BA1783" s="140" t="str">
        <f>IF(DATOS!BT1741=AW$45,DATOS!C1741,"")</f>
        <v/>
      </c>
    </row>
    <row r="1784" spans="51:53" x14ac:dyDescent="0.25">
      <c r="AY1784" s="139">
        <f t="shared" si="33"/>
        <v>0</v>
      </c>
      <c r="AZ1784" s="139">
        <f>IF(BA1784="",0,IFERROR(IF(VLOOKUP(BA1784,BA$44:BA1783,1,0)&gt;0,0,0),1))</f>
        <v>0</v>
      </c>
      <c r="BA1784" s="140" t="str">
        <f>IF(DATOS!BT1742=AW$45,DATOS!C1742,"")</f>
        <v/>
      </c>
    </row>
    <row r="1785" spans="51:53" x14ac:dyDescent="0.25">
      <c r="AY1785" s="139">
        <f t="shared" si="33"/>
        <v>0</v>
      </c>
      <c r="AZ1785" s="139">
        <f>IF(BA1785="",0,IFERROR(IF(VLOOKUP(BA1785,BA$44:BA1784,1,0)&gt;0,0,0),1))</f>
        <v>0</v>
      </c>
      <c r="BA1785" s="140" t="str">
        <f>IF(DATOS!BT1743=AW$45,DATOS!C1743,"")</f>
        <v/>
      </c>
    </row>
    <row r="1786" spans="51:53" x14ac:dyDescent="0.25">
      <c r="AY1786" s="139">
        <f t="shared" si="33"/>
        <v>0</v>
      </c>
      <c r="AZ1786" s="139">
        <f>IF(BA1786="",0,IFERROR(IF(VLOOKUP(BA1786,BA$44:BA1785,1,0)&gt;0,0,0),1))</f>
        <v>0</v>
      </c>
      <c r="BA1786" s="140" t="str">
        <f>IF(DATOS!BT1744=AW$45,DATOS!C1744,"")</f>
        <v/>
      </c>
    </row>
    <row r="1787" spans="51:53" x14ac:dyDescent="0.25">
      <c r="AY1787" s="139">
        <f t="shared" si="33"/>
        <v>0</v>
      </c>
      <c r="AZ1787" s="139">
        <f>IF(BA1787="",0,IFERROR(IF(VLOOKUP(BA1787,BA$44:BA1786,1,0)&gt;0,0,0),1))</f>
        <v>0</v>
      </c>
      <c r="BA1787" s="140" t="str">
        <f>IF(DATOS!BT1745=AW$45,DATOS!C1745,"")</f>
        <v/>
      </c>
    </row>
    <row r="1788" spans="51:53" x14ac:dyDescent="0.25">
      <c r="AY1788" s="139">
        <f t="shared" si="33"/>
        <v>0</v>
      </c>
      <c r="AZ1788" s="139">
        <f>IF(BA1788="",0,IFERROR(IF(VLOOKUP(BA1788,BA$44:BA1787,1,0)&gt;0,0,0),1))</f>
        <v>0</v>
      </c>
      <c r="BA1788" s="140" t="str">
        <f>IF(DATOS!BT1746=AW$45,DATOS!C1746,"")</f>
        <v/>
      </c>
    </row>
    <row r="1789" spans="51:53" x14ac:dyDescent="0.25">
      <c r="AY1789" s="139">
        <f t="shared" si="33"/>
        <v>0</v>
      </c>
      <c r="AZ1789" s="139">
        <f>IF(BA1789="",0,IFERROR(IF(VLOOKUP(BA1789,BA$44:BA1788,1,0)&gt;0,0,0),1))</f>
        <v>0</v>
      </c>
      <c r="BA1789" s="140" t="str">
        <f>IF(DATOS!BT1747=AW$45,DATOS!C1747,"")</f>
        <v/>
      </c>
    </row>
    <row r="1790" spans="51:53" x14ac:dyDescent="0.25">
      <c r="AY1790" s="139">
        <f t="shared" si="33"/>
        <v>0</v>
      </c>
      <c r="AZ1790" s="139">
        <f>IF(BA1790="",0,IFERROR(IF(VLOOKUP(BA1790,BA$44:BA1789,1,0)&gt;0,0,0),1))</f>
        <v>0</v>
      </c>
      <c r="BA1790" s="140" t="str">
        <f>IF(DATOS!BT1748=AW$45,DATOS!C1748,"")</f>
        <v/>
      </c>
    </row>
    <row r="1791" spans="51:53" x14ac:dyDescent="0.25">
      <c r="AY1791" s="139">
        <f t="shared" si="33"/>
        <v>0</v>
      </c>
      <c r="AZ1791" s="139">
        <f>IF(BA1791="",0,IFERROR(IF(VLOOKUP(BA1791,BA$44:BA1790,1,0)&gt;0,0,0),1))</f>
        <v>0</v>
      </c>
      <c r="BA1791" s="140" t="str">
        <f>IF(DATOS!BT1749=AW$45,DATOS!C1749,"")</f>
        <v/>
      </c>
    </row>
    <row r="1792" spans="51:53" x14ac:dyDescent="0.25">
      <c r="AY1792" s="139">
        <f t="shared" si="33"/>
        <v>0</v>
      </c>
      <c r="AZ1792" s="139">
        <f>IF(BA1792="",0,IFERROR(IF(VLOOKUP(BA1792,BA$44:BA1791,1,0)&gt;0,0,0),1))</f>
        <v>0</v>
      </c>
      <c r="BA1792" s="140" t="str">
        <f>IF(DATOS!BT1750=AW$45,DATOS!C1750,"")</f>
        <v/>
      </c>
    </row>
    <row r="1793" spans="51:53" x14ac:dyDescent="0.25">
      <c r="AY1793" s="139">
        <f t="shared" si="33"/>
        <v>0</v>
      </c>
      <c r="AZ1793" s="139">
        <f>IF(BA1793="",0,IFERROR(IF(VLOOKUP(BA1793,BA$44:BA1792,1,0)&gt;0,0,0),1))</f>
        <v>0</v>
      </c>
      <c r="BA1793" s="140" t="str">
        <f>IF(DATOS!BT1751=AW$45,DATOS!C1751,"")</f>
        <v/>
      </c>
    </row>
    <row r="1794" spans="51:53" x14ac:dyDescent="0.25">
      <c r="AY1794" s="139">
        <f t="shared" si="33"/>
        <v>0</v>
      </c>
      <c r="AZ1794" s="139">
        <f>IF(BA1794="",0,IFERROR(IF(VLOOKUP(BA1794,BA$44:BA1793,1,0)&gt;0,0,0),1))</f>
        <v>0</v>
      </c>
      <c r="BA1794" s="140" t="str">
        <f>IF(DATOS!BT1752=AW$45,DATOS!C1752,"")</f>
        <v/>
      </c>
    </row>
    <row r="1795" spans="51:53" x14ac:dyDescent="0.25">
      <c r="AY1795" s="139">
        <f t="shared" si="33"/>
        <v>0</v>
      </c>
      <c r="AZ1795" s="139">
        <f>IF(BA1795="",0,IFERROR(IF(VLOOKUP(BA1795,BA$44:BA1794,1,0)&gt;0,0,0),1))</f>
        <v>0</v>
      </c>
      <c r="BA1795" s="140" t="str">
        <f>IF(DATOS!BT1753=AW$45,DATOS!C1753,"")</f>
        <v/>
      </c>
    </row>
    <row r="1796" spans="51:53" x14ac:dyDescent="0.25">
      <c r="AY1796" s="139">
        <f t="shared" si="33"/>
        <v>0</v>
      </c>
      <c r="AZ1796" s="139">
        <f>IF(BA1796="",0,IFERROR(IF(VLOOKUP(BA1796,BA$44:BA1795,1,0)&gt;0,0,0),1))</f>
        <v>0</v>
      </c>
      <c r="BA1796" s="140" t="str">
        <f>IF(DATOS!BT1754=AW$45,DATOS!C1754,"")</f>
        <v/>
      </c>
    </row>
    <row r="1797" spans="51:53" x14ac:dyDescent="0.25">
      <c r="AY1797" s="139">
        <f t="shared" si="33"/>
        <v>0</v>
      </c>
      <c r="AZ1797" s="139">
        <f>IF(BA1797="",0,IFERROR(IF(VLOOKUP(BA1797,BA$44:BA1796,1,0)&gt;0,0,0),1))</f>
        <v>0</v>
      </c>
      <c r="BA1797" s="140" t="str">
        <f>IF(DATOS!BT1755=AW$45,DATOS!C1755,"")</f>
        <v/>
      </c>
    </row>
    <row r="1798" spans="51:53" x14ac:dyDescent="0.25">
      <c r="AY1798" s="139">
        <f t="shared" si="33"/>
        <v>0</v>
      </c>
      <c r="AZ1798" s="139">
        <f>IF(BA1798="",0,IFERROR(IF(VLOOKUP(BA1798,BA$44:BA1797,1,0)&gt;0,0,0),1))</f>
        <v>0</v>
      </c>
      <c r="BA1798" s="140" t="str">
        <f>IF(DATOS!BT1756=AW$45,DATOS!C1756,"")</f>
        <v/>
      </c>
    </row>
    <row r="1799" spans="51:53" x14ac:dyDescent="0.25">
      <c r="AY1799" s="139">
        <f t="shared" si="33"/>
        <v>0</v>
      </c>
      <c r="AZ1799" s="139">
        <f>IF(BA1799="",0,IFERROR(IF(VLOOKUP(BA1799,BA$44:BA1798,1,0)&gt;0,0,0),1))</f>
        <v>0</v>
      </c>
      <c r="BA1799" s="140" t="str">
        <f>IF(DATOS!BT1757=AW$45,DATOS!C1757,"")</f>
        <v/>
      </c>
    </row>
    <row r="1800" spans="51:53" x14ac:dyDescent="0.25">
      <c r="AY1800" s="139">
        <f t="shared" si="33"/>
        <v>0</v>
      </c>
      <c r="AZ1800" s="139">
        <f>IF(BA1800="",0,IFERROR(IF(VLOOKUP(BA1800,BA$44:BA1799,1,0)&gt;0,0,0),1))</f>
        <v>0</v>
      </c>
      <c r="BA1800" s="140" t="str">
        <f>IF(DATOS!BT1758=AW$45,DATOS!C1758,"")</f>
        <v/>
      </c>
    </row>
    <row r="1801" spans="51:53" x14ac:dyDescent="0.25">
      <c r="AY1801" s="139">
        <f t="shared" si="33"/>
        <v>0</v>
      </c>
      <c r="AZ1801" s="139">
        <f>IF(BA1801="",0,IFERROR(IF(VLOOKUP(BA1801,BA$44:BA1800,1,0)&gt;0,0,0),1))</f>
        <v>0</v>
      </c>
      <c r="BA1801" s="140" t="str">
        <f>IF(DATOS!BT1759=AW$45,DATOS!C1759,"")</f>
        <v/>
      </c>
    </row>
    <row r="1802" spans="51:53" x14ac:dyDescent="0.25">
      <c r="AY1802" s="139">
        <f t="shared" si="33"/>
        <v>0</v>
      </c>
      <c r="AZ1802" s="139">
        <f>IF(BA1802="",0,IFERROR(IF(VLOOKUP(BA1802,BA$44:BA1801,1,0)&gt;0,0,0),1))</f>
        <v>0</v>
      </c>
      <c r="BA1802" s="140" t="str">
        <f>IF(DATOS!BT1760=AW$45,DATOS!C1760,"")</f>
        <v/>
      </c>
    </row>
    <row r="1803" spans="51:53" x14ac:dyDescent="0.25">
      <c r="AY1803" s="139">
        <f t="shared" si="33"/>
        <v>0</v>
      </c>
      <c r="AZ1803" s="139">
        <f>IF(BA1803="",0,IFERROR(IF(VLOOKUP(BA1803,BA$44:BA1802,1,0)&gt;0,0,0),1))</f>
        <v>0</v>
      </c>
      <c r="BA1803" s="140" t="str">
        <f>IF(DATOS!BT1761=AW$45,DATOS!C1761,"")</f>
        <v/>
      </c>
    </row>
    <row r="1804" spans="51:53" x14ac:dyDescent="0.25">
      <c r="AY1804" s="139">
        <f t="shared" si="33"/>
        <v>0</v>
      </c>
      <c r="AZ1804" s="139">
        <f>IF(BA1804="",0,IFERROR(IF(VLOOKUP(BA1804,BA$44:BA1803,1,0)&gt;0,0,0),1))</f>
        <v>0</v>
      </c>
      <c r="BA1804" s="140" t="str">
        <f>IF(DATOS!BT1762=AW$45,DATOS!C1762,"")</f>
        <v/>
      </c>
    </row>
    <row r="1805" spans="51:53" x14ac:dyDescent="0.25">
      <c r="AY1805" s="139">
        <f t="shared" si="33"/>
        <v>0</v>
      </c>
      <c r="AZ1805" s="139">
        <f>IF(BA1805="",0,IFERROR(IF(VLOOKUP(BA1805,BA$44:BA1804,1,0)&gt;0,0,0),1))</f>
        <v>0</v>
      </c>
      <c r="BA1805" s="140" t="str">
        <f>IF(DATOS!BT1763=AW$45,DATOS!C1763,"")</f>
        <v/>
      </c>
    </row>
    <row r="1806" spans="51:53" x14ac:dyDescent="0.25">
      <c r="AY1806" s="139">
        <f t="shared" si="33"/>
        <v>0</v>
      </c>
      <c r="AZ1806" s="139">
        <f>IF(BA1806="",0,IFERROR(IF(VLOOKUP(BA1806,BA$44:BA1805,1,0)&gt;0,0,0),1))</f>
        <v>0</v>
      </c>
      <c r="BA1806" s="140" t="str">
        <f>IF(DATOS!BT1764=AW$45,DATOS!C1764,"")</f>
        <v/>
      </c>
    </row>
    <row r="1807" spans="51:53" x14ac:dyDescent="0.25">
      <c r="AY1807" s="139">
        <f t="shared" si="33"/>
        <v>0</v>
      </c>
      <c r="AZ1807" s="139">
        <f>IF(BA1807="",0,IFERROR(IF(VLOOKUP(BA1807,BA$44:BA1806,1,0)&gt;0,0,0),1))</f>
        <v>0</v>
      </c>
      <c r="BA1807" s="140" t="str">
        <f>IF(DATOS!BT1765=AW$45,DATOS!C1765,"")</f>
        <v/>
      </c>
    </row>
    <row r="1808" spans="51:53" x14ac:dyDescent="0.25">
      <c r="AY1808" s="139">
        <f t="shared" si="33"/>
        <v>0</v>
      </c>
      <c r="AZ1808" s="139">
        <f>IF(BA1808="",0,IFERROR(IF(VLOOKUP(BA1808,BA$44:BA1807,1,0)&gt;0,0,0),1))</f>
        <v>0</v>
      </c>
      <c r="BA1808" s="140" t="str">
        <f>IF(DATOS!BT1766=AW$45,DATOS!C1766,"")</f>
        <v/>
      </c>
    </row>
    <row r="1809" spans="51:53" x14ac:dyDescent="0.25">
      <c r="AY1809" s="139">
        <f t="shared" si="33"/>
        <v>0</v>
      </c>
      <c r="AZ1809" s="139">
        <f>IF(BA1809="",0,IFERROR(IF(VLOOKUP(BA1809,BA$44:BA1808,1,0)&gt;0,0,0),1))</f>
        <v>0</v>
      </c>
      <c r="BA1809" s="140" t="str">
        <f>IF(DATOS!BT1767=AW$45,DATOS!C1767,"")</f>
        <v/>
      </c>
    </row>
    <row r="1810" spans="51:53" x14ac:dyDescent="0.25">
      <c r="AY1810" s="139">
        <f t="shared" si="33"/>
        <v>0</v>
      </c>
      <c r="AZ1810" s="139">
        <f>IF(BA1810="",0,IFERROR(IF(VLOOKUP(BA1810,BA$44:BA1809,1,0)&gt;0,0,0),1))</f>
        <v>0</v>
      </c>
      <c r="BA1810" s="140" t="str">
        <f>IF(DATOS!BT1768=AW$45,DATOS!C1768,"")</f>
        <v/>
      </c>
    </row>
    <row r="1811" spans="51:53" x14ac:dyDescent="0.25">
      <c r="AY1811" s="139">
        <f t="shared" si="33"/>
        <v>0</v>
      </c>
      <c r="AZ1811" s="139">
        <f>IF(BA1811="",0,IFERROR(IF(VLOOKUP(BA1811,BA$44:BA1810,1,0)&gt;0,0,0),1))</f>
        <v>0</v>
      </c>
      <c r="BA1811" s="140" t="str">
        <f>IF(DATOS!BT1769=AW$45,DATOS!C1769,"")</f>
        <v/>
      </c>
    </row>
    <row r="1812" spans="51:53" x14ac:dyDescent="0.25">
      <c r="AY1812" s="139">
        <f t="shared" si="33"/>
        <v>0</v>
      </c>
      <c r="AZ1812" s="139">
        <f>IF(BA1812="",0,IFERROR(IF(VLOOKUP(BA1812,BA$44:BA1811,1,0)&gt;0,0,0),1))</f>
        <v>0</v>
      </c>
      <c r="BA1812" s="140" t="str">
        <f>IF(DATOS!BT1770=AW$45,DATOS!C1770,"")</f>
        <v/>
      </c>
    </row>
    <row r="1813" spans="51:53" x14ac:dyDescent="0.25">
      <c r="AY1813" s="139">
        <f t="shared" si="33"/>
        <v>0</v>
      </c>
      <c r="AZ1813" s="139">
        <f>IF(BA1813="",0,IFERROR(IF(VLOOKUP(BA1813,BA$44:BA1812,1,0)&gt;0,0,0),1))</f>
        <v>0</v>
      </c>
      <c r="BA1813" s="140" t="str">
        <f>IF(DATOS!BT1771=AW$45,DATOS!C1771,"")</f>
        <v/>
      </c>
    </row>
    <row r="1814" spans="51:53" x14ac:dyDescent="0.25">
      <c r="AY1814" s="139">
        <f t="shared" si="33"/>
        <v>0</v>
      </c>
      <c r="AZ1814" s="139">
        <f>IF(BA1814="",0,IFERROR(IF(VLOOKUP(BA1814,BA$44:BA1813,1,0)&gt;0,0,0),1))</f>
        <v>0</v>
      </c>
      <c r="BA1814" s="140" t="str">
        <f>IF(DATOS!BT1772=AW$45,DATOS!C1772,"")</f>
        <v/>
      </c>
    </row>
    <row r="1815" spans="51:53" x14ac:dyDescent="0.25">
      <c r="AY1815" s="139">
        <f t="shared" si="33"/>
        <v>0</v>
      </c>
      <c r="AZ1815" s="139">
        <f>IF(BA1815="",0,IFERROR(IF(VLOOKUP(BA1815,BA$44:BA1814,1,0)&gt;0,0,0),1))</f>
        <v>0</v>
      </c>
      <c r="BA1815" s="140" t="str">
        <f>IF(DATOS!BT1773=AW$45,DATOS!C1773,"")</f>
        <v/>
      </c>
    </row>
    <row r="1816" spans="51:53" x14ac:dyDescent="0.25">
      <c r="AY1816" s="139">
        <f t="shared" si="33"/>
        <v>0</v>
      </c>
      <c r="AZ1816" s="139">
        <f>IF(BA1816="",0,IFERROR(IF(VLOOKUP(BA1816,BA$44:BA1815,1,0)&gt;0,0,0),1))</f>
        <v>0</v>
      </c>
      <c r="BA1816" s="140" t="str">
        <f>IF(DATOS!BT1774=AW$45,DATOS!C1774,"")</f>
        <v/>
      </c>
    </row>
    <row r="1817" spans="51:53" x14ac:dyDescent="0.25">
      <c r="AY1817" s="139">
        <f t="shared" si="33"/>
        <v>0</v>
      </c>
      <c r="AZ1817" s="139">
        <f>IF(BA1817="",0,IFERROR(IF(VLOOKUP(BA1817,BA$44:BA1816,1,0)&gt;0,0,0),1))</f>
        <v>0</v>
      </c>
      <c r="BA1817" s="140" t="str">
        <f>IF(DATOS!BT1775=AW$45,DATOS!C1775,"")</f>
        <v/>
      </c>
    </row>
    <row r="1818" spans="51:53" x14ac:dyDescent="0.25">
      <c r="AY1818" s="139">
        <f t="shared" si="33"/>
        <v>0</v>
      </c>
      <c r="AZ1818" s="139">
        <f>IF(BA1818="",0,IFERROR(IF(VLOOKUP(BA1818,BA$44:BA1817,1,0)&gt;0,0,0),1))</f>
        <v>0</v>
      </c>
      <c r="BA1818" s="140" t="str">
        <f>IF(DATOS!BT1776=AW$45,DATOS!C1776,"")</f>
        <v/>
      </c>
    </row>
    <row r="1819" spans="51:53" x14ac:dyDescent="0.25">
      <c r="AY1819" s="139">
        <f t="shared" si="33"/>
        <v>0</v>
      </c>
      <c r="AZ1819" s="139">
        <f>IF(BA1819="",0,IFERROR(IF(VLOOKUP(BA1819,BA$44:BA1818,1,0)&gt;0,0,0),1))</f>
        <v>0</v>
      </c>
      <c r="BA1819" s="140" t="str">
        <f>IF(DATOS!BT1777=AW$45,DATOS!C1777,"")</f>
        <v/>
      </c>
    </row>
    <row r="1820" spans="51:53" x14ac:dyDescent="0.25">
      <c r="AY1820" s="139">
        <f t="shared" si="33"/>
        <v>0</v>
      </c>
      <c r="AZ1820" s="139">
        <f>IF(BA1820="",0,IFERROR(IF(VLOOKUP(BA1820,BA$44:BA1819,1,0)&gt;0,0,0),1))</f>
        <v>0</v>
      </c>
      <c r="BA1820" s="140" t="str">
        <f>IF(DATOS!BT1778=AW$45,DATOS!C1778,"")</f>
        <v/>
      </c>
    </row>
    <row r="1821" spans="51:53" x14ac:dyDescent="0.25">
      <c r="AY1821" s="139">
        <f t="shared" si="33"/>
        <v>0</v>
      </c>
      <c r="AZ1821" s="139">
        <f>IF(BA1821="",0,IFERROR(IF(VLOOKUP(BA1821,BA$44:BA1820,1,0)&gt;0,0,0),1))</f>
        <v>0</v>
      </c>
      <c r="BA1821" s="140" t="str">
        <f>IF(DATOS!BT1779=AW$45,DATOS!C1779,"")</f>
        <v/>
      </c>
    </row>
    <row r="1822" spans="51:53" x14ac:dyDescent="0.25">
      <c r="AY1822" s="139">
        <f t="shared" si="33"/>
        <v>0</v>
      </c>
      <c r="AZ1822" s="139">
        <f>IF(BA1822="",0,IFERROR(IF(VLOOKUP(BA1822,BA$44:BA1821,1,0)&gt;0,0,0),1))</f>
        <v>0</v>
      </c>
      <c r="BA1822" s="140" t="str">
        <f>IF(DATOS!BT1780=AW$45,DATOS!C1780,"")</f>
        <v/>
      </c>
    </row>
    <row r="1823" spans="51:53" x14ac:dyDescent="0.25">
      <c r="AY1823" s="139">
        <f t="shared" si="33"/>
        <v>0</v>
      </c>
      <c r="AZ1823" s="139">
        <f>IF(BA1823="",0,IFERROR(IF(VLOOKUP(BA1823,BA$44:BA1822,1,0)&gt;0,0,0),1))</f>
        <v>0</v>
      </c>
      <c r="BA1823" s="140" t="str">
        <f>IF(DATOS!BT1781=AW$45,DATOS!C1781,"")</f>
        <v/>
      </c>
    </row>
    <row r="1824" spans="51:53" x14ac:dyDescent="0.25">
      <c r="AY1824" s="139">
        <f t="shared" si="33"/>
        <v>0</v>
      </c>
      <c r="AZ1824" s="139">
        <f>IF(BA1824="",0,IFERROR(IF(VLOOKUP(BA1824,BA$44:BA1823,1,0)&gt;0,0,0),1))</f>
        <v>0</v>
      </c>
      <c r="BA1824" s="140" t="str">
        <f>IF(DATOS!BT1782=AW$45,DATOS!C1782,"")</f>
        <v/>
      </c>
    </row>
    <row r="1825" spans="51:53" x14ac:dyDescent="0.25">
      <c r="AY1825" s="139">
        <f t="shared" si="33"/>
        <v>0</v>
      </c>
      <c r="AZ1825" s="139">
        <f>IF(BA1825="",0,IFERROR(IF(VLOOKUP(BA1825,BA$44:BA1824,1,0)&gt;0,0,0),1))</f>
        <v>0</v>
      </c>
      <c r="BA1825" s="140" t="str">
        <f>IF(DATOS!BT1783=AW$45,DATOS!C1783,"")</f>
        <v/>
      </c>
    </row>
    <row r="1826" spans="51:53" x14ac:dyDescent="0.25">
      <c r="AY1826" s="139">
        <f t="shared" si="33"/>
        <v>0</v>
      </c>
      <c r="AZ1826" s="139">
        <f>IF(BA1826="",0,IFERROR(IF(VLOOKUP(BA1826,BA$44:BA1825,1,0)&gt;0,0,0),1))</f>
        <v>0</v>
      </c>
      <c r="BA1826" s="140" t="str">
        <f>IF(DATOS!BT1784=AW$45,DATOS!C1784,"")</f>
        <v/>
      </c>
    </row>
    <row r="1827" spans="51:53" x14ac:dyDescent="0.25">
      <c r="AY1827" s="139">
        <f t="shared" si="33"/>
        <v>0</v>
      </c>
      <c r="AZ1827" s="139">
        <f>IF(BA1827="",0,IFERROR(IF(VLOOKUP(BA1827,BA$44:BA1826,1,0)&gt;0,0,0),1))</f>
        <v>0</v>
      </c>
      <c r="BA1827" s="140" t="str">
        <f>IF(DATOS!BT1785=AW$45,DATOS!C1785,"")</f>
        <v/>
      </c>
    </row>
    <row r="1828" spans="51:53" x14ac:dyDescent="0.25">
      <c r="AY1828" s="139">
        <f t="shared" si="33"/>
        <v>0</v>
      </c>
      <c r="AZ1828" s="139">
        <f>IF(BA1828="",0,IFERROR(IF(VLOOKUP(BA1828,BA$44:BA1827,1,0)&gt;0,0,0),1))</f>
        <v>0</v>
      </c>
      <c r="BA1828" s="140" t="str">
        <f>IF(DATOS!BT1786=AW$45,DATOS!C1786,"")</f>
        <v/>
      </c>
    </row>
    <row r="1829" spans="51:53" x14ac:dyDescent="0.25">
      <c r="AY1829" s="139">
        <f t="shared" si="33"/>
        <v>0</v>
      </c>
      <c r="AZ1829" s="139">
        <f>IF(BA1829="",0,IFERROR(IF(VLOOKUP(BA1829,BA$44:BA1828,1,0)&gt;0,0,0),1))</f>
        <v>0</v>
      </c>
      <c r="BA1829" s="140" t="str">
        <f>IF(DATOS!BT1787=AW$45,DATOS!C1787,"")</f>
        <v/>
      </c>
    </row>
    <row r="1830" spans="51:53" x14ac:dyDescent="0.25">
      <c r="AY1830" s="139">
        <f t="shared" si="33"/>
        <v>0</v>
      </c>
      <c r="AZ1830" s="139">
        <f>IF(BA1830="",0,IFERROR(IF(VLOOKUP(BA1830,BA$44:BA1829,1,0)&gt;0,0,0),1))</f>
        <v>0</v>
      </c>
      <c r="BA1830" s="140" t="str">
        <f>IF(DATOS!BT1788=AW$45,DATOS!C1788,"")</f>
        <v/>
      </c>
    </row>
    <row r="1831" spans="51:53" x14ac:dyDescent="0.25">
      <c r="AY1831" s="139">
        <f t="shared" si="33"/>
        <v>0</v>
      </c>
      <c r="AZ1831" s="139">
        <f>IF(BA1831="",0,IFERROR(IF(VLOOKUP(BA1831,BA$44:BA1830,1,0)&gt;0,0,0),1))</f>
        <v>0</v>
      </c>
      <c r="BA1831" s="140" t="str">
        <f>IF(DATOS!BT1789=AW$45,DATOS!C1789,"")</f>
        <v/>
      </c>
    </row>
    <row r="1832" spans="51:53" x14ac:dyDescent="0.25">
      <c r="AY1832" s="139">
        <f t="shared" si="33"/>
        <v>0</v>
      </c>
      <c r="AZ1832" s="139">
        <f>IF(BA1832="",0,IFERROR(IF(VLOOKUP(BA1832,BA$44:BA1831,1,0)&gt;0,0,0),1))</f>
        <v>0</v>
      </c>
      <c r="BA1832" s="140" t="str">
        <f>IF(DATOS!BT1790=AW$45,DATOS!C1790,"")</f>
        <v/>
      </c>
    </row>
    <row r="1833" spans="51:53" x14ac:dyDescent="0.25">
      <c r="AY1833" s="139">
        <f t="shared" si="33"/>
        <v>0</v>
      </c>
      <c r="AZ1833" s="139">
        <f>IF(BA1833="",0,IFERROR(IF(VLOOKUP(BA1833,BA$44:BA1832,1,0)&gt;0,0,0),1))</f>
        <v>0</v>
      </c>
      <c r="BA1833" s="140" t="str">
        <f>IF(DATOS!BT1791=AW$45,DATOS!C1791,"")</f>
        <v/>
      </c>
    </row>
    <row r="1834" spans="51:53" x14ac:dyDescent="0.25">
      <c r="AY1834" s="139">
        <f t="shared" si="33"/>
        <v>0</v>
      </c>
      <c r="AZ1834" s="139">
        <f>IF(BA1834="",0,IFERROR(IF(VLOOKUP(BA1834,BA$44:BA1833,1,0)&gt;0,0,0),1))</f>
        <v>0</v>
      </c>
      <c r="BA1834" s="140" t="str">
        <f>IF(DATOS!BT1792=AW$45,DATOS!C1792,"")</f>
        <v/>
      </c>
    </row>
    <row r="1835" spans="51:53" x14ac:dyDescent="0.25">
      <c r="AY1835" s="139">
        <f t="shared" si="33"/>
        <v>0</v>
      </c>
      <c r="AZ1835" s="139">
        <f>IF(BA1835="",0,IFERROR(IF(VLOOKUP(BA1835,BA$44:BA1834,1,0)&gt;0,0,0),1))</f>
        <v>0</v>
      </c>
      <c r="BA1835" s="140" t="str">
        <f>IF(DATOS!BT1793=AW$45,DATOS!C1793,"")</f>
        <v/>
      </c>
    </row>
    <row r="1836" spans="51:53" x14ac:dyDescent="0.25">
      <c r="AY1836" s="139">
        <f t="shared" ref="AY1836:AY1899" si="34">AY1835+AZ1836</f>
        <v>0</v>
      </c>
      <c r="AZ1836" s="139">
        <f>IF(BA1836="",0,IFERROR(IF(VLOOKUP(BA1836,BA$44:BA1835,1,0)&gt;0,0,0),1))</f>
        <v>0</v>
      </c>
      <c r="BA1836" s="140" t="str">
        <f>IF(DATOS!BT1794=AW$45,DATOS!C1794,"")</f>
        <v/>
      </c>
    </row>
    <row r="1837" spans="51:53" x14ac:dyDescent="0.25">
      <c r="AY1837" s="139">
        <f t="shared" si="34"/>
        <v>0</v>
      </c>
      <c r="AZ1837" s="139">
        <f>IF(BA1837="",0,IFERROR(IF(VLOOKUP(BA1837,BA$44:BA1836,1,0)&gt;0,0,0),1))</f>
        <v>0</v>
      </c>
      <c r="BA1837" s="140" t="str">
        <f>IF(DATOS!BT1795=AW$45,DATOS!C1795,"")</f>
        <v/>
      </c>
    </row>
    <row r="1838" spans="51:53" x14ac:dyDescent="0.25">
      <c r="AY1838" s="139">
        <f t="shared" si="34"/>
        <v>0</v>
      </c>
      <c r="AZ1838" s="139">
        <f>IF(BA1838="",0,IFERROR(IF(VLOOKUP(BA1838,BA$44:BA1837,1,0)&gt;0,0,0),1))</f>
        <v>0</v>
      </c>
      <c r="BA1838" s="140" t="str">
        <f>IF(DATOS!BT1796=AW$45,DATOS!C1796,"")</f>
        <v/>
      </c>
    </row>
    <row r="1839" spans="51:53" x14ac:dyDescent="0.25">
      <c r="AY1839" s="139">
        <f t="shared" si="34"/>
        <v>0</v>
      </c>
      <c r="AZ1839" s="139">
        <f>IF(BA1839="",0,IFERROR(IF(VLOOKUP(BA1839,BA$44:BA1838,1,0)&gt;0,0,0),1))</f>
        <v>0</v>
      </c>
      <c r="BA1839" s="140" t="str">
        <f>IF(DATOS!BT1797=AW$45,DATOS!C1797,"")</f>
        <v/>
      </c>
    </row>
    <row r="1840" spans="51:53" x14ac:dyDescent="0.25">
      <c r="AY1840" s="139">
        <f t="shared" si="34"/>
        <v>0</v>
      </c>
      <c r="AZ1840" s="139">
        <f>IF(BA1840="",0,IFERROR(IF(VLOOKUP(BA1840,BA$44:BA1839,1,0)&gt;0,0,0),1))</f>
        <v>0</v>
      </c>
      <c r="BA1840" s="140" t="str">
        <f>IF(DATOS!BT1798=AW$45,DATOS!C1798,"")</f>
        <v/>
      </c>
    </row>
    <row r="1841" spans="51:53" x14ac:dyDescent="0.25">
      <c r="AY1841" s="139">
        <f t="shared" si="34"/>
        <v>0</v>
      </c>
      <c r="AZ1841" s="139">
        <f>IF(BA1841="",0,IFERROR(IF(VLOOKUP(BA1841,BA$44:BA1840,1,0)&gt;0,0,0),1))</f>
        <v>0</v>
      </c>
      <c r="BA1841" s="140" t="str">
        <f>IF(DATOS!BT1799=AW$45,DATOS!C1799,"")</f>
        <v/>
      </c>
    </row>
    <row r="1842" spans="51:53" x14ac:dyDescent="0.25">
      <c r="AY1842" s="139">
        <f t="shared" si="34"/>
        <v>0</v>
      </c>
      <c r="AZ1842" s="139">
        <f>IF(BA1842="",0,IFERROR(IF(VLOOKUP(BA1842,BA$44:BA1841,1,0)&gt;0,0,0),1))</f>
        <v>0</v>
      </c>
      <c r="BA1842" s="140" t="str">
        <f>IF(DATOS!BT1800=AW$45,DATOS!C1800,"")</f>
        <v/>
      </c>
    </row>
    <row r="1843" spans="51:53" x14ac:dyDescent="0.25">
      <c r="AY1843" s="139">
        <f t="shared" si="34"/>
        <v>0</v>
      </c>
      <c r="AZ1843" s="139">
        <f>IF(BA1843="",0,IFERROR(IF(VLOOKUP(BA1843,BA$44:BA1842,1,0)&gt;0,0,0),1))</f>
        <v>0</v>
      </c>
      <c r="BA1843" s="140" t="str">
        <f>IF(DATOS!BT1801=AW$45,DATOS!C1801,"")</f>
        <v/>
      </c>
    </row>
    <row r="1844" spans="51:53" x14ac:dyDescent="0.25">
      <c r="AY1844" s="139">
        <f t="shared" si="34"/>
        <v>0</v>
      </c>
      <c r="AZ1844" s="139">
        <f>IF(BA1844="",0,IFERROR(IF(VLOOKUP(BA1844,BA$44:BA1843,1,0)&gt;0,0,0),1))</f>
        <v>0</v>
      </c>
      <c r="BA1844" s="140" t="str">
        <f>IF(DATOS!BT1802=AW$45,DATOS!C1802,"")</f>
        <v/>
      </c>
    </row>
    <row r="1845" spans="51:53" x14ac:dyDescent="0.25">
      <c r="AY1845" s="139">
        <f t="shared" si="34"/>
        <v>0</v>
      </c>
      <c r="AZ1845" s="139">
        <f>IF(BA1845="",0,IFERROR(IF(VLOOKUP(BA1845,BA$44:BA1844,1,0)&gt;0,0,0),1))</f>
        <v>0</v>
      </c>
      <c r="BA1845" s="140" t="str">
        <f>IF(DATOS!BT1803=AW$45,DATOS!C1803,"")</f>
        <v/>
      </c>
    </row>
    <row r="1846" spans="51:53" x14ac:dyDescent="0.25">
      <c r="AY1846" s="139">
        <f t="shared" si="34"/>
        <v>0</v>
      </c>
      <c r="AZ1846" s="139">
        <f>IF(BA1846="",0,IFERROR(IF(VLOOKUP(BA1846,BA$44:BA1845,1,0)&gt;0,0,0),1))</f>
        <v>0</v>
      </c>
      <c r="BA1846" s="140" t="str">
        <f>IF(DATOS!BT1804=AW$45,DATOS!C1804,"")</f>
        <v/>
      </c>
    </row>
    <row r="1847" spans="51:53" x14ac:dyDescent="0.25">
      <c r="AY1847" s="139">
        <f t="shared" si="34"/>
        <v>0</v>
      </c>
      <c r="AZ1847" s="139">
        <f>IF(BA1847="",0,IFERROR(IF(VLOOKUP(BA1847,BA$44:BA1846,1,0)&gt;0,0,0),1))</f>
        <v>0</v>
      </c>
      <c r="BA1847" s="140" t="str">
        <f>IF(DATOS!BT1805=AW$45,DATOS!C1805,"")</f>
        <v/>
      </c>
    </row>
    <row r="1848" spans="51:53" x14ac:dyDescent="0.25">
      <c r="AY1848" s="139">
        <f t="shared" si="34"/>
        <v>0</v>
      </c>
      <c r="AZ1848" s="139">
        <f>IF(BA1848="",0,IFERROR(IF(VLOOKUP(BA1848,BA$44:BA1847,1,0)&gt;0,0,0),1))</f>
        <v>0</v>
      </c>
      <c r="BA1848" s="140" t="str">
        <f>IF(DATOS!BT1806=AW$45,DATOS!C1806,"")</f>
        <v/>
      </c>
    </row>
    <row r="1849" spans="51:53" x14ac:dyDescent="0.25">
      <c r="AY1849" s="139">
        <f t="shared" si="34"/>
        <v>0</v>
      </c>
      <c r="AZ1849" s="139">
        <f>IF(BA1849="",0,IFERROR(IF(VLOOKUP(BA1849,BA$44:BA1848,1,0)&gt;0,0,0),1))</f>
        <v>0</v>
      </c>
      <c r="BA1849" s="140" t="str">
        <f>IF(DATOS!BT1807=AW$45,DATOS!C1807,"")</f>
        <v/>
      </c>
    </row>
    <row r="1850" spans="51:53" x14ac:dyDescent="0.25">
      <c r="AY1850" s="139">
        <f t="shared" si="34"/>
        <v>0</v>
      </c>
      <c r="AZ1850" s="139">
        <f>IF(BA1850="",0,IFERROR(IF(VLOOKUP(BA1850,BA$44:BA1849,1,0)&gt;0,0,0),1))</f>
        <v>0</v>
      </c>
      <c r="BA1850" s="140" t="str">
        <f>IF(DATOS!BT1808=AW$45,DATOS!C1808,"")</f>
        <v/>
      </c>
    </row>
    <row r="1851" spans="51:53" x14ac:dyDescent="0.25">
      <c r="AY1851" s="139">
        <f t="shared" si="34"/>
        <v>0</v>
      </c>
      <c r="AZ1851" s="139">
        <f>IF(BA1851="",0,IFERROR(IF(VLOOKUP(BA1851,BA$44:BA1850,1,0)&gt;0,0,0),1))</f>
        <v>0</v>
      </c>
      <c r="BA1851" s="140" t="str">
        <f>IF(DATOS!BT1809=AW$45,DATOS!C1809,"")</f>
        <v/>
      </c>
    </row>
    <row r="1852" spans="51:53" x14ac:dyDescent="0.25">
      <c r="AY1852" s="139">
        <f t="shared" si="34"/>
        <v>0</v>
      </c>
      <c r="AZ1852" s="139">
        <f>IF(BA1852="",0,IFERROR(IF(VLOOKUP(BA1852,BA$44:BA1851,1,0)&gt;0,0,0),1))</f>
        <v>0</v>
      </c>
      <c r="BA1852" s="140" t="str">
        <f>IF(DATOS!BT1810=AW$45,DATOS!C1810,"")</f>
        <v/>
      </c>
    </row>
    <row r="1853" spans="51:53" x14ac:dyDescent="0.25">
      <c r="AY1853" s="139">
        <f t="shared" si="34"/>
        <v>0</v>
      </c>
      <c r="AZ1853" s="139">
        <f>IF(BA1853="",0,IFERROR(IF(VLOOKUP(BA1853,BA$44:BA1852,1,0)&gt;0,0,0),1))</f>
        <v>0</v>
      </c>
      <c r="BA1853" s="140" t="str">
        <f>IF(DATOS!BT1811=AW$45,DATOS!C1811,"")</f>
        <v/>
      </c>
    </row>
    <row r="1854" spans="51:53" x14ac:dyDescent="0.25">
      <c r="AY1854" s="139">
        <f t="shared" si="34"/>
        <v>0</v>
      </c>
      <c r="AZ1854" s="139">
        <f>IF(BA1854="",0,IFERROR(IF(VLOOKUP(BA1854,BA$44:BA1853,1,0)&gt;0,0,0),1))</f>
        <v>0</v>
      </c>
      <c r="BA1854" s="140" t="str">
        <f>IF(DATOS!BT1812=AW$45,DATOS!C1812,"")</f>
        <v/>
      </c>
    </row>
    <row r="1855" spans="51:53" x14ac:dyDescent="0.25">
      <c r="AY1855" s="139">
        <f t="shared" si="34"/>
        <v>0</v>
      </c>
      <c r="AZ1855" s="139">
        <f>IF(BA1855="",0,IFERROR(IF(VLOOKUP(BA1855,BA$44:BA1854,1,0)&gt;0,0,0),1))</f>
        <v>0</v>
      </c>
      <c r="BA1855" s="140" t="str">
        <f>IF(DATOS!BT1813=AW$45,DATOS!C1813,"")</f>
        <v/>
      </c>
    </row>
    <row r="1856" spans="51:53" x14ac:dyDescent="0.25">
      <c r="AY1856" s="139">
        <f t="shared" si="34"/>
        <v>0</v>
      </c>
      <c r="AZ1856" s="139">
        <f>IF(BA1856="",0,IFERROR(IF(VLOOKUP(BA1856,BA$44:BA1855,1,0)&gt;0,0,0),1))</f>
        <v>0</v>
      </c>
      <c r="BA1856" s="140" t="str">
        <f>IF(DATOS!BT1814=AW$45,DATOS!C1814,"")</f>
        <v/>
      </c>
    </row>
    <row r="1857" spans="51:53" x14ac:dyDescent="0.25">
      <c r="AY1857" s="139">
        <f t="shared" si="34"/>
        <v>0</v>
      </c>
      <c r="AZ1857" s="139">
        <f>IF(BA1857="",0,IFERROR(IF(VLOOKUP(BA1857,BA$44:BA1856,1,0)&gt;0,0,0),1))</f>
        <v>0</v>
      </c>
      <c r="BA1857" s="140" t="str">
        <f>IF(DATOS!BT1815=AW$45,DATOS!C1815,"")</f>
        <v/>
      </c>
    </row>
    <row r="1858" spans="51:53" x14ac:dyDescent="0.25">
      <c r="AY1858" s="139">
        <f t="shared" si="34"/>
        <v>0</v>
      </c>
      <c r="AZ1858" s="139">
        <f>IF(BA1858="",0,IFERROR(IF(VLOOKUP(BA1858,BA$44:BA1857,1,0)&gt;0,0,0),1))</f>
        <v>0</v>
      </c>
      <c r="BA1858" s="140" t="str">
        <f>IF(DATOS!BT1816=AW$45,DATOS!C1816,"")</f>
        <v/>
      </c>
    </row>
    <row r="1859" spans="51:53" x14ac:dyDescent="0.25">
      <c r="AY1859" s="139">
        <f t="shared" si="34"/>
        <v>0</v>
      </c>
      <c r="AZ1859" s="139">
        <f>IF(BA1859="",0,IFERROR(IF(VLOOKUP(BA1859,BA$44:BA1858,1,0)&gt;0,0,0),1))</f>
        <v>0</v>
      </c>
      <c r="BA1859" s="140" t="str">
        <f>IF(DATOS!BT1817=AW$45,DATOS!C1817,"")</f>
        <v/>
      </c>
    </row>
    <row r="1860" spans="51:53" x14ac:dyDescent="0.25">
      <c r="AY1860" s="139">
        <f t="shared" si="34"/>
        <v>0</v>
      </c>
      <c r="AZ1860" s="139">
        <f>IF(BA1860="",0,IFERROR(IF(VLOOKUP(BA1860,BA$44:BA1859,1,0)&gt;0,0,0),1))</f>
        <v>0</v>
      </c>
      <c r="BA1860" s="140" t="str">
        <f>IF(DATOS!BT1818=AW$45,DATOS!C1818,"")</f>
        <v/>
      </c>
    </row>
    <row r="1861" spans="51:53" x14ac:dyDescent="0.25">
      <c r="AY1861" s="139">
        <f t="shared" si="34"/>
        <v>0</v>
      </c>
      <c r="AZ1861" s="139">
        <f>IF(BA1861="",0,IFERROR(IF(VLOOKUP(BA1861,BA$44:BA1860,1,0)&gt;0,0,0),1))</f>
        <v>0</v>
      </c>
      <c r="BA1861" s="140" t="str">
        <f>IF(DATOS!BT1819=AW$45,DATOS!C1819,"")</f>
        <v/>
      </c>
    </row>
    <row r="1862" spans="51:53" x14ac:dyDescent="0.25">
      <c r="AY1862" s="139">
        <f t="shared" si="34"/>
        <v>0</v>
      </c>
      <c r="AZ1862" s="139">
        <f>IF(BA1862="",0,IFERROR(IF(VLOOKUP(BA1862,BA$44:BA1861,1,0)&gt;0,0,0),1))</f>
        <v>0</v>
      </c>
      <c r="BA1862" s="140" t="str">
        <f>IF(DATOS!BT1820=AW$45,DATOS!C1820,"")</f>
        <v/>
      </c>
    </row>
    <row r="1863" spans="51:53" x14ac:dyDescent="0.25">
      <c r="AY1863" s="139">
        <f t="shared" si="34"/>
        <v>0</v>
      </c>
      <c r="AZ1863" s="139">
        <f>IF(BA1863="",0,IFERROR(IF(VLOOKUP(BA1863,BA$44:BA1862,1,0)&gt;0,0,0),1))</f>
        <v>0</v>
      </c>
      <c r="BA1863" s="140" t="str">
        <f>IF(DATOS!BT1821=AW$45,DATOS!C1821,"")</f>
        <v/>
      </c>
    </row>
    <row r="1864" spans="51:53" x14ac:dyDescent="0.25">
      <c r="AY1864" s="139">
        <f t="shared" si="34"/>
        <v>0</v>
      </c>
      <c r="AZ1864" s="139">
        <f>IF(BA1864="",0,IFERROR(IF(VLOOKUP(BA1864,BA$44:BA1863,1,0)&gt;0,0,0),1))</f>
        <v>0</v>
      </c>
      <c r="BA1864" s="140" t="str">
        <f>IF(DATOS!BT1822=AW$45,DATOS!C1822,"")</f>
        <v/>
      </c>
    </row>
    <row r="1865" spans="51:53" x14ac:dyDescent="0.25">
      <c r="AY1865" s="139">
        <f t="shared" si="34"/>
        <v>0</v>
      </c>
      <c r="AZ1865" s="139">
        <f>IF(BA1865="",0,IFERROR(IF(VLOOKUP(BA1865,BA$44:BA1864,1,0)&gt;0,0,0),1))</f>
        <v>0</v>
      </c>
      <c r="BA1865" s="140" t="str">
        <f>IF(DATOS!BT1823=AW$45,DATOS!C1823,"")</f>
        <v/>
      </c>
    </row>
    <row r="1866" spans="51:53" x14ac:dyDescent="0.25">
      <c r="AY1866" s="139">
        <f t="shared" si="34"/>
        <v>0</v>
      </c>
      <c r="AZ1866" s="139">
        <f>IF(BA1866="",0,IFERROR(IF(VLOOKUP(BA1866,BA$44:BA1865,1,0)&gt;0,0,0),1))</f>
        <v>0</v>
      </c>
      <c r="BA1866" s="140" t="str">
        <f>IF(DATOS!BT1824=AW$45,DATOS!C1824,"")</f>
        <v/>
      </c>
    </row>
    <row r="1867" spans="51:53" x14ac:dyDescent="0.25">
      <c r="AY1867" s="139">
        <f t="shared" si="34"/>
        <v>0</v>
      </c>
      <c r="AZ1867" s="139">
        <f>IF(BA1867="",0,IFERROR(IF(VLOOKUP(BA1867,BA$44:BA1866,1,0)&gt;0,0,0),1))</f>
        <v>0</v>
      </c>
      <c r="BA1867" s="140" t="str">
        <f>IF(DATOS!BT1825=AW$45,DATOS!C1825,"")</f>
        <v/>
      </c>
    </row>
    <row r="1868" spans="51:53" x14ac:dyDescent="0.25">
      <c r="AY1868" s="139">
        <f t="shared" si="34"/>
        <v>0</v>
      </c>
      <c r="AZ1868" s="139">
        <f>IF(BA1868="",0,IFERROR(IF(VLOOKUP(BA1868,BA$44:BA1867,1,0)&gt;0,0,0),1))</f>
        <v>0</v>
      </c>
      <c r="BA1868" s="140" t="str">
        <f>IF(DATOS!BT1826=AW$45,DATOS!C1826,"")</f>
        <v/>
      </c>
    </row>
    <row r="1869" spans="51:53" x14ac:dyDescent="0.25">
      <c r="AY1869" s="139">
        <f t="shared" si="34"/>
        <v>0</v>
      </c>
      <c r="AZ1869" s="139">
        <f>IF(BA1869="",0,IFERROR(IF(VLOOKUP(BA1869,BA$44:BA1868,1,0)&gt;0,0,0),1))</f>
        <v>0</v>
      </c>
      <c r="BA1869" s="140" t="str">
        <f>IF(DATOS!BT1827=AW$45,DATOS!C1827,"")</f>
        <v/>
      </c>
    </row>
    <row r="1870" spans="51:53" x14ac:dyDescent="0.25">
      <c r="AY1870" s="139">
        <f t="shared" si="34"/>
        <v>0</v>
      </c>
      <c r="AZ1870" s="139">
        <f>IF(BA1870="",0,IFERROR(IF(VLOOKUP(BA1870,BA$44:BA1869,1,0)&gt;0,0,0),1))</f>
        <v>0</v>
      </c>
      <c r="BA1870" s="140" t="str">
        <f>IF(DATOS!BT1828=AW$45,DATOS!C1828,"")</f>
        <v/>
      </c>
    </row>
    <row r="1871" spans="51:53" x14ac:dyDescent="0.25">
      <c r="AY1871" s="139">
        <f t="shared" si="34"/>
        <v>0</v>
      </c>
      <c r="AZ1871" s="139">
        <f>IF(BA1871="",0,IFERROR(IF(VLOOKUP(BA1871,BA$44:BA1870,1,0)&gt;0,0,0),1))</f>
        <v>0</v>
      </c>
      <c r="BA1871" s="140" t="str">
        <f>IF(DATOS!BT1829=AW$45,DATOS!C1829,"")</f>
        <v/>
      </c>
    </row>
    <row r="1872" spans="51:53" x14ac:dyDescent="0.25">
      <c r="AY1872" s="139">
        <f t="shared" si="34"/>
        <v>0</v>
      </c>
      <c r="AZ1872" s="139">
        <f>IF(BA1872="",0,IFERROR(IF(VLOOKUP(BA1872,BA$44:BA1871,1,0)&gt;0,0,0),1))</f>
        <v>0</v>
      </c>
      <c r="BA1872" s="140" t="str">
        <f>IF(DATOS!BT1830=AW$45,DATOS!C1830,"")</f>
        <v/>
      </c>
    </row>
    <row r="1873" spans="51:53" x14ac:dyDescent="0.25">
      <c r="AY1873" s="139">
        <f t="shared" si="34"/>
        <v>0</v>
      </c>
      <c r="AZ1873" s="139">
        <f>IF(BA1873="",0,IFERROR(IF(VLOOKUP(BA1873,BA$44:BA1872,1,0)&gt;0,0,0),1))</f>
        <v>0</v>
      </c>
      <c r="BA1873" s="140" t="str">
        <f>IF(DATOS!BT1831=AW$45,DATOS!C1831,"")</f>
        <v/>
      </c>
    </row>
    <row r="1874" spans="51:53" x14ac:dyDescent="0.25">
      <c r="AY1874" s="139">
        <f t="shared" si="34"/>
        <v>0</v>
      </c>
      <c r="AZ1874" s="139">
        <f>IF(BA1874="",0,IFERROR(IF(VLOOKUP(BA1874,BA$44:BA1873,1,0)&gt;0,0,0),1))</f>
        <v>0</v>
      </c>
      <c r="BA1874" s="140" t="str">
        <f>IF(DATOS!BT1832=AW$45,DATOS!C1832,"")</f>
        <v/>
      </c>
    </row>
    <row r="1875" spans="51:53" x14ac:dyDescent="0.25">
      <c r="AY1875" s="139">
        <f t="shared" si="34"/>
        <v>0</v>
      </c>
      <c r="AZ1875" s="139">
        <f>IF(BA1875="",0,IFERROR(IF(VLOOKUP(BA1875,BA$44:BA1874,1,0)&gt;0,0,0),1))</f>
        <v>0</v>
      </c>
      <c r="BA1875" s="140" t="str">
        <f>IF(DATOS!BT1833=AW$45,DATOS!C1833,"")</f>
        <v/>
      </c>
    </row>
    <row r="1876" spans="51:53" x14ac:dyDescent="0.25">
      <c r="AY1876" s="139">
        <f t="shared" si="34"/>
        <v>0</v>
      </c>
      <c r="AZ1876" s="139">
        <f>IF(BA1876="",0,IFERROR(IF(VLOOKUP(BA1876,BA$44:BA1875,1,0)&gt;0,0,0),1))</f>
        <v>0</v>
      </c>
      <c r="BA1876" s="140" t="str">
        <f>IF(DATOS!BT1834=AW$45,DATOS!C1834,"")</f>
        <v/>
      </c>
    </row>
    <row r="1877" spans="51:53" x14ac:dyDescent="0.25">
      <c r="AY1877" s="139">
        <f t="shared" si="34"/>
        <v>0</v>
      </c>
      <c r="AZ1877" s="139">
        <f>IF(BA1877="",0,IFERROR(IF(VLOOKUP(BA1877,BA$44:BA1876,1,0)&gt;0,0,0),1))</f>
        <v>0</v>
      </c>
      <c r="BA1877" s="140" t="str">
        <f>IF(DATOS!BT1835=AW$45,DATOS!C1835,"")</f>
        <v/>
      </c>
    </row>
    <row r="1878" spans="51:53" x14ac:dyDescent="0.25">
      <c r="AY1878" s="139">
        <f t="shared" si="34"/>
        <v>0</v>
      </c>
      <c r="AZ1878" s="139">
        <f>IF(BA1878="",0,IFERROR(IF(VLOOKUP(BA1878,BA$44:BA1877,1,0)&gt;0,0,0),1))</f>
        <v>0</v>
      </c>
      <c r="BA1878" s="140" t="str">
        <f>IF(DATOS!BT1836=AW$45,DATOS!C1836,"")</f>
        <v/>
      </c>
    </row>
    <row r="1879" spans="51:53" x14ac:dyDescent="0.25">
      <c r="AY1879" s="139">
        <f t="shared" si="34"/>
        <v>0</v>
      </c>
      <c r="AZ1879" s="139">
        <f>IF(BA1879="",0,IFERROR(IF(VLOOKUP(BA1879,BA$44:BA1878,1,0)&gt;0,0,0),1))</f>
        <v>0</v>
      </c>
      <c r="BA1879" s="140" t="str">
        <f>IF(DATOS!BT1837=AW$45,DATOS!C1837,"")</f>
        <v/>
      </c>
    </row>
    <row r="1880" spans="51:53" x14ac:dyDescent="0.25">
      <c r="AY1880" s="139">
        <f t="shared" si="34"/>
        <v>0</v>
      </c>
      <c r="AZ1880" s="139">
        <f>IF(BA1880="",0,IFERROR(IF(VLOOKUP(BA1880,BA$44:BA1879,1,0)&gt;0,0,0),1))</f>
        <v>0</v>
      </c>
      <c r="BA1880" s="140" t="str">
        <f>IF(DATOS!BT1838=AW$45,DATOS!C1838,"")</f>
        <v/>
      </c>
    </row>
    <row r="1881" spans="51:53" x14ac:dyDescent="0.25">
      <c r="AY1881" s="139">
        <f t="shared" si="34"/>
        <v>0</v>
      </c>
      <c r="AZ1881" s="139">
        <f>IF(BA1881="",0,IFERROR(IF(VLOOKUP(BA1881,BA$44:BA1880,1,0)&gt;0,0,0),1))</f>
        <v>0</v>
      </c>
      <c r="BA1881" s="140" t="str">
        <f>IF(DATOS!BT1839=AW$45,DATOS!C1839,"")</f>
        <v/>
      </c>
    </row>
    <row r="1882" spans="51:53" x14ac:dyDescent="0.25">
      <c r="AY1882" s="139">
        <f t="shared" si="34"/>
        <v>0</v>
      </c>
      <c r="AZ1882" s="139">
        <f>IF(BA1882="",0,IFERROR(IF(VLOOKUP(BA1882,BA$44:BA1881,1,0)&gt;0,0,0),1))</f>
        <v>0</v>
      </c>
      <c r="BA1882" s="140" t="str">
        <f>IF(DATOS!BT1840=AW$45,DATOS!C1840,"")</f>
        <v/>
      </c>
    </row>
    <row r="1883" spans="51:53" x14ac:dyDescent="0.25">
      <c r="AY1883" s="139">
        <f t="shared" si="34"/>
        <v>0</v>
      </c>
      <c r="AZ1883" s="139">
        <f>IF(BA1883="",0,IFERROR(IF(VLOOKUP(BA1883,BA$44:BA1882,1,0)&gt;0,0,0),1))</f>
        <v>0</v>
      </c>
      <c r="BA1883" s="140" t="str">
        <f>IF(DATOS!BT1841=AW$45,DATOS!C1841,"")</f>
        <v/>
      </c>
    </row>
    <row r="1884" spans="51:53" x14ac:dyDescent="0.25">
      <c r="AY1884" s="139">
        <f t="shared" si="34"/>
        <v>0</v>
      </c>
      <c r="AZ1884" s="139">
        <f>IF(BA1884="",0,IFERROR(IF(VLOOKUP(BA1884,BA$44:BA1883,1,0)&gt;0,0,0),1))</f>
        <v>0</v>
      </c>
      <c r="BA1884" s="140" t="str">
        <f>IF(DATOS!BT1842=AW$45,DATOS!C1842,"")</f>
        <v/>
      </c>
    </row>
    <row r="1885" spans="51:53" x14ac:dyDescent="0.25">
      <c r="AY1885" s="139">
        <f t="shared" si="34"/>
        <v>0</v>
      </c>
      <c r="AZ1885" s="139">
        <f>IF(BA1885="",0,IFERROR(IF(VLOOKUP(BA1885,BA$44:BA1884,1,0)&gt;0,0,0),1))</f>
        <v>0</v>
      </c>
      <c r="BA1885" s="140" t="str">
        <f>IF(DATOS!BT1843=AW$45,DATOS!C1843,"")</f>
        <v/>
      </c>
    </row>
    <row r="1886" spans="51:53" x14ac:dyDescent="0.25">
      <c r="AY1886" s="139">
        <f t="shared" si="34"/>
        <v>0</v>
      </c>
      <c r="AZ1886" s="139">
        <f>IF(BA1886="",0,IFERROR(IF(VLOOKUP(BA1886,BA$44:BA1885,1,0)&gt;0,0,0),1))</f>
        <v>0</v>
      </c>
      <c r="BA1886" s="140" t="str">
        <f>IF(DATOS!BT1844=AW$45,DATOS!C1844,"")</f>
        <v/>
      </c>
    </row>
    <row r="1887" spans="51:53" x14ac:dyDescent="0.25">
      <c r="AY1887" s="139">
        <f t="shared" si="34"/>
        <v>0</v>
      </c>
      <c r="AZ1887" s="139">
        <f>IF(BA1887="",0,IFERROR(IF(VLOOKUP(BA1887,BA$44:BA1886,1,0)&gt;0,0,0),1))</f>
        <v>0</v>
      </c>
      <c r="BA1887" s="140" t="str">
        <f>IF(DATOS!BT1845=AW$45,DATOS!C1845,"")</f>
        <v/>
      </c>
    </row>
    <row r="1888" spans="51:53" x14ac:dyDescent="0.25">
      <c r="AY1888" s="139">
        <f t="shared" si="34"/>
        <v>0</v>
      </c>
      <c r="AZ1888" s="139">
        <f>IF(BA1888="",0,IFERROR(IF(VLOOKUP(BA1888,BA$44:BA1887,1,0)&gt;0,0,0),1))</f>
        <v>0</v>
      </c>
      <c r="BA1888" s="140" t="str">
        <f>IF(DATOS!BT1846=AW$45,DATOS!C1846,"")</f>
        <v/>
      </c>
    </row>
    <row r="1889" spans="51:53" x14ac:dyDescent="0.25">
      <c r="AY1889" s="139">
        <f t="shared" si="34"/>
        <v>0</v>
      </c>
      <c r="AZ1889" s="139">
        <f>IF(BA1889="",0,IFERROR(IF(VLOOKUP(BA1889,BA$44:BA1888,1,0)&gt;0,0,0),1))</f>
        <v>0</v>
      </c>
      <c r="BA1889" s="140" t="str">
        <f>IF(DATOS!BT1847=AW$45,DATOS!C1847,"")</f>
        <v/>
      </c>
    </row>
    <row r="1890" spans="51:53" x14ac:dyDescent="0.25">
      <c r="AY1890" s="139">
        <f t="shared" si="34"/>
        <v>0</v>
      </c>
      <c r="AZ1890" s="139">
        <f>IF(BA1890="",0,IFERROR(IF(VLOOKUP(BA1890,BA$44:BA1889,1,0)&gt;0,0,0),1))</f>
        <v>0</v>
      </c>
      <c r="BA1890" s="140" t="str">
        <f>IF(DATOS!BT1848=AW$45,DATOS!C1848,"")</f>
        <v/>
      </c>
    </row>
    <row r="1891" spans="51:53" x14ac:dyDescent="0.25">
      <c r="AY1891" s="139">
        <f t="shared" si="34"/>
        <v>0</v>
      </c>
      <c r="AZ1891" s="139">
        <f>IF(BA1891="",0,IFERROR(IF(VLOOKUP(BA1891,BA$44:BA1890,1,0)&gt;0,0,0),1))</f>
        <v>0</v>
      </c>
      <c r="BA1891" s="140" t="str">
        <f>IF(DATOS!BT1849=AW$45,DATOS!C1849,"")</f>
        <v/>
      </c>
    </row>
    <row r="1892" spans="51:53" x14ac:dyDescent="0.25">
      <c r="AY1892" s="139">
        <f t="shared" si="34"/>
        <v>0</v>
      </c>
      <c r="AZ1892" s="139">
        <f>IF(BA1892="",0,IFERROR(IF(VLOOKUP(BA1892,BA$44:BA1891,1,0)&gt;0,0,0),1))</f>
        <v>0</v>
      </c>
      <c r="BA1892" s="140" t="str">
        <f>IF(DATOS!BT1850=AW$45,DATOS!C1850,"")</f>
        <v/>
      </c>
    </row>
    <row r="1893" spans="51:53" x14ac:dyDescent="0.25">
      <c r="AY1893" s="139">
        <f t="shared" si="34"/>
        <v>0</v>
      </c>
      <c r="AZ1893" s="139">
        <f>IF(BA1893="",0,IFERROR(IF(VLOOKUP(BA1893,BA$44:BA1892,1,0)&gt;0,0,0),1))</f>
        <v>0</v>
      </c>
      <c r="BA1893" s="140" t="str">
        <f>IF(DATOS!BT1851=AW$45,DATOS!C1851,"")</f>
        <v/>
      </c>
    </row>
    <row r="1894" spans="51:53" x14ac:dyDescent="0.25">
      <c r="AY1894" s="139">
        <f t="shared" si="34"/>
        <v>0</v>
      </c>
      <c r="AZ1894" s="139">
        <f>IF(BA1894="",0,IFERROR(IF(VLOOKUP(BA1894,BA$44:BA1893,1,0)&gt;0,0,0),1))</f>
        <v>0</v>
      </c>
      <c r="BA1894" s="140" t="str">
        <f>IF(DATOS!BT1852=AW$45,DATOS!C1852,"")</f>
        <v/>
      </c>
    </row>
    <row r="1895" spans="51:53" x14ac:dyDescent="0.25">
      <c r="AY1895" s="139">
        <f t="shared" si="34"/>
        <v>0</v>
      </c>
      <c r="AZ1895" s="139">
        <f>IF(BA1895="",0,IFERROR(IF(VLOOKUP(BA1895,BA$44:BA1894,1,0)&gt;0,0,0),1))</f>
        <v>0</v>
      </c>
      <c r="BA1895" s="140" t="str">
        <f>IF(DATOS!BT1853=AW$45,DATOS!C1853,"")</f>
        <v/>
      </c>
    </row>
    <row r="1896" spans="51:53" x14ac:dyDescent="0.25">
      <c r="AY1896" s="139">
        <f t="shared" si="34"/>
        <v>0</v>
      </c>
      <c r="AZ1896" s="139">
        <f>IF(BA1896="",0,IFERROR(IF(VLOOKUP(BA1896,BA$44:BA1895,1,0)&gt;0,0,0),1))</f>
        <v>0</v>
      </c>
      <c r="BA1896" s="140" t="str">
        <f>IF(DATOS!BT1854=AW$45,DATOS!C1854,"")</f>
        <v/>
      </c>
    </row>
    <row r="1897" spans="51:53" x14ac:dyDescent="0.25">
      <c r="AY1897" s="139">
        <f t="shared" si="34"/>
        <v>0</v>
      </c>
      <c r="AZ1897" s="139">
        <f>IF(BA1897="",0,IFERROR(IF(VLOOKUP(BA1897,BA$44:BA1896,1,0)&gt;0,0,0),1))</f>
        <v>0</v>
      </c>
      <c r="BA1897" s="140" t="str">
        <f>IF(DATOS!BT1855=AW$45,DATOS!C1855,"")</f>
        <v/>
      </c>
    </row>
    <row r="1898" spans="51:53" x14ac:dyDescent="0.25">
      <c r="AY1898" s="139">
        <f t="shared" si="34"/>
        <v>0</v>
      </c>
      <c r="AZ1898" s="139">
        <f>IF(BA1898="",0,IFERROR(IF(VLOOKUP(BA1898,BA$44:BA1897,1,0)&gt;0,0,0),1))</f>
        <v>0</v>
      </c>
      <c r="BA1898" s="140" t="str">
        <f>IF(DATOS!BT1856=AW$45,DATOS!C1856,"")</f>
        <v/>
      </c>
    </row>
    <row r="1899" spans="51:53" x14ac:dyDescent="0.25">
      <c r="AY1899" s="139">
        <f t="shared" si="34"/>
        <v>0</v>
      </c>
      <c r="AZ1899" s="139">
        <f>IF(BA1899="",0,IFERROR(IF(VLOOKUP(BA1899,BA$44:BA1898,1,0)&gt;0,0,0),1))</f>
        <v>0</v>
      </c>
      <c r="BA1899" s="140" t="str">
        <f>IF(DATOS!BT1857=AW$45,DATOS!C1857,"")</f>
        <v/>
      </c>
    </row>
    <row r="1900" spans="51:53" x14ac:dyDescent="0.25">
      <c r="AY1900" s="139">
        <f t="shared" ref="AY1900:AY1963" si="35">AY1899+AZ1900</f>
        <v>0</v>
      </c>
      <c r="AZ1900" s="139">
        <f>IF(BA1900="",0,IFERROR(IF(VLOOKUP(BA1900,BA$44:BA1899,1,0)&gt;0,0,0),1))</f>
        <v>0</v>
      </c>
      <c r="BA1900" s="140" t="str">
        <f>IF(DATOS!BT1858=AW$45,DATOS!C1858,"")</f>
        <v/>
      </c>
    </row>
    <row r="1901" spans="51:53" x14ac:dyDescent="0.25">
      <c r="AY1901" s="139">
        <f t="shared" si="35"/>
        <v>0</v>
      </c>
      <c r="AZ1901" s="139">
        <f>IF(BA1901="",0,IFERROR(IF(VLOOKUP(BA1901,BA$44:BA1900,1,0)&gt;0,0,0),1))</f>
        <v>0</v>
      </c>
      <c r="BA1901" s="140" t="str">
        <f>IF(DATOS!BT1859=AW$45,DATOS!C1859,"")</f>
        <v/>
      </c>
    </row>
    <row r="1902" spans="51:53" x14ac:dyDescent="0.25">
      <c r="AY1902" s="139">
        <f t="shared" si="35"/>
        <v>0</v>
      </c>
      <c r="AZ1902" s="139">
        <f>IF(BA1902="",0,IFERROR(IF(VLOOKUP(BA1902,BA$44:BA1901,1,0)&gt;0,0,0),1))</f>
        <v>0</v>
      </c>
      <c r="BA1902" s="140" t="str">
        <f>IF(DATOS!BT1860=AW$45,DATOS!C1860,"")</f>
        <v/>
      </c>
    </row>
    <row r="1903" spans="51:53" x14ac:dyDescent="0.25">
      <c r="AY1903" s="139">
        <f t="shared" si="35"/>
        <v>0</v>
      </c>
      <c r="AZ1903" s="139">
        <f>IF(BA1903="",0,IFERROR(IF(VLOOKUP(BA1903,BA$44:BA1902,1,0)&gt;0,0,0),1))</f>
        <v>0</v>
      </c>
      <c r="BA1903" s="140" t="str">
        <f>IF(DATOS!BT1861=AW$45,DATOS!C1861,"")</f>
        <v/>
      </c>
    </row>
    <row r="1904" spans="51:53" x14ac:dyDescent="0.25">
      <c r="AY1904" s="139">
        <f t="shared" si="35"/>
        <v>0</v>
      </c>
      <c r="AZ1904" s="139">
        <f>IF(BA1904="",0,IFERROR(IF(VLOOKUP(BA1904,BA$44:BA1903,1,0)&gt;0,0,0),1))</f>
        <v>0</v>
      </c>
      <c r="BA1904" s="140" t="str">
        <f>IF(DATOS!BT1862=AW$45,DATOS!C1862,"")</f>
        <v/>
      </c>
    </row>
    <row r="1905" spans="51:53" x14ac:dyDescent="0.25">
      <c r="AY1905" s="139">
        <f t="shared" si="35"/>
        <v>0</v>
      </c>
      <c r="AZ1905" s="139">
        <f>IF(BA1905="",0,IFERROR(IF(VLOOKUP(BA1905,BA$44:BA1904,1,0)&gt;0,0,0),1))</f>
        <v>0</v>
      </c>
      <c r="BA1905" s="140" t="str">
        <f>IF(DATOS!BT1863=AW$45,DATOS!C1863,"")</f>
        <v/>
      </c>
    </row>
    <row r="1906" spans="51:53" x14ac:dyDescent="0.25">
      <c r="AY1906" s="139">
        <f t="shared" si="35"/>
        <v>0</v>
      </c>
      <c r="AZ1906" s="139">
        <f>IF(BA1906="",0,IFERROR(IF(VLOOKUP(BA1906,BA$44:BA1905,1,0)&gt;0,0,0),1))</f>
        <v>0</v>
      </c>
      <c r="BA1906" s="140" t="str">
        <f>IF(DATOS!BT1864=AW$45,DATOS!C1864,"")</f>
        <v/>
      </c>
    </row>
    <row r="1907" spans="51:53" x14ac:dyDescent="0.25">
      <c r="AY1907" s="139">
        <f t="shared" si="35"/>
        <v>0</v>
      </c>
      <c r="AZ1907" s="139">
        <f>IF(BA1907="",0,IFERROR(IF(VLOOKUP(BA1907,BA$44:BA1906,1,0)&gt;0,0,0),1))</f>
        <v>0</v>
      </c>
      <c r="BA1907" s="140" t="str">
        <f>IF(DATOS!BT1865=AW$45,DATOS!C1865,"")</f>
        <v/>
      </c>
    </row>
    <row r="1908" spans="51:53" x14ac:dyDescent="0.25">
      <c r="AY1908" s="139">
        <f t="shared" si="35"/>
        <v>0</v>
      </c>
      <c r="AZ1908" s="139">
        <f>IF(BA1908="",0,IFERROR(IF(VLOOKUP(BA1908,BA$44:BA1907,1,0)&gt;0,0,0),1))</f>
        <v>0</v>
      </c>
      <c r="BA1908" s="140" t="str">
        <f>IF(DATOS!BT1866=AW$45,DATOS!C1866,"")</f>
        <v/>
      </c>
    </row>
    <row r="1909" spans="51:53" x14ac:dyDescent="0.25">
      <c r="AY1909" s="139">
        <f t="shared" si="35"/>
        <v>0</v>
      </c>
      <c r="AZ1909" s="139">
        <f>IF(BA1909="",0,IFERROR(IF(VLOOKUP(BA1909,BA$44:BA1908,1,0)&gt;0,0,0),1))</f>
        <v>0</v>
      </c>
      <c r="BA1909" s="140" t="str">
        <f>IF(DATOS!BT1867=AW$45,DATOS!C1867,"")</f>
        <v/>
      </c>
    </row>
    <row r="1910" spans="51:53" x14ac:dyDescent="0.25">
      <c r="AY1910" s="139">
        <f t="shared" si="35"/>
        <v>0</v>
      </c>
      <c r="AZ1910" s="139">
        <f>IF(BA1910="",0,IFERROR(IF(VLOOKUP(BA1910,BA$44:BA1909,1,0)&gt;0,0,0),1))</f>
        <v>0</v>
      </c>
      <c r="BA1910" s="140" t="str">
        <f>IF(DATOS!BT1868=AW$45,DATOS!C1868,"")</f>
        <v/>
      </c>
    </row>
    <row r="1911" spans="51:53" x14ac:dyDescent="0.25">
      <c r="AY1911" s="139">
        <f t="shared" si="35"/>
        <v>0</v>
      </c>
      <c r="AZ1911" s="139">
        <f>IF(BA1911="",0,IFERROR(IF(VLOOKUP(BA1911,BA$44:BA1910,1,0)&gt;0,0,0),1))</f>
        <v>0</v>
      </c>
      <c r="BA1911" s="140" t="str">
        <f>IF(DATOS!BT1869=AW$45,DATOS!C1869,"")</f>
        <v/>
      </c>
    </row>
    <row r="1912" spans="51:53" x14ac:dyDescent="0.25">
      <c r="AY1912" s="139">
        <f t="shared" si="35"/>
        <v>0</v>
      </c>
      <c r="AZ1912" s="139">
        <f>IF(BA1912="",0,IFERROR(IF(VLOOKUP(BA1912,BA$44:BA1911,1,0)&gt;0,0,0),1))</f>
        <v>0</v>
      </c>
      <c r="BA1912" s="140" t="str">
        <f>IF(DATOS!BT1870=AW$45,DATOS!C1870,"")</f>
        <v/>
      </c>
    </row>
    <row r="1913" spans="51:53" x14ac:dyDescent="0.25">
      <c r="AY1913" s="139">
        <f t="shared" si="35"/>
        <v>0</v>
      </c>
      <c r="AZ1913" s="139">
        <f>IF(BA1913="",0,IFERROR(IF(VLOOKUP(BA1913,BA$44:BA1912,1,0)&gt;0,0,0),1))</f>
        <v>0</v>
      </c>
      <c r="BA1913" s="140" t="str">
        <f>IF(DATOS!BT1871=AW$45,DATOS!C1871,"")</f>
        <v/>
      </c>
    </row>
    <row r="1914" spans="51:53" x14ac:dyDescent="0.25">
      <c r="AY1914" s="139">
        <f t="shared" si="35"/>
        <v>0</v>
      </c>
      <c r="AZ1914" s="139">
        <f>IF(BA1914="",0,IFERROR(IF(VLOOKUP(BA1914,BA$44:BA1913,1,0)&gt;0,0,0),1))</f>
        <v>0</v>
      </c>
      <c r="BA1914" s="140" t="str">
        <f>IF(DATOS!BT1872=AW$45,DATOS!C1872,"")</f>
        <v/>
      </c>
    </row>
    <row r="1915" spans="51:53" x14ac:dyDescent="0.25">
      <c r="AY1915" s="139">
        <f t="shared" si="35"/>
        <v>0</v>
      </c>
      <c r="AZ1915" s="139">
        <f>IF(BA1915="",0,IFERROR(IF(VLOOKUP(BA1915,BA$44:BA1914,1,0)&gt;0,0,0),1))</f>
        <v>0</v>
      </c>
      <c r="BA1915" s="140" t="str">
        <f>IF(DATOS!BT1873=AW$45,DATOS!C1873,"")</f>
        <v/>
      </c>
    </row>
    <row r="1916" spans="51:53" x14ac:dyDescent="0.25">
      <c r="AY1916" s="139">
        <f t="shared" si="35"/>
        <v>0</v>
      </c>
      <c r="AZ1916" s="139">
        <f>IF(BA1916="",0,IFERROR(IF(VLOOKUP(BA1916,BA$44:BA1915,1,0)&gt;0,0,0),1))</f>
        <v>0</v>
      </c>
      <c r="BA1916" s="140" t="str">
        <f>IF(DATOS!BT1874=AW$45,DATOS!C1874,"")</f>
        <v/>
      </c>
    </row>
    <row r="1917" spans="51:53" x14ac:dyDescent="0.25">
      <c r="AY1917" s="139">
        <f t="shared" si="35"/>
        <v>0</v>
      </c>
      <c r="AZ1917" s="139">
        <f>IF(BA1917="",0,IFERROR(IF(VLOOKUP(BA1917,BA$44:BA1916,1,0)&gt;0,0,0),1))</f>
        <v>0</v>
      </c>
      <c r="BA1917" s="140" t="str">
        <f>IF(DATOS!BT1875=AW$45,DATOS!C1875,"")</f>
        <v/>
      </c>
    </row>
    <row r="1918" spans="51:53" x14ac:dyDescent="0.25">
      <c r="AY1918" s="139">
        <f t="shared" si="35"/>
        <v>0</v>
      </c>
      <c r="AZ1918" s="139">
        <f>IF(BA1918="",0,IFERROR(IF(VLOOKUP(BA1918,BA$44:BA1917,1,0)&gt;0,0,0),1))</f>
        <v>0</v>
      </c>
      <c r="BA1918" s="140" t="str">
        <f>IF(DATOS!BT1876=AW$45,DATOS!C1876,"")</f>
        <v/>
      </c>
    </row>
    <row r="1919" spans="51:53" x14ac:dyDescent="0.25">
      <c r="AY1919" s="139">
        <f t="shared" si="35"/>
        <v>0</v>
      </c>
      <c r="AZ1919" s="139">
        <f>IF(BA1919="",0,IFERROR(IF(VLOOKUP(BA1919,BA$44:BA1918,1,0)&gt;0,0,0),1))</f>
        <v>0</v>
      </c>
      <c r="BA1919" s="140" t="str">
        <f>IF(DATOS!BT1877=AW$45,DATOS!C1877,"")</f>
        <v/>
      </c>
    </row>
    <row r="1920" spans="51:53" x14ac:dyDescent="0.25">
      <c r="AY1920" s="139">
        <f t="shared" si="35"/>
        <v>0</v>
      </c>
      <c r="AZ1920" s="139">
        <f>IF(BA1920="",0,IFERROR(IF(VLOOKUP(BA1920,BA$44:BA1919,1,0)&gt;0,0,0),1))</f>
        <v>0</v>
      </c>
      <c r="BA1920" s="140" t="str">
        <f>IF(DATOS!BT1878=AW$45,DATOS!C1878,"")</f>
        <v/>
      </c>
    </row>
    <row r="1921" spans="51:53" x14ac:dyDescent="0.25">
      <c r="AY1921" s="139">
        <f t="shared" si="35"/>
        <v>0</v>
      </c>
      <c r="AZ1921" s="139">
        <f>IF(BA1921="",0,IFERROR(IF(VLOOKUP(BA1921,BA$44:BA1920,1,0)&gt;0,0,0),1))</f>
        <v>0</v>
      </c>
      <c r="BA1921" s="140" t="str">
        <f>IF(DATOS!BT1879=AW$45,DATOS!C1879,"")</f>
        <v/>
      </c>
    </row>
    <row r="1922" spans="51:53" x14ac:dyDescent="0.25">
      <c r="AY1922" s="139">
        <f t="shared" si="35"/>
        <v>0</v>
      </c>
      <c r="AZ1922" s="139">
        <f>IF(BA1922="",0,IFERROR(IF(VLOOKUP(BA1922,BA$44:BA1921,1,0)&gt;0,0,0),1))</f>
        <v>0</v>
      </c>
      <c r="BA1922" s="140" t="str">
        <f>IF(DATOS!BT1880=AW$45,DATOS!C1880,"")</f>
        <v/>
      </c>
    </row>
    <row r="1923" spans="51:53" x14ac:dyDescent="0.25">
      <c r="AY1923" s="139">
        <f t="shared" si="35"/>
        <v>0</v>
      </c>
      <c r="AZ1923" s="139">
        <f>IF(BA1923="",0,IFERROR(IF(VLOOKUP(BA1923,BA$44:BA1922,1,0)&gt;0,0,0),1))</f>
        <v>0</v>
      </c>
      <c r="BA1923" s="140" t="str">
        <f>IF(DATOS!BT1881=AW$45,DATOS!C1881,"")</f>
        <v/>
      </c>
    </row>
    <row r="1924" spans="51:53" x14ac:dyDescent="0.25">
      <c r="AY1924" s="139">
        <f t="shared" si="35"/>
        <v>0</v>
      </c>
      <c r="AZ1924" s="139">
        <f>IF(BA1924="",0,IFERROR(IF(VLOOKUP(BA1924,BA$44:BA1923,1,0)&gt;0,0,0),1))</f>
        <v>0</v>
      </c>
      <c r="BA1924" s="140" t="str">
        <f>IF(DATOS!BT1882=AW$45,DATOS!C1882,"")</f>
        <v/>
      </c>
    </row>
    <row r="1925" spans="51:53" x14ac:dyDescent="0.25">
      <c r="AY1925" s="139">
        <f t="shared" si="35"/>
        <v>0</v>
      </c>
      <c r="AZ1925" s="139">
        <f>IF(BA1925="",0,IFERROR(IF(VLOOKUP(BA1925,BA$44:BA1924,1,0)&gt;0,0,0),1))</f>
        <v>0</v>
      </c>
      <c r="BA1925" s="140" t="str">
        <f>IF(DATOS!BT1883=AW$45,DATOS!C1883,"")</f>
        <v/>
      </c>
    </row>
    <row r="1926" spans="51:53" x14ac:dyDescent="0.25">
      <c r="AY1926" s="139">
        <f t="shared" si="35"/>
        <v>0</v>
      </c>
      <c r="AZ1926" s="139">
        <f>IF(BA1926="",0,IFERROR(IF(VLOOKUP(BA1926,BA$44:BA1925,1,0)&gt;0,0,0),1))</f>
        <v>0</v>
      </c>
      <c r="BA1926" s="140" t="str">
        <f>IF(DATOS!BT1884=AW$45,DATOS!C1884,"")</f>
        <v/>
      </c>
    </row>
    <row r="1927" spans="51:53" x14ac:dyDescent="0.25">
      <c r="AY1927" s="139">
        <f t="shared" si="35"/>
        <v>0</v>
      </c>
      <c r="AZ1927" s="139">
        <f>IF(BA1927="",0,IFERROR(IF(VLOOKUP(BA1927,BA$44:BA1926,1,0)&gt;0,0,0),1))</f>
        <v>0</v>
      </c>
      <c r="BA1927" s="140" t="str">
        <f>IF(DATOS!BT1885=AW$45,DATOS!C1885,"")</f>
        <v/>
      </c>
    </row>
    <row r="1928" spans="51:53" x14ac:dyDescent="0.25">
      <c r="AY1928" s="139">
        <f t="shared" si="35"/>
        <v>0</v>
      </c>
      <c r="AZ1928" s="139">
        <f>IF(BA1928="",0,IFERROR(IF(VLOOKUP(BA1928,BA$44:BA1927,1,0)&gt;0,0,0),1))</f>
        <v>0</v>
      </c>
      <c r="BA1928" s="140" t="str">
        <f>IF(DATOS!BT1886=AW$45,DATOS!C1886,"")</f>
        <v/>
      </c>
    </row>
    <row r="1929" spans="51:53" x14ac:dyDescent="0.25">
      <c r="AY1929" s="139">
        <f t="shared" si="35"/>
        <v>0</v>
      </c>
      <c r="AZ1929" s="139">
        <f>IF(BA1929="",0,IFERROR(IF(VLOOKUP(BA1929,BA$44:BA1928,1,0)&gt;0,0,0),1))</f>
        <v>0</v>
      </c>
      <c r="BA1929" s="140" t="str">
        <f>IF(DATOS!BT1887=AW$45,DATOS!C1887,"")</f>
        <v/>
      </c>
    </row>
    <row r="1930" spans="51:53" x14ac:dyDescent="0.25">
      <c r="AY1930" s="139">
        <f t="shared" si="35"/>
        <v>0</v>
      </c>
      <c r="AZ1930" s="139">
        <f>IF(BA1930="",0,IFERROR(IF(VLOOKUP(BA1930,BA$44:BA1929,1,0)&gt;0,0,0),1))</f>
        <v>0</v>
      </c>
      <c r="BA1930" s="140" t="str">
        <f>IF(DATOS!BT1888=AW$45,DATOS!C1888,"")</f>
        <v/>
      </c>
    </row>
    <row r="1931" spans="51:53" x14ac:dyDescent="0.25">
      <c r="AY1931" s="139">
        <f t="shared" si="35"/>
        <v>0</v>
      </c>
      <c r="AZ1931" s="139">
        <f>IF(BA1931="",0,IFERROR(IF(VLOOKUP(BA1931,BA$44:BA1930,1,0)&gt;0,0,0),1))</f>
        <v>0</v>
      </c>
      <c r="BA1931" s="140" t="str">
        <f>IF(DATOS!BT1889=AW$45,DATOS!C1889,"")</f>
        <v/>
      </c>
    </row>
    <row r="1932" spans="51:53" x14ac:dyDescent="0.25">
      <c r="AY1932" s="139">
        <f t="shared" si="35"/>
        <v>0</v>
      </c>
      <c r="AZ1932" s="139">
        <f>IF(BA1932="",0,IFERROR(IF(VLOOKUP(BA1932,BA$44:BA1931,1,0)&gt;0,0,0),1))</f>
        <v>0</v>
      </c>
      <c r="BA1932" s="140" t="str">
        <f>IF(DATOS!BT1890=AW$45,DATOS!C1890,"")</f>
        <v/>
      </c>
    </row>
    <row r="1933" spans="51:53" x14ac:dyDescent="0.25">
      <c r="AY1933" s="139">
        <f t="shared" si="35"/>
        <v>0</v>
      </c>
      <c r="AZ1933" s="139">
        <f>IF(BA1933="",0,IFERROR(IF(VLOOKUP(BA1933,BA$44:BA1932,1,0)&gt;0,0,0),1))</f>
        <v>0</v>
      </c>
      <c r="BA1933" s="140" t="str">
        <f>IF(DATOS!BT1891=AW$45,DATOS!C1891,"")</f>
        <v/>
      </c>
    </row>
    <row r="1934" spans="51:53" x14ac:dyDescent="0.25">
      <c r="AY1934" s="139">
        <f t="shared" si="35"/>
        <v>0</v>
      </c>
      <c r="AZ1934" s="139">
        <f>IF(BA1934="",0,IFERROR(IF(VLOOKUP(BA1934,BA$44:BA1933,1,0)&gt;0,0,0),1))</f>
        <v>0</v>
      </c>
      <c r="BA1934" s="140" t="str">
        <f>IF(DATOS!BT1892=AW$45,DATOS!C1892,"")</f>
        <v/>
      </c>
    </row>
    <row r="1935" spans="51:53" x14ac:dyDescent="0.25">
      <c r="AY1935" s="139">
        <f t="shared" si="35"/>
        <v>0</v>
      </c>
      <c r="AZ1935" s="139">
        <f>IF(BA1935="",0,IFERROR(IF(VLOOKUP(BA1935,BA$44:BA1934,1,0)&gt;0,0,0),1))</f>
        <v>0</v>
      </c>
      <c r="BA1935" s="140" t="str">
        <f>IF(DATOS!BT1893=AW$45,DATOS!C1893,"")</f>
        <v/>
      </c>
    </row>
    <row r="1936" spans="51:53" x14ac:dyDescent="0.25">
      <c r="AY1936" s="139">
        <f t="shared" si="35"/>
        <v>0</v>
      </c>
      <c r="AZ1936" s="139">
        <f>IF(BA1936="",0,IFERROR(IF(VLOOKUP(BA1936,BA$44:BA1935,1,0)&gt;0,0,0),1))</f>
        <v>0</v>
      </c>
      <c r="BA1936" s="140" t="str">
        <f>IF(DATOS!BT1894=AW$45,DATOS!C1894,"")</f>
        <v/>
      </c>
    </row>
    <row r="1937" spans="51:53" x14ac:dyDescent="0.25">
      <c r="AY1937" s="139">
        <f t="shared" si="35"/>
        <v>0</v>
      </c>
      <c r="AZ1937" s="139">
        <f>IF(BA1937="",0,IFERROR(IF(VLOOKUP(BA1937,BA$44:BA1936,1,0)&gt;0,0,0),1))</f>
        <v>0</v>
      </c>
      <c r="BA1937" s="140" t="str">
        <f>IF(DATOS!BT1895=AW$45,DATOS!C1895,"")</f>
        <v/>
      </c>
    </row>
    <row r="1938" spans="51:53" x14ac:dyDescent="0.25">
      <c r="AY1938" s="139">
        <f t="shared" si="35"/>
        <v>0</v>
      </c>
      <c r="AZ1938" s="139">
        <f>IF(BA1938="",0,IFERROR(IF(VLOOKUP(BA1938,BA$44:BA1937,1,0)&gt;0,0,0),1))</f>
        <v>0</v>
      </c>
      <c r="BA1938" s="140" t="str">
        <f>IF(DATOS!BT1896=AW$45,DATOS!C1896,"")</f>
        <v/>
      </c>
    </row>
    <row r="1939" spans="51:53" x14ac:dyDescent="0.25">
      <c r="AY1939" s="139">
        <f t="shared" si="35"/>
        <v>0</v>
      </c>
      <c r="AZ1939" s="139">
        <f>IF(BA1939="",0,IFERROR(IF(VLOOKUP(BA1939,BA$44:BA1938,1,0)&gt;0,0,0),1))</f>
        <v>0</v>
      </c>
      <c r="BA1939" s="140" t="str">
        <f>IF(DATOS!BT1897=AW$45,DATOS!C1897,"")</f>
        <v/>
      </c>
    </row>
    <row r="1940" spans="51:53" x14ac:dyDescent="0.25">
      <c r="AY1940" s="139">
        <f t="shared" si="35"/>
        <v>0</v>
      </c>
      <c r="AZ1940" s="139">
        <f>IF(BA1940="",0,IFERROR(IF(VLOOKUP(BA1940,BA$44:BA1939,1,0)&gt;0,0,0),1))</f>
        <v>0</v>
      </c>
      <c r="BA1940" s="140" t="str">
        <f>IF(DATOS!BT1898=AW$45,DATOS!C1898,"")</f>
        <v/>
      </c>
    </row>
    <row r="1941" spans="51:53" x14ac:dyDescent="0.25">
      <c r="AY1941" s="139">
        <f t="shared" si="35"/>
        <v>0</v>
      </c>
      <c r="AZ1941" s="139">
        <f>IF(BA1941="",0,IFERROR(IF(VLOOKUP(BA1941,BA$44:BA1940,1,0)&gt;0,0,0),1))</f>
        <v>0</v>
      </c>
      <c r="BA1941" s="140" t="str">
        <f>IF(DATOS!BT1899=AW$45,DATOS!C1899,"")</f>
        <v/>
      </c>
    </row>
    <row r="1942" spans="51:53" x14ac:dyDescent="0.25">
      <c r="AY1942" s="139">
        <f t="shared" si="35"/>
        <v>0</v>
      </c>
      <c r="AZ1942" s="139">
        <f>IF(BA1942="",0,IFERROR(IF(VLOOKUP(BA1942,BA$44:BA1941,1,0)&gt;0,0,0),1))</f>
        <v>0</v>
      </c>
      <c r="BA1942" s="140" t="str">
        <f>IF(DATOS!BT1900=AW$45,DATOS!C1900,"")</f>
        <v/>
      </c>
    </row>
    <row r="1943" spans="51:53" x14ac:dyDescent="0.25">
      <c r="AY1943" s="139">
        <f t="shared" si="35"/>
        <v>0</v>
      </c>
      <c r="AZ1943" s="139">
        <f>IF(BA1943="",0,IFERROR(IF(VLOOKUP(BA1943,BA$44:BA1942,1,0)&gt;0,0,0),1))</f>
        <v>0</v>
      </c>
      <c r="BA1943" s="140" t="str">
        <f>IF(DATOS!BT1901=AW$45,DATOS!C1901,"")</f>
        <v/>
      </c>
    </row>
    <row r="1944" spans="51:53" x14ac:dyDescent="0.25">
      <c r="AY1944" s="139">
        <f t="shared" si="35"/>
        <v>0</v>
      </c>
      <c r="AZ1944" s="139">
        <f>IF(BA1944="",0,IFERROR(IF(VLOOKUP(BA1944,BA$44:BA1943,1,0)&gt;0,0,0),1))</f>
        <v>0</v>
      </c>
      <c r="BA1944" s="140" t="str">
        <f>IF(DATOS!BT1902=AW$45,DATOS!C1902,"")</f>
        <v/>
      </c>
    </row>
    <row r="1945" spans="51:53" x14ac:dyDescent="0.25">
      <c r="AY1945" s="139">
        <f t="shared" si="35"/>
        <v>0</v>
      </c>
      <c r="AZ1945" s="139">
        <f>IF(BA1945="",0,IFERROR(IF(VLOOKUP(BA1945,BA$44:BA1944,1,0)&gt;0,0,0),1))</f>
        <v>0</v>
      </c>
      <c r="BA1945" s="140" t="str">
        <f>IF(DATOS!BT1903=AW$45,DATOS!C1903,"")</f>
        <v/>
      </c>
    </row>
    <row r="1946" spans="51:53" x14ac:dyDescent="0.25">
      <c r="AY1946" s="139">
        <f t="shared" si="35"/>
        <v>0</v>
      </c>
      <c r="AZ1946" s="139">
        <f>IF(BA1946="",0,IFERROR(IF(VLOOKUP(BA1946,BA$44:BA1945,1,0)&gt;0,0,0),1))</f>
        <v>0</v>
      </c>
      <c r="BA1946" s="140" t="str">
        <f>IF(DATOS!BT1904=AW$45,DATOS!C1904,"")</f>
        <v/>
      </c>
    </row>
    <row r="1947" spans="51:53" x14ac:dyDescent="0.25">
      <c r="AY1947" s="139">
        <f t="shared" si="35"/>
        <v>0</v>
      </c>
      <c r="AZ1947" s="139">
        <f>IF(BA1947="",0,IFERROR(IF(VLOOKUP(BA1947,BA$44:BA1946,1,0)&gt;0,0,0),1))</f>
        <v>0</v>
      </c>
      <c r="BA1947" s="140" t="str">
        <f>IF(DATOS!BT1905=AW$45,DATOS!C1905,"")</f>
        <v/>
      </c>
    </row>
    <row r="1948" spans="51:53" x14ac:dyDescent="0.25">
      <c r="AY1948" s="139">
        <f t="shared" si="35"/>
        <v>0</v>
      </c>
      <c r="AZ1948" s="139">
        <f>IF(BA1948="",0,IFERROR(IF(VLOOKUP(BA1948,BA$44:BA1947,1,0)&gt;0,0,0),1))</f>
        <v>0</v>
      </c>
      <c r="BA1948" s="140" t="str">
        <f>IF(DATOS!BT1906=AW$45,DATOS!C1906,"")</f>
        <v/>
      </c>
    </row>
    <row r="1949" spans="51:53" x14ac:dyDescent="0.25">
      <c r="AY1949" s="139">
        <f t="shared" si="35"/>
        <v>0</v>
      </c>
      <c r="AZ1949" s="139">
        <f>IF(BA1949="",0,IFERROR(IF(VLOOKUP(BA1949,BA$44:BA1948,1,0)&gt;0,0,0),1))</f>
        <v>0</v>
      </c>
      <c r="BA1949" s="140" t="str">
        <f>IF(DATOS!BT1907=AW$45,DATOS!C1907,"")</f>
        <v/>
      </c>
    </row>
    <row r="1950" spans="51:53" x14ac:dyDescent="0.25">
      <c r="AY1950" s="139">
        <f t="shared" si="35"/>
        <v>0</v>
      </c>
      <c r="AZ1950" s="139">
        <f>IF(BA1950="",0,IFERROR(IF(VLOOKUP(BA1950,BA$44:BA1949,1,0)&gt;0,0,0),1))</f>
        <v>0</v>
      </c>
      <c r="BA1950" s="140" t="str">
        <f>IF(DATOS!BT1908=AW$45,DATOS!C1908,"")</f>
        <v/>
      </c>
    </row>
    <row r="1951" spans="51:53" x14ac:dyDescent="0.25">
      <c r="AY1951" s="139">
        <f t="shared" si="35"/>
        <v>0</v>
      </c>
      <c r="AZ1951" s="139">
        <f>IF(BA1951="",0,IFERROR(IF(VLOOKUP(BA1951,BA$44:BA1950,1,0)&gt;0,0,0),1))</f>
        <v>0</v>
      </c>
      <c r="BA1951" s="140" t="str">
        <f>IF(DATOS!BT1909=AW$45,DATOS!C1909,"")</f>
        <v/>
      </c>
    </row>
    <row r="1952" spans="51:53" x14ac:dyDescent="0.25">
      <c r="AY1952" s="139">
        <f t="shared" si="35"/>
        <v>0</v>
      </c>
      <c r="AZ1952" s="139">
        <f>IF(BA1952="",0,IFERROR(IF(VLOOKUP(BA1952,BA$44:BA1951,1,0)&gt;0,0,0),1))</f>
        <v>0</v>
      </c>
      <c r="BA1952" s="140" t="str">
        <f>IF(DATOS!BT1910=AW$45,DATOS!C1910,"")</f>
        <v/>
      </c>
    </row>
    <row r="1953" spans="51:53" x14ac:dyDescent="0.25">
      <c r="AY1953" s="139">
        <f t="shared" si="35"/>
        <v>0</v>
      </c>
      <c r="AZ1953" s="139">
        <f>IF(BA1953="",0,IFERROR(IF(VLOOKUP(BA1953,BA$44:BA1952,1,0)&gt;0,0,0),1))</f>
        <v>0</v>
      </c>
      <c r="BA1953" s="140" t="str">
        <f>IF(DATOS!BT1911=AW$45,DATOS!C1911,"")</f>
        <v/>
      </c>
    </row>
    <row r="1954" spans="51:53" x14ac:dyDescent="0.25">
      <c r="AY1954" s="139">
        <f t="shared" si="35"/>
        <v>0</v>
      </c>
      <c r="AZ1954" s="139">
        <f>IF(BA1954="",0,IFERROR(IF(VLOOKUP(BA1954,BA$44:BA1953,1,0)&gt;0,0,0),1))</f>
        <v>0</v>
      </c>
      <c r="BA1954" s="140" t="str">
        <f>IF(DATOS!BT1912=AW$45,DATOS!C1912,"")</f>
        <v/>
      </c>
    </row>
    <row r="1955" spans="51:53" x14ac:dyDescent="0.25">
      <c r="AY1955" s="139">
        <f t="shared" si="35"/>
        <v>0</v>
      </c>
      <c r="AZ1955" s="139">
        <f>IF(BA1955="",0,IFERROR(IF(VLOOKUP(BA1955,BA$44:BA1954,1,0)&gt;0,0,0),1))</f>
        <v>0</v>
      </c>
      <c r="BA1955" s="140" t="str">
        <f>IF(DATOS!BT1913=AW$45,DATOS!C1913,"")</f>
        <v/>
      </c>
    </row>
    <row r="1956" spans="51:53" x14ac:dyDescent="0.25">
      <c r="AY1956" s="139">
        <f t="shared" si="35"/>
        <v>0</v>
      </c>
      <c r="AZ1956" s="139">
        <f>IF(BA1956="",0,IFERROR(IF(VLOOKUP(BA1956,BA$44:BA1955,1,0)&gt;0,0,0),1))</f>
        <v>0</v>
      </c>
      <c r="BA1956" s="140" t="str">
        <f>IF(DATOS!BT1914=AW$45,DATOS!C1914,"")</f>
        <v/>
      </c>
    </row>
    <row r="1957" spans="51:53" x14ac:dyDescent="0.25">
      <c r="AY1957" s="139">
        <f t="shared" si="35"/>
        <v>0</v>
      </c>
      <c r="AZ1957" s="139">
        <f>IF(BA1957="",0,IFERROR(IF(VLOOKUP(BA1957,BA$44:BA1956,1,0)&gt;0,0,0),1))</f>
        <v>0</v>
      </c>
      <c r="BA1957" s="140" t="str">
        <f>IF(DATOS!BT1915=AW$45,DATOS!C1915,"")</f>
        <v/>
      </c>
    </row>
    <row r="1958" spans="51:53" x14ac:dyDescent="0.25">
      <c r="AY1958" s="139">
        <f t="shared" si="35"/>
        <v>0</v>
      </c>
      <c r="AZ1958" s="139">
        <f>IF(BA1958="",0,IFERROR(IF(VLOOKUP(BA1958,BA$44:BA1957,1,0)&gt;0,0,0),1))</f>
        <v>0</v>
      </c>
      <c r="BA1958" s="140" t="str">
        <f>IF(DATOS!BT1916=AW$45,DATOS!C1916,"")</f>
        <v/>
      </c>
    </row>
    <row r="1959" spans="51:53" x14ac:dyDescent="0.25">
      <c r="AY1959" s="139">
        <f t="shared" si="35"/>
        <v>0</v>
      </c>
      <c r="AZ1959" s="139">
        <f>IF(BA1959="",0,IFERROR(IF(VLOOKUP(BA1959,BA$44:BA1958,1,0)&gt;0,0,0),1))</f>
        <v>0</v>
      </c>
      <c r="BA1959" s="140" t="str">
        <f>IF(DATOS!BT1917=AW$45,DATOS!C1917,"")</f>
        <v/>
      </c>
    </row>
    <row r="1960" spans="51:53" x14ac:dyDescent="0.25">
      <c r="AY1960" s="139">
        <f t="shared" si="35"/>
        <v>0</v>
      </c>
      <c r="AZ1960" s="139">
        <f>IF(BA1960="",0,IFERROR(IF(VLOOKUP(BA1960,BA$44:BA1959,1,0)&gt;0,0,0),1))</f>
        <v>0</v>
      </c>
      <c r="BA1960" s="140" t="str">
        <f>IF(DATOS!BT1918=AW$45,DATOS!C1918,"")</f>
        <v/>
      </c>
    </row>
    <row r="1961" spans="51:53" x14ac:dyDescent="0.25">
      <c r="AY1961" s="139">
        <f t="shared" si="35"/>
        <v>0</v>
      </c>
      <c r="AZ1961" s="139">
        <f>IF(BA1961="",0,IFERROR(IF(VLOOKUP(BA1961,BA$44:BA1960,1,0)&gt;0,0,0),1))</f>
        <v>0</v>
      </c>
      <c r="BA1961" s="140" t="str">
        <f>IF(DATOS!BT1919=AW$45,DATOS!C1919,"")</f>
        <v/>
      </c>
    </row>
    <row r="1962" spans="51:53" x14ac:dyDescent="0.25">
      <c r="AY1962" s="139">
        <f t="shared" si="35"/>
        <v>0</v>
      </c>
      <c r="AZ1962" s="139">
        <f>IF(BA1962="",0,IFERROR(IF(VLOOKUP(BA1962,BA$44:BA1961,1,0)&gt;0,0,0),1))</f>
        <v>0</v>
      </c>
      <c r="BA1962" s="140" t="str">
        <f>IF(DATOS!BT1920=AW$45,DATOS!C1920,"")</f>
        <v/>
      </c>
    </row>
    <row r="1963" spans="51:53" x14ac:dyDescent="0.25">
      <c r="AY1963" s="139">
        <f t="shared" si="35"/>
        <v>0</v>
      </c>
      <c r="AZ1963" s="139">
        <f>IF(BA1963="",0,IFERROR(IF(VLOOKUP(BA1963,BA$44:BA1962,1,0)&gt;0,0,0),1))</f>
        <v>0</v>
      </c>
      <c r="BA1963" s="140" t="str">
        <f>IF(DATOS!BT1921=AW$45,DATOS!C1921,"")</f>
        <v/>
      </c>
    </row>
    <row r="1964" spans="51:53" x14ac:dyDescent="0.25">
      <c r="AY1964" s="139">
        <f t="shared" ref="AY1964:AY2027" si="36">AY1963+AZ1964</f>
        <v>0</v>
      </c>
      <c r="AZ1964" s="139">
        <f>IF(BA1964="",0,IFERROR(IF(VLOOKUP(BA1964,BA$44:BA1963,1,0)&gt;0,0,0),1))</f>
        <v>0</v>
      </c>
      <c r="BA1964" s="140" t="str">
        <f>IF(DATOS!BT1922=AW$45,DATOS!C1922,"")</f>
        <v/>
      </c>
    </row>
    <row r="1965" spans="51:53" x14ac:dyDescent="0.25">
      <c r="AY1965" s="139">
        <f t="shared" si="36"/>
        <v>0</v>
      </c>
      <c r="AZ1965" s="139">
        <f>IF(BA1965="",0,IFERROR(IF(VLOOKUP(BA1965,BA$44:BA1964,1,0)&gt;0,0,0),1))</f>
        <v>0</v>
      </c>
      <c r="BA1965" s="140" t="str">
        <f>IF(DATOS!BT1923=AW$45,DATOS!C1923,"")</f>
        <v/>
      </c>
    </row>
    <row r="1966" spans="51:53" x14ac:dyDescent="0.25">
      <c r="AY1966" s="139">
        <f t="shared" si="36"/>
        <v>0</v>
      </c>
      <c r="AZ1966" s="139">
        <f>IF(BA1966="",0,IFERROR(IF(VLOOKUP(BA1966,BA$44:BA1965,1,0)&gt;0,0,0),1))</f>
        <v>0</v>
      </c>
      <c r="BA1966" s="140" t="str">
        <f>IF(DATOS!BT1924=AW$45,DATOS!C1924,"")</f>
        <v/>
      </c>
    </row>
    <row r="1967" spans="51:53" x14ac:dyDescent="0.25">
      <c r="AY1967" s="139">
        <f t="shared" si="36"/>
        <v>0</v>
      </c>
      <c r="AZ1967" s="139">
        <f>IF(BA1967="",0,IFERROR(IF(VLOOKUP(BA1967,BA$44:BA1966,1,0)&gt;0,0,0),1))</f>
        <v>0</v>
      </c>
      <c r="BA1967" s="140" t="str">
        <f>IF(DATOS!BT1925=AW$45,DATOS!C1925,"")</f>
        <v/>
      </c>
    </row>
    <row r="1968" spans="51:53" x14ac:dyDescent="0.25">
      <c r="AY1968" s="139">
        <f t="shared" si="36"/>
        <v>0</v>
      </c>
      <c r="AZ1968" s="139">
        <f>IF(BA1968="",0,IFERROR(IF(VLOOKUP(BA1968,BA$44:BA1967,1,0)&gt;0,0,0),1))</f>
        <v>0</v>
      </c>
      <c r="BA1968" s="140" t="str">
        <f>IF(DATOS!BT1926=AW$45,DATOS!C1926,"")</f>
        <v/>
      </c>
    </row>
    <row r="1969" spans="51:53" x14ac:dyDescent="0.25">
      <c r="AY1969" s="139">
        <f t="shared" si="36"/>
        <v>0</v>
      </c>
      <c r="AZ1969" s="139">
        <f>IF(BA1969="",0,IFERROR(IF(VLOOKUP(BA1969,BA$44:BA1968,1,0)&gt;0,0,0),1))</f>
        <v>0</v>
      </c>
      <c r="BA1969" s="140" t="str">
        <f>IF(DATOS!BT1927=AW$45,DATOS!C1927,"")</f>
        <v/>
      </c>
    </row>
    <row r="1970" spans="51:53" x14ac:dyDescent="0.25">
      <c r="AY1970" s="139">
        <f t="shared" si="36"/>
        <v>0</v>
      </c>
      <c r="AZ1970" s="139">
        <f>IF(BA1970="",0,IFERROR(IF(VLOOKUP(BA1970,BA$44:BA1969,1,0)&gt;0,0,0),1))</f>
        <v>0</v>
      </c>
      <c r="BA1970" s="140" t="str">
        <f>IF(DATOS!BT1928=AW$45,DATOS!C1928,"")</f>
        <v/>
      </c>
    </row>
    <row r="1971" spans="51:53" x14ac:dyDescent="0.25">
      <c r="AY1971" s="139">
        <f t="shared" si="36"/>
        <v>0</v>
      </c>
      <c r="AZ1971" s="139">
        <f>IF(BA1971="",0,IFERROR(IF(VLOOKUP(BA1971,BA$44:BA1970,1,0)&gt;0,0,0),1))</f>
        <v>0</v>
      </c>
      <c r="BA1971" s="140" t="str">
        <f>IF(DATOS!BT1929=AW$45,DATOS!C1929,"")</f>
        <v/>
      </c>
    </row>
    <row r="1972" spans="51:53" x14ac:dyDescent="0.25">
      <c r="AY1972" s="139">
        <f t="shared" si="36"/>
        <v>0</v>
      </c>
      <c r="AZ1972" s="139">
        <f>IF(BA1972="",0,IFERROR(IF(VLOOKUP(BA1972,BA$44:BA1971,1,0)&gt;0,0,0),1))</f>
        <v>0</v>
      </c>
      <c r="BA1972" s="140" t="str">
        <f>IF(DATOS!BT1930=AW$45,DATOS!C1930,"")</f>
        <v/>
      </c>
    </row>
    <row r="1973" spans="51:53" x14ac:dyDescent="0.25">
      <c r="AY1973" s="139">
        <f t="shared" si="36"/>
        <v>0</v>
      </c>
      <c r="AZ1973" s="139">
        <f>IF(BA1973="",0,IFERROR(IF(VLOOKUP(BA1973,BA$44:BA1972,1,0)&gt;0,0,0),1))</f>
        <v>0</v>
      </c>
      <c r="BA1973" s="140" t="str">
        <f>IF(DATOS!BT1931=AW$45,DATOS!C1931,"")</f>
        <v/>
      </c>
    </row>
    <row r="1974" spans="51:53" x14ac:dyDescent="0.25">
      <c r="AY1974" s="139">
        <f t="shared" si="36"/>
        <v>0</v>
      </c>
      <c r="AZ1974" s="139">
        <f>IF(BA1974="",0,IFERROR(IF(VLOOKUP(BA1974,BA$44:BA1973,1,0)&gt;0,0,0),1))</f>
        <v>0</v>
      </c>
      <c r="BA1974" s="140" t="str">
        <f>IF(DATOS!BT1932=AW$45,DATOS!C1932,"")</f>
        <v/>
      </c>
    </row>
    <row r="1975" spans="51:53" x14ac:dyDescent="0.25">
      <c r="AY1975" s="139">
        <f t="shared" si="36"/>
        <v>0</v>
      </c>
      <c r="AZ1975" s="139">
        <f>IF(BA1975="",0,IFERROR(IF(VLOOKUP(BA1975,BA$44:BA1974,1,0)&gt;0,0,0),1))</f>
        <v>0</v>
      </c>
      <c r="BA1975" s="140" t="str">
        <f>IF(DATOS!BT1933=AW$45,DATOS!C1933,"")</f>
        <v/>
      </c>
    </row>
    <row r="1976" spans="51:53" x14ac:dyDescent="0.25">
      <c r="AY1976" s="139">
        <f t="shared" si="36"/>
        <v>0</v>
      </c>
      <c r="AZ1976" s="139">
        <f>IF(BA1976="",0,IFERROR(IF(VLOOKUP(BA1976,BA$44:BA1975,1,0)&gt;0,0,0),1))</f>
        <v>0</v>
      </c>
      <c r="BA1976" s="140" t="str">
        <f>IF(DATOS!BT1934=AW$45,DATOS!C1934,"")</f>
        <v/>
      </c>
    </row>
    <row r="1977" spans="51:53" x14ac:dyDescent="0.25">
      <c r="AY1977" s="139">
        <f t="shared" si="36"/>
        <v>0</v>
      </c>
      <c r="AZ1977" s="139">
        <f>IF(BA1977="",0,IFERROR(IF(VLOOKUP(BA1977,BA$44:BA1976,1,0)&gt;0,0,0),1))</f>
        <v>0</v>
      </c>
      <c r="BA1977" s="140" t="str">
        <f>IF(DATOS!BT1935=AW$45,DATOS!C1935,"")</f>
        <v/>
      </c>
    </row>
    <row r="1978" spans="51:53" x14ac:dyDescent="0.25">
      <c r="AY1978" s="139">
        <f t="shared" si="36"/>
        <v>0</v>
      </c>
      <c r="AZ1978" s="139">
        <f>IF(BA1978="",0,IFERROR(IF(VLOOKUP(BA1978,BA$44:BA1977,1,0)&gt;0,0,0),1))</f>
        <v>0</v>
      </c>
      <c r="BA1978" s="140" t="str">
        <f>IF(DATOS!BT1936=AW$45,DATOS!C1936,"")</f>
        <v/>
      </c>
    </row>
    <row r="1979" spans="51:53" x14ac:dyDescent="0.25">
      <c r="AY1979" s="139">
        <f t="shared" si="36"/>
        <v>0</v>
      </c>
      <c r="AZ1979" s="139">
        <f>IF(BA1979="",0,IFERROR(IF(VLOOKUP(BA1979,BA$44:BA1978,1,0)&gt;0,0,0),1))</f>
        <v>0</v>
      </c>
      <c r="BA1979" s="140" t="str">
        <f>IF(DATOS!BT1937=AW$45,DATOS!C1937,"")</f>
        <v/>
      </c>
    </row>
    <row r="1980" spans="51:53" x14ac:dyDescent="0.25">
      <c r="AY1980" s="139">
        <f t="shared" si="36"/>
        <v>0</v>
      </c>
      <c r="AZ1980" s="139">
        <f>IF(BA1980="",0,IFERROR(IF(VLOOKUP(BA1980,BA$44:BA1979,1,0)&gt;0,0,0),1))</f>
        <v>0</v>
      </c>
      <c r="BA1980" s="140" t="str">
        <f>IF(DATOS!BT1938=AW$45,DATOS!C1938,"")</f>
        <v/>
      </c>
    </row>
    <row r="1981" spans="51:53" x14ac:dyDescent="0.25">
      <c r="AY1981" s="139">
        <f t="shared" si="36"/>
        <v>0</v>
      </c>
      <c r="AZ1981" s="139">
        <f>IF(BA1981="",0,IFERROR(IF(VLOOKUP(BA1981,BA$44:BA1980,1,0)&gt;0,0,0),1))</f>
        <v>0</v>
      </c>
      <c r="BA1981" s="140" t="str">
        <f>IF(DATOS!BT1939=AW$45,DATOS!C1939,"")</f>
        <v/>
      </c>
    </row>
    <row r="1982" spans="51:53" x14ac:dyDescent="0.25">
      <c r="AY1982" s="139">
        <f t="shared" si="36"/>
        <v>0</v>
      </c>
      <c r="AZ1982" s="139">
        <f>IF(BA1982="",0,IFERROR(IF(VLOOKUP(BA1982,BA$44:BA1981,1,0)&gt;0,0,0),1))</f>
        <v>0</v>
      </c>
      <c r="BA1982" s="140" t="str">
        <f>IF(DATOS!BT1940=AW$45,DATOS!C1940,"")</f>
        <v/>
      </c>
    </row>
    <row r="1983" spans="51:53" x14ac:dyDescent="0.25">
      <c r="AY1983" s="139">
        <f t="shared" si="36"/>
        <v>0</v>
      </c>
      <c r="AZ1983" s="139">
        <f>IF(BA1983="",0,IFERROR(IF(VLOOKUP(BA1983,BA$44:BA1982,1,0)&gt;0,0,0),1))</f>
        <v>0</v>
      </c>
      <c r="BA1983" s="140" t="str">
        <f>IF(DATOS!BT1941=AW$45,DATOS!C1941,"")</f>
        <v/>
      </c>
    </row>
    <row r="1984" spans="51:53" x14ac:dyDescent="0.25">
      <c r="AY1984" s="139">
        <f t="shared" si="36"/>
        <v>0</v>
      </c>
      <c r="AZ1984" s="139">
        <f>IF(BA1984="",0,IFERROR(IF(VLOOKUP(BA1984,BA$44:BA1983,1,0)&gt;0,0,0),1))</f>
        <v>0</v>
      </c>
      <c r="BA1984" s="140" t="str">
        <f>IF(DATOS!BT1942=AW$45,DATOS!C1942,"")</f>
        <v/>
      </c>
    </row>
    <row r="1985" spans="51:53" x14ac:dyDescent="0.25">
      <c r="AY1985" s="139">
        <f t="shared" si="36"/>
        <v>0</v>
      </c>
      <c r="AZ1985" s="139">
        <f>IF(BA1985="",0,IFERROR(IF(VLOOKUP(BA1985,BA$44:BA1984,1,0)&gt;0,0,0),1))</f>
        <v>0</v>
      </c>
      <c r="BA1985" s="140" t="str">
        <f>IF(DATOS!BT1943=AW$45,DATOS!C1943,"")</f>
        <v/>
      </c>
    </row>
    <row r="1986" spans="51:53" x14ac:dyDescent="0.25">
      <c r="AY1986" s="139">
        <f t="shared" si="36"/>
        <v>0</v>
      </c>
      <c r="AZ1986" s="139">
        <f>IF(BA1986="",0,IFERROR(IF(VLOOKUP(BA1986,BA$44:BA1985,1,0)&gt;0,0,0),1))</f>
        <v>0</v>
      </c>
      <c r="BA1986" s="140" t="str">
        <f>IF(DATOS!BT1944=AW$45,DATOS!C1944,"")</f>
        <v/>
      </c>
    </row>
    <row r="1987" spans="51:53" x14ac:dyDescent="0.25">
      <c r="AY1987" s="139">
        <f t="shared" si="36"/>
        <v>0</v>
      </c>
      <c r="AZ1987" s="139">
        <f>IF(BA1987="",0,IFERROR(IF(VLOOKUP(BA1987,BA$44:BA1986,1,0)&gt;0,0,0),1))</f>
        <v>0</v>
      </c>
      <c r="BA1987" s="140" t="str">
        <f>IF(DATOS!BT1945=AW$45,DATOS!C1945,"")</f>
        <v/>
      </c>
    </row>
    <row r="1988" spans="51:53" x14ac:dyDescent="0.25">
      <c r="AY1988" s="139">
        <f t="shared" si="36"/>
        <v>0</v>
      </c>
      <c r="AZ1988" s="139">
        <f>IF(BA1988="",0,IFERROR(IF(VLOOKUP(BA1988,BA$44:BA1987,1,0)&gt;0,0,0),1))</f>
        <v>0</v>
      </c>
      <c r="BA1988" s="140" t="str">
        <f>IF(DATOS!BT1946=AW$45,DATOS!C1946,"")</f>
        <v/>
      </c>
    </row>
    <row r="1989" spans="51:53" x14ac:dyDescent="0.25">
      <c r="AY1989" s="139">
        <f t="shared" si="36"/>
        <v>0</v>
      </c>
      <c r="AZ1989" s="139">
        <f>IF(BA1989="",0,IFERROR(IF(VLOOKUP(BA1989,BA$44:BA1988,1,0)&gt;0,0,0),1))</f>
        <v>0</v>
      </c>
      <c r="BA1989" s="140" t="str">
        <f>IF(DATOS!BT1947=AW$45,DATOS!C1947,"")</f>
        <v/>
      </c>
    </row>
    <row r="1990" spans="51:53" x14ac:dyDescent="0.25">
      <c r="AY1990" s="139">
        <f t="shared" si="36"/>
        <v>0</v>
      </c>
      <c r="AZ1990" s="139">
        <f>IF(BA1990="",0,IFERROR(IF(VLOOKUP(BA1990,BA$44:BA1989,1,0)&gt;0,0,0),1))</f>
        <v>0</v>
      </c>
      <c r="BA1990" s="140" t="str">
        <f>IF(DATOS!BT1948=AW$45,DATOS!C1948,"")</f>
        <v/>
      </c>
    </row>
    <row r="1991" spans="51:53" x14ac:dyDescent="0.25">
      <c r="AY1991" s="139">
        <f t="shared" si="36"/>
        <v>0</v>
      </c>
      <c r="AZ1991" s="139">
        <f>IF(BA1991="",0,IFERROR(IF(VLOOKUP(BA1991,BA$44:BA1990,1,0)&gt;0,0,0),1))</f>
        <v>0</v>
      </c>
      <c r="BA1991" s="140" t="str">
        <f>IF(DATOS!BT1949=AW$45,DATOS!C1949,"")</f>
        <v/>
      </c>
    </row>
    <row r="1992" spans="51:53" x14ac:dyDescent="0.25">
      <c r="AY1992" s="139">
        <f t="shared" si="36"/>
        <v>0</v>
      </c>
      <c r="AZ1992" s="139">
        <f>IF(BA1992="",0,IFERROR(IF(VLOOKUP(BA1992,BA$44:BA1991,1,0)&gt;0,0,0),1))</f>
        <v>0</v>
      </c>
      <c r="BA1992" s="140" t="str">
        <f>IF(DATOS!BT1950=AW$45,DATOS!C1950,"")</f>
        <v/>
      </c>
    </row>
    <row r="1993" spans="51:53" x14ac:dyDescent="0.25">
      <c r="AY1993" s="139">
        <f t="shared" si="36"/>
        <v>0</v>
      </c>
      <c r="AZ1993" s="139">
        <f>IF(BA1993="",0,IFERROR(IF(VLOOKUP(BA1993,BA$44:BA1992,1,0)&gt;0,0,0),1))</f>
        <v>0</v>
      </c>
      <c r="BA1993" s="140" t="str">
        <f>IF(DATOS!BT1951=AW$45,DATOS!C1951,"")</f>
        <v/>
      </c>
    </row>
    <row r="1994" spans="51:53" x14ac:dyDescent="0.25">
      <c r="AY1994" s="139">
        <f t="shared" si="36"/>
        <v>0</v>
      </c>
      <c r="AZ1994" s="139">
        <f>IF(BA1994="",0,IFERROR(IF(VLOOKUP(BA1994,BA$44:BA1993,1,0)&gt;0,0,0),1))</f>
        <v>0</v>
      </c>
      <c r="BA1994" s="140" t="str">
        <f>IF(DATOS!BT1952=AW$45,DATOS!C1952,"")</f>
        <v/>
      </c>
    </row>
    <row r="1995" spans="51:53" x14ac:dyDescent="0.25">
      <c r="AY1995" s="139">
        <f t="shared" si="36"/>
        <v>0</v>
      </c>
      <c r="AZ1995" s="139">
        <f>IF(BA1995="",0,IFERROR(IF(VLOOKUP(BA1995,BA$44:BA1994,1,0)&gt;0,0,0),1))</f>
        <v>0</v>
      </c>
      <c r="BA1995" s="140" t="str">
        <f>IF(DATOS!BT1953=AW$45,DATOS!C1953,"")</f>
        <v/>
      </c>
    </row>
    <row r="1996" spans="51:53" x14ac:dyDescent="0.25">
      <c r="AY1996" s="139">
        <f t="shared" si="36"/>
        <v>0</v>
      </c>
      <c r="AZ1996" s="139">
        <f>IF(BA1996="",0,IFERROR(IF(VLOOKUP(BA1996,BA$44:BA1995,1,0)&gt;0,0,0),1))</f>
        <v>0</v>
      </c>
      <c r="BA1996" s="140" t="str">
        <f>IF(DATOS!BT1954=AW$45,DATOS!C1954,"")</f>
        <v/>
      </c>
    </row>
    <row r="1997" spans="51:53" x14ac:dyDescent="0.25">
      <c r="AY1997" s="139">
        <f t="shared" si="36"/>
        <v>0</v>
      </c>
      <c r="AZ1997" s="139">
        <f>IF(BA1997="",0,IFERROR(IF(VLOOKUP(BA1997,BA$44:BA1996,1,0)&gt;0,0,0),1))</f>
        <v>0</v>
      </c>
      <c r="BA1997" s="140" t="str">
        <f>IF(DATOS!BT1955=AW$45,DATOS!C1955,"")</f>
        <v/>
      </c>
    </row>
    <row r="1998" spans="51:53" x14ac:dyDescent="0.25">
      <c r="AY1998" s="139">
        <f t="shared" si="36"/>
        <v>0</v>
      </c>
      <c r="AZ1998" s="139">
        <f>IF(BA1998="",0,IFERROR(IF(VLOOKUP(BA1998,BA$44:BA1997,1,0)&gt;0,0,0),1))</f>
        <v>0</v>
      </c>
      <c r="BA1998" s="140" t="str">
        <f>IF(DATOS!BT1956=AW$45,DATOS!C1956,"")</f>
        <v/>
      </c>
    </row>
    <row r="1999" spans="51:53" x14ac:dyDescent="0.25">
      <c r="AY1999" s="139">
        <f t="shared" si="36"/>
        <v>0</v>
      </c>
      <c r="AZ1999" s="139">
        <f>IF(BA1999="",0,IFERROR(IF(VLOOKUP(BA1999,BA$44:BA1998,1,0)&gt;0,0,0),1))</f>
        <v>0</v>
      </c>
      <c r="BA1999" s="140" t="str">
        <f>IF(DATOS!BT1957=AW$45,DATOS!C1957,"")</f>
        <v/>
      </c>
    </row>
    <row r="2000" spans="51:53" x14ac:dyDescent="0.25">
      <c r="AY2000" s="139">
        <f t="shared" si="36"/>
        <v>0</v>
      </c>
      <c r="AZ2000" s="139">
        <f>IF(BA2000="",0,IFERROR(IF(VLOOKUP(BA2000,BA$44:BA1999,1,0)&gt;0,0,0),1))</f>
        <v>0</v>
      </c>
      <c r="BA2000" s="140" t="str">
        <f>IF(DATOS!BT1958=AW$45,DATOS!C1958,"")</f>
        <v/>
      </c>
    </row>
    <row r="2001" spans="51:53" x14ac:dyDescent="0.25">
      <c r="AY2001" s="139">
        <f t="shared" si="36"/>
        <v>0</v>
      </c>
      <c r="AZ2001" s="139">
        <f>IF(BA2001="",0,IFERROR(IF(VLOOKUP(BA2001,BA$44:BA2000,1,0)&gt;0,0,0),1))</f>
        <v>0</v>
      </c>
      <c r="BA2001" s="140" t="str">
        <f>IF(DATOS!BT1959=AW$45,DATOS!C1959,"")</f>
        <v/>
      </c>
    </row>
    <row r="2002" spans="51:53" x14ac:dyDescent="0.25">
      <c r="AY2002" s="139">
        <f t="shared" si="36"/>
        <v>0</v>
      </c>
      <c r="AZ2002" s="139">
        <f>IF(BA2002="",0,IFERROR(IF(VLOOKUP(BA2002,BA$44:BA2001,1,0)&gt;0,0,0),1))</f>
        <v>0</v>
      </c>
      <c r="BA2002" s="140" t="str">
        <f>IF(DATOS!BT1960=AW$45,DATOS!C1960,"")</f>
        <v/>
      </c>
    </row>
    <row r="2003" spans="51:53" x14ac:dyDescent="0.25">
      <c r="AY2003" s="139">
        <f t="shared" si="36"/>
        <v>0</v>
      </c>
      <c r="AZ2003" s="139">
        <f>IF(BA2003="",0,IFERROR(IF(VLOOKUP(BA2003,BA$44:BA2002,1,0)&gt;0,0,0),1))</f>
        <v>0</v>
      </c>
      <c r="BA2003" s="140" t="str">
        <f>IF(DATOS!BT1961=AW$45,DATOS!C1961,"")</f>
        <v/>
      </c>
    </row>
    <row r="2004" spans="51:53" x14ac:dyDescent="0.25">
      <c r="AY2004" s="139">
        <f t="shared" si="36"/>
        <v>0</v>
      </c>
      <c r="AZ2004" s="139">
        <f>IF(BA2004="",0,IFERROR(IF(VLOOKUP(BA2004,BA$44:BA2003,1,0)&gt;0,0,0),1))</f>
        <v>0</v>
      </c>
      <c r="BA2004" s="140" t="str">
        <f>IF(DATOS!BT1962=AW$45,DATOS!C1962,"")</f>
        <v/>
      </c>
    </row>
    <row r="2005" spans="51:53" x14ac:dyDescent="0.25">
      <c r="AY2005" s="139">
        <f t="shared" si="36"/>
        <v>0</v>
      </c>
      <c r="AZ2005" s="139">
        <f>IF(BA2005="",0,IFERROR(IF(VLOOKUP(BA2005,BA$44:BA2004,1,0)&gt;0,0,0),1))</f>
        <v>0</v>
      </c>
      <c r="BA2005" s="140" t="str">
        <f>IF(DATOS!BT1963=AW$45,DATOS!C1963,"")</f>
        <v/>
      </c>
    </row>
    <row r="2006" spans="51:53" x14ac:dyDescent="0.25">
      <c r="AY2006" s="139">
        <f t="shared" si="36"/>
        <v>0</v>
      </c>
      <c r="AZ2006" s="139">
        <f>IF(BA2006="",0,IFERROR(IF(VLOOKUP(BA2006,BA$44:BA2005,1,0)&gt;0,0,0),1))</f>
        <v>0</v>
      </c>
      <c r="BA2006" s="140" t="str">
        <f>IF(DATOS!BT1964=AW$45,DATOS!C1964,"")</f>
        <v/>
      </c>
    </row>
    <row r="2007" spans="51:53" x14ac:dyDescent="0.25">
      <c r="AY2007" s="139">
        <f t="shared" si="36"/>
        <v>0</v>
      </c>
      <c r="AZ2007" s="139">
        <f>IF(BA2007="",0,IFERROR(IF(VLOOKUP(BA2007,BA$44:BA2006,1,0)&gt;0,0,0),1))</f>
        <v>0</v>
      </c>
      <c r="BA2007" s="140" t="str">
        <f>IF(DATOS!BT1965=AW$45,DATOS!C1965,"")</f>
        <v/>
      </c>
    </row>
    <row r="2008" spans="51:53" x14ac:dyDescent="0.25">
      <c r="AY2008" s="139">
        <f t="shared" si="36"/>
        <v>0</v>
      </c>
      <c r="AZ2008" s="139">
        <f>IF(BA2008="",0,IFERROR(IF(VLOOKUP(BA2008,BA$44:BA2007,1,0)&gt;0,0,0),1))</f>
        <v>0</v>
      </c>
      <c r="BA2008" s="140" t="str">
        <f>IF(DATOS!BT1966=AW$45,DATOS!C1966,"")</f>
        <v/>
      </c>
    </row>
    <row r="2009" spans="51:53" x14ac:dyDescent="0.25">
      <c r="AY2009" s="139">
        <f t="shared" si="36"/>
        <v>0</v>
      </c>
      <c r="AZ2009" s="139">
        <f>IF(BA2009="",0,IFERROR(IF(VLOOKUP(BA2009,BA$44:BA2008,1,0)&gt;0,0,0),1))</f>
        <v>0</v>
      </c>
      <c r="BA2009" s="140" t="str">
        <f>IF(DATOS!BT1967=AW$45,DATOS!C1967,"")</f>
        <v/>
      </c>
    </row>
    <row r="2010" spans="51:53" x14ac:dyDescent="0.25">
      <c r="AY2010" s="139">
        <f t="shared" si="36"/>
        <v>0</v>
      </c>
      <c r="AZ2010" s="139">
        <f>IF(BA2010="",0,IFERROR(IF(VLOOKUP(BA2010,BA$44:BA2009,1,0)&gt;0,0,0),1))</f>
        <v>0</v>
      </c>
      <c r="BA2010" s="140" t="str">
        <f>IF(DATOS!BT1968=AW$45,DATOS!C1968,"")</f>
        <v/>
      </c>
    </row>
    <row r="2011" spans="51:53" x14ac:dyDescent="0.25">
      <c r="AY2011" s="139">
        <f t="shared" si="36"/>
        <v>0</v>
      </c>
      <c r="AZ2011" s="139">
        <f>IF(BA2011="",0,IFERROR(IF(VLOOKUP(BA2011,BA$44:BA2010,1,0)&gt;0,0,0),1))</f>
        <v>0</v>
      </c>
      <c r="BA2011" s="140" t="str">
        <f>IF(DATOS!BT1969=AW$45,DATOS!C1969,"")</f>
        <v/>
      </c>
    </row>
    <row r="2012" spans="51:53" x14ac:dyDescent="0.25">
      <c r="AY2012" s="139">
        <f t="shared" si="36"/>
        <v>0</v>
      </c>
      <c r="AZ2012" s="139">
        <f>IF(BA2012="",0,IFERROR(IF(VLOOKUP(BA2012,BA$44:BA2011,1,0)&gt;0,0,0),1))</f>
        <v>0</v>
      </c>
      <c r="BA2012" s="140" t="str">
        <f>IF(DATOS!BT1970=AW$45,DATOS!C1970,"")</f>
        <v/>
      </c>
    </row>
    <row r="2013" spans="51:53" x14ac:dyDescent="0.25">
      <c r="AY2013" s="139">
        <f t="shared" si="36"/>
        <v>0</v>
      </c>
      <c r="AZ2013" s="139">
        <f>IF(BA2013="",0,IFERROR(IF(VLOOKUP(BA2013,BA$44:BA2012,1,0)&gt;0,0,0),1))</f>
        <v>0</v>
      </c>
      <c r="BA2013" s="140" t="str">
        <f>IF(DATOS!BT1971=AW$45,DATOS!C1971,"")</f>
        <v/>
      </c>
    </row>
    <row r="2014" spans="51:53" x14ac:dyDescent="0.25">
      <c r="AY2014" s="139">
        <f t="shared" si="36"/>
        <v>0</v>
      </c>
      <c r="AZ2014" s="139">
        <f>IF(BA2014="",0,IFERROR(IF(VLOOKUP(BA2014,BA$44:BA2013,1,0)&gt;0,0,0),1))</f>
        <v>0</v>
      </c>
      <c r="BA2014" s="140" t="str">
        <f>IF(DATOS!BT1972=AW$45,DATOS!C1972,"")</f>
        <v/>
      </c>
    </row>
    <row r="2015" spans="51:53" x14ac:dyDescent="0.25">
      <c r="AY2015" s="139">
        <f t="shared" si="36"/>
        <v>0</v>
      </c>
      <c r="AZ2015" s="139">
        <f>IF(BA2015="",0,IFERROR(IF(VLOOKUP(BA2015,BA$44:BA2014,1,0)&gt;0,0,0),1))</f>
        <v>0</v>
      </c>
      <c r="BA2015" s="140" t="str">
        <f>IF(DATOS!BT1973=AW$45,DATOS!C1973,"")</f>
        <v/>
      </c>
    </row>
    <row r="2016" spans="51:53" x14ac:dyDescent="0.25">
      <c r="AY2016" s="139">
        <f t="shared" si="36"/>
        <v>0</v>
      </c>
      <c r="AZ2016" s="139">
        <f>IF(BA2016="",0,IFERROR(IF(VLOOKUP(BA2016,BA$44:BA2015,1,0)&gt;0,0,0),1))</f>
        <v>0</v>
      </c>
      <c r="BA2016" s="140" t="str">
        <f>IF(DATOS!BT1974=AW$45,DATOS!C1974,"")</f>
        <v/>
      </c>
    </row>
    <row r="2017" spans="51:53" x14ac:dyDescent="0.25">
      <c r="AY2017" s="139">
        <f t="shared" si="36"/>
        <v>0</v>
      </c>
      <c r="AZ2017" s="139">
        <f>IF(BA2017="",0,IFERROR(IF(VLOOKUP(BA2017,BA$44:BA2016,1,0)&gt;0,0,0),1))</f>
        <v>0</v>
      </c>
      <c r="BA2017" s="140" t="str">
        <f>IF(DATOS!BT1975=AW$45,DATOS!C1975,"")</f>
        <v/>
      </c>
    </row>
    <row r="2018" spans="51:53" x14ac:dyDescent="0.25">
      <c r="AY2018" s="139">
        <f t="shared" si="36"/>
        <v>0</v>
      </c>
      <c r="AZ2018" s="139">
        <f>IF(BA2018="",0,IFERROR(IF(VLOOKUP(BA2018,BA$44:BA2017,1,0)&gt;0,0,0),1))</f>
        <v>0</v>
      </c>
      <c r="BA2018" s="140" t="str">
        <f>IF(DATOS!BT1976=AW$45,DATOS!C1976,"")</f>
        <v/>
      </c>
    </row>
    <row r="2019" spans="51:53" x14ac:dyDescent="0.25">
      <c r="AY2019" s="139">
        <f t="shared" si="36"/>
        <v>0</v>
      </c>
      <c r="AZ2019" s="139">
        <f>IF(BA2019="",0,IFERROR(IF(VLOOKUP(BA2019,BA$44:BA2018,1,0)&gt;0,0,0),1))</f>
        <v>0</v>
      </c>
      <c r="BA2019" s="140" t="str">
        <f>IF(DATOS!BT1977=AW$45,DATOS!C1977,"")</f>
        <v/>
      </c>
    </row>
    <row r="2020" spans="51:53" x14ac:dyDescent="0.25">
      <c r="AY2020" s="139">
        <f t="shared" si="36"/>
        <v>0</v>
      </c>
      <c r="AZ2020" s="139">
        <f>IF(BA2020="",0,IFERROR(IF(VLOOKUP(BA2020,BA$44:BA2019,1,0)&gt;0,0,0),1))</f>
        <v>0</v>
      </c>
      <c r="BA2020" s="140" t="str">
        <f>IF(DATOS!BT1978=AW$45,DATOS!C1978,"")</f>
        <v/>
      </c>
    </row>
    <row r="2021" spans="51:53" x14ac:dyDescent="0.25">
      <c r="AY2021" s="139">
        <f t="shared" si="36"/>
        <v>0</v>
      </c>
      <c r="AZ2021" s="139">
        <f>IF(BA2021="",0,IFERROR(IF(VLOOKUP(BA2021,BA$44:BA2020,1,0)&gt;0,0,0),1))</f>
        <v>0</v>
      </c>
      <c r="BA2021" s="140" t="str">
        <f>IF(DATOS!BT1979=AW$45,DATOS!C1979,"")</f>
        <v/>
      </c>
    </row>
    <row r="2022" spans="51:53" x14ac:dyDescent="0.25">
      <c r="AY2022" s="139">
        <f t="shared" si="36"/>
        <v>0</v>
      </c>
      <c r="AZ2022" s="139">
        <f>IF(BA2022="",0,IFERROR(IF(VLOOKUP(BA2022,BA$44:BA2021,1,0)&gt;0,0,0),1))</f>
        <v>0</v>
      </c>
      <c r="BA2022" s="140" t="str">
        <f>IF(DATOS!BT1980=AW$45,DATOS!C1980,"")</f>
        <v/>
      </c>
    </row>
    <row r="2023" spans="51:53" x14ac:dyDescent="0.25">
      <c r="AY2023" s="139">
        <f t="shared" si="36"/>
        <v>0</v>
      </c>
      <c r="AZ2023" s="139">
        <f>IF(BA2023="",0,IFERROR(IF(VLOOKUP(BA2023,BA$44:BA2022,1,0)&gt;0,0,0),1))</f>
        <v>0</v>
      </c>
      <c r="BA2023" s="140" t="str">
        <f>IF(DATOS!BT1981=AW$45,DATOS!C1981,"")</f>
        <v/>
      </c>
    </row>
    <row r="2024" spans="51:53" x14ac:dyDescent="0.25">
      <c r="AY2024" s="139">
        <f t="shared" si="36"/>
        <v>0</v>
      </c>
      <c r="AZ2024" s="139">
        <f>IF(BA2024="",0,IFERROR(IF(VLOOKUP(BA2024,BA$44:BA2023,1,0)&gt;0,0,0),1))</f>
        <v>0</v>
      </c>
      <c r="BA2024" s="140" t="str">
        <f>IF(DATOS!BT1982=AW$45,DATOS!C1982,"")</f>
        <v/>
      </c>
    </row>
    <row r="2025" spans="51:53" x14ac:dyDescent="0.25">
      <c r="AY2025" s="139">
        <f t="shared" si="36"/>
        <v>0</v>
      </c>
      <c r="AZ2025" s="139">
        <f>IF(BA2025="",0,IFERROR(IF(VLOOKUP(BA2025,BA$44:BA2024,1,0)&gt;0,0,0),1))</f>
        <v>0</v>
      </c>
      <c r="BA2025" s="140" t="str">
        <f>IF(DATOS!BT1983=AW$45,DATOS!C1983,"")</f>
        <v/>
      </c>
    </row>
    <row r="2026" spans="51:53" x14ac:dyDescent="0.25">
      <c r="AY2026" s="139">
        <f t="shared" si="36"/>
        <v>0</v>
      </c>
      <c r="AZ2026" s="139">
        <f>IF(BA2026="",0,IFERROR(IF(VLOOKUP(BA2026,BA$44:BA2025,1,0)&gt;0,0,0),1))</f>
        <v>0</v>
      </c>
      <c r="BA2026" s="140" t="str">
        <f>IF(DATOS!BT1984=AW$45,DATOS!C1984,"")</f>
        <v/>
      </c>
    </row>
    <row r="2027" spans="51:53" x14ac:dyDescent="0.25">
      <c r="AY2027" s="139">
        <f t="shared" si="36"/>
        <v>0</v>
      </c>
      <c r="AZ2027" s="139">
        <f>IF(BA2027="",0,IFERROR(IF(VLOOKUP(BA2027,BA$44:BA2026,1,0)&gt;0,0,0),1))</f>
        <v>0</v>
      </c>
      <c r="BA2027" s="140" t="str">
        <f>IF(DATOS!BT1985=AW$45,DATOS!C1985,"")</f>
        <v/>
      </c>
    </row>
    <row r="2028" spans="51:53" x14ac:dyDescent="0.25">
      <c r="AY2028" s="139">
        <f t="shared" ref="AY2028:AY2091" si="37">AY2027+AZ2028</f>
        <v>0</v>
      </c>
      <c r="AZ2028" s="139">
        <f>IF(BA2028="",0,IFERROR(IF(VLOOKUP(BA2028,BA$44:BA2027,1,0)&gt;0,0,0),1))</f>
        <v>0</v>
      </c>
      <c r="BA2028" s="140" t="str">
        <f>IF(DATOS!BT1986=AW$45,DATOS!C1986,"")</f>
        <v/>
      </c>
    </row>
    <row r="2029" spans="51:53" x14ac:dyDescent="0.25">
      <c r="AY2029" s="139">
        <f t="shared" si="37"/>
        <v>0</v>
      </c>
      <c r="AZ2029" s="139">
        <f>IF(BA2029="",0,IFERROR(IF(VLOOKUP(BA2029,BA$44:BA2028,1,0)&gt;0,0,0),1))</f>
        <v>0</v>
      </c>
      <c r="BA2029" s="140" t="str">
        <f>IF(DATOS!BT1987=AW$45,DATOS!C1987,"")</f>
        <v/>
      </c>
    </row>
    <row r="2030" spans="51:53" x14ac:dyDescent="0.25">
      <c r="AY2030" s="139">
        <f t="shared" si="37"/>
        <v>0</v>
      </c>
      <c r="AZ2030" s="139">
        <f>IF(BA2030="",0,IFERROR(IF(VLOOKUP(BA2030,BA$44:BA2029,1,0)&gt;0,0,0),1))</f>
        <v>0</v>
      </c>
      <c r="BA2030" s="140" t="str">
        <f>IF(DATOS!BT1988=AW$45,DATOS!C1988,"")</f>
        <v/>
      </c>
    </row>
    <row r="2031" spans="51:53" x14ac:dyDescent="0.25">
      <c r="AY2031" s="139">
        <f t="shared" si="37"/>
        <v>0</v>
      </c>
      <c r="AZ2031" s="139">
        <f>IF(BA2031="",0,IFERROR(IF(VLOOKUP(BA2031,BA$44:BA2030,1,0)&gt;0,0,0),1))</f>
        <v>0</v>
      </c>
      <c r="BA2031" s="140" t="str">
        <f>IF(DATOS!BT1989=AW$45,DATOS!C1989,"")</f>
        <v/>
      </c>
    </row>
    <row r="2032" spans="51:53" x14ac:dyDescent="0.25">
      <c r="AY2032" s="139">
        <f t="shared" si="37"/>
        <v>0</v>
      </c>
      <c r="AZ2032" s="139">
        <f>IF(BA2032="",0,IFERROR(IF(VLOOKUP(BA2032,BA$44:BA2031,1,0)&gt;0,0,0),1))</f>
        <v>0</v>
      </c>
      <c r="BA2032" s="140" t="str">
        <f>IF(DATOS!BT1990=AW$45,DATOS!C1990,"")</f>
        <v/>
      </c>
    </row>
    <row r="2033" spans="51:53" x14ac:dyDescent="0.25">
      <c r="AY2033" s="139">
        <f t="shared" si="37"/>
        <v>0</v>
      </c>
      <c r="AZ2033" s="139">
        <f>IF(BA2033="",0,IFERROR(IF(VLOOKUP(BA2033,BA$44:BA2032,1,0)&gt;0,0,0),1))</f>
        <v>0</v>
      </c>
      <c r="BA2033" s="140" t="str">
        <f>IF(DATOS!BT1991=AW$45,DATOS!C1991,"")</f>
        <v/>
      </c>
    </row>
    <row r="2034" spans="51:53" x14ac:dyDescent="0.25">
      <c r="AY2034" s="139">
        <f t="shared" si="37"/>
        <v>0</v>
      </c>
      <c r="AZ2034" s="139">
        <f>IF(BA2034="",0,IFERROR(IF(VLOOKUP(BA2034,BA$44:BA2033,1,0)&gt;0,0,0),1))</f>
        <v>0</v>
      </c>
      <c r="BA2034" s="140" t="str">
        <f>IF(DATOS!BT1992=AW$45,DATOS!C1992,"")</f>
        <v/>
      </c>
    </row>
    <row r="2035" spans="51:53" x14ac:dyDescent="0.25">
      <c r="AY2035" s="139">
        <f t="shared" si="37"/>
        <v>0</v>
      </c>
      <c r="AZ2035" s="139">
        <f>IF(BA2035="",0,IFERROR(IF(VLOOKUP(BA2035,BA$44:BA2034,1,0)&gt;0,0,0),1))</f>
        <v>0</v>
      </c>
      <c r="BA2035" s="140" t="str">
        <f>IF(DATOS!BT1993=AW$45,DATOS!C1993,"")</f>
        <v/>
      </c>
    </row>
    <row r="2036" spans="51:53" x14ac:dyDescent="0.25">
      <c r="AY2036" s="139">
        <f t="shared" si="37"/>
        <v>0</v>
      </c>
      <c r="AZ2036" s="139">
        <f>IF(BA2036="",0,IFERROR(IF(VLOOKUP(BA2036,BA$44:BA2035,1,0)&gt;0,0,0),1))</f>
        <v>0</v>
      </c>
      <c r="BA2036" s="140" t="str">
        <f>IF(DATOS!BT1994=AW$45,DATOS!C1994,"")</f>
        <v/>
      </c>
    </row>
    <row r="2037" spans="51:53" x14ac:dyDescent="0.25">
      <c r="AY2037" s="139">
        <f t="shared" si="37"/>
        <v>0</v>
      </c>
      <c r="AZ2037" s="139">
        <f>IF(BA2037="",0,IFERROR(IF(VLOOKUP(BA2037,BA$44:BA2036,1,0)&gt;0,0,0),1))</f>
        <v>0</v>
      </c>
      <c r="BA2037" s="140" t="str">
        <f>IF(DATOS!BT1995=AW$45,DATOS!C1995,"")</f>
        <v/>
      </c>
    </row>
    <row r="2038" spans="51:53" x14ac:dyDescent="0.25">
      <c r="AY2038" s="139">
        <f t="shared" si="37"/>
        <v>0</v>
      </c>
      <c r="AZ2038" s="139">
        <f>IF(BA2038="",0,IFERROR(IF(VLOOKUP(BA2038,BA$44:BA2037,1,0)&gt;0,0,0),1))</f>
        <v>0</v>
      </c>
      <c r="BA2038" s="140" t="str">
        <f>IF(DATOS!BT1996=AW$45,DATOS!C1996,"")</f>
        <v/>
      </c>
    </row>
    <row r="2039" spans="51:53" x14ac:dyDescent="0.25">
      <c r="AY2039" s="139">
        <f t="shared" si="37"/>
        <v>0</v>
      </c>
      <c r="AZ2039" s="139">
        <f>IF(BA2039="",0,IFERROR(IF(VLOOKUP(BA2039,BA$44:BA2038,1,0)&gt;0,0,0),1))</f>
        <v>0</v>
      </c>
      <c r="BA2039" s="140" t="str">
        <f>IF(DATOS!BT1997=AW$45,DATOS!C1997,"")</f>
        <v/>
      </c>
    </row>
    <row r="2040" spans="51:53" x14ac:dyDescent="0.25">
      <c r="AY2040" s="139">
        <f t="shared" si="37"/>
        <v>0</v>
      </c>
      <c r="AZ2040" s="139">
        <f>IF(BA2040="",0,IFERROR(IF(VLOOKUP(BA2040,BA$44:BA2039,1,0)&gt;0,0,0),1))</f>
        <v>0</v>
      </c>
      <c r="BA2040" s="140" t="str">
        <f>IF(DATOS!BT1998=AW$45,DATOS!C1998,"")</f>
        <v/>
      </c>
    </row>
    <row r="2041" spans="51:53" x14ac:dyDescent="0.25">
      <c r="AY2041" s="139">
        <f t="shared" si="37"/>
        <v>0</v>
      </c>
      <c r="AZ2041" s="139">
        <f>IF(BA2041="",0,IFERROR(IF(VLOOKUP(BA2041,BA$44:BA2040,1,0)&gt;0,0,0),1))</f>
        <v>0</v>
      </c>
      <c r="BA2041" s="140" t="str">
        <f>IF(DATOS!BT1999=AW$45,DATOS!C1999,"")</f>
        <v/>
      </c>
    </row>
    <row r="2042" spans="51:53" x14ac:dyDescent="0.25">
      <c r="AY2042" s="139">
        <f t="shared" si="37"/>
        <v>0</v>
      </c>
      <c r="AZ2042" s="139">
        <f>IF(BA2042="",0,IFERROR(IF(VLOOKUP(BA2042,BA$44:BA2041,1,0)&gt;0,0,0),1))</f>
        <v>0</v>
      </c>
      <c r="BA2042" s="140" t="str">
        <f>IF(DATOS!BT2000=AW$45,DATOS!C2000,"")</f>
        <v/>
      </c>
    </row>
    <row r="2043" spans="51:53" x14ac:dyDescent="0.25">
      <c r="AY2043" s="139">
        <f t="shared" si="37"/>
        <v>0</v>
      </c>
      <c r="AZ2043" s="139">
        <f>IF(BA2043="",0,IFERROR(IF(VLOOKUP(BA2043,BA$44:BA2042,1,0)&gt;0,0,0),1))</f>
        <v>0</v>
      </c>
      <c r="BA2043" s="140" t="str">
        <f>IF(DATOS!BT2001=AW$45,DATOS!C2001,"")</f>
        <v/>
      </c>
    </row>
    <row r="2044" spans="51:53" x14ac:dyDescent="0.25">
      <c r="AY2044" s="139">
        <f t="shared" si="37"/>
        <v>0</v>
      </c>
      <c r="AZ2044" s="139">
        <f>IF(BA2044="",0,IFERROR(IF(VLOOKUP(BA2044,BA$44:BA2043,1,0)&gt;0,0,0),1))</f>
        <v>0</v>
      </c>
      <c r="BA2044" s="140" t="str">
        <f>IF(DATOS!BT2002=AW$45,DATOS!C2002,"")</f>
        <v/>
      </c>
    </row>
    <row r="2045" spans="51:53" x14ac:dyDescent="0.25">
      <c r="AY2045" s="139">
        <f t="shared" si="37"/>
        <v>0</v>
      </c>
      <c r="AZ2045" s="139">
        <f>IF(BA2045="",0,IFERROR(IF(VLOOKUP(BA2045,BA$44:BA2044,1,0)&gt;0,0,0),1))</f>
        <v>0</v>
      </c>
      <c r="BA2045" s="140" t="str">
        <f>IF(DATOS!BT2003=AW$45,DATOS!C2003,"")</f>
        <v/>
      </c>
    </row>
    <row r="2046" spans="51:53" x14ac:dyDescent="0.25">
      <c r="AY2046" s="139">
        <f t="shared" si="37"/>
        <v>0</v>
      </c>
      <c r="AZ2046" s="139">
        <f>IF(BA2046="",0,IFERROR(IF(VLOOKUP(BA2046,BA$44:BA2045,1,0)&gt;0,0,0),1))</f>
        <v>0</v>
      </c>
      <c r="BA2046" s="140" t="str">
        <f>IF(DATOS!BT2004=AW$45,DATOS!C2004,"")</f>
        <v/>
      </c>
    </row>
    <row r="2047" spans="51:53" x14ac:dyDescent="0.25">
      <c r="AY2047" s="139">
        <f t="shared" si="37"/>
        <v>0</v>
      </c>
      <c r="AZ2047" s="139">
        <f>IF(BA2047="",0,IFERROR(IF(VLOOKUP(BA2047,BA$44:BA2046,1,0)&gt;0,0,0),1))</f>
        <v>0</v>
      </c>
      <c r="BA2047" s="140" t="str">
        <f>IF(DATOS!BT2005=AW$45,DATOS!C2005,"")</f>
        <v/>
      </c>
    </row>
    <row r="2048" spans="51:53" x14ac:dyDescent="0.25">
      <c r="AY2048" s="139">
        <f t="shared" si="37"/>
        <v>0</v>
      </c>
      <c r="AZ2048" s="139">
        <f>IF(BA2048="",0,IFERROR(IF(VLOOKUP(BA2048,BA$44:BA2047,1,0)&gt;0,0,0),1))</f>
        <v>0</v>
      </c>
      <c r="BA2048" s="140" t="str">
        <f>IF(DATOS!BT2006=AW$45,DATOS!C2006,"")</f>
        <v/>
      </c>
    </row>
    <row r="2049" spans="51:53" x14ac:dyDescent="0.25">
      <c r="AY2049" s="139">
        <f t="shared" si="37"/>
        <v>0</v>
      </c>
      <c r="AZ2049" s="139">
        <f>IF(BA2049="",0,IFERROR(IF(VLOOKUP(BA2049,BA$44:BA2048,1,0)&gt;0,0,0),1))</f>
        <v>0</v>
      </c>
      <c r="BA2049" s="140" t="str">
        <f>IF(DATOS!BT2007=AW$45,DATOS!C2007,"")</f>
        <v/>
      </c>
    </row>
    <row r="2050" spans="51:53" x14ac:dyDescent="0.25">
      <c r="AY2050" s="139">
        <f t="shared" si="37"/>
        <v>0</v>
      </c>
      <c r="AZ2050" s="139">
        <f>IF(BA2050="",0,IFERROR(IF(VLOOKUP(BA2050,BA$44:BA2049,1,0)&gt;0,0,0),1))</f>
        <v>0</v>
      </c>
      <c r="BA2050" s="140" t="str">
        <f>IF(DATOS!BT2008=AW$45,DATOS!C2008,"")</f>
        <v/>
      </c>
    </row>
    <row r="2051" spans="51:53" x14ac:dyDescent="0.25">
      <c r="AY2051" s="139">
        <f t="shared" si="37"/>
        <v>0</v>
      </c>
      <c r="AZ2051" s="139">
        <f>IF(BA2051="",0,IFERROR(IF(VLOOKUP(BA2051,BA$44:BA2050,1,0)&gt;0,0,0),1))</f>
        <v>0</v>
      </c>
      <c r="BA2051" s="140" t="str">
        <f>IF(DATOS!BT2009=AW$45,DATOS!C2009,"")</f>
        <v/>
      </c>
    </row>
    <row r="2052" spans="51:53" x14ac:dyDescent="0.25">
      <c r="AY2052" s="139">
        <f t="shared" si="37"/>
        <v>0</v>
      </c>
      <c r="AZ2052" s="139">
        <f>IF(BA2052="",0,IFERROR(IF(VLOOKUP(BA2052,BA$44:BA2051,1,0)&gt;0,0,0),1))</f>
        <v>0</v>
      </c>
      <c r="BA2052" s="140" t="str">
        <f>IF(DATOS!BT2010=AW$45,DATOS!C2010,"")</f>
        <v/>
      </c>
    </row>
    <row r="2053" spans="51:53" x14ac:dyDescent="0.25">
      <c r="AY2053" s="139">
        <f t="shared" si="37"/>
        <v>0</v>
      </c>
      <c r="AZ2053" s="139">
        <f>IF(BA2053="",0,IFERROR(IF(VLOOKUP(BA2053,BA$44:BA2052,1,0)&gt;0,0,0),1))</f>
        <v>0</v>
      </c>
      <c r="BA2053" s="140" t="str">
        <f>IF(DATOS!BT2011=AW$45,DATOS!C2011,"")</f>
        <v/>
      </c>
    </row>
    <row r="2054" spans="51:53" x14ac:dyDescent="0.25">
      <c r="AY2054" s="139">
        <f t="shared" si="37"/>
        <v>0</v>
      </c>
      <c r="AZ2054" s="139">
        <f>IF(BA2054="",0,IFERROR(IF(VLOOKUP(BA2054,BA$44:BA2053,1,0)&gt;0,0,0),1))</f>
        <v>0</v>
      </c>
      <c r="BA2054" s="140" t="str">
        <f>IF(DATOS!BT2012=AW$45,DATOS!C2012,"")</f>
        <v/>
      </c>
    </row>
    <row r="2055" spans="51:53" x14ac:dyDescent="0.25">
      <c r="AY2055" s="139">
        <f t="shared" si="37"/>
        <v>0</v>
      </c>
      <c r="AZ2055" s="139">
        <f>IF(BA2055="",0,IFERROR(IF(VLOOKUP(BA2055,BA$44:BA2054,1,0)&gt;0,0,0),1))</f>
        <v>0</v>
      </c>
      <c r="BA2055" s="140" t="str">
        <f>IF(DATOS!BT2013=AW$45,DATOS!C2013,"")</f>
        <v/>
      </c>
    </row>
    <row r="2056" spans="51:53" x14ac:dyDescent="0.25">
      <c r="AY2056" s="139">
        <f t="shared" si="37"/>
        <v>0</v>
      </c>
      <c r="AZ2056" s="139">
        <f>IF(BA2056="",0,IFERROR(IF(VLOOKUP(BA2056,BA$44:BA2055,1,0)&gt;0,0,0),1))</f>
        <v>0</v>
      </c>
      <c r="BA2056" s="140" t="str">
        <f>IF(DATOS!BT2014=AW$45,DATOS!C2014,"")</f>
        <v/>
      </c>
    </row>
    <row r="2057" spans="51:53" x14ac:dyDescent="0.25">
      <c r="AY2057" s="139">
        <f t="shared" si="37"/>
        <v>0</v>
      </c>
      <c r="AZ2057" s="139">
        <f>IF(BA2057="",0,IFERROR(IF(VLOOKUP(BA2057,BA$44:BA2056,1,0)&gt;0,0,0),1))</f>
        <v>0</v>
      </c>
      <c r="BA2057" s="140" t="str">
        <f>IF(DATOS!BT2015=AW$45,DATOS!C2015,"")</f>
        <v/>
      </c>
    </row>
    <row r="2058" spans="51:53" x14ac:dyDescent="0.25">
      <c r="AY2058" s="139">
        <f t="shared" si="37"/>
        <v>0</v>
      </c>
      <c r="AZ2058" s="139">
        <f>IF(BA2058="",0,IFERROR(IF(VLOOKUP(BA2058,BA$44:BA2057,1,0)&gt;0,0,0),1))</f>
        <v>0</v>
      </c>
      <c r="BA2058" s="140" t="str">
        <f>IF(DATOS!BT2016=AW$45,DATOS!C2016,"")</f>
        <v/>
      </c>
    </row>
    <row r="2059" spans="51:53" x14ac:dyDescent="0.25">
      <c r="AY2059" s="139">
        <f t="shared" si="37"/>
        <v>0</v>
      </c>
      <c r="AZ2059" s="139">
        <f>IF(BA2059="",0,IFERROR(IF(VLOOKUP(BA2059,BA$44:BA2058,1,0)&gt;0,0,0),1))</f>
        <v>0</v>
      </c>
      <c r="BA2059" s="140" t="str">
        <f>IF(DATOS!BT2017=AW$45,DATOS!C2017,"")</f>
        <v/>
      </c>
    </row>
    <row r="2060" spans="51:53" x14ac:dyDescent="0.25">
      <c r="AY2060" s="139">
        <f t="shared" si="37"/>
        <v>0</v>
      </c>
      <c r="AZ2060" s="139">
        <f>IF(BA2060="",0,IFERROR(IF(VLOOKUP(BA2060,BA$44:BA2059,1,0)&gt;0,0,0),1))</f>
        <v>0</v>
      </c>
      <c r="BA2060" s="140" t="str">
        <f>IF(DATOS!BT2018=AW$45,DATOS!C2018,"")</f>
        <v/>
      </c>
    </row>
    <row r="2061" spans="51:53" x14ac:dyDescent="0.25">
      <c r="AY2061" s="139">
        <f t="shared" si="37"/>
        <v>0</v>
      </c>
      <c r="AZ2061" s="139">
        <f>IF(BA2061="",0,IFERROR(IF(VLOOKUP(BA2061,BA$44:BA2060,1,0)&gt;0,0,0),1))</f>
        <v>0</v>
      </c>
      <c r="BA2061" s="140" t="str">
        <f>IF(DATOS!BT2019=AW$45,DATOS!C2019,"")</f>
        <v/>
      </c>
    </row>
    <row r="2062" spans="51:53" x14ac:dyDescent="0.25">
      <c r="AY2062" s="139">
        <f t="shared" si="37"/>
        <v>0</v>
      </c>
      <c r="AZ2062" s="139">
        <f>IF(BA2062="",0,IFERROR(IF(VLOOKUP(BA2062,BA$44:BA2061,1,0)&gt;0,0,0),1))</f>
        <v>0</v>
      </c>
      <c r="BA2062" s="140" t="str">
        <f>IF(DATOS!BT2020=AW$45,DATOS!C2020,"")</f>
        <v/>
      </c>
    </row>
    <row r="2063" spans="51:53" x14ac:dyDescent="0.25">
      <c r="AY2063" s="139">
        <f t="shared" si="37"/>
        <v>0</v>
      </c>
      <c r="AZ2063" s="139">
        <f>IF(BA2063="",0,IFERROR(IF(VLOOKUP(BA2063,BA$44:BA2062,1,0)&gt;0,0,0),1))</f>
        <v>0</v>
      </c>
      <c r="BA2063" s="140" t="str">
        <f>IF(DATOS!BT2021=AW$45,DATOS!C2021,"")</f>
        <v/>
      </c>
    </row>
    <row r="2064" spans="51:53" x14ac:dyDescent="0.25">
      <c r="AY2064" s="139">
        <f t="shared" si="37"/>
        <v>0</v>
      </c>
      <c r="AZ2064" s="139">
        <f>IF(BA2064="",0,IFERROR(IF(VLOOKUP(BA2064,BA$44:BA2063,1,0)&gt;0,0,0),1))</f>
        <v>0</v>
      </c>
      <c r="BA2064" s="140" t="str">
        <f>IF(DATOS!BT2022=AW$45,DATOS!C2022,"")</f>
        <v/>
      </c>
    </row>
    <row r="2065" spans="51:53" x14ac:dyDescent="0.25">
      <c r="AY2065" s="139">
        <f t="shared" si="37"/>
        <v>0</v>
      </c>
      <c r="AZ2065" s="139">
        <f>IF(BA2065="",0,IFERROR(IF(VLOOKUP(BA2065,BA$44:BA2064,1,0)&gt;0,0,0),1))</f>
        <v>0</v>
      </c>
      <c r="BA2065" s="140" t="str">
        <f>IF(DATOS!BT2023=AW$45,DATOS!C2023,"")</f>
        <v/>
      </c>
    </row>
    <row r="2066" spans="51:53" x14ac:dyDescent="0.25">
      <c r="AY2066" s="139">
        <f t="shared" si="37"/>
        <v>0</v>
      </c>
      <c r="AZ2066" s="139">
        <f>IF(BA2066="",0,IFERROR(IF(VLOOKUP(BA2066,BA$44:BA2065,1,0)&gt;0,0,0),1))</f>
        <v>0</v>
      </c>
      <c r="BA2066" s="140" t="str">
        <f>IF(DATOS!BT2024=AW$45,DATOS!C2024,"")</f>
        <v/>
      </c>
    </row>
    <row r="2067" spans="51:53" x14ac:dyDescent="0.25">
      <c r="AY2067" s="139">
        <f t="shared" si="37"/>
        <v>0</v>
      </c>
      <c r="AZ2067" s="139">
        <f>IF(BA2067="",0,IFERROR(IF(VLOOKUP(BA2067,BA$44:BA2066,1,0)&gt;0,0,0),1))</f>
        <v>0</v>
      </c>
      <c r="BA2067" s="140" t="str">
        <f>IF(DATOS!BT2025=AW$45,DATOS!C2025,"")</f>
        <v/>
      </c>
    </row>
    <row r="2068" spans="51:53" x14ac:dyDescent="0.25">
      <c r="AY2068" s="139">
        <f t="shared" si="37"/>
        <v>0</v>
      </c>
      <c r="AZ2068" s="139">
        <f>IF(BA2068="",0,IFERROR(IF(VLOOKUP(BA2068,BA$44:BA2067,1,0)&gt;0,0,0),1))</f>
        <v>0</v>
      </c>
      <c r="BA2068" s="140" t="str">
        <f>IF(DATOS!BT2026=AW$45,DATOS!C2026,"")</f>
        <v/>
      </c>
    </row>
    <row r="2069" spans="51:53" x14ac:dyDescent="0.25">
      <c r="AY2069" s="139">
        <f t="shared" si="37"/>
        <v>0</v>
      </c>
      <c r="AZ2069" s="139">
        <f>IF(BA2069="",0,IFERROR(IF(VLOOKUP(BA2069,BA$44:BA2068,1,0)&gt;0,0,0),1))</f>
        <v>0</v>
      </c>
      <c r="BA2069" s="140" t="str">
        <f>IF(DATOS!BT2027=AW$45,DATOS!C2027,"")</f>
        <v/>
      </c>
    </row>
    <row r="2070" spans="51:53" x14ac:dyDescent="0.25">
      <c r="AY2070" s="139">
        <f t="shared" si="37"/>
        <v>0</v>
      </c>
      <c r="AZ2070" s="139">
        <f>IF(BA2070="",0,IFERROR(IF(VLOOKUP(BA2070,BA$44:BA2069,1,0)&gt;0,0,0),1))</f>
        <v>0</v>
      </c>
      <c r="BA2070" s="140" t="str">
        <f>IF(DATOS!BT2028=AW$45,DATOS!C2028,"")</f>
        <v/>
      </c>
    </row>
    <row r="2071" spans="51:53" x14ac:dyDescent="0.25">
      <c r="AY2071" s="139">
        <f t="shared" si="37"/>
        <v>0</v>
      </c>
      <c r="AZ2071" s="139">
        <f>IF(BA2071="",0,IFERROR(IF(VLOOKUP(BA2071,BA$44:BA2070,1,0)&gt;0,0,0),1))</f>
        <v>0</v>
      </c>
      <c r="BA2071" s="140" t="str">
        <f>IF(DATOS!BT2029=AW$45,DATOS!C2029,"")</f>
        <v/>
      </c>
    </row>
    <row r="2072" spans="51:53" x14ac:dyDescent="0.25">
      <c r="AY2072" s="139">
        <f t="shared" si="37"/>
        <v>0</v>
      </c>
      <c r="AZ2072" s="139">
        <f>IF(BA2072="",0,IFERROR(IF(VLOOKUP(BA2072,BA$44:BA2071,1,0)&gt;0,0,0),1))</f>
        <v>0</v>
      </c>
      <c r="BA2072" s="140" t="str">
        <f>IF(DATOS!BT2030=AW$45,DATOS!C2030,"")</f>
        <v/>
      </c>
    </row>
    <row r="2073" spans="51:53" x14ac:dyDescent="0.25">
      <c r="AY2073" s="139">
        <f t="shared" si="37"/>
        <v>0</v>
      </c>
      <c r="AZ2073" s="139">
        <f>IF(BA2073="",0,IFERROR(IF(VLOOKUP(BA2073,BA$44:BA2072,1,0)&gt;0,0,0),1))</f>
        <v>0</v>
      </c>
      <c r="BA2073" s="140" t="str">
        <f>IF(DATOS!BT2031=AW$45,DATOS!C2031,"")</f>
        <v/>
      </c>
    </row>
    <row r="2074" spans="51:53" x14ac:dyDescent="0.25">
      <c r="AY2074" s="139">
        <f t="shared" si="37"/>
        <v>0</v>
      </c>
      <c r="AZ2074" s="139">
        <f>IF(BA2074="",0,IFERROR(IF(VLOOKUP(BA2074,BA$44:BA2073,1,0)&gt;0,0,0),1))</f>
        <v>0</v>
      </c>
      <c r="BA2074" s="140" t="str">
        <f>IF(DATOS!BT2032=AW$45,DATOS!C2032,"")</f>
        <v/>
      </c>
    </row>
    <row r="2075" spans="51:53" x14ac:dyDescent="0.25">
      <c r="AY2075" s="139">
        <f t="shared" si="37"/>
        <v>0</v>
      </c>
      <c r="AZ2075" s="139">
        <f>IF(BA2075="",0,IFERROR(IF(VLOOKUP(BA2075,BA$44:BA2074,1,0)&gt;0,0,0),1))</f>
        <v>0</v>
      </c>
      <c r="BA2075" s="140" t="str">
        <f>IF(DATOS!BT2033=AW$45,DATOS!C2033,"")</f>
        <v/>
      </c>
    </row>
    <row r="2076" spans="51:53" x14ac:dyDescent="0.25">
      <c r="AY2076" s="139">
        <f t="shared" si="37"/>
        <v>0</v>
      </c>
      <c r="AZ2076" s="139">
        <f>IF(BA2076="",0,IFERROR(IF(VLOOKUP(BA2076,BA$44:BA2075,1,0)&gt;0,0,0),1))</f>
        <v>0</v>
      </c>
      <c r="BA2076" s="140" t="str">
        <f>IF(DATOS!BT2034=AW$45,DATOS!C2034,"")</f>
        <v/>
      </c>
    </row>
    <row r="2077" spans="51:53" x14ac:dyDescent="0.25">
      <c r="AY2077" s="139">
        <f t="shared" si="37"/>
        <v>0</v>
      </c>
      <c r="AZ2077" s="139">
        <f>IF(BA2077="",0,IFERROR(IF(VLOOKUP(BA2077,BA$44:BA2076,1,0)&gt;0,0,0),1))</f>
        <v>0</v>
      </c>
      <c r="BA2077" s="140" t="str">
        <f>IF(DATOS!BT2035=AW$45,DATOS!C2035,"")</f>
        <v/>
      </c>
    </row>
    <row r="2078" spans="51:53" x14ac:dyDescent="0.25">
      <c r="AY2078" s="139">
        <f t="shared" si="37"/>
        <v>0</v>
      </c>
      <c r="AZ2078" s="139">
        <f>IF(BA2078="",0,IFERROR(IF(VLOOKUP(BA2078,BA$44:BA2077,1,0)&gt;0,0,0),1))</f>
        <v>0</v>
      </c>
      <c r="BA2078" s="140" t="str">
        <f>IF(DATOS!BT2036=AW$45,DATOS!C2036,"")</f>
        <v/>
      </c>
    </row>
    <row r="2079" spans="51:53" x14ac:dyDescent="0.25">
      <c r="AY2079" s="139">
        <f t="shared" si="37"/>
        <v>0</v>
      </c>
      <c r="AZ2079" s="139">
        <f>IF(BA2079="",0,IFERROR(IF(VLOOKUP(BA2079,BA$44:BA2078,1,0)&gt;0,0,0),1))</f>
        <v>0</v>
      </c>
      <c r="BA2079" s="140" t="str">
        <f>IF(DATOS!BT2037=AW$45,DATOS!C2037,"")</f>
        <v/>
      </c>
    </row>
    <row r="2080" spans="51:53" x14ac:dyDescent="0.25">
      <c r="AY2080" s="139">
        <f t="shared" si="37"/>
        <v>0</v>
      </c>
      <c r="AZ2080" s="139">
        <f>IF(BA2080="",0,IFERROR(IF(VLOOKUP(BA2080,BA$44:BA2079,1,0)&gt;0,0,0),1))</f>
        <v>0</v>
      </c>
      <c r="BA2080" s="140" t="str">
        <f>IF(DATOS!BT2038=AW$45,DATOS!C2038,"")</f>
        <v/>
      </c>
    </row>
    <row r="2081" spans="51:53" x14ac:dyDescent="0.25">
      <c r="AY2081" s="139">
        <f t="shared" si="37"/>
        <v>0</v>
      </c>
      <c r="AZ2081" s="139">
        <f>IF(BA2081="",0,IFERROR(IF(VLOOKUP(BA2081,BA$44:BA2080,1,0)&gt;0,0,0),1))</f>
        <v>0</v>
      </c>
      <c r="BA2081" s="140" t="str">
        <f>IF(DATOS!BT2039=AW$45,DATOS!C2039,"")</f>
        <v/>
      </c>
    </row>
    <row r="2082" spans="51:53" x14ac:dyDescent="0.25">
      <c r="AY2082" s="139">
        <f t="shared" si="37"/>
        <v>0</v>
      </c>
      <c r="AZ2082" s="139">
        <f>IF(BA2082="",0,IFERROR(IF(VLOOKUP(BA2082,BA$44:BA2081,1,0)&gt;0,0,0),1))</f>
        <v>0</v>
      </c>
      <c r="BA2082" s="140" t="str">
        <f>IF(DATOS!BT2040=AW$45,DATOS!C2040,"")</f>
        <v/>
      </c>
    </row>
    <row r="2083" spans="51:53" x14ac:dyDescent="0.25">
      <c r="AY2083" s="139">
        <f t="shared" si="37"/>
        <v>0</v>
      </c>
      <c r="AZ2083" s="139">
        <f>IF(BA2083="",0,IFERROR(IF(VLOOKUP(BA2083,BA$44:BA2082,1,0)&gt;0,0,0),1))</f>
        <v>0</v>
      </c>
      <c r="BA2083" s="140" t="str">
        <f>IF(DATOS!BT2041=AW$45,DATOS!C2041,"")</f>
        <v/>
      </c>
    </row>
    <row r="2084" spans="51:53" x14ac:dyDescent="0.25">
      <c r="AY2084" s="139">
        <f t="shared" si="37"/>
        <v>0</v>
      </c>
      <c r="AZ2084" s="139">
        <f>IF(BA2084="",0,IFERROR(IF(VLOOKUP(BA2084,BA$44:BA2083,1,0)&gt;0,0,0),1))</f>
        <v>0</v>
      </c>
      <c r="BA2084" s="140" t="str">
        <f>IF(DATOS!BT2042=AW$45,DATOS!C2042,"")</f>
        <v/>
      </c>
    </row>
    <row r="2085" spans="51:53" x14ac:dyDescent="0.25">
      <c r="AY2085" s="139">
        <f t="shared" si="37"/>
        <v>0</v>
      </c>
      <c r="AZ2085" s="139">
        <f>IF(BA2085="",0,IFERROR(IF(VLOOKUP(BA2085,BA$44:BA2084,1,0)&gt;0,0,0),1))</f>
        <v>0</v>
      </c>
      <c r="BA2085" s="140" t="str">
        <f>IF(DATOS!BT2043=AW$45,DATOS!C2043,"")</f>
        <v/>
      </c>
    </row>
    <row r="2086" spans="51:53" x14ac:dyDescent="0.25">
      <c r="AY2086" s="139">
        <f t="shared" si="37"/>
        <v>0</v>
      </c>
      <c r="AZ2086" s="139">
        <f>IF(BA2086="",0,IFERROR(IF(VLOOKUP(BA2086,BA$44:BA2085,1,0)&gt;0,0,0),1))</f>
        <v>0</v>
      </c>
      <c r="BA2086" s="140" t="str">
        <f>IF(DATOS!BT2044=AW$45,DATOS!C2044,"")</f>
        <v/>
      </c>
    </row>
    <row r="2087" spans="51:53" x14ac:dyDescent="0.25">
      <c r="AY2087" s="139">
        <f t="shared" si="37"/>
        <v>0</v>
      </c>
      <c r="AZ2087" s="139">
        <f>IF(BA2087="",0,IFERROR(IF(VLOOKUP(BA2087,BA$44:BA2086,1,0)&gt;0,0,0),1))</f>
        <v>0</v>
      </c>
      <c r="BA2087" s="140" t="str">
        <f>IF(DATOS!BT2045=AW$45,DATOS!C2045,"")</f>
        <v/>
      </c>
    </row>
    <row r="2088" spans="51:53" x14ac:dyDescent="0.25">
      <c r="AY2088" s="139">
        <f t="shared" si="37"/>
        <v>0</v>
      </c>
      <c r="AZ2088" s="139">
        <f>IF(BA2088="",0,IFERROR(IF(VLOOKUP(BA2088,BA$44:BA2087,1,0)&gt;0,0,0),1))</f>
        <v>0</v>
      </c>
      <c r="BA2088" s="140" t="str">
        <f>IF(DATOS!BT2046=AW$45,DATOS!C2046,"")</f>
        <v/>
      </c>
    </row>
    <row r="2089" spans="51:53" x14ac:dyDescent="0.25">
      <c r="AY2089" s="139">
        <f t="shared" si="37"/>
        <v>0</v>
      </c>
      <c r="AZ2089" s="139">
        <f>IF(BA2089="",0,IFERROR(IF(VLOOKUP(BA2089,BA$44:BA2088,1,0)&gt;0,0,0),1))</f>
        <v>0</v>
      </c>
      <c r="BA2089" s="140" t="str">
        <f>IF(DATOS!BT2047=AW$45,DATOS!C2047,"")</f>
        <v/>
      </c>
    </row>
    <row r="2090" spans="51:53" x14ac:dyDescent="0.25">
      <c r="AY2090" s="139">
        <f t="shared" si="37"/>
        <v>0</v>
      </c>
      <c r="AZ2090" s="139">
        <f>IF(BA2090="",0,IFERROR(IF(VLOOKUP(BA2090,BA$44:BA2089,1,0)&gt;0,0,0),1))</f>
        <v>0</v>
      </c>
      <c r="BA2090" s="140" t="str">
        <f>IF(DATOS!BT2048=AW$45,DATOS!C2048,"")</f>
        <v/>
      </c>
    </row>
    <row r="2091" spans="51:53" x14ac:dyDescent="0.25">
      <c r="AY2091" s="139">
        <f t="shared" si="37"/>
        <v>0</v>
      </c>
      <c r="AZ2091" s="139">
        <f>IF(BA2091="",0,IFERROR(IF(VLOOKUP(BA2091,BA$44:BA2090,1,0)&gt;0,0,0),1))</f>
        <v>0</v>
      </c>
      <c r="BA2091" s="140" t="str">
        <f>IF(DATOS!BT2049=AW$45,DATOS!C2049,"")</f>
        <v/>
      </c>
    </row>
    <row r="2092" spans="51:53" x14ac:dyDescent="0.25">
      <c r="AY2092" s="139">
        <f t="shared" ref="AY2092:AY2155" si="38">AY2091+AZ2092</f>
        <v>0</v>
      </c>
      <c r="AZ2092" s="139">
        <f>IF(BA2092="",0,IFERROR(IF(VLOOKUP(BA2092,BA$44:BA2091,1,0)&gt;0,0,0),1))</f>
        <v>0</v>
      </c>
      <c r="BA2092" s="140" t="str">
        <f>IF(DATOS!BT2050=AW$45,DATOS!C2050,"")</f>
        <v/>
      </c>
    </row>
    <row r="2093" spans="51:53" x14ac:dyDescent="0.25">
      <c r="AY2093" s="139">
        <f t="shared" si="38"/>
        <v>0</v>
      </c>
      <c r="AZ2093" s="139">
        <f>IF(BA2093="",0,IFERROR(IF(VLOOKUP(BA2093,BA$44:BA2092,1,0)&gt;0,0,0),1))</f>
        <v>0</v>
      </c>
      <c r="BA2093" s="140" t="str">
        <f>IF(DATOS!BT2051=AW$45,DATOS!C2051,"")</f>
        <v/>
      </c>
    </row>
    <row r="2094" spans="51:53" x14ac:dyDescent="0.25">
      <c r="AY2094" s="139">
        <f t="shared" si="38"/>
        <v>0</v>
      </c>
      <c r="AZ2094" s="139">
        <f>IF(BA2094="",0,IFERROR(IF(VLOOKUP(BA2094,BA$44:BA2093,1,0)&gt;0,0,0),1))</f>
        <v>0</v>
      </c>
      <c r="BA2094" s="140" t="str">
        <f>IF(DATOS!BT2052=AW$45,DATOS!C2052,"")</f>
        <v/>
      </c>
    </row>
    <row r="2095" spans="51:53" x14ac:dyDescent="0.25">
      <c r="AY2095" s="139">
        <f t="shared" si="38"/>
        <v>0</v>
      </c>
      <c r="AZ2095" s="139">
        <f>IF(BA2095="",0,IFERROR(IF(VLOOKUP(BA2095,BA$44:BA2094,1,0)&gt;0,0,0),1))</f>
        <v>0</v>
      </c>
      <c r="BA2095" s="140" t="str">
        <f>IF(DATOS!BT2053=AW$45,DATOS!C2053,"")</f>
        <v/>
      </c>
    </row>
    <row r="2096" spans="51:53" x14ac:dyDescent="0.25">
      <c r="AY2096" s="139">
        <f t="shared" si="38"/>
        <v>0</v>
      </c>
      <c r="AZ2096" s="139">
        <f>IF(BA2096="",0,IFERROR(IF(VLOOKUP(BA2096,BA$44:BA2095,1,0)&gt;0,0,0),1))</f>
        <v>0</v>
      </c>
      <c r="BA2096" s="140" t="str">
        <f>IF(DATOS!BT2054=AW$45,DATOS!C2054,"")</f>
        <v/>
      </c>
    </row>
    <row r="2097" spans="51:53" x14ac:dyDescent="0.25">
      <c r="AY2097" s="139">
        <f t="shared" si="38"/>
        <v>0</v>
      </c>
      <c r="AZ2097" s="139">
        <f>IF(BA2097="",0,IFERROR(IF(VLOOKUP(BA2097,BA$44:BA2096,1,0)&gt;0,0,0),1))</f>
        <v>0</v>
      </c>
      <c r="BA2097" s="140" t="str">
        <f>IF(DATOS!BT2055=AW$45,DATOS!C2055,"")</f>
        <v/>
      </c>
    </row>
    <row r="2098" spans="51:53" x14ac:dyDescent="0.25">
      <c r="AY2098" s="139">
        <f t="shared" si="38"/>
        <v>0</v>
      </c>
      <c r="AZ2098" s="139">
        <f>IF(BA2098="",0,IFERROR(IF(VLOOKUP(BA2098,BA$44:BA2097,1,0)&gt;0,0,0),1))</f>
        <v>0</v>
      </c>
      <c r="BA2098" s="140" t="str">
        <f>IF(DATOS!BT2056=AW$45,DATOS!C2056,"")</f>
        <v/>
      </c>
    </row>
    <row r="2099" spans="51:53" x14ac:dyDescent="0.25">
      <c r="AY2099" s="139">
        <f t="shared" si="38"/>
        <v>0</v>
      </c>
      <c r="AZ2099" s="139">
        <f>IF(BA2099="",0,IFERROR(IF(VLOOKUP(BA2099,BA$44:BA2098,1,0)&gt;0,0,0),1))</f>
        <v>0</v>
      </c>
      <c r="BA2099" s="140" t="str">
        <f>IF(DATOS!BT2057=AW$45,DATOS!C2057,"")</f>
        <v/>
      </c>
    </row>
    <row r="2100" spans="51:53" x14ac:dyDescent="0.25">
      <c r="AY2100" s="139">
        <f t="shared" si="38"/>
        <v>0</v>
      </c>
      <c r="AZ2100" s="139">
        <f>IF(BA2100="",0,IFERROR(IF(VLOOKUP(BA2100,BA$44:BA2099,1,0)&gt;0,0,0),1))</f>
        <v>0</v>
      </c>
      <c r="BA2100" s="140" t="str">
        <f>IF(DATOS!BT2058=AW$45,DATOS!C2058,"")</f>
        <v/>
      </c>
    </row>
    <row r="2101" spans="51:53" x14ac:dyDescent="0.25">
      <c r="AY2101" s="139">
        <f t="shared" si="38"/>
        <v>0</v>
      </c>
      <c r="AZ2101" s="139">
        <f>IF(BA2101="",0,IFERROR(IF(VLOOKUP(BA2101,BA$44:BA2100,1,0)&gt;0,0,0),1))</f>
        <v>0</v>
      </c>
      <c r="BA2101" s="140" t="str">
        <f>IF(DATOS!BT2059=AW$45,DATOS!C2059,"")</f>
        <v/>
      </c>
    </row>
    <row r="2102" spans="51:53" x14ac:dyDescent="0.25">
      <c r="AY2102" s="139">
        <f t="shared" si="38"/>
        <v>0</v>
      </c>
      <c r="AZ2102" s="139">
        <f>IF(BA2102="",0,IFERROR(IF(VLOOKUP(BA2102,BA$44:BA2101,1,0)&gt;0,0,0),1))</f>
        <v>0</v>
      </c>
      <c r="BA2102" s="140" t="str">
        <f>IF(DATOS!BT2060=AW$45,DATOS!C2060,"")</f>
        <v/>
      </c>
    </row>
    <row r="2103" spans="51:53" x14ac:dyDescent="0.25">
      <c r="AY2103" s="139">
        <f t="shared" si="38"/>
        <v>0</v>
      </c>
      <c r="AZ2103" s="139">
        <f>IF(BA2103="",0,IFERROR(IF(VLOOKUP(BA2103,BA$44:BA2102,1,0)&gt;0,0,0),1))</f>
        <v>0</v>
      </c>
      <c r="BA2103" s="140" t="str">
        <f>IF(DATOS!BT2061=AW$45,DATOS!C2061,"")</f>
        <v/>
      </c>
    </row>
    <row r="2104" spans="51:53" x14ac:dyDescent="0.25">
      <c r="AY2104" s="139">
        <f t="shared" si="38"/>
        <v>0</v>
      </c>
      <c r="AZ2104" s="139">
        <f>IF(BA2104="",0,IFERROR(IF(VLOOKUP(BA2104,BA$44:BA2103,1,0)&gt;0,0,0),1))</f>
        <v>0</v>
      </c>
      <c r="BA2104" s="140" t="str">
        <f>IF(DATOS!BT2062=AW$45,DATOS!C2062,"")</f>
        <v/>
      </c>
    </row>
    <row r="2105" spans="51:53" x14ac:dyDescent="0.25">
      <c r="AY2105" s="139">
        <f t="shared" si="38"/>
        <v>0</v>
      </c>
      <c r="AZ2105" s="139">
        <f>IF(BA2105="",0,IFERROR(IF(VLOOKUP(BA2105,BA$44:BA2104,1,0)&gt;0,0,0),1))</f>
        <v>0</v>
      </c>
      <c r="BA2105" s="140" t="str">
        <f>IF(DATOS!BT2063=AW$45,DATOS!C2063,"")</f>
        <v/>
      </c>
    </row>
    <row r="2106" spans="51:53" x14ac:dyDescent="0.25">
      <c r="AY2106" s="139">
        <f t="shared" si="38"/>
        <v>0</v>
      </c>
      <c r="AZ2106" s="139">
        <f>IF(BA2106="",0,IFERROR(IF(VLOOKUP(BA2106,BA$44:BA2105,1,0)&gt;0,0,0),1))</f>
        <v>0</v>
      </c>
      <c r="BA2106" s="140" t="str">
        <f>IF(DATOS!BT2064=AW$45,DATOS!C2064,"")</f>
        <v/>
      </c>
    </row>
    <row r="2107" spans="51:53" x14ac:dyDescent="0.25">
      <c r="AY2107" s="139">
        <f t="shared" si="38"/>
        <v>0</v>
      </c>
      <c r="AZ2107" s="139">
        <f>IF(BA2107="",0,IFERROR(IF(VLOOKUP(BA2107,BA$44:BA2106,1,0)&gt;0,0,0),1))</f>
        <v>0</v>
      </c>
      <c r="BA2107" s="140" t="str">
        <f>IF(DATOS!BT2065=AW$45,DATOS!C2065,"")</f>
        <v/>
      </c>
    </row>
    <row r="2108" spans="51:53" x14ac:dyDescent="0.25">
      <c r="AY2108" s="139">
        <f t="shared" si="38"/>
        <v>0</v>
      </c>
      <c r="AZ2108" s="139">
        <f>IF(BA2108="",0,IFERROR(IF(VLOOKUP(BA2108,BA$44:BA2107,1,0)&gt;0,0,0),1))</f>
        <v>0</v>
      </c>
      <c r="BA2108" s="140" t="str">
        <f>IF(DATOS!BT2066=AW$45,DATOS!C2066,"")</f>
        <v/>
      </c>
    </row>
    <row r="2109" spans="51:53" x14ac:dyDescent="0.25">
      <c r="AY2109" s="139">
        <f t="shared" si="38"/>
        <v>0</v>
      </c>
      <c r="BA2109" s="140" t="str">
        <f>IF(DATOS!BT2067=AW$45,DATOS!C2067,"")</f>
        <v/>
      </c>
    </row>
    <row r="2110" spans="51:53" x14ac:dyDescent="0.25">
      <c r="AY2110" s="139">
        <f t="shared" si="38"/>
        <v>0</v>
      </c>
      <c r="AZ2110" s="139">
        <f>IF(BA2110="",0,IFERROR(IF(VLOOKUP(BA2110,BA$44:BA2109,1,0)&gt;0,0,0),1))</f>
        <v>0</v>
      </c>
      <c r="BA2110" s="140" t="str">
        <f>IF(DATOS!BT2068=AW$45,DATOS!C2068,"")</f>
        <v/>
      </c>
    </row>
    <row r="2111" spans="51:53" x14ac:dyDescent="0.25">
      <c r="AY2111" s="139">
        <f t="shared" si="38"/>
        <v>0</v>
      </c>
      <c r="AZ2111" s="139">
        <f>IF(BA2111="",0,IFERROR(IF(VLOOKUP(BA2111,BA$44:BA2110,1,0)&gt;0,0,0),1))</f>
        <v>0</v>
      </c>
      <c r="BA2111" s="140" t="str">
        <f>IF(DATOS!BT2069=AW$45,DATOS!C2069,"")</f>
        <v/>
      </c>
    </row>
    <row r="2112" spans="51:53" x14ac:dyDescent="0.25">
      <c r="AY2112" s="139">
        <f t="shared" si="38"/>
        <v>0</v>
      </c>
      <c r="AZ2112" s="139">
        <f>IF(BA2112="",0,IFERROR(IF(VLOOKUP(BA2112,BA$44:BA2111,1,0)&gt;0,0,0),1))</f>
        <v>0</v>
      </c>
      <c r="BA2112" s="140" t="str">
        <f>IF(DATOS!BT2070=AW$45,DATOS!C2070,"")</f>
        <v/>
      </c>
    </row>
    <row r="2113" spans="51:53" x14ac:dyDescent="0.25">
      <c r="AY2113" s="139">
        <f t="shared" si="38"/>
        <v>0</v>
      </c>
      <c r="AZ2113" s="139">
        <f>IF(BA2113="",0,IFERROR(IF(VLOOKUP(BA2113,BA$44:BA2112,1,0)&gt;0,0,0),1))</f>
        <v>0</v>
      </c>
      <c r="BA2113" s="140" t="str">
        <f>IF(DATOS!BT2071=AW$45,DATOS!C2071,"")</f>
        <v/>
      </c>
    </row>
    <row r="2114" spans="51:53" x14ac:dyDescent="0.25">
      <c r="AY2114" s="139">
        <f t="shared" si="38"/>
        <v>0</v>
      </c>
      <c r="AZ2114" s="139">
        <f>IF(BA2114="",0,IFERROR(IF(VLOOKUP(BA2114,BA$44:BA2113,1,0)&gt;0,0,0),1))</f>
        <v>0</v>
      </c>
      <c r="BA2114" s="140" t="str">
        <f>IF(DATOS!BT2072=AW$45,DATOS!C2072,"")</f>
        <v/>
      </c>
    </row>
    <row r="2115" spans="51:53" x14ac:dyDescent="0.25">
      <c r="AY2115" s="139">
        <f t="shared" si="38"/>
        <v>0</v>
      </c>
      <c r="AZ2115" s="139">
        <f>IF(BA2115="",0,IFERROR(IF(VLOOKUP(BA2115,BA$44:BA2114,1,0)&gt;0,0,0),1))</f>
        <v>0</v>
      </c>
      <c r="BA2115" s="140" t="str">
        <f>IF(DATOS!BT2073=AW$45,DATOS!C2073,"")</f>
        <v/>
      </c>
    </row>
    <row r="2116" spans="51:53" x14ac:dyDescent="0.25">
      <c r="AY2116" s="139">
        <f t="shared" si="38"/>
        <v>0</v>
      </c>
      <c r="AZ2116" s="139">
        <f>IF(BA2116="",0,IFERROR(IF(VLOOKUP(BA2116,BA$44:BA2115,1,0)&gt;0,0,0),1))</f>
        <v>0</v>
      </c>
      <c r="BA2116" s="140" t="str">
        <f>IF(DATOS!BT2074=AW$45,DATOS!C2074,"")</f>
        <v/>
      </c>
    </row>
    <row r="2117" spans="51:53" x14ac:dyDescent="0.25">
      <c r="AY2117" s="139">
        <f t="shared" si="38"/>
        <v>0</v>
      </c>
      <c r="AZ2117" s="139">
        <f>IF(BA2117="",0,IFERROR(IF(VLOOKUP(BA2117,BA$44:BA2116,1,0)&gt;0,0,0),1))</f>
        <v>0</v>
      </c>
      <c r="BA2117" s="140" t="str">
        <f>IF(DATOS!BT2075=AW$45,DATOS!C2075,"")</f>
        <v/>
      </c>
    </row>
    <row r="2118" spans="51:53" x14ac:dyDescent="0.25">
      <c r="AY2118" s="139">
        <f t="shared" si="38"/>
        <v>0</v>
      </c>
      <c r="AZ2118" s="139">
        <f>IF(BA2118="",0,IFERROR(IF(VLOOKUP(BA2118,BA$44:BA2117,1,0)&gt;0,0,0),1))</f>
        <v>0</v>
      </c>
      <c r="BA2118" s="140" t="str">
        <f>IF(DATOS!BT2076=AW$45,DATOS!C2076,"")</f>
        <v/>
      </c>
    </row>
    <row r="2119" spans="51:53" x14ac:dyDescent="0.25">
      <c r="AY2119" s="139">
        <f t="shared" si="38"/>
        <v>0</v>
      </c>
      <c r="AZ2119" s="139">
        <f>IF(BA2119="",0,IFERROR(IF(VLOOKUP(BA2119,BA$44:BA2118,1,0)&gt;0,0,0),1))</f>
        <v>0</v>
      </c>
      <c r="BA2119" s="140" t="str">
        <f>IF(DATOS!BT2077=AW$45,DATOS!C2077,"")</f>
        <v/>
      </c>
    </row>
    <row r="2120" spans="51:53" x14ac:dyDescent="0.25">
      <c r="AY2120" s="139">
        <f t="shared" si="38"/>
        <v>0</v>
      </c>
      <c r="AZ2120" s="139">
        <f>IF(BA2120="",0,IFERROR(IF(VLOOKUP(BA2120,BA$44:BA2119,1,0)&gt;0,0,0),1))</f>
        <v>0</v>
      </c>
      <c r="BA2120" s="140" t="str">
        <f>IF(DATOS!BT2078=AW$45,DATOS!C2078,"")</f>
        <v/>
      </c>
    </row>
    <row r="2121" spans="51:53" x14ac:dyDescent="0.25">
      <c r="AY2121" s="139">
        <f t="shared" si="38"/>
        <v>0</v>
      </c>
      <c r="AZ2121" s="139">
        <f>IF(BA2121="",0,IFERROR(IF(VLOOKUP(BA2121,BA$44:BA2120,1,0)&gt;0,0,0),1))</f>
        <v>0</v>
      </c>
      <c r="BA2121" s="140" t="str">
        <f>IF(DATOS!BT2079=AW$45,DATOS!C2079,"")</f>
        <v/>
      </c>
    </row>
    <row r="2122" spans="51:53" x14ac:dyDescent="0.25">
      <c r="AY2122" s="139">
        <f t="shared" si="38"/>
        <v>0</v>
      </c>
      <c r="AZ2122" s="139">
        <f>IF(BA2122="",0,IFERROR(IF(VLOOKUP(BA2122,BA$44:BA2121,1,0)&gt;0,0,0),1))</f>
        <v>0</v>
      </c>
      <c r="BA2122" s="140" t="str">
        <f>IF(DATOS!BT2080=AW$45,DATOS!C2080,"")</f>
        <v/>
      </c>
    </row>
    <row r="2123" spans="51:53" x14ac:dyDescent="0.25">
      <c r="AY2123" s="139">
        <f t="shared" si="38"/>
        <v>0</v>
      </c>
      <c r="AZ2123" s="139">
        <f>IF(BA2123="",0,IFERROR(IF(VLOOKUP(BA2123,BA$44:BA2122,1,0)&gt;0,0,0),1))</f>
        <v>0</v>
      </c>
      <c r="BA2123" s="140" t="str">
        <f>IF(DATOS!BT2081=AW$45,DATOS!C2081,"")</f>
        <v/>
      </c>
    </row>
    <row r="2124" spans="51:53" x14ac:dyDescent="0.25">
      <c r="AY2124" s="139">
        <f t="shared" si="38"/>
        <v>0</v>
      </c>
      <c r="AZ2124" s="139">
        <f>IF(BA2124="",0,IFERROR(IF(VLOOKUP(BA2124,BA$44:BA2123,1,0)&gt;0,0,0),1))</f>
        <v>0</v>
      </c>
      <c r="BA2124" s="140" t="str">
        <f>IF(DATOS!BT2082=AW$45,DATOS!C2082,"")</f>
        <v/>
      </c>
    </row>
    <row r="2125" spans="51:53" x14ac:dyDescent="0.25">
      <c r="AY2125" s="139">
        <f t="shared" si="38"/>
        <v>0</v>
      </c>
      <c r="AZ2125" s="139">
        <f>IF(BA2125="",0,IFERROR(IF(VLOOKUP(BA2125,BA$44:BA2124,1,0)&gt;0,0,0),1))</f>
        <v>0</v>
      </c>
      <c r="BA2125" s="140" t="str">
        <f>IF(DATOS!BT2083=AW$45,DATOS!C2083,"")</f>
        <v/>
      </c>
    </row>
    <row r="2126" spans="51:53" x14ac:dyDescent="0.25">
      <c r="AY2126" s="139">
        <f t="shared" si="38"/>
        <v>0</v>
      </c>
      <c r="AZ2126" s="139">
        <f>IF(BA2126="",0,IFERROR(IF(VLOOKUP(BA2126,BA$44:BA2125,1,0)&gt;0,0,0),1))</f>
        <v>0</v>
      </c>
      <c r="BA2126" s="140" t="str">
        <f>IF(DATOS!BT2084=AW$45,DATOS!C2084,"")</f>
        <v/>
      </c>
    </row>
    <row r="2127" spans="51:53" x14ac:dyDescent="0.25">
      <c r="AY2127" s="139">
        <f t="shared" si="38"/>
        <v>0</v>
      </c>
      <c r="AZ2127" s="139">
        <f>IF(BA2127="",0,IFERROR(IF(VLOOKUP(BA2127,BA$44:BA2126,1,0)&gt;0,0,0),1))</f>
        <v>0</v>
      </c>
      <c r="BA2127" s="140" t="str">
        <f>IF(DATOS!BT2085=AW$45,DATOS!C2085,"")</f>
        <v/>
      </c>
    </row>
    <row r="2128" spans="51:53" x14ac:dyDescent="0.25">
      <c r="AY2128" s="139">
        <f t="shared" si="38"/>
        <v>0</v>
      </c>
      <c r="AZ2128" s="139">
        <f>IF(BA2128="",0,IFERROR(IF(VLOOKUP(BA2128,BA$44:BA2127,1,0)&gt;0,0,0),1))</f>
        <v>0</v>
      </c>
      <c r="BA2128" s="140" t="str">
        <f>IF(DATOS!BT2086=AW$45,DATOS!C2086,"")</f>
        <v/>
      </c>
    </row>
    <row r="2129" spans="51:53" x14ac:dyDescent="0.25">
      <c r="AY2129" s="139">
        <f t="shared" si="38"/>
        <v>0</v>
      </c>
      <c r="AZ2129" s="139">
        <f>IF(BA2129="",0,IFERROR(IF(VLOOKUP(BA2129,BA$44:BA2128,1,0)&gt;0,0,0),1))</f>
        <v>0</v>
      </c>
      <c r="BA2129" s="140" t="str">
        <f>IF(DATOS!BT2087=AW$45,DATOS!C2087,"")</f>
        <v/>
      </c>
    </row>
    <row r="2130" spans="51:53" x14ac:dyDescent="0.25">
      <c r="AY2130" s="139">
        <f t="shared" si="38"/>
        <v>0</v>
      </c>
      <c r="AZ2130" s="139">
        <f>IF(BA2130="",0,IFERROR(IF(VLOOKUP(BA2130,BA$44:BA2129,1,0)&gt;0,0,0),1))</f>
        <v>0</v>
      </c>
      <c r="BA2130" s="140" t="str">
        <f>IF(DATOS!BT2088=AW$45,DATOS!C2088,"")</f>
        <v/>
      </c>
    </row>
    <row r="2131" spans="51:53" x14ac:dyDescent="0.25">
      <c r="AY2131" s="139">
        <f t="shared" si="38"/>
        <v>0</v>
      </c>
      <c r="AZ2131" s="139">
        <f>IF(BA2131="",0,IFERROR(IF(VLOOKUP(BA2131,BA$44:BA2130,1,0)&gt;0,0,0),1))</f>
        <v>0</v>
      </c>
      <c r="BA2131" s="140" t="str">
        <f>IF(DATOS!BT2089=AW$45,DATOS!C2089,"")</f>
        <v/>
      </c>
    </row>
    <row r="2132" spans="51:53" x14ac:dyDescent="0.25">
      <c r="AY2132" s="139">
        <f t="shared" si="38"/>
        <v>0</v>
      </c>
      <c r="AZ2132" s="139">
        <f>IF(BA2132="",0,IFERROR(IF(VLOOKUP(BA2132,BA$44:BA2131,1,0)&gt;0,0,0),1))</f>
        <v>0</v>
      </c>
      <c r="BA2132" s="140" t="str">
        <f>IF(DATOS!BT2090=AW$45,DATOS!C2090,"")</f>
        <v/>
      </c>
    </row>
    <row r="2133" spans="51:53" x14ac:dyDescent="0.25">
      <c r="AY2133" s="139">
        <f t="shared" si="38"/>
        <v>0</v>
      </c>
      <c r="AZ2133" s="139">
        <f>IF(BA2133="",0,IFERROR(IF(VLOOKUP(BA2133,BA$44:BA2132,1,0)&gt;0,0,0),1))</f>
        <v>0</v>
      </c>
      <c r="BA2133" s="140" t="str">
        <f>IF(DATOS!BT2091=AW$45,DATOS!C2091,"")</f>
        <v/>
      </c>
    </row>
    <row r="2134" spans="51:53" x14ac:dyDescent="0.25">
      <c r="AY2134" s="139">
        <f t="shared" si="38"/>
        <v>0</v>
      </c>
      <c r="AZ2134" s="139">
        <f>IF(BA2134="",0,IFERROR(IF(VLOOKUP(BA2134,BA$44:BA2133,1,0)&gt;0,0,0),1))</f>
        <v>0</v>
      </c>
      <c r="BA2134" s="140" t="str">
        <f>IF(DATOS!BT2092=AW$45,DATOS!C2092,"")</f>
        <v/>
      </c>
    </row>
    <row r="2135" spans="51:53" x14ac:dyDescent="0.25">
      <c r="AY2135" s="139">
        <f t="shared" si="38"/>
        <v>0</v>
      </c>
      <c r="AZ2135" s="139">
        <f>IF(BA2135="",0,IFERROR(IF(VLOOKUP(BA2135,BA$44:BA2134,1,0)&gt;0,0,0),1))</f>
        <v>0</v>
      </c>
      <c r="BA2135" s="140" t="str">
        <f>IF(DATOS!BT2093=AW$45,DATOS!C2093,"")</f>
        <v/>
      </c>
    </row>
    <row r="2136" spans="51:53" x14ac:dyDescent="0.25">
      <c r="AY2136" s="139">
        <f t="shared" si="38"/>
        <v>0</v>
      </c>
      <c r="AZ2136" s="139">
        <f>IF(BA2136="",0,IFERROR(IF(VLOOKUP(BA2136,BA$44:BA2135,1,0)&gt;0,0,0),1))</f>
        <v>0</v>
      </c>
      <c r="BA2136" s="140" t="str">
        <f>IF(DATOS!BT2094=AW$45,DATOS!C2094,"")</f>
        <v/>
      </c>
    </row>
    <row r="2137" spans="51:53" x14ac:dyDescent="0.25">
      <c r="AY2137" s="139">
        <f t="shared" si="38"/>
        <v>0</v>
      </c>
      <c r="AZ2137" s="139">
        <f>IF(BA2137="",0,IFERROR(IF(VLOOKUP(BA2137,BA$44:BA2136,1,0)&gt;0,0,0),1))</f>
        <v>0</v>
      </c>
      <c r="BA2137" s="140" t="str">
        <f>IF(DATOS!BT2095=AW$45,DATOS!C2095,"")</f>
        <v/>
      </c>
    </row>
    <row r="2138" spans="51:53" x14ac:dyDescent="0.25">
      <c r="AY2138" s="139">
        <f t="shared" si="38"/>
        <v>0</v>
      </c>
      <c r="AZ2138" s="139">
        <f>IF(BA2138="",0,IFERROR(IF(VLOOKUP(BA2138,BA$44:BA2137,1,0)&gt;0,0,0),1))</f>
        <v>0</v>
      </c>
      <c r="BA2138" s="140" t="str">
        <f>IF(DATOS!BT2096=AW$45,DATOS!C2096,"")</f>
        <v/>
      </c>
    </row>
    <row r="2139" spans="51:53" x14ac:dyDescent="0.25">
      <c r="AY2139" s="139">
        <f t="shared" si="38"/>
        <v>0</v>
      </c>
      <c r="AZ2139" s="139">
        <f>IF(BA2139="",0,IFERROR(IF(VLOOKUP(BA2139,BA$44:BA2138,1,0)&gt;0,0,0),1))</f>
        <v>0</v>
      </c>
      <c r="BA2139" s="140" t="str">
        <f>IF(DATOS!BT2097=AW$45,DATOS!C2097,"")</f>
        <v/>
      </c>
    </row>
    <row r="2140" spans="51:53" x14ac:dyDescent="0.25">
      <c r="AY2140" s="139">
        <f t="shared" si="38"/>
        <v>0</v>
      </c>
      <c r="AZ2140" s="139">
        <f>IF(BA2140="",0,IFERROR(IF(VLOOKUP(BA2140,BA$44:BA2139,1,0)&gt;0,0,0),1))</f>
        <v>0</v>
      </c>
      <c r="BA2140" s="140" t="str">
        <f>IF(DATOS!BT2098=AW$45,DATOS!C2098,"")</f>
        <v/>
      </c>
    </row>
    <row r="2141" spans="51:53" x14ac:dyDescent="0.25">
      <c r="AY2141" s="139">
        <f t="shared" si="38"/>
        <v>0</v>
      </c>
      <c r="AZ2141" s="139">
        <f>IF(BA2141="",0,IFERROR(IF(VLOOKUP(BA2141,BA$44:BA2140,1,0)&gt;0,0,0),1))</f>
        <v>0</v>
      </c>
      <c r="BA2141" s="140" t="str">
        <f>IF(DATOS!BT2099=AW$45,DATOS!C2099,"")</f>
        <v/>
      </c>
    </row>
    <row r="2142" spans="51:53" x14ac:dyDescent="0.25">
      <c r="AY2142" s="139">
        <f t="shared" si="38"/>
        <v>0</v>
      </c>
      <c r="AZ2142" s="139">
        <f>IF(BA2142="",0,IFERROR(IF(VLOOKUP(BA2142,BA$44:BA2141,1,0)&gt;0,0,0),1))</f>
        <v>0</v>
      </c>
      <c r="BA2142" s="140" t="str">
        <f>IF(DATOS!BT2100=AW$45,DATOS!C2100,"")</f>
        <v/>
      </c>
    </row>
    <row r="2143" spans="51:53" x14ac:dyDescent="0.25">
      <c r="AY2143" s="139">
        <f t="shared" si="38"/>
        <v>0</v>
      </c>
      <c r="AZ2143" s="139">
        <f>IF(BA2143="",0,IFERROR(IF(VLOOKUP(BA2143,BA$44:BA2142,1,0)&gt;0,0,0),1))</f>
        <v>0</v>
      </c>
      <c r="BA2143" s="140" t="str">
        <f>IF(DATOS!BT2101=AW$45,DATOS!C2101,"")</f>
        <v/>
      </c>
    </row>
    <row r="2144" spans="51:53" x14ac:dyDescent="0.25">
      <c r="AY2144" s="139">
        <f t="shared" si="38"/>
        <v>0</v>
      </c>
      <c r="AZ2144" s="139">
        <f>IF(BA2144="",0,IFERROR(IF(VLOOKUP(BA2144,BA$44:BA2143,1,0)&gt;0,0,0),1))</f>
        <v>0</v>
      </c>
      <c r="BA2144" s="140" t="str">
        <f>IF(DATOS!BT2102=AW$45,DATOS!C2102,"")</f>
        <v/>
      </c>
    </row>
    <row r="2145" spans="51:53" x14ac:dyDescent="0.25">
      <c r="AY2145" s="139">
        <f t="shared" si="38"/>
        <v>0</v>
      </c>
      <c r="AZ2145" s="139">
        <f>IF(BA2145="",0,IFERROR(IF(VLOOKUP(BA2145,BA$44:BA2144,1,0)&gt;0,0,0),1))</f>
        <v>0</v>
      </c>
      <c r="BA2145" s="140" t="str">
        <f>IF(DATOS!BT2103=AW$45,DATOS!C2103,"")</f>
        <v/>
      </c>
    </row>
    <row r="2146" spans="51:53" x14ac:dyDescent="0.25">
      <c r="AY2146" s="139">
        <f t="shared" si="38"/>
        <v>0</v>
      </c>
      <c r="AZ2146" s="139">
        <f>IF(BA2146="",0,IFERROR(IF(VLOOKUP(BA2146,BA$44:BA2145,1,0)&gt;0,0,0),1))</f>
        <v>0</v>
      </c>
      <c r="BA2146" s="140" t="str">
        <f>IF(DATOS!BT2104=AW$45,DATOS!C2104,"")</f>
        <v/>
      </c>
    </row>
    <row r="2147" spans="51:53" x14ac:dyDescent="0.25">
      <c r="AY2147" s="139">
        <f t="shared" si="38"/>
        <v>0</v>
      </c>
      <c r="AZ2147" s="139">
        <f>IF(BA2147="",0,IFERROR(IF(VLOOKUP(BA2147,BA$44:BA2146,1,0)&gt;0,0,0),1))</f>
        <v>0</v>
      </c>
      <c r="BA2147" s="140" t="str">
        <f>IF(DATOS!BT2105=AW$45,DATOS!C2105,"")</f>
        <v/>
      </c>
    </row>
    <row r="2148" spans="51:53" x14ac:dyDescent="0.25">
      <c r="AY2148" s="139">
        <f t="shared" si="38"/>
        <v>0</v>
      </c>
      <c r="AZ2148" s="139">
        <f>IF(BA2148="",0,IFERROR(IF(VLOOKUP(BA2148,BA$44:BA2147,1,0)&gt;0,0,0),1))</f>
        <v>0</v>
      </c>
      <c r="BA2148" s="140" t="str">
        <f>IF(DATOS!BT2106=AW$45,DATOS!C2106,"")</f>
        <v/>
      </c>
    </row>
    <row r="2149" spans="51:53" x14ac:dyDescent="0.25">
      <c r="AY2149" s="139">
        <f t="shared" si="38"/>
        <v>0</v>
      </c>
      <c r="AZ2149" s="139">
        <f>IF(BA2149="",0,IFERROR(IF(VLOOKUP(BA2149,BA$44:BA2148,1,0)&gt;0,0,0),1))</f>
        <v>0</v>
      </c>
      <c r="BA2149" s="140" t="str">
        <f>IF(DATOS!BT2107=AW$45,DATOS!C2107,"")</f>
        <v/>
      </c>
    </row>
    <row r="2150" spans="51:53" x14ac:dyDescent="0.25">
      <c r="AY2150" s="139">
        <f t="shared" si="38"/>
        <v>0</v>
      </c>
      <c r="AZ2150" s="139">
        <f>IF(BA2150="",0,IFERROR(IF(VLOOKUP(BA2150,BA$44:BA2149,1,0)&gt;0,0,0),1))</f>
        <v>0</v>
      </c>
      <c r="BA2150" s="140" t="str">
        <f>IF(DATOS!BT2108=AW$45,DATOS!C2108,"")</f>
        <v/>
      </c>
    </row>
    <row r="2151" spans="51:53" x14ac:dyDescent="0.25">
      <c r="AY2151" s="139">
        <f t="shared" si="38"/>
        <v>0</v>
      </c>
      <c r="AZ2151" s="139">
        <f>IF(BA2151="",0,IFERROR(IF(VLOOKUP(BA2151,BA$44:BA2150,1,0)&gt;0,0,0),1))</f>
        <v>0</v>
      </c>
      <c r="BA2151" s="140" t="str">
        <f>IF(DATOS!BT2109=AW$45,DATOS!C2109,"")</f>
        <v/>
      </c>
    </row>
    <row r="2152" spans="51:53" x14ac:dyDescent="0.25">
      <c r="AY2152" s="139">
        <f t="shared" si="38"/>
        <v>0</v>
      </c>
      <c r="AZ2152" s="139">
        <f>IF(BA2152="",0,IFERROR(IF(VLOOKUP(BA2152,BA$44:BA2151,1,0)&gt;0,0,0),1))</f>
        <v>0</v>
      </c>
      <c r="BA2152" s="140" t="str">
        <f>IF(DATOS!BT2110=AW$45,DATOS!C2110,"")</f>
        <v/>
      </c>
    </row>
    <row r="2153" spans="51:53" x14ac:dyDescent="0.25">
      <c r="AY2153" s="139">
        <f t="shared" si="38"/>
        <v>0</v>
      </c>
      <c r="AZ2153" s="139">
        <f>IF(BA2153="",0,IFERROR(IF(VLOOKUP(BA2153,BA$44:BA2152,1,0)&gt;0,0,0),1))</f>
        <v>0</v>
      </c>
      <c r="BA2153" s="140" t="str">
        <f>IF(DATOS!BT2111=AW$45,DATOS!C2111,"")</f>
        <v/>
      </c>
    </row>
    <row r="2154" spans="51:53" x14ac:dyDescent="0.25">
      <c r="AY2154" s="139">
        <f t="shared" si="38"/>
        <v>0</v>
      </c>
      <c r="AZ2154" s="139">
        <f>IF(BA2154="",0,IFERROR(IF(VLOOKUP(BA2154,BA$44:BA2153,1,0)&gt;0,0,0),1))</f>
        <v>0</v>
      </c>
      <c r="BA2154" s="140" t="str">
        <f>IF(DATOS!BT2112=AW$45,DATOS!C2112,"")</f>
        <v/>
      </c>
    </row>
    <row r="2155" spans="51:53" x14ac:dyDescent="0.25">
      <c r="AY2155" s="139">
        <f t="shared" si="38"/>
        <v>0</v>
      </c>
      <c r="AZ2155" s="139">
        <f>IF(BA2155="",0,IFERROR(IF(VLOOKUP(BA2155,BA$44:BA2154,1,0)&gt;0,0,0),1))</f>
        <v>0</v>
      </c>
      <c r="BA2155" s="140" t="str">
        <f>IF(DATOS!BT2113=AW$45,DATOS!C2113,"")</f>
        <v/>
      </c>
    </row>
    <row r="2156" spans="51:53" x14ac:dyDescent="0.25">
      <c r="AY2156" s="139">
        <f t="shared" ref="AY2156:AY2219" si="39">AY2155+AZ2156</f>
        <v>0</v>
      </c>
      <c r="AZ2156" s="139">
        <f>IF(BA2156="",0,IFERROR(IF(VLOOKUP(BA2156,BA$44:BA2155,1,0)&gt;0,0,0),1))</f>
        <v>0</v>
      </c>
      <c r="BA2156" s="140" t="str">
        <f>IF(DATOS!BT2114=AW$45,DATOS!C2114,"")</f>
        <v/>
      </c>
    </row>
    <row r="2157" spans="51:53" x14ac:dyDescent="0.25">
      <c r="AY2157" s="139">
        <f t="shared" si="39"/>
        <v>0</v>
      </c>
      <c r="AZ2157" s="139">
        <f>IF(BA2157="",0,IFERROR(IF(VLOOKUP(BA2157,BA$44:BA2156,1,0)&gt;0,0,0),1))</f>
        <v>0</v>
      </c>
      <c r="BA2157" s="140" t="str">
        <f>IF(DATOS!BT2115=AW$45,DATOS!C2115,"")</f>
        <v/>
      </c>
    </row>
    <row r="2158" spans="51:53" x14ac:dyDescent="0.25">
      <c r="AY2158" s="139">
        <f t="shared" si="39"/>
        <v>0</v>
      </c>
      <c r="AZ2158" s="139">
        <f>IF(BA2158="",0,IFERROR(IF(VLOOKUP(BA2158,BA$44:BA2157,1,0)&gt;0,0,0),1))</f>
        <v>0</v>
      </c>
      <c r="BA2158" s="140" t="str">
        <f>IF(DATOS!BT2116=AW$45,DATOS!C2116,"")</f>
        <v/>
      </c>
    </row>
    <row r="2159" spans="51:53" x14ac:dyDescent="0.25">
      <c r="AY2159" s="139">
        <f t="shared" si="39"/>
        <v>0</v>
      </c>
      <c r="AZ2159" s="139">
        <f>IF(BA2159="",0,IFERROR(IF(VLOOKUP(BA2159,BA$44:BA2158,1,0)&gt;0,0,0),1))</f>
        <v>0</v>
      </c>
      <c r="BA2159" s="140" t="str">
        <f>IF(DATOS!BT2117=AW$45,DATOS!C2117,"")</f>
        <v/>
      </c>
    </row>
    <row r="2160" spans="51:53" x14ac:dyDescent="0.25">
      <c r="AY2160" s="139">
        <f t="shared" si="39"/>
        <v>0</v>
      </c>
      <c r="AZ2160" s="139">
        <f>IF(BA2160="",0,IFERROR(IF(VLOOKUP(BA2160,BA$44:BA2159,1,0)&gt;0,0,0),1))</f>
        <v>0</v>
      </c>
      <c r="BA2160" s="140" t="str">
        <f>IF(DATOS!BT2118=AW$45,DATOS!C2118,"")</f>
        <v/>
      </c>
    </row>
    <row r="2161" spans="51:53" x14ac:dyDescent="0.25">
      <c r="AY2161" s="139">
        <f t="shared" si="39"/>
        <v>0</v>
      </c>
      <c r="AZ2161" s="139">
        <f>IF(BA2161="",0,IFERROR(IF(VLOOKUP(BA2161,BA$44:BA2160,1,0)&gt;0,0,0),1))</f>
        <v>0</v>
      </c>
      <c r="BA2161" s="140" t="str">
        <f>IF(DATOS!BT2119=AW$45,DATOS!C2119,"")</f>
        <v/>
      </c>
    </row>
    <row r="2162" spans="51:53" x14ac:dyDescent="0.25">
      <c r="AY2162" s="139">
        <f t="shared" si="39"/>
        <v>0</v>
      </c>
      <c r="AZ2162" s="139">
        <f>IF(BA2162="",0,IFERROR(IF(VLOOKUP(BA2162,BA$44:BA2161,1,0)&gt;0,0,0),1))</f>
        <v>0</v>
      </c>
      <c r="BA2162" s="140" t="str">
        <f>IF(DATOS!BT2120=AW$45,DATOS!C2120,"")</f>
        <v/>
      </c>
    </row>
    <row r="2163" spans="51:53" x14ac:dyDescent="0.25">
      <c r="AY2163" s="139">
        <f t="shared" si="39"/>
        <v>0</v>
      </c>
      <c r="AZ2163" s="139">
        <f>IF(BA2163="",0,IFERROR(IF(VLOOKUP(BA2163,BA$44:BA2162,1,0)&gt;0,0,0),1))</f>
        <v>0</v>
      </c>
      <c r="BA2163" s="140" t="str">
        <f>IF(DATOS!BT2121=AW$45,DATOS!C2121,"")</f>
        <v/>
      </c>
    </row>
    <row r="2164" spans="51:53" x14ac:dyDescent="0.25">
      <c r="AY2164" s="139">
        <f t="shared" si="39"/>
        <v>0</v>
      </c>
      <c r="AZ2164" s="139">
        <f>IF(BA2164="",0,IFERROR(IF(VLOOKUP(BA2164,BA$44:BA2163,1,0)&gt;0,0,0),1))</f>
        <v>0</v>
      </c>
      <c r="BA2164" s="140" t="str">
        <f>IF(DATOS!BT2122=AW$45,DATOS!C2122,"")</f>
        <v/>
      </c>
    </row>
    <row r="2165" spans="51:53" x14ac:dyDescent="0.25">
      <c r="AY2165" s="139">
        <f t="shared" si="39"/>
        <v>0</v>
      </c>
      <c r="AZ2165" s="139">
        <f>IF(BA2165="",0,IFERROR(IF(VLOOKUP(BA2165,BA$44:BA2164,1,0)&gt;0,0,0),1))</f>
        <v>0</v>
      </c>
      <c r="BA2165" s="140" t="str">
        <f>IF(DATOS!BT2123=AW$45,DATOS!C2123,"")</f>
        <v/>
      </c>
    </row>
    <row r="2166" spans="51:53" x14ac:dyDescent="0.25">
      <c r="AY2166" s="139">
        <f t="shared" si="39"/>
        <v>0</v>
      </c>
      <c r="AZ2166" s="139">
        <f>IF(BA2166="",0,IFERROR(IF(VLOOKUP(BA2166,BA$44:BA2165,1,0)&gt;0,0,0),1))</f>
        <v>0</v>
      </c>
      <c r="BA2166" s="140" t="str">
        <f>IF(DATOS!BT2124=AW$45,DATOS!C2124,"")</f>
        <v/>
      </c>
    </row>
    <row r="2167" spans="51:53" x14ac:dyDescent="0.25">
      <c r="AY2167" s="139">
        <f t="shared" si="39"/>
        <v>0</v>
      </c>
      <c r="AZ2167" s="139">
        <f>IF(BA2167="",0,IFERROR(IF(VLOOKUP(BA2167,BA$44:BA2166,1,0)&gt;0,0,0),1))</f>
        <v>0</v>
      </c>
      <c r="BA2167" s="140" t="str">
        <f>IF(DATOS!BT2125=AW$45,DATOS!C2125,"")</f>
        <v/>
      </c>
    </row>
    <row r="2168" spans="51:53" x14ac:dyDescent="0.25">
      <c r="AY2168" s="139">
        <f t="shared" si="39"/>
        <v>0</v>
      </c>
      <c r="AZ2168" s="139">
        <f>IF(BA2168="",0,IFERROR(IF(VLOOKUP(BA2168,BA$44:BA2167,1,0)&gt;0,0,0),1))</f>
        <v>0</v>
      </c>
      <c r="BA2168" s="140" t="str">
        <f>IF(DATOS!BT2126=AW$45,DATOS!C2126,"")</f>
        <v/>
      </c>
    </row>
    <row r="2169" spans="51:53" x14ac:dyDescent="0.25">
      <c r="AY2169" s="139">
        <f t="shared" si="39"/>
        <v>0</v>
      </c>
      <c r="AZ2169" s="139">
        <f>IF(BA2169="",0,IFERROR(IF(VLOOKUP(BA2169,BA$44:BA2168,1,0)&gt;0,0,0),1))</f>
        <v>0</v>
      </c>
      <c r="BA2169" s="140" t="str">
        <f>IF(DATOS!BT2127=AW$45,DATOS!C2127,"")</f>
        <v/>
      </c>
    </row>
    <row r="2170" spans="51:53" x14ac:dyDescent="0.25">
      <c r="AY2170" s="139">
        <f t="shared" si="39"/>
        <v>0</v>
      </c>
      <c r="AZ2170" s="139">
        <f>IF(BA2170="",0,IFERROR(IF(VLOOKUP(BA2170,BA$44:BA2169,1,0)&gt;0,0,0),1))</f>
        <v>0</v>
      </c>
      <c r="BA2170" s="140" t="str">
        <f>IF(DATOS!BT2128=AW$45,DATOS!C2128,"")</f>
        <v/>
      </c>
    </row>
    <row r="2171" spans="51:53" x14ac:dyDescent="0.25">
      <c r="AY2171" s="139">
        <f t="shared" si="39"/>
        <v>0</v>
      </c>
      <c r="AZ2171" s="139">
        <f>IF(BA2171="",0,IFERROR(IF(VLOOKUP(BA2171,BA$44:BA2170,1,0)&gt;0,0,0),1))</f>
        <v>0</v>
      </c>
      <c r="BA2171" s="140" t="str">
        <f>IF(DATOS!BT2129=AW$45,DATOS!C2129,"")</f>
        <v/>
      </c>
    </row>
    <row r="2172" spans="51:53" x14ac:dyDescent="0.25">
      <c r="AY2172" s="139">
        <f t="shared" si="39"/>
        <v>0</v>
      </c>
      <c r="AZ2172" s="139">
        <f>IF(BA2172="",0,IFERROR(IF(VLOOKUP(BA2172,BA$44:BA2171,1,0)&gt;0,0,0),1))</f>
        <v>0</v>
      </c>
      <c r="BA2172" s="140" t="str">
        <f>IF(DATOS!BT2130=AW$45,DATOS!C2130,"")</f>
        <v/>
      </c>
    </row>
    <row r="2173" spans="51:53" x14ac:dyDescent="0.25">
      <c r="AY2173" s="139">
        <f t="shared" si="39"/>
        <v>0</v>
      </c>
      <c r="AZ2173" s="139">
        <f>IF(BA2173="",0,IFERROR(IF(VLOOKUP(BA2173,BA$44:BA2172,1,0)&gt;0,0,0),1))</f>
        <v>0</v>
      </c>
      <c r="BA2173" s="140" t="str">
        <f>IF(DATOS!BT2131=AW$45,DATOS!C2131,"")</f>
        <v/>
      </c>
    </row>
    <row r="2174" spans="51:53" x14ac:dyDescent="0.25">
      <c r="AY2174" s="139">
        <f t="shared" si="39"/>
        <v>0</v>
      </c>
      <c r="AZ2174" s="139">
        <f>IF(BA2174="",0,IFERROR(IF(VLOOKUP(BA2174,BA$44:BA2173,1,0)&gt;0,0,0),1))</f>
        <v>0</v>
      </c>
      <c r="BA2174" s="140" t="str">
        <f>IF(DATOS!BT2132=AW$45,DATOS!C2132,"")</f>
        <v/>
      </c>
    </row>
    <row r="2175" spans="51:53" x14ac:dyDescent="0.25">
      <c r="AY2175" s="139">
        <f t="shared" si="39"/>
        <v>0</v>
      </c>
      <c r="AZ2175" s="139">
        <f>IF(BA2175="",0,IFERROR(IF(VLOOKUP(BA2175,BA$44:BA2174,1,0)&gt;0,0,0),1))</f>
        <v>0</v>
      </c>
      <c r="BA2175" s="140" t="str">
        <f>IF(DATOS!BT2133=AW$45,DATOS!C2133,"")</f>
        <v/>
      </c>
    </row>
    <row r="2176" spans="51:53" x14ac:dyDescent="0.25">
      <c r="AY2176" s="139">
        <f t="shared" si="39"/>
        <v>0</v>
      </c>
      <c r="AZ2176" s="139">
        <f>IF(BA2176="",0,IFERROR(IF(VLOOKUP(BA2176,BA$44:BA2175,1,0)&gt;0,0,0),1))</f>
        <v>0</v>
      </c>
      <c r="BA2176" s="140" t="str">
        <f>IF(DATOS!BT2134=AW$45,DATOS!C2134,"")</f>
        <v/>
      </c>
    </row>
    <row r="2177" spans="51:53" x14ac:dyDescent="0.25">
      <c r="AY2177" s="139">
        <f t="shared" si="39"/>
        <v>0</v>
      </c>
      <c r="AZ2177" s="139">
        <f>IF(BA2177="",0,IFERROR(IF(VLOOKUP(BA2177,BA$44:BA2176,1,0)&gt;0,0,0),1))</f>
        <v>0</v>
      </c>
      <c r="BA2177" s="140" t="str">
        <f>IF(DATOS!BT2135=AW$45,DATOS!C2135,"")</f>
        <v/>
      </c>
    </row>
    <row r="2178" spans="51:53" x14ac:dyDescent="0.25">
      <c r="AY2178" s="139">
        <f t="shared" si="39"/>
        <v>0</v>
      </c>
      <c r="AZ2178" s="139">
        <f>IF(BA2178="",0,IFERROR(IF(VLOOKUP(BA2178,BA$44:BA2177,1,0)&gt;0,0,0),1))</f>
        <v>0</v>
      </c>
      <c r="BA2178" s="140" t="str">
        <f>IF(DATOS!BT2136=AW$45,DATOS!C2136,"")</f>
        <v/>
      </c>
    </row>
    <row r="2179" spans="51:53" x14ac:dyDescent="0.25">
      <c r="AY2179" s="139">
        <f t="shared" si="39"/>
        <v>0</v>
      </c>
      <c r="AZ2179" s="139">
        <f>IF(BA2179="",0,IFERROR(IF(VLOOKUP(BA2179,BA$44:BA2178,1,0)&gt;0,0,0),1))</f>
        <v>0</v>
      </c>
      <c r="BA2179" s="140" t="str">
        <f>IF(DATOS!BT2137=AW$45,DATOS!C2137,"")</f>
        <v/>
      </c>
    </row>
    <row r="2180" spans="51:53" x14ac:dyDescent="0.25">
      <c r="AY2180" s="139">
        <f t="shared" si="39"/>
        <v>0</v>
      </c>
      <c r="AZ2180" s="139">
        <f>IF(BA2180="",0,IFERROR(IF(VLOOKUP(BA2180,BA$44:BA2179,1,0)&gt;0,0,0),1))</f>
        <v>0</v>
      </c>
      <c r="BA2180" s="140" t="str">
        <f>IF(DATOS!BT2138=AW$45,DATOS!C2138,"")</f>
        <v/>
      </c>
    </row>
    <row r="2181" spans="51:53" x14ac:dyDescent="0.25">
      <c r="AY2181" s="139">
        <f t="shared" si="39"/>
        <v>0</v>
      </c>
      <c r="AZ2181" s="139">
        <f>IF(BA2181="",0,IFERROR(IF(VLOOKUP(BA2181,BA$44:BA2180,1,0)&gt;0,0,0),1))</f>
        <v>0</v>
      </c>
      <c r="BA2181" s="140" t="str">
        <f>IF(DATOS!BT2139=AW$45,DATOS!C2139,"")</f>
        <v/>
      </c>
    </row>
    <row r="2182" spans="51:53" x14ac:dyDescent="0.25">
      <c r="AY2182" s="139">
        <f t="shared" si="39"/>
        <v>0</v>
      </c>
      <c r="AZ2182" s="139">
        <f>IF(BA2182="",0,IFERROR(IF(VLOOKUP(BA2182,BA$44:BA2181,1,0)&gt;0,0,0),1))</f>
        <v>0</v>
      </c>
      <c r="BA2182" s="140" t="str">
        <f>IF(DATOS!BT2140=AW$45,DATOS!C2140,"")</f>
        <v/>
      </c>
    </row>
    <row r="2183" spans="51:53" x14ac:dyDescent="0.25">
      <c r="AY2183" s="139">
        <f t="shared" si="39"/>
        <v>0</v>
      </c>
      <c r="AZ2183" s="139">
        <f>IF(BA2183="",0,IFERROR(IF(VLOOKUP(BA2183,BA$44:BA2182,1,0)&gt;0,0,0),1))</f>
        <v>0</v>
      </c>
      <c r="BA2183" s="140" t="str">
        <f>IF(DATOS!BT2141=AW$45,DATOS!C2141,"")</f>
        <v/>
      </c>
    </row>
    <row r="2184" spans="51:53" x14ac:dyDescent="0.25">
      <c r="AY2184" s="139">
        <f t="shared" si="39"/>
        <v>0</v>
      </c>
      <c r="AZ2184" s="139">
        <f>IF(BA2184="",0,IFERROR(IF(VLOOKUP(BA2184,BA$44:BA2183,1,0)&gt;0,0,0),1))</f>
        <v>0</v>
      </c>
      <c r="BA2184" s="140" t="str">
        <f>IF(DATOS!BT2142=AW$45,DATOS!C2142,"")</f>
        <v/>
      </c>
    </row>
    <row r="2185" spans="51:53" x14ac:dyDescent="0.25">
      <c r="AY2185" s="139">
        <f t="shared" si="39"/>
        <v>0</v>
      </c>
      <c r="AZ2185" s="139">
        <f>IF(BA2185="",0,IFERROR(IF(VLOOKUP(BA2185,BA$44:BA2184,1,0)&gt;0,0,0),1))</f>
        <v>0</v>
      </c>
      <c r="BA2185" s="140" t="str">
        <f>IF(DATOS!BT2143=AW$45,DATOS!C2143,"")</f>
        <v/>
      </c>
    </row>
    <row r="2186" spans="51:53" x14ac:dyDescent="0.25">
      <c r="AY2186" s="139">
        <f t="shared" si="39"/>
        <v>0</v>
      </c>
      <c r="AZ2186" s="139">
        <f>IF(BA2186="",0,IFERROR(IF(VLOOKUP(BA2186,BA$44:BA2185,1,0)&gt;0,0,0),1))</f>
        <v>0</v>
      </c>
      <c r="BA2186" s="140" t="str">
        <f>IF(DATOS!BT2144=AW$45,DATOS!C2144,"")</f>
        <v/>
      </c>
    </row>
    <row r="2187" spans="51:53" x14ac:dyDescent="0.25">
      <c r="AY2187" s="139">
        <f t="shared" si="39"/>
        <v>0</v>
      </c>
      <c r="AZ2187" s="139">
        <f>IF(BA2187="",0,IFERROR(IF(VLOOKUP(BA2187,BA$44:BA2186,1,0)&gt;0,0,0),1))</f>
        <v>0</v>
      </c>
      <c r="BA2187" s="140" t="str">
        <f>IF(DATOS!BT2145=AW$45,DATOS!C2145,"")</f>
        <v/>
      </c>
    </row>
    <row r="2188" spans="51:53" x14ac:dyDescent="0.25">
      <c r="AY2188" s="139">
        <f t="shared" si="39"/>
        <v>0</v>
      </c>
      <c r="AZ2188" s="139">
        <f>IF(BA2188="",0,IFERROR(IF(VLOOKUP(BA2188,BA$44:BA2187,1,0)&gt;0,0,0),1))</f>
        <v>0</v>
      </c>
      <c r="BA2188" s="140" t="str">
        <f>IF(DATOS!BT2146=AW$45,DATOS!C2146,"")</f>
        <v/>
      </c>
    </row>
    <row r="2189" spans="51:53" x14ac:dyDescent="0.25">
      <c r="AY2189" s="139">
        <f t="shared" si="39"/>
        <v>0</v>
      </c>
      <c r="AZ2189" s="139">
        <f>IF(BA2189="",0,IFERROR(IF(VLOOKUP(BA2189,BA$44:BA2188,1,0)&gt;0,0,0),1))</f>
        <v>0</v>
      </c>
      <c r="BA2189" s="140" t="str">
        <f>IF(DATOS!BT2147=AW$45,DATOS!C2147,"")</f>
        <v/>
      </c>
    </row>
    <row r="2190" spans="51:53" x14ac:dyDescent="0.25">
      <c r="AY2190" s="139">
        <f t="shared" si="39"/>
        <v>0</v>
      </c>
      <c r="AZ2190" s="139">
        <f>IF(BA2190="",0,IFERROR(IF(VLOOKUP(BA2190,BA$44:BA2189,1,0)&gt;0,0,0),1))</f>
        <v>0</v>
      </c>
      <c r="BA2190" s="140" t="str">
        <f>IF(DATOS!BT2148=AW$45,DATOS!C2148,"")</f>
        <v/>
      </c>
    </row>
    <row r="2191" spans="51:53" x14ac:dyDescent="0.25">
      <c r="AY2191" s="139">
        <f t="shared" si="39"/>
        <v>0</v>
      </c>
      <c r="AZ2191" s="139">
        <f>IF(BA2191="",0,IFERROR(IF(VLOOKUP(BA2191,BA$44:BA2190,1,0)&gt;0,0,0),1))</f>
        <v>0</v>
      </c>
      <c r="BA2191" s="140" t="str">
        <f>IF(DATOS!BT2149=AW$45,DATOS!C2149,"")</f>
        <v/>
      </c>
    </row>
    <row r="2192" spans="51:53" x14ac:dyDescent="0.25">
      <c r="AY2192" s="139">
        <f t="shared" si="39"/>
        <v>0</v>
      </c>
      <c r="AZ2192" s="139">
        <f>IF(BA2192="",0,IFERROR(IF(VLOOKUP(BA2192,BA$44:BA2191,1,0)&gt;0,0,0),1))</f>
        <v>0</v>
      </c>
      <c r="BA2192" s="140" t="str">
        <f>IF(DATOS!BT2150=AW$45,DATOS!C2150,"")</f>
        <v/>
      </c>
    </row>
    <row r="2193" spans="51:53" x14ac:dyDescent="0.25">
      <c r="AY2193" s="139">
        <f t="shared" si="39"/>
        <v>0</v>
      </c>
      <c r="AZ2193" s="139">
        <f>IF(BA2193="",0,IFERROR(IF(VLOOKUP(BA2193,BA$44:BA2192,1,0)&gt;0,0,0),1))</f>
        <v>0</v>
      </c>
      <c r="BA2193" s="140" t="str">
        <f>IF(DATOS!BT2151=AW$45,DATOS!C2151,"")</f>
        <v/>
      </c>
    </row>
    <row r="2194" spans="51:53" x14ac:dyDescent="0.25">
      <c r="AY2194" s="139">
        <f t="shared" si="39"/>
        <v>0</v>
      </c>
      <c r="AZ2194" s="139">
        <f>IF(BA2194="",0,IFERROR(IF(VLOOKUP(BA2194,BA$44:BA2193,1,0)&gt;0,0,0),1))</f>
        <v>0</v>
      </c>
      <c r="BA2194" s="140" t="str">
        <f>IF(DATOS!BT2152=AW$45,DATOS!C2152,"")</f>
        <v/>
      </c>
    </row>
    <row r="2195" spans="51:53" x14ac:dyDescent="0.25">
      <c r="AY2195" s="139">
        <f t="shared" si="39"/>
        <v>0</v>
      </c>
      <c r="AZ2195" s="139">
        <f>IF(BA2195="",0,IFERROR(IF(VLOOKUP(BA2195,BA$44:BA2194,1,0)&gt;0,0,0),1))</f>
        <v>0</v>
      </c>
      <c r="BA2195" s="140" t="str">
        <f>IF(DATOS!BT2153=AW$45,DATOS!C2153,"")</f>
        <v/>
      </c>
    </row>
    <row r="2196" spans="51:53" x14ac:dyDescent="0.25">
      <c r="AY2196" s="139">
        <f t="shared" si="39"/>
        <v>0</v>
      </c>
      <c r="AZ2196" s="139">
        <f>IF(BA2196="",0,IFERROR(IF(VLOOKUP(BA2196,BA$44:BA2195,1,0)&gt;0,0,0),1))</f>
        <v>0</v>
      </c>
      <c r="BA2196" s="140" t="str">
        <f>IF(DATOS!BT2154=AW$45,DATOS!C2154,"")</f>
        <v/>
      </c>
    </row>
    <row r="2197" spans="51:53" x14ac:dyDescent="0.25">
      <c r="AY2197" s="139">
        <f t="shared" si="39"/>
        <v>0</v>
      </c>
      <c r="AZ2197" s="139">
        <f>IF(BA2197="",0,IFERROR(IF(VLOOKUP(BA2197,BA$44:BA2196,1,0)&gt;0,0,0),1))</f>
        <v>0</v>
      </c>
      <c r="BA2197" s="140" t="str">
        <f>IF(DATOS!BT2155=AW$45,DATOS!C2155,"")</f>
        <v/>
      </c>
    </row>
    <row r="2198" spans="51:53" x14ac:dyDescent="0.25">
      <c r="AY2198" s="139">
        <f t="shared" si="39"/>
        <v>0</v>
      </c>
      <c r="AZ2198" s="139">
        <f>IF(BA2198="",0,IFERROR(IF(VLOOKUP(BA2198,BA$44:BA2197,1,0)&gt;0,0,0),1))</f>
        <v>0</v>
      </c>
      <c r="BA2198" s="140" t="str">
        <f>IF(DATOS!BT2156=AW$45,DATOS!C2156,"")</f>
        <v/>
      </c>
    </row>
    <row r="2199" spans="51:53" x14ac:dyDescent="0.25">
      <c r="AY2199" s="139">
        <f t="shared" si="39"/>
        <v>0</v>
      </c>
      <c r="AZ2199" s="139">
        <f>IF(BA2199="",0,IFERROR(IF(VLOOKUP(BA2199,BA$44:BA2198,1,0)&gt;0,0,0),1))</f>
        <v>0</v>
      </c>
      <c r="BA2199" s="140" t="str">
        <f>IF(DATOS!BT2157=AW$45,DATOS!C2157,"")</f>
        <v/>
      </c>
    </row>
    <row r="2200" spans="51:53" x14ac:dyDescent="0.25">
      <c r="AY2200" s="139">
        <f t="shared" si="39"/>
        <v>0</v>
      </c>
      <c r="AZ2200" s="139">
        <f>IF(BA2200="",0,IFERROR(IF(VLOOKUP(BA2200,BA$44:BA2199,1,0)&gt;0,0,0),1))</f>
        <v>0</v>
      </c>
      <c r="BA2200" s="140" t="str">
        <f>IF(DATOS!BT2158=AW$45,DATOS!C2158,"")</f>
        <v/>
      </c>
    </row>
    <row r="2201" spans="51:53" x14ac:dyDescent="0.25">
      <c r="AY2201" s="139">
        <f t="shared" si="39"/>
        <v>0</v>
      </c>
      <c r="AZ2201" s="139">
        <f>IF(BA2201="",0,IFERROR(IF(VLOOKUP(BA2201,BA$44:BA2200,1,0)&gt;0,0,0),1))</f>
        <v>0</v>
      </c>
      <c r="BA2201" s="140" t="str">
        <f>IF(DATOS!BT2159=AW$45,DATOS!C2159,"")</f>
        <v/>
      </c>
    </row>
    <row r="2202" spans="51:53" x14ac:dyDescent="0.25">
      <c r="AY2202" s="139">
        <f t="shared" si="39"/>
        <v>0</v>
      </c>
      <c r="AZ2202" s="139">
        <f>IF(BA2202="",0,IFERROR(IF(VLOOKUP(BA2202,BA$44:BA2201,1,0)&gt;0,0,0),1))</f>
        <v>0</v>
      </c>
      <c r="BA2202" s="140" t="str">
        <f>IF(DATOS!BT2160=AW$45,DATOS!C2160,"")</f>
        <v/>
      </c>
    </row>
    <row r="2203" spans="51:53" x14ac:dyDescent="0.25">
      <c r="AY2203" s="139">
        <f t="shared" si="39"/>
        <v>0</v>
      </c>
      <c r="AZ2203" s="139">
        <f>IF(BA2203="",0,IFERROR(IF(VLOOKUP(BA2203,BA$44:BA2202,1,0)&gt;0,0,0),1))</f>
        <v>0</v>
      </c>
      <c r="BA2203" s="140" t="str">
        <f>IF(DATOS!BT2161=AW$45,DATOS!C2161,"")</f>
        <v/>
      </c>
    </row>
    <row r="2204" spans="51:53" x14ac:dyDescent="0.25">
      <c r="AY2204" s="139">
        <f t="shared" si="39"/>
        <v>0</v>
      </c>
      <c r="AZ2204" s="139">
        <f>IF(BA2204="",0,IFERROR(IF(VLOOKUP(BA2204,BA$44:BA2203,1,0)&gt;0,0,0),1))</f>
        <v>0</v>
      </c>
      <c r="BA2204" s="140" t="str">
        <f>IF(DATOS!BT2162=AW$45,DATOS!C2162,"")</f>
        <v/>
      </c>
    </row>
    <row r="2205" spans="51:53" x14ac:dyDescent="0.25">
      <c r="AY2205" s="139">
        <f t="shared" si="39"/>
        <v>0</v>
      </c>
      <c r="AZ2205" s="139">
        <f>IF(BA2205="",0,IFERROR(IF(VLOOKUP(BA2205,BA$44:BA2204,1,0)&gt;0,0,0),1))</f>
        <v>0</v>
      </c>
      <c r="BA2205" s="140" t="str">
        <f>IF(DATOS!BT2163=AW$45,DATOS!C2163,"")</f>
        <v/>
      </c>
    </row>
    <row r="2206" spans="51:53" x14ac:dyDescent="0.25">
      <c r="AY2206" s="139">
        <f t="shared" si="39"/>
        <v>0</v>
      </c>
      <c r="AZ2206" s="139">
        <f>IF(BA2206="",0,IFERROR(IF(VLOOKUP(BA2206,BA$44:BA2205,1,0)&gt;0,0,0),1))</f>
        <v>0</v>
      </c>
      <c r="BA2206" s="140" t="str">
        <f>IF(DATOS!BT2164=AW$45,DATOS!C2164,"")</f>
        <v/>
      </c>
    </row>
    <row r="2207" spans="51:53" x14ac:dyDescent="0.25">
      <c r="AY2207" s="139">
        <f t="shared" si="39"/>
        <v>0</v>
      </c>
      <c r="AZ2207" s="139">
        <f>IF(BA2207="",0,IFERROR(IF(VLOOKUP(BA2207,BA$44:BA2206,1,0)&gt;0,0,0),1))</f>
        <v>0</v>
      </c>
      <c r="BA2207" s="140" t="str">
        <f>IF(DATOS!BT2165=AW$45,DATOS!C2165,"")</f>
        <v/>
      </c>
    </row>
    <row r="2208" spans="51:53" x14ac:dyDescent="0.25">
      <c r="AY2208" s="139">
        <f t="shared" si="39"/>
        <v>0</v>
      </c>
      <c r="AZ2208" s="139">
        <f>IF(BA2208="",0,IFERROR(IF(VLOOKUP(BA2208,BA$44:BA2207,1,0)&gt;0,0,0),1))</f>
        <v>0</v>
      </c>
      <c r="BA2208" s="140" t="str">
        <f>IF(DATOS!BT2166=AW$45,DATOS!C2166,"")</f>
        <v/>
      </c>
    </row>
    <row r="2209" spans="51:53" x14ac:dyDescent="0.25">
      <c r="AY2209" s="139">
        <f t="shared" si="39"/>
        <v>0</v>
      </c>
      <c r="AZ2209" s="139">
        <f>IF(BA2209="",0,IFERROR(IF(VLOOKUP(BA2209,BA$44:BA2208,1,0)&gt;0,0,0),1))</f>
        <v>0</v>
      </c>
      <c r="BA2209" s="140" t="str">
        <f>IF(DATOS!BT2167=AW$45,DATOS!C2167,"")</f>
        <v/>
      </c>
    </row>
    <row r="2210" spans="51:53" x14ac:dyDescent="0.25">
      <c r="AY2210" s="139">
        <f t="shared" si="39"/>
        <v>0</v>
      </c>
      <c r="AZ2210" s="139">
        <f>IF(BA2210="",0,IFERROR(IF(VLOOKUP(BA2210,BA$44:BA2209,1,0)&gt;0,0,0),1))</f>
        <v>0</v>
      </c>
      <c r="BA2210" s="140" t="str">
        <f>IF(DATOS!BT2168=AW$45,DATOS!C2168,"")</f>
        <v/>
      </c>
    </row>
    <row r="2211" spans="51:53" x14ac:dyDescent="0.25">
      <c r="AY2211" s="139">
        <f t="shared" si="39"/>
        <v>0</v>
      </c>
      <c r="AZ2211" s="139">
        <f>IF(BA2211="",0,IFERROR(IF(VLOOKUP(BA2211,BA$44:BA2210,1,0)&gt;0,0,0),1))</f>
        <v>0</v>
      </c>
      <c r="BA2211" s="140" t="str">
        <f>IF(DATOS!BT2169=AW$45,DATOS!C2169,"")</f>
        <v/>
      </c>
    </row>
    <row r="2212" spans="51:53" x14ac:dyDescent="0.25">
      <c r="AY2212" s="139">
        <f t="shared" si="39"/>
        <v>0</v>
      </c>
      <c r="AZ2212" s="139">
        <f>IF(BA2212="",0,IFERROR(IF(VLOOKUP(BA2212,BA$44:BA2211,1,0)&gt;0,0,0),1))</f>
        <v>0</v>
      </c>
      <c r="BA2212" s="140" t="str">
        <f>IF(DATOS!BT2170=AW$45,DATOS!C2170,"")</f>
        <v/>
      </c>
    </row>
    <row r="2213" spans="51:53" x14ac:dyDescent="0.25">
      <c r="AY2213" s="139">
        <f t="shared" si="39"/>
        <v>0</v>
      </c>
      <c r="AZ2213" s="139">
        <f>IF(BA2213="",0,IFERROR(IF(VLOOKUP(BA2213,BA$44:BA2212,1,0)&gt;0,0,0),1))</f>
        <v>0</v>
      </c>
      <c r="BA2213" s="140" t="str">
        <f>IF(DATOS!BT2171=AW$45,DATOS!C2171,"")</f>
        <v/>
      </c>
    </row>
    <row r="2214" spans="51:53" x14ac:dyDescent="0.25">
      <c r="AY2214" s="139">
        <f t="shared" si="39"/>
        <v>0</v>
      </c>
      <c r="AZ2214" s="139">
        <f>IF(BA2214="",0,IFERROR(IF(VLOOKUP(BA2214,BA$44:BA2213,1,0)&gt;0,0,0),1))</f>
        <v>0</v>
      </c>
      <c r="BA2214" s="140" t="str">
        <f>IF(DATOS!BT2172=AW$45,DATOS!C2172,"")</f>
        <v/>
      </c>
    </row>
    <row r="2215" spans="51:53" x14ac:dyDescent="0.25">
      <c r="AY2215" s="139">
        <f t="shared" si="39"/>
        <v>0</v>
      </c>
      <c r="AZ2215" s="139">
        <f>IF(BA2215="",0,IFERROR(IF(VLOOKUP(BA2215,BA$44:BA2214,1,0)&gt;0,0,0),1))</f>
        <v>0</v>
      </c>
      <c r="BA2215" s="140" t="str">
        <f>IF(DATOS!BT2173=AW$45,DATOS!C2173,"")</f>
        <v/>
      </c>
    </row>
    <row r="2216" spans="51:53" x14ac:dyDescent="0.25">
      <c r="AY2216" s="139">
        <f t="shared" si="39"/>
        <v>0</v>
      </c>
      <c r="AZ2216" s="139">
        <f>IF(BA2216="",0,IFERROR(IF(VLOOKUP(BA2216,BA$44:BA2215,1,0)&gt;0,0,0),1))</f>
        <v>0</v>
      </c>
      <c r="BA2216" s="140" t="str">
        <f>IF(DATOS!BT2174=AW$45,DATOS!C2174,"")</f>
        <v/>
      </c>
    </row>
    <row r="2217" spans="51:53" x14ac:dyDescent="0.25">
      <c r="AY2217" s="139">
        <f t="shared" si="39"/>
        <v>0</v>
      </c>
      <c r="AZ2217" s="139">
        <f>IF(BA2217="",0,IFERROR(IF(VLOOKUP(BA2217,BA$44:BA2216,1,0)&gt;0,0,0),1))</f>
        <v>0</v>
      </c>
      <c r="BA2217" s="140" t="str">
        <f>IF(DATOS!BT2175=AW$45,DATOS!C2175,"")</f>
        <v/>
      </c>
    </row>
    <row r="2218" spans="51:53" x14ac:dyDescent="0.25">
      <c r="AY2218" s="139">
        <f t="shared" si="39"/>
        <v>0</v>
      </c>
      <c r="AZ2218" s="139">
        <f>IF(BA2218="",0,IFERROR(IF(VLOOKUP(BA2218,BA$44:BA2217,1,0)&gt;0,0,0),1))</f>
        <v>0</v>
      </c>
      <c r="BA2218" s="140" t="str">
        <f>IF(DATOS!BT2176=AW$45,DATOS!C2176,"")</f>
        <v/>
      </c>
    </row>
    <row r="2219" spans="51:53" x14ac:dyDescent="0.25">
      <c r="AY2219" s="139">
        <f t="shared" si="39"/>
        <v>0</v>
      </c>
      <c r="AZ2219" s="139">
        <f>IF(BA2219="",0,IFERROR(IF(VLOOKUP(BA2219,BA$44:BA2218,1,0)&gt;0,0,0),1))</f>
        <v>0</v>
      </c>
      <c r="BA2219" s="140" t="str">
        <f>IF(DATOS!BT2177=AW$45,DATOS!C2177,"")</f>
        <v/>
      </c>
    </row>
    <row r="2220" spans="51:53" x14ac:dyDescent="0.25">
      <c r="AY2220" s="139">
        <f t="shared" ref="AY2220:AY2283" si="40">AY2219+AZ2220</f>
        <v>0</v>
      </c>
      <c r="AZ2220" s="139">
        <f>IF(BA2220="",0,IFERROR(IF(VLOOKUP(BA2220,BA$44:BA2219,1,0)&gt;0,0,0),1))</f>
        <v>0</v>
      </c>
      <c r="BA2220" s="140" t="str">
        <f>IF(DATOS!BT2178=AW$45,DATOS!C2178,"")</f>
        <v/>
      </c>
    </row>
    <row r="2221" spans="51:53" x14ac:dyDescent="0.25">
      <c r="AY2221" s="139">
        <f t="shared" si="40"/>
        <v>0</v>
      </c>
      <c r="AZ2221" s="139">
        <f>IF(BA2221="",0,IFERROR(IF(VLOOKUP(BA2221,BA$44:BA2220,1,0)&gt;0,0,0),1))</f>
        <v>0</v>
      </c>
      <c r="BA2221" s="140" t="str">
        <f>IF(DATOS!BT2179=AW$45,DATOS!C2179,"")</f>
        <v/>
      </c>
    </row>
    <row r="2222" spans="51:53" x14ac:dyDescent="0.25">
      <c r="AY2222" s="139">
        <f t="shared" si="40"/>
        <v>0</v>
      </c>
      <c r="AZ2222" s="139">
        <f>IF(BA2222="",0,IFERROR(IF(VLOOKUP(BA2222,BA$44:BA2221,1,0)&gt;0,0,0),1))</f>
        <v>0</v>
      </c>
      <c r="BA2222" s="140" t="str">
        <f>IF(DATOS!BT2180=AW$45,DATOS!C2180,"")</f>
        <v/>
      </c>
    </row>
    <row r="2223" spans="51:53" x14ac:dyDescent="0.25">
      <c r="AY2223" s="139">
        <f t="shared" si="40"/>
        <v>0</v>
      </c>
      <c r="AZ2223" s="139">
        <f>IF(BA2223="",0,IFERROR(IF(VLOOKUP(BA2223,BA$44:BA2222,1,0)&gt;0,0,0),1))</f>
        <v>0</v>
      </c>
      <c r="BA2223" s="140" t="str">
        <f>IF(DATOS!BT2181=AW$45,DATOS!C2181,"")</f>
        <v/>
      </c>
    </row>
    <row r="2224" spans="51:53" x14ac:dyDescent="0.25">
      <c r="AY2224" s="139">
        <f t="shared" si="40"/>
        <v>0</v>
      </c>
      <c r="AZ2224" s="139">
        <f>IF(BA2224="",0,IFERROR(IF(VLOOKUP(BA2224,BA$44:BA2223,1,0)&gt;0,0,0),1))</f>
        <v>0</v>
      </c>
      <c r="BA2224" s="140" t="str">
        <f>IF(DATOS!BT2182=AW$45,DATOS!C2182,"")</f>
        <v/>
      </c>
    </row>
    <row r="2225" spans="51:53" x14ac:dyDescent="0.25">
      <c r="AY2225" s="139">
        <f t="shared" si="40"/>
        <v>0</v>
      </c>
      <c r="AZ2225" s="139">
        <f>IF(BA2225="",0,IFERROR(IF(VLOOKUP(BA2225,BA$44:BA2224,1,0)&gt;0,0,0),1))</f>
        <v>0</v>
      </c>
      <c r="BA2225" s="140" t="str">
        <f>IF(DATOS!BT2183=AW$45,DATOS!C2183,"")</f>
        <v/>
      </c>
    </row>
    <row r="2226" spans="51:53" x14ac:dyDescent="0.25">
      <c r="AY2226" s="139">
        <f t="shared" si="40"/>
        <v>0</v>
      </c>
      <c r="AZ2226" s="139">
        <f>IF(BA2226="",0,IFERROR(IF(VLOOKUP(BA2226,BA$44:BA2225,1,0)&gt;0,0,0),1))</f>
        <v>0</v>
      </c>
      <c r="BA2226" s="140" t="str">
        <f>IF(DATOS!BT2184=AW$45,DATOS!C2184,"")</f>
        <v/>
      </c>
    </row>
    <row r="2227" spans="51:53" x14ac:dyDescent="0.25">
      <c r="AY2227" s="139">
        <f t="shared" si="40"/>
        <v>0</v>
      </c>
      <c r="AZ2227" s="139">
        <f>IF(BA2227="",0,IFERROR(IF(VLOOKUP(BA2227,BA$44:BA2226,1,0)&gt;0,0,0),1))</f>
        <v>0</v>
      </c>
      <c r="BA2227" s="140" t="str">
        <f>IF(DATOS!BT2185=AW$45,DATOS!C2185,"")</f>
        <v/>
      </c>
    </row>
    <row r="2228" spans="51:53" x14ac:dyDescent="0.25">
      <c r="AY2228" s="139">
        <f t="shared" si="40"/>
        <v>0</v>
      </c>
      <c r="AZ2228" s="139">
        <f>IF(BA2228="",0,IFERROR(IF(VLOOKUP(BA2228,BA$44:BA2227,1,0)&gt;0,0,0),1))</f>
        <v>0</v>
      </c>
      <c r="BA2228" s="140" t="str">
        <f>IF(DATOS!BT2186=AW$45,DATOS!C2186,"")</f>
        <v/>
      </c>
    </row>
    <row r="2229" spans="51:53" x14ac:dyDescent="0.25">
      <c r="AY2229" s="139">
        <f t="shared" si="40"/>
        <v>0</v>
      </c>
      <c r="AZ2229" s="139">
        <f>IF(BA2229="",0,IFERROR(IF(VLOOKUP(BA2229,BA$44:BA2228,1,0)&gt;0,0,0),1))</f>
        <v>0</v>
      </c>
      <c r="BA2229" s="140" t="str">
        <f>IF(DATOS!BT2187=AW$45,DATOS!C2187,"")</f>
        <v/>
      </c>
    </row>
    <row r="2230" spans="51:53" x14ac:dyDescent="0.25">
      <c r="AY2230" s="139">
        <f t="shared" si="40"/>
        <v>0</v>
      </c>
      <c r="AZ2230" s="139">
        <f>IF(BA2230="",0,IFERROR(IF(VLOOKUP(BA2230,BA$44:BA2229,1,0)&gt;0,0,0),1))</f>
        <v>0</v>
      </c>
      <c r="BA2230" s="140" t="str">
        <f>IF(DATOS!BT2188=AW$45,DATOS!C2188,"")</f>
        <v/>
      </c>
    </row>
    <row r="2231" spans="51:53" x14ac:dyDescent="0.25">
      <c r="AY2231" s="139">
        <f t="shared" si="40"/>
        <v>0</v>
      </c>
      <c r="AZ2231" s="139">
        <f>IF(BA2231="",0,IFERROR(IF(VLOOKUP(BA2231,BA$44:BA2230,1,0)&gt;0,0,0),1))</f>
        <v>0</v>
      </c>
      <c r="BA2231" s="140" t="str">
        <f>IF(DATOS!BT2189=AW$45,DATOS!C2189,"")</f>
        <v/>
      </c>
    </row>
    <row r="2232" spans="51:53" x14ac:dyDescent="0.25">
      <c r="AY2232" s="139">
        <f t="shared" si="40"/>
        <v>0</v>
      </c>
      <c r="AZ2232" s="139">
        <f>IF(BA2232="",0,IFERROR(IF(VLOOKUP(BA2232,BA$44:BA2231,1,0)&gt;0,0,0),1))</f>
        <v>0</v>
      </c>
      <c r="BA2232" s="140" t="str">
        <f>IF(DATOS!BT2190=AW$45,DATOS!C2190,"")</f>
        <v/>
      </c>
    </row>
    <row r="2233" spans="51:53" x14ac:dyDescent="0.25">
      <c r="AY2233" s="139">
        <f t="shared" si="40"/>
        <v>0</v>
      </c>
      <c r="AZ2233" s="139">
        <f>IF(BA2233="",0,IFERROR(IF(VLOOKUP(BA2233,BA$44:BA2232,1,0)&gt;0,0,0),1))</f>
        <v>0</v>
      </c>
      <c r="BA2233" s="140" t="str">
        <f>IF(DATOS!BT2191=AW$45,DATOS!C2191,"")</f>
        <v/>
      </c>
    </row>
    <row r="2234" spans="51:53" x14ac:dyDescent="0.25">
      <c r="AY2234" s="139">
        <f t="shared" si="40"/>
        <v>0</v>
      </c>
      <c r="AZ2234" s="139">
        <f>IF(BA2234="",0,IFERROR(IF(VLOOKUP(BA2234,BA$44:BA2233,1,0)&gt;0,0,0),1))</f>
        <v>0</v>
      </c>
      <c r="BA2234" s="140" t="str">
        <f>IF(DATOS!BT2192=AW$45,DATOS!C2192,"")</f>
        <v/>
      </c>
    </row>
    <row r="2235" spans="51:53" x14ac:dyDescent="0.25">
      <c r="AY2235" s="139">
        <f t="shared" si="40"/>
        <v>0</v>
      </c>
      <c r="AZ2235" s="139">
        <f>IF(BA2235="",0,IFERROR(IF(VLOOKUP(BA2235,BA$44:BA2234,1,0)&gt;0,0,0),1))</f>
        <v>0</v>
      </c>
      <c r="BA2235" s="140" t="str">
        <f>IF(DATOS!BT2193=AW$45,DATOS!C2193,"")</f>
        <v/>
      </c>
    </row>
    <row r="2236" spans="51:53" x14ac:dyDescent="0.25">
      <c r="AY2236" s="139">
        <f t="shared" si="40"/>
        <v>0</v>
      </c>
      <c r="AZ2236" s="139">
        <f>IF(BA2236="",0,IFERROR(IF(VLOOKUP(BA2236,BA$44:BA2235,1,0)&gt;0,0,0),1))</f>
        <v>0</v>
      </c>
      <c r="BA2236" s="140" t="str">
        <f>IF(DATOS!BT2194=AW$45,DATOS!C2194,"")</f>
        <v/>
      </c>
    </row>
    <row r="2237" spans="51:53" x14ac:dyDescent="0.25">
      <c r="AY2237" s="139">
        <f t="shared" si="40"/>
        <v>0</v>
      </c>
      <c r="AZ2237" s="139">
        <f>IF(BA2237="",0,IFERROR(IF(VLOOKUP(BA2237,BA$44:BA2236,1,0)&gt;0,0,0),1))</f>
        <v>0</v>
      </c>
      <c r="BA2237" s="140" t="str">
        <f>IF(DATOS!BT2195=AW$45,DATOS!C2195,"")</f>
        <v/>
      </c>
    </row>
    <row r="2238" spans="51:53" x14ac:dyDescent="0.25">
      <c r="AY2238" s="139">
        <f t="shared" si="40"/>
        <v>0</v>
      </c>
      <c r="AZ2238" s="139">
        <f>IF(BA2238="",0,IFERROR(IF(VLOOKUP(BA2238,BA$44:BA2237,1,0)&gt;0,0,0),1))</f>
        <v>0</v>
      </c>
      <c r="BA2238" s="140" t="str">
        <f>IF(DATOS!BT2196=AW$45,DATOS!C2196,"")</f>
        <v/>
      </c>
    </row>
    <row r="2239" spans="51:53" x14ac:dyDescent="0.25">
      <c r="AY2239" s="139">
        <f t="shared" si="40"/>
        <v>0</v>
      </c>
      <c r="AZ2239" s="139">
        <f>IF(BA2239="",0,IFERROR(IF(VLOOKUP(BA2239,BA$44:BA2238,1,0)&gt;0,0,0),1))</f>
        <v>0</v>
      </c>
      <c r="BA2239" s="140" t="str">
        <f>IF(DATOS!BT2197=AW$45,DATOS!C2197,"")</f>
        <v/>
      </c>
    </row>
    <row r="2240" spans="51:53" x14ac:dyDescent="0.25">
      <c r="AY2240" s="139">
        <f t="shared" si="40"/>
        <v>0</v>
      </c>
      <c r="AZ2240" s="139">
        <f>IF(BA2240="",0,IFERROR(IF(VLOOKUP(BA2240,BA$44:BA2239,1,0)&gt;0,0,0),1))</f>
        <v>0</v>
      </c>
      <c r="BA2240" s="140" t="str">
        <f>IF(DATOS!BT2198=AW$45,DATOS!C2198,"")</f>
        <v/>
      </c>
    </row>
    <row r="2241" spans="51:53" x14ac:dyDescent="0.25">
      <c r="AY2241" s="139">
        <f t="shared" si="40"/>
        <v>0</v>
      </c>
      <c r="AZ2241" s="139">
        <f>IF(BA2241="",0,IFERROR(IF(VLOOKUP(BA2241,BA$44:BA2240,1,0)&gt;0,0,0),1))</f>
        <v>0</v>
      </c>
      <c r="BA2241" s="140" t="str">
        <f>IF(DATOS!BT2199=AW$45,DATOS!C2199,"")</f>
        <v/>
      </c>
    </row>
    <row r="2242" spans="51:53" x14ac:dyDescent="0.25">
      <c r="AY2242" s="139">
        <f t="shared" si="40"/>
        <v>0</v>
      </c>
      <c r="AZ2242" s="139">
        <f>IF(BA2242="",0,IFERROR(IF(VLOOKUP(BA2242,BA$44:BA2241,1,0)&gt;0,0,0),1))</f>
        <v>0</v>
      </c>
      <c r="BA2242" s="140" t="str">
        <f>IF(DATOS!BT2200=AW$45,DATOS!C2200,"")</f>
        <v/>
      </c>
    </row>
    <row r="2243" spans="51:53" x14ac:dyDescent="0.25">
      <c r="AY2243" s="139">
        <f t="shared" si="40"/>
        <v>0</v>
      </c>
      <c r="AZ2243" s="139">
        <f>IF(BA2243="",0,IFERROR(IF(VLOOKUP(BA2243,BA$44:BA2242,1,0)&gt;0,0,0),1))</f>
        <v>0</v>
      </c>
      <c r="BA2243" s="140" t="str">
        <f>IF(DATOS!BT2201=AW$45,DATOS!C2201,"")</f>
        <v/>
      </c>
    </row>
    <row r="2244" spans="51:53" x14ac:dyDescent="0.25">
      <c r="AY2244" s="139">
        <f t="shared" si="40"/>
        <v>0</v>
      </c>
      <c r="AZ2244" s="139">
        <f>IF(BA2244="",0,IFERROR(IF(VLOOKUP(BA2244,BA$44:BA2243,1,0)&gt;0,0,0),1))</f>
        <v>0</v>
      </c>
      <c r="BA2244" s="140" t="str">
        <f>IF(DATOS!BT2202=AW$45,DATOS!C2202,"")</f>
        <v/>
      </c>
    </row>
    <row r="2245" spans="51:53" x14ac:dyDescent="0.25">
      <c r="AY2245" s="139">
        <f t="shared" si="40"/>
        <v>0</v>
      </c>
      <c r="AZ2245" s="139">
        <f>IF(BA2245="",0,IFERROR(IF(VLOOKUP(BA2245,BA$44:BA2244,1,0)&gt;0,0,0),1))</f>
        <v>0</v>
      </c>
      <c r="BA2245" s="140" t="str">
        <f>IF(DATOS!BT2203=AW$45,DATOS!C2203,"")</f>
        <v/>
      </c>
    </row>
    <row r="2246" spans="51:53" x14ac:dyDescent="0.25">
      <c r="AY2246" s="139">
        <f t="shared" si="40"/>
        <v>0</v>
      </c>
      <c r="AZ2246" s="139">
        <f>IF(BA2246="",0,IFERROR(IF(VLOOKUP(BA2246,BA$44:BA2245,1,0)&gt;0,0,0),1))</f>
        <v>0</v>
      </c>
      <c r="BA2246" s="140" t="str">
        <f>IF(DATOS!BT2204=AW$45,DATOS!C2204,"")</f>
        <v/>
      </c>
    </row>
    <row r="2247" spans="51:53" x14ac:dyDescent="0.25">
      <c r="AY2247" s="139">
        <f t="shared" si="40"/>
        <v>0</v>
      </c>
      <c r="AZ2247" s="139">
        <f>IF(BA2247="",0,IFERROR(IF(VLOOKUP(BA2247,BA$44:BA2246,1,0)&gt;0,0,0),1))</f>
        <v>0</v>
      </c>
      <c r="BA2247" s="140" t="str">
        <f>IF(DATOS!BT2205=AW$45,DATOS!C2205,"")</f>
        <v/>
      </c>
    </row>
    <row r="2248" spans="51:53" x14ac:dyDescent="0.25">
      <c r="AY2248" s="139">
        <f t="shared" si="40"/>
        <v>0</v>
      </c>
      <c r="AZ2248" s="139">
        <f>IF(BA2248="",0,IFERROR(IF(VLOOKUP(BA2248,BA$44:BA2247,1,0)&gt;0,0,0),1))</f>
        <v>0</v>
      </c>
      <c r="BA2248" s="140" t="str">
        <f>IF(DATOS!BT2206=AW$45,DATOS!C2206,"")</f>
        <v/>
      </c>
    </row>
    <row r="2249" spans="51:53" x14ac:dyDescent="0.25">
      <c r="AY2249" s="139">
        <f t="shared" si="40"/>
        <v>0</v>
      </c>
      <c r="AZ2249" s="139">
        <f>IF(BA2249="",0,IFERROR(IF(VLOOKUP(BA2249,BA$44:BA2248,1,0)&gt;0,0,0),1))</f>
        <v>0</v>
      </c>
      <c r="BA2249" s="140" t="str">
        <f>IF(DATOS!BT2207=AW$45,DATOS!C2207,"")</f>
        <v/>
      </c>
    </row>
    <row r="2250" spans="51:53" x14ac:dyDescent="0.25">
      <c r="AY2250" s="139">
        <f t="shared" si="40"/>
        <v>0</v>
      </c>
      <c r="AZ2250" s="139">
        <f>IF(BA2250="",0,IFERROR(IF(VLOOKUP(BA2250,BA$44:BA2249,1,0)&gt;0,0,0),1))</f>
        <v>0</v>
      </c>
      <c r="BA2250" s="140" t="str">
        <f>IF(DATOS!BT2208=AW$45,DATOS!C2208,"")</f>
        <v/>
      </c>
    </row>
    <row r="2251" spans="51:53" x14ac:dyDescent="0.25">
      <c r="AY2251" s="139">
        <f t="shared" si="40"/>
        <v>0</v>
      </c>
      <c r="AZ2251" s="139">
        <f>IF(BA2251="",0,IFERROR(IF(VLOOKUP(BA2251,BA$44:BA2250,1,0)&gt;0,0,0),1))</f>
        <v>0</v>
      </c>
      <c r="BA2251" s="140" t="str">
        <f>IF(DATOS!BT2209=AW$45,DATOS!C2209,"")</f>
        <v/>
      </c>
    </row>
    <row r="2252" spans="51:53" x14ac:dyDescent="0.25">
      <c r="AY2252" s="139">
        <f t="shared" si="40"/>
        <v>0</v>
      </c>
      <c r="AZ2252" s="139">
        <f>IF(BA2252="",0,IFERROR(IF(VLOOKUP(BA2252,BA$44:BA2251,1,0)&gt;0,0,0),1))</f>
        <v>0</v>
      </c>
      <c r="BA2252" s="140" t="str">
        <f>IF(DATOS!BT2210=AW$45,DATOS!C2210,"")</f>
        <v/>
      </c>
    </row>
    <row r="2253" spans="51:53" x14ac:dyDescent="0.25">
      <c r="AY2253" s="139">
        <f t="shared" si="40"/>
        <v>0</v>
      </c>
      <c r="AZ2253" s="139">
        <f>IF(BA2253="",0,IFERROR(IF(VLOOKUP(BA2253,BA$44:BA2252,1,0)&gt;0,0,0),1))</f>
        <v>0</v>
      </c>
      <c r="BA2253" s="140" t="str">
        <f>IF(DATOS!BT2211=AW$45,DATOS!C2211,"")</f>
        <v/>
      </c>
    </row>
    <row r="2254" spans="51:53" x14ac:dyDescent="0.25">
      <c r="AY2254" s="139">
        <f t="shared" si="40"/>
        <v>0</v>
      </c>
      <c r="AZ2254" s="139">
        <f>IF(BA2254="",0,IFERROR(IF(VLOOKUP(BA2254,BA$44:BA2253,1,0)&gt;0,0,0),1))</f>
        <v>0</v>
      </c>
      <c r="BA2254" s="140" t="str">
        <f>IF(DATOS!BT2212=AW$45,DATOS!C2212,"")</f>
        <v/>
      </c>
    </row>
    <row r="2255" spans="51:53" x14ac:dyDescent="0.25">
      <c r="AY2255" s="139">
        <f t="shared" si="40"/>
        <v>0</v>
      </c>
      <c r="AZ2255" s="139">
        <f>IF(BA2255="",0,IFERROR(IF(VLOOKUP(BA2255,BA$44:BA2254,1,0)&gt;0,0,0),1))</f>
        <v>0</v>
      </c>
      <c r="BA2255" s="140" t="str">
        <f>IF(DATOS!BT2213=AW$45,DATOS!C2213,"")</f>
        <v/>
      </c>
    </row>
    <row r="2256" spans="51:53" x14ac:dyDescent="0.25">
      <c r="AY2256" s="139">
        <f t="shared" si="40"/>
        <v>0</v>
      </c>
      <c r="AZ2256" s="139">
        <f>IF(BA2256="",0,IFERROR(IF(VLOOKUP(BA2256,BA$44:BA2255,1,0)&gt;0,0,0),1))</f>
        <v>0</v>
      </c>
      <c r="BA2256" s="140" t="str">
        <f>IF(DATOS!BT2214=AW$45,DATOS!C2214,"")</f>
        <v/>
      </c>
    </row>
    <row r="2257" spans="51:53" x14ac:dyDescent="0.25">
      <c r="AY2257" s="139">
        <f t="shared" si="40"/>
        <v>0</v>
      </c>
      <c r="AZ2257" s="139">
        <f>IF(BA2257="",0,IFERROR(IF(VLOOKUP(BA2257,BA$44:BA2256,1,0)&gt;0,0,0),1))</f>
        <v>0</v>
      </c>
      <c r="BA2257" s="140" t="str">
        <f>IF(DATOS!BT2215=AW$45,DATOS!C2215,"")</f>
        <v/>
      </c>
    </row>
    <row r="2258" spans="51:53" x14ac:dyDescent="0.25">
      <c r="AY2258" s="139">
        <f t="shared" si="40"/>
        <v>0</v>
      </c>
      <c r="AZ2258" s="139">
        <f>IF(BA2258="",0,IFERROR(IF(VLOOKUP(BA2258,BA$44:BA2257,1,0)&gt;0,0,0),1))</f>
        <v>0</v>
      </c>
      <c r="BA2258" s="140" t="str">
        <f>IF(DATOS!BT2216=AW$45,DATOS!C2216,"")</f>
        <v/>
      </c>
    </row>
    <row r="2259" spans="51:53" x14ac:dyDescent="0.25">
      <c r="AY2259" s="139">
        <f t="shared" si="40"/>
        <v>0</v>
      </c>
      <c r="AZ2259" s="139">
        <f>IF(BA2259="",0,IFERROR(IF(VLOOKUP(BA2259,BA$44:BA2258,1,0)&gt;0,0,0),1))</f>
        <v>0</v>
      </c>
      <c r="BA2259" s="140" t="str">
        <f>IF(DATOS!BT2217=AW$45,DATOS!C2217,"")</f>
        <v/>
      </c>
    </row>
    <row r="2260" spans="51:53" x14ac:dyDescent="0.25">
      <c r="AY2260" s="139">
        <f t="shared" si="40"/>
        <v>0</v>
      </c>
      <c r="AZ2260" s="139">
        <f>IF(BA2260="",0,IFERROR(IF(VLOOKUP(BA2260,BA$44:BA2259,1,0)&gt;0,0,0),1))</f>
        <v>0</v>
      </c>
      <c r="BA2260" s="140" t="str">
        <f>IF(DATOS!BT2218=AW$45,DATOS!C2218,"")</f>
        <v/>
      </c>
    </row>
    <row r="2261" spans="51:53" x14ac:dyDescent="0.25">
      <c r="AY2261" s="139">
        <f t="shared" si="40"/>
        <v>0</v>
      </c>
      <c r="AZ2261" s="139">
        <f>IF(BA2261="",0,IFERROR(IF(VLOOKUP(BA2261,BA$44:BA2260,1,0)&gt;0,0,0),1))</f>
        <v>0</v>
      </c>
      <c r="BA2261" s="140" t="str">
        <f>IF(DATOS!BT2219=AW$45,DATOS!C2219,"")</f>
        <v/>
      </c>
    </row>
    <row r="2262" spans="51:53" x14ac:dyDescent="0.25">
      <c r="AY2262" s="139">
        <f t="shared" si="40"/>
        <v>0</v>
      </c>
      <c r="AZ2262" s="139">
        <f>IF(BA2262="",0,IFERROR(IF(VLOOKUP(BA2262,BA$44:BA2261,1,0)&gt;0,0,0),1))</f>
        <v>0</v>
      </c>
      <c r="BA2262" s="140" t="str">
        <f>IF(DATOS!BT2220=AW$45,DATOS!C2220,"")</f>
        <v/>
      </c>
    </row>
    <row r="2263" spans="51:53" x14ac:dyDescent="0.25">
      <c r="AY2263" s="139">
        <f t="shared" si="40"/>
        <v>0</v>
      </c>
      <c r="AZ2263" s="139">
        <f>IF(BA2263="",0,IFERROR(IF(VLOOKUP(BA2263,BA$44:BA2262,1,0)&gt;0,0,0),1))</f>
        <v>0</v>
      </c>
      <c r="BA2263" s="140" t="str">
        <f>IF(DATOS!BT2221=AW$45,DATOS!C2221,"")</f>
        <v/>
      </c>
    </row>
    <row r="2264" spans="51:53" x14ac:dyDescent="0.25">
      <c r="AY2264" s="139">
        <f t="shared" si="40"/>
        <v>0</v>
      </c>
      <c r="AZ2264" s="139">
        <f>IF(BA2264="",0,IFERROR(IF(VLOOKUP(BA2264,BA$44:BA2263,1,0)&gt;0,0,0),1))</f>
        <v>0</v>
      </c>
      <c r="BA2264" s="140" t="str">
        <f>IF(DATOS!BT2222=AW$45,DATOS!C2222,"")</f>
        <v/>
      </c>
    </row>
    <row r="2265" spans="51:53" x14ac:dyDescent="0.25">
      <c r="AY2265" s="139">
        <f t="shared" si="40"/>
        <v>0</v>
      </c>
      <c r="AZ2265" s="139">
        <f>IF(BA2265="",0,IFERROR(IF(VLOOKUP(BA2265,BA$44:BA2264,1,0)&gt;0,0,0),1))</f>
        <v>0</v>
      </c>
      <c r="BA2265" s="140" t="str">
        <f>IF(DATOS!BT2223=AW$45,DATOS!C2223,"")</f>
        <v/>
      </c>
    </row>
    <row r="2266" spans="51:53" x14ac:dyDescent="0.25">
      <c r="AY2266" s="139">
        <f t="shared" si="40"/>
        <v>0</v>
      </c>
      <c r="AZ2266" s="139">
        <f>IF(BA2266="",0,IFERROR(IF(VLOOKUP(BA2266,BA$44:BA2265,1,0)&gt;0,0,0),1))</f>
        <v>0</v>
      </c>
      <c r="BA2266" s="140" t="str">
        <f>IF(DATOS!BT2224=AW$45,DATOS!C2224,"")</f>
        <v/>
      </c>
    </row>
    <row r="2267" spans="51:53" x14ac:dyDescent="0.25">
      <c r="AY2267" s="139">
        <f t="shared" si="40"/>
        <v>0</v>
      </c>
      <c r="AZ2267" s="139">
        <f>IF(BA2267="",0,IFERROR(IF(VLOOKUP(BA2267,BA$44:BA2266,1,0)&gt;0,0,0),1))</f>
        <v>0</v>
      </c>
      <c r="BA2267" s="140" t="str">
        <f>IF(DATOS!BT2225=AW$45,DATOS!C2225,"")</f>
        <v/>
      </c>
    </row>
    <row r="2268" spans="51:53" x14ac:dyDescent="0.25">
      <c r="AY2268" s="139">
        <f t="shared" si="40"/>
        <v>0</v>
      </c>
      <c r="AZ2268" s="139">
        <f>IF(BA2268="",0,IFERROR(IF(VLOOKUP(BA2268,BA$44:BA2267,1,0)&gt;0,0,0),1))</f>
        <v>0</v>
      </c>
      <c r="BA2268" s="140" t="str">
        <f>IF(DATOS!BT2226=AW$45,DATOS!C2226,"")</f>
        <v/>
      </c>
    </row>
    <row r="2269" spans="51:53" x14ac:dyDescent="0.25">
      <c r="AY2269" s="139">
        <f t="shared" si="40"/>
        <v>0</v>
      </c>
      <c r="AZ2269" s="139">
        <f>IF(BA2269="",0,IFERROR(IF(VLOOKUP(BA2269,BA$44:BA2268,1,0)&gt;0,0,0),1))</f>
        <v>0</v>
      </c>
      <c r="BA2269" s="140" t="str">
        <f>IF(DATOS!BT2227=AW$45,DATOS!C2227,"")</f>
        <v/>
      </c>
    </row>
    <row r="2270" spans="51:53" x14ac:dyDescent="0.25">
      <c r="AY2270" s="139">
        <f t="shared" si="40"/>
        <v>0</v>
      </c>
      <c r="AZ2270" s="139">
        <f>IF(BA2270="",0,IFERROR(IF(VLOOKUP(BA2270,BA$44:BA2269,1,0)&gt;0,0,0),1))</f>
        <v>0</v>
      </c>
      <c r="BA2270" s="140" t="str">
        <f>IF(DATOS!BT2228=AW$45,DATOS!C2228,"")</f>
        <v/>
      </c>
    </row>
    <row r="2271" spans="51:53" x14ac:dyDescent="0.25">
      <c r="AY2271" s="139">
        <f t="shared" si="40"/>
        <v>0</v>
      </c>
      <c r="AZ2271" s="139">
        <f>IF(BA2271="",0,IFERROR(IF(VLOOKUP(BA2271,BA$44:BA2270,1,0)&gt;0,0,0),1))</f>
        <v>0</v>
      </c>
      <c r="BA2271" s="140" t="str">
        <f>IF(DATOS!BT2229=AW$45,DATOS!C2229,"")</f>
        <v/>
      </c>
    </row>
    <row r="2272" spans="51:53" x14ac:dyDescent="0.25">
      <c r="AY2272" s="139">
        <f t="shared" si="40"/>
        <v>0</v>
      </c>
      <c r="AZ2272" s="139">
        <f>IF(BA2272="",0,IFERROR(IF(VLOOKUP(BA2272,BA$44:BA2271,1,0)&gt;0,0,0),1))</f>
        <v>0</v>
      </c>
      <c r="BA2272" s="140" t="str">
        <f>IF(DATOS!BT2230=AW$45,DATOS!C2230,"")</f>
        <v/>
      </c>
    </row>
    <row r="2273" spans="51:53" x14ac:dyDescent="0.25">
      <c r="AY2273" s="139">
        <f t="shared" si="40"/>
        <v>0</v>
      </c>
      <c r="AZ2273" s="139">
        <f>IF(BA2273="",0,IFERROR(IF(VLOOKUP(BA2273,BA$44:BA2272,1,0)&gt;0,0,0),1))</f>
        <v>0</v>
      </c>
      <c r="BA2273" s="140" t="str">
        <f>IF(DATOS!BT2231=AW$45,DATOS!C2231,"")</f>
        <v/>
      </c>
    </row>
    <row r="2274" spans="51:53" x14ac:dyDescent="0.25">
      <c r="AY2274" s="139">
        <f t="shared" si="40"/>
        <v>0</v>
      </c>
      <c r="AZ2274" s="139">
        <f>IF(BA2274="",0,IFERROR(IF(VLOOKUP(BA2274,BA$44:BA2273,1,0)&gt;0,0,0),1))</f>
        <v>0</v>
      </c>
      <c r="BA2274" s="140" t="str">
        <f>IF(DATOS!BT2232=AW$45,DATOS!C2232,"")</f>
        <v/>
      </c>
    </row>
    <row r="2275" spans="51:53" x14ac:dyDescent="0.25">
      <c r="AY2275" s="139">
        <f t="shared" si="40"/>
        <v>0</v>
      </c>
      <c r="AZ2275" s="139">
        <f>IF(BA2275="",0,IFERROR(IF(VLOOKUP(BA2275,BA$44:BA2274,1,0)&gt;0,0,0),1))</f>
        <v>0</v>
      </c>
      <c r="BA2275" s="140" t="str">
        <f>IF(DATOS!BT2233=AW$45,DATOS!C2233,"")</f>
        <v/>
      </c>
    </row>
    <row r="2276" spans="51:53" x14ac:dyDescent="0.25">
      <c r="AY2276" s="139">
        <f t="shared" si="40"/>
        <v>0</v>
      </c>
      <c r="AZ2276" s="139">
        <f>IF(BA2276="",0,IFERROR(IF(VLOOKUP(BA2276,BA$44:BA2275,1,0)&gt;0,0,0),1))</f>
        <v>0</v>
      </c>
      <c r="BA2276" s="140" t="str">
        <f>IF(DATOS!BT2234=AW$45,DATOS!C2234,"")</f>
        <v/>
      </c>
    </row>
    <row r="2277" spans="51:53" x14ac:dyDescent="0.25">
      <c r="AY2277" s="139">
        <f t="shared" si="40"/>
        <v>0</v>
      </c>
      <c r="AZ2277" s="139">
        <f>IF(BA2277="",0,IFERROR(IF(VLOOKUP(BA2277,BA$44:BA2276,1,0)&gt;0,0,0),1))</f>
        <v>0</v>
      </c>
      <c r="BA2277" s="140" t="str">
        <f>IF(DATOS!BT2235=AW$45,DATOS!C2235,"")</f>
        <v/>
      </c>
    </row>
    <row r="2278" spans="51:53" x14ac:dyDescent="0.25">
      <c r="AY2278" s="139">
        <f t="shared" si="40"/>
        <v>0</v>
      </c>
      <c r="AZ2278" s="139">
        <f>IF(BA2278="",0,IFERROR(IF(VLOOKUP(BA2278,BA$44:BA2277,1,0)&gt;0,0,0),1))</f>
        <v>0</v>
      </c>
      <c r="BA2278" s="140" t="str">
        <f>IF(DATOS!BT2236=AW$45,DATOS!C2236,"")</f>
        <v/>
      </c>
    </row>
    <row r="2279" spans="51:53" x14ac:dyDescent="0.25">
      <c r="AY2279" s="139">
        <f t="shared" si="40"/>
        <v>0</v>
      </c>
      <c r="AZ2279" s="139">
        <f>IF(BA2279="",0,IFERROR(IF(VLOOKUP(BA2279,BA$44:BA2278,1,0)&gt;0,0,0),1))</f>
        <v>0</v>
      </c>
      <c r="BA2279" s="140" t="str">
        <f>IF(DATOS!BT2237=AW$45,DATOS!C2237,"")</f>
        <v/>
      </c>
    </row>
    <row r="2280" spans="51:53" x14ac:dyDescent="0.25">
      <c r="AY2280" s="139">
        <f t="shared" si="40"/>
        <v>0</v>
      </c>
      <c r="AZ2280" s="139">
        <f>IF(BA2280="",0,IFERROR(IF(VLOOKUP(BA2280,BA$44:BA2279,1,0)&gt;0,0,0),1))</f>
        <v>0</v>
      </c>
      <c r="BA2280" s="140" t="str">
        <f>IF(DATOS!BT2238=AW$45,DATOS!C2238,"")</f>
        <v/>
      </c>
    </row>
    <row r="2281" spans="51:53" x14ac:dyDescent="0.25">
      <c r="AY2281" s="139">
        <f t="shared" si="40"/>
        <v>0</v>
      </c>
      <c r="AZ2281" s="139">
        <f>IF(BA2281="",0,IFERROR(IF(VLOOKUP(BA2281,BA$44:BA2280,1,0)&gt;0,0,0),1))</f>
        <v>0</v>
      </c>
      <c r="BA2281" s="140" t="str">
        <f>IF(DATOS!BT2239=AW$45,DATOS!C2239,"")</f>
        <v/>
      </c>
    </row>
    <row r="2282" spans="51:53" x14ac:dyDescent="0.25">
      <c r="AY2282" s="139">
        <f t="shared" si="40"/>
        <v>0</v>
      </c>
      <c r="AZ2282" s="139">
        <f>IF(BA2282="",0,IFERROR(IF(VLOOKUP(BA2282,BA$44:BA2281,1,0)&gt;0,0,0),1))</f>
        <v>0</v>
      </c>
      <c r="BA2282" s="140" t="str">
        <f>IF(DATOS!BT2240=AW$45,DATOS!C2240,"")</f>
        <v/>
      </c>
    </row>
    <row r="2283" spans="51:53" x14ac:dyDescent="0.25">
      <c r="AY2283" s="139">
        <f t="shared" si="40"/>
        <v>0</v>
      </c>
      <c r="AZ2283" s="139">
        <f>IF(BA2283="",0,IFERROR(IF(VLOOKUP(BA2283,BA$44:BA2282,1,0)&gt;0,0,0),1))</f>
        <v>0</v>
      </c>
      <c r="BA2283" s="140" t="str">
        <f>IF(DATOS!BT2241=AW$45,DATOS!C2241,"")</f>
        <v/>
      </c>
    </row>
    <row r="2284" spans="51:53" x14ac:dyDescent="0.25">
      <c r="AY2284" s="139">
        <f t="shared" ref="AY2284:AY2347" si="41">AY2283+AZ2284</f>
        <v>0</v>
      </c>
      <c r="AZ2284" s="139">
        <f>IF(BA2284="",0,IFERROR(IF(VLOOKUP(BA2284,BA$44:BA2283,1,0)&gt;0,0,0),1))</f>
        <v>0</v>
      </c>
      <c r="BA2284" s="140" t="str">
        <f>IF(DATOS!BT2242=AW$45,DATOS!C2242,"")</f>
        <v/>
      </c>
    </row>
    <row r="2285" spans="51:53" x14ac:dyDescent="0.25">
      <c r="AY2285" s="139">
        <f t="shared" si="41"/>
        <v>0</v>
      </c>
      <c r="AZ2285" s="139">
        <f>IF(BA2285="",0,IFERROR(IF(VLOOKUP(BA2285,BA$44:BA2284,1,0)&gt;0,0,0),1))</f>
        <v>0</v>
      </c>
      <c r="BA2285" s="140" t="str">
        <f>IF(DATOS!BT2243=AW$45,DATOS!C2243,"")</f>
        <v/>
      </c>
    </row>
    <row r="2286" spans="51:53" x14ac:dyDescent="0.25">
      <c r="AY2286" s="139">
        <f t="shared" si="41"/>
        <v>0</v>
      </c>
      <c r="AZ2286" s="139">
        <f>IF(BA2286="",0,IFERROR(IF(VLOOKUP(BA2286,BA$44:BA2285,1,0)&gt;0,0,0),1))</f>
        <v>0</v>
      </c>
      <c r="BA2286" s="140" t="str">
        <f>IF(DATOS!BT2244=AW$45,DATOS!C2244,"")</f>
        <v/>
      </c>
    </row>
    <row r="2287" spans="51:53" x14ac:dyDescent="0.25">
      <c r="AY2287" s="139">
        <f t="shared" si="41"/>
        <v>0</v>
      </c>
      <c r="AZ2287" s="139">
        <f>IF(BA2287="",0,IFERROR(IF(VLOOKUP(BA2287,BA$44:BA2286,1,0)&gt;0,0,0),1))</f>
        <v>0</v>
      </c>
      <c r="BA2287" s="140" t="str">
        <f>IF(DATOS!BT2245=AW$45,DATOS!C2245,"")</f>
        <v/>
      </c>
    </row>
    <row r="2288" spans="51:53" x14ac:dyDescent="0.25">
      <c r="AY2288" s="139">
        <f t="shared" si="41"/>
        <v>0</v>
      </c>
      <c r="AZ2288" s="139">
        <f>IF(BA2288="",0,IFERROR(IF(VLOOKUP(BA2288,BA$44:BA2287,1,0)&gt;0,0,0),1))</f>
        <v>0</v>
      </c>
      <c r="BA2288" s="140" t="str">
        <f>IF(DATOS!BT2246=AW$45,DATOS!C2246,"")</f>
        <v/>
      </c>
    </row>
    <row r="2289" spans="51:53" x14ac:dyDescent="0.25">
      <c r="AY2289" s="139">
        <f t="shared" si="41"/>
        <v>0</v>
      </c>
      <c r="AZ2289" s="139">
        <f>IF(BA2289="",0,IFERROR(IF(VLOOKUP(BA2289,BA$44:BA2288,1,0)&gt;0,0,0),1))</f>
        <v>0</v>
      </c>
      <c r="BA2289" s="140" t="str">
        <f>IF(DATOS!BT2247=AW$45,DATOS!C2247,"")</f>
        <v/>
      </c>
    </row>
    <row r="2290" spans="51:53" x14ac:dyDescent="0.25">
      <c r="AY2290" s="139">
        <f t="shared" si="41"/>
        <v>0</v>
      </c>
      <c r="AZ2290" s="139">
        <f>IF(BA2290="",0,IFERROR(IF(VLOOKUP(BA2290,BA$44:BA2289,1,0)&gt;0,0,0),1))</f>
        <v>0</v>
      </c>
      <c r="BA2290" s="140" t="str">
        <f>IF(DATOS!BT2248=AW$45,DATOS!C2248,"")</f>
        <v/>
      </c>
    </row>
    <row r="2291" spans="51:53" x14ac:dyDescent="0.25">
      <c r="AY2291" s="139">
        <f t="shared" si="41"/>
        <v>0</v>
      </c>
      <c r="AZ2291" s="139">
        <f>IF(BA2291="",0,IFERROR(IF(VLOOKUP(BA2291,BA$44:BA2290,1,0)&gt;0,0,0),1))</f>
        <v>0</v>
      </c>
      <c r="BA2291" s="140" t="str">
        <f>IF(DATOS!BT2249=AW$45,DATOS!C2249,"")</f>
        <v/>
      </c>
    </row>
    <row r="2292" spans="51:53" x14ac:dyDescent="0.25">
      <c r="AY2292" s="139">
        <f t="shared" si="41"/>
        <v>0</v>
      </c>
      <c r="AZ2292" s="139">
        <f>IF(BA2292="",0,IFERROR(IF(VLOOKUP(BA2292,BA$44:BA2291,1,0)&gt;0,0,0),1))</f>
        <v>0</v>
      </c>
      <c r="BA2292" s="140" t="str">
        <f>IF(DATOS!BT2250=AW$45,DATOS!C2250,"")</f>
        <v/>
      </c>
    </row>
    <row r="2293" spans="51:53" x14ac:dyDescent="0.25">
      <c r="AY2293" s="139">
        <f t="shared" si="41"/>
        <v>0</v>
      </c>
      <c r="AZ2293" s="139">
        <f>IF(BA2293="",0,IFERROR(IF(VLOOKUP(BA2293,BA$44:BA2292,1,0)&gt;0,0,0),1))</f>
        <v>0</v>
      </c>
      <c r="BA2293" s="140" t="str">
        <f>IF(DATOS!BT2251=AW$45,DATOS!C2251,"")</f>
        <v/>
      </c>
    </row>
    <row r="2294" spans="51:53" x14ac:dyDescent="0.25">
      <c r="AY2294" s="139">
        <f t="shared" si="41"/>
        <v>0</v>
      </c>
      <c r="AZ2294" s="139">
        <f>IF(BA2294="",0,IFERROR(IF(VLOOKUP(BA2294,BA$44:BA2293,1,0)&gt;0,0,0),1))</f>
        <v>0</v>
      </c>
      <c r="BA2294" s="140" t="str">
        <f>IF(DATOS!BT2252=AW$45,DATOS!C2252,"")</f>
        <v/>
      </c>
    </row>
    <row r="2295" spans="51:53" x14ac:dyDescent="0.25">
      <c r="AY2295" s="139">
        <f t="shared" si="41"/>
        <v>0</v>
      </c>
      <c r="AZ2295" s="139">
        <f>IF(BA2295="",0,IFERROR(IF(VLOOKUP(BA2295,BA$44:BA2294,1,0)&gt;0,0,0),1))</f>
        <v>0</v>
      </c>
      <c r="BA2295" s="140" t="str">
        <f>IF(DATOS!BT2253=AW$45,DATOS!C2253,"")</f>
        <v/>
      </c>
    </row>
    <row r="2296" spans="51:53" x14ac:dyDescent="0.25">
      <c r="AY2296" s="139">
        <f t="shared" si="41"/>
        <v>0</v>
      </c>
      <c r="AZ2296" s="139">
        <f>IF(BA2296="",0,IFERROR(IF(VLOOKUP(BA2296,BA$44:BA2295,1,0)&gt;0,0,0),1))</f>
        <v>0</v>
      </c>
      <c r="BA2296" s="140" t="str">
        <f>IF(DATOS!BT2254=AW$45,DATOS!C2254,"")</f>
        <v/>
      </c>
    </row>
    <row r="2297" spans="51:53" x14ac:dyDescent="0.25">
      <c r="AY2297" s="139">
        <f t="shared" si="41"/>
        <v>0</v>
      </c>
      <c r="AZ2297" s="139">
        <f>IF(BA2297="",0,IFERROR(IF(VLOOKUP(BA2297,BA$44:BA2296,1,0)&gt;0,0,0),1))</f>
        <v>0</v>
      </c>
      <c r="BA2297" s="140" t="str">
        <f>IF(DATOS!BT2255=AW$45,DATOS!C2255,"")</f>
        <v/>
      </c>
    </row>
    <row r="2298" spans="51:53" x14ac:dyDescent="0.25">
      <c r="AY2298" s="139">
        <f t="shared" si="41"/>
        <v>0</v>
      </c>
      <c r="AZ2298" s="139">
        <f>IF(BA2298="",0,IFERROR(IF(VLOOKUP(BA2298,BA$44:BA2297,1,0)&gt;0,0,0),1))</f>
        <v>0</v>
      </c>
      <c r="BA2298" s="140" t="str">
        <f>IF(DATOS!BT2256=AW$45,DATOS!C2256,"")</f>
        <v/>
      </c>
    </row>
    <row r="2299" spans="51:53" x14ac:dyDescent="0.25">
      <c r="AY2299" s="139">
        <f t="shared" si="41"/>
        <v>0</v>
      </c>
      <c r="AZ2299" s="139">
        <f>IF(BA2299="",0,IFERROR(IF(VLOOKUP(BA2299,BA$44:BA2298,1,0)&gt;0,0,0),1))</f>
        <v>0</v>
      </c>
      <c r="BA2299" s="140" t="str">
        <f>IF(DATOS!BT2257=AW$45,DATOS!C2257,"")</f>
        <v/>
      </c>
    </row>
    <row r="2300" spans="51:53" x14ac:dyDescent="0.25">
      <c r="AY2300" s="139">
        <f t="shared" si="41"/>
        <v>0</v>
      </c>
      <c r="AZ2300" s="139">
        <f>IF(BA2300="",0,IFERROR(IF(VLOOKUP(BA2300,BA$44:BA2299,1,0)&gt;0,0,0),1))</f>
        <v>0</v>
      </c>
      <c r="BA2300" s="140" t="str">
        <f>IF(DATOS!BT2258=AW$45,DATOS!C2258,"")</f>
        <v/>
      </c>
    </row>
    <row r="2301" spans="51:53" x14ac:dyDescent="0.25">
      <c r="AY2301" s="139">
        <f t="shared" si="41"/>
        <v>0</v>
      </c>
      <c r="AZ2301" s="139">
        <f>IF(BA2301="",0,IFERROR(IF(VLOOKUP(BA2301,BA$44:BA2300,1,0)&gt;0,0,0),1))</f>
        <v>0</v>
      </c>
      <c r="BA2301" s="140" t="str">
        <f>IF(DATOS!BT2259=AW$45,DATOS!C2259,"")</f>
        <v/>
      </c>
    </row>
    <row r="2302" spans="51:53" x14ac:dyDescent="0.25">
      <c r="AY2302" s="139">
        <f t="shared" si="41"/>
        <v>0</v>
      </c>
      <c r="AZ2302" s="139">
        <f>IF(BA2302="",0,IFERROR(IF(VLOOKUP(BA2302,BA$44:BA2301,1,0)&gt;0,0,0),1))</f>
        <v>0</v>
      </c>
      <c r="BA2302" s="140" t="str">
        <f>IF(DATOS!BT2260=AW$45,DATOS!C2260,"")</f>
        <v/>
      </c>
    </row>
    <row r="2303" spans="51:53" x14ac:dyDescent="0.25">
      <c r="AY2303" s="139">
        <f t="shared" si="41"/>
        <v>0</v>
      </c>
      <c r="AZ2303" s="139">
        <f>IF(BA2303="",0,IFERROR(IF(VLOOKUP(BA2303,BA$44:BA2302,1,0)&gt;0,0,0),1))</f>
        <v>0</v>
      </c>
      <c r="BA2303" s="140" t="str">
        <f>IF(DATOS!BT2261=AW$45,DATOS!C2261,"")</f>
        <v/>
      </c>
    </row>
    <row r="2304" spans="51:53" x14ac:dyDescent="0.25">
      <c r="AY2304" s="139">
        <f t="shared" si="41"/>
        <v>0</v>
      </c>
      <c r="AZ2304" s="139">
        <f>IF(BA2304="",0,IFERROR(IF(VLOOKUP(BA2304,BA$44:BA2303,1,0)&gt;0,0,0),1))</f>
        <v>0</v>
      </c>
      <c r="BA2304" s="140" t="str">
        <f>IF(DATOS!BT2262=AW$45,DATOS!C2262,"")</f>
        <v/>
      </c>
    </row>
    <row r="2305" spans="51:53" x14ac:dyDescent="0.25">
      <c r="AY2305" s="139">
        <f t="shared" si="41"/>
        <v>0</v>
      </c>
      <c r="AZ2305" s="139">
        <f>IF(BA2305="",0,IFERROR(IF(VLOOKUP(BA2305,BA$44:BA2304,1,0)&gt;0,0,0),1))</f>
        <v>0</v>
      </c>
      <c r="BA2305" s="140" t="str">
        <f>IF(DATOS!BT2263=AW$45,DATOS!C2263,"")</f>
        <v/>
      </c>
    </row>
    <row r="2306" spans="51:53" x14ac:dyDescent="0.25">
      <c r="AY2306" s="139">
        <f t="shared" si="41"/>
        <v>0</v>
      </c>
      <c r="AZ2306" s="139">
        <f>IF(BA2306="",0,IFERROR(IF(VLOOKUP(BA2306,BA$44:BA2305,1,0)&gt;0,0,0),1))</f>
        <v>0</v>
      </c>
      <c r="BA2306" s="140" t="str">
        <f>IF(DATOS!BT2264=AW$45,DATOS!C2264,"")</f>
        <v/>
      </c>
    </row>
    <row r="2307" spans="51:53" x14ac:dyDescent="0.25">
      <c r="AY2307" s="139">
        <f t="shared" si="41"/>
        <v>0</v>
      </c>
      <c r="AZ2307" s="139">
        <f>IF(BA2307="",0,IFERROR(IF(VLOOKUP(BA2307,BA$44:BA2306,1,0)&gt;0,0,0),1))</f>
        <v>0</v>
      </c>
      <c r="BA2307" s="140" t="str">
        <f>IF(DATOS!BT2265=AW$45,DATOS!C2265,"")</f>
        <v/>
      </c>
    </row>
    <row r="2308" spans="51:53" x14ac:dyDescent="0.25">
      <c r="AY2308" s="139">
        <f t="shared" si="41"/>
        <v>0</v>
      </c>
      <c r="AZ2308" s="139">
        <f>IF(BA2308="",0,IFERROR(IF(VLOOKUP(BA2308,BA$44:BA2307,1,0)&gt;0,0,0),1))</f>
        <v>0</v>
      </c>
      <c r="BA2308" s="140" t="str">
        <f>IF(DATOS!BT2266=AW$45,DATOS!C2266,"")</f>
        <v/>
      </c>
    </row>
    <row r="2309" spans="51:53" x14ac:dyDescent="0.25">
      <c r="AY2309" s="139">
        <f t="shared" si="41"/>
        <v>0</v>
      </c>
      <c r="AZ2309" s="139">
        <f>IF(BA2309="",0,IFERROR(IF(VLOOKUP(BA2309,BA$44:BA2308,1,0)&gt;0,0,0),1))</f>
        <v>0</v>
      </c>
      <c r="BA2309" s="140" t="str">
        <f>IF(DATOS!BT2267=AW$45,DATOS!C2267,"")</f>
        <v/>
      </c>
    </row>
    <row r="2310" spans="51:53" x14ac:dyDescent="0.25">
      <c r="AY2310" s="139">
        <f t="shared" si="41"/>
        <v>0</v>
      </c>
      <c r="AZ2310" s="139">
        <f>IF(BA2310="",0,IFERROR(IF(VLOOKUP(BA2310,BA$44:BA2309,1,0)&gt;0,0,0),1))</f>
        <v>0</v>
      </c>
      <c r="BA2310" s="140" t="str">
        <f>IF(DATOS!BT2268=AW$45,DATOS!C2268,"")</f>
        <v/>
      </c>
    </row>
    <row r="2311" spans="51:53" x14ac:dyDescent="0.25">
      <c r="AY2311" s="139">
        <f t="shared" si="41"/>
        <v>0</v>
      </c>
      <c r="AZ2311" s="139">
        <f>IF(BA2311="",0,IFERROR(IF(VLOOKUP(BA2311,BA$44:BA2310,1,0)&gt;0,0,0),1))</f>
        <v>0</v>
      </c>
      <c r="BA2311" s="140" t="str">
        <f>IF(DATOS!BT2269=AW$45,DATOS!C2269,"")</f>
        <v/>
      </c>
    </row>
    <row r="2312" spans="51:53" x14ac:dyDescent="0.25">
      <c r="AY2312" s="139">
        <f t="shared" si="41"/>
        <v>0</v>
      </c>
      <c r="AZ2312" s="139">
        <f>IF(BA2312="",0,IFERROR(IF(VLOOKUP(BA2312,BA$44:BA2311,1,0)&gt;0,0,0),1))</f>
        <v>0</v>
      </c>
      <c r="BA2312" s="140" t="str">
        <f>IF(DATOS!BT2270=AW$45,DATOS!C2270,"")</f>
        <v/>
      </c>
    </row>
    <row r="2313" spans="51:53" x14ac:dyDescent="0.25">
      <c r="AY2313" s="139">
        <f t="shared" si="41"/>
        <v>0</v>
      </c>
      <c r="AZ2313" s="139">
        <f>IF(BA2313="",0,IFERROR(IF(VLOOKUP(BA2313,BA$44:BA2312,1,0)&gt;0,0,0),1))</f>
        <v>0</v>
      </c>
      <c r="BA2313" s="140" t="str">
        <f>IF(DATOS!BT2271=AW$45,DATOS!C2271,"")</f>
        <v/>
      </c>
    </row>
    <row r="2314" spans="51:53" x14ac:dyDescent="0.25">
      <c r="AY2314" s="139">
        <f t="shared" si="41"/>
        <v>0</v>
      </c>
      <c r="AZ2314" s="139">
        <f>IF(BA2314="",0,IFERROR(IF(VLOOKUP(BA2314,BA$44:BA2313,1,0)&gt;0,0,0),1))</f>
        <v>0</v>
      </c>
      <c r="BA2314" s="140" t="str">
        <f>IF(DATOS!BT2272=AW$45,DATOS!C2272,"")</f>
        <v/>
      </c>
    </row>
    <row r="2315" spans="51:53" x14ac:dyDescent="0.25">
      <c r="AY2315" s="139">
        <f t="shared" si="41"/>
        <v>0</v>
      </c>
      <c r="AZ2315" s="139">
        <f>IF(BA2315="",0,IFERROR(IF(VLOOKUP(BA2315,BA$44:BA2314,1,0)&gt;0,0,0),1))</f>
        <v>0</v>
      </c>
      <c r="BA2315" s="140" t="str">
        <f>IF(DATOS!BT2273=AW$45,DATOS!C2273,"")</f>
        <v/>
      </c>
    </row>
    <row r="2316" spans="51:53" x14ac:dyDescent="0.25">
      <c r="AY2316" s="139">
        <f t="shared" si="41"/>
        <v>0</v>
      </c>
      <c r="AZ2316" s="139">
        <f>IF(BA2316="",0,IFERROR(IF(VLOOKUP(BA2316,BA$44:BA2315,1,0)&gt;0,0,0),1))</f>
        <v>0</v>
      </c>
      <c r="BA2316" s="140" t="str">
        <f>IF(DATOS!BT2274=AW$45,DATOS!C2274,"")</f>
        <v/>
      </c>
    </row>
    <row r="2317" spans="51:53" x14ac:dyDescent="0.25">
      <c r="AY2317" s="139">
        <f t="shared" si="41"/>
        <v>0</v>
      </c>
      <c r="AZ2317" s="139">
        <f>IF(BA2317="",0,IFERROR(IF(VLOOKUP(BA2317,BA$44:BA2316,1,0)&gt;0,0,0),1))</f>
        <v>0</v>
      </c>
      <c r="BA2317" s="140" t="str">
        <f>IF(DATOS!BT2275=AW$45,DATOS!C2275,"")</f>
        <v/>
      </c>
    </row>
    <row r="2318" spans="51:53" x14ac:dyDescent="0.25">
      <c r="AY2318" s="139">
        <f t="shared" si="41"/>
        <v>0</v>
      </c>
      <c r="AZ2318" s="139">
        <f>IF(BA2318="",0,IFERROR(IF(VLOOKUP(BA2318,BA$44:BA2317,1,0)&gt;0,0,0),1))</f>
        <v>0</v>
      </c>
      <c r="BA2318" s="140" t="str">
        <f>IF(DATOS!BT2276=AW$45,DATOS!C2276,"")</f>
        <v/>
      </c>
    </row>
    <row r="2319" spans="51:53" x14ac:dyDescent="0.25">
      <c r="AY2319" s="139">
        <f t="shared" si="41"/>
        <v>0</v>
      </c>
      <c r="AZ2319" s="139">
        <f>IF(BA2319="",0,IFERROR(IF(VLOOKUP(BA2319,BA$44:BA2318,1,0)&gt;0,0,0),1))</f>
        <v>0</v>
      </c>
      <c r="BA2319" s="140" t="str">
        <f>IF(DATOS!BT2277=AW$45,DATOS!C2277,"")</f>
        <v/>
      </c>
    </row>
    <row r="2320" spans="51:53" x14ac:dyDescent="0.25">
      <c r="AY2320" s="139">
        <f t="shared" si="41"/>
        <v>0</v>
      </c>
      <c r="AZ2320" s="139">
        <f>IF(BA2320="",0,IFERROR(IF(VLOOKUP(BA2320,BA$44:BA2319,1,0)&gt;0,0,0),1))</f>
        <v>0</v>
      </c>
      <c r="BA2320" s="140" t="str">
        <f>IF(DATOS!BT2278=AW$45,DATOS!C2278,"")</f>
        <v/>
      </c>
    </row>
    <row r="2321" spans="51:53" x14ac:dyDescent="0.25">
      <c r="AY2321" s="139">
        <f t="shared" si="41"/>
        <v>0</v>
      </c>
      <c r="AZ2321" s="139">
        <f>IF(BA2321="",0,IFERROR(IF(VLOOKUP(BA2321,BA$44:BA2320,1,0)&gt;0,0,0),1))</f>
        <v>0</v>
      </c>
      <c r="BA2321" s="140" t="str">
        <f>IF(DATOS!BT2279=AW$45,DATOS!C2279,"")</f>
        <v/>
      </c>
    </row>
    <row r="2322" spans="51:53" x14ac:dyDescent="0.25">
      <c r="AY2322" s="139">
        <f t="shared" si="41"/>
        <v>0</v>
      </c>
      <c r="AZ2322" s="139">
        <f>IF(BA2322="",0,IFERROR(IF(VLOOKUP(BA2322,BA$44:BA2321,1,0)&gt;0,0,0),1))</f>
        <v>0</v>
      </c>
      <c r="BA2322" s="140" t="str">
        <f>IF(DATOS!BT2280=AW$45,DATOS!C2280,"")</f>
        <v/>
      </c>
    </row>
    <row r="2323" spans="51:53" x14ac:dyDescent="0.25">
      <c r="AY2323" s="139">
        <f t="shared" si="41"/>
        <v>0</v>
      </c>
      <c r="AZ2323" s="139">
        <f>IF(BA2323="",0,IFERROR(IF(VLOOKUP(BA2323,BA$44:BA2322,1,0)&gt;0,0,0),1))</f>
        <v>0</v>
      </c>
      <c r="BA2323" s="140" t="str">
        <f>IF(DATOS!BT2281=AW$45,DATOS!C2281,"")</f>
        <v/>
      </c>
    </row>
    <row r="2324" spans="51:53" x14ac:dyDescent="0.25">
      <c r="AY2324" s="139">
        <f t="shared" si="41"/>
        <v>0</v>
      </c>
      <c r="AZ2324" s="139">
        <f>IF(BA2324="",0,IFERROR(IF(VLOOKUP(BA2324,BA$44:BA2323,1,0)&gt;0,0,0),1))</f>
        <v>0</v>
      </c>
      <c r="BA2324" s="140" t="str">
        <f>IF(DATOS!BT2282=AW$45,DATOS!C2282,"")</f>
        <v/>
      </c>
    </row>
    <row r="2325" spans="51:53" x14ac:dyDescent="0.25">
      <c r="AY2325" s="139">
        <f t="shared" si="41"/>
        <v>0</v>
      </c>
      <c r="AZ2325" s="139">
        <f>IF(BA2325="",0,IFERROR(IF(VLOOKUP(BA2325,BA$44:BA2324,1,0)&gt;0,0,0),1))</f>
        <v>0</v>
      </c>
      <c r="BA2325" s="140" t="str">
        <f>IF(DATOS!BT2283=AW$45,DATOS!C2283,"")</f>
        <v/>
      </c>
    </row>
    <row r="2326" spans="51:53" x14ac:dyDescent="0.25">
      <c r="AY2326" s="139">
        <f t="shared" si="41"/>
        <v>0</v>
      </c>
      <c r="AZ2326" s="139">
        <f>IF(BA2326="",0,IFERROR(IF(VLOOKUP(BA2326,BA$44:BA2325,1,0)&gt;0,0,0),1))</f>
        <v>0</v>
      </c>
      <c r="BA2326" s="140" t="str">
        <f>IF(DATOS!BT2284=AW$45,DATOS!C2284,"")</f>
        <v/>
      </c>
    </row>
    <row r="2327" spans="51:53" x14ac:dyDescent="0.25">
      <c r="AY2327" s="139">
        <f t="shared" si="41"/>
        <v>0</v>
      </c>
      <c r="AZ2327" s="139">
        <f>IF(BA2327="",0,IFERROR(IF(VLOOKUP(BA2327,BA$44:BA2326,1,0)&gt;0,0,0),1))</f>
        <v>0</v>
      </c>
      <c r="BA2327" s="140" t="str">
        <f>IF(DATOS!BT2285=AW$45,DATOS!C2285,"")</f>
        <v/>
      </c>
    </row>
    <row r="2328" spans="51:53" x14ac:dyDescent="0.25">
      <c r="AY2328" s="139">
        <f t="shared" si="41"/>
        <v>0</v>
      </c>
      <c r="AZ2328" s="139">
        <f>IF(BA2328="",0,IFERROR(IF(VLOOKUP(BA2328,BA$44:BA2327,1,0)&gt;0,0,0),1))</f>
        <v>0</v>
      </c>
      <c r="BA2328" s="140" t="str">
        <f>IF(DATOS!BT2286=AW$45,DATOS!C2286,"")</f>
        <v/>
      </c>
    </row>
    <row r="2329" spans="51:53" x14ac:dyDescent="0.25">
      <c r="AY2329" s="139">
        <f t="shared" si="41"/>
        <v>0</v>
      </c>
      <c r="AZ2329" s="139">
        <f>IF(BA2329="",0,IFERROR(IF(VLOOKUP(BA2329,BA$44:BA2328,1,0)&gt;0,0,0),1))</f>
        <v>0</v>
      </c>
      <c r="BA2329" s="140" t="str">
        <f>IF(DATOS!BT2287=AW$45,DATOS!C2287,"")</f>
        <v/>
      </c>
    </row>
    <row r="2330" spans="51:53" x14ac:dyDescent="0.25">
      <c r="AY2330" s="139">
        <f t="shared" si="41"/>
        <v>0</v>
      </c>
      <c r="AZ2330" s="139">
        <f>IF(BA2330="",0,IFERROR(IF(VLOOKUP(BA2330,BA$44:BA2329,1,0)&gt;0,0,0),1))</f>
        <v>0</v>
      </c>
      <c r="BA2330" s="140" t="str">
        <f>IF(DATOS!BT2288=AW$45,DATOS!C2288,"")</f>
        <v/>
      </c>
    </row>
    <row r="2331" spans="51:53" x14ac:dyDescent="0.25">
      <c r="AY2331" s="139">
        <f t="shared" si="41"/>
        <v>0</v>
      </c>
      <c r="AZ2331" s="139">
        <f>IF(BA2331="",0,IFERROR(IF(VLOOKUP(BA2331,BA$44:BA2330,1,0)&gt;0,0,0),1))</f>
        <v>0</v>
      </c>
      <c r="BA2331" s="140" t="str">
        <f>IF(DATOS!BT2289=AW$45,DATOS!C2289,"")</f>
        <v/>
      </c>
    </row>
    <row r="2332" spans="51:53" x14ac:dyDescent="0.25">
      <c r="AY2332" s="139">
        <f t="shared" si="41"/>
        <v>0</v>
      </c>
      <c r="AZ2332" s="139">
        <f>IF(BA2332="",0,IFERROR(IF(VLOOKUP(BA2332,BA$44:BA2331,1,0)&gt;0,0,0),1))</f>
        <v>0</v>
      </c>
      <c r="BA2332" s="140" t="str">
        <f>IF(DATOS!BT2290=AW$45,DATOS!C2290,"")</f>
        <v/>
      </c>
    </row>
    <row r="2333" spans="51:53" x14ac:dyDescent="0.25">
      <c r="AY2333" s="139">
        <f t="shared" si="41"/>
        <v>0</v>
      </c>
      <c r="AZ2333" s="139">
        <f>IF(BA2333="",0,IFERROR(IF(VLOOKUP(BA2333,BA$44:BA2332,1,0)&gt;0,0,0),1))</f>
        <v>0</v>
      </c>
      <c r="BA2333" s="140" t="str">
        <f>IF(DATOS!BT2291=AW$45,DATOS!C2291,"")</f>
        <v/>
      </c>
    </row>
    <row r="2334" spans="51:53" x14ac:dyDescent="0.25">
      <c r="AY2334" s="139">
        <f t="shared" si="41"/>
        <v>0</v>
      </c>
      <c r="AZ2334" s="139">
        <f>IF(BA2334="",0,IFERROR(IF(VLOOKUP(BA2334,BA$44:BA2333,1,0)&gt;0,0,0),1))</f>
        <v>0</v>
      </c>
      <c r="BA2334" s="140" t="str">
        <f>IF(DATOS!BT2292=AW$45,DATOS!C2292,"")</f>
        <v/>
      </c>
    </row>
    <row r="2335" spans="51:53" x14ac:dyDescent="0.25">
      <c r="AY2335" s="139">
        <f t="shared" si="41"/>
        <v>0</v>
      </c>
      <c r="AZ2335" s="139">
        <f>IF(BA2335="",0,IFERROR(IF(VLOOKUP(BA2335,BA$44:BA2334,1,0)&gt;0,0,0),1))</f>
        <v>0</v>
      </c>
      <c r="BA2335" s="140" t="str">
        <f>IF(DATOS!BT2293=AW$45,DATOS!C2293,"")</f>
        <v/>
      </c>
    </row>
    <row r="2336" spans="51:53" x14ac:dyDescent="0.25">
      <c r="AY2336" s="139">
        <f t="shared" si="41"/>
        <v>0</v>
      </c>
      <c r="AZ2336" s="139">
        <f>IF(BA2336="",0,IFERROR(IF(VLOOKUP(BA2336,BA$44:BA2335,1,0)&gt;0,0,0),1))</f>
        <v>0</v>
      </c>
      <c r="BA2336" s="140" t="str">
        <f>IF(DATOS!BT2294=AW$45,DATOS!C2294,"")</f>
        <v/>
      </c>
    </row>
    <row r="2337" spans="51:53" x14ac:dyDescent="0.25">
      <c r="AY2337" s="139">
        <f t="shared" si="41"/>
        <v>0</v>
      </c>
      <c r="AZ2337" s="139">
        <f>IF(BA2337="",0,IFERROR(IF(VLOOKUP(BA2337,BA$44:BA2336,1,0)&gt;0,0,0),1))</f>
        <v>0</v>
      </c>
      <c r="BA2337" s="140" t="str">
        <f>IF(DATOS!BT2295=AW$45,DATOS!C2295,"")</f>
        <v/>
      </c>
    </row>
    <row r="2338" spans="51:53" x14ac:dyDescent="0.25">
      <c r="AY2338" s="139">
        <f t="shared" si="41"/>
        <v>0</v>
      </c>
      <c r="AZ2338" s="139">
        <f>IF(BA2338="",0,IFERROR(IF(VLOOKUP(BA2338,BA$44:BA2337,1,0)&gt;0,0,0),1))</f>
        <v>0</v>
      </c>
      <c r="BA2338" s="140" t="str">
        <f>IF(DATOS!BT2296=AW$45,DATOS!C2296,"")</f>
        <v/>
      </c>
    </row>
    <row r="2339" spans="51:53" x14ac:dyDescent="0.25">
      <c r="AY2339" s="139">
        <f t="shared" si="41"/>
        <v>0</v>
      </c>
      <c r="AZ2339" s="139">
        <f>IF(BA2339="",0,IFERROR(IF(VLOOKUP(BA2339,BA$44:BA2338,1,0)&gt;0,0,0),1))</f>
        <v>0</v>
      </c>
      <c r="BA2339" s="140" t="str">
        <f>IF(DATOS!BT2297=AW$45,DATOS!C2297,"")</f>
        <v/>
      </c>
    </row>
    <row r="2340" spans="51:53" x14ac:dyDescent="0.25">
      <c r="AY2340" s="139">
        <f t="shared" si="41"/>
        <v>0</v>
      </c>
      <c r="AZ2340" s="139">
        <f>IF(BA2340="",0,IFERROR(IF(VLOOKUP(BA2340,BA$44:BA2339,1,0)&gt;0,0,0),1))</f>
        <v>0</v>
      </c>
      <c r="BA2340" s="140" t="str">
        <f>IF(DATOS!BT2298=AW$45,DATOS!C2298,"")</f>
        <v/>
      </c>
    </row>
    <row r="2341" spans="51:53" x14ac:dyDescent="0.25">
      <c r="AY2341" s="139">
        <f t="shared" si="41"/>
        <v>0</v>
      </c>
      <c r="AZ2341" s="139">
        <f>IF(BA2341="",0,IFERROR(IF(VLOOKUP(BA2341,BA$44:BA2340,1,0)&gt;0,0,0),1))</f>
        <v>0</v>
      </c>
      <c r="BA2341" s="140" t="str">
        <f>IF(DATOS!BT2299=AW$45,DATOS!C2299,"")</f>
        <v/>
      </c>
    </row>
    <row r="2342" spans="51:53" x14ac:dyDescent="0.25">
      <c r="AY2342" s="139">
        <f t="shared" si="41"/>
        <v>0</v>
      </c>
      <c r="AZ2342" s="139">
        <f>IF(BA2342="",0,IFERROR(IF(VLOOKUP(BA2342,BA$44:BA2341,1,0)&gt;0,0,0),1))</f>
        <v>0</v>
      </c>
      <c r="BA2342" s="140" t="str">
        <f>IF(DATOS!BT2300=AW$45,DATOS!C2300,"")</f>
        <v/>
      </c>
    </row>
    <row r="2343" spans="51:53" x14ac:dyDescent="0.25">
      <c r="AY2343" s="139">
        <f t="shared" si="41"/>
        <v>0</v>
      </c>
      <c r="AZ2343" s="139">
        <f>IF(BA2343="",0,IFERROR(IF(VLOOKUP(BA2343,BA$44:BA2342,1,0)&gt;0,0,0),1))</f>
        <v>0</v>
      </c>
      <c r="BA2343" s="140" t="str">
        <f>IF(DATOS!BT2301=AW$45,DATOS!C2301,"")</f>
        <v/>
      </c>
    </row>
    <row r="2344" spans="51:53" x14ac:dyDescent="0.25">
      <c r="AY2344" s="139">
        <f t="shared" si="41"/>
        <v>0</v>
      </c>
      <c r="AZ2344" s="139">
        <f>IF(BA2344="",0,IFERROR(IF(VLOOKUP(BA2344,BA$44:BA2343,1,0)&gt;0,0,0),1))</f>
        <v>0</v>
      </c>
      <c r="BA2344" s="140" t="str">
        <f>IF(DATOS!BT2302=AW$45,DATOS!C2302,"")</f>
        <v/>
      </c>
    </row>
    <row r="2345" spans="51:53" x14ac:dyDescent="0.25">
      <c r="AY2345" s="139">
        <f t="shared" si="41"/>
        <v>0</v>
      </c>
      <c r="AZ2345" s="139">
        <f>IF(BA2345="",0,IFERROR(IF(VLOOKUP(BA2345,BA$44:BA2344,1,0)&gt;0,0,0),1))</f>
        <v>0</v>
      </c>
      <c r="BA2345" s="140" t="str">
        <f>IF(DATOS!BT2303=AW$45,DATOS!C2303,"")</f>
        <v/>
      </c>
    </row>
    <row r="2346" spans="51:53" x14ac:dyDescent="0.25">
      <c r="AY2346" s="139">
        <f t="shared" si="41"/>
        <v>0</v>
      </c>
      <c r="AZ2346" s="139">
        <f>IF(BA2346="",0,IFERROR(IF(VLOOKUP(BA2346,BA$44:BA2345,1,0)&gt;0,0,0),1))</f>
        <v>0</v>
      </c>
      <c r="BA2346" s="140" t="str">
        <f>IF(DATOS!BT2304=AW$45,DATOS!C2304,"")</f>
        <v/>
      </c>
    </row>
    <row r="2347" spans="51:53" x14ac:dyDescent="0.25">
      <c r="AY2347" s="139">
        <f t="shared" si="41"/>
        <v>0</v>
      </c>
      <c r="AZ2347" s="139">
        <f>IF(BA2347="",0,IFERROR(IF(VLOOKUP(BA2347,BA$44:BA2346,1,0)&gt;0,0,0),1))</f>
        <v>0</v>
      </c>
      <c r="BA2347" s="140" t="str">
        <f>IF(DATOS!BT2305=AW$45,DATOS!C2305,"")</f>
        <v/>
      </c>
    </row>
    <row r="2348" spans="51:53" x14ac:dyDescent="0.25">
      <c r="AY2348" s="139">
        <f t="shared" ref="AY2348:AY2411" si="42">AY2347+AZ2348</f>
        <v>0</v>
      </c>
      <c r="AZ2348" s="139">
        <f>IF(BA2348="",0,IFERROR(IF(VLOOKUP(BA2348,BA$44:BA2347,1,0)&gt;0,0,0),1))</f>
        <v>0</v>
      </c>
      <c r="BA2348" s="140" t="str">
        <f>IF(DATOS!BT2306=AW$45,DATOS!C2306,"")</f>
        <v/>
      </c>
    </row>
    <row r="2349" spans="51:53" x14ac:dyDescent="0.25">
      <c r="AY2349" s="139">
        <f t="shared" si="42"/>
        <v>0</v>
      </c>
      <c r="AZ2349" s="139">
        <f>IF(BA2349="",0,IFERROR(IF(VLOOKUP(BA2349,BA$44:BA2348,1,0)&gt;0,0,0),1))</f>
        <v>0</v>
      </c>
      <c r="BA2349" s="140" t="str">
        <f>IF(DATOS!BT2307=AW$45,DATOS!C2307,"")</f>
        <v/>
      </c>
    </row>
    <row r="2350" spans="51:53" x14ac:dyDescent="0.25">
      <c r="AY2350" s="139">
        <f t="shared" si="42"/>
        <v>0</v>
      </c>
      <c r="AZ2350" s="139">
        <f>IF(BA2350="",0,IFERROR(IF(VLOOKUP(BA2350,BA$44:BA2349,1,0)&gt;0,0,0),1))</f>
        <v>0</v>
      </c>
      <c r="BA2350" s="140" t="str">
        <f>IF(DATOS!BT2308=AW$45,DATOS!C2308,"")</f>
        <v/>
      </c>
    </row>
    <row r="2351" spans="51:53" x14ac:dyDescent="0.25">
      <c r="AY2351" s="139">
        <f t="shared" si="42"/>
        <v>0</v>
      </c>
      <c r="AZ2351" s="139">
        <f>IF(BA2351="",0,IFERROR(IF(VLOOKUP(BA2351,BA$44:BA2350,1,0)&gt;0,0,0),1))</f>
        <v>0</v>
      </c>
      <c r="BA2351" s="140" t="str">
        <f>IF(DATOS!BT2309=AW$45,DATOS!C2309,"")</f>
        <v/>
      </c>
    </row>
    <row r="2352" spans="51:53" x14ac:dyDescent="0.25">
      <c r="AY2352" s="139">
        <f t="shared" si="42"/>
        <v>0</v>
      </c>
      <c r="AZ2352" s="139">
        <f>IF(BA2352="",0,IFERROR(IF(VLOOKUP(BA2352,BA$44:BA2351,1,0)&gt;0,0,0),1))</f>
        <v>0</v>
      </c>
      <c r="BA2352" s="140" t="str">
        <f>IF(DATOS!BT2310=AW$45,DATOS!C2310,"")</f>
        <v/>
      </c>
    </row>
    <row r="2353" spans="51:53" x14ac:dyDescent="0.25">
      <c r="AY2353" s="139">
        <f t="shared" si="42"/>
        <v>0</v>
      </c>
      <c r="AZ2353" s="139">
        <f>IF(BA2353="",0,IFERROR(IF(VLOOKUP(BA2353,BA$44:BA2352,1,0)&gt;0,0,0),1))</f>
        <v>0</v>
      </c>
      <c r="BA2353" s="140" t="str">
        <f>IF(DATOS!BT2311=AW$45,DATOS!C2311,"")</f>
        <v/>
      </c>
    </row>
    <row r="2354" spans="51:53" x14ac:dyDescent="0.25">
      <c r="AY2354" s="139">
        <f t="shared" si="42"/>
        <v>0</v>
      </c>
      <c r="AZ2354" s="139">
        <f>IF(BA2354="",0,IFERROR(IF(VLOOKUP(BA2354,BA$44:BA2353,1,0)&gt;0,0,0),1))</f>
        <v>0</v>
      </c>
      <c r="BA2354" s="140" t="str">
        <f>IF(DATOS!BT2312=AW$45,DATOS!C2312,"")</f>
        <v/>
      </c>
    </row>
    <row r="2355" spans="51:53" x14ac:dyDescent="0.25">
      <c r="AY2355" s="139">
        <f t="shared" si="42"/>
        <v>0</v>
      </c>
      <c r="AZ2355" s="139">
        <f>IF(BA2355="",0,IFERROR(IF(VLOOKUP(BA2355,BA$44:BA2354,1,0)&gt;0,0,0),1))</f>
        <v>0</v>
      </c>
      <c r="BA2355" s="140" t="str">
        <f>IF(DATOS!BT2313=AW$45,DATOS!C2313,"")</f>
        <v/>
      </c>
    </row>
    <row r="2356" spans="51:53" x14ac:dyDescent="0.25">
      <c r="AY2356" s="139">
        <f t="shared" si="42"/>
        <v>0</v>
      </c>
      <c r="AZ2356" s="139">
        <f>IF(BA2356="",0,IFERROR(IF(VLOOKUP(BA2356,BA$44:BA2355,1,0)&gt;0,0,0),1))</f>
        <v>0</v>
      </c>
      <c r="BA2356" s="140" t="str">
        <f>IF(DATOS!BT2314=AW$45,DATOS!C2314,"")</f>
        <v/>
      </c>
    </row>
    <row r="2357" spans="51:53" x14ac:dyDescent="0.25">
      <c r="AY2357" s="139">
        <f t="shared" si="42"/>
        <v>0</v>
      </c>
      <c r="AZ2357" s="139">
        <f>IF(BA2357="",0,IFERROR(IF(VLOOKUP(BA2357,BA$44:BA2356,1,0)&gt;0,0,0),1))</f>
        <v>0</v>
      </c>
      <c r="BA2357" s="140" t="str">
        <f>IF(DATOS!BT2315=AW$45,DATOS!C2315,"")</f>
        <v/>
      </c>
    </row>
    <row r="2358" spans="51:53" x14ac:dyDescent="0.25">
      <c r="AY2358" s="139">
        <f t="shared" si="42"/>
        <v>0</v>
      </c>
      <c r="AZ2358" s="139">
        <f>IF(BA2358="",0,IFERROR(IF(VLOOKUP(BA2358,BA$44:BA2357,1,0)&gt;0,0,0),1))</f>
        <v>0</v>
      </c>
      <c r="BA2358" s="140" t="str">
        <f>IF(DATOS!BT2316=AW$45,DATOS!C2316,"")</f>
        <v/>
      </c>
    </row>
    <row r="2359" spans="51:53" x14ac:dyDescent="0.25">
      <c r="AY2359" s="139">
        <f t="shared" si="42"/>
        <v>0</v>
      </c>
      <c r="AZ2359" s="139">
        <f>IF(BA2359="",0,IFERROR(IF(VLOOKUP(BA2359,BA$44:BA2358,1,0)&gt;0,0,0),1))</f>
        <v>0</v>
      </c>
      <c r="BA2359" s="140" t="str">
        <f>IF(DATOS!BT2317=AW$45,DATOS!C2317,"")</f>
        <v/>
      </c>
    </row>
    <row r="2360" spans="51:53" x14ac:dyDescent="0.25">
      <c r="AY2360" s="139">
        <f t="shared" si="42"/>
        <v>0</v>
      </c>
      <c r="AZ2360" s="139">
        <f>IF(BA2360="",0,IFERROR(IF(VLOOKUP(BA2360,BA$44:BA2359,1,0)&gt;0,0,0),1))</f>
        <v>0</v>
      </c>
      <c r="BA2360" s="140" t="str">
        <f>IF(DATOS!BT2318=AW$45,DATOS!C2318,"")</f>
        <v/>
      </c>
    </row>
    <row r="2361" spans="51:53" x14ac:dyDescent="0.25">
      <c r="AY2361" s="139">
        <f t="shared" si="42"/>
        <v>0</v>
      </c>
      <c r="AZ2361" s="139">
        <f>IF(BA2361="",0,IFERROR(IF(VLOOKUP(BA2361,BA$44:BA2360,1,0)&gt;0,0,0),1))</f>
        <v>0</v>
      </c>
      <c r="BA2361" s="140" t="str">
        <f>IF(DATOS!BT2319=AW$45,DATOS!C2319,"")</f>
        <v/>
      </c>
    </row>
    <row r="2362" spans="51:53" x14ac:dyDescent="0.25">
      <c r="AY2362" s="139">
        <f t="shared" si="42"/>
        <v>0</v>
      </c>
      <c r="AZ2362" s="139">
        <f>IF(BA2362="",0,IFERROR(IF(VLOOKUP(BA2362,BA$44:BA2361,1,0)&gt;0,0,0),1))</f>
        <v>0</v>
      </c>
      <c r="BA2362" s="140" t="str">
        <f>IF(DATOS!BT2320=AW$45,DATOS!C2320,"")</f>
        <v/>
      </c>
    </row>
    <row r="2363" spans="51:53" x14ac:dyDescent="0.25">
      <c r="AY2363" s="139">
        <f t="shared" si="42"/>
        <v>0</v>
      </c>
      <c r="AZ2363" s="139">
        <f>IF(BA2363="",0,IFERROR(IF(VLOOKUP(BA2363,BA$44:BA2362,1,0)&gt;0,0,0),1))</f>
        <v>0</v>
      </c>
      <c r="BA2363" s="140" t="str">
        <f>IF(DATOS!BT2321=AW$45,DATOS!C2321,"")</f>
        <v/>
      </c>
    </row>
    <row r="2364" spans="51:53" x14ac:dyDescent="0.25">
      <c r="AY2364" s="139">
        <f t="shared" si="42"/>
        <v>0</v>
      </c>
      <c r="AZ2364" s="139">
        <f>IF(BA2364="",0,IFERROR(IF(VLOOKUP(BA2364,BA$44:BA2363,1,0)&gt;0,0,0),1))</f>
        <v>0</v>
      </c>
      <c r="BA2364" s="140" t="str">
        <f>IF(DATOS!BT2322=AW$45,DATOS!C2322,"")</f>
        <v/>
      </c>
    </row>
    <row r="2365" spans="51:53" x14ac:dyDescent="0.25">
      <c r="AY2365" s="139">
        <f t="shared" si="42"/>
        <v>0</v>
      </c>
      <c r="AZ2365" s="139">
        <f>IF(BA2365="",0,IFERROR(IF(VLOOKUP(BA2365,BA$44:BA2364,1,0)&gt;0,0,0),1))</f>
        <v>0</v>
      </c>
      <c r="BA2365" s="140" t="str">
        <f>IF(DATOS!BT2323=AW$45,DATOS!C2323,"")</f>
        <v/>
      </c>
    </row>
    <row r="2366" spans="51:53" x14ac:dyDescent="0.25">
      <c r="AY2366" s="139">
        <f t="shared" si="42"/>
        <v>0</v>
      </c>
      <c r="AZ2366" s="139">
        <f>IF(BA2366="",0,IFERROR(IF(VLOOKUP(BA2366,BA$44:BA2365,1,0)&gt;0,0,0),1))</f>
        <v>0</v>
      </c>
      <c r="BA2366" s="140" t="str">
        <f>IF(DATOS!BT2324=AW$45,DATOS!C2324,"")</f>
        <v/>
      </c>
    </row>
    <row r="2367" spans="51:53" x14ac:dyDescent="0.25">
      <c r="AY2367" s="139">
        <f t="shared" si="42"/>
        <v>0</v>
      </c>
      <c r="AZ2367" s="139">
        <f>IF(BA2367="",0,IFERROR(IF(VLOOKUP(BA2367,BA$44:BA2366,1,0)&gt;0,0,0),1))</f>
        <v>0</v>
      </c>
      <c r="BA2367" s="140" t="str">
        <f>IF(DATOS!BT2325=AW$45,DATOS!C2325,"")</f>
        <v/>
      </c>
    </row>
    <row r="2368" spans="51:53" x14ac:dyDescent="0.25">
      <c r="AY2368" s="139">
        <f t="shared" si="42"/>
        <v>0</v>
      </c>
      <c r="AZ2368" s="139">
        <f>IF(BA2368="",0,IFERROR(IF(VLOOKUP(BA2368,BA$44:BA2367,1,0)&gt;0,0,0),1))</f>
        <v>0</v>
      </c>
      <c r="BA2368" s="140" t="str">
        <f>IF(DATOS!BT2326=AW$45,DATOS!C2326,"")</f>
        <v/>
      </c>
    </row>
    <row r="2369" spans="51:53" x14ac:dyDescent="0.25">
      <c r="AY2369" s="139">
        <f t="shared" si="42"/>
        <v>0</v>
      </c>
      <c r="AZ2369" s="139">
        <f>IF(BA2369="",0,IFERROR(IF(VLOOKUP(BA2369,BA$44:BA2368,1,0)&gt;0,0,0),1))</f>
        <v>0</v>
      </c>
      <c r="BA2369" s="140" t="str">
        <f>IF(DATOS!BT2327=AW$45,DATOS!C2327,"")</f>
        <v/>
      </c>
    </row>
    <row r="2370" spans="51:53" x14ac:dyDescent="0.25">
      <c r="AY2370" s="139">
        <f t="shared" si="42"/>
        <v>0</v>
      </c>
      <c r="AZ2370" s="139">
        <f>IF(BA2370="",0,IFERROR(IF(VLOOKUP(BA2370,BA$44:BA2369,1,0)&gt;0,0,0),1))</f>
        <v>0</v>
      </c>
      <c r="BA2370" s="140" t="str">
        <f>IF(DATOS!BT2328=AW$45,DATOS!C2328,"")</f>
        <v/>
      </c>
    </row>
    <row r="2371" spans="51:53" x14ac:dyDescent="0.25">
      <c r="AY2371" s="139">
        <f t="shared" si="42"/>
        <v>0</v>
      </c>
      <c r="AZ2371" s="139">
        <f>IF(BA2371="",0,IFERROR(IF(VLOOKUP(BA2371,BA$44:BA2370,1,0)&gt;0,0,0),1))</f>
        <v>0</v>
      </c>
      <c r="BA2371" s="140" t="str">
        <f>IF(DATOS!BT2329=AW$45,DATOS!C2329,"")</f>
        <v/>
      </c>
    </row>
    <row r="2372" spans="51:53" x14ac:dyDescent="0.25">
      <c r="AY2372" s="139">
        <f t="shared" si="42"/>
        <v>0</v>
      </c>
      <c r="AZ2372" s="139">
        <f>IF(BA2372="",0,IFERROR(IF(VLOOKUP(BA2372,BA$44:BA2371,1,0)&gt;0,0,0),1))</f>
        <v>0</v>
      </c>
      <c r="BA2372" s="140" t="str">
        <f>IF(DATOS!BT2330=AW$45,DATOS!C2330,"")</f>
        <v/>
      </c>
    </row>
    <row r="2373" spans="51:53" x14ac:dyDescent="0.25">
      <c r="AY2373" s="139">
        <f t="shared" si="42"/>
        <v>0</v>
      </c>
      <c r="AZ2373" s="139">
        <f>IF(BA2373="",0,IFERROR(IF(VLOOKUP(BA2373,BA$44:BA2372,1,0)&gt;0,0,0),1))</f>
        <v>0</v>
      </c>
      <c r="BA2373" s="140" t="str">
        <f>IF(DATOS!BT2331=AW$45,DATOS!C2331,"")</f>
        <v/>
      </c>
    </row>
    <row r="2374" spans="51:53" x14ac:dyDescent="0.25">
      <c r="AY2374" s="139">
        <f t="shared" si="42"/>
        <v>0</v>
      </c>
      <c r="AZ2374" s="139">
        <f>IF(BA2374="",0,IFERROR(IF(VLOOKUP(BA2374,BA$44:BA2373,1,0)&gt;0,0,0),1))</f>
        <v>0</v>
      </c>
      <c r="BA2374" s="140" t="str">
        <f>IF(DATOS!BT2332=AW$45,DATOS!C2332,"")</f>
        <v/>
      </c>
    </row>
    <row r="2375" spans="51:53" x14ac:dyDescent="0.25">
      <c r="AY2375" s="139">
        <f t="shared" si="42"/>
        <v>0</v>
      </c>
      <c r="AZ2375" s="139">
        <f>IF(BA2375="",0,IFERROR(IF(VLOOKUP(BA2375,BA$44:BA2374,1,0)&gt;0,0,0),1))</f>
        <v>0</v>
      </c>
      <c r="BA2375" s="140" t="str">
        <f>IF(DATOS!BT2333=AW$45,DATOS!C2333,"")</f>
        <v/>
      </c>
    </row>
    <row r="2376" spans="51:53" x14ac:dyDescent="0.25">
      <c r="AY2376" s="139">
        <f t="shared" si="42"/>
        <v>0</v>
      </c>
      <c r="AZ2376" s="139">
        <f>IF(BA2376="",0,IFERROR(IF(VLOOKUP(BA2376,BA$44:BA2375,1,0)&gt;0,0,0),1))</f>
        <v>0</v>
      </c>
      <c r="BA2376" s="140" t="str">
        <f>IF(DATOS!BT2334=AW$45,DATOS!C2334,"")</f>
        <v/>
      </c>
    </row>
    <row r="2377" spans="51:53" x14ac:dyDescent="0.25">
      <c r="AY2377" s="139">
        <f t="shared" si="42"/>
        <v>0</v>
      </c>
      <c r="AZ2377" s="139">
        <f>IF(BA2377="",0,IFERROR(IF(VLOOKUP(BA2377,BA$44:BA2376,1,0)&gt;0,0,0),1))</f>
        <v>0</v>
      </c>
      <c r="BA2377" s="140" t="str">
        <f>IF(DATOS!BT2335=AW$45,DATOS!C2335,"")</f>
        <v/>
      </c>
    </row>
    <row r="2378" spans="51:53" x14ac:dyDescent="0.25">
      <c r="AY2378" s="139">
        <f t="shared" si="42"/>
        <v>0</v>
      </c>
      <c r="AZ2378" s="139">
        <f>IF(BA2378="",0,IFERROR(IF(VLOOKUP(BA2378,BA$44:BA2377,1,0)&gt;0,0,0),1))</f>
        <v>0</v>
      </c>
      <c r="BA2378" s="140" t="str">
        <f>IF(DATOS!BT2336=AW$45,DATOS!C2336,"")</f>
        <v/>
      </c>
    </row>
    <row r="2379" spans="51:53" x14ac:dyDescent="0.25">
      <c r="AY2379" s="139">
        <f t="shared" si="42"/>
        <v>0</v>
      </c>
      <c r="AZ2379" s="139">
        <f>IF(BA2379="",0,IFERROR(IF(VLOOKUP(BA2379,BA$44:BA2378,1,0)&gt;0,0,0),1))</f>
        <v>0</v>
      </c>
      <c r="BA2379" s="140" t="str">
        <f>IF(DATOS!BT2337=AW$45,DATOS!C2337,"")</f>
        <v/>
      </c>
    </row>
    <row r="2380" spans="51:53" x14ac:dyDescent="0.25">
      <c r="AY2380" s="139">
        <f t="shared" si="42"/>
        <v>0</v>
      </c>
      <c r="AZ2380" s="139">
        <f>IF(BA2380="",0,IFERROR(IF(VLOOKUP(BA2380,BA$44:BA2379,1,0)&gt;0,0,0),1))</f>
        <v>0</v>
      </c>
      <c r="BA2380" s="140" t="str">
        <f>IF(DATOS!BT2338=AW$45,DATOS!C2338,"")</f>
        <v/>
      </c>
    </row>
    <row r="2381" spans="51:53" x14ac:dyDescent="0.25">
      <c r="AY2381" s="139">
        <f t="shared" si="42"/>
        <v>0</v>
      </c>
      <c r="AZ2381" s="139">
        <f>IF(BA2381="",0,IFERROR(IF(VLOOKUP(BA2381,BA$44:BA2380,1,0)&gt;0,0,0),1))</f>
        <v>0</v>
      </c>
      <c r="BA2381" s="140" t="str">
        <f>IF(DATOS!BT2339=AW$45,DATOS!C2339,"")</f>
        <v/>
      </c>
    </row>
    <row r="2382" spans="51:53" x14ac:dyDescent="0.25">
      <c r="AY2382" s="139">
        <f t="shared" si="42"/>
        <v>0</v>
      </c>
      <c r="AZ2382" s="139">
        <f>IF(BA2382="",0,IFERROR(IF(VLOOKUP(BA2382,BA$44:BA2381,1,0)&gt;0,0,0),1))</f>
        <v>0</v>
      </c>
      <c r="BA2382" s="140" t="str">
        <f>IF(DATOS!BT2340=AW$45,DATOS!C2340,"")</f>
        <v/>
      </c>
    </row>
    <row r="2383" spans="51:53" x14ac:dyDescent="0.25">
      <c r="AY2383" s="139">
        <f t="shared" si="42"/>
        <v>0</v>
      </c>
      <c r="AZ2383" s="139">
        <f>IF(BA2383="",0,IFERROR(IF(VLOOKUP(BA2383,BA$44:BA2382,1,0)&gt;0,0,0),1))</f>
        <v>0</v>
      </c>
      <c r="BA2383" s="140" t="str">
        <f>IF(DATOS!BT2341=AW$45,DATOS!C2341,"")</f>
        <v/>
      </c>
    </row>
    <row r="2384" spans="51:53" x14ac:dyDescent="0.25">
      <c r="AY2384" s="139">
        <f t="shared" si="42"/>
        <v>0</v>
      </c>
      <c r="AZ2384" s="139">
        <f>IF(BA2384="",0,IFERROR(IF(VLOOKUP(BA2384,BA$44:BA2383,1,0)&gt;0,0,0),1))</f>
        <v>0</v>
      </c>
      <c r="BA2384" s="140" t="str">
        <f>IF(DATOS!BT2342=AW$45,DATOS!C2342,"")</f>
        <v/>
      </c>
    </row>
    <row r="2385" spans="51:53" x14ac:dyDescent="0.25">
      <c r="AY2385" s="139">
        <f t="shared" si="42"/>
        <v>0</v>
      </c>
      <c r="AZ2385" s="139">
        <f>IF(BA2385="",0,IFERROR(IF(VLOOKUP(BA2385,BA$44:BA2384,1,0)&gt;0,0,0),1))</f>
        <v>0</v>
      </c>
      <c r="BA2385" s="140" t="str">
        <f>IF(DATOS!BT2343=AW$45,DATOS!C2343,"")</f>
        <v/>
      </c>
    </row>
    <row r="2386" spans="51:53" x14ac:dyDescent="0.25">
      <c r="AY2386" s="139">
        <f t="shared" si="42"/>
        <v>0</v>
      </c>
      <c r="AZ2386" s="139">
        <f>IF(BA2386="",0,IFERROR(IF(VLOOKUP(BA2386,BA$44:BA2385,1,0)&gt;0,0,0),1))</f>
        <v>0</v>
      </c>
      <c r="BA2386" s="140" t="str">
        <f>IF(DATOS!BT2344=AW$45,DATOS!C2344,"")</f>
        <v/>
      </c>
    </row>
    <row r="2387" spans="51:53" x14ac:dyDescent="0.25">
      <c r="AY2387" s="139">
        <f t="shared" si="42"/>
        <v>0</v>
      </c>
      <c r="AZ2387" s="139">
        <f>IF(BA2387="",0,IFERROR(IF(VLOOKUP(BA2387,BA$44:BA2386,1,0)&gt;0,0,0),1))</f>
        <v>0</v>
      </c>
      <c r="BA2387" s="140" t="str">
        <f>IF(DATOS!BT2345=AW$45,DATOS!C2345,"")</f>
        <v/>
      </c>
    </row>
    <row r="2388" spans="51:53" x14ac:dyDescent="0.25">
      <c r="AY2388" s="139">
        <f t="shared" si="42"/>
        <v>0</v>
      </c>
      <c r="AZ2388" s="139">
        <f>IF(BA2388="",0,IFERROR(IF(VLOOKUP(BA2388,BA$44:BA2387,1,0)&gt;0,0,0),1))</f>
        <v>0</v>
      </c>
      <c r="BA2388" s="140" t="str">
        <f>IF(DATOS!BT2346=AW$45,DATOS!C2346,"")</f>
        <v/>
      </c>
    </row>
    <row r="2389" spans="51:53" x14ac:dyDescent="0.25">
      <c r="AY2389" s="139">
        <f t="shared" si="42"/>
        <v>0</v>
      </c>
      <c r="AZ2389" s="139">
        <f>IF(BA2389="",0,IFERROR(IF(VLOOKUP(BA2389,BA$44:BA2388,1,0)&gt;0,0,0),1))</f>
        <v>0</v>
      </c>
      <c r="BA2389" s="140" t="str">
        <f>IF(DATOS!BT2347=AW$45,DATOS!C2347,"")</f>
        <v/>
      </c>
    </row>
    <row r="2390" spans="51:53" x14ac:dyDescent="0.25">
      <c r="AY2390" s="139">
        <f t="shared" si="42"/>
        <v>0</v>
      </c>
      <c r="AZ2390" s="139">
        <f>IF(BA2390="",0,IFERROR(IF(VLOOKUP(BA2390,BA$44:BA2389,1,0)&gt;0,0,0),1))</f>
        <v>0</v>
      </c>
      <c r="BA2390" s="140" t="str">
        <f>IF(DATOS!BT2348=AW$45,DATOS!C2348,"")</f>
        <v/>
      </c>
    </row>
    <row r="2391" spans="51:53" x14ac:dyDescent="0.25">
      <c r="AY2391" s="139">
        <f t="shared" si="42"/>
        <v>0</v>
      </c>
      <c r="AZ2391" s="139">
        <f>IF(BA2391="",0,IFERROR(IF(VLOOKUP(BA2391,BA$44:BA2390,1,0)&gt;0,0,0),1))</f>
        <v>0</v>
      </c>
      <c r="BA2391" s="140" t="str">
        <f>IF(DATOS!BT2349=AW$45,DATOS!C2349,"")</f>
        <v/>
      </c>
    </row>
    <row r="2392" spans="51:53" x14ac:dyDescent="0.25">
      <c r="AY2392" s="139">
        <f t="shared" si="42"/>
        <v>0</v>
      </c>
      <c r="AZ2392" s="139">
        <f>IF(BA2392="",0,IFERROR(IF(VLOOKUP(BA2392,BA$44:BA2391,1,0)&gt;0,0,0),1))</f>
        <v>0</v>
      </c>
      <c r="BA2392" s="140" t="str">
        <f>IF(DATOS!BT2350=AW$45,DATOS!C2350,"")</f>
        <v/>
      </c>
    </row>
    <row r="2393" spans="51:53" x14ac:dyDescent="0.25">
      <c r="AY2393" s="139">
        <f t="shared" si="42"/>
        <v>0</v>
      </c>
      <c r="AZ2393" s="139">
        <f>IF(BA2393="",0,IFERROR(IF(VLOOKUP(BA2393,BA$44:BA2392,1,0)&gt;0,0,0),1))</f>
        <v>0</v>
      </c>
      <c r="BA2393" s="140" t="str">
        <f>IF(DATOS!BT2351=AW$45,DATOS!C2351,"")</f>
        <v/>
      </c>
    </row>
    <row r="2394" spans="51:53" x14ac:dyDescent="0.25">
      <c r="AY2394" s="139">
        <f t="shared" si="42"/>
        <v>0</v>
      </c>
      <c r="AZ2394" s="139">
        <f>IF(BA2394="",0,IFERROR(IF(VLOOKUP(BA2394,BA$44:BA2393,1,0)&gt;0,0,0),1))</f>
        <v>0</v>
      </c>
      <c r="BA2394" s="140" t="str">
        <f>IF(DATOS!BT2352=AW$45,DATOS!C2352,"")</f>
        <v/>
      </c>
    </row>
    <row r="2395" spans="51:53" x14ac:dyDescent="0.25">
      <c r="AY2395" s="139">
        <f t="shared" si="42"/>
        <v>0</v>
      </c>
      <c r="AZ2395" s="139">
        <f>IF(BA2395="",0,IFERROR(IF(VLOOKUP(BA2395,BA$44:BA2394,1,0)&gt;0,0,0),1))</f>
        <v>0</v>
      </c>
      <c r="BA2395" s="140" t="str">
        <f>IF(DATOS!BT2353=AW$45,DATOS!C2353,"")</f>
        <v/>
      </c>
    </row>
    <row r="2396" spans="51:53" x14ac:dyDescent="0.25">
      <c r="AY2396" s="139">
        <f t="shared" si="42"/>
        <v>0</v>
      </c>
      <c r="AZ2396" s="139">
        <f>IF(BA2396="",0,IFERROR(IF(VLOOKUP(BA2396,BA$44:BA2395,1,0)&gt;0,0,0),1))</f>
        <v>0</v>
      </c>
      <c r="BA2396" s="140" t="str">
        <f>IF(DATOS!BT2354=AW$45,DATOS!C2354,"")</f>
        <v/>
      </c>
    </row>
    <row r="2397" spans="51:53" x14ac:dyDescent="0.25">
      <c r="AY2397" s="139">
        <f t="shared" si="42"/>
        <v>0</v>
      </c>
      <c r="AZ2397" s="139">
        <f>IF(BA2397="",0,IFERROR(IF(VLOOKUP(BA2397,BA$44:BA2396,1,0)&gt;0,0,0),1))</f>
        <v>0</v>
      </c>
      <c r="BA2397" s="140" t="str">
        <f>IF(DATOS!BT2355=AW$45,DATOS!C2355,"")</f>
        <v/>
      </c>
    </row>
    <row r="2398" spans="51:53" x14ac:dyDescent="0.25">
      <c r="AY2398" s="139">
        <f t="shared" si="42"/>
        <v>0</v>
      </c>
      <c r="AZ2398" s="139">
        <f>IF(BA2398="",0,IFERROR(IF(VLOOKUP(BA2398,BA$44:BA2397,1,0)&gt;0,0,0),1))</f>
        <v>0</v>
      </c>
      <c r="BA2398" s="140" t="str">
        <f>IF(DATOS!BT2356=AW$45,DATOS!C2356,"")</f>
        <v/>
      </c>
    </row>
    <row r="2399" spans="51:53" x14ac:dyDescent="0.25">
      <c r="AY2399" s="139">
        <f t="shared" si="42"/>
        <v>0</v>
      </c>
      <c r="AZ2399" s="139">
        <f>IF(BA2399="",0,IFERROR(IF(VLOOKUP(BA2399,BA$44:BA2398,1,0)&gt;0,0,0),1))</f>
        <v>0</v>
      </c>
      <c r="BA2399" s="140" t="str">
        <f>IF(DATOS!BT2357=AW$45,DATOS!C2357,"")</f>
        <v/>
      </c>
    </row>
    <row r="2400" spans="51:53" x14ac:dyDescent="0.25">
      <c r="AY2400" s="139">
        <f t="shared" si="42"/>
        <v>0</v>
      </c>
      <c r="AZ2400" s="139">
        <f>IF(BA2400="",0,IFERROR(IF(VLOOKUP(BA2400,BA$44:BA2399,1,0)&gt;0,0,0),1))</f>
        <v>0</v>
      </c>
      <c r="BA2400" s="140" t="str">
        <f>IF(DATOS!BT2358=AW$45,DATOS!C2358,"")</f>
        <v/>
      </c>
    </row>
    <row r="2401" spans="51:53" x14ac:dyDescent="0.25">
      <c r="AY2401" s="139">
        <f t="shared" si="42"/>
        <v>0</v>
      </c>
      <c r="AZ2401" s="139">
        <f>IF(BA2401="",0,IFERROR(IF(VLOOKUP(BA2401,BA$44:BA2400,1,0)&gt;0,0,0),1))</f>
        <v>0</v>
      </c>
      <c r="BA2401" s="140" t="str">
        <f>IF(DATOS!BT2359=AW$45,DATOS!C2359,"")</f>
        <v/>
      </c>
    </row>
    <row r="2402" spans="51:53" x14ac:dyDescent="0.25">
      <c r="AY2402" s="139">
        <f t="shared" si="42"/>
        <v>0</v>
      </c>
      <c r="AZ2402" s="139">
        <f>IF(BA2402="",0,IFERROR(IF(VLOOKUP(BA2402,BA$44:BA2401,1,0)&gt;0,0,0),1))</f>
        <v>0</v>
      </c>
      <c r="BA2402" s="140" t="str">
        <f>IF(DATOS!BT2360=AW$45,DATOS!C2360,"")</f>
        <v/>
      </c>
    </row>
    <row r="2403" spans="51:53" x14ac:dyDescent="0.25">
      <c r="AY2403" s="139">
        <f t="shared" si="42"/>
        <v>0</v>
      </c>
      <c r="AZ2403" s="139">
        <f>IF(BA2403="",0,IFERROR(IF(VLOOKUP(BA2403,BA$44:BA2402,1,0)&gt;0,0,0),1))</f>
        <v>0</v>
      </c>
      <c r="BA2403" s="140" t="str">
        <f>IF(DATOS!BT2361=AW$45,DATOS!C2361,"")</f>
        <v/>
      </c>
    </row>
    <row r="2404" spans="51:53" x14ac:dyDescent="0.25">
      <c r="AY2404" s="139">
        <f t="shared" si="42"/>
        <v>0</v>
      </c>
      <c r="AZ2404" s="139">
        <f>IF(BA2404="",0,IFERROR(IF(VLOOKUP(BA2404,BA$44:BA2403,1,0)&gt;0,0,0),1))</f>
        <v>0</v>
      </c>
      <c r="BA2404" s="140" t="str">
        <f>IF(DATOS!BT2362=AW$45,DATOS!C2362,"")</f>
        <v/>
      </c>
    </row>
    <row r="2405" spans="51:53" x14ac:dyDescent="0.25">
      <c r="AY2405" s="139">
        <f t="shared" si="42"/>
        <v>0</v>
      </c>
      <c r="AZ2405" s="139">
        <f>IF(BA2405="",0,IFERROR(IF(VLOOKUP(BA2405,BA$44:BA2404,1,0)&gt;0,0,0),1))</f>
        <v>0</v>
      </c>
      <c r="BA2405" s="140" t="str">
        <f>IF(DATOS!BT2363=AW$45,DATOS!C2363,"")</f>
        <v/>
      </c>
    </row>
    <row r="2406" spans="51:53" x14ac:dyDescent="0.25">
      <c r="AY2406" s="139">
        <f t="shared" si="42"/>
        <v>0</v>
      </c>
      <c r="AZ2406" s="139">
        <f>IF(BA2406="",0,IFERROR(IF(VLOOKUP(BA2406,BA$44:BA2405,1,0)&gt;0,0,0),1))</f>
        <v>0</v>
      </c>
      <c r="BA2406" s="140" t="str">
        <f>IF(DATOS!BT2364=AW$45,DATOS!C2364,"")</f>
        <v/>
      </c>
    </row>
    <row r="2407" spans="51:53" x14ac:dyDescent="0.25">
      <c r="AY2407" s="139">
        <f t="shared" si="42"/>
        <v>0</v>
      </c>
      <c r="AZ2407" s="139">
        <f>IF(BA2407="",0,IFERROR(IF(VLOOKUP(BA2407,BA$44:BA2406,1,0)&gt;0,0,0),1))</f>
        <v>0</v>
      </c>
      <c r="BA2407" s="140" t="str">
        <f>IF(DATOS!BT2365=AW$45,DATOS!C2365,"")</f>
        <v/>
      </c>
    </row>
    <row r="2408" spans="51:53" x14ac:dyDescent="0.25">
      <c r="AY2408" s="139">
        <f t="shared" si="42"/>
        <v>0</v>
      </c>
      <c r="AZ2408" s="139">
        <f>IF(BA2408="",0,IFERROR(IF(VLOOKUP(BA2408,BA$44:BA2407,1,0)&gt;0,0,0),1))</f>
        <v>0</v>
      </c>
      <c r="BA2408" s="140" t="str">
        <f>IF(DATOS!BT2366=AW$45,DATOS!C2366,"")</f>
        <v/>
      </c>
    </row>
    <row r="2409" spans="51:53" x14ac:dyDescent="0.25">
      <c r="AY2409" s="139">
        <f t="shared" si="42"/>
        <v>0</v>
      </c>
      <c r="AZ2409" s="139">
        <f>IF(BA2409="",0,IFERROR(IF(VLOOKUP(BA2409,BA$44:BA2408,1,0)&gt;0,0,0),1))</f>
        <v>0</v>
      </c>
      <c r="BA2409" s="140" t="str">
        <f>IF(DATOS!BT2367=AW$45,DATOS!C2367,"")</f>
        <v/>
      </c>
    </row>
    <row r="2410" spans="51:53" x14ac:dyDescent="0.25">
      <c r="AY2410" s="139">
        <f t="shared" si="42"/>
        <v>0</v>
      </c>
      <c r="AZ2410" s="139">
        <f>IF(BA2410="",0,IFERROR(IF(VLOOKUP(BA2410,BA$44:BA2409,1,0)&gt;0,0,0),1))</f>
        <v>0</v>
      </c>
      <c r="BA2410" s="140" t="str">
        <f>IF(DATOS!BT2368=AW$45,DATOS!C2368,"")</f>
        <v/>
      </c>
    </row>
    <row r="2411" spans="51:53" x14ac:dyDescent="0.25">
      <c r="AY2411" s="139">
        <f t="shared" si="42"/>
        <v>0</v>
      </c>
      <c r="AZ2411" s="139">
        <f>IF(BA2411="",0,IFERROR(IF(VLOOKUP(BA2411,BA$44:BA2410,1,0)&gt;0,0,0),1))</f>
        <v>0</v>
      </c>
      <c r="BA2411" s="140" t="str">
        <f>IF(DATOS!BT2369=AW$45,DATOS!C2369,"")</f>
        <v/>
      </c>
    </row>
    <row r="2412" spans="51:53" x14ac:dyDescent="0.25">
      <c r="AY2412" s="139">
        <f t="shared" ref="AY2412:AY2475" si="43">AY2411+AZ2412</f>
        <v>0</v>
      </c>
      <c r="AZ2412" s="139">
        <f>IF(BA2412="",0,IFERROR(IF(VLOOKUP(BA2412,BA$44:BA2411,1,0)&gt;0,0,0),1))</f>
        <v>0</v>
      </c>
      <c r="BA2412" s="140" t="str">
        <f>IF(DATOS!BT2370=AW$45,DATOS!C2370,"")</f>
        <v/>
      </c>
    </row>
    <row r="2413" spans="51:53" x14ac:dyDescent="0.25">
      <c r="AY2413" s="139">
        <f t="shared" si="43"/>
        <v>0</v>
      </c>
      <c r="AZ2413" s="139">
        <f>IF(BA2413="",0,IFERROR(IF(VLOOKUP(BA2413,BA$44:BA2412,1,0)&gt;0,0,0),1))</f>
        <v>0</v>
      </c>
      <c r="BA2413" s="140" t="str">
        <f>IF(DATOS!BT2371=AW$45,DATOS!C2371,"")</f>
        <v/>
      </c>
    </row>
    <row r="2414" spans="51:53" x14ac:dyDescent="0.25">
      <c r="AY2414" s="139">
        <f t="shared" si="43"/>
        <v>0</v>
      </c>
      <c r="AZ2414" s="139">
        <f>IF(BA2414="",0,IFERROR(IF(VLOOKUP(BA2414,BA$44:BA2413,1,0)&gt;0,0,0),1))</f>
        <v>0</v>
      </c>
      <c r="BA2414" s="140" t="str">
        <f>IF(DATOS!BT2372=AW$45,DATOS!C2372,"")</f>
        <v/>
      </c>
    </row>
    <row r="2415" spans="51:53" x14ac:dyDescent="0.25">
      <c r="AY2415" s="139">
        <f t="shared" si="43"/>
        <v>0</v>
      </c>
      <c r="AZ2415" s="139">
        <f>IF(BA2415="",0,IFERROR(IF(VLOOKUP(BA2415,BA$44:BA2414,1,0)&gt;0,0,0),1))</f>
        <v>0</v>
      </c>
      <c r="BA2415" s="140" t="str">
        <f>IF(DATOS!BT2373=AW$45,DATOS!C2373,"")</f>
        <v/>
      </c>
    </row>
    <row r="2416" spans="51:53" x14ac:dyDescent="0.25">
      <c r="AY2416" s="139">
        <f t="shared" si="43"/>
        <v>0</v>
      </c>
      <c r="AZ2416" s="139">
        <f>IF(BA2416="",0,IFERROR(IF(VLOOKUP(BA2416,BA$44:BA2415,1,0)&gt;0,0,0),1))</f>
        <v>0</v>
      </c>
      <c r="BA2416" s="140" t="str">
        <f>IF(DATOS!BT2374=AW$45,DATOS!C2374,"")</f>
        <v/>
      </c>
    </row>
    <row r="2417" spans="51:53" x14ac:dyDescent="0.25">
      <c r="AY2417" s="139">
        <f t="shared" si="43"/>
        <v>0</v>
      </c>
      <c r="AZ2417" s="139">
        <f>IF(BA2417="",0,IFERROR(IF(VLOOKUP(BA2417,BA$44:BA2416,1,0)&gt;0,0,0),1))</f>
        <v>0</v>
      </c>
      <c r="BA2417" s="140" t="str">
        <f>IF(DATOS!BT2375=AW$45,DATOS!C2375,"")</f>
        <v/>
      </c>
    </row>
    <row r="2418" spans="51:53" x14ac:dyDescent="0.25">
      <c r="AY2418" s="139">
        <f t="shared" si="43"/>
        <v>0</v>
      </c>
      <c r="AZ2418" s="139">
        <f>IF(BA2418="",0,IFERROR(IF(VLOOKUP(BA2418,BA$44:BA2417,1,0)&gt;0,0,0),1))</f>
        <v>0</v>
      </c>
      <c r="BA2418" s="140" t="str">
        <f>IF(DATOS!BT2376=AW$45,DATOS!C2376,"")</f>
        <v/>
      </c>
    </row>
    <row r="2419" spans="51:53" x14ac:dyDescent="0.25">
      <c r="AY2419" s="139">
        <f t="shared" si="43"/>
        <v>0</v>
      </c>
      <c r="AZ2419" s="139">
        <f>IF(BA2419="",0,IFERROR(IF(VLOOKUP(BA2419,BA$44:BA2418,1,0)&gt;0,0,0),1))</f>
        <v>0</v>
      </c>
      <c r="BA2419" s="140" t="str">
        <f>IF(DATOS!BT2377=AW$45,DATOS!C2377,"")</f>
        <v/>
      </c>
    </row>
    <row r="2420" spans="51:53" x14ac:dyDescent="0.25">
      <c r="AY2420" s="139">
        <f t="shared" si="43"/>
        <v>0</v>
      </c>
      <c r="AZ2420" s="139">
        <f>IF(BA2420="",0,IFERROR(IF(VLOOKUP(BA2420,BA$44:BA2419,1,0)&gt;0,0,0),1))</f>
        <v>0</v>
      </c>
      <c r="BA2420" s="140" t="str">
        <f>IF(DATOS!BT2378=AW$45,DATOS!C2378,"")</f>
        <v/>
      </c>
    </row>
    <row r="2421" spans="51:53" x14ac:dyDescent="0.25">
      <c r="AY2421" s="139">
        <f t="shared" si="43"/>
        <v>0</v>
      </c>
      <c r="AZ2421" s="139">
        <f>IF(BA2421="",0,IFERROR(IF(VLOOKUP(BA2421,BA$44:BA2420,1,0)&gt;0,0,0),1))</f>
        <v>0</v>
      </c>
      <c r="BA2421" s="140" t="str">
        <f>IF(DATOS!BT2379=AW$45,DATOS!C2379,"")</f>
        <v/>
      </c>
    </row>
    <row r="2422" spans="51:53" x14ac:dyDescent="0.25">
      <c r="AY2422" s="139">
        <f t="shared" si="43"/>
        <v>0</v>
      </c>
      <c r="AZ2422" s="139">
        <f>IF(BA2422="",0,IFERROR(IF(VLOOKUP(BA2422,BA$44:BA2421,1,0)&gt;0,0,0),1))</f>
        <v>0</v>
      </c>
      <c r="BA2422" s="140" t="str">
        <f>IF(DATOS!BT2380=AW$45,DATOS!C2380,"")</f>
        <v/>
      </c>
    </row>
    <row r="2423" spans="51:53" x14ac:dyDescent="0.25">
      <c r="AY2423" s="139">
        <f t="shared" si="43"/>
        <v>0</v>
      </c>
      <c r="AZ2423" s="139">
        <f>IF(BA2423="",0,IFERROR(IF(VLOOKUP(BA2423,BA$44:BA2422,1,0)&gt;0,0,0),1))</f>
        <v>0</v>
      </c>
      <c r="BA2423" s="140" t="str">
        <f>IF(DATOS!BT2381=AW$45,DATOS!C2381,"")</f>
        <v/>
      </c>
    </row>
    <row r="2424" spans="51:53" x14ac:dyDescent="0.25">
      <c r="AY2424" s="139">
        <f t="shared" si="43"/>
        <v>0</v>
      </c>
      <c r="AZ2424" s="139">
        <f>IF(BA2424="",0,IFERROR(IF(VLOOKUP(BA2424,BA$44:BA2423,1,0)&gt;0,0,0),1))</f>
        <v>0</v>
      </c>
      <c r="BA2424" s="140" t="str">
        <f>IF(DATOS!BT2382=AW$45,DATOS!C2382,"")</f>
        <v/>
      </c>
    </row>
    <row r="2425" spans="51:53" x14ac:dyDescent="0.25">
      <c r="AY2425" s="139">
        <f t="shared" si="43"/>
        <v>0</v>
      </c>
      <c r="AZ2425" s="139">
        <f>IF(BA2425="",0,IFERROR(IF(VLOOKUP(BA2425,BA$44:BA2424,1,0)&gt;0,0,0),1))</f>
        <v>0</v>
      </c>
      <c r="BA2425" s="140" t="str">
        <f>IF(DATOS!BT2383=AW$45,DATOS!C2383,"")</f>
        <v/>
      </c>
    </row>
    <row r="2426" spans="51:53" x14ac:dyDescent="0.25">
      <c r="AY2426" s="139">
        <f t="shared" si="43"/>
        <v>0</v>
      </c>
      <c r="AZ2426" s="139">
        <f>IF(BA2426="",0,IFERROR(IF(VLOOKUP(BA2426,BA$44:BA2425,1,0)&gt;0,0,0),1))</f>
        <v>0</v>
      </c>
      <c r="BA2426" s="140" t="str">
        <f>IF(DATOS!BT2384=AW$45,DATOS!C2384,"")</f>
        <v/>
      </c>
    </row>
    <row r="2427" spans="51:53" x14ac:dyDescent="0.25">
      <c r="AY2427" s="139">
        <f t="shared" si="43"/>
        <v>0</v>
      </c>
      <c r="AZ2427" s="139">
        <f>IF(BA2427="",0,IFERROR(IF(VLOOKUP(BA2427,BA$44:BA2426,1,0)&gt;0,0,0),1))</f>
        <v>0</v>
      </c>
      <c r="BA2427" s="140" t="str">
        <f>IF(DATOS!BT2385=AW$45,DATOS!C2385,"")</f>
        <v/>
      </c>
    </row>
    <row r="2428" spans="51:53" x14ac:dyDescent="0.25">
      <c r="AY2428" s="139">
        <f t="shared" si="43"/>
        <v>0</v>
      </c>
      <c r="AZ2428" s="139">
        <f>IF(BA2428="",0,IFERROR(IF(VLOOKUP(BA2428,BA$44:BA2427,1,0)&gt;0,0,0),1))</f>
        <v>0</v>
      </c>
      <c r="BA2428" s="140" t="str">
        <f>IF(DATOS!BT2386=AW$45,DATOS!C2386,"")</f>
        <v/>
      </c>
    </row>
    <row r="2429" spans="51:53" x14ac:dyDescent="0.25">
      <c r="AY2429" s="139">
        <f t="shared" si="43"/>
        <v>0</v>
      </c>
      <c r="AZ2429" s="139">
        <f>IF(BA2429="",0,IFERROR(IF(VLOOKUP(BA2429,BA$44:BA2428,1,0)&gt;0,0,0),1))</f>
        <v>0</v>
      </c>
      <c r="BA2429" s="140" t="str">
        <f>IF(DATOS!BT2387=AW$45,DATOS!C2387,"")</f>
        <v/>
      </c>
    </row>
    <row r="2430" spans="51:53" x14ac:dyDescent="0.25">
      <c r="AY2430" s="139">
        <f t="shared" si="43"/>
        <v>0</v>
      </c>
      <c r="AZ2430" s="139">
        <f>IF(BA2430="",0,IFERROR(IF(VLOOKUP(BA2430,BA$44:BA2429,1,0)&gt;0,0,0),1))</f>
        <v>0</v>
      </c>
      <c r="BA2430" s="140" t="str">
        <f>IF(DATOS!BT2388=AW$45,DATOS!C2388,"")</f>
        <v/>
      </c>
    </row>
    <row r="2431" spans="51:53" x14ac:dyDescent="0.25">
      <c r="AY2431" s="139">
        <f t="shared" si="43"/>
        <v>0</v>
      </c>
      <c r="AZ2431" s="139">
        <f>IF(BA2431="",0,IFERROR(IF(VLOOKUP(BA2431,BA$44:BA2430,1,0)&gt;0,0,0),1))</f>
        <v>0</v>
      </c>
      <c r="BA2431" s="140" t="str">
        <f>IF(DATOS!BT2389=AW$45,DATOS!C2389,"")</f>
        <v/>
      </c>
    </row>
    <row r="2432" spans="51:53" x14ac:dyDescent="0.25">
      <c r="AY2432" s="139">
        <f t="shared" si="43"/>
        <v>0</v>
      </c>
      <c r="AZ2432" s="139">
        <f>IF(BA2432="",0,IFERROR(IF(VLOOKUP(BA2432,BA$44:BA2431,1,0)&gt;0,0,0),1))</f>
        <v>0</v>
      </c>
      <c r="BA2432" s="140" t="str">
        <f>IF(DATOS!BT2390=AW$45,DATOS!C2390,"")</f>
        <v/>
      </c>
    </row>
    <row r="2433" spans="51:53" x14ac:dyDescent="0.25">
      <c r="AY2433" s="139">
        <f t="shared" si="43"/>
        <v>0</v>
      </c>
      <c r="AZ2433" s="139">
        <f>IF(BA2433="",0,IFERROR(IF(VLOOKUP(BA2433,BA$44:BA2432,1,0)&gt;0,0,0),1))</f>
        <v>0</v>
      </c>
      <c r="BA2433" s="140" t="str">
        <f>IF(DATOS!BT2391=AW$45,DATOS!C2391,"")</f>
        <v/>
      </c>
    </row>
    <row r="2434" spans="51:53" x14ac:dyDescent="0.25">
      <c r="AY2434" s="139">
        <f t="shared" si="43"/>
        <v>0</v>
      </c>
      <c r="AZ2434" s="139">
        <f>IF(BA2434="",0,IFERROR(IF(VLOOKUP(BA2434,BA$44:BA2433,1,0)&gt;0,0,0),1))</f>
        <v>0</v>
      </c>
      <c r="BA2434" s="140" t="str">
        <f>IF(DATOS!BT2392=AW$45,DATOS!C2392,"")</f>
        <v/>
      </c>
    </row>
    <row r="2435" spans="51:53" x14ac:dyDescent="0.25">
      <c r="AY2435" s="139">
        <f t="shared" si="43"/>
        <v>0</v>
      </c>
      <c r="AZ2435" s="139">
        <f>IF(BA2435="",0,IFERROR(IF(VLOOKUP(BA2435,BA$44:BA2434,1,0)&gt;0,0,0),1))</f>
        <v>0</v>
      </c>
      <c r="BA2435" s="140" t="str">
        <f>IF(DATOS!BT2393=AW$45,DATOS!C2393,"")</f>
        <v/>
      </c>
    </row>
    <row r="2436" spans="51:53" x14ac:dyDescent="0.25">
      <c r="AY2436" s="139">
        <f t="shared" si="43"/>
        <v>0</v>
      </c>
      <c r="AZ2436" s="139">
        <f>IF(BA2436="",0,IFERROR(IF(VLOOKUP(BA2436,BA$44:BA2435,1,0)&gt;0,0,0),1))</f>
        <v>0</v>
      </c>
      <c r="BA2436" s="140" t="str">
        <f>IF(DATOS!BT2394=AW$45,DATOS!C2394,"")</f>
        <v/>
      </c>
    </row>
    <row r="2437" spans="51:53" x14ac:dyDescent="0.25">
      <c r="AY2437" s="139">
        <f t="shared" si="43"/>
        <v>0</v>
      </c>
      <c r="AZ2437" s="139">
        <f>IF(BA2437="",0,IFERROR(IF(VLOOKUP(BA2437,BA$44:BA2436,1,0)&gt;0,0,0),1))</f>
        <v>0</v>
      </c>
      <c r="BA2437" s="140" t="str">
        <f>IF(DATOS!BT2395=AW$45,DATOS!C2395,"")</f>
        <v/>
      </c>
    </row>
    <row r="2438" spans="51:53" x14ac:dyDescent="0.25">
      <c r="AY2438" s="139">
        <f t="shared" si="43"/>
        <v>0</v>
      </c>
      <c r="AZ2438" s="139">
        <f>IF(BA2438="",0,IFERROR(IF(VLOOKUP(BA2438,BA$44:BA2437,1,0)&gt;0,0,0),1))</f>
        <v>0</v>
      </c>
      <c r="BA2438" s="140" t="str">
        <f>IF(DATOS!BT2396=AW$45,DATOS!C2396,"")</f>
        <v/>
      </c>
    </row>
    <row r="2439" spans="51:53" x14ac:dyDescent="0.25">
      <c r="AY2439" s="139">
        <f t="shared" si="43"/>
        <v>0</v>
      </c>
      <c r="AZ2439" s="139">
        <f>IF(BA2439="",0,IFERROR(IF(VLOOKUP(BA2439,BA$44:BA2438,1,0)&gt;0,0,0),1))</f>
        <v>0</v>
      </c>
      <c r="BA2439" s="140" t="str">
        <f>IF(DATOS!BT2397=AW$45,DATOS!C2397,"")</f>
        <v/>
      </c>
    </row>
    <row r="2440" spans="51:53" x14ac:dyDescent="0.25">
      <c r="AY2440" s="139">
        <f t="shared" si="43"/>
        <v>0</v>
      </c>
      <c r="AZ2440" s="139">
        <f>IF(BA2440="",0,IFERROR(IF(VLOOKUP(BA2440,BA$44:BA2439,1,0)&gt;0,0,0),1))</f>
        <v>0</v>
      </c>
      <c r="BA2440" s="140" t="str">
        <f>IF(DATOS!BT2398=AW$45,DATOS!C2398,"")</f>
        <v/>
      </c>
    </row>
    <row r="2441" spans="51:53" x14ac:dyDescent="0.25">
      <c r="AY2441" s="139">
        <f t="shared" si="43"/>
        <v>0</v>
      </c>
      <c r="AZ2441" s="139">
        <f>IF(BA2441="",0,IFERROR(IF(VLOOKUP(BA2441,BA$44:BA2440,1,0)&gt;0,0,0),1))</f>
        <v>0</v>
      </c>
      <c r="BA2441" s="140" t="str">
        <f>IF(DATOS!BT2399=AW$45,DATOS!C2399,"")</f>
        <v/>
      </c>
    </row>
    <row r="2442" spans="51:53" x14ac:dyDescent="0.25">
      <c r="AY2442" s="139">
        <f t="shared" si="43"/>
        <v>0</v>
      </c>
      <c r="AZ2442" s="139">
        <f>IF(BA2442="",0,IFERROR(IF(VLOOKUP(BA2442,BA$44:BA2441,1,0)&gt;0,0,0),1))</f>
        <v>0</v>
      </c>
      <c r="BA2442" s="140" t="str">
        <f>IF(DATOS!BT2400=AW$45,DATOS!C2400,"")</f>
        <v/>
      </c>
    </row>
    <row r="2443" spans="51:53" x14ac:dyDescent="0.25">
      <c r="AY2443" s="139">
        <f t="shared" si="43"/>
        <v>0</v>
      </c>
      <c r="AZ2443" s="139">
        <f>IF(BA2443="",0,IFERROR(IF(VLOOKUP(BA2443,BA$44:BA2442,1,0)&gt;0,0,0),1))</f>
        <v>0</v>
      </c>
      <c r="BA2443" s="140" t="str">
        <f>IF(DATOS!BT2401=AW$45,DATOS!C2401,"")</f>
        <v/>
      </c>
    </row>
    <row r="2444" spans="51:53" x14ac:dyDescent="0.25">
      <c r="AY2444" s="139">
        <f t="shared" si="43"/>
        <v>0</v>
      </c>
      <c r="AZ2444" s="139">
        <f>IF(BA2444="",0,IFERROR(IF(VLOOKUP(BA2444,BA$44:BA2443,1,0)&gt;0,0,0),1))</f>
        <v>0</v>
      </c>
      <c r="BA2444" s="140" t="str">
        <f>IF(DATOS!BT2402=AW$45,DATOS!C2402,"")</f>
        <v/>
      </c>
    </row>
    <row r="2445" spans="51:53" x14ac:dyDescent="0.25">
      <c r="AY2445" s="139">
        <f t="shared" si="43"/>
        <v>0</v>
      </c>
      <c r="AZ2445" s="139">
        <f>IF(BA2445="",0,IFERROR(IF(VLOOKUP(BA2445,BA$44:BA2444,1,0)&gt;0,0,0),1))</f>
        <v>0</v>
      </c>
      <c r="BA2445" s="140" t="str">
        <f>IF(DATOS!BT2403=AW$45,DATOS!C2403,"")</f>
        <v/>
      </c>
    </row>
    <row r="2446" spans="51:53" x14ac:dyDescent="0.25">
      <c r="AY2446" s="139">
        <f t="shared" si="43"/>
        <v>0</v>
      </c>
      <c r="AZ2446" s="139">
        <f>IF(BA2446="",0,IFERROR(IF(VLOOKUP(BA2446,BA$44:BA2445,1,0)&gt;0,0,0),1))</f>
        <v>0</v>
      </c>
      <c r="BA2446" s="140" t="str">
        <f>IF(DATOS!BT2404=AW$45,DATOS!C2404,"")</f>
        <v/>
      </c>
    </row>
    <row r="2447" spans="51:53" x14ac:dyDescent="0.25">
      <c r="AY2447" s="139">
        <f t="shared" si="43"/>
        <v>0</v>
      </c>
      <c r="AZ2447" s="139">
        <f>IF(BA2447="",0,IFERROR(IF(VLOOKUP(BA2447,BA$44:BA2446,1,0)&gt;0,0,0),1))</f>
        <v>0</v>
      </c>
      <c r="BA2447" s="140" t="str">
        <f>IF(DATOS!BT2405=AW$45,DATOS!C2405,"")</f>
        <v/>
      </c>
    </row>
    <row r="2448" spans="51:53" x14ac:dyDescent="0.25">
      <c r="AY2448" s="139">
        <f t="shared" si="43"/>
        <v>0</v>
      </c>
      <c r="AZ2448" s="139">
        <f>IF(BA2448="",0,IFERROR(IF(VLOOKUP(BA2448,BA$44:BA2447,1,0)&gt;0,0,0),1))</f>
        <v>0</v>
      </c>
      <c r="BA2448" s="140" t="str">
        <f>IF(DATOS!BT2406=AW$45,DATOS!C2406,"")</f>
        <v/>
      </c>
    </row>
    <row r="2449" spans="51:53" x14ac:dyDescent="0.25">
      <c r="AY2449" s="139">
        <f t="shared" si="43"/>
        <v>0</v>
      </c>
      <c r="AZ2449" s="139">
        <f>IF(BA2449="",0,IFERROR(IF(VLOOKUP(BA2449,BA$44:BA2448,1,0)&gt;0,0,0),1))</f>
        <v>0</v>
      </c>
      <c r="BA2449" s="140" t="str">
        <f>IF(DATOS!BT2407=AW$45,DATOS!C2407,"")</f>
        <v/>
      </c>
    </row>
    <row r="2450" spans="51:53" x14ac:dyDescent="0.25">
      <c r="AY2450" s="139">
        <f t="shared" si="43"/>
        <v>0</v>
      </c>
      <c r="AZ2450" s="139">
        <f>IF(BA2450="",0,IFERROR(IF(VLOOKUP(BA2450,BA$44:BA2449,1,0)&gt;0,0,0),1))</f>
        <v>0</v>
      </c>
      <c r="BA2450" s="140" t="str">
        <f>IF(DATOS!BT2408=AW$45,DATOS!C2408,"")</f>
        <v/>
      </c>
    </row>
    <row r="2451" spans="51:53" x14ac:dyDescent="0.25">
      <c r="AY2451" s="139">
        <f t="shared" si="43"/>
        <v>0</v>
      </c>
      <c r="AZ2451" s="139">
        <f>IF(BA2451="",0,IFERROR(IF(VLOOKUP(BA2451,BA$44:BA2450,1,0)&gt;0,0,0),1))</f>
        <v>0</v>
      </c>
      <c r="BA2451" s="140" t="str">
        <f>IF(DATOS!BT2409=AW$45,DATOS!C2409,"")</f>
        <v/>
      </c>
    </row>
    <row r="2452" spans="51:53" x14ac:dyDescent="0.25">
      <c r="AY2452" s="139">
        <f t="shared" si="43"/>
        <v>0</v>
      </c>
      <c r="AZ2452" s="139">
        <f>IF(BA2452="",0,IFERROR(IF(VLOOKUP(BA2452,BA$44:BA2451,1,0)&gt;0,0,0),1))</f>
        <v>0</v>
      </c>
      <c r="BA2452" s="140" t="str">
        <f>IF(DATOS!BT2410=AW$45,DATOS!C2410,"")</f>
        <v/>
      </c>
    </row>
    <row r="2453" spans="51:53" x14ac:dyDescent="0.25">
      <c r="AY2453" s="139">
        <f t="shared" si="43"/>
        <v>0</v>
      </c>
      <c r="AZ2453" s="139">
        <f>IF(BA2453="",0,IFERROR(IF(VLOOKUP(BA2453,BA$44:BA2452,1,0)&gt;0,0,0),1))</f>
        <v>0</v>
      </c>
      <c r="BA2453" s="140" t="str">
        <f>IF(DATOS!BT2411=AW$45,DATOS!C2411,"")</f>
        <v/>
      </c>
    </row>
    <row r="2454" spans="51:53" x14ac:dyDescent="0.25">
      <c r="AY2454" s="139">
        <f t="shared" si="43"/>
        <v>0</v>
      </c>
      <c r="AZ2454" s="139">
        <f>IF(BA2454="",0,IFERROR(IF(VLOOKUP(BA2454,BA$44:BA2453,1,0)&gt;0,0,0),1))</f>
        <v>0</v>
      </c>
      <c r="BA2454" s="140" t="str">
        <f>IF(DATOS!BT2412=AW$45,DATOS!C2412,"")</f>
        <v/>
      </c>
    </row>
    <row r="2455" spans="51:53" x14ac:dyDescent="0.25">
      <c r="AY2455" s="139">
        <f t="shared" si="43"/>
        <v>0</v>
      </c>
      <c r="AZ2455" s="139">
        <f>IF(BA2455="",0,IFERROR(IF(VLOOKUP(BA2455,BA$44:BA2454,1,0)&gt;0,0,0),1))</f>
        <v>0</v>
      </c>
      <c r="BA2455" s="140" t="str">
        <f>IF(DATOS!BT2413=AW$45,DATOS!C2413,"")</f>
        <v/>
      </c>
    </row>
    <row r="2456" spans="51:53" x14ac:dyDescent="0.25">
      <c r="AY2456" s="139">
        <f t="shared" si="43"/>
        <v>0</v>
      </c>
      <c r="AZ2456" s="139">
        <f>IF(BA2456="",0,IFERROR(IF(VLOOKUP(BA2456,BA$44:BA2455,1,0)&gt;0,0,0),1))</f>
        <v>0</v>
      </c>
      <c r="BA2456" s="140" t="str">
        <f>IF(DATOS!BT2414=AW$45,DATOS!C2414,"")</f>
        <v/>
      </c>
    </row>
    <row r="2457" spans="51:53" x14ac:dyDescent="0.25">
      <c r="AY2457" s="139">
        <f t="shared" si="43"/>
        <v>0</v>
      </c>
      <c r="AZ2457" s="139">
        <f>IF(BA2457="",0,IFERROR(IF(VLOOKUP(BA2457,BA$44:BA2456,1,0)&gt;0,0,0),1))</f>
        <v>0</v>
      </c>
      <c r="BA2457" s="140" t="str">
        <f>IF(DATOS!BT2415=AW$45,DATOS!C2415,"")</f>
        <v/>
      </c>
    </row>
    <row r="2458" spans="51:53" x14ac:dyDescent="0.25">
      <c r="AY2458" s="139">
        <f t="shared" si="43"/>
        <v>0</v>
      </c>
      <c r="AZ2458" s="139">
        <f>IF(BA2458="",0,IFERROR(IF(VLOOKUP(BA2458,BA$44:BA2457,1,0)&gt;0,0,0),1))</f>
        <v>0</v>
      </c>
      <c r="BA2458" s="140" t="str">
        <f>IF(DATOS!BT2416=AW$45,DATOS!C2416,"")</f>
        <v/>
      </c>
    </row>
    <row r="2459" spans="51:53" x14ac:dyDescent="0.25">
      <c r="AY2459" s="139">
        <f t="shared" si="43"/>
        <v>0</v>
      </c>
      <c r="AZ2459" s="139">
        <f>IF(BA2459="",0,IFERROR(IF(VLOOKUP(BA2459,BA$44:BA2458,1,0)&gt;0,0,0),1))</f>
        <v>0</v>
      </c>
      <c r="BA2459" s="140" t="str">
        <f>IF(DATOS!BT2417=AW$45,DATOS!C2417,"")</f>
        <v/>
      </c>
    </row>
    <row r="2460" spans="51:53" x14ac:dyDescent="0.25">
      <c r="AY2460" s="139">
        <f t="shared" si="43"/>
        <v>0</v>
      </c>
      <c r="AZ2460" s="139">
        <f>IF(BA2460="",0,IFERROR(IF(VLOOKUP(BA2460,BA$44:BA2459,1,0)&gt;0,0,0),1))</f>
        <v>0</v>
      </c>
      <c r="BA2460" s="140" t="str">
        <f>IF(DATOS!BT2418=AW$45,DATOS!C2418,"")</f>
        <v/>
      </c>
    </row>
    <row r="2461" spans="51:53" x14ac:dyDescent="0.25">
      <c r="AY2461" s="139">
        <f t="shared" si="43"/>
        <v>0</v>
      </c>
      <c r="AZ2461" s="139">
        <f>IF(BA2461="",0,IFERROR(IF(VLOOKUP(BA2461,BA$44:BA2460,1,0)&gt;0,0,0),1))</f>
        <v>0</v>
      </c>
      <c r="BA2461" s="140" t="str">
        <f>IF(DATOS!BT2419=AW$45,DATOS!C2419,"")</f>
        <v/>
      </c>
    </row>
    <row r="2462" spans="51:53" x14ac:dyDescent="0.25">
      <c r="AY2462" s="139">
        <f t="shared" si="43"/>
        <v>0</v>
      </c>
      <c r="AZ2462" s="139">
        <f>IF(BA2462="",0,IFERROR(IF(VLOOKUP(BA2462,BA$44:BA2461,1,0)&gt;0,0,0),1))</f>
        <v>0</v>
      </c>
      <c r="BA2462" s="140" t="str">
        <f>IF(DATOS!BT2420=AW$45,DATOS!C2420,"")</f>
        <v/>
      </c>
    </row>
    <row r="2463" spans="51:53" x14ac:dyDescent="0.25">
      <c r="AY2463" s="139">
        <f t="shared" si="43"/>
        <v>0</v>
      </c>
      <c r="AZ2463" s="139">
        <f>IF(BA2463="",0,IFERROR(IF(VLOOKUP(BA2463,BA$44:BA2462,1,0)&gt;0,0,0),1))</f>
        <v>0</v>
      </c>
      <c r="BA2463" s="140" t="str">
        <f>IF(DATOS!BT2421=AW$45,DATOS!C2421,"")</f>
        <v/>
      </c>
    </row>
    <row r="2464" spans="51:53" x14ac:dyDescent="0.25">
      <c r="AY2464" s="139">
        <f t="shared" si="43"/>
        <v>0</v>
      </c>
      <c r="AZ2464" s="139">
        <f>IF(BA2464="",0,IFERROR(IF(VLOOKUP(BA2464,BA$44:BA2463,1,0)&gt;0,0,0),1))</f>
        <v>0</v>
      </c>
      <c r="BA2464" s="140" t="str">
        <f>IF(DATOS!BT2422=AW$45,DATOS!C2422,"")</f>
        <v/>
      </c>
    </row>
    <row r="2465" spans="51:53" x14ac:dyDescent="0.25">
      <c r="AY2465" s="139">
        <f t="shared" si="43"/>
        <v>0</v>
      </c>
      <c r="AZ2465" s="139">
        <f>IF(BA2465="",0,IFERROR(IF(VLOOKUP(BA2465,BA$44:BA2464,1,0)&gt;0,0,0),1))</f>
        <v>0</v>
      </c>
      <c r="BA2465" s="140" t="str">
        <f>IF(DATOS!BT2423=AW$45,DATOS!C2423,"")</f>
        <v/>
      </c>
    </row>
    <row r="2466" spans="51:53" x14ac:dyDescent="0.25">
      <c r="AY2466" s="139">
        <f t="shared" si="43"/>
        <v>0</v>
      </c>
      <c r="AZ2466" s="139">
        <f>IF(BA2466="",0,IFERROR(IF(VLOOKUP(BA2466,BA$44:BA2465,1,0)&gt;0,0,0),1))</f>
        <v>0</v>
      </c>
      <c r="BA2466" s="140" t="str">
        <f>IF(DATOS!BT2424=AW$45,DATOS!C2424,"")</f>
        <v/>
      </c>
    </row>
    <row r="2467" spans="51:53" x14ac:dyDescent="0.25">
      <c r="AY2467" s="139">
        <f t="shared" si="43"/>
        <v>0</v>
      </c>
      <c r="AZ2467" s="139">
        <f>IF(BA2467="",0,IFERROR(IF(VLOOKUP(BA2467,BA$44:BA2466,1,0)&gt;0,0,0),1))</f>
        <v>0</v>
      </c>
      <c r="BA2467" s="140" t="str">
        <f>IF(DATOS!BT2425=AW$45,DATOS!C2425,"")</f>
        <v/>
      </c>
    </row>
    <row r="2468" spans="51:53" x14ac:dyDescent="0.25">
      <c r="AY2468" s="139">
        <f t="shared" si="43"/>
        <v>0</v>
      </c>
      <c r="AZ2468" s="139">
        <f>IF(BA2468="",0,IFERROR(IF(VLOOKUP(BA2468,BA$44:BA2467,1,0)&gt;0,0,0),1))</f>
        <v>0</v>
      </c>
      <c r="BA2468" s="140" t="str">
        <f>IF(DATOS!BT2426=AW$45,DATOS!C2426,"")</f>
        <v/>
      </c>
    </row>
    <row r="2469" spans="51:53" x14ac:dyDescent="0.25">
      <c r="AY2469" s="139">
        <f t="shared" si="43"/>
        <v>0</v>
      </c>
      <c r="AZ2469" s="139">
        <f>IF(BA2469="",0,IFERROR(IF(VLOOKUP(BA2469,BA$44:BA2468,1,0)&gt;0,0,0),1))</f>
        <v>0</v>
      </c>
      <c r="BA2469" s="140" t="str">
        <f>IF(DATOS!BT2427=AW$45,DATOS!C2427,"")</f>
        <v/>
      </c>
    </row>
    <row r="2470" spans="51:53" x14ac:dyDescent="0.25">
      <c r="AY2470" s="139">
        <f t="shared" si="43"/>
        <v>0</v>
      </c>
      <c r="AZ2470" s="139">
        <f>IF(BA2470="",0,IFERROR(IF(VLOOKUP(BA2470,BA$44:BA2469,1,0)&gt;0,0,0),1))</f>
        <v>0</v>
      </c>
      <c r="BA2470" s="140" t="str">
        <f>IF(DATOS!BT2428=AW$45,DATOS!C2428,"")</f>
        <v/>
      </c>
    </row>
    <row r="2471" spans="51:53" x14ac:dyDescent="0.25">
      <c r="AY2471" s="139">
        <f t="shared" si="43"/>
        <v>0</v>
      </c>
      <c r="AZ2471" s="139">
        <f>IF(BA2471="",0,IFERROR(IF(VLOOKUP(BA2471,BA$44:BA2470,1,0)&gt;0,0,0),1))</f>
        <v>0</v>
      </c>
      <c r="BA2471" s="140" t="str">
        <f>IF(DATOS!BT2429=AW$45,DATOS!C2429,"")</f>
        <v/>
      </c>
    </row>
    <row r="2472" spans="51:53" x14ac:dyDescent="0.25">
      <c r="AY2472" s="139">
        <f t="shared" si="43"/>
        <v>0</v>
      </c>
      <c r="AZ2472" s="139">
        <f>IF(BA2472="",0,IFERROR(IF(VLOOKUP(BA2472,BA$44:BA2471,1,0)&gt;0,0,0),1))</f>
        <v>0</v>
      </c>
      <c r="BA2472" s="140" t="str">
        <f>IF(DATOS!BT2430=AW$45,DATOS!C2430,"")</f>
        <v/>
      </c>
    </row>
    <row r="2473" spans="51:53" x14ac:dyDescent="0.25">
      <c r="AY2473" s="139">
        <f t="shared" si="43"/>
        <v>0</v>
      </c>
      <c r="AZ2473" s="139">
        <f>IF(BA2473="",0,IFERROR(IF(VLOOKUP(BA2473,BA$44:BA2472,1,0)&gt;0,0,0),1))</f>
        <v>0</v>
      </c>
      <c r="BA2473" s="140" t="str">
        <f>IF(DATOS!BT2431=AW$45,DATOS!C2431,"")</f>
        <v/>
      </c>
    </row>
    <row r="2474" spans="51:53" x14ac:dyDescent="0.25">
      <c r="AY2474" s="139">
        <f t="shared" si="43"/>
        <v>0</v>
      </c>
      <c r="AZ2474" s="139">
        <f>IF(BA2474="",0,IFERROR(IF(VLOOKUP(BA2474,BA$44:BA2473,1,0)&gt;0,0,0),1))</f>
        <v>0</v>
      </c>
      <c r="BA2474" s="140" t="str">
        <f>IF(DATOS!BT2432=AW$45,DATOS!C2432,"")</f>
        <v/>
      </c>
    </row>
    <row r="2475" spans="51:53" x14ac:dyDescent="0.25">
      <c r="AY2475" s="139">
        <f t="shared" si="43"/>
        <v>0</v>
      </c>
      <c r="AZ2475" s="139">
        <f>IF(BA2475="",0,IFERROR(IF(VLOOKUP(BA2475,BA$44:BA2474,1,0)&gt;0,0,0),1))</f>
        <v>0</v>
      </c>
      <c r="BA2475" s="140" t="str">
        <f>IF(DATOS!BT2433=AW$45,DATOS!C2433,"")</f>
        <v/>
      </c>
    </row>
    <row r="2476" spans="51:53" x14ac:dyDescent="0.25">
      <c r="AY2476" s="139">
        <f t="shared" ref="AY2476:AY2539" si="44">AY2475+AZ2476</f>
        <v>0</v>
      </c>
      <c r="AZ2476" s="139">
        <f>IF(BA2476="",0,IFERROR(IF(VLOOKUP(BA2476,BA$44:BA2475,1,0)&gt;0,0,0),1))</f>
        <v>0</v>
      </c>
      <c r="BA2476" s="140" t="str">
        <f>IF(DATOS!BT2434=AW$45,DATOS!C2434,"")</f>
        <v/>
      </c>
    </row>
    <row r="2477" spans="51:53" x14ac:dyDescent="0.25">
      <c r="AY2477" s="139">
        <f t="shared" si="44"/>
        <v>0</v>
      </c>
      <c r="AZ2477" s="139">
        <f>IF(BA2477="",0,IFERROR(IF(VLOOKUP(BA2477,BA$44:BA2476,1,0)&gt;0,0,0),1))</f>
        <v>0</v>
      </c>
      <c r="BA2477" s="140" t="str">
        <f>IF(DATOS!BT2435=AW$45,DATOS!C2435,"")</f>
        <v/>
      </c>
    </row>
    <row r="2478" spans="51:53" x14ac:dyDescent="0.25">
      <c r="AY2478" s="139">
        <f t="shared" si="44"/>
        <v>0</v>
      </c>
      <c r="AZ2478" s="139">
        <f>IF(BA2478="",0,IFERROR(IF(VLOOKUP(BA2478,BA$44:BA2477,1,0)&gt;0,0,0),1))</f>
        <v>0</v>
      </c>
      <c r="BA2478" s="140" t="str">
        <f>IF(DATOS!BT2436=AW$45,DATOS!C2436,"")</f>
        <v/>
      </c>
    </row>
    <row r="2479" spans="51:53" x14ac:dyDescent="0.25">
      <c r="AY2479" s="139">
        <f t="shared" si="44"/>
        <v>0</v>
      </c>
      <c r="AZ2479" s="139">
        <f>IF(BA2479="",0,IFERROR(IF(VLOOKUP(BA2479,BA$44:BA2478,1,0)&gt;0,0,0),1))</f>
        <v>0</v>
      </c>
      <c r="BA2479" s="140" t="str">
        <f>IF(DATOS!BT2437=AW$45,DATOS!C2437,"")</f>
        <v/>
      </c>
    </row>
    <row r="2480" spans="51:53" x14ac:dyDescent="0.25">
      <c r="AY2480" s="139">
        <f t="shared" si="44"/>
        <v>0</v>
      </c>
      <c r="AZ2480" s="139">
        <f>IF(BA2480="",0,IFERROR(IF(VLOOKUP(BA2480,BA$44:BA2479,1,0)&gt;0,0,0),1))</f>
        <v>0</v>
      </c>
      <c r="BA2480" s="140" t="str">
        <f>IF(DATOS!BT2438=AW$45,DATOS!C2438,"")</f>
        <v/>
      </c>
    </row>
    <row r="2481" spans="51:53" x14ac:dyDescent="0.25">
      <c r="AY2481" s="139">
        <f t="shared" si="44"/>
        <v>0</v>
      </c>
      <c r="AZ2481" s="139">
        <f>IF(BA2481="",0,IFERROR(IF(VLOOKUP(BA2481,BA$44:BA2480,1,0)&gt;0,0,0),1))</f>
        <v>0</v>
      </c>
      <c r="BA2481" s="140" t="str">
        <f>IF(DATOS!BT2439=AW$45,DATOS!C2439,"")</f>
        <v/>
      </c>
    </row>
    <row r="2482" spans="51:53" x14ac:dyDescent="0.25">
      <c r="AY2482" s="139">
        <f t="shared" si="44"/>
        <v>0</v>
      </c>
      <c r="AZ2482" s="139">
        <f>IF(BA2482="",0,IFERROR(IF(VLOOKUP(BA2482,BA$44:BA2481,1,0)&gt;0,0,0),1))</f>
        <v>0</v>
      </c>
      <c r="BA2482" s="140" t="str">
        <f>IF(DATOS!BT2440=AW$45,DATOS!C2440,"")</f>
        <v/>
      </c>
    </row>
    <row r="2483" spans="51:53" x14ac:dyDescent="0.25">
      <c r="AY2483" s="139">
        <f t="shared" si="44"/>
        <v>0</v>
      </c>
      <c r="AZ2483" s="139">
        <f>IF(BA2483="",0,IFERROR(IF(VLOOKUP(BA2483,BA$44:BA2482,1,0)&gt;0,0,0),1))</f>
        <v>0</v>
      </c>
      <c r="BA2483" s="140" t="str">
        <f>IF(DATOS!BT2441=AW$45,DATOS!C2441,"")</f>
        <v/>
      </c>
    </row>
    <row r="2484" spans="51:53" x14ac:dyDescent="0.25">
      <c r="AY2484" s="139">
        <f t="shared" si="44"/>
        <v>0</v>
      </c>
      <c r="AZ2484" s="139">
        <f>IF(BA2484="",0,IFERROR(IF(VLOOKUP(BA2484,BA$44:BA2483,1,0)&gt;0,0,0),1))</f>
        <v>0</v>
      </c>
      <c r="BA2484" s="140" t="str">
        <f>IF(DATOS!BT2442=AW$45,DATOS!C2442,"")</f>
        <v/>
      </c>
    </row>
    <row r="2485" spans="51:53" x14ac:dyDescent="0.25">
      <c r="AY2485" s="139">
        <f t="shared" si="44"/>
        <v>0</v>
      </c>
      <c r="AZ2485" s="139">
        <f>IF(BA2485="",0,IFERROR(IF(VLOOKUP(BA2485,BA$44:BA2484,1,0)&gt;0,0,0),1))</f>
        <v>0</v>
      </c>
      <c r="BA2485" s="140" t="str">
        <f>IF(DATOS!BT2443=AW$45,DATOS!C2443,"")</f>
        <v/>
      </c>
    </row>
    <row r="2486" spans="51:53" x14ac:dyDescent="0.25">
      <c r="AY2486" s="139">
        <f t="shared" si="44"/>
        <v>0</v>
      </c>
      <c r="AZ2486" s="139">
        <f>IF(BA2486="",0,IFERROR(IF(VLOOKUP(BA2486,BA$44:BA2485,1,0)&gt;0,0,0),1))</f>
        <v>0</v>
      </c>
      <c r="BA2486" s="140" t="str">
        <f>IF(DATOS!BT2444=AW$45,DATOS!C2444,"")</f>
        <v/>
      </c>
    </row>
    <row r="2487" spans="51:53" x14ac:dyDescent="0.25">
      <c r="AY2487" s="139">
        <f t="shared" si="44"/>
        <v>0</v>
      </c>
      <c r="AZ2487" s="139">
        <f>IF(BA2487="",0,IFERROR(IF(VLOOKUP(BA2487,BA$44:BA2486,1,0)&gt;0,0,0),1))</f>
        <v>0</v>
      </c>
      <c r="BA2487" s="140" t="str">
        <f>IF(DATOS!BT2445=AW$45,DATOS!C2445,"")</f>
        <v/>
      </c>
    </row>
    <row r="2488" spans="51:53" x14ac:dyDescent="0.25">
      <c r="AY2488" s="139">
        <f t="shared" si="44"/>
        <v>0</v>
      </c>
      <c r="AZ2488" s="139">
        <f>IF(BA2488="",0,IFERROR(IF(VLOOKUP(BA2488,BA$44:BA2487,1,0)&gt;0,0,0),1))</f>
        <v>0</v>
      </c>
      <c r="BA2488" s="140" t="str">
        <f>IF(DATOS!BT2446=AW$45,DATOS!C2446,"")</f>
        <v/>
      </c>
    </row>
    <row r="2489" spans="51:53" x14ac:dyDescent="0.25">
      <c r="AY2489" s="139">
        <f t="shared" si="44"/>
        <v>0</v>
      </c>
      <c r="AZ2489" s="139">
        <f>IF(BA2489="",0,IFERROR(IF(VLOOKUP(BA2489,BA$44:BA2488,1,0)&gt;0,0,0),1))</f>
        <v>0</v>
      </c>
      <c r="BA2489" s="140" t="str">
        <f>IF(DATOS!BT2447=AW$45,DATOS!C2447,"")</f>
        <v/>
      </c>
    </row>
    <row r="2490" spans="51:53" x14ac:dyDescent="0.25">
      <c r="AY2490" s="139">
        <f t="shared" si="44"/>
        <v>0</v>
      </c>
      <c r="AZ2490" s="139">
        <f>IF(BA2490="",0,IFERROR(IF(VLOOKUP(BA2490,BA$44:BA2489,1,0)&gt;0,0,0),1))</f>
        <v>0</v>
      </c>
      <c r="BA2490" s="140" t="str">
        <f>IF(DATOS!BT2448=AW$45,DATOS!C2448,"")</f>
        <v/>
      </c>
    </row>
    <row r="2491" spans="51:53" x14ac:dyDescent="0.25">
      <c r="AY2491" s="139">
        <f t="shared" si="44"/>
        <v>0</v>
      </c>
      <c r="AZ2491" s="139">
        <f>IF(BA2491="",0,IFERROR(IF(VLOOKUP(BA2491,BA$44:BA2490,1,0)&gt;0,0,0),1))</f>
        <v>0</v>
      </c>
      <c r="BA2491" s="140" t="str">
        <f>IF(DATOS!BT2449=AW$45,DATOS!C2449,"")</f>
        <v/>
      </c>
    </row>
    <row r="2492" spans="51:53" x14ac:dyDescent="0.25">
      <c r="AY2492" s="139">
        <f t="shared" si="44"/>
        <v>0</v>
      </c>
      <c r="AZ2492" s="139">
        <f>IF(BA2492="",0,IFERROR(IF(VLOOKUP(BA2492,BA$44:BA2491,1,0)&gt;0,0,0),1))</f>
        <v>0</v>
      </c>
      <c r="BA2492" s="140" t="str">
        <f>IF(DATOS!BT2450=AW$45,DATOS!C2450,"")</f>
        <v/>
      </c>
    </row>
    <row r="2493" spans="51:53" x14ac:dyDescent="0.25">
      <c r="AY2493" s="139">
        <f t="shared" si="44"/>
        <v>0</v>
      </c>
      <c r="AZ2493" s="139">
        <f>IF(BA2493="",0,IFERROR(IF(VLOOKUP(BA2493,BA$44:BA2492,1,0)&gt;0,0,0),1))</f>
        <v>0</v>
      </c>
      <c r="BA2493" s="140" t="str">
        <f>IF(DATOS!BT2451=AW$45,DATOS!C2451,"")</f>
        <v/>
      </c>
    </row>
    <row r="2494" spans="51:53" x14ac:dyDescent="0.25">
      <c r="AY2494" s="139">
        <f t="shared" si="44"/>
        <v>0</v>
      </c>
      <c r="AZ2494" s="139">
        <f>IF(BA2494="",0,IFERROR(IF(VLOOKUP(BA2494,BA$44:BA2493,1,0)&gt;0,0,0),1))</f>
        <v>0</v>
      </c>
      <c r="BA2494" s="140" t="str">
        <f>IF(DATOS!BT2452=AW$45,DATOS!C2452,"")</f>
        <v/>
      </c>
    </row>
    <row r="2495" spans="51:53" x14ac:dyDescent="0.25">
      <c r="AY2495" s="139">
        <f t="shared" si="44"/>
        <v>0</v>
      </c>
      <c r="AZ2495" s="139">
        <f>IF(BA2495="",0,IFERROR(IF(VLOOKUP(BA2495,BA$44:BA2494,1,0)&gt;0,0,0),1))</f>
        <v>0</v>
      </c>
      <c r="BA2495" s="140" t="str">
        <f>IF(DATOS!BT2453=AW$45,DATOS!C2453,"")</f>
        <v/>
      </c>
    </row>
    <row r="2496" spans="51:53" x14ac:dyDescent="0.25">
      <c r="AY2496" s="139">
        <f t="shared" si="44"/>
        <v>0</v>
      </c>
      <c r="AZ2496" s="139">
        <f>IF(BA2496="",0,IFERROR(IF(VLOOKUP(BA2496,BA$44:BA2495,1,0)&gt;0,0,0),1))</f>
        <v>0</v>
      </c>
      <c r="BA2496" s="140" t="str">
        <f>IF(DATOS!BT2454=AW$45,DATOS!C2454,"")</f>
        <v/>
      </c>
    </row>
    <row r="2497" spans="51:53" x14ac:dyDescent="0.25">
      <c r="AY2497" s="139">
        <f t="shared" si="44"/>
        <v>0</v>
      </c>
      <c r="AZ2497" s="139">
        <f>IF(BA2497="",0,IFERROR(IF(VLOOKUP(BA2497,BA$44:BA2496,1,0)&gt;0,0,0),1))</f>
        <v>0</v>
      </c>
      <c r="BA2497" s="140" t="str">
        <f>IF(DATOS!BT2455=AW$45,DATOS!C2455,"")</f>
        <v/>
      </c>
    </row>
    <row r="2498" spans="51:53" x14ac:dyDescent="0.25">
      <c r="AY2498" s="139">
        <f t="shared" si="44"/>
        <v>0</v>
      </c>
      <c r="AZ2498" s="139">
        <f>IF(BA2498="",0,IFERROR(IF(VLOOKUP(BA2498,BA$44:BA2497,1,0)&gt;0,0,0),1))</f>
        <v>0</v>
      </c>
      <c r="BA2498" s="140" t="str">
        <f>IF(DATOS!BT2456=AW$45,DATOS!C2456,"")</f>
        <v/>
      </c>
    </row>
    <row r="2499" spans="51:53" x14ac:dyDescent="0.25">
      <c r="AY2499" s="139">
        <f t="shared" si="44"/>
        <v>0</v>
      </c>
      <c r="AZ2499" s="139">
        <f>IF(BA2499="",0,IFERROR(IF(VLOOKUP(BA2499,BA$44:BA2498,1,0)&gt;0,0,0),1))</f>
        <v>0</v>
      </c>
      <c r="BA2499" s="140" t="str">
        <f>IF(DATOS!BT2457=AW$45,DATOS!C2457,"")</f>
        <v/>
      </c>
    </row>
    <row r="2500" spans="51:53" x14ac:dyDescent="0.25">
      <c r="AY2500" s="139">
        <f t="shared" si="44"/>
        <v>0</v>
      </c>
      <c r="AZ2500" s="139">
        <f>IF(BA2500="",0,IFERROR(IF(VLOOKUP(BA2500,BA$44:BA2499,1,0)&gt;0,0,0),1))</f>
        <v>0</v>
      </c>
      <c r="BA2500" s="140" t="str">
        <f>IF(DATOS!BT2458=AW$45,DATOS!C2458,"")</f>
        <v/>
      </c>
    </row>
    <row r="2501" spans="51:53" x14ac:dyDescent="0.25">
      <c r="AY2501" s="139">
        <f t="shared" si="44"/>
        <v>0</v>
      </c>
      <c r="AZ2501" s="139">
        <f>IF(BA2501="",0,IFERROR(IF(VLOOKUP(BA2501,BA$44:BA2500,1,0)&gt;0,0,0),1))</f>
        <v>0</v>
      </c>
      <c r="BA2501" s="140" t="str">
        <f>IF(DATOS!BT2459=AW$45,DATOS!C2459,"")</f>
        <v/>
      </c>
    </row>
    <row r="2502" spans="51:53" x14ac:dyDescent="0.25">
      <c r="AY2502" s="139">
        <f t="shared" si="44"/>
        <v>0</v>
      </c>
      <c r="AZ2502" s="139">
        <f>IF(BA2502="",0,IFERROR(IF(VLOOKUP(BA2502,BA$44:BA2501,1,0)&gt;0,0,0),1))</f>
        <v>0</v>
      </c>
      <c r="BA2502" s="140" t="str">
        <f>IF(DATOS!BT2460=AW$45,DATOS!C2460,"")</f>
        <v/>
      </c>
    </row>
    <row r="2503" spans="51:53" x14ac:dyDescent="0.25">
      <c r="AY2503" s="139">
        <f t="shared" si="44"/>
        <v>0</v>
      </c>
      <c r="AZ2503" s="139">
        <f>IF(BA2503="",0,IFERROR(IF(VLOOKUP(BA2503,BA$44:BA2502,1,0)&gt;0,0,0),1))</f>
        <v>0</v>
      </c>
      <c r="BA2503" s="140" t="str">
        <f>IF(DATOS!BT2461=AW$45,DATOS!C2461,"")</f>
        <v/>
      </c>
    </row>
    <row r="2504" spans="51:53" x14ac:dyDescent="0.25">
      <c r="AY2504" s="139">
        <f t="shared" si="44"/>
        <v>0</v>
      </c>
      <c r="AZ2504" s="139">
        <f>IF(BA2504="",0,IFERROR(IF(VLOOKUP(BA2504,BA$44:BA2503,1,0)&gt;0,0,0),1))</f>
        <v>0</v>
      </c>
      <c r="BA2504" s="140" t="str">
        <f>IF(DATOS!BT2462=AW$45,DATOS!C2462,"")</f>
        <v/>
      </c>
    </row>
    <row r="2505" spans="51:53" x14ac:dyDescent="0.25">
      <c r="AY2505" s="139">
        <f t="shared" si="44"/>
        <v>0</v>
      </c>
      <c r="AZ2505" s="139">
        <f>IF(BA2505="",0,IFERROR(IF(VLOOKUP(BA2505,BA$44:BA2504,1,0)&gt;0,0,0),1))</f>
        <v>0</v>
      </c>
      <c r="BA2505" s="140" t="str">
        <f>IF(DATOS!BT2463=AW$45,DATOS!C2463,"")</f>
        <v/>
      </c>
    </row>
    <row r="2506" spans="51:53" x14ac:dyDescent="0.25">
      <c r="AY2506" s="139">
        <f t="shared" si="44"/>
        <v>0</v>
      </c>
      <c r="AZ2506" s="139">
        <f>IF(BA2506="",0,IFERROR(IF(VLOOKUP(BA2506,BA$44:BA2505,1,0)&gt;0,0,0),1))</f>
        <v>0</v>
      </c>
      <c r="BA2506" s="140" t="str">
        <f>IF(DATOS!BT2464=AW$45,DATOS!C2464,"")</f>
        <v/>
      </c>
    </row>
    <row r="2507" spans="51:53" x14ac:dyDescent="0.25">
      <c r="AY2507" s="139">
        <f t="shared" si="44"/>
        <v>0</v>
      </c>
      <c r="AZ2507" s="139">
        <f>IF(BA2507="",0,IFERROR(IF(VLOOKUP(BA2507,BA$44:BA2506,1,0)&gt;0,0,0),1))</f>
        <v>0</v>
      </c>
      <c r="BA2507" s="140" t="str">
        <f>IF(DATOS!BT2465=AW$45,DATOS!C2465,"")</f>
        <v/>
      </c>
    </row>
    <row r="2508" spans="51:53" x14ac:dyDescent="0.25">
      <c r="AY2508" s="139">
        <f t="shared" si="44"/>
        <v>0</v>
      </c>
      <c r="AZ2508" s="139">
        <f>IF(BA2508="",0,IFERROR(IF(VLOOKUP(BA2508,BA$44:BA2507,1,0)&gt;0,0,0),1))</f>
        <v>0</v>
      </c>
      <c r="BA2508" s="140" t="str">
        <f>IF(DATOS!BT2466=AW$45,DATOS!C2466,"")</f>
        <v/>
      </c>
    </row>
    <row r="2509" spans="51:53" x14ac:dyDescent="0.25">
      <c r="AY2509" s="139">
        <f t="shared" si="44"/>
        <v>0</v>
      </c>
      <c r="AZ2509" s="139">
        <f>IF(BA2509="",0,IFERROR(IF(VLOOKUP(BA2509,BA$44:BA2508,1,0)&gt;0,0,0),1))</f>
        <v>0</v>
      </c>
      <c r="BA2509" s="140" t="str">
        <f>IF(DATOS!BT2467=AW$45,DATOS!C2467,"")</f>
        <v/>
      </c>
    </row>
    <row r="2510" spans="51:53" x14ac:dyDescent="0.25">
      <c r="AY2510" s="139">
        <f t="shared" si="44"/>
        <v>0</v>
      </c>
      <c r="AZ2510" s="139">
        <f>IF(BA2510="",0,IFERROR(IF(VLOOKUP(BA2510,BA$44:BA2509,1,0)&gt;0,0,0),1))</f>
        <v>0</v>
      </c>
      <c r="BA2510" s="140" t="str">
        <f>IF(DATOS!BT2468=AW$45,DATOS!C2468,"")</f>
        <v/>
      </c>
    </row>
    <row r="2511" spans="51:53" x14ac:dyDescent="0.25">
      <c r="AY2511" s="139">
        <f t="shared" si="44"/>
        <v>0</v>
      </c>
      <c r="AZ2511" s="139">
        <f>IF(BA2511="",0,IFERROR(IF(VLOOKUP(BA2511,BA$44:BA2510,1,0)&gt;0,0,0),1))</f>
        <v>0</v>
      </c>
      <c r="BA2511" s="140" t="str">
        <f>IF(DATOS!BT2469=AW$45,DATOS!C2469,"")</f>
        <v/>
      </c>
    </row>
    <row r="2512" spans="51:53" x14ac:dyDescent="0.25">
      <c r="AY2512" s="139">
        <f t="shared" si="44"/>
        <v>0</v>
      </c>
      <c r="AZ2512" s="139">
        <f>IF(BA2512="",0,IFERROR(IF(VLOOKUP(BA2512,BA$44:BA2511,1,0)&gt;0,0,0),1))</f>
        <v>0</v>
      </c>
      <c r="BA2512" s="140" t="str">
        <f>IF(DATOS!BT2470=AW$45,DATOS!C2470,"")</f>
        <v/>
      </c>
    </row>
    <row r="2513" spans="51:53" x14ac:dyDescent="0.25">
      <c r="AY2513" s="139">
        <f t="shared" si="44"/>
        <v>0</v>
      </c>
      <c r="AZ2513" s="139">
        <f>IF(BA2513="",0,IFERROR(IF(VLOOKUP(BA2513,BA$44:BA2512,1,0)&gt;0,0,0),1))</f>
        <v>0</v>
      </c>
      <c r="BA2513" s="140" t="str">
        <f>IF(DATOS!BT2471=AW$45,DATOS!C2471,"")</f>
        <v/>
      </c>
    </row>
    <row r="2514" spans="51:53" x14ac:dyDescent="0.25">
      <c r="AY2514" s="139">
        <f t="shared" si="44"/>
        <v>0</v>
      </c>
      <c r="AZ2514" s="139">
        <f>IF(BA2514="",0,IFERROR(IF(VLOOKUP(BA2514,BA$44:BA2513,1,0)&gt;0,0,0),1))</f>
        <v>0</v>
      </c>
      <c r="BA2514" s="140" t="str">
        <f>IF(DATOS!BT2472=AW$45,DATOS!C2472,"")</f>
        <v/>
      </c>
    </row>
    <row r="2515" spans="51:53" x14ac:dyDescent="0.25">
      <c r="AY2515" s="139">
        <f t="shared" si="44"/>
        <v>0</v>
      </c>
      <c r="AZ2515" s="139">
        <f>IF(BA2515="",0,IFERROR(IF(VLOOKUP(BA2515,BA$44:BA2514,1,0)&gt;0,0,0),1))</f>
        <v>0</v>
      </c>
      <c r="BA2515" s="140" t="str">
        <f>IF(DATOS!BT2473=AW$45,DATOS!C2473,"")</f>
        <v/>
      </c>
    </row>
    <row r="2516" spans="51:53" x14ac:dyDescent="0.25">
      <c r="AY2516" s="139">
        <f t="shared" si="44"/>
        <v>0</v>
      </c>
      <c r="AZ2516" s="139">
        <f>IF(BA2516="",0,IFERROR(IF(VLOOKUP(BA2516,BA$44:BA2515,1,0)&gt;0,0,0),1))</f>
        <v>0</v>
      </c>
      <c r="BA2516" s="140" t="str">
        <f>IF(DATOS!BT2474=AW$45,DATOS!C2474,"")</f>
        <v/>
      </c>
    </row>
    <row r="2517" spans="51:53" x14ac:dyDescent="0.25">
      <c r="AY2517" s="139">
        <f t="shared" si="44"/>
        <v>0</v>
      </c>
      <c r="AZ2517" s="139">
        <f>IF(BA2517="",0,IFERROR(IF(VLOOKUP(BA2517,BA$44:BA2516,1,0)&gt;0,0,0),1))</f>
        <v>0</v>
      </c>
      <c r="BA2517" s="140" t="str">
        <f>IF(DATOS!BT2475=AW$45,DATOS!C2475,"")</f>
        <v/>
      </c>
    </row>
    <row r="2518" spans="51:53" x14ac:dyDescent="0.25">
      <c r="AY2518" s="139">
        <f t="shared" si="44"/>
        <v>0</v>
      </c>
      <c r="AZ2518" s="139">
        <f>IF(BA2518="",0,IFERROR(IF(VLOOKUP(BA2518,BA$44:BA2517,1,0)&gt;0,0,0),1))</f>
        <v>0</v>
      </c>
      <c r="BA2518" s="140" t="str">
        <f>IF(DATOS!BT2476=AW$45,DATOS!C2476,"")</f>
        <v/>
      </c>
    </row>
    <row r="2519" spans="51:53" x14ac:dyDescent="0.25">
      <c r="AY2519" s="139">
        <f t="shared" si="44"/>
        <v>0</v>
      </c>
      <c r="AZ2519" s="139">
        <f>IF(BA2519="",0,IFERROR(IF(VLOOKUP(BA2519,BA$44:BA2518,1,0)&gt;0,0,0),1))</f>
        <v>0</v>
      </c>
      <c r="BA2519" s="140" t="str">
        <f>IF(DATOS!BT2477=AW$45,DATOS!C2477,"")</f>
        <v/>
      </c>
    </row>
    <row r="2520" spans="51:53" x14ac:dyDescent="0.25">
      <c r="AY2520" s="139">
        <f t="shared" si="44"/>
        <v>0</v>
      </c>
      <c r="AZ2520" s="139">
        <f>IF(BA2520="",0,IFERROR(IF(VLOOKUP(BA2520,BA$44:BA2519,1,0)&gt;0,0,0),1))</f>
        <v>0</v>
      </c>
      <c r="BA2520" s="140" t="str">
        <f>IF(DATOS!BT2478=AW$45,DATOS!C2478,"")</f>
        <v/>
      </c>
    </row>
    <row r="2521" spans="51:53" x14ac:dyDescent="0.25">
      <c r="AY2521" s="139">
        <f t="shared" si="44"/>
        <v>0</v>
      </c>
      <c r="AZ2521" s="139">
        <f>IF(BA2521="",0,IFERROR(IF(VLOOKUP(BA2521,BA$44:BA2520,1,0)&gt;0,0,0),1))</f>
        <v>0</v>
      </c>
      <c r="BA2521" s="140" t="str">
        <f>IF(DATOS!BT2479=AW$45,DATOS!C2479,"")</f>
        <v/>
      </c>
    </row>
    <row r="2522" spans="51:53" x14ac:dyDescent="0.25">
      <c r="AY2522" s="139">
        <f t="shared" si="44"/>
        <v>0</v>
      </c>
      <c r="AZ2522" s="139">
        <f>IF(BA2522="",0,IFERROR(IF(VLOOKUP(BA2522,BA$44:BA2521,1,0)&gt;0,0,0),1))</f>
        <v>0</v>
      </c>
      <c r="BA2522" s="140" t="str">
        <f>IF(DATOS!BT2480=AW$45,DATOS!C2480,"")</f>
        <v/>
      </c>
    </row>
    <row r="2523" spans="51:53" x14ac:dyDescent="0.25">
      <c r="AY2523" s="139">
        <f t="shared" si="44"/>
        <v>0</v>
      </c>
      <c r="AZ2523" s="139">
        <f>IF(BA2523="",0,IFERROR(IF(VLOOKUP(BA2523,BA$44:BA2522,1,0)&gt;0,0,0),1))</f>
        <v>0</v>
      </c>
      <c r="BA2523" s="140" t="str">
        <f>IF(DATOS!BT2481=AW$45,DATOS!C2481,"")</f>
        <v/>
      </c>
    </row>
    <row r="2524" spans="51:53" x14ac:dyDescent="0.25">
      <c r="AY2524" s="139">
        <f t="shared" si="44"/>
        <v>0</v>
      </c>
      <c r="AZ2524" s="139">
        <f>IF(BA2524="",0,IFERROR(IF(VLOOKUP(BA2524,BA$44:BA2523,1,0)&gt;0,0,0),1))</f>
        <v>0</v>
      </c>
      <c r="BA2524" s="140" t="str">
        <f>IF(DATOS!BT2482=AW$45,DATOS!C2482,"")</f>
        <v/>
      </c>
    </row>
    <row r="2525" spans="51:53" x14ac:dyDescent="0.25">
      <c r="AY2525" s="139">
        <f t="shared" si="44"/>
        <v>0</v>
      </c>
      <c r="AZ2525" s="139">
        <f>IF(BA2525="",0,IFERROR(IF(VLOOKUP(BA2525,BA$44:BA2524,1,0)&gt;0,0,0),1))</f>
        <v>0</v>
      </c>
      <c r="BA2525" s="140" t="str">
        <f>IF(DATOS!BT2483=AW$45,DATOS!C2483,"")</f>
        <v/>
      </c>
    </row>
    <row r="2526" spans="51:53" x14ac:dyDescent="0.25">
      <c r="AY2526" s="139">
        <f t="shared" si="44"/>
        <v>0</v>
      </c>
      <c r="AZ2526" s="139">
        <f>IF(BA2526="",0,IFERROR(IF(VLOOKUP(BA2526,BA$44:BA2525,1,0)&gt;0,0,0),1))</f>
        <v>0</v>
      </c>
      <c r="BA2526" s="140" t="str">
        <f>IF(DATOS!BT2484=AW$45,DATOS!C2484,"")</f>
        <v/>
      </c>
    </row>
    <row r="2527" spans="51:53" x14ac:dyDescent="0.25">
      <c r="AY2527" s="139">
        <f t="shared" si="44"/>
        <v>0</v>
      </c>
      <c r="AZ2527" s="139">
        <f>IF(BA2527="",0,IFERROR(IF(VLOOKUP(BA2527,BA$44:BA2526,1,0)&gt;0,0,0),1))</f>
        <v>0</v>
      </c>
      <c r="BA2527" s="140" t="str">
        <f>IF(DATOS!BT2485=AW$45,DATOS!C2485,"")</f>
        <v/>
      </c>
    </row>
    <row r="2528" spans="51:53" x14ac:dyDescent="0.25">
      <c r="AY2528" s="139">
        <f t="shared" si="44"/>
        <v>0</v>
      </c>
      <c r="AZ2528" s="139">
        <f>IF(BA2528="",0,IFERROR(IF(VLOOKUP(BA2528,BA$44:BA2527,1,0)&gt;0,0,0),1))</f>
        <v>0</v>
      </c>
      <c r="BA2528" s="140" t="str">
        <f>IF(DATOS!BT2486=AW$45,DATOS!C2486,"")</f>
        <v/>
      </c>
    </row>
    <row r="2529" spans="51:53" x14ac:dyDescent="0.25">
      <c r="AY2529" s="139">
        <f t="shared" si="44"/>
        <v>0</v>
      </c>
      <c r="AZ2529" s="139">
        <f>IF(BA2529="",0,IFERROR(IF(VLOOKUP(BA2529,BA$44:BA2528,1,0)&gt;0,0,0),1))</f>
        <v>0</v>
      </c>
      <c r="BA2529" s="140" t="str">
        <f>IF(DATOS!BT2487=AW$45,DATOS!C2487,"")</f>
        <v/>
      </c>
    </row>
    <row r="2530" spans="51:53" x14ac:dyDescent="0.25">
      <c r="AY2530" s="139">
        <f t="shared" si="44"/>
        <v>0</v>
      </c>
      <c r="AZ2530" s="139">
        <f>IF(BA2530="",0,IFERROR(IF(VLOOKUP(BA2530,BA$44:BA2529,1,0)&gt;0,0,0),1))</f>
        <v>0</v>
      </c>
      <c r="BA2530" s="140" t="str">
        <f>IF(DATOS!BT2488=AW$45,DATOS!C2488,"")</f>
        <v/>
      </c>
    </row>
    <row r="2531" spans="51:53" x14ac:dyDescent="0.25">
      <c r="AY2531" s="139">
        <f t="shared" si="44"/>
        <v>0</v>
      </c>
      <c r="AZ2531" s="139">
        <f>IF(BA2531="",0,IFERROR(IF(VLOOKUP(BA2531,BA$44:BA2530,1,0)&gt;0,0,0),1))</f>
        <v>0</v>
      </c>
      <c r="BA2531" s="140" t="str">
        <f>IF(DATOS!BT2489=AW$45,DATOS!C2489,"")</f>
        <v/>
      </c>
    </row>
    <row r="2532" spans="51:53" x14ac:dyDescent="0.25">
      <c r="AY2532" s="139">
        <f t="shared" si="44"/>
        <v>0</v>
      </c>
      <c r="AZ2532" s="139">
        <f>IF(BA2532="",0,IFERROR(IF(VLOOKUP(BA2532,BA$44:BA2531,1,0)&gt;0,0,0),1))</f>
        <v>0</v>
      </c>
      <c r="BA2532" s="140" t="str">
        <f>IF(DATOS!BT2490=AW$45,DATOS!C2490,"")</f>
        <v/>
      </c>
    </row>
    <row r="2533" spans="51:53" x14ac:dyDescent="0.25">
      <c r="AY2533" s="139">
        <f t="shared" si="44"/>
        <v>0</v>
      </c>
      <c r="AZ2533" s="139">
        <f>IF(BA2533="",0,IFERROR(IF(VLOOKUP(BA2533,BA$44:BA2532,1,0)&gt;0,0,0),1))</f>
        <v>0</v>
      </c>
      <c r="BA2533" s="140" t="str">
        <f>IF(DATOS!BT2491=AW$45,DATOS!C2491,"")</f>
        <v/>
      </c>
    </row>
    <row r="2534" spans="51:53" x14ac:dyDescent="0.25">
      <c r="AY2534" s="139">
        <f t="shared" si="44"/>
        <v>0</v>
      </c>
      <c r="AZ2534" s="139">
        <f>IF(BA2534="",0,IFERROR(IF(VLOOKUP(BA2534,BA$44:BA2533,1,0)&gt;0,0,0),1))</f>
        <v>0</v>
      </c>
      <c r="BA2534" s="140" t="str">
        <f>IF(DATOS!BT2492=AW$45,DATOS!C2492,"")</f>
        <v/>
      </c>
    </row>
    <row r="2535" spans="51:53" x14ac:dyDescent="0.25">
      <c r="AY2535" s="139">
        <f t="shared" si="44"/>
        <v>0</v>
      </c>
      <c r="AZ2535" s="139">
        <f>IF(BA2535="",0,IFERROR(IF(VLOOKUP(BA2535,BA$44:BA2534,1,0)&gt;0,0,0),1))</f>
        <v>0</v>
      </c>
      <c r="BA2535" s="140" t="str">
        <f>IF(DATOS!BT2493=AW$45,DATOS!C2493,"")</f>
        <v/>
      </c>
    </row>
    <row r="2536" spans="51:53" x14ac:dyDescent="0.25">
      <c r="AY2536" s="139">
        <f t="shared" si="44"/>
        <v>0</v>
      </c>
      <c r="AZ2536" s="139">
        <f>IF(BA2536="",0,IFERROR(IF(VLOOKUP(BA2536,BA$44:BA2535,1,0)&gt;0,0,0),1))</f>
        <v>0</v>
      </c>
      <c r="BA2536" s="140" t="str">
        <f>IF(DATOS!BT2494=AW$45,DATOS!C2494,"")</f>
        <v/>
      </c>
    </row>
    <row r="2537" spans="51:53" x14ac:dyDescent="0.25">
      <c r="AY2537" s="139">
        <f t="shared" si="44"/>
        <v>0</v>
      </c>
      <c r="AZ2537" s="139">
        <f>IF(BA2537="",0,IFERROR(IF(VLOOKUP(BA2537,BA$44:BA2536,1,0)&gt;0,0,0),1))</f>
        <v>0</v>
      </c>
      <c r="BA2537" s="140" t="str">
        <f>IF(DATOS!BT2495=AW$45,DATOS!C2495,"")</f>
        <v/>
      </c>
    </row>
    <row r="2538" spans="51:53" x14ac:dyDescent="0.25">
      <c r="AY2538" s="139">
        <f t="shared" si="44"/>
        <v>0</v>
      </c>
      <c r="AZ2538" s="139">
        <f>IF(BA2538="",0,IFERROR(IF(VLOOKUP(BA2538,BA$44:BA2537,1,0)&gt;0,0,0),1))</f>
        <v>0</v>
      </c>
      <c r="BA2538" s="140" t="str">
        <f>IF(DATOS!BT2496=AW$45,DATOS!C2496,"")</f>
        <v/>
      </c>
    </row>
    <row r="2539" spans="51:53" x14ac:dyDescent="0.25">
      <c r="AY2539" s="139">
        <f t="shared" si="44"/>
        <v>0</v>
      </c>
      <c r="AZ2539" s="139">
        <f>IF(BA2539="",0,IFERROR(IF(VLOOKUP(BA2539,BA$44:BA2538,1,0)&gt;0,0,0),1))</f>
        <v>0</v>
      </c>
      <c r="BA2539" s="140" t="str">
        <f>IF(DATOS!BT2497=AW$45,DATOS!C2497,"")</f>
        <v/>
      </c>
    </row>
    <row r="2540" spans="51:53" x14ac:dyDescent="0.25">
      <c r="AY2540" s="139">
        <f t="shared" ref="AY2540:AY2603" si="45">AY2539+AZ2540</f>
        <v>0</v>
      </c>
      <c r="AZ2540" s="139">
        <f>IF(BA2540="",0,IFERROR(IF(VLOOKUP(BA2540,BA$44:BA2539,1,0)&gt;0,0,0),1))</f>
        <v>0</v>
      </c>
      <c r="BA2540" s="140" t="str">
        <f>IF(DATOS!BT2498=AW$45,DATOS!C2498,"")</f>
        <v/>
      </c>
    </row>
    <row r="2541" spans="51:53" x14ac:dyDescent="0.25">
      <c r="AY2541" s="139">
        <f t="shared" si="45"/>
        <v>0</v>
      </c>
      <c r="AZ2541" s="139">
        <f>IF(BA2541="",0,IFERROR(IF(VLOOKUP(BA2541,BA$44:BA2540,1,0)&gt;0,0,0),1))</f>
        <v>0</v>
      </c>
      <c r="BA2541" s="140" t="str">
        <f>IF(DATOS!BT2499=AW$45,DATOS!C2499,"")</f>
        <v/>
      </c>
    </row>
    <row r="2542" spans="51:53" x14ac:dyDescent="0.25">
      <c r="AY2542" s="139">
        <f t="shared" si="45"/>
        <v>0</v>
      </c>
      <c r="AZ2542" s="139">
        <f>IF(BA2542="",0,IFERROR(IF(VLOOKUP(BA2542,BA$44:BA2541,1,0)&gt;0,0,0),1))</f>
        <v>0</v>
      </c>
      <c r="BA2542" s="140" t="str">
        <f>IF(DATOS!BT2500=AW$45,DATOS!C2500,"")</f>
        <v/>
      </c>
    </row>
    <row r="2543" spans="51:53" x14ac:dyDescent="0.25">
      <c r="AY2543" s="139">
        <f t="shared" si="45"/>
        <v>0</v>
      </c>
      <c r="AZ2543" s="139">
        <f>IF(BA2543="",0,IFERROR(IF(VLOOKUP(BA2543,BA$44:BA2542,1,0)&gt;0,0,0),1))</f>
        <v>0</v>
      </c>
      <c r="BA2543" s="140" t="str">
        <f>IF(DATOS!BT2501=AW$45,DATOS!C2501,"")</f>
        <v/>
      </c>
    </row>
    <row r="2544" spans="51:53" x14ac:dyDescent="0.25">
      <c r="AY2544" s="139">
        <f t="shared" si="45"/>
        <v>0</v>
      </c>
      <c r="AZ2544" s="139">
        <f>IF(BA2544="",0,IFERROR(IF(VLOOKUP(BA2544,BA$44:BA2543,1,0)&gt;0,0,0),1))</f>
        <v>0</v>
      </c>
      <c r="BA2544" s="140" t="str">
        <f>IF(DATOS!BT2502=AW$45,DATOS!C2502,"")</f>
        <v/>
      </c>
    </row>
    <row r="2545" spans="51:53" x14ac:dyDescent="0.25">
      <c r="AY2545" s="139">
        <f t="shared" si="45"/>
        <v>0</v>
      </c>
      <c r="AZ2545" s="139">
        <f>IF(BA2545="",0,IFERROR(IF(VLOOKUP(BA2545,BA$44:BA2544,1,0)&gt;0,0,0),1))</f>
        <v>0</v>
      </c>
      <c r="BA2545" s="140" t="str">
        <f>IF(DATOS!BT2503=AW$45,DATOS!C2503,"")</f>
        <v/>
      </c>
    </row>
    <row r="2546" spans="51:53" x14ac:dyDescent="0.25">
      <c r="AY2546" s="139">
        <f t="shared" si="45"/>
        <v>0</v>
      </c>
      <c r="AZ2546" s="139">
        <f>IF(BA2546="",0,IFERROR(IF(VLOOKUP(BA2546,BA$44:BA2545,1,0)&gt;0,0,0),1))</f>
        <v>0</v>
      </c>
      <c r="BA2546" s="140" t="str">
        <f>IF(DATOS!BT2504=AW$45,DATOS!C2504,"")</f>
        <v/>
      </c>
    </row>
    <row r="2547" spans="51:53" x14ac:dyDescent="0.25">
      <c r="AY2547" s="139">
        <f t="shared" si="45"/>
        <v>0</v>
      </c>
      <c r="AZ2547" s="139">
        <f>IF(BA2547="",0,IFERROR(IF(VLOOKUP(BA2547,BA$44:BA2546,1,0)&gt;0,0,0),1))</f>
        <v>0</v>
      </c>
      <c r="BA2547" s="140" t="str">
        <f>IF(DATOS!BT2505=AW$45,DATOS!C2505,"")</f>
        <v/>
      </c>
    </row>
    <row r="2548" spans="51:53" x14ac:dyDescent="0.25">
      <c r="AY2548" s="139">
        <f t="shared" si="45"/>
        <v>0</v>
      </c>
      <c r="AZ2548" s="139">
        <f>IF(BA2548="",0,IFERROR(IF(VLOOKUP(BA2548,BA$44:BA2547,1,0)&gt;0,0,0),1))</f>
        <v>0</v>
      </c>
      <c r="BA2548" s="140" t="str">
        <f>IF(DATOS!BT2506=AW$45,DATOS!C2506,"")</f>
        <v/>
      </c>
    </row>
    <row r="2549" spans="51:53" x14ac:dyDescent="0.25">
      <c r="AY2549" s="139">
        <f t="shared" si="45"/>
        <v>0</v>
      </c>
      <c r="AZ2549" s="139">
        <f>IF(BA2549="",0,IFERROR(IF(VLOOKUP(BA2549,BA$44:BA2548,1,0)&gt;0,0,0),1))</f>
        <v>0</v>
      </c>
      <c r="BA2549" s="140" t="str">
        <f>IF(DATOS!BT2507=AW$45,DATOS!C2507,"")</f>
        <v/>
      </c>
    </row>
    <row r="2550" spans="51:53" x14ac:dyDescent="0.25">
      <c r="AY2550" s="139">
        <f t="shared" si="45"/>
        <v>0</v>
      </c>
      <c r="AZ2550" s="139">
        <f>IF(BA2550="",0,IFERROR(IF(VLOOKUP(BA2550,BA$44:BA2549,1,0)&gt;0,0,0),1))</f>
        <v>0</v>
      </c>
      <c r="BA2550" s="140" t="str">
        <f>IF(DATOS!BT2508=AW$45,DATOS!C2508,"")</f>
        <v/>
      </c>
    </row>
    <row r="2551" spans="51:53" x14ac:dyDescent="0.25">
      <c r="AY2551" s="139">
        <f t="shared" si="45"/>
        <v>0</v>
      </c>
      <c r="AZ2551" s="139">
        <f>IF(BA2551="",0,IFERROR(IF(VLOOKUP(BA2551,BA$44:BA2550,1,0)&gt;0,0,0),1))</f>
        <v>0</v>
      </c>
      <c r="BA2551" s="140" t="str">
        <f>IF(DATOS!BT2509=AW$45,DATOS!C2509,"")</f>
        <v/>
      </c>
    </row>
    <row r="2552" spans="51:53" x14ac:dyDescent="0.25">
      <c r="AY2552" s="139">
        <f t="shared" si="45"/>
        <v>0</v>
      </c>
      <c r="AZ2552" s="139">
        <f>IF(BA2552="",0,IFERROR(IF(VLOOKUP(BA2552,BA$44:BA2551,1,0)&gt;0,0,0),1))</f>
        <v>0</v>
      </c>
      <c r="BA2552" s="140" t="str">
        <f>IF(DATOS!BT2510=AW$45,DATOS!C2510,"")</f>
        <v/>
      </c>
    </row>
    <row r="2553" spans="51:53" x14ac:dyDescent="0.25">
      <c r="AY2553" s="139">
        <f t="shared" si="45"/>
        <v>0</v>
      </c>
      <c r="AZ2553" s="139">
        <f>IF(BA2553="",0,IFERROR(IF(VLOOKUP(BA2553,BA$44:BA2552,1,0)&gt;0,0,0),1))</f>
        <v>0</v>
      </c>
      <c r="BA2553" s="140" t="str">
        <f>IF(DATOS!BT2511=AW$45,DATOS!C2511,"")</f>
        <v/>
      </c>
    </row>
    <row r="2554" spans="51:53" x14ac:dyDescent="0.25">
      <c r="AY2554" s="139">
        <f t="shared" si="45"/>
        <v>0</v>
      </c>
      <c r="AZ2554" s="139">
        <f>IF(BA2554="",0,IFERROR(IF(VLOOKUP(BA2554,BA$44:BA2553,1,0)&gt;0,0,0),1))</f>
        <v>0</v>
      </c>
      <c r="BA2554" s="140" t="str">
        <f>IF(DATOS!BT2512=AW$45,DATOS!C2512,"")</f>
        <v/>
      </c>
    </row>
    <row r="2555" spans="51:53" x14ac:dyDescent="0.25">
      <c r="AY2555" s="139">
        <f t="shared" si="45"/>
        <v>0</v>
      </c>
      <c r="AZ2555" s="139">
        <f>IF(BA2555="",0,IFERROR(IF(VLOOKUP(BA2555,BA$44:BA2554,1,0)&gt;0,0,0),1))</f>
        <v>0</v>
      </c>
      <c r="BA2555" s="140" t="str">
        <f>IF(DATOS!BT2513=AW$45,DATOS!C2513,"")</f>
        <v/>
      </c>
    </row>
    <row r="2556" spans="51:53" x14ac:dyDescent="0.25">
      <c r="AY2556" s="139">
        <f t="shared" si="45"/>
        <v>0</v>
      </c>
      <c r="AZ2556" s="139">
        <f>IF(BA2556="",0,IFERROR(IF(VLOOKUP(BA2556,BA$44:BA2555,1,0)&gt;0,0,0),1))</f>
        <v>0</v>
      </c>
      <c r="BA2556" s="140" t="str">
        <f>IF(DATOS!BT2514=AW$45,DATOS!C2514,"")</f>
        <v/>
      </c>
    </row>
    <row r="2557" spans="51:53" x14ac:dyDescent="0.25">
      <c r="AY2557" s="139">
        <f t="shared" si="45"/>
        <v>0</v>
      </c>
      <c r="AZ2557" s="139">
        <f>IF(BA2557="",0,IFERROR(IF(VLOOKUP(BA2557,BA$44:BA2556,1,0)&gt;0,0,0),1))</f>
        <v>0</v>
      </c>
      <c r="BA2557" s="140" t="str">
        <f>IF(DATOS!BT2515=AW$45,DATOS!C2515,"")</f>
        <v/>
      </c>
    </row>
    <row r="2558" spans="51:53" x14ac:dyDescent="0.25">
      <c r="AY2558" s="139">
        <f t="shared" si="45"/>
        <v>0</v>
      </c>
      <c r="AZ2558" s="139">
        <f>IF(BA2558="",0,IFERROR(IF(VLOOKUP(BA2558,BA$44:BA2557,1,0)&gt;0,0,0),1))</f>
        <v>0</v>
      </c>
      <c r="BA2558" s="140" t="str">
        <f>IF(DATOS!BT2516=AW$45,DATOS!C2516,"")</f>
        <v/>
      </c>
    </row>
    <row r="2559" spans="51:53" x14ac:dyDescent="0.25">
      <c r="AY2559" s="139">
        <f t="shared" si="45"/>
        <v>0</v>
      </c>
      <c r="AZ2559" s="139">
        <f>IF(BA2559="",0,IFERROR(IF(VLOOKUP(BA2559,BA$44:BA2558,1,0)&gt;0,0,0),1))</f>
        <v>0</v>
      </c>
      <c r="BA2559" s="140" t="str">
        <f>IF(DATOS!BT2517=AW$45,DATOS!C2517,"")</f>
        <v/>
      </c>
    </row>
    <row r="2560" spans="51:53" x14ac:dyDescent="0.25">
      <c r="AY2560" s="139">
        <f t="shared" si="45"/>
        <v>0</v>
      </c>
      <c r="AZ2560" s="139">
        <f>IF(BA2560="",0,IFERROR(IF(VLOOKUP(BA2560,BA$44:BA2559,1,0)&gt;0,0,0),1))</f>
        <v>0</v>
      </c>
      <c r="BA2560" s="140" t="str">
        <f>IF(DATOS!BT2518=AW$45,DATOS!C2518,"")</f>
        <v/>
      </c>
    </row>
    <row r="2561" spans="51:53" x14ac:dyDescent="0.25">
      <c r="AY2561" s="139">
        <f t="shared" si="45"/>
        <v>0</v>
      </c>
      <c r="AZ2561" s="139">
        <f>IF(BA2561="",0,IFERROR(IF(VLOOKUP(BA2561,BA$44:BA2560,1,0)&gt;0,0,0),1))</f>
        <v>0</v>
      </c>
      <c r="BA2561" s="140" t="str">
        <f>IF(DATOS!BT2519=AW$45,DATOS!C2519,"")</f>
        <v/>
      </c>
    </row>
    <row r="2562" spans="51:53" x14ac:dyDescent="0.25">
      <c r="AY2562" s="139">
        <f t="shared" si="45"/>
        <v>0</v>
      </c>
      <c r="AZ2562" s="139">
        <f>IF(BA2562="",0,IFERROR(IF(VLOOKUP(BA2562,BA$44:BA2561,1,0)&gt;0,0,0),1))</f>
        <v>0</v>
      </c>
      <c r="BA2562" s="140" t="str">
        <f>IF(DATOS!BT2520=AW$45,DATOS!C2520,"")</f>
        <v/>
      </c>
    </row>
    <row r="2563" spans="51:53" x14ac:dyDescent="0.25">
      <c r="AY2563" s="139">
        <f t="shared" si="45"/>
        <v>0</v>
      </c>
      <c r="AZ2563" s="139">
        <f>IF(BA2563="",0,IFERROR(IF(VLOOKUP(BA2563,BA$44:BA2562,1,0)&gt;0,0,0),1))</f>
        <v>0</v>
      </c>
      <c r="BA2563" s="140" t="str">
        <f>IF(DATOS!BT2521=AW$45,DATOS!C2521,"")</f>
        <v/>
      </c>
    </row>
    <row r="2564" spans="51:53" x14ac:dyDescent="0.25">
      <c r="AY2564" s="139">
        <f t="shared" si="45"/>
        <v>0</v>
      </c>
      <c r="AZ2564" s="139">
        <f>IF(BA2564="",0,IFERROR(IF(VLOOKUP(BA2564,BA$44:BA2563,1,0)&gt;0,0,0),1))</f>
        <v>0</v>
      </c>
      <c r="BA2564" s="140" t="str">
        <f>IF(DATOS!BT2522=AW$45,DATOS!C2522,"")</f>
        <v/>
      </c>
    </row>
    <row r="2565" spans="51:53" x14ac:dyDescent="0.25">
      <c r="AY2565" s="139">
        <f t="shared" si="45"/>
        <v>0</v>
      </c>
      <c r="AZ2565" s="139">
        <f>IF(BA2565="",0,IFERROR(IF(VLOOKUP(BA2565,BA$44:BA2564,1,0)&gt;0,0,0),1))</f>
        <v>0</v>
      </c>
      <c r="BA2565" s="140" t="str">
        <f>IF(DATOS!BT2523=AW$45,DATOS!C2523,"")</f>
        <v/>
      </c>
    </row>
    <row r="2566" spans="51:53" x14ac:dyDescent="0.25">
      <c r="AY2566" s="139">
        <f t="shared" si="45"/>
        <v>0</v>
      </c>
      <c r="AZ2566" s="139">
        <f>IF(BA2566="",0,IFERROR(IF(VLOOKUP(BA2566,BA$44:BA2565,1,0)&gt;0,0,0),1))</f>
        <v>0</v>
      </c>
      <c r="BA2566" s="140" t="str">
        <f>IF(DATOS!BT2524=AW$45,DATOS!C2524,"")</f>
        <v/>
      </c>
    </row>
    <row r="2567" spans="51:53" x14ac:dyDescent="0.25">
      <c r="AY2567" s="139">
        <f t="shared" si="45"/>
        <v>0</v>
      </c>
      <c r="AZ2567" s="139">
        <f>IF(BA2567="",0,IFERROR(IF(VLOOKUP(BA2567,BA$44:BA2566,1,0)&gt;0,0,0),1))</f>
        <v>0</v>
      </c>
      <c r="BA2567" s="140" t="str">
        <f>IF(DATOS!BT2525=AW$45,DATOS!C2525,"")</f>
        <v/>
      </c>
    </row>
    <row r="2568" spans="51:53" x14ac:dyDescent="0.25">
      <c r="AY2568" s="139">
        <f t="shared" si="45"/>
        <v>0</v>
      </c>
      <c r="AZ2568" s="139">
        <f>IF(BA2568="",0,IFERROR(IF(VLOOKUP(BA2568,BA$44:BA2567,1,0)&gt;0,0,0),1))</f>
        <v>0</v>
      </c>
      <c r="BA2568" s="140" t="str">
        <f>IF(DATOS!BT2526=AW$45,DATOS!C2526,"")</f>
        <v/>
      </c>
    </row>
    <row r="2569" spans="51:53" x14ac:dyDescent="0.25">
      <c r="AY2569" s="139">
        <f t="shared" si="45"/>
        <v>0</v>
      </c>
      <c r="AZ2569" s="139">
        <f>IF(BA2569="",0,IFERROR(IF(VLOOKUP(BA2569,BA$44:BA2568,1,0)&gt;0,0,0),1))</f>
        <v>0</v>
      </c>
      <c r="BA2569" s="140" t="str">
        <f>IF(DATOS!BT2527=AW$45,DATOS!C2527,"")</f>
        <v/>
      </c>
    </row>
    <row r="2570" spans="51:53" x14ac:dyDescent="0.25">
      <c r="AY2570" s="139">
        <f t="shared" si="45"/>
        <v>0</v>
      </c>
      <c r="AZ2570" s="139">
        <f>IF(BA2570="",0,IFERROR(IF(VLOOKUP(BA2570,BA$44:BA2569,1,0)&gt;0,0,0),1))</f>
        <v>0</v>
      </c>
      <c r="BA2570" s="140" t="str">
        <f>IF(DATOS!BT2528=AW$45,DATOS!C2528,"")</f>
        <v/>
      </c>
    </row>
    <row r="2571" spans="51:53" x14ac:dyDescent="0.25">
      <c r="AY2571" s="139">
        <f t="shared" si="45"/>
        <v>0</v>
      </c>
      <c r="AZ2571" s="139">
        <f>IF(BA2571="",0,IFERROR(IF(VLOOKUP(BA2571,BA$44:BA2570,1,0)&gt;0,0,0),1))</f>
        <v>0</v>
      </c>
      <c r="BA2571" s="140" t="str">
        <f>IF(DATOS!BT2529=AW$45,DATOS!C2529,"")</f>
        <v/>
      </c>
    </row>
    <row r="2572" spans="51:53" x14ac:dyDescent="0.25">
      <c r="AY2572" s="139">
        <f t="shared" si="45"/>
        <v>0</v>
      </c>
      <c r="AZ2572" s="139">
        <f>IF(BA2572="",0,IFERROR(IF(VLOOKUP(BA2572,BA$44:BA2571,1,0)&gt;0,0,0),1))</f>
        <v>0</v>
      </c>
      <c r="BA2572" s="140" t="str">
        <f>IF(DATOS!BT2530=AW$45,DATOS!C2530,"")</f>
        <v/>
      </c>
    </row>
    <row r="2573" spans="51:53" x14ac:dyDescent="0.25">
      <c r="AY2573" s="139">
        <f t="shared" si="45"/>
        <v>0</v>
      </c>
      <c r="AZ2573" s="139">
        <f>IF(BA2573="",0,IFERROR(IF(VLOOKUP(BA2573,BA$44:BA2572,1,0)&gt;0,0,0),1))</f>
        <v>0</v>
      </c>
      <c r="BA2573" s="140" t="str">
        <f>IF(DATOS!BT2531=AW$45,DATOS!C2531,"")</f>
        <v/>
      </c>
    </row>
    <row r="2574" spans="51:53" x14ac:dyDescent="0.25">
      <c r="AY2574" s="139">
        <f t="shared" si="45"/>
        <v>0</v>
      </c>
      <c r="AZ2574" s="139">
        <f>IF(BA2574="",0,IFERROR(IF(VLOOKUP(BA2574,BA$44:BA2573,1,0)&gt;0,0,0),1))</f>
        <v>0</v>
      </c>
      <c r="BA2574" s="140" t="str">
        <f>IF(DATOS!BT2532=AW$45,DATOS!C2532,"")</f>
        <v/>
      </c>
    </row>
    <row r="2575" spans="51:53" x14ac:dyDescent="0.25">
      <c r="AY2575" s="139">
        <f t="shared" si="45"/>
        <v>0</v>
      </c>
      <c r="AZ2575" s="139">
        <f>IF(BA2575="",0,IFERROR(IF(VLOOKUP(BA2575,BA$44:BA2574,1,0)&gt;0,0,0),1))</f>
        <v>0</v>
      </c>
      <c r="BA2575" s="140" t="str">
        <f>IF(DATOS!BT2533=AW$45,DATOS!C2533,"")</f>
        <v/>
      </c>
    </row>
    <row r="2576" spans="51:53" x14ac:dyDescent="0.25">
      <c r="AY2576" s="139">
        <f t="shared" si="45"/>
        <v>0</v>
      </c>
      <c r="AZ2576" s="139">
        <f>IF(BA2576="",0,IFERROR(IF(VLOOKUP(BA2576,BA$44:BA2575,1,0)&gt;0,0,0),1))</f>
        <v>0</v>
      </c>
      <c r="BA2576" s="140" t="str">
        <f>IF(DATOS!BT2534=AW$45,DATOS!C2534,"")</f>
        <v/>
      </c>
    </row>
    <row r="2577" spans="51:53" x14ac:dyDescent="0.25">
      <c r="AY2577" s="139">
        <f t="shared" si="45"/>
        <v>0</v>
      </c>
      <c r="AZ2577" s="139">
        <f>IF(BA2577="",0,IFERROR(IF(VLOOKUP(BA2577,BA$44:BA2576,1,0)&gt;0,0,0),1))</f>
        <v>0</v>
      </c>
      <c r="BA2577" s="140" t="str">
        <f>IF(DATOS!BT2535=AW$45,DATOS!C2535,"")</f>
        <v/>
      </c>
    </row>
    <row r="2578" spans="51:53" x14ac:dyDescent="0.25">
      <c r="AY2578" s="139">
        <f t="shared" si="45"/>
        <v>0</v>
      </c>
      <c r="AZ2578" s="139">
        <f>IF(BA2578="",0,IFERROR(IF(VLOOKUP(BA2578,BA$44:BA2577,1,0)&gt;0,0,0),1))</f>
        <v>0</v>
      </c>
      <c r="BA2578" s="140" t="str">
        <f>IF(DATOS!BT2536=AW$45,DATOS!C2536,"")</f>
        <v/>
      </c>
    </row>
    <row r="2579" spans="51:53" x14ac:dyDescent="0.25">
      <c r="AY2579" s="139">
        <f t="shared" si="45"/>
        <v>0</v>
      </c>
      <c r="AZ2579" s="139">
        <f>IF(BA2579="",0,IFERROR(IF(VLOOKUP(BA2579,BA$44:BA2578,1,0)&gt;0,0,0),1))</f>
        <v>0</v>
      </c>
      <c r="BA2579" s="140" t="str">
        <f>IF(DATOS!BT2537=AW$45,DATOS!C2537,"")</f>
        <v/>
      </c>
    </row>
    <row r="2580" spans="51:53" x14ac:dyDescent="0.25">
      <c r="AY2580" s="139">
        <f t="shared" si="45"/>
        <v>0</v>
      </c>
      <c r="AZ2580" s="139">
        <f>IF(BA2580="",0,IFERROR(IF(VLOOKUP(BA2580,BA$44:BA2579,1,0)&gt;0,0,0),1))</f>
        <v>0</v>
      </c>
      <c r="BA2580" s="140" t="str">
        <f>IF(DATOS!BT2538=AW$45,DATOS!C2538,"")</f>
        <v/>
      </c>
    </row>
    <row r="2581" spans="51:53" x14ac:dyDescent="0.25">
      <c r="AY2581" s="139">
        <f t="shared" si="45"/>
        <v>0</v>
      </c>
      <c r="AZ2581" s="139">
        <f>IF(BA2581="",0,IFERROR(IF(VLOOKUP(BA2581,BA$44:BA2580,1,0)&gt;0,0,0),1))</f>
        <v>0</v>
      </c>
      <c r="BA2581" s="140" t="str">
        <f>IF(DATOS!BT2539=AW$45,DATOS!C2539,"")</f>
        <v/>
      </c>
    </row>
    <row r="2582" spans="51:53" x14ac:dyDescent="0.25">
      <c r="AY2582" s="139">
        <f t="shared" si="45"/>
        <v>0</v>
      </c>
      <c r="AZ2582" s="139">
        <f>IF(BA2582="",0,IFERROR(IF(VLOOKUP(BA2582,BA$44:BA2581,1,0)&gt;0,0,0),1))</f>
        <v>0</v>
      </c>
      <c r="BA2582" s="140" t="str">
        <f>IF(DATOS!BT2540=AW$45,DATOS!C2540,"")</f>
        <v/>
      </c>
    </row>
    <row r="2583" spans="51:53" x14ac:dyDescent="0.25">
      <c r="AY2583" s="139">
        <f t="shared" si="45"/>
        <v>0</v>
      </c>
      <c r="AZ2583" s="139">
        <f>IF(BA2583="",0,IFERROR(IF(VLOOKUP(BA2583,BA$44:BA2582,1,0)&gt;0,0,0),1))</f>
        <v>0</v>
      </c>
      <c r="BA2583" s="140" t="str">
        <f>IF(DATOS!BT2541=AW$45,DATOS!C2541,"")</f>
        <v/>
      </c>
    </row>
    <row r="2584" spans="51:53" x14ac:dyDescent="0.25">
      <c r="AY2584" s="139">
        <f t="shared" si="45"/>
        <v>0</v>
      </c>
      <c r="AZ2584" s="139">
        <f>IF(BA2584="",0,IFERROR(IF(VLOOKUP(BA2584,BA$44:BA2583,1,0)&gt;0,0,0),1))</f>
        <v>0</v>
      </c>
      <c r="BA2584" s="140" t="str">
        <f>IF(DATOS!BT2542=AW$45,DATOS!C2542,"")</f>
        <v/>
      </c>
    </row>
    <row r="2585" spans="51:53" x14ac:dyDescent="0.25">
      <c r="AY2585" s="139">
        <f t="shared" si="45"/>
        <v>0</v>
      </c>
      <c r="AZ2585" s="139">
        <f>IF(BA2585="",0,IFERROR(IF(VLOOKUP(BA2585,BA$44:BA2584,1,0)&gt;0,0,0),1))</f>
        <v>0</v>
      </c>
      <c r="BA2585" s="140" t="str">
        <f>IF(DATOS!BT2543=AW$45,DATOS!C2543,"")</f>
        <v/>
      </c>
    </row>
    <row r="2586" spans="51:53" x14ac:dyDescent="0.25">
      <c r="AY2586" s="139">
        <f t="shared" si="45"/>
        <v>0</v>
      </c>
      <c r="AZ2586" s="139">
        <f>IF(BA2586="",0,IFERROR(IF(VLOOKUP(BA2586,BA$44:BA2585,1,0)&gt;0,0,0),1))</f>
        <v>0</v>
      </c>
      <c r="BA2586" s="140" t="str">
        <f>IF(DATOS!BT2544=AW$45,DATOS!C2544,"")</f>
        <v/>
      </c>
    </row>
    <row r="2587" spans="51:53" x14ac:dyDescent="0.25">
      <c r="AY2587" s="139">
        <f t="shared" si="45"/>
        <v>0</v>
      </c>
      <c r="AZ2587" s="139">
        <f>IF(BA2587="",0,IFERROR(IF(VLOOKUP(BA2587,BA$44:BA2586,1,0)&gt;0,0,0),1))</f>
        <v>0</v>
      </c>
      <c r="BA2587" s="140" t="str">
        <f>IF(DATOS!BT2545=AW$45,DATOS!C2545,"")</f>
        <v/>
      </c>
    </row>
    <row r="2588" spans="51:53" x14ac:dyDescent="0.25">
      <c r="AY2588" s="139">
        <f t="shared" si="45"/>
        <v>0</v>
      </c>
      <c r="AZ2588" s="139">
        <f>IF(BA2588="",0,IFERROR(IF(VLOOKUP(BA2588,BA$44:BA2587,1,0)&gt;0,0,0),1))</f>
        <v>0</v>
      </c>
      <c r="BA2588" s="140" t="str">
        <f>IF(DATOS!BT2546=AW$45,DATOS!C2546,"")</f>
        <v/>
      </c>
    </row>
    <row r="2589" spans="51:53" x14ac:dyDescent="0.25">
      <c r="AY2589" s="139">
        <f t="shared" si="45"/>
        <v>0</v>
      </c>
      <c r="AZ2589" s="139">
        <f>IF(BA2589="",0,IFERROR(IF(VLOOKUP(BA2589,BA$44:BA2588,1,0)&gt;0,0,0),1))</f>
        <v>0</v>
      </c>
      <c r="BA2589" s="140" t="str">
        <f>IF(DATOS!BT2547=AW$45,DATOS!C2547,"")</f>
        <v/>
      </c>
    </row>
    <row r="2590" spans="51:53" x14ac:dyDescent="0.25">
      <c r="AY2590" s="139">
        <f t="shared" si="45"/>
        <v>0</v>
      </c>
      <c r="AZ2590" s="139">
        <f>IF(BA2590="",0,IFERROR(IF(VLOOKUP(BA2590,BA$44:BA2589,1,0)&gt;0,0,0),1))</f>
        <v>0</v>
      </c>
      <c r="BA2590" s="140" t="str">
        <f>IF(DATOS!BT2548=AW$45,DATOS!C2548,"")</f>
        <v/>
      </c>
    </row>
    <row r="2591" spans="51:53" x14ac:dyDescent="0.25">
      <c r="AY2591" s="139">
        <f t="shared" si="45"/>
        <v>0</v>
      </c>
      <c r="AZ2591" s="139">
        <f>IF(BA2591="",0,IFERROR(IF(VLOOKUP(BA2591,BA$44:BA2590,1,0)&gt;0,0,0),1))</f>
        <v>0</v>
      </c>
      <c r="BA2591" s="140" t="str">
        <f>IF(DATOS!BT2549=AW$45,DATOS!C2549,"")</f>
        <v/>
      </c>
    </row>
    <row r="2592" spans="51:53" x14ac:dyDescent="0.25">
      <c r="AY2592" s="139">
        <f t="shared" si="45"/>
        <v>0</v>
      </c>
      <c r="AZ2592" s="139">
        <f>IF(BA2592="",0,IFERROR(IF(VLOOKUP(BA2592,BA$44:BA2591,1,0)&gt;0,0,0),1))</f>
        <v>0</v>
      </c>
      <c r="BA2592" s="140" t="str">
        <f>IF(DATOS!BT2550=AW$45,DATOS!C2550,"")</f>
        <v/>
      </c>
    </row>
    <row r="2593" spans="51:53" x14ac:dyDescent="0.25">
      <c r="AY2593" s="139">
        <f t="shared" si="45"/>
        <v>0</v>
      </c>
      <c r="AZ2593" s="139">
        <f>IF(BA2593="",0,IFERROR(IF(VLOOKUP(BA2593,BA$44:BA2592,1,0)&gt;0,0,0),1))</f>
        <v>0</v>
      </c>
      <c r="BA2593" s="140" t="str">
        <f>IF(DATOS!BT2551=AW$45,DATOS!C2551,"")</f>
        <v/>
      </c>
    </row>
    <row r="2594" spans="51:53" x14ac:dyDescent="0.25">
      <c r="AY2594" s="139">
        <f t="shared" si="45"/>
        <v>0</v>
      </c>
      <c r="AZ2594" s="139">
        <f>IF(BA2594="",0,IFERROR(IF(VLOOKUP(BA2594,BA$44:BA2593,1,0)&gt;0,0,0),1))</f>
        <v>0</v>
      </c>
      <c r="BA2594" s="140" t="str">
        <f>IF(DATOS!BT2552=AW$45,DATOS!C2552,"")</f>
        <v/>
      </c>
    </row>
    <row r="2595" spans="51:53" x14ac:dyDescent="0.25">
      <c r="AY2595" s="139">
        <f t="shared" si="45"/>
        <v>0</v>
      </c>
      <c r="AZ2595" s="139">
        <f>IF(BA2595="",0,IFERROR(IF(VLOOKUP(BA2595,BA$44:BA2594,1,0)&gt;0,0,0),1))</f>
        <v>0</v>
      </c>
      <c r="BA2595" s="140" t="str">
        <f>IF(DATOS!BT2553=AW$45,DATOS!C2553,"")</f>
        <v/>
      </c>
    </row>
    <row r="2596" spans="51:53" x14ac:dyDescent="0.25">
      <c r="AY2596" s="139">
        <f t="shared" si="45"/>
        <v>0</v>
      </c>
      <c r="AZ2596" s="139">
        <f>IF(BA2596="",0,IFERROR(IF(VLOOKUP(BA2596,BA$44:BA2595,1,0)&gt;0,0,0),1))</f>
        <v>0</v>
      </c>
      <c r="BA2596" s="140" t="str">
        <f>IF(DATOS!BT2554=AW$45,DATOS!C2554,"")</f>
        <v/>
      </c>
    </row>
    <row r="2597" spans="51:53" x14ac:dyDescent="0.25">
      <c r="AY2597" s="139">
        <f t="shared" si="45"/>
        <v>0</v>
      </c>
      <c r="AZ2597" s="139">
        <f>IF(BA2597="",0,IFERROR(IF(VLOOKUP(BA2597,BA$44:BA2596,1,0)&gt;0,0,0),1))</f>
        <v>0</v>
      </c>
      <c r="BA2597" s="140" t="str">
        <f>IF(DATOS!BT2555=AW$45,DATOS!C2555,"")</f>
        <v/>
      </c>
    </row>
    <row r="2598" spans="51:53" x14ac:dyDescent="0.25">
      <c r="AY2598" s="139">
        <f t="shared" si="45"/>
        <v>0</v>
      </c>
      <c r="AZ2598" s="139">
        <f>IF(BA2598="",0,IFERROR(IF(VLOOKUP(BA2598,BA$44:BA2597,1,0)&gt;0,0,0),1))</f>
        <v>0</v>
      </c>
      <c r="BA2598" s="140" t="str">
        <f>IF(DATOS!BT2556=AW$45,DATOS!C2556,"")</f>
        <v/>
      </c>
    </row>
    <row r="2599" spans="51:53" x14ac:dyDescent="0.25">
      <c r="AY2599" s="139">
        <f t="shared" si="45"/>
        <v>0</v>
      </c>
      <c r="AZ2599" s="139">
        <f>IF(BA2599="",0,IFERROR(IF(VLOOKUP(BA2599,BA$44:BA2598,1,0)&gt;0,0,0),1))</f>
        <v>0</v>
      </c>
      <c r="BA2599" s="140" t="str">
        <f>IF(DATOS!BT2557=AW$45,DATOS!C2557,"")</f>
        <v/>
      </c>
    </row>
    <row r="2600" spans="51:53" x14ac:dyDescent="0.25">
      <c r="AY2600" s="139">
        <f t="shared" si="45"/>
        <v>0</v>
      </c>
      <c r="AZ2600" s="139">
        <f>IF(BA2600="",0,IFERROR(IF(VLOOKUP(BA2600,BA$44:BA2599,1,0)&gt;0,0,0),1))</f>
        <v>0</v>
      </c>
      <c r="BA2600" s="140" t="str">
        <f>IF(DATOS!BT2558=AW$45,DATOS!C2558,"")</f>
        <v/>
      </c>
    </row>
    <row r="2601" spans="51:53" x14ac:dyDescent="0.25">
      <c r="AY2601" s="139">
        <f t="shared" si="45"/>
        <v>0</v>
      </c>
      <c r="AZ2601" s="139">
        <f>IF(BA2601="",0,IFERROR(IF(VLOOKUP(BA2601,BA$44:BA2600,1,0)&gt;0,0,0),1))</f>
        <v>0</v>
      </c>
      <c r="BA2601" s="140" t="str">
        <f>IF(DATOS!BT2559=AW$45,DATOS!C2559,"")</f>
        <v/>
      </c>
    </row>
    <row r="2602" spans="51:53" x14ac:dyDescent="0.25">
      <c r="AY2602" s="139">
        <f t="shared" si="45"/>
        <v>0</v>
      </c>
      <c r="AZ2602" s="139">
        <f>IF(BA2602="",0,IFERROR(IF(VLOOKUP(BA2602,BA$44:BA2601,1,0)&gt;0,0,0),1))</f>
        <v>0</v>
      </c>
      <c r="BA2602" s="140" t="str">
        <f>IF(DATOS!BT2560=AW$45,DATOS!C2560,"")</f>
        <v/>
      </c>
    </row>
    <row r="2603" spans="51:53" x14ac:dyDescent="0.25">
      <c r="AY2603" s="139">
        <f t="shared" si="45"/>
        <v>0</v>
      </c>
      <c r="AZ2603" s="139">
        <f>IF(BA2603="",0,IFERROR(IF(VLOOKUP(BA2603,BA$44:BA2602,1,0)&gt;0,0,0),1))</f>
        <v>0</v>
      </c>
      <c r="BA2603" s="140" t="str">
        <f>IF(DATOS!BT2561=AW$45,DATOS!C2561,"")</f>
        <v/>
      </c>
    </row>
    <row r="2604" spans="51:53" x14ac:dyDescent="0.25">
      <c r="AY2604" s="139">
        <f t="shared" ref="AY2604:AY2667" si="46">AY2603+AZ2604</f>
        <v>0</v>
      </c>
      <c r="AZ2604" s="139">
        <f>IF(BA2604="",0,IFERROR(IF(VLOOKUP(BA2604,BA$44:BA2603,1,0)&gt;0,0,0),1))</f>
        <v>0</v>
      </c>
      <c r="BA2604" s="140" t="str">
        <f>IF(DATOS!BT2562=AW$45,DATOS!C2562,"")</f>
        <v/>
      </c>
    </row>
    <row r="2605" spans="51:53" x14ac:dyDescent="0.25">
      <c r="AY2605" s="139">
        <f t="shared" si="46"/>
        <v>0</v>
      </c>
      <c r="AZ2605" s="139">
        <f>IF(BA2605="",0,IFERROR(IF(VLOOKUP(BA2605,BA$44:BA2604,1,0)&gt;0,0,0),1))</f>
        <v>0</v>
      </c>
      <c r="BA2605" s="140" t="str">
        <f>IF(DATOS!BT2563=AW$45,DATOS!C2563,"")</f>
        <v/>
      </c>
    </row>
    <row r="2606" spans="51:53" x14ac:dyDescent="0.25">
      <c r="AY2606" s="139">
        <f t="shared" si="46"/>
        <v>0</v>
      </c>
      <c r="AZ2606" s="139">
        <f>IF(BA2606="",0,IFERROR(IF(VLOOKUP(BA2606,BA$44:BA2605,1,0)&gt;0,0,0),1))</f>
        <v>0</v>
      </c>
      <c r="BA2606" s="140" t="str">
        <f>IF(DATOS!BT2564=AW$45,DATOS!C2564,"")</f>
        <v/>
      </c>
    </row>
    <row r="2607" spans="51:53" x14ac:dyDescent="0.25">
      <c r="AY2607" s="139">
        <f t="shared" si="46"/>
        <v>0</v>
      </c>
      <c r="AZ2607" s="139">
        <f>IF(BA2607="",0,IFERROR(IF(VLOOKUP(BA2607,BA$44:BA2606,1,0)&gt;0,0,0),1))</f>
        <v>0</v>
      </c>
      <c r="BA2607" s="140" t="str">
        <f>IF(DATOS!BT2565=AW$45,DATOS!C2565,"")</f>
        <v/>
      </c>
    </row>
    <row r="2608" spans="51:53" x14ac:dyDescent="0.25">
      <c r="AY2608" s="139">
        <f t="shared" si="46"/>
        <v>0</v>
      </c>
      <c r="AZ2608" s="139">
        <f>IF(BA2608="",0,IFERROR(IF(VLOOKUP(BA2608,BA$44:BA2607,1,0)&gt;0,0,0),1))</f>
        <v>0</v>
      </c>
      <c r="BA2608" s="140" t="str">
        <f>IF(DATOS!BT2566=AW$45,DATOS!C2566,"")</f>
        <v/>
      </c>
    </row>
    <row r="2609" spans="51:53" x14ac:dyDescent="0.25">
      <c r="AY2609" s="139">
        <f t="shared" si="46"/>
        <v>0</v>
      </c>
      <c r="AZ2609" s="139">
        <f>IF(BA2609="",0,IFERROR(IF(VLOOKUP(BA2609,BA$44:BA2608,1,0)&gt;0,0,0),1))</f>
        <v>0</v>
      </c>
      <c r="BA2609" s="140" t="str">
        <f>IF(DATOS!BT2567=AW$45,DATOS!C2567,"")</f>
        <v/>
      </c>
    </row>
    <row r="2610" spans="51:53" x14ac:dyDescent="0.25">
      <c r="AY2610" s="139">
        <f t="shared" si="46"/>
        <v>0</v>
      </c>
      <c r="AZ2610" s="139">
        <f>IF(BA2610="",0,IFERROR(IF(VLOOKUP(BA2610,BA$44:BA2609,1,0)&gt;0,0,0),1))</f>
        <v>0</v>
      </c>
      <c r="BA2610" s="140" t="str">
        <f>IF(DATOS!BT2568=AW$45,DATOS!C2568,"")</f>
        <v/>
      </c>
    </row>
    <row r="2611" spans="51:53" x14ac:dyDescent="0.25">
      <c r="AY2611" s="139">
        <f t="shared" si="46"/>
        <v>0</v>
      </c>
      <c r="AZ2611" s="139">
        <f>IF(BA2611="",0,IFERROR(IF(VLOOKUP(BA2611,BA$44:BA2610,1,0)&gt;0,0,0),1))</f>
        <v>0</v>
      </c>
      <c r="BA2611" s="140" t="str">
        <f>IF(DATOS!BT2569=AW$45,DATOS!C2569,"")</f>
        <v/>
      </c>
    </row>
    <row r="2612" spans="51:53" x14ac:dyDescent="0.25">
      <c r="AY2612" s="139">
        <f t="shared" si="46"/>
        <v>0</v>
      </c>
      <c r="AZ2612" s="139">
        <f>IF(BA2612="",0,IFERROR(IF(VLOOKUP(BA2612,BA$44:BA2611,1,0)&gt;0,0,0),1))</f>
        <v>0</v>
      </c>
      <c r="BA2612" s="140" t="str">
        <f>IF(DATOS!BT2570=AW$45,DATOS!C2570,"")</f>
        <v/>
      </c>
    </row>
    <row r="2613" spans="51:53" x14ac:dyDescent="0.25">
      <c r="AY2613" s="139">
        <f t="shared" si="46"/>
        <v>0</v>
      </c>
      <c r="AZ2613" s="139">
        <f>IF(BA2613="",0,IFERROR(IF(VLOOKUP(BA2613,BA$44:BA2612,1,0)&gt;0,0,0),1))</f>
        <v>0</v>
      </c>
      <c r="BA2613" s="140" t="str">
        <f>IF(DATOS!BT2571=AW$45,DATOS!C2571,"")</f>
        <v/>
      </c>
    </row>
    <row r="2614" spans="51:53" x14ac:dyDescent="0.25">
      <c r="AY2614" s="139">
        <f t="shared" si="46"/>
        <v>0</v>
      </c>
      <c r="AZ2614" s="139">
        <f>IF(BA2614="",0,IFERROR(IF(VLOOKUP(BA2614,BA$44:BA2613,1,0)&gt;0,0,0),1))</f>
        <v>0</v>
      </c>
      <c r="BA2614" s="140" t="str">
        <f>IF(DATOS!BT2572=AW$45,DATOS!C2572,"")</f>
        <v/>
      </c>
    </row>
    <row r="2615" spans="51:53" x14ac:dyDescent="0.25">
      <c r="AY2615" s="139">
        <f t="shared" si="46"/>
        <v>0</v>
      </c>
      <c r="AZ2615" s="139">
        <f>IF(BA2615="",0,IFERROR(IF(VLOOKUP(BA2615,BA$44:BA2614,1,0)&gt;0,0,0),1))</f>
        <v>0</v>
      </c>
      <c r="BA2615" s="140" t="str">
        <f>IF(DATOS!BT2573=AW$45,DATOS!C2573,"")</f>
        <v/>
      </c>
    </row>
    <row r="2616" spans="51:53" x14ac:dyDescent="0.25">
      <c r="AY2616" s="139">
        <f t="shared" si="46"/>
        <v>0</v>
      </c>
      <c r="AZ2616" s="139">
        <f>IF(BA2616="",0,IFERROR(IF(VLOOKUP(BA2616,BA$44:BA2615,1,0)&gt;0,0,0),1))</f>
        <v>0</v>
      </c>
      <c r="BA2616" s="140" t="str">
        <f>IF(DATOS!BT2574=AW$45,DATOS!C2574,"")</f>
        <v/>
      </c>
    </row>
    <row r="2617" spans="51:53" x14ac:dyDescent="0.25">
      <c r="AY2617" s="139">
        <f t="shared" si="46"/>
        <v>0</v>
      </c>
      <c r="AZ2617" s="139">
        <f>IF(BA2617="",0,IFERROR(IF(VLOOKUP(BA2617,BA$44:BA2616,1,0)&gt;0,0,0),1))</f>
        <v>0</v>
      </c>
      <c r="BA2617" s="140" t="str">
        <f>IF(DATOS!BT2575=AW$45,DATOS!C2575,"")</f>
        <v/>
      </c>
    </row>
    <row r="2618" spans="51:53" x14ac:dyDescent="0.25">
      <c r="AY2618" s="139">
        <f t="shared" si="46"/>
        <v>0</v>
      </c>
      <c r="AZ2618" s="139">
        <f>IF(BA2618="",0,IFERROR(IF(VLOOKUP(BA2618,BA$44:BA2617,1,0)&gt;0,0,0),1))</f>
        <v>0</v>
      </c>
      <c r="BA2618" s="140" t="str">
        <f>IF(DATOS!BT2576=AW$45,DATOS!C2576,"")</f>
        <v/>
      </c>
    </row>
    <row r="2619" spans="51:53" x14ac:dyDescent="0.25">
      <c r="AY2619" s="139">
        <f t="shared" si="46"/>
        <v>0</v>
      </c>
      <c r="AZ2619" s="139">
        <f>IF(BA2619="",0,IFERROR(IF(VLOOKUP(BA2619,BA$44:BA2618,1,0)&gt;0,0,0),1))</f>
        <v>0</v>
      </c>
      <c r="BA2619" s="140" t="str">
        <f>IF(DATOS!BT2577=AW$45,DATOS!C2577,"")</f>
        <v/>
      </c>
    </row>
    <row r="2620" spans="51:53" x14ac:dyDescent="0.25">
      <c r="AY2620" s="139">
        <f t="shared" si="46"/>
        <v>0</v>
      </c>
      <c r="AZ2620" s="139">
        <f>IF(BA2620="",0,IFERROR(IF(VLOOKUP(BA2620,BA$44:BA2619,1,0)&gt;0,0,0),1))</f>
        <v>0</v>
      </c>
      <c r="BA2620" s="140" t="str">
        <f>IF(DATOS!BT2578=AW$45,DATOS!C2578,"")</f>
        <v/>
      </c>
    </row>
    <row r="2621" spans="51:53" x14ac:dyDescent="0.25">
      <c r="AY2621" s="139">
        <f t="shared" si="46"/>
        <v>0</v>
      </c>
      <c r="AZ2621" s="139">
        <f>IF(BA2621="",0,IFERROR(IF(VLOOKUP(BA2621,BA$44:BA2620,1,0)&gt;0,0,0),1))</f>
        <v>0</v>
      </c>
      <c r="BA2621" s="140" t="str">
        <f>IF(DATOS!BT2579=AW$45,DATOS!C2579,"")</f>
        <v/>
      </c>
    </row>
    <row r="2622" spans="51:53" x14ac:dyDescent="0.25">
      <c r="AY2622" s="139">
        <f t="shared" si="46"/>
        <v>0</v>
      </c>
      <c r="AZ2622" s="139">
        <f>IF(BA2622="",0,IFERROR(IF(VLOOKUP(BA2622,BA$44:BA2621,1,0)&gt;0,0,0),1))</f>
        <v>0</v>
      </c>
      <c r="BA2622" s="140" t="str">
        <f>IF(DATOS!BT2580=AW$45,DATOS!C2580,"")</f>
        <v/>
      </c>
    </row>
    <row r="2623" spans="51:53" x14ac:dyDescent="0.25">
      <c r="AY2623" s="139">
        <f t="shared" si="46"/>
        <v>0</v>
      </c>
      <c r="AZ2623" s="139">
        <f>IF(BA2623="",0,IFERROR(IF(VLOOKUP(BA2623,BA$44:BA2622,1,0)&gt;0,0,0),1))</f>
        <v>0</v>
      </c>
      <c r="BA2623" s="140" t="str">
        <f>IF(DATOS!BT2581=AW$45,DATOS!C2581,"")</f>
        <v/>
      </c>
    </row>
    <row r="2624" spans="51:53" x14ac:dyDescent="0.25">
      <c r="AY2624" s="139">
        <f t="shared" si="46"/>
        <v>0</v>
      </c>
      <c r="AZ2624" s="139">
        <f>IF(BA2624="",0,IFERROR(IF(VLOOKUP(BA2624,BA$44:BA2623,1,0)&gt;0,0,0),1))</f>
        <v>0</v>
      </c>
      <c r="BA2624" s="140" t="str">
        <f>IF(DATOS!BT2582=AW$45,DATOS!C2582,"")</f>
        <v/>
      </c>
    </row>
    <row r="2625" spans="51:53" x14ac:dyDescent="0.25">
      <c r="AY2625" s="139">
        <f t="shared" si="46"/>
        <v>0</v>
      </c>
      <c r="AZ2625" s="139">
        <f>IF(BA2625="",0,IFERROR(IF(VLOOKUP(BA2625,BA$44:BA2624,1,0)&gt;0,0,0),1))</f>
        <v>0</v>
      </c>
      <c r="BA2625" s="140" t="str">
        <f>IF(DATOS!BT2583=AW$45,DATOS!C2583,"")</f>
        <v/>
      </c>
    </row>
    <row r="2626" spans="51:53" x14ac:dyDescent="0.25">
      <c r="AY2626" s="139">
        <f t="shared" si="46"/>
        <v>0</v>
      </c>
      <c r="AZ2626" s="139">
        <f>IF(BA2626="",0,IFERROR(IF(VLOOKUP(BA2626,BA$44:BA2625,1,0)&gt;0,0,0),1))</f>
        <v>0</v>
      </c>
      <c r="BA2626" s="140" t="str">
        <f>IF(DATOS!BT2584=AW$45,DATOS!C2584,"")</f>
        <v/>
      </c>
    </row>
    <row r="2627" spans="51:53" x14ac:dyDescent="0.25">
      <c r="AY2627" s="139">
        <f t="shared" si="46"/>
        <v>0</v>
      </c>
      <c r="AZ2627" s="139">
        <f>IF(BA2627="",0,IFERROR(IF(VLOOKUP(BA2627,BA$44:BA2626,1,0)&gt;0,0,0),1))</f>
        <v>0</v>
      </c>
      <c r="BA2627" s="140" t="str">
        <f>IF(DATOS!BT2585=AW$45,DATOS!C2585,"")</f>
        <v/>
      </c>
    </row>
    <row r="2628" spans="51:53" x14ac:dyDescent="0.25">
      <c r="AY2628" s="139">
        <f t="shared" si="46"/>
        <v>0</v>
      </c>
      <c r="AZ2628" s="139">
        <f>IF(BA2628="",0,IFERROR(IF(VLOOKUP(BA2628,BA$44:BA2627,1,0)&gt;0,0,0),1))</f>
        <v>0</v>
      </c>
      <c r="BA2628" s="140" t="str">
        <f>IF(DATOS!BT2586=AW$45,DATOS!C2586,"")</f>
        <v/>
      </c>
    </row>
    <row r="2629" spans="51:53" x14ac:dyDescent="0.25">
      <c r="AY2629" s="139">
        <f t="shared" si="46"/>
        <v>0</v>
      </c>
      <c r="AZ2629" s="139">
        <f>IF(BA2629="",0,IFERROR(IF(VLOOKUP(BA2629,BA$44:BA2628,1,0)&gt;0,0,0),1))</f>
        <v>0</v>
      </c>
      <c r="BA2629" s="140" t="str">
        <f>IF(DATOS!BT2587=AW$45,DATOS!C2587,"")</f>
        <v/>
      </c>
    </row>
    <row r="2630" spans="51:53" x14ac:dyDescent="0.25">
      <c r="AY2630" s="139">
        <f t="shared" si="46"/>
        <v>0</v>
      </c>
      <c r="AZ2630" s="139">
        <f>IF(BA2630="",0,IFERROR(IF(VLOOKUP(BA2630,BA$44:BA2629,1,0)&gt;0,0,0),1))</f>
        <v>0</v>
      </c>
      <c r="BA2630" s="140" t="str">
        <f>IF(DATOS!BT2588=AW$45,DATOS!C2588,"")</f>
        <v/>
      </c>
    </row>
    <row r="2631" spans="51:53" x14ac:dyDescent="0.25">
      <c r="AY2631" s="139">
        <f t="shared" si="46"/>
        <v>0</v>
      </c>
      <c r="AZ2631" s="139">
        <f>IF(BA2631="",0,IFERROR(IF(VLOOKUP(BA2631,BA$44:BA2630,1,0)&gt;0,0,0),1))</f>
        <v>0</v>
      </c>
      <c r="BA2631" s="140" t="str">
        <f>IF(DATOS!BT2589=AW$45,DATOS!C2589,"")</f>
        <v/>
      </c>
    </row>
    <row r="2632" spans="51:53" x14ac:dyDescent="0.25">
      <c r="AY2632" s="139">
        <f t="shared" si="46"/>
        <v>0</v>
      </c>
      <c r="AZ2632" s="139">
        <f>IF(BA2632="",0,IFERROR(IF(VLOOKUP(BA2632,BA$44:BA2631,1,0)&gt;0,0,0),1))</f>
        <v>0</v>
      </c>
      <c r="BA2632" s="140" t="str">
        <f>IF(DATOS!BT2590=AW$45,DATOS!C2590,"")</f>
        <v/>
      </c>
    </row>
    <row r="2633" spans="51:53" x14ac:dyDescent="0.25">
      <c r="AY2633" s="139">
        <f t="shared" si="46"/>
        <v>0</v>
      </c>
      <c r="AZ2633" s="139">
        <f>IF(BA2633="",0,IFERROR(IF(VLOOKUP(BA2633,BA$44:BA2632,1,0)&gt;0,0,0),1))</f>
        <v>0</v>
      </c>
      <c r="BA2633" s="140" t="str">
        <f>IF(DATOS!BT2591=AW$45,DATOS!C2591,"")</f>
        <v/>
      </c>
    </row>
    <row r="2634" spans="51:53" x14ac:dyDescent="0.25">
      <c r="AY2634" s="139">
        <f t="shared" si="46"/>
        <v>0</v>
      </c>
      <c r="AZ2634" s="139">
        <f>IF(BA2634="",0,IFERROR(IF(VLOOKUP(BA2634,BA$44:BA2633,1,0)&gt;0,0,0),1))</f>
        <v>0</v>
      </c>
      <c r="BA2634" s="140" t="str">
        <f>IF(DATOS!BT2592=AW$45,DATOS!C2592,"")</f>
        <v/>
      </c>
    </row>
    <row r="2635" spans="51:53" x14ac:dyDescent="0.25">
      <c r="AY2635" s="139">
        <f t="shared" si="46"/>
        <v>0</v>
      </c>
      <c r="AZ2635" s="139">
        <f>IF(BA2635="",0,IFERROR(IF(VLOOKUP(BA2635,BA$44:BA2634,1,0)&gt;0,0,0),1))</f>
        <v>0</v>
      </c>
      <c r="BA2635" s="140" t="str">
        <f>IF(DATOS!BT2593=AW$45,DATOS!C2593,"")</f>
        <v/>
      </c>
    </row>
    <row r="2636" spans="51:53" x14ac:dyDescent="0.25">
      <c r="AY2636" s="139">
        <f t="shared" si="46"/>
        <v>0</v>
      </c>
      <c r="AZ2636" s="139">
        <f>IF(BA2636="",0,IFERROR(IF(VLOOKUP(BA2636,BA$44:BA2635,1,0)&gt;0,0,0),1))</f>
        <v>0</v>
      </c>
      <c r="BA2636" s="140" t="str">
        <f>IF(DATOS!BT2594=AW$45,DATOS!C2594,"")</f>
        <v/>
      </c>
    </row>
    <row r="2637" spans="51:53" x14ac:dyDescent="0.25">
      <c r="AY2637" s="139">
        <f t="shared" si="46"/>
        <v>0</v>
      </c>
      <c r="AZ2637" s="139">
        <f>IF(BA2637="",0,IFERROR(IF(VLOOKUP(BA2637,BA$44:BA2636,1,0)&gt;0,0,0),1))</f>
        <v>0</v>
      </c>
      <c r="BA2637" s="140" t="str">
        <f>IF(DATOS!BT2595=AW$45,DATOS!C2595,"")</f>
        <v/>
      </c>
    </row>
    <row r="2638" spans="51:53" x14ac:dyDescent="0.25">
      <c r="AY2638" s="139">
        <f t="shared" si="46"/>
        <v>0</v>
      </c>
      <c r="AZ2638" s="139">
        <f>IF(BA2638="",0,IFERROR(IF(VLOOKUP(BA2638,BA$44:BA2637,1,0)&gt;0,0,0),1))</f>
        <v>0</v>
      </c>
      <c r="BA2638" s="140" t="str">
        <f>IF(DATOS!BT2596=AW$45,DATOS!C2596,"")</f>
        <v/>
      </c>
    </row>
    <row r="2639" spans="51:53" x14ac:dyDescent="0.25">
      <c r="AY2639" s="139">
        <f t="shared" si="46"/>
        <v>0</v>
      </c>
      <c r="AZ2639" s="139">
        <f>IF(BA2639="",0,IFERROR(IF(VLOOKUP(BA2639,BA$44:BA2638,1,0)&gt;0,0,0),1))</f>
        <v>0</v>
      </c>
      <c r="BA2639" s="140" t="str">
        <f>IF(DATOS!BT2597=AW$45,DATOS!C2597,"")</f>
        <v/>
      </c>
    </row>
    <row r="2640" spans="51:53" x14ac:dyDescent="0.25">
      <c r="AY2640" s="139">
        <f t="shared" si="46"/>
        <v>0</v>
      </c>
      <c r="AZ2640" s="139">
        <f>IF(BA2640="",0,IFERROR(IF(VLOOKUP(BA2640,BA$44:BA2639,1,0)&gt;0,0,0),1))</f>
        <v>0</v>
      </c>
      <c r="BA2640" s="140" t="str">
        <f>IF(DATOS!BT2598=AW$45,DATOS!C2598,"")</f>
        <v/>
      </c>
    </row>
    <row r="2641" spans="51:53" x14ac:dyDescent="0.25">
      <c r="AY2641" s="139">
        <f t="shared" si="46"/>
        <v>0</v>
      </c>
      <c r="AZ2641" s="139">
        <f>IF(BA2641="",0,IFERROR(IF(VLOOKUP(BA2641,BA$44:BA2640,1,0)&gt;0,0,0),1))</f>
        <v>0</v>
      </c>
      <c r="BA2641" s="140" t="str">
        <f>IF(DATOS!BT2599=AW$45,DATOS!C2599,"")</f>
        <v/>
      </c>
    </row>
    <row r="2642" spans="51:53" x14ac:dyDescent="0.25">
      <c r="AY2642" s="139">
        <f t="shared" si="46"/>
        <v>0</v>
      </c>
      <c r="AZ2642" s="139">
        <f>IF(BA2642="",0,IFERROR(IF(VLOOKUP(BA2642,BA$44:BA2641,1,0)&gt;0,0,0),1))</f>
        <v>0</v>
      </c>
      <c r="BA2642" s="140" t="str">
        <f>IF(DATOS!BT2600=AW$45,DATOS!C2600,"")</f>
        <v/>
      </c>
    </row>
    <row r="2643" spans="51:53" x14ac:dyDescent="0.25">
      <c r="AY2643" s="139">
        <f t="shared" si="46"/>
        <v>0</v>
      </c>
      <c r="AZ2643" s="139">
        <f>IF(BA2643="",0,IFERROR(IF(VLOOKUP(BA2643,BA$44:BA2642,1,0)&gt;0,0,0),1))</f>
        <v>0</v>
      </c>
      <c r="BA2643" s="140" t="str">
        <f>IF(DATOS!BT2601=AW$45,DATOS!C2601,"")</f>
        <v/>
      </c>
    </row>
    <row r="2644" spans="51:53" x14ac:dyDescent="0.25">
      <c r="AY2644" s="139">
        <f t="shared" si="46"/>
        <v>0</v>
      </c>
      <c r="AZ2644" s="139">
        <f>IF(BA2644="",0,IFERROR(IF(VLOOKUP(BA2644,BA$44:BA2643,1,0)&gt;0,0,0),1))</f>
        <v>0</v>
      </c>
      <c r="BA2644" s="140" t="str">
        <f>IF(DATOS!BT2602=AW$45,DATOS!C2602,"")</f>
        <v/>
      </c>
    </row>
    <row r="2645" spans="51:53" x14ac:dyDescent="0.25">
      <c r="AY2645" s="139">
        <f t="shared" si="46"/>
        <v>0</v>
      </c>
      <c r="AZ2645" s="139">
        <f>IF(BA2645="",0,IFERROR(IF(VLOOKUP(BA2645,BA$44:BA2644,1,0)&gt;0,0,0),1))</f>
        <v>0</v>
      </c>
      <c r="BA2645" s="140" t="str">
        <f>IF(DATOS!BT2603=AW$45,DATOS!C2603,"")</f>
        <v/>
      </c>
    </row>
    <row r="2646" spans="51:53" x14ac:dyDescent="0.25">
      <c r="AY2646" s="139">
        <f t="shared" si="46"/>
        <v>0</v>
      </c>
      <c r="AZ2646" s="139">
        <f>IF(BA2646="",0,IFERROR(IF(VLOOKUP(BA2646,BA$44:BA2645,1,0)&gt;0,0,0),1))</f>
        <v>0</v>
      </c>
      <c r="BA2646" s="140" t="str">
        <f>IF(DATOS!BT2604=AW$45,DATOS!C2604,"")</f>
        <v/>
      </c>
    </row>
    <row r="2647" spans="51:53" x14ac:dyDescent="0.25">
      <c r="AY2647" s="139">
        <f t="shared" si="46"/>
        <v>0</v>
      </c>
      <c r="AZ2647" s="139">
        <f>IF(BA2647="",0,IFERROR(IF(VLOOKUP(BA2647,BA$44:BA2646,1,0)&gt;0,0,0),1))</f>
        <v>0</v>
      </c>
      <c r="BA2647" s="140" t="str">
        <f>IF(DATOS!BT2605=AW$45,DATOS!C2605,"")</f>
        <v/>
      </c>
    </row>
    <row r="2648" spans="51:53" x14ac:dyDescent="0.25">
      <c r="AY2648" s="139">
        <f t="shared" si="46"/>
        <v>0</v>
      </c>
      <c r="AZ2648" s="139">
        <f>IF(BA2648="",0,IFERROR(IF(VLOOKUP(BA2648,BA$44:BA2647,1,0)&gt;0,0,0),1))</f>
        <v>0</v>
      </c>
      <c r="BA2648" s="140" t="str">
        <f>IF(DATOS!BT2606=AW$45,DATOS!C2606,"")</f>
        <v/>
      </c>
    </row>
    <row r="2649" spans="51:53" x14ac:dyDescent="0.25">
      <c r="AY2649" s="139">
        <f t="shared" si="46"/>
        <v>0</v>
      </c>
      <c r="AZ2649" s="139">
        <f>IF(BA2649="",0,IFERROR(IF(VLOOKUP(BA2649,BA$44:BA2648,1,0)&gt;0,0,0),1))</f>
        <v>0</v>
      </c>
      <c r="BA2649" s="140" t="str">
        <f>IF(DATOS!BT2607=AW$45,DATOS!C2607,"")</f>
        <v/>
      </c>
    </row>
    <row r="2650" spans="51:53" x14ac:dyDescent="0.25">
      <c r="AY2650" s="139">
        <f t="shared" si="46"/>
        <v>0</v>
      </c>
      <c r="AZ2650" s="139">
        <f>IF(BA2650="",0,IFERROR(IF(VLOOKUP(BA2650,BA$44:BA2649,1,0)&gt;0,0,0),1))</f>
        <v>0</v>
      </c>
      <c r="BA2650" s="140" t="str">
        <f>IF(DATOS!BT2608=AW$45,DATOS!C2608,"")</f>
        <v/>
      </c>
    </row>
    <row r="2651" spans="51:53" x14ac:dyDescent="0.25">
      <c r="AY2651" s="139">
        <f t="shared" si="46"/>
        <v>0</v>
      </c>
      <c r="AZ2651" s="139">
        <f>IF(BA2651="",0,IFERROR(IF(VLOOKUP(BA2651,BA$44:BA2650,1,0)&gt;0,0,0),1))</f>
        <v>0</v>
      </c>
      <c r="BA2651" s="140" t="str">
        <f>IF(DATOS!BT2609=AW$45,DATOS!C2609,"")</f>
        <v/>
      </c>
    </row>
    <row r="2652" spans="51:53" x14ac:dyDescent="0.25">
      <c r="AY2652" s="139">
        <f t="shared" si="46"/>
        <v>0</v>
      </c>
      <c r="AZ2652" s="139">
        <f>IF(BA2652="",0,IFERROR(IF(VLOOKUP(BA2652,BA$44:BA2651,1,0)&gt;0,0,0),1))</f>
        <v>0</v>
      </c>
      <c r="BA2652" s="140" t="str">
        <f>IF(DATOS!BT2610=AW$45,DATOS!C2610,"")</f>
        <v/>
      </c>
    </row>
    <row r="2653" spans="51:53" x14ac:dyDescent="0.25">
      <c r="AY2653" s="139">
        <f t="shared" si="46"/>
        <v>0</v>
      </c>
      <c r="AZ2653" s="139">
        <f>IF(BA2653="",0,IFERROR(IF(VLOOKUP(BA2653,BA$44:BA2652,1,0)&gt;0,0,0),1))</f>
        <v>0</v>
      </c>
      <c r="BA2653" s="140" t="str">
        <f>IF(DATOS!BT2611=AW$45,DATOS!C2611,"")</f>
        <v/>
      </c>
    </row>
    <row r="2654" spans="51:53" x14ac:dyDescent="0.25">
      <c r="AY2654" s="139">
        <f t="shared" si="46"/>
        <v>0</v>
      </c>
      <c r="AZ2654" s="139">
        <f>IF(BA2654="",0,IFERROR(IF(VLOOKUP(BA2654,BA$44:BA2653,1,0)&gt;0,0,0),1))</f>
        <v>0</v>
      </c>
      <c r="BA2654" s="140" t="str">
        <f>IF(DATOS!BT2612=AW$45,DATOS!C2612,"")</f>
        <v/>
      </c>
    </row>
    <row r="2655" spans="51:53" x14ac:dyDescent="0.25">
      <c r="AY2655" s="139">
        <f t="shared" si="46"/>
        <v>0</v>
      </c>
      <c r="AZ2655" s="139">
        <f>IF(BA2655="",0,IFERROR(IF(VLOOKUP(BA2655,BA$44:BA2654,1,0)&gt;0,0,0),1))</f>
        <v>0</v>
      </c>
      <c r="BA2655" s="140" t="str">
        <f>IF(DATOS!BT2613=AW$45,DATOS!C2613,"")</f>
        <v/>
      </c>
    </row>
    <row r="2656" spans="51:53" x14ac:dyDescent="0.25">
      <c r="AY2656" s="139">
        <f t="shared" si="46"/>
        <v>0</v>
      </c>
      <c r="AZ2656" s="139">
        <f>IF(BA2656="",0,IFERROR(IF(VLOOKUP(BA2656,BA$44:BA2655,1,0)&gt;0,0,0),1))</f>
        <v>0</v>
      </c>
      <c r="BA2656" s="140" t="str">
        <f>IF(DATOS!BT2614=AW$45,DATOS!C2614,"")</f>
        <v/>
      </c>
    </row>
    <row r="2657" spans="51:53" x14ac:dyDescent="0.25">
      <c r="AY2657" s="139">
        <f t="shared" si="46"/>
        <v>0</v>
      </c>
      <c r="AZ2657" s="139">
        <f>IF(BA2657="",0,IFERROR(IF(VLOOKUP(BA2657,BA$44:BA2656,1,0)&gt;0,0,0),1))</f>
        <v>0</v>
      </c>
      <c r="BA2657" s="140" t="str">
        <f>IF(DATOS!BT2615=AW$45,DATOS!C2615,"")</f>
        <v/>
      </c>
    </row>
    <row r="2658" spans="51:53" x14ac:dyDescent="0.25">
      <c r="AY2658" s="139">
        <f t="shared" si="46"/>
        <v>0</v>
      </c>
      <c r="AZ2658" s="139">
        <f>IF(BA2658="",0,IFERROR(IF(VLOOKUP(BA2658,BA$44:BA2657,1,0)&gt;0,0,0),1))</f>
        <v>0</v>
      </c>
      <c r="BA2658" s="140" t="str">
        <f>IF(DATOS!BT2616=AW$45,DATOS!C2616,"")</f>
        <v/>
      </c>
    </row>
    <row r="2659" spans="51:53" x14ac:dyDescent="0.25">
      <c r="AY2659" s="139">
        <f t="shared" si="46"/>
        <v>0</v>
      </c>
      <c r="AZ2659" s="139">
        <f>IF(BA2659="",0,IFERROR(IF(VLOOKUP(BA2659,BA$44:BA2658,1,0)&gt;0,0,0),1))</f>
        <v>0</v>
      </c>
      <c r="BA2659" s="140" t="str">
        <f>IF(DATOS!BT2617=AW$45,DATOS!C2617,"")</f>
        <v/>
      </c>
    </row>
    <row r="2660" spans="51:53" x14ac:dyDescent="0.25">
      <c r="AY2660" s="139">
        <f t="shared" si="46"/>
        <v>0</v>
      </c>
      <c r="AZ2660" s="139">
        <f>IF(BA2660="",0,IFERROR(IF(VLOOKUP(BA2660,BA$44:BA2659,1,0)&gt;0,0,0),1))</f>
        <v>0</v>
      </c>
      <c r="BA2660" s="140" t="str">
        <f>IF(DATOS!BT2618=AW$45,DATOS!C2618,"")</f>
        <v/>
      </c>
    </row>
    <row r="2661" spans="51:53" x14ac:dyDescent="0.25">
      <c r="AY2661" s="139">
        <f t="shared" si="46"/>
        <v>0</v>
      </c>
      <c r="AZ2661" s="139">
        <f>IF(BA2661="",0,IFERROR(IF(VLOOKUP(BA2661,BA$44:BA2660,1,0)&gt;0,0,0),1))</f>
        <v>0</v>
      </c>
      <c r="BA2661" s="140" t="str">
        <f>IF(DATOS!BT2619=AW$45,DATOS!C2619,"")</f>
        <v/>
      </c>
    </row>
    <row r="2662" spans="51:53" x14ac:dyDescent="0.25">
      <c r="AY2662" s="139">
        <f t="shared" si="46"/>
        <v>0</v>
      </c>
      <c r="AZ2662" s="139">
        <f>IF(BA2662="",0,IFERROR(IF(VLOOKUP(BA2662,BA$44:BA2661,1,0)&gt;0,0,0),1))</f>
        <v>0</v>
      </c>
      <c r="BA2662" s="140" t="str">
        <f>IF(DATOS!BT2620=AW$45,DATOS!C2620,"")</f>
        <v/>
      </c>
    </row>
    <row r="2663" spans="51:53" x14ac:dyDescent="0.25">
      <c r="AY2663" s="139">
        <f t="shared" si="46"/>
        <v>0</v>
      </c>
      <c r="AZ2663" s="139">
        <f>IF(BA2663="",0,IFERROR(IF(VLOOKUP(BA2663,BA$44:BA2662,1,0)&gt;0,0,0),1))</f>
        <v>0</v>
      </c>
      <c r="BA2663" s="140" t="str">
        <f>IF(DATOS!BT2621=AW$45,DATOS!C2621,"")</f>
        <v/>
      </c>
    </row>
    <row r="2664" spans="51:53" x14ac:dyDescent="0.25">
      <c r="AY2664" s="139">
        <f t="shared" si="46"/>
        <v>0</v>
      </c>
      <c r="AZ2664" s="139">
        <f>IF(BA2664="",0,IFERROR(IF(VLOOKUP(BA2664,BA$44:BA2663,1,0)&gt;0,0,0),1))</f>
        <v>0</v>
      </c>
      <c r="BA2664" s="140" t="str">
        <f>IF(DATOS!BT2622=AW$45,DATOS!C2622,"")</f>
        <v/>
      </c>
    </row>
    <row r="2665" spans="51:53" x14ac:dyDescent="0.25">
      <c r="AY2665" s="139">
        <f t="shared" si="46"/>
        <v>0</v>
      </c>
      <c r="AZ2665" s="139">
        <f>IF(BA2665="",0,IFERROR(IF(VLOOKUP(BA2665,BA$44:BA2664,1,0)&gt;0,0,0),1))</f>
        <v>0</v>
      </c>
      <c r="BA2665" s="140" t="str">
        <f>IF(DATOS!BT2623=AW$45,DATOS!C2623,"")</f>
        <v/>
      </c>
    </row>
    <row r="2666" spans="51:53" x14ac:dyDescent="0.25">
      <c r="AY2666" s="139">
        <f t="shared" si="46"/>
        <v>0</v>
      </c>
      <c r="AZ2666" s="139">
        <f>IF(BA2666="",0,IFERROR(IF(VLOOKUP(BA2666,BA$44:BA2665,1,0)&gt;0,0,0),1))</f>
        <v>0</v>
      </c>
      <c r="BA2666" s="140" t="str">
        <f>IF(DATOS!BT2624=AW$45,DATOS!C2624,"")</f>
        <v/>
      </c>
    </row>
    <row r="2667" spans="51:53" x14ac:dyDescent="0.25">
      <c r="AY2667" s="139">
        <f t="shared" si="46"/>
        <v>0</v>
      </c>
      <c r="AZ2667" s="139">
        <f>IF(BA2667="",0,IFERROR(IF(VLOOKUP(BA2667,BA$44:BA2666,1,0)&gt;0,0,0),1))</f>
        <v>0</v>
      </c>
      <c r="BA2667" s="140" t="str">
        <f>IF(DATOS!BT2625=AW$45,DATOS!C2625,"")</f>
        <v/>
      </c>
    </row>
    <row r="2668" spans="51:53" x14ac:dyDescent="0.25">
      <c r="AY2668" s="139">
        <f t="shared" ref="AY2668:AY2731" si="47">AY2667+AZ2668</f>
        <v>0</v>
      </c>
      <c r="AZ2668" s="139">
        <f>IF(BA2668="",0,IFERROR(IF(VLOOKUP(BA2668,BA$44:BA2667,1,0)&gt;0,0,0),1))</f>
        <v>0</v>
      </c>
      <c r="BA2668" s="140" t="str">
        <f>IF(DATOS!BT2626=AW$45,DATOS!C2626,"")</f>
        <v/>
      </c>
    </row>
    <row r="2669" spans="51:53" x14ac:dyDescent="0.25">
      <c r="AY2669" s="139">
        <f t="shared" si="47"/>
        <v>0</v>
      </c>
      <c r="AZ2669" s="139">
        <f>IF(BA2669="",0,IFERROR(IF(VLOOKUP(BA2669,BA$44:BA2668,1,0)&gt;0,0,0),1))</f>
        <v>0</v>
      </c>
      <c r="BA2669" s="140" t="str">
        <f>IF(DATOS!BT2627=AW$45,DATOS!C2627,"")</f>
        <v/>
      </c>
    </row>
    <row r="2670" spans="51:53" x14ac:dyDescent="0.25">
      <c r="AY2670" s="139">
        <f t="shared" si="47"/>
        <v>0</v>
      </c>
      <c r="AZ2670" s="139">
        <f>IF(BA2670="",0,IFERROR(IF(VLOOKUP(BA2670,BA$44:BA2669,1,0)&gt;0,0,0),1))</f>
        <v>0</v>
      </c>
      <c r="BA2670" s="140" t="str">
        <f>IF(DATOS!BT2628=AW$45,DATOS!C2628,"")</f>
        <v/>
      </c>
    </row>
    <row r="2671" spans="51:53" x14ac:dyDescent="0.25">
      <c r="AY2671" s="139">
        <f t="shared" si="47"/>
        <v>0</v>
      </c>
      <c r="AZ2671" s="139">
        <f>IF(BA2671="",0,IFERROR(IF(VLOOKUP(BA2671,BA$44:BA2670,1,0)&gt;0,0,0),1))</f>
        <v>0</v>
      </c>
      <c r="BA2671" s="140" t="str">
        <f>IF(DATOS!BT2629=AW$45,DATOS!C2629,"")</f>
        <v/>
      </c>
    </row>
    <row r="2672" spans="51:53" x14ac:dyDescent="0.25">
      <c r="AY2672" s="139">
        <f t="shared" si="47"/>
        <v>0</v>
      </c>
      <c r="AZ2672" s="139">
        <f>IF(BA2672="",0,IFERROR(IF(VLOOKUP(BA2672,BA$44:BA2671,1,0)&gt;0,0,0),1))</f>
        <v>0</v>
      </c>
      <c r="BA2672" s="140" t="str">
        <f>IF(DATOS!BT2630=AW$45,DATOS!C2630,"")</f>
        <v/>
      </c>
    </row>
    <row r="2673" spans="51:53" x14ac:dyDescent="0.25">
      <c r="AY2673" s="139">
        <f t="shared" si="47"/>
        <v>0</v>
      </c>
      <c r="AZ2673" s="139">
        <f>IF(BA2673="",0,IFERROR(IF(VLOOKUP(BA2673,BA$44:BA2672,1,0)&gt;0,0,0),1))</f>
        <v>0</v>
      </c>
      <c r="BA2673" s="140" t="str">
        <f>IF(DATOS!BT2631=AW$45,DATOS!C2631,"")</f>
        <v/>
      </c>
    </row>
    <row r="2674" spans="51:53" x14ac:dyDescent="0.25">
      <c r="AY2674" s="139">
        <f t="shared" si="47"/>
        <v>0</v>
      </c>
      <c r="AZ2674" s="139">
        <f>IF(BA2674="",0,IFERROR(IF(VLOOKUP(BA2674,BA$44:BA2673,1,0)&gt;0,0,0),1))</f>
        <v>0</v>
      </c>
      <c r="BA2674" s="140" t="str">
        <f>IF(DATOS!BT2632=AW$45,DATOS!C2632,"")</f>
        <v/>
      </c>
    </row>
    <row r="2675" spans="51:53" x14ac:dyDescent="0.25">
      <c r="AY2675" s="139">
        <f t="shared" si="47"/>
        <v>0</v>
      </c>
      <c r="AZ2675" s="139">
        <f>IF(BA2675="",0,IFERROR(IF(VLOOKUP(BA2675,BA$44:BA2674,1,0)&gt;0,0,0),1))</f>
        <v>0</v>
      </c>
      <c r="BA2675" s="140" t="str">
        <f>IF(DATOS!BT2633=AW$45,DATOS!C2633,"")</f>
        <v/>
      </c>
    </row>
    <row r="2676" spans="51:53" x14ac:dyDescent="0.25">
      <c r="AY2676" s="139">
        <f t="shared" si="47"/>
        <v>0</v>
      </c>
      <c r="AZ2676" s="139">
        <f>IF(BA2676="",0,IFERROR(IF(VLOOKUP(BA2676,BA$44:BA2675,1,0)&gt;0,0,0),1))</f>
        <v>0</v>
      </c>
      <c r="BA2676" s="140" t="str">
        <f>IF(DATOS!BT2634=AW$45,DATOS!C2634,"")</f>
        <v/>
      </c>
    </row>
    <row r="2677" spans="51:53" x14ac:dyDescent="0.25">
      <c r="AY2677" s="139">
        <f t="shared" si="47"/>
        <v>0</v>
      </c>
      <c r="AZ2677" s="139">
        <f>IF(BA2677="",0,IFERROR(IF(VLOOKUP(BA2677,BA$44:BA2676,1,0)&gt;0,0,0),1))</f>
        <v>0</v>
      </c>
      <c r="BA2677" s="140" t="str">
        <f>IF(DATOS!BT2635=AW$45,DATOS!C2635,"")</f>
        <v/>
      </c>
    </row>
    <row r="2678" spans="51:53" x14ac:dyDescent="0.25">
      <c r="AY2678" s="139">
        <f t="shared" si="47"/>
        <v>0</v>
      </c>
      <c r="AZ2678" s="139">
        <f>IF(BA2678="",0,IFERROR(IF(VLOOKUP(BA2678,BA$44:BA2677,1,0)&gt;0,0,0),1))</f>
        <v>0</v>
      </c>
      <c r="BA2678" s="140" t="str">
        <f>IF(DATOS!BT2636=AW$45,DATOS!C2636,"")</f>
        <v/>
      </c>
    </row>
    <row r="2679" spans="51:53" x14ac:dyDescent="0.25">
      <c r="AY2679" s="139">
        <f t="shared" si="47"/>
        <v>0</v>
      </c>
      <c r="AZ2679" s="139">
        <f>IF(BA2679="",0,IFERROR(IF(VLOOKUP(BA2679,BA$44:BA2678,1,0)&gt;0,0,0),1))</f>
        <v>0</v>
      </c>
      <c r="BA2679" s="140" t="str">
        <f>IF(DATOS!BT2637=AW$45,DATOS!C2637,"")</f>
        <v/>
      </c>
    </row>
    <row r="2680" spans="51:53" x14ac:dyDescent="0.25">
      <c r="AY2680" s="139">
        <f t="shared" si="47"/>
        <v>0</v>
      </c>
      <c r="AZ2680" s="139">
        <f>IF(BA2680="",0,IFERROR(IF(VLOOKUP(BA2680,BA$44:BA2679,1,0)&gt;0,0,0),1))</f>
        <v>0</v>
      </c>
      <c r="BA2680" s="140" t="str">
        <f>IF(DATOS!BT2638=AW$45,DATOS!C2638,"")</f>
        <v/>
      </c>
    </row>
    <row r="2681" spans="51:53" x14ac:dyDescent="0.25">
      <c r="AY2681" s="139">
        <f t="shared" si="47"/>
        <v>0</v>
      </c>
      <c r="AZ2681" s="139">
        <f>IF(BA2681="",0,IFERROR(IF(VLOOKUP(BA2681,BA$44:BA2680,1,0)&gt;0,0,0),1))</f>
        <v>0</v>
      </c>
      <c r="BA2681" s="140" t="str">
        <f>IF(DATOS!BT2639=AW$45,DATOS!C2639,"")</f>
        <v/>
      </c>
    </row>
    <row r="2682" spans="51:53" x14ac:dyDescent="0.25">
      <c r="AY2682" s="139">
        <f t="shared" si="47"/>
        <v>0</v>
      </c>
      <c r="AZ2682" s="139">
        <f>IF(BA2682="",0,IFERROR(IF(VLOOKUP(BA2682,BA$44:BA2681,1,0)&gt;0,0,0),1))</f>
        <v>0</v>
      </c>
      <c r="BA2682" s="140" t="str">
        <f>IF(DATOS!BT2640=AW$45,DATOS!C2640,"")</f>
        <v/>
      </c>
    </row>
    <row r="2683" spans="51:53" x14ac:dyDescent="0.25">
      <c r="AY2683" s="139">
        <f t="shared" si="47"/>
        <v>0</v>
      </c>
      <c r="AZ2683" s="139">
        <f>IF(BA2683="",0,IFERROR(IF(VLOOKUP(BA2683,BA$44:BA2682,1,0)&gt;0,0,0),1))</f>
        <v>0</v>
      </c>
      <c r="BA2683" s="140" t="str">
        <f>IF(DATOS!BT2641=AW$45,DATOS!C2641,"")</f>
        <v/>
      </c>
    </row>
    <row r="2684" spans="51:53" x14ac:dyDescent="0.25">
      <c r="AY2684" s="139">
        <f t="shared" si="47"/>
        <v>0</v>
      </c>
      <c r="AZ2684" s="139">
        <f>IF(BA2684="",0,IFERROR(IF(VLOOKUP(BA2684,BA$44:BA2683,1,0)&gt;0,0,0),1))</f>
        <v>0</v>
      </c>
      <c r="BA2684" s="140" t="str">
        <f>IF(DATOS!BT2642=AW$45,DATOS!C2642,"")</f>
        <v/>
      </c>
    </row>
    <row r="2685" spans="51:53" x14ac:dyDescent="0.25">
      <c r="AY2685" s="139">
        <f t="shared" si="47"/>
        <v>0</v>
      </c>
      <c r="AZ2685" s="139">
        <f>IF(BA2685="",0,IFERROR(IF(VLOOKUP(BA2685,BA$44:BA2684,1,0)&gt;0,0,0),1))</f>
        <v>0</v>
      </c>
      <c r="BA2685" s="140" t="str">
        <f>IF(DATOS!BT2643=AW$45,DATOS!C2643,"")</f>
        <v/>
      </c>
    </row>
    <row r="2686" spans="51:53" x14ac:dyDescent="0.25">
      <c r="AY2686" s="139">
        <f t="shared" si="47"/>
        <v>0</v>
      </c>
      <c r="AZ2686" s="139">
        <f>IF(BA2686="",0,IFERROR(IF(VLOOKUP(BA2686,BA$44:BA2685,1,0)&gt;0,0,0),1))</f>
        <v>0</v>
      </c>
      <c r="BA2686" s="140" t="str">
        <f>IF(DATOS!BT2644=AW$45,DATOS!C2644,"")</f>
        <v/>
      </c>
    </row>
    <row r="2687" spans="51:53" x14ac:dyDescent="0.25">
      <c r="AY2687" s="139">
        <f t="shared" si="47"/>
        <v>0</v>
      </c>
      <c r="AZ2687" s="139">
        <f>IF(BA2687="",0,IFERROR(IF(VLOOKUP(BA2687,BA$44:BA2686,1,0)&gt;0,0,0),1))</f>
        <v>0</v>
      </c>
      <c r="BA2687" s="140" t="str">
        <f>IF(DATOS!BT2645=AW$45,DATOS!C2645,"")</f>
        <v/>
      </c>
    </row>
    <row r="2688" spans="51:53" x14ac:dyDescent="0.25">
      <c r="AY2688" s="139">
        <f t="shared" si="47"/>
        <v>0</v>
      </c>
      <c r="AZ2688" s="139">
        <f>IF(BA2688="",0,IFERROR(IF(VLOOKUP(BA2688,BA$44:BA2687,1,0)&gt;0,0,0),1))</f>
        <v>0</v>
      </c>
      <c r="BA2688" s="140" t="str">
        <f>IF(DATOS!BT2646=AW$45,DATOS!C2646,"")</f>
        <v/>
      </c>
    </row>
    <row r="2689" spans="51:53" x14ac:dyDescent="0.25">
      <c r="AY2689" s="139">
        <f t="shared" si="47"/>
        <v>0</v>
      </c>
      <c r="AZ2689" s="139">
        <f>IF(BA2689="",0,IFERROR(IF(VLOOKUP(BA2689,BA$44:BA2688,1,0)&gt;0,0,0),1))</f>
        <v>0</v>
      </c>
      <c r="BA2689" s="140" t="str">
        <f>IF(DATOS!BT2647=AW$45,DATOS!C2647,"")</f>
        <v/>
      </c>
    </row>
    <row r="2690" spans="51:53" x14ac:dyDescent="0.25">
      <c r="AY2690" s="139">
        <f t="shared" si="47"/>
        <v>0</v>
      </c>
      <c r="AZ2690" s="139">
        <f>IF(BA2690="",0,IFERROR(IF(VLOOKUP(BA2690,BA$44:BA2689,1,0)&gt;0,0,0),1))</f>
        <v>0</v>
      </c>
      <c r="BA2690" s="140" t="str">
        <f>IF(DATOS!BT2648=AW$45,DATOS!C2648,"")</f>
        <v/>
      </c>
    </row>
    <row r="2691" spans="51:53" x14ac:dyDescent="0.25">
      <c r="AY2691" s="139">
        <f t="shared" si="47"/>
        <v>0</v>
      </c>
      <c r="AZ2691" s="139">
        <f>IF(BA2691="",0,IFERROR(IF(VLOOKUP(BA2691,BA$44:BA2690,1,0)&gt;0,0,0),1))</f>
        <v>0</v>
      </c>
      <c r="BA2691" s="140" t="str">
        <f>IF(DATOS!BT2649=AW$45,DATOS!C2649,"")</f>
        <v/>
      </c>
    </row>
    <row r="2692" spans="51:53" x14ac:dyDescent="0.25">
      <c r="AY2692" s="139">
        <f t="shared" si="47"/>
        <v>0</v>
      </c>
      <c r="AZ2692" s="139">
        <f>IF(BA2692="",0,IFERROR(IF(VLOOKUP(BA2692,BA$44:BA2691,1,0)&gt;0,0,0),1))</f>
        <v>0</v>
      </c>
      <c r="BA2692" s="140" t="str">
        <f>IF(DATOS!BT2650=AW$45,DATOS!C2650,"")</f>
        <v/>
      </c>
    </row>
    <row r="2693" spans="51:53" x14ac:dyDescent="0.25">
      <c r="AY2693" s="139">
        <f t="shared" si="47"/>
        <v>0</v>
      </c>
      <c r="AZ2693" s="139">
        <f>IF(BA2693="",0,IFERROR(IF(VLOOKUP(BA2693,BA$44:BA2692,1,0)&gt;0,0,0),1))</f>
        <v>0</v>
      </c>
      <c r="BA2693" s="140" t="str">
        <f>IF(DATOS!BT2651=AW$45,DATOS!C2651,"")</f>
        <v/>
      </c>
    </row>
    <row r="2694" spans="51:53" x14ac:dyDescent="0.25">
      <c r="AY2694" s="139">
        <f t="shared" si="47"/>
        <v>0</v>
      </c>
      <c r="AZ2694" s="139">
        <f>IF(BA2694="",0,IFERROR(IF(VLOOKUP(BA2694,BA$44:BA2693,1,0)&gt;0,0,0),1))</f>
        <v>0</v>
      </c>
      <c r="BA2694" s="140" t="str">
        <f>IF(DATOS!BT2652=AW$45,DATOS!C2652,"")</f>
        <v/>
      </c>
    </row>
    <row r="2695" spans="51:53" x14ac:dyDescent="0.25">
      <c r="AY2695" s="139">
        <f t="shared" si="47"/>
        <v>0</v>
      </c>
      <c r="AZ2695" s="139">
        <f>IF(BA2695="",0,IFERROR(IF(VLOOKUP(BA2695,BA$44:BA2694,1,0)&gt;0,0,0),1))</f>
        <v>0</v>
      </c>
      <c r="BA2695" s="140" t="str">
        <f>IF(DATOS!BT2653=AW$45,DATOS!C2653,"")</f>
        <v/>
      </c>
    </row>
    <row r="2696" spans="51:53" x14ac:dyDescent="0.25">
      <c r="AY2696" s="139">
        <f t="shared" si="47"/>
        <v>0</v>
      </c>
      <c r="AZ2696" s="139">
        <f>IF(BA2696="",0,IFERROR(IF(VLOOKUP(BA2696,BA$44:BA2695,1,0)&gt;0,0,0),1))</f>
        <v>0</v>
      </c>
      <c r="BA2696" s="140" t="str">
        <f>IF(DATOS!BT2654=AW$45,DATOS!C2654,"")</f>
        <v/>
      </c>
    </row>
    <row r="2697" spans="51:53" x14ac:dyDescent="0.25">
      <c r="AY2697" s="139">
        <f t="shared" si="47"/>
        <v>0</v>
      </c>
      <c r="AZ2697" s="139">
        <f>IF(BA2697="",0,IFERROR(IF(VLOOKUP(BA2697,BA$44:BA2696,1,0)&gt;0,0,0),1))</f>
        <v>0</v>
      </c>
      <c r="BA2697" s="140" t="str">
        <f>IF(DATOS!BT2655=AW$45,DATOS!C2655,"")</f>
        <v/>
      </c>
    </row>
    <row r="2698" spans="51:53" x14ac:dyDescent="0.25">
      <c r="AY2698" s="139">
        <f t="shared" si="47"/>
        <v>0</v>
      </c>
      <c r="AZ2698" s="139">
        <f>IF(BA2698="",0,IFERROR(IF(VLOOKUP(BA2698,BA$44:BA2697,1,0)&gt;0,0,0),1))</f>
        <v>0</v>
      </c>
      <c r="BA2698" s="140" t="str">
        <f>IF(DATOS!BT2656=AW$45,DATOS!C2656,"")</f>
        <v/>
      </c>
    </row>
    <row r="2699" spans="51:53" x14ac:dyDescent="0.25">
      <c r="AY2699" s="139">
        <f t="shared" si="47"/>
        <v>0</v>
      </c>
      <c r="AZ2699" s="139">
        <f>IF(BA2699="",0,IFERROR(IF(VLOOKUP(BA2699,BA$44:BA2698,1,0)&gt;0,0,0),1))</f>
        <v>0</v>
      </c>
      <c r="BA2699" s="140" t="str">
        <f>IF(DATOS!BT2657=AW$45,DATOS!C2657,"")</f>
        <v/>
      </c>
    </row>
    <row r="2700" spans="51:53" x14ac:dyDescent="0.25">
      <c r="AY2700" s="139">
        <f t="shared" si="47"/>
        <v>0</v>
      </c>
      <c r="AZ2700" s="139">
        <f>IF(BA2700="",0,IFERROR(IF(VLOOKUP(BA2700,BA$44:BA2699,1,0)&gt;0,0,0),1))</f>
        <v>0</v>
      </c>
      <c r="BA2700" s="140" t="str">
        <f>IF(DATOS!BT2658=AW$45,DATOS!C2658,"")</f>
        <v/>
      </c>
    </row>
    <row r="2701" spans="51:53" x14ac:dyDescent="0.25">
      <c r="AY2701" s="139">
        <f t="shared" si="47"/>
        <v>0</v>
      </c>
      <c r="AZ2701" s="139">
        <f>IF(BA2701="",0,IFERROR(IF(VLOOKUP(BA2701,BA$44:BA2700,1,0)&gt;0,0,0),1))</f>
        <v>0</v>
      </c>
      <c r="BA2701" s="140" t="str">
        <f>IF(DATOS!BT2659=AW$45,DATOS!C2659,"")</f>
        <v/>
      </c>
    </row>
    <row r="2702" spans="51:53" x14ac:dyDescent="0.25">
      <c r="AY2702" s="139">
        <f t="shared" si="47"/>
        <v>0</v>
      </c>
      <c r="AZ2702" s="139">
        <f>IF(BA2702="",0,IFERROR(IF(VLOOKUP(BA2702,BA$44:BA2701,1,0)&gt;0,0,0),1))</f>
        <v>0</v>
      </c>
      <c r="BA2702" s="140" t="str">
        <f>IF(DATOS!BT2660=AW$45,DATOS!C2660,"")</f>
        <v/>
      </c>
    </row>
    <row r="2703" spans="51:53" x14ac:dyDescent="0.25">
      <c r="AY2703" s="139">
        <f t="shared" si="47"/>
        <v>0</v>
      </c>
      <c r="AZ2703" s="139">
        <f>IF(BA2703="",0,IFERROR(IF(VLOOKUP(BA2703,BA$44:BA2702,1,0)&gt;0,0,0),1))</f>
        <v>0</v>
      </c>
      <c r="BA2703" s="140" t="str">
        <f>IF(DATOS!BT2661=AW$45,DATOS!C2661,"")</f>
        <v/>
      </c>
    </row>
    <row r="2704" spans="51:53" x14ac:dyDescent="0.25">
      <c r="AY2704" s="139">
        <f t="shared" si="47"/>
        <v>0</v>
      </c>
      <c r="AZ2704" s="139">
        <f>IF(BA2704="",0,IFERROR(IF(VLOOKUP(BA2704,BA$44:BA2703,1,0)&gt;0,0,0),1))</f>
        <v>0</v>
      </c>
      <c r="BA2704" s="140" t="str">
        <f>IF(DATOS!BT2662=AW$45,DATOS!C2662,"")</f>
        <v/>
      </c>
    </row>
    <row r="2705" spans="51:53" x14ac:dyDescent="0.25">
      <c r="AY2705" s="139">
        <f t="shared" si="47"/>
        <v>0</v>
      </c>
      <c r="AZ2705" s="139">
        <f>IF(BA2705="",0,IFERROR(IF(VLOOKUP(BA2705,BA$44:BA2704,1,0)&gt;0,0,0),1))</f>
        <v>0</v>
      </c>
      <c r="BA2705" s="140" t="str">
        <f>IF(DATOS!BT2663=AW$45,DATOS!C2663,"")</f>
        <v/>
      </c>
    </row>
    <row r="2706" spans="51:53" x14ac:dyDescent="0.25">
      <c r="AY2706" s="139">
        <f t="shared" si="47"/>
        <v>0</v>
      </c>
      <c r="AZ2706" s="139">
        <f>IF(BA2706="",0,IFERROR(IF(VLOOKUP(BA2706,BA$44:BA2705,1,0)&gt;0,0,0),1))</f>
        <v>0</v>
      </c>
      <c r="BA2706" s="140" t="str">
        <f>IF(DATOS!BT2664=AW$45,DATOS!C2664,"")</f>
        <v/>
      </c>
    </row>
    <row r="2707" spans="51:53" x14ac:dyDescent="0.25">
      <c r="AY2707" s="139">
        <f t="shared" si="47"/>
        <v>0</v>
      </c>
      <c r="AZ2707" s="139">
        <f>IF(BA2707="",0,IFERROR(IF(VLOOKUP(BA2707,BA$44:BA2706,1,0)&gt;0,0,0),1))</f>
        <v>0</v>
      </c>
      <c r="BA2707" s="140" t="str">
        <f>IF(DATOS!BT2665=AW$45,DATOS!C2665,"")</f>
        <v/>
      </c>
    </row>
    <row r="2708" spans="51:53" x14ac:dyDescent="0.25">
      <c r="AY2708" s="139">
        <f t="shared" si="47"/>
        <v>0</v>
      </c>
      <c r="AZ2708" s="139">
        <f>IF(BA2708="",0,IFERROR(IF(VLOOKUP(BA2708,BA$44:BA2707,1,0)&gt;0,0,0),1))</f>
        <v>0</v>
      </c>
      <c r="BA2708" s="140" t="str">
        <f>IF(DATOS!BT2666=AW$45,DATOS!C2666,"")</f>
        <v/>
      </c>
    </row>
    <row r="2709" spans="51:53" x14ac:dyDescent="0.25">
      <c r="AY2709" s="139">
        <f t="shared" si="47"/>
        <v>0</v>
      </c>
      <c r="AZ2709" s="139">
        <f>IF(BA2709="",0,IFERROR(IF(VLOOKUP(BA2709,BA$44:BA2708,1,0)&gt;0,0,0),1))</f>
        <v>0</v>
      </c>
      <c r="BA2709" s="140" t="str">
        <f>IF(DATOS!BT2667=AW$45,DATOS!C2667,"")</f>
        <v/>
      </c>
    </row>
    <row r="2710" spans="51:53" x14ac:dyDescent="0.25">
      <c r="AY2710" s="139">
        <f t="shared" si="47"/>
        <v>0</v>
      </c>
      <c r="AZ2710" s="139">
        <f>IF(BA2710="",0,IFERROR(IF(VLOOKUP(BA2710,BA$44:BA2709,1,0)&gt;0,0,0),1))</f>
        <v>0</v>
      </c>
      <c r="BA2710" s="140" t="str">
        <f>IF(DATOS!BT2668=AW$45,DATOS!C2668,"")</f>
        <v/>
      </c>
    </row>
    <row r="2711" spans="51:53" x14ac:dyDescent="0.25">
      <c r="AY2711" s="139">
        <f t="shared" si="47"/>
        <v>0</v>
      </c>
      <c r="AZ2711" s="139">
        <f>IF(BA2711="",0,IFERROR(IF(VLOOKUP(BA2711,BA$44:BA2710,1,0)&gt;0,0,0),1))</f>
        <v>0</v>
      </c>
      <c r="BA2711" s="140" t="str">
        <f>IF(DATOS!BT2669=AW$45,DATOS!C2669,"")</f>
        <v/>
      </c>
    </row>
    <row r="2712" spans="51:53" x14ac:dyDescent="0.25">
      <c r="AY2712" s="139">
        <f t="shared" si="47"/>
        <v>0</v>
      </c>
      <c r="AZ2712" s="139">
        <f>IF(BA2712="",0,IFERROR(IF(VLOOKUP(BA2712,BA$44:BA2711,1,0)&gt;0,0,0),1))</f>
        <v>0</v>
      </c>
      <c r="BA2712" s="140" t="str">
        <f>IF(DATOS!BT2670=AW$45,DATOS!C2670,"")</f>
        <v/>
      </c>
    </row>
    <row r="2713" spans="51:53" x14ac:dyDescent="0.25">
      <c r="AY2713" s="139">
        <f t="shared" si="47"/>
        <v>0</v>
      </c>
      <c r="AZ2713" s="139">
        <f>IF(BA2713="",0,IFERROR(IF(VLOOKUP(BA2713,BA$44:BA2712,1,0)&gt;0,0,0),1))</f>
        <v>0</v>
      </c>
      <c r="BA2713" s="140" t="str">
        <f>IF(DATOS!BT2671=AW$45,DATOS!C2671,"")</f>
        <v/>
      </c>
    </row>
    <row r="2714" spans="51:53" x14ac:dyDescent="0.25">
      <c r="AY2714" s="139">
        <f t="shared" si="47"/>
        <v>0</v>
      </c>
      <c r="AZ2714" s="139">
        <f>IF(BA2714="",0,IFERROR(IF(VLOOKUP(BA2714,BA$44:BA2713,1,0)&gt;0,0,0),1))</f>
        <v>0</v>
      </c>
      <c r="BA2714" s="140" t="str">
        <f>IF(DATOS!BT2672=AW$45,DATOS!C2672,"")</f>
        <v/>
      </c>
    </row>
    <row r="2715" spans="51:53" x14ac:dyDescent="0.25">
      <c r="AY2715" s="139">
        <f t="shared" si="47"/>
        <v>0</v>
      </c>
      <c r="AZ2715" s="139">
        <f>IF(BA2715="",0,IFERROR(IF(VLOOKUP(BA2715,BA$44:BA2714,1,0)&gt;0,0,0),1))</f>
        <v>0</v>
      </c>
      <c r="BA2715" s="140" t="str">
        <f>IF(DATOS!BT2673=AW$45,DATOS!C2673,"")</f>
        <v/>
      </c>
    </row>
    <row r="2716" spans="51:53" x14ac:dyDescent="0.25">
      <c r="AY2716" s="139">
        <f t="shared" si="47"/>
        <v>0</v>
      </c>
      <c r="AZ2716" s="139">
        <f>IF(BA2716="",0,IFERROR(IF(VLOOKUP(BA2716,BA$44:BA2715,1,0)&gt;0,0,0),1))</f>
        <v>0</v>
      </c>
      <c r="BA2716" s="140" t="str">
        <f>IF(DATOS!BT2674=AW$45,DATOS!C2674,"")</f>
        <v/>
      </c>
    </row>
    <row r="2717" spans="51:53" x14ac:dyDescent="0.25">
      <c r="AY2717" s="139">
        <f t="shared" si="47"/>
        <v>0</v>
      </c>
      <c r="AZ2717" s="139">
        <f>IF(BA2717="",0,IFERROR(IF(VLOOKUP(BA2717,BA$44:BA2716,1,0)&gt;0,0,0),1))</f>
        <v>0</v>
      </c>
      <c r="BA2717" s="140" t="str">
        <f>IF(DATOS!BT2675=AW$45,DATOS!C2675,"")</f>
        <v/>
      </c>
    </row>
    <row r="2718" spans="51:53" x14ac:dyDescent="0.25">
      <c r="AY2718" s="139">
        <f t="shared" si="47"/>
        <v>0</v>
      </c>
      <c r="AZ2718" s="139">
        <f>IF(BA2718="",0,IFERROR(IF(VLOOKUP(BA2718,BA$44:BA2717,1,0)&gt;0,0,0),1))</f>
        <v>0</v>
      </c>
      <c r="BA2718" s="140" t="str">
        <f>IF(DATOS!BT2676=AW$45,DATOS!C2676,"")</f>
        <v/>
      </c>
    </row>
    <row r="2719" spans="51:53" x14ac:dyDescent="0.25">
      <c r="AY2719" s="139">
        <f t="shared" si="47"/>
        <v>0</v>
      </c>
      <c r="AZ2719" s="139">
        <f>IF(BA2719="",0,IFERROR(IF(VLOOKUP(BA2719,BA$44:BA2718,1,0)&gt;0,0,0),1))</f>
        <v>0</v>
      </c>
      <c r="BA2719" s="140" t="str">
        <f>IF(DATOS!BT2677=AW$45,DATOS!C2677,"")</f>
        <v/>
      </c>
    </row>
    <row r="2720" spans="51:53" x14ac:dyDescent="0.25">
      <c r="AY2720" s="139">
        <f t="shared" si="47"/>
        <v>0</v>
      </c>
      <c r="AZ2720" s="139">
        <f>IF(BA2720="",0,IFERROR(IF(VLOOKUP(BA2720,BA$44:BA2719,1,0)&gt;0,0,0),1))</f>
        <v>0</v>
      </c>
      <c r="BA2720" s="140" t="str">
        <f>IF(DATOS!BT2678=AW$45,DATOS!C2678,"")</f>
        <v/>
      </c>
    </row>
    <row r="2721" spans="51:53" x14ac:dyDescent="0.25">
      <c r="AY2721" s="139">
        <f t="shared" si="47"/>
        <v>0</v>
      </c>
      <c r="AZ2721" s="139">
        <f>IF(BA2721="",0,IFERROR(IF(VLOOKUP(BA2721,BA$44:BA2720,1,0)&gt;0,0,0),1))</f>
        <v>0</v>
      </c>
      <c r="BA2721" s="140" t="str">
        <f>IF(DATOS!BT2679=AW$45,DATOS!C2679,"")</f>
        <v/>
      </c>
    </row>
    <row r="2722" spans="51:53" x14ac:dyDescent="0.25">
      <c r="AY2722" s="139">
        <f t="shared" si="47"/>
        <v>0</v>
      </c>
      <c r="AZ2722" s="139">
        <f>IF(BA2722="",0,IFERROR(IF(VLOOKUP(BA2722,BA$44:BA2721,1,0)&gt;0,0,0),1))</f>
        <v>0</v>
      </c>
      <c r="BA2722" s="140" t="str">
        <f>IF(DATOS!BT2680=AW$45,DATOS!C2680,"")</f>
        <v/>
      </c>
    </row>
    <row r="2723" spans="51:53" x14ac:dyDescent="0.25">
      <c r="AY2723" s="139">
        <f t="shared" si="47"/>
        <v>0</v>
      </c>
      <c r="AZ2723" s="139">
        <f>IF(BA2723="",0,IFERROR(IF(VLOOKUP(BA2723,BA$44:BA2722,1,0)&gt;0,0,0),1))</f>
        <v>0</v>
      </c>
      <c r="BA2723" s="140" t="str">
        <f>IF(DATOS!BT2681=AW$45,DATOS!C2681,"")</f>
        <v/>
      </c>
    </row>
    <row r="2724" spans="51:53" x14ac:dyDescent="0.25">
      <c r="AY2724" s="139">
        <f t="shared" si="47"/>
        <v>0</v>
      </c>
      <c r="AZ2724" s="139">
        <f>IF(BA2724="",0,IFERROR(IF(VLOOKUP(BA2724,BA$44:BA2723,1,0)&gt;0,0,0),1))</f>
        <v>0</v>
      </c>
      <c r="BA2724" s="140" t="str">
        <f>IF(DATOS!BT2682=AW$45,DATOS!C2682,"")</f>
        <v/>
      </c>
    </row>
    <row r="2725" spans="51:53" x14ac:dyDescent="0.25">
      <c r="AY2725" s="139">
        <f t="shared" si="47"/>
        <v>0</v>
      </c>
      <c r="AZ2725" s="139">
        <f>IF(BA2725="",0,IFERROR(IF(VLOOKUP(BA2725,BA$44:BA2724,1,0)&gt;0,0,0),1))</f>
        <v>0</v>
      </c>
      <c r="BA2725" s="140" t="str">
        <f>IF(DATOS!BT2683=AW$45,DATOS!C2683,"")</f>
        <v/>
      </c>
    </row>
    <row r="2726" spans="51:53" x14ac:dyDescent="0.25">
      <c r="AY2726" s="139">
        <f t="shared" si="47"/>
        <v>0</v>
      </c>
      <c r="AZ2726" s="139">
        <f>IF(BA2726="",0,IFERROR(IF(VLOOKUP(BA2726,BA$44:BA2725,1,0)&gt;0,0,0),1))</f>
        <v>0</v>
      </c>
      <c r="BA2726" s="140" t="str">
        <f>IF(DATOS!BT2684=AW$45,DATOS!C2684,"")</f>
        <v/>
      </c>
    </row>
    <row r="2727" spans="51:53" x14ac:dyDescent="0.25">
      <c r="AY2727" s="139">
        <f t="shared" si="47"/>
        <v>0</v>
      </c>
      <c r="AZ2727" s="139">
        <f>IF(BA2727="",0,IFERROR(IF(VLOOKUP(BA2727,BA$44:BA2726,1,0)&gt;0,0,0),1))</f>
        <v>0</v>
      </c>
      <c r="BA2727" s="140" t="str">
        <f>IF(DATOS!BT2685=AW$45,DATOS!C2685,"")</f>
        <v/>
      </c>
    </row>
    <row r="2728" spans="51:53" x14ac:dyDescent="0.25">
      <c r="AY2728" s="139">
        <f t="shared" si="47"/>
        <v>0</v>
      </c>
      <c r="AZ2728" s="139">
        <f>IF(BA2728="",0,IFERROR(IF(VLOOKUP(BA2728,BA$44:BA2727,1,0)&gt;0,0,0),1))</f>
        <v>0</v>
      </c>
      <c r="BA2728" s="140" t="str">
        <f>IF(DATOS!BT2686=AW$45,DATOS!C2686,"")</f>
        <v/>
      </c>
    </row>
    <row r="2729" spans="51:53" x14ac:dyDescent="0.25">
      <c r="AY2729" s="139">
        <f t="shared" si="47"/>
        <v>0</v>
      </c>
      <c r="AZ2729" s="139">
        <f>IF(BA2729="",0,IFERROR(IF(VLOOKUP(BA2729,BA$44:BA2728,1,0)&gt;0,0,0),1))</f>
        <v>0</v>
      </c>
      <c r="BA2729" s="140" t="str">
        <f>IF(DATOS!BT2687=AW$45,DATOS!C2687,"")</f>
        <v/>
      </c>
    </row>
    <row r="2730" spans="51:53" x14ac:dyDescent="0.25">
      <c r="AY2730" s="139">
        <f t="shared" si="47"/>
        <v>0</v>
      </c>
      <c r="AZ2730" s="139">
        <f>IF(BA2730="",0,IFERROR(IF(VLOOKUP(BA2730,BA$44:BA2729,1,0)&gt;0,0,0),1))</f>
        <v>0</v>
      </c>
      <c r="BA2730" s="140" t="str">
        <f>IF(DATOS!BT2688=AW$45,DATOS!C2688,"")</f>
        <v/>
      </c>
    </row>
    <row r="2731" spans="51:53" x14ac:dyDescent="0.25">
      <c r="AY2731" s="139">
        <f t="shared" si="47"/>
        <v>0</v>
      </c>
      <c r="AZ2731" s="139">
        <f>IF(BA2731="",0,IFERROR(IF(VLOOKUP(BA2731,BA$44:BA2730,1,0)&gt;0,0,0),1))</f>
        <v>0</v>
      </c>
      <c r="BA2731" s="140" t="str">
        <f>IF(DATOS!BT2689=AW$45,DATOS!C2689,"")</f>
        <v/>
      </c>
    </row>
    <row r="2732" spans="51:53" x14ac:dyDescent="0.25">
      <c r="AY2732" s="139">
        <f t="shared" ref="AY2732:AY2795" si="48">AY2731+AZ2732</f>
        <v>0</v>
      </c>
      <c r="AZ2732" s="139">
        <f>IF(BA2732="",0,IFERROR(IF(VLOOKUP(BA2732,BA$44:BA2731,1,0)&gt;0,0,0),1))</f>
        <v>0</v>
      </c>
      <c r="BA2732" s="140" t="str">
        <f>IF(DATOS!BT2690=AW$45,DATOS!C2690,"")</f>
        <v/>
      </c>
    </row>
    <row r="2733" spans="51:53" x14ac:dyDescent="0.25">
      <c r="AY2733" s="139">
        <f t="shared" si="48"/>
        <v>0</v>
      </c>
      <c r="AZ2733" s="139">
        <f>IF(BA2733="",0,IFERROR(IF(VLOOKUP(BA2733,BA$44:BA2732,1,0)&gt;0,0,0),1))</f>
        <v>0</v>
      </c>
      <c r="BA2733" s="140" t="str">
        <f>IF(DATOS!BT2691=AW$45,DATOS!C2691,"")</f>
        <v/>
      </c>
    </row>
    <row r="2734" spans="51:53" x14ac:dyDescent="0.25">
      <c r="AY2734" s="139">
        <f t="shared" si="48"/>
        <v>0</v>
      </c>
      <c r="AZ2734" s="139">
        <f>IF(BA2734="",0,IFERROR(IF(VLOOKUP(BA2734,BA$44:BA2733,1,0)&gt;0,0,0),1))</f>
        <v>0</v>
      </c>
      <c r="BA2734" s="140" t="str">
        <f>IF(DATOS!BT2692=AW$45,DATOS!C2692,"")</f>
        <v/>
      </c>
    </row>
    <row r="2735" spans="51:53" x14ac:dyDescent="0.25">
      <c r="AY2735" s="139">
        <f t="shared" si="48"/>
        <v>0</v>
      </c>
      <c r="AZ2735" s="139">
        <f>IF(BA2735="",0,IFERROR(IF(VLOOKUP(BA2735,BA$44:BA2734,1,0)&gt;0,0,0),1))</f>
        <v>0</v>
      </c>
      <c r="BA2735" s="140" t="str">
        <f>IF(DATOS!BT2693=AW$45,DATOS!C2693,"")</f>
        <v/>
      </c>
    </row>
    <row r="2736" spans="51:53" x14ac:dyDescent="0.25">
      <c r="AY2736" s="139">
        <f t="shared" si="48"/>
        <v>0</v>
      </c>
      <c r="AZ2736" s="139">
        <f>IF(BA2736="",0,IFERROR(IF(VLOOKUP(BA2736,BA$44:BA2735,1,0)&gt;0,0,0),1))</f>
        <v>0</v>
      </c>
      <c r="BA2736" s="140" t="str">
        <f>IF(DATOS!BT2694=AW$45,DATOS!C2694,"")</f>
        <v/>
      </c>
    </row>
    <row r="2737" spans="51:53" x14ac:dyDescent="0.25">
      <c r="AY2737" s="139">
        <f t="shared" si="48"/>
        <v>0</v>
      </c>
      <c r="AZ2737" s="139">
        <f>IF(BA2737="",0,IFERROR(IF(VLOOKUP(BA2737,BA$44:BA2736,1,0)&gt;0,0,0),1))</f>
        <v>0</v>
      </c>
      <c r="BA2737" s="140" t="str">
        <f>IF(DATOS!BT2695=AW$45,DATOS!C2695,"")</f>
        <v/>
      </c>
    </row>
    <row r="2738" spans="51:53" x14ac:dyDescent="0.25">
      <c r="AY2738" s="139">
        <f t="shared" si="48"/>
        <v>0</v>
      </c>
      <c r="AZ2738" s="139">
        <f>IF(BA2738="",0,IFERROR(IF(VLOOKUP(BA2738,BA$44:BA2737,1,0)&gt;0,0,0),1))</f>
        <v>0</v>
      </c>
      <c r="BA2738" s="140" t="str">
        <f>IF(DATOS!BT2696=AW$45,DATOS!C2696,"")</f>
        <v/>
      </c>
    </row>
    <row r="2739" spans="51:53" x14ac:dyDescent="0.25">
      <c r="AY2739" s="139">
        <f t="shared" si="48"/>
        <v>0</v>
      </c>
      <c r="AZ2739" s="139">
        <f>IF(BA2739="",0,IFERROR(IF(VLOOKUP(BA2739,BA$44:BA2738,1,0)&gt;0,0,0),1))</f>
        <v>0</v>
      </c>
      <c r="BA2739" s="140" t="str">
        <f>IF(DATOS!BT2697=AW$45,DATOS!C2697,"")</f>
        <v/>
      </c>
    </row>
    <row r="2740" spans="51:53" x14ac:dyDescent="0.25">
      <c r="AY2740" s="139">
        <f t="shared" si="48"/>
        <v>0</v>
      </c>
      <c r="AZ2740" s="139">
        <f>IF(BA2740="",0,IFERROR(IF(VLOOKUP(BA2740,BA$44:BA2739,1,0)&gt;0,0,0),1))</f>
        <v>0</v>
      </c>
      <c r="BA2740" s="140" t="str">
        <f>IF(DATOS!BT2698=AW$45,DATOS!C2698,"")</f>
        <v/>
      </c>
    </row>
    <row r="2741" spans="51:53" x14ac:dyDescent="0.25">
      <c r="AY2741" s="139">
        <f t="shared" si="48"/>
        <v>0</v>
      </c>
      <c r="AZ2741" s="139">
        <f>IF(BA2741="",0,IFERROR(IF(VLOOKUP(BA2741,BA$44:BA2740,1,0)&gt;0,0,0),1))</f>
        <v>0</v>
      </c>
      <c r="BA2741" s="140" t="str">
        <f>IF(DATOS!BT2699=AW$45,DATOS!C2699,"")</f>
        <v/>
      </c>
    </row>
    <row r="2742" spans="51:53" x14ac:dyDescent="0.25">
      <c r="AY2742" s="139">
        <f t="shared" si="48"/>
        <v>0</v>
      </c>
      <c r="AZ2742" s="139">
        <f>IF(BA2742="",0,IFERROR(IF(VLOOKUP(BA2742,BA$44:BA2741,1,0)&gt;0,0,0),1))</f>
        <v>0</v>
      </c>
      <c r="BA2742" s="140" t="str">
        <f>IF(DATOS!BT2700=AW$45,DATOS!C2700,"")</f>
        <v/>
      </c>
    </row>
    <row r="2743" spans="51:53" x14ac:dyDescent="0.25">
      <c r="AY2743" s="139">
        <f t="shared" si="48"/>
        <v>0</v>
      </c>
      <c r="AZ2743" s="139">
        <f>IF(BA2743="",0,IFERROR(IF(VLOOKUP(BA2743,BA$44:BA2742,1,0)&gt;0,0,0),1))</f>
        <v>0</v>
      </c>
      <c r="BA2743" s="140" t="str">
        <f>IF(DATOS!BT2701=AW$45,DATOS!C2701,"")</f>
        <v/>
      </c>
    </row>
    <row r="2744" spans="51:53" x14ac:dyDescent="0.25">
      <c r="AY2744" s="139">
        <f t="shared" si="48"/>
        <v>0</v>
      </c>
      <c r="AZ2744" s="139">
        <f>IF(BA2744="",0,IFERROR(IF(VLOOKUP(BA2744,BA$44:BA2743,1,0)&gt;0,0,0),1))</f>
        <v>0</v>
      </c>
      <c r="BA2744" s="140" t="str">
        <f>IF(DATOS!BT2702=AW$45,DATOS!C2702,"")</f>
        <v/>
      </c>
    </row>
    <row r="2745" spans="51:53" x14ac:dyDescent="0.25">
      <c r="AY2745" s="139">
        <f t="shared" si="48"/>
        <v>0</v>
      </c>
      <c r="AZ2745" s="139">
        <f>IF(BA2745="",0,IFERROR(IF(VLOOKUP(BA2745,BA$44:BA2744,1,0)&gt;0,0,0),1))</f>
        <v>0</v>
      </c>
      <c r="BA2745" s="140" t="str">
        <f>IF(DATOS!BT2703=AW$45,DATOS!C2703,"")</f>
        <v/>
      </c>
    </row>
    <row r="2746" spans="51:53" x14ac:dyDescent="0.25">
      <c r="AY2746" s="139">
        <f t="shared" si="48"/>
        <v>0</v>
      </c>
      <c r="AZ2746" s="139">
        <f>IF(BA2746="",0,IFERROR(IF(VLOOKUP(BA2746,BA$44:BA2745,1,0)&gt;0,0,0),1))</f>
        <v>0</v>
      </c>
      <c r="BA2746" s="140" t="str">
        <f>IF(DATOS!BT2704=AW$45,DATOS!C2704,"")</f>
        <v/>
      </c>
    </row>
    <row r="2747" spans="51:53" x14ac:dyDescent="0.25">
      <c r="AY2747" s="139">
        <f t="shared" si="48"/>
        <v>0</v>
      </c>
      <c r="AZ2747" s="139">
        <f>IF(BA2747="",0,IFERROR(IF(VLOOKUP(BA2747,BA$44:BA2746,1,0)&gt;0,0,0),1))</f>
        <v>0</v>
      </c>
      <c r="BA2747" s="140" t="str">
        <f>IF(DATOS!BT2705=AW$45,DATOS!C2705,"")</f>
        <v/>
      </c>
    </row>
    <row r="2748" spans="51:53" x14ac:dyDescent="0.25">
      <c r="AY2748" s="139">
        <f t="shared" si="48"/>
        <v>0</v>
      </c>
      <c r="AZ2748" s="139">
        <f>IF(BA2748="",0,IFERROR(IF(VLOOKUP(BA2748,BA$44:BA2747,1,0)&gt;0,0,0),1))</f>
        <v>0</v>
      </c>
      <c r="BA2748" s="140" t="str">
        <f>IF(DATOS!BT2706=AW$45,DATOS!C2706,"")</f>
        <v/>
      </c>
    </row>
    <row r="2749" spans="51:53" x14ac:dyDescent="0.25">
      <c r="AY2749" s="139">
        <f t="shared" si="48"/>
        <v>0</v>
      </c>
      <c r="AZ2749" s="139">
        <f>IF(BA2749="",0,IFERROR(IF(VLOOKUP(BA2749,BA$44:BA2748,1,0)&gt;0,0,0),1))</f>
        <v>0</v>
      </c>
      <c r="BA2749" s="140" t="str">
        <f>IF(DATOS!BT2707=AW$45,DATOS!C2707,"")</f>
        <v/>
      </c>
    </row>
    <row r="2750" spans="51:53" x14ac:dyDescent="0.25">
      <c r="AY2750" s="139">
        <f t="shared" si="48"/>
        <v>0</v>
      </c>
      <c r="AZ2750" s="139">
        <f>IF(BA2750="",0,IFERROR(IF(VLOOKUP(BA2750,BA$44:BA2749,1,0)&gt;0,0,0),1))</f>
        <v>0</v>
      </c>
      <c r="BA2750" s="140" t="str">
        <f>IF(DATOS!BT2708=AW$45,DATOS!C2708,"")</f>
        <v/>
      </c>
    </row>
    <row r="2751" spans="51:53" x14ac:dyDescent="0.25">
      <c r="AY2751" s="139">
        <f t="shared" si="48"/>
        <v>0</v>
      </c>
      <c r="AZ2751" s="139">
        <f>IF(BA2751="",0,IFERROR(IF(VLOOKUP(BA2751,BA$44:BA2750,1,0)&gt;0,0,0),1))</f>
        <v>0</v>
      </c>
      <c r="BA2751" s="140" t="str">
        <f>IF(DATOS!BT2709=AW$45,DATOS!C2709,"")</f>
        <v/>
      </c>
    </row>
    <row r="2752" spans="51:53" x14ac:dyDescent="0.25">
      <c r="AY2752" s="139">
        <f t="shared" si="48"/>
        <v>0</v>
      </c>
      <c r="AZ2752" s="139">
        <f>IF(BA2752="",0,IFERROR(IF(VLOOKUP(BA2752,BA$44:BA2751,1,0)&gt;0,0,0),1))</f>
        <v>0</v>
      </c>
      <c r="BA2752" s="140" t="str">
        <f>IF(DATOS!BT2710=AW$45,DATOS!C2710,"")</f>
        <v/>
      </c>
    </row>
    <row r="2753" spans="51:53" x14ac:dyDescent="0.25">
      <c r="AY2753" s="139">
        <f t="shared" si="48"/>
        <v>0</v>
      </c>
      <c r="AZ2753" s="139">
        <f>IF(BA2753="",0,IFERROR(IF(VLOOKUP(BA2753,BA$44:BA2752,1,0)&gt;0,0,0),1))</f>
        <v>0</v>
      </c>
      <c r="BA2753" s="140" t="str">
        <f>IF(DATOS!BT2711=AW$45,DATOS!C2711,"")</f>
        <v/>
      </c>
    </row>
    <row r="2754" spans="51:53" x14ac:dyDescent="0.25">
      <c r="AY2754" s="139">
        <f t="shared" si="48"/>
        <v>0</v>
      </c>
      <c r="AZ2754" s="139">
        <f>IF(BA2754="",0,IFERROR(IF(VLOOKUP(BA2754,BA$44:BA2753,1,0)&gt;0,0,0),1))</f>
        <v>0</v>
      </c>
      <c r="BA2754" s="140" t="str">
        <f>IF(DATOS!BT2712=AW$45,DATOS!C2712,"")</f>
        <v/>
      </c>
    </row>
    <row r="2755" spans="51:53" x14ac:dyDescent="0.25">
      <c r="AY2755" s="139">
        <f t="shared" si="48"/>
        <v>0</v>
      </c>
      <c r="AZ2755" s="139">
        <f>IF(BA2755="",0,IFERROR(IF(VLOOKUP(BA2755,BA$44:BA2754,1,0)&gt;0,0,0),1))</f>
        <v>0</v>
      </c>
      <c r="BA2755" s="140" t="str">
        <f>IF(DATOS!BT2713=AW$45,DATOS!C2713,"")</f>
        <v/>
      </c>
    </row>
    <row r="2756" spans="51:53" x14ac:dyDescent="0.25">
      <c r="AY2756" s="139">
        <f t="shared" si="48"/>
        <v>0</v>
      </c>
      <c r="AZ2756" s="139">
        <f>IF(BA2756="",0,IFERROR(IF(VLOOKUP(BA2756,BA$44:BA2755,1,0)&gt;0,0,0),1))</f>
        <v>0</v>
      </c>
      <c r="BA2756" s="140" t="str">
        <f>IF(DATOS!BT2714=AW$45,DATOS!C2714,"")</f>
        <v/>
      </c>
    </row>
    <row r="2757" spans="51:53" x14ac:dyDescent="0.25">
      <c r="AY2757" s="139">
        <f t="shared" si="48"/>
        <v>0</v>
      </c>
      <c r="AZ2757" s="139">
        <f>IF(BA2757="",0,IFERROR(IF(VLOOKUP(BA2757,BA$44:BA2756,1,0)&gt;0,0,0),1))</f>
        <v>0</v>
      </c>
      <c r="BA2757" s="140" t="str">
        <f>IF(DATOS!BT2715=AW$45,DATOS!C2715,"")</f>
        <v/>
      </c>
    </row>
    <row r="2758" spans="51:53" x14ac:dyDescent="0.25">
      <c r="AY2758" s="139">
        <f t="shared" si="48"/>
        <v>0</v>
      </c>
      <c r="AZ2758" s="139">
        <f>IF(BA2758="",0,IFERROR(IF(VLOOKUP(BA2758,BA$44:BA2757,1,0)&gt;0,0,0),1))</f>
        <v>0</v>
      </c>
      <c r="BA2758" s="140" t="str">
        <f>IF(DATOS!BT2716=AW$45,DATOS!C2716,"")</f>
        <v/>
      </c>
    </row>
    <row r="2759" spans="51:53" x14ac:dyDescent="0.25">
      <c r="AY2759" s="139">
        <f t="shared" si="48"/>
        <v>0</v>
      </c>
      <c r="AZ2759" s="139">
        <f>IF(BA2759="",0,IFERROR(IF(VLOOKUP(BA2759,BA$44:BA2758,1,0)&gt;0,0,0),1))</f>
        <v>0</v>
      </c>
      <c r="BA2759" s="140" t="str">
        <f>IF(DATOS!BT2717=AW$45,DATOS!C2717,"")</f>
        <v/>
      </c>
    </row>
    <row r="2760" spans="51:53" x14ac:dyDescent="0.25">
      <c r="AY2760" s="139">
        <f t="shared" si="48"/>
        <v>0</v>
      </c>
      <c r="AZ2760" s="139">
        <f>IF(BA2760="",0,IFERROR(IF(VLOOKUP(BA2760,BA$44:BA2759,1,0)&gt;0,0,0),1))</f>
        <v>0</v>
      </c>
      <c r="BA2760" s="140" t="str">
        <f>IF(DATOS!BT2718=AW$45,DATOS!C2718,"")</f>
        <v/>
      </c>
    </row>
    <row r="2761" spans="51:53" x14ac:dyDescent="0.25">
      <c r="AY2761" s="139">
        <f t="shared" si="48"/>
        <v>0</v>
      </c>
      <c r="AZ2761" s="139">
        <f>IF(BA2761="",0,IFERROR(IF(VLOOKUP(BA2761,BA$44:BA2760,1,0)&gt;0,0,0),1))</f>
        <v>0</v>
      </c>
      <c r="BA2761" s="140" t="str">
        <f>IF(DATOS!BT2719=AW$45,DATOS!C2719,"")</f>
        <v/>
      </c>
    </row>
    <row r="2762" spans="51:53" x14ac:dyDescent="0.25">
      <c r="AY2762" s="139">
        <f t="shared" si="48"/>
        <v>0</v>
      </c>
      <c r="AZ2762" s="139">
        <f>IF(BA2762="",0,IFERROR(IF(VLOOKUP(BA2762,BA$44:BA2761,1,0)&gt;0,0,0),1))</f>
        <v>0</v>
      </c>
      <c r="BA2762" s="140" t="str">
        <f>IF(DATOS!BT2720=AW$45,DATOS!C2720,"")</f>
        <v/>
      </c>
    </row>
    <row r="2763" spans="51:53" x14ac:dyDescent="0.25">
      <c r="AY2763" s="139">
        <f t="shared" si="48"/>
        <v>0</v>
      </c>
      <c r="AZ2763" s="139">
        <f>IF(BA2763="",0,IFERROR(IF(VLOOKUP(BA2763,BA$44:BA2762,1,0)&gt;0,0,0),1))</f>
        <v>0</v>
      </c>
      <c r="BA2763" s="140" t="str">
        <f>IF(DATOS!BT2721=AW$45,DATOS!C2721,"")</f>
        <v/>
      </c>
    </row>
    <row r="2764" spans="51:53" x14ac:dyDescent="0.25">
      <c r="AY2764" s="139">
        <f t="shared" si="48"/>
        <v>0</v>
      </c>
      <c r="AZ2764" s="139">
        <f>IF(BA2764="",0,IFERROR(IF(VLOOKUP(BA2764,BA$44:BA2763,1,0)&gt;0,0,0),1))</f>
        <v>0</v>
      </c>
      <c r="BA2764" s="140" t="str">
        <f>IF(DATOS!BT2722=AW$45,DATOS!C2722,"")</f>
        <v/>
      </c>
    </row>
    <row r="2765" spans="51:53" x14ac:dyDescent="0.25">
      <c r="AY2765" s="139">
        <f t="shared" si="48"/>
        <v>0</v>
      </c>
      <c r="AZ2765" s="139">
        <f>IF(BA2765="",0,IFERROR(IF(VLOOKUP(BA2765,BA$44:BA2764,1,0)&gt;0,0,0),1))</f>
        <v>0</v>
      </c>
      <c r="BA2765" s="140" t="str">
        <f>IF(DATOS!BT2723=AW$45,DATOS!C2723,"")</f>
        <v/>
      </c>
    </row>
    <row r="2766" spans="51:53" x14ac:dyDescent="0.25">
      <c r="AY2766" s="139">
        <f t="shared" si="48"/>
        <v>0</v>
      </c>
      <c r="AZ2766" s="139">
        <f>IF(BA2766="",0,IFERROR(IF(VLOOKUP(BA2766,BA$44:BA2765,1,0)&gt;0,0,0),1))</f>
        <v>0</v>
      </c>
      <c r="BA2766" s="140" t="str">
        <f>IF(DATOS!BT2724=AW$45,DATOS!C2724,"")</f>
        <v/>
      </c>
    </row>
    <row r="2767" spans="51:53" x14ac:dyDescent="0.25">
      <c r="AY2767" s="139">
        <f t="shared" si="48"/>
        <v>0</v>
      </c>
      <c r="AZ2767" s="139">
        <f>IF(BA2767="",0,IFERROR(IF(VLOOKUP(BA2767,BA$44:BA2766,1,0)&gt;0,0,0),1))</f>
        <v>0</v>
      </c>
      <c r="BA2767" s="140" t="str">
        <f>IF(DATOS!BT2725=AW$45,DATOS!C2725,"")</f>
        <v/>
      </c>
    </row>
    <row r="2768" spans="51:53" x14ac:dyDescent="0.25">
      <c r="AY2768" s="139">
        <f t="shared" si="48"/>
        <v>0</v>
      </c>
      <c r="AZ2768" s="139">
        <f>IF(BA2768="",0,IFERROR(IF(VLOOKUP(BA2768,BA$44:BA2767,1,0)&gt;0,0,0),1))</f>
        <v>0</v>
      </c>
      <c r="BA2768" s="140" t="str">
        <f>IF(DATOS!BT2726=AW$45,DATOS!C2726,"")</f>
        <v/>
      </c>
    </row>
    <row r="2769" spans="51:53" x14ac:dyDescent="0.25">
      <c r="AY2769" s="139">
        <f t="shared" si="48"/>
        <v>0</v>
      </c>
      <c r="AZ2769" s="139">
        <f>IF(BA2769="",0,IFERROR(IF(VLOOKUP(BA2769,BA$44:BA2768,1,0)&gt;0,0,0),1))</f>
        <v>0</v>
      </c>
      <c r="BA2769" s="140" t="str">
        <f>IF(DATOS!BT2727=AW$45,DATOS!C2727,"")</f>
        <v/>
      </c>
    </row>
    <row r="2770" spans="51:53" x14ac:dyDescent="0.25">
      <c r="AY2770" s="139">
        <f t="shared" si="48"/>
        <v>0</v>
      </c>
      <c r="AZ2770" s="139">
        <f>IF(BA2770="",0,IFERROR(IF(VLOOKUP(BA2770,BA$44:BA2769,1,0)&gt;0,0,0),1))</f>
        <v>0</v>
      </c>
      <c r="BA2770" s="140" t="str">
        <f>IF(DATOS!BT2728=AW$45,DATOS!C2728,"")</f>
        <v/>
      </c>
    </row>
    <row r="2771" spans="51:53" x14ac:dyDescent="0.25">
      <c r="AY2771" s="139">
        <f t="shared" si="48"/>
        <v>0</v>
      </c>
      <c r="AZ2771" s="139">
        <f>IF(BA2771="",0,IFERROR(IF(VLOOKUP(BA2771,BA$44:BA2770,1,0)&gt;0,0,0),1))</f>
        <v>0</v>
      </c>
      <c r="BA2771" s="140" t="str">
        <f>IF(DATOS!BT2729=AW$45,DATOS!C2729,"")</f>
        <v/>
      </c>
    </row>
    <row r="2772" spans="51:53" x14ac:dyDescent="0.25">
      <c r="AY2772" s="139">
        <f t="shared" si="48"/>
        <v>0</v>
      </c>
      <c r="AZ2772" s="139">
        <f>IF(BA2772="",0,IFERROR(IF(VLOOKUP(BA2772,BA$44:BA2771,1,0)&gt;0,0,0),1))</f>
        <v>0</v>
      </c>
      <c r="BA2772" s="140" t="str">
        <f>IF(DATOS!BT2730=AW$45,DATOS!C2730,"")</f>
        <v/>
      </c>
    </row>
    <row r="2773" spans="51:53" x14ac:dyDescent="0.25">
      <c r="AY2773" s="139">
        <f t="shared" si="48"/>
        <v>0</v>
      </c>
      <c r="AZ2773" s="139">
        <f>IF(BA2773="",0,IFERROR(IF(VLOOKUP(BA2773,BA$44:BA2772,1,0)&gt;0,0,0),1))</f>
        <v>0</v>
      </c>
      <c r="BA2773" s="140" t="str">
        <f>IF(DATOS!BT2731=AW$45,DATOS!C2731,"")</f>
        <v/>
      </c>
    </row>
    <row r="2774" spans="51:53" x14ac:dyDescent="0.25">
      <c r="AY2774" s="139">
        <f t="shared" si="48"/>
        <v>0</v>
      </c>
      <c r="AZ2774" s="139">
        <f>IF(BA2774="",0,IFERROR(IF(VLOOKUP(BA2774,BA$44:BA2773,1,0)&gt;0,0,0),1))</f>
        <v>0</v>
      </c>
      <c r="BA2774" s="140" t="str">
        <f>IF(DATOS!BT2732=AW$45,DATOS!C2732,"")</f>
        <v/>
      </c>
    </row>
    <row r="2775" spans="51:53" x14ac:dyDescent="0.25">
      <c r="AY2775" s="139">
        <f t="shared" si="48"/>
        <v>0</v>
      </c>
      <c r="AZ2775" s="139">
        <f>IF(BA2775="",0,IFERROR(IF(VLOOKUP(BA2775,BA$44:BA2774,1,0)&gt;0,0,0),1))</f>
        <v>0</v>
      </c>
      <c r="BA2775" s="140" t="str">
        <f>IF(DATOS!BT2733=AW$45,DATOS!C2733,"")</f>
        <v/>
      </c>
    </row>
    <row r="2776" spans="51:53" x14ac:dyDescent="0.25">
      <c r="AY2776" s="139">
        <f t="shared" si="48"/>
        <v>0</v>
      </c>
      <c r="AZ2776" s="139">
        <f>IF(BA2776="",0,IFERROR(IF(VLOOKUP(BA2776,BA$44:BA2775,1,0)&gt;0,0,0),1))</f>
        <v>0</v>
      </c>
      <c r="BA2776" s="140" t="str">
        <f>IF(DATOS!BT2734=AW$45,DATOS!C2734,"")</f>
        <v/>
      </c>
    </row>
    <row r="2777" spans="51:53" x14ac:dyDescent="0.25">
      <c r="AY2777" s="139">
        <f t="shared" si="48"/>
        <v>0</v>
      </c>
      <c r="AZ2777" s="139">
        <f>IF(BA2777="",0,IFERROR(IF(VLOOKUP(BA2777,BA$44:BA2776,1,0)&gt;0,0,0),1))</f>
        <v>0</v>
      </c>
      <c r="BA2777" s="140" t="str">
        <f>IF(DATOS!BT2735=AW$45,DATOS!C2735,"")</f>
        <v/>
      </c>
    </row>
    <row r="2778" spans="51:53" x14ac:dyDescent="0.25">
      <c r="AY2778" s="139">
        <f t="shared" si="48"/>
        <v>0</v>
      </c>
      <c r="AZ2778" s="139">
        <f>IF(BA2778="",0,IFERROR(IF(VLOOKUP(BA2778,BA$44:BA2777,1,0)&gt;0,0,0),1))</f>
        <v>0</v>
      </c>
      <c r="BA2778" s="140" t="str">
        <f>IF(DATOS!BT2736=AW$45,DATOS!C2736,"")</f>
        <v/>
      </c>
    </row>
    <row r="2779" spans="51:53" x14ac:dyDescent="0.25">
      <c r="AY2779" s="139">
        <f t="shared" si="48"/>
        <v>0</v>
      </c>
      <c r="AZ2779" s="139">
        <f>IF(BA2779="",0,IFERROR(IF(VLOOKUP(BA2779,BA$44:BA2778,1,0)&gt;0,0,0),1))</f>
        <v>0</v>
      </c>
      <c r="BA2779" s="140" t="str">
        <f>IF(DATOS!BT2737=AW$45,DATOS!C2737,"")</f>
        <v/>
      </c>
    </row>
    <row r="2780" spans="51:53" x14ac:dyDescent="0.25">
      <c r="AY2780" s="139">
        <f t="shared" si="48"/>
        <v>0</v>
      </c>
      <c r="AZ2780" s="139">
        <f>IF(BA2780="",0,IFERROR(IF(VLOOKUP(BA2780,BA$44:BA2779,1,0)&gt;0,0,0),1))</f>
        <v>0</v>
      </c>
      <c r="BA2780" s="140" t="str">
        <f>IF(DATOS!BT2738=AW$45,DATOS!C2738,"")</f>
        <v/>
      </c>
    </row>
    <row r="2781" spans="51:53" x14ac:dyDescent="0.25">
      <c r="AY2781" s="139">
        <f t="shared" si="48"/>
        <v>0</v>
      </c>
      <c r="AZ2781" s="139">
        <f>IF(BA2781="",0,IFERROR(IF(VLOOKUP(BA2781,BA$44:BA2780,1,0)&gt;0,0,0),1))</f>
        <v>0</v>
      </c>
      <c r="BA2781" s="140" t="str">
        <f>IF(DATOS!BT2739=AW$45,DATOS!C2739,"")</f>
        <v/>
      </c>
    </row>
    <row r="2782" spans="51:53" x14ac:dyDescent="0.25">
      <c r="AY2782" s="139">
        <f t="shared" si="48"/>
        <v>0</v>
      </c>
      <c r="AZ2782" s="139">
        <f>IF(BA2782="",0,IFERROR(IF(VLOOKUP(BA2782,BA$44:BA2781,1,0)&gt;0,0,0),1))</f>
        <v>0</v>
      </c>
      <c r="BA2782" s="140" t="str">
        <f>IF(DATOS!BT2740=AW$45,DATOS!C2740,"")</f>
        <v/>
      </c>
    </row>
    <row r="2783" spans="51:53" x14ac:dyDescent="0.25">
      <c r="AY2783" s="139">
        <f t="shared" si="48"/>
        <v>0</v>
      </c>
      <c r="AZ2783" s="139">
        <f>IF(BA2783="",0,IFERROR(IF(VLOOKUP(BA2783,BA$44:BA2782,1,0)&gt;0,0,0),1))</f>
        <v>0</v>
      </c>
      <c r="BA2783" s="140" t="str">
        <f>IF(DATOS!BT2741=AW$45,DATOS!C2741,"")</f>
        <v/>
      </c>
    </row>
    <row r="2784" spans="51:53" x14ac:dyDescent="0.25">
      <c r="AY2784" s="139">
        <f t="shared" si="48"/>
        <v>0</v>
      </c>
      <c r="AZ2784" s="139">
        <f>IF(BA2784="",0,IFERROR(IF(VLOOKUP(BA2784,BA$44:BA2783,1,0)&gt;0,0,0),1))</f>
        <v>0</v>
      </c>
      <c r="BA2784" s="140" t="str">
        <f>IF(DATOS!BT2742=AW$45,DATOS!C2742,"")</f>
        <v/>
      </c>
    </row>
    <row r="2785" spans="51:53" x14ac:dyDescent="0.25">
      <c r="AY2785" s="139">
        <f t="shared" si="48"/>
        <v>0</v>
      </c>
      <c r="AZ2785" s="139">
        <f>IF(BA2785="",0,IFERROR(IF(VLOOKUP(BA2785,BA$44:BA2784,1,0)&gt;0,0,0),1))</f>
        <v>0</v>
      </c>
      <c r="BA2785" s="140" t="str">
        <f>IF(DATOS!BT2743=AW$45,DATOS!C2743,"")</f>
        <v/>
      </c>
    </row>
    <row r="2786" spans="51:53" x14ac:dyDescent="0.25">
      <c r="AY2786" s="139">
        <f t="shared" si="48"/>
        <v>0</v>
      </c>
      <c r="AZ2786" s="139">
        <f>IF(BA2786="",0,IFERROR(IF(VLOOKUP(BA2786,BA$44:BA2785,1,0)&gt;0,0,0),1))</f>
        <v>0</v>
      </c>
      <c r="BA2786" s="140" t="str">
        <f>IF(DATOS!BT2744=AW$45,DATOS!C2744,"")</f>
        <v/>
      </c>
    </row>
    <row r="2787" spans="51:53" x14ac:dyDescent="0.25">
      <c r="AY2787" s="139">
        <f t="shared" si="48"/>
        <v>0</v>
      </c>
      <c r="AZ2787" s="139">
        <f>IF(BA2787="",0,IFERROR(IF(VLOOKUP(BA2787,BA$44:BA2786,1,0)&gt;0,0,0),1))</f>
        <v>0</v>
      </c>
      <c r="BA2787" s="140" t="str">
        <f>IF(DATOS!BT2745=AW$45,DATOS!C2745,"")</f>
        <v/>
      </c>
    </row>
    <row r="2788" spans="51:53" x14ac:dyDescent="0.25">
      <c r="AY2788" s="139">
        <f t="shared" si="48"/>
        <v>0</v>
      </c>
      <c r="AZ2788" s="139">
        <f>IF(BA2788="",0,IFERROR(IF(VLOOKUP(BA2788,BA$44:BA2787,1,0)&gt;0,0,0),1))</f>
        <v>0</v>
      </c>
      <c r="BA2788" s="140" t="str">
        <f>IF(DATOS!BT2746=AW$45,DATOS!C2746,"")</f>
        <v/>
      </c>
    </row>
    <row r="2789" spans="51:53" x14ac:dyDescent="0.25">
      <c r="AY2789" s="139">
        <f t="shared" si="48"/>
        <v>0</v>
      </c>
      <c r="AZ2789" s="139">
        <f>IF(BA2789="",0,IFERROR(IF(VLOOKUP(BA2789,BA$44:BA2788,1,0)&gt;0,0,0),1))</f>
        <v>0</v>
      </c>
      <c r="BA2789" s="140" t="str">
        <f>IF(DATOS!BT2747=AW$45,DATOS!C2747,"")</f>
        <v/>
      </c>
    </row>
    <row r="2790" spans="51:53" x14ac:dyDescent="0.25">
      <c r="AY2790" s="139">
        <f t="shared" si="48"/>
        <v>0</v>
      </c>
      <c r="AZ2790" s="139">
        <f>IF(BA2790="",0,IFERROR(IF(VLOOKUP(BA2790,BA$44:BA2789,1,0)&gt;0,0,0),1))</f>
        <v>0</v>
      </c>
      <c r="BA2790" s="140" t="str">
        <f>IF(DATOS!BT2748=AW$45,DATOS!C2748,"")</f>
        <v/>
      </c>
    </row>
    <row r="2791" spans="51:53" x14ac:dyDescent="0.25">
      <c r="AY2791" s="139">
        <f t="shared" si="48"/>
        <v>0</v>
      </c>
      <c r="AZ2791" s="139">
        <f>IF(BA2791="",0,IFERROR(IF(VLOOKUP(BA2791,BA$44:BA2790,1,0)&gt;0,0,0),1))</f>
        <v>0</v>
      </c>
      <c r="BA2791" s="140" t="str">
        <f>IF(DATOS!BT2749=AW$45,DATOS!C2749,"")</f>
        <v/>
      </c>
    </row>
    <row r="2792" spans="51:53" x14ac:dyDescent="0.25">
      <c r="AY2792" s="139">
        <f t="shared" si="48"/>
        <v>0</v>
      </c>
      <c r="AZ2792" s="139">
        <f>IF(BA2792="",0,IFERROR(IF(VLOOKUP(BA2792,BA$44:BA2791,1,0)&gt;0,0,0),1))</f>
        <v>0</v>
      </c>
      <c r="BA2792" s="140" t="str">
        <f>IF(DATOS!BT2750=AW$45,DATOS!C2750,"")</f>
        <v/>
      </c>
    </row>
    <row r="2793" spans="51:53" x14ac:dyDescent="0.25">
      <c r="AY2793" s="139">
        <f t="shared" si="48"/>
        <v>0</v>
      </c>
      <c r="AZ2793" s="139">
        <f>IF(BA2793="",0,IFERROR(IF(VLOOKUP(BA2793,BA$44:BA2792,1,0)&gt;0,0,0),1))</f>
        <v>0</v>
      </c>
      <c r="BA2793" s="140" t="str">
        <f>IF(DATOS!BT2751=AW$45,DATOS!C2751,"")</f>
        <v/>
      </c>
    </row>
    <row r="2794" spans="51:53" x14ac:dyDescent="0.25">
      <c r="AY2794" s="139">
        <f t="shared" si="48"/>
        <v>0</v>
      </c>
      <c r="AZ2794" s="139">
        <f>IF(BA2794="",0,IFERROR(IF(VLOOKUP(BA2794,BA$44:BA2793,1,0)&gt;0,0,0),1))</f>
        <v>0</v>
      </c>
      <c r="BA2794" s="140" t="str">
        <f>IF(DATOS!BT2752=AW$45,DATOS!C2752,"")</f>
        <v/>
      </c>
    </row>
    <row r="2795" spans="51:53" x14ac:dyDescent="0.25">
      <c r="AY2795" s="139">
        <f t="shared" si="48"/>
        <v>0</v>
      </c>
      <c r="AZ2795" s="139">
        <f>IF(BA2795="",0,IFERROR(IF(VLOOKUP(BA2795,BA$44:BA2794,1,0)&gt;0,0,0),1))</f>
        <v>0</v>
      </c>
      <c r="BA2795" s="140" t="str">
        <f>IF(DATOS!BT2753=AW$45,DATOS!C2753,"")</f>
        <v/>
      </c>
    </row>
    <row r="2796" spans="51:53" x14ac:dyDescent="0.25">
      <c r="AY2796" s="139">
        <f t="shared" ref="AY2796:AY2859" si="49">AY2795+AZ2796</f>
        <v>0</v>
      </c>
      <c r="AZ2796" s="139">
        <f>IF(BA2796="",0,IFERROR(IF(VLOOKUP(BA2796,BA$44:BA2795,1,0)&gt;0,0,0),1))</f>
        <v>0</v>
      </c>
      <c r="BA2796" s="140" t="str">
        <f>IF(DATOS!BT2754=AW$45,DATOS!C2754,"")</f>
        <v/>
      </c>
    </row>
    <row r="2797" spans="51:53" x14ac:dyDescent="0.25">
      <c r="AY2797" s="139">
        <f t="shared" si="49"/>
        <v>0</v>
      </c>
      <c r="AZ2797" s="139">
        <f>IF(BA2797="",0,IFERROR(IF(VLOOKUP(BA2797,BA$44:BA2796,1,0)&gt;0,0,0),1))</f>
        <v>0</v>
      </c>
      <c r="BA2797" s="140" t="str">
        <f>IF(DATOS!BT2755=AW$45,DATOS!C2755,"")</f>
        <v/>
      </c>
    </row>
    <row r="2798" spans="51:53" x14ac:dyDescent="0.25">
      <c r="AY2798" s="139">
        <f t="shared" si="49"/>
        <v>0</v>
      </c>
      <c r="AZ2798" s="139">
        <f>IF(BA2798="",0,IFERROR(IF(VLOOKUP(BA2798,BA$44:BA2797,1,0)&gt;0,0,0),1))</f>
        <v>0</v>
      </c>
      <c r="BA2798" s="140" t="str">
        <f>IF(DATOS!BT2756=AW$45,DATOS!C2756,"")</f>
        <v/>
      </c>
    </row>
    <row r="2799" spans="51:53" x14ac:dyDescent="0.25">
      <c r="AY2799" s="139">
        <f t="shared" si="49"/>
        <v>0</v>
      </c>
      <c r="AZ2799" s="139">
        <f>IF(BA2799="",0,IFERROR(IF(VLOOKUP(BA2799,BA$44:BA2798,1,0)&gt;0,0,0),1))</f>
        <v>0</v>
      </c>
      <c r="BA2799" s="140" t="str">
        <f>IF(DATOS!BT2757=AW$45,DATOS!C2757,"")</f>
        <v/>
      </c>
    </row>
    <row r="2800" spans="51:53" x14ac:dyDescent="0.25">
      <c r="AY2800" s="139">
        <f t="shared" si="49"/>
        <v>0</v>
      </c>
      <c r="AZ2800" s="139">
        <f>IF(BA2800="",0,IFERROR(IF(VLOOKUP(BA2800,BA$44:BA2799,1,0)&gt;0,0,0),1))</f>
        <v>0</v>
      </c>
      <c r="BA2800" s="140" t="str">
        <f>IF(DATOS!BT2758=AW$45,DATOS!C2758,"")</f>
        <v/>
      </c>
    </row>
    <row r="2801" spans="51:53" x14ac:dyDescent="0.25">
      <c r="AY2801" s="139">
        <f t="shared" si="49"/>
        <v>0</v>
      </c>
      <c r="AZ2801" s="139">
        <f>IF(BA2801="",0,IFERROR(IF(VLOOKUP(BA2801,BA$44:BA2800,1,0)&gt;0,0,0),1))</f>
        <v>0</v>
      </c>
      <c r="BA2801" s="140" t="str">
        <f>IF(DATOS!BT2759=AW$45,DATOS!C2759,"")</f>
        <v/>
      </c>
    </row>
    <row r="2802" spans="51:53" x14ac:dyDescent="0.25">
      <c r="AY2802" s="139">
        <f t="shared" si="49"/>
        <v>0</v>
      </c>
      <c r="AZ2802" s="139">
        <f>IF(BA2802="",0,IFERROR(IF(VLOOKUP(BA2802,BA$44:BA2801,1,0)&gt;0,0,0),1))</f>
        <v>0</v>
      </c>
      <c r="BA2802" s="140" t="str">
        <f>IF(DATOS!BT2760=AW$45,DATOS!C2760,"")</f>
        <v/>
      </c>
    </row>
    <row r="2803" spans="51:53" x14ac:dyDescent="0.25">
      <c r="AY2803" s="139">
        <f t="shared" si="49"/>
        <v>0</v>
      </c>
      <c r="AZ2803" s="139">
        <f>IF(BA2803="",0,IFERROR(IF(VLOOKUP(BA2803,BA$44:BA2802,1,0)&gt;0,0,0),1))</f>
        <v>0</v>
      </c>
      <c r="BA2803" s="140" t="str">
        <f>IF(DATOS!BT2761=AW$45,DATOS!C2761,"")</f>
        <v/>
      </c>
    </row>
    <row r="2804" spans="51:53" x14ac:dyDescent="0.25">
      <c r="AY2804" s="139">
        <f t="shared" si="49"/>
        <v>0</v>
      </c>
      <c r="AZ2804" s="139">
        <f>IF(BA2804="",0,IFERROR(IF(VLOOKUP(BA2804,BA$44:BA2803,1,0)&gt;0,0,0),1))</f>
        <v>0</v>
      </c>
      <c r="BA2804" s="140" t="str">
        <f>IF(DATOS!BT2762=AW$45,DATOS!C2762,"")</f>
        <v/>
      </c>
    </row>
    <row r="2805" spans="51:53" x14ac:dyDescent="0.25">
      <c r="AY2805" s="139">
        <f t="shared" si="49"/>
        <v>0</v>
      </c>
      <c r="AZ2805" s="139">
        <f>IF(BA2805="",0,IFERROR(IF(VLOOKUP(BA2805,BA$44:BA2804,1,0)&gt;0,0,0),1))</f>
        <v>0</v>
      </c>
      <c r="BA2805" s="140" t="str">
        <f>IF(DATOS!BT2763=AW$45,DATOS!C2763,"")</f>
        <v/>
      </c>
    </row>
    <row r="2806" spans="51:53" x14ac:dyDescent="0.25">
      <c r="AY2806" s="139">
        <f t="shared" si="49"/>
        <v>0</v>
      </c>
      <c r="AZ2806" s="139">
        <f>IF(BA2806="",0,IFERROR(IF(VLOOKUP(BA2806,BA$44:BA2805,1,0)&gt;0,0,0),1))</f>
        <v>0</v>
      </c>
      <c r="BA2806" s="140" t="str">
        <f>IF(DATOS!BT2764=AW$45,DATOS!C2764,"")</f>
        <v/>
      </c>
    </row>
    <row r="2807" spans="51:53" x14ac:dyDescent="0.25">
      <c r="AY2807" s="139">
        <f t="shared" si="49"/>
        <v>0</v>
      </c>
      <c r="AZ2807" s="139">
        <f>IF(BA2807="",0,IFERROR(IF(VLOOKUP(BA2807,BA$44:BA2806,1,0)&gt;0,0,0),1))</f>
        <v>0</v>
      </c>
      <c r="BA2807" s="140" t="str">
        <f>IF(DATOS!BT2765=AW$45,DATOS!C2765,"")</f>
        <v/>
      </c>
    </row>
    <row r="2808" spans="51:53" x14ac:dyDescent="0.25">
      <c r="AY2808" s="139">
        <f t="shared" si="49"/>
        <v>0</v>
      </c>
      <c r="AZ2808" s="139">
        <f>IF(BA2808="",0,IFERROR(IF(VLOOKUP(BA2808,BA$44:BA2807,1,0)&gt;0,0,0),1))</f>
        <v>0</v>
      </c>
      <c r="BA2808" s="140" t="str">
        <f>IF(DATOS!BT2766=AW$45,DATOS!C2766,"")</f>
        <v/>
      </c>
    </row>
    <row r="2809" spans="51:53" x14ac:dyDescent="0.25">
      <c r="AY2809" s="139">
        <f t="shared" si="49"/>
        <v>0</v>
      </c>
      <c r="AZ2809" s="139">
        <f>IF(BA2809="",0,IFERROR(IF(VLOOKUP(BA2809,BA$44:BA2808,1,0)&gt;0,0,0),1))</f>
        <v>0</v>
      </c>
      <c r="BA2809" s="140" t="str">
        <f>IF(DATOS!BT2767=AW$45,DATOS!C2767,"")</f>
        <v/>
      </c>
    </row>
    <row r="2810" spans="51:53" x14ac:dyDescent="0.25">
      <c r="AY2810" s="139">
        <f t="shared" si="49"/>
        <v>0</v>
      </c>
      <c r="AZ2810" s="139">
        <f>IF(BA2810="",0,IFERROR(IF(VLOOKUP(BA2810,BA$44:BA2809,1,0)&gt;0,0,0),1))</f>
        <v>0</v>
      </c>
      <c r="BA2810" s="140" t="str">
        <f>IF(DATOS!BT2768=AW$45,DATOS!C2768,"")</f>
        <v/>
      </c>
    </row>
    <row r="2811" spans="51:53" x14ac:dyDescent="0.25">
      <c r="AY2811" s="139">
        <f t="shared" si="49"/>
        <v>0</v>
      </c>
      <c r="AZ2811" s="139">
        <f>IF(BA2811="",0,IFERROR(IF(VLOOKUP(BA2811,BA$44:BA2810,1,0)&gt;0,0,0),1))</f>
        <v>0</v>
      </c>
      <c r="BA2811" s="140" t="str">
        <f>IF(DATOS!BT2769=AW$45,DATOS!C2769,"")</f>
        <v/>
      </c>
    </row>
    <row r="2812" spans="51:53" x14ac:dyDescent="0.25">
      <c r="AY2812" s="139">
        <f t="shared" si="49"/>
        <v>0</v>
      </c>
      <c r="AZ2812" s="139">
        <f>IF(BA2812="",0,IFERROR(IF(VLOOKUP(BA2812,BA$44:BA2811,1,0)&gt;0,0,0),1))</f>
        <v>0</v>
      </c>
      <c r="BA2812" s="140" t="str">
        <f>IF(DATOS!BT2770=AW$45,DATOS!C2770,"")</f>
        <v/>
      </c>
    </row>
    <row r="2813" spans="51:53" x14ac:dyDescent="0.25">
      <c r="AY2813" s="139">
        <f t="shared" si="49"/>
        <v>0</v>
      </c>
      <c r="AZ2813" s="139">
        <f>IF(BA2813="",0,IFERROR(IF(VLOOKUP(BA2813,BA$44:BA2812,1,0)&gt;0,0,0),1))</f>
        <v>0</v>
      </c>
      <c r="BA2813" s="140" t="str">
        <f>IF(DATOS!BT2771=AW$45,DATOS!C2771,"")</f>
        <v/>
      </c>
    </row>
    <row r="2814" spans="51:53" x14ac:dyDescent="0.25">
      <c r="AY2814" s="139">
        <f t="shared" si="49"/>
        <v>0</v>
      </c>
      <c r="AZ2814" s="139">
        <f>IF(BA2814="",0,IFERROR(IF(VLOOKUP(BA2814,BA$44:BA2813,1,0)&gt;0,0,0),1))</f>
        <v>0</v>
      </c>
      <c r="BA2814" s="140" t="str">
        <f>IF(DATOS!BT2772=AW$45,DATOS!C2772,"")</f>
        <v/>
      </c>
    </row>
    <row r="2815" spans="51:53" x14ac:dyDescent="0.25">
      <c r="AY2815" s="139">
        <f t="shared" si="49"/>
        <v>0</v>
      </c>
      <c r="AZ2815" s="139">
        <f>IF(BA2815="",0,IFERROR(IF(VLOOKUP(BA2815,BA$44:BA2814,1,0)&gt;0,0,0),1))</f>
        <v>0</v>
      </c>
      <c r="BA2815" s="140" t="str">
        <f>IF(DATOS!BT2773=AW$45,DATOS!C2773,"")</f>
        <v/>
      </c>
    </row>
    <row r="2816" spans="51:53" x14ac:dyDescent="0.25">
      <c r="AY2816" s="139">
        <f t="shared" si="49"/>
        <v>0</v>
      </c>
      <c r="AZ2816" s="139">
        <f>IF(BA2816="",0,IFERROR(IF(VLOOKUP(BA2816,BA$44:BA2815,1,0)&gt;0,0,0),1))</f>
        <v>0</v>
      </c>
      <c r="BA2816" s="140" t="str">
        <f>IF(DATOS!BT2774=AW$45,DATOS!C2774,"")</f>
        <v/>
      </c>
    </row>
    <row r="2817" spans="51:53" x14ac:dyDescent="0.25">
      <c r="AY2817" s="139">
        <f t="shared" si="49"/>
        <v>0</v>
      </c>
      <c r="AZ2817" s="139">
        <f>IF(BA2817="",0,IFERROR(IF(VLOOKUP(BA2817,BA$44:BA2816,1,0)&gt;0,0,0),1))</f>
        <v>0</v>
      </c>
      <c r="BA2817" s="140" t="str">
        <f>IF(DATOS!BT2775=AW$45,DATOS!C2775,"")</f>
        <v/>
      </c>
    </row>
    <row r="2818" spans="51:53" x14ac:dyDescent="0.25">
      <c r="AY2818" s="139">
        <f t="shared" si="49"/>
        <v>0</v>
      </c>
      <c r="AZ2818" s="139">
        <f>IF(BA2818="",0,IFERROR(IF(VLOOKUP(BA2818,BA$44:BA2817,1,0)&gt;0,0,0),1))</f>
        <v>0</v>
      </c>
      <c r="BA2818" s="140" t="str">
        <f>IF(DATOS!BT2776=AW$45,DATOS!C2776,"")</f>
        <v/>
      </c>
    </row>
    <row r="2819" spans="51:53" x14ac:dyDescent="0.25">
      <c r="AY2819" s="139">
        <f t="shared" si="49"/>
        <v>0</v>
      </c>
      <c r="AZ2819" s="139">
        <f>IF(BA2819="",0,IFERROR(IF(VLOOKUP(BA2819,BA$44:BA2818,1,0)&gt;0,0,0),1))</f>
        <v>0</v>
      </c>
      <c r="BA2819" s="140" t="str">
        <f>IF(DATOS!BT2777=AW$45,DATOS!C2777,"")</f>
        <v/>
      </c>
    </row>
    <row r="2820" spans="51:53" x14ac:dyDescent="0.25">
      <c r="AY2820" s="139">
        <f t="shared" si="49"/>
        <v>0</v>
      </c>
      <c r="AZ2820" s="139">
        <f>IF(BA2820="",0,IFERROR(IF(VLOOKUP(BA2820,BA$44:BA2819,1,0)&gt;0,0,0),1))</f>
        <v>0</v>
      </c>
      <c r="BA2820" s="140" t="str">
        <f>IF(DATOS!BT2778=AW$45,DATOS!C2778,"")</f>
        <v/>
      </c>
    </row>
    <row r="2821" spans="51:53" x14ac:dyDescent="0.25">
      <c r="AY2821" s="139">
        <f t="shared" si="49"/>
        <v>0</v>
      </c>
      <c r="AZ2821" s="139">
        <f>IF(BA2821="",0,IFERROR(IF(VLOOKUP(BA2821,BA$44:BA2820,1,0)&gt;0,0,0),1))</f>
        <v>0</v>
      </c>
      <c r="BA2821" s="140" t="str">
        <f>IF(DATOS!BT2779=AW$45,DATOS!C2779,"")</f>
        <v/>
      </c>
    </row>
    <row r="2822" spans="51:53" x14ac:dyDescent="0.25">
      <c r="AY2822" s="139">
        <f t="shared" si="49"/>
        <v>0</v>
      </c>
      <c r="AZ2822" s="139">
        <f>IF(BA2822="",0,IFERROR(IF(VLOOKUP(BA2822,BA$44:BA2821,1,0)&gt;0,0,0),1))</f>
        <v>0</v>
      </c>
      <c r="BA2822" s="140" t="str">
        <f>IF(DATOS!BT2780=AW$45,DATOS!C2780,"")</f>
        <v/>
      </c>
    </row>
    <row r="2823" spans="51:53" x14ac:dyDescent="0.25">
      <c r="AY2823" s="139">
        <f t="shared" si="49"/>
        <v>0</v>
      </c>
      <c r="AZ2823" s="139">
        <f>IF(BA2823="",0,IFERROR(IF(VLOOKUP(BA2823,BA$44:BA2822,1,0)&gt;0,0,0),1))</f>
        <v>0</v>
      </c>
      <c r="BA2823" s="140" t="str">
        <f>IF(DATOS!BT2781=AW$45,DATOS!C2781,"")</f>
        <v/>
      </c>
    </row>
    <row r="2824" spans="51:53" x14ac:dyDescent="0.25">
      <c r="AY2824" s="139">
        <f t="shared" si="49"/>
        <v>0</v>
      </c>
      <c r="AZ2824" s="139">
        <f>IF(BA2824="",0,IFERROR(IF(VLOOKUP(BA2824,BA$44:BA2823,1,0)&gt;0,0,0),1))</f>
        <v>0</v>
      </c>
      <c r="BA2824" s="140" t="str">
        <f>IF(DATOS!BT2782=AW$45,DATOS!C2782,"")</f>
        <v/>
      </c>
    </row>
    <row r="2825" spans="51:53" x14ac:dyDescent="0.25">
      <c r="AY2825" s="139">
        <f t="shared" si="49"/>
        <v>0</v>
      </c>
      <c r="AZ2825" s="139">
        <f>IF(BA2825="",0,IFERROR(IF(VLOOKUP(BA2825,BA$44:BA2824,1,0)&gt;0,0,0),1))</f>
        <v>0</v>
      </c>
      <c r="BA2825" s="140" t="str">
        <f>IF(DATOS!BT2783=AW$45,DATOS!C2783,"")</f>
        <v/>
      </c>
    </row>
    <row r="2826" spans="51:53" x14ac:dyDescent="0.25">
      <c r="AY2826" s="139">
        <f t="shared" si="49"/>
        <v>0</v>
      </c>
      <c r="AZ2826" s="139">
        <f>IF(BA2826="",0,IFERROR(IF(VLOOKUP(BA2826,BA$44:BA2825,1,0)&gt;0,0,0),1))</f>
        <v>0</v>
      </c>
      <c r="BA2826" s="140" t="str">
        <f>IF(DATOS!BT2784=AW$45,DATOS!C2784,"")</f>
        <v/>
      </c>
    </row>
    <row r="2827" spans="51:53" x14ac:dyDescent="0.25">
      <c r="AY2827" s="139">
        <f t="shared" si="49"/>
        <v>0</v>
      </c>
      <c r="AZ2827" s="139">
        <f>IF(BA2827="",0,IFERROR(IF(VLOOKUP(BA2827,BA$44:BA2826,1,0)&gt;0,0,0),1))</f>
        <v>0</v>
      </c>
      <c r="BA2827" s="140" t="str">
        <f>IF(DATOS!BT2785=AW$45,DATOS!C2785,"")</f>
        <v/>
      </c>
    </row>
    <row r="2828" spans="51:53" x14ac:dyDescent="0.25">
      <c r="AY2828" s="139">
        <f t="shared" si="49"/>
        <v>0</v>
      </c>
      <c r="AZ2828" s="139">
        <f>IF(BA2828="",0,IFERROR(IF(VLOOKUP(BA2828,BA$44:BA2827,1,0)&gt;0,0,0),1))</f>
        <v>0</v>
      </c>
      <c r="BA2828" s="140" t="str">
        <f>IF(DATOS!BT2786=AW$45,DATOS!C2786,"")</f>
        <v/>
      </c>
    </row>
    <row r="2829" spans="51:53" x14ac:dyDescent="0.25">
      <c r="AY2829" s="139">
        <f t="shared" si="49"/>
        <v>0</v>
      </c>
      <c r="AZ2829" s="139">
        <f>IF(BA2829="",0,IFERROR(IF(VLOOKUP(BA2829,BA$44:BA2828,1,0)&gt;0,0,0),1))</f>
        <v>0</v>
      </c>
      <c r="BA2829" s="140" t="str">
        <f>IF(DATOS!BT2787=AW$45,DATOS!C2787,"")</f>
        <v/>
      </c>
    </row>
    <row r="2830" spans="51:53" x14ac:dyDescent="0.25">
      <c r="AY2830" s="139">
        <f t="shared" si="49"/>
        <v>0</v>
      </c>
      <c r="AZ2830" s="139">
        <f>IF(BA2830="",0,IFERROR(IF(VLOOKUP(BA2830,BA$44:BA2829,1,0)&gt;0,0,0),1))</f>
        <v>0</v>
      </c>
      <c r="BA2830" s="140" t="str">
        <f>IF(DATOS!BT2788=AW$45,DATOS!C2788,"")</f>
        <v/>
      </c>
    </row>
    <row r="2831" spans="51:53" x14ac:dyDescent="0.25">
      <c r="AY2831" s="139">
        <f t="shared" si="49"/>
        <v>0</v>
      </c>
      <c r="AZ2831" s="139">
        <f>IF(BA2831="",0,IFERROR(IF(VLOOKUP(BA2831,BA$44:BA2830,1,0)&gt;0,0,0),1))</f>
        <v>0</v>
      </c>
      <c r="BA2831" s="140" t="str">
        <f>IF(DATOS!BT2789=AW$45,DATOS!C2789,"")</f>
        <v/>
      </c>
    </row>
    <row r="2832" spans="51:53" x14ac:dyDescent="0.25">
      <c r="AY2832" s="139">
        <f t="shared" si="49"/>
        <v>0</v>
      </c>
      <c r="AZ2832" s="139">
        <f>IF(BA2832="",0,IFERROR(IF(VLOOKUP(BA2832,BA$44:BA2831,1,0)&gt;0,0,0),1))</f>
        <v>0</v>
      </c>
      <c r="BA2832" s="140" t="str">
        <f>IF(DATOS!BT2790=AW$45,DATOS!C2790,"")</f>
        <v/>
      </c>
    </row>
    <row r="2833" spans="51:53" x14ac:dyDescent="0.25">
      <c r="AY2833" s="139">
        <f t="shared" si="49"/>
        <v>0</v>
      </c>
      <c r="AZ2833" s="139">
        <f>IF(BA2833="",0,IFERROR(IF(VLOOKUP(BA2833,BA$44:BA2832,1,0)&gt;0,0,0),1))</f>
        <v>0</v>
      </c>
      <c r="BA2833" s="140" t="str">
        <f>IF(DATOS!BT2791=AW$45,DATOS!C2791,"")</f>
        <v/>
      </c>
    </row>
    <row r="2834" spans="51:53" x14ac:dyDescent="0.25">
      <c r="AY2834" s="139">
        <f t="shared" si="49"/>
        <v>0</v>
      </c>
      <c r="AZ2834" s="139">
        <f>IF(BA2834="",0,IFERROR(IF(VLOOKUP(BA2834,BA$44:BA2833,1,0)&gt;0,0,0),1))</f>
        <v>0</v>
      </c>
      <c r="BA2834" s="140" t="str">
        <f>IF(DATOS!BT2792=AW$45,DATOS!C2792,"")</f>
        <v/>
      </c>
    </row>
    <row r="2835" spans="51:53" x14ac:dyDescent="0.25">
      <c r="AY2835" s="139">
        <f t="shared" si="49"/>
        <v>0</v>
      </c>
      <c r="AZ2835" s="139">
        <f>IF(BA2835="",0,IFERROR(IF(VLOOKUP(BA2835,BA$44:BA2834,1,0)&gt;0,0,0),1))</f>
        <v>0</v>
      </c>
      <c r="BA2835" s="140" t="str">
        <f>IF(DATOS!BT2793=AW$45,DATOS!C2793,"")</f>
        <v/>
      </c>
    </row>
    <row r="2836" spans="51:53" x14ac:dyDescent="0.25">
      <c r="AY2836" s="139">
        <f t="shared" si="49"/>
        <v>0</v>
      </c>
      <c r="AZ2836" s="139">
        <f>IF(BA2836="",0,IFERROR(IF(VLOOKUP(BA2836,BA$44:BA2835,1,0)&gt;0,0,0),1))</f>
        <v>0</v>
      </c>
      <c r="BA2836" s="140" t="str">
        <f>IF(DATOS!BT2794=AW$45,DATOS!C2794,"")</f>
        <v/>
      </c>
    </row>
    <row r="2837" spans="51:53" x14ac:dyDescent="0.25">
      <c r="AY2837" s="139">
        <f t="shared" si="49"/>
        <v>0</v>
      </c>
      <c r="AZ2837" s="139">
        <f>IF(BA2837="",0,IFERROR(IF(VLOOKUP(BA2837,BA$44:BA2836,1,0)&gt;0,0,0),1))</f>
        <v>0</v>
      </c>
      <c r="BA2837" s="140" t="str">
        <f>IF(DATOS!BT2795=AW$45,DATOS!C2795,"")</f>
        <v/>
      </c>
    </row>
    <row r="2838" spans="51:53" x14ac:dyDescent="0.25">
      <c r="AY2838" s="139">
        <f t="shared" si="49"/>
        <v>0</v>
      </c>
      <c r="AZ2838" s="139">
        <f>IF(BA2838="",0,IFERROR(IF(VLOOKUP(BA2838,BA$44:BA2837,1,0)&gt;0,0,0),1))</f>
        <v>0</v>
      </c>
      <c r="BA2838" s="140" t="str">
        <f>IF(DATOS!BT2796=AW$45,DATOS!C2796,"")</f>
        <v/>
      </c>
    </row>
    <row r="2839" spans="51:53" x14ac:dyDescent="0.25">
      <c r="AY2839" s="139">
        <f t="shared" si="49"/>
        <v>0</v>
      </c>
      <c r="AZ2839" s="139">
        <f>IF(BA2839="",0,IFERROR(IF(VLOOKUP(BA2839,BA$44:BA2838,1,0)&gt;0,0,0),1))</f>
        <v>0</v>
      </c>
      <c r="BA2839" s="140" t="str">
        <f>IF(DATOS!BT2797=AW$45,DATOS!C2797,"")</f>
        <v/>
      </c>
    </row>
    <row r="2840" spans="51:53" x14ac:dyDescent="0.25">
      <c r="AY2840" s="139">
        <f t="shared" si="49"/>
        <v>0</v>
      </c>
      <c r="AZ2840" s="139">
        <f>IF(BA2840="",0,IFERROR(IF(VLOOKUP(BA2840,BA$44:BA2839,1,0)&gt;0,0,0),1))</f>
        <v>0</v>
      </c>
      <c r="BA2840" s="140" t="str">
        <f>IF(DATOS!BT2798=AW$45,DATOS!C2798,"")</f>
        <v/>
      </c>
    </row>
    <row r="2841" spans="51:53" x14ac:dyDescent="0.25">
      <c r="AY2841" s="139">
        <f t="shared" si="49"/>
        <v>0</v>
      </c>
      <c r="AZ2841" s="139">
        <f>IF(BA2841="",0,IFERROR(IF(VLOOKUP(BA2841,BA$44:BA2840,1,0)&gt;0,0,0),1))</f>
        <v>0</v>
      </c>
      <c r="BA2841" s="140" t="str">
        <f>IF(DATOS!BT2799=AW$45,DATOS!C2799,"")</f>
        <v/>
      </c>
    </row>
    <row r="2842" spans="51:53" x14ac:dyDescent="0.25">
      <c r="AY2842" s="139">
        <f t="shared" si="49"/>
        <v>0</v>
      </c>
      <c r="AZ2842" s="139">
        <f>IF(BA2842="",0,IFERROR(IF(VLOOKUP(BA2842,BA$44:BA2841,1,0)&gt;0,0,0),1))</f>
        <v>0</v>
      </c>
      <c r="BA2842" s="140" t="str">
        <f>IF(DATOS!BT2800=AW$45,DATOS!C2800,"")</f>
        <v/>
      </c>
    </row>
    <row r="2843" spans="51:53" x14ac:dyDescent="0.25">
      <c r="AY2843" s="139">
        <f t="shared" si="49"/>
        <v>0</v>
      </c>
      <c r="AZ2843" s="139">
        <f>IF(BA2843="",0,IFERROR(IF(VLOOKUP(BA2843,BA$44:BA2842,1,0)&gt;0,0,0),1))</f>
        <v>0</v>
      </c>
      <c r="BA2843" s="140" t="str">
        <f>IF(DATOS!BT2801=AW$45,DATOS!C2801,"")</f>
        <v/>
      </c>
    </row>
    <row r="2844" spans="51:53" x14ac:dyDescent="0.25">
      <c r="AY2844" s="139">
        <f t="shared" si="49"/>
        <v>0</v>
      </c>
      <c r="AZ2844" s="139">
        <f>IF(BA2844="",0,IFERROR(IF(VLOOKUP(BA2844,BA$44:BA2843,1,0)&gt;0,0,0),1))</f>
        <v>0</v>
      </c>
      <c r="BA2844" s="140" t="str">
        <f>IF(DATOS!BT2802=AW$45,DATOS!C2802,"")</f>
        <v/>
      </c>
    </row>
    <row r="2845" spans="51:53" x14ac:dyDescent="0.25">
      <c r="AY2845" s="139">
        <f t="shared" si="49"/>
        <v>0</v>
      </c>
      <c r="AZ2845" s="139">
        <f>IF(BA2845="",0,IFERROR(IF(VLOOKUP(BA2845,BA$44:BA2844,1,0)&gt;0,0,0),1))</f>
        <v>0</v>
      </c>
      <c r="BA2845" s="140" t="str">
        <f>IF(DATOS!BT2803=AW$45,DATOS!C2803,"")</f>
        <v/>
      </c>
    </row>
    <row r="2846" spans="51:53" x14ac:dyDescent="0.25">
      <c r="AY2846" s="139">
        <f t="shared" si="49"/>
        <v>0</v>
      </c>
      <c r="AZ2846" s="139">
        <f>IF(BA2846="",0,IFERROR(IF(VLOOKUP(BA2846,BA$44:BA2845,1,0)&gt;0,0,0),1))</f>
        <v>0</v>
      </c>
      <c r="BA2846" s="140" t="str">
        <f>IF(DATOS!BT2804=AW$45,DATOS!C2804,"")</f>
        <v/>
      </c>
    </row>
    <row r="2847" spans="51:53" x14ac:dyDescent="0.25">
      <c r="AY2847" s="139">
        <f t="shared" si="49"/>
        <v>0</v>
      </c>
      <c r="AZ2847" s="139">
        <f>IF(BA2847="",0,IFERROR(IF(VLOOKUP(BA2847,BA$44:BA2846,1,0)&gt;0,0,0),1))</f>
        <v>0</v>
      </c>
      <c r="BA2847" s="140" t="str">
        <f>IF(DATOS!BT2805=AW$45,DATOS!C2805,"")</f>
        <v/>
      </c>
    </row>
    <row r="2848" spans="51:53" x14ac:dyDescent="0.25">
      <c r="AY2848" s="139">
        <f t="shared" si="49"/>
        <v>0</v>
      </c>
      <c r="AZ2848" s="139">
        <f>IF(BA2848="",0,IFERROR(IF(VLOOKUP(BA2848,BA$44:BA2847,1,0)&gt;0,0,0),1))</f>
        <v>0</v>
      </c>
      <c r="BA2848" s="140" t="str">
        <f>IF(DATOS!BT2806=AW$45,DATOS!C2806,"")</f>
        <v/>
      </c>
    </row>
    <row r="2849" spans="51:53" x14ac:dyDescent="0.25">
      <c r="AY2849" s="139">
        <f t="shared" si="49"/>
        <v>0</v>
      </c>
      <c r="AZ2849" s="139">
        <f>IF(BA2849="",0,IFERROR(IF(VLOOKUP(BA2849,BA$44:BA2848,1,0)&gt;0,0,0),1))</f>
        <v>0</v>
      </c>
      <c r="BA2849" s="140" t="str">
        <f>IF(DATOS!BT2807=AW$45,DATOS!C2807,"")</f>
        <v/>
      </c>
    </row>
    <row r="2850" spans="51:53" x14ac:dyDescent="0.25">
      <c r="AY2850" s="139">
        <f t="shared" si="49"/>
        <v>0</v>
      </c>
      <c r="AZ2850" s="139">
        <f>IF(BA2850="",0,IFERROR(IF(VLOOKUP(BA2850,BA$44:BA2849,1,0)&gt;0,0,0),1))</f>
        <v>0</v>
      </c>
      <c r="BA2850" s="140" t="str">
        <f>IF(DATOS!BT2808=AW$45,DATOS!C2808,"")</f>
        <v/>
      </c>
    </row>
    <row r="2851" spans="51:53" x14ac:dyDescent="0.25">
      <c r="AY2851" s="139">
        <f t="shared" si="49"/>
        <v>0</v>
      </c>
      <c r="AZ2851" s="139">
        <f>IF(BA2851="",0,IFERROR(IF(VLOOKUP(BA2851,BA$44:BA2850,1,0)&gt;0,0,0),1))</f>
        <v>0</v>
      </c>
      <c r="BA2851" s="140" t="str">
        <f>IF(DATOS!BT2809=AW$45,DATOS!C2809,"")</f>
        <v/>
      </c>
    </row>
    <row r="2852" spans="51:53" x14ac:dyDescent="0.25">
      <c r="AY2852" s="139">
        <f t="shared" si="49"/>
        <v>0</v>
      </c>
      <c r="AZ2852" s="139">
        <f>IF(BA2852="",0,IFERROR(IF(VLOOKUP(BA2852,BA$44:BA2851,1,0)&gt;0,0,0),1))</f>
        <v>0</v>
      </c>
      <c r="BA2852" s="140" t="str">
        <f>IF(DATOS!BT2810=AW$45,DATOS!C2810,"")</f>
        <v/>
      </c>
    </row>
    <row r="2853" spans="51:53" x14ac:dyDescent="0.25">
      <c r="AY2853" s="139">
        <f t="shared" si="49"/>
        <v>0</v>
      </c>
      <c r="AZ2853" s="139">
        <f>IF(BA2853="",0,IFERROR(IF(VLOOKUP(BA2853,BA$44:BA2852,1,0)&gt;0,0,0),1))</f>
        <v>0</v>
      </c>
      <c r="BA2853" s="140" t="str">
        <f>IF(DATOS!BT2811=AW$45,DATOS!C2811,"")</f>
        <v/>
      </c>
    </row>
    <row r="2854" spans="51:53" x14ac:dyDescent="0.25">
      <c r="AY2854" s="139">
        <f t="shared" si="49"/>
        <v>0</v>
      </c>
      <c r="AZ2854" s="139">
        <f>IF(BA2854="",0,IFERROR(IF(VLOOKUP(BA2854,BA$44:BA2853,1,0)&gt;0,0,0),1))</f>
        <v>0</v>
      </c>
      <c r="BA2854" s="140" t="str">
        <f>IF(DATOS!BT2812=AW$45,DATOS!C2812,"")</f>
        <v/>
      </c>
    </row>
    <row r="2855" spans="51:53" x14ac:dyDescent="0.25">
      <c r="AY2855" s="139">
        <f t="shared" si="49"/>
        <v>0</v>
      </c>
      <c r="AZ2855" s="139">
        <f>IF(BA2855="",0,IFERROR(IF(VLOOKUP(BA2855,BA$44:BA2854,1,0)&gt;0,0,0),1))</f>
        <v>0</v>
      </c>
      <c r="BA2855" s="140" t="str">
        <f>IF(DATOS!BT2813=AW$45,DATOS!C2813,"")</f>
        <v/>
      </c>
    </row>
    <row r="2856" spans="51:53" x14ac:dyDescent="0.25">
      <c r="AY2856" s="139">
        <f t="shared" si="49"/>
        <v>0</v>
      </c>
      <c r="AZ2856" s="139">
        <f>IF(BA2856="",0,IFERROR(IF(VLOOKUP(BA2856,BA$44:BA2855,1,0)&gt;0,0,0),1))</f>
        <v>0</v>
      </c>
      <c r="BA2856" s="140" t="str">
        <f>IF(DATOS!BT2814=AW$45,DATOS!C2814,"")</f>
        <v/>
      </c>
    </row>
    <row r="2857" spans="51:53" x14ac:dyDescent="0.25">
      <c r="AY2857" s="139">
        <f t="shared" si="49"/>
        <v>0</v>
      </c>
      <c r="AZ2857" s="139">
        <f>IF(BA2857="",0,IFERROR(IF(VLOOKUP(BA2857,BA$44:BA2856,1,0)&gt;0,0,0),1))</f>
        <v>0</v>
      </c>
      <c r="BA2857" s="140" t="str">
        <f>IF(DATOS!BT2815=AW$45,DATOS!C2815,"")</f>
        <v/>
      </c>
    </row>
    <row r="2858" spans="51:53" x14ac:dyDescent="0.25">
      <c r="AY2858" s="139">
        <f t="shared" si="49"/>
        <v>0</v>
      </c>
      <c r="AZ2858" s="139">
        <f>IF(BA2858="",0,IFERROR(IF(VLOOKUP(BA2858,BA$44:BA2857,1,0)&gt;0,0,0),1))</f>
        <v>0</v>
      </c>
      <c r="BA2858" s="140" t="str">
        <f>IF(DATOS!BT2816=AW$45,DATOS!C2816,"")</f>
        <v/>
      </c>
    </row>
    <row r="2859" spans="51:53" x14ac:dyDescent="0.25">
      <c r="AY2859" s="139">
        <f t="shared" si="49"/>
        <v>0</v>
      </c>
      <c r="AZ2859" s="139">
        <f>IF(BA2859="",0,IFERROR(IF(VLOOKUP(BA2859,BA$44:BA2858,1,0)&gt;0,0,0),1))</f>
        <v>0</v>
      </c>
      <c r="BA2859" s="140" t="str">
        <f>IF(DATOS!BT2817=AW$45,DATOS!C2817,"")</f>
        <v/>
      </c>
    </row>
    <row r="2860" spans="51:53" x14ac:dyDescent="0.25">
      <c r="AY2860" s="139">
        <f t="shared" ref="AY2860:AY2923" si="50">AY2859+AZ2860</f>
        <v>0</v>
      </c>
      <c r="AZ2860" s="139">
        <f>IF(BA2860="",0,IFERROR(IF(VLOOKUP(BA2860,BA$44:BA2859,1,0)&gt;0,0,0),1))</f>
        <v>0</v>
      </c>
      <c r="BA2860" s="140" t="str">
        <f>IF(DATOS!BT2818=AW$45,DATOS!C2818,"")</f>
        <v/>
      </c>
    </row>
    <row r="2861" spans="51:53" x14ac:dyDescent="0.25">
      <c r="AY2861" s="139">
        <f t="shared" si="50"/>
        <v>0</v>
      </c>
      <c r="AZ2861" s="139">
        <f>IF(BA2861="",0,IFERROR(IF(VLOOKUP(BA2861,BA$44:BA2860,1,0)&gt;0,0,0),1))</f>
        <v>0</v>
      </c>
      <c r="BA2861" s="140" t="str">
        <f>IF(DATOS!BT2819=AW$45,DATOS!C2819,"")</f>
        <v/>
      </c>
    </row>
    <row r="2862" spans="51:53" x14ac:dyDescent="0.25">
      <c r="AY2862" s="139">
        <f t="shared" si="50"/>
        <v>0</v>
      </c>
      <c r="AZ2862" s="139">
        <f>IF(BA2862="",0,IFERROR(IF(VLOOKUP(BA2862,BA$44:BA2861,1,0)&gt;0,0,0),1))</f>
        <v>0</v>
      </c>
      <c r="BA2862" s="140" t="str">
        <f>IF(DATOS!BT2820=AW$45,DATOS!C2820,"")</f>
        <v/>
      </c>
    </row>
    <row r="2863" spans="51:53" x14ac:dyDescent="0.25">
      <c r="AY2863" s="139">
        <f t="shared" si="50"/>
        <v>0</v>
      </c>
      <c r="AZ2863" s="139">
        <f>IF(BA2863="",0,IFERROR(IF(VLOOKUP(BA2863,BA$44:BA2862,1,0)&gt;0,0,0),1))</f>
        <v>0</v>
      </c>
      <c r="BA2863" s="140" t="str">
        <f>IF(DATOS!BT2821=AW$45,DATOS!C2821,"")</f>
        <v/>
      </c>
    </row>
    <row r="2864" spans="51:53" x14ac:dyDescent="0.25">
      <c r="AY2864" s="139">
        <f t="shared" si="50"/>
        <v>0</v>
      </c>
      <c r="AZ2864" s="139">
        <f>IF(BA2864="",0,IFERROR(IF(VLOOKUP(BA2864,BA$44:BA2863,1,0)&gt;0,0,0),1))</f>
        <v>0</v>
      </c>
      <c r="BA2864" s="140" t="str">
        <f>IF(DATOS!BT2822=AW$45,DATOS!C2822,"")</f>
        <v/>
      </c>
    </row>
    <row r="2865" spans="51:53" x14ac:dyDescent="0.25">
      <c r="AY2865" s="139">
        <f t="shared" si="50"/>
        <v>0</v>
      </c>
      <c r="AZ2865" s="139">
        <f>IF(BA2865="",0,IFERROR(IF(VLOOKUP(BA2865,BA$44:BA2864,1,0)&gt;0,0,0),1))</f>
        <v>0</v>
      </c>
      <c r="BA2865" s="140" t="str">
        <f>IF(DATOS!BT2823=AW$45,DATOS!C2823,"")</f>
        <v/>
      </c>
    </row>
    <row r="2866" spans="51:53" x14ac:dyDescent="0.25">
      <c r="AY2866" s="139">
        <f t="shared" si="50"/>
        <v>0</v>
      </c>
      <c r="AZ2866" s="139">
        <f>IF(BA2866="",0,IFERROR(IF(VLOOKUP(BA2866,BA$44:BA2865,1,0)&gt;0,0,0),1))</f>
        <v>0</v>
      </c>
      <c r="BA2866" s="140" t="str">
        <f>IF(DATOS!BT2824=AW$45,DATOS!C2824,"")</f>
        <v/>
      </c>
    </row>
    <row r="2867" spans="51:53" x14ac:dyDescent="0.25">
      <c r="AY2867" s="139">
        <f t="shared" si="50"/>
        <v>0</v>
      </c>
      <c r="AZ2867" s="139">
        <f>IF(BA2867="",0,IFERROR(IF(VLOOKUP(BA2867,BA$44:BA2866,1,0)&gt;0,0,0),1))</f>
        <v>0</v>
      </c>
      <c r="BA2867" s="140" t="str">
        <f>IF(DATOS!BT2825=AW$45,DATOS!C2825,"")</f>
        <v/>
      </c>
    </row>
    <row r="2868" spans="51:53" x14ac:dyDescent="0.25">
      <c r="AY2868" s="139">
        <f t="shared" si="50"/>
        <v>0</v>
      </c>
      <c r="AZ2868" s="139">
        <f>IF(BA2868="",0,IFERROR(IF(VLOOKUP(BA2868,BA$44:BA2867,1,0)&gt;0,0,0),1))</f>
        <v>0</v>
      </c>
      <c r="BA2868" s="140" t="str">
        <f>IF(DATOS!BT2826=AW$45,DATOS!C2826,"")</f>
        <v/>
      </c>
    </row>
    <row r="2869" spans="51:53" x14ac:dyDescent="0.25">
      <c r="AY2869" s="139">
        <f t="shared" si="50"/>
        <v>0</v>
      </c>
      <c r="AZ2869" s="139">
        <f>IF(BA2869="",0,IFERROR(IF(VLOOKUP(BA2869,BA$44:BA2868,1,0)&gt;0,0,0),1))</f>
        <v>0</v>
      </c>
      <c r="BA2869" s="140" t="str">
        <f>IF(DATOS!BT2827=AW$45,DATOS!C2827,"")</f>
        <v/>
      </c>
    </row>
    <row r="2870" spans="51:53" x14ac:dyDescent="0.25">
      <c r="AY2870" s="139">
        <f t="shared" si="50"/>
        <v>0</v>
      </c>
      <c r="AZ2870" s="139">
        <f>IF(BA2870="",0,IFERROR(IF(VLOOKUP(BA2870,BA$44:BA2869,1,0)&gt;0,0,0),1))</f>
        <v>0</v>
      </c>
      <c r="BA2870" s="140" t="str">
        <f>IF(DATOS!BT2828=AW$45,DATOS!C2828,"")</f>
        <v/>
      </c>
    </row>
    <row r="2871" spans="51:53" x14ac:dyDescent="0.25">
      <c r="AY2871" s="139">
        <f t="shared" si="50"/>
        <v>0</v>
      </c>
      <c r="AZ2871" s="139">
        <f>IF(BA2871="",0,IFERROR(IF(VLOOKUP(BA2871,BA$44:BA2870,1,0)&gt;0,0,0),1))</f>
        <v>0</v>
      </c>
      <c r="BA2871" s="140" t="str">
        <f>IF(DATOS!BT2829=AW$45,DATOS!C2829,"")</f>
        <v/>
      </c>
    </row>
    <row r="2872" spans="51:53" x14ac:dyDescent="0.25">
      <c r="AY2872" s="139">
        <f t="shared" si="50"/>
        <v>0</v>
      </c>
      <c r="AZ2872" s="139">
        <f>IF(BA2872="",0,IFERROR(IF(VLOOKUP(BA2872,BA$44:BA2871,1,0)&gt;0,0,0),1))</f>
        <v>0</v>
      </c>
      <c r="BA2872" s="140" t="str">
        <f>IF(DATOS!BT2830=AW$45,DATOS!C2830,"")</f>
        <v/>
      </c>
    </row>
    <row r="2873" spans="51:53" x14ac:dyDescent="0.25">
      <c r="AY2873" s="139">
        <f t="shared" si="50"/>
        <v>0</v>
      </c>
      <c r="AZ2873" s="139">
        <f>IF(BA2873="",0,IFERROR(IF(VLOOKUP(BA2873,BA$44:BA2872,1,0)&gt;0,0,0),1))</f>
        <v>0</v>
      </c>
      <c r="BA2873" s="140" t="str">
        <f>IF(DATOS!BT2831=AW$45,DATOS!C2831,"")</f>
        <v/>
      </c>
    </row>
    <row r="2874" spans="51:53" x14ac:dyDescent="0.25">
      <c r="AY2874" s="139">
        <f t="shared" si="50"/>
        <v>0</v>
      </c>
      <c r="AZ2874" s="139">
        <f>IF(BA2874="",0,IFERROR(IF(VLOOKUP(BA2874,BA$44:BA2873,1,0)&gt;0,0,0),1))</f>
        <v>0</v>
      </c>
      <c r="BA2874" s="140" t="str">
        <f>IF(DATOS!BT2832=AW$45,DATOS!C2832,"")</f>
        <v/>
      </c>
    </row>
    <row r="2875" spans="51:53" x14ac:dyDescent="0.25">
      <c r="AY2875" s="139">
        <f t="shared" si="50"/>
        <v>0</v>
      </c>
      <c r="AZ2875" s="139">
        <f>IF(BA2875="",0,IFERROR(IF(VLOOKUP(BA2875,BA$44:BA2874,1,0)&gt;0,0,0),1))</f>
        <v>0</v>
      </c>
      <c r="BA2875" s="140" t="str">
        <f>IF(DATOS!BT2833=AW$45,DATOS!C2833,"")</f>
        <v/>
      </c>
    </row>
    <row r="2876" spans="51:53" x14ac:dyDescent="0.25">
      <c r="AY2876" s="139">
        <f t="shared" si="50"/>
        <v>0</v>
      </c>
      <c r="AZ2876" s="139">
        <f>IF(BA2876="",0,IFERROR(IF(VLOOKUP(BA2876,BA$44:BA2875,1,0)&gt;0,0,0),1))</f>
        <v>0</v>
      </c>
      <c r="BA2876" s="140" t="str">
        <f>IF(DATOS!BT2834=AW$45,DATOS!C2834,"")</f>
        <v/>
      </c>
    </row>
    <row r="2877" spans="51:53" x14ac:dyDescent="0.25">
      <c r="AY2877" s="139">
        <f t="shared" si="50"/>
        <v>0</v>
      </c>
      <c r="AZ2877" s="139">
        <f>IF(BA2877="",0,IFERROR(IF(VLOOKUP(BA2877,BA$44:BA2876,1,0)&gt;0,0,0),1))</f>
        <v>0</v>
      </c>
      <c r="BA2877" s="140" t="str">
        <f>IF(DATOS!BT2835=AW$45,DATOS!C2835,"")</f>
        <v/>
      </c>
    </row>
    <row r="2878" spans="51:53" x14ac:dyDescent="0.25">
      <c r="AY2878" s="139">
        <f t="shared" si="50"/>
        <v>0</v>
      </c>
      <c r="AZ2878" s="139">
        <f>IF(BA2878="",0,IFERROR(IF(VLOOKUP(BA2878,BA$44:BA2877,1,0)&gt;0,0,0),1))</f>
        <v>0</v>
      </c>
      <c r="BA2878" s="140" t="str">
        <f>IF(DATOS!BT2836=AW$45,DATOS!C2836,"")</f>
        <v/>
      </c>
    </row>
    <row r="2879" spans="51:53" x14ac:dyDescent="0.25">
      <c r="AY2879" s="139">
        <f t="shared" si="50"/>
        <v>0</v>
      </c>
      <c r="AZ2879" s="139">
        <f>IF(BA2879="",0,IFERROR(IF(VLOOKUP(BA2879,BA$44:BA2878,1,0)&gt;0,0,0),1))</f>
        <v>0</v>
      </c>
      <c r="BA2879" s="140" t="str">
        <f>IF(DATOS!BT2837=AW$45,DATOS!C2837,"")</f>
        <v/>
      </c>
    </row>
    <row r="2880" spans="51:53" x14ac:dyDescent="0.25">
      <c r="AY2880" s="139">
        <f t="shared" si="50"/>
        <v>0</v>
      </c>
      <c r="AZ2880" s="139">
        <f>IF(BA2880="",0,IFERROR(IF(VLOOKUP(BA2880,BA$44:BA2879,1,0)&gt;0,0,0),1))</f>
        <v>0</v>
      </c>
      <c r="BA2880" s="140" t="str">
        <f>IF(DATOS!BT2838=AW$45,DATOS!C2838,"")</f>
        <v/>
      </c>
    </row>
    <row r="2881" spans="51:53" x14ac:dyDescent="0.25">
      <c r="AY2881" s="139">
        <f t="shared" si="50"/>
        <v>0</v>
      </c>
      <c r="AZ2881" s="139">
        <f>IF(BA2881="",0,IFERROR(IF(VLOOKUP(BA2881,BA$44:BA2880,1,0)&gt;0,0,0),1))</f>
        <v>0</v>
      </c>
      <c r="BA2881" s="140" t="str">
        <f>IF(DATOS!BT2839=AW$45,DATOS!C2839,"")</f>
        <v/>
      </c>
    </row>
    <row r="2882" spans="51:53" x14ac:dyDescent="0.25">
      <c r="AY2882" s="139">
        <f t="shared" si="50"/>
        <v>0</v>
      </c>
      <c r="AZ2882" s="139">
        <f>IF(BA2882="",0,IFERROR(IF(VLOOKUP(BA2882,BA$44:BA2881,1,0)&gt;0,0,0),1))</f>
        <v>0</v>
      </c>
      <c r="BA2882" s="140" t="str">
        <f>IF(DATOS!BT2840=AW$45,DATOS!C2840,"")</f>
        <v/>
      </c>
    </row>
    <row r="2883" spans="51:53" x14ac:dyDescent="0.25">
      <c r="AY2883" s="139">
        <f t="shared" si="50"/>
        <v>0</v>
      </c>
      <c r="AZ2883" s="139">
        <f>IF(BA2883="",0,IFERROR(IF(VLOOKUP(BA2883,BA$44:BA2882,1,0)&gt;0,0,0),1))</f>
        <v>0</v>
      </c>
      <c r="BA2883" s="140" t="str">
        <f>IF(DATOS!BT2841=AW$45,DATOS!C2841,"")</f>
        <v/>
      </c>
    </row>
    <row r="2884" spans="51:53" x14ac:dyDescent="0.25">
      <c r="AY2884" s="139">
        <f t="shared" si="50"/>
        <v>0</v>
      </c>
      <c r="AZ2884" s="139">
        <f>IF(BA2884="",0,IFERROR(IF(VLOOKUP(BA2884,BA$44:BA2883,1,0)&gt;0,0,0),1))</f>
        <v>0</v>
      </c>
      <c r="BA2884" s="140" t="str">
        <f>IF(DATOS!BT2842=AW$45,DATOS!C2842,"")</f>
        <v/>
      </c>
    </row>
    <row r="2885" spans="51:53" x14ac:dyDescent="0.25">
      <c r="AY2885" s="139">
        <f t="shared" si="50"/>
        <v>0</v>
      </c>
      <c r="AZ2885" s="139">
        <f>IF(BA2885="",0,IFERROR(IF(VLOOKUP(BA2885,BA$44:BA2884,1,0)&gt;0,0,0),1))</f>
        <v>0</v>
      </c>
      <c r="BA2885" s="140" t="str">
        <f>IF(DATOS!BT2843=AW$45,DATOS!C2843,"")</f>
        <v/>
      </c>
    </row>
    <row r="2886" spans="51:53" x14ac:dyDescent="0.25">
      <c r="AY2886" s="139">
        <f t="shared" si="50"/>
        <v>0</v>
      </c>
      <c r="AZ2886" s="139">
        <f>IF(BA2886="",0,IFERROR(IF(VLOOKUP(BA2886,BA$44:BA2885,1,0)&gt;0,0,0),1))</f>
        <v>0</v>
      </c>
      <c r="BA2886" s="140" t="str">
        <f>IF(DATOS!BT2844=AW$45,DATOS!C2844,"")</f>
        <v/>
      </c>
    </row>
    <row r="2887" spans="51:53" x14ac:dyDescent="0.25">
      <c r="AY2887" s="139">
        <f t="shared" si="50"/>
        <v>0</v>
      </c>
      <c r="AZ2887" s="139">
        <f>IF(BA2887="",0,IFERROR(IF(VLOOKUP(BA2887,BA$44:BA2886,1,0)&gt;0,0,0),1))</f>
        <v>0</v>
      </c>
      <c r="BA2887" s="140" t="str">
        <f>IF(DATOS!BT2845=AW$45,DATOS!C2845,"")</f>
        <v/>
      </c>
    </row>
    <row r="2888" spans="51:53" x14ac:dyDescent="0.25">
      <c r="AY2888" s="139">
        <f t="shared" si="50"/>
        <v>0</v>
      </c>
      <c r="AZ2888" s="139">
        <f>IF(BA2888="",0,IFERROR(IF(VLOOKUP(BA2888,BA$44:BA2887,1,0)&gt;0,0,0),1))</f>
        <v>0</v>
      </c>
      <c r="BA2888" s="140" t="str">
        <f>IF(DATOS!BT2846=AW$45,DATOS!C2846,"")</f>
        <v/>
      </c>
    </row>
    <row r="2889" spans="51:53" x14ac:dyDescent="0.25">
      <c r="AY2889" s="139">
        <f t="shared" si="50"/>
        <v>0</v>
      </c>
      <c r="AZ2889" s="139">
        <f>IF(BA2889="",0,IFERROR(IF(VLOOKUP(BA2889,BA$44:BA2888,1,0)&gt;0,0,0),1))</f>
        <v>0</v>
      </c>
      <c r="BA2889" s="140" t="str">
        <f>IF(DATOS!BT2847=AW$45,DATOS!C2847,"")</f>
        <v/>
      </c>
    </row>
    <row r="2890" spans="51:53" x14ac:dyDescent="0.25">
      <c r="AY2890" s="139">
        <f t="shared" si="50"/>
        <v>0</v>
      </c>
      <c r="AZ2890" s="139">
        <f>IF(BA2890="",0,IFERROR(IF(VLOOKUP(BA2890,BA$44:BA2889,1,0)&gt;0,0,0),1))</f>
        <v>0</v>
      </c>
      <c r="BA2890" s="140" t="str">
        <f>IF(DATOS!BT2848=AW$45,DATOS!C2848,"")</f>
        <v/>
      </c>
    </row>
    <row r="2891" spans="51:53" x14ac:dyDescent="0.25">
      <c r="AY2891" s="139">
        <f t="shared" si="50"/>
        <v>0</v>
      </c>
      <c r="AZ2891" s="139">
        <f>IF(BA2891="",0,IFERROR(IF(VLOOKUP(BA2891,BA$44:BA2890,1,0)&gt;0,0,0),1))</f>
        <v>0</v>
      </c>
      <c r="BA2891" s="140" t="str">
        <f>IF(DATOS!BT2849=AW$45,DATOS!C2849,"")</f>
        <v/>
      </c>
    </row>
    <row r="2892" spans="51:53" x14ac:dyDescent="0.25">
      <c r="AY2892" s="139">
        <f t="shared" si="50"/>
        <v>0</v>
      </c>
      <c r="AZ2892" s="139">
        <f>IF(BA2892="",0,IFERROR(IF(VLOOKUP(BA2892,BA$44:BA2891,1,0)&gt;0,0,0),1))</f>
        <v>0</v>
      </c>
      <c r="BA2892" s="140" t="str">
        <f>IF(DATOS!BT2850=AW$45,DATOS!C2850,"")</f>
        <v/>
      </c>
    </row>
    <row r="2893" spans="51:53" x14ac:dyDescent="0.25">
      <c r="AY2893" s="139">
        <f t="shared" si="50"/>
        <v>0</v>
      </c>
      <c r="AZ2893" s="139">
        <f>IF(BA2893="",0,IFERROR(IF(VLOOKUP(BA2893,BA$44:BA2892,1,0)&gt;0,0,0),1))</f>
        <v>0</v>
      </c>
      <c r="BA2893" s="140" t="str">
        <f>IF(DATOS!BT2851=AW$45,DATOS!C2851,"")</f>
        <v/>
      </c>
    </row>
    <row r="2894" spans="51:53" x14ac:dyDescent="0.25">
      <c r="AY2894" s="139">
        <f t="shared" si="50"/>
        <v>0</v>
      </c>
      <c r="AZ2894" s="139">
        <f>IF(BA2894="",0,IFERROR(IF(VLOOKUP(BA2894,BA$44:BA2893,1,0)&gt;0,0,0),1))</f>
        <v>0</v>
      </c>
      <c r="BA2894" s="140" t="str">
        <f>IF(DATOS!BT2852=AW$45,DATOS!C2852,"")</f>
        <v/>
      </c>
    </row>
    <row r="2895" spans="51:53" x14ac:dyDescent="0.25">
      <c r="AY2895" s="139">
        <f t="shared" si="50"/>
        <v>0</v>
      </c>
      <c r="AZ2895" s="139">
        <f>IF(BA2895="",0,IFERROR(IF(VLOOKUP(BA2895,BA$44:BA2894,1,0)&gt;0,0,0),1))</f>
        <v>0</v>
      </c>
      <c r="BA2895" s="140" t="str">
        <f>IF(DATOS!BT2853=AW$45,DATOS!C2853,"")</f>
        <v/>
      </c>
    </row>
    <row r="2896" spans="51:53" x14ac:dyDescent="0.25">
      <c r="AY2896" s="139">
        <f t="shared" si="50"/>
        <v>0</v>
      </c>
      <c r="AZ2896" s="139">
        <f>IF(BA2896="",0,IFERROR(IF(VLOOKUP(BA2896,BA$44:BA2895,1,0)&gt;0,0,0),1))</f>
        <v>0</v>
      </c>
      <c r="BA2896" s="140" t="str">
        <f>IF(DATOS!BT2854=AW$45,DATOS!C2854,"")</f>
        <v/>
      </c>
    </row>
    <row r="2897" spans="51:53" x14ac:dyDescent="0.25">
      <c r="AY2897" s="139">
        <f t="shared" si="50"/>
        <v>0</v>
      </c>
      <c r="AZ2897" s="139">
        <f>IF(BA2897="",0,IFERROR(IF(VLOOKUP(BA2897,BA$44:BA2896,1,0)&gt;0,0,0),1))</f>
        <v>0</v>
      </c>
      <c r="BA2897" s="140" t="str">
        <f>IF(DATOS!BT2855=AW$45,DATOS!C2855,"")</f>
        <v/>
      </c>
    </row>
    <row r="2898" spans="51:53" x14ac:dyDescent="0.25">
      <c r="AY2898" s="139">
        <f t="shared" si="50"/>
        <v>0</v>
      </c>
      <c r="AZ2898" s="139">
        <f>IF(BA2898="",0,IFERROR(IF(VLOOKUP(BA2898,BA$44:BA2897,1,0)&gt;0,0,0),1))</f>
        <v>0</v>
      </c>
      <c r="BA2898" s="140" t="str">
        <f>IF(DATOS!BT2856=AW$45,DATOS!C2856,"")</f>
        <v/>
      </c>
    </row>
    <row r="2899" spans="51:53" x14ac:dyDescent="0.25">
      <c r="AY2899" s="139">
        <f t="shared" si="50"/>
        <v>0</v>
      </c>
      <c r="AZ2899" s="139">
        <f>IF(BA2899="",0,IFERROR(IF(VLOOKUP(BA2899,BA$44:BA2898,1,0)&gt;0,0,0),1))</f>
        <v>0</v>
      </c>
      <c r="BA2899" s="140" t="str">
        <f>IF(DATOS!BT2857=AW$45,DATOS!C2857,"")</f>
        <v/>
      </c>
    </row>
    <row r="2900" spans="51:53" x14ac:dyDescent="0.25">
      <c r="AY2900" s="139">
        <f t="shared" si="50"/>
        <v>0</v>
      </c>
      <c r="AZ2900" s="139">
        <f>IF(BA2900="",0,IFERROR(IF(VLOOKUP(BA2900,BA$44:BA2899,1,0)&gt;0,0,0),1))</f>
        <v>0</v>
      </c>
      <c r="BA2900" s="140" t="str">
        <f>IF(DATOS!BT2858=AW$45,DATOS!C2858,"")</f>
        <v/>
      </c>
    </row>
    <row r="2901" spans="51:53" x14ac:dyDescent="0.25">
      <c r="AY2901" s="139">
        <f t="shared" si="50"/>
        <v>0</v>
      </c>
      <c r="AZ2901" s="139">
        <f>IF(BA2901="",0,IFERROR(IF(VLOOKUP(BA2901,BA$44:BA2900,1,0)&gt;0,0,0),1))</f>
        <v>0</v>
      </c>
      <c r="BA2901" s="140" t="str">
        <f>IF(DATOS!BT2859=AW$45,DATOS!C2859,"")</f>
        <v/>
      </c>
    </row>
    <row r="2902" spans="51:53" x14ac:dyDescent="0.25">
      <c r="AY2902" s="139">
        <f t="shared" si="50"/>
        <v>0</v>
      </c>
      <c r="AZ2902" s="139">
        <f>IF(BA2902="",0,IFERROR(IF(VLOOKUP(BA2902,BA$44:BA2901,1,0)&gt;0,0,0),1))</f>
        <v>0</v>
      </c>
      <c r="BA2902" s="140" t="str">
        <f>IF(DATOS!BT2860=AW$45,DATOS!C2860,"")</f>
        <v/>
      </c>
    </row>
    <row r="2903" spans="51:53" x14ac:dyDescent="0.25">
      <c r="AY2903" s="139">
        <f t="shared" si="50"/>
        <v>0</v>
      </c>
      <c r="AZ2903" s="139">
        <f>IF(BA2903="",0,IFERROR(IF(VLOOKUP(BA2903,BA$44:BA2902,1,0)&gt;0,0,0),1))</f>
        <v>0</v>
      </c>
      <c r="BA2903" s="140" t="str">
        <f>IF(DATOS!BT2861=AW$45,DATOS!C2861,"")</f>
        <v/>
      </c>
    </row>
    <row r="2904" spans="51:53" x14ac:dyDescent="0.25">
      <c r="AY2904" s="139">
        <f t="shared" si="50"/>
        <v>0</v>
      </c>
      <c r="AZ2904" s="139">
        <f>IF(BA2904="",0,IFERROR(IF(VLOOKUP(BA2904,BA$44:BA2903,1,0)&gt;0,0,0),1))</f>
        <v>0</v>
      </c>
      <c r="BA2904" s="140" t="str">
        <f>IF(DATOS!BT2862=AW$45,DATOS!C2862,"")</f>
        <v/>
      </c>
    </row>
    <row r="2905" spans="51:53" x14ac:dyDescent="0.25">
      <c r="AY2905" s="139">
        <f t="shared" si="50"/>
        <v>0</v>
      </c>
      <c r="AZ2905" s="139">
        <f>IF(BA2905="",0,IFERROR(IF(VLOOKUP(BA2905,BA$44:BA2904,1,0)&gt;0,0,0),1))</f>
        <v>0</v>
      </c>
      <c r="BA2905" s="140" t="str">
        <f>IF(DATOS!BT2863=AW$45,DATOS!C2863,"")</f>
        <v/>
      </c>
    </row>
    <row r="2906" spans="51:53" x14ac:dyDescent="0.25">
      <c r="AY2906" s="139">
        <f t="shared" si="50"/>
        <v>0</v>
      </c>
      <c r="AZ2906" s="139">
        <f>IF(BA2906="",0,IFERROR(IF(VLOOKUP(BA2906,BA$44:BA2905,1,0)&gt;0,0,0),1))</f>
        <v>0</v>
      </c>
      <c r="BA2906" s="140" t="str">
        <f>IF(DATOS!BT2864=AW$45,DATOS!C2864,"")</f>
        <v/>
      </c>
    </row>
    <row r="2907" spans="51:53" x14ac:dyDescent="0.25">
      <c r="AY2907" s="139">
        <f t="shared" si="50"/>
        <v>0</v>
      </c>
      <c r="AZ2907" s="139">
        <f>IF(BA2907="",0,IFERROR(IF(VLOOKUP(BA2907,BA$44:BA2906,1,0)&gt;0,0,0),1))</f>
        <v>0</v>
      </c>
      <c r="BA2907" s="140" t="str">
        <f>IF(DATOS!BT2865=AW$45,DATOS!C2865,"")</f>
        <v/>
      </c>
    </row>
    <row r="2908" spans="51:53" x14ac:dyDescent="0.25">
      <c r="AY2908" s="139">
        <f t="shared" si="50"/>
        <v>0</v>
      </c>
      <c r="AZ2908" s="139">
        <f>IF(BA2908="",0,IFERROR(IF(VLOOKUP(BA2908,BA$44:BA2907,1,0)&gt;0,0,0),1))</f>
        <v>0</v>
      </c>
      <c r="BA2908" s="140" t="str">
        <f>IF(DATOS!BT2866=AW$45,DATOS!C2866,"")</f>
        <v/>
      </c>
    </row>
    <row r="2909" spans="51:53" x14ac:dyDescent="0.25">
      <c r="AY2909" s="139">
        <f t="shared" si="50"/>
        <v>0</v>
      </c>
      <c r="AZ2909" s="139">
        <f>IF(BA2909="",0,IFERROR(IF(VLOOKUP(BA2909,BA$44:BA2908,1,0)&gt;0,0,0),1))</f>
        <v>0</v>
      </c>
      <c r="BA2909" s="140" t="str">
        <f>IF(DATOS!BT2867=AW$45,DATOS!C2867,"")</f>
        <v/>
      </c>
    </row>
    <row r="2910" spans="51:53" x14ac:dyDescent="0.25">
      <c r="AY2910" s="139">
        <f t="shared" si="50"/>
        <v>0</v>
      </c>
      <c r="AZ2910" s="139">
        <f>IF(BA2910="",0,IFERROR(IF(VLOOKUP(BA2910,BA$44:BA2909,1,0)&gt;0,0,0),1))</f>
        <v>0</v>
      </c>
      <c r="BA2910" s="140" t="str">
        <f>IF(DATOS!BT2868=AW$45,DATOS!C2868,"")</f>
        <v/>
      </c>
    </row>
    <row r="2911" spans="51:53" x14ac:dyDescent="0.25">
      <c r="AY2911" s="139">
        <f t="shared" si="50"/>
        <v>0</v>
      </c>
      <c r="AZ2911" s="139">
        <f>IF(BA2911="",0,IFERROR(IF(VLOOKUP(BA2911,BA$44:BA2910,1,0)&gt;0,0,0),1))</f>
        <v>0</v>
      </c>
      <c r="BA2911" s="140" t="str">
        <f>IF(DATOS!BT2869=AW$45,DATOS!C2869,"")</f>
        <v/>
      </c>
    </row>
    <row r="2912" spans="51:53" x14ac:dyDescent="0.25">
      <c r="AY2912" s="139">
        <f t="shared" si="50"/>
        <v>0</v>
      </c>
      <c r="AZ2912" s="139">
        <f>IF(BA2912="",0,IFERROR(IF(VLOOKUP(BA2912,BA$44:BA2911,1,0)&gt;0,0,0),1))</f>
        <v>0</v>
      </c>
      <c r="BA2912" s="140" t="str">
        <f>IF(DATOS!BT2870=AW$45,DATOS!C2870,"")</f>
        <v/>
      </c>
    </row>
    <row r="2913" spans="51:53" x14ac:dyDescent="0.25">
      <c r="AY2913" s="139">
        <f t="shared" si="50"/>
        <v>0</v>
      </c>
      <c r="AZ2913" s="139">
        <f>IF(BA2913="",0,IFERROR(IF(VLOOKUP(BA2913,BA$44:BA2912,1,0)&gt;0,0,0),1))</f>
        <v>0</v>
      </c>
      <c r="BA2913" s="140" t="str">
        <f>IF(DATOS!BT2871=AW$45,DATOS!C2871,"")</f>
        <v/>
      </c>
    </row>
    <row r="2914" spans="51:53" x14ac:dyDescent="0.25">
      <c r="AY2914" s="139">
        <f t="shared" si="50"/>
        <v>0</v>
      </c>
      <c r="AZ2914" s="139">
        <f>IF(BA2914="",0,IFERROR(IF(VLOOKUP(BA2914,BA$44:BA2913,1,0)&gt;0,0,0),1))</f>
        <v>0</v>
      </c>
      <c r="BA2914" s="140" t="str">
        <f>IF(DATOS!BT2872=AW$45,DATOS!C2872,"")</f>
        <v/>
      </c>
    </row>
    <row r="2915" spans="51:53" x14ac:dyDescent="0.25">
      <c r="AY2915" s="139">
        <f t="shared" si="50"/>
        <v>0</v>
      </c>
      <c r="AZ2915" s="139">
        <f>IF(BA2915="",0,IFERROR(IF(VLOOKUP(BA2915,BA$44:BA2914,1,0)&gt;0,0,0),1))</f>
        <v>0</v>
      </c>
      <c r="BA2915" s="140" t="str">
        <f>IF(DATOS!BT2873=AW$45,DATOS!C2873,"")</f>
        <v/>
      </c>
    </row>
    <row r="2916" spans="51:53" x14ac:dyDescent="0.25">
      <c r="AY2916" s="139">
        <f t="shared" si="50"/>
        <v>0</v>
      </c>
      <c r="AZ2916" s="139">
        <f>IF(BA2916="",0,IFERROR(IF(VLOOKUP(BA2916,BA$44:BA2915,1,0)&gt;0,0,0),1))</f>
        <v>0</v>
      </c>
      <c r="BA2916" s="140" t="str">
        <f>IF(DATOS!BT2874=AW$45,DATOS!C2874,"")</f>
        <v/>
      </c>
    </row>
    <row r="2917" spans="51:53" x14ac:dyDescent="0.25">
      <c r="AY2917" s="139">
        <f t="shared" si="50"/>
        <v>0</v>
      </c>
      <c r="AZ2917" s="139">
        <f>IF(BA2917="",0,IFERROR(IF(VLOOKUP(BA2917,BA$44:BA2916,1,0)&gt;0,0,0),1))</f>
        <v>0</v>
      </c>
      <c r="BA2917" s="140" t="str">
        <f>IF(DATOS!BT2875=AW$45,DATOS!C2875,"")</f>
        <v/>
      </c>
    </row>
    <row r="2918" spans="51:53" x14ac:dyDescent="0.25">
      <c r="AY2918" s="139">
        <f t="shared" si="50"/>
        <v>0</v>
      </c>
      <c r="AZ2918" s="139">
        <f>IF(BA2918="",0,IFERROR(IF(VLOOKUP(BA2918,BA$44:BA2917,1,0)&gt;0,0,0),1))</f>
        <v>0</v>
      </c>
      <c r="BA2918" s="140" t="str">
        <f>IF(DATOS!BT2876=AW$45,DATOS!C2876,"")</f>
        <v/>
      </c>
    </row>
    <row r="2919" spans="51:53" x14ac:dyDescent="0.25">
      <c r="AY2919" s="139">
        <f t="shared" si="50"/>
        <v>0</v>
      </c>
      <c r="AZ2919" s="139">
        <f>IF(BA2919="",0,IFERROR(IF(VLOOKUP(BA2919,BA$44:BA2918,1,0)&gt;0,0,0),1))</f>
        <v>0</v>
      </c>
      <c r="BA2919" s="140" t="str">
        <f>IF(DATOS!BT2877=AW$45,DATOS!C2877,"")</f>
        <v/>
      </c>
    </row>
    <row r="2920" spans="51:53" x14ac:dyDescent="0.25">
      <c r="AY2920" s="139">
        <f t="shared" si="50"/>
        <v>0</v>
      </c>
      <c r="AZ2920" s="139">
        <f>IF(BA2920="",0,IFERROR(IF(VLOOKUP(BA2920,BA$44:BA2919,1,0)&gt;0,0,0),1))</f>
        <v>0</v>
      </c>
      <c r="BA2920" s="140" t="str">
        <f>IF(DATOS!BT2878=AW$45,DATOS!C2878,"")</f>
        <v/>
      </c>
    </row>
    <row r="2921" spans="51:53" x14ac:dyDescent="0.25">
      <c r="AY2921" s="139">
        <f t="shared" si="50"/>
        <v>0</v>
      </c>
      <c r="AZ2921" s="139">
        <f>IF(BA2921="",0,IFERROR(IF(VLOOKUP(BA2921,BA$44:BA2920,1,0)&gt;0,0,0),1))</f>
        <v>0</v>
      </c>
      <c r="BA2921" s="140" t="str">
        <f>IF(DATOS!BT2879=AW$45,DATOS!C2879,"")</f>
        <v/>
      </c>
    </row>
    <row r="2922" spans="51:53" x14ac:dyDescent="0.25">
      <c r="AY2922" s="139">
        <f t="shared" si="50"/>
        <v>0</v>
      </c>
      <c r="AZ2922" s="139">
        <f>IF(BA2922="",0,IFERROR(IF(VLOOKUP(BA2922,BA$44:BA2921,1,0)&gt;0,0,0),1))</f>
        <v>0</v>
      </c>
      <c r="BA2922" s="140" t="str">
        <f>IF(DATOS!BT2880=AW$45,DATOS!C2880,"")</f>
        <v/>
      </c>
    </row>
    <row r="2923" spans="51:53" x14ac:dyDescent="0.25">
      <c r="AY2923" s="139">
        <f t="shared" si="50"/>
        <v>0</v>
      </c>
      <c r="AZ2923" s="139">
        <f>IF(BA2923="",0,IFERROR(IF(VLOOKUP(BA2923,BA$44:BA2922,1,0)&gt;0,0,0),1))</f>
        <v>0</v>
      </c>
      <c r="BA2923" s="140" t="str">
        <f>IF(DATOS!BT2881=AW$45,DATOS!C2881,"")</f>
        <v/>
      </c>
    </row>
    <row r="2924" spans="51:53" x14ac:dyDescent="0.25">
      <c r="AY2924" s="139">
        <f t="shared" ref="AY2924:AY2987" si="51">AY2923+AZ2924</f>
        <v>0</v>
      </c>
      <c r="AZ2924" s="139">
        <f>IF(BA2924="",0,IFERROR(IF(VLOOKUP(BA2924,BA$44:BA2923,1,0)&gt;0,0,0),1))</f>
        <v>0</v>
      </c>
      <c r="BA2924" s="140" t="str">
        <f>IF(DATOS!BT2882=AW$45,DATOS!C2882,"")</f>
        <v/>
      </c>
    </row>
    <row r="2925" spans="51:53" x14ac:dyDescent="0.25">
      <c r="AY2925" s="139">
        <f t="shared" si="51"/>
        <v>0</v>
      </c>
      <c r="AZ2925" s="139">
        <f>IF(BA2925="",0,IFERROR(IF(VLOOKUP(BA2925,BA$44:BA2924,1,0)&gt;0,0,0),1))</f>
        <v>0</v>
      </c>
      <c r="BA2925" s="140" t="str">
        <f>IF(DATOS!BT2883=AW$45,DATOS!C2883,"")</f>
        <v/>
      </c>
    </row>
    <row r="2926" spans="51:53" x14ac:dyDescent="0.25">
      <c r="AY2926" s="139">
        <f t="shared" si="51"/>
        <v>0</v>
      </c>
      <c r="AZ2926" s="139">
        <f>IF(BA2926="",0,IFERROR(IF(VLOOKUP(BA2926,BA$44:BA2925,1,0)&gt;0,0,0),1))</f>
        <v>0</v>
      </c>
      <c r="BA2926" s="140" t="str">
        <f>IF(DATOS!BT2884=AW$45,DATOS!C2884,"")</f>
        <v/>
      </c>
    </row>
    <row r="2927" spans="51:53" x14ac:dyDescent="0.25">
      <c r="AY2927" s="139">
        <f t="shared" si="51"/>
        <v>0</v>
      </c>
      <c r="AZ2927" s="139">
        <f>IF(BA2927="",0,IFERROR(IF(VLOOKUP(BA2927,BA$44:BA2926,1,0)&gt;0,0,0),1))</f>
        <v>0</v>
      </c>
      <c r="BA2927" s="140" t="str">
        <f>IF(DATOS!BT2885=AW$45,DATOS!C2885,"")</f>
        <v/>
      </c>
    </row>
    <row r="2928" spans="51:53" x14ac:dyDescent="0.25">
      <c r="AY2928" s="139">
        <f t="shared" si="51"/>
        <v>0</v>
      </c>
      <c r="AZ2928" s="139">
        <f>IF(BA2928="",0,IFERROR(IF(VLOOKUP(BA2928,BA$44:BA2927,1,0)&gt;0,0,0),1))</f>
        <v>0</v>
      </c>
      <c r="BA2928" s="140" t="str">
        <f>IF(DATOS!BT2886=AW$45,DATOS!C2886,"")</f>
        <v/>
      </c>
    </row>
    <row r="2929" spans="51:53" x14ac:dyDescent="0.25">
      <c r="AY2929" s="139">
        <f t="shared" si="51"/>
        <v>0</v>
      </c>
      <c r="AZ2929" s="139">
        <f>IF(BA2929="",0,IFERROR(IF(VLOOKUP(BA2929,BA$44:BA2928,1,0)&gt;0,0,0),1))</f>
        <v>0</v>
      </c>
      <c r="BA2929" s="140" t="str">
        <f>IF(DATOS!BT2887=AW$45,DATOS!C2887,"")</f>
        <v/>
      </c>
    </row>
    <row r="2930" spans="51:53" x14ac:dyDescent="0.25">
      <c r="AY2930" s="139">
        <f t="shared" si="51"/>
        <v>0</v>
      </c>
      <c r="AZ2930" s="139">
        <f>IF(BA2930="",0,IFERROR(IF(VLOOKUP(BA2930,BA$44:BA2929,1,0)&gt;0,0,0),1))</f>
        <v>0</v>
      </c>
      <c r="BA2930" s="140" t="str">
        <f>IF(DATOS!BT2888=AW$45,DATOS!C2888,"")</f>
        <v/>
      </c>
    </row>
    <row r="2931" spans="51:53" x14ac:dyDescent="0.25">
      <c r="AY2931" s="139">
        <f t="shared" si="51"/>
        <v>0</v>
      </c>
      <c r="AZ2931" s="139">
        <f>IF(BA2931="",0,IFERROR(IF(VLOOKUP(BA2931,BA$44:BA2930,1,0)&gt;0,0,0),1))</f>
        <v>0</v>
      </c>
      <c r="BA2931" s="140" t="str">
        <f>IF(DATOS!BT2889=AW$45,DATOS!C2889,"")</f>
        <v/>
      </c>
    </row>
    <row r="2932" spans="51:53" x14ac:dyDescent="0.25">
      <c r="AY2932" s="139">
        <f t="shared" si="51"/>
        <v>0</v>
      </c>
      <c r="AZ2932" s="139">
        <f>IF(BA2932="",0,IFERROR(IF(VLOOKUP(BA2932,BA$44:BA2931,1,0)&gt;0,0,0),1))</f>
        <v>0</v>
      </c>
      <c r="BA2932" s="140" t="str">
        <f>IF(DATOS!BT2890=AW$45,DATOS!C2890,"")</f>
        <v/>
      </c>
    </row>
    <row r="2933" spans="51:53" x14ac:dyDescent="0.25">
      <c r="AY2933" s="139">
        <f t="shared" si="51"/>
        <v>0</v>
      </c>
      <c r="AZ2933" s="139">
        <f>IF(BA2933="",0,IFERROR(IF(VLOOKUP(BA2933,BA$44:BA2932,1,0)&gt;0,0,0),1))</f>
        <v>0</v>
      </c>
      <c r="BA2933" s="140" t="str">
        <f>IF(DATOS!BT2891=AW$45,DATOS!C2891,"")</f>
        <v/>
      </c>
    </row>
    <row r="2934" spans="51:53" x14ac:dyDescent="0.25">
      <c r="AY2934" s="139">
        <f t="shared" si="51"/>
        <v>0</v>
      </c>
      <c r="AZ2934" s="139">
        <f>IF(BA2934="",0,IFERROR(IF(VLOOKUP(BA2934,BA$44:BA2933,1,0)&gt;0,0,0),1))</f>
        <v>0</v>
      </c>
      <c r="BA2934" s="140" t="str">
        <f>IF(DATOS!BT2892=AW$45,DATOS!C2892,"")</f>
        <v/>
      </c>
    </row>
    <row r="2935" spans="51:53" x14ac:dyDescent="0.25">
      <c r="AY2935" s="139">
        <f t="shared" si="51"/>
        <v>0</v>
      </c>
      <c r="AZ2935" s="139">
        <f>IF(BA2935="",0,IFERROR(IF(VLOOKUP(BA2935,BA$44:BA2934,1,0)&gt;0,0,0),1))</f>
        <v>0</v>
      </c>
      <c r="BA2935" s="140" t="str">
        <f>IF(DATOS!BT2893=AW$45,DATOS!C2893,"")</f>
        <v/>
      </c>
    </row>
    <row r="2936" spans="51:53" x14ac:dyDescent="0.25">
      <c r="AY2936" s="139">
        <f t="shared" si="51"/>
        <v>0</v>
      </c>
      <c r="AZ2936" s="139">
        <f>IF(BA2936="",0,IFERROR(IF(VLOOKUP(BA2936,BA$44:BA2935,1,0)&gt;0,0,0),1))</f>
        <v>0</v>
      </c>
      <c r="BA2936" s="140" t="str">
        <f>IF(DATOS!BT2894=AW$45,DATOS!C2894,"")</f>
        <v/>
      </c>
    </row>
    <row r="2937" spans="51:53" x14ac:dyDescent="0.25">
      <c r="AY2937" s="139">
        <f t="shared" si="51"/>
        <v>0</v>
      </c>
      <c r="AZ2937" s="139">
        <f>IF(BA2937="",0,IFERROR(IF(VLOOKUP(BA2937,BA$44:BA2936,1,0)&gt;0,0,0),1))</f>
        <v>0</v>
      </c>
      <c r="BA2937" s="140" t="str">
        <f>IF(DATOS!BT2895=AW$45,DATOS!C2895,"")</f>
        <v/>
      </c>
    </row>
    <row r="2938" spans="51:53" x14ac:dyDescent="0.25">
      <c r="AY2938" s="139">
        <f t="shared" si="51"/>
        <v>0</v>
      </c>
      <c r="AZ2938" s="139">
        <f>IF(BA2938="",0,IFERROR(IF(VLOOKUP(BA2938,BA$44:BA2937,1,0)&gt;0,0,0),1))</f>
        <v>0</v>
      </c>
      <c r="BA2938" s="140" t="str">
        <f>IF(DATOS!BT2896=AW$45,DATOS!C2896,"")</f>
        <v/>
      </c>
    </row>
    <row r="2939" spans="51:53" x14ac:dyDescent="0.25">
      <c r="AY2939" s="139">
        <f t="shared" si="51"/>
        <v>0</v>
      </c>
      <c r="AZ2939" s="139">
        <f>IF(BA2939="",0,IFERROR(IF(VLOOKUP(BA2939,BA$44:BA2938,1,0)&gt;0,0,0),1))</f>
        <v>0</v>
      </c>
      <c r="BA2939" s="140" t="str">
        <f>IF(DATOS!BT2897=AW$45,DATOS!C2897,"")</f>
        <v/>
      </c>
    </row>
    <row r="2940" spans="51:53" x14ac:dyDescent="0.25">
      <c r="AY2940" s="139">
        <f t="shared" si="51"/>
        <v>0</v>
      </c>
      <c r="AZ2940" s="139">
        <f>IF(BA2940="",0,IFERROR(IF(VLOOKUP(BA2940,BA$44:BA2939,1,0)&gt;0,0,0),1))</f>
        <v>0</v>
      </c>
      <c r="BA2940" s="140" t="str">
        <f>IF(DATOS!BT2898=AW$45,DATOS!C2898,"")</f>
        <v/>
      </c>
    </row>
    <row r="2941" spans="51:53" x14ac:dyDescent="0.25">
      <c r="AY2941" s="139">
        <f t="shared" si="51"/>
        <v>0</v>
      </c>
      <c r="AZ2941" s="139">
        <f>IF(BA2941="",0,IFERROR(IF(VLOOKUP(BA2941,BA$44:BA2940,1,0)&gt;0,0,0),1))</f>
        <v>0</v>
      </c>
      <c r="BA2941" s="140" t="str">
        <f>IF(DATOS!BT2899=AW$45,DATOS!C2899,"")</f>
        <v/>
      </c>
    </row>
    <row r="2942" spans="51:53" x14ac:dyDescent="0.25">
      <c r="AY2942" s="139">
        <f t="shared" si="51"/>
        <v>0</v>
      </c>
      <c r="AZ2942" s="139">
        <f>IF(BA2942="",0,IFERROR(IF(VLOOKUP(BA2942,BA$44:BA2941,1,0)&gt;0,0,0),1))</f>
        <v>0</v>
      </c>
      <c r="BA2942" s="140" t="str">
        <f>IF(DATOS!BT2900=AW$45,DATOS!C2900,"")</f>
        <v/>
      </c>
    </row>
    <row r="2943" spans="51:53" x14ac:dyDescent="0.25">
      <c r="AY2943" s="139">
        <f t="shared" si="51"/>
        <v>0</v>
      </c>
      <c r="AZ2943" s="139">
        <f>IF(BA2943="",0,IFERROR(IF(VLOOKUP(BA2943,BA$44:BA2942,1,0)&gt;0,0,0),1))</f>
        <v>0</v>
      </c>
      <c r="BA2943" s="140" t="str">
        <f>IF(DATOS!BT2901=AW$45,DATOS!C2901,"")</f>
        <v/>
      </c>
    </row>
    <row r="2944" spans="51:53" x14ac:dyDescent="0.25">
      <c r="AY2944" s="139">
        <f t="shared" si="51"/>
        <v>0</v>
      </c>
      <c r="AZ2944" s="139">
        <f>IF(BA2944="",0,IFERROR(IF(VLOOKUP(BA2944,BA$44:BA2943,1,0)&gt;0,0,0),1))</f>
        <v>0</v>
      </c>
      <c r="BA2944" s="140" t="str">
        <f>IF(DATOS!BT2902=AW$45,DATOS!C2902,"")</f>
        <v/>
      </c>
    </row>
    <row r="2945" spans="51:53" x14ac:dyDescent="0.25">
      <c r="AY2945" s="139">
        <f t="shared" si="51"/>
        <v>0</v>
      </c>
      <c r="AZ2945" s="139">
        <f>IF(BA2945="",0,IFERROR(IF(VLOOKUP(BA2945,BA$44:BA2944,1,0)&gt;0,0,0),1))</f>
        <v>0</v>
      </c>
      <c r="BA2945" s="140" t="str">
        <f>IF(DATOS!BT2903=AW$45,DATOS!C2903,"")</f>
        <v/>
      </c>
    </row>
    <row r="2946" spans="51:53" x14ac:dyDescent="0.25">
      <c r="AY2946" s="139">
        <f t="shared" si="51"/>
        <v>0</v>
      </c>
      <c r="AZ2946" s="139">
        <f>IF(BA2946="",0,IFERROR(IF(VLOOKUP(BA2946,BA$44:BA2945,1,0)&gt;0,0,0),1))</f>
        <v>0</v>
      </c>
      <c r="BA2946" s="140" t="str">
        <f>IF(DATOS!BT2904=AW$45,DATOS!C2904,"")</f>
        <v/>
      </c>
    </row>
    <row r="2947" spans="51:53" x14ac:dyDescent="0.25">
      <c r="AY2947" s="139">
        <f t="shared" si="51"/>
        <v>0</v>
      </c>
      <c r="AZ2947" s="139">
        <f>IF(BA2947="",0,IFERROR(IF(VLOOKUP(BA2947,BA$44:BA2946,1,0)&gt;0,0,0),1))</f>
        <v>0</v>
      </c>
      <c r="BA2947" s="140" t="str">
        <f>IF(DATOS!BT2905=AW$45,DATOS!C2905,"")</f>
        <v/>
      </c>
    </row>
    <row r="2948" spans="51:53" x14ac:dyDescent="0.25">
      <c r="AY2948" s="139">
        <f t="shared" si="51"/>
        <v>0</v>
      </c>
      <c r="AZ2948" s="139">
        <f>IF(BA2948="",0,IFERROR(IF(VLOOKUP(BA2948,BA$44:BA2947,1,0)&gt;0,0,0),1))</f>
        <v>0</v>
      </c>
      <c r="BA2948" s="140" t="str">
        <f>IF(DATOS!BT2906=AW$45,DATOS!C2906,"")</f>
        <v/>
      </c>
    </row>
    <row r="2949" spans="51:53" x14ac:dyDescent="0.25">
      <c r="AY2949" s="139">
        <f t="shared" si="51"/>
        <v>0</v>
      </c>
      <c r="AZ2949" s="139">
        <f>IF(BA2949="",0,IFERROR(IF(VLOOKUP(BA2949,BA$44:BA2948,1,0)&gt;0,0,0),1))</f>
        <v>0</v>
      </c>
      <c r="BA2949" s="140" t="str">
        <f>IF(DATOS!BT2907=AW$45,DATOS!C2907,"")</f>
        <v/>
      </c>
    </row>
    <row r="2950" spans="51:53" x14ac:dyDescent="0.25">
      <c r="AY2950" s="139">
        <f t="shared" si="51"/>
        <v>0</v>
      </c>
      <c r="AZ2950" s="139">
        <f>IF(BA2950="",0,IFERROR(IF(VLOOKUP(BA2950,BA$44:BA2949,1,0)&gt;0,0,0),1))</f>
        <v>0</v>
      </c>
      <c r="BA2950" s="140" t="str">
        <f>IF(DATOS!BT2908=AW$45,DATOS!C2908,"")</f>
        <v/>
      </c>
    </row>
    <row r="2951" spans="51:53" x14ac:dyDescent="0.25">
      <c r="AY2951" s="139">
        <f t="shared" si="51"/>
        <v>0</v>
      </c>
      <c r="AZ2951" s="139">
        <f>IF(BA2951="",0,IFERROR(IF(VLOOKUP(BA2951,BA$44:BA2950,1,0)&gt;0,0,0),1))</f>
        <v>0</v>
      </c>
      <c r="BA2951" s="140" t="str">
        <f>IF(DATOS!BT2909=AW$45,DATOS!C2909,"")</f>
        <v/>
      </c>
    </row>
    <row r="2952" spans="51:53" x14ac:dyDescent="0.25">
      <c r="AY2952" s="139">
        <f t="shared" si="51"/>
        <v>0</v>
      </c>
      <c r="AZ2952" s="139">
        <f>IF(BA2952="",0,IFERROR(IF(VLOOKUP(BA2952,BA$44:BA2951,1,0)&gt;0,0,0),1))</f>
        <v>0</v>
      </c>
      <c r="BA2952" s="140" t="str">
        <f>IF(DATOS!BT2910=AW$45,DATOS!C2910,"")</f>
        <v/>
      </c>
    </row>
    <row r="2953" spans="51:53" x14ac:dyDescent="0.25">
      <c r="AY2953" s="139">
        <f t="shared" si="51"/>
        <v>0</v>
      </c>
      <c r="AZ2953" s="139">
        <f>IF(BA2953="",0,IFERROR(IF(VLOOKUP(BA2953,BA$44:BA2952,1,0)&gt;0,0,0),1))</f>
        <v>0</v>
      </c>
      <c r="BA2953" s="140" t="str">
        <f>IF(DATOS!BT2911=AW$45,DATOS!C2911,"")</f>
        <v/>
      </c>
    </row>
    <row r="2954" spans="51:53" x14ac:dyDescent="0.25">
      <c r="AY2954" s="139">
        <f t="shared" si="51"/>
        <v>0</v>
      </c>
      <c r="AZ2954" s="139">
        <f>IF(BA2954="",0,IFERROR(IF(VLOOKUP(BA2954,BA$44:BA2953,1,0)&gt;0,0,0),1))</f>
        <v>0</v>
      </c>
      <c r="BA2954" s="140" t="str">
        <f>IF(DATOS!BT2912=AW$45,DATOS!C2912,"")</f>
        <v/>
      </c>
    </row>
    <row r="2955" spans="51:53" x14ac:dyDescent="0.25">
      <c r="AY2955" s="139">
        <f t="shared" si="51"/>
        <v>0</v>
      </c>
      <c r="AZ2955" s="139">
        <f>IF(BA2955="",0,IFERROR(IF(VLOOKUP(BA2955,BA$44:BA2954,1,0)&gt;0,0,0),1))</f>
        <v>0</v>
      </c>
      <c r="BA2955" s="140" t="str">
        <f>IF(DATOS!BT2913=AW$45,DATOS!C2913,"")</f>
        <v/>
      </c>
    </row>
    <row r="2956" spans="51:53" x14ac:dyDescent="0.25">
      <c r="AY2956" s="139">
        <f t="shared" si="51"/>
        <v>0</v>
      </c>
      <c r="AZ2956" s="139">
        <f>IF(BA2956="",0,IFERROR(IF(VLOOKUP(BA2956,BA$44:BA2955,1,0)&gt;0,0,0),1))</f>
        <v>0</v>
      </c>
      <c r="BA2956" s="140" t="str">
        <f>IF(DATOS!BT2914=AW$45,DATOS!C2914,"")</f>
        <v/>
      </c>
    </row>
    <row r="2957" spans="51:53" x14ac:dyDescent="0.25">
      <c r="AY2957" s="139">
        <f t="shared" si="51"/>
        <v>0</v>
      </c>
      <c r="AZ2957" s="139">
        <f>IF(BA2957="",0,IFERROR(IF(VLOOKUP(BA2957,BA$44:BA2956,1,0)&gt;0,0,0),1))</f>
        <v>0</v>
      </c>
      <c r="BA2957" s="140" t="str">
        <f>IF(DATOS!BT2915=AW$45,DATOS!C2915,"")</f>
        <v/>
      </c>
    </row>
    <row r="2958" spans="51:53" x14ac:dyDescent="0.25">
      <c r="AY2958" s="139">
        <f t="shared" si="51"/>
        <v>0</v>
      </c>
      <c r="AZ2958" s="139">
        <f>IF(BA2958="",0,IFERROR(IF(VLOOKUP(BA2958,BA$44:BA2957,1,0)&gt;0,0,0),1))</f>
        <v>0</v>
      </c>
      <c r="BA2958" s="140" t="str">
        <f>IF(DATOS!BT2916=AW$45,DATOS!C2916,"")</f>
        <v/>
      </c>
    </row>
    <row r="2959" spans="51:53" x14ac:dyDescent="0.25">
      <c r="AY2959" s="139">
        <f t="shared" si="51"/>
        <v>0</v>
      </c>
      <c r="AZ2959" s="139">
        <f>IF(BA2959="",0,IFERROR(IF(VLOOKUP(BA2959,BA$44:BA2958,1,0)&gt;0,0,0),1))</f>
        <v>0</v>
      </c>
      <c r="BA2959" s="140" t="str">
        <f>IF(DATOS!BT2917=AW$45,DATOS!C2917,"")</f>
        <v/>
      </c>
    </row>
    <row r="2960" spans="51:53" x14ac:dyDescent="0.25">
      <c r="AY2960" s="139">
        <f t="shared" si="51"/>
        <v>0</v>
      </c>
      <c r="AZ2960" s="139">
        <f>IF(BA2960="",0,IFERROR(IF(VLOOKUP(BA2960,BA$44:BA2959,1,0)&gt;0,0,0),1))</f>
        <v>0</v>
      </c>
      <c r="BA2960" s="140" t="str">
        <f>IF(DATOS!BT2918=AW$45,DATOS!C2918,"")</f>
        <v/>
      </c>
    </row>
    <row r="2961" spans="51:53" x14ac:dyDescent="0.25">
      <c r="AY2961" s="139">
        <f t="shared" si="51"/>
        <v>0</v>
      </c>
      <c r="AZ2961" s="139">
        <f>IF(BA2961="",0,IFERROR(IF(VLOOKUP(BA2961,BA$44:BA2960,1,0)&gt;0,0,0),1))</f>
        <v>0</v>
      </c>
      <c r="BA2961" s="140" t="str">
        <f>IF(DATOS!BT2919=AW$45,DATOS!C2919,"")</f>
        <v/>
      </c>
    </row>
    <row r="2962" spans="51:53" x14ac:dyDescent="0.25">
      <c r="AY2962" s="139">
        <f t="shared" si="51"/>
        <v>0</v>
      </c>
      <c r="AZ2962" s="139">
        <f>IF(BA2962="",0,IFERROR(IF(VLOOKUP(BA2962,BA$44:BA2961,1,0)&gt;0,0,0),1))</f>
        <v>0</v>
      </c>
      <c r="BA2962" s="140" t="str">
        <f>IF(DATOS!BT2920=AW$45,DATOS!C2920,"")</f>
        <v/>
      </c>
    </row>
    <row r="2963" spans="51:53" x14ac:dyDescent="0.25">
      <c r="AY2963" s="139">
        <f t="shared" si="51"/>
        <v>0</v>
      </c>
      <c r="AZ2963" s="139">
        <f>IF(BA2963="",0,IFERROR(IF(VLOOKUP(BA2963,BA$44:BA2962,1,0)&gt;0,0,0),1))</f>
        <v>0</v>
      </c>
      <c r="BA2963" s="140" t="str">
        <f>IF(DATOS!BT2921=AW$45,DATOS!C2921,"")</f>
        <v/>
      </c>
    </row>
    <row r="2964" spans="51:53" x14ac:dyDescent="0.25">
      <c r="AY2964" s="139">
        <f t="shared" si="51"/>
        <v>0</v>
      </c>
      <c r="AZ2964" s="139">
        <f>IF(BA2964="",0,IFERROR(IF(VLOOKUP(BA2964,BA$44:BA2963,1,0)&gt;0,0,0),1))</f>
        <v>0</v>
      </c>
      <c r="BA2964" s="140" t="str">
        <f>IF(DATOS!BT2922=AW$45,DATOS!C2922,"")</f>
        <v/>
      </c>
    </row>
    <row r="2965" spans="51:53" x14ac:dyDescent="0.25">
      <c r="AY2965" s="139">
        <f t="shared" si="51"/>
        <v>0</v>
      </c>
      <c r="AZ2965" s="139">
        <f>IF(BA2965="",0,IFERROR(IF(VLOOKUP(BA2965,BA$44:BA2964,1,0)&gt;0,0,0),1))</f>
        <v>0</v>
      </c>
      <c r="BA2965" s="140" t="str">
        <f>IF(DATOS!BT2923=AW$45,DATOS!C2923,"")</f>
        <v/>
      </c>
    </row>
    <row r="2966" spans="51:53" x14ac:dyDescent="0.25">
      <c r="AY2966" s="139">
        <f t="shared" si="51"/>
        <v>0</v>
      </c>
      <c r="AZ2966" s="139">
        <f>IF(BA2966="",0,IFERROR(IF(VLOOKUP(BA2966,BA$44:BA2965,1,0)&gt;0,0,0),1))</f>
        <v>0</v>
      </c>
      <c r="BA2966" s="140" t="str">
        <f>IF(DATOS!BT2924=AW$45,DATOS!C2924,"")</f>
        <v/>
      </c>
    </row>
    <row r="2967" spans="51:53" x14ac:dyDescent="0.25">
      <c r="AY2967" s="139">
        <f t="shared" si="51"/>
        <v>0</v>
      </c>
      <c r="AZ2967" s="139">
        <f>IF(BA2967="",0,IFERROR(IF(VLOOKUP(BA2967,BA$44:BA2966,1,0)&gt;0,0,0),1))</f>
        <v>0</v>
      </c>
      <c r="BA2967" s="140" t="str">
        <f>IF(DATOS!BT2925=AW$45,DATOS!C2925,"")</f>
        <v/>
      </c>
    </row>
    <row r="2968" spans="51:53" x14ac:dyDescent="0.25">
      <c r="AY2968" s="139">
        <f t="shared" si="51"/>
        <v>0</v>
      </c>
      <c r="AZ2968" s="139">
        <f>IF(BA2968="",0,IFERROR(IF(VLOOKUP(BA2968,BA$44:BA2967,1,0)&gt;0,0,0),1))</f>
        <v>0</v>
      </c>
      <c r="BA2968" s="140" t="str">
        <f>IF(DATOS!BT2926=AW$45,DATOS!C2926,"")</f>
        <v/>
      </c>
    </row>
    <row r="2969" spans="51:53" x14ac:dyDescent="0.25">
      <c r="AY2969" s="139">
        <f t="shared" si="51"/>
        <v>0</v>
      </c>
      <c r="AZ2969" s="139">
        <f>IF(BA2969="",0,IFERROR(IF(VLOOKUP(BA2969,BA$44:BA2968,1,0)&gt;0,0,0),1))</f>
        <v>0</v>
      </c>
      <c r="BA2969" s="140" t="str">
        <f>IF(DATOS!BT2927=AW$45,DATOS!C2927,"")</f>
        <v/>
      </c>
    </row>
    <row r="2970" spans="51:53" x14ac:dyDescent="0.25">
      <c r="AY2970" s="139">
        <f t="shared" si="51"/>
        <v>0</v>
      </c>
      <c r="AZ2970" s="139">
        <f>IF(BA2970="",0,IFERROR(IF(VLOOKUP(BA2970,BA$44:BA2969,1,0)&gt;0,0,0),1))</f>
        <v>0</v>
      </c>
      <c r="BA2970" s="140" t="str">
        <f>IF(DATOS!BT2928=AW$45,DATOS!C2928,"")</f>
        <v/>
      </c>
    </row>
    <row r="2971" spans="51:53" x14ac:dyDescent="0.25">
      <c r="AY2971" s="139">
        <f t="shared" si="51"/>
        <v>0</v>
      </c>
      <c r="AZ2971" s="139">
        <f>IF(BA2971="",0,IFERROR(IF(VLOOKUP(BA2971,BA$44:BA2970,1,0)&gt;0,0,0),1))</f>
        <v>0</v>
      </c>
      <c r="BA2971" s="140" t="str">
        <f>IF(DATOS!BT2929=AW$45,DATOS!C2929,"")</f>
        <v/>
      </c>
    </row>
    <row r="2972" spans="51:53" x14ac:dyDescent="0.25">
      <c r="AY2972" s="139">
        <f t="shared" si="51"/>
        <v>0</v>
      </c>
      <c r="AZ2972" s="139">
        <f>IF(BA2972="",0,IFERROR(IF(VLOOKUP(BA2972,BA$44:BA2971,1,0)&gt;0,0,0),1))</f>
        <v>0</v>
      </c>
      <c r="BA2972" s="140" t="str">
        <f>IF(DATOS!BT2930=AW$45,DATOS!C2930,"")</f>
        <v/>
      </c>
    </row>
    <row r="2973" spans="51:53" x14ac:dyDescent="0.25">
      <c r="AY2973" s="139">
        <f t="shared" si="51"/>
        <v>0</v>
      </c>
      <c r="AZ2973" s="139">
        <f>IF(BA2973="",0,IFERROR(IF(VLOOKUP(BA2973,BA$44:BA2972,1,0)&gt;0,0,0),1))</f>
        <v>0</v>
      </c>
      <c r="BA2973" s="140" t="str">
        <f>IF(DATOS!BT2931=AW$45,DATOS!C2931,"")</f>
        <v/>
      </c>
    </row>
    <row r="2974" spans="51:53" x14ac:dyDescent="0.25">
      <c r="AY2974" s="139">
        <f t="shared" si="51"/>
        <v>0</v>
      </c>
      <c r="AZ2974" s="139">
        <f>IF(BA2974="",0,IFERROR(IF(VLOOKUP(BA2974,BA$44:BA2973,1,0)&gt;0,0,0),1))</f>
        <v>0</v>
      </c>
      <c r="BA2974" s="140" t="str">
        <f>IF(DATOS!BT2932=AW$45,DATOS!C2932,"")</f>
        <v/>
      </c>
    </row>
    <row r="2975" spans="51:53" x14ac:dyDescent="0.25">
      <c r="AY2975" s="139">
        <f t="shared" si="51"/>
        <v>0</v>
      </c>
      <c r="AZ2975" s="139">
        <f>IF(BA2975="",0,IFERROR(IF(VLOOKUP(BA2975,BA$44:BA2974,1,0)&gt;0,0,0),1))</f>
        <v>0</v>
      </c>
      <c r="BA2975" s="140" t="str">
        <f>IF(DATOS!BT2933=AW$45,DATOS!C2933,"")</f>
        <v/>
      </c>
    </row>
    <row r="2976" spans="51:53" x14ac:dyDescent="0.25">
      <c r="AY2976" s="139">
        <f t="shared" si="51"/>
        <v>0</v>
      </c>
      <c r="AZ2976" s="139">
        <f>IF(BA2976="",0,IFERROR(IF(VLOOKUP(BA2976,BA$44:BA2975,1,0)&gt;0,0,0),1))</f>
        <v>0</v>
      </c>
      <c r="BA2976" s="140" t="str">
        <f>IF(DATOS!BT2934=AW$45,DATOS!C2934,"")</f>
        <v/>
      </c>
    </row>
    <row r="2977" spans="51:53" x14ac:dyDescent="0.25">
      <c r="AY2977" s="139">
        <f t="shared" si="51"/>
        <v>0</v>
      </c>
      <c r="AZ2977" s="139">
        <f>IF(BA2977="",0,IFERROR(IF(VLOOKUP(BA2977,BA$44:BA2976,1,0)&gt;0,0,0),1))</f>
        <v>0</v>
      </c>
      <c r="BA2977" s="140" t="str">
        <f>IF(DATOS!BT2935=AW$45,DATOS!C2935,"")</f>
        <v/>
      </c>
    </row>
    <row r="2978" spans="51:53" x14ac:dyDescent="0.25">
      <c r="AY2978" s="139">
        <f t="shared" si="51"/>
        <v>0</v>
      </c>
      <c r="AZ2978" s="139">
        <f>IF(BA2978="",0,IFERROR(IF(VLOOKUP(BA2978,BA$44:BA2977,1,0)&gt;0,0,0),1))</f>
        <v>0</v>
      </c>
      <c r="BA2978" s="140" t="str">
        <f>IF(DATOS!BT2936=AW$45,DATOS!C2936,"")</f>
        <v/>
      </c>
    </row>
    <row r="2979" spans="51:53" x14ac:dyDescent="0.25">
      <c r="AY2979" s="139">
        <f t="shared" si="51"/>
        <v>0</v>
      </c>
      <c r="AZ2979" s="139">
        <f>IF(BA2979="",0,IFERROR(IF(VLOOKUP(BA2979,BA$44:BA2978,1,0)&gt;0,0,0),1))</f>
        <v>0</v>
      </c>
      <c r="BA2979" s="140" t="str">
        <f>IF(DATOS!BT2937=AW$45,DATOS!C2937,"")</f>
        <v/>
      </c>
    </row>
    <row r="2980" spans="51:53" x14ac:dyDescent="0.25">
      <c r="AY2980" s="139">
        <f t="shared" si="51"/>
        <v>0</v>
      </c>
      <c r="AZ2980" s="139">
        <f>IF(BA2980="",0,IFERROR(IF(VLOOKUP(BA2980,BA$44:BA2979,1,0)&gt;0,0,0),1))</f>
        <v>0</v>
      </c>
      <c r="BA2980" s="140" t="str">
        <f>IF(DATOS!BT2938=AW$45,DATOS!C2938,"")</f>
        <v/>
      </c>
    </row>
    <row r="2981" spans="51:53" x14ac:dyDescent="0.25">
      <c r="AY2981" s="139">
        <f t="shared" si="51"/>
        <v>0</v>
      </c>
      <c r="AZ2981" s="139">
        <f>IF(BA2981="",0,IFERROR(IF(VLOOKUP(BA2981,BA$44:BA2980,1,0)&gt;0,0,0),1))</f>
        <v>0</v>
      </c>
      <c r="BA2981" s="140" t="str">
        <f>IF(DATOS!BT2939=AW$45,DATOS!C2939,"")</f>
        <v/>
      </c>
    </row>
    <row r="2982" spans="51:53" x14ac:dyDescent="0.25">
      <c r="AY2982" s="139">
        <f t="shared" si="51"/>
        <v>0</v>
      </c>
      <c r="AZ2982" s="139">
        <f>IF(BA2982="",0,IFERROR(IF(VLOOKUP(BA2982,BA$44:BA2981,1,0)&gt;0,0,0),1))</f>
        <v>0</v>
      </c>
      <c r="BA2982" s="140" t="str">
        <f>IF(DATOS!BT2940=AW$45,DATOS!C2940,"")</f>
        <v/>
      </c>
    </row>
    <row r="2983" spans="51:53" x14ac:dyDescent="0.25">
      <c r="AY2983" s="139">
        <f t="shared" si="51"/>
        <v>0</v>
      </c>
      <c r="AZ2983" s="139">
        <f>IF(BA2983="",0,IFERROR(IF(VLOOKUP(BA2983,BA$44:BA2982,1,0)&gt;0,0,0),1))</f>
        <v>0</v>
      </c>
      <c r="BA2983" s="140" t="str">
        <f>IF(DATOS!BT2941=AW$45,DATOS!C2941,"")</f>
        <v/>
      </c>
    </row>
    <row r="2984" spans="51:53" x14ac:dyDescent="0.25">
      <c r="AY2984" s="139">
        <f t="shared" si="51"/>
        <v>0</v>
      </c>
      <c r="AZ2984" s="139">
        <f>IF(BA2984="",0,IFERROR(IF(VLOOKUP(BA2984,BA$44:BA2983,1,0)&gt;0,0,0),1))</f>
        <v>0</v>
      </c>
      <c r="BA2984" s="140" t="str">
        <f>IF(DATOS!BT2942=AW$45,DATOS!C2942,"")</f>
        <v/>
      </c>
    </row>
    <row r="2985" spans="51:53" x14ac:dyDescent="0.25">
      <c r="AY2985" s="139">
        <f t="shared" si="51"/>
        <v>0</v>
      </c>
      <c r="AZ2985" s="139">
        <f>IF(BA2985="",0,IFERROR(IF(VLOOKUP(BA2985,BA$44:BA2984,1,0)&gt;0,0,0),1))</f>
        <v>0</v>
      </c>
      <c r="BA2985" s="140" t="str">
        <f>IF(DATOS!BT2943=AW$45,DATOS!C2943,"")</f>
        <v/>
      </c>
    </row>
    <row r="2986" spans="51:53" x14ac:dyDescent="0.25">
      <c r="AY2986" s="139">
        <f t="shared" si="51"/>
        <v>0</v>
      </c>
      <c r="AZ2986" s="139">
        <f>IF(BA2986="",0,IFERROR(IF(VLOOKUP(BA2986,BA$44:BA2985,1,0)&gt;0,0,0),1))</f>
        <v>0</v>
      </c>
      <c r="BA2986" s="140" t="str">
        <f>IF(DATOS!BT2944=AW$45,DATOS!C2944,"")</f>
        <v/>
      </c>
    </row>
    <row r="2987" spans="51:53" x14ac:dyDescent="0.25">
      <c r="AY2987" s="139">
        <f t="shared" si="51"/>
        <v>0</v>
      </c>
      <c r="AZ2987" s="139">
        <f>IF(BA2987="",0,IFERROR(IF(VLOOKUP(BA2987,BA$44:BA2986,1,0)&gt;0,0,0),1))</f>
        <v>0</v>
      </c>
      <c r="BA2987" s="140" t="str">
        <f>IF(DATOS!BT2945=AW$45,DATOS!C2945,"")</f>
        <v/>
      </c>
    </row>
    <row r="2988" spans="51:53" x14ac:dyDescent="0.25">
      <c r="AY2988" s="139">
        <f t="shared" ref="AY2988:AY3051" si="52">AY2987+AZ2988</f>
        <v>0</v>
      </c>
      <c r="AZ2988" s="139">
        <f>IF(BA2988="",0,IFERROR(IF(VLOOKUP(BA2988,BA$44:BA2987,1,0)&gt;0,0,0),1))</f>
        <v>0</v>
      </c>
      <c r="BA2988" s="140" t="str">
        <f>IF(DATOS!BT2946=AW$45,DATOS!C2946,"")</f>
        <v/>
      </c>
    </row>
    <row r="2989" spans="51:53" x14ac:dyDescent="0.25">
      <c r="AY2989" s="139">
        <f t="shared" si="52"/>
        <v>0</v>
      </c>
      <c r="AZ2989" s="139">
        <f>IF(BA2989="",0,IFERROR(IF(VLOOKUP(BA2989,BA$44:BA2988,1,0)&gt;0,0,0),1))</f>
        <v>0</v>
      </c>
      <c r="BA2989" s="140" t="str">
        <f>IF(DATOS!BT2947=AW$45,DATOS!C2947,"")</f>
        <v/>
      </c>
    </row>
    <row r="2990" spans="51:53" x14ac:dyDescent="0.25">
      <c r="AY2990" s="139">
        <f t="shared" si="52"/>
        <v>0</v>
      </c>
      <c r="AZ2990" s="139">
        <f>IF(BA2990="",0,IFERROR(IF(VLOOKUP(BA2990,BA$44:BA2989,1,0)&gt;0,0,0),1))</f>
        <v>0</v>
      </c>
      <c r="BA2990" s="140" t="str">
        <f>IF(DATOS!BT2948=AW$45,DATOS!C2948,"")</f>
        <v/>
      </c>
    </row>
    <row r="2991" spans="51:53" x14ac:dyDescent="0.25">
      <c r="AY2991" s="139">
        <f t="shared" si="52"/>
        <v>0</v>
      </c>
      <c r="AZ2991" s="139">
        <f>IF(BA2991="",0,IFERROR(IF(VLOOKUP(BA2991,BA$44:BA2990,1,0)&gt;0,0,0),1))</f>
        <v>0</v>
      </c>
      <c r="BA2991" s="140" t="str">
        <f>IF(DATOS!BT2949=AW$45,DATOS!C2949,"")</f>
        <v/>
      </c>
    </row>
    <row r="2992" spans="51:53" x14ac:dyDescent="0.25">
      <c r="AY2992" s="139">
        <f t="shared" si="52"/>
        <v>0</v>
      </c>
      <c r="AZ2992" s="139">
        <f>IF(BA2992="",0,IFERROR(IF(VLOOKUP(BA2992,BA$44:BA2991,1,0)&gt;0,0,0),1))</f>
        <v>0</v>
      </c>
      <c r="BA2992" s="140" t="str">
        <f>IF(DATOS!BT2950=AW$45,DATOS!C2950,"")</f>
        <v/>
      </c>
    </row>
    <row r="2993" spans="51:53" x14ac:dyDescent="0.25">
      <c r="AY2993" s="139">
        <f t="shared" si="52"/>
        <v>0</v>
      </c>
      <c r="AZ2993" s="139">
        <f>IF(BA2993="",0,IFERROR(IF(VLOOKUP(BA2993,BA$44:BA2992,1,0)&gt;0,0,0),1))</f>
        <v>0</v>
      </c>
      <c r="BA2993" s="140" t="str">
        <f>IF(DATOS!BT2951=AW$45,DATOS!C2951,"")</f>
        <v/>
      </c>
    </row>
    <row r="2994" spans="51:53" x14ac:dyDescent="0.25">
      <c r="AY2994" s="139">
        <f t="shared" si="52"/>
        <v>0</v>
      </c>
      <c r="AZ2994" s="139">
        <f>IF(BA2994="",0,IFERROR(IF(VLOOKUP(BA2994,BA$44:BA2993,1,0)&gt;0,0,0),1))</f>
        <v>0</v>
      </c>
      <c r="BA2994" s="140" t="str">
        <f>IF(DATOS!BT2952=AW$45,DATOS!C2952,"")</f>
        <v/>
      </c>
    </row>
    <row r="2995" spans="51:53" x14ac:dyDescent="0.25">
      <c r="AY2995" s="139">
        <f t="shared" si="52"/>
        <v>0</v>
      </c>
      <c r="AZ2995" s="139">
        <f>IF(BA2995="",0,IFERROR(IF(VLOOKUP(BA2995,BA$44:BA2994,1,0)&gt;0,0,0),1))</f>
        <v>0</v>
      </c>
      <c r="BA2995" s="140" t="str">
        <f>IF(DATOS!BT2953=AW$45,DATOS!C2953,"")</f>
        <v/>
      </c>
    </row>
    <row r="2996" spans="51:53" x14ac:dyDescent="0.25">
      <c r="AY2996" s="139">
        <f t="shared" si="52"/>
        <v>0</v>
      </c>
      <c r="AZ2996" s="139">
        <f>IF(BA2996="",0,IFERROR(IF(VLOOKUP(BA2996,BA$44:BA2995,1,0)&gt;0,0,0),1))</f>
        <v>0</v>
      </c>
      <c r="BA2996" s="140" t="str">
        <f>IF(DATOS!BT2954=AW$45,DATOS!C2954,"")</f>
        <v/>
      </c>
    </row>
    <row r="2997" spans="51:53" x14ac:dyDescent="0.25">
      <c r="AY2997" s="139">
        <f t="shared" si="52"/>
        <v>0</v>
      </c>
      <c r="AZ2997" s="139">
        <f>IF(BA2997="",0,IFERROR(IF(VLOOKUP(BA2997,BA$44:BA2996,1,0)&gt;0,0,0),1))</f>
        <v>0</v>
      </c>
      <c r="BA2997" s="140" t="str">
        <f>IF(DATOS!BT2955=AW$45,DATOS!C2955,"")</f>
        <v/>
      </c>
    </row>
    <row r="2998" spans="51:53" x14ac:dyDescent="0.25">
      <c r="AY2998" s="139">
        <f t="shared" si="52"/>
        <v>0</v>
      </c>
      <c r="AZ2998" s="139">
        <f>IF(BA2998="",0,IFERROR(IF(VLOOKUP(BA2998,BA$44:BA2997,1,0)&gt;0,0,0),1))</f>
        <v>0</v>
      </c>
      <c r="BA2998" s="140" t="str">
        <f>IF(DATOS!BT2956=AW$45,DATOS!C2956,"")</f>
        <v/>
      </c>
    </row>
    <row r="2999" spans="51:53" x14ac:dyDescent="0.25">
      <c r="AY2999" s="139">
        <f t="shared" si="52"/>
        <v>0</v>
      </c>
      <c r="AZ2999" s="139">
        <f>IF(BA2999="",0,IFERROR(IF(VLOOKUP(BA2999,BA$44:BA2998,1,0)&gt;0,0,0),1))</f>
        <v>0</v>
      </c>
      <c r="BA2999" s="140" t="str">
        <f>IF(DATOS!BT2957=AW$45,DATOS!C2957,"")</f>
        <v/>
      </c>
    </row>
    <row r="3000" spans="51:53" x14ac:dyDescent="0.25">
      <c r="AY3000" s="139">
        <f t="shared" si="52"/>
        <v>0</v>
      </c>
      <c r="AZ3000" s="139">
        <f>IF(BA3000="",0,IFERROR(IF(VLOOKUP(BA3000,BA$44:BA2999,1,0)&gt;0,0,0),1))</f>
        <v>0</v>
      </c>
      <c r="BA3000" s="140" t="str">
        <f>IF(DATOS!BT2958=AW$45,DATOS!C2958,"")</f>
        <v/>
      </c>
    </row>
    <row r="3001" spans="51:53" x14ac:dyDescent="0.25">
      <c r="AY3001" s="139">
        <f t="shared" si="52"/>
        <v>0</v>
      </c>
      <c r="AZ3001" s="139">
        <f>IF(BA3001="",0,IFERROR(IF(VLOOKUP(BA3001,BA$44:BA3000,1,0)&gt;0,0,0),1))</f>
        <v>0</v>
      </c>
      <c r="BA3001" s="140" t="str">
        <f>IF(DATOS!BT2959=AW$45,DATOS!C2959,"")</f>
        <v/>
      </c>
    </row>
    <row r="3002" spans="51:53" x14ac:dyDescent="0.25">
      <c r="AY3002" s="139">
        <f t="shared" si="52"/>
        <v>0</v>
      </c>
      <c r="AZ3002" s="139">
        <f>IF(BA3002="",0,IFERROR(IF(VLOOKUP(BA3002,BA$44:BA3001,1,0)&gt;0,0,0),1))</f>
        <v>0</v>
      </c>
      <c r="BA3002" s="140" t="str">
        <f>IF(DATOS!BT2960=AW$45,DATOS!C2960,"")</f>
        <v/>
      </c>
    </row>
    <row r="3003" spans="51:53" x14ac:dyDescent="0.25">
      <c r="AY3003" s="139">
        <f t="shared" si="52"/>
        <v>0</v>
      </c>
      <c r="AZ3003" s="139">
        <f>IF(BA3003="",0,IFERROR(IF(VLOOKUP(BA3003,BA$44:BA3002,1,0)&gt;0,0,0),1))</f>
        <v>0</v>
      </c>
      <c r="BA3003" s="140" t="str">
        <f>IF(DATOS!BT2961=AW$45,DATOS!C2961,"")</f>
        <v/>
      </c>
    </row>
    <row r="3004" spans="51:53" x14ac:dyDescent="0.25">
      <c r="AY3004" s="139">
        <f t="shared" si="52"/>
        <v>0</v>
      </c>
      <c r="AZ3004" s="139">
        <f>IF(BA3004="",0,IFERROR(IF(VLOOKUP(BA3004,BA$44:BA3003,1,0)&gt;0,0,0),1))</f>
        <v>0</v>
      </c>
      <c r="BA3004" s="140" t="str">
        <f>IF(DATOS!BT2962=AW$45,DATOS!C2962,"")</f>
        <v/>
      </c>
    </row>
    <row r="3005" spans="51:53" x14ac:dyDescent="0.25">
      <c r="AY3005" s="139">
        <f t="shared" si="52"/>
        <v>0</v>
      </c>
      <c r="AZ3005" s="139">
        <f>IF(BA3005="",0,IFERROR(IF(VLOOKUP(BA3005,BA$44:BA3004,1,0)&gt;0,0,0),1))</f>
        <v>0</v>
      </c>
      <c r="BA3005" s="140" t="str">
        <f>IF(DATOS!BT2963=AW$45,DATOS!C2963,"")</f>
        <v/>
      </c>
    </row>
    <row r="3006" spans="51:53" x14ac:dyDescent="0.25">
      <c r="AY3006" s="139">
        <f t="shared" si="52"/>
        <v>0</v>
      </c>
      <c r="AZ3006" s="139">
        <f>IF(BA3006="",0,IFERROR(IF(VLOOKUP(BA3006,BA$44:BA3005,1,0)&gt;0,0,0),1))</f>
        <v>0</v>
      </c>
      <c r="BA3006" s="140" t="str">
        <f>IF(DATOS!BT2964=AW$45,DATOS!C2964,"")</f>
        <v/>
      </c>
    </row>
    <row r="3007" spans="51:53" x14ac:dyDescent="0.25">
      <c r="AY3007" s="139">
        <f t="shared" si="52"/>
        <v>0</v>
      </c>
      <c r="AZ3007" s="139">
        <f>IF(BA3007="",0,IFERROR(IF(VLOOKUP(BA3007,BA$44:BA3006,1,0)&gt;0,0,0),1))</f>
        <v>0</v>
      </c>
      <c r="BA3007" s="140" t="str">
        <f>IF(DATOS!BT2965=AW$45,DATOS!C2965,"")</f>
        <v/>
      </c>
    </row>
    <row r="3008" spans="51:53" x14ac:dyDescent="0.25">
      <c r="AY3008" s="139">
        <f t="shared" si="52"/>
        <v>0</v>
      </c>
      <c r="AZ3008" s="139">
        <f>IF(BA3008="",0,IFERROR(IF(VLOOKUP(BA3008,BA$44:BA3007,1,0)&gt;0,0,0),1))</f>
        <v>0</v>
      </c>
      <c r="BA3008" s="140" t="str">
        <f>IF(DATOS!BT2966=AW$45,DATOS!C2966,"")</f>
        <v/>
      </c>
    </row>
    <row r="3009" spans="51:53" x14ac:dyDescent="0.25">
      <c r="AY3009" s="139">
        <f t="shared" si="52"/>
        <v>0</v>
      </c>
      <c r="AZ3009" s="139">
        <f>IF(BA3009="",0,IFERROR(IF(VLOOKUP(BA3009,BA$44:BA3008,1,0)&gt;0,0,0),1))</f>
        <v>0</v>
      </c>
      <c r="BA3009" s="140" t="str">
        <f>IF(DATOS!BT2967=AW$45,DATOS!C2967,"")</f>
        <v/>
      </c>
    </row>
    <row r="3010" spans="51:53" x14ac:dyDescent="0.25">
      <c r="AY3010" s="139">
        <f t="shared" si="52"/>
        <v>0</v>
      </c>
      <c r="AZ3010" s="139">
        <f>IF(BA3010="",0,IFERROR(IF(VLOOKUP(BA3010,BA$44:BA3009,1,0)&gt;0,0,0),1))</f>
        <v>0</v>
      </c>
      <c r="BA3010" s="140" t="str">
        <f>IF(DATOS!BT2968=AW$45,DATOS!C2968,"")</f>
        <v/>
      </c>
    </row>
    <row r="3011" spans="51:53" x14ac:dyDescent="0.25">
      <c r="AY3011" s="139">
        <f t="shared" si="52"/>
        <v>0</v>
      </c>
      <c r="AZ3011" s="139">
        <f>IF(BA3011="",0,IFERROR(IF(VLOOKUP(BA3011,BA$44:BA3010,1,0)&gt;0,0,0),1))</f>
        <v>0</v>
      </c>
      <c r="BA3011" s="140" t="str">
        <f>IF(DATOS!BT2969=AW$45,DATOS!C2969,"")</f>
        <v/>
      </c>
    </row>
    <row r="3012" spans="51:53" x14ac:dyDescent="0.25">
      <c r="AY3012" s="139">
        <f t="shared" si="52"/>
        <v>0</v>
      </c>
      <c r="AZ3012" s="139">
        <f>IF(BA3012="",0,IFERROR(IF(VLOOKUP(BA3012,BA$44:BA3011,1,0)&gt;0,0,0),1))</f>
        <v>0</v>
      </c>
      <c r="BA3012" s="140" t="str">
        <f>IF(DATOS!BT2970=AW$45,DATOS!C2970,"")</f>
        <v/>
      </c>
    </row>
    <row r="3013" spans="51:53" x14ac:dyDescent="0.25">
      <c r="AY3013" s="139">
        <f t="shared" si="52"/>
        <v>0</v>
      </c>
      <c r="AZ3013" s="139">
        <f>IF(BA3013="",0,IFERROR(IF(VLOOKUP(BA3013,BA$44:BA3012,1,0)&gt;0,0,0),1))</f>
        <v>0</v>
      </c>
      <c r="BA3013" s="140" t="str">
        <f>IF(DATOS!BT2971=AW$45,DATOS!C2971,"")</f>
        <v/>
      </c>
    </row>
    <row r="3014" spans="51:53" x14ac:dyDescent="0.25">
      <c r="AY3014" s="139">
        <f t="shared" si="52"/>
        <v>0</v>
      </c>
      <c r="AZ3014" s="139">
        <f>IF(BA3014="",0,IFERROR(IF(VLOOKUP(BA3014,BA$44:BA3013,1,0)&gt;0,0,0),1))</f>
        <v>0</v>
      </c>
      <c r="BA3014" s="140" t="str">
        <f>IF(DATOS!BT2972=AW$45,DATOS!C2972,"")</f>
        <v/>
      </c>
    </row>
    <row r="3015" spans="51:53" x14ac:dyDescent="0.25">
      <c r="AY3015" s="139">
        <f t="shared" si="52"/>
        <v>0</v>
      </c>
      <c r="AZ3015" s="139">
        <f>IF(BA3015="",0,IFERROR(IF(VLOOKUP(BA3015,BA$44:BA3014,1,0)&gt;0,0,0),1))</f>
        <v>0</v>
      </c>
      <c r="BA3015" s="140" t="str">
        <f>IF(DATOS!BT2973=AW$45,DATOS!C2973,"")</f>
        <v/>
      </c>
    </row>
    <row r="3016" spans="51:53" x14ac:dyDescent="0.25">
      <c r="AY3016" s="139">
        <f t="shared" si="52"/>
        <v>0</v>
      </c>
      <c r="AZ3016" s="139">
        <f>IF(BA3016="",0,IFERROR(IF(VLOOKUP(BA3016,BA$44:BA3015,1,0)&gt;0,0,0),1))</f>
        <v>0</v>
      </c>
      <c r="BA3016" s="140" t="str">
        <f>IF(DATOS!BT2974=AW$45,DATOS!C2974,"")</f>
        <v/>
      </c>
    </row>
    <row r="3017" spans="51:53" x14ac:dyDescent="0.25">
      <c r="AY3017" s="139">
        <f t="shared" si="52"/>
        <v>0</v>
      </c>
      <c r="AZ3017" s="139">
        <f>IF(BA3017="",0,IFERROR(IF(VLOOKUP(BA3017,BA$44:BA3016,1,0)&gt;0,0,0),1))</f>
        <v>0</v>
      </c>
      <c r="BA3017" s="140" t="str">
        <f>IF(DATOS!BT2975=AW$45,DATOS!C2975,"")</f>
        <v/>
      </c>
    </row>
    <row r="3018" spans="51:53" x14ac:dyDescent="0.25">
      <c r="AY3018" s="139">
        <f t="shared" si="52"/>
        <v>0</v>
      </c>
      <c r="AZ3018" s="139">
        <f>IF(BA3018="",0,IFERROR(IF(VLOOKUP(BA3018,BA$44:BA3017,1,0)&gt;0,0,0),1))</f>
        <v>0</v>
      </c>
      <c r="BA3018" s="140" t="str">
        <f>IF(DATOS!BT2976=AW$45,DATOS!C2976,"")</f>
        <v/>
      </c>
    </row>
    <row r="3019" spans="51:53" x14ac:dyDescent="0.25">
      <c r="AY3019" s="139">
        <f t="shared" si="52"/>
        <v>0</v>
      </c>
      <c r="AZ3019" s="139">
        <f>IF(BA3019="",0,IFERROR(IF(VLOOKUP(BA3019,BA$44:BA3018,1,0)&gt;0,0,0),1))</f>
        <v>0</v>
      </c>
      <c r="BA3019" s="140" t="str">
        <f>IF(DATOS!BT2977=AW$45,DATOS!C2977,"")</f>
        <v/>
      </c>
    </row>
    <row r="3020" spans="51:53" x14ac:dyDescent="0.25">
      <c r="AY3020" s="139">
        <f t="shared" si="52"/>
        <v>0</v>
      </c>
      <c r="AZ3020" s="139">
        <f>IF(BA3020="",0,IFERROR(IF(VLOOKUP(BA3020,BA$44:BA3019,1,0)&gt;0,0,0),1))</f>
        <v>0</v>
      </c>
      <c r="BA3020" s="140" t="str">
        <f>IF(DATOS!BT2978=AW$45,DATOS!C2978,"")</f>
        <v/>
      </c>
    </row>
    <row r="3021" spans="51:53" x14ac:dyDescent="0.25">
      <c r="AY3021" s="139">
        <f t="shared" si="52"/>
        <v>0</v>
      </c>
      <c r="AZ3021" s="139">
        <f>IF(BA3021="",0,IFERROR(IF(VLOOKUP(BA3021,BA$44:BA3020,1,0)&gt;0,0,0),1))</f>
        <v>0</v>
      </c>
      <c r="BA3021" s="140" t="str">
        <f>IF(DATOS!BT2979=AW$45,DATOS!C2979,"")</f>
        <v/>
      </c>
    </row>
    <row r="3022" spans="51:53" x14ac:dyDescent="0.25">
      <c r="AY3022" s="139">
        <f t="shared" si="52"/>
        <v>0</v>
      </c>
      <c r="AZ3022" s="139">
        <f>IF(BA3022="",0,IFERROR(IF(VLOOKUP(BA3022,BA$44:BA3021,1,0)&gt;0,0,0),1))</f>
        <v>0</v>
      </c>
      <c r="BA3022" s="140" t="str">
        <f>IF(DATOS!BT2980=AW$45,DATOS!C2980,"")</f>
        <v/>
      </c>
    </row>
    <row r="3023" spans="51:53" x14ac:dyDescent="0.25">
      <c r="AY3023" s="139">
        <f t="shared" si="52"/>
        <v>0</v>
      </c>
      <c r="AZ3023" s="139">
        <f>IF(BA3023="",0,IFERROR(IF(VLOOKUP(BA3023,BA$44:BA3022,1,0)&gt;0,0,0),1))</f>
        <v>0</v>
      </c>
      <c r="BA3023" s="140" t="str">
        <f>IF(DATOS!BT2981=AW$45,DATOS!C2981,"")</f>
        <v/>
      </c>
    </row>
    <row r="3024" spans="51:53" x14ac:dyDescent="0.25">
      <c r="AY3024" s="139">
        <f t="shared" si="52"/>
        <v>0</v>
      </c>
      <c r="AZ3024" s="139">
        <f>IF(BA3024="",0,IFERROR(IF(VLOOKUP(BA3024,BA$44:BA3023,1,0)&gt;0,0,0),1))</f>
        <v>0</v>
      </c>
      <c r="BA3024" s="140" t="str">
        <f>IF(DATOS!BT2982=AW$45,DATOS!C2982,"")</f>
        <v/>
      </c>
    </row>
    <row r="3025" spans="51:53" x14ac:dyDescent="0.25">
      <c r="AY3025" s="139">
        <f t="shared" si="52"/>
        <v>0</v>
      </c>
      <c r="AZ3025" s="139">
        <f>IF(BA3025="",0,IFERROR(IF(VLOOKUP(BA3025,BA$44:BA3024,1,0)&gt;0,0,0),1))</f>
        <v>0</v>
      </c>
      <c r="BA3025" s="140" t="str">
        <f>IF(DATOS!BT2983=AW$45,DATOS!C2983,"")</f>
        <v/>
      </c>
    </row>
    <row r="3026" spans="51:53" x14ac:dyDescent="0.25">
      <c r="AY3026" s="139">
        <f t="shared" si="52"/>
        <v>0</v>
      </c>
      <c r="AZ3026" s="139">
        <f>IF(BA3026="",0,IFERROR(IF(VLOOKUP(BA3026,BA$44:BA3025,1,0)&gt;0,0,0),1))</f>
        <v>0</v>
      </c>
      <c r="BA3026" s="140" t="str">
        <f>IF(DATOS!BT2984=AW$45,DATOS!C2984,"")</f>
        <v/>
      </c>
    </row>
    <row r="3027" spans="51:53" x14ac:dyDescent="0.25">
      <c r="AY3027" s="139">
        <f t="shared" si="52"/>
        <v>0</v>
      </c>
      <c r="AZ3027" s="139">
        <f>IF(BA3027="",0,IFERROR(IF(VLOOKUP(BA3027,BA$44:BA3026,1,0)&gt;0,0,0),1))</f>
        <v>0</v>
      </c>
      <c r="BA3027" s="140" t="str">
        <f>IF(DATOS!BT2985=AW$45,DATOS!C2985,"")</f>
        <v/>
      </c>
    </row>
    <row r="3028" spans="51:53" x14ac:dyDescent="0.25">
      <c r="AY3028" s="139">
        <f t="shared" si="52"/>
        <v>0</v>
      </c>
      <c r="AZ3028" s="139">
        <f>IF(BA3028="",0,IFERROR(IF(VLOOKUP(BA3028,BA$44:BA3027,1,0)&gt;0,0,0),1))</f>
        <v>0</v>
      </c>
      <c r="BA3028" s="140" t="str">
        <f>IF(DATOS!BT2986=AW$45,DATOS!C2986,"")</f>
        <v/>
      </c>
    </row>
    <row r="3029" spans="51:53" x14ac:dyDescent="0.25">
      <c r="AY3029" s="139">
        <f t="shared" si="52"/>
        <v>0</v>
      </c>
      <c r="AZ3029" s="139">
        <f>IF(BA3029="",0,IFERROR(IF(VLOOKUP(BA3029,BA$44:BA3028,1,0)&gt;0,0,0),1))</f>
        <v>0</v>
      </c>
      <c r="BA3029" s="140" t="str">
        <f>IF(DATOS!BT2987=AW$45,DATOS!C2987,"")</f>
        <v/>
      </c>
    </row>
    <row r="3030" spans="51:53" x14ac:dyDescent="0.25">
      <c r="AY3030" s="139">
        <f t="shared" si="52"/>
        <v>0</v>
      </c>
      <c r="AZ3030" s="139">
        <f>IF(BA3030="",0,IFERROR(IF(VLOOKUP(BA3030,BA$44:BA3029,1,0)&gt;0,0,0),1))</f>
        <v>0</v>
      </c>
      <c r="BA3030" s="140" t="str">
        <f>IF(DATOS!BT2988=AW$45,DATOS!C2988,"")</f>
        <v/>
      </c>
    </row>
    <row r="3031" spans="51:53" x14ac:dyDescent="0.25">
      <c r="AY3031" s="139">
        <f t="shared" si="52"/>
        <v>0</v>
      </c>
      <c r="AZ3031" s="139">
        <f>IF(BA3031="",0,IFERROR(IF(VLOOKUP(BA3031,BA$44:BA3030,1,0)&gt;0,0,0),1))</f>
        <v>0</v>
      </c>
      <c r="BA3031" s="140" t="str">
        <f>IF(DATOS!BT2989=AW$45,DATOS!C2989,"")</f>
        <v/>
      </c>
    </row>
    <row r="3032" spans="51:53" x14ac:dyDescent="0.25">
      <c r="AY3032" s="139">
        <f t="shared" si="52"/>
        <v>0</v>
      </c>
      <c r="AZ3032" s="139">
        <f>IF(BA3032="",0,IFERROR(IF(VLOOKUP(BA3032,BA$44:BA3031,1,0)&gt;0,0,0),1))</f>
        <v>0</v>
      </c>
      <c r="BA3032" s="140" t="str">
        <f>IF(DATOS!BT2990=AW$45,DATOS!C2990,"")</f>
        <v/>
      </c>
    </row>
    <row r="3033" spans="51:53" x14ac:dyDescent="0.25">
      <c r="AY3033" s="139">
        <f t="shared" si="52"/>
        <v>0</v>
      </c>
      <c r="AZ3033" s="139">
        <f>IF(BA3033="",0,IFERROR(IF(VLOOKUP(BA3033,BA$44:BA3032,1,0)&gt;0,0,0),1))</f>
        <v>0</v>
      </c>
      <c r="BA3033" s="140" t="str">
        <f>IF(DATOS!BT2991=AW$45,DATOS!C2991,"")</f>
        <v/>
      </c>
    </row>
    <row r="3034" spans="51:53" x14ac:dyDescent="0.25">
      <c r="AY3034" s="139">
        <f t="shared" si="52"/>
        <v>0</v>
      </c>
      <c r="AZ3034" s="139">
        <f>IF(BA3034="",0,IFERROR(IF(VLOOKUP(BA3034,BA$44:BA3033,1,0)&gt;0,0,0),1))</f>
        <v>0</v>
      </c>
      <c r="BA3034" s="140" t="str">
        <f>IF(DATOS!BT2992=AW$45,DATOS!C2992,"")</f>
        <v/>
      </c>
    </row>
    <row r="3035" spans="51:53" x14ac:dyDescent="0.25">
      <c r="AY3035" s="139">
        <f t="shared" si="52"/>
        <v>0</v>
      </c>
      <c r="AZ3035" s="139">
        <f>IF(BA3035="",0,IFERROR(IF(VLOOKUP(BA3035,BA$44:BA3034,1,0)&gt;0,0,0),1))</f>
        <v>0</v>
      </c>
      <c r="BA3035" s="140" t="str">
        <f>IF(DATOS!BT2993=AW$45,DATOS!C2993,"")</f>
        <v/>
      </c>
    </row>
    <row r="3036" spans="51:53" x14ac:dyDescent="0.25">
      <c r="AY3036" s="139">
        <f t="shared" si="52"/>
        <v>0</v>
      </c>
      <c r="AZ3036" s="139">
        <f>IF(BA3036="",0,IFERROR(IF(VLOOKUP(BA3036,BA$44:BA3035,1,0)&gt;0,0,0),1))</f>
        <v>0</v>
      </c>
      <c r="BA3036" s="140" t="str">
        <f>IF(DATOS!BT2994=AW$45,DATOS!C2994,"")</f>
        <v/>
      </c>
    </row>
    <row r="3037" spans="51:53" x14ac:dyDescent="0.25">
      <c r="AY3037" s="139">
        <f t="shared" si="52"/>
        <v>0</v>
      </c>
      <c r="AZ3037" s="139">
        <f>IF(BA3037="",0,IFERROR(IF(VLOOKUP(BA3037,BA$44:BA3036,1,0)&gt;0,0,0),1))</f>
        <v>0</v>
      </c>
      <c r="BA3037" s="140" t="str">
        <f>IF(DATOS!BT2995=AW$45,DATOS!C2995,"")</f>
        <v/>
      </c>
    </row>
    <row r="3038" spans="51:53" x14ac:dyDescent="0.25">
      <c r="AY3038" s="139">
        <f t="shared" si="52"/>
        <v>0</v>
      </c>
      <c r="AZ3038" s="139">
        <f>IF(BA3038="",0,IFERROR(IF(VLOOKUP(BA3038,BA$44:BA3037,1,0)&gt;0,0,0),1))</f>
        <v>0</v>
      </c>
      <c r="BA3038" s="140" t="str">
        <f>IF(DATOS!BT2996=AW$45,DATOS!C2996,"")</f>
        <v/>
      </c>
    </row>
    <row r="3039" spans="51:53" x14ac:dyDescent="0.25">
      <c r="AY3039" s="139">
        <f t="shared" si="52"/>
        <v>0</v>
      </c>
      <c r="AZ3039" s="139">
        <f>IF(BA3039="",0,IFERROR(IF(VLOOKUP(BA3039,BA$44:BA3038,1,0)&gt;0,0,0),1))</f>
        <v>0</v>
      </c>
      <c r="BA3039" s="140" t="str">
        <f>IF(DATOS!BT2997=AW$45,DATOS!C2997,"")</f>
        <v/>
      </c>
    </row>
    <row r="3040" spans="51:53" x14ac:dyDescent="0.25">
      <c r="AY3040" s="139">
        <f t="shared" si="52"/>
        <v>0</v>
      </c>
      <c r="AZ3040" s="139">
        <f>IF(BA3040="",0,IFERROR(IF(VLOOKUP(BA3040,BA$44:BA3039,1,0)&gt;0,0,0),1))</f>
        <v>0</v>
      </c>
      <c r="BA3040" s="140" t="str">
        <f>IF(DATOS!BT2998=AW$45,DATOS!C2998,"")</f>
        <v/>
      </c>
    </row>
    <row r="3041" spans="51:53" x14ac:dyDescent="0.25">
      <c r="AY3041" s="139">
        <f t="shared" si="52"/>
        <v>0</v>
      </c>
      <c r="AZ3041" s="139">
        <f>IF(BA3041="",0,IFERROR(IF(VLOOKUP(BA3041,BA$44:BA3040,1,0)&gt;0,0,0),1))</f>
        <v>0</v>
      </c>
      <c r="BA3041" s="140" t="str">
        <f>IF(DATOS!BT2999=AW$45,DATOS!C2999,"")</f>
        <v/>
      </c>
    </row>
    <row r="3042" spans="51:53" x14ac:dyDescent="0.25">
      <c r="AY3042" s="139">
        <f t="shared" si="52"/>
        <v>0</v>
      </c>
      <c r="AZ3042" s="139">
        <f>IF(BA3042="",0,IFERROR(IF(VLOOKUP(BA3042,BA$44:BA3041,1,0)&gt;0,0,0),1))</f>
        <v>0</v>
      </c>
      <c r="BA3042" s="140" t="str">
        <f>IF(DATOS!BT3000=AW$45,DATOS!C3000,"")</f>
        <v/>
      </c>
    </row>
    <row r="3043" spans="51:53" x14ac:dyDescent="0.25">
      <c r="AY3043" s="139">
        <f t="shared" si="52"/>
        <v>0</v>
      </c>
      <c r="AZ3043" s="139">
        <f>IF(BA3043="",0,IFERROR(IF(VLOOKUP(BA3043,BA$44:BA3042,1,0)&gt;0,0,0),1))</f>
        <v>0</v>
      </c>
      <c r="BA3043" s="140" t="str">
        <f>IF(DATOS!BT3001=AW$45,DATOS!C3001,"")</f>
        <v/>
      </c>
    </row>
    <row r="3044" spans="51:53" x14ac:dyDescent="0.25">
      <c r="AY3044" s="139">
        <f t="shared" si="52"/>
        <v>0</v>
      </c>
      <c r="AZ3044" s="139">
        <f>IF(BA3044="",0,IFERROR(IF(VLOOKUP(BA3044,BA$44:BA3043,1,0)&gt;0,0,0),1))</f>
        <v>0</v>
      </c>
      <c r="BA3044" s="140" t="str">
        <f>IF(DATOS!BT3002=AW$45,DATOS!C3002,"")</f>
        <v/>
      </c>
    </row>
    <row r="3045" spans="51:53" x14ac:dyDescent="0.25">
      <c r="AY3045" s="139">
        <f t="shared" si="52"/>
        <v>0</v>
      </c>
      <c r="AZ3045" s="139">
        <f>IF(BA3045="",0,IFERROR(IF(VLOOKUP(BA3045,BA$44:BA3044,1,0)&gt;0,0,0),1))</f>
        <v>0</v>
      </c>
      <c r="BA3045" s="140" t="str">
        <f>IF(DATOS!BT3003=AW$45,DATOS!C3003,"")</f>
        <v/>
      </c>
    </row>
    <row r="3046" spans="51:53" x14ac:dyDescent="0.25">
      <c r="AY3046" s="139">
        <f t="shared" si="52"/>
        <v>0</v>
      </c>
      <c r="AZ3046" s="139">
        <f>IF(BA3046="",0,IFERROR(IF(VLOOKUP(BA3046,BA$44:BA3045,1,0)&gt;0,0,0),1))</f>
        <v>0</v>
      </c>
      <c r="BA3046" s="140" t="str">
        <f>IF(DATOS!BT3004=AW$45,DATOS!C3004,"")</f>
        <v/>
      </c>
    </row>
    <row r="3047" spans="51:53" x14ac:dyDescent="0.25">
      <c r="AY3047" s="139">
        <f t="shared" si="52"/>
        <v>0</v>
      </c>
      <c r="AZ3047" s="139">
        <f>IF(BA3047="",0,IFERROR(IF(VLOOKUP(BA3047,BA$44:BA3046,1,0)&gt;0,0,0),1))</f>
        <v>0</v>
      </c>
      <c r="BA3047" s="140" t="str">
        <f>IF(DATOS!BT3005=AW$45,DATOS!C3005,"")</f>
        <v/>
      </c>
    </row>
    <row r="3048" spans="51:53" x14ac:dyDescent="0.25">
      <c r="AY3048" s="139">
        <f t="shared" si="52"/>
        <v>0</v>
      </c>
      <c r="AZ3048" s="139">
        <f>IF(BA3048="",0,IFERROR(IF(VLOOKUP(BA3048,BA$44:BA3047,1,0)&gt;0,0,0),1))</f>
        <v>0</v>
      </c>
      <c r="BA3048" s="140" t="str">
        <f>IF(DATOS!BT3006=AW$45,DATOS!C3006,"")</f>
        <v/>
      </c>
    </row>
    <row r="3049" spans="51:53" x14ac:dyDescent="0.25">
      <c r="AY3049" s="139">
        <f t="shared" si="52"/>
        <v>0</v>
      </c>
      <c r="AZ3049" s="139">
        <f>IF(BA3049="",0,IFERROR(IF(VLOOKUP(BA3049,BA$44:BA3048,1,0)&gt;0,0,0),1))</f>
        <v>0</v>
      </c>
      <c r="BA3049" s="140" t="str">
        <f>IF(DATOS!BT3007=AW$45,DATOS!C3007,"")</f>
        <v/>
      </c>
    </row>
    <row r="3050" spans="51:53" x14ac:dyDescent="0.25">
      <c r="AY3050" s="139">
        <f t="shared" si="52"/>
        <v>0</v>
      </c>
      <c r="AZ3050" s="139">
        <f>IF(BA3050="",0,IFERROR(IF(VLOOKUP(BA3050,BA$44:BA3049,1,0)&gt;0,0,0),1))</f>
        <v>0</v>
      </c>
      <c r="BA3050" s="140" t="str">
        <f>IF(DATOS!BT3008=AW$45,DATOS!C3008,"")</f>
        <v/>
      </c>
    </row>
    <row r="3051" spans="51:53" x14ac:dyDescent="0.25">
      <c r="AY3051" s="139">
        <f t="shared" si="52"/>
        <v>0</v>
      </c>
      <c r="AZ3051" s="139">
        <f>IF(BA3051="",0,IFERROR(IF(VLOOKUP(BA3051,BA$44:BA3050,1,0)&gt;0,0,0),1))</f>
        <v>0</v>
      </c>
      <c r="BA3051" s="140" t="str">
        <f>IF(DATOS!BT3009=AW$45,DATOS!C3009,"")</f>
        <v/>
      </c>
    </row>
    <row r="3052" spans="51:53" x14ac:dyDescent="0.25">
      <c r="AY3052" s="139">
        <f t="shared" ref="AY3052:AY3115" si="53">AY3051+AZ3052</f>
        <v>0</v>
      </c>
      <c r="AZ3052" s="139">
        <f>IF(BA3052="",0,IFERROR(IF(VLOOKUP(BA3052,BA$44:BA3051,1,0)&gt;0,0,0),1))</f>
        <v>0</v>
      </c>
      <c r="BA3052" s="140" t="str">
        <f>IF(DATOS!BT3010=AW$45,DATOS!C3010,"")</f>
        <v/>
      </c>
    </row>
    <row r="3053" spans="51:53" x14ac:dyDescent="0.25">
      <c r="AY3053" s="139">
        <f t="shared" si="53"/>
        <v>0</v>
      </c>
      <c r="AZ3053" s="139">
        <f>IF(BA3053="",0,IFERROR(IF(VLOOKUP(BA3053,BA$44:BA3052,1,0)&gt;0,0,0),1))</f>
        <v>0</v>
      </c>
      <c r="BA3053" s="140" t="str">
        <f>IF(DATOS!BT3011=AW$45,DATOS!C3011,"")</f>
        <v/>
      </c>
    </row>
    <row r="3054" spans="51:53" x14ac:dyDescent="0.25">
      <c r="AY3054" s="139">
        <f t="shared" si="53"/>
        <v>0</v>
      </c>
      <c r="AZ3054" s="139">
        <f>IF(BA3054="",0,IFERROR(IF(VLOOKUP(BA3054,BA$44:BA3053,1,0)&gt;0,0,0),1))</f>
        <v>0</v>
      </c>
      <c r="BA3054" s="140" t="str">
        <f>IF(DATOS!BT3012=AW$45,DATOS!C3012,"")</f>
        <v/>
      </c>
    </row>
    <row r="3055" spans="51:53" x14ac:dyDescent="0.25">
      <c r="AY3055" s="139">
        <f t="shared" si="53"/>
        <v>0</v>
      </c>
      <c r="AZ3055" s="139">
        <f>IF(BA3055="",0,IFERROR(IF(VLOOKUP(BA3055,BA$44:BA3054,1,0)&gt;0,0,0),1))</f>
        <v>0</v>
      </c>
      <c r="BA3055" s="140" t="str">
        <f>IF(DATOS!BT3013=AW$45,DATOS!C3013,"")</f>
        <v/>
      </c>
    </row>
    <row r="3056" spans="51:53" x14ac:dyDescent="0.25">
      <c r="AY3056" s="139">
        <f t="shared" si="53"/>
        <v>0</v>
      </c>
      <c r="AZ3056" s="139">
        <f>IF(BA3056="",0,IFERROR(IF(VLOOKUP(BA3056,BA$44:BA3055,1,0)&gt;0,0,0),1))</f>
        <v>0</v>
      </c>
      <c r="BA3056" s="140" t="str">
        <f>IF(DATOS!BT3014=AW$45,DATOS!C3014,"")</f>
        <v/>
      </c>
    </row>
    <row r="3057" spans="51:53" x14ac:dyDescent="0.25">
      <c r="AY3057" s="139">
        <f t="shared" si="53"/>
        <v>0</v>
      </c>
      <c r="AZ3057" s="139">
        <f>IF(BA3057="",0,IFERROR(IF(VLOOKUP(BA3057,BA$44:BA3056,1,0)&gt;0,0,0),1))</f>
        <v>0</v>
      </c>
      <c r="BA3057" s="140" t="str">
        <f>IF(DATOS!BT3015=AW$45,DATOS!C3015,"")</f>
        <v/>
      </c>
    </row>
    <row r="3058" spans="51:53" x14ac:dyDescent="0.25">
      <c r="AY3058" s="139">
        <f t="shared" si="53"/>
        <v>0</v>
      </c>
      <c r="AZ3058" s="139">
        <f>IF(BA3058="",0,IFERROR(IF(VLOOKUP(BA3058,BA$44:BA3057,1,0)&gt;0,0,0),1))</f>
        <v>0</v>
      </c>
      <c r="BA3058" s="140" t="str">
        <f>IF(DATOS!BT3016=AW$45,DATOS!C3016,"")</f>
        <v/>
      </c>
    </row>
    <row r="3059" spans="51:53" x14ac:dyDescent="0.25">
      <c r="AY3059" s="139">
        <f t="shared" si="53"/>
        <v>0</v>
      </c>
      <c r="AZ3059" s="139">
        <f>IF(BA3059="",0,IFERROR(IF(VLOOKUP(BA3059,BA$44:BA3058,1,0)&gt;0,0,0),1))</f>
        <v>0</v>
      </c>
      <c r="BA3059" s="140" t="str">
        <f>IF(DATOS!BT3017=AW$45,DATOS!C3017,"")</f>
        <v/>
      </c>
    </row>
    <row r="3060" spans="51:53" x14ac:dyDescent="0.25">
      <c r="AY3060" s="139">
        <f t="shared" si="53"/>
        <v>0</v>
      </c>
      <c r="AZ3060" s="139">
        <f>IF(BA3060="",0,IFERROR(IF(VLOOKUP(BA3060,BA$44:BA3059,1,0)&gt;0,0,0),1))</f>
        <v>0</v>
      </c>
      <c r="BA3060" s="140" t="str">
        <f>IF(DATOS!BT3018=AW$45,DATOS!C3018,"")</f>
        <v/>
      </c>
    </row>
    <row r="3061" spans="51:53" x14ac:dyDescent="0.25">
      <c r="AY3061" s="139">
        <f t="shared" si="53"/>
        <v>0</v>
      </c>
      <c r="AZ3061" s="139">
        <f>IF(BA3061="",0,IFERROR(IF(VLOOKUP(BA3061,BA$44:BA3060,1,0)&gt;0,0,0),1))</f>
        <v>0</v>
      </c>
      <c r="BA3061" s="140" t="str">
        <f>IF(DATOS!BT3019=AW$45,DATOS!C3019,"")</f>
        <v/>
      </c>
    </row>
    <row r="3062" spans="51:53" x14ac:dyDescent="0.25">
      <c r="AY3062" s="139">
        <f t="shared" si="53"/>
        <v>0</v>
      </c>
      <c r="AZ3062" s="139">
        <f>IF(BA3062="",0,IFERROR(IF(VLOOKUP(BA3062,BA$44:BA3061,1,0)&gt;0,0,0),1))</f>
        <v>0</v>
      </c>
      <c r="BA3062" s="140" t="str">
        <f>IF(DATOS!BT3020=AW$45,DATOS!C3020,"")</f>
        <v/>
      </c>
    </row>
    <row r="3063" spans="51:53" x14ac:dyDescent="0.25">
      <c r="AY3063" s="139">
        <f t="shared" si="53"/>
        <v>0</v>
      </c>
      <c r="AZ3063" s="139">
        <f>IF(BA3063="",0,IFERROR(IF(VLOOKUP(BA3063,BA$44:BA3062,1,0)&gt;0,0,0),1))</f>
        <v>0</v>
      </c>
      <c r="BA3063" s="140" t="str">
        <f>IF(DATOS!BT3021=AW$45,DATOS!C3021,"")</f>
        <v/>
      </c>
    </row>
    <row r="3064" spans="51:53" x14ac:dyDescent="0.25">
      <c r="AY3064" s="139">
        <f t="shared" si="53"/>
        <v>0</v>
      </c>
      <c r="AZ3064" s="139">
        <f>IF(BA3064="",0,IFERROR(IF(VLOOKUP(BA3064,BA$44:BA3063,1,0)&gt;0,0,0),1))</f>
        <v>0</v>
      </c>
      <c r="BA3064" s="140" t="str">
        <f>IF(DATOS!BT3022=AW$45,DATOS!C3022,"")</f>
        <v/>
      </c>
    </row>
    <row r="3065" spans="51:53" x14ac:dyDescent="0.25">
      <c r="AY3065" s="139">
        <f t="shared" si="53"/>
        <v>0</v>
      </c>
      <c r="AZ3065" s="139">
        <f>IF(BA3065="",0,IFERROR(IF(VLOOKUP(BA3065,BA$44:BA3064,1,0)&gt;0,0,0),1))</f>
        <v>0</v>
      </c>
      <c r="BA3065" s="140" t="str">
        <f>IF(DATOS!BT3023=AW$45,DATOS!C3023,"")</f>
        <v/>
      </c>
    </row>
    <row r="3066" spans="51:53" x14ac:dyDescent="0.25">
      <c r="AY3066" s="139">
        <f t="shared" si="53"/>
        <v>0</v>
      </c>
      <c r="AZ3066" s="139">
        <f>IF(BA3066="",0,IFERROR(IF(VLOOKUP(BA3066,BA$44:BA3065,1,0)&gt;0,0,0),1))</f>
        <v>0</v>
      </c>
      <c r="BA3066" s="140" t="str">
        <f>IF(DATOS!BT3024=AW$45,DATOS!C3024,"")</f>
        <v/>
      </c>
    </row>
    <row r="3067" spans="51:53" x14ac:dyDescent="0.25">
      <c r="AY3067" s="139">
        <f t="shared" si="53"/>
        <v>0</v>
      </c>
      <c r="AZ3067" s="139">
        <f>IF(BA3067="",0,IFERROR(IF(VLOOKUP(BA3067,BA$44:BA3066,1,0)&gt;0,0,0),1))</f>
        <v>0</v>
      </c>
      <c r="BA3067" s="140" t="str">
        <f>IF(DATOS!BT3025=AW$45,DATOS!C3025,"")</f>
        <v/>
      </c>
    </row>
    <row r="3068" spans="51:53" x14ac:dyDescent="0.25">
      <c r="AY3068" s="139">
        <f t="shared" si="53"/>
        <v>0</v>
      </c>
      <c r="AZ3068" s="139">
        <f>IF(BA3068="",0,IFERROR(IF(VLOOKUP(BA3068,BA$44:BA3067,1,0)&gt;0,0,0),1))</f>
        <v>0</v>
      </c>
      <c r="BA3068" s="140" t="str">
        <f>IF(DATOS!BT3026=AW$45,DATOS!C3026,"")</f>
        <v/>
      </c>
    </row>
    <row r="3069" spans="51:53" x14ac:dyDescent="0.25">
      <c r="AY3069" s="139">
        <f t="shared" si="53"/>
        <v>0</v>
      </c>
      <c r="AZ3069" s="139">
        <f>IF(BA3069="",0,IFERROR(IF(VLOOKUP(BA3069,BA$44:BA3068,1,0)&gt;0,0,0),1))</f>
        <v>0</v>
      </c>
      <c r="BA3069" s="140" t="str">
        <f>IF(DATOS!BT3027=AW$45,DATOS!C3027,"")</f>
        <v/>
      </c>
    </row>
    <row r="3070" spans="51:53" x14ac:dyDescent="0.25">
      <c r="AY3070" s="139">
        <f t="shared" si="53"/>
        <v>0</v>
      </c>
      <c r="AZ3070" s="139">
        <f>IF(BA3070="",0,IFERROR(IF(VLOOKUP(BA3070,BA$44:BA3069,1,0)&gt;0,0,0),1))</f>
        <v>0</v>
      </c>
      <c r="BA3070" s="140" t="str">
        <f>IF(DATOS!BT3028=AW$45,DATOS!C3028,"")</f>
        <v/>
      </c>
    </row>
    <row r="3071" spans="51:53" x14ac:dyDescent="0.25">
      <c r="AY3071" s="139">
        <f t="shared" si="53"/>
        <v>0</v>
      </c>
      <c r="AZ3071" s="139">
        <f>IF(BA3071="",0,IFERROR(IF(VLOOKUP(BA3071,BA$44:BA3070,1,0)&gt;0,0,0),1))</f>
        <v>0</v>
      </c>
      <c r="BA3071" s="140" t="str">
        <f>IF(DATOS!BT3029=AW$45,DATOS!C3029,"")</f>
        <v/>
      </c>
    </row>
    <row r="3072" spans="51:53" x14ac:dyDescent="0.25">
      <c r="AY3072" s="139">
        <f t="shared" si="53"/>
        <v>0</v>
      </c>
      <c r="AZ3072" s="139">
        <f>IF(BA3072="",0,IFERROR(IF(VLOOKUP(BA3072,BA$44:BA3071,1,0)&gt;0,0,0),1))</f>
        <v>0</v>
      </c>
      <c r="BA3072" s="140" t="str">
        <f>IF(DATOS!BT3030=AW$45,DATOS!C3030,"")</f>
        <v/>
      </c>
    </row>
    <row r="3073" spans="51:53" x14ac:dyDescent="0.25">
      <c r="AY3073" s="139">
        <f t="shared" si="53"/>
        <v>0</v>
      </c>
      <c r="AZ3073" s="139">
        <f>IF(BA3073="",0,IFERROR(IF(VLOOKUP(BA3073,BA$44:BA3072,1,0)&gt;0,0,0),1))</f>
        <v>0</v>
      </c>
      <c r="BA3073" s="140" t="str">
        <f>IF(DATOS!BT3031=AW$45,DATOS!C3031,"")</f>
        <v/>
      </c>
    </row>
    <row r="3074" spans="51:53" x14ac:dyDescent="0.25">
      <c r="AY3074" s="139">
        <f t="shared" si="53"/>
        <v>0</v>
      </c>
      <c r="AZ3074" s="139">
        <f>IF(BA3074="",0,IFERROR(IF(VLOOKUP(BA3074,BA$44:BA3073,1,0)&gt;0,0,0),1))</f>
        <v>0</v>
      </c>
      <c r="BA3074" s="140" t="str">
        <f>IF(DATOS!BT3032=AW$45,DATOS!C3032,"")</f>
        <v/>
      </c>
    </row>
    <row r="3075" spans="51:53" x14ac:dyDescent="0.25">
      <c r="AY3075" s="139">
        <f t="shared" si="53"/>
        <v>0</v>
      </c>
      <c r="AZ3075" s="139">
        <f>IF(BA3075="",0,IFERROR(IF(VLOOKUP(BA3075,BA$44:BA3074,1,0)&gt;0,0,0),1))</f>
        <v>0</v>
      </c>
      <c r="BA3075" s="140" t="str">
        <f>IF(DATOS!BT3033=AW$45,DATOS!C3033,"")</f>
        <v/>
      </c>
    </row>
    <row r="3076" spans="51:53" x14ac:dyDescent="0.25">
      <c r="AY3076" s="139">
        <f t="shared" si="53"/>
        <v>0</v>
      </c>
      <c r="AZ3076" s="139">
        <f>IF(BA3076="",0,IFERROR(IF(VLOOKUP(BA3076,BA$44:BA3075,1,0)&gt;0,0,0),1))</f>
        <v>0</v>
      </c>
      <c r="BA3076" s="140" t="str">
        <f>IF(DATOS!BT3034=AW$45,DATOS!C3034,"")</f>
        <v/>
      </c>
    </row>
    <row r="3077" spans="51:53" x14ac:dyDescent="0.25">
      <c r="AY3077" s="139">
        <f t="shared" si="53"/>
        <v>0</v>
      </c>
      <c r="AZ3077" s="139">
        <f>IF(BA3077="",0,IFERROR(IF(VLOOKUP(BA3077,BA$44:BA3076,1,0)&gt;0,0,0),1))</f>
        <v>0</v>
      </c>
      <c r="BA3077" s="140" t="str">
        <f>IF(DATOS!BT3035=AW$45,DATOS!C3035,"")</f>
        <v/>
      </c>
    </row>
    <row r="3078" spans="51:53" x14ac:dyDescent="0.25">
      <c r="AY3078" s="139">
        <f t="shared" si="53"/>
        <v>0</v>
      </c>
      <c r="AZ3078" s="139">
        <f>IF(BA3078="",0,IFERROR(IF(VLOOKUP(BA3078,BA$44:BA3077,1,0)&gt;0,0,0),1))</f>
        <v>0</v>
      </c>
      <c r="BA3078" s="140" t="str">
        <f>IF(DATOS!BT3036=AW$45,DATOS!C3036,"")</f>
        <v/>
      </c>
    </row>
    <row r="3079" spans="51:53" x14ac:dyDescent="0.25">
      <c r="AY3079" s="139">
        <f t="shared" si="53"/>
        <v>0</v>
      </c>
      <c r="AZ3079" s="139">
        <f>IF(BA3079="",0,IFERROR(IF(VLOOKUP(BA3079,BA$44:BA3078,1,0)&gt;0,0,0),1))</f>
        <v>0</v>
      </c>
      <c r="BA3079" s="140" t="str">
        <f>IF(DATOS!BT3037=AW$45,DATOS!C3037,"")</f>
        <v/>
      </c>
    </row>
    <row r="3080" spans="51:53" x14ac:dyDescent="0.25">
      <c r="AY3080" s="139">
        <f t="shared" si="53"/>
        <v>0</v>
      </c>
      <c r="AZ3080" s="139">
        <f>IF(BA3080="",0,IFERROR(IF(VLOOKUP(BA3080,BA$44:BA3079,1,0)&gt;0,0,0),1))</f>
        <v>0</v>
      </c>
      <c r="BA3080" s="140" t="str">
        <f>IF(DATOS!BT3038=AW$45,DATOS!C3038,"")</f>
        <v/>
      </c>
    </row>
    <row r="3081" spans="51:53" x14ac:dyDescent="0.25">
      <c r="AY3081" s="139">
        <f t="shared" si="53"/>
        <v>0</v>
      </c>
      <c r="AZ3081" s="139">
        <f>IF(BA3081="",0,IFERROR(IF(VLOOKUP(BA3081,BA$44:BA3080,1,0)&gt;0,0,0),1))</f>
        <v>0</v>
      </c>
      <c r="BA3081" s="140" t="str">
        <f>IF(DATOS!BT3039=AW$45,DATOS!C3039,"")</f>
        <v/>
      </c>
    </row>
    <row r="3082" spans="51:53" x14ac:dyDescent="0.25">
      <c r="AY3082" s="139">
        <f t="shared" si="53"/>
        <v>0</v>
      </c>
      <c r="AZ3082" s="139">
        <f>IF(BA3082="",0,IFERROR(IF(VLOOKUP(BA3082,BA$44:BA3081,1,0)&gt;0,0,0),1))</f>
        <v>0</v>
      </c>
      <c r="BA3082" s="140" t="str">
        <f>IF(DATOS!BT3040=AW$45,DATOS!C3040,"")</f>
        <v/>
      </c>
    </row>
    <row r="3083" spans="51:53" x14ac:dyDescent="0.25">
      <c r="AY3083" s="139">
        <f t="shared" si="53"/>
        <v>0</v>
      </c>
      <c r="AZ3083" s="139">
        <f>IF(BA3083="",0,IFERROR(IF(VLOOKUP(BA3083,BA$44:BA3082,1,0)&gt;0,0,0),1))</f>
        <v>0</v>
      </c>
      <c r="BA3083" s="140" t="str">
        <f>IF(DATOS!BT3041=AW$45,DATOS!C3041,"")</f>
        <v/>
      </c>
    </row>
    <row r="3084" spans="51:53" x14ac:dyDescent="0.25">
      <c r="AY3084" s="139">
        <f t="shared" si="53"/>
        <v>0</v>
      </c>
      <c r="AZ3084" s="139">
        <f>IF(BA3084="",0,IFERROR(IF(VLOOKUP(BA3084,BA$44:BA3083,1,0)&gt;0,0,0),1))</f>
        <v>0</v>
      </c>
      <c r="BA3084" s="140" t="str">
        <f>IF(DATOS!BT3042=AW$45,DATOS!C3042,"")</f>
        <v/>
      </c>
    </row>
    <row r="3085" spans="51:53" x14ac:dyDescent="0.25">
      <c r="AY3085" s="139">
        <f t="shared" si="53"/>
        <v>0</v>
      </c>
      <c r="AZ3085" s="139">
        <f>IF(BA3085="",0,IFERROR(IF(VLOOKUP(BA3085,BA$44:BA3084,1,0)&gt;0,0,0),1))</f>
        <v>0</v>
      </c>
      <c r="BA3085" s="140" t="str">
        <f>IF(DATOS!BT3043=AW$45,DATOS!C3043,"")</f>
        <v/>
      </c>
    </row>
    <row r="3086" spans="51:53" x14ac:dyDescent="0.25">
      <c r="AY3086" s="139">
        <f t="shared" si="53"/>
        <v>0</v>
      </c>
      <c r="AZ3086" s="139">
        <f>IF(BA3086="",0,IFERROR(IF(VLOOKUP(BA3086,BA$44:BA3085,1,0)&gt;0,0,0),1))</f>
        <v>0</v>
      </c>
      <c r="BA3086" s="140" t="str">
        <f>IF(DATOS!BT3044=AW$45,DATOS!C3044,"")</f>
        <v/>
      </c>
    </row>
    <row r="3087" spans="51:53" x14ac:dyDescent="0.25">
      <c r="AY3087" s="139">
        <f t="shared" si="53"/>
        <v>0</v>
      </c>
      <c r="AZ3087" s="139">
        <f>IF(BA3087="",0,IFERROR(IF(VLOOKUP(BA3087,BA$44:BA3086,1,0)&gt;0,0,0),1))</f>
        <v>0</v>
      </c>
      <c r="BA3087" s="140" t="str">
        <f>IF(DATOS!BT3045=AW$45,DATOS!C3045,"")</f>
        <v/>
      </c>
    </row>
    <row r="3088" spans="51:53" x14ac:dyDescent="0.25">
      <c r="AY3088" s="139">
        <f t="shared" si="53"/>
        <v>0</v>
      </c>
      <c r="AZ3088" s="139">
        <f>IF(BA3088="",0,IFERROR(IF(VLOOKUP(BA3088,BA$44:BA3087,1,0)&gt;0,0,0),1))</f>
        <v>0</v>
      </c>
      <c r="BA3088" s="140" t="str">
        <f>IF(DATOS!BT3046=AW$45,DATOS!C3046,"")</f>
        <v/>
      </c>
    </row>
    <row r="3089" spans="51:53" x14ac:dyDescent="0.25">
      <c r="AY3089" s="139">
        <f t="shared" si="53"/>
        <v>0</v>
      </c>
      <c r="AZ3089" s="139">
        <f>IF(BA3089="",0,IFERROR(IF(VLOOKUP(BA3089,BA$44:BA3088,1,0)&gt;0,0,0),1))</f>
        <v>0</v>
      </c>
      <c r="BA3089" s="140" t="str">
        <f>IF(DATOS!BT3047=AW$45,DATOS!C3047,"")</f>
        <v/>
      </c>
    </row>
    <row r="3090" spans="51:53" x14ac:dyDescent="0.25">
      <c r="AY3090" s="139">
        <f t="shared" si="53"/>
        <v>0</v>
      </c>
      <c r="AZ3090" s="139">
        <f>IF(BA3090="",0,IFERROR(IF(VLOOKUP(BA3090,BA$44:BA3089,1,0)&gt;0,0,0),1))</f>
        <v>0</v>
      </c>
      <c r="BA3090" s="140" t="str">
        <f>IF(DATOS!BT3048=AW$45,DATOS!C3048,"")</f>
        <v/>
      </c>
    </row>
    <row r="3091" spans="51:53" x14ac:dyDescent="0.25">
      <c r="AY3091" s="139">
        <f t="shared" si="53"/>
        <v>0</v>
      </c>
      <c r="AZ3091" s="139">
        <f>IF(BA3091="",0,IFERROR(IF(VLOOKUP(BA3091,BA$44:BA3090,1,0)&gt;0,0,0),1))</f>
        <v>0</v>
      </c>
      <c r="BA3091" s="140" t="str">
        <f>IF(DATOS!BT3049=AW$45,DATOS!C3049,"")</f>
        <v/>
      </c>
    </row>
    <row r="3092" spans="51:53" x14ac:dyDescent="0.25">
      <c r="AY3092" s="139">
        <f t="shared" si="53"/>
        <v>0</v>
      </c>
      <c r="AZ3092" s="139">
        <f>IF(BA3092="",0,IFERROR(IF(VLOOKUP(BA3092,BA$44:BA3091,1,0)&gt;0,0,0),1))</f>
        <v>0</v>
      </c>
      <c r="BA3092" s="140" t="str">
        <f>IF(DATOS!BT3050=AW$45,DATOS!C3050,"")</f>
        <v/>
      </c>
    </row>
    <row r="3093" spans="51:53" x14ac:dyDescent="0.25">
      <c r="AY3093" s="139">
        <f t="shared" si="53"/>
        <v>0</v>
      </c>
      <c r="AZ3093" s="139">
        <f>IF(BA3093="",0,IFERROR(IF(VLOOKUP(BA3093,BA$44:BA3092,1,0)&gt;0,0,0),1))</f>
        <v>0</v>
      </c>
      <c r="BA3093" s="140" t="str">
        <f>IF(DATOS!BT3051=AW$45,DATOS!C3051,"")</f>
        <v/>
      </c>
    </row>
    <row r="3094" spans="51:53" x14ac:dyDescent="0.25">
      <c r="AY3094" s="139">
        <f t="shared" si="53"/>
        <v>0</v>
      </c>
      <c r="AZ3094" s="139">
        <f>IF(BA3094="",0,IFERROR(IF(VLOOKUP(BA3094,BA$44:BA3093,1,0)&gt;0,0,0),1))</f>
        <v>0</v>
      </c>
      <c r="BA3094" s="140" t="str">
        <f>IF(DATOS!BT3052=AW$45,DATOS!C3052,"")</f>
        <v/>
      </c>
    </row>
    <row r="3095" spans="51:53" x14ac:dyDescent="0.25">
      <c r="AY3095" s="139">
        <f t="shared" si="53"/>
        <v>0</v>
      </c>
      <c r="AZ3095" s="139">
        <f>IF(BA3095="",0,IFERROR(IF(VLOOKUP(BA3095,BA$44:BA3094,1,0)&gt;0,0,0),1))</f>
        <v>0</v>
      </c>
      <c r="BA3095" s="140" t="str">
        <f>IF(DATOS!BT3053=AW$45,DATOS!C3053,"")</f>
        <v/>
      </c>
    </row>
    <row r="3096" spans="51:53" x14ac:dyDescent="0.25">
      <c r="AY3096" s="139">
        <f t="shared" si="53"/>
        <v>0</v>
      </c>
      <c r="AZ3096" s="139">
        <f>IF(BA3096="",0,IFERROR(IF(VLOOKUP(BA3096,BA$44:BA3095,1,0)&gt;0,0,0),1))</f>
        <v>0</v>
      </c>
      <c r="BA3096" s="140" t="str">
        <f>IF(DATOS!BT3054=AW$45,DATOS!C3054,"")</f>
        <v/>
      </c>
    </row>
    <row r="3097" spans="51:53" x14ac:dyDescent="0.25">
      <c r="AY3097" s="139">
        <f t="shared" si="53"/>
        <v>0</v>
      </c>
      <c r="AZ3097" s="139">
        <f>IF(BA3097="",0,IFERROR(IF(VLOOKUP(BA3097,BA$44:BA3096,1,0)&gt;0,0,0),1))</f>
        <v>0</v>
      </c>
      <c r="BA3097" s="140" t="str">
        <f>IF(DATOS!BT3055=AW$45,DATOS!C3055,"")</f>
        <v/>
      </c>
    </row>
    <row r="3098" spans="51:53" x14ac:dyDescent="0.25">
      <c r="AY3098" s="139">
        <f t="shared" si="53"/>
        <v>0</v>
      </c>
      <c r="AZ3098" s="139">
        <f>IF(BA3098="",0,IFERROR(IF(VLOOKUP(BA3098,BA$44:BA3097,1,0)&gt;0,0,0),1))</f>
        <v>0</v>
      </c>
      <c r="BA3098" s="140" t="str">
        <f>IF(DATOS!BT3056=AW$45,DATOS!C3056,"")</f>
        <v/>
      </c>
    </row>
    <row r="3099" spans="51:53" x14ac:dyDescent="0.25">
      <c r="AY3099" s="139">
        <f t="shared" si="53"/>
        <v>0</v>
      </c>
      <c r="AZ3099" s="139">
        <f>IF(BA3099="",0,IFERROR(IF(VLOOKUP(BA3099,BA$44:BA3098,1,0)&gt;0,0,0),1))</f>
        <v>0</v>
      </c>
      <c r="BA3099" s="140" t="str">
        <f>IF(DATOS!BT3057=AW$45,DATOS!C3057,"")</f>
        <v/>
      </c>
    </row>
    <row r="3100" spans="51:53" x14ac:dyDescent="0.25">
      <c r="AY3100" s="139">
        <f t="shared" si="53"/>
        <v>0</v>
      </c>
      <c r="AZ3100" s="139">
        <f>IF(BA3100="",0,IFERROR(IF(VLOOKUP(BA3100,BA$44:BA3099,1,0)&gt;0,0,0),1))</f>
        <v>0</v>
      </c>
      <c r="BA3100" s="140" t="str">
        <f>IF(DATOS!BT3058=AW$45,DATOS!C3058,"")</f>
        <v/>
      </c>
    </row>
    <row r="3101" spans="51:53" x14ac:dyDescent="0.25">
      <c r="AY3101" s="139">
        <f t="shared" si="53"/>
        <v>0</v>
      </c>
      <c r="AZ3101" s="139">
        <f>IF(BA3101="",0,IFERROR(IF(VLOOKUP(BA3101,BA$44:BA3100,1,0)&gt;0,0,0),1))</f>
        <v>0</v>
      </c>
      <c r="BA3101" s="140" t="str">
        <f>IF(DATOS!BT3059=AW$45,DATOS!C3059,"")</f>
        <v/>
      </c>
    </row>
    <row r="3102" spans="51:53" x14ac:dyDescent="0.25">
      <c r="AY3102" s="139">
        <f t="shared" si="53"/>
        <v>0</v>
      </c>
      <c r="AZ3102" s="139">
        <f>IF(BA3102="",0,IFERROR(IF(VLOOKUP(BA3102,BA$44:BA3101,1,0)&gt;0,0,0),1))</f>
        <v>0</v>
      </c>
      <c r="BA3102" s="140" t="str">
        <f>IF(DATOS!BT3060=AW$45,DATOS!C3060,"")</f>
        <v/>
      </c>
    </row>
    <row r="3103" spans="51:53" x14ac:dyDescent="0.25">
      <c r="AY3103" s="139">
        <f t="shared" si="53"/>
        <v>0</v>
      </c>
      <c r="AZ3103" s="139">
        <f>IF(BA3103="",0,IFERROR(IF(VLOOKUP(BA3103,BA$44:BA3102,1,0)&gt;0,0,0),1))</f>
        <v>0</v>
      </c>
      <c r="BA3103" s="140" t="str">
        <f>IF(DATOS!BT3061=AW$45,DATOS!C3061,"")</f>
        <v/>
      </c>
    </row>
    <row r="3104" spans="51:53" x14ac:dyDescent="0.25">
      <c r="AY3104" s="139">
        <f t="shared" si="53"/>
        <v>0</v>
      </c>
      <c r="AZ3104" s="139">
        <f>IF(BA3104="",0,IFERROR(IF(VLOOKUP(BA3104,BA$44:BA3103,1,0)&gt;0,0,0),1))</f>
        <v>0</v>
      </c>
      <c r="BA3104" s="140" t="str">
        <f>IF(DATOS!BT3062=AW$45,DATOS!C3062,"")</f>
        <v/>
      </c>
    </row>
    <row r="3105" spans="51:53" x14ac:dyDescent="0.25">
      <c r="AY3105" s="139">
        <f t="shared" si="53"/>
        <v>0</v>
      </c>
      <c r="AZ3105" s="139">
        <f>IF(BA3105="",0,IFERROR(IF(VLOOKUP(BA3105,BA$44:BA3104,1,0)&gt;0,0,0),1))</f>
        <v>0</v>
      </c>
      <c r="BA3105" s="140" t="str">
        <f>IF(DATOS!BT3063=AW$45,DATOS!C3063,"")</f>
        <v/>
      </c>
    </row>
    <row r="3106" spans="51:53" x14ac:dyDescent="0.25">
      <c r="AY3106" s="139">
        <f t="shared" si="53"/>
        <v>0</v>
      </c>
      <c r="AZ3106" s="139">
        <f>IF(BA3106="",0,IFERROR(IF(VLOOKUP(BA3106,BA$44:BA3105,1,0)&gt;0,0,0),1))</f>
        <v>0</v>
      </c>
      <c r="BA3106" s="140" t="str">
        <f>IF(DATOS!BT3064=AW$45,DATOS!C3064,"")</f>
        <v/>
      </c>
    </row>
    <row r="3107" spans="51:53" x14ac:dyDescent="0.25">
      <c r="AY3107" s="139">
        <f t="shared" si="53"/>
        <v>0</v>
      </c>
      <c r="AZ3107" s="139">
        <f>IF(BA3107="",0,IFERROR(IF(VLOOKUP(BA3107,BA$44:BA3106,1,0)&gt;0,0,0),1))</f>
        <v>0</v>
      </c>
      <c r="BA3107" s="140" t="str">
        <f>IF(DATOS!BT3065=AW$45,DATOS!C3065,"")</f>
        <v/>
      </c>
    </row>
    <row r="3108" spans="51:53" x14ac:dyDescent="0.25">
      <c r="AY3108" s="139">
        <f t="shared" si="53"/>
        <v>0</v>
      </c>
      <c r="AZ3108" s="139">
        <f>IF(BA3108="",0,IFERROR(IF(VLOOKUP(BA3108,BA$44:BA3107,1,0)&gt;0,0,0),1))</f>
        <v>0</v>
      </c>
      <c r="BA3108" s="140" t="str">
        <f>IF(DATOS!BT3066=AW$45,DATOS!C3066,"")</f>
        <v/>
      </c>
    </row>
    <row r="3109" spans="51:53" x14ac:dyDescent="0.25">
      <c r="AY3109" s="139">
        <f t="shared" si="53"/>
        <v>0</v>
      </c>
      <c r="AZ3109" s="139">
        <f>IF(BA3109="",0,IFERROR(IF(VLOOKUP(BA3109,BA$44:BA3108,1,0)&gt;0,0,0),1))</f>
        <v>0</v>
      </c>
      <c r="BA3109" s="140" t="str">
        <f>IF(DATOS!BT3067=AW$45,DATOS!C3067,"")</f>
        <v/>
      </c>
    </row>
    <row r="3110" spans="51:53" x14ac:dyDescent="0.25">
      <c r="AY3110" s="139">
        <f t="shared" si="53"/>
        <v>0</v>
      </c>
      <c r="AZ3110" s="139">
        <f>IF(BA3110="",0,IFERROR(IF(VLOOKUP(BA3110,BA$44:BA3109,1,0)&gt;0,0,0),1))</f>
        <v>0</v>
      </c>
      <c r="BA3110" s="140" t="str">
        <f>IF(DATOS!BT3068=AW$45,DATOS!C3068,"")</f>
        <v/>
      </c>
    </row>
    <row r="3111" spans="51:53" x14ac:dyDescent="0.25">
      <c r="AY3111" s="139">
        <f t="shared" si="53"/>
        <v>0</v>
      </c>
      <c r="AZ3111" s="139">
        <f>IF(BA3111="",0,IFERROR(IF(VLOOKUP(BA3111,BA$44:BA3110,1,0)&gt;0,0,0),1))</f>
        <v>0</v>
      </c>
      <c r="BA3111" s="140" t="str">
        <f>IF(DATOS!BT3069=AW$45,DATOS!C3069,"")</f>
        <v/>
      </c>
    </row>
    <row r="3112" spans="51:53" x14ac:dyDescent="0.25">
      <c r="AY3112" s="139">
        <f t="shared" si="53"/>
        <v>0</v>
      </c>
      <c r="AZ3112" s="139">
        <f>IF(BA3112="",0,IFERROR(IF(VLOOKUP(BA3112,BA$44:BA3111,1,0)&gt;0,0,0),1))</f>
        <v>0</v>
      </c>
      <c r="BA3112" s="140" t="str">
        <f>IF(DATOS!BT3070=AW$45,DATOS!C3070,"")</f>
        <v/>
      </c>
    </row>
    <row r="3113" spans="51:53" x14ac:dyDescent="0.25">
      <c r="AY3113" s="139">
        <f t="shared" si="53"/>
        <v>0</v>
      </c>
      <c r="AZ3113" s="139">
        <f>IF(BA3113="",0,IFERROR(IF(VLOOKUP(BA3113,BA$44:BA3112,1,0)&gt;0,0,0),1))</f>
        <v>0</v>
      </c>
      <c r="BA3113" s="140" t="str">
        <f>IF(DATOS!BT3071=AW$45,DATOS!C3071,"")</f>
        <v/>
      </c>
    </row>
    <row r="3114" spans="51:53" x14ac:dyDescent="0.25">
      <c r="AY3114" s="139">
        <f t="shared" si="53"/>
        <v>0</v>
      </c>
      <c r="AZ3114" s="139">
        <f>IF(BA3114="",0,IFERROR(IF(VLOOKUP(BA3114,BA$44:BA3113,1,0)&gt;0,0,0),1))</f>
        <v>0</v>
      </c>
      <c r="BA3114" s="140" t="str">
        <f>IF(DATOS!BT3072=AW$45,DATOS!C3072,"")</f>
        <v/>
      </c>
    </row>
    <row r="3115" spans="51:53" x14ac:dyDescent="0.25">
      <c r="AY3115" s="139">
        <f t="shared" si="53"/>
        <v>0</v>
      </c>
      <c r="AZ3115" s="139">
        <f>IF(BA3115="",0,IFERROR(IF(VLOOKUP(BA3115,BA$44:BA3114,1,0)&gt;0,0,0),1))</f>
        <v>0</v>
      </c>
      <c r="BA3115" s="140" t="str">
        <f>IF(DATOS!BT3073=AW$45,DATOS!C3073,"")</f>
        <v/>
      </c>
    </row>
    <row r="3116" spans="51:53" x14ac:dyDescent="0.25">
      <c r="AY3116" s="139">
        <f t="shared" ref="AY3116:AY3179" si="54">AY3115+AZ3116</f>
        <v>0</v>
      </c>
      <c r="AZ3116" s="139">
        <f>IF(BA3116="",0,IFERROR(IF(VLOOKUP(BA3116,BA$44:BA3115,1,0)&gt;0,0,0),1))</f>
        <v>0</v>
      </c>
      <c r="BA3116" s="140" t="str">
        <f>IF(DATOS!BT3074=AW$45,DATOS!C3074,"")</f>
        <v/>
      </c>
    </row>
    <row r="3117" spans="51:53" x14ac:dyDescent="0.25">
      <c r="AY3117" s="139">
        <f t="shared" si="54"/>
        <v>0</v>
      </c>
      <c r="AZ3117" s="139">
        <f>IF(BA3117="",0,IFERROR(IF(VLOOKUP(BA3117,BA$44:BA3116,1,0)&gt;0,0,0),1))</f>
        <v>0</v>
      </c>
      <c r="BA3117" s="140" t="str">
        <f>IF(DATOS!BT3075=AW$45,DATOS!C3075,"")</f>
        <v/>
      </c>
    </row>
    <row r="3118" spans="51:53" x14ac:dyDescent="0.25">
      <c r="AY3118" s="139">
        <f t="shared" si="54"/>
        <v>0</v>
      </c>
      <c r="AZ3118" s="139">
        <f>IF(BA3118="",0,IFERROR(IF(VLOOKUP(BA3118,BA$44:BA3117,1,0)&gt;0,0,0),1))</f>
        <v>0</v>
      </c>
      <c r="BA3118" s="140" t="str">
        <f>IF(DATOS!BT3076=AW$45,DATOS!C3076,"")</f>
        <v/>
      </c>
    </row>
    <row r="3119" spans="51:53" x14ac:dyDescent="0.25">
      <c r="AY3119" s="139">
        <f t="shared" si="54"/>
        <v>0</v>
      </c>
      <c r="AZ3119" s="139">
        <f>IF(BA3119="",0,IFERROR(IF(VLOOKUP(BA3119,BA$44:BA3118,1,0)&gt;0,0,0),1))</f>
        <v>0</v>
      </c>
      <c r="BA3119" s="140" t="str">
        <f>IF(DATOS!BT3077=AW$45,DATOS!C3077,"")</f>
        <v/>
      </c>
    </row>
    <row r="3120" spans="51:53" x14ac:dyDescent="0.25">
      <c r="AY3120" s="139">
        <f t="shared" si="54"/>
        <v>0</v>
      </c>
      <c r="AZ3120" s="139">
        <f>IF(BA3120="",0,IFERROR(IF(VLOOKUP(BA3120,BA$44:BA3119,1,0)&gt;0,0,0),1))</f>
        <v>0</v>
      </c>
      <c r="BA3120" s="140" t="str">
        <f>IF(DATOS!BT3078=AW$45,DATOS!C3078,"")</f>
        <v/>
      </c>
    </row>
    <row r="3121" spans="51:53" x14ac:dyDescent="0.25">
      <c r="AY3121" s="139">
        <f t="shared" si="54"/>
        <v>0</v>
      </c>
      <c r="AZ3121" s="139">
        <f>IF(BA3121="",0,IFERROR(IF(VLOOKUP(BA3121,BA$44:BA3120,1,0)&gt;0,0,0),1))</f>
        <v>0</v>
      </c>
      <c r="BA3121" s="140" t="str">
        <f>IF(DATOS!BT3079=AW$45,DATOS!C3079,"")</f>
        <v/>
      </c>
    </row>
    <row r="3122" spans="51:53" x14ac:dyDescent="0.25">
      <c r="AY3122" s="139">
        <f t="shared" si="54"/>
        <v>0</v>
      </c>
      <c r="AZ3122" s="139">
        <f>IF(BA3122="",0,IFERROR(IF(VLOOKUP(BA3122,BA$44:BA3121,1,0)&gt;0,0,0),1))</f>
        <v>0</v>
      </c>
      <c r="BA3122" s="140" t="str">
        <f>IF(DATOS!BT3080=AW$45,DATOS!C3080,"")</f>
        <v/>
      </c>
    </row>
    <row r="3123" spans="51:53" x14ac:dyDescent="0.25">
      <c r="AY3123" s="139">
        <f t="shared" si="54"/>
        <v>0</v>
      </c>
      <c r="AZ3123" s="139">
        <f>IF(BA3123="",0,IFERROR(IF(VLOOKUP(BA3123,BA$44:BA3122,1,0)&gt;0,0,0),1))</f>
        <v>0</v>
      </c>
      <c r="BA3123" s="140" t="str">
        <f>IF(DATOS!BT3081=AW$45,DATOS!C3081,"")</f>
        <v/>
      </c>
    </row>
    <row r="3124" spans="51:53" x14ac:dyDescent="0.25">
      <c r="AY3124" s="139">
        <f t="shared" si="54"/>
        <v>0</v>
      </c>
      <c r="AZ3124" s="139">
        <f>IF(BA3124="",0,IFERROR(IF(VLOOKUP(BA3124,BA$44:BA3123,1,0)&gt;0,0,0),1))</f>
        <v>0</v>
      </c>
      <c r="BA3124" s="140" t="str">
        <f>IF(DATOS!BT3082=AW$45,DATOS!C3082,"")</f>
        <v/>
      </c>
    </row>
    <row r="3125" spans="51:53" x14ac:dyDescent="0.25">
      <c r="AY3125" s="139">
        <f t="shared" si="54"/>
        <v>0</v>
      </c>
      <c r="AZ3125" s="139">
        <f>IF(BA3125="",0,IFERROR(IF(VLOOKUP(BA3125,BA$44:BA3124,1,0)&gt;0,0,0),1))</f>
        <v>0</v>
      </c>
      <c r="BA3125" s="140" t="str">
        <f>IF(DATOS!BT3083=AW$45,DATOS!C3083,"")</f>
        <v/>
      </c>
    </row>
    <row r="3126" spans="51:53" x14ac:dyDescent="0.25">
      <c r="AY3126" s="139">
        <f t="shared" si="54"/>
        <v>0</v>
      </c>
      <c r="AZ3126" s="139">
        <f>IF(BA3126="",0,IFERROR(IF(VLOOKUP(BA3126,BA$44:BA3125,1,0)&gt;0,0,0),1))</f>
        <v>0</v>
      </c>
      <c r="BA3126" s="140" t="str">
        <f>IF(DATOS!BT3084=AW$45,DATOS!C3084,"")</f>
        <v/>
      </c>
    </row>
    <row r="3127" spans="51:53" x14ac:dyDescent="0.25">
      <c r="AY3127" s="139">
        <f t="shared" si="54"/>
        <v>0</v>
      </c>
      <c r="AZ3127" s="139">
        <f>IF(BA3127="",0,IFERROR(IF(VLOOKUP(BA3127,BA$44:BA3126,1,0)&gt;0,0,0),1))</f>
        <v>0</v>
      </c>
      <c r="BA3127" s="140" t="str">
        <f>IF(DATOS!BT3085=AW$45,DATOS!C3085,"")</f>
        <v/>
      </c>
    </row>
    <row r="3128" spans="51:53" x14ac:dyDescent="0.25">
      <c r="AY3128" s="139">
        <f t="shared" si="54"/>
        <v>0</v>
      </c>
      <c r="AZ3128" s="139">
        <f>IF(BA3128="",0,IFERROR(IF(VLOOKUP(BA3128,BA$44:BA3127,1,0)&gt;0,0,0),1))</f>
        <v>0</v>
      </c>
      <c r="BA3128" s="140" t="str">
        <f>IF(DATOS!BT3086=AW$45,DATOS!C3086,"")</f>
        <v/>
      </c>
    </row>
    <row r="3129" spans="51:53" x14ac:dyDescent="0.25">
      <c r="AY3129" s="139">
        <f t="shared" si="54"/>
        <v>0</v>
      </c>
      <c r="AZ3129" s="139">
        <f>IF(BA3129="",0,IFERROR(IF(VLOOKUP(BA3129,BA$44:BA3128,1,0)&gt;0,0,0),1))</f>
        <v>0</v>
      </c>
      <c r="BA3129" s="140" t="str">
        <f>IF(DATOS!BT3087=AW$45,DATOS!C3087,"")</f>
        <v/>
      </c>
    </row>
    <row r="3130" spans="51:53" x14ac:dyDescent="0.25">
      <c r="AY3130" s="139">
        <f t="shared" si="54"/>
        <v>0</v>
      </c>
      <c r="AZ3130" s="139">
        <f>IF(BA3130="",0,IFERROR(IF(VLOOKUP(BA3130,BA$44:BA3129,1,0)&gt;0,0,0),1))</f>
        <v>0</v>
      </c>
      <c r="BA3130" s="140" t="str">
        <f>IF(DATOS!BT3088=AW$45,DATOS!C3088,"")</f>
        <v/>
      </c>
    </row>
    <row r="3131" spans="51:53" x14ac:dyDescent="0.25">
      <c r="AY3131" s="139">
        <f t="shared" si="54"/>
        <v>0</v>
      </c>
      <c r="AZ3131" s="139">
        <f>IF(BA3131="",0,IFERROR(IF(VLOOKUP(BA3131,BA$44:BA3130,1,0)&gt;0,0,0),1))</f>
        <v>0</v>
      </c>
      <c r="BA3131" s="140" t="str">
        <f>IF(DATOS!BT3089=AW$45,DATOS!C3089,"")</f>
        <v/>
      </c>
    </row>
    <row r="3132" spans="51:53" x14ac:dyDescent="0.25">
      <c r="AY3132" s="139">
        <f t="shared" si="54"/>
        <v>0</v>
      </c>
      <c r="AZ3132" s="139">
        <f>IF(BA3132="",0,IFERROR(IF(VLOOKUP(BA3132,BA$44:BA3131,1,0)&gt;0,0,0),1))</f>
        <v>0</v>
      </c>
      <c r="BA3132" s="140" t="str">
        <f>IF(DATOS!BT3090=AW$45,DATOS!C3090,"")</f>
        <v/>
      </c>
    </row>
    <row r="3133" spans="51:53" x14ac:dyDescent="0.25">
      <c r="AY3133" s="139">
        <f t="shared" si="54"/>
        <v>0</v>
      </c>
      <c r="AZ3133" s="139">
        <f>IF(BA3133="",0,IFERROR(IF(VLOOKUP(BA3133,BA$44:BA3132,1,0)&gt;0,0,0),1))</f>
        <v>0</v>
      </c>
      <c r="BA3133" s="140" t="str">
        <f>IF(DATOS!BT3091=AW$45,DATOS!C3091,"")</f>
        <v/>
      </c>
    </row>
    <row r="3134" spans="51:53" x14ac:dyDescent="0.25">
      <c r="AY3134" s="139">
        <f t="shared" si="54"/>
        <v>0</v>
      </c>
      <c r="AZ3134" s="139">
        <f>IF(BA3134="",0,IFERROR(IF(VLOOKUP(BA3134,BA$44:BA3133,1,0)&gt;0,0,0),1))</f>
        <v>0</v>
      </c>
      <c r="BA3134" s="140" t="str">
        <f>IF(DATOS!BT3092=AW$45,DATOS!C3092,"")</f>
        <v/>
      </c>
    </row>
    <row r="3135" spans="51:53" x14ac:dyDescent="0.25">
      <c r="AY3135" s="139">
        <f t="shared" si="54"/>
        <v>0</v>
      </c>
      <c r="AZ3135" s="139">
        <f>IF(BA3135="",0,IFERROR(IF(VLOOKUP(BA3135,BA$44:BA3134,1,0)&gt;0,0,0),1))</f>
        <v>0</v>
      </c>
      <c r="BA3135" s="140" t="str">
        <f>IF(DATOS!BT3093=AW$45,DATOS!C3093,"")</f>
        <v/>
      </c>
    </row>
    <row r="3136" spans="51:53" x14ac:dyDescent="0.25">
      <c r="AY3136" s="139">
        <f t="shared" si="54"/>
        <v>0</v>
      </c>
      <c r="AZ3136" s="139">
        <f>IF(BA3136="",0,IFERROR(IF(VLOOKUP(BA3136,BA$44:BA3135,1,0)&gt;0,0,0),1))</f>
        <v>0</v>
      </c>
      <c r="BA3136" s="140" t="str">
        <f>IF(DATOS!BT3094=AW$45,DATOS!C3094,"")</f>
        <v/>
      </c>
    </row>
    <row r="3137" spans="51:53" x14ac:dyDescent="0.25">
      <c r="AY3137" s="139">
        <f t="shared" si="54"/>
        <v>0</v>
      </c>
      <c r="AZ3137" s="139">
        <f>IF(BA3137="",0,IFERROR(IF(VLOOKUP(BA3137,BA$44:BA3136,1,0)&gt;0,0,0),1))</f>
        <v>0</v>
      </c>
      <c r="BA3137" s="140" t="str">
        <f>IF(DATOS!BT3095=AW$45,DATOS!C3095,"")</f>
        <v/>
      </c>
    </row>
    <row r="3138" spans="51:53" x14ac:dyDescent="0.25">
      <c r="AY3138" s="139">
        <f t="shared" si="54"/>
        <v>0</v>
      </c>
      <c r="AZ3138" s="139">
        <f>IF(BA3138="",0,IFERROR(IF(VLOOKUP(BA3138,BA$44:BA3137,1,0)&gt;0,0,0),1))</f>
        <v>0</v>
      </c>
      <c r="BA3138" s="140" t="str">
        <f>IF(DATOS!BT3096=AW$45,DATOS!C3096,"")</f>
        <v/>
      </c>
    </row>
    <row r="3139" spans="51:53" x14ac:dyDescent="0.25">
      <c r="AY3139" s="139">
        <f t="shared" si="54"/>
        <v>0</v>
      </c>
      <c r="AZ3139" s="139">
        <f>IF(BA3139="",0,IFERROR(IF(VLOOKUP(BA3139,BA$44:BA3138,1,0)&gt;0,0,0),1))</f>
        <v>0</v>
      </c>
      <c r="BA3139" s="140" t="str">
        <f>IF(DATOS!BT3097=AW$45,DATOS!C3097,"")</f>
        <v/>
      </c>
    </row>
    <row r="3140" spans="51:53" x14ac:dyDescent="0.25">
      <c r="AY3140" s="139">
        <f t="shared" si="54"/>
        <v>0</v>
      </c>
      <c r="AZ3140" s="139">
        <f>IF(BA3140="",0,IFERROR(IF(VLOOKUP(BA3140,BA$44:BA3139,1,0)&gt;0,0,0),1))</f>
        <v>0</v>
      </c>
      <c r="BA3140" s="140" t="str">
        <f>IF(DATOS!BT3098=AW$45,DATOS!C3098,"")</f>
        <v/>
      </c>
    </row>
    <row r="3141" spans="51:53" x14ac:dyDescent="0.25">
      <c r="AY3141" s="139">
        <f t="shared" si="54"/>
        <v>0</v>
      </c>
      <c r="AZ3141" s="139">
        <f>IF(BA3141="",0,IFERROR(IF(VLOOKUP(BA3141,BA$44:BA3140,1,0)&gt;0,0,0),1))</f>
        <v>0</v>
      </c>
      <c r="BA3141" s="140" t="str">
        <f>IF(DATOS!BT3099=AW$45,DATOS!C3099,"")</f>
        <v/>
      </c>
    </row>
    <row r="3142" spans="51:53" x14ac:dyDescent="0.25">
      <c r="AY3142" s="139">
        <f t="shared" si="54"/>
        <v>0</v>
      </c>
      <c r="AZ3142" s="139">
        <f>IF(BA3142="",0,IFERROR(IF(VLOOKUP(BA3142,BA$44:BA3141,1,0)&gt;0,0,0),1))</f>
        <v>0</v>
      </c>
      <c r="BA3142" s="140" t="str">
        <f>IF(DATOS!BT3100=AW$45,DATOS!C3100,"")</f>
        <v/>
      </c>
    </row>
    <row r="3143" spans="51:53" x14ac:dyDescent="0.25">
      <c r="AY3143" s="139">
        <f t="shared" si="54"/>
        <v>0</v>
      </c>
      <c r="AZ3143" s="139">
        <f>IF(BA3143="",0,IFERROR(IF(VLOOKUP(BA3143,BA$44:BA3142,1,0)&gt;0,0,0),1))</f>
        <v>0</v>
      </c>
      <c r="BA3143" s="140" t="str">
        <f>IF(DATOS!BT3101=AW$45,DATOS!C3101,"")</f>
        <v/>
      </c>
    </row>
    <row r="3144" spans="51:53" x14ac:dyDescent="0.25">
      <c r="AY3144" s="139">
        <f t="shared" si="54"/>
        <v>0</v>
      </c>
      <c r="AZ3144" s="139">
        <f>IF(BA3144="",0,IFERROR(IF(VLOOKUP(BA3144,BA$44:BA3143,1,0)&gt;0,0,0),1))</f>
        <v>0</v>
      </c>
      <c r="BA3144" s="140" t="str">
        <f>IF(DATOS!BT3102=AW$45,DATOS!C3102,"")</f>
        <v/>
      </c>
    </row>
    <row r="3145" spans="51:53" x14ac:dyDescent="0.25">
      <c r="AY3145" s="139">
        <f t="shared" si="54"/>
        <v>0</v>
      </c>
      <c r="AZ3145" s="139">
        <f>IF(BA3145="",0,IFERROR(IF(VLOOKUP(BA3145,BA$44:BA3144,1,0)&gt;0,0,0),1))</f>
        <v>0</v>
      </c>
      <c r="BA3145" s="140" t="str">
        <f>IF(DATOS!BT3103=AW$45,DATOS!C3103,"")</f>
        <v/>
      </c>
    </row>
    <row r="3146" spans="51:53" x14ac:dyDescent="0.25">
      <c r="AY3146" s="139">
        <f t="shared" si="54"/>
        <v>0</v>
      </c>
      <c r="AZ3146" s="139">
        <f>IF(BA3146="",0,IFERROR(IF(VLOOKUP(BA3146,BA$44:BA3145,1,0)&gt;0,0,0),1))</f>
        <v>0</v>
      </c>
      <c r="BA3146" s="140" t="str">
        <f>IF(DATOS!BT3104=AW$45,DATOS!C3104,"")</f>
        <v/>
      </c>
    </row>
    <row r="3147" spans="51:53" x14ac:dyDescent="0.25">
      <c r="AY3147" s="139">
        <f t="shared" si="54"/>
        <v>0</v>
      </c>
      <c r="AZ3147" s="139">
        <f>IF(BA3147="",0,IFERROR(IF(VLOOKUP(BA3147,BA$44:BA3146,1,0)&gt;0,0,0),1))</f>
        <v>0</v>
      </c>
      <c r="BA3147" s="140" t="str">
        <f>IF(DATOS!BT3105=AW$45,DATOS!C3105,"")</f>
        <v/>
      </c>
    </row>
    <row r="3148" spans="51:53" x14ac:dyDescent="0.25">
      <c r="AY3148" s="139">
        <f t="shared" si="54"/>
        <v>0</v>
      </c>
      <c r="AZ3148" s="139">
        <f>IF(BA3148="",0,IFERROR(IF(VLOOKUP(BA3148,BA$44:BA3147,1,0)&gt;0,0,0),1))</f>
        <v>0</v>
      </c>
      <c r="BA3148" s="140" t="str">
        <f>IF(DATOS!BT3106=AW$45,DATOS!C3106,"")</f>
        <v/>
      </c>
    </row>
    <row r="3149" spans="51:53" x14ac:dyDescent="0.25">
      <c r="AY3149" s="139">
        <f t="shared" si="54"/>
        <v>0</v>
      </c>
      <c r="AZ3149" s="139">
        <f>IF(BA3149="",0,IFERROR(IF(VLOOKUP(BA3149,BA$44:BA3148,1,0)&gt;0,0,0),1))</f>
        <v>0</v>
      </c>
      <c r="BA3149" s="140" t="str">
        <f>IF(DATOS!BT3107=AW$45,DATOS!C3107,"")</f>
        <v/>
      </c>
    </row>
    <row r="3150" spans="51:53" x14ac:dyDescent="0.25">
      <c r="AY3150" s="139">
        <f t="shared" si="54"/>
        <v>0</v>
      </c>
      <c r="AZ3150" s="139">
        <f>IF(BA3150="",0,IFERROR(IF(VLOOKUP(BA3150,BA$44:BA3149,1,0)&gt;0,0,0),1))</f>
        <v>0</v>
      </c>
      <c r="BA3150" s="140" t="str">
        <f>IF(DATOS!BT3108=AW$45,DATOS!C3108,"")</f>
        <v/>
      </c>
    </row>
    <row r="3151" spans="51:53" x14ac:dyDescent="0.25">
      <c r="AY3151" s="139">
        <f t="shared" si="54"/>
        <v>0</v>
      </c>
      <c r="AZ3151" s="139">
        <f>IF(BA3151="",0,IFERROR(IF(VLOOKUP(BA3151,BA$44:BA3150,1,0)&gt;0,0,0),1))</f>
        <v>0</v>
      </c>
      <c r="BA3151" s="140" t="str">
        <f>IF(DATOS!BT3109=AW$45,DATOS!C3109,"")</f>
        <v/>
      </c>
    </row>
    <row r="3152" spans="51:53" x14ac:dyDescent="0.25">
      <c r="AY3152" s="139">
        <f t="shared" si="54"/>
        <v>0</v>
      </c>
      <c r="AZ3152" s="139">
        <f>IF(BA3152="",0,IFERROR(IF(VLOOKUP(BA3152,BA$44:BA3151,1,0)&gt;0,0,0),1))</f>
        <v>0</v>
      </c>
      <c r="BA3152" s="140" t="str">
        <f>IF(DATOS!BT3110=AW$45,DATOS!C3110,"")</f>
        <v/>
      </c>
    </row>
    <row r="3153" spans="51:53" x14ac:dyDescent="0.25">
      <c r="AY3153" s="139">
        <f t="shared" si="54"/>
        <v>0</v>
      </c>
      <c r="AZ3153" s="139">
        <f>IF(BA3153="",0,IFERROR(IF(VLOOKUP(BA3153,BA$44:BA3152,1,0)&gt;0,0,0),1))</f>
        <v>0</v>
      </c>
      <c r="BA3153" s="140" t="str">
        <f>IF(DATOS!BT3111=AW$45,DATOS!C3111,"")</f>
        <v/>
      </c>
    </row>
    <row r="3154" spans="51:53" x14ac:dyDescent="0.25">
      <c r="AY3154" s="139">
        <f t="shared" si="54"/>
        <v>0</v>
      </c>
      <c r="AZ3154" s="139">
        <f>IF(BA3154="",0,IFERROR(IF(VLOOKUP(BA3154,BA$44:BA3153,1,0)&gt;0,0,0),1))</f>
        <v>0</v>
      </c>
      <c r="BA3154" s="140" t="str">
        <f>IF(DATOS!BT3112=AW$45,DATOS!C3112,"")</f>
        <v/>
      </c>
    </row>
    <row r="3155" spans="51:53" x14ac:dyDescent="0.25">
      <c r="AY3155" s="139">
        <f t="shared" si="54"/>
        <v>0</v>
      </c>
      <c r="AZ3155" s="139">
        <f>IF(BA3155="",0,IFERROR(IF(VLOOKUP(BA3155,BA$44:BA3154,1,0)&gt;0,0,0),1))</f>
        <v>0</v>
      </c>
      <c r="BA3155" s="140" t="str">
        <f>IF(DATOS!BT3113=AW$45,DATOS!C3113,"")</f>
        <v/>
      </c>
    </row>
    <row r="3156" spans="51:53" x14ac:dyDescent="0.25">
      <c r="AY3156" s="139">
        <f t="shared" si="54"/>
        <v>0</v>
      </c>
      <c r="AZ3156" s="139">
        <f>IF(BA3156="",0,IFERROR(IF(VLOOKUP(BA3156,BA$44:BA3155,1,0)&gt;0,0,0),1))</f>
        <v>0</v>
      </c>
      <c r="BA3156" s="140" t="str">
        <f>IF(DATOS!BT3114=AW$45,DATOS!C3114,"")</f>
        <v/>
      </c>
    </row>
    <row r="3157" spans="51:53" x14ac:dyDescent="0.25">
      <c r="AY3157" s="139">
        <f t="shared" si="54"/>
        <v>0</v>
      </c>
      <c r="AZ3157" s="139">
        <f>IF(BA3157="",0,IFERROR(IF(VLOOKUP(BA3157,BA$44:BA3156,1,0)&gt;0,0,0),1))</f>
        <v>0</v>
      </c>
      <c r="BA3157" s="140" t="str">
        <f>IF(DATOS!BT3115=AW$45,DATOS!C3115,"")</f>
        <v/>
      </c>
    </row>
    <row r="3158" spans="51:53" x14ac:dyDescent="0.25">
      <c r="AY3158" s="139">
        <f t="shared" si="54"/>
        <v>0</v>
      </c>
      <c r="AZ3158" s="139">
        <f>IF(BA3158="",0,IFERROR(IF(VLOOKUP(BA3158,BA$44:BA3157,1,0)&gt;0,0,0),1))</f>
        <v>0</v>
      </c>
      <c r="BA3158" s="140" t="str">
        <f>IF(DATOS!BT3116=AW$45,DATOS!C3116,"")</f>
        <v/>
      </c>
    </row>
    <row r="3159" spans="51:53" x14ac:dyDescent="0.25">
      <c r="AY3159" s="139">
        <f t="shared" si="54"/>
        <v>0</v>
      </c>
      <c r="AZ3159" s="139">
        <f>IF(BA3159="",0,IFERROR(IF(VLOOKUP(BA3159,BA$44:BA3158,1,0)&gt;0,0,0),1))</f>
        <v>0</v>
      </c>
      <c r="BA3159" s="140" t="str">
        <f>IF(DATOS!BT3117=AW$45,DATOS!C3117,"")</f>
        <v/>
      </c>
    </row>
    <row r="3160" spans="51:53" x14ac:dyDescent="0.25">
      <c r="AY3160" s="139">
        <f t="shared" si="54"/>
        <v>0</v>
      </c>
      <c r="AZ3160" s="139">
        <f>IF(BA3160="",0,IFERROR(IF(VLOOKUP(BA3160,BA$44:BA3159,1,0)&gt;0,0,0),1))</f>
        <v>0</v>
      </c>
      <c r="BA3160" s="140" t="str">
        <f>IF(DATOS!BT3118=AW$45,DATOS!C3118,"")</f>
        <v/>
      </c>
    </row>
    <row r="3161" spans="51:53" x14ac:dyDescent="0.25">
      <c r="AY3161" s="139">
        <f t="shared" si="54"/>
        <v>0</v>
      </c>
      <c r="AZ3161" s="139">
        <f>IF(BA3161="",0,IFERROR(IF(VLOOKUP(BA3161,BA$44:BA3160,1,0)&gt;0,0,0),1))</f>
        <v>0</v>
      </c>
      <c r="BA3161" s="140" t="str">
        <f>IF(DATOS!BT3119=AW$45,DATOS!C3119,"")</f>
        <v/>
      </c>
    </row>
    <row r="3162" spans="51:53" x14ac:dyDescent="0.25">
      <c r="AY3162" s="139">
        <f t="shared" si="54"/>
        <v>0</v>
      </c>
      <c r="AZ3162" s="139">
        <f>IF(BA3162="",0,IFERROR(IF(VLOOKUP(BA3162,BA$44:BA3161,1,0)&gt;0,0,0),1))</f>
        <v>0</v>
      </c>
      <c r="BA3162" s="140" t="str">
        <f>IF(DATOS!BT3120=AW$45,DATOS!C3120,"")</f>
        <v/>
      </c>
    </row>
    <row r="3163" spans="51:53" x14ac:dyDescent="0.25">
      <c r="AY3163" s="139">
        <f t="shared" si="54"/>
        <v>0</v>
      </c>
      <c r="AZ3163" s="139">
        <f>IF(BA3163="",0,IFERROR(IF(VLOOKUP(BA3163,BA$44:BA3162,1,0)&gt;0,0,0),1))</f>
        <v>0</v>
      </c>
      <c r="BA3163" s="140" t="str">
        <f>IF(DATOS!BT3121=AW$45,DATOS!C3121,"")</f>
        <v/>
      </c>
    </row>
    <row r="3164" spans="51:53" x14ac:dyDescent="0.25">
      <c r="AY3164" s="139">
        <f t="shared" si="54"/>
        <v>0</v>
      </c>
      <c r="AZ3164" s="139">
        <f>IF(BA3164="",0,IFERROR(IF(VLOOKUP(BA3164,BA$44:BA3163,1,0)&gt;0,0,0),1))</f>
        <v>0</v>
      </c>
      <c r="BA3164" s="140" t="str">
        <f>IF(DATOS!BT3122=AW$45,DATOS!C3122,"")</f>
        <v/>
      </c>
    </row>
    <row r="3165" spans="51:53" x14ac:dyDescent="0.25">
      <c r="AY3165" s="139">
        <f t="shared" si="54"/>
        <v>0</v>
      </c>
      <c r="AZ3165" s="139">
        <f>IF(BA3165="",0,IFERROR(IF(VLOOKUP(BA3165,BA$44:BA3164,1,0)&gt;0,0,0),1))</f>
        <v>0</v>
      </c>
      <c r="BA3165" s="140" t="str">
        <f>IF(DATOS!BT3123=AW$45,DATOS!C3123,"")</f>
        <v/>
      </c>
    </row>
    <row r="3166" spans="51:53" x14ac:dyDescent="0.25">
      <c r="AY3166" s="139">
        <f t="shared" si="54"/>
        <v>0</v>
      </c>
      <c r="AZ3166" s="139">
        <f>IF(BA3166="",0,IFERROR(IF(VLOOKUP(BA3166,BA$44:BA3165,1,0)&gt;0,0,0),1))</f>
        <v>0</v>
      </c>
      <c r="BA3166" s="140" t="str">
        <f>IF(DATOS!BT3124=AW$45,DATOS!C3124,"")</f>
        <v/>
      </c>
    </row>
    <row r="3167" spans="51:53" x14ac:dyDescent="0.25">
      <c r="AY3167" s="139">
        <f t="shared" si="54"/>
        <v>0</v>
      </c>
      <c r="AZ3167" s="139">
        <f>IF(BA3167="",0,IFERROR(IF(VLOOKUP(BA3167,BA$44:BA3166,1,0)&gt;0,0,0),1))</f>
        <v>0</v>
      </c>
      <c r="BA3167" s="140" t="str">
        <f>IF(DATOS!BT3125=AW$45,DATOS!C3125,"")</f>
        <v/>
      </c>
    </row>
    <row r="3168" spans="51:53" x14ac:dyDescent="0.25">
      <c r="AY3168" s="139">
        <f t="shared" si="54"/>
        <v>0</v>
      </c>
      <c r="AZ3168" s="139">
        <f>IF(BA3168="",0,IFERROR(IF(VLOOKUP(BA3168,BA$44:BA3167,1,0)&gt;0,0,0),1))</f>
        <v>0</v>
      </c>
      <c r="BA3168" s="140" t="str">
        <f>IF(DATOS!BT3126=AW$45,DATOS!C3126,"")</f>
        <v/>
      </c>
    </row>
    <row r="3169" spans="51:53" x14ac:dyDescent="0.25">
      <c r="AY3169" s="139">
        <f t="shared" si="54"/>
        <v>0</v>
      </c>
      <c r="AZ3169" s="139">
        <f>IF(BA3169="",0,IFERROR(IF(VLOOKUP(BA3169,BA$44:BA3168,1,0)&gt;0,0,0),1))</f>
        <v>0</v>
      </c>
      <c r="BA3169" s="140" t="str">
        <f>IF(DATOS!BT3127=AW$45,DATOS!C3127,"")</f>
        <v/>
      </c>
    </row>
    <row r="3170" spans="51:53" x14ac:dyDescent="0.25">
      <c r="AY3170" s="139">
        <f t="shared" si="54"/>
        <v>0</v>
      </c>
      <c r="AZ3170" s="139">
        <f>IF(BA3170="",0,IFERROR(IF(VLOOKUP(BA3170,BA$44:BA3169,1,0)&gt;0,0,0),1))</f>
        <v>0</v>
      </c>
      <c r="BA3170" s="140" t="str">
        <f>IF(DATOS!BT3128=AW$45,DATOS!C3128,"")</f>
        <v/>
      </c>
    </row>
    <row r="3171" spans="51:53" x14ac:dyDescent="0.25">
      <c r="AY3171" s="139">
        <f t="shared" si="54"/>
        <v>0</v>
      </c>
      <c r="AZ3171" s="139">
        <f>IF(BA3171="",0,IFERROR(IF(VLOOKUP(BA3171,BA$44:BA3170,1,0)&gt;0,0,0),1))</f>
        <v>0</v>
      </c>
      <c r="BA3171" s="140" t="str">
        <f>IF(DATOS!BT3129=AW$45,DATOS!C3129,"")</f>
        <v/>
      </c>
    </row>
    <row r="3172" spans="51:53" x14ac:dyDescent="0.25">
      <c r="AY3172" s="139">
        <f t="shared" si="54"/>
        <v>0</v>
      </c>
      <c r="AZ3172" s="139">
        <f>IF(BA3172="",0,IFERROR(IF(VLOOKUP(BA3172,BA$44:BA3171,1,0)&gt;0,0,0),1))</f>
        <v>0</v>
      </c>
      <c r="BA3172" s="140" t="str">
        <f>IF(DATOS!BT3130=AW$45,DATOS!C3130,"")</f>
        <v/>
      </c>
    </row>
    <row r="3173" spans="51:53" x14ac:dyDescent="0.25">
      <c r="AY3173" s="139">
        <f t="shared" si="54"/>
        <v>0</v>
      </c>
      <c r="AZ3173" s="139">
        <f>IF(BA3173="",0,IFERROR(IF(VLOOKUP(BA3173,BA$44:BA3172,1,0)&gt;0,0,0),1))</f>
        <v>0</v>
      </c>
      <c r="BA3173" s="140" t="str">
        <f>IF(DATOS!BT3131=AW$45,DATOS!C3131,"")</f>
        <v/>
      </c>
    </row>
    <row r="3174" spans="51:53" x14ac:dyDescent="0.25">
      <c r="AY3174" s="139">
        <f t="shared" si="54"/>
        <v>0</v>
      </c>
      <c r="AZ3174" s="139">
        <f>IF(BA3174="",0,IFERROR(IF(VLOOKUP(BA3174,BA$44:BA3173,1,0)&gt;0,0,0),1))</f>
        <v>0</v>
      </c>
      <c r="BA3174" s="140" t="str">
        <f>IF(DATOS!BT3132=AW$45,DATOS!C3132,"")</f>
        <v/>
      </c>
    </row>
    <row r="3175" spans="51:53" x14ac:dyDescent="0.25">
      <c r="AY3175" s="139">
        <f t="shared" si="54"/>
        <v>0</v>
      </c>
      <c r="AZ3175" s="139">
        <f>IF(BA3175="",0,IFERROR(IF(VLOOKUP(BA3175,BA$44:BA3174,1,0)&gt;0,0,0),1))</f>
        <v>0</v>
      </c>
      <c r="BA3175" s="140" t="str">
        <f>IF(DATOS!BT3133=AW$45,DATOS!C3133,"")</f>
        <v/>
      </c>
    </row>
    <row r="3176" spans="51:53" x14ac:dyDescent="0.25">
      <c r="AY3176" s="139">
        <f t="shared" si="54"/>
        <v>0</v>
      </c>
      <c r="AZ3176" s="139">
        <f>IF(BA3176="",0,IFERROR(IF(VLOOKUP(BA3176,BA$44:BA3175,1,0)&gt;0,0,0),1))</f>
        <v>0</v>
      </c>
      <c r="BA3176" s="140" t="str">
        <f>IF(DATOS!BT3134=AW$45,DATOS!C3134,"")</f>
        <v/>
      </c>
    </row>
    <row r="3177" spans="51:53" x14ac:dyDescent="0.25">
      <c r="AY3177" s="139">
        <f t="shared" si="54"/>
        <v>0</v>
      </c>
      <c r="AZ3177" s="139">
        <f>IF(BA3177="",0,IFERROR(IF(VLOOKUP(BA3177,BA$44:BA3176,1,0)&gt;0,0,0),1))</f>
        <v>0</v>
      </c>
      <c r="BA3177" s="140" t="str">
        <f>IF(DATOS!BT3135=AW$45,DATOS!C3135,"")</f>
        <v/>
      </c>
    </row>
    <row r="3178" spans="51:53" x14ac:dyDescent="0.25">
      <c r="AY3178" s="139">
        <f t="shared" si="54"/>
        <v>0</v>
      </c>
      <c r="AZ3178" s="139">
        <f>IF(BA3178="",0,IFERROR(IF(VLOOKUP(BA3178,BA$44:BA3177,1,0)&gt;0,0,0),1))</f>
        <v>0</v>
      </c>
      <c r="BA3178" s="140" t="str">
        <f>IF(DATOS!BT3136=AW$45,DATOS!C3136,"")</f>
        <v/>
      </c>
    </row>
    <row r="3179" spans="51:53" x14ac:dyDescent="0.25">
      <c r="AY3179" s="139">
        <f t="shared" si="54"/>
        <v>0</v>
      </c>
      <c r="AZ3179" s="139">
        <f>IF(BA3179="",0,IFERROR(IF(VLOOKUP(BA3179,BA$44:BA3178,1,0)&gt;0,0,0),1))</f>
        <v>0</v>
      </c>
      <c r="BA3179" s="140" t="str">
        <f>IF(DATOS!BT3137=AW$45,DATOS!C3137,"")</f>
        <v/>
      </c>
    </row>
    <row r="3180" spans="51:53" x14ac:dyDescent="0.25">
      <c r="AY3180" s="139">
        <f t="shared" ref="AY3180:AY3243" si="55">AY3179+AZ3180</f>
        <v>0</v>
      </c>
      <c r="AZ3180" s="139">
        <f>IF(BA3180="",0,IFERROR(IF(VLOOKUP(BA3180,BA$44:BA3179,1,0)&gt;0,0,0),1))</f>
        <v>0</v>
      </c>
      <c r="BA3180" s="140" t="str">
        <f>IF(DATOS!BT3138=AW$45,DATOS!C3138,"")</f>
        <v/>
      </c>
    </row>
    <row r="3181" spans="51:53" x14ac:dyDescent="0.25">
      <c r="AY3181" s="139">
        <f t="shared" si="55"/>
        <v>0</v>
      </c>
      <c r="AZ3181" s="139">
        <f>IF(BA3181="",0,IFERROR(IF(VLOOKUP(BA3181,BA$44:BA3180,1,0)&gt;0,0,0),1))</f>
        <v>0</v>
      </c>
      <c r="BA3181" s="140" t="str">
        <f>IF(DATOS!BT3139=AW$45,DATOS!C3139,"")</f>
        <v/>
      </c>
    </row>
    <row r="3182" spans="51:53" x14ac:dyDescent="0.25">
      <c r="AY3182" s="139">
        <f t="shared" si="55"/>
        <v>0</v>
      </c>
      <c r="AZ3182" s="139">
        <f>IF(BA3182="",0,IFERROR(IF(VLOOKUP(BA3182,BA$44:BA3181,1,0)&gt;0,0,0),1))</f>
        <v>0</v>
      </c>
      <c r="BA3182" s="140" t="str">
        <f>IF(DATOS!BT3140=AW$45,DATOS!C3140,"")</f>
        <v/>
      </c>
    </row>
    <row r="3183" spans="51:53" x14ac:dyDescent="0.25">
      <c r="AY3183" s="139">
        <f t="shared" si="55"/>
        <v>0</v>
      </c>
      <c r="AZ3183" s="139">
        <f>IF(BA3183="",0,IFERROR(IF(VLOOKUP(BA3183,BA$44:BA3182,1,0)&gt;0,0,0),1))</f>
        <v>0</v>
      </c>
      <c r="BA3183" s="140" t="str">
        <f>IF(DATOS!BT3141=AW$45,DATOS!C3141,"")</f>
        <v/>
      </c>
    </row>
    <row r="3184" spans="51:53" x14ac:dyDescent="0.25">
      <c r="AY3184" s="139">
        <f t="shared" si="55"/>
        <v>0</v>
      </c>
      <c r="AZ3184" s="139">
        <f>IF(BA3184="",0,IFERROR(IF(VLOOKUP(BA3184,BA$44:BA3183,1,0)&gt;0,0,0),1))</f>
        <v>0</v>
      </c>
      <c r="BA3184" s="140" t="str">
        <f>IF(DATOS!BT3142=AW$45,DATOS!C3142,"")</f>
        <v/>
      </c>
    </row>
    <row r="3185" spans="51:53" x14ac:dyDescent="0.25">
      <c r="AY3185" s="139">
        <f t="shared" si="55"/>
        <v>0</v>
      </c>
      <c r="AZ3185" s="139">
        <f>IF(BA3185="",0,IFERROR(IF(VLOOKUP(BA3185,BA$44:BA3184,1,0)&gt;0,0,0),1))</f>
        <v>0</v>
      </c>
      <c r="BA3185" s="140" t="str">
        <f>IF(DATOS!BT3143=AW$45,DATOS!C3143,"")</f>
        <v/>
      </c>
    </row>
    <row r="3186" spans="51:53" x14ac:dyDescent="0.25">
      <c r="AY3186" s="139">
        <f t="shared" si="55"/>
        <v>0</v>
      </c>
      <c r="AZ3186" s="139">
        <f>IF(BA3186="",0,IFERROR(IF(VLOOKUP(BA3186,BA$44:BA3185,1,0)&gt;0,0,0),1))</f>
        <v>0</v>
      </c>
      <c r="BA3186" s="140" t="str">
        <f>IF(DATOS!BT3144=AW$45,DATOS!C3144,"")</f>
        <v/>
      </c>
    </row>
    <row r="3187" spans="51:53" x14ac:dyDescent="0.25">
      <c r="AY3187" s="139">
        <f t="shared" si="55"/>
        <v>0</v>
      </c>
      <c r="AZ3187" s="139">
        <f>IF(BA3187="",0,IFERROR(IF(VLOOKUP(BA3187,BA$44:BA3186,1,0)&gt;0,0,0),1))</f>
        <v>0</v>
      </c>
      <c r="BA3187" s="140" t="str">
        <f>IF(DATOS!BT3145=AW$45,DATOS!C3145,"")</f>
        <v/>
      </c>
    </row>
    <row r="3188" spans="51:53" x14ac:dyDescent="0.25">
      <c r="AY3188" s="139">
        <f t="shared" si="55"/>
        <v>0</v>
      </c>
      <c r="AZ3188" s="139">
        <f>IF(BA3188="",0,IFERROR(IF(VLOOKUP(BA3188,BA$44:BA3187,1,0)&gt;0,0,0),1))</f>
        <v>0</v>
      </c>
      <c r="BA3188" s="140" t="str">
        <f>IF(DATOS!BT3146=AW$45,DATOS!C3146,"")</f>
        <v/>
      </c>
    </row>
    <row r="3189" spans="51:53" x14ac:dyDescent="0.25">
      <c r="AY3189" s="139">
        <f t="shared" si="55"/>
        <v>0</v>
      </c>
      <c r="AZ3189" s="139">
        <f>IF(BA3189="",0,IFERROR(IF(VLOOKUP(BA3189,BA$44:BA3188,1,0)&gt;0,0,0),1))</f>
        <v>0</v>
      </c>
      <c r="BA3189" s="140" t="str">
        <f>IF(DATOS!BT3147=AW$45,DATOS!C3147,"")</f>
        <v/>
      </c>
    </row>
    <row r="3190" spans="51:53" x14ac:dyDescent="0.25">
      <c r="AY3190" s="139">
        <f t="shared" si="55"/>
        <v>0</v>
      </c>
      <c r="AZ3190" s="139">
        <f>IF(BA3190="",0,IFERROR(IF(VLOOKUP(BA3190,BA$44:BA3189,1,0)&gt;0,0,0),1))</f>
        <v>0</v>
      </c>
      <c r="BA3190" s="140" t="str">
        <f>IF(DATOS!BT3148=AW$45,DATOS!C3148,"")</f>
        <v/>
      </c>
    </row>
    <row r="3191" spans="51:53" x14ac:dyDescent="0.25">
      <c r="AY3191" s="139">
        <f t="shared" si="55"/>
        <v>0</v>
      </c>
      <c r="AZ3191" s="139">
        <f>IF(BA3191="",0,IFERROR(IF(VLOOKUP(BA3191,BA$44:BA3190,1,0)&gt;0,0,0),1))</f>
        <v>0</v>
      </c>
      <c r="BA3191" s="140" t="str">
        <f>IF(DATOS!BT3149=AW$45,DATOS!C3149,"")</f>
        <v/>
      </c>
    </row>
    <row r="3192" spans="51:53" x14ac:dyDescent="0.25">
      <c r="AY3192" s="139">
        <f t="shared" si="55"/>
        <v>0</v>
      </c>
      <c r="AZ3192" s="139">
        <f>IF(BA3192="",0,IFERROR(IF(VLOOKUP(BA3192,BA$44:BA3191,1,0)&gt;0,0,0),1))</f>
        <v>0</v>
      </c>
      <c r="BA3192" s="140" t="str">
        <f>IF(DATOS!BT3150=AW$45,DATOS!C3150,"")</f>
        <v/>
      </c>
    </row>
    <row r="3193" spans="51:53" x14ac:dyDescent="0.25">
      <c r="AY3193" s="139">
        <f t="shared" si="55"/>
        <v>0</v>
      </c>
      <c r="AZ3193" s="139">
        <f>IF(BA3193="",0,IFERROR(IF(VLOOKUP(BA3193,BA$44:BA3192,1,0)&gt;0,0,0),1))</f>
        <v>0</v>
      </c>
      <c r="BA3193" s="140" t="str">
        <f>IF(DATOS!BT3151=AW$45,DATOS!C3151,"")</f>
        <v/>
      </c>
    </row>
    <row r="3194" spans="51:53" x14ac:dyDescent="0.25">
      <c r="AY3194" s="139">
        <f t="shared" si="55"/>
        <v>0</v>
      </c>
      <c r="AZ3194" s="139">
        <f>IF(BA3194="",0,IFERROR(IF(VLOOKUP(BA3194,BA$44:BA3193,1,0)&gt;0,0,0),1))</f>
        <v>0</v>
      </c>
      <c r="BA3194" s="140" t="str">
        <f>IF(DATOS!BT3152=AW$45,DATOS!C3152,"")</f>
        <v/>
      </c>
    </row>
    <row r="3195" spans="51:53" x14ac:dyDescent="0.25">
      <c r="AY3195" s="139">
        <f t="shared" si="55"/>
        <v>0</v>
      </c>
      <c r="AZ3195" s="139">
        <f>IF(BA3195="",0,IFERROR(IF(VLOOKUP(BA3195,BA$44:BA3194,1,0)&gt;0,0,0),1))</f>
        <v>0</v>
      </c>
      <c r="BA3195" s="140" t="str">
        <f>IF(DATOS!BT3153=AW$45,DATOS!C3153,"")</f>
        <v/>
      </c>
    </row>
    <row r="3196" spans="51:53" x14ac:dyDescent="0.25">
      <c r="AY3196" s="139">
        <f t="shared" si="55"/>
        <v>0</v>
      </c>
      <c r="AZ3196" s="139">
        <f>IF(BA3196="",0,IFERROR(IF(VLOOKUP(BA3196,BA$44:BA3195,1,0)&gt;0,0,0),1))</f>
        <v>0</v>
      </c>
      <c r="BA3196" s="140" t="str">
        <f>IF(DATOS!BT3154=AW$45,DATOS!C3154,"")</f>
        <v/>
      </c>
    </row>
    <row r="3197" spans="51:53" x14ac:dyDescent="0.25">
      <c r="AY3197" s="139">
        <f t="shared" si="55"/>
        <v>0</v>
      </c>
      <c r="AZ3197" s="139">
        <f>IF(BA3197="",0,IFERROR(IF(VLOOKUP(BA3197,BA$44:BA3196,1,0)&gt;0,0,0),1))</f>
        <v>0</v>
      </c>
      <c r="BA3197" s="140" t="str">
        <f>IF(DATOS!BT3155=AW$45,DATOS!C3155,"")</f>
        <v/>
      </c>
    </row>
    <row r="3198" spans="51:53" x14ac:dyDescent="0.25">
      <c r="AY3198" s="139">
        <f t="shared" si="55"/>
        <v>0</v>
      </c>
      <c r="AZ3198" s="139">
        <f>IF(BA3198="",0,IFERROR(IF(VLOOKUP(BA3198,BA$44:BA3197,1,0)&gt;0,0,0),1))</f>
        <v>0</v>
      </c>
      <c r="BA3198" s="140" t="str">
        <f>IF(DATOS!BT3156=AW$45,DATOS!C3156,"")</f>
        <v/>
      </c>
    </row>
    <row r="3199" spans="51:53" x14ac:dyDescent="0.25">
      <c r="AY3199" s="139">
        <f t="shared" si="55"/>
        <v>0</v>
      </c>
      <c r="AZ3199" s="139">
        <f>IF(BA3199="",0,IFERROR(IF(VLOOKUP(BA3199,BA$44:BA3198,1,0)&gt;0,0,0),1))</f>
        <v>0</v>
      </c>
      <c r="BA3199" s="140" t="str">
        <f>IF(DATOS!BT3157=AW$45,DATOS!C3157,"")</f>
        <v/>
      </c>
    </row>
    <row r="3200" spans="51:53" x14ac:dyDescent="0.25">
      <c r="AY3200" s="139">
        <f t="shared" si="55"/>
        <v>0</v>
      </c>
      <c r="AZ3200" s="139">
        <f>IF(BA3200="",0,IFERROR(IF(VLOOKUP(BA3200,BA$44:BA3199,1,0)&gt;0,0,0),1))</f>
        <v>0</v>
      </c>
      <c r="BA3200" s="140" t="str">
        <f>IF(DATOS!BT3158=AW$45,DATOS!C3158,"")</f>
        <v/>
      </c>
    </row>
    <row r="3201" spans="51:53" x14ac:dyDescent="0.25">
      <c r="AY3201" s="139">
        <f t="shared" si="55"/>
        <v>0</v>
      </c>
      <c r="AZ3201" s="139">
        <f>IF(BA3201="",0,IFERROR(IF(VLOOKUP(BA3201,BA$44:BA3200,1,0)&gt;0,0,0),1))</f>
        <v>0</v>
      </c>
      <c r="BA3201" s="140" t="str">
        <f>IF(DATOS!BT3159=AW$45,DATOS!C3159,"")</f>
        <v/>
      </c>
    </row>
    <row r="3202" spans="51:53" x14ac:dyDescent="0.25">
      <c r="AY3202" s="139">
        <f t="shared" si="55"/>
        <v>0</v>
      </c>
      <c r="AZ3202" s="139">
        <f>IF(BA3202="",0,IFERROR(IF(VLOOKUP(BA3202,BA$44:BA3201,1,0)&gt;0,0,0),1))</f>
        <v>0</v>
      </c>
      <c r="BA3202" s="140" t="str">
        <f>IF(DATOS!BT3160=AW$45,DATOS!C3160,"")</f>
        <v/>
      </c>
    </row>
    <row r="3203" spans="51:53" x14ac:dyDescent="0.25">
      <c r="AY3203" s="139">
        <f t="shared" si="55"/>
        <v>0</v>
      </c>
      <c r="AZ3203" s="139">
        <f>IF(BA3203="",0,IFERROR(IF(VLOOKUP(BA3203,BA$44:BA3202,1,0)&gt;0,0,0),1))</f>
        <v>0</v>
      </c>
      <c r="BA3203" s="140" t="str">
        <f>IF(DATOS!BT3161=AW$45,DATOS!C3161,"")</f>
        <v/>
      </c>
    </row>
    <row r="3204" spans="51:53" x14ac:dyDescent="0.25">
      <c r="AY3204" s="139">
        <f t="shared" si="55"/>
        <v>0</v>
      </c>
      <c r="AZ3204" s="139">
        <f>IF(BA3204="",0,IFERROR(IF(VLOOKUP(BA3204,BA$44:BA3203,1,0)&gt;0,0,0),1))</f>
        <v>0</v>
      </c>
      <c r="BA3204" s="140" t="str">
        <f>IF(DATOS!BT3162=AW$45,DATOS!C3162,"")</f>
        <v/>
      </c>
    </row>
    <row r="3205" spans="51:53" x14ac:dyDescent="0.25">
      <c r="AY3205" s="139">
        <f t="shared" si="55"/>
        <v>0</v>
      </c>
      <c r="AZ3205" s="139">
        <f>IF(BA3205="",0,IFERROR(IF(VLOOKUP(BA3205,BA$44:BA3204,1,0)&gt;0,0,0),1))</f>
        <v>0</v>
      </c>
      <c r="BA3205" s="140" t="str">
        <f>IF(DATOS!BT3163=AW$45,DATOS!C3163,"")</f>
        <v/>
      </c>
    </row>
    <row r="3206" spans="51:53" x14ac:dyDescent="0.25">
      <c r="AY3206" s="139">
        <f t="shared" si="55"/>
        <v>0</v>
      </c>
      <c r="AZ3206" s="139">
        <f>IF(BA3206="",0,IFERROR(IF(VLOOKUP(BA3206,BA$44:BA3205,1,0)&gt;0,0,0),1))</f>
        <v>0</v>
      </c>
      <c r="BA3206" s="140" t="str">
        <f>IF(DATOS!BT3164=AW$45,DATOS!C3164,"")</f>
        <v/>
      </c>
    </row>
    <row r="3207" spans="51:53" x14ac:dyDescent="0.25">
      <c r="AY3207" s="139">
        <f t="shared" si="55"/>
        <v>0</v>
      </c>
      <c r="AZ3207" s="139">
        <f>IF(BA3207="",0,IFERROR(IF(VLOOKUP(BA3207,BA$44:BA3206,1,0)&gt;0,0,0),1))</f>
        <v>0</v>
      </c>
      <c r="BA3207" s="140" t="str">
        <f>IF(DATOS!BT3165=AW$45,DATOS!C3165,"")</f>
        <v/>
      </c>
    </row>
    <row r="3208" spans="51:53" x14ac:dyDescent="0.25">
      <c r="AY3208" s="139">
        <f t="shared" si="55"/>
        <v>0</v>
      </c>
      <c r="AZ3208" s="139">
        <f>IF(BA3208="",0,IFERROR(IF(VLOOKUP(BA3208,BA$44:BA3207,1,0)&gt;0,0,0),1))</f>
        <v>0</v>
      </c>
      <c r="BA3208" s="140" t="str">
        <f>IF(DATOS!BT3166=AW$45,DATOS!C3166,"")</f>
        <v/>
      </c>
    </row>
    <row r="3209" spans="51:53" x14ac:dyDescent="0.25">
      <c r="AY3209" s="139">
        <f t="shared" si="55"/>
        <v>0</v>
      </c>
      <c r="AZ3209" s="139">
        <f>IF(BA3209="",0,IFERROR(IF(VLOOKUP(BA3209,BA$44:BA3208,1,0)&gt;0,0,0),1))</f>
        <v>0</v>
      </c>
      <c r="BA3209" s="140" t="str">
        <f>IF(DATOS!BT3167=AW$45,DATOS!C3167,"")</f>
        <v/>
      </c>
    </row>
    <row r="3210" spans="51:53" x14ac:dyDescent="0.25">
      <c r="AY3210" s="139">
        <f t="shared" si="55"/>
        <v>0</v>
      </c>
      <c r="AZ3210" s="139">
        <f>IF(BA3210="",0,IFERROR(IF(VLOOKUP(BA3210,BA$44:BA3209,1,0)&gt;0,0,0),1))</f>
        <v>0</v>
      </c>
      <c r="BA3210" s="140" t="str">
        <f>IF(DATOS!BT3168=AW$45,DATOS!C3168,"")</f>
        <v/>
      </c>
    </row>
    <row r="3211" spans="51:53" x14ac:dyDescent="0.25">
      <c r="AY3211" s="139">
        <f t="shared" si="55"/>
        <v>0</v>
      </c>
      <c r="AZ3211" s="139">
        <f>IF(BA3211="",0,IFERROR(IF(VLOOKUP(BA3211,BA$44:BA3210,1,0)&gt;0,0,0),1))</f>
        <v>0</v>
      </c>
      <c r="BA3211" s="140" t="str">
        <f>IF(DATOS!BT3169=AW$45,DATOS!C3169,"")</f>
        <v/>
      </c>
    </row>
    <row r="3212" spans="51:53" x14ac:dyDescent="0.25">
      <c r="AY3212" s="139">
        <f t="shared" si="55"/>
        <v>0</v>
      </c>
      <c r="AZ3212" s="139">
        <f>IF(BA3212="",0,IFERROR(IF(VLOOKUP(BA3212,BA$44:BA3211,1,0)&gt;0,0,0),1))</f>
        <v>0</v>
      </c>
      <c r="BA3212" s="140" t="str">
        <f>IF(DATOS!BT3170=AW$45,DATOS!C3170,"")</f>
        <v/>
      </c>
    </row>
    <row r="3213" spans="51:53" x14ac:dyDescent="0.25">
      <c r="AY3213" s="139">
        <f t="shared" si="55"/>
        <v>0</v>
      </c>
      <c r="AZ3213" s="139">
        <f>IF(BA3213="",0,IFERROR(IF(VLOOKUP(BA3213,BA$44:BA3212,1,0)&gt;0,0,0),1))</f>
        <v>0</v>
      </c>
      <c r="BA3213" s="140" t="str">
        <f>IF(DATOS!BT3171=AW$45,DATOS!C3171,"")</f>
        <v/>
      </c>
    </row>
    <row r="3214" spans="51:53" x14ac:dyDescent="0.25">
      <c r="AY3214" s="139">
        <f t="shared" si="55"/>
        <v>0</v>
      </c>
      <c r="AZ3214" s="139">
        <f>IF(BA3214="",0,IFERROR(IF(VLOOKUP(BA3214,BA$44:BA3213,1,0)&gt;0,0,0),1))</f>
        <v>0</v>
      </c>
      <c r="BA3214" s="140" t="str">
        <f>IF(DATOS!BT3172=AW$45,DATOS!C3172,"")</f>
        <v/>
      </c>
    </row>
    <row r="3215" spans="51:53" x14ac:dyDescent="0.25">
      <c r="AY3215" s="139">
        <f t="shared" si="55"/>
        <v>0</v>
      </c>
      <c r="AZ3215" s="139">
        <f>IF(BA3215="",0,IFERROR(IF(VLOOKUP(BA3215,BA$44:BA3214,1,0)&gt;0,0,0),1))</f>
        <v>0</v>
      </c>
      <c r="BA3215" s="140" t="str">
        <f>IF(DATOS!BT3173=AW$45,DATOS!C3173,"")</f>
        <v/>
      </c>
    </row>
    <row r="3216" spans="51:53" x14ac:dyDescent="0.25">
      <c r="AY3216" s="139">
        <f t="shared" si="55"/>
        <v>0</v>
      </c>
      <c r="AZ3216" s="139">
        <f>IF(BA3216="",0,IFERROR(IF(VLOOKUP(BA3216,BA$44:BA3215,1,0)&gt;0,0,0),1))</f>
        <v>0</v>
      </c>
      <c r="BA3216" s="140" t="str">
        <f>IF(DATOS!BT3174=AW$45,DATOS!C3174,"")</f>
        <v/>
      </c>
    </row>
    <row r="3217" spans="51:53" x14ac:dyDescent="0.25">
      <c r="AY3217" s="139">
        <f t="shared" si="55"/>
        <v>0</v>
      </c>
      <c r="AZ3217" s="139">
        <f>IF(BA3217="",0,IFERROR(IF(VLOOKUP(BA3217,BA$44:BA3216,1,0)&gt;0,0,0),1))</f>
        <v>0</v>
      </c>
      <c r="BA3217" s="140" t="str">
        <f>IF(DATOS!BT3175=AW$45,DATOS!C3175,"")</f>
        <v/>
      </c>
    </row>
    <row r="3218" spans="51:53" x14ac:dyDescent="0.25">
      <c r="AY3218" s="139">
        <f t="shared" si="55"/>
        <v>0</v>
      </c>
      <c r="AZ3218" s="139">
        <f>IF(BA3218="",0,IFERROR(IF(VLOOKUP(BA3218,BA$44:BA3217,1,0)&gt;0,0,0),1))</f>
        <v>0</v>
      </c>
      <c r="BA3218" s="140" t="str">
        <f>IF(DATOS!BT3176=AW$45,DATOS!C3176,"")</f>
        <v/>
      </c>
    </row>
    <row r="3219" spans="51:53" x14ac:dyDescent="0.25">
      <c r="AY3219" s="139">
        <f t="shared" si="55"/>
        <v>0</v>
      </c>
      <c r="AZ3219" s="139">
        <f>IF(BA3219="",0,IFERROR(IF(VLOOKUP(BA3219,BA$44:BA3218,1,0)&gt;0,0,0),1))</f>
        <v>0</v>
      </c>
      <c r="BA3219" s="140" t="str">
        <f>IF(DATOS!BT3177=AW$45,DATOS!C3177,"")</f>
        <v/>
      </c>
    </row>
    <row r="3220" spans="51:53" x14ac:dyDescent="0.25">
      <c r="AY3220" s="139">
        <f t="shared" si="55"/>
        <v>0</v>
      </c>
      <c r="AZ3220" s="139">
        <f>IF(BA3220="",0,IFERROR(IF(VLOOKUP(BA3220,BA$44:BA3219,1,0)&gt;0,0,0),1))</f>
        <v>0</v>
      </c>
      <c r="BA3220" s="140" t="str">
        <f>IF(DATOS!BT3178=AW$45,DATOS!C3178,"")</f>
        <v/>
      </c>
    </row>
    <row r="3221" spans="51:53" x14ac:dyDescent="0.25">
      <c r="AY3221" s="139">
        <f t="shared" si="55"/>
        <v>0</v>
      </c>
      <c r="AZ3221" s="139">
        <f>IF(BA3221="",0,IFERROR(IF(VLOOKUP(BA3221,BA$44:BA3220,1,0)&gt;0,0,0),1))</f>
        <v>0</v>
      </c>
      <c r="BA3221" s="140" t="str">
        <f>IF(DATOS!BT3179=AW$45,DATOS!C3179,"")</f>
        <v/>
      </c>
    </row>
    <row r="3222" spans="51:53" x14ac:dyDescent="0.25">
      <c r="AY3222" s="139">
        <f t="shared" si="55"/>
        <v>0</v>
      </c>
      <c r="AZ3222" s="139">
        <f>IF(BA3222="",0,IFERROR(IF(VLOOKUP(BA3222,BA$44:BA3221,1,0)&gt;0,0,0),1))</f>
        <v>0</v>
      </c>
      <c r="BA3222" s="140" t="str">
        <f>IF(DATOS!BT3180=AW$45,DATOS!C3180,"")</f>
        <v/>
      </c>
    </row>
    <row r="3223" spans="51:53" x14ac:dyDescent="0.25">
      <c r="AY3223" s="139">
        <f t="shared" si="55"/>
        <v>0</v>
      </c>
      <c r="AZ3223" s="139">
        <f>IF(BA3223="",0,IFERROR(IF(VLOOKUP(BA3223,BA$44:BA3222,1,0)&gt;0,0,0),1))</f>
        <v>0</v>
      </c>
      <c r="BA3223" s="140" t="str">
        <f>IF(DATOS!BT3181=AW$45,DATOS!C3181,"")</f>
        <v/>
      </c>
    </row>
    <row r="3224" spans="51:53" x14ac:dyDescent="0.25">
      <c r="AY3224" s="139">
        <f t="shared" si="55"/>
        <v>0</v>
      </c>
      <c r="AZ3224" s="139">
        <f>IF(BA3224="",0,IFERROR(IF(VLOOKUP(BA3224,BA$44:BA3223,1,0)&gt;0,0,0),1))</f>
        <v>0</v>
      </c>
      <c r="BA3224" s="140" t="str">
        <f>IF(DATOS!BT3182=AW$45,DATOS!C3182,"")</f>
        <v/>
      </c>
    </row>
    <row r="3225" spans="51:53" x14ac:dyDescent="0.25">
      <c r="AY3225" s="139">
        <f t="shared" si="55"/>
        <v>0</v>
      </c>
      <c r="AZ3225" s="139">
        <f>IF(BA3225="",0,IFERROR(IF(VLOOKUP(BA3225,BA$44:BA3224,1,0)&gt;0,0,0),1))</f>
        <v>0</v>
      </c>
      <c r="BA3225" s="140" t="str">
        <f>IF(DATOS!BT3183=AW$45,DATOS!C3183,"")</f>
        <v/>
      </c>
    </row>
    <row r="3226" spans="51:53" x14ac:dyDescent="0.25">
      <c r="AY3226" s="139">
        <f t="shared" si="55"/>
        <v>0</v>
      </c>
      <c r="AZ3226" s="139">
        <f>IF(BA3226="",0,IFERROR(IF(VLOOKUP(BA3226,BA$44:BA3225,1,0)&gt;0,0,0),1))</f>
        <v>0</v>
      </c>
      <c r="BA3226" s="140" t="str">
        <f>IF(DATOS!BT3184=AW$45,DATOS!C3184,"")</f>
        <v/>
      </c>
    </row>
    <row r="3227" spans="51:53" x14ac:dyDescent="0.25">
      <c r="AY3227" s="139">
        <f t="shared" si="55"/>
        <v>0</v>
      </c>
      <c r="AZ3227" s="139">
        <f>IF(BA3227="",0,IFERROR(IF(VLOOKUP(BA3227,BA$44:BA3226,1,0)&gt;0,0,0),1))</f>
        <v>0</v>
      </c>
      <c r="BA3227" s="140" t="str">
        <f>IF(DATOS!BT3185=AW$45,DATOS!C3185,"")</f>
        <v/>
      </c>
    </row>
    <row r="3228" spans="51:53" x14ac:dyDescent="0.25">
      <c r="AY3228" s="139">
        <f t="shared" si="55"/>
        <v>0</v>
      </c>
      <c r="AZ3228" s="139">
        <f>IF(BA3228="",0,IFERROR(IF(VLOOKUP(BA3228,BA$44:BA3227,1,0)&gt;0,0,0),1))</f>
        <v>0</v>
      </c>
      <c r="BA3228" s="140" t="str">
        <f>IF(DATOS!BT3186=AW$45,DATOS!C3186,"")</f>
        <v/>
      </c>
    </row>
    <row r="3229" spans="51:53" x14ac:dyDescent="0.25">
      <c r="AY3229" s="139">
        <f t="shared" si="55"/>
        <v>0</v>
      </c>
      <c r="AZ3229" s="139">
        <f>IF(BA3229="",0,IFERROR(IF(VLOOKUP(BA3229,BA$44:BA3228,1,0)&gt;0,0,0),1))</f>
        <v>0</v>
      </c>
      <c r="BA3229" s="140" t="str">
        <f>IF(DATOS!BT3187=AW$45,DATOS!C3187,"")</f>
        <v/>
      </c>
    </row>
    <row r="3230" spans="51:53" x14ac:dyDescent="0.25">
      <c r="AY3230" s="139">
        <f t="shared" si="55"/>
        <v>0</v>
      </c>
      <c r="AZ3230" s="139">
        <f>IF(BA3230="",0,IFERROR(IF(VLOOKUP(BA3230,BA$44:BA3229,1,0)&gt;0,0,0),1))</f>
        <v>0</v>
      </c>
      <c r="BA3230" s="140" t="str">
        <f>IF(DATOS!BT3188=AW$45,DATOS!C3188,"")</f>
        <v/>
      </c>
    </row>
    <row r="3231" spans="51:53" x14ac:dyDescent="0.25">
      <c r="AY3231" s="139">
        <f t="shared" si="55"/>
        <v>0</v>
      </c>
      <c r="AZ3231" s="139">
        <f>IF(BA3231="",0,IFERROR(IF(VLOOKUP(BA3231,BA$44:BA3230,1,0)&gt;0,0,0),1))</f>
        <v>0</v>
      </c>
      <c r="BA3231" s="140" t="str">
        <f>IF(DATOS!BT3189=AW$45,DATOS!C3189,"")</f>
        <v/>
      </c>
    </row>
    <row r="3232" spans="51:53" x14ac:dyDescent="0.25">
      <c r="AY3232" s="139">
        <f t="shared" si="55"/>
        <v>0</v>
      </c>
      <c r="AZ3232" s="139">
        <f>IF(BA3232="",0,IFERROR(IF(VLOOKUP(BA3232,BA$44:BA3231,1,0)&gt;0,0,0),1))</f>
        <v>0</v>
      </c>
      <c r="BA3232" s="140" t="str">
        <f>IF(DATOS!BT3190=AW$45,DATOS!C3190,"")</f>
        <v/>
      </c>
    </row>
    <row r="3233" spans="51:53" x14ac:dyDescent="0.25">
      <c r="AY3233" s="139">
        <f t="shared" si="55"/>
        <v>0</v>
      </c>
      <c r="AZ3233" s="139">
        <f>IF(BA3233="",0,IFERROR(IF(VLOOKUP(BA3233,BA$44:BA3232,1,0)&gt;0,0,0),1))</f>
        <v>0</v>
      </c>
      <c r="BA3233" s="140" t="str">
        <f>IF(DATOS!BT3191=AW$45,DATOS!C3191,"")</f>
        <v/>
      </c>
    </row>
    <row r="3234" spans="51:53" x14ac:dyDescent="0.25">
      <c r="AY3234" s="139">
        <f t="shared" si="55"/>
        <v>0</v>
      </c>
      <c r="AZ3234" s="139">
        <f>IF(BA3234="",0,IFERROR(IF(VLOOKUP(BA3234,BA$44:BA3233,1,0)&gt;0,0,0),1))</f>
        <v>0</v>
      </c>
      <c r="BA3234" s="140" t="str">
        <f>IF(DATOS!BT3192=AW$45,DATOS!C3192,"")</f>
        <v/>
      </c>
    </row>
    <row r="3235" spans="51:53" x14ac:dyDescent="0.25">
      <c r="AY3235" s="139">
        <f t="shared" si="55"/>
        <v>0</v>
      </c>
      <c r="AZ3235" s="139">
        <f>IF(BA3235="",0,IFERROR(IF(VLOOKUP(BA3235,BA$44:BA3234,1,0)&gt;0,0,0),1))</f>
        <v>0</v>
      </c>
      <c r="BA3235" s="140" t="str">
        <f>IF(DATOS!BT3193=AW$45,DATOS!C3193,"")</f>
        <v/>
      </c>
    </row>
    <row r="3236" spans="51:53" x14ac:dyDescent="0.25">
      <c r="AY3236" s="139">
        <f t="shared" si="55"/>
        <v>0</v>
      </c>
      <c r="AZ3236" s="139">
        <f>IF(BA3236="",0,IFERROR(IF(VLOOKUP(BA3236,BA$44:BA3235,1,0)&gt;0,0,0),1))</f>
        <v>0</v>
      </c>
      <c r="BA3236" s="140" t="str">
        <f>IF(DATOS!BT3194=AW$45,DATOS!C3194,"")</f>
        <v/>
      </c>
    </row>
    <row r="3237" spans="51:53" x14ac:dyDescent="0.25">
      <c r="AY3237" s="139">
        <f t="shared" si="55"/>
        <v>0</v>
      </c>
      <c r="AZ3237" s="139">
        <f>IF(BA3237="",0,IFERROR(IF(VLOOKUP(BA3237,BA$44:BA3236,1,0)&gt;0,0,0),1))</f>
        <v>0</v>
      </c>
      <c r="BA3237" s="140" t="str">
        <f>IF(DATOS!BT3195=AW$45,DATOS!C3195,"")</f>
        <v/>
      </c>
    </row>
    <row r="3238" spans="51:53" x14ac:dyDescent="0.25">
      <c r="AY3238" s="139">
        <f t="shared" si="55"/>
        <v>0</v>
      </c>
      <c r="AZ3238" s="139">
        <f>IF(BA3238="",0,IFERROR(IF(VLOOKUP(BA3238,BA$44:BA3237,1,0)&gt;0,0,0),1))</f>
        <v>0</v>
      </c>
      <c r="BA3238" s="140" t="str">
        <f>IF(DATOS!BT3196=AW$45,DATOS!C3196,"")</f>
        <v/>
      </c>
    </row>
    <row r="3239" spans="51:53" x14ac:dyDescent="0.25">
      <c r="AY3239" s="139">
        <f t="shared" si="55"/>
        <v>0</v>
      </c>
      <c r="AZ3239" s="139">
        <f>IF(BA3239="",0,IFERROR(IF(VLOOKUP(BA3239,BA$44:BA3238,1,0)&gt;0,0,0),1))</f>
        <v>0</v>
      </c>
      <c r="BA3239" s="140" t="str">
        <f>IF(DATOS!BT3197=AW$45,DATOS!C3197,"")</f>
        <v/>
      </c>
    </row>
    <row r="3240" spans="51:53" x14ac:dyDescent="0.25">
      <c r="AY3240" s="139">
        <f t="shared" si="55"/>
        <v>0</v>
      </c>
      <c r="AZ3240" s="139">
        <f>IF(BA3240="",0,IFERROR(IF(VLOOKUP(BA3240,BA$44:BA3239,1,0)&gt;0,0,0),1))</f>
        <v>0</v>
      </c>
      <c r="BA3240" s="140" t="str">
        <f>IF(DATOS!BT3198=AW$45,DATOS!C3198,"")</f>
        <v/>
      </c>
    </row>
    <row r="3241" spans="51:53" x14ac:dyDescent="0.25">
      <c r="AY3241" s="139">
        <f t="shared" si="55"/>
        <v>0</v>
      </c>
      <c r="AZ3241" s="139">
        <f>IF(BA3241="",0,IFERROR(IF(VLOOKUP(BA3241,BA$44:BA3240,1,0)&gt;0,0,0),1))</f>
        <v>0</v>
      </c>
      <c r="BA3241" s="140" t="str">
        <f>IF(DATOS!BT3199=AW$45,DATOS!C3199,"")</f>
        <v/>
      </c>
    </row>
    <row r="3242" spans="51:53" x14ac:dyDescent="0.25">
      <c r="AY3242" s="139">
        <f t="shared" si="55"/>
        <v>0</v>
      </c>
      <c r="AZ3242" s="139">
        <f>IF(BA3242="",0,IFERROR(IF(VLOOKUP(BA3242,BA$44:BA3241,1,0)&gt;0,0,0),1))</f>
        <v>0</v>
      </c>
      <c r="BA3242" s="140" t="str">
        <f>IF(DATOS!BT3200=AW$45,DATOS!C3200,"")</f>
        <v/>
      </c>
    </row>
    <row r="3243" spans="51:53" x14ac:dyDescent="0.25">
      <c r="AY3243" s="139">
        <f t="shared" si="55"/>
        <v>0</v>
      </c>
      <c r="AZ3243" s="139">
        <f>IF(BA3243="",0,IFERROR(IF(VLOOKUP(BA3243,BA$44:BA3242,1,0)&gt;0,0,0),1))</f>
        <v>0</v>
      </c>
      <c r="BA3243" s="140" t="str">
        <f>IF(DATOS!BT3201=AW$45,DATOS!C3201,"")</f>
        <v/>
      </c>
    </row>
    <row r="3244" spans="51:53" x14ac:dyDescent="0.25">
      <c r="AY3244" s="139">
        <f t="shared" ref="AY3244:AY3307" si="56">AY3243+AZ3244</f>
        <v>0</v>
      </c>
      <c r="AZ3244" s="139">
        <f>IF(BA3244="",0,IFERROR(IF(VLOOKUP(BA3244,BA$44:BA3243,1,0)&gt;0,0,0),1))</f>
        <v>0</v>
      </c>
      <c r="BA3244" s="140" t="str">
        <f>IF(DATOS!BT3202=AW$45,DATOS!C3202,"")</f>
        <v/>
      </c>
    </row>
    <row r="3245" spans="51:53" x14ac:dyDescent="0.25">
      <c r="AY3245" s="139">
        <f t="shared" si="56"/>
        <v>0</v>
      </c>
      <c r="AZ3245" s="139">
        <f>IF(BA3245="",0,IFERROR(IF(VLOOKUP(BA3245,BA$44:BA3244,1,0)&gt;0,0,0),1))</f>
        <v>0</v>
      </c>
      <c r="BA3245" s="140" t="str">
        <f>IF(DATOS!BT3203=AW$45,DATOS!C3203,"")</f>
        <v/>
      </c>
    </row>
    <row r="3246" spans="51:53" x14ac:dyDescent="0.25">
      <c r="AY3246" s="139">
        <f t="shared" si="56"/>
        <v>0</v>
      </c>
      <c r="AZ3246" s="139">
        <f>IF(BA3246="",0,IFERROR(IF(VLOOKUP(BA3246,BA$44:BA3245,1,0)&gt;0,0,0),1))</f>
        <v>0</v>
      </c>
      <c r="BA3246" s="140" t="str">
        <f>IF(DATOS!BT3204=AW$45,DATOS!C3204,"")</f>
        <v/>
      </c>
    </row>
    <row r="3247" spans="51:53" x14ac:dyDescent="0.25">
      <c r="AY3247" s="139">
        <f t="shared" si="56"/>
        <v>0</v>
      </c>
      <c r="AZ3247" s="139">
        <f>IF(BA3247="",0,IFERROR(IF(VLOOKUP(BA3247,BA$44:BA3246,1,0)&gt;0,0,0),1))</f>
        <v>0</v>
      </c>
      <c r="BA3247" s="140" t="str">
        <f>IF(DATOS!BT3205=AW$45,DATOS!C3205,"")</f>
        <v/>
      </c>
    </row>
    <row r="3248" spans="51:53" x14ac:dyDescent="0.25">
      <c r="AY3248" s="139">
        <f t="shared" si="56"/>
        <v>0</v>
      </c>
      <c r="AZ3248" s="139">
        <f>IF(BA3248="",0,IFERROR(IF(VLOOKUP(BA3248,BA$44:BA3247,1,0)&gt;0,0,0),1))</f>
        <v>0</v>
      </c>
      <c r="BA3248" s="140" t="str">
        <f>IF(DATOS!BT3206=AW$45,DATOS!C3206,"")</f>
        <v/>
      </c>
    </row>
    <row r="3249" spans="51:53" x14ac:dyDescent="0.25">
      <c r="AY3249" s="139">
        <f t="shared" si="56"/>
        <v>0</v>
      </c>
      <c r="AZ3249" s="139">
        <f>IF(BA3249="",0,IFERROR(IF(VLOOKUP(BA3249,BA$44:BA3248,1,0)&gt;0,0,0),1))</f>
        <v>0</v>
      </c>
      <c r="BA3249" s="140" t="str">
        <f>IF(DATOS!BT3207=AW$45,DATOS!C3207,"")</f>
        <v/>
      </c>
    </row>
    <row r="3250" spans="51:53" x14ac:dyDescent="0.25">
      <c r="AY3250" s="139">
        <f t="shared" si="56"/>
        <v>0</v>
      </c>
      <c r="AZ3250" s="139">
        <f>IF(BA3250="",0,IFERROR(IF(VLOOKUP(BA3250,BA$44:BA3249,1,0)&gt;0,0,0),1))</f>
        <v>0</v>
      </c>
      <c r="BA3250" s="140" t="str">
        <f>IF(DATOS!BT3208=AW$45,DATOS!C3208,"")</f>
        <v/>
      </c>
    </row>
    <row r="3251" spans="51:53" x14ac:dyDescent="0.25">
      <c r="AY3251" s="139">
        <f t="shared" si="56"/>
        <v>0</v>
      </c>
      <c r="AZ3251" s="139">
        <f>IF(BA3251="",0,IFERROR(IF(VLOOKUP(BA3251,BA$44:BA3250,1,0)&gt;0,0,0),1))</f>
        <v>0</v>
      </c>
      <c r="BA3251" s="140" t="str">
        <f>IF(DATOS!BT3209=AW$45,DATOS!C3209,"")</f>
        <v/>
      </c>
    </row>
    <row r="3252" spans="51:53" x14ac:dyDescent="0.25">
      <c r="AY3252" s="139">
        <f t="shared" si="56"/>
        <v>0</v>
      </c>
      <c r="AZ3252" s="139">
        <f>IF(BA3252="",0,IFERROR(IF(VLOOKUP(BA3252,BA$44:BA3251,1,0)&gt;0,0,0),1))</f>
        <v>0</v>
      </c>
      <c r="BA3252" s="140" t="str">
        <f>IF(DATOS!BT3210=AW$45,DATOS!C3210,"")</f>
        <v/>
      </c>
    </row>
    <row r="3253" spans="51:53" x14ac:dyDescent="0.25">
      <c r="AY3253" s="139">
        <f t="shared" si="56"/>
        <v>0</v>
      </c>
      <c r="AZ3253" s="139">
        <f>IF(BA3253="",0,IFERROR(IF(VLOOKUP(BA3253,BA$44:BA3252,1,0)&gt;0,0,0),1))</f>
        <v>0</v>
      </c>
      <c r="BA3253" s="140" t="str">
        <f>IF(DATOS!BT3211=AW$45,DATOS!C3211,"")</f>
        <v/>
      </c>
    </row>
    <row r="3254" spans="51:53" x14ac:dyDescent="0.25">
      <c r="AY3254" s="139">
        <f t="shared" si="56"/>
        <v>0</v>
      </c>
      <c r="AZ3254" s="139">
        <f>IF(BA3254="",0,IFERROR(IF(VLOOKUP(BA3254,BA$44:BA3253,1,0)&gt;0,0,0),1))</f>
        <v>0</v>
      </c>
      <c r="BA3254" s="140" t="str">
        <f>IF(DATOS!BT3212=AW$45,DATOS!C3212,"")</f>
        <v/>
      </c>
    </row>
    <row r="3255" spans="51:53" x14ac:dyDescent="0.25">
      <c r="AY3255" s="139">
        <f t="shared" si="56"/>
        <v>0</v>
      </c>
      <c r="AZ3255" s="139">
        <f>IF(BA3255="",0,IFERROR(IF(VLOOKUP(BA3255,BA$44:BA3254,1,0)&gt;0,0,0),1))</f>
        <v>0</v>
      </c>
      <c r="BA3255" s="140" t="str">
        <f>IF(DATOS!BT3213=AW$45,DATOS!C3213,"")</f>
        <v/>
      </c>
    </row>
    <row r="3256" spans="51:53" x14ac:dyDescent="0.25">
      <c r="AY3256" s="139">
        <f t="shared" si="56"/>
        <v>0</v>
      </c>
      <c r="AZ3256" s="139">
        <f>IF(BA3256="",0,IFERROR(IF(VLOOKUP(BA3256,BA$44:BA3255,1,0)&gt;0,0,0),1))</f>
        <v>0</v>
      </c>
      <c r="BA3256" s="140" t="str">
        <f>IF(DATOS!BT3214=AW$45,DATOS!C3214,"")</f>
        <v/>
      </c>
    </row>
    <row r="3257" spans="51:53" x14ac:dyDescent="0.25">
      <c r="AY3257" s="139">
        <f t="shared" si="56"/>
        <v>0</v>
      </c>
      <c r="AZ3257" s="139">
        <f>IF(BA3257="",0,IFERROR(IF(VLOOKUP(BA3257,BA$44:BA3256,1,0)&gt;0,0,0),1))</f>
        <v>0</v>
      </c>
      <c r="BA3257" s="140" t="str">
        <f>IF(DATOS!BT3215=AW$45,DATOS!C3215,"")</f>
        <v/>
      </c>
    </row>
    <row r="3258" spans="51:53" x14ac:dyDescent="0.25">
      <c r="AY3258" s="139">
        <f t="shared" si="56"/>
        <v>0</v>
      </c>
      <c r="AZ3258" s="139">
        <f>IF(BA3258="",0,IFERROR(IF(VLOOKUP(BA3258,BA$44:BA3257,1,0)&gt;0,0,0),1))</f>
        <v>0</v>
      </c>
      <c r="BA3258" s="140" t="str">
        <f>IF(DATOS!BT3216=AW$45,DATOS!C3216,"")</f>
        <v/>
      </c>
    </row>
    <row r="3259" spans="51:53" x14ac:dyDescent="0.25">
      <c r="AY3259" s="139">
        <f t="shared" si="56"/>
        <v>0</v>
      </c>
      <c r="AZ3259" s="139">
        <f>IF(BA3259="",0,IFERROR(IF(VLOOKUP(BA3259,BA$44:BA3258,1,0)&gt;0,0,0),1))</f>
        <v>0</v>
      </c>
      <c r="BA3259" s="140" t="str">
        <f>IF(DATOS!BT3217=AW$45,DATOS!C3217,"")</f>
        <v/>
      </c>
    </row>
    <row r="3260" spans="51:53" x14ac:dyDescent="0.25">
      <c r="AY3260" s="139">
        <f t="shared" si="56"/>
        <v>0</v>
      </c>
      <c r="AZ3260" s="139">
        <f>IF(BA3260="",0,IFERROR(IF(VLOOKUP(BA3260,BA$44:BA3259,1,0)&gt;0,0,0),1))</f>
        <v>0</v>
      </c>
      <c r="BA3260" s="140" t="str">
        <f>IF(DATOS!BT3218=AW$45,DATOS!C3218,"")</f>
        <v/>
      </c>
    </row>
    <row r="3261" spans="51:53" x14ac:dyDescent="0.25">
      <c r="AY3261" s="139">
        <f t="shared" si="56"/>
        <v>0</v>
      </c>
      <c r="AZ3261" s="139">
        <f>IF(BA3261="",0,IFERROR(IF(VLOOKUP(BA3261,BA$44:BA3260,1,0)&gt;0,0,0),1))</f>
        <v>0</v>
      </c>
      <c r="BA3261" s="140" t="str">
        <f>IF(DATOS!BT3219=AW$45,DATOS!C3219,"")</f>
        <v/>
      </c>
    </row>
    <row r="3262" spans="51:53" x14ac:dyDescent="0.25">
      <c r="AY3262" s="139">
        <f t="shared" si="56"/>
        <v>0</v>
      </c>
      <c r="AZ3262" s="139">
        <f>IF(BA3262="",0,IFERROR(IF(VLOOKUP(BA3262,BA$44:BA3261,1,0)&gt;0,0,0),1))</f>
        <v>0</v>
      </c>
      <c r="BA3262" s="140" t="str">
        <f>IF(DATOS!BT3220=AW$45,DATOS!C3220,"")</f>
        <v/>
      </c>
    </row>
    <row r="3263" spans="51:53" x14ac:dyDescent="0.25">
      <c r="AY3263" s="139">
        <f t="shared" si="56"/>
        <v>0</v>
      </c>
      <c r="AZ3263" s="139">
        <f>IF(BA3263="",0,IFERROR(IF(VLOOKUP(BA3263,BA$44:BA3262,1,0)&gt;0,0,0),1))</f>
        <v>0</v>
      </c>
      <c r="BA3263" s="140" t="str">
        <f>IF(DATOS!BT3221=AW$45,DATOS!C3221,"")</f>
        <v/>
      </c>
    </row>
    <row r="3264" spans="51:53" x14ac:dyDescent="0.25">
      <c r="AY3264" s="139">
        <f t="shared" si="56"/>
        <v>0</v>
      </c>
      <c r="AZ3264" s="139">
        <f>IF(BA3264="",0,IFERROR(IF(VLOOKUP(BA3264,BA$44:BA3263,1,0)&gt;0,0,0),1))</f>
        <v>0</v>
      </c>
      <c r="BA3264" s="140" t="str">
        <f>IF(DATOS!BT3222=AW$45,DATOS!C3222,"")</f>
        <v/>
      </c>
    </row>
    <row r="3265" spans="51:53" x14ac:dyDescent="0.25">
      <c r="AY3265" s="139">
        <f t="shared" si="56"/>
        <v>0</v>
      </c>
      <c r="AZ3265" s="139">
        <f>IF(BA3265="",0,IFERROR(IF(VLOOKUP(BA3265,BA$44:BA3264,1,0)&gt;0,0,0),1))</f>
        <v>0</v>
      </c>
      <c r="BA3265" s="140" t="str">
        <f>IF(DATOS!BT3223=AW$45,DATOS!C3223,"")</f>
        <v/>
      </c>
    </row>
    <row r="3266" spans="51:53" x14ac:dyDescent="0.25">
      <c r="AY3266" s="139">
        <f t="shared" si="56"/>
        <v>0</v>
      </c>
      <c r="AZ3266" s="139">
        <f>IF(BA3266="",0,IFERROR(IF(VLOOKUP(BA3266,BA$44:BA3265,1,0)&gt;0,0,0),1))</f>
        <v>0</v>
      </c>
      <c r="BA3266" s="140" t="str">
        <f>IF(DATOS!BT3224=AW$45,DATOS!C3224,"")</f>
        <v/>
      </c>
    </row>
    <row r="3267" spans="51:53" x14ac:dyDescent="0.25">
      <c r="AY3267" s="139">
        <f t="shared" si="56"/>
        <v>0</v>
      </c>
      <c r="AZ3267" s="139">
        <f>IF(BA3267="",0,IFERROR(IF(VLOOKUP(BA3267,BA$44:BA3266,1,0)&gt;0,0,0),1))</f>
        <v>0</v>
      </c>
      <c r="BA3267" s="140" t="str">
        <f>IF(DATOS!BT3225=AW$45,DATOS!C3225,"")</f>
        <v/>
      </c>
    </row>
    <row r="3268" spans="51:53" x14ac:dyDescent="0.25">
      <c r="AY3268" s="139">
        <f t="shared" si="56"/>
        <v>0</v>
      </c>
      <c r="AZ3268" s="139">
        <f>IF(BA3268="",0,IFERROR(IF(VLOOKUP(BA3268,BA$44:BA3267,1,0)&gt;0,0,0),1))</f>
        <v>0</v>
      </c>
      <c r="BA3268" s="140" t="str">
        <f>IF(DATOS!BT3226=AW$45,DATOS!C3226,"")</f>
        <v/>
      </c>
    </row>
    <row r="3269" spans="51:53" x14ac:dyDescent="0.25">
      <c r="AY3269" s="139">
        <f t="shared" si="56"/>
        <v>0</v>
      </c>
      <c r="AZ3269" s="139">
        <f>IF(BA3269="",0,IFERROR(IF(VLOOKUP(BA3269,BA$44:BA3268,1,0)&gt;0,0,0),1))</f>
        <v>0</v>
      </c>
      <c r="BA3269" s="140" t="str">
        <f>IF(DATOS!BT3227=AW$45,DATOS!C3227,"")</f>
        <v/>
      </c>
    </row>
    <row r="3270" spans="51:53" x14ac:dyDescent="0.25">
      <c r="AY3270" s="139">
        <f t="shared" si="56"/>
        <v>0</v>
      </c>
      <c r="AZ3270" s="139">
        <f>IF(BA3270="",0,IFERROR(IF(VLOOKUP(BA3270,BA$44:BA3269,1,0)&gt;0,0,0),1))</f>
        <v>0</v>
      </c>
      <c r="BA3270" s="140" t="str">
        <f>IF(DATOS!BT3228=AW$45,DATOS!C3228,"")</f>
        <v/>
      </c>
    </row>
    <row r="3271" spans="51:53" x14ac:dyDescent="0.25">
      <c r="AY3271" s="139">
        <f t="shared" si="56"/>
        <v>0</v>
      </c>
      <c r="AZ3271" s="139">
        <f>IF(BA3271="",0,IFERROR(IF(VLOOKUP(BA3271,BA$44:BA3270,1,0)&gt;0,0,0),1))</f>
        <v>0</v>
      </c>
      <c r="BA3271" s="140" t="str">
        <f>IF(DATOS!BT3229=AW$45,DATOS!C3229,"")</f>
        <v/>
      </c>
    </row>
    <row r="3272" spans="51:53" x14ac:dyDescent="0.25">
      <c r="AY3272" s="139">
        <f t="shared" si="56"/>
        <v>0</v>
      </c>
      <c r="AZ3272" s="139">
        <f>IF(BA3272="",0,IFERROR(IF(VLOOKUP(BA3272,BA$44:BA3271,1,0)&gt;0,0,0),1))</f>
        <v>0</v>
      </c>
      <c r="BA3272" s="140" t="str">
        <f>IF(DATOS!BT3230=AW$45,DATOS!C3230,"")</f>
        <v/>
      </c>
    </row>
    <row r="3273" spans="51:53" x14ac:dyDescent="0.25">
      <c r="AY3273" s="139">
        <f t="shared" si="56"/>
        <v>0</v>
      </c>
      <c r="AZ3273" s="139">
        <f>IF(BA3273="",0,IFERROR(IF(VLOOKUP(BA3273,BA$44:BA3272,1,0)&gt;0,0,0),1))</f>
        <v>0</v>
      </c>
      <c r="BA3273" s="140" t="str">
        <f>IF(DATOS!BT3231=AW$45,DATOS!C3231,"")</f>
        <v/>
      </c>
    </row>
    <row r="3274" spans="51:53" x14ac:dyDescent="0.25">
      <c r="AY3274" s="139">
        <f t="shared" si="56"/>
        <v>0</v>
      </c>
      <c r="AZ3274" s="139">
        <f>IF(BA3274="",0,IFERROR(IF(VLOOKUP(BA3274,BA$44:BA3273,1,0)&gt;0,0,0),1))</f>
        <v>0</v>
      </c>
      <c r="BA3274" s="140" t="str">
        <f>IF(DATOS!BT3232=AW$45,DATOS!C3232,"")</f>
        <v/>
      </c>
    </row>
    <row r="3275" spans="51:53" x14ac:dyDescent="0.25">
      <c r="AY3275" s="139">
        <f t="shared" si="56"/>
        <v>0</v>
      </c>
      <c r="AZ3275" s="139">
        <f>IF(BA3275="",0,IFERROR(IF(VLOOKUP(BA3275,BA$44:BA3274,1,0)&gt;0,0,0),1))</f>
        <v>0</v>
      </c>
      <c r="BA3275" s="140" t="str">
        <f>IF(DATOS!BT3233=AW$45,DATOS!C3233,"")</f>
        <v/>
      </c>
    </row>
    <row r="3276" spans="51:53" x14ac:dyDescent="0.25">
      <c r="AY3276" s="139">
        <f t="shared" si="56"/>
        <v>0</v>
      </c>
      <c r="AZ3276" s="139">
        <f>IF(BA3276="",0,IFERROR(IF(VLOOKUP(BA3276,BA$44:BA3275,1,0)&gt;0,0,0),1))</f>
        <v>0</v>
      </c>
      <c r="BA3276" s="140" t="str">
        <f>IF(DATOS!BT3234=AW$45,DATOS!C3234,"")</f>
        <v/>
      </c>
    </row>
    <row r="3277" spans="51:53" x14ac:dyDescent="0.25">
      <c r="AY3277" s="139">
        <f t="shared" si="56"/>
        <v>0</v>
      </c>
      <c r="AZ3277" s="139">
        <f>IF(BA3277="",0,IFERROR(IF(VLOOKUP(BA3277,BA$44:BA3276,1,0)&gt;0,0,0),1))</f>
        <v>0</v>
      </c>
      <c r="BA3277" s="140" t="str">
        <f>IF(DATOS!BT3235=AW$45,DATOS!C3235,"")</f>
        <v/>
      </c>
    </row>
    <row r="3278" spans="51:53" x14ac:dyDescent="0.25">
      <c r="AY3278" s="139">
        <f t="shared" si="56"/>
        <v>0</v>
      </c>
      <c r="AZ3278" s="139">
        <f>IF(BA3278="",0,IFERROR(IF(VLOOKUP(BA3278,BA$44:BA3277,1,0)&gt;0,0,0),1))</f>
        <v>0</v>
      </c>
      <c r="BA3278" s="140" t="str">
        <f>IF(DATOS!BT3236=AW$45,DATOS!C3236,"")</f>
        <v/>
      </c>
    </row>
    <row r="3279" spans="51:53" x14ac:dyDescent="0.25">
      <c r="AY3279" s="139">
        <f t="shared" si="56"/>
        <v>0</v>
      </c>
      <c r="AZ3279" s="139">
        <f>IF(BA3279="",0,IFERROR(IF(VLOOKUP(BA3279,BA$44:BA3278,1,0)&gt;0,0,0),1))</f>
        <v>0</v>
      </c>
      <c r="BA3279" s="140" t="str">
        <f>IF(DATOS!BT3237=AW$45,DATOS!C3237,"")</f>
        <v/>
      </c>
    </row>
    <row r="3280" spans="51:53" x14ac:dyDescent="0.25">
      <c r="AY3280" s="139">
        <f t="shared" si="56"/>
        <v>0</v>
      </c>
      <c r="AZ3280" s="139">
        <f>IF(BA3280="",0,IFERROR(IF(VLOOKUP(BA3280,BA$44:BA3279,1,0)&gt;0,0,0),1))</f>
        <v>0</v>
      </c>
      <c r="BA3280" s="140" t="str">
        <f>IF(DATOS!BT3238=AW$45,DATOS!C3238,"")</f>
        <v/>
      </c>
    </row>
    <row r="3281" spans="51:53" x14ac:dyDescent="0.25">
      <c r="AY3281" s="139">
        <f t="shared" si="56"/>
        <v>0</v>
      </c>
      <c r="AZ3281" s="139">
        <f>IF(BA3281="",0,IFERROR(IF(VLOOKUP(BA3281,BA$44:BA3280,1,0)&gt;0,0,0),1))</f>
        <v>0</v>
      </c>
      <c r="BA3281" s="140" t="str">
        <f>IF(DATOS!BT3239=AW$45,DATOS!C3239,"")</f>
        <v/>
      </c>
    </row>
    <row r="3282" spans="51:53" x14ac:dyDescent="0.25">
      <c r="AY3282" s="139">
        <f t="shared" si="56"/>
        <v>0</v>
      </c>
      <c r="AZ3282" s="139">
        <f>IF(BA3282="",0,IFERROR(IF(VLOOKUP(BA3282,BA$44:BA3281,1,0)&gt;0,0,0),1))</f>
        <v>0</v>
      </c>
      <c r="BA3282" s="140" t="str">
        <f>IF(DATOS!BT3240=AW$45,DATOS!C3240,"")</f>
        <v/>
      </c>
    </row>
    <row r="3283" spans="51:53" x14ac:dyDescent="0.25">
      <c r="AY3283" s="139">
        <f t="shared" si="56"/>
        <v>0</v>
      </c>
      <c r="AZ3283" s="139">
        <f>IF(BA3283="",0,IFERROR(IF(VLOOKUP(BA3283,BA$44:BA3282,1,0)&gt;0,0,0),1))</f>
        <v>0</v>
      </c>
      <c r="BA3283" s="140" t="str">
        <f>IF(DATOS!BT3241=AW$45,DATOS!C3241,"")</f>
        <v/>
      </c>
    </row>
    <row r="3284" spans="51:53" x14ac:dyDescent="0.25">
      <c r="AY3284" s="139">
        <f t="shared" si="56"/>
        <v>0</v>
      </c>
      <c r="AZ3284" s="139">
        <f>IF(BA3284="",0,IFERROR(IF(VLOOKUP(BA3284,BA$44:BA3283,1,0)&gt;0,0,0),1))</f>
        <v>0</v>
      </c>
      <c r="BA3284" s="140" t="str">
        <f>IF(DATOS!BT3242=AW$45,DATOS!C3242,"")</f>
        <v/>
      </c>
    </row>
    <row r="3285" spans="51:53" x14ac:dyDescent="0.25">
      <c r="AY3285" s="139">
        <f t="shared" si="56"/>
        <v>0</v>
      </c>
      <c r="AZ3285" s="139">
        <f>IF(BA3285="",0,IFERROR(IF(VLOOKUP(BA3285,BA$44:BA3284,1,0)&gt;0,0,0),1))</f>
        <v>0</v>
      </c>
      <c r="BA3285" s="140" t="str">
        <f>IF(DATOS!BT3243=AW$45,DATOS!C3243,"")</f>
        <v/>
      </c>
    </row>
    <row r="3286" spans="51:53" x14ac:dyDescent="0.25">
      <c r="AY3286" s="139">
        <f t="shared" si="56"/>
        <v>0</v>
      </c>
      <c r="AZ3286" s="139">
        <f>IF(BA3286="",0,IFERROR(IF(VLOOKUP(BA3286,BA$44:BA3285,1,0)&gt;0,0,0),1))</f>
        <v>0</v>
      </c>
      <c r="BA3286" s="140" t="str">
        <f>IF(DATOS!BT3244=AW$45,DATOS!C3244,"")</f>
        <v/>
      </c>
    </row>
    <row r="3287" spans="51:53" x14ac:dyDescent="0.25">
      <c r="AY3287" s="139">
        <f t="shared" si="56"/>
        <v>0</v>
      </c>
      <c r="AZ3287" s="139">
        <f>IF(BA3287="",0,IFERROR(IF(VLOOKUP(BA3287,BA$44:BA3286,1,0)&gt;0,0,0),1))</f>
        <v>0</v>
      </c>
      <c r="BA3287" s="140" t="str">
        <f>IF(DATOS!BT3245=AW$45,DATOS!C3245,"")</f>
        <v/>
      </c>
    </row>
    <row r="3288" spans="51:53" x14ac:dyDescent="0.25">
      <c r="AY3288" s="139">
        <f t="shared" si="56"/>
        <v>0</v>
      </c>
      <c r="AZ3288" s="139">
        <f>IF(BA3288="",0,IFERROR(IF(VLOOKUP(BA3288,BA$44:BA3287,1,0)&gt;0,0,0),1))</f>
        <v>0</v>
      </c>
      <c r="BA3288" s="140" t="str">
        <f>IF(DATOS!BT3246=AW$45,DATOS!C3246,"")</f>
        <v/>
      </c>
    </row>
    <row r="3289" spans="51:53" x14ac:dyDescent="0.25">
      <c r="AY3289" s="139">
        <f t="shared" si="56"/>
        <v>0</v>
      </c>
      <c r="AZ3289" s="139">
        <f>IF(BA3289="",0,IFERROR(IF(VLOOKUP(BA3289,BA$44:BA3288,1,0)&gt;0,0,0),1))</f>
        <v>0</v>
      </c>
      <c r="BA3289" s="140" t="str">
        <f>IF(DATOS!BT3247=AW$45,DATOS!C3247,"")</f>
        <v/>
      </c>
    </row>
    <row r="3290" spans="51:53" x14ac:dyDescent="0.25">
      <c r="AY3290" s="139">
        <f t="shared" si="56"/>
        <v>0</v>
      </c>
      <c r="AZ3290" s="139">
        <f>IF(BA3290="",0,IFERROR(IF(VLOOKUP(BA3290,BA$44:BA3289,1,0)&gt;0,0,0),1))</f>
        <v>0</v>
      </c>
      <c r="BA3290" s="140" t="str">
        <f>IF(DATOS!BT3248=AW$45,DATOS!C3248,"")</f>
        <v/>
      </c>
    </row>
    <row r="3291" spans="51:53" x14ac:dyDescent="0.25">
      <c r="AY3291" s="139">
        <f t="shared" si="56"/>
        <v>0</v>
      </c>
      <c r="AZ3291" s="139">
        <f>IF(BA3291="",0,IFERROR(IF(VLOOKUP(BA3291,BA$44:BA3290,1,0)&gt;0,0,0),1))</f>
        <v>0</v>
      </c>
      <c r="BA3291" s="140" t="str">
        <f>IF(DATOS!BT3249=AW$45,DATOS!C3249,"")</f>
        <v/>
      </c>
    </row>
    <row r="3292" spans="51:53" x14ac:dyDescent="0.25">
      <c r="AY3292" s="139">
        <f t="shared" si="56"/>
        <v>0</v>
      </c>
      <c r="AZ3292" s="139">
        <f>IF(BA3292="",0,IFERROR(IF(VLOOKUP(BA3292,BA$44:BA3291,1,0)&gt;0,0,0),1))</f>
        <v>0</v>
      </c>
      <c r="BA3292" s="140" t="str">
        <f>IF(DATOS!BT3250=AW$45,DATOS!C3250,"")</f>
        <v/>
      </c>
    </row>
    <row r="3293" spans="51:53" x14ac:dyDescent="0.25">
      <c r="AY3293" s="139">
        <f t="shared" si="56"/>
        <v>0</v>
      </c>
      <c r="AZ3293" s="139">
        <f>IF(BA3293="",0,IFERROR(IF(VLOOKUP(BA3293,BA$44:BA3292,1,0)&gt;0,0,0),1))</f>
        <v>0</v>
      </c>
      <c r="BA3293" s="140" t="str">
        <f>IF(DATOS!BT3251=AW$45,DATOS!C3251,"")</f>
        <v/>
      </c>
    </row>
    <row r="3294" spans="51:53" x14ac:dyDescent="0.25">
      <c r="AY3294" s="139">
        <f t="shared" si="56"/>
        <v>0</v>
      </c>
      <c r="AZ3294" s="139">
        <f>IF(BA3294="",0,IFERROR(IF(VLOOKUP(BA3294,BA$44:BA3293,1,0)&gt;0,0,0),1))</f>
        <v>0</v>
      </c>
      <c r="BA3294" s="140" t="str">
        <f>IF(DATOS!BT3252=AW$45,DATOS!C3252,"")</f>
        <v/>
      </c>
    </row>
    <row r="3295" spans="51:53" x14ac:dyDescent="0.25">
      <c r="AY3295" s="139">
        <f t="shared" si="56"/>
        <v>0</v>
      </c>
      <c r="AZ3295" s="139">
        <f>IF(BA3295="",0,IFERROR(IF(VLOOKUP(BA3295,BA$44:BA3294,1,0)&gt;0,0,0),1))</f>
        <v>0</v>
      </c>
      <c r="BA3295" s="140" t="str">
        <f>IF(DATOS!BT3253=AW$45,DATOS!C3253,"")</f>
        <v/>
      </c>
    </row>
    <row r="3296" spans="51:53" x14ac:dyDescent="0.25">
      <c r="AY3296" s="139">
        <f t="shared" si="56"/>
        <v>0</v>
      </c>
      <c r="AZ3296" s="139">
        <f>IF(BA3296="",0,IFERROR(IF(VLOOKUP(BA3296,BA$44:BA3295,1,0)&gt;0,0,0),1))</f>
        <v>0</v>
      </c>
      <c r="BA3296" s="140" t="str">
        <f>IF(DATOS!BT3254=AW$45,DATOS!C3254,"")</f>
        <v/>
      </c>
    </row>
    <row r="3297" spans="51:53" x14ac:dyDescent="0.25">
      <c r="AY3297" s="139">
        <f t="shared" si="56"/>
        <v>0</v>
      </c>
      <c r="AZ3297" s="139">
        <f>IF(BA3297="",0,IFERROR(IF(VLOOKUP(BA3297,BA$44:BA3296,1,0)&gt;0,0,0),1))</f>
        <v>0</v>
      </c>
      <c r="BA3297" s="140" t="str">
        <f>IF(DATOS!BT3255=AW$45,DATOS!C3255,"")</f>
        <v/>
      </c>
    </row>
    <row r="3298" spans="51:53" x14ac:dyDescent="0.25">
      <c r="AY3298" s="139">
        <f t="shared" si="56"/>
        <v>0</v>
      </c>
      <c r="AZ3298" s="139">
        <f>IF(BA3298="",0,IFERROR(IF(VLOOKUP(BA3298,BA$44:BA3297,1,0)&gt;0,0,0),1))</f>
        <v>0</v>
      </c>
      <c r="BA3298" s="140" t="str">
        <f>IF(DATOS!BT3256=AW$45,DATOS!C3256,"")</f>
        <v/>
      </c>
    </row>
    <row r="3299" spans="51:53" x14ac:dyDescent="0.25">
      <c r="AY3299" s="139">
        <f t="shared" si="56"/>
        <v>0</v>
      </c>
      <c r="AZ3299" s="139">
        <f>IF(BA3299="",0,IFERROR(IF(VLOOKUP(BA3299,BA$44:BA3298,1,0)&gt;0,0,0),1))</f>
        <v>0</v>
      </c>
      <c r="BA3299" s="140" t="str">
        <f>IF(DATOS!BT3257=AW$45,DATOS!C3257,"")</f>
        <v/>
      </c>
    </row>
    <row r="3300" spans="51:53" x14ac:dyDescent="0.25">
      <c r="AY3300" s="139">
        <f t="shared" si="56"/>
        <v>0</v>
      </c>
      <c r="AZ3300" s="139">
        <f>IF(BA3300="",0,IFERROR(IF(VLOOKUP(BA3300,BA$44:BA3299,1,0)&gt;0,0,0),1))</f>
        <v>0</v>
      </c>
      <c r="BA3300" s="140" t="str">
        <f>IF(DATOS!BT3258=AW$45,DATOS!C3258,"")</f>
        <v/>
      </c>
    </row>
    <row r="3301" spans="51:53" x14ac:dyDescent="0.25">
      <c r="AY3301" s="139">
        <f t="shared" si="56"/>
        <v>0</v>
      </c>
      <c r="AZ3301" s="139">
        <f>IF(BA3301="",0,IFERROR(IF(VLOOKUP(BA3301,BA$44:BA3300,1,0)&gt;0,0,0),1))</f>
        <v>0</v>
      </c>
      <c r="BA3301" s="140" t="str">
        <f>IF(DATOS!BT3259=AW$45,DATOS!C3259,"")</f>
        <v/>
      </c>
    </row>
    <row r="3302" spans="51:53" x14ac:dyDescent="0.25">
      <c r="AY3302" s="139">
        <f t="shared" si="56"/>
        <v>0</v>
      </c>
      <c r="AZ3302" s="139">
        <f>IF(BA3302="",0,IFERROR(IF(VLOOKUP(BA3302,BA$44:BA3301,1,0)&gt;0,0,0),1))</f>
        <v>0</v>
      </c>
      <c r="BA3302" s="140" t="str">
        <f>IF(DATOS!BT3260=AW$45,DATOS!C3260,"")</f>
        <v/>
      </c>
    </row>
    <row r="3303" spans="51:53" x14ac:dyDescent="0.25">
      <c r="AY3303" s="139">
        <f t="shared" si="56"/>
        <v>0</v>
      </c>
      <c r="AZ3303" s="139">
        <f>IF(BA3303="",0,IFERROR(IF(VLOOKUP(BA3303,BA$44:BA3302,1,0)&gt;0,0,0),1))</f>
        <v>0</v>
      </c>
      <c r="BA3303" s="140" t="str">
        <f>IF(DATOS!BT3261=AW$45,DATOS!C3261,"")</f>
        <v/>
      </c>
    </row>
    <row r="3304" spans="51:53" x14ac:dyDescent="0.25">
      <c r="AY3304" s="139">
        <f t="shared" si="56"/>
        <v>0</v>
      </c>
      <c r="AZ3304" s="139">
        <f>IF(BA3304="",0,IFERROR(IF(VLOOKUP(BA3304,BA$44:BA3303,1,0)&gt;0,0,0),1))</f>
        <v>0</v>
      </c>
      <c r="BA3304" s="140" t="str">
        <f>IF(DATOS!BT3262=AW$45,DATOS!C3262,"")</f>
        <v/>
      </c>
    </row>
    <row r="3305" spans="51:53" x14ac:dyDescent="0.25">
      <c r="AY3305" s="139">
        <f t="shared" si="56"/>
        <v>0</v>
      </c>
      <c r="AZ3305" s="139">
        <f>IF(BA3305="",0,IFERROR(IF(VLOOKUP(BA3305,BA$44:BA3304,1,0)&gt;0,0,0),1))</f>
        <v>0</v>
      </c>
      <c r="BA3305" s="140" t="str">
        <f>IF(DATOS!BT3263=AW$45,DATOS!C3263,"")</f>
        <v/>
      </c>
    </row>
    <row r="3306" spans="51:53" x14ac:dyDescent="0.25">
      <c r="AY3306" s="139">
        <f t="shared" si="56"/>
        <v>0</v>
      </c>
      <c r="AZ3306" s="139">
        <f>IF(BA3306="",0,IFERROR(IF(VLOOKUP(BA3306,BA$44:BA3305,1,0)&gt;0,0,0),1))</f>
        <v>0</v>
      </c>
      <c r="BA3306" s="140" t="str">
        <f>IF(DATOS!BT3264=AW$45,DATOS!C3264,"")</f>
        <v/>
      </c>
    </row>
    <row r="3307" spans="51:53" x14ac:dyDescent="0.25">
      <c r="AY3307" s="139">
        <f t="shared" si="56"/>
        <v>0</v>
      </c>
      <c r="AZ3307" s="139">
        <f>IF(BA3307="",0,IFERROR(IF(VLOOKUP(BA3307,BA$44:BA3306,1,0)&gt;0,0,0),1))</f>
        <v>0</v>
      </c>
      <c r="BA3307" s="140" t="str">
        <f>IF(DATOS!BT3265=AW$45,DATOS!C3265,"")</f>
        <v/>
      </c>
    </row>
    <row r="3308" spans="51:53" x14ac:dyDescent="0.25">
      <c r="AY3308" s="139">
        <f t="shared" ref="AY3308:AY3371" si="57">AY3307+AZ3308</f>
        <v>0</v>
      </c>
      <c r="AZ3308" s="139">
        <f>IF(BA3308="",0,IFERROR(IF(VLOOKUP(BA3308,BA$44:BA3307,1,0)&gt;0,0,0),1))</f>
        <v>0</v>
      </c>
      <c r="BA3308" s="140" t="str">
        <f>IF(DATOS!BT3266=AW$45,DATOS!C3266,"")</f>
        <v/>
      </c>
    </row>
    <row r="3309" spans="51:53" x14ac:dyDescent="0.25">
      <c r="AY3309" s="139">
        <f t="shared" si="57"/>
        <v>0</v>
      </c>
      <c r="AZ3309" s="139">
        <f>IF(BA3309="",0,IFERROR(IF(VLOOKUP(BA3309,BA$44:BA3308,1,0)&gt;0,0,0),1))</f>
        <v>0</v>
      </c>
      <c r="BA3309" s="140" t="str">
        <f>IF(DATOS!BT3267=AW$45,DATOS!C3267,"")</f>
        <v/>
      </c>
    </row>
    <row r="3310" spans="51:53" x14ac:dyDescent="0.25">
      <c r="AY3310" s="139">
        <f t="shared" si="57"/>
        <v>0</v>
      </c>
      <c r="AZ3310" s="139">
        <f>IF(BA3310="",0,IFERROR(IF(VLOOKUP(BA3310,BA$44:BA3309,1,0)&gt;0,0,0),1))</f>
        <v>0</v>
      </c>
      <c r="BA3310" s="140" t="str">
        <f>IF(DATOS!BT3268=AW$45,DATOS!C3268,"")</f>
        <v/>
      </c>
    </row>
    <row r="3311" spans="51:53" x14ac:dyDescent="0.25">
      <c r="AY3311" s="139">
        <f t="shared" si="57"/>
        <v>0</v>
      </c>
      <c r="AZ3311" s="139">
        <f>IF(BA3311="",0,IFERROR(IF(VLOOKUP(BA3311,BA$44:BA3310,1,0)&gt;0,0,0),1))</f>
        <v>0</v>
      </c>
      <c r="BA3311" s="140" t="str">
        <f>IF(DATOS!BT3269=AW$45,DATOS!C3269,"")</f>
        <v/>
      </c>
    </row>
    <row r="3312" spans="51:53" x14ac:dyDescent="0.25">
      <c r="AY3312" s="139">
        <f t="shared" si="57"/>
        <v>0</v>
      </c>
      <c r="AZ3312" s="139">
        <f>IF(BA3312="",0,IFERROR(IF(VLOOKUP(BA3312,BA$44:BA3311,1,0)&gt;0,0,0),1))</f>
        <v>0</v>
      </c>
      <c r="BA3312" s="140" t="str">
        <f>IF(DATOS!BT3270=AW$45,DATOS!C3270,"")</f>
        <v/>
      </c>
    </row>
    <row r="3313" spans="51:53" x14ac:dyDescent="0.25">
      <c r="AY3313" s="139">
        <f t="shared" si="57"/>
        <v>0</v>
      </c>
      <c r="AZ3313" s="139">
        <f>IF(BA3313="",0,IFERROR(IF(VLOOKUP(BA3313,BA$44:BA3312,1,0)&gt;0,0,0),1))</f>
        <v>0</v>
      </c>
      <c r="BA3313" s="140" t="str">
        <f>IF(DATOS!BT3271=AW$45,DATOS!C3271,"")</f>
        <v/>
      </c>
    </row>
    <row r="3314" spans="51:53" x14ac:dyDescent="0.25">
      <c r="AY3314" s="139">
        <f t="shared" si="57"/>
        <v>0</v>
      </c>
      <c r="AZ3314" s="139">
        <f>IF(BA3314="",0,IFERROR(IF(VLOOKUP(BA3314,BA$44:BA3313,1,0)&gt;0,0,0),1))</f>
        <v>0</v>
      </c>
      <c r="BA3314" s="140" t="str">
        <f>IF(DATOS!BT3272=AW$45,DATOS!C3272,"")</f>
        <v/>
      </c>
    </row>
    <row r="3315" spans="51:53" x14ac:dyDescent="0.25">
      <c r="AY3315" s="139">
        <f t="shared" si="57"/>
        <v>0</v>
      </c>
      <c r="AZ3315" s="139">
        <f>IF(BA3315="",0,IFERROR(IF(VLOOKUP(BA3315,BA$44:BA3314,1,0)&gt;0,0,0),1))</f>
        <v>0</v>
      </c>
      <c r="BA3315" s="140" t="str">
        <f>IF(DATOS!BT3273=AW$45,DATOS!C3273,"")</f>
        <v/>
      </c>
    </row>
    <row r="3316" spans="51:53" x14ac:dyDescent="0.25">
      <c r="AY3316" s="139">
        <f t="shared" si="57"/>
        <v>0</v>
      </c>
      <c r="AZ3316" s="139">
        <f>IF(BA3316="",0,IFERROR(IF(VLOOKUP(BA3316,BA$44:BA3315,1,0)&gt;0,0,0),1))</f>
        <v>0</v>
      </c>
      <c r="BA3316" s="140" t="str">
        <f>IF(DATOS!BT3274=AW$45,DATOS!C3274,"")</f>
        <v/>
      </c>
    </row>
    <row r="3317" spans="51:53" x14ac:dyDescent="0.25">
      <c r="AY3317" s="139">
        <f t="shared" si="57"/>
        <v>0</v>
      </c>
      <c r="AZ3317" s="139">
        <f>IF(BA3317="",0,IFERROR(IF(VLOOKUP(BA3317,BA$44:BA3316,1,0)&gt;0,0,0),1))</f>
        <v>0</v>
      </c>
      <c r="BA3317" s="140" t="str">
        <f>IF(DATOS!BT3275=AW$45,DATOS!C3275,"")</f>
        <v/>
      </c>
    </row>
    <row r="3318" spans="51:53" x14ac:dyDescent="0.25">
      <c r="AY3318" s="139">
        <f t="shared" si="57"/>
        <v>0</v>
      </c>
      <c r="AZ3318" s="139">
        <f>IF(BA3318="",0,IFERROR(IF(VLOOKUP(BA3318,BA$44:BA3317,1,0)&gt;0,0,0),1))</f>
        <v>0</v>
      </c>
      <c r="BA3318" s="140" t="str">
        <f>IF(DATOS!BT3276=AW$45,DATOS!C3276,"")</f>
        <v/>
      </c>
    </row>
    <row r="3319" spans="51:53" x14ac:dyDescent="0.25">
      <c r="AY3319" s="139">
        <f t="shared" si="57"/>
        <v>0</v>
      </c>
      <c r="AZ3319" s="139">
        <f>IF(BA3319="",0,IFERROR(IF(VLOOKUP(BA3319,BA$44:BA3318,1,0)&gt;0,0,0),1))</f>
        <v>0</v>
      </c>
      <c r="BA3319" s="140" t="str">
        <f>IF(DATOS!BT3277=AW$45,DATOS!C3277,"")</f>
        <v/>
      </c>
    </row>
    <row r="3320" spans="51:53" x14ac:dyDescent="0.25">
      <c r="AY3320" s="139">
        <f t="shared" si="57"/>
        <v>0</v>
      </c>
      <c r="AZ3320" s="139">
        <f>IF(BA3320="",0,IFERROR(IF(VLOOKUP(BA3320,BA$44:BA3319,1,0)&gt;0,0,0),1))</f>
        <v>0</v>
      </c>
      <c r="BA3320" s="140" t="str">
        <f>IF(DATOS!BT3278=AW$45,DATOS!C3278,"")</f>
        <v/>
      </c>
    </row>
    <row r="3321" spans="51:53" x14ac:dyDescent="0.25">
      <c r="AY3321" s="139">
        <f t="shared" si="57"/>
        <v>0</v>
      </c>
      <c r="AZ3321" s="139">
        <f>IF(BA3321="",0,IFERROR(IF(VLOOKUP(BA3321,BA$44:BA3320,1,0)&gt;0,0,0),1))</f>
        <v>0</v>
      </c>
      <c r="BA3321" s="140" t="str">
        <f>IF(DATOS!BT3279=AW$45,DATOS!C3279,"")</f>
        <v/>
      </c>
    </row>
    <row r="3322" spans="51:53" x14ac:dyDescent="0.25">
      <c r="AY3322" s="139">
        <f t="shared" si="57"/>
        <v>0</v>
      </c>
      <c r="AZ3322" s="139">
        <f>IF(BA3322="",0,IFERROR(IF(VLOOKUP(BA3322,BA$44:BA3321,1,0)&gt;0,0,0),1))</f>
        <v>0</v>
      </c>
      <c r="BA3322" s="140" t="str">
        <f>IF(DATOS!BT3280=AW$45,DATOS!C3280,"")</f>
        <v/>
      </c>
    </row>
    <row r="3323" spans="51:53" x14ac:dyDescent="0.25">
      <c r="AY3323" s="139">
        <f t="shared" si="57"/>
        <v>0</v>
      </c>
      <c r="AZ3323" s="139">
        <f>IF(BA3323="",0,IFERROR(IF(VLOOKUP(BA3323,BA$44:BA3322,1,0)&gt;0,0,0),1))</f>
        <v>0</v>
      </c>
      <c r="BA3323" s="140" t="str">
        <f>IF(DATOS!BT3281=AW$45,DATOS!C3281,"")</f>
        <v/>
      </c>
    </row>
    <row r="3324" spans="51:53" x14ac:dyDescent="0.25">
      <c r="AY3324" s="139">
        <f t="shared" si="57"/>
        <v>0</v>
      </c>
      <c r="AZ3324" s="139">
        <f>IF(BA3324="",0,IFERROR(IF(VLOOKUP(BA3324,BA$44:BA3323,1,0)&gt;0,0,0),1))</f>
        <v>0</v>
      </c>
      <c r="BA3324" s="140" t="str">
        <f>IF(DATOS!BT3282=AW$45,DATOS!C3282,"")</f>
        <v/>
      </c>
    </row>
    <row r="3325" spans="51:53" x14ac:dyDescent="0.25">
      <c r="AY3325" s="139">
        <f t="shared" si="57"/>
        <v>0</v>
      </c>
      <c r="AZ3325" s="139">
        <f>IF(BA3325="",0,IFERROR(IF(VLOOKUP(BA3325,BA$44:BA3324,1,0)&gt;0,0,0),1))</f>
        <v>0</v>
      </c>
      <c r="BA3325" s="140" t="str">
        <f>IF(DATOS!BT3283=AW$45,DATOS!C3283,"")</f>
        <v/>
      </c>
    </row>
    <row r="3326" spans="51:53" x14ac:dyDescent="0.25">
      <c r="AY3326" s="139">
        <f t="shared" si="57"/>
        <v>0</v>
      </c>
      <c r="AZ3326" s="139">
        <f>IF(BA3326="",0,IFERROR(IF(VLOOKUP(BA3326,BA$44:BA3325,1,0)&gt;0,0,0),1))</f>
        <v>0</v>
      </c>
      <c r="BA3326" s="140" t="str">
        <f>IF(DATOS!BT3284=AW$45,DATOS!C3284,"")</f>
        <v/>
      </c>
    </row>
    <row r="3327" spans="51:53" x14ac:dyDescent="0.25">
      <c r="AY3327" s="139">
        <f t="shared" si="57"/>
        <v>0</v>
      </c>
      <c r="AZ3327" s="139">
        <f>IF(BA3327="",0,IFERROR(IF(VLOOKUP(BA3327,BA$44:BA3326,1,0)&gt;0,0,0),1))</f>
        <v>0</v>
      </c>
      <c r="BA3327" s="140" t="str">
        <f>IF(DATOS!BT3285=AW$45,DATOS!C3285,"")</f>
        <v/>
      </c>
    </row>
    <row r="3328" spans="51:53" x14ac:dyDescent="0.25">
      <c r="AY3328" s="139">
        <f t="shared" si="57"/>
        <v>0</v>
      </c>
      <c r="AZ3328" s="139">
        <f>IF(BA3328="",0,IFERROR(IF(VLOOKUP(BA3328,BA$44:BA3327,1,0)&gt;0,0,0),1))</f>
        <v>0</v>
      </c>
      <c r="BA3328" s="140" t="str">
        <f>IF(DATOS!BT3286=AW$45,DATOS!C3286,"")</f>
        <v/>
      </c>
    </row>
    <row r="3329" spans="51:53" x14ac:dyDescent="0.25">
      <c r="AY3329" s="139">
        <f t="shared" si="57"/>
        <v>0</v>
      </c>
      <c r="AZ3329" s="139">
        <f>IF(BA3329="",0,IFERROR(IF(VLOOKUP(BA3329,BA$44:BA3328,1,0)&gt;0,0,0),1))</f>
        <v>0</v>
      </c>
      <c r="BA3329" s="140" t="str">
        <f>IF(DATOS!BT3287=AW$45,DATOS!C3287,"")</f>
        <v/>
      </c>
    </row>
    <row r="3330" spans="51:53" x14ac:dyDescent="0.25">
      <c r="AY3330" s="139">
        <f t="shared" si="57"/>
        <v>0</v>
      </c>
      <c r="AZ3330" s="139">
        <f>IF(BA3330="",0,IFERROR(IF(VLOOKUP(BA3330,BA$44:BA3329,1,0)&gt;0,0,0),1))</f>
        <v>0</v>
      </c>
      <c r="BA3330" s="140" t="str">
        <f>IF(DATOS!BT3288=AW$45,DATOS!C3288,"")</f>
        <v/>
      </c>
    </row>
    <row r="3331" spans="51:53" x14ac:dyDescent="0.25">
      <c r="AY3331" s="139">
        <f t="shared" si="57"/>
        <v>0</v>
      </c>
      <c r="AZ3331" s="139">
        <f>IF(BA3331="",0,IFERROR(IF(VLOOKUP(BA3331,BA$44:BA3330,1,0)&gt;0,0,0),1))</f>
        <v>0</v>
      </c>
      <c r="BA3331" s="140" t="str">
        <f>IF(DATOS!BT3289=AW$45,DATOS!C3289,"")</f>
        <v/>
      </c>
    </row>
    <row r="3332" spans="51:53" x14ac:dyDescent="0.25">
      <c r="AY3332" s="139">
        <f t="shared" si="57"/>
        <v>0</v>
      </c>
      <c r="AZ3332" s="139">
        <f>IF(BA3332="",0,IFERROR(IF(VLOOKUP(BA3332,BA$44:BA3331,1,0)&gt;0,0,0),1))</f>
        <v>0</v>
      </c>
      <c r="BA3332" s="140" t="str">
        <f>IF(DATOS!BT3290=AW$45,DATOS!C3290,"")</f>
        <v/>
      </c>
    </row>
    <row r="3333" spans="51:53" x14ac:dyDescent="0.25">
      <c r="AY3333" s="139">
        <f t="shared" si="57"/>
        <v>0</v>
      </c>
      <c r="AZ3333" s="139">
        <f>IF(BA3333="",0,IFERROR(IF(VLOOKUP(BA3333,BA$44:BA3332,1,0)&gt;0,0,0),1))</f>
        <v>0</v>
      </c>
      <c r="BA3333" s="140" t="str">
        <f>IF(DATOS!BT3291=AW$45,DATOS!C3291,"")</f>
        <v/>
      </c>
    </row>
    <row r="3334" spans="51:53" x14ac:dyDescent="0.25">
      <c r="AY3334" s="139">
        <f t="shared" si="57"/>
        <v>0</v>
      </c>
      <c r="AZ3334" s="139">
        <f>IF(BA3334="",0,IFERROR(IF(VLOOKUP(BA3334,BA$44:BA3333,1,0)&gt;0,0,0),1))</f>
        <v>0</v>
      </c>
      <c r="BA3334" s="140" t="str">
        <f>IF(DATOS!BT3292=AW$45,DATOS!C3292,"")</f>
        <v/>
      </c>
    </row>
    <row r="3335" spans="51:53" x14ac:dyDescent="0.25">
      <c r="AY3335" s="139">
        <f t="shared" si="57"/>
        <v>0</v>
      </c>
      <c r="AZ3335" s="139">
        <f>IF(BA3335="",0,IFERROR(IF(VLOOKUP(BA3335,BA$44:BA3334,1,0)&gt;0,0,0),1))</f>
        <v>0</v>
      </c>
      <c r="BA3335" s="140" t="str">
        <f>IF(DATOS!BT3293=AW$45,DATOS!C3293,"")</f>
        <v/>
      </c>
    </row>
    <row r="3336" spans="51:53" x14ac:dyDescent="0.25">
      <c r="AY3336" s="139">
        <f t="shared" si="57"/>
        <v>0</v>
      </c>
      <c r="AZ3336" s="139">
        <f>IF(BA3336="",0,IFERROR(IF(VLOOKUP(BA3336,BA$44:BA3335,1,0)&gt;0,0,0),1))</f>
        <v>0</v>
      </c>
      <c r="BA3336" s="140" t="str">
        <f>IF(DATOS!BT3294=AW$45,DATOS!C3294,"")</f>
        <v/>
      </c>
    </row>
    <row r="3337" spans="51:53" x14ac:dyDescent="0.25">
      <c r="AY3337" s="139">
        <f t="shared" si="57"/>
        <v>0</v>
      </c>
      <c r="AZ3337" s="139">
        <f>IF(BA3337="",0,IFERROR(IF(VLOOKUP(BA3337,BA$44:BA3336,1,0)&gt;0,0,0),1))</f>
        <v>0</v>
      </c>
      <c r="BA3337" s="140" t="str">
        <f>IF(DATOS!BT3295=AW$45,DATOS!C3295,"")</f>
        <v/>
      </c>
    </row>
    <row r="3338" spans="51:53" x14ac:dyDescent="0.25">
      <c r="AY3338" s="139">
        <f t="shared" si="57"/>
        <v>0</v>
      </c>
      <c r="AZ3338" s="139">
        <f>IF(BA3338="",0,IFERROR(IF(VLOOKUP(BA3338,BA$44:BA3337,1,0)&gt;0,0,0),1))</f>
        <v>0</v>
      </c>
      <c r="BA3338" s="140" t="str">
        <f>IF(DATOS!BT3296=AW$45,DATOS!C3296,"")</f>
        <v/>
      </c>
    </row>
    <row r="3339" spans="51:53" x14ac:dyDescent="0.25">
      <c r="AY3339" s="139">
        <f t="shared" si="57"/>
        <v>0</v>
      </c>
      <c r="AZ3339" s="139">
        <f>IF(BA3339="",0,IFERROR(IF(VLOOKUP(BA3339,BA$44:BA3338,1,0)&gt;0,0,0),1))</f>
        <v>0</v>
      </c>
      <c r="BA3339" s="140" t="str">
        <f>IF(DATOS!BT3297=AW$45,DATOS!C3297,"")</f>
        <v/>
      </c>
    </row>
    <row r="3340" spans="51:53" x14ac:dyDescent="0.25">
      <c r="AY3340" s="139">
        <f t="shared" si="57"/>
        <v>0</v>
      </c>
      <c r="AZ3340" s="139">
        <f>IF(BA3340="",0,IFERROR(IF(VLOOKUP(BA3340,BA$44:BA3339,1,0)&gt;0,0,0),1))</f>
        <v>0</v>
      </c>
      <c r="BA3340" s="140" t="str">
        <f>IF(DATOS!BT3298=AW$45,DATOS!C3298,"")</f>
        <v/>
      </c>
    </row>
    <row r="3341" spans="51:53" x14ac:dyDescent="0.25">
      <c r="AY3341" s="139">
        <f t="shared" si="57"/>
        <v>0</v>
      </c>
      <c r="AZ3341" s="139">
        <f>IF(BA3341="",0,IFERROR(IF(VLOOKUP(BA3341,BA$44:BA3340,1,0)&gt;0,0,0),1))</f>
        <v>0</v>
      </c>
      <c r="BA3341" s="140" t="str">
        <f>IF(DATOS!BT3299=AW$45,DATOS!C3299,"")</f>
        <v/>
      </c>
    </row>
    <row r="3342" spans="51:53" x14ac:dyDescent="0.25">
      <c r="AY3342" s="139">
        <f t="shared" si="57"/>
        <v>0</v>
      </c>
      <c r="AZ3342" s="139">
        <f>IF(BA3342="",0,IFERROR(IF(VLOOKUP(BA3342,BA$44:BA3341,1,0)&gt;0,0,0),1))</f>
        <v>0</v>
      </c>
      <c r="BA3342" s="140" t="str">
        <f>IF(DATOS!BT3300=AW$45,DATOS!C3300,"")</f>
        <v/>
      </c>
    </row>
    <row r="3343" spans="51:53" x14ac:dyDescent="0.25">
      <c r="AY3343" s="139">
        <f t="shared" si="57"/>
        <v>0</v>
      </c>
      <c r="AZ3343" s="139">
        <f>IF(BA3343="",0,IFERROR(IF(VLOOKUP(BA3343,BA$44:BA3342,1,0)&gt;0,0,0),1))</f>
        <v>0</v>
      </c>
      <c r="BA3343" s="140" t="str">
        <f>IF(DATOS!BT3301=AW$45,DATOS!C3301,"")</f>
        <v/>
      </c>
    </row>
    <row r="3344" spans="51:53" x14ac:dyDescent="0.25">
      <c r="AY3344" s="139">
        <f t="shared" si="57"/>
        <v>0</v>
      </c>
      <c r="AZ3344" s="139">
        <f>IF(BA3344="",0,IFERROR(IF(VLOOKUP(BA3344,BA$44:BA3343,1,0)&gt;0,0,0),1))</f>
        <v>0</v>
      </c>
      <c r="BA3344" s="140" t="str">
        <f>IF(DATOS!BT3302=AW$45,DATOS!C3302,"")</f>
        <v/>
      </c>
    </row>
    <row r="3345" spans="51:53" x14ac:dyDescent="0.25">
      <c r="AY3345" s="139">
        <f t="shared" si="57"/>
        <v>0</v>
      </c>
      <c r="AZ3345" s="139">
        <f>IF(BA3345="",0,IFERROR(IF(VLOOKUP(BA3345,BA$44:BA3344,1,0)&gt;0,0,0),1))</f>
        <v>0</v>
      </c>
      <c r="BA3345" s="140" t="str">
        <f>IF(DATOS!BT3303=AW$45,DATOS!C3303,"")</f>
        <v/>
      </c>
    </row>
    <row r="3346" spans="51:53" x14ac:dyDescent="0.25">
      <c r="AY3346" s="139">
        <f t="shared" si="57"/>
        <v>0</v>
      </c>
      <c r="AZ3346" s="139">
        <f>IF(BA3346="",0,IFERROR(IF(VLOOKUP(BA3346,BA$44:BA3345,1,0)&gt;0,0,0),1))</f>
        <v>0</v>
      </c>
      <c r="BA3346" s="140" t="str">
        <f>IF(DATOS!BT3304=AW$45,DATOS!C3304,"")</f>
        <v/>
      </c>
    </row>
    <row r="3347" spans="51:53" x14ac:dyDescent="0.25">
      <c r="AY3347" s="139">
        <f t="shared" si="57"/>
        <v>0</v>
      </c>
      <c r="AZ3347" s="139">
        <f>IF(BA3347="",0,IFERROR(IF(VLOOKUP(BA3347,BA$44:BA3346,1,0)&gt;0,0,0),1))</f>
        <v>0</v>
      </c>
      <c r="BA3347" s="140" t="str">
        <f>IF(DATOS!BT3305=AW$45,DATOS!C3305,"")</f>
        <v/>
      </c>
    </row>
    <row r="3348" spans="51:53" x14ac:dyDescent="0.25">
      <c r="AY3348" s="139">
        <f t="shared" si="57"/>
        <v>0</v>
      </c>
      <c r="AZ3348" s="139">
        <f>IF(BA3348="",0,IFERROR(IF(VLOOKUP(BA3348,BA$44:BA3347,1,0)&gt;0,0,0),1))</f>
        <v>0</v>
      </c>
      <c r="BA3348" s="140" t="str">
        <f>IF(DATOS!BT3306=AW$45,DATOS!C3306,"")</f>
        <v/>
      </c>
    </row>
    <row r="3349" spans="51:53" x14ac:dyDescent="0.25">
      <c r="AY3349" s="139">
        <f t="shared" si="57"/>
        <v>0</v>
      </c>
      <c r="AZ3349" s="139">
        <f>IF(BA3349="",0,IFERROR(IF(VLOOKUP(BA3349,BA$44:BA3348,1,0)&gt;0,0,0),1))</f>
        <v>0</v>
      </c>
      <c r="BA3349" s="140" t="str">
        <f>IF(DATOS!BT3307=AW$45,DATOS!C3307,"")</f>
        <v/>
      </c>
    </row>
    <row r="3350" spans="51:53" x14ac:dyDescent="0.25">
      <c r="AY3350" s="139">
        <f t="shared" si="57"/>
        <v>0</v>
      </c>
      <c r="AZ3350" s="139">
        <f>IF(BA3350="",0,IFERROR(IF(VLOOKUP(BA3350,BA$44:BA3349,1,0)&gt;0,0,0),1))</f>
        <v>0</v>
      </c>
      <c r="BA3350" s="140" t="str">
        <f>IF(DATOS!BT3308=AW$45,DATOS!C3308,"")</f>
        <v/>
      </c>
    </row>
    <row r="3351" spans="51:53" x14ac:dyDescent="0.25">
      <c r="AY3351" s="139">
        <f t="shared" si="57"/>
        <v>0</v>
      </c>
      <c r="AZ3351" s="139">
        <f>IF(BA3351="",0,IFERROR(IF(VLOOKUP(BA3351,BA$44:BA3350,1,0)&gt;0,0,0),1))</f>
        <v>0</v>
      </c>
      <c r="BA3351" s="140" t="str">
        <f>IF(DATOS!BT3309=AW$45,DATOS!C3309,"")</f>
        <v/>
      </c>
    </row>
    <row r="3352" spans="51:53" x14ac:dyDescent="0.25">
      <c r="AY3352" s="139">
        <f t="shared" si="57"/>
        <v>0</v>
      </c>
      <c r="AZ3352" s="139">
        <f>IF(BA3352="",0,IFERROR(IF(VLOOKUP(BA3352,BA$44:BA3351,1,0)&gt;0,0,0),1))</f>
        <v>0</v>
      </c>
      <c r="BA3352" s="140" t="str">
        <f>IF(DATOS!BT3310=AW$45,DATOS!C3310,"")</f>
        <v/>
      </c>
    </row>
    <row r="3353" spans="51:53" x14ac:dyDescent="0.25">
      <c r="AY3353" s="139">
        <f t="shared" si="57"/>
        <v>0</v>
      </c>
      <c r="AZ3353" s="139">
        <f>IF(BA3353="",0,IFERROR(IF(VLOOKUP(BA3353,BA$44:BA3352,1,0)&gt;0,0,0),1))</f>
        <v>0</v>
      </c>
      <c r="BA3353" s="140" t="str">
        <f>IF(DATOS!BT3311=AW$45,DATOS!C3311,"")</f>
        <v/>
      </c>
    </row>
    <row r="3354" spans="51:53" x14ac:dyDescent="0.25">
      <c r="AY3354" s="139">
        <f t="shared" si="57"/>
        <v>0</v>
      </c>
      <c r="AZ3354" s="139">
        <f>IF(BA3354="",0,IFERROR(IF(VLOOKUP(BA3354,BA$44:BA3353,1,0)&gt;0,0,0),1))</f>
        <v>0</v>
      </c>
      <c r="BA3354" s="140" t="str">
        <f>IF(DATOS!BT3312=AW$45,DATOS!C3312,"")</f>
        <v/>
      </c>
    </row>
    <row r="3355" spans="51:53" x14ac:dyDescent="0.25">
      <c r="AY3355" s="139">
        <f t="shared" si="57"/>
        <v>0</v>
      </c>
      <c r="AZ3355" s="139">
        <f>IF(BA3355="",0,IFERROR(IF(VLOOKUP(BA3355,BA$44:BA3354,1,0)&gt;0,0,0),1))</f>
        <v>0</v>
      </c>
      <c r="BA3355" s="140" t="str">
        <f>IF(DATOS!BT3313=AW$45,DATOS!C3313,"")</f>
        <v/>
      </c>
    </row>
    <row r="3356" spans="51:53" x14ac:dyDescent="0.25">
      <c r="AY3356" s="139">
        <f t="shared" si="57"/>
        <v>0</v>
      </c>
      <c r="AZ3356" s="139">
        <f>IF(BA3356="",0,IFERROR(IF(VLOOKUP(BA3356,BA$44:BA3355,1,0)&gt;0,0,0),1))</f>
        <v>0</v>
      </c>
      <c r="BA3356" s="140" t="str">
        <f>IF(DATOS!BT3314=AW$45,DATOS!C3314,"")</f>
        <v/>
      </c>
    </row>
    <row r="3357" spans="51:53" x14ac:dyDescent="0.25">
      <c r="AY3357" s="139">
        <f t="shared" si="57"/>
        <v>0</v>
      </c>
      <c r="AZ3357" s="139">
        <f>IF(BA3357="",0,IFERROR(IF(VLOOKUP(BA3357,BA$44:BA3356,1,0)&gt;0,0,0),1))</f>
        <v>0</v>
      </c>
      <c r="BA3357" s="140" t="str">
        <f>IF(DATOS!BT3315=AW$45,DATOS!C3315,"")</f>
        <v/>
      </c>
    </row>
    <row r="3358" spans="51:53" x14ac:dyDescent="0.25">
      <c r="AY3358" s="139">
        <f t="shared" si="57"/>
        <v>0</v>
      </c>
      <c r="AZ3358" s="139">
        <f>IF(BA3358="",0,IFERROR(IF(VLOOKUP(BA3358,BA$44:BA3357,1,0)&gt;0,0,0),1))</f>
        <v>0</v>
      </c>
      <c r="BA3358" s="140" t="str">
        <f>IF(DATOS!BT3316=AW$45,DATOS!C3316,"")</f>
        <v/>
      </c>
    </row>
    <row r="3359" spans="51:53" x14ac:dyDescent="0.25">
      <c r="AY3359" s="139">
        <f t="shared" si="57"/>
        <v>0</v>
      </c>
      <c r="AZ3359" s="139">
        <f>IF(BA3359="",0,IFERROR(IF(VLOOKUP(BA3359,BA$44:BA3358,1,0)&gt;0,0,0),1))</f>
        <v>0</v>
      </c>
      <c r="BA3359" s="140" t="str">
        <f>IF(DATOS!BT3317=AW$45,DATOS!C3317,"")</f>
        <v/>
      </c>
    </row>
    <row r="3360" spans="51:53" x14ac:dyDescent="0.25">
      <c r="AY3360" s="139">
        <f t="shared" si="57"/>
        <v>0</v>
      </c>
      <c r="AZ3360" s="139">
        <f>IF(BA3360="",0,IFERROR(IF(VLOOKUP(BA3360,BA$44:BA3359,1,0)&gt;0,0,0),1))</f>
        <v>0</v>
      </c>
      <c r="BA3360" s="140" t="str">
        <f>IF(DATOS!BT3318=AW$45,DATOS!C3318,"")</f>
        <v/>
      </c>
    </row>
    <row r="3361" spans="51:53" x14ac:dyDescent="0.25">
      <c r="AY3361" s="139">
        <f t="shared" si="57"/>
        <v>0</v>
      </c>
      <c r="AZ3361" s="139">
        <f>IF(BA3361="",0,IFERROR(IF(VLOOKUP(BA3361,BA$44:BA3360,1,0)&gt;0,0,0),1))</f>
        <v>0</v>
      </c>
      <c r="BA3361" s="140" t="str">
        <f>IF(DATOS!BT3319=AW$45,DATOS!C3319,"")</f>
        <v/>
      </c>
    </row>
    <row r="3362" spans="51:53" x14ac:dyDescent="0.25">
      <c r="AY3362" s="139">
        <f t="shared" si="57"/>
        <v>0</v>
      </c>
      <c r="AZ3362" s="139">
        <f>IF(BA3362="",0,IFERROR(IF(VLOOKUP(BA3362,BA$44:BA3361,1,0)&gt;0,0,0),1))</f>
        <v>0</v>
      </c>
      <c r="BA3362" s="140" t="str">
        <f>IF(DATOS!BT3320=AW$45,DATOS!C3320,"")</f>
        <v/>
      </c>
    </row>
    <row r="3363" spans="51:53" x14ac:dyDescent="0.25">
      <c r="AY3363" s="139">
        <f t="shared" si="57"/>
        <v>0</v>
      </c>
      <c r="AZ3363" s="139">
        <f>IF(BA3363="",0,IFERROR(IF(VLOOKUP(BA3363,BA$44:BA3362,1,0)&gt;0,0,0),1))</f>
        <v>0</v>
      </c>
      <c r="BA3363" s="140" t="str">
        <f>IF(DATOS!BT3321=AW$45,DATOS!C3321,"")</f>
        <v/>
      </c>
    </row>
    <row r="3364" spans="51:53" x14ac:dyDescent="0.25">
      <c r="AY3364" s="139">
        <f t="shared" si="57"/>
        <v>0</v>
      </c>
      <c r="AZ3364" s="139">
        <f>IF(BA3364="",0,IFERROR(IF(VLOOKUP(BA3364,BA$44:BA3363,1,0)&gt;0,0,0),1))</f>
        <v>0</v>
      </c>
      <c r="BA3364" s="140" t="str">
        <f>IF(DATOS!BT3322=AW$45,DATOS!C3322,"")</f>
        <v/>
      </c>
    </row>
    <row r="3365" spans="51:53" x14ac:dyDescent="0.25">
      <c r="AY3365" s="139">
        <f t="shared" si="57"/>
        <v>0</v>
      </c>
      <c r="AZ3365" s="139">
        <f>IF(BA3365="",0,IFERROR(IF(VLOOKUP(BA3365,BA$44:BA3364,1,0)&gt;0,0,0),1))</f>
        <v>0</v>
      </c>
      <c r="BA3365" s="140" t="str">
        <f>IF(DATOS!BT3323=AW$45,DATOS!C3323,"")</f>
        <v/>
      </c>
    </row>
    <row r="3366" spans="51:53" x14ac:dyDescent="0.25">
      <c r="AY3366" s="139">
        <f t="shared" si="57"/>
        <v>0</v>
      </c>
      <c r="AZ3366" s="139">
        <f>IF(BA3366="",0,IFERROR(IF(VLOOKUP(BA3366,BA$44:BA3365,1,0)&gt;0,0,0),1))</f>
        <v>0</v>
      </c>
      <c r="BA3366" s="140" t="str">
        <f>IF(DATOS!BT3324=AW$45,DATOS!C3324,"")</f>
        <v/>
      </c>
    </row>
    <row r="3367" spans="51:53" x14ac:dyDescent="0.25">
      <c r="AY3367" s="139">
        <f t="shared" si="57"/>
        <v>0</v>
      </c>
      <c r="AZ3367" s="139">
        <f>IF(BA3367="",0,IFERROR(IF(VLOOKUP(BA3367,BA$44:BA3366,1,0)&gt;0,0,0),1))</f>
        <v>0</v>
      </c>
      <c r="BA3367" s="140" t="str">
        <f>IF(DATOS!BT3325=AW$45,DATOS!C3325,"")</f>
        <v/>
      </c>
    </row>
    <row r="3368" spans="51:53" x14ac:dyDescent="0.25">
      <c r="AY3368" s="139">
        <f t="shared" si="57"/>
        <v>0</v>
      </c>
      <c r="AZ3368" s="139">
        <f>IF(BA3368="",0,IFERROR(IF(VLOOKUP(BA3368,BA$44:BA3367,1,0)&gt;0,0,0),1))</f>
        <v>0</v>
      </c>
      <c r="BA3368" s="140" t="str">
        <f>IF(DATOS!BT3326=AW$45,DATOS!C3326,"")</f>
        <v/>
      </c>
    </row>
    <row r="3369" spans="51:53" x14ac:dyDescent="0.25">
      <c r="AY3369" s="139">
        <f t="shared" si="57"/>
        <v>0</v>
      </c>
      <c r="AZ3369" s="139">
        <f>IF(BA3369="",0,IFERROR(IF(VLOOKUP(BA3369,BA$44:BA3368,1,0)&gt;0,0,0),1))</f>
        <v>0</v>
      </c>
      <c r="BA3369" s="140" t="str">
        <f>IF(DATOS!BT3327=AW$45,DATOS!C3327,"")</f>
        <v/>
      </c>
    </row>
    <row r="3370" spans="51:53" x14ac:dyDescent="0.25">
      <c r="AY3370" s="139">
        <f t="shared" si="57"/>
        <v>0</v>
      </c>
      <c r="AZ3370" s="139">
        <f>IF(BA3370="",0,IFERROR(IF(VLOOKUP(BA3370,BA$44:BA3369,1,0)&gt;0,0,0),1))</f>
        <v>0</v>
      </c>
      <c r="BA3370" s="140" t="str">
        <f>IF(DATOS!BT3328=AW$45,DATOS!C3328,"")</f>
        <v/>
      </c>
    </row>
    <row r="3371" spans="51:53" x14ac:dyDescent="0.25">
      <c r="AY3371" s="139">
        <f t="shared" si="57"/>
        <v>0</v>
      </c>
      <c r="AZ3371" s="139">
        <f>IF(BA3371="",0,IFERROR(IF(VLOOKUP(BA3371,BA$44:BA3370,1,0)&gt;0,0,0),1))</f>
        <v>0</v>
      </c>
      <c r="BA3371" s="140" t="str">
        <f>IF(DATOS!BT3329=AW$45,DATOS!C3329,"")</f>
        <v/>
      </c>
    </row>
    <row r="3372" spans="51:53" x14ac:dyDescent="0.25">
      <c r="AY3372" s="139">
        <f>AY3371+AZ3372</f>
        <v>0</v>
      </c>
      <c r="AZ3372" s="139">
        <f>IF(BA3372="",0,IFERROR(IF(VLOOKUP(BA3372,BA$44:BA3371,1,0)&gt;0,0,0),1))</f>
        <v>0</v>
      </c>
      <c r="BA3372" s="140" t="str">
        <f>IF(DATOS!BT3330=AW$45,DATOS!C3330,"")</f>
        <v/>
      </c>
    </row>
    <row r="3373" spans="51:53" x14ac:dyDescent="0.25">
      <c r="AY3373" s="139">
        <f>AY3372+AZ3373</f>
        <v>0</v>
      </c>
      <c r="AZ3373" s="139">
        <f>IF(BA3373="",0,IFERROR(IF(VLOOKUP(BA3373,BA$44:BA3372,1,0)&gt;0,0,0),1))</f>
        <v>0</v>
      </c>
      <c r="BA3373" s="140" t="str">
        <f>IF(DATOS!BT3331=AW$45,DATOS!C3331,"")</f>
        <v/>
      </c>
    </row>
    <row r="3374" spans="51:53" x14ac:dyDescent="0.25">
      <c r="AY3374" s="139">
        <f>AY3373+AZ3374</f>
        <v>0</v>
      </c>
      <c r="AZ3374" s="139">
        <f>IF(BA3374="",0,IFERROR(IF(VLOOKUP(BA3374,BA$44:BA3373,1,0)&gt;0,0,0),1))</f>
        <v>0</v>
      </c>
      <c r="BA3374" s="140" t="str">
        <f>IF(DATOS!BT3332=AW$45,DATOS!C3332,"")</f>
        <v/>
      </c>
    </row>
    <row r="3375" spans="51:53" x14ac:dyDescent="0.25">
      <c r="AY3375" s="139">
        <f>AY3374+AZ3375</f>
        <v>0</v>
      </c>
      <c r="AZ3375" s="139">
        <f>IF(BA3375="",0,IFERROR(IF(VLOOKUP(BA3375,BA$44:BA3374,1,0)&gt;0,0,0),1))</f>
        <v>0</v>
      </c>
      <c r="BA3375" s="140" t="str">
        <f>IF(DATOS!BT3333=AW$45,DATOS!C3333,"")</f>
        <v/>
      </c>
    </row>
    <row r="3376" spans="51:53" x14ac:dyDescent="0.25">
      <c r="AY3376" s="139">
        <f>AY3375+AZ3376</f>
        <v>0</v>
      </c>
      <c r="AZ3376" s="139">
        <f>IF(BA3376="",0,IFERROR(IF(VLOOKUP(BA3376,BA$44:BA3375,1,0)&gt;0,0,0),1))</f>
        <v>0</v>
      </c>
      <c r="BA3376" s="140" t="str">
        <f>IF(DATOS!BT3334=AW$45,DATOS!C3334,"")</f>
        <v/>
      </c>
    </row>
    <row r="3377" spans="53:53" x14ac:dyDescent="0.25">
      <c r="BA3377" s="139" t="str">
        <f>IF(DATOS!BT3335=AW$45,AW$45,"")</f>
        <v/>
      </c>
    </row>
    <row r="3378" spans="53:53" x14ac:dyDescent="0.25">
      <c r="BA3378" s="139" t="str">
        <f>IF(DATOS!BT3336=AW$45,AW$45,"")</f>
        <v/>
      </c>
    </row>
    <row r="3379" spans="53:53" x14ac:dyDescent="0.25">
      <c r="BA3379" s="139" t="str">
        <f>IF(DATOS!BT3337=AW$45,AW$45,"")</f>
        <v/>
      </c>
    </row>
    <row r="3380" spans="53:53" x14ac:dyDescent="0.25">
      <c r="BA3380" s="139" t="str">
        <f>IF(DATOS!BT3338=AW$45,AW$45,"")</f>
        <v/>
      </c>
    </row>
    <row r="3381" spans="53:53" x14ac:dyDescent="0.25">
      <c r="BA3381" s="139" t="str">
        <f>IF(DATOS!BT3339=AW$45,AW$45,"")</f>
        <v/>
      </c>
    </row>
    <row r="3382" spans="53:53" x14ac:dyDescent="0.25">
      <c r="BA3382" s="139" t="str">
        <f>IF(DATOS!BT3340=AW$45,AW$45,"")</f>
        <v/>
      </c>
    </row>
    <row r="3383" spans="53:53" x14ac:dyDescent="0.25">
      <c r="BA3383" s="139" t="str">
        <f>IF(DATOS!BT3341=AW$45,AW$45,"")</f>
        <v/>
      </c>
    </row>
    <row r="3384" spans="53:53" x14ac:dyDescent="0.25">
      <c r="BA3384" s="139" t="str">
        <f>IF(DATOS!BT3342=AW$45,AW$45,"")</f>
        <v/>
      </c>
    </row>
    <row r="3548" spans="21:35" x14ac:dyDescent="0.25">
      <c r="U3548" s="151"/>
      <c r="V3548" s="157"/>
      <c r="W3548" s="185"/>
      <c r="X3548" s="185"/>
      <c r="Y3548" s="185"/>
      <c r="Z3548" s="185"/>
      <c r="AA3548" s="185"/>
      <c r="AB3548" s="185"/>
      <c r="AC3548" s="185"/>
      <c r="AD3548" s="157"/>
      <c r="AE3548" s="157"/>
      <c r="AF3548" s="157"/>
      <c r="AG3548" s="157"/>
      <c r="AH3548" s="157"/>
      <c r="AI3548" s="154"/>
    </row>
  </sheetData>
  <sheetProtection sort="0" autoFilter="0" pivotTables="0"/>
  <mergeCells count="150">
    <mergeCell ref="D4:AP4"/>
    <mergeCell ref="AS55:AT55"/>
    <mergeCell ref="U6:AR6"/>
    <mergeCell ref="H51:M51"/>
    <mergeCell ref="AM18:AO18"/>
    <mergeCell ref="AE20:AP20"/>
    <mergeCell ref="G20:U20"/>
    <mergeCell ref="D22:K22"/>
    <mergeCell ref="AI26:AJ26"/>
    <mergeCell ref="L22:AP22"/>
    <mergeCell ref="AE26:AH26"/>
    <mergeCell ref="AN30:AP30"/>
    <mergeCell ref="AI30:AK30"/>
    <mergeCell ref="AG30:AH30"/>
    <mergeCell ref="AB30:AE30"/>
    <mergeCell ref="K30:X30"/>
    <mergeCell ref="T5:AP5"/>
    <mergeCell ref="D8:AN8"/>
    <mergeCell ref="A9:U9"/>
    <mergeCell ref="H28:O28"/>
    <mergeCell ref="T28:AA28"/>
    <mergeCell ref="D26:J26"/>
    <mergeCell ref="D10:AF10"/>
    <mergeCell ref="D13:AP14"/>
    <mergeCell ref="AI65:AL65"/>
    <mergeCell ref="AI66:AL66"/>
    <mergeCell ref="AI67:AL67"/>
    <mergeCell ref="BL54:BN54"/>
    <mergeCell ref="BL55:BN55"/>
    <mergeCell ref="BK56:BN56"/>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J38:M38"/>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N78:AP78"/>
    <mergeCell ref="AN79:AP79"/>
    <mergeCell ref="AN80:AP80"/>
    <mergeCell ref="AN74:AP74"/>
    <mergeCell ref="AN75:AP75"/>
    <mergeCell ref="AN76:AP76"/>
    <mergeCell ref="AN77:AP77"/>
    <mergeCell ref="AI78:AL78"/>
    <mergeCell ref="AI79:AL79"/>
    <mergeCell ref="AI80:AL80"/>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I92:AL92"/>
    <mergeCell ref="AN92:AP92"/>
    <mergeCell ref="V93:AE93"/>
    <mergeCell ref="AI93:AL93"/>
    <mergeCell ref="AN93:AP93"/>
    <mergeCell ref="V90:AE90"/>
    <mergeCell ref="AI90:AL90"/>
    <mergeCell ref="AN90:AP90"/>
    <mergeCell ref="V91:AE91"/>
    <mergeCell ref="AI91:AL91"/>
    <mergeCell ref="AN91:AP91"/>
    <mergeCell ref="AN88:AP88"/>
    <mergeCell ref="V89:AE89"/>
    <mergeCell ref="AI89:AL89"/>
    <mergeCell ref="AN89:AP89"/>
    <mergeCell ref="V86:AE86"/>
    <mergeCell ref="AI86:AL86"/>
    <mergeCell ref="AN86:AP86"/>
    <mergeCell ref="V87:AE87"/>
    <mergeCell ref="AI87:AL87"/>
    <mergeCell ref="AN87:AP87"/>
    <mergeCell ref="V88:AE88"/>
    <mergeCell ref="AI88:AL88"/>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D16:H16"/>
    <mergeCell ref="D30:J30"/>
    <mergeCell ref="M58:AP58"/>
    <mergeCell ref="AC49:AP49"/>
    <mergeCell ref="P28:S28"/>
    <mergeCell ref="D46:V46"/>
    <mergeCell ref="AA46:AG46"/>
    <mergeCell ref="D53:U53"/>
    <mergeCell ref="D54:Z54"/>
    <mergeCell ref="AL30:AM30"/>
    <mergeCell ref="Z30:AA30"/>
    <mergeCell ref="AE28:AF28"/>
    <mergeCell ref="AH28:AJ28"/>
    <mergeCell ref="AK28:AP28"/>
    <mergeCell ref="D49:K49"/>
    <mergeCell ref="K26:AB26"/>
    <mergeCell ref="AB27:AD29"/>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H28">
    <cfRule type="expression" dxfId="53" priority="27">
      <formula>$H$28=""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K26">
    <cfRule type="expression" dxfId="42" priority="3033">
      <formula>$K$26=""</formula>
    </cfRule>
  </conditionalFormatting>
  <conditionalFormatting sqref="T28">
    <cfRule type="expression" dxfId="41" priority="3034">
      <formula>$T$28=""</formula>
    </cfRule>
  </conditionalFormatting>
  <conditionalFormatting sqref="AE28">
    <cfRule type="expression" dxfId="40" priority="3035">
      <formula>$AE$28=""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disablePrompts="1" count="3">
    <dataValidation type="list" allowBlank="1" showDropDown="1" showInputMessage="1" showErrorMessage="1" sqref="D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1 de 1 &amp;K00+000.        .  ....  &amp;K01+000          &amp;11      &amp;"-,Normal"   </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0" customWidth="1"/>
    <col min="2" max="2" width="4.140625" style="80" customWidth="1"/>
    <col min="3" max="3" width="4.42578125" style="80" customWidth="1"/>
    <col min="4" max="4" width="6.140625" style="80" customWidth="1"/>
    <col min="5" max="5" width="5" style="80" customWidth="1"/>
    <col min="6" max="6" width="6.140625" style="80" customWidth="1"/>
    <col min="7" max="7" width="6" style="80" customWidth="1"/>
    <col min="8" max="8" width="4.85546875" style="80" customWidth="1"/>
    <col min="9" max="9" width="7" style="80" customWidth="1"/>
    <col min="10" max="10" width="8" style="80" customWidth="1"/>
    <col min="11" max="11" width="7.140625" style="80" customWidth="1"/>
    <col min="12" max="12" width="5.5703125" style="80" customWidth="1"/>
    <col min="13" max="13" width="3.7109375" style="80" customWidth="1"/>
    <col min="14" max="14" width="7.42578125" style="80" customWidth="1"/>
    <col min="15" max="15" width="6" style="80" customWidth="1"/>
    <col min="16" max="16" width="5" style="80" customWidth="1"/>
    <col min="17" max="17" width="7.85546875" style="80" customWidth="1"/>
    <col min="18" max="18" width="5.140625" style="80" customWidth="1"/>
    <col min="19" max="19" width="3.42578125" style="80" customWidth="1"/>
    <col min="20" max="20" width="5.42578125" style="80" customWidth="1"/>
    <col min="21" max="16384" width="11.42578125" style="80"/>
  </cols>
  <sheetData>
    <row r="2" spans="1:16" ht="15" customHeight="1" x14ac:dyDescent="0.3"/>
    <row r="3" spans="1:16" ht="11.25" customHeight="1" x14ac:dyDescent="0.3"/>
    <row r="4" spans="1:16" ht="42.75" customHeight="1" x14ac:dyDescent="0.3">
      <c r="A4" s="394" t="s">
        <v>10552</v>
      </c>
      <c r="B4" s="394"/>
      <c r="C4" s="394"/>
      <c r="D4" s="394"/>
      <c r="E4" s="394"/>
      <c r="F4" s="394"/>
      <c r="G4" s="394"/>
      <c r="H4" s="394"/>
      <c r="I4" s="394"/>
      <c r="J4" s="394"/>
      <c r="K4" s="394"/>
      <c r="L4" s="394"/>
      <c r="M4" s="394"/>
      <c r="N4" s="394"/>
      <c r="O4" s="394"/>
      <c r="P4" s="394"/>
    </row>
    <row r="5" spans="1:16" ht="15.75" customHeight="1" x14ac:dyDescent="0.3">
      <c r="A5" s="166"/>
      <c r="B5" s="166"/>
      <c r="C5" s="166"/>
      <c r="D5" s="166"/>
      <c r="E5" s="166"/>
      <c r="F5" s="395" t="str">
        <f>"DISTRITO DEL DESARROLLO RURAL NUMERO "&amp;CLAVE_DISTRITO&amp;", "&amp;DISTRITO</f>
        <v>DISTRITO DEL DESARROLLO RURAL NUMERO 10215, MONTEMORELOS</v>
      </c>
      <c r="G5" s="395"/>
      <c r="H5" s="395"/>
      <c r="I5" s="395"/>
      <c r="J5" s="395"/>
      <c r="K5" s="395"/>
      <c r="L5" s="395"/>
      <c r="M5" s="395"/>
      <c r="N5" s="395"/>
      <c r="O5" s="395"/>
      <c r="P5" s="395"/>
    </row>
    <row r="6" spans="1:16" x14ac:dyDescent="0.3">
      <c r="A6" s="395" t="str">
        <f ca="1">"Estado de "&amp;PROPER(ESTADO)&amp;", a "&amp;REINSCRIPCION!BJ13&amp;" de "&amp;REINSCRIPCION!BJ14&amp;" de "&amp;REINSCRIPCION!BJ15</f>
        <v>Estado de Nuevo Leon, a 26 de noviembre de 2025</v>
      </c>
      <c r="B6" s="395"/>
      <c r="C6" s="395"/>
      <c r="D6" s="395"/>
      <c r="E6" s="395"/>
      <c r="F6" s="395"/>
      <c r="G6" s="395"/>
      <c r="H6" s="395"/>
      <c r="I6" s="395"/>
      <c r="J6" s="395"/>
      <c r="K6" s="395"/>
      <c r="L6" s="395"/>
      <c r="M6" s="395"/>
      <c r="N6" s="395"/>
      <c r="O6" s="395"/>
      <c r="P6" s="395"/>
    </row>
    <row r="7" spans="1:16" x14ac:dyDescent="0.3">
      <c r="A7" s="167"/>
      <c r="B7" s="167"/>
      <c r="C7" s="167"/>
      <c r="D7" s="167"/>
      <c r="E7" s="167"/>
      <c r="F7" s="167"/>
      <c r="G7" s="167"/>
      <c r="H7" s="167"/>
      <c r="I7" s="167"/>
      <c r="J7" s="167"/>
      <c r="K7" s="167"/>
      <c r="L7" s="167"/>
      <c r="M7" s="167"/>
      <c r="N7" s="167"/>
      <c r="O7" s="167"/>
      <c r="P7" s="167"/>
    </row>
    <row r="8" spans="1:16" x14ac:dyDescent="0.3">
      <c r="A8" s="168" t="str">
        <f>ENCARGADO_DEL_DISTRITO</f>
        <v>ING. LAZARO GALARZA HERNANDEZ</v>
      </c>
      <c r="B8" s="168"/>
      <c r="C8" s="168"/>
      <c r="D8" s="168"/>
      <c r="E8" s="168"/>
      <c r="F8" s="168"/>
      <c r="G8" s="168"/>
      <c r="H8" s="168"/>
      <c r="I8" s="168"/>
      <c r="J8" s="167"/>
      <c r="K8" s="167"/>
      <c r="L8" s="167"/>
      <c r="M8" s="167"/>
      <c r="N8" s="167"/>
      <c r="O8" s="167"/>
      <c r="P8" s="167"/>
    </row>
    <row r="9" spans="1:16" x14ac:dyDescent="0.3">
      <c r="A9" s="400" t="str">
        <f>TITULO&amp;" NO. "&amp;CLAVE_DISTRITO&amp;", "&amp;DISTRITO</f>
        <v>ENCARGADO DEL DESPACHO DEL DISTRITO DE DESARROLLO RURAL NO. 10215, MONTEMORELOS</v>
      </c>
      <c r="B9" s="400"/>
      <c r="C9" s="400"/>
      <c r="D9" s="400"/>
      <c r="E9" s="400"/>
      <c r="F9" s="400"/>
      <c r="G9" s="400"/>
      <c r="H9" s="400"/>
      <c r="I9" s="400"/>
      <c r="J9" s="167"/>
      <c r="K9" s="167"/>
      <c r="L9" s="167"/>
      <c r="M9" s="167"/>
      <c r="N9" s="167"/>
      <c r="O9" s="167"/>
      <c r="P9" s="167"/>
    </row>
    <row r="10" spans="1:16" x14ac:dyDescent="0.3">
      <c r="A10" s="400"/>
      <c r="B10" s="400"/>
      <c r="C10" s="400"/>
      <c r="D10" s="400"/>
      <c r="E10" s="400"/>
      <c r="F10" s="400"/>
      <c r="G10" s="400"/>
      <c r="H10" s="400"/>
      <c r="I10" s="400"/>
      <c r="J10" s="168"/>
      <c r="K10" s="167"/>
      <c r="L10" s="167"/>
      <c r="M10" s="167"/>
      <c r="N10" s="167"/>
      <c r="O10" s="167"/>
      <c r="P10" s="167"/>
    </row>
    <row r="11" spans="1:16" x14ac:dyDescent="0.3">
      <c r="A11" s="168" t="s">
        <v>10460</v>
      </c>
      <c r="B11" s="168"/>
      <c r="C11" s="168"/>
      <c r="D11" s="168"/>
      <c r="E11" s="168"/>
      <c r="F11" s="168"/>
      <c r="G11" s="168"/>
      <c r="H11" s="168"/>
      <c r="I11" s="168"/>
      <c r="J11" s="167"/>
      <c r="K11" s="167"/>
      <c r="L11" s="167"/>
      <c r="M11" s="167"/>
      <c r="N11" s="167"/>
      <c r="O11" s="167"/>
      <c r="P11" s="167"/>
    </row>
    <row r="12" spans="1:16" ht="27.75" customHeight="1" x14ac:dyDescent="0.3">
      <c r="A12" s="397" t="s">
        <v>10553</v>
      </c>
      <c r="B12" s="397"/>
      <c r="C12" s="397"/>
      <c r="D12" s="397"/>
      <c r="E12" s="397"/>
      <c r="F12" s="397"/>
      <c r="G12" s="397"/>
      <c r="H12" s="397"/>
      <c r="I12" s="397"/>
      <c r="J12" s="397"/>
      <c r="K12" s="397"/>
      <c r="L12" s="397"/>
      <c r="M12" s="397"/>
      <c r="N12" s="397"/>
      <c r="O12" s="397"/>
      <c r="P12" s="397"/>
    </row>
    <row r="13" spans="1:16" ht="33.75" customHeight="1" x14ac:dyDescent="0.3">
      <c r="A13" s="397"/>
      <c r="B13" s="397"/>
      <c r="C13" s="397"/>
      <c r="D13" s="397"/>
      <c r="E13" s="397"/>
      <c r="F13" s="397"/>
      <c r="G13" s="397"/>
      <c r="H13" s="397"/>
      <c r="I13" s="397"/>
      <c r="J13" s="397"/>
      <c r="K13" s="397"/>
      <c r="L13" s="397"/>
      <c r="M13" s="397"/>
      <c r="N13" s="397"/>
      <c r="O13" s="397"/>
      <c r="P13" s="397"/>
    </row>
    <row r="14" spans="1:16" ht="15" customHeight="1" x14ac:dyDescent="0.3">
      <c r="A14" s="397"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97"/>
      <c r="C14" s="397"/>
      <c r="D14" s="397"/>
      <c r="E14" s="397"/>
      <c r="F14" s="397"/>
      <c r="G14" s="397"/>
      <c r="H14" s="397"/>
      <c r="I14" s="397"/>
      <c r="J14" s="397"/>
      <c r="K14" s="397"/>
      <c r="L14" s="397"/>
      <c r="M14" s="397"/>
      <c r="N14" s="397"/>
      <c r="O14" s="397"/>
      <c r="P14" s="397"/>
    </row>
    <row r="15" spans="1:16" x14ac:dyDescent="0.3">
      <c r="A15" s="397"/>
      <c r="B15" s="397"/>
      <c r="C15" s="397"/>
      <c r="D15" s="397"/>
      <c r="E15" s="397"/>
      <c r="F15" s="397"/>
      <c r="G15" s="397"/>
      <c r="H15" s="397"/>
      <c r="I15" s="397"/>
      <c r="J15" s="397"/>
      <c r="K15" s="397"/>
      <c r="L15" s="397"/>
      <c r="M15" s="397"/>
      <c r="N15" s="397"/>
      <c r="O15" s="397"/>
      <c r="P15" s="397"/>
    </row>
    <row r="16" spans="1:16" ht="8.25" customHeight="1" x14ac:dyDescent="0.3">
      <c r="A16" s="169"/>
      <c r="B16" s="169"/>
      <c r="C16" s="169"/>
      <c r="D16" s="169"/>
      <c r="E16" s="169"/>
      <c r="F16" s="169"/>
      <c r="G16" s="169"/>
      <c r="H16" s="169"/>
      <c r="I16" s="169"/>
      <c r="J16" s="169"/>
      <c r="K16" s="169"/>
      <c r="L16" s="169"/>
      <c r="M16" s="169"/>
      <c r="N16" s="169"/>
      <c r="O16" s="169"/>
      <c r="P16" s="169"/>
    </row>
    <row r="17" spans="1:17" ht="22.5" customHeight="1" x14ac:dyDescent="0.3">
      <c r="A17" s="397" t="str">
        <f>"Clave de registro (folio PEUA): "&amp;REINSCRIPCION!I16</f>
        <v xml:space="preserve">Clave de registro (folio PEUA): </v>
      </c>
      <c r="B17" s="397"/>
      <c r="C17" s="397"/>
      <c r="D17" s="397"/>
      <c r="E17" s="397"/>
      <c r="F17" s="397"/>
      <c r="G17" s="397"/>
      <c r="H17" s="397"/>
      <c r="I17" s="397"/>
      <c r="J17" s="397"/>
      <c r="K17" s="397"/>
      <c r="L17" s="397"/>
      <c r="M17" s="397"/>
      <c r="N17" s="397"/>
      <c r="O17" s="397"/>
      <c r="P17" s="397"/>
    </row>
    <row r="18" spans="1:17" x14ac:dyDescent="0.3">
      <c r="A18" s="397" t="str">
        <f>"Registro Permanente de Usuarios (RPU): "&amp;REINSCRIPCION!AU13</f>
        <v xml:space="preserve">Registro Permanente de Usuarios (RPU):   </v>
      </c>
      <c r="B18" s="397"/>
      <c r="C18" s="397"/>
      <c r="D18" s="397"/>
      <c r="E18" s="397"/>
      <c r="F18" s="397"/>
      <c r="G18" s="397"/>
      <c r="H18" s="397"/>
      <c r="I18" s="397"/>
      <c r="J18" s="397"/>
      <c r="K18" s="397"/>
      <c r="L18" s="397"/>
      <c r="M18" s="397"/>
      <c r="N18" s="397"/>
      <c r="O18" s="397"/>
      <c r="P18" s="397"/>
    </row>
    <row r="19" spans="1:17" x14ac:dyDescent="0.3">
      <c r="A19" s="397" t="str">
        <f>"Título de concesión de agua vigente:  "&amp;REINSCRIPCION!K30</f>
        <v xml:space="preserve">Título de concesión de agua vigente:  </v>
      </c>
      <c r="B19" s="397"/>
      <c r="C19" s="397"/>
      <c r="D19" s="397"/>
      <c r="E19" s="397"/>
      <c r="F19" s="397"/>
      <c r="G19" s="397"/>
      <c r="H19" s="397"/>
      <c r="I19" s="397"/>
      <c r="J19" s="397"/>
      <c r="K19" s="397"/>
      <c r="L19" s="397"/>
      <c r="M19" s="397"/>
      <c r="N19" s="397"/>
      <c r="O19" s="397"/>
      <c r="P19" s="397"/>
      <c r="Q19" s="81"/>
    </row>
    <row r="20" spans="1:17" ht="15" customHeight="1" x14ac:dyDescent="0.3">
      <c r="A20" s="397" t="e">
        <f>"Nombre y localización del predio: "&amp;PROPER(INDEX(DATOS!V:V,MATCH(VALUE(REINSCRIPCION!AU13),DATOS!C:C,0),1))&amp;", "&amp;PROPER(INDEX(DATOS!T:T,MATCH(VALUE(REINSCRIPCION!AU13),DATOS!C:C,0),1))&amp;", N.L."</f>
        <v>#VALUE!</v>
      </c>
      <c r="B20" s="397"/>
      <c r="C20" s="397"/>
      <c r="D20" s="397"/>
      <c r="E20" s="397"/>
      <c r="F20" s="397"/>
      <c r="G20" s="397"/>
      <c r="H20" s="397"/>
      <c r="I20" s="397"/>
      <c r="J20" s="397"/>
      <c r="K20" s="397"/>
      <c r="L20" s="397"/>
      <c r="M20" s="397"/>
      <c r="N20" s="397"/>
      <c r="O20" s="397"/>
      <c r="P20" s="397"/>
    </row>
    <row r="21" spans="1:17" ht="15" customHeight="1" x14ac:dyDescent="0.3">
      <c r="A21" s="397" t="e">
        <f>"Cultivo: "&amp;PROPER(INDEX(DATOS!AA:AA,MATCH(VALUE(REINSCRIPCION!AU13),DATOS!C:C,0),1))</f>
        <v>#VALUE!</v>
      </c>
      <c r="B21" s="397"/>
      <c r="C21" s="397"/>
      <c r="D21" s="397"/>
      <c r="E21" s="397"/>
      <c r="F21" s="397"/>
      <c r="G21" s="397"/>
      <c r="H21" s="397"/>
      <c r="I21" s="397"/>
      <c r="J21" s="397"/>
      <c r="K21" s="397"/>
      <c r="L21" s="397"/>
      <c r="M21" s="397"/>
      <c r="N21" s="397"/>
      <c r="O21" s="397"/>
      <c r="P21" s="397"/>
    </row>
    <row r="22" spans="1:17" ht="15" customHeight="1" x14ac:dyDescent="0.3">
      <c r="A22" s="398" t="str">
        <f>"Descripción del equipo de bombeo: "&amp;REINSCRIPCION!D33</f>
        <v xml:space="preserve">Descripción del equipo de bombeo: </v>
      </c>
      <c r="B22" s="398"/>
      <c r="C22" s="398"/>
      <c r="D22" s="398"/>
      <c r="E22" s="398"/>
      <c r="F22" s="398"/>
      <c r="G22" s="398"/>
      <c r="H22" s="398"/>
      <c r="I22" s="398"/>
      <c r="J22" s="398"/>
      <c r="K22" s="398"/>
      <c r="L22" s="398"/>
      <c r="M22" s="398"/>
      <c r="N22" s="398"/>
      <c r="O22" s="398"/>
      <c r="P22" s="398"/>
    </row>
    <row r="23" spans="1:17" x14ac:dyDescent="0.3">
      <c r="A23" s="398"/>
      <c r="B23" s="398"/>
      <c r="C23" s="398"/>
      <c r="D23" s="398"/>
      <c r="E23" s="398"/>
      <c r="F23" s="398"/>
      <c r="G23" s="398"/>
      <c r="H23" s="398"/>
      <c r="I23" s="398"/>
      <c r="J23" s="398"/>
      <c r="K23" s="398"/>
      <c r="L23" s="398"/>
      <c r="M23" s="398"/>
      <c r="N23" s="398"/>
      <c r="O23" s="398"/>
      <c r="P23" s="398"/>
    </row>
    <row r="24" spans="1:17" x14ac:dyDescent="0.3">
      <c r="A24" s="398"/>
      <c r="B24" s="398"/>
      <c r="C24" s="398"/>
      <c r="D24" s="398"/>
      <c r="E24" s="398"/>
      <c r="F24" s="398"/>
      <c r="G24" s="398"/>
      <c r="H24" s="398"/>
      <c r="I24" s="398"/>
      <c r="J24" s="398"/>
      <c r="K24" s="398"/>
      <c r="L24" s="398"/>
      <c r="M24" s="398"/>
      <c r="N24" s="398"/>
      <c r="O24" s="398"/>
      <c r="P24" s="398"/>
    </row>
    <row r="25" spans="1:17" x14ac:dyDescent="0.3">
      <c r="A25" s="398"/>
      <c r="B25" s="398"/>
      <c r="C25" s="398"/>
      <c r="D25" s="398"/>
      <c r="E25" s="398"/>
      <c r="F25" s="398"/>
      <c r="G25" s="398"/>
      <c r="H25" s="398"/>
      <c r="I25" s="398"/>
      <c r="J25" s="398"/>
      <c r="K25" s="398"/>
      <c r="L25" s="398"/>
      <c r="M25" s="398"/>
      <c r="N25" s="398"/>
      <c r="O25" s="398"/>
      <c r="P25" s="398"/>
    </row>
    <row r="26" spans="1:17" x14ac:dyDescent="0.3">
      <c r="A26" s="398"/>
      <c r="B26" s="398"/>
      <c r="C26" s="398"/>
      <c r="D26" s="398"/>
      <c r="E26" s="398"/>
      <c r="F26" s="398"/>
      <c r="G26" s="398"/>
      <c r="H26" s="398"/>
      <c r="I26" s="398"/>
      <c r="J26" s="398"/>
      <c r="K26" s="398"/>
      <c r="L26" s="398"/>
      <c r="M26" s="398"/>
      <c r="N26" s="398"/>
      <c r="O26" s="398"/>
      <c r="P26" s="398"/>
    </row>
    <row r="27" spans="1:17" x14ac:dyDescent="0.3">
      <c r="A27" s="398"/>
      <c r="B27" s="398"/>
      <c r="C27" s="398"/>
      <c r="D27" s="398"/>
      <c r="E27" s="398"/>
      <c r="F27" s="398"/>
      <c r="G27" s="398"/>
      <c r="H27" s="398"/>
      <c r="I27" s="398"/>
      <c r="J27" s="398"/>
      <c r="K27" s="398"/>
      <c r="L27" s="398"/>
      <c r="M27" s="398"/>
      <c r="N27" s="398"/>
      <c r="O27" s="398"/>
      <c r="P27" s="398"/>
    </row>
    <row r="28" spans="1:17" x14ac:dyDescent="0.3">
      <c r="A28" s="398"/>
      <c r="B28" s="398"/>
      <c r="C28" s="398"/>
      <c r="D28" s="398"/>
      <c r="E28" s="398"/>
      <c r="F28" s="398"/>
      <c r="G28" s="398"/>
      <c r="H28" s="398"/>
      <c r="I28" s="398"/>
      <c r="J28" s="398"/>
      <c r="K28" s="398"/>
      <c r="L28" s="398"/>
      <c r="M28" s="398"/>
      <c r="N28" s="398"/>
      <c r="O28" s="398"/>
      <c r="P28" s="398"/>
    </row>
    <row r="29" spans="1:17" x14ac:dyDescent="0.3">
      <c r="A29" s="398"/>
      <c r="B29" s="398"/>
      <c r="C29" s="398"/>
      <c r="D29" s="398"/>
      <c r="E29" s="398"/>
      <c r="F29" s="398"/>
      <c r="G29" s="398"/>
      <c r="H29" s="398"/>
      <c r="I29" s="398"/>
      <c r="J29" s="398"/>
      <c r="K29" s="398"/>
      <c r="L29" s="398"/>
      <c r="M29" s="398"/>
      <c r="N29" s="398"/>
      <c r="O29" s="398"/>
      <c r="P29" s="398"/>
    </row>
    <row r="30" spans="1:17" x14ac:dyDescent="0.3">
      <c r="A30" s="398"/>
      <c r="B30" s="398"/>
      <c r="C30" s="398"/>
      <c r="D30" s="398"/>
      <c r="E30" s="398"/>
      <c r="F30" s="398"/>
      <c r="G30" s="398"/>
      <c r="H30" s="398"/>
      <c r="I30" s="398"/>
      <c r="J30" s="398"/>
      <c r="K30" s="398"/>
      <c r="L30" s="398"/>
      <c r="M30" s="398"/>
      <c r="N30" s="398"/>
      <c r="O30" s="398"/>
      <c r="P30" s="398"/>
    </row>
    <row r="31" spans="1:17" x14ac:dyDescent="0.3">
      <c r="A31" s="398"/>
      <c r="B31" s="398"/>
      <c r="C31" s="398"/>
      <c r="D31" s="398"/>
      <c r="E31" s="398"/>
      <c r="F31" s="398"/>
      <c r="G31" s="398"/>
      <c r="H31" s="398"/>
      <c r="I31" s="398"/>
      <c r="J31" s="398"/>
      <c r="K31" s="398"/>
      <c r="L31" s="398"/>
      <c r="M31" s="398"/>
      <c r="N31" s="398"/>
      <c r="O31" s="398"/>
      <c r="P31" s="398"/>
    </row>
    <row r="32" spans="1:17" ht="5.25" customHeight="1" x14ac:dyDescent="0.3">
      <c r="A32" s="398"/>
      <c r="B32" s="398"/>
      <c r="C32" s="398"/>
      <c r="D32" s="398"/>
      <c r="E32" s="398"/>
      <c r="F32" s="398"/>
      <c r="G32" s="398"/>
      <c r="H32" s="398"/>
      <c r="I32" s="398"/>
      <c r="J32" s="398"/>
      <c r="K32" s="398"/>
      <c r="L32" s="398"/>
      <c r="M32" s="398"/>
      <c r="N32" s="398"/>
      <c r="O32" s="398"/>
      <c r="P32" s="398"/>
    </row>
    <row r="33" spans="1:16" ht="15" customHeight="1" x14ac:dyDescent="0.3">
      <c r="A33" s="399" t="s">
        <v>10458</v>
      </c>
      <c r="B33" s="399"/>
      <c r="C33" s="399"/>
      <c r="D33" s="399"/>
      <c r="E33" s="399"/>
      <c r="F33" s="399"/>
      <c r="G33" s="399"/>
      <c r="H33" s="399"/>
      <c r="I33" s="399"/>
      <c r="J33" s="399"/>
      <c r="K33" s="399"/>
      <c r="L33" s="399"/>
      <c r="M33" s="399"/>
      <c r="N33" s="399"/>
      <c r="O33" s="399"/>
      <c r="P33" s="399"/>
    </row>
    <row r="34" spans="1:16" x14ac:dyDescent="0.3">
      <c r="A34" s="396" t="s">
        <v>10459</v>
      </c>
      <c r="B34" s="396"/>
      <c r="C34" s="396"/>
      <c r="D34" s="396"/>
      <c r="E34" s="396"/>
      <c r="F34" s="396"/>
      <c r="G34" s="167"/>
      <c r="H34" s="167"/>
      <c r="I34" s="167"/>
      <c r="J34" s="167"/>
      <c r="K34" s="167"/>
      <c r="L34" s="167"/>
      <c r="M34" s="167"/>
      <c r="N34" s="167"/>
      <c r="O34" s="167"/>
      <c r="P34" s="167"/>
    </row>
    <row r="35" spans="1:16" ht="12.75" customHeight="1" x14ac:dyDescent="0.3">
      <c r="A35" s="167"/>
      <c r="B35" s="167"/>
      <c r="C35" s="167"/>
      <c r="D35" s="167"/>
      <c r="E35" s="167"/>
      <c r="F35" s="167"/>
      <c r="G35" s="167"/>
      <c r="H35" s="167"/>
      <c r="I35" s="167"/>
      <c r="J35" s="167"/>
      <c r="K35" s="167"/>
      <c r="L35" s="167"/>
      <c r="M35" s="167"/>
      <c r="N35" s="167"/>
      <c r="O35" s="167"/>
      <c r="P35" s="167"/>
    </row>
    <row r="36" spans="1:16" ht="8.25" customHeight="1" x14ac:dyDescent="0.3">
      <c r="A36" s="170"/>
      <c r="B36" s="170"/>
      <c r="C36" s="170"/>
      <c r="D36" s="170"/>
      <c r="E36" s="170"/>
      <c r="F36" s="170"/>
      <c r="G36" s="167"/>
      <c r="H36" s="167"/>
      <c r="I36" s="167"/>
      <c r="J36" s="167"/>
      <c r="K36" s="167"/>
      <c r="L36" s="167"/>
      <c r="M36" s="167"/>
      <c r="N36" s="167"/>
      <c r="O36" s="167"/>
      <c r="P36" s="167"/>
    </row>
    <row r="37" spans="1:16" x14ac:dyDescent="0.3">
      <c r="A37" s="167"/>
      <c r="B37" s="167"/>
      <c r="C37" s="167"/>
      <c r="D37" s="167"/>
      <c r="E37" s="167"/>
      <c r="F37" s="167"/>
      <c r="G37" s="167"/>
      <c r="H37" s="167"/>
      <c r="I37" s="167"/>
      <c r="J37" s="167"/>
      <c r="K37" s="167"/>
      <c r="L37" s="167"/>
      <c r="M37" s="167"/>
      <c r="N37" s="167"/>
      <c r="O37" s="167"/>
      <c r="P37" s="167"/>
    </row>
    <row r="38" spans="1:16" x14ac:dyDescent="0.3">
      <c r="A38" s="171"/>
      <c r="B38" s="171"/>
      <c r="C38" s="171"/>
      <c r="D38" s="171"/>
      <c r="E38" s="171"/>
      <c r="F38" s="171"/>
      <c r="G38" s="171"/>
      <c r="H38" s="171"/>
      <c r="I38" s="167"/>
      <c r="J38" s="167"/>
      <c r="K38" s="167"/>
      <c r="L38" s="167"/>
      <c r="M38" s="167"/>
      <c r="N38" s="167"/>
      <c r="O38" s="167"/>
      <c r="P38" s="167"/>
    </row>
    <row r="39" spans="1:16" x14ac:dyDescent="0.3">
      <c r="A39" s="168" t="str">
        <f>REINSCRIPCION!D53</f>
        <v xml:space="preserve">  </v>
      </c>
      <c r="B39" s="168"/>
      <c r="C39" s="168"/>
      <c r="D39" s="168"/>
      <c r="E39" s="168"/>
      <c r="F39" s="168"/>
      <c r="G39" s="167"/>
      <c r="H39" s="167"/>
      <c r="I39" s="167"/>
      <c r="J39" s="167"/>
      <c r="K39" s="167"/>
      <c r="L39" s="167"/>
      <c r="M39" s="167"/>
      <c r="N39" s="167"/>
      <c r="O39" s="167"/>
      <c r="P39" s="167"/>
    </row>
    <row r="40" spans="1:16" x14ac:dyDescent="0.3">
      <c r="A40" s="396" t="str">
        <f>IF(TIPODEPERSONA="MORAL","REPRESENTANTE: "&amp;SUBSTITUTE(IFERROR(INDEX(DATOS!Q:Q,MATCH(IF(O4="SI",VALUE(C21),VALUE(REPORTE!C22)),DATOS!CJ:CJ,0),1),""),";","",1),"NOMBRE Y FIRMA DEL SOLICITANTE")</f>
        <v>NOMBRE Y FIRMA DEL SOLICITANTE</v>
      </c>
      <c r="B40" s="396"/>
      <c r="C40" s="396"/>
      <c r="D40" s="396"/>
      <c r="E40" s="396"/>
      <c r="F40" s="396"/>
      <c r="G40" s="396"/>
      <c r="H40" s="396"/>
      <c r="I40" s="396"/>
      <c r="J40" s="396"/>
      <c r="K40" s="167"/>
      <c r="L40" s="167"/>
      <c r="M40" s="167"/>
      <c r="N40" s="167"/>
      <c r="O40" s="167"/>
      <c r="P40" s="167"/>
    </row>
    <row r="41" spans="1:16" x14ac:dyDescent="0.3">
      <c r="A41" s="168"/>
      <c r="B41" s="168"/>
      <c r="C41" s="168"/>
      <c r="D41" s="168"/>
      <c r="E41" s="168"/>
      <c r="F41" s="168"/>
      <c r="G41" s="167"/>
      <c r="H41" s="167"/>
      <c r="I41" s="167"/>
      <c r="J41" s="167"/>
      <c r="K41" s="167"/>
      <c r="L41" s="167"/>
      <c r="M41" s="167"/>
      <c r="N41" s="167"/>
      <c r="O41" s="167"/>
      <c r="P41" s="167"/>
    </row>
    <row r="42" spans="1:16" ht="9.75" customHeight="1" x14ac:dyDescent="0.3">
      <c r="A42" s="167"/>
      <c r="B42" s="167"/>
      <c r="C42" s="167"/>
      <c r="D42" s="167"/>
      <c r="E42" s="167"/>
      <c r="F42" s="167"/>
      <c r="G42" s="167"/>
      <c r="H42" s="167"/>
      <c r="I42" s="167"/>
      <c r="J42" s="167"/>
      <c r="K42" s="167"/>
      <c r="L42" s="167"/>
      <c r="M42" s="167"/>
      <c r="N42" s="167"/>
      <c r="O42" s="167"/>
      <c r="P42" s="167"/>
    </row>
    <row r="43" spans="1:16" ht="10.5" customHeight="1" x14ac:dyDescent="0.3">
      <c r="A43" s="167"/>
      <c r="B43" s="167"/>
      <c r="C43" s="167"/>
      <c r="D43" s="167"/>
      <c r="E43" s="167"/>
      <c r="F43" s="167"/>
      <c r="G43" s="167"/>
      <c r="H43" s="167"/>
      <c r="I43" s="167"/>
      <c r="J43" s="167"/>
      <c r="K43" s="167"/>
      <c r="L43" s="167"/>
      <c r="M43" s="167"/>
      <c r="N43" s="167"/>
      <c r="O43" s="167"/>
      <c r="P43" s="167"/>
    </row>
    <row r="44" spans="1:16" x14ac:dyDescent="0.3">
      <c r="A44" s="172"/>
      <c r="B44" s="171"/>
      <c r="C44" s="171"/>
      <c r="D44" s="171"/>
      <c r="E44" s="171"/>
      <c r="F44" s="171"/>
      <c r="G44" s="171"/>
      <c r="H44" s="171"/>
      <c r="I44" s="167"/>
      <c r="J44" s="167"/>
      <c r="K44" s="167"/>
      <c r="L44" s="167"/>
      <c r="M44" s="167"/>
      <c r="N44" s="167"/>
      <c r="O44" s="167"/>
      <c r="P44" s="167"/>
    </row>
    <row r="45" spans="1:16" x14ac:dyDescent="0.3">
      <c r="A45" s="173" t="str">
        <f>UPPER(TRABAJADOR)</f>
        <v>ING. JUAN CARLOS FLORES VILLARREAL</v>
      </c>
      <c r="B45" s="173"/>
      <c r="C45" s="173"/>
      <c r="D45" s="173"/>
      <c r="E45" s="173"/>
      <c r="F45" s="173"/>
      <c r="G45" s="167"/>
      <c r="H45" s="167"/>
      <c r="I45" s="167"/>
      <c r="J45" s="167"/>
      <c r="K45" s="167"/>
      <c r="L45" s="167"/>
      <c r="M45" s="167"/>
      <c r="N45" s="167"/>
      <c r="O45" s="167"/>
      <c r="P45" s="167"/>
    </row>
    <row r="46" spans="1:16" x14ac:dyDescent="0.3">
      <c r="A46" s="396" t="s">
        <v>10461</v>
      </c>
      <c r="B46" s="396"/>
      <c r="C46" s="396"/>
      <c r="D46" s="396"/>
      <c r="E46" s="396"/>
      <c r="F46" s="396"/>
      <c r="G46" s="396"/>
      <c r="H46" s="396"/>
      <c r="I46" s="396"/>
      <c r="J46" s="396"/>
      <c r="K46" s="396"/>
      <c r="L46" s="396"/>
      <c r="M46" s="167"/>
      <c r="N46" s="167"/>
      <c r="O46" s="167"/>
      <c r="P46" s="167"/>
    </row>
    <row r="47" spans="1:16" ht="13.5" customHeight="1" x14ac:dyDescent="0.3">
      <c r="A47" s="139"/>
      <c r="B47" s="139"/>
      <c r="C47" s="139"/>
      <c r="D47" s="139"/>
      <c r="E47" s="139"/>
      <c r="F47" s="139"/>
      <c r="G47" s="139"/>
      <c r="H47" s="139"/>
      <c r="I47" s="139"/>
      <c r="J47" s="139"/>
      <c r="K47" s="139"/>
      <c r="L47" s="139"/>
      <c r="M47" s="139"/>
      <c r="N47" s="139"/>
      <c r="O47" s="139"/>
      <c r="P47" s="139"/>
    </row>
    <row r="48" spans="1:16" x14ac:dyDescent="0.3">
      <c r="A48" s="139"/>
      <c r="B48" s="139"/>
      <c r="C48" s="139"/>
      <c r="D48" s="139"/>
      <c r="E48" s="139"/>
      <c r="F48" s="139"/>
      <c r="G48" s="139"/>
      <c r="H48" s="139"/>
      <c r="I48" s="139"/>
      <c r="J48" s="139"/>
      <c r="K48" s="139"/>
      <c r="L48" s="139"/>
      <c r="M48" s="139"/>
      <c r="N48" s="139"/>
      <c r="O48" s="139"/>
      <c r="P48" s="139"/>
    </row>
    <row r="49" spans="1:16" x14ac:dyDescent="0.3">
      <c r="A49" s="139"/>
      <c r="B49" s="139"/>
      <c r="C49" s="139"/>
      <c r="D49" s="139"/>
      <c r="E49" s="139"/>
      <c r="F49" s="139"/>
      <c r="G49" s="139"/>
      <c r="H49" s="139"/>
      <c r="I49" s="139"/>
      <c r="J49" s="139"/>
      <c r="K49" s="139"/>
      <c r="L49" s="139"/>
      <c r="M49" s="139"/>
      <c r="N49" s="139"/>
      <c r="O49" s="139"/>
      <c r="P49" s="139"/>
    </row>
    <row r="50" spans="1:16" x14ac:dyDescent="0.3">
      <c r="A50" s="139"/>
      <c r="B50" s="139"/>
      <c r="C50" s="139"/>
      <c r="D50" s="139"/>
      <c r="E50" s="139"/>
      <c r="F50" s="139"/>
      <c r="G50" s="139"/>
      <c r="H50" s="139"/>
      <c r="I50" s="139"/>
      <c r="J50" s="139"/>
      <c r="K50" s="139"/>
      <c r="L50" s="139"/>
      <c r="M50" s="139"/>
      <c r="N50" s="139"/>
      <c r="O50" s="139"/>
      <c r="P50" s="139"/>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403" t="s">
        <v>105</v>
      </c>
      <c r="C1" s="403"/>
      <c r="D1" s="403"/>
      <c r="E1" s="403"/>
      <c r="F1" s="403"/>
      <c r="G1" s="403"/>
      <c r="H1" s="403"/>
      <c r="I1" s="403"/>
      <c r="J1" s="403"/>
      <c r="K1" s="403"/>
      <c r="L1" s="403"/>
      <c r="M1" s="403"/>
      <c r="N1" s="403"/>
      <c r="O1" s="403"/>
      <c r="P1" s="403"/>
      <c r="Q1" s="403"/>
      <c r="R1">
        <f>IF(B12="PERSONA MORAL",1,"")</f>
        <v>1</v>
      </c>
      <c r="AA1" s="12" t="s">
        <v>91</v>
      </c>
      <c r="AB1" t="s">
        <v>19</v>
      </c>
    </row>
    <row r="2" spans="1:28" ht="18.75" x14ac:dyDescent="0.3">
      <c r="B2" s="403" t="str">
        <f>"DELEGACION ESTATAL EN "&amp;UPPER(ESTADO)</f>
        <v>DELEGACION ESTATAL EN NUEVO LEON</v>
      </c>
      <c r="C2" s="403"/>
      <c r="D2" s="403"/>
      <c r="E2" s="403"/>
      <c r="F2" s="403"/>
      <c r="G2" s="403"/>
      <c r="H2" s="403"/>
      <c r="I2" s="403"/>
      <c r="J2" s="403"/>
      <c r="K2" s="403"/>
      <c r="L2" s="403"/>
      <c r="M2" s="403"/>
      <c r="N2" s="403"/>
      <c r="O2" s="403"/>
      <c r="P2" s="403"/>
      <c r="Q2" s="403"/>
      <c r="AA2" s="12" t="s">
        <v>92</v>
      </c>
      <c r="AB2" t="s">
        <v>15</v>
      </c>
    </row>
    <row r="3" spans="1:28" ht="18.75" x14ac:dyDescent="0.3">
      <c r="B3" s="165"/>
      <c r="C3" s="404" t="s">
        <v>101</v>
      </c>
      <c r="D3" s="404"/>
      <c r="E3" s="404"/>
      <c r="F3" s="404"/>
      <c r="G3" s="404"/>
      <c r="H3" s="404"/>
      <c r="I3" s="404"/>
      <c r="J3" s="404"/>
      <c r="K3" s="404"/>
      <c r="L3" s="404"/>
      <c r="M3" s="404"/>
      <c r="N3" s="404"/>
      <c r="O3" s="404"/>
      <c r="P3" s="404"/>
      <c r="Q3" s="404"/>
      <c r="AA3" s="12"/>
    </row>
    <row r="4" spans="1:28" ht="15.75" x14ac:dyDescent="0.25">
      <c r="B4" s="401" t="s">
        <v>172</v>
      </c>
      <c r="C4" s="401"/>
      <c r="D4" s="401"/>
      <c r="E4" s="401"/>
      <c r="F4" s="401"/>
      <c r="G4" s="401"/>
      <c r="H4" s="401"/>
      <c r="I4" s="401"/>
      <c r="J4" s="401"/>
      <c r="K4" s="401"/>
      <c r="L4" s="401"/>
      <c r="M4" s="401"/>
      <c r="N4" s="401"/>
      <c r="O4" s="401"/>
      <c r="P4" s="401"/>
      <c r="Q4" s="401"/>
      <c r="Z4" s="12"/>
    </row>
    <row r="5" spans="1:28" ht="15.75" x14ac:dyDescent="0.25">
      <c r="B5" s="401" t="s">
        <v>10518</v>
      </c>
      <c r="C5" s="401"/>
      <c r="D5" s="401"/>
      <c r="E5" s="401"/>
      <c r="F5" s="401"/>
      <c r="G5" s="401"/>
      <c r="H5" s="401"/>
      <c r="I5" s="401"/>
      <c r="J5" s="401"/>
      <c r="K5" s="401"/>
      <c r="L5" s="401"/>
      <c r="M5" s="401"/>
      <c r="N5" s="401"/>
      <c r="O5" s="401"/>
      <c r="P5" s="401"/>
      <c r="Q5" s="401"/>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402"/>
      <c r="C11" s="402"/>
      <c r="D11" s="27"/>
      <c r="E11" s="2"/>
      <c r="F11" s="2"/>
    </row>
    <row r="12" spans="1:28" hidden="1" x14ac:dyDescent="0.25">
      <c r="B12" s="402" t="s">
        <v>92</v>
      </c>
      <c r="C12" s="402"/>
      <c r="D12" s="27"/>
      <c r="E12" s="12">
        <v>396761203097</v>
      </c>
      <c r="F12" s="2"/>
      <c r="R12" s="13"/>
      <c r="S12" s="13"/>
    </row>
    <row r="13" spans="1:28" x14ac:dyDescent="0.25">
      <c r="B13" s="77" t="s">
        <v>97</v>
      </c>
      <c r="C13" s="21" t="s">
        <v>11</v>
      </c>
      <c r="D13" s="21" t="s">
        <v>2</v>
      </c>
      <c r="E13" s="21" t="s">
        <v>7</v>
      </c>
      <c r="F13" s="21" t="s">
        <v>177</v>
      </c>
      <c r="G13" s="21" t="s">
        <v>84</v>
      </c>
      <c r="H13" s="21" t="s">
        <v>44</v>
      </c>
      <c r="I13" s="21" t="s">
        <v>90</v>
      </c>
      <c r="J13" s="21" t="s">
        <v>93</v>
      </c>
      <c r="K13" s="21" t="s">
        <v>94</v>
      </c>
      <c r="L13" s="21" t="s">
        <v>39</v>
      </c>
      <c r="M13" s="21" t="s">
        <v>4</v>
      </c>
      <c r="N13" s="21" t="s">
        <v>10433</v>
      </c>
      <c r="O13" s="21" t="s">
        <v>10425</v>
      </c>
      <c r="P13" s="32" t="str">
        <f>IF(B12="PERSONA MORAL","RFC","")</f>
        <v>RFC</v>
      </c>
      <c r="Q13" s="32" t="str">
        <f>IF(B12="PERSONA MORAL","ACTA CONST.","")</f>
        <v>ACTA CONST.</v>
      </c>
    </row>
    <row r="14" spans="1:28" ht="15" customHeight="1" x14ac:dyDescent="0.25">
      <c r="A14" s="12">
        <v>1</v>
      </c>
      <c r="B14">
        <f>IFERROR(INDEX(DATOS!B:B,MATCH(CHECKLIST!A14,DATOS!CG:CG,0),1),"")</f>
        <v>1</v>
      </c>
      <c r="C14" t="str">
        <f>IFERROR(INDEX(DATOS!BT:BT,MATCH(CHECKLIST!A14,DATOS!CG:CG,0),1),"")</f>
        <v/>
      </c>
      <c r="D14" t="str">
        <f>IFERROR(INDEX(DATOS!T:T,MATCH(CHECKLIST!E14,DATOS!C:C,0),1),"")</f>
        <v/>
      </c>
      <c r="E14" s="72">
        <f>IFERROR(INDEX(DATOS!C:C,MATCH(CHECKLIST!A14,DATOS!CG:CG,0),1),"")</f>
        <v>0</v>
      </c>
      <c r="F14" s="3" t="str">
        <f>IFERROR(IF(INDEX(DATOS!AI:AI,MATCH(CHECKLIST!B14,DATOS!B:B,0),1)=0,"",INDEX(DATOS!AI:AI,MATCH(CHECKLIST!B14,DATOS!B:B,0),1)),"")</f>
        <v/>
      </c>
      <c r="G14" s="17" t="str">
        <f>IFERROR(IF(INDEX(DATOS!AN:AN,MATCH(CHECKLIST!B14,DATOS!B:B,0),1)=0,"",INDEX(DATOS!AN:AN,MATCH(CHECKLIST!B14,DATOS!B:B,0),1)),"")</f>
        <v/>
      </c>
      <c r="H14" s="17" t="str">
        <f ca="1">IFERROR(IF(INDEX(DATOS!BQ:BQ,MATCH(CHECKLIST!B14,DATOS!B:B,0),1)="","X",IF(INDEX(DATOS!BQ:BQ,MATCH(CHECKLIST!B14,DATOS!B:B,0),1)="VIGENTE","",INDEX(DATOS!BQ:BQ,MATCH(CHECKLIST!B14,DATOS!B:B,0),1))),"")</f>
        <v>X</v>
      </c>
      <c r="I14" s="17" t="str">
        <f>IFERROR(IF(INDEX(DATOS!AR:AR,MATCH(CHECKLIST!B14,DATOS!B:B,0),1)=0,"",INDEX(DATOS!AR:AR,MATCH(CHECKLIST!B14,DATOS!B:B,0),1)),"")</f>
        <v/>
      </c>
      <c r="J14" s="17" t="str">
        <f>IFERROR(IF(INDEX(DATOS!AP:AP,MATCH(CHECKLIST!B14,DATOS!B:B,0),1)=0,"",INDEX(DATOS!AP:AP,MATCH(CHECKLIST!B14,DATOS!B:B,0),1)),"")</f>
        <v/>
      </c>
      <c r="K14" s="35" t="str">
        <f>IFERROR(IF(INDEX(DATOS!AQ:AQ,MATCH(CHECKLIST!B14,DATOS!B:B,0),1)=0,"",INDEX(DATOS!AQ:AQ,MATCH(CHECKLIST!B14,DATOS!B:B,0),1)),"")</f>
        <v/>
      </c>
      <c r="L14" s="17" t="str">
        <f>IFERROR(IF(INDEX(DATOS!AS:AS,MATCH(CHECKLIST!B14,DATOS!B:B,0),1)=0,"",INDEX(DATOS!AS:AS,MATCH(CHECKLIST!B14,DATOS!B:B,0),1)),"")</f>
        <v/>
      </c>
      <c r="M14" s="17" t="str">
        <f>IFERROR(IF(INDEX(DATOS!AO:AO,MATCH(CHECKLIST!B14,DATOS!B:B,0),1)=0,"",INDEX(DATOS!AO:AO,MATCH(CHECKLIST!B14,DATOS!B:B,0),1)),"")</f>
        <v/>
      </c>
      <c r="N14" s="35" t="str">
        <f ca="1">IFERROR(IF(INDEX(DATOS!P:P,MATCH(CHECKLIST!B14,DATOS!B:B,0),1)="","X",IF(INDEX(DATOS!P:P,MATCH(CHECKLIST!B14,DATOS!B:B,0),1)&gt;YEAR(TODAY())-1,"","VENCIDA")),"")</f>
        <v>X</v>
      </c>
      <c r="O14" s="35" t="str">
        <f>IFERROR(IF(INDEX(DATOS!AV:AV,MATCH(CHECKLIST!B14,DATOS!B:B,0),1)=0,"",INDEX(DATOS!AV:AV,MATCH(CHECKLIST!B14,DATOS!B:B,0),1)),"")</f>
        <v/>
      </c>
      <c r="P14" s="17" t="str">
        <f>IFERROR(IF(INDEX(DATOS!AT:AT,MATCH(CHECKLIST!B14,DATOS!B:B,0),1)=0,"",INDEX(DATOS!AT:AT,MATCH(CHECKLIST!B14,DATOS!B:B,0),1)),"")</f>
        <v/>
      </c>
      <c r="Q14" s="17" t="str">
        <f>IFERROR(IF(INDEX(DATOS!AU:AU,MATCH(CHECKLIST!B14,DATOS!B:B,0),1)=0,"",INDEX(DATOS!AU:AU,MATCH(CHECKLIST!B14,DATOS!B:B,0),1)),"")</f>
        <v/>
      </c>
      <c r="U14" t="str">
        <f t="shared" ref="U14:U77" si="0">IF(C14="","",C14)</f>
        <v/>
      </c>
      <c r="V14">
        <f t="shared" ref="V14:V77" si="1">IF(B14="","",B14)</f>
        <v>1</v>
      </c>
    </row>
    <row r="15" spans="1:28" x14ac:dyDescent="0.25">
      <c r="A15" s="20">
        <v>2</v>
      </c>
      <c r="B15">
        <f>IFERROR(INDEX(DATOS!B:B,MATCH(CHECKLIST!A15,DATOS!CG:CG,0),1),"")</f>
        <v>2</v>
      </c>
      <c r="C15" t="str">
        <f>IFERROR(INDEX(DATOS!BT:BT,MATCH(CHECKLIST!A15,DATOS!CG:CG,0),1),"")</f>
        <v/>
      </c>
      <c r="D15" t="str">
        <f>IFERROR(INDEX(DATOS!T:T,MATCH(CHECKLIST!E15,DATOS!C:C,0),1),"")</f>
        <v/>
      </c>
      <c r="E15" s="72">
        <f>IFERROR(INDEX(DATOS!C:C,MATCH(CHECKLIST!A15,DATOS!CG:CG,0),1),"")</f>
        <v>0</v>
      </c>
      <c r="F15" s="3" t="str">
        <f>IFERROR(IF(INDEX(DATOS!AI:AI,MATCH(CHECKLIST!B15,DATOS!B:B,0),1)=0,"",INDEX(DATOS!AI:AI,MATCH(CHECKLIST!B15,DATOS!B:B,0),1)),"")</f>
        <v/>
      </c>
      <c r="G15" s="17" t="str">
        <f>IFERROR(IF(INDEX(DATOS!AN:AN,MATCH(CHECKLIST!B15,DATOS!B:B,0),1)=0,"",INDEX(DATOS!AN:AN,MATCH(CHECKLIST!B15,DATOS!B:B,0),1)),"")</f>
        <v/>
      </c>
      <c r="H15" s="17" t="str">
        <f ca="1">IFERROR(IF(INDEX(DATOS!BQ:BQ,MATCH(CHECKLIST!B15,DATOS!B:B,0),1)="","X",IF(INDEX(DATOS!BQ:BQ,MATCH(CHECKLIST!B15,DATOS!B:B,0),1)="VIGENTE","",INDEX(DATOS!BQ:BQ,MATCH(CHECKLIST!B15,DATOS!B:B,0),1))),"")</f>
        <v>X</v>
      </c>
      <c r="I15" s="17" t="str">
        <f>IFERROR(IF(INDEX(DATOS!AR:AR,MATCH(CHECKLIST!B15,DATOS!B:B,0),1)=0,"",INDEX(DATOS!AR:AR,MATCH(CHECKLIST!B15,DATOS!B:B,0),1)),"")</f>
        <v/>
      </c>
      <c r="J15" s="17" t="str">
        <f>IFERROR(IF(INDEX(DATOS!AP:AP,MATCH(CHECKLIST!B15,DATOS!B:B,0),1)=0,"",INDEX(DATOS!AP:AP,MATCH(CHECKLIST!B15,DATOS!B:B,0),1)),"")</f>
        <v/>
      </c>
      <c r="K15" s="35" t="str">
        <f>IFERROR(IF(INDEX(DATOS!AQ:AQ,MATCH(CHECKLIST!B15,DATOS!B:B,0),1)=0,"",INDEX(DATOS!AQ:AQ,MATCH(CHECKLIST!B15,DATOS!B:B,0),1)),"")</f>
        <v/>
      </c>
      <c r="L15" s="17" t="str">
        <f>IFERROR(IF(INDEX(DATOS!AS:AS,MATCH(CHECKLIST!B15,DATOS!B:B,0),1)=0,"",INDEX(DATOS!AS:AS,MATCH(CHECKLIST!B15,DATOS!B:B,0),1)),"")</f>
        <v/>
      </c>
      <c r="M15" s="17" t="str">
        <f>IFERROR(IF(INDEX(DATOS!AO:AO,MATCH(CHECKLIST!B15,DATOS!B:B,0),1)=0,"",INDEX(DATOS!AO:AO,MATCH(CHECKLIST!B15,DATOS!B:B,0),1)),"")</f>
        <v/>
      </c>
      <c r="N15" s="35" t="str">
        <f ca="1">IFERROR(IF(INDEX(DATOS!P:P,MATCH(CHECKLIST!B15,DATOS!B:B,0),1)="","X",IF(INDEX(DATOS!P:P,MATCH(CHECKLIST!B15,DATOS!B:B,0),1)&gt;YEAR(TODAY())-1,"","VENCIDA")),"")</f>
        <v>X</v>
      </c>
      <c r="O15" s="35" t="str">
        <f>IFERROR(IF(INDEX(DATOS!AV:AV,MATCH(CHECKLIST!B15,DATOS!B:B,0),1)=0,"",INDEX(DATOS!AV:AV,MATCH(CHECKLIST!B15,DATOS!B:B,0),1)),"")</f>
        <v/>
      </c>
      <c r="P15" s="17" t="str">
        <f>IFERROR(IF(INDEX(DATOS!AT:AT,MATCH(CHECKLIST!B15,DATOS!B:B,0),1)=0,"",INDEX(DATOS!AT:AT,MATCH(CHECKLIST!B15,DATOS!B:B,0),1)),"")</f>
        <v/>
      </c>
      <c r="Q15" s="17" t="str">
        <f>IFERROR(IF(INDEX(DATOS!AU:AU,MATCH(CHECKLIST!B15,DATOS!B:B,0),1)=0,"",INDEX(DATOS!AU:AU,MATCH(CHECKLIST!B15,DATOS!B:B,0),1)),"")</f>
        <v/>
      </c>
      <c r="R15">
        <f>IF(B15="","",1)</f>
        <v>1</v>
      </c>
      <c r="S15">
        <f>IF(Q$13="","",R15)</f>
        <v>1</v>
      </c>
      <c r="U15" t="str">
        <f t="shared" si="0"/>
        <v/>
      </c>
      <c r="V15">
        <f t="shared" si="1"/>
        <v>2</v>
      </c>
    </row>
    <row r="16" spans="1:28" x14ac:dyDescent="0.25">
      <c r="A16" s="12">
        <v>3</v>
      </c>
      <c r="B16">
        <f>IFERROR(INDEX(DATOS!B:B,MATCH(CHECKLIST!A16,DATOS!CG:CG,0),1),"")</f>
        <v>3</v>
      </c>
      <c r="C16" t="str">
        <f>IFERROR(INDEX(DATOS!BT:BT,MATCH(CHECKLIST!A16,DATOS!CG:CG,0),1),"")</f>
        <v/>
      </c>
      <c r="D16" t="str">
        <f>IFERROR(INDEX(DATOS!T:T,MATCH(CHECKLIST!E16,DATOS!C:C,0),1),"")</f>
        <v/>
      </c>
      <c r="E16" s="72">
        <f>IFERROR(INDEX(DATOS!C:C,MATCH(CHECKLIST!A16,DATOS!CG:CG,0),1),"")</f>
        <v>0</v>
      </c>
      <c r="F16" s="3" t="str">
        <f>IFERROR(IF(INDEX(DATOS!AI:AI,MATCH(CHECKLIST!B16,DATOS!B:B,0),1)=0,"",INDEX(DATOS!AI:AI,MATCH(CHECKLIST!B16,DATOS!B:B,0),1)),"")</f>
        <v/>
      </c>
      <c r="G16" s="17" t="str">
        <f>IFERROR(IF(INDEX(DATOS!AN:AN,MATCH(CHECKLIST!B16,DATOS!B:B,0),1)=0,"",INDEX(DATOS!AN:AN,MATCH(CHECKLIST!B16,DATOS!B:B,0),1)),"")</f>
        <v/>
      </c>
      <c r="H16" s="17" t="str">
        <f ca="1">IFERROR(IF(INDEX(DATOS!BQ:BQ,MATCH(CHECKLIST!B16,DATOS!B:B,0),1)="","X",IF(INDEX(DATOS!BQ:BQ,MATCH(CHECKLIST!B16,DATOS!B:B,0),1)="VIGENTE","",INDEX(DATOS!BQ:BQ,MATCH(CHECKLIST!B16,DATOS!B:B,0),1))),"")</f>
        <v>X</v>
      </c>
      <c r="I16" s="17" t="str">
        <f>IFERROR(IF(INDEX(DATOS!AR:AR,MATCH(CHECKLIST!B16,DATOS!B:B,0),1)=0,"",INDEX(DATOS!AR:AR,MATCH(CHECKLIST!B16,DATOS!B:B,0),1)),"")</f>
        <v/>
      </c>
      <c r="J16" s="17" t="str">
        <f>IFERROR(IF(INDEX(DATOS!AP:AP,MATCH(CHECKLIST!B16,DATOS!B:B,0),1)=0,"",INDEX(DATOS!AP:AP,MATCH(CHECKLIST!B16,DATOS!B:B,0),1)),"")</f>
        <v/>
      </c>
      <c r="K16" s="35" t="str">
        <f>IFERROR(IF(INDEX(DATOS!AQ:AQ,MATCH(CHECKLIST!B16,DATOS!B:B,0),1)=0,"",INDEX(DATOS!AQ:AQ,MATCH(CHECKLIST!B16,DATOS!B:B,0),1)),"")</f>
        <v/>
      </c>
      <c r="L16" s="17" t="str">
        <f>IFERROR(IF(INDEX(DATOS!AS:AS,MATCH(CHECKLIST!B16,DATOS!B:B,0),1)=0,"",INDEX(DATOS!AS:AS,MATCH(CHECKLIST!B16,DATOS!B:B,0),1)),"")</f>
        <v/>
      </c>
      <c r="M16" s="17" t="str">
        <f>IFERROR(IF(INDEX(DATOS!AO:AO,MATCH(CHECKLIST!B16,DATOS!B:B,0),1)=0,"",INDEX(DATOS!AO:AO,MATCH(CHECKLIST!B16,DATOS!B:B,0),1)),"")</f>
        <v/>
      </c>
      <c r="N16" s="35" t="str">
        <f ca="1">IFERROR(IF(INDEX(DATOS!P:P,MATCH(CHECKLIST!B16,DATOS!B:B,0),1)="","X",IF(INDEX(DATOS!P:P,MATCH(CHECKLIST!B16,DATOS!B:B,0),1)&gt;YEAR(TODAY())-1,"","VENCIDA")),"")</f>
        <v>X</v>
      </c>
      <c r="O16" s="35" t="str">
        <f>IFERROR(IF(INDEX(DATOS!AV:AV,MATCH(CHECKLIST!B16,DATOS!B:B,0),1)=0,"",INDEX(DATOS!AV:AV,MATCH(CHECKLIST!B16,DATOS!B:B,0),1)),"")</f>
        <v/>
      </c>
      <c r="P16" s="17" t="str">
        <f>IFERROR(IF(INDEX(DATOS!AT:AT,MATCH(CHECKLIST!B16,DATOS!B:B,0),1)=0,"",INDEX(DATOS!AT:AT,MATCH(CHECKLIST!B16,DATOS!B:B,0),1)),"")</f>
        <v/>
      </c>
      <c r="Q16" s="17" t="str">
        <f>IFERROR(IF(INDEX(DATOS!AU:AU,MATCH(CHECKLIST!B16,DATOS!B:B,0),1)=0,"",INDEX(DATOS!AU:AU,MATCH(CHECKLIST!B16,DATOS!B:B,0),1)),"")</f>
        <v/>
      </c>
      <c r="S16">
        <f t="shared" ref="S16:S79" si="2">IF(Q$13="","",R16)</f>
        <v>0</v>
      </c>
      <c r="U16" t="str">
        <f t="shared" si="0"/>
        <v/>
      </c>
      <c r="V16">
        <f t="shared" si="1"/>
        <v>3</v>
      </c>
    </row>
    <row r="17" spans="1:22" x14ac:dyDescent="0.25">
      <c r="A17" s="12">
        <v>4</v>
      </c>
      <c r="B17" t="str">
        <f>IFERROR(INDEX(DATOS!B:B,MATCH(CHECKLIST!A17,DATOS!CG:CG,0),1),"")</f>
        <v/>
      </c>
      <c r="C17" t="str">
        <f>IFERROR(INDEX(DATOS!BT:BT,MATCH(CHECKLIST!A17,DATOS!CG:CG,0),1),"")</f>
        <v/>
      </c>
      <c r="D17" t="str">
        <f>IFERROR(INDEX(DATOS!T:T,MATCH(CHECKLIST!E17,DATOS!C:C,0),1),"")</f>
        <v/>
      </c>
      <c r="E17" s="72" t="str">
        <f>IFERROR(INDEX(DATOS!C:C,MATCH(CHECKLIST!A17,DATOS!CG:CG,0),1),"")</f>
        <v/>
      </c>
      <c r="F17" s="3" t="str">
        <f>IFERROR(IF(INDEX(DATOS!AI:AI,MATCH(CHECKLIST!B17,DATOS!B:B,0),1)=0,"",INDEX(DATOS!AI:AI,MATCH(CHECKLIST!B17,DATOS!B:B,0),1)),"")</f>
        <v/>
      </c>
      <c r="G17" s="17" t="str">
        <f>IFERROR(IF(INDEX(DATOS!AN:AN,MATCH(CHECKLIST!B17,DATOS!B:B,0),1)=0,"",INDEX(DATOS!AN:AN,MATCH(CHECKLIST!B17,DATOS!B:B,0),1)),"")</f>
        <v/>
      </c>
      <c r="H17" s="17" t="str">
        <f>IFERROR(IF(INDEX(DATOS!BQ:BQ,MATCH(CHECKLIST!B17,DATOS!B:B,0),1)="","X",IF(INDEX(DATOS!BQ:BQ,MATCH(CHECKLIST!B17,DATOS!B:B,0),1)="VIGENTE","",INDEX(DATOS!BQ:BQ,MATCH(CHECKLIST!B17,DATOS!B:B,0),1))),"")</f>
        <v/>
      </c>
      <c r="I17" s="17" t="str">
        <f>IFERROR(IF(INDEX(DATOS!AR:AR,MATCH(CHECKLIST!B17,DATOS!B:B,0),1)=0,"",INDEX(DATOS!AR:AR,MATCH(CHECKLIST!B17,DATOS!B:B,0),1)),"")</f>
        <v/>
      </c>
      <c r="J17" s="17" t="str">
        <f>IFERROR(IF(INDEX(DATOS!AP:AP,MATCH(CHECKLIST!B17,DATOS!B:B,0),1)=0,"",INDEX(DATOS!AP:AP,MATCH(CHECKLIST!B17,DATOS!B:B,0),1)),"")</f>
        <v/>
      </c>
      <c r="K17" s="35" t="str">
        <f>IFERROR(IF(INDEX(DATOS!AQ:AQ,MATCH(CHECKLIST!B17,DATOS!B:B,0),1)=0,"",INDEX(DATOS!AQ:AQ,MATCH(CHECKLIST!B17,DATOS!B:B,0),1)),"")</f>
        <v/>
      </c>
      <c r="L17" s="17" t="str">
        <f>IFERROR(IF(INDEX(DATOS!AS:AS,MATCH(CHECKLIST!B17,DATOS!B:B,0),1)=0,"",INDEX(DATOS!AS:AS,MATCH(CHECKLIST!B17,DATOS!B:B,0),1)),"")</f>
        <v/>
      </c>
      <c r="M17" s="17" t="str">
        <f>IFERROR(IF(INDEX(DATOS!AO:AO,MATCH(CHECKLIST!B17,DATOS!B:B,0),1)=0,"",INDEX(DATOS!AO:AO,MATCH(CHECKLIST!B17,DATOS!B:B,0),1)),"")</f>
        <v/>
      </c>
      <c r="N17" s="35" t="str">
        <f ca="1">IFERROR(IF(INDEX(DATOS!P:P,MATCH(CHECKLIST!B17,DATOS!B:B,0),1)="","X",IF(INDEX(DATOS!P:P,MATCH(CHECKLIST!B17,DATOS!B:B,0),1)&gt;YEAR(TODAY())-1,"","VENCIDA")),"")</f>
        <v/>
      </c>
      <c r="O17" s="35" t="str">
        <f>IFERROR(IF(INDEX(DATOS!AV:AV,MATCH(CHECKLIST!B17,DATOS!B:B,0),1)=0,"",INDEX(DATOS!AV:AV,MATCH(CHECKLIST!B17,DATOS!B:B,0),1)),"")</f>
        <v/>
      </c>
      <c r="P17" s="17" t="str">
        <f>IFERROR(IF(INDEX(DATOS!AT:AT,MATCH(CHECKLIST!B17,DATOS!B:B,0),1)=0,"",INDEX(DATOS!AT:AT,MATCH(CHECKLIST!B17,DATOS!B:B,0),1)),"")</f>
        <v/>
      </c>
      <c r="Q17" s="17" t="str">
        <f>IFERROR(IF(INDEX(DATOS!AU:AU,MATCH(CHECKLIST!B17,DATOS!B:B,0),1)=0,"",INDEX(DATOS!AU:AU,MATCH(CHECKLIST!B17,DATOS!B:B,0),1)),"")</f>
        <v/>
      </c>
      <c r="R17" t="str">
        <f>IF(B17="","",1)</f>
        <v/>
      </c>
      <c r="S17" t="str">
        <f t="shared" si="2"/>
        <v/>
      </c>
      <c r="U17" t="str">
        <f t="shared" si="0"/>
        <v/>
      </c>
      <c r="V17" t="str">
        <f t="shared" si="1"/>
        <v/>
      </c>
    </row>
    <row r="18" spans="1:22" x14ac:dyDescent="0.25">
      <c r="A18" s="12">
        <v>5</v>
      </c>
      <c r="B18" t="str">
        <f>IFERROR(INDEX(DATOS!B:B,MATCH(CHECKLIST!A18,DATOS!CG:CG,0),1),"")</f>
        <v/>
      </c>
      <c r="C18" t="str">
        <f>IFERROR(INDEX(DATOS!BT:BT,MATCH(CHECKLIST!A18,DATOS!CG:CG,0),1),"")</f>
        <v/>
      </c>
      <c r="D18" t="str">
        <f>IFERROR(INDEX(DATOS!T:T,MATCH(CHECKLIST!E18,DATOS!C:C,0),1),"")</f>
        <v/>
      </c>
      <c r="E18" s="72" t="str">
        <f>IFERROR(INDEX(DATOS!C:C,MATCH(CHECKLIST!A18,DATOS!CG:CG,0),1),"")</f>
        <v/>
      </c>
      <c r="F18" s="3" t="str">
        <f>IFERROR(IF(INDEX(DATOS!AI:AI,MATCH(CHECKLIST!B18,DATOS!B:B,0),1)=0,"",INDEX(DATOS!AI:AI,MATCH(CHECKLIST!B18,DATOS!B:B,0),1)),"")</f>
        <v/>
      </c>
      <c r="G18" s="17" t="str">
        <f>IFERROR(IF(INDEX(DATOS!AN:AN,MATCH(CHECKLIST!B18,DATOS!B:B,0),1)=0,"",INDEX(DATOS!AN:AN,MATCH(CHECKLIST!B18,DATOS!B:B,0),1)),"")</f>
        <v/>
      </c>
      <c r="H18" s="17" t="str">
        <f>IFERROR(IF(INDEX(DATOS!BQ:BQ,MATCH(CHECKLIST!B18,DATOS!B:B,0),1)="","X",IF(INDEX(DATOS!BQ:BQ,MATCH(CHECKLIST!B18,DATOS!B:B,0),1)="VIGENTE","",INDEX(DATOS!BQ:BQ,MATCH(CHECKLIST!B18,DATOS!B:B,0),1))),"")</f>
        <v/>
      </c>
      <c r="I18" s="17" t="str">
        <f>IFERROR(IF(INDEX(DATOS!AR:AR,MATCH(CHECKLIST!B18,DATOS!B:B,0),1)=0,"",INDEX(DATOS!AR:AR,MATCH(CHECKLIST!B18,DATOS!B:B,0),1)),"")</f>
        <v/>
      </c>
      <c r="J18" s="17" t="str">
        <f>IFERROR(IF(INDEX(DATOS!AP:AP,MATCH(CHECKLIST!B18,DATOS!B:B,0),1)=0,"",INDEX(DATOS!AP:AP,MATCH(CHECKLIST!B18,DATOS!B:B,0),1)),"")</f>
        <v/>
      </c>
      <c r="K18" s="35" t="str">
        <f>IFERROR(IF(INDEX(DATOS!AQ:AQ,MATCH(CHECKLIST!B18,DATOS!B:B,0),1)=0,"",INDEX(DATOS!AQ:AQ,MATCH(CHECKLIST!B18,DATOS!B:B,0),1)),"")</f>
        <v/>
      </c>
      <c r="L18" s="17" t="str">
        <f>IFERROR(IF(INDEX(DATOS!AS:AS,MATCH(CHECKLIST!B18,DATOS!B:B,0),1)=0,"",INDEX(DATOS!AS:AS,MATCH(CHECKLIST!B18,DATOS!B:B,0),1)),"")</f>
        <v/>
      </c>
      <c r="M18" s="17" t="str">
        <f>IFERROR(IF(INDEX(DATOS!AO:AO,MATCH(CHECKLIST!B18,DATOS!B:B,0),1)=0,"",INDEX(DATOS!AO:AO,MATCH(CHECKLIST!B18,DATOS!B:B,0),1)),"")</f>
        <v/>
      </c>
      <c r="N18" s="35" t="str">
        <f ca="1">IFERROR(IF(INDEX(DATOS!P:P,MATCH(CHECKLIST!B18,DATOS!B:B,0),1)="","X",IF(INDEX(DATOS!P:P,MATCH(CHECKLIST!B18,DATOS!B:B,0),1)&gt;YEAR(TODAY())-1,"","VENCIDA")),"")</f>
        <v/>
      </c>
      <c r="O18" s="35" t="str">
        <f>IFERROR(IF(INDEX(DATOS!AV:AV,MATCH(CHECKLIST!B18,DATOS!B:B,0),1)=0,"",INDEX(DATOS!AV:AV,MATCH(CHECKLIST!B18,DATOS!B:B,0),1)),"")</f>
        <v/>
      </c>
      <c r="P18" s="17" t="str">
        <f>IFERROR(IF(INDEX(DATOS!AT:AT,MATCH(CHECKLIST!B18,DATOS!B:B,0),1)=0,"",INDEX(DATOS!AT:AT,MATCH(CHECKLIST!B18,DATOS!B:B,0),1)),"")</f>
        <v/>
      </c>
      <c r="Q18" s="17" t="str">
        <f>IFERROR(IF(INDEX(DATOS!AU:AU,MATCH(CHECKLIST!B18,DATOS!B:B,0),1)=0,"",INDEX(DATOS!AU:AU,MATCH(CHECKLIST!B18,DATOS!B:B,0),1)),"")</f>
        <v/>
      </c>
      <c r="S18">
        <f t="shared" si="2"/>
        <v>0</v>
      </c>
      <c r="U18" t="str">
        <f t="shared" si="0"/>
        <v/>
      </c>
      <c r="V18" t="str">
        <f t="shared" si="1"/>
        <v/>
      </c>
    </row>
    <row r="19" spans="1:22" ht="15" customHeight="1" x14ac:dyDescent="0.25">
      <c r="A19" s="12">
        <v>6</v>
      </c>
      <c r="B19" t="str">
        <f>IFERROR(INDEX(DATOS!B:B,MATCH(CHECKLIST!A19,DATOS!CG:CG,0),1),"")</f>
        <v/>
      </c>
      <c r="C19" t="str">
        <f>IFERROR(INDEX(DATOS!BT:BT,MATCH(CHECKLIST!A19,DATOS!CG:CG,0),1),"")</f>
        <v/>
      </c>
      <c r="D19" t="str">
        <f>IFERROR(INDEX(DATOS!T:T,MATCH(CHECKLIST!E19,DATOS!C:C,0),1),"")</f>
        <v/>
      </c>
      <c r="E19" s="72" t="str">
        <f>IFERROR(INDEX(DATOS!C:C,MATCH(CHECKLIST!A19,DATOS!CG:CG,0),1),"")</f>
        <v/>
      </c>
      <c r="F19" s="3" t="str">
        <f>IFERROR(IF(INDEX(DATOS!AI:AI,MATCH(CHECKLIST!B19,DATOS!B:B,0),1)=0,"",INDEX(DATOS!AI:AI,MATCH(CHECKLIST!B19,DATOS!B:B,0),1)),"")</f>
        <v/>
      </c>
      <c r="G19" s="17" t="str">
        <f>IFERROR(IF(INDEX(DATOS!AN:AN,MATCH(CHECKLIST!B19,DATOS!B:B,0),1)=0,"",INDEX(DATOS!AN:AN,MATCH(CHECKLIST!B19,DATOS!B:B,0),1)),"")</f>
        <v/>
      </c>
      <c r="H19" s="17" t="str">
        <f>IFERROR(IF(INDEX(DATOS!BQ:BQ,MATCH(CHECKLIST!B19,DATOS!B:B,0),1)="","X",IF(INDEX(DATOS!BQ:BQ,MATCH(CHECKLIST!B19,DATOS!B:B,0),1)="VIGENTE","",INDEX(DATOS!BQ:BQ,MATCH(CHECKLIST!B19,DATOS!B:B,0),1))),"")</f>
        <v/>
      </c>
      <c r="I19" s="17" t="str">
        <f>IFERROR(IF(INDEX(DATOS!AR:AR,MATCH(CHECKLIST!B19,DATOS!B:B,0),1)=0,"",INDEX(DATOS!AR:AR,MATCH(CHECKLIST!B19,DATOS!B:B,0),1)),"")</f>
        <v/>
      </c>
      <c r="J19" s="17" t="str">
        <f>IFERROR(IF(INDEX(DATOS!AP:AP,MATCH(CHECKLIST!B19,DATOS!B:B,0),1)=0,"",INDEX(DATOS!AP:AP,MATCH(CHECKLIST!B19,DATOS!B:B,0),1)),"")</f>
        <v/>
      </c>
      <c r="K19" s="35" t="str">
        <f>IFERROR(IF(INDEX(DATOS!AQ:AQ,MATCH(CHECKLIST!B19,DATOS!B:B,0),1)=0,"",INDEX(DATOS!AQ:AQ,MATCH(CHECKLIST!B19,DATOS!B:B,0),1)),"")</f>
        <v/>
      </c>
      <c r="L19" s="17" t="str">
        <f>IFERROR(IF(INDEX(DATOS!AS:AS,MATCH(CHECKLIST!B19,DATOS!B:B,0),1)=0,"",INDEX(DATOS!AS:AS,MATCH(CHECKLIST!B19,DATOS!B:B,0),1)),"")</f>
        <v/>
      </c>
      <c r="M19" s="17" t="str">
        <f>IFERROR(IF(INDEX(DATOS!AO:AO,MATCH(CHECKLIST!B19,DATOS!B:B,0),1)=0,"",INDEX(DATOS!AO:AO,MATCH(CHECKLIST!B19,DATOS!B:B,0),1)),"")</f>
        <v/>
      </c>
      <c r="N19" s="35" t="str">
        <f ca="1">IFERROR(IF(INDEX(DATOS!P:P,MATCH(CHECKLIST!B19,DATOS!B:B,0),1)="","X",IF(INDEX(DATOS!P:P,MATCH(CHECKLIST!B19,DATOS!B:B,0),1)&gt;YEAR(TODAY())-1,"","VENCIDA")),"")</f>
        <v/>
      </c>
      <c r="O19" s="35" t="str">
        <f>IFERROR(IF(INDEX(DATOS!AV:AV,MATCH(CHECKLIST!B19,DATOS!B:B,0),1)=0,"",INDEX(DATOS!AV:AV,MATCH(CHECKLIST!B19,DATOS!B:B,0),1)),"")</f>
        <v/>
      </c>
      <c r="P19" s="17" t="str">
        <f>IFERROR(IF(INDEX(DATOS!AT:AT,MATCH(CHECKLIST!B19,DATOS!B:B,0),1)=0,"",INDEX(DATOS!AT:AT,MATCH(CHECKLIST!B19,DATOS!B:B,0),1)),"")</f>
        <v/>
      </c>
      <c r="Q19" s="17" t="str">
        <f>IFERROR(IF(INDEX(DATOS!AU:AU,MATCH(CHECKLIST!B19,DATOS!B:B,0),1)=0,"",INDEX(DATOS!AU:AU,MATCH(CHECKLIST!B19,DATOS!B:B,0),1)),"")</f>
        <v/>
      </c>
      <c r="R19" t="str">
        <f>IF(B19="","",1)</f>
        <v/>
      </c>
      <c r="S19" t="str">
        <f t="shared" si="2"/>
        <v/>
      </c>
      <c r="U19" t="str">
        <f t="shared" si="0"/>
        <v/>
      </c>
      <c r="V19" t="str">
        <f t="shared" si="1"/>
        <v/>
      </c>
    </row>
    <row r="20" spans="1:22" ht="15" customHeight="1" x14ac:dyDescent="0.25">
      <c r="A20" s="12">
        <v>7</v>
      </c>
      <c r="B20" t="str">
        <f>IFERROR(INDEX(DATOS!B:B,MATCH(CHECKLIST!A20,DATOS!CG:CG,0),1),"")</f>
        <v/>
      </c>
      <c r="C20" t="str">
        <f>IFERROR(INDEX(DATOS!BT:BT,MATCH(CHECKLIST!A20,DATOS!CG:CG,0),1),"")</f>
        <v/>
      </c>
      <c r="D20" t="str">
        <f>IFERROR(INDEX(DATOS!T:T,MATCH(CHECKLIST!E20,DATOS!C:C,0),1),"")</f>
        <v/>
      </c>
      <c r="E20" s="72" t="str">
        <f>IFERROR(INDEX(DATOS!C:C,MATCH(CHECKLIST!A20,DATOS!CG:CG,0),1),"")</f>
        <v/>
      </c>
      <c r="F20" s="3" t="str">
        <f>IFERROR(IF(INDEX(DATOS!AI:AI,MATCH(CHECKLIST!B20,DATOS!B:B,0),1)=0,"",INDEX(DATOS!AI:AI,MATCH(CHECKLIST!B20,DATOS!B:B,0),1)),"")</f>
        <v/>
      </c>
      <c r="G20" s="17" t="str">
        <f>IFERROR(IF(INDEX(DATOS!AN:AN,MATCH(CHECKLIST!B20,DATOS!B:B,0),1)=0,"",INDEX(DATOS!AN:AN,MATCH(CHECKLIST!B20,DATOS!B:B,0),1)),"")</f>
        <v/>
      </c>
      <c r="H20" s="17" t="str">
        <f>IFERROR(IF(INDEX(DATOS!BQ:BQ,MATCH(CHECKLIST!B20,DATOS!B:B,0),1)="","X",IF(INDEX(DATOS!BQ:BQ,MATCH(CHECKLIST!B20,DATOS!B:B,0),1)="VIGENTE","",INDEX(DATOS!BQ:BQ,MATCH(CHECKLIST!B20,DATOS!B:B,0),1))),"")</f>
        <v/>
      </c>
      <c r="I20" s="17" t="str">
        <f>IFERROR(IF(INDEX(DATOS!AR:AR,MATCH(CHECKLIST!B20,DATOS!B:B,0),1)=0,"",INDEX(DATOS!AR:AR,MATCH(CHECKLIST!B20,DATOS!B:B,0),1)),"")</f>
        <v/>
      </c>
      <c r="J20" s="17" t="str">
        <f>IFERROR(IF(INDEX(DATOS!AP:AP,MATCH(CHECKLIST!B20,DATOS!B:B,0),1)=0,"",INDEX(DATOS!AP:AP,MATCH(CHECKLIST!B20,DATOS!B:B,0),1)),"")</f>
        <v/>
      </c>
      <c r="K20" s="35" t="str">
        <f>IFERROR(IF(INDEX(DATOS!AQ:AQ,MATCH(CHECKLIST!B20,DATOS!B:B,0),1)=0,"",INDEX(DATOS!AQ:AQ,MATCH(CHECKLIST!B20,DATOS!B:B,0),1)),"")</f>
        <v/>
      </c>
      <c r="L20" s="17" t="str">
        <f>IFERROR(IF(INDEX(DATOS!AS:AS,MATCH(CHECKLIST!B20,DATOS!B:B,0),1)=0,"",INDEX(DATOS!AS:AS,MATCH(CHECKLIST!B20,DATOS!B:B,0),1)),"")</f>
        <v/>
      </c>
      <c r="M20" s="17" t="str">
        <f>IFERROR(IF(INDEX(DATOS!AO:AO,MATCH(CHECKLIST!B20,DATOS!B:B,0),1)=0,"",INDEX(DATOS!AO:AO,MATCH(CHECKLIST!B20,DATOS!B:B,0),1)),"")</f>
        <v/>
      </c>
      <c r="N20" s="35" t="str">
        <f ca="1">IFERROR(IF(INDEX(DATOS!P:P,MATCH(CHECKLIST!B20,DATOS!B:B,0),1)="","X",IF(INDEX(DATOS!P:P,MATCH(CHECKLIST!B20,DATOS!B:B,0),1)&gt;YEAR(TODAY())-1,"","VENCIDA")),"")</f>
        <v/>
      </c>
      <c r="O20" s="35" t="str">
        <f>IFERROR(IF(INDEX(DATOS!AV:AV,MATCH(CHECKLIST!B20,DATOS!B:B,0),1)=0,"",INDEX(DATOS!AV:AV,MATCH(CHECKLIST!B20,DATOS!B:B,0),1)),"")</f>
        <v/>
      </c>
      <c r="P20" s="17" t="str">
        <f>IFERROR(IF(INDEX(DATOS!AT:AT,MATCH(CHECKLIST!B20,DATOS!B:B,0),1)=0,"",INDEX(DATOS!AT:AT,MATCH(CHECKLIST!B20,DATOS!B:B,0),1)),"")</f>
        <v/>
      </c>
      <c r="Q20" s="17" t="str">
        <f>IFERROR(IF(INDEX(DATOS!AU:AU,MATCH(CHECKLIST!B20,DATOS!B:B,0),1)=0,"",INDEX(DATOS!AU:AU,MATCH(CHECKLIST!B20,DATOS!B:B,0),1)),"")</f>
        <v/>
      </c>
      <c r="S20">
        <f t="shared" si="2"/>
        <v>0</v>
      </c>
      <c r="U20" t="str">
        <f t="shared" si="0"/>
        <v/>
      </c>
      <c r="V20" t="str">
        <f t="shared" si="1"/>
        <v/>
      </c>
    </row>
    <row r="21" spans="1:22" ht="15" customHeight="1" x14ac:dyDescent="0.25">
      <c r="A21" s="12">
        <v>8</v>
      </c>
      <c r="B21" t="str">
        <f>IFERROR(INDEX(DATOS!B:B,MATCH(CHECKLIST!A21,DATOS!CG:CG,0),1),"")</f>
        <v/>
      </c>
      <c r="C21" t="str">
        <f>IFERROR(INDEX(DATOS!BT:BT,MATCH(CHECKLIST!A21,DATOS!CG:CG,0),1),"")</f>
        <v/>
      </c>
      <c r="D21" t="str">
        <f>IFERROR(INDEX(DATOS!T:T,MATCH(CHECKLIST!E21,DATOS!C:C,0),1),"")</f>
        <v/>
      </c>
      <c r="E21" s="72" t="str">
        <f>IFERROR(INDEX(DATOS!C:C,MATCH(CHECKLIST!A21,DATOS!CG:CG,0),1),"")</f>
        <v/>
      </c>
      <c r="F21" s="3" t="str">
        <f>IFERROR(IF(INDEX(DATOS!AI:AI,MATCH(CHECKLIST!B21,DATOS!B:B,0),1)=0,"",INDEX(DATOS!AI:AI,MATCH(CHECKLIST!B21,DATOS!B:B,0),1)),"")</f>
        <v/>
      </c>
      <c r="G21" s="17" t="str">
        <f>IFERROR(IF(INDEX(DATOS!AN:AN,MATCH(CHECKLIST!B21,DATOS!B:B,0),1)=0,"",INDEX(DATOS!AN:AN,MATCH(CHECKLIST!B21,DATOS!B:B,0),1)),"")</f>
        <v/>
      </c>
      <c r="H21" s="17" t="str">
        <f>IFERROR(IF(INDEX(DATOS!BQ:BQ,MATCH(CHECKLIST!B21,DATOS!B:B,0),1)="","X",IF(INDEX(DATOS!BQ:BQ,MATCH(CHECKLIST!B21,DATOS!B:B,0),1)="VIGENTE","",INDEX(DATOS!BQ:BQ,MATCH(CHECKLIST!B21,DATOS!B:B,0),1))),"")</f>
        <v/>
      </c>
      <c r="I21" s="17" t="str">
        <f>IFERROR(IF(INDEX(DATOS!AR:AR,MATCH(CHECKLIST!B21,DATOS!B:B,0),1)=0,"",INDEX(DATOS!AR:AR,MATCH(CHECKLIST!B21,DATOS!B:B,0),1)),"")</f>
        <v/>
      </c>
      <c r="J21" s="17" t="str">
        <f>IFERROR(IF(INDEX(DATOS!AP:AP,MATCH(CHECKLIST!B21,DATOS!B:B,0),1)=0,"",INDEX(DATOS!AP:AP,MATCH(CHECKLIST!B21,DATOS!B:B,0),1)),"")</f>
        <v/>
      </c>
      <c r="K21" s="35" t="str">
        <f>IFERROR(IF(INDEX(DATOS!AQ:AQ,MATCH(CHECKLIST!B21,DATOS!B:B,0),1)=0,"",INDEX(DATOS!AQ:AQ,MATCH(CHECKLIST!B21,DATOS!B:B,0),1)),"")</f>
        <v/>
      </c>
      <c r="L21" s="17" t="str">
        <f>IFERROR(IF(INDEX(DATOS!AS:AS,MATCH(CHECKLIST!B21,DATOS!B:B,0),1)=0,"",INDEX(DATOS!AS:AS,MATCH(CHECKLIST!B21,DATOS!B:B,0),1)),"")</f>
        <v/>
      </c>
      <c r="M21" s="17" t="str">
        <f>IFERROR(IF(INDEX(DATOS!AO:AO,MATCH(CHECKLIST!B21,DATOS!B:B,0),1)=0,"",INDEX(DATOS!AO:AO,MATCH(CHECKLIST!B21,DATOS!B:B,0),1)),"")</f>
        <v/>
      </c>
      <c r="N21" s="35" t="str">
        <f ca="1">IFERROR(IF(INDEX(DATOS!P:P,MATCH(CHECKLIST!B21,DATOS!B:B,0),1)="","X",IF(INDEX(DATOS!P:P,MATCH(CHECKLIST!B21,DATOS!B:B,0),1)&gt;YEAR(TODAY())-1,"","VENCIDA")),"")</f>
        <v/>
      </c>
      <c r="O21" s="35" t="str">
        <f>IFERROR(IF(INDEX(DATOS!AV:AV,MATCH(CHECKLIST!B21,DATOS!B:B,0),1)=0,"",INDEX(DATOS!AV:AV,MATCH(CHECKLIST!B21,DATOS!B:B,0),1)),"")</f>
        <v/>
      </c>
      <c r="P21" s="17" t="str">
        <f>IFERROR(IF(INDEX(DATOS!AT:AT,MATCH(CHECKLIST!B21,DATOS!B:B,0),1)=0,"",INDEX(DATOS!AT:AT,MATCH(CHECKLIST!B21,DATOS!B:B,0),1)),"")</f>
        <v/>
      </c>
      <c r="Q21" s="17" t="str">
        <f>IFERROR(IF(INDEX(DATOS!AU:AU,MATCH(CHECKLIST!B21,DATOS!B:B,0),1)=0,"",INDEX(DATOS!AU:AU,MATCH(CHECKLIST!B21,DATOS!B:B,0),1)),"")</f>
        <v/>
      </c>
      <c r="R21" t="str">
        <f>IF(B21="","",1)</f>
        <v/>
      </c>
      <c r="S21" t="str">
        <f t="shared" si="2"/>
        <v/>
      </c>
      <c r="U21" t="str">
        <f t="shared" si="0"/>
        <v/>
      </c>
      <c r="V21" t="str">
        <f t="shared" si="1"/>
        <v/>
      </c>
    </row>
    <row r="22" spans="1:22" ht="15" customHeight="1" x14ac:dyDescent="0.25">
      <c r="A22" s="12">
        <v>9</v>
      </c>
      <c r="B22" t="str">
        <f>IFERROR(INDEX(DATOS!B:B,MATCH(CHECKLIST!A22,DATOS!CG:CG,0),1),"")</f>
        <v/>
      </c>
      <c r="C22" t="str">
        <f>IFERROR(INDEX(DATOS!BT:BT,MATCH(CHECKLIST!A22,DATOS!CG:CG,0),1),"")</f>
        <v/>
      </c>
      <c r="D22" t="str">
        <f>IFERROR(INDEX(DATOS!T:T,MATCH(CHECKLIST!E22,DATOS!C:C,0),1),"")</f>
        <v/>
      </c>
      <c r="E22" s="72" t="str">
        <f>IFERROR(INDEX(DATOS!C:C,MATCH(CHECKLIST!A22,DATOS!CG:CG,0),1),"")</f>
        <v/>
      </c>
      <c r="F22" s="82" t="str">
        <f>IFERROR(IF(INDEX(DATOS!AI:AI,MATCH(CHECKLIST!B22,DATOS!B:B,0),1)=0,"",INDEX(DATOS!AI:AI,MATCH(CHECKLIST!B22,DATOS!B:B,0),1)),"")</f>
        <v/>
      </c>
      <c r="G22" s="17" t="str">
        <f>IFERROR(IF(INDEX(DATOS!AN:AN,MATCH(CHECKLIST!B22,DATOS!B:B,0),1)=0,"",INDEX(DATOS!AN:AN,MATCH(CHECKLIST!B22,DATOS!B:B,0),1)),"")</f>
        <v/>
      </c>
      <c r="H22" s="17" t="str">
        <f>IFERROR(IF(INDEX(DATOS!BQ:BQ,MATCH(CHECKLIST!B22,DATOS!B:B,0),1)="","X",IF(INDEX(DATOS!BQ:BQ,MATCH(CHECKLIST!B22,DATOS!B:B,0),1)="VIGENTE","",INDEX(DATOS!BQ:BQ,MATCH(CHECKLIST!B22,DATOS!B:B,0),1))),"")</f>
        <v/>
      </c>
      <c r="I22" s="17" t="str">
        <f>IFERROR(IF(INDEX(DATOS!AR:AR,MATCH(CHECKLIST!B22,DATOS!B:B,0),1)=0,"",INDEX(DATOS!AR:AR,MATCH(CHECKLIST!B22,DATOS!B:B,0),1)),"")</f>
        <v/>
      </c>
      <c r="J22" s="17" t="str">
        <f>IFERROR(IF(INDEX(DATOS!AP:AP,MATCH(CHECKLIST!B22,DATOS!B:B,0),1)=0,"",INDEX(DATOS!AP:AP,MATCH(CHECKLIST!B22,DATOS!B:B,0),1)),"")</f>
        <v/>
      </c>
      <c r="K22" s="35" t="str">
        <f>IFERROR(IF(INDEX(DATOS!AQ:AQ,MATCH(CHECKLIST!B22,DATOS!B:B,0),1)=0,"",INDEX(DATOS!AQ:AQ,MATCH(CHECKLIST!B22,DATOS!B:B,0),1)),"")</f>
        <v/>
      </c>
      <c r="L22" s="17" t="str">
        <f>IFERROR(IF(INDEX(DATOS!AS:AS,MATCH(CHECKLIST!B22,DATOS!B:B,0),1)=0,"",INDEX(DATOS!AS:AS,MATCH(CHECKLIST!B22,DATOS!B:B,0),1)),"")</f>
        <v/>
      </c>
      <c r="M22" s="17" t="str">
        <f>IFERROR(IF(INDEX(DATOS!AO:AO,MATCH(CHECKLIST!B22,DATOS!B:B,0),1)=0,"",INDEX(DATOS!AO:AO,MATCH(CHECKLIST!B22,DATOS!B:B,0),1)),"")</f>
        <v/>
      </c>
      <c r="N22" s="35" t="str">
        <f ca="1">IFERROR(IF(INDEX(DATOS!P:P,MATCH(CHECKLIST!B22,DATOS!B:B,0),1)="","X",IF(INDEX(DATOS!P:P,MATCH(CHECKLIST!B22,DATOS!B:B,0),1)&gt;YEAR(TODAY())-1,"","VENCIDA")),"")</f>
        <v/>
      </c>
      <c r="O22" s="35" t="str">
        <f>IFERROR(IF(INDEX(DATOS!AV:AV,MATCH(CHECKLIST!B22,DATOS!B:B,0),1)=0,"",INDEX(DATOS!AV:AV,MATCH(CHECKLIST!B22,DATOS!B:B,0),1)),"")</f>
        <v/>
      </c>
      <c r="P22" s="17" t="str">
        <f>IFERROR(IF(INDEX(DATOS!AT:AT,MATCH(CHECKLIST!B22,DATOS!B:B,0),1)=0,"",INDEX(DATOS!AT:AT,MATCH(CHECKLIST!B22,DATOS!B:B,0),1)),"")</f>
        <v/>
      </c>
      <c r="Q22" s="17" t="str">
        <f>IFERROR(IF(INDEX(DATOS!AU:AU,MATCH(CHECKLIST!B22,DATOS!B:B,0),1)=0,"",INDEX(DATOS!AU:AU,MATCH(CHECKLIST!B22,DATOS!B:B,0),1)),"")</f>
        <v/>
      </c>
      <c r="S22">
        <f t="shared" si="2"/>
        <v>0</v>
      </c>
      <c r="U22" t="str">
        <f t="shared" si="0"/>
        <v/>
      </c>
      <c r="V22" t="str">
        <f t="shared" si="1"/>
        <v/>
      </c>
    </row>
    <row r="23" spans="1:22" ht="15" customHeight="1" x14ac:dyDescent="0.25">
      <c r="A23" s="12">
        <v>10</v>
      </c>
      <c r="B23" t="str">
        <f>IFERROR(INDEX(DATOS!B:B,MATCH(CHECKLIST!A23,DATOS!CG:CG,0),1),"")</f>
        <v/>
      </c>
      <c r="C23" t="str">
        <f>IFERROR(INDEX(DATOS!BT:BT,MATCH(CHECKLIST!A23,DATOS!CG:CG,0),1),"")</f>
        <v/>
      </c>
      <c r="D23" t="str">
        <f>IFERROR(INDEX(DATOS!T:T,MATCH(CHECKLIST!E23,DATOS!C:C,0),1),"")</f>
        <v/>
      </c>
      <c r="E23" s="72" t="str">
        <f>IFERROR(INDEX(DATOS!C:C,MATCH(CHECKLIST!A23,DATOS!CG:CG,0),1),"")</f>
        <v/>
      </c>
      <c r="F23" s="82" t="str">
        <f>IFERROR(IF(INDEX(DATOS!AI:AI,MATCH(CHECKLIST!B23,DATOS!B:B,0),1)=0,"",INDEX(DATOS!AI:AI,MATCH(CHECKLIST!B23,DATOS!B:B,0),1)),"")</f>
        <v/>
      </c>
      <c r="G23" s="17" t="str">
        <f>IFERROR(IF(INDEX(DATOS!AN:AN,MATCH(CHECKLIST!B23,DATOS!B:B,0),1)=0,"",INDEX(DATOS!AN:AN,MATCH(CHECKLIST!B23,DATOS!B:B,0),1)),"")</f>
        <v/>
      </c>
      <c r="H23" s="17" t="str">
        <f>IFERROR(IF(INDEX(DATOS!BQ:BQ,MATCH(CHECKLIST!B23,DATOS!B:B,0),1)="","X",IF(INDEX(DATOS!BQ:BQ,MATCH(CHECKLIST!B23,DATOS!B:B,0),1)="VIGENTE","",INDEX(DATOS!BQ:BQ,MATCH(CHECKLIST!B23,DATOS!B:B,0),1))),"")</f>
        <v/>
      </c>
      <c r="I23" s="17" t="str">
        <f>IFERROR(IF(INDEX(DATOS!AR:AR,MATCH(CHECKLIST!B23,DATOS!B:B,0),1)=0,"",INDEX(DATOS!AR:AR,MATCH(CHECKLIST!B23,DATOS!B:B,0),1)),"")</f>
        <v/>
      </c>
      <c r="J23" s="17" t="str">
        <f>IFERROR(IF(INDEX(DATOS!AP:AP,MATCH(CHECKLIST!B23,DATOS!B:B,0),1)=0,"",INDEX(DATOS!AP:AP,MATCH(CHECKLIST!B23,DATOS!B:B,0),1)),"")</f>
        <v/>
      </c>
      <c r="K23" s="35" t="str">
        <f>IFERROR(IF(INDEX(DATOS!AQ:AQ,MATCH(CHECKLIST!B23,DATOS!B:B,0),1)=0,"",INDEX(DATOS!AQ:AQ,MATCH(CHECKLIST!B23,DATOS!B:B,0),1)),"")</f>
        <v/>
      </c>
      <c r="L23" s="17" t="str">
        <f>IFERROR(IF(INDEX(DATOS!AS:AS,MATCH(CHECKLIST!B23,DATOS!B:B,0),1)=0,"",INDEX(DATOS!AS:AS,MATCH(CHECKLIST!B23,DATOS!B:B,0),1)),"")</f>
        <v/>
      </c>
      <c r="M23" s="17" t="str">
        <f>IFERROR(IF(INDEX(DATOS!AO:AO,MATCH(CHECKLIST!B23,DATOS!B:B,0),1)=0,"",INDEX(DATOS!AO:AO,MATCH(CHECKLIST!B23,DATOS!B:B,0),1)),"")</f>
        <v/>
      </c>
      <c r="N23" s="35" t="str">
        <f ca="1">IFERROR(IF(INDEX(DATOS!P:P,MATCH(CHECKLIST!B23,DATOS!B:B,0),1)="","X",IF(INDEX(DATOS!P:P,MATCH(CHECKLIST!B23,DATOS!B:B,0),1)&gt;YEAR(TODAY())-1,"","VENCIDA")),"")</f>
        <v/>
      </c>
      <c r="O23" s="35" t="str">
        <f>IFERROR(IF(INDEX(DATOS!AV:AV,MATCH(CHECKLIST!B23,DATOS!B:B,0),1)=0,"",INDEX(DATOS!AV:AV,MATCH(CHECKLIST!B23,DATOS!B:B,0),1)),"")</f>
        <v/>
      </c>
      <c r="P23" s="17" t="str">
        <f>IFERROR(IF(INDEX(DATOS!AT:AT,MATCH(CHECKLIST!B23,DATOS!B:B,0),1)=0,"",INDEX(DATOS!AT:AT,MATCH(CHECKLIST!B23,DATOS!B:B,0),1)),"")</f>
        <v/>
      </c>
      <c r="Q23" s="17" t="str">
        <f>IFERROR(IF(INDEX(DATOS!AU:AU,MATCH(CHECKLIST!B23,DATOS!B:B,0),1)=0,"",INDEX(DATOS!AU:AU,MATCH(CHECKLIST!B23,DATOS!B:B,0),1)),"")</f>
        <v/>
      </c>
      <c r="R23" t="str">
        <f>IF(B23="","",1)</f>
        <v/>
      </c>
      <c r="S23" t="str">
        <f t="shared" si="2"/>
        <v/>
      </c>
      <c r="U23" t="str">
        <f t="shared" si="0"/>
        <v/>
      </c>
      <c r="V23" t="str">
        <f t="shared" si="1"/>
        <v/>
      </c>
    </row>
    <row r="24" spans="1:22" ht="15" customHeight="1" x14ac:dyDescent="0.25">
      <c r="A24" s="12">
        <v>11</v>
      </c>
      <c r="B24" t="str">
        <f>IFERROR(INDEX(DATOS!B:B,MATCH(CHECKLIST!A24,DATOS!CG:CG,0),1),"")</f>
        <v/>
      </c>
      <c r="C24" t="str">
        <f>IFERROR(INDEX(DATOS!BT:BT,MATCH(CHECKLIST!A24,DATOS!CG:CG,0),1),"")</f>
        <v/>
      </c>
      <c r="D24" t="str">
        <f>IFERROR(INDEX(DATOS!T:T,MATCH(CHECKLIST!E24,DATOS!C:C,0),1),"")</f>
        <v/>
      </c>
      <c r="E24" s="72" t="str">
        <f>IFERROR(INDEX(DATOS!C:C,MATCH(CHECKLIST!A24,DATOS!CG:CG,0),1),"")</f>
        <v/>
      </c>
      <c r="F24" s="82" t="str">
        <f>IFERROR(IF(INDEX(DATOS!AI:AI,MATCH(CHECKLIST!B24,DATOS!B:B,0),1)=0,"",INDEX(DATOS!AI:AI,MATCH(CHECKLIST!B24,DATOS!B:B,0),1)),"")</f>
        <v/>
      </c>
      <c r="G24" s="17" t="str">
        <f>IFERROR(IF(INDEX(DATOS!AN:AN,MATCH(CHECKLIST!B24,DATOS!B:B,0),1)=0,"",INDEX(DATOS!AN:AN,MATCH(CHECKLIST!B24,DATOS!B:B,0),1)),"")</f>
        <v/>
      </c>
      <c r="H24" s="17" t="str">
        <f>IFERROR(IF(INDEX(DATOS!BQ:BQ,MATCH(CHECKLIST!B24,DATOS!B:B,0),1)="","X",IF(INDEX(DATOS!BQ:BQ,MATCH(CHECKLIST!B24,DATOS!B:B,0),1)="VIGENTE","",INDEX(DATOS!BQ:BQ,MATCH(CHECKLIST!B24,DATOS!B:B,0),1))),"")</f>
        <v/>
      </c>
      <c r="I24" s="17" t="str">
        <f>IFERROR(IF(INDEX(DATOS!AR:AR,MATCH(CHECKLIST!B24,DATOS!B:B,0),1)=0,"",INDEX(DATOS!AR:AR,MATCH(CHECKLIST!B24,DATOS!B:B,0),1)),"")</f>
        <v/>
      </c>
      <c r="J24" s="17" t="str">
        <f>IFERROR(IF(INDEX(DATOS!AP:AP,MATCH(CHECKLIST!B24,DATOS!B:B,0),1)=0,"",INDEX(DATOS!AP:AP,MATCH(CHECKLIST!B24,DATOS!B:B,0),1)),"")</f>
        <v/>
      </c>
      <c r="K24" s="35" t="str">
        <f>IFERROR(IF(INDEX(DATOS!AQ:AQ,MATCH(CHECKLIST!B24,DATOS!B:B,0),1)=0,"",INDEX(DATOS!AQ:AQ,MATCH(CHECKLIST!B24,DATOS!B:B,0),1)),"")</f>
        <v/>
      </c>
      <c r="L24" s="17" t="str">
        <f>IFERROR(IF(INDEX(DATOS!AS:AS,MATCH(CHECKLIST!B24,DATOS!B:B,0),1)=0,"",INDEX(DATOS!AS:AS,MATCH(CHECKLIST!B24,DATOS!B:B,0),1)),"")</f>
        <v/>
      </c>
      <c r="M24" s="17" t="str">
        <f>IFERROR(IF(INDEX(DATOS!AO:AO,MATCH(CHECKLIST!B24,DATOS!B:B,0),1)=0,"",INDEX(DATOS!AO:AO,MATCH(CHECKLIST!B24,DATOS!B:B,0),1)),"")</f>
        <v/>
      </c>
      <c r="N24" s="35" t="str">
        <f ca="1">IFERROR(IF(INDEX(DATOS!P:P,MATCH(CHECKLIST!B24,DATOS!B:B,0),1)="","X",IF(INDEX(DATOS!P:P,MATCH(CHECKLIST!B24,DATOS!B:B,0),1)&gt;YEAR(TODAY())-1,"","VENCIDA")),"")</f>
        <v/>
      </c>
      <c r="O24" s="35" t="str">
        <f>IFERROR(IF(INDEX(DATOS!AV:AV,MATCH(CHECKLIST!B24,DATOS!B:B,0),1)=0,"",INDEX(DATOS!AV:AV,MATCH(CHECKLIST!B24,DATOS!B:B,0),1)),"")</f>
        <v/>
      </c>
      <c r="P24" s="17" t="str">
        <f>IFERROR(IF(INDEX(DATOS!AT:AT,MATCH(CHECKLIST!B24,DATOS!B:B,0),1)=0,"",INDEX(DATOS!AT:AT,MATCH(CHECKLIST!B24,DATOS!B:B,0),1)),"")</f>
        <v/>
      </c>
      <c r="Q24" s="17" t="str">
        <f>IFERROR(IF(INDEX(DATOS!AU:AU,MATCH(CHECKLIST!B24,DATOS!B:B,0),1)=0,"",INDEX(DATOS!AU:AU,MATCH(CHECKLIST!B24,DATOS!B:B,0),1)),"")</f>
        <v/>
      </c>
      <c r="S24">
        <f t="shared" si="2"/>
        <v>0</v>
      </c>
      <c r="U24" t="str">
        <f t="shared" si="0"/>
        <v/>
      </c>
      <c r="V24" t="str">
        <f t="shared" si="1"/>
        <v/>
      </c>
    </row>
    <row r="25" spans="1:22" x14ac:dyDescent="0.25">
      <c r="A25" s="12">
        <v>12</v>
      </c>
      <c r="B25" t="str">
        <f>IFERROR(INDEX(DATOS!B:B,MATCH(CHECKLIST!A25,DATOS!CG:CG,0),1),"")</f>
        <v/>
      </c>
      <c r="C25" t="str">
        <f>IFERROR(INDEX(DATOS!BT:BT,MATCH(CHECKLIST!A25,DATOS!CG:CG,0),1),"")</f>
        <v/>
      </c>
      <c r="D25" t="str">
        <f>IFERROR(INDEX(DATOS!T:T,MATCH(CHECKLIST!E25,DATOS!C:C,0),1),"")</f>
        <v/>
      </c>
      <c r="E25" s="72" t="str">
        <f>IFERROR(INDEX(DATOS!C:C,MATCH(CHECKLIST!A25,DATOS!CG:CG,0),1),"")</f>
        <v/>
      </c>
      <c r="F25" s="82" t="str">
        <f>IFERROR(IF(INDEX(DATOS!AI:AI,MATCH(CHECKLIST!B25,DATOS!B:B,0),1)=0,"",INDEX(DATOS!AI:AI,MATCH(CHECKLIST!B25,DATOS!B:B,0),1)),"")</f>
        <v/>
      </c>
      <c r="G25" s="17" t="str">
        <f>IFERROR(IF(INDEX(DATOS!AN:AN,MATCH(CHECKLIST!B25,DATOS!B:B,0),1)=0,"",INDEX(DATOS!AN:AN,MATCH(CHECKLIST!B25,DATOS!B:B,0),1)),"")</f>
        <v/>
      </c>
      <c r="H25" s="17" t="str">
        <f>IFERROR(IF(INDEX(DATOS!BQ:BQ,MATCH(CHECKLIST!B25,DATOS!B:B,0),1)="","X",IF(INDEX(DATOS!BQ:BQ,MATCH(CHECKLIST!B25,DATOS!B:B,0),1)="VIGENTE","",INDEX(DATOS!BQ:BQ,MATCH(CHECKLIST!B25,DATOS!B:B,0),1))),"")</f>
        <v/>
      </c>
      <c r="I25" s="17" t="str">
        <f>IFERROR(IF(INDEX(DATOS!AR:AR,MATCH(CHECKLIST!B25,DATOS!B:B,0),1)=0,"",INDEX(DATOS!AR:AR,MATCH(CHECKLIST!B25,DATOS!B:B,0),1)),"")</f>
        <v/>
      </c>
      <c r="J25" s="17" t="str">
        <f>IFERROR(IF(INDEX(DATOS!AP:AP,MATCH(CHECKLIST!B25,DATOS!B:B,0),1)=0,"",INDEX(DATOS!AP:AP,MATCH(CHECKLIST!B25,DATOS!B:B,0),1)),"")</f>
        <v/>
      </c>
      <c r="K25" s="35" t="str">
        <f>IFERROR(IF(INDEX(DATOS!AQ:AQ,MATCH(CHECKLIST!B25,DATOS!B:B,0),1)=0,"",INDEX(DATOS!AQ:AQ,MATCH(CHECKLIST!B25,DATOS!B:B,0),1)),"")</f>
        <v/>
      </c>
      <c r="L25" s="17" t="str">
        <f>IFERROR(IF(INDEX(DATOS!AS:AS,MATCH(CHECKLIST!B25,DATOS!B:B,0),1)=0,"",INDEX(DATOS!AS:AS,MATCH(CHECKLIST!B25,DATOS!B:B,0),1)),"")</f>
        <v/>
      </c>
      <c r="M25" s="17" t="str">
        <f>IFERROR(IF(INDEX(DATOS!AO:AO,MATCH(CHECKLIST!B25,DATOS!B:B,0),1)=0,"",INDEX(DATOS!AO:AO,MATCH(CHECKLIST!B25,DATOS!B:B,0),1)),"")</f>
        <v/>
      </c>
      <c r="N25" s="35" t="str">
        <f ca="1">IFERROR(IF(INDEX(DATOS!P:P,MATCH(CHECKLIST!B25,DATOS!B:B,0),1)="","X",IF(INDEX(DATOS!P:P,MATCH(CHECKLIST!B25,DATOS!B:B,0),1)&gt;YEAR(TODAY())-1,"","VENCIDA")),"")</f>
        <v/>
      </c>
      <c r="O25" s="35" t="str">
        <f>IFERROR(IF(INDEX(DATOS!AV:AV,MATCH(CHECKLIST!B25,DATOS!B:B,0),1)=0,"",INDEX(DATOS!AV:AV,MATCH(CHECKLIST!B25,DATOS!B:B,0),1)),"")</f>
        <v/>
      </c>
      <c r="P25" s="17" t="str">
        <f>IFERROR(IF(INDEX(DATOS!AT:AT,MATCH(CHECKLIST!B25,DATOS!B:B,0),1)=0,"",INDEX(DATOS!AT:AT,MATCH(CHECKLIST!B25,DATOS!B:B,0),1)),"")</f>
        <v/>
      </c>
      <c r="Q25" s="17" t="str">
        <f>IFERROR(IF(INDEX(DATOS!AU:AU,MATCH(CHECKLIST!B25,DATOS!B:B,0),1)=0,"",INDEX(DATOS!AU:AU,MATCH(CHECKLIST!B25,DATOS!B:B,0),1)),"")</f>
        <v/>
      </c>
      <c r="R25" t="str">
        <f>IF(B25="","",1)</f>
        <v/>
      </c>
      <c r="S25" t="str">
        <f t="shared" si="2"/>
        <v/>
      </c>
      <c r="U25" t="str">
        <f t="shared" si="0"/>
        <v/>
      </c>
      <c r="V25" t="str">
        <f t="shared" si="1"/>
        <v/>
      </c>
    </row>
    <row r="26" spans="1:22" x14ac:dyDescent="0.25">
      <c r="A26" s="12">
        <v>13</v>
      </c>
      <c r="B26" t="str">
        <f>IFERROR(INDEX(DATOS!B:B,MATCH(CHECKLIST!A26,DATOS!CG:CG,0),1),"")</f>
        <v/>
      </c>
      <c r="C26" t="str">
        <f>IFERROR(INDEX(DATOS!BT:BT,MATCH(CHECKLIST!A26,DATOS!CG:CG,0),1),"")</f>
        <v/>
      </c>
      <c r="D26" t="str">
        <f>IFERROR(INDEX(DATOS!T:T,MATCH(CHECKLIST!E26,DATOS!C:C,0),1),"")</f>
        <v/>
      </c>
      <c r="E26" s="72" t="str">
        <f>IFERROR(INDEX(DATOS!C:C,MATCH(CHECKLIST!A26,DATOS!CG:CG,0),1),"")</f>
        <v/>
      </c>
      <c r="F26" s="82" t="str">
        <f>IFERROR(IF(INDEX(DATOS!AI:AI,MATCH(CHECKLIST!B26,DATOS!B:B,0),1)=0,"",INDEX(DATOS!AI:AI,MATCH(CHECKLIST!B26,DATOS!B:B,0),1)),"")</f>
        <v/>
      </c>
      <c r="G26" s="17" t="str">
        <f>IFERROR(IF(INDEX(DATOS!AN:AN,MATCH(CHECKLIST!B26,DATOS!B:B,0),1)=0,"",INDEX(DATOS!AN:AN,MATCH(CHECKLIST!B26,DATOS!B:B,0),1)),"")</f>
        <v/>
      </c>
      <c r="H26" s="17" t="str">
        <f>IFERROR(IF(INDEX(DATOS!BQ:BQ,MATCH(CHECKLIST!B26,DATOS!B:B,0),1)="","X",IF(INDEX(DATOS!BQ:BQ,MATCH(CHECKLIST!B26,DATOS!B:B,0),1)="VIGENTE","",INDEX(DATOS!BQ:BQ,MATCH(CHECKLIST!B26,DATOS!B:B,0),1))),"")</f>
        <v/>
      </c>
      <c r="I26" s="17" t="str">
        <f>IFERROR(IF(INDEX(DATOS!AR:AR,MATCH(CHECKLIST!B26,DATOS!B:B,0),1)=0,"",INDEX(DATOS!AR:AR,MATCH(CHECKLIST!B26,DATOS!B:B,0),1)),"")</f>
        <v/>
      </c>
      <c r="J26" s="17" t="str">
        <f>IFERROR(IF(INDEX(DATOS!AP:AP,MATCH(CHECKLIST!B26,DATOS!B:B,0),1)=0,"",INDEX(DATOS!AP:AP,MATCH(CHECKLIST!B26,DATOS!B:B,0),1)),"")</f>
        <v/>
      </c>
      <c r="K26" s="35" t="str">
        <f>IFERROR(IF(INDEX(DATOS!AQ:AQ,MATCH(CHECKLIST!B26,DATOS!B:B,0),1)=0,"",INDEX(DATOS!AQ:AQ,MATCH(CHECKLIST!B26,DATOS!B:B,0),1)),"")</f>
        <v/>
      </c>
      <c r="L26" s="17" t="str">
        <f>IFERROR(IF(INDEX(DATOS!AS:AS,MATCH(CHECKLIST!B26,DATOS!B:B,0),1)=0,"",INDEX(DATOS!AS:AS,MATCH(CHECKLIST!B26,DATOS!B:B,0),1)),"")</f>
        <v/>
      </c>
      <c r="M26" s="17" t="str">
        <f>IFERROR(IF(INDEX(DATOS!AO:AO,MATCH(CHECKLIST!B26,DATOS!B:B,0),1)=0,"",INDEX(DATOS!AO:AO,MATCH(CHECKLIST!B26,DATOS!B:B,0),1)),"")</f>
        <v/>
      </c>
      <c r="N26" s="35" t="str">
        <f ca="1">IFERROR(IF(INDEX(DATOS!P:P,MATCH(CHECKLIST!B26,DATOS!B:B,0),1)="","X",IF(INDEX(DATOS!P:P,MATCH(CHECKLIST!B26,DATOS!B:B,0),1)&gt;YEAR(TODAY())-1,"","VENCIDA")),"")</f>
        <v/>
      </c>
      <c r="O26" s="35" t="str">
        <f>IFERROR(IF(INDEX(DATOS!AV:AV,MATCH(CHECKLIST!B26,DATOS!B:B,0),1)=0,"",INDEX(DATOS!AV:AV,MATCH(CHECKLIST!B26,DATOS!B:B,0),1)),"")</f>
        <v/>
      </c>
      <c r="P26" s="17" t="str">
        <f>IFERROR(IF(INDEX(DATOS!AT:AT,MATCH(CHECKLIST!B26,DATOS!B:B,0),1)=0,"",INDEX(DATOS!AT:AT,MATCH(CHECKLIST!B26,DATOS!B:B,0),1)),"")</f>
        <v/>
      </c>
      <c r="Q26" s="17" t="str">
        <f>IFERROR(IF(INDEX(DATOS!AU:AU,MATCH(CHECKLIST!B26,DATOS!B:B,0),1)=0,"",INDEX(DATOS!AU:AU,MATCH(CHECKLIST!B26,DATOS!B:B,0),1)),"")</f>
        <v/>
      </c>
      <c r="S26">
        <f t="shared" si="2"/>
        <v>0</v>
      </c>
      <c r="U26" t="str">
        <f t="shared" si="0"/>
        <v/>
      </c>
      <c r="V26" t="str">
        <f t="shared" si="1"/>
        <v/>
      </c>
    </row>
    <row r="27" spans="1:22" ht="15" customHeight="1" x14ac:dyDescent="0.25">
      <c r="A27" s="12">
        <v>14</v>
      </c>
      <c r="B27" t="str">
        <f>IFERROR(INDEX(DATOS!B:B,MATCH(CHECKLIST!A27,DATOS!CG:CG,0),1),"")</f>
        <v/>
      </c>
      <c r="C27" t="str">
        <f>IFERROR(INDEX(DATOS!BT:BT,MATCH(CHECKLIST!A27,DATOS!CG:CG,0),1),"")</f>
        <v/>
      </c>
      <c r="D27" t="str">
        <f>IFERROR(INDEX(DATOS!T:T,MATCH(CHECKLIST!E27,DATOS!C:C,0),1),"")</f>
        <v/>
      </c>
      <c r="E27" s="72" t="str">
        <f>IFERROR(INDEX(DATOS!C:C,MATCH(CHECKLIST!A27,DATOS!CG:CG,0),1),"")</f>
        <v/>
      </c>
      <c r="F27" s="82" t="str">
        <f>IFERROR(IF(INDEX(DATOS!AI:AI,MATCH(CHECKLIST!B27,DATOS!B:B,0),1)=0,"",INDEX(DATOS!AI:AI,MATCH(CHECKLIST!B27,DATOS!B:B,0),1)),"")</f>
        <v/>
      </c>
      <c r="G27" s="17" t="str">
        <f>IFERROR(IF(INDEX(DATOS!AN:AN,MATCH(CHECKLIST!B27,DATOS!B:B,0),1)=0,"",INDEX(DATOS!AN:AN,MATCH(CHECKLIST!B27,DATOS!B:B,0),1)),"")</f>
        <v/>
      </c>
      <c r="H27" s="17" t="str">
        <f>IFERROR(IF(INDEX(DATOS!BQ:BQ,MATCH(CHECKLIST!B27,DATOS!B:B,0),1)="","X",IF(INDEX(DATOS!BQ:BQ,MATCH(CHECKLIST!B27,DATOS!B:B,0),1)="VIGENTE","",INDEX(DATOS!BQ:BQ,MATCH(CHECKLIST!B27,DATOS!B:B,0),1))),"")</f>
        <v/>
      </c>
      <c r="I27" s="17" t="str">
        <f>IFERROR(IF(INDEX(DATOS!AR:AR,MATCH(CHECKLIST!B27,DATOS!B:B,0),1)=0,"",INDEX(DATOS!AR:AR,MATCH(CHECKLIST!B27,DATOS!B:B,0),1)),"")</f>
        <v/>
      </c>
      <c r="J27" s="17" t="str">
        <f>IFERROR(IF(INDEX(DATOS!AP:AP,MATCH(CHECKLIST!B27,DATOS!B:B,0),1)=0,"",INDEX(DATOS!AP:AP,MATCH(CHECKLIST!B27,DATOS!B:B,0),1)),"")</f>
        <v/>
      </c>
      <c r="K27" s="35" t="str">
        <f>IFERROR(IF(INDEX(DATOS!AQ:AQ,MATCH(CHECKLIST!B27,DATOS!B:B,0),1)=0,"",INDEX(DATOS!AQ:AQ,MATCH(CHECKLIST!B27,DATOS!B:B,0),1)),"")</f>
        <v/>
      </c>
      <c r="L27" s="17" t="str">
        <f>IFERROR(IF(INDEX(DATOS!AS:AS,MATCH(CHECKLIST!B27,DATOS!B:B,0),1)=0,"",INDEX(DATOS!AS:AS,MATCH(CHECKLIST!B27,DATOS!B:B,0),1)),"")</f>
        <v/>
      </c>
      <c r="M27" s="17" t="str">
        <f>IFERROR(IF(INDEX(DATOS!AO:AO,MATCH(CHECKLIST!B27,DATOS!B:B,0),1)=0,"",INDEX(DATOS!AO:AO,MATCH(CHECKLIST!B27,DATOS!B:B,0),1)),"")</f>
        <v/>
      </c>
      <c r="N27" s="35" t="str">
        <f ca="1">IFERROR(IF(INDEX(DATOS!P:P,MATCH(CHECKLIST!B27,DATOS!B:B,0),1)="","X",IF(INDEX(DATOS!P:P,MATCH(CHECKLIST!B27,DATOS!B:B,0),1)&gt;YEAR(TODAY())-1,"","VENCIDA")),"")</f>
        <v/>
      </c>
      <c r="O27" s="35" t="str">
        <f>IFERROR(IF(INDEX(DATOS!AV:AV,MATCH(CHECKLIST!B27,DATOS!B:B,0),1)=0,"",INDEX(DATOS!AV:AV,MATCH(CHECKLIST!B27,DATOS!B:B,0),1)),"")</f>
        <v/>
      </c>
      <c r="P27" s="17" t="str">
        <f>IFERROR(IF(INDEX(DATOS!AT:AT,MATCH(CHECKLIST!B27,DATOS!B:B,0),1)=0,"",INDEX(DATOS!AT:AT,MATCH(CHECKLIST!B27,DATOS!B:B,0),1)),"")</f>
        <v/>
      </c>
      <c r="Q27" s="17" t="str">
        <f>IFERROR(IF(INDEX(DATOS!AU:AU,MATCH(CHECKLIST!B27,DATOS!B:B,0),1)=0,"",INDEX(DATOS!AU:AU,MATCH(CHECKLIST!B27,DATOS!B:B,0),1)),"")</f>
        <v/>
      </c>
      <c r="R27" t="str">
        <f>IF(B27="","",1)</f>
        <v/>
      </c>
      <c r="S27" t="str">
        <f t="shared" si="2"/>
        <v/>
      </c>
      <c r="U27" t="str">
        <f t="shared" si="0"/>
        <v/>
      </c>
      <c r="V27" t="str">
        <f t="shared" si="1"/>
        <v/>
      </c>
    </row>
    <row r="28" spans="1:22" ht="15" customHeight="1" x14ac:dyDescent="0.25">
      <c r="A28" s="12">
        <v>15</v>
      </c>
      <c r="B28" t="str">
        <f>IFERROR(INDEX(DATOS!B:B,MATCH(CHECKLIST!A28,DATOS!CG:CG,0),1),"")</f>
        <v/>
      </c>
      <c r="C28" t="str">
        <f>IFERROR(INDEX(DATOS!BT:BT,MATCH(CHECKLIST!A28,DATOS!CG:CG,0),1),"")</f>
        <v/>
      </c>
      <c r="D28" t="str">
        <f>IFERROR(INDEX(DATOS!T:T,MATCH(CHECKLIST!E28,DATOS!C:C,0),1),"")</f>
        <v/>
      </c>
      <c r="E28" s="72" t="str">
        <f>IFERROR(INDEX(DATOS!C:C,MATCH(CHECKLIST!A28,DATOS!CG:CG,0),1),"")</f>
        <v/>
      </c>
      <c r="F28" s="82" t="str">
        <f>IFERROR(IF(INDEX(DATOS!AI:AI,MATCH(CHECKLIST!B28,DATOS!B:B,0),1)=0,"",INDEX(DATOS!AI:AI,MATCH(CHECKLIST!B28,DATOS!B:B,0),1)),"")</f>
        <v/>
      </c>
      <c r="G28" s="17" t="str">
        <f>IFERROR(IF(INDEX(DATOS!AN:AN,MATCH(CHECKLIST!B28,DATOS!B:B,0),1)=0,"",INDEX(DATOS!AN:AN,MATCH(CHECKLIST!B28,DATOS!B:B,0),1)),"")</f>
        <v/>
      </c>
      <c r="H28" s="17" t="str">
        <f>IFERROR(IF(INDEX(DATOS!BQ:BQ,MATCH(CHECKLIST!B28,DATOS!B:B,0),1)="","X",IF(INDEX(DATOS!BQ:BQ,MATCH(CHECKLIST!B28,DATOS!B:B,0),1)="VIGENTE","",INDEX(DATOS!BQ:BQ,MATCH(CHECKLIST!B28,DATOS!B:B,0),1))),"")</f>
        <v/>
      </c>
      <c r="I28" s="17" t="str">
        <f>IFERROR(IF(INDEX(DATOS!AR:AR,MATCH(CHECKLIST!B28,DATOS!B:B,0),1)=0,"",INDEX(DATOS!AR:AR,MATCH(CHECKLIST!B28,DATOS!B:B,0),1)),"")</f>
        <v/>
      </c>
      <c r="J28" s="17" t="str">
        <f>IFERROR(IF(INDEX(DATOS!AP:AP,MATCH(CHECKLIST!B28,DATOS!B:B,0),1)=0,"",INDEX(DATOS!AP:AP,MATCH(CHECKLIST!B28,DATOS!B:B,0),1)),"")</f>
        <v/>
      </c>
      <c r="K28" s="35" t="str">
        <f>IFERROR(IF(INDEX(DATOS!AQ:AQ,MATCH(CHECKLIST!B28,DATOS!B:B,0),1)=0,"",INDEX(DATOS!AQ:AQ,MATCH(CHECKLIST!B28,DATOS!B:B,0),1)),"")</f>
        <v/>
      </c>
      <c r="L28" s="17" t="str">
        <f>IFERROR(IF(INDEX(DATOS!AS:AS,MATCH(CHECKLIST!B28,DATOS!B:B,0),1)=0,"",INDEX(DATOS!AS:AS,MATCH(CHECKLIST!B28,DATOS!B:B,0),1)),"")</f>
        <v/>
      </c>
      <c r="M28" s="17" t="str">
        <f>IFERROR(IF(INDEX(DATOS!AO:AO,MATCH(CHECKLIST!B28,DATOS!B:B,0),1)=0,"",INDEX(DATOS!AO:AO,MATCH(CHECKLIST!B28,DATOS!B:B,0),1)),"")</f>
        <v/>
      </c>
      <c r="N28" s="35" t="str">
        <f ca="1">IFERROR(IF(INDEX(DATOS!P:P,MATCH(CHECKLIST!B28,DATOS!B:B,0),1)="","X",IF(INDEX(DATOS!P:P,MATCH(CHECKLIST!B28,DATOS!B:B,0),1)&gt;YEAR(TODAY())-1,"","VENCIDA")),"")</f>
        <v/>
      </c>
      <c r="O28" s="35" t="str">
        <f>IFERROR(IF(INDEX(DATOS!AV:AV,MATCH(CHECKLIST!B28,DATOS!B:B,0),1)=0,"",INDEX(DATOS!AV:AV,MATCH(CHECKLIST!B28,DATOS!B:B,0),1)),"")</f>
        <v/>
      </c>
      <c r="P28" s="17" t="str">
        <f>IFERROR(IF(INDEX(DATOS!AT:AT,MATCH(CHECKLIST!B28,DATOS!B:B,0),1)=0,"",INDEX(DATOS!AT:AT,MATCH(CHECKLIST!B28,DATOS!B:B,0),1)),"")</f>
        <v/>
      </c>
      <c r="Q28" s="17" t="str">
        <f>IFERROR(IF(INDEX(DATOS!AU:AU,MATCH(CHECKLIST!B28,DATOS!B:B,0),1)=0,"",INDEX(DATOS!AU:AU,MATCH(CHECKLIST!B28,DATOS!B:B,0),1)),"")</f>
        <v/>
      </c>
      <c r="S28">
        <f t="shared" si="2"/>
        <v>0</v>
      </c>
      <c r="U28" t="str">
        <f t="shared" si="0"/>
        <v/>
      </c>
      <c r="V28" t="str">
        <f t="shared" si="1"/>
        <v/>
      </c>
    </row>
    <row r="29" spans="1:22" x14ac:dyDescent="0.25">
      <c r="A29" s="12">
        <v>16</v>
      </c>
      <c r="B29" t="str">
        <f>IFERROR(INDEX(DATOS!B:B,MATCH(CHECKLIST!A29,DATOS!CG:CG,0),1),"")</f>
        <v/>
      </c>
      <c r="C29" t="str">
        <f>IFERROR(INDEX(DATOS!BT:BT,MATCH(CHECKLIST!A29,DATOS!CG:CG,0),1),"")</f>
        <v/>
      </c>
      <c r="D29" t="str">
        <f>IFERROR(INDEX(DATOS!T:T,MATCH(CHECKLIST!E29,DATOS!C:C,0),1),"")</f>
        <v/>
      </c>
      <c r="E29" s="72" t="str">
        <f>IFERROR(INDEX(DATOS!C:C,MATCH(CHECKLIST!A29,DATOS!CG:CG,0),1),"")</f>
        <v/>
      </c>
      <c r="F29" s="82" t="str">
        <f>IFERROR(IF(INDEX(DATOS!AI:AI,MATCH(CHECKLIST!B29,DATOS!B:B,0),1)=0,"",INDEX(DATOS!AI:AI,MATCH(CHECKLIST!B29,DATOS!B:B,0),1)),"")</f>
        <v/>
      </c>
      <c r="G29" s="17" t="str">
        <f>IFERROR(IF(INDEX(DATOS!AN:AN,MATCH(CHECKLIST!B29,DATOS!B:B,0),1)=0,"",INDEX(DATOS!AN:AN,MATCH(CHECKLIST!B29,DATOS!B:B,0),1)),"")</f>
        <v/>
      </c>
      <c r="H29" s="17" t="str">
        <f>IFERROR(IF(INDEX(DATOS!BQ:BQ,MATCH(CHECKLIST!B29,DATOS!B:B,0),1)="","X",IF(INDEX(DATOS!BQ:BQ,MATCH(CHECKLIST!B29,DATOS!B:B,0),1)="VIGENTE","",INDEX(DATOS!BQ:BQ,MATCH(CHECKLIST!B29,DATOS!B:B,0),1))),"")</f>
        <v/>
      </c>
      <c r="I29" s="17" t="str">
        <f>IFERROR(IF(INDEX(DATOS!AR:AR,MATCH(CHECKLIST!B29,DATOS!B:B,0),1)=0,"",INDEX(DATOS!AR:AR,MATCH(CHECKLIST!B29,DATOS!B:B,0),1)),"")</f>
        <v/>
      </c>
      <c r="J29" s="17" t="str">
        <f>IFERROR(IF(INDEX(DATOS!AP:AP,MATCH(CHECKLIST!B29,DATOS!B:B,0),1)=0,"",INDEX(DATOS!AP:AP,MATCH(CHECKLIST!B29,DATOS!B:B,0),1)),"")</f>
        <v/>
      </c>
      <c r="K29" s="35" t="str">
        <f>IFERROR(IF(INDEX(DATOS!AQ:AQ,MATCH(CHECKLIST!B29,DATOS!B:B,0),1)=0,"",INDEX(DATOS!AQ:AQ,MATCH(CHECKLIST!B29,DATOS!B:B,0),1)),"")</f>
        <v/>
      </c>
      <c r="L29" s="17" t="str">
        <f>IFERROR(IF(INDEX(DATOS!AS:AS,MATCH(CHECKLIST!B29,DATOS!B:B,0),1)=0,"",INDEX(DATOS!AS:AS,MATCH(CHECKLIST!B29,DATOS!B:B,0),1)),"")</f>
        <v/>
      </c>
      <c r="M29" s="17" t="str">
        <f>IFERROR(IF(INDEX(DATOS!AO:AO,MATCH(CHECKLIST!B29,DATOS!B:B,0),1)=0,"",INDEX(DATOS!AO:AO,MATCH(CHECKLIST!B29,DATOS!B:B,0),1)),"")</f>
        <v/>
      </c>
      <c r="N29" s="35" t="str">
        <f ca="1">IFERROR(IF(INDEX(DATOS!P:P,MATCH(CHECKLIST!B29,DATOS!B:B,0),1)="","X",IF(INDEX(DATOS!P:P,MATCH(CHECKLIST!B29,DATOS!B:B,0),1)&gt;YEAR(TODAY())-1,"","VENCIDA")),"")</f>
        <v/>
      </c>
      <c r="O29" s="35" t="str">
        <f>IFERROR(IF(INDEX(DATOS!AV:AV,MATCH(CHECKLIST!B29,DATOS!B:B,0),1)=0,"",INDEX(DATOS!AV:AV,MATCH(CHECKLIST!B29,DATOS!B:B,0),1)),"")</f>
        <v/>
      </c>
      <c r="P29" s="17" t="str">
        <f>IFERROR(IF(INDEX(DATOS!AT:AT,MATCH(CHECKLIST!B29,DATOS!B:B,0),1)=0,"",INDEX(DATOS!AT:AT,MATCH(CHECKLIST!B29,DATOS!B:B,0),1)),"")</f>
        <v/>
      </c>
      <c r="Q29" s="17" t="str">
        <f>IFERROR(IF(INDEX(DATOS!AU:AU,MATCH(CHECKLIST!B29,DATOS!B:B,0),1)=0,"",INDEX(DATOS!AU:AU,MATCH(CHECKLIST!B29,DATOS!B:B,0),1)),"")</f>
        <v/>
      </c>
      <c r="R29" t="str">
        <f>IF(B29="","",1)</f>
        <v/>
      </c>
      <c r="S29" t="str">
        <f t="shared" si="2"/>
        <v/>
      </c>
      <c r="U29" t="str">
        <f t="shared" si="0"/>
        <v/>
      </c>
      <c r="V29" t="str">
        <f t="shared" si="1"/>
        <v/>
      </c>
    </row>
    <row r="30" spans="1:22" ht="15" customHeight="1" x14ac:dyDescent="0.25">
      <c r="A30" s="12">
        <v>17</v>
      </c>
      <c r="B30" t="str">
        <f>IFERROR(INDEX(DATOS!B:B,MATCH(CHECKLIST!A30,DATOS!CG:CG,0),1),"")</f>
        <v/>
      </c>
      <c r="C30" t="str">
        <f>IFERROR(INDEX(DATOS!BT:BT,MATCH(CHECKLIST!A30,DATOS!CG:CG,0),1),"")</f>
        <v/>
      </c>
      <c r="D30" t="str">
        <f>IFERROR(INDEX(DATOS!T:T,MATCH(CHECKLIST!E30,DATOS!C:C,0),1),"")</f>
        <v/>
      </c>
      <c r="E30" s="72" t="str">
        <f>IFERROR(INDEX(DATOS!C:C,MATCH(CHECKLIST!A30,DATOS!CG:CG,0),1),"")</f>
        <v/>
      </c>
      <c r="F30" s="82" t="str">
        <f>IFERROR(IF(INDEX(DATOS!AI:AI,MATCH(CHECKLIST!B30,DATOS!B:B,0),1)=0,"",INDEX(DATOS!AI:AI,MATCH(CHECKLIST!B30,DATOS!B:B,0),1)),"")</f>
        <v/>
      </c>
      <c r="G30" s="17" t="str">
        <f>IFERROR(IF(INDEX(DATOS!AN:AN,MATCH(CHECKLIST!B30,DATOS!B:B,0),1)=0,"",INDEX(DATOS!AN:AN,MATCH(CHECKLIST!B30,DATOS!B:B,0),1)),"")</f>
        <v/>
      </c>
      <c r="H30" s="17" t="str">
        <f>IFERROR(IF(INDEX(DATOS!BQ:BQ,MATCH(CHECKLIST!B30,DATOS!B:B,0),1)="","X",IF(INDEX(DATOS!BQ:BQ,MATCH(CHECKLIST!B30,DATOS!B:B,0),1)="VIGENTE","",INDEX(DATOS!BQ:BQ,MATCH(CHECKLIST!B30,DATOS!B:B,0),1))),"")</f>
        <v/>
      </c>
      <c r="I30" s="17" t="str">
        <f>IFERROR(IF(INDEX(DATOS!AR:AR,MATCH(CHECKLIST!B30,DATOS!B:B,0),1)=0,"",INDEX(DATOS!AR:AR,MATCH(CHECKLIST!B30,DATOS!B:B,0),1)),"")</f>
        <v/>
      </c>
      <c r="J30" s="17" t="str">
        <f>IFERROR(IF(INDEX(DATOS!AP:AP,MATCH(CHECKLIST!B30,DATOS!B:B,0),1)=0,"",INDEX(DATOS!AP:AP,MATCH(CHECKLIST!B30,DATOS!B:B,0),1)),"")</f>
        <v/>
      </c>
      <c r="K30" s="35" t="str">
        <f>IFERROR(IF(INDEX(DATOS!AQ:AQ,MATCH(CHECKLIST!B30,DATOS!B:B,0),1)=0,"",INDEX(DATOS!AQ:AQ,MATCH(CHECKLIST!B30,DATOS!B:B,0),1)),"")</f>
        <v/>
      </c>
      <c r="L30" s="17" t="str">
        <f>IFERROR(IF(INDEX(DATOS!AS:AS,MATCH(CHECKLIST!B30,DATOS!B:B,0),1)=0,"",INDEX(DATOS!AS:AS,MATCH(CHECKLIST!B30,DATOS!B:B,0),1)),"")</f>
        <v/>
      </c>
      <c r="M30" s="17" t="str">
        <f>IFERROR(IF(INDEX(DATOS!AO:AO,MATCH(CHECKLIST!B30,DATOS!B:B,0),1)=0,"",INDEX(DATOS!AO:AO,MATCH(CHECKLIST!B30,DATOS!B:B,0),1)),"")</f>
        <v/>
      </c>
      <c r="N30" s="35" t="str">
        <f ca="1">IFERROR(IF(INDEX(DATOS!P:P,MATCH(CHECKLIST!B30,DATOS!B:B,0),1)="","X",IF(INDEX(DATOS!P:P,MATCH(CHECKLIST!B30,DATOS!B:B,0),1)&gt;YEAR(TODAY())-1,"","VENCIDA")),"")</f>
        <v/>
      </c>
      <c r="O30" s="35" t="str">
        <f>IFERROR(IF(INDEX(DATOS!AV:AV,MATCH(CHECKLIST!B30,DATOS!B:B,0),1)=0,"",INDEX(DATOS!AV:AV,MATCH(CHECKLIST!B30,DATOS!B:B,0),1)),"")</f>
        <v/>
      </c>
      <c r="P30" s="17" t="str">
        <f>IFERROR(IF(INDEX(DATOS!AT:AT,MATCH(CHECKLIST!B30,DATOS!B:B,0),1)=0,"",INDEX(DATOS!AT:AT,MATCH(CHECKLIST!B30,DATOS!B:B,0),1)),"")</f>
        <v/>
      </c>
      <c r="Q30" s="17" t="str">
        <f>IFERROR(IF(INDEX(DATOS!AU:AU,MATCH(CHECKLIST!B30,DATOS!B:B,0),1)=0,"",INDEX(DATOS!AU:AU,MATCH(CHECKLIST!B30,DATOS!B:B,0),1)),"")</f>
        <v/>
      </c>
      <c r="S30">
        <f t="shared" si="2"/>
        <v>0</v>
      </c>
      <c r="U30" t="str">
        <f t="shared" si="0"/>
        <v/>
      </c>
      <c r="V30" t="str">
        <f t="shared" si="1"/>
        <v/>
      </c>
    </row>
    <row r="31" spans="1:22" ht="15" customHeight="1" x14ac:dyDescent="0.25">
      <c r="A31" s="12">
        <v>18</v>
      </c>
      <c r="B31" t="str">
        <f>IFERROR(INDEX(DATOS!B:B,MATCH(CHECKLIST!A31,DATOS!CG:CG,0),1),"")</f>
        <v/>
      </c>
      <c r="C31" t="str">
        <f>IFERROR(INDEX(DATOS!BT:BT,MATCH(CHECKLIST!A31,DATOS!CG:CG,0),1),"")</f>
        <v/>
      </c>
      <c r="D31" t="str">
        <f>IFERROR(INDEX(DATOS!T:T,MATCH(CHECKLIST!E31,DATOS!C:C,0),1),"")</f>
        <v/>
      </c>
      <c r="E31" s="72" t="str">
        <f>IFERROR(INDEX(DATOS!C:C,MATCH(CHECKLIST!A31,DATOS!CG:CG,0),1),"")</f>
        <v/>
      </c>
      <c r="F31" s="82" t="str">
        <f>IFERROR(IF(INDEX(DATOS!AI:AI,MATCH(CHECKLIST!B31,DATOS!B:B,0),1)=0,"",INDEX(DATOS!AI:AI,MATCH(CHECKLIST!B31,DATOS!B:B,0),1)),"")</f>
        <v/>
      </c>
      <c r="G31" s="17" t="str">
        <f>IFERROR(IF(INDEX(DATOS!AN:AN,MATCH(CHECKLIST!B31,DATOS!B:B,0),1)=0,"",INDEX(DATOS!AN:AN,MATCH(CHECKLIST!B31,DATOS!B:B,0),1)),"")</f>
        <v/>
      </c>
      <c r="H31" s="17" t="str">
        <f>IFERROR(IF(INDEX(DATOS!BQ:BQ,MATCH(CHECKLIST!B31,DATOS!B:B,0),1)="","X",IF(INDEX(DATOS!BQ:BQ,MATCH(CHECKLIST!B31,DATOS!B:B,0),1)="VIGENTE","",INDEX(DATOS!BQ:BQ,MATCH(CHECKLIST!B31,DATOS!B:B,0),1))),"")</f>
        <v/>
      </c>
      <c r="I31" s="17" t="str">
        <f>IFERROR(IF(INDEX(DATOS!AR:AR,MATCH(CHECKLIST!B31,DATOS!B:B,0),1)=0,"",INDEX(DATOS!AR:AR,MATCH(CHECKLIST!B31,DATOS!B:B,0),1)),"")</f>
        <v/>
      </c>
      <c r="J31" s="17" t="str">
        <f>IFERROR(IF(INDEX(DATOS!AP:AP,MATCH(CHECKLIST!B31,DATOS!B:B,0),1)=0,"",INDEX(DATOS!AP:AP,MATCH(CHECKLIST!B31,DATOS!B:B,0),1)),"")</f>
        <v/>
      </c>
      <c r="K31" s="35" t="str">
        <f>IFERROR(IF(INDEX(DATOS!AQ:AQ,MATCH(CHECKLIST!B31,DATOS!B:B,0),1)=0,"",INDEX(DATOS!AQ:AQ,MATCH(CHECKLIST!B31,DATOS!B:B,0),1)),"")</f>
        <v/>
      </c>
      <c r="L31" s="17" t="str">
        <f>IFERROR(IF(INDEX(DATOS!AS:AS,MATCH(CHECKLIST!B31,DATOS!B:B,0),1)=0,"",INDEX(DATOS!AS:AS,MATCH(CHECKLIST!B31,DATOS!B:B,0),1)),"")</f>
        <v/>
      </c>
      <c r="M31" s="17" t="str">
        <f>IFERROR(IF(INDEX(DATOS!AO:AO,MATCH(CHECKLIST!B31,DATOS!B:B,0),1)=0,"",INDEX(DATOS!AO:AO,MATCH(CHECKLIST!B31,DATOS!B:B,0),1)),"")</f>
        <v/>
      </c>
      <c r="N31" s="35" t="str">
        <f ca="1">IFERROR(IF(INDEX(DATOS!P:P,MATCH(CHECKLIST!B31,DATOS!B:B,0),1)="","X",IF(INDEX(DATOS!P:P,MATCH(CHECKLIST!B31,DATOS!B:B,0),1)&gt;YEAR(TODAY())-1,"","VENCIDA")),"")</f>
        <v/>
      </c>
      <c r="O31" s="35" t="str">
        <f>IFERROR(IF(INDEX(DATOS!AV:AV,MATCH(CHECKLIST!B31,DATOS!B:B,0),1)=0,"",INDEX(DATOS!AV:AV,MATCH(CHECKLIST!B31,DATOS!B:B,0),1)),"")</f>
        <v/>
      </c>
      <c r="P31" s="17" t="str">
        <f>IFERROR(IF(INDEX(DATOS!AT:AT,MATCH(CHECKLIST!B31,DATOS!B:B,0),1)=0,"",INDEX(DATOS!AT:AT,MATCH(CHECKLIST!B31,DATOS!B:B,0),1)),"")</f>
        <v/>
      </c>
      <c r="Q31" s="17" t="str">
        <f>IFERROR(IF(INDEX(DATOS!AU:AU,MATCH(CHECKLIST!B31,DATOS!B:B,0),1)=0,"",INDEX(DATOS!AU:AU,MATCH(CHECKLIST!B31,DATOS!B:B,0),1)),"")</f>
        <v/>
      </c>
      <c r="R31" t="str">
        <f>IF(B31="","",1)</f>
        <v/>
      </c>
      <c r="S31" t="str">
        <f t="shared" si="2"/>
        <v/>
      </c>
      <c r="U31" t="str">
        <f t="shared" si="0"/>
        <v/>
      </c>
      <c r="V31" t="str">
        <f t="shared" si="1"/>
        <v/>
      </c>
    </row>
    <row r="32" spans="1:22" ht="15" customHeight="1" x14ac:dyDescent="0.25">
      <c r="A32" s="12">
        <v>19</v>
      </c>
      <c r="B32" t="str">
        <f>IFERROR(INDEX(DATOS!B:B,MATCH(CHECKLIST!A32,DATOS!CG:CG,0),1),"")</f>
        <v/>
      </c>
      <c r="C32" t="str">
        <f>IFERROR(INDEX(DATOS!BT:BT,MATCH(CHECKLIST!A32,DATOS!CG:CG,0),1),"")</f>
        <v/>
      </c>
      <c r="D32" t="str">
        <f>IFERROR(INDEX(DATOS!T:T,MATCH(CHECKLIST!E32,DATOS!C:C,0),1),"")</f>
        <v/>
      </c>
      <c r="E32" s="72" t="str">
        <f>IFERROR(INDEX(DATOS!C:C,MATCH(CHECKLIST!A32,DATOS!CG:CG,0),1),"")</f>
        <v/>
      </c>
      <c r="F32" s="82" t="str">
        <f>IFERROR(IF(INDEX(DATOS!AI:AI,MATCH(CHECKLIST!B32,DATOS!B:B,0),1)=0,"",INDEX(DATOS!AI:AI,MATCH(CHECKLIST!B32,DATOS!B:B,0),1)),"")</f>
        <v/>
      </c>
      <c r="G32" s="17" t="str">
        <f>IFERROR(IF(INDEX(DATOS!AN:AN,MATCH(CHECKLIST!B32,DATOS!B:B,0),1)=0,"",INDEX(DATOS!AN:AN,MATCH(CHECKLIST!B32,DATOS!B:B,0),1)),"")</f>
        <v/>
      </c>
      <c r="H32" s="17" t="str">
        <f>IFERROR(IF(INDEX(DATOS!BQ:BQ,MATCH(CHECKLIST!B32,DATOS!B:B,0),1)="","X",IF(INDEX(DATOS!BQ:BQ,MATCH(CHECKLIST!B32,DATOS!B:B,0),1)="VIGENTE","",INDEX(DATOS!BQ:BQ,MATCH(CHECKLIST!B32,DATOS!B:B,0),1))),"")</f>
        <v/>
      </c>
      <c r="I32" s="17" t="str">
        <f>IFERROR(IF(INDEX(DATOS!AR:AR,MATCH(CHECKLIST!B32,DATOS!B:B,0),1)=0,"",INDEX(DATOS!AR:AR,MATCH(CHECKLIST!B32,DATOS!B:B,0),1)),"")</f>
        <v/>
      </c>
      <c r="J32" s="17" t="str">
        <f>IFERROR(IF(INDEX(DATOS!AP:AP,MATCH(CHECKLIST!B32,DATOS!B:B,0),1)=0,"",INDEX(DATOS!AP:AP,MATCH(CHECKLIST!B32,DATOS!B:B,0),1)),"")</f>
        <v/>
      </c>
      <c r="K32" s="35" t="str">
        <f>IFERROR(IF(INDEX(DATOS!AQ:AQ,MATCH(CHECKLIST!B32,DATOS!B:B,0),1)=0,"",INDEX(DATOS!AQ:AQ,MATCH(CHECKLIST!B32,DATOS!B:B,0),1)),"")</f>
        <v/>
      </c>
      <c r="L32" s="17" t="str">
        <f>IFERROR(IF(INDEX(DATOS!AS:AS,MATCH(CHECKLIST!B32,DATOS!B:B,0),1)=0,"",INDEX(DATOS!AS:AS,MATCH(CHECKLIST!B32,DATOS!B:B,0),1)),"")</f>
        <v/>
      </c>
      <c r="M32" s="17" t="str">
        <f>IFERROR(IF(INDEX(DATOS!AO:AO,MATCH(CHECKLIST!B32,DATOS!B:B,0),1)=0,"",INDEX(DATOS!AO:AO,MATCH(CHECKLIST!B32,DATOS!B:B,0),1)),"")</f>
        <v/>
      </c>
      <c r="N32" s="35" t="str">
        <f ca="1">IFERROR(IF(INDEX(DATOS!P:P,MATCH(CHECKLIST!B32,DATOS!B:B,0),1)="","X",IF(INDEX(DATOS!P:P,MATCH(CHECKLIST!B32,DATOS!B:B,0),1)&gt;YEAR(TODAY())-1,"","VENCIDA")),"")</f>
        <v/>
      </c>
      <c r="O32" s="35" t="str">
        <f>IFERROR(IF(INDEX(DATOS!AV:AV,MATCH(CHECKLIST!B32,DATOS!B:B,0),1)=0,"",INDEX(DATOS!AV:AV,MATCH(CHECKLIST!B32,DATOS!B:B,0),1)),"")</f>
        <v/>
      </c>
      <c r="P32" s="17" t="str">
        <f>IFERROR(IF(INDEX(DATOS!AT:AT,MATCH(CHECKLIST!B32,DATOS!B:B,0),1)=0,"",INDEX(DATOS!AT:AT,MATCH(CHECKLIST!B32,DATOS!B:B,0),1)),"")</f>
        <v/>
      </c>
      <c r="Q32" s="17" t="str">
        <f>IFERROR(IF(INDEX(DATOS!AU:AU,MATCH(CHECKLIST!B32,DATOS!B:B,0),1)=0,"",INDEX(DATOS!AU:AU,MATCH(CHECKLIST!B32,DATOS!B:B,0),1)),"")</f>
        <v/>
      </c>
      <c r="S32">
        <f t="shared" si="2"/>
        <v>0</v>
      </c>
      <c r="U32" t="str">
        <f t="shared" si="0"/>
        <v/>
      </c>
      <c r="V32" t="str">
        <f t="shared" si="1"/>
        <v/>
      </c>
    </row>
    <row r="33" spans="1:22" ht="15" customHeight="1" x14ac:dyDescent="0.25">
      <c r="A33" s="12">
        <v>20</v>
      </c>
      <c r="B33" t="str">
        <f>IFERROR(INDEX(DATOS!B:B,MATCH(CHECKLIST!A33,DATOS!CG:CG,0),1),"")</f>
        <v/>
      </c>
      <c r="C33" t="str">
        <f>IFERROR(INDEX(DATOS!BT:BT,MATCH(CHECKLIST!A33,DATOS!CG:CG,0),1),"")</f>
        <v/>
      </c>
      <c r="D33" t="str">
        <f>IFERROR(INDEX(DATOS!T:T,MATCH(CHECKLIST!E33,DATOS!C:C,0),1),"")</f>
        <v/>
      </c>
      <c r="E33" s="72" t="str">
        <f>IFERROR(INDEX(DATOS!C:C,MATCH(CHECKLIST!A33,DATOS!CG:CG,0),1),"")</f>
        <v/>
      </c>
      <c r="F33" s="82" t="str">
        <f>IFERROR(IF(INDEX(DATOS!AI:AI,MATCH(CHECKLIST!B33,DATOS!B:B,0),1)=0,"",INDEX(DATOS!AI:AI,MATCH(CHECKLIST!B33,DATOS!B:B,0),1)),"")</f>
        <v/>
      </c>
      <c r="G33" s="17" t="str">
        <f>IFERROR(IF(INDEX(DATOS!AN:AN,MATCH(CHECKLIST!B33,DATOS!B:B,0),1)=0,"",INDEX(DATOS!AN:AN,MATCH(CHECKLIST!B33,DATOS!B:B,0),1)),"")</f>
        <v/>
      </c>
      <c r="H33" s="17" t="str">
        <f>IFERROR(IF(INDEX(DATOS!BQ:BQ,MATCH(CHECKLIST!B33,DATOS!B:B,0),1)="","X",IF(INDEX(DATOS!BQ:BQ,MATCH(CHECKLIST!B33,DATOS!B:B,0),1)="VIGENTE","",INDEX(DATOS!BQ:BQ,MATCH(CHECKLIST!B33,DATOS!B:B,0),1))),"")</f>
        <v/>
      </c>
      <c r="I33" s="17" t="str">
        <f>IFERROR(IF(INDEX(DATOS!AR:AR,MATCH(CHECKLIST!B33,DATOS!B:B,0),1)=0,"",INDEX(DATOS!AR:AR,MATCH(CHECKLIST!B33,DATOS!B:B,0),1)),"")</f>
        <v/>
      </c>
      <c r="J33" s="17" t="str">
        <f>IFERROR(IF(INDEX(DATOS!AP:AP,MATCH(CHECKLIST!B33,DATOS!B:B,0),1)=0,"",INDEX(DATOS!AP:AP,MATCH(CHECKLIST!B33,DATOS!B:B,0),1)),"")</f>
        <v/>
      </c>
      <c r="K33" s="35" t="str">
        <f>IFERROR(IF(INDEX(DATOS!AQ:AQ,MATCH(CHECKLIST!B33,DATOS!B:B,0),1)=0,"",INDEX(DATOS!AQ:AQ,MATCH(CHECKLIST!B33,DATOS!B:B,0),1)),"")</f>
        <v/>
      </c>
      <c r="L33" s="17" t="str">
        <f>IFERROR(IF(INDEX(DATOS!AS:AS,MATCH(CHECKLIST!B33,DATOS!B:B,0),1)=0,"",INDEX(DATOS!AS:AS,MATCH(CHECKLIST!B33,DATOS!B:B,0),1)),"")</f>
        <v/>
      </c>
      <c r="M33" s="17" t="str">
        <f>IFERROR(IF(INDEX(DATOS!AO:AO,MATCH(CHECKLIST!B33,DATOS!B:B,0),1)=0,"",INDEX(DATOS!AO:AO,MATCH(CHECKLIST!B33,DATOS!B:B,0),1)),"")</f>
        <v/>
      </c>
      <c r="N33" s="35" t="str">
        <f ca="1">IFERROR(IF(INDEX(DATOS!P:P,MATCH(CHECKLIST!B33,DATOS!B:B,0),1)="","X",IF(INDEX(DATOS!P:P,MATCH(CHECKLIST!B33,DATOS!B:B,0),1)&gt;YEAR(TODAY())-1,"","VENCIDA")),"")</f>
        <v/>
      </c>
      <c r="O33" s="35" t="str">
        <f>IFERROR(IF(INDEX(DATOS!AV:AV,MATCH(CHECKLIST!B33,DATOS!B:B,0),1)=0,"",INDEX(DATOS!AV:AV,MATCH(CHECKLIST!B33,DATOS!B:B,0),1)),"")</f>
        <v/>
      </c>
      <c r="P33" s="17" t="str">
        <f>IFERROR(IF(INDEX(DATOS!AT:AT,MATCH(CHECKLIST!B33,DATOS!B:B,0),1)=0,"",INDEX(DATOS!AT:AT,MATCH(CHECKLIST!B33,DATOS!B:B,0),1)),"")</f>
        <v/>
      </c>
      <c r="Q33" s="17" t="str">
        <f>IFERROR(IF(INDEX(DATOS!AU:AU,MATCH(CHECKLIST!B33,DATOS!B:B,0),1)=0,"",INDEX(DATOS!AU:AU,MATCH(CHECKLIST!B33,DATOS!B:B,0),1)),"")</f>
        <v/>
      </c>
      <c r="R33" t="str">
        <f>IF(B33="","",1)</f>
        <v/>
      </c>
      <c r="S33" t="str">
        <f t="shared" si="2"/>
        <v/>
      </c>
      <c r="U33" t="str">
        <f t="shared" si="0"/>
        <v/>
      </c>
      <c r="V33" t="str">
        <f t="shared" si="1"/>
        <v/>
      </c>
    </row>
    <row r="34" spans="1:22" ht="15" customHeight="1" x14ac:dyDescent="0.25">
      <c r="A34" s="12">
        <v>21</v>
      </c>
      <c r="B34" t="str">
        <f>IFERROR(INDEX(DATOS!B:B,MATCH(CHECKLIST!A34,DATOS!CG:CG,0),1),"")</f>
        <v/>
      </c>
      <c r="C34" t="str">
        <f>IFERROR(INDEX(DATOS!BT:BT,MATCH(CHECKLIST!A34,DATOS!CG:CG,0),1),"")</f>
        <v/>
      </c>
      <c r="D34" t="str">
        <f>IFERROR(INDEX(DATOS!T:T,MATCH(CHECKLIST!E34,DATOS!C:C,0),1),"")</f>
        <v/>
      </c>
      <c r="E34" s="72" t="str">
        <f>IFERROR(INDEX(DATOS!C:C,MATCH(CHECKLIST!A34,DATOS!CG:CG,0),1),"")</f>
        <v/>
      </c>
      <c r="F34" s="82" t="str">
        <f>IFERROR(IF(INDEX(DATOS!AI:AI,MATCH(CHECKLIST!B34,DATOS!B:B,0),1)=0,"",INDEX(DATOS!AI:AI,MATCH(CHECKLIST!B34,DATOS!B:B,0),1)),"")</f>
        <v/>
      </c>
      <c r="G34" s="17" t="str">
        <f>IFERROR(IF(INDEX(DATOS!AN:AN,MATCH(CHECKLIST!B34,DATOS!B:B,0),1)=0,"",INDEX(DATOS!AN:AN,MATCH(CHECKLIST!B34,DATOS!B:B,0),1)),"")</f>
        <v/>
      </c>
      <c r="H34" s="17" t="str">
        <f>IFERROR(IF(INDEX(DATOS!BQ:BQ,MATCH(CHECKLIST!B34,DATOS!B:B,0),1)="","X",IF(INDEX(DATOS!BQ:BQ,MATCH(CHECKLIST!B34,DATOS!B:B,0),1)="VIGENTE","",INDEX(DATOS!BQ:BQ,MATCH(CHECKLIST!B34,DATOS!B:B,0),1))),"")</f>
        <v/>
      </c>
      <c r="I34" s="17" t="str">
        <f>IFERROR(IF(INDEX(DATOS!AR:AR,MATCH(CHECKLIST!B34,DATOS!B:B,0),1)=0,"",INDEX(DATOS!AR:AR,MATCH(CHECKLIST!B34,DATOS!B:B,0),1)),"")</f>
        <v/>
      </c>
      <c r="J34" s="17" t="str">
        <f>IFERROR(IF(INDEX(DATOS!AP:AP,MATCH(CHECKLIST!B34,DATOS!B:B,0),1)=0,"",INDEX(DATOS!AP:AP,MATCH(CHECKLIST!B34,DATOS!B:B,0),1)),"")</f>
        <v/>
      </c>
      <c r="K34" s="35" t="str">
        <f>IFERROR(IF(INDEX(DATOS!AQ:AQ,MATCH(CHECKLIST!B34,DATOS!B:B,0),1)=0,"",INDEX(DATOS!AQ:AQ,MATCH(CHECKLIST!B34,DATOS!B:B,0),1)),"")</f>
        <v/>
      </c>
      <c r="L34" s="17" t="str">
        <f>IFERROR(IF(INDEX(DATOS!AS:AS,MATCH(CHECKLIST!B34,DATOS!B:B,0),1)=0,"",INDEX(DATOS!AS:AS,MATCH(CHECKLIST!B34,DATOS!B:B,0),1)),"")</f>
        <v/>
      </c>
      <c r="M34" s="17" t="str">
        <f>IFERROR(IF(INDEX(DATOS!AO:AO,MATCH(CHECKLIST!B34,DATOS!B:B,0),1)=0,"",INDEX(DATOS!AO:AO,MATCH(CHECKLIST!B34,DATOS!B:B,0),1)),"")</f>
        <v/>
      </c>
      <c r="N34" s="35" t="str">
        <f ca="1">IFERROR(IF(INDEX(DATOS!P:P,MATCH(CHECKLIST!B34,DATOS!B:B,0),1)="","X",IF(INDEX(DATOS!P:P,MATCH(CHECKLIST!B34,DATOS!B:B,0),1)&gt;YEAR(TODAY())-1,"","VENCIDA")),"")</f>
        <v/>
      </c>
      <c r="O34" s="35" t="str">
        <f>IFERROR(IF(INDEX(DATOS!AV:AV,MATCH(CHECKLIST!B34,DATOS!B:B,0),1)=0,"",INDEX(DATOS!AV:AV,MATCH(CHECKLIST!B34,DATOS!B:B,0),1)),"")</f>
        <v/>
      </c>
      <c r="P34" s="17" t="str">
        <f>IFERROR(IF(INDEX(DATOS!AT:AT,MATCH(CHECKLIST!B34,DATOS!B:B,0),1)=0,"",INDEX(DATOS!AT:AT,MATCH(CHECKLIST!B34,DATOS!B:B,0),1)),"")</f>
        <v/>
      </c>
      <c r="Q34" s="17" t="str">
        <f>IFERROR(IF(INDEX(DATOS!AU:AU,MATCH(CHECKLIST!B34,DATOS!B:B,0),1)=0,"",INDEX(DATOS!AU:AU,MATCH(CHECKLIST!B34,DATOS!B:B,0),1)),"")</f>
        <v/>
      </c>
      <c r="S34">
        <f t="shared" si="2"/>
        <v>0</v>
      </c>
      <c r="U34" t="str">
        <f t="shared" si="0"/>
        <v/>
      </c>
      <c r="V34" t="str">
        <f t="shared" si="1"/>
        <v/>
      </c>
    </row>
    <row r="35" spans="1:22" ht="15" customHeight="1" x14ac:dyDescent="0.25">
      <c r="A35" s="12">
        <v>22</v>
      </c>
      <c r="B35" t="str">
        <f>IFERROR(INDEX(DATOS!B:B,MATCH(CHECKLIST!A35,DATOS!CG:CG,0),1),"")</f>
        <v/>
      </c>
      <c r="C35" t="str">
        <f>IFERROR(INDEX(DATOS!BT:BT,MATCH(CHECKLIST!A35,DATOS!CG:CG,0),1),"")</f>
        <v/>
      </c>
      <c r="D35" t="str">
        <f>IFERROR(INDEX(DATOS!T:T,MATCH(CHECKLIST!E35,DATOS!C:C,0),1),"")</f>
        <v/>
      </c>
      <c r="E35" s="72" t="str">
        <f>IFERROR(INDEX(DATOS!C:C,MATCH(CHECKLIST!A35,DATOS!CG:CG,0),1),"")</f>
        <v/>
      </c>
      <c r="F35" s="82" t="str">
        <f>IFERROR(IF(INDEX(DATOS!AI:AI,MATCH(CHECKLIST!B35,DATOS!B:B,0),1)=0,"",INDEX(DATOS!AI:AI,MATCH(CHECKLIST!B35,DATOS!B:B,0),1)),"")</f>
        <v/>
      </c>
      <c r="G35" s="17" t="str">
        <f>IFERROR(IF(INDEX(DATOS!AN:AN,MATCH(CHECKLIST!B35,DATOS!B:B,0),1)=0,"",INDEX(DATOS!AN:AN,MATCH(CHECKLIST!B35,DATOS!B:B,0),1)),"")</f>
        <v/>
      </c>
      <c r="H35" s="17" t="str">
        <f>IFERROR(IF(INDEX(DATOS!BQ:BQ,MATCH(CHECKLIST!B35,DATOS!B:B,0),1)="","X",IF(INDEX(DATOS!BQ:BQ,MATCH(CHECKLIST!B35,DATOS!B:B,0),1)="VIGENTE","",INDEX(DATOS!BQ:BQ,MATCH(CHECKLIST!B35,DATOS!B:B,0),1))),"")</f>
        <v/>
      </c>
      <c r="I35" s="17" t="str">
        <f>IFERROR(IF(INDEX(DATOS!AR:AR,MATCH(CHECKLIST!B35,DATOS!B:B,0),1)=0,"",INDEX(DATOS!AR:AR,MATCH(CHECKLIST!B35,DATOS!B:B,0),1)),"")</f>
        <v/>
      </c>
      <c r="J35" s="17" t="str">
        <f>IFERROR(IF(INDEX(DATOS!AP:AP,MATCH(CHECKLIST!B35,DATOS!B:B,0),1)=0,"",INDEX(DATOS!AP:AP,MATCH(CHECKLIST!B35,DATOS!B:B,0),1)),"")</f>
        <v/>
      </c>
      <c r="K35" s="35" t="str">
        <f>IFERROR(IF(INDEX(DATOS!AQ:AQ,MATCH(CHECKLIST!B35,DATOS!B:B,0),1)=0,"",INDEX(DATOS!AQ:AQ,MATCH(CHECKLIST!B35,DATOS!B:B,0),1)),"")</f>
        <v/>
      </c>
      <c r="L35" s="17" t="str">
        <f>IFERROR(IF(INDEX(DATOS!AS:AS,MATCH(CHECKLIST!B35,DATOS!B:B,0),1)=0,"",INDEX(DATOS!AS:AS,MATCH(CHECKLIST!B35,DATOS!B:B,0),1)),"")</f>
        <v/>
      </c>
      <c r="M35" s="17" t="str">
        <f>IFERROR(IF(INDEX(DATOS!AO:AO,MATCH(CHECKLIST!B35,DATOS!B:B,0),1)=0,"",INDEX(DATOS!AO:AO,MATCH(CHECKLIST!B35,DATOS!B:B,0),1)),"")</f>
        <v/>
      </c>
      <c r="N35" s="35" t="str">
        <f ca="1">IFERROR(IF(INDEX(DATOS!P:P,MATCH(CHECKLIST!B35,DATOS!B:B,0),1)="","X",IF(INDEX(DATOS!P:P,MATCH(CHECKLIST!B35,DATOS!B:B,0),1)&gt;YEAR(TODAY())-1,"","VENCIDA")),"")</f>
        <v/>
      </c>
      <c r="O35" s="35" t="str">
        <f>IFERROR(IF(INDEX(DATOS!AV:AV,MATCH(CHECKLIST!B35,DATOS!B:B,0),1)=0,"",INDEX(DATOS!AV:AV,MATCH(CHECKLIST!B35,DATOS!B:B,0),1)),"")</f>
        <v/>
      </c>
      <c r="P35" s="17" t="str">
        <f>IFERROR(IF(INDEX(DATOS!AT:AT,MATCH(CHECKLIST!B35,DATOS!B:B,0),1)=0,"",INDEX(DATOS!AT:AT,MATCH(CHECKLIST!B35,DATOS!B:B,0),1)),"")</f>
        <v/>
      </c>
      <c r="Q35" s="17" t="str">
        <f>IFERROR(IF(INDEX(DATOS!AU:AU,MATCH(CHECKLIST!B35,DATOS!B:B,0),1)=0,"",INDEX(DATOS!AU:AU,MATCH(CHECKLIST!B35,DATOS!B:B,0),1)),"")</f>
        <v/>
      </c>
      <c r="R35" t="str">
        <f>IF(B35="","",1)</f>
        <v/>
      </c>
      <c r="S35" t="str">
        <f t="shared" si="2"/>
        <v/>
      </c>
      <c r="U35" t="str">
        <f t="shared" si="0"/>
        <v/>
      </c>
      <c r="V35" t="str">
        <f t="shared" si="1"/>
        <v/>
      </c>
    </row>
    <row r="36" spans="1:22" ht="15" customHeight="1" x14ac:dyDescent="0.25">
      <c r="A36" s="12">
        <v>23</v>
      </c>
      <c r="B36" t="str">
        <f>IFERROR(INDEX(DATOS!B:B,MATCH(CHECKLIST!A36,DATOS!CG:CG,0),1),"")</f>
        <v/>
      </c>
      <c r="C36" t="str">
        <f>IFERROR(INDEX(DATOS!BT:BT,MATCH(CHECKLIST!A36,DATOS!CG:CG,0),1),"")</f>
        <v/>
      </c>
      <c r="D36" t="str">
        <f>IFERROR(INDEX(DATOS!T:T,MATCH(CHECKLIST!E36,DATOS!C:C,0),1),"")</f>
        <v/>
      </c>
      <c r="E36" s="72" t="str">
        <f>IFERROR(INDEX(DATOS!C:C,MATCH(CHECKLIST!A36,DATOS!CG:CG,0),1),"")</f>
        <v/>
      </c>
      <c r="F36" s="82" t="str">
        <f>IFERROR(IF(INDEX(DATOS!AI:AI,MATCH(CHECKLIST!B36,DATOS!B:B,0),1)=0,"",INDEX(DATOS!AI:AI,MATCH(CHECKLIST!B36,DATOS!B:B,0),1)),"")</f>
        <v/>
      </c>
      <c r="G36" s="17" t="str">
        <f>IFERROR(IF(INDEX(DATOS!AN:AN,MATCH(CHECKLIST!B36,DATOS!B:B,0),1)=0,"",INDEX(DATOS!AN:AN,MATCH(CHECKLIST!B36,DATOS!B:B,0),1)),"")</f>
        <v/>
      </c>
      <c r="H36" s="17" t="str">
        <f>IFERROR(IF(INDEX(DATOS!BQ:BQ,MATCH(CHECKLIST!B36,DATOS!B:B,0),1)="","X",IF(INDEX(DATOS!BQ:BQ,MATCH(CHECKLIST!B36,DATOS!B:B,0),1)="VIGENTE","",INDEX(DATOS!BQ:BQ,MATCH(CHECKLIST!B36,DATOS!B:B,0),1))),"")</f>
        <v/>
      </c>
      <c r="I36" s="17" t="str">
        <f>IFERROR(IF(INDEX(DATOS!AR:AR,MATCH(CHECKLIST!B36,DATOS!B:B,0),1)=0,"",INDEX(DATOS!AR:AR,MATCH(CHECKLIST!B36,DATOS!B:B,0),1)),"")</f>
        <v/>
      </c>
      <c r="J36" s="17" t="str">
        <f>IFERROR(IF(INDEX(DATOS!AP:AP,MATCH(CHECKLIST!B36,DATOS!B:B,0),1)=0,"",INDEX(DATOS!AP:AP,MATCH(CHECKLIST!B36,DATOS!B:B,0),1)),"")</f>
        <v/>
      </c>
      <c r="K36" s="35" t="str">
        <f>IFERROR(IF(INDEX(DATOS!AQ:AQ,MATCH(CHECKLIST!B36,DATOS!B:B,0),1)=0,"",INDEX(DATOS!AQ:AQ,MATCH(CHECKLIST!B36,DATOS!B:B,0),1)),"")</f>
        <v/>
      </c>
      <c r="L36" s="17" t="str">
        <f>IFERROR(IF(INDEX(DATOS!AS:AS,MATCH(CHECKLIST!B36,DATOS!B:B,0),1)=0,"",INDEX(DATOS!AS:AS,MATCH(CHECKLIST!B36,DATOS!B:B,0),1)),"")</f>
        <v/>
      </c>
      <c r="M36" s="17" t="str">
        <f>IFERROR(IF(INDEX(DATOS!AO:AO,MATCH(CHECKLIST!B36,DATOS!B:B,0),1)=0,"",INDEX(DATOS!AO:AO,MATCH(CHECKLIST!B36,DATOS!B:B,0),1)),"")</f>
        <v/>
      </c>
      <c r="N36" s="35" t="str">
        <f ca="1">IFERROR(IF(INDEX(DATOS!P:P,MATCH(CHECKLIST!B36,DATOS!B:B,0),1)="","X",IF(INDEX(DATOS!P:P,MATCH(CHECKLIST!B36,DATOS!B:B,0),1)&gt;YEAR(TODAY())-1,"","VENCIDA")),"")</f>
        <v/>
      </c>
      <c r="O36" s="35" t="str">
        <f>IFERROR(IF(INDEX(DATOS!AV:AV,MATCH(CHECKLIST!B36,DATOS!B:B,0),1)=0,"",INDEX(DATOS!AV:AV,MATCH(CHECKLIST!B36,DATOS!B:B,0),1)),"")</f>
        <v/>
      </c>
      <c r="P36" s="17" t="str">
        <f>IFERROR(IF(INDEX(DATOS!AT:AT,MATCH(CHECKLIST!B36,DATOS!B:B,0),1)=0,"",INDEX(DATOS!AT:AT,MATCH(CHECKLIST!B36,DATOS!B:B,0),1)),"")</f>
        <v/>
      </c>
      <c r="Q36" s="17" t="str">
        <f>IFERROR(IF(INDEX(DATOS!AU:AU,MATCH(CHECKLIST!B36,DATOS!B:B,0),1)=0,"",INDEX(DATOS!AU:AU,MATCH(CHECKLIST!B36,DATOS!B:B,0),1)),"")</f>
        <v/>
      </c>
      <c r="S36">
        <f t="shared" si="2"/>
        <v>0</v>
      </c>
      <c r="U36" t="str">
        <f t="shared" si="0"/>
        <v/>
      </c>
      <c r="V36" t="str">
        <f t="shared" si="1"/>
        <v/>
      </c>
    </row>
    <row r="37" spans="1:22" ht="15" customHeight="1" x14ac:dyDescent="0.25">
      <c r="A37" s="12">
        <v>24</v>
      </c>
      <c r="B37" t="str">
        <f>IFERROR(INDEX(DATOS!B:B,MATCH(CHECKLIST!A37,DATOS!CG:CG,0),1),"")</f>
        <v/>
      </c>
      <c r="C37" t="str">
        <f>IFERROR(INDEX(DATOS!BT:BT,MATCH(CHECKLIST!A37,DATOS!CG:CG,0),1),"")</f>
        <v/>
      </c>
      <c r="D37" t="str">
        <f>IFERROR(INDEX(DATOS!T:T,MATCH(CHECKLIST!E37,DATOS!C:C,0),1),"")</f>
        <v/>
      </c>
      <c r="E37" s="72" t="str">
        <f>IFERROR(INDEX(DATOS!C:C,MATCH(CHECKLIST!A37,DATOS!CG:CG,0),1),"")</f>
        <v/>
      </c>
      <c r="F37" s="82" t="str">
        <f>IFERROR(IF(INDEX(DATOS!AI:AI,MATCH(CHECKLIST!B37,DATOS!B:B,0),1)=0,"",INDEX(DATOS!AI:AI,MATCH(CHECKLIST!B37,DATOS!B:B,0),1)),"")</f>
        <v/>
      </c>
      <c r="G37" s="17" t="str">
        <f>IFERROR(IF(INDEX(DATOS!AN:AN,MATCH(CHECKLIST!B37,DATOS!B:B,0),1)=0,"",INDEX(DATOS!AN:AN,MATCH(CHECKLIST!B37,DATOS!B:B,0),1)),"")</f>
        <v/>
      </c>
      <c r="H37" s="17" t="str">
        <f>IFERROR(IF(INDEX(DATOS!BQ:BQ,MATCH(CHECKLIST!B37,DATOS!B:B,0),1)="","X",IF(INDEX(DATOS!BQ:BQ,MATCH(CHECKLIST!B37,DATOS!B:B,0),1)="VIGENTE","",INDEX(DATOS!BQ:BQ,MATCH(CHECKLIST!B37,DATOS!B:B,0),1))),"")</f>
        <v/>
      </c>
      <c r="I37" s="17" t="str">
        <f>IFERROR(IF(INDEX(DATOS!AR:AR,MATCH(CHECKLIST!B37,DATOS!B:B,0),1)=0,"",INDEX(DATOS!AR:AR,MATCH(CHECKLIST!B37,DATOS!B:B,0),1)),"")</f>
        <v/>
      </c>
      <c r="J37" s="17" t="str">
        <f>IFERROR(IF(INDEX(DATOS!AP:AP,MATCH(CHECKLIST!B37,DATOS!B:B,0),1)=0,"",INDEX(DATOS!AP:AP,MATCH(CHECKLIST!B37,DATOS!B:B,0),1)),"")</f>
        <v/>
      </c>
      <c r="K37" s="35" t="str">
        <f>IFERROR(IF(INDEX(DATOS!AQ:AQ,MATCH(CHECKLIST!B37,DATOS!B:B,0),1)=0,"",INDEX(DATOS!AQ:AQ,MATCH(CHECKLIST!B37,DATOS!B:B,0),1)),"")</f>
        <v/>
      </c>
      <c r="L37" s="17" t="str">
        <f>IFERROR(IF(INDEX(DATOS!AS:AS,MATCH(CHECKLIST!B37,DATOS!B:B,0),1)=0,"",INDEX(DATOS!AS:AS,MATCH(CHECKLIST!B37,DATOS!B:B,0),1)),"")</f>
        <v/>
      </c>
      <c r="M37" s="17" t="str">
        <f>IFERROR(IF(INDEX(DATOS!AO:AO,MATCH(CHECKLIST!B37,DATOS!B:B,0),1)=0,"",INDEX(DATOS!AO:AO,MATCH(CHECKLIST!B37,DATOS!B:B,0),1)),"")</f>
        <v/>
      </c>
      <c r="N37" s="35" t="str">
        <f ca="1">IFERROR(IF(INDEX(DATOS!P:P,MATCH(CHECKLIST!B37,DATOS!B:B,0),1)="","X",IF(INDEX(DATOS!P:P,MATCH(CHECKLIST!B37,DATOS!B:B,0),1)&gt;YEAR(TODAY())-1,"","VENCIDA")),"")</f>
        <v/>
      </c>
      <c r="O37" s="35" t="str">
        <f>IFERROR(IF(INDEX(DATOS!AV:AV,MATCH(CHECKLIST!B37,DATOS!B:B,0),1)=0,"",INDEX(DATOS!AV:AV,MATCH(CHECKLIST!B37,DATOS!B:B,0),1)),"")</f>
        <v/>
      </c>
      <c r="P37" s="17" t="str">
        <f>IFERROR(IF(INDEX(DATOS!AT:AT,MATCH(CHECKLIST!B37,DATOS!B:B,0),1)=0,"",INDEX(DATOS!AT:AT,MATCH(CHECKLIST!B37,DATOS!B:B,0),1)),"")</f>
        <v/>
      </c>
      <c r="Q37" s="17" t="str">
        <f>IFERROR(IF(INDEX(DATOS!AU:AU,MATCH(CHECKLIST!B37,DATOS!B:B,0),1)=0,"",INDEX(DATOS!AU:AU,MATCH(CHECKLIST!B37,DATOS!B:B,0),1)),"")</f>
        <v/>
      </c>
      <c r="R37" t="str">
        <f>IF(B37="","",1)</f>
        <v/>
      </c>
      <c r="S37" t="str">
        <f t="shared" si="2"/>
        <v/>
      </c>
      <c r="U37" t="str">
        <f t="shared" si="0"/>
        <v/>
      </c>
      <c r="V37" t="str">
        <f t="shared" si="1"/>
        <v/>
      </c>
    </row>
    <row r="38" spans="1:22" ht="15" customHeight="1" x14ac:dyDescent="0.25">
      <c r="A38" s="12">
        <v>25</v>
      </c>
      <c r="B38" t="str">
        <f>IFERROR(INDEX(DATOS!B:B,MATCH(CHECKLIST!A38,DATOS!CG:CG,0),1),"")</f>
        <v/>
      </c>
      <c r="C38" t="str">
        <f>IFERROR(INDEX(DATOS!BT:BT,MATCH(CHECKLIST!A38,DATOS!CG:CG,0),1),"")</f>
        <v/>
      </c>
      <c r="D38" t="str">
        <f>IFERROR(INDEX(DATOS!T:T,MATCH(CHECKLIST!E38,DATOS!C:C,0),1),"")</f>
        <v/>
      </c>
      <c r="E38" s="72" t="str">
        <f>IFERROR(INDEX(DATOS!C:C,MATCH(CHECKLIST!A38,DATOS!CG:CG,0),1),"")</f>
        <v/>
      </c>
      <c r="F38" s="82" t="str">
        <f>IFERROR(IF(INDEX(DATOS!AI:AI,MATCH(CHECKLIST!B38,DATOS!B:B,0),1)=0,"",INDEX(DATOS!AI:AI,MATCH(CHECKLIST!B38,DATOS!B:B,0),1)),"")</f>
        <v/>
      </c>
      <c r="G38" s="17" t="str">
        <f>IFERROR(IF(INDEX(DATOS!AN:AN,MATCH(CHECKLIST!B38,DATOS!B:B,0),1)=0,"",INDEX(DATOS!AN:AN,MATCH(CHECKLIST!B38,DATOS!B:B,0),1)),"")</f>
        <v/>
      </c>
      <c r="H38" s="17" t="str">
        <f>IFERROR(IF(INDEX(DATOS!BQ:BQ,MATCH(CHECKLIST!B38,DATOS!B:B,0),1)="","X",IF(INDEX(DATOS!BQ:BQ,MATCH(CHECKLIST!B38,DATOS!B:B,0),1)="VIGENTE","",INDEX(DATOS!BQ:BQ,MATCH(CHECKLIST!B38,DATOS!B:B,0),1))),"")</f>
        <v/>
      </c>
      <c r="I38" s="17" t="str">
        <f>IFERROR(IF(INDEX(DATOS!AR:AR,MATCH(CHECKLIST!B38,DATOS!B:B,0),1)=0,"",INDEX(DATOS!AR:AR,MATCH(CHECKLIST!B38,DATOS!B:B,0),1)),"")</f>
        <v/>
      </c>
      <c r="J38" s="17" t="str">
        <f>IFERROR(IF(INDEX(DATOS!AP:AP,MATCH(CHECKLIST!B38,DATOS!B:B,0),1)=0,"",INDEX(DATOS!AP:AP,MATCH(CHECKLIST!B38,DATOS!B:B,0),1)),"")</f>
        <v/>
      </c>
      <c r="K38" s="35" t="str">
        <f>IFERROR(IF(INDEX(DATOS!AQ:AQ,MATCH(CHECKLIST!B38,DATOS!B:B,0),1)=0,"",INDEX(DATOS!AQ:AQ,MATCH(CHECKLIST!B38,DATOS!B:B,0),1)),"")</f>
        <v/>
      </c>
      <c r="L38" s="17" t="str">
        <f>IFERROR(IF(INDEX(DATOS!AS:AS,MATCH(CHECKLIST!B38,DATOS!B:B,0),1)=0,"",INDEX(DATOS!AS:AS,MATCH(CHECKLIST!B38,DATOS!B:B,0),1)),"")</f>
        <v/>
      </c>
      <c r="M38" s="17" t="str">
        <f>IFERROR(IF(INDEX(DATOS!AO:AO,MATCH(CHECKLIST!B38,DATOS!B:B,0),1)=0,"",INDEX(DATOS!AO:AO,MATCH(CHECKLIST!B38,DATOS!B:B,0),1)),"")</f>
        <v/>
      </c>
      <c r="N38" s="35" t="str">
        <f ca="1">IFERROR(IF(INDEX(DATOS!P:P,MATCH(CHECKLIST!B38,DATOS!B:B,0),1)="","X",IF(INDEX(DATOS!P:P,MATCH(CHECKLIST!B38,DATOS!B:B,0),1)&gt;YEAR(TODAY())-1,"","VENCIDA")),"")</f>
        <v/>
      </c>
      <c r="O38" s="35" t="str">
        <f>IFERROR(IF(INDEX(DATOS!AV:AV,MATCH(CHECKLIST!B38,DATOS!B:B,0),1)=0,"",INDEX(DATOS!AV:AV,MATCH(CHECKLIST!B38,DATOS!B:B,0),1)),"")</f>
        <v/>
      </c>
      <c r="P38" s="17" t="str">
        <f>IFERROR(IF(INDEX(DATOS!AT:AT,MATCH(CHECKLIST!B38,DATOS!B:B,0),1)=0,"",INDEX(DATOS!AT:AT,MATCH(CHECKLIST!B38,DATOS!B:B,0),1)),"")</f>
        <v/>
      </c>
      <c r="Q38" s="17" t="str">
        <f>IFERROR(IF(INDEX(DATOS!AU:AU,MATCH(CHECKLIST!B38,DATOS!B:B,0),1)=0,"",INDEX(DATOS!AU:AU,MATCH(CHECKLIST!B38,DATOS!B:B,0),1)),"")</f>
        <v/>
      </c>
      <c r="S38">
        <f t="shared" si="2"/>
        <v>0</v>
      </c>
      <c r="U38" t="str">
        <f t="shared" si="0"/>
        <v/>
      </c>
      <c r="V38" t="str">
        <f t="shared" si="1"/>
        <v/>
      </c>
    </row>
    <row r="39" spans="1:22" ht="15" customHeight="1" x14ac:dyDescent="0.25">
      <c r="A39" s="12">
        <v>26</v>
      </c>
      <c r="B39" t="str">
        <f>IFERROR(INDEX(DATOS!B:B,MATCH(CHECKLIST!A39,DATOS!CG:CG,0),1),"")</f>
        <v/>
      </c>
      <c r="C39" t="str">
        <f>IFERROR(INDEX(DATOS!BT:BT,MATCH(CHECKLIST!A39,DATOS!CG:CG,0),1),"")</f>
        <v/>
      </c>
      <c r="D39" t="str">
        <f>IFERROR(INDEX(DATOS!T:T,MATCH(CHECKLIST!E39,DATOS!C:C,0),1),"")</f>
        <v/>
      </c>
      <c r="E39" s="72" t="str">
        <f>IFERROR(INDEX(DATOS!C:C,MATCH(CHECKLIST!A39,DATOS!CG:CG,0),1),"")</f>
        <v/>
      </c>
      <c r="F39" s="82" t="str">
        <f>IFERROR(IF(INDEX(DATOS!AI:AI,MATCH(CHECKLIST!B39,DATOS!B:B,0),1)=0,"",INDEX(DATOS!AI:AI,MATCH(CHECKLIST!B39,DATOS!B:B,0),1)),"")</f>
        <v/>
      </c>
      <c r="G39" s="17" t="str">
        <f>IFERROR(IF(INDEX(DATOS!AN:AN,MATCH(CHECKLIST!B39,DATOS!B:B,0),1)=0,"",INDEX(DATOS!AN:AN,MATCH(CHECKLIST!B39,DATOS!B:B,0),1)),"")</f>
        <v/>
      </c>
      <c r="H39" s="17" t="str">
        <f>IFERROR(IF(INDEX(DATOS!BQ:BQ,MATCH(CHECKLIST!B39,DATOS!B:B,0),1)="","X",IF(INDEX(DATOS!BQ:BQ,MATCH(CHECKLIST!B39,DATOS!B:B,0),1)="VIGENTE","",INDEX(DATOS!BQ:BQ,MATCH(CHECKLIST!B39,DATOS!B:B,0),1))),"")</f>
        <v/>
      </c>
      <c r="I39" s="17" t="str">
        <f>IFERROR(IF(INDEX(DATOS!AR:AR,MATCH(CHECKLIST!B39,DATOS!B:B,0),1)=0,"",INDEX(DATOS!AR:AR,MATCH(CHECKLIST!B39,DATOS!B:B,0),1)),"")</f>
        <v/>
      </c>
      <c r="J39" s="17" t="str">
        <f>IFERROR(IF(INDEX(DATOS!AP:AP,MATCH(CHECKLIST!B39,DATOS!B:B,0),1)=0,"",INDEX(DATOS!AP:AP,MATCH(CHECKLIST!B39,DATOS!B:B,0),1)),"")</f>
        <v/>
      </c>
      <c r="K39" s="35" t="str">
        <f>IFERROR(IF(INDEX(DATOS!AQ:AQ,MATCH(CHECKLIST!B39,DATOS!B:B,0),1)=0,"",INDEX(DATOS!AQ:AQ,MATCH(CHECKLIST!B39,DATOS!B:B,0),1)),"")</f>
        <v/>
      </c>
      <c r="L39" s="17" t="str">
        <f>IFERROR(IF(INDEX(DATOS!AS:AS,MATCH(CHECKLIST!B39,DATOS!B:B,0),1)=0,"",INDEX(DATOS!AS:AS,MATCH(CHECKLIST!B39,DATOS!B:B,0),1)),"")</f>
        <v/>
      </c>
      <c r="M39" s="17" t="str">
        <f>IFERROR(IF(INDEX(DATOS!AO:AO,MATCH(CHECKLIST!B39,DATOS!B:B,0),1)=0,"",INDEX(DATOS!AO:AO,MATCH(CHECKLIST!B39,DATOS!B:B,0),1)),"")</f>
        <v/>
      </c>
      <c r="N39" s="35" t="str">
        <f ca="1">IFERROR(IF(INDEX(DATOS!P:P,MATCH(CHECKLIST!B39,DATOS!B:B,0),1)="","X",IF(INDEX(DATOS!P:P,MATCH(CHECKLIST!B39,DATOS!B:B,0),1)&gt;YEAR(TODAY())-1,"","VENCIDA")),"")</f>
        <v/>
      </c>
      <c r="O39" s="35" t="str">
        <f>IFERROR(IF(INDEX(DATOS!AV:AV,MATCH(CHECKLIST!B39,DATOS!B:B,0),1)=0,"",INDEX(DATOS!AV:AV,MATCH(CHECKLIST!B39,DATOS!B:B,0),1)),"")</f>
        <v/>
      </c>
      <c r="P39" s="17" t="str">
        <f>IFERROR(IF(INDEX(DATOS!AT:AT,MATCH(CHECKLIST!B39,DATOS!B:B,0),1)=0,"",INDEX(DATOS!AT:AT,MATCH(CHECKLIST!B39,DATOS!B:B,0),1)),"")</f>
        <v/>
      </c>
      <c r="Q39" s="17" t="str">
        <f>IFERROR(IF(INDEX(DATOS!AU:AU,MATCH(CHECKLIST!B39,DATOS!B:B,0),1)=0,"",INDEX(DATOS!AU:AU,MATCH(CHECKLIST!B39,DATOS!B:B,0),1)),"")</f>
        <v/>
      </c>
      <c r="R39" t="str">
        <f>IF(B39="","",1)</f>
        <v/>
      </c>
      <c r="S39" t="str">
        <f t="shared" si="2"/>
        <v/>
      </c>
      <c r="U39" t="str">
        <f t="shared" si="0"/>
        <v/>
      </c>
      <c r="V39" t="str">
        <f t="shared" si="1"/>
        <v/>
      </c>
    </row>
    <row r="40" spans="1:22" ht="15" customHeight="1" x14ac:dyDescent="0.25">
      <c r="A40" s="12">
        <v>27</v>
      </c>
      <c r="B40" t="str">
        <f>IFERROR(INDEX(DATOS!B:B,MATCH(CHECKLIST!A40,DATOS!CG:CG,0),1),"")</f>
        <v/>
      </c>
      <c r="C40" t="str">
        <f>IFERROR(INDEX(DATOS!BT:BT,MATCH(CHECKLIST!A40,DATOS!CG:CG,0),1),"")</f>
        <v/>
      </c>
      <c r="D40" t="str">
        <f>IFERROR(INDEX(DATOS!T:T,MATCH(CHECKLIST!E40,DATOS!C:C,0),1),"")</f>
        <v/>
      </c>
      <c r="E40" s="72" t="str">
        <f>IFERROR(INDEX(DATOS!C:C,MATCH(CHECKLIST!A40,DATOS!CG:CG,0),1),"")</f>
        <v/>
      </c>
      <c r="F40" s="82" t="str">
        <f>IFERROR(IF(INDEX(DATOS!AI:AI,MATCH(CHECKLIST!B40,DATOS!B:B,0),1)=0,"",INDEX(DATOS!AI:AI,MATCH(CHECKLIST!B40,DATOS!B:B,0),1)),"")</f>
        <v/>
      </c>
      <c r="G40" s="17" t="str">
        <f>IFERROR(IF(INDEX(DATOS!AN:AN,MATCH(CHECKLIST!B40,DATOS!B:B,0),1)=0,"",INDEX(DATOS!AN:AN,MATCH(CHECKLIST!B40,DATOS!B:B,0),1)),"")</f>
        <v/>
      </c>
      <c r="H40" s="17" t="str">
        <f>IFERROR(IF(INDEX(DATOS!BQ:BQ,MATCH(CHECKLIST!B40,DATOS!B:B,0),1)="","X",IF(INDEX(DATOS!BQ:BQ,MATCH(CHECKLIST!B40,DATOS!B:B,0),1)="VIGENTE","",INDEX(DATOS!BQ:BQ,MATCH(CHECKLIST!B40,DATOS!B:B,0),1))),"")</f>
        <v/>
      </c>
      <c r="I40" s="17" t="str">
        <f>IFERROR(IF(INDEX(DATOS!AR:AR,MATCH(CHECKLIST!B40,DATOS!B:B,0),1)=0,"",INDEX(DATOS!AR:AR,MATCH(CHECKLIST!B40,DATOS!B:B,0),1)),"")</f>
        <v/>
      </c>
      <c r="J40" s="17" t="str">
        <f>IFERROR(IF(INDEX(DATOS!AP:AP,MATCH(CHECKLIST!B40,DATOS!B:B,0),1)=0,"",INDEX(DATOS!AP:AP,MATCH(CHECKLIST!B40,DATOS!B:B,0),1)),"")</f>
        <v/>
      </c>
      <c r="K40" s="35" t="str">
        <f>IFERROR(IF(INDEX(DATOS!AQ:AQ,MATCH(CHECKLIST!B40,DATOS!B:B,0),1)=0,"",INDEX(DATOS!AQ:AQ,MATCH(CHECKLIST!B40,DATOS!B:B,0),1)),"")</f>
        <v/>
      </c>
      <c r="L40" s="17" t="str">
        <f>IFERROR(IF(INDEX(DATOS!AS:AS,MATCH(CHECKLIST!B40,DATOS!B:B,0),1)=0,"",INDEX(DATOS!AS:AS,MATCH(CHECKLIST!B40,DATOS!B:B,0),1)),"")</f>
        <v/>
      </c>
      <c r="M40" s="17" t="str">
        <f>IFERROR(IF(INDEX(DATOS!AO:AO,MATCH(CHECKLIST!B40,DATOS!B:B,0),1)=0,"",INDEX(DATOS!AO:AO,MATCH(CHECKLIST!B40,DATOS!B:B,0),1)),"")</f>
        <v/>
      </c>
      <c r="N40" s="35" t="str">
        <f ca="1">IFERROR(IF(INDEX(DATOS!P:P,MATCH(CHECKLIST!B40,DATOS!B:B,0),1)="","X",IF(INDEX(DATOS!P:P,MATCH(CHECKLIST!B40,DATOS!B:B,0),1)&gt;YEAR(TODAY())-1,"","VENCIDA")),"")</f>
        <v/>
      </c>
      <c r="O40" s="35" t="str">
        <f>IFERROR(IF(INDEX(DATOS!AV:AV,MATCH(CHECKLIST!B40,DATOS!B:B,0),1)=0,"",INDEX(DATOS!AV:AV,MATCH(CHECKLIST!B40,DATOS!B:B,0),1)),"")</f>
        <v/>
      </c>
      <c r="P40" s="17" t="str">
        <f>IFERROR(IF(INDEX(DATOS!AT:AT,MATCH(CHECKLIST!B40,DATOS!B:B,0),1)=0,"",INDEX(DATOS!AT:AT,MATCH(CHECKLIST!B40,DATOS!B:B,0),1)),"")</f>
        <v/>
      </c>
      <c r="Q40" s="17" t="str">
        <f>IFERROR(IF(INDEX(DATOS!AU:AU,MATCH(CHECKLIST!B40,DATOS!B:B,0),1)=0,"",INDEX(DATOS!AU:AU,MATCH(CHECKLIST!B40,DATOS!B:B,0),1)),"")</f>
        <v/>
      </c>
      <c r="S40">
        <f t="shared" si="2"/>
        <v>0</v>
      </c>
      <c r="U40" t="str">
        <f t="shared" si="0"/>
        <v/>
      </c>
      <c r="V40" t="str">
        <f t="shared" si="1"/>
        <v/>
      </c>
    </row>
    <row r="41" spans="1:22" ht="15" customHeight="1" x14ac:dyDescent="0.25">
      <c r="A41" s="12">
        <v>28</v>
      </c>
      <c r="B41" t="str">
        <f>IFERROR(INDEX(DATOS!B:B,MATCH(CHECKLIST!A41,DATOS!CG:CG,0),1),"")</f>
        <v/>
      </c>
      <c r="C41" t="str">
        <f>IFERROR(INDEX(DATOS!BT:BT,MATCH(CHECKLIST!A41,DATOS!CG:CG,0),1),"")</f>
        <v/>
      </c>
      <c r="D41" t="str">
        <f>IFERROR(INDEX(DATOS!T:T,MATCH(CHECKLIST!E41,DATOS!C:C,0),1),"")</f>
        <v/>
      </c>
      <c r="E41" s="72" t="str">
        <f>IFERROR(INDEX(DATOS!C:C,MATCH(CHECKLIST!A41,DATOS!CG:CG,0),1),"")</f>
        <v/>
      </c>
      <c r="F41" s="82" t="str">
        <f>IFERROR(IF(INDEX(DATOS!AI:AI,MATCH(CHECKLIST!B41,DATOS!B:B,0),1)=0,"",INDEX(DATOS!AI:AI,MATCH(CHECKLIST!B41,DATOS!B:B,0),1)),"")</f>
        <v/>
      </c>
      <c r="G41" s="17" t="str">
        <f>IFERROR(IF(INDEX(DATOS!AN:AN,MATCH(CHECKLIST!B41,DATOS!B:B,0),1)=0,"",INDEX(DATOS!AN:AN,MATCH(CHECKLIST!B41,DATOS!B:B,0),1)),"")</f>
        <v/>
      </c>
      <c r="H41" s="17" t="str">
        <f>IFERROR(IF(INDEX(DATOS!BQ:BQ,MATCH(CHECKLIST!B41,DATOS!B:B,0),1)="","X",IF(INDEX(DATOS!BQ:BQ,MATCH(CHECKLIST!B41,DATOS!B:B,0),1)="VIGENTE","",INDEX(DATOS!BQ:BQ,MATCH(CHECKLIST!B41,DATOS!B:B,0),1))),"")</f>
        <v/>
      </c>
      <c r="I41" s="17" t="str">
        <f>IFERROR(IF(INDEX(DATOS!AR:AR,MATCH(CHECKLIST!B41,DATOS!B:B,0),1)=0,"",INDEX(DATOS!AR:AR,MATCH(CHECKLIST!B41,DATOS!B:B,0),1)),"")</f>
        <v/>
      </c>
      <c r="J41" s="17" t="str">
        <f>IFERROR(IF(INDEX(DATOS!AP:AP,MATCH(CHECKLIST!B41,DATOS!B:B,0),1)=0,"",INDEX(DATOS!AP:AP,MATCH(CHECKLIST!B41,DATOS!B:B,0),1)),"")</f>
        <v/>
      </c>
      <c r="K41" s="35" t="str">
        <f>IFERROR(IF(INDEX(DATOS!AQ:AQ,MATCH(CHECKLIST!B41,DATOS!B:B,0),1)=0,"",INDEX(DATOS!AQ:AQ,MATCH(CHECKLIST!B41,DATOS!B:B,0),1)),"")</f>
        <v/>
      </c>
      <c r="L41" s="17" t="str">
        <f>IFERROR(IF(INDEX(DATOS!AS:AS,MATCH(CHECKLIST!B41,DATOS!B:B,0),1)=0,"",INDEX(DATOS!AS:AS,MATCH(CHECKLIST!B41,DATOS!B:B,0),1)),"")</f>
        <v/>
      </c>
      <c r="M41" s="17" t="str">
        <f>IFERROR(IF(INDEX(DATOS!AO:AO,MATCH(CHECKLIST!B41,DATOS!B:B,0),1)=0,"",INDEX(DATOS!AO:AO,MATCH(CHECKLIST!B41,DATOS!B:B,0),1)),"")</f>
        <v/>
      </c>
      <c r="N41" s="35" t="str">
        <f ca="1">IFERROR(IF(INDEX(DATOS!P:P,MATCH(CHECKLIST!B41,DATOS!B:B,0),1)="","X",IF(INDEX(DATOS!P:P,MATCH(CHECKLIST!B41,DATOS!B:B,0),1)&gt;YEAR(TODAY())-1,"","VENCIDA")),"")</f>
        <v/>
      </c>
      <c r="O41" s="35" t="str">
        <f>IFERROR(IF(INDEX(DATOS!AV:AV,MATCH(CHECKLIST!B41,DATOS!B:B,0),1)=0,"",INDEX(DATOS!AV:AV,MATCH(CHECKLIST!B41,DATOS!B:B,0),1)),"")</f>
        <v/>
      </c>
      <c r="P41" s="17" t="str">
        <f>IFERROR(IF(INDEX(DATOS!AT:AT,MATCH(CHECKLIST!B41,DATOS!B:B,0),1)=0,"",INDEX(DATOS!AT:AT,MATCH(CHECKLIST!B41,DATOS!B:B,0),1)),"")</f>
        <v/>
      </c>
      <c r="Q41" s="17" t="str">
        <f>IFERROR(IF(INDEX(DATOS!AU:AU,MATCH(CHECKLIST!B41,DATOS!B:B,0),1)=0,"",INDEX(DATOS!AU:AU,MATCH(CHECKLIST!B41,DATOS!B:B,0),1)),"")</f>
        <v/>
      </c>
      <c r="R41" t="str">
        <f>IF(B41="","",1)</f>
        <v/>
      </c>
      <c r="S41" t="str">
        <f t="shared" si="2"/>
        <v/>
      </c>
      <c r="U41" t="str">
        <f t="shared" si="0"/>
        <v/>
      </c>
      <c r="V41" t="str">
        <f t="shared" si="1"/>
        <v/>
      </c>
    </row>
    <row r="42" spans="1:22" ht="15" customHeight="1" x14ac:dyDescent="0.25">
      <c r="A42" s="12">
        <v>29</v>
      </c>
      <c r="B42" t="str">
        <f>IFERROR(INDEX(DATOS!B:B,MATCH(CHECKLIST!A42,DATOS!CG:CG,0),1),"")</f>
        <v/>
      </c>
      <c r="C42" t="str">
        <f>IFERROR(INDEX(DATOS!BT:BT,MATCH(CHECKLIST!A42,DATOS!CG:CG,0),1),"")</f>
        <v/>
      </c>
      <c r="D42" t="str">
        <f>IFERROR(INDEX(DATOS!T:T,MATCH(CHECKLIST!E42,DATOS!C:C,0),1),"")</f>
        <v/>
      </c>
      <c r="E42" s="72" t="str">
        <f>IFERROR(INDEX(DATOS!C:C,MATCH(CHECKLIST!A42,DATOS!CG:CG,0),1),"")</f>
        <v/>
      </c>
      <c r="F42" s="82" t="str">
        <f>IFERROR(IF(INDEX(DATOS!AI:AI,MATCH(CHECKLIST!B42,DATOS!B:B,0),1)=0,"",INDEX(DATOS!AI:AI,MATCH(CHECKLIST!B42,DATOS!B:B,0),1)),"")</f>
        <v/>
      </c>
      <c r="G42" s="17" t="str">
        <f>IFERROR(IF(INDEX(DATOS!AN:AN,MATCH(CHECKLIST!B42,DATOS!B:B,0),1)=0,"",INDEX(DATOS!AN:AN,MATCH(CHECKLIST!B42,DATOS!B:B,0),1)),"")</f>
        <v/>
      </c>
      <c r="H42" s="17" t="str">
        <f>IFERROR(IF(INDEX(DATOS!BQ:BQ,MATCH(CHECKLIST!B42,DATOS!B:B,0),1)="","X",IF(INDEX(DATOS!BQ:BQ,MATCH(CHECKLIST!B42,DATOS!B:B,0),1)="VIGENTE","",INDEX(DATOS!BQ:BQ,MATCH(CHECKLIST!B42,DATOS!B:B,0),1))),"")</f>
        <v/>
      </c>
      <c r="I42" s="17" t="str">
        <f>IFERROR(IF(INDEX(DATOS!AR:AR,MATCH(CHECKLIST!B42,DATOS!B:B,0),1)=0,"",INDEX(DATOS!AR:AR,MATCH(CHECKLIST!B42,DATOS!B:B,0),1)),"")</f>
        <v/>
      </c>
      <c r="J42" s="17" t="str">
        <f>IFERROR(IF(INDEX(DATOS!AP:AP,MATCH(CHECKLIST!B42,DATOS!B:B,0),1)=0,"",INDEX(DATOS!AP:AP,MATCH(CHECKLIST!B42,DATOS!B:B,0),1)),"")</f>
        <v/>
      </c>
      <c r="K42" s="35" t="str">
        <f>IFERROR(IF(INDEX(DATOS!AQ:AQ,MATCH(CHECKLIST!B42,DATOS!B:B,0),1)=0,"",INDEX(DATOS!AQ:AQ,MATCH(CHECKLIST!B42,DATOS!B:B,0),1)),"")</f>
        <v/>
      </c>
      <c r="L42" s="17" t="str">
        <f>IFERROR(IF(INDEX(DATOS!AS:AS,MATCH(CHECKLIST!B42,DATOS!B:B,0),1)=0,"",INDEX(DATOS!AS:AS,MATCH(CHECKLIST!B42,DATOS!B:B,0),1)),"")</f>
        <v/>
      </c>
      <c r="M42" s="17" t="str">
        <f>IFERROR(IF(INDEX(DATOS!AO:AO,MATCH(CHECKLIST!B42,DATOS!B:B,0),1)=0,"",INDEX(DATOS!AO:AO,MATCH(CHECKLIST!B42,DATOS!B:B,0),1)),"")</f>
        <v/>
      </c>
      <c r="N42" s="35" t="str">
        <f ca="1">IFERROR(IF(INDEX(DATOS!P:P,MATCH(CHECKLIST!B42,DATOS!B:B,0),1)="","X",IF(INDEX(DATOS!P:P,MATCH(CHECKLIST!B42,DATOS!B:B,0),1)&gt;YEAR(TODAY())-1,"","VENCIDA")),"")</f>
        <v/>
      </c>
      <c r="O42" s="35" t="str">
        <f>IFERROR(IF(INDEX(DATOS!AV:AV,MATCH(CHECKLIST!B42,DATOS!B:B,0),1)=0,"",INDEX(DATOS!AV:AV,MATCH(CHECKLIST!B42,DATOS!B:B,0),1)),"")</f>
        <v/>
      </c>
      <c r="P42" s="17" t="str">
        <f>IFERROR(IF(INDEX(DATOS!AT:AT,MATCH(CHECKLIST!B42,DATOS!B:B,0),1)=0,"",INDEX(DATOS!AT:AT,MATCH(CHECKLIST!B42,DATOS!B:B,0),1)),"")</f>
        <v/>
      </c>
      <c r="Q42" s="17" t="str">
        <f>IFERROR(IF(INDEX(DATOS!AU:AU,MATCH(CHECKLIST!B42,DATOS!B:B,0),1)=0,"",INDEX(DATOS!AU:AU,MATCH(CHECKLIST!B42,DATOS!B:B,0),1)),"")</f>
        <v/>
      </c>
      <c r="S42">
        <f t="shared" si="2"/>
        <v>0</v>
      </c>
      <c r="U42" t="str">
        <f t="shared" si="0"/>
        <v/>
      </c>
      <c r="V42" t="str">
        <f t="shared" si="1"/>
        <v/>
      </c>
    </row>
    <row r="43" spans="1:22" ht="15" customHeight="1" x14ac:dyDescent="0.25">
      <c r="A43" s="12">
        <v>30</v>
      </c>
      <c r="B43" t="str">
        <f>IFERROR(INDEX(DATOS!B:B,MATCH(CHECKLIST!A43,DATOS!CG:CG,0),1),"")</f>
        <v/>
      </c>
      <c r="C43" t="str">
        <f>IFERROR(INDEX(DATOS!BT:BT,MATCH(CHECKLIST!A43,DATOS!CG:CG,0),1),"")</f>
        <v/>
      </c>
      <c r="D43" t="str">
        <f>IFERROR(INDEX(DATOS!T:T,MATCH(CHECKLIST!E43,DATOS!C:C,0),1),"")</f>
        <v/>
      </c>
      <c r="E43" s="72" t="str">
        <f>IFERROR(INDEX(DATOS!C:C,MATCH(CHECKLIST!A43,DATOS!CG:CG,0),1),"")</f>
        <v/>
      </c>
      <c r="F43" s="82" t="str">
        <f>IFERROR(IF(INDEX(DATOS!AI:AI,MATCH(CHECKLIST!B43,DATOS!B:B,0),1)=0,"",INDEX(DATOS!AI:AI,MATCH(CHECKLIST!B43,DATOS!B:B,0),1)),"")</f>
        <v/>
      </c>
      <c r="G43" s="17" t="str">
        <f>IFERROR(IF(INDEX(DATOS!AN:AN,MATCH(CHECKLIST!B43,DATOS!B:B,0),1)=0,"",INDEX(DATOS!AN:AN,MATCH(CHECKLIST!B43,DATOS!B:B,0),1)),"")</f>
        <v/>
      </c>
      <c r="H43" s="17" t="str">
        <f>IFERROR(IF(INDEX(DATOS!BQ:BQ,MATCH(CHECKLIST!B43,DATOS!B:B,0),1)="","X",IF(INDEX(DATOS!BQ:BQ,MATCH(CHECKLIST!B43,DATOS!B:B,0),1)="VIGENTE","",INDEX(DATOS!BQ:BQ,MATCH(CHECKLIST!B43,DATOS!B:B,0),1))),"")</f>
        <v/>
      </c>
      <c r="I43" s="17" t="str">
        <f>IFERROR(IF(INDEX(DATOS!AR:AR,MATCH(CHECKLIST!B43,DATOS!B:B,0),1)=0,"",INDEX(DATOS!AR:AR,MATCH(CHECKLIST!B43,DATOS!B:B,0),1)),"")</f>
        <v/>
      </c>
      <c r="J43" s="17" t="str">
        <f>IFERROR(IF(INDEX(DATOS!AP:AP,MATCH(CHECKLIST!B43,DATOS!B:B,0),1)=0,"",INDEX(DATOS!AP:AP,MATCH(CHECKLIST!B43,DATOS!B:B,0),1)),"")</f>
        <v/>
      </c>
      <c r="K43" s="35" t="str">
        <f>IFERROR(IF(INDEX(DATOS!AQ:AQ,MATCH(CHECKLIST!B43,DATOS!B:B,0),1)=0,"",INDEX(DATOS!AQ:AQ,MATCH(CHECKLIST!B43,DATOS!B:B,0),1)),"")</f>
        <v/>
      </c>
      <c r="L43" s="17" t="str">
        <f>IFERROR(IF(INDEX(DATOS!AS:AS,MATCH(CHECKLIST!B43,DATOS!B:B,0),1)=0,"",INDEX(DATOS!AS:AS,MATCH(CHECKLIST!B43,DATOS!B:B,0),1)),"")</f>
        <v/>
      </c>
      <c r="M43" s="17" t="str">
        <f>IFERROR(IF(INDEX(DATOS!AO:AO,MATCH(CHECKLIST!B43,DATOS!B:B,0),1)=0,"",INDEX(DATOS!AO:AO,MATCH(CHECKLIST!B43,DATOS!B:B,0),1)),"")</f>
        <v/>
      </c>
      <c r="N43" s="35" t="str">
        <f ca="1">IFERROR(IF(INDEX(DATOS!P:P,MATCH(CHECKLIST!B43,DATOS!B:B,0),1)="","X",IF(INDEX(DATOS!P:P,MATCH(CHECKLIST!B43,DATOS!B:B,0),1)&gt;YEAR(TODAY())-1,"","VENCIDA")),"")</f>
        <v/>
      </c>
      <c r="O43" s="35" t="str">
        <f>IFERROR(IF(INDEX(DATOS!AV:AV,MATCH(CHECKLIST!B43,DATOS!B:B,0),1)=0,"",INDEX(DATOS!AV:AV,MATCH(CHECKLIST!B43,DATOS!B:B,0),1)),"")</f>
        <v/>
      </c>
      <c r="P43" s="17" t="str">
        <f>IFERROR(IF(INDEX(DATOS!AT:AT,MATCH(CHECKLIST!B43,DATOS!B:B,0),1)=0,"",INDEX(DATOS!AT:AT,MATCH(CHECKLIST!B43,DATOS!B:B,0),1)),"")</f>
        <v/>
      </c>
      <c r="Q43" s="17" t="str">
        <f>IFERROR(IF(INDEX(DATOS!AU:AU,MATCH(CHECKLIST!B43,DATOS!B:B,0),1)=0,"",INDEX(DATOS!AU:AU,MATCH(CHECKLIST!B43,DATOS!B:B,0),1)),"")</f>
        <v/>
      </c>
      <c r="R43" t="str">
        <f>IF(B43="","",1)</f>
        <v/>
      </c>
      <c r="S43" t="str">
        <f t="shared" si="2"/>
        <v/>
      </c>
      <c r="U43" t="str">
        <f t="shared" si="0"/>
        <v/>
      </c>
      <c r="V43" t="str">
        <f t="shared" si="1"/>
        <v/>
      </c>
    </row>
    <row r="44" spans="1:22" ht="15" customHeight="1" x14ac:dyDescent="0.25">
      <c r="A44" s="12">
        <v>31</v>
      </c>
      <c r="B44" t="str">
        <f>IFERROR(INDEX(DATOS!B:B,MATCH(CHECKLIST!A44,DATOS!CG:CG,0),1),"")</f>
        <v/>
      </c>
      <c r="C44" t="str">
        <f>IFERROR(INDEX(DATOS!BT:BT,MATCH(CHECKLIST!A44,DATOS!CG:CG,0),1),"")</f>
        <v/>
      </c>
      <c r="D44" t="str">
        <f>IFERROR(INDEX(DATOS!T:T,MATCH(CHECKLIST!E44,DATOS!C:C,0),1),"")</f>
        <v/>
      </c>
      <c r="E44" s="72" t="str">
        <f>IFERROR(INDEX(DATOS!C:C,MATCH(CHECKLIST!A44,DATOS!CG:CG,0),1),"")</f>
        <v/>
      </c>
      <c r="F44" s="82" t="str">
        <f>IFERROR(IF(INDEX(DATOS!AI:AI,MATCH(CHECKLIST!B44,DATOS!B:B,0),1)=0,"",INDEX(DATOS!AI:AI,MATCH(CHECKLIST!B44,DATOS!B:B,0),1)),"")</f>
        <v/>
      </c>
      <c r="G44" s="17" t="str">
        <f>IFERROR(IF(INDEX(DATOS!AN:AN,MATCH(CHECKLIST!B44,DATOS!B:B,0),1)=0,"",INDEX(DATOS!AN:AN,MATCH(CHECKLIST!B44,DATOS!B:B,0),1)),"")</f>
        <v/>
      </c>
      <c r="H44" s="17" t="str">
        <f>IFERROR(IF(INDEX(DATOS!BQ:BQ,MATCH(CHECKLIST!B44,DATOS!B:B,0),1)="","X",IF(INDEX(DATOS!BQ:BQ,MATCH(CHECKLIST!B44,DATOS!B:B,0),1)="VIGENTE","",INDEX(DATOS!BQ:BQ,MATCH(CHECKLIST!B44,DATOS!B:B,0),1))),"")</f>
        <v/>
      </c>
      <c r="I44" s="17" t="str">
        <f>IFERROR(IF(INDEX(DATOS!AR:AR,MATCH(CHECKLIST!B44,DATOS!B:B,0),1)=0,"",INDEX(DATOS!AR:AR,MATCH(CHECKLIST!B44,DATOS!B:B,0),1)),"")</f>
        <v/>
      </c>
      <c r="J44" s="17" t="str">
        <f>IFERROR(IF(INDEX(DATOS!AP:AP,MATCH(CHECKLIST!B44,DATOS!B:B,0),1)=0,"",INDEX(DATOS!AP:AP,MATCH(CHECKLIST!B44,DATOS!B:B,0),1)),"")</f>
        <v/>
      </c>
      <c r="K44" s="35" t="str">
        <f>IFERROR(IF(INDEX(DATOS!AQ:AQ,MATCH(CHECKLIST!B44,DATOS!B:B,0),1)=0,"",INDEX(DATOS!AQ:AQ,MATCH(CHECKLIST!B44,DATOS!B:B,0),1)),"")</f>
        <v/>
      </c>
      <c r="L44" s="17" t="str">
        <f>IFERROR(IF(INDEX(DATOS!AS:AS,MATCH(CHECKLIST!B44,DATOS!B:B,0),1)=0,"",INDEX(DATOS!AS:AS,MATCH(CHECKLIST!B44,DATOS!B:B,0),1)),"")</f>
        <v/>
      </c>
      <c r="M44" s="17" t="str">
        <f>IFERROR(IF(INDEX(DATOS!AO:AO,MATCH(CHECKLIST!B44,DATOS!B:B,0),1)=0,"",INDEX(DATOS!AO:AO,MATCH(CHECKLIST!B44,DATOS!B:B,0),1)),"")</f>
        <v/>
      </c>
      <c r="N44" s="35" t="str">
        <f ca="1">IFERROR(IF(INDEX(DATOS!P:P,MATCH(CHECKLIST!B44,DATOS!B:B,0),1)="","X",IF(INDEX(DATOS!P:P,MATCH(CHECKLIST!B44,DATOS!B:B,0),1)&gt;YEAR(TODAY())-1,"","VENCIDA")),"")</f>
        <v/>
      </c>
      <c r="O44" s="35" t="str">
        <f>IFERROR(IF(INDEX(DATOS!AV:AV,MATCH(CHECKLIST!B44,DATOS!B:B,0),1)=0,"",INDEX(DATOS!AV:AV,MATCH(CHECKLIST!B44,DATOS!B:B,0),1)),"")</f>
        <v/>
      </c>
      <c r="P44" s="17" t="str">
        <f>IFERROR(IF(INDEX(DATOS!AT:AT,MATCH(CHECKLIST!B44,DATOS!B:B,0),1)=0,"",INDEX(DATOS!AT:AT,MATCH(CHECKLIST!B44,DATOS!B:B,0),1)),"")</f>
        <v/>
      </c>
      <c r="Q44" s="17" t="str">
        <f>IFERROR(IF(INDEX(DATOS!AU:AU,MATCH(CHECKLIST!B44,DATOS!B:B,0),1)=0,"",INDEX(DATOS!AU:AU,MATCH(CHECKLIST!B44,DATOS!B:B,0),1)),"")</f>
        <v/>
      </c>
      <c r="S44">
        <f t="shared" si="2"/>
        <v>0</v>
      </c>
      <c r="U44" t="str">
        <f t="shared" si="0"/>
        <v/>
      </c>
      <c r="V44" t="str">
        <f t="shared" si="1"/>
        <v/>
      </c>
    </row>
    <row r="45" spans="1:22" ht="15" customHeight="1" x14ac:dyDescent="0.25">
      <c r="A45" s="12">
        <v>32</v>
      </c>
      <c r="B45" t="str">
        <f>IFERROR(INDEX(DATOS!B:B,MATCH(CHECKLIST!A45,DATOS!CG:CG,0),1),"")</f>
        <v/>
      </c>
      <c r="C45" t="str">
        <f>IFERROR(INDEX(DATOS!BT:BT,MATCH(CHECKLIST!A45,DATOS!CG:CG,0),1),"")</f>
        <v/>
      </c>
      <c r="D45" t="str">
        <f>IFERROR(INDEX(DATOS!T:T,MATCH(CHECKLIST!E45,DATOS!C:C,0),1),"")</f>
        <v/>
      </c>
      <c r="E45" s="72" t="str">
        <f>IFERROR(INDEX(DATOS!C:C,MATCH(CHECKLIST!A45,DATOS!CG:CG,0),1),"")</f>
        <v/>
      </c>
      <c r="F45" s="82" t="str">
        <f>IFERROR(IF(INDEX(DATOS!AI:AI,MATCH(CHECKLIST!B45,DATOS!B:B,0),1)=0,"",INDEX(DATOS!AI:AI,MATCH(CHECKLIST!B45,DATOS!B:B,0),1)),"")</f>
        <v/>
      </c>
      <c r="G45" s="17" t="str">
        <f>IFERROR(IF(INDEX(DATOS!AN:AN,MATCH(CHECKLIST!B45,DATOS!B:B,0),1)=0,"",INDEX(DATOS!AN:AN,MATCH(CHECKLIST!B45,DATOS!B:B,0),1)),"")</f>
        <v/>
      </c>
      <c r="H45" s="17" t="str">
        <f>IFERROR(IF(INDEX(DATOS!BQ:BQ,MATCH(CHECKLIST!B45,DATOS!B:B,0),1)="","X",IF(INDEX(DATOS!BQ:BQ,MATCH(CHECKLIST!B45,DATOS!B:B,0),1)="VIGENTE","",INDEX(DATOS!BQ:BQ,MATCH(CHECKLIST!B45,DATOS!B:B,0),1))),"")</f>
        <v/>
      </c>
      <c r="I45" s="17" t="str">
        <f>IFERROR(IF(INDEX(DATOS!AR:AR,MATCH(CHECKLIST!B45,DATOS!B:B,0),1)=0,"",INDEX(DATOS!AR:AR,MATCH(CHECKLIST!B45,DATOS!B:B,0),1)),"")</f>
        <v/>
      </c>
      <c r="J45" s="17" t="str">
        <f>IFERROR(IF(INDEX(DATOS!AP:AP,MATCH(CHECKLIST!B45,DATOS!B:B,0),1)=0,"",INDEX(DATOS!AP:AP,MATCH(CHECKLIST!B45,DATOS!B:B,0),1)),"")</f>
        <v/>
      </c>
      <c r="K45" s="35" t="str">
        <f>IFERROR(IF(INDEX(DATOS!AQ:AQ,MATCH(CHECKLIST!B45,DATOS!B:B,0),1)=0,"",INDEX(DATOS!AQ:AQ,MATCH(CHECKLIST!B45,DATOS!B:B,0),1)),"")</f>
        <v/>
      </c>
      <c r="L45" s="17" t="str">
        <f>IFERROR(IF(INDEX(DATOS!AS:AS,MATCH(CHECKLIST!B45,DATOS!B:B,0),1)=0,"",INDEX(DATOS!AS:AS,MATCH(CHECKLIST!B45,DATOS!B:B,0),1)),"")</f>
        <v/>
      </c>
      <c r="M45" s="17" t="str">
        <f>IFERROR(IF(INDEX(DATOS!AO:AO,MATCH(CHECKLIST!B45,DATOS!B:B,0),1)=0,"",INDEX(DATOS!AO:AO,MATCH(CHECKLIST!B45,DATOS!B:B,0),1)),"")</f>
        <v/>
      </c>
      <c r="N45" s="35" t="str">
        <f ca="1">IFERROR(IF(INDEX(DATOS!P:P,MATCH(CHECKLIST!B45,DATOS!B:B,0),1)="","X",IF(INDEX(DATOS!P:P,MATCH(CHECKLIST!B45,DATOS!B:B,0),1)&gt;YEAR(TODAY())-1,"","VENCIDA")),"")</f>
        <v/>
      </c>
      <c r="O45" s="35" t="str">
        <f>IFERROR(IF(INDEX(DATOS!AV:AV,MATCH(CHECKLIST!B45,DATOS!B:B,0),1)=0,"",INDEX(DATOS!AV:AV,MATCH(CHECKLIST!B45,DATOS!B:B,0),1)),"")</f>
        <v/>
      </c>
      <c r="P45" s="17" t="str">
        <f>IFERROR(IF(INDEX(DATOS!AT:AT,MATCH(CHECKLIST!B45,DATOS!B:B,0),1)=0,"",INDEX(DATOS!AT:AT,MATCH(CHECKLIST!B45,DATOS!B:B,0),1)),"")</f>
        <v/>
      </c>
      <c r="Q45" s="17" t="str">
        <f>IFERROR(IF(INDEX(DATOS!AU:AU,MATCH(CHECKLIST!B45,DATOS!B:B,0),1)=0,"",INDEX(DATOS!AU:AU,MATCH(CHECKLIST!B45,DATOS!B:B,0),1)),"")</f>
        <v/>
      </c>
      <c r="R45" t="str">
        <f>IF(B45="","",1)</f>
        <v/>
      </c>
      <c r="S45" t="str">
        <f t="shared" si="2"/>
        <v/>
      </c>
      <c r="U45" t="str">
        <f t="shared" si="0"/>
        <v/>
      </c>
      <c r="V45" t="str">
        <f t="shared" si="1"/>
        <v/>
      </c>
    </row>
    <row r="46" spans="1:22" ht="15" customHeight="1" x14ac:dyDescent="0.25">
      <c r="A46" s="12">
        <v>33</v>
      </c>
      <c r="B46" t="str">
        <f>IFERROR(INDEX(DATOS!B:B,MATCH(CHECKLIST!A46,DATOS!CG:CG,0),1),"")</f>
        <v/>
      </c>
      <c r="C46" t="str">
        <f>IFERROR(INDEX(DATOS!BT:BT,MATCH(CHECKLIST!A46,DATOS!CG:CG,0),1),"")</f>
        <v/>
      </c>
      <c r="D46" t="str">
        <f>IFERROR(INDEX(DATOS!T:T,MATCH(CHECKLIST!E46,DATOS!C:C,0),1),"")</f>
        <v/>
      </c>
      <c r="E46" s="72" t="str">
        <f>IFERROR(INDEX(DATOS!C:C,MATCH(CHECKLIST!A46,DATOS!CG:CG,0),1),"")</f>
        <v/>
      </c>
      <c r="F46" s="82" t="str">
        <f>IFERROR(IF(INDEX(DATOS!AI:AI,MATCH(CHECKLIST!B46,DATOS!B:B,0),1)=0,"",INDEX(DATOS!AI:AI,MATCH(CHECKLIST!B46,DATOS!B:B,0),1)),"")</f>
        <v/>
      </c>
      <c r="G46" s="17" t="str">
        <f>IFERROR(IF(INDEX(DATOS!AN:AN,MATCH(CHECKLIST!B46,DATOS!B:B,0),1)=0,"",INDEX(DATOS!AN:AN,MATCH(CHECKLIST!B46,DATOS!B:B,0),1)),"")</f>
        <v/>
      </c>
      <c r="H46" s="17" t="str">
        <f>IFERROR(IF(INDEX(DATOS!BQ:BQ,MATCH(CHECKLIST!B46,DATOS!B:B,0),1)="","X",IF(INDEX(DATOS!BQ:BQ,MATCH(CHECKLIST!B46,DATOS!B:B,0),1)="VIGENTE","",INDEX(DATOS!BQ:BQ,MATCH(CHECKLIST!B46,DATOS!B:B,0),1))),"")</f>
        <v/>
      </c>
      <c r="I46" s="17" t="str">
        <f>IFERROR(IF(INDEX(DATOS!AR:AR,MATCH(CHECKLIST!B46,DATOS!B:B,0),1)=0,"",INDEX(DATOS!AR:AR,MATCH(CHECKLIST!B46,DATOS!B:B,0),1)),"")</f>
        <v/>
      </c>
      <c r="J46" s="17" t="str">
        <f>IFERROR(IF(INDEX(DATOS!AP:AP,MATCH(CHECKLIST!B46,DATOS!B:B,0),1)=0,"",INDEX(DATOS!AP:AP,MATCH(CHECKLIST!B46,DATOS!B:B,0),1)),"")</f>
        <v/>
      </c>
      <c r="K46" s="35" t="str">
        <f>IFERROR(IF(INDEX(DATOS!AQ:AQ,MATCH(CHECKLIST!B46,DATOS!B:B,0),1)=0,"",INDEX(DATOS!AQ:AQ,MATCH(CHECKLIST!B46,DATOS!B:B,0),1)),"")</f>
        <v/>
      </c>
      <c r="L46" s="17" t="str">
        <f>IFERROR(IF(INDEX(DATOS!AS:AS,MATCH(CHECKLIST!B46,DATOS!B:B,0),1)=0,"",INDEX(DATOS!AS:AS,MATCH(CHECKLIST!B46,DATOS!B:B,0),1)),"")</f>
        <v/>
      </c>
      <c r="M46" s="17" t="str">
        <f>IFERROR(IF(INDEX(DATOS!AO:AO,MATCH(CHECKLIST!B46,DATOS!B:B,0),1)=0,"",INDEX(DATOS!AO:AO,MATCH(CHECKLIST!B46,DATOS!B:B,0),1)),"")</f>
        <v/>
      </c>
      <c r="N46" s="35" t="str">
        <f ca="1">IFERROR(IF(INDEX(DATOS!P:P,MATCH(CHECKLIST!B46,DATOS!B:B,0),1)="","X",IF(INDEX(DATOS!P:P,MATCH(CHECKLIST!B46,DATOS!B:B,0),1)&gt;YEAR(TODAY())-1,"","VENCIDA")),"")</f>
        <v/>
      </c>
      <c r="O46" s="35" t="str">
        <f>IFERROR(IF(INDEX(DATOS!AV:AV,MATCH(CHECKLIST!B46,DATOS!B:B,0),1)=0,"",INDEX(DATOS!AV:AV,MATCH(CHECKLIST!B46,DATOS!B:B,0),1)),"")</f>
        <v/>
      </c>
      <c r="P46" s="17" t="str">
        <f>IFERROR(IF(INDEX(DATOS!AT:AT,MATCH(CHECKLIST!B46,DATOS!B:B,0),1)=0,"",INDEX(DATOS!AT:AT,MATCH(CHECKLIST!B46,DATOS!B:B,0),1)),"")</f>
        <v/>
      </c>
      <c r="Q46" s="17" t="str">
        <f>IFERROR(IF(INDEX(DATOS!AU:AU,MATCH(CHECKLIST!B46,DATOS!B:B,0),1)=0,"",INDEX(DATOS!AU:AU,MATCH(CHECKLIST!B46,DATOS!B:B,0),1)),"")</f>
        <v/>
      </c>
      <c r="S46">
        <f t="shared" si="2"/>
        <v>0</v>
      </c>
      <c r="U46" t="str">
        <f t="shared" si="0"/>
        <v/>
      </c>
      <c r="V46" t="str">
        <f t="shared" si="1"/>
        <v/>
      </c>
    </row>
    <row r="47" spans="1:22" ht="15" customHeight="1" x14ac:dyDescent="0.25">
      <c r="A47" s="12">
        <v>34</v>
      </c>
      <c r="B47" t="str">
        <f>IFERROR(INDEX(DATOS!B:B,MATCH(CHECKLIST!A47,DATOS!CG:CG,0),1),"")</f>
        <v/>
      </c>
      <c r="C47" t="str">
        <f>IFERROR(INDEX(DATOS!BT:BT,MATCH(CHECKLIST!A47,DATOS!CG:CG,0),1),"")</f>
        <v/>
      </c>
      <c r="D47" t="str">
        <f>IFERROR(INDEX(DATOS!T:T,MATCH(CHECKLIST!E47,DATOS!C:C,0),1),"")</f>
        <v/>
      </c>
      <c r="E47" s="72" t="str">
        <f>IFERROR(INDEX(DATOS!C:C,MATCH(CHECKLIST!A47,DATOS!CG:CG,0),1),"")</f>
        <v/>
      </c>
      <c r="F47" s="82" t="str">
        <f>IFERROR(IF(INDEX(DATOS!AI:AI,MATCH(CHECKLIST!B47,DATOS!B:B,0),1)=0,"",INDEX(DATOS!AI:AI,MATCH(CHECKLIST!B47,DATOS!B:B,0),1)),"")</f>
        <v/>
      </c>
      <c r="G47" s="17" t="str">
        <f>IFERROR(IF(INDEX(DATOS!AN:AN,MATCH(CHECKLIST!B47,DATOS!B:B,0),1)=0,"",INDEX(DATOS!AN:AN,MATCH(CHECKLIST!B47,DATOS!B:B,0),1)),"")</f>
        <v/>
      </c>
      <c r="H47" s="17" t="str">
        <f>IFERROR(IF(INDEX(DATOS!BQ:BQ,MATCH(CHECKLIST!B47,DATOS!B:B,0),1)="","X",IF(INDEX(DATOS!BQ:BQ,MATCH(CHECKLIST!B47,DATOS!B:B,0),1)="VIGENTE","",INDEX(DATOS!BQ:BQ,MATCH(CHECKLIST!B47,DATOS!B:B,0),1))),"")</f>
        <v/>
      </c>
      <c r="I47" s="17" t="str">
        <f>IFERROR(IF(INDEX(DATOS!AR:AR,MATCH(CHECKLIST!B47,DATOS!B:B,0),1)=0,"",INDEX(DATOS!AR:AR,MATCH(CHECKLIST!B47,DATOS!B:B,0),1)),"")</f>
        <v/>
      </c>
      <c r="J47" s="17" t="str">
        <f>IFERROR(IF(INDEX(DATOS!AP:AP,MATCH(CHECKLIST!B47,DATOS!B:B,0),1)=0,"",INDEX(DATOS!AP:AP,MATCH(CHECKLIST!B47,DATOS!B:B,0),1)),"")</f>
        <v/>
      </c>
      <c r="K47" s="35" t="str">
        <f>IFERROR(IF(INDEX(DATOS!AQ:AQ,MATCH(CHECKLIST!B47,DATOS!B:B,0),1)=0,"",INDEX(DATOS!AQ:AQ,MATCH(CHECKLIST!B47,DATOS!B:B,0),1)),"")</f>
        <v/>
      </c>
      <c r="L47" s="17" t="str">
        <f>IFERROR(IF(INDEX(DATOS!AS:AS,MATCH(CHECKLIST!B47,DATOS!B:B,0),1)=0,"",INDEX(DATOS!AS:AS,MATCH(CHECKLIST!B47,DATOS!B:B,0),1)),"")</f>
        <v/>
      </c>
      <c r="M47" s="17" t="str">
        <f>IFERROR(IF(INDEX(DATOS!AO:AO,MATCH(CHECKLIST!B47,DATOS!B:B,0),1)=0,"",INDEX(DATOS!AO:AO,MATCH(CHECKLIST!B47,DATOS!B:B,0),1)),"")</f>
        <v/>
      </c>
      <c r="N47" s="35" t="str">
        <f ca="1">IFERROR(IF(INDEX(DATOS!P:P,MATCH(CHECKLIST!B47,DATOS!B:B,0),1)="","X",IF(INDEX(DATOS!P:P,MATCH(CHECKLIST!B47,DATOS!B:B,0),1)&gt;YEAR(TODAY())-1,"","VENCIDA")),"")</f>
        <v/>
      </c>
      <c r="O47" s="35" t="str">
        <f>IFERROR(IF(INDEX(DATOS!AV:AV,MATCH(CHECKLIST!B47,DATOS!B:B,0),1)=0,"",INDEX(DATOS!AV:AV,MATCH(CHECKLIST!B47,DATOS!B:B,0),1)),"")</f>
        <v/>
      </c>
      <c r="P47" s="17" t="str">
        <f>IFERROR(IF(INDEX(DATOS!AT:AT,MATCH(CHECKLIST!B47,DATOS!B:B,0),1)=0,"",INDEX(DATOS!AT:AT,MATCH(CHECKLIST!B47,DATOS!B:B,0),1)),"")</f>
        <v/>
      </c>
      <c r="Q47" s="17" t="str">
        <f>IFERROR(IF(INDEX(DATOS!AU:AU,MATCH(CHECKLIST!B47,DATOS!B:B,0),1)=0,"",INDEX(DATOS!AU:AU,MATCH(CHECKLIST!B47,DATOS!B:B,0),1)),"")</f>
        <v/>
      </c>
      <c r="R47" t="str">
        <f>IF(B47="","",1)</f>
        <v/>
      </c>
      <c r="S47" t="str">
        <f t="shared" si="2"/>
        <v/>
      </c>
      <c r="U47" t="str">
        <f t="shared" si="0"/>
        <v/>
      </c>
      <c r="V47" t="str">
        <f t="shared" si="1"/>
        <v/>
      </c>
    </row>
    <row r="48" spans="1:22" ht="15" customHeight="1" x14ac:dyDescent="0.25">
      <c r="A48" s="12">
        <v>35</v>
      </c>
      <c r="B48" t="str">
        <f>IFERROR(INDEX(DATOS!B:B,MATCH(CHECKLIST!A48,DATOS!CG:CG,0),1),"")</f>
        <v/>
      </c>
      <c r="C48" t="str">
        <f>IFERROR(INDEX(DATOS!BT:BT,MATCH(CHECKLIST!A48,DATOS!CG:CG,0),1),"")</f>
        <v/>
      </c>
      <c r="D48" t="str">
        <f>IFERROR(INDEX(DATOS!T:T,MATCH(CHECKLIST!E48,DATOS!C:C,0),1),"")</f>
        <v/>
      </c>
      <c r="E48" s="72" t="str">
        <f>IFERROR(INDEX(DATOS!C:C,MATCH(CHECKLIST!A48,DATOS!CG:CG,0),1),"")</f>
        <v/>
      </c>
      <c r="F48" s="82" t="str">
        <f>IFERROR(IF(INDEX(DATOS!AI:AI,MATCH(CHECKLIST!B48,DATOS!B:B,0),1)=0,"",INDEX(DATOS!AI:AI,MATCH(CHECKLIST!B48,DATOS!B:B,0),1)),"")</f>
        <v/>
      </c>
      <c r="G48" s="17" t="str">
        <f>IFERROR(IF(INDEX(DATOS!AN:AN,MATCH(CHECKLIST!B48,DATOS!B:B,0),1)=0,"",INDEX(DATOS!AN:AN,MATCH(CHECKLIST!B48,DATOS!B:B,0),1)),"")</f>
        <v/>
      </c>
      <c r="H48" s="17" t="str">
        <f>IFERROR(IF(INDEX(DATOS!BQ:BQ,MATCH(CHECKLIST!B48,DATOS!B:B,0),1)="","X",IF(INDEX(DATOS!BQ:BQ,MATCH(CHECKLIST!B48,DATOS!B:B,0),1)="VIGENTE","",INDEX(DATOS!BQ:BQ,MATCH(CHECKLIST!B48,DATOS!B:B,0),1))),"")</f>
        <v/>
      </c>
      <c r="I48" s="17" t="str">
        <f>IFERROR(IF(INDEX(DATOS!AR:AR,MATCH(CHECKLIST!B48,DATOS!B:B,0),1)=0,"",INDEX(DATOS!AR:AR,MATCH(CHECKLIST!B48,DATOS!B:B,0),1)),"")</f>
        <v/>
      </c>
      <c r="J48" s="17" t="str">
        <f>IFERROR(IF(INDEX(DATOS!AP:AP,MATCH(CHECKLIST!B48,DATOS!B:B,0),1)=0,"",INDEX(DATOS!AP:AP,MATCH(CHECKLIST!B48,DATOS!B:B,0),1)),"")</f>
        <v/>
      </c>
      <c r="K48" s="35" t="str">
        <f>IFERROR(IF(INDEX(DATOS!AQ:AQ,MATCH(CHECKLIST!B48,DATOS!B:B,0),1)=0,"",INDEX(DATOS!AQ:AQ,MATCH(CHECKLIST!B48,DATOS!B:B,0),1)),"")</f>
        <v/>
      </c>
      <c r="L48" s="17" t="str">
        <f>IFERROR(IF(INDEX(DATOS!AS:AS,MATCH(CHECKLIST!B48,DATOS!B:B,0),1)=0,"",INDEX(DATOS!AS:AS,MATCH(CHECKLIST!B48,DATOS!B:B,0),1)),"")</f>
        <v/>
      </c>
      <c r="M48" s="17" t="str">
        <f>IFERROR(IF(INDEX(DATOS!AO:AO,MATCH(CHECKLIST!B48,DATOS!B:B,0),1)=0,"",INDEX(DATOS!AO:AO,MATCH(CHECKLIST!B48,DATOS!B:B,0),1)),"")</f>
        <v/>
      </c>
      <c r="N48" s="35" t="str">
        <f ca="1">IFERROR(IF(INDEX(DATOS!P:P,MATCH(CHECKLIST!B48,DATOS!B:B,0),1)="","X",IF(INDEX(DATOS!P:P,MATCH(CHECKLIST!B48,DATOS!B:B,0),1)&gt;YEAR(TODAY())-1,"","VENCIDA")),"")</f>
        <v/>
      </c>
      <c r="O48" s="35" t="str">
        <f>IFERROR(IF(INDEX(DATOS!AV:AV,MATCH(CHECKLIST!B48,DATOS!B:B,0),1)=0,"",INDEX(DATOS!AV:AV,MATCH(CHECKLIST!B48,DATOS!B:B,0),1)),"")</f>
        <v/>
      </c>
      <c r="P48" s="17" t="str">
        <f>IFERROR(IF(INDEX(DATOS!AT:AT,MATCH(CHECKLIST!B48,DATOS!B:B,0),1)=0,"",INDEX(DATOS!AT:AT,MATCH(CHECKLIST!B48,DATOS!B:B,0),1)),"")</f>
        <v/>
      </c>
      <c r="Q48" s="17" t="str">
        <f>IFERROR(IF(INDEX(DATOS!AU:AU,MATCH(CHECKLIST!B48,DATOS!B:B,0),1)=0,"",INDEX(DATOS!AU:AU,MATCH(CHECKLIST!B48,DATOS!B:B,0),1)),"")</f>
        <v/>
      </c>
      <c r="S48">
        <f t="shared" si="2"/>
        <v>0</v>
      </c>
      <c r="U48" t="str">
        <f t="shared" si="0"/>
        <v/>
      </c>
      <c r="V48" t="str">
        <f t="shared" si="1"/>
        <v/>
      </c>
    </row>
    <row r="49" spans="1:22" ht="15" customHeight="1" x14ac:dyDescent="0.25">
      <c r="A49" s="12">
        <v>36</v>
      </c>
      <c r="B49" t="str">
        <f>IFERROR(INDEX(DATOS!B:B,MATCH(CHECKLIST!A49,DATOS!CG:CG,0),1),"")</f>
        <v/>
      </c>
      <c r="C49" t="str">
        <f>IFERROR(INDEX(DATOS!BT:BT,MATCH(CHECKLIST!A49,DATOS!CG:CG,0),1),"")</f>
        <v/>
      </c>
      <c r="D49" t="str">
        <f>IFERROR(INDEX(DATOS!T:T,MATCH(CHECKLIST!E49,DATOS!C:C,0),1),"")</f>
        <v/>
      </c>
      <c r="E49" s="72" t="str">
        <f>IFERROR(INDEX(DATOS!C:C,MATCH(CHECKLIST!A49,DATOS!CG:CG,0),1),"")</f>
        <v/>
      </c>
      <c r="F49" s="82" t="str">
        <f>IFERROR(IF(INDEX(DATOS!AI:AI,MATCH(CHECKLIST!B49,DATOS!B:B,0),1)=0,"",INDEX(DATOS!AI:AI,MATCH(CHECKLIST!B49,DATOS!B:B,0),1)),"")</f>
        <v/>
      </c>
      <c r="G49" s="17" t="str">
        <f>IFERROR(IF(INDEX(DATOS!AN:AN,MATCH(CHECKLIST!B49,DATOS!B:B,0),1)=0,"",INDEX(DATOS!AN:AN,MATCH(CHECKLIST!B49,DATOS!B:B,0),1)),"")</f>
        <v/>
      </c>
      <c r="H49" s="17" t="str">
        <f>IFERROR(IF(INDEX(DATOS!BQ:BQ,MATCH(CHECKLIST!B49,DATOS!B:B,0),1)="","X",IF(INDEX(DATOS!BQ:BQ,MATCH(CHECKLIST!B49,DATOS!B:B,0),1)="VIGENTE","",INDEX(DATOS!BQ:BQ,MATCH(CHECKLIST!B49,DATOS!B:B,0),1))),"")</f>
        <v/>
      </c>
      <c r="I49" s="17" t="str">
        <f>IFERROR(IF(INDEX(DATOS!AR:AR,MATCH(CHECKLIST!B49,DATOS!B:B,0),1)=0,"",INDEX(DATOS!AR:AR,MATCH(CHECKLIST!B49,DATOS!B:B,0),1)),"")</f>
        <v/>
      </c>
      <c r="J49" s="17" t="str">
        <f>IFERROR(IF(INDEX(DATOS!AP:AP,MATCH(CHECKLIST!B49,DATOS!B:B,0),1)=0,"",INDEX(DATOS!AP:AP,MATCH(CHECKLIST!B49,DATOS!B:B,0),1)),"")</f>
        <v/>
      </c>
      <c r="K49" s="35" t="str">
        <f>IFERROR(IF(INDEX(DATOS!AQ:AQ,MATCH(CHECKLIST!B49,DATOS!B:B,0),1)=0,"",INDEX(DATOS!AQ:AQ,MATCH(CHECKLIST!B49,DATOS!B:B,0),1)),"")</f>
        <v/>
      </c>
      <c r="L49" s="17" t="str">
        <f>IFERROR(IF(INDEX(DATOS!AS:AS,MATCH(CHECKLIST!B49,DATOS!B:B,0),1)=0,"",INDEX(DATOS!AS:AS,MATCH(CHECKLIST!B49,DATOS!B:B,0),1)),"")</f>
        <v/>
      </c>
      <c r="M49" s="17" t="str">
        <f>IFERROR(IF(INDEX(DATOS!AO:AO,MATCH(CHECKLIST!B49,DATOS!B:B,0),1)=0,"",INDEX(DATOS!AO:AO,MATCH(CHECKLIST!B49,DATOS!B:B,0),1)),"")</f>
        <v/>
      </c>
      <c r="N49" s="35" t="str">
        <f ca="1">IFERROR(IF(INDEX(DATOS!P:P,MATCH(CHECKLIST!B49,DATOS!B:B,0),1)="","X",IF(INDEX(DATOS!P:P,MATCH(CHECKLIST!B49,DATOS!B:B,0),1)&gt;YEAR(TODAY())-1,"","VENCIDA")),"")</f>
        <v/>
      </c>
      <c r="O49" s="35" t="str">
        <f>IFERROR(IF(INDEX(DATOS!AV:AV,MATCH(CHECKLIST!B49,DATOS!B:B,0),1)=0,"",INDEX(DATOS!AV:AV,MATCH(CHECKLIST!B49,DATOS!B:B,0),1)),"")</f>
        <v/>
      </c>
      <c r="P49" s="17" t="str">
        <f>IFERROR(IF(INDEX(DATOS!AT:AT,MATCH(CHECKLIST!B49,DATOS!B:B,0),1)=0,"",INDEX(DATOS!AT:AT,MATCH(CHECKLIST!B49,DATOS!B:B,0),1)),"")</f>
        <v/>
      </c>
      <c r="Q49" s="17" t="str">
        <f>IFERROR(IF(INDEX(DATOS!AU:AU,MATCH(CHECKLIST!B49,DATOS!B:B,0),1)=0,"",INDEX(DATOS!AU:AU,MATCH(CHECKLIST!B49,DATOS!B:B,0),1)),"")</f>
        <v/>
      </c>
      <c r="R49" t="str">
        <f>IF(B49="","",1)</f>
        <v/>
      </c>
      <c r="S49" t="str">
        <f t="shared" si="2"/>
        <v/>
      </c>
      <c r="U49" t="str">
        <f t="shared" si="0"/>
        <v/>
      </c>
      <c r="V49" t="str">
        <f t="shared" si="1"/>
        <v/>
      </c>
    </row>
    <row r="50" spans="1:22" x14ac:dyDescent="0.25">
      <c r="A50" s="12">
        <v>37</v>
      </c>
      <c r="B50" t="str">
        <f>IFERROR(INDEX(DATOS!B:B,MATCH(CHECKLIST!A50,DATOS!CG:CG,0),1),"")</f>
        <v/>
      </c>
      <c r="C50" t="str">
        <f>IFERROR(INDEX(DATOS!BT:BT,MATCH(CHECKLIST!A50,DATOS!CG:CG,0),1),"")</f>
        <v/>
      </c>
      <c r="D50" t="str">
        <f>IFERROR(INDEX(DATOS!T:T,MATCH(CHECKLIST!E50,DATOS!C:C,0),1),"")</f>
        <v/>
      </c>
      <c r="E50" s="72" t="str">
        <f>IFERROR(INDEX(DATOS!C:C,MATCH(CHECKLIST!A50,DATOS!CG:CG,0),1),"")</f>
        <v/>
      </c>
      <c r="F50" s="82" t="str">
        <f>IFERROR(IF(INDEX(DATOS!AI:AI,MATCH(CHECKLIST!B50,DATOS!B:B,0),1)=0,"",INDEX(DATOS!AI:AI,MATCH(CHECKLIST!B50,DATOS!B:B,0),1)),"")</f>
        <v/>
      </c>
      <c r="G50" s="17" t="str">
        <f>IFERROR(IF(INDEX(DATOS!AN:AN,MATCH(CHECKLIST!B50,DATOS!B:B,0),1)=0,"",INDEX(DATOS!AN:AN,MATCH(CHECKLIST!B50,DATOS!B:B,0),1)),"")</f>
        <v/>
      </c>
      <c r="H50" s="17" t="str">
        <f>IFERROR(IF(INDEX(DATOS!BQ:BQ,MATCH(CHECKLIST!B50,DATOS!B:B,0),1)="","X",IF(INDEX(DATOS!BQ:BQ,MATCH(CHECKLIST!B50,DATOS!B:B,0),1)="VIGENTE","",INDEX(DATOS!BQ:BQ,MATCH(CHECKLIST!B50,DATOS!B:B,0),1))),"")</f>
        <v/>
      </c>
      <c r="I50" s="17" t="str">
        <f>IFERROR(IF(INDEX(DATOS!AR:AR,MATCH(CHECKLIST!B50,DATOS!B:B,0),1)=0,"",INDEX(DATOS!AR:AR,MATCH(CHECKLIST!B50,DATOS!B:B,0),1)),"")</f>
        <v/>
      </c>
      <c r="J50" s="17" t="str">
        <f>IFERROR(IF(INDEX(DATOS!AP:AP,MATCH(CHECKLIST!B50,DATOS!B:B,0),1)=0,"",INDEX(DATOS!AP:AP,MATCH(CHECKLIST!B50,DATOS!B:B,0),1)),"")</f>
        <v/>
      </c>
      <c r="K50" s="35" t="str">
        <f>IFERROR(IF(INDEX(DATOS!AQ:AQ,MATCH(CHECKLIST!B50,DATOS!B:B,0),1)=0,"",INDEX(DATOS!AQ:AQ,MATCH(CHECKLIST!B50,DATOS!B:B,0),1)),"")</f>
        <v/>
      </c>
      <c r="L50" s="17" t="str">
        <f>IFERROR(IF(INDEX(DATOS!AS:AS,MATCH(CHECKLIST!B50,DATOS!B:B,0),1)=0,"",INDEX(DATOS!AS:AS,MATCH(CHECKLIST!B50,DATOS!B:B,0),1)),"")</f>
        <v/>
      </c>
      <c r="M50" s="17" t="str">
        <f>IFERROR(IF(INDEX(DATOS!AO:AO,MATCH(CHECKLIST!B50,DATOS!B:B,0),1)=0,"",INDEX(DATOS!AO:AO,MATCH(CHECKLIST!B50,DATOS!B:B,0),1)),"")</f>
        <v/>
      </c>
      <c r="N50" s="35" t="str">
        <f ca="1">IFERROR(IF(INDEX(DATOS!P:P,MATCH(CHECKLIST!B50,DATOS!B:B,0),1)="","X",IF(INDEX(DATOS!P:P,MATCH(CHECKLIST!B50,DATOS!B:B,0),1)&gt;YEAR(TODAY())-1,"","VENCIDA")),"")</f>
        <v/>
      </c>
      <c r="O50" s="35" t="str">
        <f>IFERROR(IF(INDEX(DATOS!AV:AV,MATCH(CHECKLIST!B50,DATOS!B:B,0),1)=0,"",INDEX(DATOS!AV:AV,MATCH(CHECKLIST!B50,DATOS!B:B,0),1)),"")</f>
        <v/>
      </c>
      <c r="P50" s="17" t="str">
        <f>IFERROR(IF(INDEX(DATOS!AT:AT,MATCH(CHECKLIST!B50,DATOS!B:B,0),1)=0,"",INDEX(DATOS!AT:AT,MATCH(CHECKLIST!B50,DATOS!B:B,0),1)),"")</f>
        <v/>
      </c>
      <c r="Q50" s="17" t="str">
        <f>IFERROR(IF(INDEX(DATOS!AU:AU,MATCH(CHECKLIST!B50,DATOS!B:B,0),1)=0,"",INDEX(DATOS!AU:AU,MATCH(CHECKLIST!B50,DATOS!B:B,0),1)),"")</f>
        <v/>
      </c>
      <c r="S50">
        <f t="shared" si="2"/>
        <v>0</v>
      </c>
      <c r="U50" t="str">
        <f t="shared" si="0"/>
        <v/>
      </c>
      <c r="V50" t="str">
        <f t="shared" si="1"/>
        <v/>
      </c>
    </row>
    <row r="51" spans="1:22" x14ac:dyDescent="0.25">
      <c r="A51" s="12">
        <v>38</v>
      </c>
      <c r="B51" t="str">
        <f>IFERROR(INDEX(DATOS!B:B,MATCH(CHECKLIST!A51,DATOS!CG:CG,0),1),"")</f>
        <v/>
      </c>
      <c r="C51" t="str">
        <f>IFERROR(INDEX(DATOS!BT:BT,MATCH(CHECKLIST!A51,DATOS!CG:CG,0),1),"")</f>
        <v/>
      </c>
      <c r="D51" t="str">
        <f>IFERROR(INDEX(DATOS!T:T,MATCH(CHECKLIST!E51,DATOS!C:C,0),1),"")</f>
        <v/>
      </c>
      <c r="E51" s="72" t="str">
        <f>IFERROR(INDEX(DATOS!C:C,MATCH(CHECKLIST!A51,DATOS!CG:CG,0),1),"")</f>
        <v/>
      </c>
      <c r="F51" s="82" t="str">
        <f>IFERROR(IF(INDEX(DATOS!AI:AI,MATCH(CHECKLIST!B51,DATOS!B:B,0),1)=0,"",INDEX(DATOS!AI:AI,MATCH(CHECKLIST!B51,DATOS!B:B,0),1)),"")</f>
        <v/>
      </c>
      <c r="G51" s="17" t="str">
        <f>IFERROR(IF(INDEX(DATOS!AN:AN,MATCH(CHECKLIST!B51,DATOS!B:B,0),1)=0,"",INDEX(DATOS!AN:AN,MATCH(CHECKLIST!B51,DATOS!B:B,0),1)),"")</f>
        <v/>
      </c>
      <c r="H51" s="17" t="str">
        <f>IFERROR(IF(INDEX(DATOS!BQ:BQ,MATCH(CHECKLIST!B51,DATOS!B:B,0),1)="","X",IF(INDEX(DATOS!BQ:BQ,MATCH(CHECKLIST!B51,DATOS!B:B,0),1)="VIGENTE","",INDEX(DATOS!BQ:BQ,MATCH(CHECKLIST!B51,DATOS!B:B,0),1))),"")</f>
        <v/>
      </c>
      <c r="I51" s="17" t="str">
        <f>IFERROR(IF(INDEX(DATOS!AR:AR,MATCH(CHECKLIST!B51,DATOS!B:B,0),1)=0,"",INDEX(DATOS!AR:AR,MATCH(CHECKLIST!B51,DATOS!B:B,0),1)),"")</f>
        <v/>
      </c>
      <c r="J51" s="17" t="str">
        <f>IFERROR(IF(INDEX(DATOS!AP:AP,MATCH(CHECKLIST!B51,DATOS!B:B,0),1)=0,"",INDEX(DATOS!AP:AP,MATCH(CHECKLIST!B51,DATOS!B:B,0),1)),"")</f>
        <v/>
      </c>
      <c r="K51" s="35" t="str">
        <f>IFERROR(IF(INDEX(DATOS!AQ:AQ,MATCH(CHECKLIST!B51,DATOS!B:B,0),1)=0,"",INDEX(DATOS!AQ:AQ,MATCH(CHECKLIST!B51,DATOS!B:B,0),1)),"")</f>
        <v/>
      </c>
      <c r="L51" s="17" t="str">
        <f>IFERROR(IF(INDEX(DATOS!AS:AS,MATCH(CHECKLIST!B51,DATOS!B:B,0),1)=0,"",INDEX(DATOS!AS:AS,MATCH(CHECKLIST!B51,DATOS!B:B,0),1)),"")</f>
        <v/>
      </c>
      <c r="M51" s="17" t="str">
        <f>IFERROR(IF(INDEX(DATOS!AO:AO,MATCH(CHECKLIST!B51,DATOS!B:B,0),1)=0,"",INDEX(DATOS!AO:AO,MATCH(CHECKLIST!B51,DATOS!B:B,0),1)),"")</f>
        <v/>
      </c>
      <c r="N51" s="35" t="str">
        <f ca="1">IFERROR(IF(INDEX(DATOS!P:P,MATCH(CHECKLIST!B51,DATOS!B:B,0),1)="","X",IF(INDEX(DATOS!P:P,MATCH(CHECKLIST!B51,DATOS!B:B,0),1)&gt;YEAR(TODAY())-1,"","VENCIDA")),"")</f>
        <v/>
      </c>
      <c r="O51" s="35" t="str">
        <f>IFERROR(IF(INDEX(DATOS!AV:AV,MATCH(CHECKLIST!B51,DATOS!B:B,0),1)=0,"",INDEX(DATOS!AV:AV,MATCH(CHECKLIST!B51,DATOS!B:B,0),1)),"")</f>
        <v/>
      </c>
      <c r="P51" s="17" t="str">
        <f>IFERROR(IF(INDEX(DATOS!AT:AT,MATCH(CHECKLIST!B51,DATOS!B:B,0),1)=0,"",INDEX(DATOS!AT:AT,MATCH(CHECKLIST!B51,DATOS!B:B,0),1)),"")</f>
        <v/>
      </c>
      <c r="Q51" s="17" t="str">
        <f>IFERROR(IF(INDEX(DATOS!AU:AU,MATCH(CHECKLIST!B51,DATOS!B:B,0),1)=0,"",INDEX(DATOS!AU:AU,MATCH(CHECKLIST!B51,DATOS!B:B,0),1)),"")</f>
        <v/>
      </c>
      <c r="R51" t="str">
        <f>IF(B51="","",1)</f>
        <v/>
      </c>
      <c r="S51" t="str">
        <f t="shared" si="2"/>
        <v/>
      </c>
      <c r="U51" t="str">
        <f t="shared" si="0"/>
        <v/>
      </c>
      <c r="V51" t="str">
        <f t="shared" si="1"/>
        <v/>
      </c>
    </row>
    <row r="52" spans="1:22" x14ac:dyDescent="0.25">
      <c r="A52" s="12">
        <v>39</v>
      </c>
      <c r="B52" t="str">
        <f>IFERROR(INDEX(DATOS!B:B,MATCH(CHECKLIST!A52,DATOS!CG:CG,0),1),"")</f>
        <v/>
      </c>
      <c r="C52" t="str">
        <f>IFERROR(INDEX(DATOS!BT:BT,MATCH(CHECKLIST!A52,DATOS!CG:CG,0),1),"")</f>
        <v/>
      </c>
      <c r="D52" t="str">
        <f>IFERROR(INDEX(DATOS!T:T,MATCH(CHECKLIST!E52,DATOS!C:C,0),1),"")</f>
        <v/>
      </c>
      <c r="E52" s="72" t="str">
        <f>IFERROR(INDEX(DATOS!C:C,MATCH(CHECKLIST!A52,DATOS!CG:CG,0),1),"")</f>
        <v/>
      </c>
      <c r="F52" s="82" t="str">
        <f>IFERROR(IF(INDEX(DATOS!AI:AI,MATCH(CHECKLIST!B52,DATOS!B:B,0),1)=0,"",INDEX(DATOS!AI:AI,MATCH(CHECKLIST!B52,DATOS!B:B,0),1)),"")</f>
        <v/>
      </c>
      <c r="G52" s="17" t="str">
        <f>IFERROR(IF(INDEX(DATOS!AN:AN,MATCH(CHECKLIST!B52,DATOS!B:B,0),1)=0,"",INDEX(DATOS!AN:AN,MATCH(CHECKLIST!B52,DATOS!B:B,0),1)),"")</f>
        <v/>
      </c>
      <c r="H52" s="17" t="str">
        <f>IFERROR(IF(INDEX(DATOS!BQ:BQ,MATCH(CHECKLIST!B52,DATOS!B:B,0),1)="","X",IF(INDEX(DATOS!BQ:BQ,MATCH(CHECKLIST!B52,DATOS!B:B,0),1)="VIGENTE","",INDEX(DATOS!BQ:BQ,MATCH(CHECKLIST!B52,DATOS!B:B,0),1))),"")</f>
        <v/>
      </c>
      <c r="I52" s="17" t="str">
        <f>IFERROR(IF(INDEX(DATOS!AR:AR,MATCH(CHECKLIST!B52,DATOS!B:B,0),1)=0,"",INDEX(DATOS!AR:AR,MATCH(CHECKLIST!B52,DATOS!B:B,0),1)),"")</f>
        <v/>
      </c>
      <c r="J52" s="17" t="str">
        <f>IFERROR(IF(INDEX(DATOS!AP:AP,MATCH(CHECKLIST!B52,DATOS!B:B,0),1)=0,"",INDEX(DATOS!AP:AP,MATCH(CHECKLIST!B52,DATOS!B:B,0),1)),"")</f>
        <v/>
      </c>
      <c r="K52" s="35" t="str">
        <f>IFERROR(IF(INDEX(DATOS!AQ:AQ,MATCH(CHECKLIST!B52,DATOS!B:B,0),1)=0,"",INDEX(DATOS!AQ:AQ,MATCH(CHECKLIST!B52,DATOS!B:B,0),1)),"")</f>
        <v/>
      </c>
      <c r="L52" s="17" t="str">
        <f>IFERROR(IF(INDEX(DATOS!AS:AS,MATCH(CHECKLIST!B52,DATOS!B:B,0),1)=0,"",INDEX(DATOS!AS:AS,MATCH(CHECKLIST!B52,DATOS!B:B,0),1)),"")</f>
        <v/>
      </c>
      <c r="M52" s="17" t="str">
        <f>IFERROR(IF(INDEX(DATOS!AO:AO,MATCH(CHECKLIST!B52,DATOS!B:B,0),1)=0,"",INDEX(DATOS!AO:AO,MATCH(CHECKLIST!B52,DATOS!B:B,0),1)),"")</f>
        <v/>
      </c>
      <c r="N52" s="35" t="str">
        <f ca="1">IFERROR(IF(INDEX(DATOS!P:P,MATCH(CHECKLIST!B52,DATOS!B:B,0),1)="","X",IF(INDEX(DATOS!P:P,MATCH(CHECKLIST!B52,DATOS!B:B,0),1)&gt;YEAR(TODAY())-1,"","VENCIDA")),"")</f>
        <v/>
      </c>
      <c r="O52" s="35" t="str">
        <f>IFERROR(IF(INDEX(DATOS!AV:AV,MATCH(CHECKLIST!B52,DATOS!B:B,0),1)=0,"",INDEX(DATOS!AV:AV,MATCH(CHECKLIST!B52,DATOS!B:B,0),1)),"")</f>
        <v/>
      </c>
      <c r="P52" s="17" t="str">
        <f>IFERROR(IF(INDEX(DATOS!AT:AT,MATCH(CHECKLIST!B52,DATOS!B:B,0),1)=0,"",INDEX(DATOS!AT:AT,MATCH(CHECKLIST!B52,DATOS!B:B,0),1)),"")</f>
        <v/>
      </c>
      <c r="Q52" s="17" t="str">
        <f>IFERROR(IF(INDEX(DATOS!AU:AU,MATCH(CHECKLIST!B52,DATOS!B:B,0),1)=0,"",INDEX(DATOS!AU:AU,MATCH(CHECKLIST!B52,DATOS!B:B,0),1)),"")</f>
        <v/>
      </c>
      <c r="S52">
        <f t="shared" si="2"/>
        <v>0</v>
      </c>
      <c r="U52" t="str">
        <f t="shared" si="0"/>
        <v/>
      </c>
      <c r="V52" t="str">
        <f t="shared" si="1"/>
        <v/>
      </c>
    </row>
    <row r="53" spans="1:22" ht="15" customHeight="1" x14ac:dyDescent="0.25">
      <c r="A53" s="12">
        <v>40</v>
      </c>
      <c r="B53" t="str">
        <f>IFERROR(INDEX(DATOS!B:B,MATCH(CHECKLIST!A53,DATOS!CG:CG,0),1),"")</f>
        <v/>
      </c>
      <c r="C53" t="str">
        <f>IFERROR(INDEX(DATOS!BT:BT,MATCH(CHECKLIST!A53,DATOS!CG:CG,0),1),"")</f>
        <v/>
      </c>
      <c r="D53" t="str">
        <f>IFERROR(INDEX(DATOS!T:T,MATCH(CHECKLIST!E53,DATOS!C:C,0),1),"")</f>
        <v/>
      </c>
      <c r="E53" s="72" t="str">
        <f>IFERROR(INDEX(DATOS!C:C,MATCH(CHECKLIST!A53,DATOS!CG:CG,0),1),"")</f>
        <v/>
      </c>
      <c r="F53" s="82" t="str">
        <f>IFERROR(IF(INDEX(DATOS!AI:AI,MATCH(CHECKLIST!B53,DATOS!B:B,0),1)=0,"",INDEX(DATOS!AI:AI,MATCH(CHECKLIST!B53,DATOS!B:B,0),1)),"")</f>
        <v/>
      </c>
      <c r="G53" s="17" t="str">
        <f>IFERROR(IF(INDEX(DATOS!AN:AN,MATCH(CHECKLIST!B53,DATOS!B:B,0),1)=0,"",INDEX(DATOS!AN:AN,MATCH(CHECKLIST!B53,DATOS!B:B,0),1)),"")</f>
        <v/>
      </c>
      <c r="H53" s="17" t="str">
        <f>IFERROR(IF(INDEX(DATOS!BQ:BQ,MATCH(CHECKLIST!B53,DATOS!B:B,0),1)="","X",IF(INDEX(DATOS!BQ:BQ,MATCH(CHECKLIST!B53,DATOS!B:B,0),1)="VIGENTE","",INDEX(DATOS!BQ:BQ,MATCH(CHECKLIST!B53,DATOS!B:B,0),1))),"")</f>
        <v/>
      </c>
      <c r="I53" s="17" t="str">
        <f>IFERROR(IF(INDEX(DATOS!AR:AR,MATCH(CHECKLIST!B53,DATOS!B:B,0),1)=0,"",INDEX(DATOS!AR:AR,MATCH(CHECKLIST!B53,DATOS!B:B,0),1)),"")</f>
        <v/>
      </c>
      <c r="J53" s="17" t="str">
        <f>IFERROR(IF(INDEX(DATOS!AP:AP,MATCH(CHECKLIST!B53,DATOS!B:B,0),1)=0,"",INDEX(DATOS!AP:AP,MATCH(CHECKLIST!B53,DATOS!B:B,0),1)),"")</f>
        <v/>
      </c>
      <c r="K53" s="35" t="str">
        <f>IFERROR(IF(INDEX(DATOS!AQ:AQ,MATCH(CHECKLIST!B53,DATOS!B:B,0),1)=0,"",INDEX(DATOS!AQ:AQ,MATCH(CHECKLIST!B53,DATOS!B:B,0),1)),"")</f>
        <v/>
      </c>
      <c r="L53" s="17" t="str">
        <f>IFERROR(IF(INDEX(DATOS!AS:AS,MATCH(CHECKLIST!B53,DATOS!B:B,0),1)=0,"",INDEX(DATOS!AS:AS,MATCH(CHECKLIST!B53,DATOS!B:B,0),1)),"")</f>
        <v/>
      </c>
      <c r="M53" s="17" t="str">
        <f>IFERROR(IF(INDEX(DATOS!AO:AO,MATCH(CHECKLIST!B53,DATOS!B:B,0),1)=0,"",INDEX(DATOS!AO:AO,MATCH(CHECKLIST!B53,DATOS!B:B,0),1)),"")</f>
        <v/>
      </c>
      <c r="N53" s="35" t="str">
        <f ca="1">IFERROR(IF(INDEX(DATOS!P:P,MATCH(CHECKLIST!B53,DATOS!B:B,0),1)="","X",IF(INDEX(DATOS!P:P,MATCH(CHECKLIST!B53,DATOS!B:B,0),1)&gt;YEAR(TODAY())-1,"","VENCIDA")),"")</f>
        <v/>
      </c>
      <c r="O53" s="35" t="str">
        <f>IFERROR(IF(INDEX(DATOS!AV:AV,MATCH(CHECKLIST!B53,DATOS!B:B,0),1)=0,"",INDEX(DATOS!AV:AV,MATCH(CHECKLIST!B53,DATOS!B:B,0),1)),"")</f>
        <v/>
      </c>
      <c r="P53" s="17" t="str">
        <f>IFERROR(IF(INDEX(DATOS!AT:AT,MATCH(CHECKLIST!B53,DATOS!B:B,0),1)=0,"",INDEX(DATOS!AT:AT,MATCH(CHECKLIST!B53,DATOS!B:B,0),1)),"")</f>
        <v/>
      </c>
      <c r="Q53" s="17" t="str">
        <f>IFERROR(IF(INDEX(DATOS!AU:AU,MATCH(CHECKLIST!B53,DATOS!B:B,0),1)=0,"",INDEX(DATOS!AU:AU,MATCH(CHECKLIST!B53,DATOS!B:B,0),1)),"")</f>
        <v/>
      </c>
      <c r="R53" t="str">
        <f>IF(B53="","",1)</f>
        <v/>
      </c>
      <c r="S53" t="str">
        <f t="shared" si="2"/>
        <v/>
      </c>
      <c r="U53" t="str">
        <f t="shared" si="0"/>
        <v/>
      </c>
      <c r="V53" t="str">
        <f t="shared" si="1"/>
        <v/>
      </c>
    </row>
    <row r="54" spans="1:22" ht="15" customHeight="1" x14ac:dyDescent="0.25">
      <c r="A54" s="12">
        <v>41</v>
      </c>
      <c r="B54" t="str">
        <f>IFERROR(INDEX(DATOS!B:B,MATCH(CHECKLIST!A54,DATOS!CG:CG,0),1),"")</f>
        <v/>
      </c>
      <c r="C54" t="str">
        <f>IFERROR(INDEX(DATOS!BT:BT,MATCH(CHECKLIST!A54,DATOS!CG:CG,0),1),"")</f>
        <v/>
      </c>
      <c r="D54" t="str">
        <f>IFERROR(INDEX(DATOS!T:T,MATCH(CHECKLIST!E54,DATOS!C:C,0),1),"")</f>
        <v/>
      </c>
      <c r="E54" s="72" t="str">
        <f>IFERROR(INDEX(DATOS!C:C,MATCH(CHECKLIST!A54,DATOS!CG:CG,0),1),"")</f>
        <v/>
      </c>
      <c r="F54" s="82" t="str">
        <f>IFERROR(IF(INDEX(DATOS!AI:AI,MATCH(CHECKLIST!B54,DATOS!B:B,0),1)=0,"",INDEX(DATOS!AI:AI,MATCH(CHECKLIST!B54,DATOS!B:B,0),1)),"")</f>
        <v/>
      </c>
      <c r="G54" s="17" t="str">
        <f>IFERROR(IF(INDEX(DATOS!AN:AN,MATCH(CHECKLIST!B54,DATOS!B:B,0),1)=0,"",INDEX(DATOS!AN:AN,MATCH(CHECKLIST!B54,DATOS!B:B,0),1)),"")</f>
        <v/>
      </c>
      <c r="H54" s="17" t="str">
        <f>IFERROR(IF(INDEX(DATOS!BQ:BQ,MATCH(CHECKLIST!B54,DATOS!B:B,0),1)="","X",IF(INDEX(DATOS!BQ:BQ,MATCH(CHECKLIST!B54,DATOS!B:B,0),1)="VIGENTE","",INDEX(DATOS!BQ:BQ,MATCH(CHECKLIST!B54,DATOS!B:B,0),1))),"")</f>
        <v/>
      </c>
      <c r="I54" s="17" t="str">
        <f>IFERROR(IF(INDEX(DATOS!AR:AR,MATCH(CHECKLIST!B54,DATOS!B:B,0),1)=0,"",INDEX(DATOS!AR:AR,MATCH(CHECKLIST!B54,DATOS!B:B,0),1)),"")</f>
        <v/>
      </c>
      <c r="J54" s="17" t="str">
        <f>IFERROR(IF(INDEX(DATOS!AP:AP,MATCH(CHECKLIST!B54,DATOS!B:B,0),1)=0,"",INDEX(DATOS!AP:AP,MATCH(CHECKLIST!B54,DATOS!B:B,0),1)),"")</f>
        <v/>
      </c>
      <c r="K54" s="35" t="str">
        <f>IFERROR(IF(INDEX(DATOS!AQ:AQ,MATCH(CHECKLIST!B54,DATOS!B:B,0),1)=0,"",INDEX(DATOS!AQ:AQ,MATCH(CHECKLIST!B54,DATOS!B:B,0),1)),"")</f>
        <v/>
      </c>
      <c r="L54" s="17" t="str">
        <f>IFERROR(IF(INDEX(DATOS!AS:AS,MATCH(CHECKLIST!B54,DATOS!B:B,0),1)=0,"",INDEX(DATOS!AS:AS,MATCH(CHECKLIST!B54,DATOS!B:B,0),1)),"")</f>
        <v/>
      </c>
      <c r="M54" s="17" t="str">
        <f>IFERROR(IF(INDEX(DATOS!AO:AO,MATCH(CHECKLIST!B54,DATOS!B:B,0),1)=0,"",INDEX(DATOS!AO:AO,MATCH(CHECKLIST!B54,DATOS!B:B,0),1)),"")</f>
        <v/>
      </c>
      <c r="N54" s="35" t="str">
        <f ca="1">IFERROR(IF(INDEX(DATOS!P:P,MATCH(CHECKLIST!B54,DATOS!B:B,0),1)="","X",IF(INDEX(DATOS!P:P,MATCH(CHECKLIST!B54,DATOS!B:B,0),1)&gt;YEAR(TODAY())-1,"","VENCIDA")),"")</f>
        <v/>
      </c>
      <c r="O54" s="35" t="str">
        <f>IFERROR(IF(INDEX(DATOS!AV:AV,MATCH(CHECKLIST!B54,DATOS!B:B,0),1)=0,"",INDEX(DATOS!AV:AV,MATCH(CHECKLIST!B54,DATOS!B:B,0),1)),"")</f>
        <v/>
      </c>
      <c r="P54" s="17" t="str">
        <f>IFERROR(IF(INDEX(DATOS!AT:AT,MATCH(CHECKLIST!B54,DATOS!B:B,0),1)=0,"",INDEX(DATOS!AT:AT,MATCH(CHECKLIST!B54,DATOS!B:B,0),1)),"")</f>
        <v/>
      </c>
      <c r="Q54" s="17" t="str">
        <f>IFERROR(IF(INDEX(DATOS!AU:AU,MATCH(CHECKLIST!B54,DATOS!B:B,0),1)=0,"",INDEX(DATOS!AU:AU,MATCH(CHECKLIST!B54,DATOS!B:B,0),1)),"")</f>
        <v/>
      </c>
      <c r="S54">
        <f t="shared" si="2"/>
        <v>0</v>
      </c>
      <c r="U54" t="str">
        <f t="shared" si="0"/>
        <v/>
      </c>
      <c r="V54" t="str">
        <f t="shared" si="1"/>
        <v/>
      </c>
    </row>
    <row r="55" spans="1:22" ht="15" customHeight="1" x14ac:dyDescent="0.25">
      <c r="A55" s="12">
        <v>42</v>
      </c>
      <c r="B55" t="str">
        <f>IFERROR(INDEX(DATOS!B:B,MATCH(CHECKLIST!A55,DATOS!CG:CG,0),1),"")</f>
        <v/>
      </c>
      <c r="C55" t="str">
        <f>IFERROR(INDEX(DATOS!BT:BT,MATCH(CHECKLIST!A55,DATOS!CG:CG,0),1),"")</f>
        <v/>
      </c>
      <c r="D55" t="str">
        <f>IFERROR(INDEX(DATOS!T:T,MATCH(CHECKLIST!E55,DATOS!C:C,0),1),"")</f>
        <v/>
      </c>
      <c r="E55" s="72" t="str">
        <f>IFERROR(INDEX(DATOS!C:C,MATCH(CHECKLIST!A55,DATOS!CG:CG,0),1),"")</f>
        <v/>
      </c>
      <c r="F55" s="82" t="str">
        <f>IFERROR(IF(INDEX(DATOS!AI:AI,MATCH(CHECKLIST!B55,DATOS!B:B,0),1)=0,"",INDEX(DATOS!AI:AI,MATCH(CHECKLIST!B55,DATOS!B:B,0),1)),"")</f>
        <v/>
      </c>
      <c r="G55" s="17" t="str">
        <f>IFERROR(IF(INDEX(DATOS!AN:AN,MATCH(CHECKLIST!B55,DATOS!B:B,0),1)=0,"",INDEX(DATOS!AN:AN,MATCH(CHECKLIST!B55,DATOS!B:B,0),1)),"")</f>
        <v/>
      </c>
      <c r="H55" s="17" t="str">
        <f>IFERROR(IF(INDEX(DATOS!BQ:BQ,MATCH(CHECKLIST!B55,DATOS!B:B,0),1)="","X",IF(INDEX(DATOS!BQ:BQ,MATCH(CHECKLIST!B55,DATOS!B:B,0),1)="VIGENTE","",INDEX(DATOS!BQ:BQ,MATCH(CHECKLIST!B55,DATOS!B:B,0),1))),"")</f>
        <v/>
      </c>
      <c r="I55" s="17" t="str">
        <f>IFERROR(IF(INDEX(DATOS!AR:AR,MATCH(CHECKLIST!B55,DATOS!B:B,0),1)=0,"",INDEX(DATOS!AR:AR,MATCH(CHECKLIST!B55,DATOS!B:B,0),1)),"")</f>
        <v/>
      </c>
      <c r="J55" s="17" t="str">
        <f>IFERROR(IF(INDEX(DATOS!AP:AP,MATCH(CHECKLIST!B55,DATOS!B:B,0),1)=0,"",INDEX(DATOS!AP:AP,MATCH(CHECKLIST!B55,DATOS!B:B,0),1)),"")</f>
        <v/>
      </c>
      <c r="K55" s="35" t="str">
        <f>IFERROR(IF(INDEX(DATOS!AQ:AQ,MATCH(CHECKLIST!B55,DATOS!B:B,0),1)=0,"",INDEX(DATOS!AQ:AQ,MATCH(CHECKLIST!B55,DATOS!B:B,0),1)),"")</f>
        <v/>
      </c>
      <c r="L55" s="17" t="str">
        <f>IFERROR(IF(INDEX(DATOS!AS:AS,MATCH(CHECKLIST!B55,DATOS!B:B,0),1)=0,"",INDEX(DATOS!AS:AS,MATCH(CHECKLIST!B55,DATOS!B:B,0),1)),"")</f>
        <v/>
      </c>
      <c r="M55" s="17" t="str">
        <f>IFERROR(IF(INDEX(DATOS!AO:AO,MATCH(CHECKLIST!B55,DATOS!B:B,0),1)=0,"",INDEX(DATOS!AO:AO,MATCH(CHECKLIST!B55,DATOS!B:B,0),1)),"")</f>
        <v/>
      </c>
      <c r="N55" s="35" t="str">
        <f ca="1">IFERROR(IF(INDEX(DATOS!P:P,MATCH(CHECKLIST!B55,DATOS!B:B,0),1)="","X",IF(INDEX(DATOS!P:P,MATCH(CHECKLIST!B55,DATOS!B:B,0),1)&gt;YEAR(TODAY())-1,"","VENCIDA")),"")</f>
        <v/>
      </c>
      <c r="O55" s="35" t="str">
        <f>IFERROR(IF(INDEX(DATOS!AV:AV,MATCH(CHECKLIST!B55,DATOS!B:B,0),1)=0,"",INDEX(DATOS!AV:AV,MATCH(CHECKLIST!B55,DATOS!B:B,0),1)),"")</f>
        <v/>
      </c>
      <c r="P55" s="17" t="str">
        <f>IFERROR(IF(INDEX(DATOS!AT:AT,MATCH(CHECKLIST!B55,DATOS!B:B,0),1)=0,"",INDEX(DATOS!AT:AT,MATCH(CHECKLIST!B55,DATOS!B:B,0),1)),"")</f>
        <v/>
      </c>
      <c r="Q55" s="17" t="str">
        <f>IFERROR(IF(INDEX(DATOS!AU:AU,MATCH(CHECKLIST!B55,DATOS!B:B,0),1)=0,"",INDEX(DATOS!AU:AU,MATCH(CHECKLIST!B55,DATOS!B:B,0),1)),"")</f>
        <v/>
      </c>
      <c r="R55" t="str">
        <f>IF(B55="","",1)</f>
        <v/>
      </c>
      <c r="S55" t="str">
        <f t="shared" si="2"/>
        <v/>
      </c>
      <c r="U55" t="str">
        <f t="shared" si="0"/>
        <v/>
      </c>
      <c r="V55" t="str">
        <f t="shared" si="1"/>
        <v/>
      </c>
    </row>
    <row r="56" spans="1:22" ht="15" customHeight="1" x14ac:dyDescent="0.25">
      <c r="A56" s="12">
        <v>43</v>
      </c>
      <c r="B56" t="str">
        <f>IFERROR(INDEX(DATOS!B:B,MATCH(CHECKLIST!A56,DATOS!CG:CG,0),1),"")</f>
        <v/>
      </c>
      <c r="C56" t="str">
        <f>IFERROR(INDEX(DATOS!BT:BT,MATCH(CHECKLIST!A56,DATOS!CG:CG,0),1),"")</f>
        <v/>
      </c>
      <c r="D56" t="str">
        <f>IFERROR(INDEX(DATOS!T:T,MATCH(CHECKLIST!E56,DATOS!C:C,0),1),"")</f>
        <v/>
      </c>
      <c r="E56" s="72" t="str">
        <f>IFERROR(INDEX(DATOS!C:C,MATCH(CHECKLIST!A56,DATOS!CG:CG,0),1),"")</f>
        <v/>
      </c>
      <c r="F56" s="82" t="str">
        <f>IFERROR(IF(INDEX(DATOS!AI:AI,MATCH(CHECKLIST!B56,DATOS!B:B,0),1)=0,"",INDEX(DATOS!AI:AI,MATCH(CHECKLIST!B56,DATOS!B:B,0),1)),"")</f>
        <v/>
      </c>
      <c r="G56" s="17" t="str">
        <f>IFERROR(IF(INDEX(DATOS!AN:AN,MATCH(CHECKLIST!B56,DATOS!B:B,0),1)=0,"",INDEX(DATOS!AN:AN,MATCH(CHECKLIST!B56,DATOS!B:B,0),1)),"")</f>
        <v/>
      </c>
      <c r="H56" s="17" t="str">
        <f>IFERROR(IF(INDEX(DATOS!BQ:BQ,MATCH(CHECKLIST!B56,DATOS!B:B,0),1)="","X",IF(INDEX(DATOS!BQ:BQ,MATCH(CHECKLIST!B56,DATOS!B:B,0),1)="VIGENTE","",INDEX(DATOS!BQ:BQ,MATCH(CHECKLIST!B56,DATOS!B:B,0),1))),"")</f>
        <v/>
      </c>
      <c r="I56" s="17" t="str">
        <f>IFERROR(IF(INDEX(DATOS!AR:AR,MATCH(CHECKLIST!B56,DATOS!B:B,0),1)=0,"",INDEX(DATOS!AR:AR,MATCH(CHECKLIST!B56,DATOS!B:B,0),1)),"")</f>
        <v/>
      </c>
      <c r="J56" s="17" t="str">
        <f>IFERROR(IF(INDEX(DATOS!AP:AP,MATCH(CHECKLIST!B56,DATOS!B:B,0),1)=0,"",INDEX(DATOS!AP:AP,MATCH(CHECKLIST!B56,DATOS!B:B,0),1)),"")</f>
        <v/>
      </c>
      <c r="K56" s="35" t="str">
        <f>IFERROR(IF(INDEX(DATOS!AQ:AQ,MATCH(CHECKLIST!B56,DATOS!B:B,0),1)=0,"",INDEX(DATOS!AQ:AQ,MATCH(CHECKLIST!B56,DATOS!B:B,0),1)),"")</f>
        <v/>
      </c>
      <c r="L56" s="17" t="str">
        <f>IFERROR(IF(INDEX(DATOS!AS:AS,MATCH(CHECKLIST!B56,DATOS!B:B,0),1)=0,"",INDEX(DATOS!AS:AS,MATCH(CHECKLIST!B56,DATOS!B:B,0),1)),"")</f>
        <v/>
      </c>
      <c r="M56" s="17" t="str">
        <f>IFERROR(IF(INDEX(DATOS!AO:AO,MATCH(CHECKLIST!B56,DATOS!B:B,0),1)=0,"",INDEX(DATOS!AO:AO,MATCH(CHECKLIST!B56,DATOS!B:B,0),1)),"")</f>
        <v/>
      </c>
      <c r="N56" s="35" t="str">
        <f ca="1">IFERROR(IF(INDEX(DATOS!P:P,MATCH(CHECKLIST!B56,DATOS!B:B,0),1)="","X",IF(INDEX(DATOS!P:P,MATCH(CHECKLIST!B56,DATOS!B:B,0),1)&gt;YEAR(TODAY())-1,"","VENCIDA")),"")</f>
        <v/>
      </c>
      <c r="O56" s="35" t="str">
        <f>IFERROR(IF(INDEX(DATOS!AV:AV,MATCH(CHECKLIST!B56,DATOS!B:B,0),1)=0,"",INDEX(DATOS!AV:AV,MATCH(CHECKLIST!B56,DATOS!B:B,0),1)),"")</f>
        <v/>
      </c>
      <c r="P56" s="17" t="str">
        <f>IFERROR(IF(INDEX(DATOS!AT:AT,MATCH(CHECKLIST!B56,DATOS!B:B,0),1)=0,"",INDEX(DATOS!AT:AT,MATCH(CHECKLIST!B56,DATOS!B:B,0),1)),"")</f>
        <v/>
      </c>
      <c r="Q56" s="17" t="str">
        <f>IFERROR(IF(INDEX(DATOS!AU:AU,MATCH(CHECKLIST!B56,DATOS!B:B,0),1)=0,"",INDEX(DATOS!AU:AU,MATCH(CHECKLIST!B56,DATOS!B:B,0),1)),"")</f>
        <v/>
      </c>
      <c r="S56">
        <f t="shared" si="2"/>
        <v>0</v>
      </c>
      <c r="U56" t="str">
        <f t="shared" si="0"/>
        <v/>
      </c>
      <c r="V56" t="str">
        <f t="shared" si="1"/>
        <v/>
      </c>
    </row>
    <row r="57" spans="1:22" ht="15" customHeight="1" x14ac:dyDescent="0.25">
      <c r="A57" s="12">
        <v>44</v>
      </c>
      <c r="B57" t="str">
        <f>IFERROR(INDEX(DATOS!B:B,MATCH(CHECKLIST!A57,DATOS!CG:CG,0),1),"")</f>
        <v/>
      </c>
      <c r="C57" t="str">
        <f>IFERROR(INDEX(DATOS!BT:BT,MATCH(CHECKLIST!A57,DATOS!CG:CG,0),1),"")</f>
        <v/>
      </c>
      <c r="D57" t="str">
        <f>IFERROR(INDEX(DATOS!T:T,MATCH(CHECKLIST!E57,DATOS!C:C,0),1),"")</f>
        <v/>
      </c>
      <c r="E57" s="72" t="str">
        <f>IFERROR(INDEX(DATOS!C:C,MATCH(CHECKLIST!A57,DATOS!CG:CG,0),1),"")</f>
        <v/>
      </c>
      <c r="F57" s="82" t="str">
        <f>IFERROR(IF(INDEX(DATOS!AI:AI,MATCH(CHECKLIST!B57,DATOS!B:B,0),1)=0,"",INDEX(DATOS!AI:AI,MATCH(CHECKLIST!B57,DATOS!B:B,0),1)),"")</f>
        <v/>
      </c>
      <c r="G57" s="17" t="str">
        <f>IFERROR(IF(INDEX(DATOS!AN:AN,MATCH(CHECKLIST!B57,DATOS!B:B,0),1)=0,"",INDEX(DATOS!AN:AN,MATCH(CHECKLIST!B57,DATOS!B:B,0),1)),"")</f>
        <v/>
      </c>
      <c r="H57" s="17" t="str">
        <f>IFERROR(IF(INDEX(DATOS!BQ:BQ,MATCH(CHECKLIST!B57,DATOS!B:B,0),1)="","X",IF(INDEX(DATOS!BQ:BQ,MATCH(CHECKLIST!B57,DATOS!B:B,0),1)="VIGENTE","",INDEX(DATOS!BQ:BQ,MATCH(CHECKLIST!B57,DATOS!B:B,0),1))),"")</f>
        <v/>
      </c>
      <c r="I57" s="17" t="str">
        <f>IFERROR(IF(INDEX(DATOS!AR:AR,MATCH(CHECKLIST!B57,DATOS!B:B,0),1)=0,"",INDEX(DATOS!AR:AR,MATCH(CHECKLIST!B57,DATOS!B:B,0),1)),"")</f>
        <v/>
      </c>
      <c r="J57" s="17" t="str">
        <f>IFERROR(IF(INDEX(DATOS!AP:AP,MATCH(CHECKLIST!B57,DATOS!B:B,0),1)=0,"",INDEX(DATOS!AP:AP,MATCH(CHECKLIST!B57,DATOS!B:B,0),1)),"")</f>
        <v/>
      </c>
      <c r="K57" s="35" t="str">
        <f>IFERROR(IF(INDEX(DATOS!AQ:AQ,MATCH(CHECKLIST!B57,DATOS!B:B,0),1)=0,"",INDEX(DATOS!AQ:AQ,MATCH(CHECKLIST!B57,DATOS!B:B,0),1)),"")</f>
        <v/>
      </c>
      <c r="L57" s="17" t="str">
        <f>IFERROR(IF(INDEX(DATOS!AS:AS,MATCH(CHECKLIST!B57,DATOS!B:B,0),1)=0,"",INDEX(DATOS!AS:AS,MATCH(CHECKLIST!B57,DATOS!B:B,0),1)),"")</f>
        <v/>
      </c>
      <c r="M57" s="17" t="str">
        <f>IFERROR(IF(INDEX(DATOS!AO:AO,MATCH(CHECKLIST!B57,DATOS!B:B,0),1)=0,"",INDEX(DATOS!AO:AO,MATCH(CHECKLIST!B57,DATOS!B:B,0),1)),"")</f>
        <v/>
      </c>
      <c r="N57" s="35" t="str">
        <f ca="1">IFERROR(IF(INDEX(DATOS!P:P,MATCH(CHECKLIST!B57,DATOS!B:B,0),1)="","X",IF(INDEX(DATOS!P:P,MATCH(CHECKLIST!B57,DATOS!B:B,0),1)&gt;YEAR(TODAY())-1,"","VENCIDA")),"")</f>
        <v/>
      </c>
      <c r="O57" s="35" t="str">
        <f>IFERROR(IF(INDEX(DATOS!AV:AV,MATCH(CHECKLIST!B57,DATOS!B:B,0),1)=0,"",INDEX(DATOS!AV:AV,MATCH(CHECKLIST!B57,DATOS!B:B,0),1)),"")</f>
        <v/>
      </c>
      <c r="P57" s="17" t="str">
        <f>IFERROR(IF(INDEX(DATOS!AT:AT,MATCH(CHECKLIST!B57,DATOS!B:B,0),1)=0,"",INDEX(DATOS!AT:AT,MATCH(CHECKLIST!B57,DATOS!B:B,0),1)),"")</f>
        <v/>
      </c>
      <c r="Q57" s="17" t="str">
        <f>IFERROR(IF(INDEX(DATOS!AU:AU,MATCH(CHECKLIST!B57,DATOS!B:B,0),1)=0,"",INDEX(DATOS!AU:AU,MATCH(CHECKLIST!B57,DATOS!B:B,0),1)),"")</f>
        <v/>
      </c>
      <c r="R57" t="str">
        <f>IF(B57="","",1)</f>
        <v/>
      </c>
      <c r="S57" t="str">
        <f t="shared" si="2"/>
        <v/>
      </c>
      <c r="U57" t="str">
        <f t="shared" si="0"/>
        <v/>
      </c>
      <c r="V57" t="str">
        <f t="shared" si="1"/>
        <v/>
      </c>
    </row>
    <row r="58" spans="1:22" ht="15" customHeight="1" x14ac:dyDescent="0.25">
      <c r="A58" s="12">
        <v>45</v>
      </c>
      <c r="B58" t="str">
        <f>IFERROR(INDEX(DATOS!B:B,MATCH(CHECKLIST!A58,DATOS!CG:CG,0),1),"")</f>
        <v/>
      </c>
      <c r="C58" t="str">
        <f>IFERROR(INDEX(DATOS!BT:BT,MATCH(CHECKLIST!A58,DATOS!CG:CG,0),1),"")</f>
        <v/>
      </c>
      <c r="D58" t="str">
        <f>IFERROR(INDEX(DATOS!T:T,MATCH(CHECKLIST!E58,DATOS!C:C,0),1),"")</f>
        <v/>
      </c>
      <c r="E58" s="72" t="str">
        <f>IFERROR(INDEX(DATOS!C:C,MATCH(CHECKLIST!A58,DATOS!CG:CG,0),1),"")</f>
        <v/>
      </c>
      <c r="F58" s="82" t="str">
        <f>IFERROR(IF(INDEX(DATOS!AI:AI,MATCH(CHECKLIST!B58,DATOS!B:B,0),1)=0,"",INDEX(DATOS!AI:AI,MATCH(CHECKLIST!B58,DATOS!B:B,0),1)),"")</f>
        <v/>
      </c>
      <c r="G58" s="17" t="str">
        <f>IFERROR(IF(INDEX(DATOS!AN:AN,MATCH(CHECKLIST!B58,DATOS!B:B,0),1)=0,"",INDEX(DATOS!AN:AN,MATCH(CHECKLIST!B58,DATOS!B:B,0),1)),"")</f>
        <v/>
      </c>
      <c r="H58" s="17" t="str">
        <f>IFERROR(IF(INDEX(DATOS!BQ:BQ,MATCH(CHECKLIST!B58,DATOS!B:B,0),1)="","X",IF(INDEX(DATOS!BQ:BQ,MATCH(CHECKLIST!B58,DATOS!B:B,0),1)="VIGENTE","",INDEX(DATOS!BQ:BQ,MATCH(CHECKLIST!B58,DATOS!B:B,0),1))),"")</f>
        <v/>
      </c>
      <c r="I58" s="17" t="str">
        <f>IFERROR(IF(INDEX(DATOS!AR:AR,MATCH(CHECKLIST!B58,DATOS!B:B,0),1)=0,"",INDEX(DATOS!AR:AR,MATCH(CHECKLIST!B58,DATOS!B:B,0),1)),"")</f>
        <v/>
      </c>
      <c r="J58" s="17" t="str">
        <f>IFERROR(IF(INDEX(DATOS!AP:AP,MATCH(CHECKLIST!B58,DATOS!B:B,0),1)=0,"",INDEX(DATOS!AP:AP,MATCH(CHECKLIST!B58,DATOS!B:B,0),1)),"")</f>
        <v/>
      </c>
      <c r="K58" s="35" t="str">
        <f>IFERROR(IF(INDEX(DATOS!AQ:AQ,MATCH(CHECKLIST!B58,DATOS!B:B,0),1)=0,"",INDEX(DATOS!AQ:AQ,MATCH(CHECKLIST!B58,DATOS!B:B,0),1)),"")</f>
        <v/>
      </c>
      <c r="L58" s="17" t="str">
        <f>IFERROR(IF(INDEX(DATOS!AS:AS,MATCH(CHECKLIST!B58,DATOS!B:B,0),1)=0,"",INDEX(DATOS!AS:AS,MATCH(CHECKLIST!B58,DATOS!B:B,0),1)),"")</f>
        <v/>
      </c>
      <c r="M58" s="17" t="str">
        <f>IFERROR(IF(INDEX(DATOS!AO:AO,MATCH(CHECKLIST!B58,DATOS!B:B,0),1)=0,"",INDEX(DATOS!AO:AO,MATCH(CHECKLIST!B58,DATOS!B:B,0),1)),"")</f>
        <v/>
      </c>
      <c r="N58" s="35" t="str">
        <f ca="1">IFERROR(IF(INDEX(DATOS!P:P,MATCH(CHECKLIST!B58,DATOS!B:B,0),1)="","X",IF(INDEX(DATOS!P:P,MATCH(CHECKLIST!B58,DATOS!B:B,0),1)&gt;YEAR(TODAY())-1,"","VENCIDA")),"")</f>
        <v/>
      </c>
      <c r="O58" s="35" t="str">
        <f>IFERROR(IF(INDEX(DATOS!AV:AV,MATCH(CHECKLIST!B58,DATOS!B:B,0),1)=0,"",INDEX(DATOS!AV:AV,MATCH(CHECKLIST!B58,DATOS!B:B,0),1)),"")</f>
        <v/>
      </c>
      <c r="P58" s="17" t="str">
        <f>IFERROR(IF(INDEX(DATOS!AT:AT,MATCH(CHECKLIST!B58,DATOS!B:B,0),1)=0,"",INDEX(DATOS!AT:AT,MATCH(CHECKLIST!B58,DATOS!B:B,0),1)),"")</f>
        <v/>
      </c>
      <c r="Q58" s="17" t="str">
        <f>IFERROR(IF(INDEX(DATOS!AU:AU,MATCH(CHECKLIST!B58,DATOS!B:B,0),1)=0,"",INDEX(DATOS!AU:AU,MATCH(CHECKLIST!B58,DATOS!B:B,0),1)),"")</f>
        <v/>
      </c>
      <c r="S58">
        <f t="shared" si="2"/>
        <v>0</v>
      </c>
      <c r="U58" t="str">
        <f t="shared" si="0"/>
        <v/>
      </c>
      <c r="V58" t="str">
        <f t="shared" si="1"/>
        <v/>
      </c>
    </row>
    <row r="59" spans="1:22" ht="15" customHeight="1" x14ac:dyDescent="0.25">
      <c r="A59" s="12">
        <v>46</v>
      </c>
      <c r="B59" t="str">
        <f>IFERROR(INDEX(DATOS!B:B,MATCH(CHECKLIST!A59,DATOS!CG:CG,0),1),"")</f>
        <v/>
      </c>
      <c r="C59" t="str">
        <f>IFERROR(INDEX(DATOS!BT:BT,MATCH(CHECKLIST!A59,DATOS!CG:CG,0),1),"")</f>
        <v/>
      </c>
      <c r="D59" t="str">
        <f>IFERROR(INDEX(DATOS!T:T,MATCH(CHECKLIST!E59,DATOS!C:C,0),1),"")</f>
        <v/>
      </c>
      <c r="E59" s="72" t="str">
        <f>IFERROR(INDEX(DATOS!C:C,MATCH(CHECKLIST!A59,DATOS!CG:CG,0),1),"")</f>
        <v/>
      </c>
      <c r="F59" s="82" t="str">
        <f>IFERROR(IF(INDEX(DATOS!AI:AI,MATCH(CHECKLIST!B59,DATOS!B:B,0),1)=0,"",INDEX(DATOS!AI:AI,MATCH(CHECKLIST!B59,DATOS!B:B,0),1)),"")</f>
        <v/>
      </c>
      <c r="G59" s="17" t="str">
        <f>IFERROR(IF(INDEX(DATOS!AN:AN,MATCH(CHECKLIST!B59,DATOS!B:B,0),1)=0,"",INDEX(DATOS!AN:AN,MATCH(CHECKLIST!B59,DATOS!B:B,0),1)),"")</f>
        <v/>
      </c>
      <c r="H59" s="17" t="str">
        <f>IFERROR(IF(INDEX(DATOS!BQ:BQ,MATCH(CHECKLIST!B59,DATOS!B:B,0),1)="","X",IF(INDEX(DATOS!BQ:BQ,MATCH(CHECKLIST!B59,DATOS!B:B,0),1)="VIGENTE","",INDEX(DATOS!BQ:BQ,MATCH(CHECKLIST!B59,DATOS!B:B,0),1))),"")</f>
        <v/>
      </c>
      <c r="I59" s="17" t="str">
        <f>IFERROR(IF(INDEX(DATOS!AR:AR,MATCH(CHECKLIST!B59,DATOS!B:B,0),1)=0,"",INDEX(DATOS!AR:AR,MATCH(CHECKLIST!B59,DATOS!B:B,0),1)),"")</f>
        <v/>
      </c>
      <c r="J59" s="17" t="str">
        <f>IFERROR(IF(INDEX(DATOS!AP:AP,MATCH(CHECKLIST!B59,DATOS!B:B,0),1)=0,"",INDEX(DATOS!AP:AP,MATCH(CHECKLIST!B59,DATOS!B:B,0),1)),"")</f>
        <v/>
      </c>
      <c r="K59" s="35" t="str">
        <f>IFERROR(IF(INDEX(DATOS!AQ:AQ,MATCH(CHECKLIST!B59,DATOS!B:B,0),1)=0,"",INDEX(DATOS!AQ:AQ,MATCH(CHECKLIST!B59,DATOS!B:B,0),1)),"")</f>
        <v/>
      </c>
      <c r="L59" s="17" t="str">
        <f>IFERROR(IF(INDEX(DATOS!AS:AS,MATCH(CHECKLIST!B59,DATOS!B:B,0),1)=0,"",INDEX(DATOS!AS:AS,MATCH(CHECKLIST!B59,DATOS!B:B,0),1)),"")</f>
        <v/>
      </c>
      <c r="M59" s="17" t="str">
        <f>IFERROR(IF(INDEX(DATOS!AO:AO,MATCH(CHECKLIST!B59,DATOS!B:B,0),1)=0,"",INDEX(DATOS!AO:AO,MATCH(CHECKLIST!B59,DATOS!B:B,0),1)),"")</f>
        <v/>
      </c>
      <c r="N59" s="35" t="str">
        <f ca="1">IFERROR(IF(INDEX(DATOS!P:P,MATCH(CHECKLIST!B59,DATOS!B:B,0),1)="","X",IF(INDEX(DATOS!P:P,MATCH(CHECKLIST!B59,DATOS!B:B,0),1)&gt;YEAR(TODAY())-1,"","VENCIDA")),"")</f>
        <v/>
      </c>
      <c r="O59" s="35" t="str">
        <f>IFERROR(IF(INDEX(DATOS!AV:AV,MATCH(CHECKLIST!B59,DATOS!B:B,0),1)=0,"",INDEX(DATOS!AV:AV,MATCH(CHECKLIST!B59,DATOS!B:B,0),1)),"")</f>
        <v/>
      </c>
      <c r="P59" s="17" t="str">
        <f>IFERROR(IF(INDEX(DATOS!AT:AT,MATCH(CHECKLIST!B59,DATOS!B:B,0),1)=0,"",INDEX(DATOS!AT:AT,MATCH(CHECKLIST!B59,DATOS!B:B,0),1)),"")</f>
        <v/>
      </c>
      <c r="Q59" s="17" t="str">
        <f>IFERROR(IF(INDEX(DATOS!AU:AU,MATCH(CHECKLIST!B59,DATOS!B:B,0),1)=0,"",INDEX(DATOS!AU:AU,MATCH(CHECKLIST!B59,DATOS!B:B,0),1)),"")</f>
        <v/>
      </c>
      <c r="R59" t="str">
        <f>IF(B59="","",1)</f>
        <v/>
      </c>
      <c r="S59" t="str">
        <f t="shared" si="2"/>
        <v/>
      </c>
      <c r="U59" t="str">
        <f t="shared" si="0"/>
        <v/>
      </c>
      <c r="V59" t="str">
        <f t="shared" si="1"/>
        <v/>
      </c>
    </row>
    <row r="60" spans="1:22" ht="15" customHeight="1" x14ac:dyDescent="0.25">
      <c r="A60" s="12">
        <v>47</v>
      </c>
      <c r="B60" t="str">
        <f>IFERROR(INDEX(DATOS!B:B,MATCH(CHECKLIST!A60,DATOS!CG:CG,0),1),"")</f>
        <v/>
      </c>
      <c r="C60" t="str">
        <f>IFERROR(INDEX(DATOS!BT:BT,MATCH(CHECKLIST!A60,DATOS!CG:CG,0),1),"")</f>
        <v/>
      </c>
      <c r="D60" t="str">
        <f>IFERROR(INDEX(DATOS!T:T,MATCH(CHECKLIST!E60,DATOS!C:C,0),1),"")</f>
        <v/>
      </c>
      <c r="E60" s="72" t="str">
        <f>IFERROR(INDEX(DATOS!C:C,MATCH(CHECKLIST!A60,DATOS!CG:CG,0),1),"")</f>
        <v/>
      </c>
      <c r="F60" s="82" t="str">
        <f>IFERROR(IF(INDEX(DATOS!AI:AI,MATCH(CHECKLIST!B60,DATOS!B:B,0),1)=0,"",INDEX(DATOS!AI:AI,MATCH(CHECKLIST!B60,DATOS!B:B,0),1)),"")</f>
        <v/>
      </c>
      <c r="G60" s="17" t="str">
        <f>IFERROR(IF(INDEX(DATOS!AN:AN,MATCH(CHECKLIST!B60,DATOS!B:B,0),1)=0,"",INDEX(DATOS!AN:AN,MATCH(CHECKLIST!B60,DATOS!B:B,0),1)),"")</f>
        <v/>
      </c>
      <c r="H60" s="17" t="str">
        <f>IFERROR(IF(INDEX(DATOS!BQ:BQ,MATCH(CHECKLIST!B60,DATOS!B:B,0),1)="","X",IF(INDEX(DATOS!BQ:BQ,MATCH(CHECKLIST!B60,DATOS!B:B,0),1)="VIGENTE","",INDEX(DATOS!BQ:BQ,MATCH(CHECKLIST!B60,DATOS!B:B,0),1))),"")</f>
        <v/>
      </c>
      <c r="I60" s="17" t="str">
        <f>IFERROR(IF(INDEX(DATOS!AR:AR,MATCH(CHECKLIST!B60,DATOS!B:B,0),1)=0,"",INDEX(DATOS!AR:AR,MATCH(CHECKLIST!B60,DATOS!B:B,0),1)),"")</f>
        <v/>
      </c>
      <c r="J60" s="17" t="str">
        <f>IFERROR(IF(INDEX(DATOS!AP:AP,MATCH(CHECKLIST!B60,DATOS!B:B,0),1)=0,"",INDEX(DATOS!AP:AP,MATCH(CHECKLIST!B60,DATOS!B:B,0),1)),"")</f>
        <v/>
      </c>
      <c r="K60" s="35" t="str">
        <f>IFERROR(IF(INDEX(DATOS!AQ:AQ,MATCH(CHECKLIST!B60,DATOS!B:B,0),1)=0,"",INDEX(DATOS!AQ:AQ,MATCH(CHECKLIST!B60,DATOS!B:B,0),1)),"")</f>
        <v/>
      </c>
      <c r="L60" s="17" t="str">
        <f>IFERROR(IF(INDEX(DATOS!AS:AS,MATCH(CHECKLIST!B60,DATOS!B:B,0),1)=0,"",INDEX(DATOS!AS:AS,MATCH(CHECKLIST!B60,DATOS!B:B,0),1)),"")</f>
        <v/>
      </c>
      <c r="M60" s="17" t="str">
        <f>IFERROR(IF(INDEX(DATOS!AO:AO,MATCH(CHECKLIST!B60,DATOS!B:B,0),1)=0,"",INDEX(DATOS!AO:AO,MATCH(CHECKLIST!B60,DATOS!B:B,0),1)),"")</f>
        <v/>
      </c>
      <c r="N60" s="35" t="str">
        <f ca="1">IFERROR(IF(INDEX(DATOS!P:P,MATCH(CHECKLIST!B60,DATOS!B:B,0),1)="","X",IF(INDEX(DATOS!P:P,MATCH(CHECKLIST!B60,DATOS!B:B,0),1)&gt;YEAR(TODAY())-1,"","VENCIDA")),"")</f>
        <v/>
      </c>
      <c r="O60" s="35" t="str">
        <f>IFERROR(IF(INDEX(DATOS!AV:AV,MATCH(CHECKLIST!B60,DATOS!B:B,0),1)=0,"",INDEX(DATOS!AV:AV,MATCH(CHECKLIST!B60,DATOS!B:B,0),1)),"")</f>
        <v/>
      </c>
      <c r="P60" s="17" t="str">
        <f>IFERROR(IF(INDEX(DATOS!AT:AT,MATCH(CHECKLIST!B60,DATOS!B:B,0),1)=0,"",INDEX(DATOS!AT:AT,MATCH(CHECKLIST!B60,DATOS!B:B,0),1)),"")</f>
        <v/>
      </c>
      <c r="Q60" s="17" t="str">
        <f>IFERROR(IF(INDEX(DATOS!AU:AU,MATCH(CHECKLIST!B60,DATOS!B:B,0),1)=0,"",INDEX(DATOS!AU:AU,MATCH(CHECKLIST!B60,DATOS!B:B,0),1)),"")</f>
        <v/>
      </c>
      <c r="S60">
        <f t="shared" si="2"/>
        <v>0</v>
      </c>
      <c r="U60" t="str">
        <f t="shared" si="0"/>
        <v/>
      </c>
      <c r="V60" t="str">
        <f t="shared" si="1"/>
        <v/>
      </c>
    </row>
    <row r="61" spans="1:22" x14ac:dyDescent="0.25">
      <c r="A61" s="12">
        <v>48</v>
      </c>
      <c r="B61" t="str">
        <f>IFERROR(INDEX(DATOS!B:B,MATCH(CHECKLIST!A61,DATOS!CG:CG,0),1),"")</f>
        <v/>
      </c>
      <c r="C61" t="str">
        <f>IFERROR(INDEX(DATOS!BT:BT,MATCH(CHECKLIST!A61,DATOS!CG:CG,0),1),"")</f>
        <v/>
      </c>
      <c r="D61" t="str">
        <f>IFERROR(INDEX(DATOS!T:T,MATCH(CHECKLIST!E61,DATOS!C:C,0),1),"")</f>
        <v/>
      </c>
      <c r="E61" s="72" t="str">
        <f>IFERROR(INDEX(DATOS!C:C,MATCH(CHECKLIST!A61,DATOS!CG:CG,0),1),"")</f>
        <v/>
      </c>
      <c r="F61" s="82" t="str">
        <f>IFERROR(IF(INDEX(DATOS!AI:AI,MATCH(CHECKLIST!B61,DATOS!B:B,0),1)=0,"",INDEX(DATOS!AI:AI,MATCH(CHECKLIST!B61,DATOS!B:B,0),1)),"")</f>
        <v/>
      </c>
      <c r="G61" s="17" t="str">
        <f>IFERROR(IF(INDEX(DATOS!AN:AN,MATCH(CHECKLIST!B61,DATOS!B:B,0),1)=0,"",INDEX(DATOS!AN:AN,MATCH(CHECKLIST!B61,DATOS!B:B,0),1)),"")</f>
        <v/>
      </c>
      <c r="H61" s="17" t="str">
        <f>IFERROR(IF(INDEX(DATOS!BQ:BQ,MATCH(CHECKLIST!B61,DATOS!B:B,0),1)="","X",IF(INDEX(DATOS!BQ:BQ,MATCH(CHECKLIST!B61,DATOS!B:B,0),1)="VIGENTE","",INDEX(DATOS!BQ:BQ,MATCH(CHECKLIST!B61,DATOS!B:B,0),1))),"")</f>
        <v/>
      </c>
      <c r="I61" s="17" t="str">
        <f>IFERROR(IF(INDEX(DATOS!AR:AR,MATCH(CHECKLIST!B61,DATOS!B:B,0),1)=0,"",INDEX(DATOS!AR:AR,MATCH(CHECKLIST!B61,DATOS!B:B,0),1)),"")</f>
        <v/>
      </c>
      <c r="J61" s="17" t="str">
        <f>IFERROR(IF(INDEX(DATOS!AP:AP,MATCH(CHECKLIST!B61,DATOS!B:B,0),1)=0,"",INDEX(DATOS!AP:AP,MATCH(CHECKLIST!B61,DATOS!B:B,0),1)),"")</f>
        <v/>
      </c>
      <c r="K61" s="35" t="str">
        <f>IFERROR(IF(INDEX(DATOS!AQ:AQ,MATCH(CHECKLIST!B61,DATOS!B:B,0),1)=0,"",INDEX(DATOS!AQ:AQ,MATCH(CHECKLIST!B61,DATOS!B:B,0),1)),"")</f>
        <v/>
      </c>
      <c r="L61" s="17" t="str">
        <f>IFERROR(IF(INDEX(DATOS!AS:AS,MATCH(CHECKLIST!B61,DATOS!B:B,0),1)=0,"",INDEX(DATOS!AS:AS,MATCH(CHECKLIST!B61,DATOS!B:B,0),1)),"")</f>
        <v/>
      </c>
      <c r="M61" s="17" t="str">
        <f>IFERROR(IF(INDEX(DATOS!AO:AO,MATCH(CHECKLIST!B61,DATOS!B:B,0),1)=0,"",INDEX(DATOS!AO:AO,MATCH(CHECKLIST!B61,DATOS!B:B,0),1)),"")</f>
        <v/>
      </c>
      <c r="N61" s="35" t="str">
        <f ca="1">IFERROR(IF(INDEX(DATOS!P:P,MATCH(CHECKLIST!B61,DATOS!B:B,0),1)="","X",IF(INDEX(DATOS!P:P,MATCH(CHECKLIST!B61,DATOS!B:B,0),1)&gt;YEAR(TODAY())-1,"","VENCIDA")),"")</f>
        <v/>
      </c>
      <c r="O61" s="35" t="str">
        <f>IFERROR(IF(INDEX(DATOS!AV:AV,MATCH(CHECKLIST!B61,DATOS!B:B,0),1)=0,"",INDEX(DATOS!AV:AV,MATCH(CHECKLIST!B61,DATOS!B:B,0),1)),"")</f>
        <v/>
      </c>
      <c r="P61" s="17" t="str">
        <f>IFERROR(IF(INDEX(DATOS!AT:AT,MATCH(CHECKLIST!B61,DATOS!B:B,0),1)=0,"",INDEX(DATOS!AT:AT,MATCH(CHECKLIST!B61,DATOS!B:B,0),1)),"")</f>
        <v/>
      </c>
      <c r="Q61" s="17" t="str">
        <f>IFERROR(IF(INDEX(DATOS!AU:AU,MATCH(CHECKLIST!B61,DATOS!B:B,0),1)=0,"",INDEX(DATOS!AU:AU,MATCH(CHECKLIST!B61,DATOS!B:B,0),1)),"")</f>
        <v/>
      </c>
      <c r="R61" t="str">
        <f>IF(B61="","",1)</f>
        <v/>
      </c>
      <c r="S61" t="str">
        <f t="shared" si="2"/>
        <v/>
      </c>
      <c r="U61" t="str">
        <f t="shared" si="0"/>
        <v/>
      </c>
      <c r="V61" t="str">
        <f t="shared" si="1"/>
        <v/>
      </c>
    </row>
    <row r="62" spans="1:22" x14ac:dyDescent="0.25">
      <c r="A62" s="12">
        <v>49</v>
      </c>
      <c r="B62" t="str">
        <f>IFERROR(INDEX(DATOS!B:B,MATCH(CHECKLIST!A62,DATOS!CG:CG,0),1),"")</f>
        <v/>
      </c>
      <c r="C62" t="str">
        <f>IFERROR(INDEX(DATOS!BT:BT,MATCH(CHECKLIST!A62,DATOS!CG:CG,0),1),"")</f>
        <v/>
      </c>
      <c r="D62" t="str">
        <f>IFERROR(INDEX(DATOS!T:T,MATCH(CHECKLIST!E62,DATOS!C:C,0),1),"")</f>
        <v/>
      </c>
      <c r="E62" s="72" t="str">
        <f>IFERROR(INDEX(DATOS!C:C,MATCH(CHECKLIST!A62,DATOS!CG:CG,0),1),"")</f>
        <v/>
      </c>
      <c r="F62" s="82" t="str">
        <f>IFERROR(IF(INDEX(DATOS!AI:AI,MATCH(CHECKLIST!B62,DATOS!B:B,0),1)=0,"",INDEX(DATOS!AI:AI,MATCH(CHECKLIST!B62,DATOS!B:B,0),1)),"")</f>
        <v/>
      </c>
      <c r="G62" s="17" t="str">
        <f>IFERROR(IF(INDEX(DATOS!AN:AN,MATCH(CHECKLIST!B62,DATOS!B:B,0),1)=0,"",INDEX(DATOS!AN:AN,MATCH(CHECKLIST!B62,DATOS!B:B,0),1)),"")</f>
        <v/>
      </c>
      <c r="H62" s="17" t="str">
        <f>IFERROR(IF(INDEX(DATOS!BQ:BQ,MATCH(CHECKLIST!B62,DATOS!B:B,0),1)="","X",IF(INDEX(DATOS!BQ:BQ,MATCH(CHECKLIST!B62,DATOS!B:B,0),1)="VIGENTE","",INDEX(DATOS!BQ:BQ,MATCH(CHECKLIST!B62,DATOS!B:B,0),1))),"")</f>
        <v/>
      </c>
      <c r="I62" s="17" t="str">
        <f>IFERROR(IF(INDEX(DATOS!AR:AR,MATCH(CHECKLIST!B62,DATOS!B:B,0),1)=0,"",INDEX(DATOS!AR:AR,MATCH(CHECKLIST!B62,DATOS!B:B,0),1)),"")</f>
        <v/>
      </c>
      <c r="J62" s="17" t="str">
        <f>IFERROR(IF(INDEX(DATOS!AP:AP,MATCH(CHECKLIST!B62,DATOS!B:B,0),1)=0,"",INDEX(DATOS!AP:AP,MATCH(CHECKLIST!B62,DATOS!B:B,0),1)),"")</f>
        <v/>
      </c>
      <c r="K62" s="35" t="str">
        <f>IFERROR(IF(INDEX(DATOS!AQ:AQ,MATCH(CHECKLIST!B62,DATOS!B:B,0),1)=0,"",INDEX(DATOS!AQ:AQ,MATCH(CHECKLIST!B62,DATOS!B:B,0),1)),"")</f>
        <v/>
      </c>
      <c r="L62" s="17" t="str">
        <f>IFERROR(IF(INDEX(DATOS!AS:AS,MATCH(CHECKLIST!B62,DATOS!B:B,0),1)=0,"",INDEX(DATOS!AS:AS,MATCH(CHECKLIST!B62,DATOS!B:B,0),1)),"")</f>
        <v/>
      </c>
      <c r="M62" s="17" t="str">
        <f>IFERROR(IF(INDEX(DATOS!AO:AO,MATCH(CHECKLIST!B62,DATOS!B:B,0),1)=0,"",INDEX(DATOS!AO:AO,MATCH(CHECKLIST!B62,DATOS!B:B,0),1)),"")</f>
        <v/>
      </c>
      <c r="N62" s="35" t="str">
        <f ca="1">IFERROR(IF(INDEX(DATOS!P:P,MATCH(CHECKLIST!B62,DATOS!B:B,0),1)="","X",IF(INDEX(DATOS!P:P,MATCH(CHECKLIST!B62,DATOS!B:B,0),1)&gt;YEAR(TODAY())-1,"","VENCIDA")),"")</f>
        <v/>
      </c>
      <c r="O62" s="35" t="str">
        <f>IFERROR(IF(INDEX(DATOS!AV:AV,MATCH(CHECKLIST!B62,DATOS!B:B,0),1)=0,"",INDEX(DATOS!AV:AV,MATCH(CHECKLIST!B62,DATOS!B:B,0),1)),"")</f>
        <v/>
      </c>
      <c r="P62" s="17" t="str">
        <f>IFERROR(IF(INDEX(DATOS!AT:AT,MATCH(CHECKLIST!B62,DATOS!B:B,0),1)=0,"",INDEX(DATOS!AT:AT,MATCH(CHECKLIST!B62,DATOS!B:B,0),1)),"")</f>
        <v/>
      </c>
      <c r="Q62" s="17" t="str">
        <f>IFERROR(IF(INDEX(DATOS!AU:AU,MATCH(CHECKLIST!B62,DATOS!B:B,0),1)=0,"",INDEX(DATOS!AU:AU,MATCH(CHECKLIST!B62,DATOS!B:B,0),1)),"")</f>
        <v/>
      </c>
      <c r="S62">
        <f t="shared" si="2"/>
        <v>0</v>
      </c>
      <c r="U62" t="str">
        <f t="shared" si="0"/>
        <v/>
      </c>
      <c r="V62" t="str">
        <f t="shared" si="1"/>
        <v/>
      </c>
    </row>
    <row r="63" spans="1:22" x14ac:dyDescent="0.25">
      <c r="A63" s="12">
        <v>50</v>
      </c>
      <c r="B63" t="str">
        <f>IFERROR(INDEX(DATOS!B:B,MATCH(CHECKLIST!A63,DATOS!CG:CG,0),1),"")</f>
        <v/>
      </c>
      <c r="C63" t="str">
        <f>IFERROR(INDEX(DATOS!BT:BT,MATCH(CHECKLIST!A63,DATOS!CG:CG,0),1),"")</f>
        <v/>
      </c>
      <c r="D63" t="str">
        <f>IFERROR(INDEX(DATOS!T:T,MATCH(CHECKLIST!E63,DATOS!C:C,0),1),"")</f>
        <v/>
      </c>
      <c r="E63" s="72" t="str">
        <f>IFERROR(INDEX(DATOS!C:C,MATCH(CHECKLIST!A63,DATOS!CG:CG,0),1),"")</f>
        <v/>
      </c>
      <c r="F63" s="82" t="str">
        <f>IFERROR(IF(INDEX(DATOS!AI:AI,MATCH(CHECKLIST!B63,DATOS!B:B,0),1)=0,"",INDEX(DATOS!AI:AI,MATCH(CHECKLIST!B63,DATOS!B:B,0),1)),"")</f>
        <v/>
      </c>
      <c r="G63" s="17" t="str">
        <f>IFERROR(IF(INDEX(DATOS!AN:AN,MATCH(CHECKLIST!B63,DATOS!B:B,0),1)=0,"",INDEX(DATOS!AN:AN,MATCH(CHECKLIST!B63,DATOS!B:B,0),1)),"")</f>
        <v/>
      </c>
      <c r="H63" s="17" t="str">
        <f>IFERROR(IF(INDEX(DATOS!BQ:BQ,MATCH(CHECKLIST!B63,DATOS!B:B,0),1)="","X",IF(INDEX(DATOS!BQ:BQ,MATCH(CHECKLIST!B63,DATOS!B:B,0),1)="VIGENTE","",INDEX(DATOS!BQ:BQ,MATCH(CHECKLIST!B63,DATOS!B:B,0),1))),"")</f>
        <v/>
      </c>
      <c r="I63" s="17" t="str">
        <f>IFERROR(IF(INDEX(DATOS!AR:AR,MATCH(CHECKLIST!B63,DATOS!B:B,0),1)=0,"",INDEX(DATOS!AR:AR,MATCH(CHECKLIST!B63,DATOS!B:B,0),1)),"")</f>
        <v/>
      </c>
      <c r="J63" s="17" t="str">
        <f>IFERROR(IF(INDEX(DATOS!AP:AP,MATCH(CHECKLIST!B63,DATOS!B:B,0),1)=0,"",INDEX(DATOS!AP:AP,MATCH(CHECKLIST!B63,DATOS!B:B,0),1)),"")</f>
        <v/>
      </c>
      <c r="K63" s="35" t="str">
        <f>IFERROR(IF(INDEX(DATOS!AQ:AQ,MATCH(CHECKLIST!B63,DATOS!B:B,0),1)=0,"",INDEX(DATOS!AQ:AQ,MATCH(CHECKLIST!B63,DATOS!B:B,0),1)),"")</f>
        <v/>
      </c>
      <c r="L63" s="17" t="str">
        <f>IFERROR(IF(INDEX(DATOS!AS:AS,MATCH(CHECKLIST!B63,DATOS!B:B,0),1)=0,"",INDEX(DATOS!AS:AS,MATCH(CHECKLIST!B63,DATOS!B:B,0),1)),"")</f>
        <v/>
      </c>
      <c r="M63" s="17" t="str">
        <f>IFERROR(IF(INDEX(DATOS!AO:AO,MATCH(CHECKLIST!B63,DATOS!B:B,0),1)=0,"",INDEX(DATOS!AO:AO,MATCH(CHECKLIST!B63,DATOS!B:B,0),1)),"")</f>
        <v/>
      </c>
      <c r="N63" s="35" t="str">
        <f ca="1">IFERROR(IF(INDEX(DATOS!P:P,MATCH(CHECKLIST!B63,DATOS!B:B,0),1)="","X",IF(INDEX(DATOS!P:P,MATCH(CHECKLIST!B63,DATOS!B:B,0),1)&gt;YEAR(TODAY())-1,"","VENCIDA")),"")</f>
        <v/>
      </c>
      <c r="O63" s="35" t="str">
        <f>IFERROR(IF(INDEX(DATOS!AV:AV,MATCH(CHECKLIST!B63,DATOS!B:B,0),1)=0,"",INDEX(DATOS!AV:AV,MATCH(CHECKLIST!B63,DATOS!B:B,0),1)),"")</f>
        <v/>
      </c>
      <c r="P63" s="17" t="str">
        <f>IFERROR(IF(INDEX(DATOS!AT:AT,MATCH(CHECKLIST!B63,DATOS!B:B,0),1)=0,"",INDEX(DATOS!AT:AT,MATCH(CHECKLIST!B63,DATOS!B:B,0),1)),"")</f>
        <v/>
      </c>
      <c r="Q63" s="17" t="str">
        <f>IFERROR(IF(INDEX(DATOS!AU:AU,MATCH(CHECKLIST!B63,DATOS!B:B,0),1)=0,"",INDEX(DATOS!AU:AU,MATCH(CHECKLIST!B63,DATOS!B:B,0),1)),"")</f>
        <v/>
      </c>
      <c r="R63" t="str">
        <f>IF(B63="","",1)</f>
        <v/>
      </c>
      <c r="S63" t="str">
        <f t="shared" si="2"/>
        <v/>
      </c>
      <c r="U63" t="str">
        <f t="shared" si="0"/>
        <v/>
      </c>
      <c r="V63" t="str">
        <f t="shared" si="1"/>
        <v/>
      </c>
    </row>
    <row r="64" spans="1:22" x14ac:dyDescent="0.25">
      <c r="A64" s="12">
        <v>51</v>
      </c>
      <c r="B64" t="str">
        <f>IFERROR(INDEX(DATOS!B:B,MATCH(CHECKLIST!A64,DATOS!CG:CG,0),1),"")</f>
        <v/>
      </c>
      <c r="C64" t="str">
        <f>IFERROR(INDEX(DATOS!BT:BT,MATCH(CHECKLIST!A64,DATOS!CG:CG,0),1),"")</f>
        <v/>
      </c>
      <c r="D64" t="str">
        <f>IFERROR(INDEX(DATOS!T:T,MATCH(CHECKLIST!E64,DATOS!C:C,0),1),"")</f>
        <v/>
      </c>
      <c r="E64" s="72" t="str">
        <f>IFERROR(INDEX(DATOS!C:C,MATCH(CHECKLIST!A64,DATOS!CG:CG,0),1),"")</f>
        <v/>
      </c>
      <c r="F64" s="82" t="str">
        <f>IFERROR(IF(INDEX(DATOS!AI:AI,MATCH(CHECKLIST!B64,DATOS!B:B,0),1)=0,"",INDEX(DATOS!AI:AI,MATCH(CHECKLIST!B64,DATOS!B:B,0),1)),"")</f>
        <v/>
      </c>
      <c r="G64" s="17" t="str">
        <f>IFERROR(IF(INDEX(DATOS!AN:AN,MATCH(CHECKLIST!B64,DATOS!B:B,0),1)=0,"",INDEX(DATOS!AN:AN,MATCH(CHECKLIST!B64,DATOS!B:B,0),1)),"")</f>
        <v/>
      </c>
      <c r="H64" s="17" t="str">
        <f>IFERROR(IF(INDEX(DATOS!BQ:BQ,MATCH(CHECKLIST!B64,DATOS!B:B,0),1)="","X",IF(INDEX(DATOS!BQ:BQ,MATCH(CHECKLIST!B64,DATOS!B:B,0),1)="VIGENTE","",INDEX(DATOS!BQ:BQ,MATCH(CHECKLIST!B64,DATOS!B:B,0),1))),"")</f>
        <v/>
      </c>
      <c r="I64" s="17" t="str">
        <f>IFERROR(IF(INDEX(DATOS!AR:AR,MATCH(CHECKLIST!B64,DATOS!B:B,0),1)=0,"",INDEX(DATOS!AR:AR,MATCH(CHECKLIST!B64,DATOS!B:B,0),1)),"")</f>
        <v/>
      </c>
      <c r="J64" s="17" t="str">
        <f>IFERROR(IF(INDEX(DATOS!AP:AP,MATCH(CHECKLIST!B64,DATOS!B:B,0),1)=0,"",INDEX(DATOS!AP:AP,MATCH(CHECKLIST!B64,DATOS!B:B,0),1)),"")</f>
        <v/>
      </c>
      <c r="K64" s="35" t="str">
        <f>IFERROR(IF(INDEX(DATOS!AQ:AQ,MATCH(CHECKLIST!B64,DATOS!B:B,0),1)=0,"",INDEX(DATOS!AQ:AQ,MATCH(CHECKLIST!B64,DATOS!B:B,0),1)),"")</f>
        <v/>
      </c>
      <c r="L64" s="17" t="str">
        <f>IFERROR(IF(INDEX(DATOS!AS:AS,MATCH(CHECKLIST!B64,DATOS!B:B,0),1)=0,"",INDEX(DATOS!AS:AS,MATCH(CHECKLIST!B64,DATOS!B:B,0),1)),"")</f>
        <v/>
      </c>
      <c r="M64" s="17" t="str">
        <f>IFERROR(IF(INDEX(DATOS!AO:AO,MATCH(CHECKLIST!B64,DATOS!B:B,0),1)=0,"",INDEX(DATOS!AO:AO,MATCH(CHECKLIST!B64,DATOS!B:B,0),1)),"")</f>
        <v/>
      </c>
      <c r="N64" s="35" t="str">
        <f ca="1">IFERROR(IF(INDEX(DATOS!P:P,MATCH(CHECKLIST!B64,DATOS!B:B,0),1)="","X",IF(INDEX(DATOS!P:P,MATCH(CHECKLIST!B64,DATOS!B:B,0),1)&gt;YEAR(TODAY())-1,"","VENCIDA")),"")</f>
        <v/>
      </c>
      <c r="O64" s="35" t="str">
        <f>IFERROR(IF(INDEX(DATOS!AV:AV,MATCH(CHECKLIST!B64,DATOS!B:B,0),1)=0,"",INDEX(DATOS!AV:AV,MATCH(CHECKLIST!B64,DATOS!B:B,0),1)),"")</f>
        <v/>
      </c>
      <c r="P64" s="17" t="str">
        <f>IFERROR(IF(INDEX(DATOS!AT:AT,MATCH(CHECKLIST!B64,DATOS!B:B,0),1)=0,"",INDEX(DATOS!AT:AT,MATCH(CHECKLIST!B64,DATOS!B:B,0),1)),"")</f>
        <v/>
      </c>
      <c r="Q64" s="17" t="str">
        <f>IFERROR(IF(INDEX(DATOS!AU:AU,MATCH(CHECKLIST!B64,DATOS!B:B,0),1)=0,"",INDEX(DATOS!AU:AU,MATCH(CHECKLIST!B64,DATOS!B:B,0),1)),"")</f>
        <v/>
      </c>
      <c r="S64">
        <f t="shared" si="2"/>
        <v>0</v>
      </c>
      <c r="U64" t="str">
        <f t="shared" si="0"/>
        <v/>
      </c>
      <c r="V64" t="str">
        <f t="shared" si="1"/>
        <v/>
      </c>
    </row>
    <row r="65" spans="1:22" ht="15" customHeight="1" x14ac:dyDescent="0.25">
      <c r="A65" s="12">
        <v>52</v>
      </c>
      <c r="B65" t="str">
        <f>IFERROR(INDEX(DATOS!B:B,MATCH(CHECKLIST!A65,DATOS!CG:CG,0),1),"")</f>
        <v/>
      </c>
      <c r="C65" t="str">
        <f>IFERROR(INDEX(DATOS!BT:BT,MATCH(CHECKLIST!A65,DATOS!CG:CG,0),1),"")</f>
        <v/>
      </c>
      <c r="D65" t="str">
        <f>IFERROR(INDEX(DATOS!T:T,MATCH(CHECKLIST!E65,DATOS!C:C,0),1),"")</f>
        <v/>
      </c>
      <c r="E65" s="72" t="str">
        <f>IFERROR(INDEX(DATOS!C:C,MATCH(CHECKLIST!A65,DATOS!CG:CG,0),1),"")</f>
        <v/>
      </c>
      <c r="F65" s="82" t="str">
        <f>IFERROR(IF(INDEX(DATOS!AI:AI,MATCH(CHECKLIST!B65,DATOS!B:B,0),1)=0,"",INDEX(DATOS!AI:AI,MATCH(CHECKLIST!B65,DATOS!B:B,0),1)),"")</f>
        <v/>
      </c>
      <c r="G65" s="17" t="str">
        <f>IFERROR(IF(INDEX(DATOS!AN:AN,MATCH(CHECKLIST!B65,DATOS!B:B,0),1)=0,"",INDEX(DATOS!AN:AN,MATCH(CHECKLIST!B65,DATOS!B:B,0),1)),"")</f>
        <v/>
      </c>
      <c r="H65" s="17" t="str">
        <f>IFERROR(IF(INDEX(DATOS!BQ:BQ,MATCH(CHECKLIST!B65,DATOS!B:B,0),1)="","X",IF(INDEX(DATOS!BQ:BQ,MATCH(CHECKLIST!B65,DATOS!B:B,0),1)="VIGENTE","",INDEX(DATOS!BQ:BQ,MATCH(CHECKLIST!B65,DATOS!B:B,0),1))),"")</f>
        <v/>
      </c>
      <c r="I65" s="17" t="str">
        <f>IFERROR(IF(INDEX(DATOS!AR:AR,MATCH(CHECKLIST!B65,DATOS!B:B,0),1)=0,"",INDEX(DATOS!AR:AR,MATCH(CHECKLIST!B65,DATOS!B:B,0),1)),"")</f>
        <v/>
      </c>
      <c r="J65" s="17" t="str">
        <f>IFERROR(IF(INDEX(DATOS!AP:AP,MATCH(CHECKLIST!B65,DATOS!B:B,0),1)=0,"",INDEX(DATOS!AP:AP,MATCH(CHECKLIST!B65,DATOS!B:B,0),1)),"")</f>
        <v/>
      </c>
      <c r="K65" s="35" t="str">
        <f>IFERROR(IF(INDEX(DATOS!AQ:AQ,MATCH(CHECKLIST!B65,DATOS!B:B,0),1)=0,"",INDEX(DATOS!AQ:AQ,MATCH(CHECKLIST!B65,DATOS!B:B,0),1)),"")</f>
        <v/>
      </c>
      <c r="L65" s="17" t="str">
        <f>IFERROR(IF(INDEX(DATOS!AS:AS,MATCH(CHECKLIST!B65,DATOS!B:B,0),1)=0,"",INDEX(DATOS!AS:AS,MATCH(CHECKLIST!B65,DATOS!B:B,0),1)),"")</f>
        <v/>
      </c>
      <c r="M65" s="17" t="str">
        <f>IFERROR(IF(INDEX(DATOS!AO:AO,MATCH(CHECKLIST!B65,DATOS!B:B,0),1)=0,"",INDEX(DATOS!AO:AO,MATCH(CHECKLIST!B65,DATOS!B:B,0),1)),"")</f>
        <v/>
      </c>
      <c r="N65" s="35" t="str">
        <f ca="1">IFERROR(IF(INDEX(DATOS!P:P,MATCH(CHECKLIST!B65,DATOS!B:B,0),1)="","X",IF(INDEX(DATOS!P:P,MATCH(CHECKLIST!B65,DATOS!B:B,0),1)&gt;YEAR(TODAY())-1,"","VENCIDA")),"")</f>
        <v/>
      </c>
      <c r="O65" s="35" t="str">
        <f>IFERROR(IF(INDEX(DATOS!AV:AV,MATCH(CHECKLIST!B65,DATOS!B:B,0),1)=0,"",INDEX(DATOS!AV:AV,MATCH(CHECKLIST!B65,DATOS!B:B,0),1)),"")</f>
        <v/>
      </c>
      <c r="P65" s="17" t="str">
        <f>IFERROR(IF(INDEX(DATOS!AT:AT,MATCH(CHECKLIST!B65,DATOS!B:B,0),1)=0,"",INDEX(DATOS!AT:AT,MATCH(CHECKLIST!B65,DATOS!B:B,0),1)),"")</f>
        <v/>
      </c>
      <c r="Q65" s="17" t="str">
        <f>IFERROR(IF(INDEX(DATOS!AU:AU,MATCH(CHECKLIST!B65,DATOS!B:B,0),1)=0,"",INDEX(DATOS!AU:AU,MATCH(CHECKLIST!B65,DATOS!B:B,0),1)),"")</f>
        <v/>
      </c>
      <c r="R65" t="str">
        <f>IF(B65="","",1)</f>
        <v/>
      </c>
      <c r="S65" t="str">
        <f t="shared" si="2"/>
        <v/>
      </c>
      <c r="U65" t="str">
        <f t="shared" si="0"/>
        <v/>
      </c>
      <c r="V65" t="str">
        <f t="shared" si="1"/>
        <v/>
      </c>
    </row>
    <row r="66" spans="1:22" ht="15" customHeight="1" x14ac:dyDescent="0.25">
      <c r="A66" s="12">
        <v>53</v>
      </c>
      <c r="B66" t="str">
        <f>IFERROR(INDEX(DATOS!B:B,MATCH(CHECKLIST!A66,DATOS!CG:CG,0),1),"")</f>
        <v/>
      </c>
      <c r="C66" t="str">
        <f>IFERROR(INDEX(DATOS!BT:BT,MATCH(CHECKLIST!A66,DATOS!CG:CG,0),1),"")</f>
        <v/>
      </c>
      <c r="D66" t="str">
        <f>IFERROR(INDEX(DATOS!T:T,MATCH(CHECKLIST!E66,DATOS!C:C,0),1),"")</f>
        <v/>
      </c>
      <c r="E66" s="72" t="str">
        <f>IFERROR(INDEX(DATOS!C:C,MATCH(CHECKLIST!A66,DATOS!CG:CG,0),1),"")</f>
        <v/>
      </c>
      <c r="F66" s="82" t="str">
        <f>IFERROR(IF(INDEX(DATOS!AI:AI,MATCH(CHECKLIST!B66,DATOS!B:B,0),1)=0,"",INDEX(DATOS!AI:AI,MATCH(CHECKLIST!B66,DATOS!B:B,0),1)),"")</f>
        <v/>
      </c>
      <c r="G66" s="17" t="str">
        <f>IFERROR(IF(INDEX(DATOS!AN:AN,MATCH(CHECKLIST!B66,DATOS!B:B,0),1)=0,"",INDEX(DATOS!AN:AN,MATCH(CHECKLIST!B66,DATOS!B:B,0),1)),"")</f>
        <v/>
      </c>
      <c r="H66" s="17" t="str">
        <f>IFERROR(IF(INDEX(DATOS!BQ:BQ,MATCH(CHECKLIST!B66,DATOS!B:B,0),1)="","X",IF(INDEX(DATOS!BQ:BQ,MATCH(CHECKLIST!B66,DATOS!B:B,0),1)="VIGENTE","",INDEX(DATOS!BQ:BQ,MATCH(CHECKLIST!B66,DATOS!B:B,0),1))),"")</f>
        <v/>
      </c>
      <c r="I66" s="17" t="str">
        <f>IFERROR(IF(INDEX(DATOS!AR:AR,MATCH(CHECKLIST!B66,DATOS!B:B,0),1)=0,"",INDEX(DATOS!AR:AR,MATCH(CHECKLIST!B66,DATOS!B:B,0),1)),"")</f>
        <v/>
      </c>
      <c r="J66" s="17" t="str">
        <f>IFERROR(IF(INDEX(DATOS!AP:AP,MATCH(CHECKLIST!B66,DATOS!B:B,0),1)=0,"",INDEX(DATOS!AP:AP,MATCH(CHECKLIST!B66,DATOS!B:B,0),1)),"")</f>
        <v/>
      </c>
      <c r="K66" s="35" t="str">
        <f>IFERROR(IF(INDEX(DATOS!AQ:AQ,MATCH(CHECKLIST!B66,DATOS!B:B,0),1)=0,"",INDEX(DATOS!AQ:AQ,MATCH(CHECKLIST!B66,DATOS!B:B,0),1)),"")</f>
        <v/>
      </c>
      <c r="L66" s="17" t="str">
        <f>IFERROR(IF(INDEX(DATOS!AS:AS,MATCH(CHECKLIST!B66,DATOS!B:B,0),1)=0,"",INDEX(DATOS!AS:AS,MATCH(CHECKLIST!B66,DATOS!B:B,0),1)),"")</f>
        <v/>
      </c>
      <c r="M66" s="17" t="str">
        <f>IFERROR(IF(INDEX(DATOS!AO:AO,MATCH(CHECKLIST!B66,DATOS!B:B,0),1)=0,"",INDEX(DATOS!AO:AO,MATCH(CHECKLIST!B66,DATOS!B:B,0),1)),"")</f>
        <v/>
      </c>
      <c r="N66" s="35" t="str">
        <f ca="1">IFERROR(IF(INDEX(DATOS!P:P,MATCH(CHECKLIST!B66,DATOS!B:B,0),1)="","X",IF(INDEX(DATOS!P:P,MATCH(CHECKLIST!B66,DATOS!B:B,0),1)&gt;YEAR(TODAY())-1,"","VENCIDA")),"")</f>
        <v/>
      </c>
      <c r="O66" s="35" t="str">
        <f>IFERROR(IF(INDEX(DATOS!AV:AV,MATCH(CHECKLIST!B66,DATOS!B:B,0),1)=0,"",INDEX(DATOS!AV:AV,MATCH(CHECKLIST!B66,DATOS!B:B,0),1)),"")</f>
        <v/>
      </c>
      <c r="P66" s="17" t="str">
        <f>IFERROR(IF(INDEX(DATOS!AT:AT,MATCH(CHECKLIST!B66,DATOS!B:B,0),1)=0,"",INDEX(DATOS!AT:AT,MATCH(CHECKLIST!B66,DATOS!B:B,0),1)),"")</f>
        <v/>
      </c>
      <c r="Q66" s="17" t="str">
        <f>IFERROR(IF(INDEX(DATOS!AU:AU,MATCH(CHECKLIST!B66,DATOS!B:B,0),1)=0,"",INDEX(DATOS!AU:AU,MATCH(CHECKLIST!B66,DATOS!B:B,0),1)),"")</f>
        <v/>
      </c>
      <c r="S66">
        <f t="shared" si="2"/>
        <v>0</v>
      </c>
      <c r="U66" t="str">
        <f t="shared" si="0"/>
        <v/>
      </c>
      <c r="V66" t="str">
        <f t="shared" si="1"/>
        <v/>
      </c>
    </row>
    <row r="67" spans="1:22" ht="15" customHeight="1" x14ac:dyDescent="0.25">
      <c r="A67" s="12">
        <v>54</v>
      </c>
      <c r="B67" t="str">
        <f>IFERROR(INDEX(DATOS!B:B,MATCH(CHECKLIST!A67,DATOS!CG:CG,0),1),"")</f>
        <v/>
      </c>
      <c r="C67" t="str">
        <f>IFERROR(INDEX(DATOS!BT:BT,MATCH(CHECKLIST!A67,DATOS!CG:CG,0),1),"")</f>
        <v/>
      </c>
      <c r="D67" t="str">
        <f>IFERROR(INDEX(DATOS!T:T,MATCH(CHECKLIST!E67,DATOS!C:C,0),1),"")</f>
        <v/>
      </c>
      <c r="E67" s="72" t="str">
        <f>IFERROR(INDEX(DATOS!C:C,MATCH(CHECKLIST!A67,DATOS!CG:CG,0),1),"")</f>
        <v/>
      </c>
      <c r="F67" s="82" t="str">
        <f>IFERROR(IF(INDEX(DATOS!AI:AI,MATCH(CHECKLIST!B67,DATOS!B:B,0),1)=0,"",INDEX(DATOS!AI:AI,MATCH(CHECKLIST!B67,DATOS!B:B,0),1)),"")</f>
        <v/>
      </c>
      <c r="G67" s="17" t="str">
        <f>IFERROR(IF(INDEX(DATOS!AN:AN,MATCH(CHECKLIST!B67,DATOS!B:B,0),1)=0,"",INDEX(DATOS!AN:AN,MATCH(CHECKLIST!B67,DATOS!B:B,0),1)),"")</f>
        <v/>
      </c>
      <c r="H67" s="17" t="str">
        <f>IFERROR(IF(INDEX(DATOS!BQ:BQ,MATCH(CHECKLIST!B67,DATOS!B:B,0),1)="","X",IF(INDEX(DATOS!BQ:BQ,MATCH(CHECKLIST!B67,DATOS!B:B,0),1)="VIGENTE","",INDEX(DATOS!BQ:BQ,MATCH(CHECKLIST!B67,DATOS!B:B,0),1))),"")</f>
        <v/>
      </c>
      <c r="I67" s="17" t="str">
        <f>IFERROR(IF(INDEX(DATOS!AR:AR,MATCH(CHECKLIST!B67,DATOS!B:B,0),1)=0,"",INDEX(DATOS!AR:AR,MATCH(CHECKLIST!B67,DATOS!B:B,0),1)),"")</f>
        <v/>
      </c>
      <c r="J67" s="17" t="str">
        <f>IFERROR(IF(INDEX(DATOS!AP:AP,MATCH(CHECKLIST!B67,DATOS!B:B,0),1)=0,"",INDEX(DATOS!AP:AP,MATCH(CHECKLIST!B67,DATOS!B:B,0),1)),"")</f>
        <v/>
      </c>
      <c r="K67" s="35" t="str">
        <f>IFERROR(IF(INDEX(DATOS!AQ:AQ,MATCH(CHECKLIST!B67,DATOS!B:B,0),1)=0,"",INDEX(DATOS!AQ:AQ,MATCH(CHECKLIST!B67,DATOS!B:B,0),1)),"")</f>
        <v/>
      </c>
      <c r="L67" s="17" t="str">
        <f>IFERROR(IF(INDEX(DATOS!AS:AS,MATCH(CHECKLIST!B67,DATOS!B:B,0),1)=0,"",INDEX(DATOS!AS:AS,MATCH(CHECKLIST!B67,DATOS!B:B,0),1)),"")</f>
        <v/>
      </c>
      <c r="M67" s="17" t="str">
        <f>IFERROR(IF(INDEX(DATOS!AO:AO,MATCH(CHECKLIST!B67,DATOS!B:B,0),1)=0,"",INDEX(DATOS!AO:AO,MATCH(CHECKLIST!B67,DATOS!B:B,0),1)),"")</f>
        <v/>
      </c>
      <c r="N67" s="35" t="str">
        <f ca="1">IFERROR(IF(INDEX(DATOS!P:P,MATCH(CHECKLIST!B67,DATOS!B:B,0),1)="","X",IF(INDEX(DATOS!P:P,MATCH(CHECKLIST!B67,DATOS!B:B,0),1)&gt;YEAR(TODAY())-1,"","VENCIDA")),"")</f>
        <v/>
      </c>
      <c r="O67" s="35" t="str">
        <f>IFERROR(IF(INDEX(DATOS!AV:AV,MATCH(CHECKLIST!B67,DATOS!B:B,0),1)=0,"",INDEX(DATOS!AV:AV,MATCH(CHECKLIST!B67,DATOS!B:B,0),1)),"")</f>
        <v/>
      </c>
      <c r="P67" s="17" t="str">
        <f>IFERROR(IF(INDEX(DATOS!AT:AT,MATCH(CHECKLIST!B67,DATOS!B:B,0),1)=0,"",INDEX(DATOS!AT:AT,MATCH(CHECKLIST!B67,DATOS!B:B,0),1)),"")</f>
        <v/>
      </c>
      <c r="Q67" s="17" t="str">
        <f>IFERROR(IF(INDEX(DATOS!AU:AU,MATCH(CHECKLIST!B67,DATOS!B:B,0),1)=0,"",INDEX(DATOS!AU:AU,MATCH(CHECKLIST!B67,DATOS!B:B,0),1)),"")</f>
        <v/>
      </c>
      <c r="R67" t="str">
        <f>IF(B67="","",1)</f>
        <v/>
      </c>
      <c r="S67" t="str">
        <f t="shared" si="2"/>
        <v/>
      </c>
      <c r="U67" t="str">
        <f t="shared" si="0"/>
        <v/>
      </c>
      <c r="V67" t="str">
        <f t="shared" si="1"/>
        <v/>
      </c>
    </row>
    <row r="68" spans="1:22" ht="15" customHeight="1" x14ac:dyDescent="0.25">
      <c r="A68" s="12">
        <v>55</v>
      </c>
      <c r="B68" t="str">
        <f>IFERROR(INDEX(DATOS!B:B,MATCH(CHECKLIST!A68,DATOS!CG:CG,0),1),"")</f>
        <v/>
      </c>
      <c r="C68" t="str">
        <f>IFERROR(INDEX(DATOS!BT:BT,MATCH(CHECKLIST!A68,DATOS!CG:CG,0),1),"")</f>
        <v/>
      </c>
      <c r="D68" t="str">
        <f>IFERROR(INDEX(DATOS!T:T,MATCH(CHECKLIST!E68,DATOS!C:C,0),1),"")</f>
        <v/>
      </c>
      <c r="E68" s="72" t="str">
        <f>IFERROR(INDEX(DATOS!C:C,MATCH(CHECKLIST!A68,DATOS!CG:CG,0),1),"")</f>
        <v/>
      </c>
      <c r="F68" s="82" t="str">
        <f>IFERROR(IF(INDEX(DATOS!AI:AI,MATCH(CHECKLIST!B68,DATOS!B:B,0),1)=0,"",INDEX(DATOS!AI:AI,MATCH(CHECKLIST!B68,DATOS!B:B,0),1)),"")</f>
        <v/>
      </c>
      <c r="G68" s="17" t="str">
        <f>IFERROR(IF(INDEX(DATOS!AN:AN,MATCH(CHECKLIST!B68,DATOS!B:B,0),1)=0,"",INDEX(DATOS!AN:AN,MATCH(CHECKLIST!B68,DATOS!B:B,0),1)),"")</f>
        <v/>
      </c>
      <c r="H68" s="17" t="str">
        <f>IFERROR(IF(INDEX(DATOS!BQ:BQ,MATCH(CHECKLIST!B68,DATOS!B:B,0),1)="","X",IF(INDEX(DATOS!BQ:BQ,MATCH(CHECKLIST!B68,DATOS!B:B,0),1)="VIGENTE","",INDEX(DATOS!BQ:BQ,MATCH(CHECKLIST!B68,DATOS!B:B,0),1))),"")</f>
        <v/>
      </c>
      <c r="I68" s="17" t="str">
        <f>IFERROR(IF(INDEX(DATOS!AR:AR,MATCH(CHECKLIST!B68,DATOS!B:B,0),1)=0,"",INDEX(DATOS!AR:AR,MATCH(CHECKLIST!B68,DATOS!B:B,0),1)),"")</f>
        <v/>
      </c>
      <c r="J68" s="17" t="str">
        <f>IFERROR(IF(INDEX(DATOS!AP:AP,MATCH(CHECKLIST!B68,DATOS!B:B,0),1)=0,"",INDEX(DATOS!AP:AP,MATCH(CHECKLIST!B68,DATOS!B:B,0),1)),"")</f>
        <v/>
      </c>
      <c r="K68" s="35" t="str">
        <f>IFERROR(IF(INDEX(DATOS!AQ:AQ,MATCH(CHECKLIST!B68,DATOS!B:B,0),1)=0,"",INDEX(DATOS!AQ:AQ,MATCH(CHECKLIST!B68,DATOS!B:B,0),1)),"")</f>
        <v/>
      </c>
      <c r="L68" s="17" t="str">
        <f>IFERROR(IF(INDEX(DATOS!AS:AS,MATCH(CHECKLIST!B68,DATOS!B:B,0),1)=0,"",INDEX(DATOS!AS:AS,MATCH(CHECKLIST!B68,DATOS!B:B,0),1)),"")</f>
        <v/>
      </c>
      <c r="M68" s="17" t="str">
        <f>IFERROR(IF(INDEX(DATOS!AO:AO,MATCH(CHECKLIST!B68,DATOS!B:B,0),1)=0,"",INDEX(DATOS!AO:AO,MATCH(CHECKLIST!B68,DATOS!B:B,0),1)),"")</f>
        <v/>
      </c>
      <c r="N68" s="35" t="str">
        <f ca="1">IFERROR(IF(INDEX(DATOS!P:P,MATCH(CHECKLIST!B68,DATOS!B:B,0),1)="","X",IF(INDEX(DATOS!P:P,MATCH(CHECKLIST!B68,DATOS!B:B,0),1)&gt;YEAR(TODAY())-1,"","VENCIDA")),"")</f>
        <v/>
      </c>
      <c r="O68" s="35" t="str">
        <f>IFERROR(IF(INDEX(DATOS!AV:AV,MATCH(CHECKLIST!B68,DATOS!B:B,0),1)=0,"",INDEX(DATOS!AV:AV,MATCH(CHECKLIST!B68,DATOS!B:B,0),1)),"")</f>
        <v/>
      </c>
      <c r="P68" s="17" t="str">
        <f>IFERROR(IF(INDEX(DATOS!AT:AT,MATCH(CHECKLIST!B68,DATOS!B:B,0),1)=0,"",INDEX(DATOS!AT:AT,MATCH(CHECKLIST!B68,DATOS!B:B,0),1)),"")</f>
        <v/>
      </c>
      <c r="Q68" s="17" t="str">
        <f>IFERROR(IF(INDEX(DATOS!AU:AU,MATCH(CHECKLIST!B68,DATOS!B:B,0),1)=0,"",INDEX(DATOS!AU:AU,MATCH(CHECKLIST!B68,DATOS!B:B,0),1)),"")</f>
        <v/>
      </c>
      <c r="S68">
        <f t="shared" si="2"/>
        <v>0</v>
      </c>
      <c r="U68" t="str">
        <f t="shared" si="0"/>
        <v/>
      </c>
      <c r="V68" t="str">
        <f t="shared" si="1"/>
        <v/>
      </c>
    </row>
    <row r="69" spans="1:22" ht="15" customHeight="1" x14ac:dyDescent="0.25">
      <c r="A69" s="12">
        <v>56</v>
      </c>
      <c r="B69" t="str">
        <f>IFERROR(INDEX(DATOS!B:B,MATCH(CHECKLIST!A69,DATOS!CG:CG,0),1),"")</f>
        <v/>
      </c>
      <c r="C69" t="str">
        <f>IFERROR(INDEX(DATOS!BT:BT,MATCH(CHECKLIST!A69,DATOS!CG:CG,0),1),"")</f>
        <v/>
      </c>
      <c r="D69" t="str">
        <f>IFERROR(INDEX(DATOS!T:T,MATCH(CHECKLIST!E69,DATOS!C:C,0),1),"")</f>
        <v/>
      </c>
      <c r="E69" s="72" t="str">
        <f>IFERROR(INDEX(DATOS!C:C,MATCH(CHECKLIST!A69,DATOS!CG:CG,0),1),"")</f>
        <v/>
      </c>
      <c r="F69" s="82" t="str">
        <f>IFERROR(IF(INDEX(DATOS!AI:AI,MATCH(CHECKLIST!B69,DATOS!B:B,0),1)=0,"",INDEX(DATOS!AI:AI,MATCH(CHECKLIST!B69,DATOS!B:B,0),1)),"")</f>
        <v/>
      </c>
      <c r="G69" s="17" t="str">
        <f>IFERROR(IF(INDEX(DATOS!AN:AN,MATCH(CHECKLIST!B69,DATOS!B:B,0),1)=0,"",INDEX(DATOS!AN:AN,MATCH(CHECKLIST!B69,DATOS!B:B,0),1)),"")</f>
        <v/>
      </c>
      <c r="H69" s="17" t="str">
        <f>IFERROR(IF(INDEX(DATOS!BQ:BQ,MATCH(CHECKLIST!B69,DATOS!B:B,0),1)="","X",IF(INDEX(DATOS!BQ:BQ,MATCH(CHECKLIST!B69,DATOS!B:B,0),1)="VIGENTE","",INDEX(DATOS!BQ:BQ,MATCH(CHECKLIST!B69,DATOS!B:B,0),1))),"")</f>
        <v/>
      </c>
      <c r="I69" s="17" t="str">
        <f>IFERROR(IF(INDEX(DATOS!AR:AR,MATCH(CHECKLIST!B69,DATOS!B:B,0),1)=0,"",INDEX(DATOS!AR:AR,MATCH(CHECKLIST!B69,DATOS!B:B,0),1)),"")</f>
        <v/>
      </c>
      <c r="J69" s="17" t="str">
        <f>IFERROR(IF(INDEX(DATOS!AP:AP,MATCH(CHECKLIST!B69,DATOS!B:B,0),1)=0,"",INDEX(DATOS!AP:AP,MATCH(CHECKLIST!B69,DATOS!B:B,0),1)),"")</f>
        <v/>
      </c>
      <c r="K69" s="35" t="str">
        <f>IFERROR(IF(INDEX(DATOS!AQ:AQ,MATCH(CHECKLIST!B69,DATOS!B:B,0),1)=0,"",INDEX(DATOS!AQ:AQ,MATCH(CHECKLIST!B69,DATOS!B:B,0),1)),"")</f>
        <v/>
      </c>
      <c r="L69" s="17" t="str">
        <f>IFERROR(IF(INDEX(DATOS!AS:AS,MATCH(CHECKLIST!B69,DATOS!B:B,0),1)=0,"",INDEX(DATOS!AS:AS,MATCH(CHECKLIST!B69,DATOS!B:B,0),1)),"")</f>
        <v/>
      </c>
      <c r="M69" s="17" t="str">
        <f>IFERROR(IF(INDEX(DATOS!AO:AO,MATCH(CHECKLIST!B69,DATOS!B:B,0),1)=0,"",INDEX(DATOS!AO:AO,MATCH(CHECKLIST!B69,DATOS!B:B,0),1)),"")</f>
        <v/>
      </c>
      <c r="N69" s="35" t="str">
        <f ca="1">IFERROR(IF(INDEX(DATOS!P:P,MATCH(CHECKLIST!B69,DATOS!B:B,0),1)="","X",IF(INDEX(DATOS!P:P,MATCH(CHECKLIST!B69,DATOS!B:B,0),1)&gt;YEAR(TODAY())-1,"","VENCIDA")),"")</f>
        <v/>
      </c>
      <c r="O69" s="35" t="str">
        <f>IFERROR(IF(INDEX(DATOS!AV:AV,MATCH(CHECKLIST!B69,DATOS!B:B,0),1)=0,"",INDEX(DATOS!AV:AV,MATCH(CHECKLIST!B69,DATOS!B:B,0),1)),"")</f>
        <v/>
      </c>
      <c r="P69" s="17" t="str">
        <f>IFERROR(IF(INDEX(DATOS!AT:AT,MATCH(CHECKLIST!B69,DATOS!B:B,0),1)=0,"",INDEX(DATOS!AT:AT,MATCH(CHECKLIST!B69,DATOS!B:B,0),1)),"")</f>
        <v/>
      </c>
      <c r="Q69" s="17" t="str">
        <f>IFERROR(IF(INDEX(DATOS!AU:AU,MATCH(CHECKLIST!B69,DATOS!B:B,0),1)=0,"",INDEX(DATOS!AU:AU,MATCH(CHECKLIST!B69,DATOS!B:B,0),1)),"")</f>
        <v/>
      </c>
      <c r="R69" t="str">
        <f>IF(B69="","",1)</f>
        <v/>
      </c>
      <c r="S69" t="str">
        <f t="shared" si="2"/>
        <v/>
      </c>
      <c r="U69" t="str">
        <f t="shared" si="0"/>
        <v/>
      </c>
      <c r="V69" t="str">
        <f t="shared" si="1"/>
        <v/>
      </c>
    </row>
    <row r="70" spans="1:22" ht="15" customHeight="1" x14ac:dyDescent="0.25">
      <c r="A70" s="12">
        <v>57</v>
      </c>
      <c r="B70" t="str">
        <f>IFERROR(INDEX(DATOS!B:B,MATCH(CHECKLIST!A70,DATOS!CG:CG,0),1),"")</f>
        <v/>
      </c>
      <c r="C70" t="str">
        <f>IFERROR(INDEX(DATOS!BT:BT,MATCH(CHECKLIST!A70,DATOS!CG:CG,0),1),"")</f>
        <v/>
      </c>
      <c r="D70" t="str">
        <f>IFERROR(INDEX(DATOS!T:T,MATCH(CHECKLIST!E70,DATOS!C:C,0),1),"")</f>
        <v/>
      </c>
      <c r="E70" s="72" t="str">
        <f>IFERROR(INDEX(DATOS!C:C,MATCH(CHECKLIST!A70,DATOS!CG:CG,0),1),"")</f>
        <v/>
      </c>
      <c r="F70" s="82" t="str">
        <f>IFERROR(IF(INDEX(DATOS!AI:AI,MATCH(CHECKLIST!B70,DATOS!B:B,0),1)=0,"",INDEX(DATOS!AI:AI,MATCH(CHECKLIST!B70,DATOS!B:B,0),1)),"")</f>
        <v/>
      </c>
      <c r="G70" s="17" t="str">
        <f>IFERROR(IF(INDEX(DATOS!AN:AN,MATCH(CHECKLIST!B70,DATOS!B:B,0),1)=0,"",INDEX(DATOS!AN:AN,MATCH(CHECKLIST!B70,DATOS!B:B,0),1)),"")</f>
        <v/>
      </c>
      <c r="H70" s="17" t="str">
        <f>IFERROR(IF(INDEX(DATOS!BQ:BQ,MATCH(CHECKLIST!B70,DATOS!B:B,0),1)="","X",IF(INDEX(DATOS!BQ:BQ,MATCH(CHECKLIST!B70,DATOS!B:B,0),1)="VIGENTE","",INDEX(DATOS!BQ:BQ,MATCH(CHECKLIST!B70,DATOS!B:B,0),1))),"")</f>
        <v/>
      </c>
      <c r="I70" s="17" t="str">
        <f>IFERROR(IF(INDEX(DATOS!AR:AR,MATCH(CHECKLIST!B70,DATOS!B:B,0),1)=0,"",INDEX(DATOS!AR:AR,MATCH(CHECKLIST!B70,DATOS!B:B,0),1)),"")</f>
        <v/>
      </c>
      <c r="J70" s="17" t="str">
        <f>IFERROR(IF(INDEX(DATOS!AP:AP,MATCH(CHECKLIST!B70,DATOS!B:B,0),1)=0,"",INDEX(DATOS!AP:AP,MATCH(CHECKLIST!B70,DATOS!B:B,0),1)),"")</f>
        <v/>
      </c>
      <c r="K70" s="35" t="str">
        <f>IFERROR(IF(INDEX(DATOS!AQ:AQ,MATCH(CHECKLIST!B70,DATOS!B:B,0),1)=0,"",INDEX(DATOS!AQ:AQ,MATCH(CHECKLIST!B70,DATOS!B:B,0),1)),"")</f>
        <v/>
      </c>
      <c r="L70" s="17" t="str">
        <f>IFERROR(IF(INDEX(DATOS!AS:AS,MATCH(CHECKLIST!B70,DATOS!B:B,0),1)=0,"",INDEX(DATOS!AS:AS,MATCH(CHECKLIST!B70,DATOS!B:B,0),1)),"")</f>
        <v/>
      </c>
      <c r="M70" s="17" t="str">
        <f>IFERROR(IF(INDEX(DATOS!AO:AO,MATCH(CHECKLIST!B70,DATOS!B:B,0),1)=0,"",INDEX(DATOS!AO:AO,MATCH(CHECKLIST!B70,DATOS!B:B,0),1)),"")</f>
        <v/>
      </c>
      <c r="N70" s="35" t="str">
        <f ca="1">IFERROR(IF(INDEX(DATOS!P:P,MATCH(CHECKLIST!B70,DATOS!B:B,0),1)="","X",IF(INDEX(DATOS!P:P,MATCH(CHECKLIST!B70,DATOS!B:B,0),1)&gt;YEAR(TODAY())-1,"","VENCIDA")),"")</f>
        <v/>
      </c>
      <c r="O70" s="35" t="str">
        <f>IFERROR(IF(INDEX(DATOS!AV:AV,MATCH(CHECKLIST!B70,DATOS!B:B,0),1)=0,"",INDEX(DATOS!AV:AV,MATCH(CHECKLIST!B70,DATOS!B:B,0),1)),"")</f>
        <v/>
      </c>
      <c r="P70" s="17" t="str">
        <f>IFERROR(IF(INDEX(DATOS!AT:AT,MATCH(CHECKLIST!B70,DATOS!B:B,0),1)=0,"",INDEX(DATOS!AT:AT,MATCH(CHECKLIST!B70,DATOS!B:B,0),1)),"")</f>
        <v/>
      </c>
      <c r="Q70" s="17" t="str">
        <f>IFERROR(IF(INDEX(DATOS!AU:AU,MATCH(CHECKLIST!B70,DATOS!B:B,0),1)=0,"",INDEX(DATOS!AU:AU,MATCH(CHECKLIST!B70,DATOS!B:B,0),1)),"")</f>
        <v/>
      </c>
      <c r="S70">
        <f t="shared" si="2"/>
        <v>0</v>
      </c>
      <c r="U70" t="str">
        <f t="shared" si="0"/>
        <v/>
      </c>
      <c r="V70" t="str">
        <f t="shared" si="1"/>
        <v/>
      </c>
    </row>
    <row r="71" spans="1:22" ht="15" customHeight="1" x14ac:dyDescent="0.25">
      <c r="A71" s="12">
        <v>58</v>
      </c>
      <c r="B71" t="str">
        <f>IFERROR(INDEX(DATOS!B:B,MATCH(CHECKLIST!A71,DATOS!CG:CG,0),1),"")</f>
        <v/>
      </c>
      <c r="C71" t="str">
        <f>IFERROR(INDEX(DATOS!BT:BT,MATCH(CHECKLIST!A71,DATOS!CG:CG,0),1),"")</f>
        <v/>
      </c>
      <c r="D71" t="str">
        <f>IFERROR(INDEX(DATOS!T:T,MATCH(CHECKLIST!E71,DATOS!C:C,0),1),"")</f>
        <v/>
      </c>
      <c r="E71" s="72" t="str">
        <f>IFERROR(INDEX(DATOS!C:C,MATCH(CHECKLIST!A71,DATOS!CG:CG,0),1),"")</f>
        <v/>
      </c>
      <c r="F71" s="82" t="str">
        <f>IFERROR(IF(INDEX(DATOS!AI:AI,MATCH(CHECKLIST!B71,DATOS!B:B,0),1)=0,"",INDEX(DATOS!AI:AI,MATCH(CHECKLIST!B71,DATOS!B:B,0),1)),"")</f>
        <v/>
      </c>
      <c r="G71" s="17" t="str">
        <f>IFERROR(IF(INDEX(DATOS!AN:AN,MATCH(CHECKLIST!B71,DATOS!B:B,0),1)=0,"",INDEX(DATOS!AN:AN,MATCH(CHECKLIST!B71,DATOS!B:B,0),1)),"")</f>
        <v/>
      </c>
      <c r="H71" s="17" t="str">
        <f>IFERROR(IF(INDEX(DATOS!BQ:BQ,MATCH(CHECKLIST!B71,DATOS!B:B,0),1)="","X",IF(INDEX(DATOS!BQ:BQ,MATCH(CHECKLIST!B71,DATOS!B:B,0),1)="VIGENTE","",INDEX(DATOS!BQ:BQ,MATCH(CHECKLIST!B71,DATOS!B:B,0),1))),"")</f>
        <v/>
      </c>
      <c r="I71" s="17" t="str">
        <f>IFERROR(IF(INDEX(DATOS!AR:AR,MATCH(CHECKLIST!B71,DATOS!B:B,0),1)=0,"",INDEX(DATOS!AR:AR,MATCH(CHECKLIST!B71,DATOS!B:B,0),1)),"")</f>
        <v/>
      </c>
      <c r="J71" s="17" t="str">
        <f>IFERROR(IF(INDEX(DATOS!AP:AP,MATCH(CHECKLIST!B71,DATOS!B:B,0),1)=0,"",INDEX(DATOS!AP:AP,MATCH(CHECKLIST!B71,DATOS!B:B,0),1)),"")</f>
        <v/>
      </c>
      <c r="K71" s="35" t="str">
        <f>IFERROR(IF(INDEX(DATOS!AQ:AQ,MATCH(CHECKLIST!B71,DATOS!B:B,0),1)=0,"",INDEX(DATOS!AQ:AQ,MATCH(CHECKLIST!B71,DATOS!B:B,0),1)),"")</f>
        <v/>
      </c>
      <c r="L71" s="17" t="str">
        <f>IFERROR(IF(INDEX(DATOS!AS:AS,MATCH(CHECKLIST!B71,DATOS!B:B,0),1)=0,"",INDEX(DATOS!AS:AS,MATCH(CHECKLIST!B71,DATOS!B:B,0),1)),"")</f>
        <v/>
      </c>
      <c r="M71" s="17" t="str">
        <f>IFERROR(IF(INDEX(DATOS!AO:AO,MATCH(CHECKLIST!B71,DATOS!B:B,0),1)=0,"",INDEX(DATOS!AO:AO,MATCH(CHECKLIST!B71,DATOS!B:B,0),1)),"")</f>
        <v/>
      </c>
      <c r="N71" s="35" t="str">
        <f ca="1">IFERROR(IF(INDEX(DATOS!P:P,MATCH(CHECKLIST!B71,DATOS!B:B,0),1)="","X",IF(INDEX(DATOS!P:P,MATCH(CHECKLIST!B71,DATOS!B:B,0),1)&gt;YEAR(TODAY())-1,"","VENCIDA")),"")</f>
        <v/>
      </c>
      <c r="O71" s="35" t="str">
        <f>IFERROR(IF(INDEX(DATOS!AV:AV,MATCH(CHECKLIST!B71,DATOS!B:B,0),1)=0,"",INDEX(DATOS!AV:AV,MATCH(CHECKLIST!B71,DATOS!B:B,0),1)),"")</f>
        <v/>
      </c>
      <c r="P71" s="17" t="str">
        <f>IFERROR(IF(INDEX(DATOS!AT:AT,MATCH(CHECKLIST!B71,DATOS!B:B,0),1)=0,"",INDEX(DATOS!AT:AT,MATCH(CHECKLIST!B71,DATOS!B:B,0),1)),"")</f>
        <v/>
      </c>
      <c r="Q71" s="17" t="str">
        <f>IFERROR(IF(INDEX(DATOS!AU:AU,MATCH(CHECKLIST!B71,DATOS!B:B,0),1)=0,"",INDEX(DATOS!AU:AU,MATCH(CHECKLIST!B71,DATOS!B:B,0),1)),"")</f>
        <v/>
      </c>
      <c r="R71" t="str">
        <f>IF(B71="","",1)</f>
        <v/>
      </c>
      <c r="S71" t="str">
        <f t="shared" si="2"/>
        <v/>
      </c>
      <c r="U71" t="str">
        <f t="shared" si="0"/>
        <v/>
      </c>
      <c r="V71" t="str">
        <f t="shared" si="1"/>
        <v/>
      </c>
    </row>
    <row r="72" spans="1:22" ht="15" customHeight="1" x14ac:dyDescent="0.25">
      <c r="A72" s="12">
        <v>59</v>
      </c>
      <c r="B72" t="str">
        <f>IFERROR(INDEX(DATOS!B:B,MATCH(CHECKLIST!A72,DATOS!CG:CG,0),1),"")</f>
        <v/>
      </c>
      <c r="C72" t="str">
        <f>IFERROR(INDEX(DATOS!BT:BT,MATCH(CHECKLIST!A72,DATOS!CG:CG,0),1),"")</f>
        <v/>
      </c>
      <c r="D72" t="str">
        <f>IFERROR(INDEX(DATOS!T:T,MATCH(CHECKLIST!E72,DATOS!C:C,0),1),"")</f>
        <v/>
      </c>
      <c r="E72" s="72" t="str">
        <f>IFERROR(INDEX(DATOS!C:C,MATCH(CHECKLIST!A72,DATOS!CG:CG,0),1),"")</f>
        <v/>
      </c>
      <c r="F72" s="82" t="str">
        <f>IFERROR(IF(INDEX(DATOS!AI:AI,MATCH(CHECKLIST!B72,DATOS!B:B,0),1)=0,"",INDEX(DATOS!AI:AI,MATCH(CHECKLIST!B72,DATOS!B:B,0),1)),"")</f>
        <v/>
      </c>
      <c r="G72" s="17" t="str">
        <f>IFERROR(IF(INDEX(DATOS!AN:AN,MATCH(CHECKLIST!B72,DATOS!B:B,0),1)=0,"",INDEX(DATOS!AN:AN,MATCH(CHECKLIST!B72,DATOS!B:B,0),1)),"")</f>
        <v/>
      </c>
      <c r="H72" s="17" t="str">
        <f>IFERROR(IF(INDEX(DATOS!BQ:BQ,MATCH(CHECKLIST!B72,DATOS!B:B,0),1)="","X",IF(INDEX(DATOS!BQ:BQ,MATCH(CHECKLIST!B72,DATOS!B:B,0),1)="VIGENTE","",INDEX(DATOS!BQ:BQ,MATCH(CHECKLIST!B72,DATOS!B:B,0),1))),"")</f>
        <v/>
      </c>
      <c r="I72" s="17" t="str">
        <f>IFERROR(IF(INDEX(DATOS!AR:AR,MATCH(CHECKLIST!B72,DATOS!B:B,0),1)=0,"",INDEX(DATOS!AR:AR,MATCH(CHECKLIST!B72,DATOS!B:B,0),1)),"")</f>
        <v/>
      </c>
      <c r="J72" s="17" t="str">
        <f>IFERROR(IF(INDEX(DATOS!AP:AP,MATCH(CHECKLIST!B72,DATOS!B:B,0),1)=0,"",INDEX(DATOS!AP:AP,MATCH(CHECKLIST!B72,DATOS!B:B,0),1)),"")</f>
        <v/>
      </c>
      <c r="K72" s="35" t="str">
        <f>IFERROR(IF(INDEX(DATOS!AQ:AQ,MATCH(CHECKLIST!B72,DATOS!B:B,0),1)=0,"",INDEX(DATOS!AQ:AQ,MATCH(CHECKLIST!B72,DATOS!B:B,0),1)),"")</f>
        <v/>
      </c>
      <c r="L72" s="17" t="str">
        <f>IFERROR(IF(INDEX(DATOS!AS:AS,MATCH(CHECKLIST!B72,DATOS!B:B,0),1)=0,"",INDEX(DATOS!AS:AS,MATCH(CHECKLIST!B72,DATOS!B:B,0),1)),"")</f>
        <v/>
      </c>
      <c r="M72" s="17" t="str">
        <f>IFERROR(IF(INDEX(DATOS!AO:AO,MATCH(CHECKLIST!B72,DATOS!B:B,0),1)=0,"",INDEX(DATOS!AO:AO,MATCH(CHECKLIST!B72,DATOS!B:B,0),1)),"")</f>
        <v/>
      </c>
      <c r="N72" s="35" t="str">
        <f ca="1">IFERROR(IF(INDEX(DATOS!P:P,MATCH(CHECKLIST!B72,DATOS!B:B,0),1)="","X",IF(INDEX(DATOS!P:P,MATCH(CHECKLIST!B72,DATOS!B:B,0),1)&gt;YEAR(TODAY())-1,"","VENCIDA")),"")</f>
        <v/>
      </c>
      <c r="O72" s="35" t="str">
        <f>IFERROR(IF(INDEX(DATOS!AV:AV,MATCH(CHECKLIST!B72,DATOS!B:B,0),1)=0,"",INDEX(DATOS!AV:AV,MATCH(CHECKLIST!B72,DATOS!B:B,0),1)),"")</f>
        <v/>
      </c>
      <c r="P72" s="17" t="str">
        <f>IFERROR(IF(INDEX(DATOS!AT:AT,MATCH(CHECKLIST!B72,DATOS!B:B,0),1)=0,"",INDEX(DATOS!AT:AT,MATCH(CHECKLIST!B72,DATOS!B:B,0),1)),"")</f>
        <v/>
      </c>
      <c r="Q72" s="17" t="str">
        <f>IFERROR(IF(INDEX(DATOS!AU:AU,MATCH(CHECKLIST!B72,DATOS!B:B,0),1)=0,"",INDEX(DATOS!AU:AU,MATCH(CHECKLIST!B72,DATOS!B:B,0),1)),"")</f>
        <v/>
      </c>
      <c r="S72">
        <f t="shared" si="2"/>
        <v>0</v>
      </c>
      <c r="U72" t="str">
        <f t="shared" si="0"/>
        <v/>
      </c>
      <c r="V72" t="str">
        <f t="shared" si="1"/>
        <v/>
      </c>
    </row>
    <row r="73" spans="1:22" ht="15" customHeight="1" x14ac:dyDescent="0.25">
      <c r="A73" s="12">
        <v>60</v>
      </c>
      <c r="B73" t="str">
        <f>IFERROR(INDEX(DATOS!B:B,MATCH(CHECKLIST!A73,DATOS!CG:CG,0),1),"")</f>
        <v/>
      </c>
      <c r="C73" t="str">
        <f>IFERROR(INDEX(DATOS!BT:BT,MATCH(CHECKLIST!A73,DATOS!CG:CG,0),1),"")</f>
        <v/>
      </c>
      <c r="D73" t="str">
        <f>IFERROR(INDEX(DATOS!T:T,MATCH(CHECKLIST!E73,DATOS!C:C,0),1),"")</f>
        <v/>
      </c>
      <c r="E73" s="72" t="str">
        <f>IFERROR(INDEX(DATOS!C:C,MATCH(CHECKLIST!A73,DATOS!CG:CG,0),1),"")</f>
        <v/>
      </c>
      <c r="F73" s="82" t="str">
        <f>IFERROR(IF(INDEX(DATOS!AI:AI,MATCH(CHECKLIST!B73,DATOS!B:B,0),1)=0,"",INDEX(DATOS!AI:AI,MATCH(CHECKLIST!B73,DATOS!B:B,0),1)),"")</f>
        <v/>
      </c>
      <c r="G73" s="17" t="str">
        <f>IFERROR(IF(INDEX(DATOS!AN:AN,MATCH(CHECKLIST!B73,DATOS!B:B,0),1)=0,"",INDEX(DATOS!AN:AN,MATCH(CHECKLIST!B73,DATOS!B:B,0),1)),"")</f>
        <v/>
      </c>
      <c r="H73" s="17" t="str">
        <f>IFERROR(IF(INDEX(DATOS!BQ:BQ,MATCH(CHECKLIST!B73,DATOS!B:B,0),1)="","X",IF(INDEX(DATOS!BQ:BQ,MATCH(CHECKLIST!B73,DATOS!B:B,0),1)="VIGENTE","",INDEX(DATOS!BQ:BQ,MATCH(CHECKLIST!B73,DATOS!B:B,0),1))),"")</f>
        <v/>
      </c>
      <c r="I73" s="17" t="str">
        <f>IFERROR(IF(INDEX(DATOS!AR:AR,MATCH(CHECKLIST!B73,DATOS!B:B,0),1)=0,"",INDEX(DATOS!AR:AR,MATCH(CHECKLIST!B73,DATOS!B:B,0),1)),"")</f>
        <v/>
      </c>
      <c r="J73" s="17" t="str">
        <f>IFERROR(IF(INDEX(DATOS!AP:AP,MATCH(CHECKLIST!B73,DATOS!B:B,0),1)=0,"",INDEX(DATOS!AP:AP,MATCH(CHECKLIST!B73,DATOS!B:B,0),1)),"")</f>
        <v/>
      </c>
      <c r="K73" s="35" t="str">
        <f>IFERROR(IF(INDEX(DATOS!AQ:AQ,MATCH(CHECKLIST!B73,DATOS!B:B,0),1)=0,"",INDEX(DATOS!AQ:AQ,MATCH(CHECKLIST!B73,DATOS!B:B,0),1)),"")</f>
        <v/>
      </c>
      <c r="L73" s="17" t="str">
        <f>IFERROR(IF(INDEX(DATOS!AS:AS,MATCH(CHECKLIST!B73,DATOS!B:B,0),1)=0,"",INDEX(DATOS!AS:AS,MATCH(CHECKLIST!B73,DATOS!B:B,0),1)),"")</f>
        <v/>
      </c>
      <c r="M73" s="17" t="str">
        <f>IFERROR(IF(INDEX(DATOS!AO:AO,MATCH(CHECKLIST!B73,DATOS!B:B,0),1)=0,"",INDEX(DATOS!AO:AO,MATCH(CHECKLIST!B73,DATOS!B:B,0),1)),"")</f>
        <v/>
      </c>
      <c r="N73" s="35" t="str">
        <f ca="1">IFERROR(IF(INDEX(DATOS!P:P,MATCH(CHECKLIST!B73,DATOS!B:B,0),1)="","X",IF(INDEX(DATOS!P:P,MATCH(CHECKLIST!B73,DATOS!B:B,0),1)&gt;YEAR(TODAY())-1,"","VENCIDA")),"")</f>
        <v/>
      </c>
      <c r="O73" s="35" t="str">
        <f>IFERROR(IF(INDEX(DATOS!AV:AV,MATCH(CHECKLIST!B73,DATOS!B:B,0),1)=0,"",INDEX(DATOS!AV:AV,MATCH(CHECKLIST!B73,DATOS!B:B,0),1)),"")</f>
        <v/>
      </c>
      <c r="P73" s="17" t="str">
        <f>IFERROR(IF(INDEX(DATOS!AT:AT,MATCH(CHECKLIST!B73,DATOS!B:B,0),1)=0,"",INDEX(DATOS!AT:AT,MATCH(CHECKLIST!B73,DATOS!B:B,0),1)),"")</f>
        <v/>
      </c>
      <c r="Q73" s="17" t="str">
        <f>IFERROR(IF(INDEX(DATOS!AU:AU,MATCH(CHECKLIST!B73,DATOS!B:B,0),1)=0,"",INDEX(DATOS!AU:AU,MATCH(CHECKLIST!B73,DATOS!B:B,0),1)),"")</f>
        <v/>
      </c>
      <c r="R73" t="str">
        <f>IF(B73="","",1)</f>
        <v/>
      </c>
      <c r="S73" t="str">
        <f t="shared" si="2"/>
        <v/>
      </c>
      <c r="U73" t="str">
        <f t="shared" si="0"/>
        <v/>
      </c>
      <c r="V73" t="str">
        <f t="shared" si="1"/>
        <v/>
      </c>
    </row>
    <row r="74" spans="1:22" ht="15" customHeight="1" x14ac:dyDescent="0.25">
      <c r="A74" s="12">
        <v>61</v>
      </c>
      <c r="B74" t="str">
        <f>IFERROR(INDEX(DATOS!B:B,MATCH(CHECKLIST!A74,DATOS!CG:CG,0),1),"")</f>
        <v/>
      </c>
      <c r="C74" t="str">
        <f>IFERROR(INDEX(DATOS!BT:BT,MATCH(CHECKLIST!A74,DATOS!CG:CG,0),1),"")</f>
        <v/>
      </c>
      <c r="D74" t="str">
        <f>IFERROR(INDEX(DATOS!T:T,MATCH(CHECKLIST!E74,DATOS!C:C,0),1),"")</f>
        <v/>
      </c>
      <c r="E74" s="72" t="str">
        <f>IFERROR(INDEX(DATOS!C:C,MATCH(CHECKLIST!A74,DATOS!CG:CG,0),1),"")</f>
        <v/>
      </c>
      <c r="F74" s="82" t="str">
        <f>IFERROR(IF(INDEX(DATOS!AI:AI,MATCH(CHECKLIST!B74,DATOS!B:B,0),1)=0,"",INDEX(DATOS!AI:AI,MATCH(CHECKLIST!B74,DATOS!B:B,0),1)),"")</f>
        <v/>
      </c>
      <c r="G74" s="17" t="str">
        <f>IFERROR(IF(INDEX(DATOS!AN:AN,MATCH(CHECKLIST!B74,DATOS!B:B,0),1)=0,"",INDEX(DATOS!AN:AN,MATCH(CHECKLIST!B74,DATOS!B:B,0),1)),"")</f>
        <v/>
      </c>
      <c r="H74" s="17" t="str">
        <f>IFERROR(IF(INDEX(DATOS!BQ:BQ,MATCH(CHECKLIST!B74,DATOS!B:B,0),1)="","X",IF(INDEX(DATOS!BQ:BQ,MATCH(CHECKLIST!B74,DATOS!B:B,0),1)="VIGENTE","",INDEX(DATOS!BQ:BQ,MATCH(CHECKLIST!B74,DATOS!B:B,0),1))),"")</f>
        <v/>
      </c>
      <c r="I74" s="17" t="str">
        <f>IFERROR(IF(INDEX(DATOS!AR:AR,MATCH(CHECKLIST!B74,DATOS!B:B,0),1)=0,"",INDEX(DATOS!AR:AR,MATCH(CHECKLIST!B74,DATOS!B:B,0),1)),"")</f>
        <v/>
      </c>
      <c r="J74" s="17" t="str">
        <f>IFERROR(IF(INDEX(DATOS!AP:AP,MATCH(CHECKLIST!B74,DATOS!B:B,0),1)=0,"",INDEX(DATOS!AP:AP,MATCH(CHECKLIST!B74,DATOS!B:B,0),1)),"")</f>
        <v/>
      </c>
      <c r="K74" s="35" t="str">
        <f>IFERROR(IF(INDEX(DATOS!AQ:AQ,MATCH(CHECKLIST!B74,DATOS!B:B,0),1)=0,"",INDEX(DATOS!AQ:AQ,MATCH(CHECKLIST!B74,DATOS!B:B,0),1)),"")</f>
        <v/>
      </c>
      <c r="L74" s="17" t="str">
        <f>IFERROR(IF(INDEX(DATOS!AS:AS,MATCH(CHECKLIST!B74,DATOS!B:B,0),1)=0,"",INDEX(DATOS!AS:AS,MATCH(CHECKLIST!B74,DATOS!B:B,0),1)),"")</f>
        <v/>
      </c>
      <c r="M74" s="17" t="str">
        <f>IFERROR(IF(INDEX(DATOS!AO:AO,MATCH(CHECKLIST!B74,DATOS!B:B,0),1)=0,"",INDEX(DATOS!AO:AO,MATCH(CHECKLIST!B74,DATOS!B:B,0),1)),"")</f>
        <v/>
      </c>
      <c r="N74" s="35" t="str">
        <f ca="1">IFERROR(IF(INDEX(DATOS!P:P,MATCH(CHECKLIST!B74,DATOS!B:B,0),1)="","X",IF(INDEX(DATOS!P:P,MATCH(CHECKLIST!B74,DATOS!B:B,0),1)&gt;YEAR(TODAY())-1,"","VENCIDA")),"")</f>
        <v/>
      </c>
      <c r="O74" s="35" t="str">
        <f>IFERROR(IF(INDEX(DATOS!AV:AV,MATCH(CHECKLIST!B74,DATOS!B:B,0),1)=0,"",INDEX(DATOS!AV:AV,MATCH(CHECKLIST!B74,DATOS!B:B,0),1)),"")</f>
        <v/>
      </c>
      <c r="P74" s="17" t="str">
        <f>IFERROR(IF(INDEX(DATOS!AT:AT,MATCH(CHECKLIST!B74,DATOS!B:B,0),1)=0,"",INDEX(DATOS!AT:AT,MATCH(CHECKLIST!B74,DATOS!B:B,0),1)),"")</f>
        <v/>
      </c>
      <c r="Q74" s="17" t="str">
        <f>IFERROR(IF(INDEX(DATOS!AU:AU,MATCH(CHECKLIST!B74,DATOS!B:B,0),1)=0,"",INDEX(DATOS!AU:AU,MATCH(CHECKLIST!B74,DATOS!B:B,0),1)),"")</f>
        <v/>
      </c>
      <c r="S74">
        <f t="shared" si="2"/>
        <v>0</v>
      </c>
      <c r="U74" t="str">
        <f t="shared" si="0"/>
        <v/>
      </c>
      <c r="V74" t="str">
        <f t="shared" si="1"/>
        <v/>
      </c>
    </row>
    <row r="75" spans="1:22" ht="15" customHeight="1" x14ac:dyDescent="0.25">
      <c r="A75" s="12">
        <v>62</v>
      </c>
      <c r="B75" t="str">
        <f>IFERROR(INDEX(DATOS!B:B,MATCH(CHECKLIST!A75,DATOS!CG:CG,0),1),"")</f>
        <v/>
      </c>
      <c r="C75" t="str">
        <f>IFERROR(INDEX(DATOS!BT:BT,MATCH(CHECKLIST!A75,DATOS!CG:CG,0),1),"")</f>
        <v/>
      </c>
      <c r="D75" t="str">
        <f>IFERROR(INDEX(DATOS!T:T,MATCH(CHECKLIST!E75,DATOS!C:C,0),1),"")</f>
        <v/>
      </c>
      <c r="E75" s="72" t="str">
        <f>IFERROR(INDEX(DATOS!C:C,MATCH(CHECKLIST!A75,DATOS!CG:CG,0),1),"")</f>
        <v/>
      </c>
      <c r="F75" s="82" t="str">
        <f>IFERROR(IF(INDEX(DATOS!AI:AI,MATCH(CHECKLIST!B75,DATOS!B:B,0),1)=0,"",INDEX(DATOS!AI:AI,MATCH(CHECKLIST!B75,DATOS!B:B,0),1)),"")</f>
        <v/>
      </c>
      <c r="G75" s="17" t="str">
        <f>IFERROR(IF(INDEX(DATOS!AN:AN,MATCH(CHECKLIST!B75,DATOS!B:B,0),1)=0,"",INDEX(DATOS!AN:AN,MATCH(CHECKLIST!B75,DATOS!B:B,0),1)),"")</f>
        <v/>
      </c>
      <c r="H75" s="17" t="str">
        <f>IFERROR(IF(INDEX(DATOS!BQ:BQ,MATCH(CHECKLIST!B75,DATOS!B:B,0),1)="","X",IF(INDEX(DATOS!BQ:BQ,MATCH(CHECKLIST!B75,DATOS!B:B,0),1)="VIGENTE","",INDEX(DATOS!BQ:BQ,MATCH(CHECKLIST!B75,DATOS!B:B,0),1))),"")</f>
        <v/>
      </c>
      <c r="I75" s="17" t="str">
        <f>IFERROR(IF(INDEX(DATOS!AR:AR,MATCH(CHECKLIST!B75,DATOS!B:B,0),1)=0,"",INDEX(DATOS!AR:AR,MATCH(CHECKLIST!B75,DATOS!B:B,0),1)),"")</f>
        <v/>
      </c>
      <c r="J75" s="17" t="str">
        <f>IFERROR(IF(INDEX(DATOS!AP:AP,MATCH(CHECKLIST!B75,DATOS!B:B,0),1)=0,"",INDEX(DATOS!AP:AP,MATCH(CHECKLIST!B75,DATOS!B:B,0),1)),"")</f>
        <v/>
      </c>
      <c r="K75" s="35" t="str">
        <f>IFERROR(IF(INDEX(DATOS!AQ:AQ,MATCH(CHECKLIST!B75,DATOS!B:B,0),1)=0,"",INDEX(DATOS!AQ:AQ,MATCH(CHECKLIST!B75,DATOS!B:B,0),1)),"")</f>
        <v/>
      </c>
      <c r="L75" s="17" t="str">
        <f>IFERROR(IF(INDEX(DATOS!AS:AS,MATCH(CHECKLIST!B75,DATOS!B:B,0),1)=0,"",INDEX(DATOS!AS:AS,MATCH(CHECKLIST!B75,DATOS!B:B,0),1)),"")</f>
        <v/>
      </c>
      <c r="M75" s="17" t="str">
        <f>IFERROR(IF(INDEX(DATOS!AO:AO,MATCH(CHECKLIST!B75,DATOS!B:B,0),1)=0,"",INDEX(DATOS!AO:AO,MATCH(CHECKLIST!B75,DATOS!B:B,0),1)),"")</f>
        <v/>
      </c>
      <c r="N75" s="35" t="str">
        <f ca="1">IFERROR(IF(INDEX(DATOS!P:P,MATCH(CHECKLIST!B75,DATOS!B:B,0),1)="","X",IF(INDEX(DATOS!P:P,MATCH(CHECKLIST!B75,DATOS!B:B,0),1)&gt;YEAR(TODAY())-1,"","VENCIDA")),"")</f>
        <v/>
      </c>
      <c r="O75" s="35" t="str">
        <f>IFERROR(IF(INDEX(DATOS!AV:AV,MATCH(CHECKLIST!B75,DATOS!B:B,0),1)=0,"",INDEX(DATOS!AV:AV,MATCH(CHECKLIST!B75,DATOS!B:B,0),1)),"")</f>
        <v/>
      </c>
      <c r="P75" s="17" t="str">
        <f>IFERROR(IF(INDEX(DATOS!AT:AT,MATCH(CHECKLIST!B75,DATOS!B:B,0),1)=0,"",INDEX(DATOS!AT:AT,MATCH(CHECKLIST!B75,DATOS!B:B,0),1)),"")</f>
        <v/>
      </c>
      <c r="Q75" s="17" t="str">
        <f>IFERROR(IF(INDEX(DATOS!AU:AU,MATCH(CHECKLIST!B75,DATOS!B:B,0),1)=0,"",INDEX(DATOS!AU:AU,MATCH(CHECKLIST!B75,DATOS!B:B,0),1)),"")</f>
        <v/>
      </c>
      <c r="R75" t="str">
        <f>IF(B75="","",1)</f>
        <v/>
      </c>
      <c r="S75" t="str">
        <f t="shared" si="2"/>
        <v/>
      </c>
      <c r="U75" t="str">
        <f t="shared" si="0"/>
        <v/>
      </c>
      <c r="V75" t="str">
        <f t="shared" si="1"/>
        <v/>
      </c>
    </row>
    <row r="76" spans="1:22" ht="15" customHeight="1" x14ac:dyDescent="0.25">
      <c r="A76" s="12">
        <v>63</v>
      </c>
      <c r="B76" t="str">
        <f>IFERROR(INDEX(DATOS!B:B,MATCH(CHECKLIST!A76,DATOS!CG:CG,0),1),"")</f>
        <v/>
      </c>
      <c r="C76" t="str">
        <f>IFERROR(INDEX(DATOS!BT:BT,MATCH(CHECKLIST!A76,DATOS!CG:CG,0),1),"")</f>
        <v/>
      </c>
      <c r="D76" t="str">
        <f>IFERROR(INDEX(DATOS!T:T,MATCH(CHECKLIST!E76,DATOS!C:C,0),1),"")</f>
        <v/>
      </c>
      <c r="E76" s="72" t="str">
        <f>IFERROR(INDEX(DATOS!C:C,MATCH(CHECKLIST!A76,DATOS!CG:CG,0),1),"")</f>
        <v/>
      </c>
      <c r="F76" s="82" t="str">
        <f>IFERROR(IF(INDEX(DATOS!AI:AI,MATCH(CHECKLIST!B76,DATOS!B:B,0),1)=0,"",INDEX(DATOS!AI:AI,MATCH(CHECKLIST!B76,DATOS!B:B,0),1)),"")</f>
        <v/>
      </c>
      <c r="G76" s="17" t="str">
        <f>IFERROR(IF(INDEX(DATOS!AN:AN,MATCH(CHECKLIST!B76,DATOS!B:B,0),1)=0,"",INDEX(DATOS!AN:AN,MATCH(CHECKLIST!B76,DATOS!B:B,0),1)),"")</f>
        <v/>
      </c>
      <c r="H76" s="17" t="str">
        <f>IFERROR(IF(INDEX(DATOS!BQ:BQ,MATCH(CHECKLIST!B76,DATOS!B:B,0),1)="","X",IF(INDEX(DATOS!BQ:BQ,MATCH(CHECKLIST!B76,DATOS!B:B,0),1)="VIGENTE","",INDEX(DATOS!BQ:BQ,MATCH(CHECKLIST!B76,DATOS!B:B,0),1))),"")</f>
        <v/>
      </c>
      <c r="I76" s="17" t="str">
        <f>IFERROR(IF(INDEX(DATOS!AR:AR,MATCH(CHECKLIST!B76,DATOS!B:B,0),1)=0,"",INDEX(DATOS!AR:AR,MATCH(CHECKLIST!B76,DATOS!B:B,0),1)),"")</f>
        <v/>
      </c>
      <c r="J76" s="17" t="str">
        <f>IFERROR(IF(INDEX(DATOS!AP:AP,MATCH(CHECKLIST!B76,DATOS!B:B,0),1)=0,"",INDEX(DATOS!AP:AP,MATCH(CHECKLIST!B76,DATOS!B:B,0),1)),"")</f>
        <v/>
      </c>
      <c r="K76" s="35" t="str">
        <f>IFERROR(IF(INDEX(DATOS!AQ:AQ,MATCH(CHECKLIST!B76,DATOS!B:B,0),1)=0,"",INDEX(DATOS!AQ:AQ,MATCH(CHECKLIST!B76,DATOS!B:B,0),1)),"")</f>
        <v/>
      </c>
      <c r="L76" s="17" t="str">
        <f>IFERROR(IF(INDEX(DATOS!AS:AS,MATCH(CHECKLIST!B76,DATOS!B:B,0),1)=0,"",INDEX(DATOS!AS:AS,MATCH(CHECKLIST!B76,DATOS!B:B,0),1)),"")</f>
        <v/>
      </c>
      <c r="M76" s="17" t="str">
        <f>IFERROR(IF(INDEX(DATOS!AO:AO,MATCH(CHECKLIST!B76,DATOS!B:B,0),1)=0,"",INDEX(DATOS!AO:AO,MATCH(CHECKLIST!B76,DATOS!B:B,0),1)),"")</f>
        <v/>
      </c>
      <c r="N76" s="35" t="str">
        <f ca="1">IFERROR(IF(INDEX(DATOS!P:P,MATCH(CHECKLIST!B76,DATOS!B:B,0),1)="","X",IF(INDEX(DATOS!P:P,MATCH(CHECKLIST!B76,DATOS!B:B,0),1)&gt;YEAR(TODAY())-1,"","VENCIDA")),"")</f>
        <v/>
      </c>
      <c r="O76" s="35" t="str">
        <f>IFERROR(IF(INDEX(DATOS!AV:AV,MATCH(CHECKLIST!B76,DATOS!B:B,0),1)=0,"",INDEX(DATOS!AV:AV,MATCH(CHECKLIST!B76,DATOS!B:B,0),1)),"")</f>
        <v/>
      </c>
      <c r="P76" s="17" t="str">
        <f>IFERROR(IF(INDEX(DATOS!AT:AT,MATCH(CHECKLIST!B76,DATOS!B:B,0),1)=0,"",INDEX(DATOS!AT:AT,MATCH(CHECKLIST!B76,DATOS!B:B,0),1)),"")</f>
        <v/>
      </c>
      <c r="Q76" s="17" t="str">
        <f>IFERROR(IF(INDEX(DATOS!AU:AU,MATCH(CHECKLIST!B76,DATOS!B:B,0),1)=0,"",INDEX(DATOS!AU:AU,MATCH(CHECKLIST!B76,DATOS!B:B,0),1)),"")</f>
        <v/>
      </c>
      <c r="S76">
        <f t="shared" si="2"/>
        <v>0</v>
      </c>
      <c r="U76" t="str">
        <f t="shared" si="0"/>
        <v/>
      </c>
      <c r="V76" t="str">
        <f t="shared" si="1"/>
        <v/>
      </c>
    </row>
    <row r="77" spans="1:22" x14ac:dyDescent="0.25">
      <c r="A77" s="12">
        <v>64</v>
      </c>
      <c r="B77" t="str">
        <f>IFERROR(INDEX(DATOS!B:B,MATCH(CHECKLIST!A77,DATOS!CG:CG,0),1),"")</f>
        <v/>
      </c>
      <c r="C77" t="str">
        <f>IFERROR(INDEX(DATOS!BT:BT,MATCH(CHECKLIST!A77,DATOS!CG:CG,0),1),"")</f>
        <v/>
      </c>
      <c r="D77" t="str">
        <f>IFERROR(INDEX(DATOS!T:T,MATCH(CHECKLIST!E77,DATOS!C:C,0),1),"")</f>
        <v/>
      </c>
      <c r="E77" s="72" t="str">
        <f>IFERROR(INDEX(DATOS!C:C,MATCH(CHECKLIST!A77,DATOS!CG:CG,0),1),"")</f>
        <v/>
      </c>
      <c r="F77" s="82" t="str">
        <f>IFERROR(IF(INDEX(DATOS!AI:AI,MATCH(CHECKLIST!B77,DATOS!B:B,0),1)=0,"",INDEX(DATOS!AI:AI,MATCH(CHECKLIST!B77,DATOS!B:B,0),1)),"")</f>
        <v/>
      </c>
      <c r="G77" s="17" t="str">
        <f>IFERROR(IF(INDEX(DATOS!AN:AN,MATCH(CHECKLIST!B77,DATOS!B:B,0),1)=0,"",INDEX(DATOS!AN:AN,MATCH(CHECKLIST!B77,DATOS!B:B,0),1)),"")</f>
        <v/>
      </c>
      <c r="H77" s="17" t="str">
        <f>IFERROR(IF(INDEX(DATOS!BQ:BQ,MATCH(CHECKLIST!B77,DATOS!B:B,0),1)="","X",IF(INDEX(DATOS!BQ:BQ,MATCH(CHECKLIST!B77,DATOS!B:B,0),1)="VIGENTE","",INDEX(DATOS!BQ:BQ,MATCH(CHECKLIST!B77,DATOS!B:B,0),1))),"")</f>
        <v/>
      </c>
      <c r="I77" s="17" t="str">
        <f>IFERROR(IF(INDEX(DATOS!AR:AR,MATCH(CHECKLIST!B77,DATOS!B:B,0),1)=0,"",INDEX(DATOS!AR:AR,MATCH(CHECKLIST!B77,DATOS!B:B,0),1)),"")</f>
        <v/>
      </c>
      <c r="J77" s="17" t="str">
        <f>IFERROR(IF(INDEX(DATOS!AP:AP,MATCH(CHECKLIST!B77,DATOS!B:B,0),1)=0,"",INDEX(DATOS!AP:AP,MATCH(CHECKLIST!B77,DATOS!B:B,0),1)),"")</f>
        <v/>
      </c>
      <c r="K77" s="35" t="str">
        <f>IFERROR(IF(INDEX(DATOS!AQ:AQ,MATCH(CHECKLIST!B77,DATOS!B:B,0),1)=0,"",INDEX(DATOS!AQ:AQ,MATCH(CHECKLIST!B77,DATOS!B:B,0),1)),"")</f>
        <v/>
      </c>
      <c r="L77" s="17" t="str">
        <f>IFERROR(IF(INDEX(DATOS!AS:AS,MATCH(CHECKLIST!B77,DATOS!B:B,0),1)=0,"",INDEX(DATOS!AS:AS,MATCH(CHECKLIST!B77,DATOS!B:B,0),1)),"")</f>
        <v/>
      </c>
      <c r="M77" s="17" t="str">
        <f>IFERROR(IF(INDEX(DATOS!AO:AO,MATCH(CHECKLIST!B77,DATOS!B:B,0),1)=0,"",INDEX(DATOS!AO:AO,MATCH(CHECKLIST!B77,DATOS!B:B,0),1)),"")</f>
        <v/>
      </c>
      <c r="N77" s="35" t="str">
        <f ca="1">IFERROR(IF(INDEX(DATOS!P:P,MATCH(CHECKLIST!B77,DATOS!B:B,0),1)="","X",IF(INDEX(DATOS!P:P,MATCH(CHECKLIST!B77,DATOS!B:B,0),1)&gt;YEAR(TODAY())-1,"","VENCIDA")),"")</f>
        <v/>
      </c>
      <c r="O77" s="35" t="str">
        <f>IFERROR(IF(INDEX(DATOS!AV:AV,MATCH(CHECKLIST!B77,DATOS!B:B,0),1)=0,"",INDEX(DATOS!AV:AV,MATCH(CHECKLIST!B77,DATOS!B:B,0),1)),"")</f>
        <v/>
      </c>
      <c r="P77" s="17" t="str">
        <f>IFERROR(IF(INDEX(DATOS!AT:AT,MATCH(CHECKLIST!B77,DATOS!B:B,0),1)=0,"",INDEX(DATOS!AT:AT,MATCH(CHECKLIST!B77,DATOS!B:B,0),1)),"")</f>
        <v/>
      </c>
      <c r="Q77" s="17" t="str">
        <f>IFERROR(IF(INDEX(DATOS!AU:AU,MATCH(CHECKLIST!B77,DATOS!B:B,0),1)=0,"",INDEX(DATOS!AU:AU,MATCH(CHECKLIST!B77,DATOS!B:B,0),1)),"")</f>
        <v/>
      </c>
      <c r="R77" t="str">
        <f>IF(B77="","",1)</f>
        <v/>
      </c>
      <c r="S77" t="str">
        <f t="shared" si="2"/>
        <v/>
      </c>
      <c r="U77" t="str">
        <f t="shared" si="0"/>
        <v/>
      </c>
      <c r="V77" t="str">
        <f t="shared" si="1"/>
        <v/>
      </c>
    </row>
    <row r="78" spans="1:22" ht="15" customHeight="1" x14ac:dyDescent="0.25">
      <c r="A78" s="12">
        <v>65</v>
      </c>
      <c r="B78" t="str">
        <f>IFERROR(INDEX(DATOS!B:B,MATCH(CHECKLIST!A78,DATOS!CG:CG,0),1),"")</f>
        <v/>
      </c>
      <c r="C78" t="str">
        <f>IFERROR(INDEX(DATOS!BT:BT,MATCH(CHECKLIST!A78,DATOS!CG:CG,0),1),"")</f>
        <v/>
      </c>
      <c r="D78" t="str">
        <f>IFERROR(INDEX(DATOS!T:T,MATCH(CHECKLIST!E78,DATOS!C:C,0),1),"")</f>
        <v/>
      </c>
      <c r="E78" s="72" t="str">
        <f>IFERROR(INDEX(DATOS!C:C,MATCH(CHECKLIST!A78,DATOS!CG:CG,0),1),"")</f>
        <v/>
      </c>
      <c r="F78" s="82" t="str">
        <f>IFERROR(IF(INDEX(DATOS!AI:AI,MATCH(CHECKLIST!B78,DATOS!B:B,0),1)=0,"",INDEX(DATOS!AI:AI,MATCH(CHECKLIST!B78,DATOS!B:B,0),1)),"")</f>
        <v/>
      </c>
      <c r="G78" s="17" t="str">
        <f>IFERROR(IF(INDEX(DATOS!AN:AN,MATCH(CHECKLIST!B78,DATOS!B:B,0),1)=0,"",INDEX(DATOS!AN:AN,MATCH(CHECKLIST!B78,DATOS!B:B,0),1)),"")</f>
        <v/>
      </c>
      <c r="H78" s="17" t="str">
        <f>IFERROR(IF(INDEX(DATOS!BQ:BQ,MATCH(CHECKLIST!B78,DATOS!B:B,0),1)="","X",IF(INDEX(DATOS!BQ:BQ,MATCH(CHECKLIST!B78,DATOS!B:B,0),1)="VIGENTE","",INDEX(DATOS!BQ:BQ,MATCH(CHECKLIST!B78,DATOS!B:B,0),1))),"")</f>
        <v/>
      </c>
      <c r="I78" s="17" t="str">
        <f>IFERROR(IF(INDEX(DATOS!AR:AR,MATCH(CHECKLIST!B78,DATOS!B:B,0),1)=0,"",INDEX(DATOS!AR:AR,MATCH(CHECKLIST!B78,DATOS!B:B,0),1)),"")</f>
        <v/>
      </c>
      <c r="J78" s="17" t="str">
        <f>IFERROR(IF(INDEX(DATOS!AP:AP,MATCH(CHECKLIST!B78,DATOS!B:B,0),1)=0,"",INDEX(DATOS!AP:AP,MATCH(CHECKLIST!B78,DATOS!B:B,0),1)),"")</f>
        <v/>
      </c>
      <c r="K78" s="35" t="str">
        <f>IFERROR(IF(INDEX(DATOS!AQ:AQ,MATCH(CHECKLIST!B78,DATOS!B:B,0),1)=0,"",INDEX(DATOS!AQ:AQ,MATCH(CHECKLIST!B78,DATOS!B:B,0),1)),"")</f>
        <v/>
      </c>
      <c r="L78" s="17" t="str">
        <f>IFERROR(IF(INDEX(DATOS!AS:AS,MATCH(CHECKLIST!B78,DATOS!B:B,0),1)=0,"",INDEX(DATOS!AS:AS,MATCH(CHECKLIST!B78,DATOS!B:B,0),1)),"")</f>
        <v/>
      </c>
      <c r="M78" s="17" t="str">
        <f>IFERROR(IF(INDEX(DATOS!AO:AO,MATCH(CHECKLIST!B78,DATOS!B:B,0),1)=0,"",INDEX(DATOS!AO:AO,MATCH(CHECKLIST!B78,DATOS!B:B,0),1)),"")</f>
        <v/>
      </c>
      <c r="N78" s="35" t="str">
        <f ca="1">IFERROR(IF(INDEX(DATOS!P:P,MATCH(CHECKLIST!B78,DATOS!B:B,0),1)="","X",IF(INDEX(DATOS!P:P,MATCH(CHECKLIST!B78,DATOS!B:B,0),1)&gt;YEAR(TODAY())-1,"","VENCIDA")),"")</f>
        <v/>
      </c>
      <c r="O78" s="35" t="str">
        <f>IFERROR(IF(INDEX(DATOS!AV:AV,MATCH(CHECKLIST!B78,DATOS!B:B,0),1)=0,"",INDEX(DATOS!AV:AV,MATCH(CHECKLIST!B78,DATOS!B:B,0),1)),"")</f>
        <v/>
      </c>
      <c r="P78" s="17" t="str">
        <f>IFERROR(IF(INDEX(DATOS!AT:AT,MATCH(CHECKLIST!B78,DATOS!B:B,0),1)=0,"",INDEX(DATOS!AT:AT,MATCH(CHECKLIST!B78,DATOS!B:B,0),1)),"")</f>
        <v/>
      </c>
      <c r="Q78" s="17" t="str">
        <f>IFERROR(IF(INDEX(DATOS!AU:AU,MATCH(CHECKLIST!B78,DATOS!B:B,0),1)=0,"",INDEX(DATOS!AU:AU,MATCH(CHECKLIST!B78,DATOS!B:B,0),1)),"")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IFERROR(INDEX(DATOS!B:B,MATCH(CHECKLIST!A79,DATOS!CG:CG,0),1),"")</f>
        <v/>
      </c>
      <c r="C79" t="str">
        <f>IFERROR(INDEX(DATOS!BT:BT,MATCH(CHECKLIST!A79,DATOS!CG:CG,0),1),"")</f>
        <v/>
      </c>
      <c r="D79" t="str">
        <f>IFERROR(INDEX(DATOS!T:T,MATCH(CHECKLIST!E79,DATOS!C:C,0),1),"")</f>
        <v/>
      </c>
      <c r="E79" s="72" t="str">
        <f>IFERROR(INDEX(DATOS!C:C,MATCH(CHECKLIST!A79,DATOS!CG:CG,0),1),"")</f>
        <v/>
      </c>
      <c r="F79" s="82" t="str">
        <f>IFERROR(IF(INDEX(DATOS!AI:AI,MATCH(CHECKLIST!B79,DATOS!B:B,0),1)=0,"",INDEX(DATOS!AI:AI,MATCH(CHECKLIST!B79,DATOS!B:B,0),1)),"")</f>
        <v/>
      </c>
      <c r="G79" s="17" t="str">
        <f>IFERROR(IF(INDEX(DATOS!AN:AN,MATCH(CHECKLIST!B79,DATOS!B:B,0),1)=0,"",INDEX(DATOS!AN:AN,MATCH(CHECKLIST!B79,DATOS!B:B,0),1)),"")</f>
        <v/>
      </c>
      <c r="H79" s="17" t="str">
        <f>IFERROR(IF(INDEX(DATOS!BQ:BQ,MATCH(CHECKLIST!B79,DATOS!B:B,0),1)="","X",IF(INDEX(DATOS!BQ:BQ,MATCH(CHECKLIST!B79,DATOS!B:B,0),1)="VIGENTE","",INDEX(DATOS!BQ:BQ,MATCH(CHECKLIST!B79,DATOS!B:B,0),1))),"")</f>
        <v/>
      </c>
      <c r="I79" s="17" t="str">
        <f>IFERROR(IF(INDEX(DATOS!AR:AR,MATCH(CHECKLIST!B79,DATOS!B:B,0),1)=0,"",INDEX(DATOS!AR:AR,MATCH(CHECKLIST!B79,DATOS!B:B,0),1)),"")</f>
        <v/>
      </c>
      <c r="J79" s="17" t="str">
        <f>IFERROR(IF(INDEX(DATOS!AP:AP,MATCH(CHECKLIST!B79,DATOS!B:B,0),1)=0,"",INDEX(DATOS!AP:AP,MATCH(CHECKLIST!B79,DATOS!B:B,0),1)),"")</f>
        <v/>
      </c>
      <c r="K79" s="35" t="str">
        <f>IFERROR(IF(INDEX(DATOS!AQ:AQ,MATCH(CHECKLIST!B79,DATOS!B:B,0),1)=0,"",INDEX(DATOS!AQ:AQ,MATCH(CHECKLIST!B79,DATOS!B:B,0),1)),"")</f>
        <v/>
      </c>
      <c r="L79" s="17" t="str">
        <f>IFERROR(IF(INDEX(DATOS!AS:AS,MATCH(CHECKLIST!B79,DATOS!B:B,0),1)=0,"",INDEX(DATOS!AS:AS,MATCH(CHECKLIST!B79,DATOS!B:B,0),1)),"")</f>
        <v/>
      </c>
      <c r="M79" s="17" t="str">
        <f>IFERROR(IF(INDEX(DATOS!AO:AO,MATCH(CHECKLIST!B79,DATOS!B:B,0),1)=0,"",INDEX(DATOS!AO:AO,MATCH(CHECKLIST!B79,DATOS!B:B,0),1)),"")</f>
        <v/>
      </c>
      <c r="N79" s="35" t="str">
        <f ca="1">IFERROR(IF(INDEX(DATOS!P:P,MATCH(CHECKLIST!B79,DATOS!B:B,0),1)="","X",IF(INDEX(DATOS!P:P,MATCH(CHECKLIST!B79,DATOS!B:B,0),1)&gt;YEAR(TODAY())-1,"","VENCIDA")),"")</f>
        <v/>
      </c>
      <c r="O79" s="35" t="str">
        <f>IFERROR(IF(INDEX(DATOS!AV:AV,MATCH(CHECKLIST!B79,DATOS!B:B,0),1)=0,"",INDEX(DATOS!AV:AV,MATCH(CHECKLIST!B79,DATOS!B:B,0),1)),"")</f>
        <v/>
      </c>
      <c r="P79" s="17" t="str">
        <f>IFERROR(IF(INDEX(DATOS!AT:AT,MATCH(CHECKLIST!B79,DATOS!B:B,0),1)=0,"",INDEX(DATOS!AT:AT,MATCH(CHECKLIST!B79,DATOS!B:B,0),1)),"")</f>
        <v/>
      </c>
      <c r="Q79" s="17" t="str">
        <f>IFERROR(IF(INDEX(DATOS!AU:AU,MATCH(CHECKLIST!B79,DATOS!B:B,0),1)=0,"",INDEX(DATOS!AU:AU,MATCH(CHECKLIST!B79,DATOS!B:B,0),1)),"")</f>
        <v/>
      </c>
      <c r="R79" t="str">
        <f>IF(B79="","",1)</f>
        <v/>
      </c>
      <c r="S79" t="str">
        <f t="shared" si="2"/>
        <v/>
      </c>
      <c r="U79" t="str">
        <f t="shared" si="3"/>
        <v/>
      </c>
      <c r="V79" t="str">
        <f t="shared" si="4"/>
        <v/>
      </c>
    </row>
    <row r="80" spans="1:22" ht="15" customHeight="1" x14ac:dyDescent="0.25">
      <c r="A80" s="12">
        <v>67</v>
      </c>
      <c r="B80" t="str">
        <f>IFERROR(INDEX(DATOS!B:B,MATCH(CHECKLIST!A80,DATOS!CG:CG,0),1),"")</f>
        <v/>
      </c>
      <c r="C80" t="str">
        <f>IFERROR(INDEX(DATOS!BT:BT,MATCH(CHECKLIST!A80,DATOS!CG:CG,0),1),"")</f>
        <v/>
      </c>
      <c r="D80" t="str">
        <f>IFERROR(INDEX(DATOS!T:T,MATCH(CHECKLIST!E80,DATOS!C:C,0),1),"")</f>
        <v/>
      </c>
      <c r="E80" s="72" t="str">
        <f>IFERROR(INDEX(DATOS!C:C,MATCH(CHECKLIST!A80,DATOS!CG:CG,0),1),"")</f>
        <v/>
      </c>
      <c r="F80" s="82" t="str">
        <f>IFERROR(IF(INDEX(DATOS!AI:AI,MATCH(CHECKLIST!B80,DATOS!B:B,0),1)=0,"",INDEX(DATOS!AI:AI,MATCH(CHECKLIST!B80,DATOS!B:B,0),1)),"")</f>
        <v/>
      </c>
      <c r="G80" s="17" t="str">
        <f>IFERROR(IF(INDEX(DATOS!AN:AN,MATCH(CHECKLIST!B80,DATOS!B:B,0),1)=0,"",INDEX(DATOS!AN:AN,MATCH(CHECKLIST!B80,DATOS!B:B,0),1)),"")</f>
        <v/>
      </c>
      <c r="H80" s="17" t="str">
        <f>IFERROR(IF(INDEX(DATOS!BQ:BQ,MATCH(CHECKLIST!B80,DATOS!B:B,0),1)="","X",IF(INDEX(DATOS!BQ:BQ,MATCH(CHECKLIST!B80,DATOS!B:B,0),1)="VIGENTE","",INDEX(DATOS!BQ:BQ,MATCH(CHECKLIST!B80,DATOS!B:B,0),1))),"")</f>
        <v/>
      </c>
      <c r="I80" s="17" t="str">
        <f>IFERROR(IF(INDEX(DATOS!AR:AR,MATCH(CHECKLIST!B80,DATOS!B:B,0),1)=0,"",INDEX(DATOS!AR:AR,MATCH(CHECKLIST!B80,DATOS!B:B,0),1)),"")</f>
        <v/>
      </c>
      <c r="J80" s="17" t="str">
        <f>IFERROR(IF(INDEX(DATOS!AP:AP,MATCH(CHECKLIST!B80,DATOS!B:B,0),1)=0,"",INDEX(DATOS!AP:AP,MATCH(CHECKLIST!B80,DATOS!B:B,0),1)),"")</f>
        <v/>
      </c>
      <c r="K80" s="35" t="str">
        <f>IFERROR(IF(INDEX(DATOS!AQ:AQ,MATCH(CHECKLIST!B80,DATOS!B:B,0),1)=0,"",INDEX(DATOS!AQ:AQ,MATCH(CHECKLIST!B80,DATOS!B:B,0),1)),"")</f>
        <v/>
      </c>
      <c r="L80" s="17" t="str">
        <f>IFERROR(IF(INDEX(DATOS!AS:AS,MATCH(CHECKLIST!B80,DATOS!B:B,0),1)=0,"",INDEX(DATOS!AS:AS,MATCH(CHECKLIST!B80,DATOS!B:B,0),1)),"")</f>
        <v/>
      </c>
      <c r="M80" s="17" t="str">
        <f>IFERROR(IF(INDEX(DATOS!AO:AO,MATCH(CHECKLIST!B80,DATOS!B:B,0),1)=0,"",INDEX(DATOS!AO:AO,MATCH(CHECKLIST!B80,DATOS!B:B,0),1)),"")</f>
        <v/>
      </c>
      <c r="N80" s="35" t="str">
        <f ca="1">IFERROR(IF(INDEX(DATOS!P:P,MATCH(CHECKLIST!B80,DATOS!B:B,0),1)="","X",IF(INDEX(DATOS!P:P,MATCH(CHECKLIST!B80,DATOS!B:B,0),1)&gt;YEAR(TODAY())-1,"","VENCIDA")),"")</f>
        <v/>
      </c>
      <c r="O80" s="35" t="str">
        <f>IFERROR(IF(INDEX(DATOS!AV:AV,MATCH(CHECKLIST!B80,DATOS!B:B,0),1)=0,"",INDEX(DATOS!AV:AV,MATCH(CHECKLIST!B80,DATOS!B:B,0),1)),"")</f>
        <v/>
      </c>
      <c r="P80" s="17" t="str">
        <f>IFERROR(IF(INDEX(DATOS!AT:AT,MATCH(CHECKLIST!B80,DATOS!B:B,0),1)=0,"",INDEX(DATOS!AT:AT,MATCH(CHECKLIST!B80,DATOS!B:B,0),1)),"")</f>
        <v/>
      </c>
      <c r="Q80" s="17" t="str">
        <f>IFERROR(IF(INDEX(DATOS!AU:AU,MATCH(CHECKLIST!B80,DATOS!B:B,0),1)=0,"",INDEX(DATOS!AU:AU,MATCH(CHECKLIST!B80,DATOS!B:B,0),1)),"")</f>
        <v/>
      </c>
      <c r="S80">
        <f t="shared" ref="S80:S143" si="5">IF(Q$13="","",R80)</f>
        <v>0</v>
      </c>
      <c r="U80" t="str">
        <f t="shared" si="3"/>
        <v/>
      </c>
      <c r="V80" t="str">
        <f t="shared" si="4"/>
        <v/>
      </c>
    </row>
    <row r="81" spans="1:22" ht="15" customHeight="1" x14ac:dyDescent="0.25">
      <c r="A81" s="12">
        <v>68</v>
      </c>
      <c r="B81" t="str">
        <f>IFERROR(INDEX(DATOS!B:B,MATCH(CHECKLIST!A81,DATOS!CG:CG,0),1),"")</f>
        <v/>
      </c>
      <c r="C81" t="str">
        <f>IFERROR(INDEX(DATOS!BT:BT,MATCH(CHECKLIST!A81,DATOS!CG:CG,0),1),"")</f>
        <v/>
      </c>
      <c r="D81" t="str">
        <f>IFERROR(INDEX(DATOS!T:T,MATCH(CHECKLIST!E81,DATOS!C:C,0),1),"")</f>
        <v/>
      </c>
      <c r="E81" s="72" t="str">
        <f>IFERROR(INDEX(DATOS!C:C,MATCH(CHECKLIST!A81,DATOS!CG:CG,0),1),"")</f>
        <v/>
      </c>
      <c r="F81" s="82" t="str">
        <f>IFERROR(IF(INDEX(DATOS!AI:AI,MATCH(CHECKLIST!B81,DATOS!B:B,0),1)=0,"",INDEX(DATOS!AI:AI,MATCH(CHECKLIST!B81,DATOS!B:B,0),1)),"")</f>
        <v/>
      </c>
      <c r="G81" s="17" t="str">
        <f>IFERROR(IF(INDEX(DATOS!AN:AN,MATCH(CHECKLIST!B81,DATOS!B:B,0),1)=0,"",INDEX(DATOS!AN:AN,MATCH(CHECKLIST!B81,DATOS!B:B,0),1)),"")</f>
        <v/>
      </c>
      <c r="H81" s="17" t="str">
        <f>IFERROR(IF(INDEX(DATOS!BQ:BQ,MATCH(CHECKLIST!B81,DATOS!B:B,0),1)="","X",IF(INDEX(DATOS!BQ:BQ,MATCH(CHECKLIST!B81,DATOS!B:B,0),1)="VIGENTE","",INDEX(DATOS!BQ:BQ,MATCH(CHECKLIST!B81,DATOS!B:B,0),1))),"")</f>
        <v/>
      </c>
      <c r="I81" s="17" t="str">
        <f>IFERROR(IF(INDEX(DATOS!AR:AR,MATCH(CHECKLIST!B81,DATOS!B:B,0),1)=0,"",INDEX(DATOS!AR:AR,MATCH(CHECKLIST!B81,DATOS!B:B,0),1)),"")</f>
        <v/>
      </c>
      <c r="J81" s="17" t="str">
        <f>IFERROR(IF(INDEX(DATOS!AP:AP,MATCH(CHECKLIST!B81,DATOS!B:B,0),1)=0,"",INDEX(DATOS!AP:AP,MATCH(CHECKLIST!B81,DATOS!B:B,0),1)),"")</f>
        <v/>
      </c>
      <c r="K81" s="35" t="str">
        <f>IFERROR(IF(INDEX(DATOS!AQ:AQ,MATCH(CHECKLIST!B81,DATOS!B:B,0),1)=0,"",INDEX(DATOS!AQ:AQ,MATCH(CHECKLIST!B81,DATOS!B:B,0),1)),"")</f>
        <v/>
      </c>
      <c r="L81" s="17" t="str">
        <f>IFERROR(IF(INDEX(DATOS!AS:AS,MATCH(CHECKLIST!B81,DATOS!B:B,0),1)=0,"",INDEX(DATOS!AS:AS,MATCH(CHECKLIST!B81,DATOS!B:B,0),1)),"")</f>
        <v/>
      </c>
      <c r="M81" s="17" t="str">
        <f>IFERROR(IF(INDEX(DATOS!AO:AO,MATCH(CHECKLIST!B81,DATOS!B:B,0),1)=0,"",INDEX(DATOS!AO:AO,MATCH(CHECKLIST!B81,DATOS!B:B,0),1)),"")</f>
        <v/>
      </c>
      <c r="N81" s="35" t="str">
        <f ca="1">IFERROR(IF(INDEX(DATOS!P:P,MATCH(CHECKLIST!B81,DATOS!B:B,0),1)="","X",IF(INDEX(DATOS!P:P,MATCH(CHECKLIST!B81,DATOS!B:B,0),1)&gt;YEAR(TODAY())-1,"","VENCIDA")),"")</f>
        <v/>
      </c>
      <c r="O81" s="35" t="str">
        <f>IFERROR(IF(INDEX(DATOS!AV:AV,MATCH(CHECKLIST!B81,DATOS!B:B,0),1)=0,"",INDEX(DATOS!AV:AV,MATCH(CHECKLIST!B81,DATOS!B:B,0),1)),"")</f>
        <v/>
      </c>
      <c r="P81" s="17" t="str">
        <f>IFERROR(IF(INDEX(DATOS!AT:AT,MATCH(CHECKLIST!B81,DATOS!B:B,0),1)=0,"",INDEX(DATOS!AT:AT,MATCH(CHECKLIST!B81,DATOS!B:B,0),1)),"")</f>
        <v/>
      </c>
      <c r="Q81" s="17" t="str">
        <f>IFERROR(IF(INDEX(DATOS!AU:AU,MATCH(CHECKLIST!B81,DATOS!B:B,0),1)=0,"",INDEX(DATOS!AU:AU,MATCH(CHECKLIST!B81,DATOS!B:B,0),1)),"")</f>
        <v/>
      </c>
      <c r="R81" t="str">
        <f>IF(B81="","",1)</f>
        <v/>
      </c>
      <c r="S81" t="str">
        <f t="shared" si="5"/>
        <v/>
      </c>
      <c r="U81" t="str">
        <f t="shared" si="3"/>
        <v/>
      </c>
      <c r="V81" t="str">
        <f t="shared" si="4"/>
        <v/>
      </c>
    </row>
    <row r="82" spans="1:22" ht="15" customHeight="1" x14ac:dyDescent="0.25">
      <c r="A82" s="12">
        <v>69</v>
      </c>
      <c r="B82" t="str">
        <f>IFERROR(INDEX(DATOS!B:B,MATCH(CHECKLIST!A82,DATOS!CG:CG,0),1),"")</f>
        <v/>
      </c>
      <c r="C82" t="str">
        <f>IFERROR(INDEX(DATOS!BT:BT,MATCH(CHECKLIST!A82,DATOS!CG:CG,0),1),"")</f>
        <v/>
      </c>
      <c r="D82" t="str">
        <f>IFERROR(INDEX(DATOS!T:T,MATCH(CHECKLIST!E82,DATOS!C:C,0),1),"")</f>
        <v/>
      </c>
      <c r="E82" s="72" t="str">
        <f>IFERROR(INDEX(DATOS!C:C,MATCH(CHECKLIST!A82,DATOS!CG:CG,0),1),"")</f>
        <v/>
      </c>
      <c r="F82" s="82" t="str">
        <f>IFERROR(IF(INDEX(DATOS!AI:AI,MATCH(CHECKLIST!B82,DATOS!B:B,0),1)=0,"",INDEX(DATOS!AI:AI,MATCH(CHECKLIST!B82,DATOS!B:B,0),1)),"")</f>
        <v/>
      </c>
      <c r="G82" s="17" t="str">
        <f>IFERROR(IF(INDEX(DATOS!AN:AN,MATCH(CHECKLIST!B82,DATOS!B:B,0),1)=0,"",INDEX(DATOS!AN:AN,MATCH(CHECKLIST!B82,DATOS!B:B,0),1)),"")</f>
        <v/>
      </c>
      <c r="H82" s="17" t="str">
        <f>IFERROR(IF(INDEX(DATOS!BQ:BQ,MATCH(CHECKLIST!B82,DATOS!B:B,0),1)="","X",IF(INDEX(DATOS!BQ:BQ,MATCH(CHECKLIST!B82,DATOS!B:B,0),1)="VIGENTE","",INDEX(DATOS!BQ:BQ,MATCH(CHECKLIST!B82,DATOS!B:B,0),1))),"")</f>
        <v/>
      </c>
      <c r="I82" s="17" t="str">
        <f>IFERROR(IF(INDEX(DATOS!AR:AR,MATCH(CHECKLIST!B82,DATOS!B:B,0),1)=0,"",INDEX(DATOS!AR:AR,MATCH(CHECKLIST!B82,DATOS!B:B,0),1)),"")</f>
        <v/>
      </c>
      <c r="J82" s="17" t="str">
        <f>IFERROR(IF(INDEX(DATOS!AP:AP,MATCH(CHECKLIST!B82,DATOS!B:B,0),1)=0,"",INDEX(DATOS!AP:AP,MATCH(CHECKLIST!B82,DATOS!B:B,0),1)),"")</f>
        <v/>
      </c>
      <c r="K82" s="35" t="str">
        <f>IFERROR(IF(INDEX(DATOS!AQ:AQ,MATCH(CHECKLIST!B82,DATOS!B:B,0),1)=0,"",INDEX(DATOS!AQ:AQ,MATCH(CHECKLIST!B82,DATOS!B:B,0),1)),"")</f>
        <v/>
      </c>
      <c r="L82" s="17" t="str">
        <f>IFERROR(IF(INDEX(DATOS!AS:AS,MATCH(CHECKLIST!B82,DATOS!B:B,0),1)=0,"",INDEX(DATOS!AS:AS,MATCH(CHECKLIST!B82,DATOS!B:B,0),1)),"")</f>
        <v/>
      </c>
      <c r="M82" s="17" t="str">
        <f>IFERROR(IF(INDEX(DATOS!AO:AO,MATCH(CHECKLIST!B82,DATOS!B:B,0),1)=0,"",INDEX(DATOS!AO:AO,MATCH(CHECKLIST!B82,DATOS!B:B,0),1)),"")</f>
        <v/>
      </c>
      <c r="N82" s="35" t="str">
        <f ca="1">IFERROR(IF(INDEX(DATOS!P:P,MATCH(CHECKLIST!B82,DATOS!B:B,0),1)="","X",IF(INDEX(DATOS!P:P,MATCH(CHECKLIST!B82,DATOS!B:B,0),1)&gt;YEAR(TODAY())-1,"","VENCIDA")),"")</f>
        <v/>
      </c>
      <c r="O82" s="35" t="str">
        <f>IFERROR(IF(INDEX(DATOS!AV:AV,MATCH(CHECKLIST!B82,DATOS!B:B,0),1)=0,"",INDEX(DATOS!AV:AV,MATCH(CHECKLIST!B82,DATOS!B:B,0),1)),"")</f>
        <v/>
      </c>
      <c r="P82" s="17" t="str">
        <f>IFERROR(IF(INDEX(DATOS!AT:AT,MATCH(CHECKLIST!B82,DATOS!B:B,0),1)=0,"",INDEX(DATOS!AT:AT,MATCH(CHECKLIST!B82,DATOS!B:B,0),1)),"")</f>
        <v/>
      </c>
      <c r="Q82" s="17" t="str">
        <f>IFERROR(IF(INDEX(DATOS!AU:AU,MATCH(CHECKLIST!B82,DATOS!B:B,0),1)=0,"",INDEX(DATOS!AU:AU,MATCH(CHECKLIST!B82,DATOS!B:B,0),1)),"")</f>
        <v/>
      </c>
      <c r="S82">
        <f t="shared" si="5"/>
        <v>0</v>
      </c>
      <c r="U82" t="str">
        <f t="shared" si="3"/>
        <v/>
      </c>
      <c r="V82" t="str">
        <f t="shared" si="4"/>
        <v/>
      </c>
    </row>
    <row r="83" spans="1:22" ht="15" customHeight="1" x14ac:dyDescent="0.25">
      <c r="A83" s="12">
        <v>70</v>
      </c>
      <c r="B83" t="str">
        <f>IFERROR(INDEX(DATOS!B:B,MATCH(CHECKLIST!A83,DATOS!CG:CG,0),1),"")</f>
        <v/>
      </c>
      <c r="C83" t="str">
        <f>IFERROR(INDEX(DATOS!BT:BT,MATCH(CHECKLIST!A83,DATOS!CG:CG,0),1),"")</f>
        <v/>
      </c>
      <c r="D83" t="str">
        <f>IFERROR(INDEX(DATOS!T:T,MATCH(CHECKLIST!E83,DATOS!C:C,0),1),"")</f>
        <v/>
      </c>
      <c r="E83" s="72" t="str">
        <f>IFERROR(INDEX(DATOS!C:C,MATCH(CHECKLIST!A83,DATOS!CG:CG,0),1),"")</f>
        <v/>
      </c>
      <c r="F83" s="82" t="str">
        <f>IFERROR(IF(INDEX(DATOS!AI:AI,MATCH(CHECKLIST!B83,DATOS!B:B,0),1)=0,"",INDEX(DATOS!AI:AI,MATCH(CHECKLIST!B83,DATOS!B:B,0),1)),"")</f>
        <v/>
      </c>
      <c r="G83" s="17" t="str">
        <f>IFERROR(IF(INDEX(DATOS!AN:AN,MATCH(CHECKLIST!B83,DATOS!B:B,0),1)=0,"",INDEX(DATOS!AN:AN,MATCH(CHECKLIST!B83,DATOS!B:B,0),1)),"")</f>
        <v/>
      </c>
      <c r="H83" s="17" t="str">
        <f>IFERROR(IF(INDEX(DATOS!BQ:BQ,MATCH(CHECKLIST!B83,DATOS!B:B,0),1)="","X",IF(INDEX(DATOS!BQ:BQ,MATCH(CHECKLIST!B83,DATOS!B:B,0),1)="VIGENTE","",INDEX(DATOS!BQ:BQ,MATCH(CHECKLIST!B83,DATOS!B:B,0),1))),"")</f>
        <v/>
      </c>
      <c r="I83" s="17" t="str">
        <f>IFERROR(IF(INDEX(DATOS!AR:AR,MATCH(CHECKLIST!B83,DATOS!B:B,0),1)=0,"",INDEX(DATOS!AR:AR,MATCH(CHECKLIST!B83,DATOS!B:B,0),1)),"")</f>
        <v/>
      </c>
      <c r="J83" s="17" t="str">
        <f>IFERROR(IF(INDEX(DATOS!AP:AP,MATCH(CHECKLIST!B83,DATOS!B:B,0),1)=0,"",INDEX(DATOS!AP:AP,MATCH(CHECKLIST!B83,DATOS!B:B,0),1)),"")</f>
        <v/>
      </c>
      <c r="K83" s="35" t="str">
        <f>IFERROR(IF(INDEX(DATOS!AQ:AQ,MATCH(CHECKLIST!B83,DATOS!B:B,0),1)=0,"",INDEX(DATOS!AQ:AQ,MATCH(CHECKLIST!B83,DATOS!B:B,0),1)),"")</f>
        <v/>
      </c>
      <c r="L83" s="17" t="str">
        <f>IFERROR(IF(INDEX(DATOS!AS:AS,MATCH(CHECKLIST!B83,DATOS!B:B,0),1)=0,"",INDEX(DATOS!AS:AS,MATCH(CHECKLIST!B83,DATOS!B:B,0),1)),"")</f>
        <v/>
      </c>
      <c r="M83" s="17" t="str">
        <f>IFERROR(IF(INDEX(DATOS!AO:AO,MATCH(CHECKLIST!B83,DATOS!B:B,0),1)=0,"",INDEX(DATOS!AO:AO,MATCH(CHECKLIST!B83,DATOS!B:B,0),1)),"")</f>
        <v/>
      </c>
      <c r="N83" s="35" t="str">
        <f ca="1">IFERROR(IF(INDEX(DATOS!P:P,MATCH(CHECKLIST!B83,DATOS!B:B,0),1)="","X",IF(INDEX(DATOS!P:P,MATCH(CHECKLIST!B83,DATOS!B:B,0),1)&gt;YEAR(TODAY())-1,"","VENCIDA")),"")</f>
        <v/>
      </c>
      <c r="O83" s="35" t="str">
        <f>IFERROR(IF(INDEX(DATOS!AV:AV,MATCH(CHECKLIST!B83,DATOS!B:B,0),1)=0,"",INDEX(DATOS!AV:AV,MATCH(CHECKLIST!B83,DATOS!B:B,0),1)),"")</f>
        <v/>
      </c>
      <c r="P83" s="17" t="str">
        <f>IFERROR(IF(INDEX(DATOS!AT:AT,MATCH(CHECKLIST!B83,DATOS!B:B,0),1)=0,"",INDEX(DATOS!AT:AT,MATCH(CHECKLIST!B83,DATOS!B:B,0),1)),"")</f>
        <v/>
      </c>
      <c r="Q83" s="17" t="str">
        <f>IFERROR(IF(INDEX(DATOS!AU:AU,MATCH(CHECKLIST!B83,DATOS!B:B,0),1)=0,"",INDEX(DATOS!AU:AU,MATCH(CHECKLIST!B83,DATOS!B:B,0),1)),"")</f>
        <v/>
      </c>
      <c r="R83" t="str">
        <f>IF(B83="","",1)</f>
        <v/>
      </c>
      <c r="S83" t="str">
        <f t="shared" si="5"/>
        <v/>
      </c>
      <c r="U83" t="str">
        <f t="shared" si="3"/>
        <v/>
      </c>
      <c r="V83" t="str">
        <f t="shared" si="4"/>
        <v/>
      </c>
    </row>
    <row r="84" spans="1:22" ht="15" customHeight="1" x14ac:dyDescent="0.25">
      <c r="A84" s="12">
        <v>71</v>
      </c>
      <c r="B84" t="str">
        <f>IFERROR(INDEX(DATOS!B:B,MATCH(CHECKLIST!A84,DATOS!CG:CG,0),1),"")</f>
        <v/>
      </c>
      <c r="C84" t="str">
        <f>IFERROR(INDEX(DATOS!BT:BT,MATCH(CHECKLIST!A84,DATOS!CG:CG,0),1),"")</f>
        <v/>
      </c>
      <c r="D84" t="str">
        <f>IFERROR(INDEX(DATOS!T:T,MATCH(CHECKLIST!E84,DATOS!C:C,0),1),"")</f>
        <v/>
      </c>
      <c r="E84" s="72" t="str">
        <f>IFERROR(INDEX(DATOS!C:C,MATCH(CHECKLIST!A84,DATOS!CG:CG,0),1),"")</f>
        <v/>
      </c>
      <c r="F84" s="82" t="str">
        <f>IFERROR(IF(INDEX(DATOS!AI:AI,MATCH(CHECKLIST!B84,DATOS!B:B,0),1)=0,"",INDEX(DATOS!AI:AI,MATCH(CHECKLIST!B84,DATOS!B:B,0),1)),"")</f>
        <v/>
      </c>
      <c r="G84" s="17" t="str">
        <f>IFERROR(IF(INDEX(DATOS!AN:AN,MATCH(CHECKLIST!B84,DATOS!B:B,0),1)=0,"",INDEX(DATOS!AN:AN,MATCH(CHECKLIST!B84,DATOS!B:B,0),1)),"")</f>
        <v/>
      </c>
      <c r="H84" s="17" t="str">
        <f>IFERROR(IF(INDEX(DATOS!BQ:BQ,MATCH(CHECKLIST!B84,DATOS!B:B,0),1)="","X",IF(INDEX(DATOS!BQ:BQ,MATCH(CHECKLIST!B84,DATOS!B:B,0),1)="VIGENTE","",INDEX(DATOS!BQ:BQ,MATCH(CHECKLIST!B84,DATOS!B:B,0),1))),"")</f>
        <v/>
      </c>
      <c r="I84" s="17" t="str">
        <f>IFERROR(IF(INDEX(DATOS!AR:AR,MATCH(CHECKLIST!B84,DATOS!B:B,0),1)=0,"",INDEX(DATOS!AR:AR,MATCH(CHECKLIST!B84,DATOS!B:B,0),1)),"")</f>
        <v/>
      </c>
      <c r="J84" s="17" t="str">
        <f>IFERROR(IF(INDEX(DATOS!AP:AP,MATCH(CHECKLIST!B84,DATOS!B:B,0),1)=0,"",INDEX(DATOS!AP:AP,MATCH(CHECKLIST!B84,DATOS!B:B,0),1)),"")</f>
        <v/>
      </c>
      <c r="K84" s="35" t="str">
        <f>IFERROR(IF(INDEX(DATOS!AQ:AQ,MATCH(CHECKLIST!B84,DATOS!B:B,0),1)=0,"",INDEX(DATOS!AQ:AQ,MATCH(CHECKLIST!B84,DATOS!B:B,0),1)),"")</f>
        <v/>
      </c>
      <c r="L84" s="17" t="str">
        <f>IFERROR(IF(INDEX(DATOS!AS:AS,MATCH(CHECKLIST!B84,DATOS!B:B,0),1)=0,"",INDEX(DATOS!AS:AS,MATCH(CHECKLIST!B84,DATOS!B:B,0),1)),"")</f>
        <v/>
      </c>
      <c r="M84" s="17" t="str">
        <f>IFERROR(IF(INDEX(DATOS!AO:AO,MATCH(CHECKLIST!B84,DATOS!B:B,0),1)=0,"",INDEX(DATOS!AO:AO,MATCH(CHECKLIST!B84,DATOS!B:B,0),1)),"")</f>
        <v/>
      </c>
      <c r="N84" s="35" t="str">
        <f ca="1">IFERROR(IF(INDEX(DATOS!P:P,MATCH(CHECKLIST!B84,DATOS!B:B,0),1)="","X",IF(INDEX(DATOS!P:P,MATCH(CHECKLIST!B84,DATOS!B:B,0),1)&gt;YEAR(TODAY())-1,"","VENCIDA")),"")</f>
        <v/>
      </c>
      <c r="O84" s="35" t="str">
        <f>IFERROR(IF(INDEX(DATOS!AV:AV,MATCH(CHECKLIST!B84,DATOS!B:B,0),1)=0,"",INDEX(DATOS!AV:AV,MATCH(CHECKLIST!B84,DATOS!B:B,0),1)),"")</f>
        <v/>
      </c>
      <c r="P84" s="17" t="str">
        <f>IFERROR(IF(INDEX(DATOS!AT:AT,MATCH(CHECKLIST!B84,DATOS!B:B,0),1)=0,"",INDEX(DATOS!AT:AT,MATCH(CHECKLIST!B84,DATOS!B:B,0),1)),"")</f>
        <v/>
      </c>
      <c r="Q84" s="17" t="str">
        <f>IFERROR(IF(INDEX(DATOS!AU:AU,MATCH(CHECKLIST!B84,DATOS!B:B,0),1)=0,"",INDEX(DATOS!AU:AU,MATCH(CHECKLIST!B84,DATOS!B:B,0),1)),"")</f>
        <v/>
      </c>
      <c r="S84">
        <f t="shared" si="5"/>
        <v>0</v>
      </c>
      <c r="U84" t="str">
        <f t="shared" si="3"/>
        <v/>
      </c>
      <c r="V84" t="str">
        <f t="shared" si="4"/>
        <v/>
      </c>
    </row>
    <row r="85" spans="1:22" ht="15" customHeight="1" x14ac:dyDescent="0.25">
      <c r="A85" s="12">
        <v>72</v>
      </c>
      <c r="B85" t="str">
        <f>IFERROR(INDEX(DATOS!B:B,MATCH(CHECKLIST!A85,DATOS!CG:CG,0),1),"")</f>
        <v/>
      </c>
      <c r="C85" t="str">
        <f>IFERROR(INDEX(DATOS!BT:BT,MATCH(CHECKLIST!A85,DATOS!CG:CG,0),1),"")</f>
        <v/>
      </c>
      <c r="D85" t="str">
        <f>IFERROR(INDEX(DATOS!T:T,MATCH(CHECKLIST!E85,DATOS!C:C,0),1),"")</f>
        <v/>
      </c>
      <c r="E85" s="72" t="str">
        <f>IFERROR(INDEX(DATOS!C:C,MATCH(CHECKLIST!A85,DATOS!CG:CG,0),1),"")</f>
        <v/>
      </c>
      <c r="F85" s="82" t="str">
        <f>IFERROR(IF(INDEX(DATOS!AI:AI,MATCH(CHECKLIST!B85,DATOS!B:B,0),1)=0,"",INDEX(DATOS!AI:AI,MATCH(CHECKLIST!B85,DATOS!B:B,0),1)),"")</f>
        <v/>
      </c>
      <c r="G85" s="17" t="str">
        <f>IFERROR(IF(INDEX(DATOS!AN:AN,MATCH(CHECKLIST!B85,DATOS!B:B,0),1)=0,"",INDEX(DATOS!AN:AN,MATCH(CHECKLIST!B85,DATOS!B:B,0),1)),"")</f>
        <v/>
      </c>
      <c r="H85" s="17" t="str">
        <f>IFERROR(IF(INDEX(DATOS!BQ:BQ,MATCH(CHECKLIST!B85,DATOS!B:B,0),1)="","X",IF(INDEX(DATOS!BQ:BQ,MATCH(CHECKLIST!B85,DATOS!B:B,0),1)="VIGENTE","",INDEX(DATOS!BQ:BQ,MATCH(CHECKLIST!B85,DATOS!B:B,0),1))),"")</f>
        <v/>
      </c>
      <c r="I85" s="17" t="str">
        <f>IFERROR(IF(INDEX(DATOS!AR:AR,MATCH(CHECKLIST!B85,DATOS!B:B,0),1)=0,"",INDEX(DATOS!AR:AR,MATCH(CHECKLIST!B85,DATOS!B:B,0),1)),"")</f>
        <v/>
      </c>
      <c r="J85" s="17" t="str">
        <f>IFERROR(IF(INDEX(DATOS!AP:AP,MATCH(CHECKLIST!B85,DATOS!B:B,0),1)=0,"",INDEX(DATOS!AP:AP,MATCH(CHECKLIST!B85,DATOS!B:B,0),1)),"")</f>
        <v/>
      </c>
      <c r="K85" s="35" t="str">
        <f>IFERROR(IF(INDEX(DATOS!AQ:AQ,MATCH(CHECKLIST!B85,DATOS!B:B,0),1)=0,"",INDEX(DATOS!AQ:AQ,MATCH(CHECKLIST!B85,DATOS!B:B,0),1)),"")</f>
        <v/>
      </c>
      <c r="L85" s="17" t="str">
        <f>IFERROR(IF(INDEX(DATOS!AS:AS,MATCH(CHECKLIST!B85,DATOS!B:B,0),1)=0,"",INDEX(DATOS!AS:AS,MATCH(CHECKLIST!B85,DATOS!B:B,0),1)),"")</f>
        <v/>
      </c>
      <c r="M85" s="17" t="str">
        <f>IFERROR(IF(INDEX(DATOS!AO:AO,MATCH(CHECKLIST!B85,DATOS!B:B,0),1)=0,"",INDEX(DATOS!AO:AO,MATCH(CHECKLIST!B85,DATOS!B:B,0),1)),"")</f>
        <v/>
      </c>
      <c r="N85" s="35" t="str">
        <f ca="1">IFERROR(IF(INDEX(DATOS!P:P,MATCH(CHECKLIST!B85,DATOS!B:B,0),1)="","X",IF(INDEX(DATOS!P:P,MATCH(CHECKLIST!B85,DATOS!B:B,0),1)&gt;YEAR(TODAY())-1,"","VENCIDA")),"")</f>
        <v/>
      </c>
      <c r="O85" s="35" t="str">
        <f>IFERROR(IF(INDEX(DATOS!AV:AV,MATCH(CHECKLIST!B85,DATOS!B:B,0),1)=0,"",INDEX(DATOS!AV:AV,MATCH(CHECKLIST!B85,DATOS!B:B,0),1)),"")</f>
        <v/>
      </c>
      <c r="P85" s="17" t="str">
        <f>IFERROR(IF(INDEX(DATOS!AT:AT,MATCH(CHECKLIST!B85,DATOS!B:B,0),1)=0,"",INDEX(DATOS!AT:AT,MATCH(CHECKLIST!B85,DATOS!B:B,0),1)),"")</f>
        <v/>
      </c>
      <c r="Q85" s="17" t="str">
        <f>IFERROR(IF(INDEX(DATOS!AU:AU,MATCH(CHECKLIST!B85,DATOS!B:B,0),1)=0,"",INDEX(DATOS!AU:AU,MATCH(CHECKLIST!B85,DATOS!B:B,0),1)),"")</f>
        <v/>
      </c>
      <c r="R85" t="str">
        <f>IF(B85="","",1)</f>
        <v/>
      </c>
      <c r="S85" t="str">
        <f t="shared" si="5"/>
        <v/>
      </c>
      <c r="U85" t="str">
        <f t="shared" si="3"/>
        <v/>
      </c>
      <c r="V85" t="str">
        <f t="shared" si="4"/>
        <v/>
      </c>
    </row>
    <row r="86" spans="1:22" ht="15" customHeight="1" x14ac:dyDescent="0.25">
      <c r="A86" s="12">
        <v>73</v>
      </c>
      <c r="B86" t="str">
        <f>IFERROR(INDEX(DATOS!B:B,MATCH(CHECKLIST!A86,DATOS!CG:CG,0),1),"")</f>
        <v/>
      </c>
      <c r="C86" t="str">
        <f>IFERROR(INDEX(DATOS!BT:BT,MATCH(CHECKLIST!A86,DATOS!CG:CG,0),1),"")</f>
        <v/>
      </c>
      <c r="D86" t="str">
        <f>IFERROR(INDEX(DATOS!T:T,MATCH(CHECKLIST!E86,DATOS!C:C,0),1),"")</f>
        <v/>
      </c>
      <c r="E86" s="72" t="str">
        <f>IFERROR(INDEX(DATOS!C:C,MATCH(CHECKLIST!A86,DATOS!CG:CG,0),1),"")</f>
        <v/>
      </c>
      <c r="F86" s="82" t="str">
        <f>IFERROR(IF(INDEX(DATOS!AI:AI,MATCH(CHECKLIST!B86,DATOS!B:B,0),1)=0,"",INDEX(DATOS!AI:AI,MATCH(CHECKLIST!B86,DATOS!B:B,0),1)),"")</f>
        <v/>
      </c>
      <c r="G86" s="17" t="str">
        <f>IFERROR(IF(INDEX(DATOS!AN:AN,MATCH(CHECKLIST!B86,DATOS!B:B,0),1)=0,"",INDEX(DATOS!AN:AN,MATCH(CHECKLIST!B86,DATOS!B:B,0),1)),"")</f>
        <v/>
      </c>
      <c r="H86" s="17" t="str">
        <f>IFERROR(IF(INDEX(DATOS!BQ:BQ,MATCH(CHECKLIST!B86,DATOS!B:B,0),1)="","X",IF(INDEX(DATOS!BQ:BQ,MATCH(CHECKLIST!B86,DATOS!B:B,0),1)="VIGENTE","",INDEX(DATOS!BQ:BQ,MATCH(CHECKLIST!B86,DATOS!B:B,0),1))),"")</f>
        <v/>
      </c>
      <c r="I86" s="17" t="str">
        <f>IFERROR(IF(INDEX(DATOS!AR:AR,MATCH(CHECKLIST!B86,DATOS!B:B,0),1)=0,"",INDEX(DATOS!AR:AR,MATCH(CHECKLIST!B86,DATOS!B:B,0),1)),"")</f>
        <v/>
      </c>
      <c r="J86" s="17" t="str">
        <f>IFERROR(IF(INDEX(DATOS!AP:AP,MATCH(CHECKLIST!B86,DATOS!B:B,0),1)=0,"",INDEX(DATOS!AP:AP,MATCH(CHECKLIST!B86,DATOS!B:B,0),1)),"")</f>
        <v/>
      </c>
      <c r="K86" s="35" t="str">
        <f>IFERROR(IF(INDEX(DATOS!AQ:AQ,MATCH(CHECKLIST!B86,DATOS!B:B,0),1)=0,"",INDEX(DATOS!AQ:AQ,MATCH(CHECKLIST!B86,DATOS!B:B,0),1)),"")</f>
        <v/>
      </c>
      <c r="L86" s="17" t="str">
        <f>IFERROR(IF(INDEX(DATOS!AS:AS,MATCH(CHECKLIST!B86,DATOS!B:B,0),1)=0,"",INDEX(DATOS!AS:AS,MATCH(CHECKLIST!B86,DATOS!B:B,0),1)),"")</f>
        <v/>
      </c>
      <c r="M86" s="17" t="str">
        <f>IFERROR(IF(INDEX(DATOS!AO:AO,MATCH(CHECKLIST!B86,DATOS!B:B,0),1)=0,"",INDEX(DATOS!AO:AO,MATCH(CHECKLIST!B86,DATOS!B:B,0),1)),"")</f>
        <v/>
      </c>
      <c r="N86" s="35" t="str">
        <f ca="1">IFERROR(IF(INDEX(DATOS!P:P,MATCH(CHECKLIST!B86,DATOS!B:B,0),1)="","X",IF(INDEX(DATOS!P:P,MATCH(CHECKLIST!B86,DATOS!B:B,0),1)&gt;YEAR(TODAY())-1,"","VENCIDA")),"")</f>
        <v/>
      </c>
      <c r="O86" s="35" t="str">
        <f>IFERROR(IF(INDEX(DATOS!AV:AV,MATCH(CHECKLIST!B86,DATOS!B:B,0),1)=0,"",INDEX(DATOS!AV:AV,MATCH(CHECKLIST!B86,DATOS!B:B,0),1)),"")</f>
        <v/>
      </c>
      <c r="P86" s="17" t="str">
        <f>IFERROR(IF(INDEX(DATOS!AT:AT,MATCH(CHECKLIST!B86,DATOS!B:B,0),1)=0,"",INDEX(DATOS!AT:AT,MATCH(CHECKLIST!B86,DATOS!B:B,0),1)),"")</f>
        <v/>
      </c>
      <c r="Q86" s="17" t="str">
        <f>IFERROR(IF(INDEX(DATOS!AU:AU,MATCH(CHECKLIST!B86,DATOS!B:B,0),1)=0,"",INDEX(DATOS!AU:AU,MATCH(CHECKLIST!B86,DATOS!B:B,0),1)),"")</f>
        <v/>
      </c>
      <c r="S86">
        <f t="shared" si="5"/>
        <v>0</v>
      </c>
      <c r="U86" t="str">
        <f t="shared" si="3"/>
        <v/>
      </c>
      <c r="V86" t="str">
        <f t="shared" si="4"/>
        <v/>
      </c>
    </row>
    <row r="87" spans="1:22" ht="15" customHeight="1" x14ac:dyDescent="0.25">
      <c r="A87" s="12">
        <v>74</v>
      </c>
      <c r="B87" t="str">
        <f>IFERROR(INDEX(DATOS!B:B,MATCH(CHECKLIST!A87,DATOS!CG:CG,0),1),"")</f>
        <v/>
      </c>
      <c r="C87" t="str">
        <f>IFERROR(INDEX(DATOS!BT:BT,MATCH(CHECKLIST!A87,DATOS!CG:CG,0),1),"")</f>
        <v/>
      </c>
      <c r="D87" t="str">
        <f>IFERROR(INDEX(DATOS!T:T,MATCH(CHECKLIST!E87,DATOS!C:C,0),1),"")</f>
        <v/>
      </c>
      <c r="E87" s="72" t="str">
        <f>IFERROR(INDEX(DATOS!C:C,MATCH(CHECKLIST!A87,DATOS!CG:CG,0),1),"")</f>
        <v/>
      </c>
      <c r="F87" s="82" t="str">
        <f>IFERROR(IF(INDEX(DATOS!AI:AI,MATCH(CHECKLIST!B87,DATOS!B:B,0),1)=0,"",INDEX(DATOS!AI:AI,MATCH(CHECKLIST!B87,DATOS!B:B,0),1)),"")</f>
        <v/>
      </c>
      <c r="G87" s="17" t="str">
        <f>IFERROR(IF(INDEX(DATOS!AN:AN,MATCH(CHECKLIST!B87,DATOS!B:B,0),1)=0,"",INDEX(DATOS!AN:AN,MATCH(CHECKLIST!B87,DATOS!B:B,0),1)),"")</f>
        <v/>
      </c>
      <c r="H87" s="17" t="str">
        <f>IFERROR(IF(INDEX(DATOS!BQ:BQ,MATCH(CHECKLIST!B87,DATOS!B:B,0),1)="","X",IF(INDEX(DATOS!BQ:BQ,MATCH(CHECKLIST!B87,DATOS!B:B,0),1)="VIGENTE","",INDEX(DATOS!BQ:BQ,MATCH(CHECKLIST!B87,DATOS!B:B,0),1))),"")</f>
        <v/>
      </c>
      <c r="I87" s="17" t="str">
        <f>IFERROR(IF(INDEX(DATOS!AR:AR,MATCH(CHECKLIST!B87,DATOS!B:B,0),1)=0,"",INDEX(DATOS!AR:AR,MATCH(CHECKLIST!B87,DATOS!B:B,0),1)),"")</f>
        <v/>
      </c>
      <c r="J87" s="17" t="str">
        <f>IFERROR(IF(INDEX(DATOS!AP:AP,MATCH(CHECKLIST!B87,DATOS!B:B,0),1)=0,"",INDEX(DATOS!AP:AP,MATCH(CHECKLIST!B87,DATOS!B:B,0),1)),"")</f>
        <v/>
      </c>
      <c r="K87" s="35" t="str">
        <f>IFERROR(IF(INDEX(DATOS!AQ:AQ,MATCH(CHECKLIST!B87,DATOS!B:B,0),1)=0,"",INDEX(DATOS!AQ:AQ,MATCH(CHECKLIST!B87,DATOS!B:B,0),1)),"")</f>
        <v/>
      </c>
      <c r="L87" s="17" t="str">
        <f>IFERROR(IF(INDEX(DATOS!AS:AS,MATCH(CHECKLIST!B87,DATOS!B:B,0),1)=0,"",INDEX(DATOS!AS:AS,MATCH(CHECKLIST!B87,DATOS!B:B,0),1)),"")</f>
        <v/>
      </c>
      <c r="M87" s="17" t="str">
        <f>IFERROR(IF(INDEX(DATOS!AO:AO,MATCH(CHECKLIST!B87,DATOS!B:B,0),1)=0,"",INDEX(DATOS!AO:AO,MATCH(CHECKLIST!B87,DATOS!B:B,0),1)),"")</f>
        <v/>
      </c>
      <c r="N87" s="35" t="str">
        <f ca="1">IFERROR(IF(INDEX(DATOS!P:P,MATCH(CHECKLIST!B87,DATOS!B:B,0),1)="","X",IF(INDEX(DATOS!P:P,MATCH(CHECKLIST!B87,DATOS!B:B,0),1)&gt;YEAR(TODAY())-1,"","VENCIDA")),"")</f>
        <v/>
      </c>
      <c r="O87" s="35" t="str">
        <f>IFERROR(IF(INDEX(DATOS!AV:AV,MATCH(CHECKLIST!B87,DATOS!B:B,0),1)=0,"",INDEX(DATOS!AV:AV,MATCH(CHECKLIST!B87,DATOS!B:B,0),1)),"")</f>
        <v/>
      </c>
      <c r="P87" s="17" t="str">
        <f>IFERROR(IF(INDEX(DATOS!AT:AT,MATCH(CHECKLIST!B87,DATOS!B:B,0),1)=0,"",INDEX(DATOS!AT:AT,MATCH(CHECKLIST!B87,DATOS!B:B,0),1)),"")</f>
        <v/>
      </c>
      <c r="Q87" s="17" t="str">
        <f>IFERROR(IF(INDEX(DATOS!AU:AU,MATCH(CHECKLIST!B87,DATOS!B:B,0),1)=0,"",INDEX(DATOS!AU:AU,MATCH(CHECKLIST!B87,DATOS!B:B,0),1)),"")</f>
        <v/>
      </c>
      <c r="R87" t="str">
        <f>IF(B87="","",1)</f>
        <v/>
      </c>
      <c r="S87" t="str">
        <f t="shared" si="5"/>
        <v/>
      </c>
      <c r="U87" t="str">
        <f t="shared" si="3"/>
        <v/>
      </c>
      <c r="V87" t="str">
        <f t="shared" si="4"/>
        <v/>
      </c>
    </row>
    <row r="88" spans="1:22" x14ac:dyDescent="0.25">
      <c r="A88" s="12">
        <v>75</v>
      </c>
      <c r="B88" t="str">
        <f>IFERROR(INDEX(DATOS!B:B,MATCH(CHECKLIST!A88,DATOS!CG:CG,0),1),"")</f>
        <v/>
      </c>
      <c r="C88" t="str">
        <f>IFERROR(INDEX(DATOS!BT:BT,MATCH(CHECKLIST!A88,DATOS!CG:CG,0),1),"")</f>
        <v/>
      </c>
      <c r="D88" t="str">
        <f>IFERROR(INDEX(DATOS!T:T,MATCH(CHECKLIST!E88,DATOS!C:C,0),1),"")</f>
        <v/>
      </c>
      <c r="E88" s="72" t="str">
        <f>IFERROR(INDEX(DATOS!C:C,MATCH(CHECKLIST!A88,DATOS!CG:CG,0),1),"")</f>
        <v/>
      </c>
      <c r="F88" s="82" t="str">
        <f>IFERROR(IF(INDEX(DATOS!AI:AI,MATCH(CHECKLIST!B88,DATOS!B:B,0),1)=0,"",INDEX(DATOS!AI:AI,MATCH(CHECKLIST!B88,DATOS!B:B,0),1)),"")</f>
        <v/>
      </c>
      <c r="G88" s="17" t="str">
        <f>IFERROR(IF(INDEX(DATOS!AN:AN,MATCH(CHECKLIST!B88,DATOS!B:B,0),1)=0,"",INDEX(DATOS!AN:AN,MATCH(CHECKLIST!B88,DATOS!B:B,0),1)),"")</f>
        <v/>
      </c>
      <c r="H88" s="17" t="str">
        <f>IFERROR(IF(INDEX(DATOS!BQ:BQ,MATCH(CHECKLIST!B88,DATOS!B:B,0),1)="","X",IF(INDEX(DATOS!BQ:BQ,MATCH(CHECKLIST!B88,DATOS!B:B,0),1)="VIGENTE","",INDEX(DATOS!BQ:BQ,MATCH(CHECKLIST!B88,DATOS!B:B,0),1))),"")</f>
        <v/>
      </c>
      <c r="I88" s="17" t="str">
        <f>IFERROR(IF(INDEX(DATOS!AR:AR,MATCH(CHECKLIST!B88,DATOS!B:B,0),1)=0,"",INDEX(DATOS!AR:AR,MATCH(CHECKLIST!B88,DATOS!B:B,0),1)),"")</f>
        <v/>
      </c>
      <c r="J88" s="17" t="str">
        <f>IFERROR(IF(INDEX(DATOS!AP:AP,MATCH(CHECKLIST!B88,DATOS!B:B,0),1)=0,"",INDEX(DATOS!AP:AP,MATCH(CHECKLIST!B88,DATOS!B:B,0),1)),"")</f>
        <v/>
      </c>
      <c r="K88" s="35" t="str">
        <f>IFERROR(IF(INDEX(DATOS!AQ:AQ,MATCH(CHECKLIST!B88,DATOS!B:B,0),1)=0,"",INDEX(DATOS!AQ:AQ,MATCH(CHECKLIST!B88,DATOS!B:B,0),1)),"")</f>
        <v/>
      </c>
      <c r="L88" s="17" t="str">
        <f>IFERROR(IF(INDEX(DATOS!AS:AS,MATCH(CHECKLIST!B88,DATOS!B:B,0),1)=0,"",INDEX(DATOS!AS:AS,MATCH(CHECKLIST!B88,DATOS!B:B,0),1)),"")</f>
        <v/>
      </c>
      <c r="M88" s="17" t="str">
        <f>IFERROR(IF(INDEX(DATOS!AO:AO,MATCH(CHECKLIST!B88,DATOS!B:B,0),1)=0,"",INDEX(DATOS!AO:AO,MATCH(CHECKLIST!B88,DATOS!B:B,0),1)),"")</f>
        <v/>
      </c>
      <c r="N88" s="35" t="str">
        <f ca="1">IFERROR(IF(INDEX(DATOS!P:P,MATCH(CHECKLIST!B88,DATOS!B:B,0),1)="","X",IF(INDEX(DATOS!P:P,MATCH(CHECKLIST!B88,DATOS!B:B,0),1)&gt;YEAR(TODAY())-1,"","VENCIDA")),"")</f>
        <v/>
      </c>
      <c r="O88" s="35" t="str">
        <f>IFERROR(IF(INDEX(DATOS!AV:AV,MATCH(CHECKLIST!B88,DATOS!B:B,0),1)=0,"",INDEX(DATOS!AV:AV,MATCH(CHECKLIST!B88,DATOS!B:B,0),1)),"")</f>
        <v/>
      </c>
      <c r="P88" s="17" t="str">
        <f>IFERROR(IF(INDEX(DATOS!AT:AT,MATCH(CHECKLIST!B88,DATOS!B:B,0),1)=0,"",INDEX(DATOS!AT:AT,MATCH(CHECKLIST!B88,DATOS!B:B,0),1)),"")</f>
        <v/>
      </c>
      <c r="Q88" s="17" t="str">
        <f>IFERROR(IF(INDEX(DATOS!AU:AU,MATCH(CHECKLIST!B88,DATOS!B:B,0),1)=0,"",INDEX(DATOS!AU:AU,MATCH(CHECKLIST!B88,DATOS!B:B,0),1)),"")</f>
        <v/>
      </c>
      <c r="S88">
        <f t="shared" si="5"/>
        <v>0</v>
      </c>
      <c r="U88" t="str">
        <f t="shared" si="3"/>
        <v/>
      </c>
      <c r="V88" t="str">
        <f t="shared" si="4"/>
        <v/>
      </c>
    </row>
    <row r="89" spans="1:22" ht="15" customHeight="1" x14ac:dyDescent="0.25">
      <c r="A89" s="12">
        <v>76</v>
      </c>
      <c r="B89" t="str">
        <f>IFERROR(INDEX(DATOS!B:B,MATCH(CHECKLIST!A89,DATOS!CG:CG,0),1),"")</f>
        <v/>
      </c>
      <c r="C89" t="str">
        <f>IFERROR(INDEX(DATOS!BT:BT,MATCH(CHECKLIST!A89,DATOS!CG:CG,0),1),"")</f>
        <v/>
      </c>
      <c r="D89" t="str">
        <f>IFERROR(INDEX(DATOS!T:T,MATCH(CHECKLIST!E89,DATOS!C:C,0),1),"")</f>
        <v/>
      </c>
      <c r="E89" s="72" t="str">
        <f>IFERROR(INDEX(DATOS!C:C,MATCH(CHECKLIST!A89,DATOS!CG:CG,0),1),"")</f>
        <v/>
      </c>
      <c r="F89" s="82" t="str">
        <f>IFERROR(IF(INDEX(DATOS!AI:AI,MATCH(CHECKLIST!B89,DATOS!B:B,0),1)=0,"",INDEX(DATOS!AI:AI,MATCH(CHECKLIST!B89,DATOS!B:B,0),1)),"")</f>
        <v/>
      </c>
      <c r="G89" s="17" t="str">
        <f>IFERROR(IF(INDEX(DATOS!AN:AN,MATCH(CHECKLIST!B89,DATOS!B:B,0),1)=0,"",INDEX(DATOS!AN:AN,MATCH(CHECKLIST!B89,DATOS!B:B,0),1)),"")</f>
        <v/>
      </c>
      <c r="H89" s="17" t="str">
        <f>IFERROR(IF(INDEX(DATOS!BQ:BQ,MATCH(CHECKLIST!B89,DATOS!B:B,0),1)="","X",IF(INDEX(DATOS!BQ:BQ,MATCH(CHECKLIST!B89,DATOS!B:B,0),1)="VIGENTE","",INDEX(DATOS!BQ:BQ,MATCH(CHECKLIST!B89,DATOS!B:B,0),1))),"")</f>
        <v/>
      </c>
      <c r="I89" s="17" t="str">
        <f>IFERROR(IF(INDEX(DATOS!AR:AR,MATCH(CHECKLIST!B89,DATOS!B:B,0),1)=0,"",INDEX(DATOS!AR:AR,MATCH(CHECKLIST!B89,DATOS!B:B,0),1)),"")</f>
        <v/>
      </c>
      <c r="J89" s="17" t="str">
        <f>IFERROR(IF(INDEX(DATOS!AP:AP,MATCH(CHECKLIST!B89,DATOS!B:B,0),1)=0,"",INDEX(DATOS!AP:AP,MATCH(CHECKLIST!B89,DATOS!B:B,0),1)),"")</f>
        <v/>
      </c>
      <c r="K89" s="35" t="str">
        <f>IFERROR(IF(INDEX(DATOS!AQ:AQ,MATCH(CHECKLIST!B89,DATOS!B:B,0),1)=0,"",INDEX(DATOS!AQ:AQ,MATCH(CHECKLIST!B89,DATOS!B:B,0),1)),"")</f>
        <v/>
      </c>
      <c r="L89" s="17" t="str">
        <f>IFERROR(IF(INDEX(DATOS!AS:AS,MATCH(CHECKLIST!B89,DATOS!B:B,0),1)=0,"",INDEX(DATOS!AS:AS,MATCH(CHECKLIST!B89,DATOS!B:B,0),1)),"")</f>
        <v/>
      </c>
      <c r="M89" s="17" t="str">
        <f>IFERROR(IF(INDEX(DATOS!AO:AO,MATCH(CHECKLIST!B89,DATOS!B:B,0),1)=0,"",INDEX(DATOS!AO:AO,MATCH(CHECKLIST!B89,DATOS!B:B,0),1)),"")</f>
        <v/>
      </c>
      <c r="N89" s="35" t="str">
        <f ca="1">IFERROR(IF(INDEX(DATOS!P:P,MATCH(CHECKLIST!B89,DATOS!B:B,0),1)="","X",IF(INDEX(DATOS!P:P,MATCH(CHECKLIST!B89,DATOS!B:B,0),1)&gt;YEAR(TODAY())-1,"","VENCIDA")),"")</f>
        <v/>
      </c>
      <c r="O89" s="35" t="str">
        <f>IFERROR(IF(INDEX(DATOS!AV:AV,MATCH(CHECKLIST!B89,DATOS!B:B,0),1)=0,"",INDEX(DATOS!AV:AV,MATCH(CHECKLIST!B89,DATOS!B:B,0),1)),"")</f>
        <v/>
      </c>
      <c r="P89" s="17" t="str">
        <f>IFERROR(IF(INDEX(DATOS!AT:AT,MATCH(CHECKLIST!B89,DATOS!B:B,0),1)=0,"",INDEX(DATOS!AT:AT,MATCH(CHECKLIST!B89,DATOS!B:B,0),1)),"")</f>
        <v/>
      </c>
      <c r="Q89" s="17" t="str">
        <f>IFERROR(IF(INDEX(DATOS!AU:AU,MATCH(CHECKLIST!B89,DATOS!B:B,0),1)=0,"",INDEX(DATOS!AU:AU,MATCH(CHECKLIST!B89,DATOS!B:B,0),1)),"")</f>
        <v/>
      </c>
      <c r="R89" t="str">
        <f>IF(B89="","",1)</f>
        <v/>
      </c>
      <c r="S89" t="str">
        <f t="shared" si="5"/>
        <v/>
      </c>
      <c r="U89" t="str">
        <f t="shared" si="3"/>
        <v/>
      </c>
      <c r="V89" t="str">
        <f t="shared" si="4"/>
        <v/>
      </c>
    </row>
    <row r="90" spans="1:22" ht="15" customHeight="1" x14ac:dyDescent="0.25">
      <c r="A90" s="12">
        <v>77</v>
      </c>
      <c r="B90" t="str">
        <f>IFERROR(INDEX(DATOS!B:B,MATCH(CHECKLIST!A90,DATOS!CG:CG,0),1),"")</f>
        <v/>
      </c>
      <c r="C90" t="str">
        <f>IFERROR(INDEX(DATOS!BT:BT,MATCH(CHECKLIST!A90,DATOS!CG:CG,0),1),"")</f>
        <v/>
      </c>
      <c r="D90" t="str">
        <f>IFERROR(INDEX(DATOS!T:T,MATCH(CHECKLIST!E90,DATOS!C:C,0),1),"")</f>
        <v/>
      </c>
      <c r="E90" s="72" t="str">
        <f>IFERROR(INDEX(DATOS!C:C,MATCH(CHECKLIST!A90,DATOS!CG:CG,0),1),"")</f>
        <v/>
      </c>
      <c r="F90" s="82" t="str">
        <f>IFERROR(IF(INDEX(DATOS!AI:AI,MATCH(CHECKLIST!B90,DATOS!B:B,0),1)=0,"",INDEX(DATOS!AI:AI,MATCH(CHECKLIST!B90,DATOS!B:B,0),1)),"")</f>
        <v/>
      </c>
      <c r="G90" s="17" t="str">
        <f>IFERROR(IF(INDEX(DATOS!AN:AN,MATCH(CHECKLIST!B90,DATOS!B:B,0),1)=0,"",INDEX(DATOS!AN:AN,MATCH(CHECKLIST!B90,DATOS!B:B,0),1)),"")</f>
        <v/>
      </c>
      <c r="H90" s="17" t="str">
        <f>IFERROR(IF(INDEX(DATOS!BQ:BQ,MATCH(CHECKLIST!B90,DATOS!B:B,0),1)="","X",IF(INDEX(DATOS!BQ:BQ,MATCH(CHECKLIST!B90,DATOS!B:B,0),1)="VIGENTE","",INDEX(DATOS!BQ:BQ,MATCH(CHECKLIST!B90,DATOS!B:B,0),1))),"")</f>
        <v/>
      </c>
      <c r="I90" s="17" t="str">
        <f>IFERROR(IF(INDEX(DATOS!AR:AR,MATCH(CHECKLIST!B90,DATOS!B:B,0),1)=0,"",INDEX(DATOS!AR:AR,MATCH(CHECKLIST!B90,DATOS!B:B,0),1)),"")</f>
        <v/>
      </c>
      <c r="J90" s="17" t="str">
        <f>IFERROR(IF(INDEX(DATOS!AP:AP,MATCH(CHECKLIST!B90,DATOS!B:B,0),1)=0,"",INDEX(DATOS!AP:AP,MATCH(CHECKLIST!B90,DATOS!B:B,0),1)),"")</f>
        <v/>
      </c>
      <c r="K90" s="35" t="str">
        <f>IFERROR(IF(INDEX(DATOS!AQ:AQ,MATCH(CHECKLIST!B90,DATOS!B:B,0),1)=0,"",INDEX(DATOS!AQ:AQ,MATCH(CHECKLIST!B90,DATOS!B:B,0),1)),"")</f>
        <v/>
      </c>
      <c r="L90" s="17" t="str">
        <f>IFERROR(IF(INDEX(DATOS!AS:AS,MATCH(CHECKLIST!B90,DATOS!B:B,0),1)=0,"",INDEX(DATOS!AS:AS,MATCH(CHECKLIST!B90,DATOS!B:B,0),1)),"")</f>
        <v/>
      </c>
      <c r="M90" s="17" t="str">
        <f>IFERROR(IF(INDEX(DATOS!AO:AO,MATCH(CHECKLIST!B90,DATOS!B:B,0),1)=0,"",INDEX(DATOS!AO:AO,MATCH(CHECKLIST!B90,DATOS!B:B,0),1)),"")</f>
        <v/>
      </c>
      <c r="N90" s="35" t="str">
        <f ca="1">IFERROR(IF(INDEX(DATOS!P:P,MATCH(CHECKLIST!B90,DATOS!B:B,0),1)="","X",IF(INDEX(DATOS!P:P,MATCH(CHECKLIST!B90,DATOS!B:B,0),1)&gt;YEAR(TODAY())-1,"","VENCIDA")),"")</f>
        <v/>
      </c>
      <c r="O90" s="35" t="str">
        <f>IFERROR(IF(INDEX(DATOS!AV:AV,MATCH(CHECKLIST!B90,DATOS!B:B,0),1)=0,"",INDEX(DATOS!AV:AV,MATCH(CHECKLIST!B90,DATOS!B:B,0),1)),"")</f>
        <v/>
      </c>
      <c r="P90" s="17" t="str">
        <f>IFERROR(IF(INDEX(DATOS!AT:AT,MATCH(CHECKLIST!B90,DATOS!B:B,0),1)=0,"",INDEX(DATOS!AT:AT,MATCH(CHECKLIST!B90,DATOS!B:B,0),1)),"")</f>
        <v/>
      </c>
      <c r="Q90" s="17" t="str">
        <f>IFERROR(IF(INDEX(DATOS!AU:AU,MATCH(CHECKLIST!B90,DATOS!B:B,0),1)=0,"",INDEX(DATOS!AU:AU,MATCH(CHECKLIST!B90,DATOS!B:B,0),1)),"")</f>
        <v/>
      </c>
      <c r="S90">
        <f t="shared" si="5"/>
        <v>0</v>
      </c>
      <c r="U90" t="str">
        <f t="shared" si="3"/>
        <v/>
      </c>
      <c r="V90" t="str">
        <f t="shared" si="4"/>
        <v/>
      </c>
    </row>
    <row r="91" spans="1:22" x14ac:dyDescent="0.25">
      <c r="A91" s="12">
        <v>78</v>
      </c>
      <c r="B91" t="str">
        <f>IFERROR(INDEX(DATOS!B:B,MATCH(CHECKLIST!A91,DATOS!CG:CG,0),1),"")</f>
        <v/>
      </c>
      <c r="C91" t="str">
        <f>IFERROR(INDEX(DATOS!BT:BT,MATCH(CHECKLIST!A91,DATOS!CG:CG,0),1),"")</f>
        <v/>
      </c>
      <c r="D91" t="str">
        <f>IFERROR(INDEX(DATOS!T:T,MATCH(CHECKLIST!E91,DATOS!C:C,0),1),"")</f>
        <v/>
      </c>
      <c r="E91" s="72" t="str">
        <f>IFERROR(INDEX(DATOS!C:C,MATCH(CHECKLIST!A91,DATOS!CG:CG,0),1),"")</f>
        <v/>
      </c>
      <c r="F91" s="82" t="str">
        <f>IFERROR(IF(INDEX(DATOS!AI:AI,MATCH(CHECKLIST!B91,DATOS!B:B,0),1)=0,"",INDEX(DATOS!AI:AI,MATCH(CHECKLIST!B91,DATOS!B:B,0),1)),"")</f>
        <v/>
      </c>
      <c r="G91" s="17" t="str">
        <f>IFERROR(IF(INDEX(DATOS!AN:AN,MATCH(CHECKLIST!B91,DATOS!B:B,0),1)=0,"",INDEX(DATOS!AN:AN,MATCH(CHECKLIST!B91,DATOS!B:B,0),1)),"")</f>
        <v/>
      </c>
      <c r="H91" s="17" t="str">
        <f>IFERROR(IF(INDEX(DATOS!BQ:BQ,MATCH(CHECKLIST!B91,DATOS!B:B,0),1)="","X",IF(INDEX(DATOS!BQ:BQ,MATCH(CHECKLIST!B91,DATOS!B:B,0),1)="VIGENTE","",INDEX(DATOS!BQ:BQ,MATCH(CHECKLIST!B91,DATOS!B:B,0),1))),"")</f>
        <v/>
      </c>
      <c r="I91" s="17" t="str">
        <f>IFERROR(IF(INDEX(DATOS!AR:AR,MATCH(CHECKLIST!B91,DATOS!B:B,0),1)=0,"",INDEX(DATOS!AR:AR,MATCH(CHECKLIST!B91,DATOS!B:B,0),1)),"")</f>
        <v/>
      </c>
      <c r="J91" s="17" t="str">
        <f>IFERROR(IF(INDEX(DATOS!AP:AP,MATCH(CHECKLIST!B91,DATOS!B:B,0),1)=0,"",INDEX(DATOS!AP:AP,MATCH(CHECKLIST!B91,DATOS!B:B,0),1)),"")</f>
        <v/>
      </c>
      <c r="K91" s="35" t="str">
        <f>IFERROR(IF(INDEX(DATOS!AQ:AQ,MATCH(CHECKLIST!B91,DATOS!B:B,0),1)=0,"",INDEX(DATOS!AQ:AQ,MATCH(CHECKLIST!B91,DATOS!B:B,0),1)),"")</f>
        <v/>
      </c>
      <c r="L91" s="17" t="str">
        <f>IFERROR(IF(INDEX(DATOS!AS:AS,MATCH(CHECKLIST!B91,DATOS!B:B,0),1)=0,"",INDEX(DATOS!AS:AS,MATCH(CHECKLIST!B91,DATOS!B:B,0),1)),"")</f>
        <v/>
      </c>
      <c r="M91" s="17" t="str">
        <f>IFERROR(IF(INDEX(DATOS!AO:AO,MATCH(CHECKLIST!B91,DATOS!B:B,0),1)=0,"",INDEX(DATOS!AO:AO,MATCH(CHECKLIST!B91,DATOS!B:B,0),1)),"")</f>
        <v/>
      </c>
      <c r="N91" s="35" t="str">
        <f ca="1">IFERROR(IF(INDEX(DATOS!P:P,MATCH(CHECKLIST!B91,DATOS!B:B,0),1)="","X",IF(INDEX(DATOS!P:P,MATCH(CHECKLIST!B91,DATOS!B:B,0),1)&gt;YEAR(TODAY())-1,"","VENCIDA")),"")</f>
        <v/>
      </c>
      <c r="O91" s="35" t="str">
        <f>IFERROR(IF(INDEX(DATOS!AV:AV,MATCH(CHECKLIST!B91,DATOS!B:B,0),1)=0,"",INDEX(DATOS!AV:AV,MATCH(CHECKLIST!B91,DATOS!B:B,0),1)),"")</f>
        <v/>
      </c>
      <c r="P91" s="17" t="str">
        <f>IFERROR(IF(INDEX(DATOS!AT:AT,MATCH(CHECKLIST!B91,DATOS!B:B,0),1)=0,"",INDEX(DATOS!AT:AT,MATCH(CHECKLIST!B91,DATOS!B:B,0),1)),"")</f>
        <v/>
      </c>
      <c r="Q91" s="17" t="str">
        <f>IFERROR(IF(INDEX(DATOS!AU:AU,MATCH(CHECKLIST!B91,DATOS!B:B,0),1)=0,"",INDEX(DATOS!AU:AU,MATCH(CHECKLIST!B91,DATOS!B:B,0),1)),"")</f>
        <v/>
      </c>
      <c r="R91" t="str">
        <f>IF(B91="","",1)</f>
        <v/>
      </c>
      <c r="S91" t="str">
        <f t="shared" si="5"/>
        <v/>
      </c>
      <c r="U91" t="str">
        <f t="shared" si="3"/>
        <v/>
      </c>
      <c r="V91" t="str">
        <f t="shared" si="4"/>
        <v/>
      </c>
    </row>
    <row r="92" spans="1:22" x14ac:dyDescent="0.25">
      <c r="A92" s="12">
        <v>79</v>
      </c>
      <c r="B92" t="str">
        <f>IFERROR(INDEX(DATOS!B:B,MATCH(CHECKLIST!A92,DATOS!CG:CG,0),1),"")</f>
        <v/>
      </c>
      <c r="C92" t="str">
        <f>IFERROR(INDEX(DATOS!BT:BT,MATCH(CHECKLIST!A92,DATOS!CG:CG,0),1),"")</f>
        <v/>
      </c>
      <c r="D92" t="str">
        <f>IFERROR(INDEX(DATOS!T:T,MATCH(CHECKLIST!E92,DATOS!C:C,0),1),"")</f>
        <v/>
      </c>
      <c r="E92" s="72" t="str">
        <f>IFERROR(INDEX(DATOS!C:C,MATCH(CHECKLIST!A92,DATOS!CG:CG,0),1),"")</f>
        <v/>
      </c>
      <c r="F92" s="82" t="str">
        <f>IFERROR(IF(INDEX(DATOS!AI:AI,MATCH(CHECKLIST!B92,DATOS!B:B,0),1)=0,"",INDEX(DATOS!AI:AI,MATCH(CHECKLIST!B92,DATOS!B:B,0),1)),"")</f>
        <v/>
      </c>
      <c r="G92" s="17" t="str">
        <f>IFERROR(IF(INDEX(DATOS!AN:AN,MATCH(CHECKLIST!B92,DATOS!B:B,0),1)=0,"",INDEX(DATOS!AN:AN,MATCH(CHECKLIST!B92,DATOS!B:B,0),1)),"")</f>
        <v/>
      </c>
      <c r="H92" s="17" t="str">
        <f>IFERROR(IF(INDEX(DATOS!BQ:BQ,MATCH(CHECKLIST!B92,DATOS!B:B,0),1)="","X",IF(INDEX(DATOS!BQ:BQ,MATCH(CHECKLIST!B92,DATOS!B:B,0),1)="VIGENTE","",INDEX(DATOS!BQ:BQ,MATCH(CHECKLIST!B92,DATOS!B:B,0),1))),"")</f>
        <v/>
      </c>
      <c r="I92" s="17" t="str">
        <f>IFERROR(IF(INDEX(DATOS!AR:AR,MATCH(CHECKLIST!B92,DATOS!B:B,0),1)=0,"",INDEX(DATOS!AR:AR,MATCH(CHECKLIST!B92,DATOS!B:B,0),1)),"")</f>
        <v/>
      </c>
      <c r="J92" s="17" t="str">
        <f>IFERROR(IF(INDEX(DATOS!AP:AP,MATCH(CHECKLIST!B92,DATOS!B:B,0),1)=0,"",INDEX(DATOS!AP:AP,MATCH(CHECKLIST!B92,DATOS!B:B,0),1)),"")</f>
        <v/>
      </c>
      <c r="K92" s="35" t="str">
        <f>IFERROR(IF(INDEX(DATOS!AQ:AQ,MATCH(CHECKLIST!B92,DATOS!B:B,0),1)=0,"",INDEX(DATOS!AQ:AQ,MATCH(CHECKLIST!B92,DATOS!B:B,0),1)),"")</f>
        <v/>
      </c>
      <c r="L92" s="17" t="str">
        <f>IFERROR(IF(INDEX(DATOS!AS:AS,MATCH(CHECKLIST!B92,DATOS!B:B,0),1)=0,"",INDEX(DATOS!AS:AS,MATCH(CHECKLIST!B92,DATOS!B:B,0),1)),"")</f>
        <v/>
      </c>
      <c r="M92" s="17" t="str">
        <f>IFERROR(IF(INDEX(DATOS!AO:AO,MATCH(CHECKLIST!B92,DATOS!B:B,0),1)=0,"",INDEX(DATOS!AO:AO,MATCH(CHECKLIST!B92,DATOS!B:B,0),1)),"")</f>
        <v/>
      </c>
      <c r="N92" s="35" t="str">
        <f ca="1">IFERROR(IF(INDEX(DATOS!P:P,MATCH(CHECKLIST!B92,DATOS!B:B,0),1)="","X",IF(INDEX(DATOS!P:P,MATCH(CHECKLIST!B92,DATOS!B:B,0),1)&gt;YEAR(TODAY())-1,"","VENCIDA")),"")</f>
        <v/>
      </c>
      <c r="O92" s="35" t="str">
        <f>IFERROR(IF(INDEX(DATOS!AV:AV,MATCH(CHECKLIST!B92,DATOS!B:B,0),1)=0,"",INDEX(DATOS!AV:AV,MATCH(CHECKLIST!B92,DATOS!B:B,0),1)),"")</f>
        <v/>
      </c>
      <c r="P92" s="17" t="str">
        <f>IFERROR(IF(INDEX(DATOS!AT:AT,MATCH(CHECKLIST!B92,DATOS!B:B,0),1)=0,"",INDEX(DATOS!AT:AT,MATCH(CHECKLIST!B92,DATOS!B:B,0),1)),"")</f>
        <v/>
      </c>
      <c r="Q92" s="17" t="str">
        <f>IFERROR(IF(INDEX(DATOS!AU:AU,MATCH(CHECKLIST!B92,DATOS!B:B,0),1)=0,"",INDEX(DATOS!AU:AU,MATCH(CHECKLIST!B92,DATOS!B:B,0),1)),"")</f>
        <v/>
      </c>
      <c r="S92">
        <f t="shared" si="5"/>
        <v>0</v>
      </c>
      <c r="U92" t="str">
        <f t="shared" si="3"/>
        <v/>
      </c>
      <c r="V92" t="str">
        <f t="shared" si="4"/>
        <v/>
      </c>
    </row>
    <row r="93" spans="1:22" ht="15" customHeight="1" x14ac:dyDescent="0.25">
      <c r="A93" s="12">
        <v>80</v>
      </c>
      <c r="B93" t="str">
        <f>IFERROR(INDEX(DATOS!B:B,MATCH(CHECKLIST!A93,DATOS!CG:CG,0),1),"")</f>
        <v/>
      </c>
      <c r="C93" t="str">
        <f>IFERROR(INDEX(DATOS!BT:BT,MATCH(CHECKLIST!A93,DATOS!CG:CG,0),1),"")</f>
        <v/>
      </c>
      <c r="D93" t="str">
        <f>IFERROR(INDEX(DATOS!T:T,MATCH(CHECKLIST!E93,DATOS!C:C,0),1),"")</f>
        <v/>
      </c>
      <c r="E93" s="72" t="str">
        <f>IFERROR(INDEX(DATOS!C:C,MATCH(CHECKLIST!A93,DATOS!CG:CG,0),1),"")</f>
        <v/>
      </c>
      <c r="F93" s="82" t="str">
        <f>IFERROR(IF(INDEX(DATOS!AI:AI,MATCH(CHECKLIST!B93,DATOS!B:B,0),1)=0,"",INDEX(DATOS!AI:AI,MATCH(CHECKLIST!B93,DATOS!B:B,0),1)),"")</f>
        <v/>
      </c>
      <c r="G93" s="17" t="str">
        <f>IFERROR(IF(INDEX(DATOS!AN:AN,MATCH(CHECKLIST!B93,DATOS!B:B,0),1)=0,"",INDEX(DATOS!AN:AN,MATCH(CHECKLIST!B93,DATOS!B:B,0),1)),"")</f>
        <v/>
      </c>
      <c r="H93" s="17" t="str">
        <f>IFERROR(IF(INDEX(DATOS!BQ:BQ,MATCH(CHECKLIST!B93,DATOS!B:B,0),1)="","X",IF(INDEX(DATOS!BQ:BQ,MATCH(CHECKLIST!B93,DATOS!B:B,0),1)="VIGENTE","",INDEX(DATOS!BQ:BQ,MATCH(CHECKLIST!B93,DATOS!B:B,0),1))),"")</f>
        <v/>
      </c>
      <c r="I93" s="17" t="str">
        <f>IFERROR(IF(INDEX(DATOS!AR:AR,MATCH(CHECKLIST!B93,DATOS!B:B,0),1)=0,"",INDEX(DATOS!AR:AR,MATCH(CHECKLIST!B93,DATOS!B:B,0),1)),"")</f>
        <v/>
      </c>
      <c r="J93" s="17" t="str">
        <f>IFERROR(IF(INDEX(DATOS!AP:AP,MATCH(CHECKLIST!B93,DATOS!B:B,0),1)=0,"",INDEX(DATOS!AP:AP,MATCH(CHECKLIST!B93,DATOS!B:B,0),1)),"")</f>
        <v/>
      </c>
      <c r="K93" s="35" t="str">
        <f>IFERROR(IF(INDEX(DATOS!AQ:AQ,MATCH(CHECKLIST!B93,DATOS!B:B,0),1)=0,"",INDEX(DATOS!AQ:AQ,MATCH(CHECKLIST!B93,DATOS!B:B,0),1)),"")</f>
        <v/>
      </c>
      <c r="L93" s="17" t="str">
        <f>IFERROR(IF(INDEX(DATOS!AS:AS,MATCH(CHECKLIST!B93,DATOS!B:B,0),1)=0,"",INDEX(DATOS!AS:AS,MATCH(CHECKLIST!B93,DATOS!B:B,0),1)),"")</f>
        <v/>
      </c>
      <c r="M93" s="17" t="str">
        <f>IFERROR(IF(INDEX(DATOS!AO:AO,MATCH(CHECKLIST!B93,DATOS!B:B,0),1)=0,"",INDEX(DATOS!AO:AO,MATCH(CHECKLIST!B93,DATOS!B:B,0),1)),"")</f>
        <v/>
      </c>
      <c r="N93" s="35" t="str">
        <f ca="1">IFERROR(IF(INDEX(DATOS!P:P,MATCH(CHECKLIST!B93,DATOS!B:B,0),1)="","X",IF(INDEX(DATOS!P:P,MATCH(CHECKLIST!B93,DATOS!B:B,0),1)&gt;YEAR(TODAY())-1,"","VENCIDA")),"")</f>
        <v/>
      </c>
      <c r="O93" s="35" t="str">
        <f>IFERROR(IF(INDEX(DATOS!AV:AV,MATCH(CHECKLIST!B93,DATOS!B:B,0),1)=0,"",INDEX(DATOS!AV:AV,MATCH(CHECKLIST!B93,DATOS!B:B,0),1)),"")</f>
        <v/>
      </c>
      <c r="P93" s="17" t="str">
        <f>IFERROR(IF(INDEX(DATOS!AT:AT,MATCH(CHECKLIST!B93,DATOS!B:B,0),1)=0,"",INDEX(DATOS!AT:AT,MATCH(CHECKLIST!B93,DATOS!B:B,0),1)),"")</f>
        <v/>
      </c>
      <c r="Q93" s="17" t="str">
        <f>IFERROR(IF(INDEX(DATOS!AU:AU,MATCH(CHECKLIST!B93,DATOS!B:B,0),1)=0,"",INDEX(DATOS!AU:AU,MATCH(CHECKLIST!B93,DATOS!B:B,0),1)),"")</f>
        <v/>
      </c>
      <c r="R93" t="str">
        <f>IF(B93="","",1)</f>
        <v/>
      </c>
      <c r="S93" t="str">
        <f t="shared" si="5"/>
        <v/>
      </c>
      <c r="U93" t="str">
        <f t="shared" si="3"/>
        <v/>
      </c>
      <c r="V93" t="str">
        <f t="shared" si="4"/>
        <v/>
      </c>
    </row>
    <row r="94" spans="1:22" ht="15" customHeight="1" x14ac:dyDescent="0.25">
      <c r="A94" s="12">
        <v>81</v>
      </c>
      <c r="B94" t="str">
        <f>IFERROR(INDEX(DATOS!B:B,MATCH(CHECKLIST!A94,DATOS!CG:CG,0),1),"")</f>
        <v/>
      </c>
      <c r="C94" t="str">
        <f>IFERROR(INDEX(DATOS!BT:BT,MATCH(CHECKLIST!A94,DATOS!CG:CG,0),1),"")</f>
        <v/>
      </c>
      <c r="D94" t="str">
        <f>IFERROR(INDEX(DATOS!T:T,MATCH(CHECKLIST!E94,DATOS!C:C,0),1),"")</f>
        <v/>
      </c>
      <c r="E94" s="72" t="str">
        <f>IFERROR(INDEX(DATOS!C:C,MATCH(CHECKLIST!A94,DATOS!CG:CG,0),1),"")</f>
        <v/>
      </c>
      <c r="F94" s="82" t="str">
        <f>IFERROR(IF(INDEX(DATOS!AI:AI,MATCH(CHECKLIST!B94,DATOS!B:B,0),1)=0,"",INDEX(DATOS!AI:AI,MATCH(CHECKLIST!B94,DATOS!B:B,0),1)),"")</f>
        <v/>
      </c>
      <c r="G94" s="17" t="str">
        <f>IFERROR(IF(INDEX(DATOS!AN:AN,MATCH(CHECKLIST!B94,DATOS!B:B,0),1)=0,"",INDEX(DATOS!AN:AN,MATCH(CHECKLIST!B94,DATOS!B:B,0),1)),"")</f>
        <v/>
      </c>
      <c r="H94" s="17" t="str">
        <f>IFERROR(IF(INDEX(DATOS!BQ:BQ,MATCH(CHECKLIST!B94,DATOS!B:B,0),1)="","X",IF(INDEX(DATOS!BQ:BQ,MATCH(CHECKLIST!B94,DATOS!B:B,0),1)="VIGENTE","",INDEX(DATOS!BQ:BQ,MATCH(CHECKLIST!B94,DATOS!B:B,0),1))),"")</f>
        <v/>
      </c>
      <c r="I94" s="17" t="str">
        <f>IFERROR(IF(INDEX(DATOS!AR:AR,MATCH(CHECKLIST!B94,DATOS!B:B,0),1)=0,"",INDEX(DATOS!AR:AR,MATCH(CHECKLIST!B94,DATOS!B:B,0),1)),"")</f>
        <v/>
      </c>
      <c r="J94" s="17" t="str">
        <f>IFERROR(IF(INDEX(DATOS!AP:AP,MATCH(CHECKLIST!B94,DATOS!B:B,0),1)=0,"",INDEX(DATOS!AP:AP,MATCH(CHECKLIST!B94,DATOS!B:B,0),1)),"")</f>
        <v/>
      </c>
      <c r="K94" s="35" t="str">
        <f>IFERROR(IF(INDEX(DATOS!AQ:AQ,MATCH(CHECKLIST!B94,DATOS!B:B,0),1)=0,"",INDEX(DATOS!AQ:AQ,MATCH(CHECKLIST!B94,DATOS!B:B,0),1)),"")</f>
        <v/>
      </c>
      <c r="L94" s="17" t="str">
        <f>IFERROR(IF(INDEX(DATOS!AS:AS,MATCH(CHECKLIST!B94,DATOS!B:B,0),1)=0,"",INDEX(DATOS!AS:AS,MATCH(CHECKLIST!B94,DATOS!B:B,0),1)),"")</f>
        <v/>
      </c>
      <c r="M94" s="17" t="str">
        <f>IFERROR(IF(INDEX(DATOS!AO:AO,MATCH(CHECKLIST!B94,DATOS!B:B,0),1)=0,"",INDEX(DATOS!AO:AO,MATCH(CHECKLIST!B94,DATOS!B:B,0),1)),"")</f>
        <v/>
      </c>
      <c r="N94" s="35" t="str">
        <f ca="1">IFERROR(IF(INDEX(DATOS!P:P,MATCH(CHECKLIST!B94,DATOS!B:B,0),1)="","X",IF(INDEX(DATOS!P:P,MATCH(CHECKLIST!B94,DATOS!B:B,0),1)&gt;YEAR(TODAY())-1,"","VENCIDA")),"")</f>
        <v/>
      </c>
      <c r="O94" s="35" t="str">
        <f>IFERROR(IF(INDEX(DATOS!AV:AV,MATCH(CHECKLIST!B94,DATOS!B:B,0),1)=0,"",INDEX(DATOS!AV:AV,MATCH(CHECKLIST!B94,DATOS!B:B,0),1)),"")</f>
        <v/>
      </c>
      <c r="P94" s="17" t="str">
        <f>IFERROR(IF(INDEX(DATOS!AT:AT,MATCH(CHECKLIST!B94,DATOS!B:B,0),1)=0,"",INDEX(DATOS!AT:AT,MATCH(CHECKLIST!B94,DATOS!B:B,0),1)),"")</f>
        <v/>
      </c>
      <c r="Q94" s="17" t="str">
        <f>IFERROR(IF(INDEX(DATOS!AU:AU,MATCH(CHECKLIST!B94,DATOS!B:B,0),1)=0,"",INDEX(DATOS!AU:AU,MATCH(CHECKLIST!B94,DATOS!B:B,0),1)),"")</f>
        <v/>
      </c>
      <c r="S94">
        <f t="shared" si="5"/>
        <v>0</v>
      </c>
      <c r="U94" t="str">
        <f t="shared" si="3"/>
        <v/>
      </c>
      <c r="V94" t="str">
        <f t="shared" si="4"/>
        <v/>
      </c>
    </row>
    <row r="95" spans="1:22" ht="15" customHeight="1" x14ac:dyDescent="0.25">
      <c r="A95" s="12">
        <v>82</v>
      </c>
      <c r="B95" t="str">
        <f>IFERROR(INDEX(DATOS!B:B,MATCH(CHECKLIST!A95,DATOS!CG:CG,0),1),"")</f>
        <v/>
      </c>
      <c r="C95" t="str">
        <f>IFERROR(INDEX(DATOS!BT:BT,MATCH(CHECKLIST!A95,DATOS!CG:CG,0),1),"")</f>
        <v/>
      </c>
      <c r="D95" t="str">
        <f>IFERROR(INDEX(DATOS!T:T,MATCH(CHECKLIST!E95,DATOS!C:C,0),1),"")</f>
        <v/>
      </c>
      <c r="E95" s="72" t="str">
        <f>IFERROR(INDEX(DATOS!C:C,MATCH(CHECKLIST!A95,DATOS!CG:CG,0),1),"")</f>
        <v/>
      </c>
      <c r="F95" s="82" t="str">
        <f>IFERROR(IF(INDEX(DATOS!AI:AI,MATCH(CHECKLIST!B95,DATOS!B:B,0),1)=0,"",INDEX(DATOS!AI:AI,MATCH(CHECKLIST!B95,DATOS!B:B,0),1)),"")</f>
        <v/>
      </c>
      <c r="G95" s="17" t="str">
        <f>IFERROR(IF(INDEX(DATOS!AN:AN,MATCH(CHECKLIST!B95,DATOS!B:B,0),1)=0,"",INDEX(DATOS!AN:AN,MATCH(CHECKLIST!B95,DATOS!B:B,0),1)),"")</f>
        <v/>
      </c>
      <c r="H95" s="17" t="str">
        <f>IFERROR(IF(INDEX(DATOS!BQ:BQ,MATCH(CHECKLIST!B95,DATOS!B:B,0),1)="","X",IF(INDEX(DATOS!BQ:BQ,MATCH(CHECKLIST!B95,DATOS!B:B,0),1)="VIGENTE","",INDEX(DATOS!BQ:BQ,MATCH(CHECKLIST!B95,DATOS!B:B,0),1))),"")</f>
        <v/>
      </c>
      <c r="I95" s="17" t="str">
        <f>IFERROR(IF(INDEX(DATOS!AR:AR,MATCH(CHECKLIST!B95,DATOS!B:B,0),1)=0,"",INDEX(DATOS!AR:AR,MATCH(CHECKLIST!B95,DATOS!B:B,0),1)),"")</f>
        <v/>
      </c>
      <c r="J95" s="17" t="str">
        <f>IFERROR(IF(INDEX(DATOS!AP:AP,MATCH(CHECKLIST!B95,DATOS!B:B,0),1)=0,"",INDEX(DATOS!AP:AP,MATCH(CHECKLIST!B95,DATOS!B:B,0),1)),"")</f>
        <v/>
      </c>
      <c r="K95" s="35" t="str">
        <f>IFERROR(IF(INDEX(DATOS!AQ:AQ,MATCH(CHECKLIST!B95,DATOS!B:B,0),1)=0,"",INDEX(DATOS!AQ:AQ,MATCH(CHECKLIST!B95,DATOS!B:B,0),1)),"")</f>
        <v/>
      </c>
      <c r="L95" s="17" t="str">
        <f>IFERROR(IF(INDEX(DATOS!AS:AS,MATCH(CHECKLIST!B95,DATOS!B:B,0),1)=0,"",INDEX(DATOS!AS:AS,MATCH(CHECKLIST!B95,DATOS!B:B,0),1)),"")</f>
        <v/>
      </c>
      <c r="M95" s="17" t="str">
        <f>IFERROR(IF(INDEX(DATOS!AO:AO,MATCH(CHECKLIST!B95,DATOS!B:B,0),1)=0,"",INDEX(DATOS!AO:AO,MATCH(CHECKLIST!B95,DATOS!B:B,0),1)),"")</f>
        <v/>
      </c>
      <c r="N95" s="35" t="str">
        <f ca="1">IFERROR(IF(INDEX(DATOS!P:P,MATCH(CHECKLIST!B95,DATOS!B:B,0),1)="","X",IF(INDEX(DATOS!P:P,MATCH(CHECKLIST!B95,DATOS!B:B,0),1)&gt;YEAR(TODAY())-1,"","VENCIDA")),"")</f>
        <v/>
      </c>
      <c r="O95" s="35" t="str">
        <f>IFERROR(IF(INDEX(DATOS!AV:AV,MATCH(CHECKLIST!B95,DATOS!B:B,0),1)=0,"",INDEX(DATOS!AV:AV,MATCH(CHECKLIST!B95,DATOS!B:B,0),1)),"")</f>
        <v/>
      </c>
      <c r="P95" s="17" t="str">
        <f>IFERROR(IF(INDEX(DATOS!AT:AT,MATCH(CHECKLIST!B95,DATOS!B:B,0),1)=0,"",INDEX(DATOS!AT:AT,MATCH(CHECKLIST!B95,DATOS!B:B,0),1)),"")</f>
        <v/>
      </c>
      <c r="Q95" s="17" t="str">
        <f>IFERROR(IF(INDEX(DATOS!AU:AU,MATCH(CHECKLIST!B95,DATOS!B:B,0),1)=0,"",INDEX(DATOS!AU:AU,MATCH(CHECKLIST!B95,DATOS!B:B,0),1)),"")</f>
        <v/>
      </c>
      <c r="R95" t="str">
        <f>IF(B95="","",1)</f>
        <v/>
      </c>
      <c r="S95" t="str">
        <f t="shared" si="5"/>
        <v/>
      </c>
      <c r="U95" t="str">
        <f t="shared" si="3"/>
        <v/>
      </c>
      <c r="V95" t="str">
        <f t="shared" si="4"/>
        <v/>
      </c>
    </row>
    <row r="96" spans="1:22" ht="15" customHeight="1" x14ac:dyDescent="0.25">
      <c r="A96" s="12">
        <v>83</v>
      </c>
      <c r="B96" t="str">
        <f>IFERROR(INDEX(DATOS!B:B,MATCH(CHECKLIST!A96,DATOS!CG:CG,0),1),"")</f>
        <v/>
      </c>
      <c r="C96" t="str">
        <f>IFERROR(INDEX(DATOS!BT:BT,MATCH(CHECKLIST!A96,DATOS!CG:CG,0),1),"")</f>
        <v/>
      </c>
      <c r="D96" t="str">
        <f>IFERROR(INDEX(DATOS!T:T,MATCH(CHECKLIST!E96,DATOS!C:C,0),1),"")</f>
        <v/>
      </c>
      <c r="E96" s="72" t="str">
        <f>IFERROR(INDEX(DATOS!C:C,MATCH(CHECKLIST!A96,DATOS!CG:CG,0),1),"")</f>
        <v/>
      </c>
      <c r="F96" s="82" t="str">
        <f>IFERROR(IF(INDEX(DATOS!AI:AI,MATCH(CHECKLIST!B96,DATOS!B:B,0),1)=0,"",INDEX(DATOS!AI:AI,MATCH(CHECKLIST!B96,DATOS!B:B,0),1)),"")</f>
        <v/>
      </c>
      <c r="G96" s="17" t="str">
        <f>IFERROR(IF(INDEX(DATOS!AN:AN,MATCH(CHECKLIST!B96,DATOS!B:B,0),1)=0,"",INDEX(DATOS!AN:AN,MATCH(CHECKLIST!B96,DATOS!B:B,0),1)),"")</f>
        <v/>
      </c>
      <c r="H96" s="17" t="str">
        <f>IFERROR(IF(INDEX(DATOS!BQ:BQ,MATCH(CHECKLIST!B96,DATOS!B:B,0),1)="","X",IF(INDEX(DATOS!BQ:BQ,MATCH(CHECKLIST!B96,DATOS!B:B,0),1)="VIGENTE","",INDEX(DATOS!BQ:BQ,MATCH(CHECKLIST!B96,DATOS!B:B,0),1))),"")</f>
        <v/>
      </c>
      <c r="I96" s="17" t="str">
        <f>IFERROR(IF(INDEX(DATOS!AR:AR,MATCH(CHECKLIST!B96,DATOS!B:B,0),1)=0,"",INDEX(DATOS!AR:AR,MATCH(CHECKLIST!B96,DATOS!B:B,0),1)),"")</f>
        <v/>
      </c>
      <c r="J96" s="17" t="str">
        <f>IFERROR(IF(INDEX(DATOS!AP:AP,MATCH(CHECKLIST!B96,DATOS!B:B,0),1)=0,"",INDEX(DATOS!AP:AP,MATCH(CHECKLIST!B96,DATOS!B:B,0),1)),"")</f>
        <v/>
      </c>
      <c r="K96" s="35" t="str">
        <f>IFERROR(IF(INDEX(DATOS!AQ:AQ,MATCH(CHECKLIST!B96,DATOS!B:B,0),1)=0,"",INDEX(DATOS!AQ:AQ,MATCH(CHECKLIST!B96,DATOS!B:B,0),1)),"")</f>
        <v/>
      </c>
      <c r="L96" s="17" t="str">
        <f>IFERROR(IF(INDEX(DATOS!AS:AS,MATCH(CHECKLIST!B96,DATOS!B:B,0),1)=0,"",INDEX(DATOS!AS:AS,MATCH(CHECKLIST!B96,DATOS!B:B,0),1)),"")</f>
        <v/>
      </c>
      <c r="M96" s="17" t="str">
        <f>IFERROR(IF(INDEX(DATOS!AO:AO,MATCH(CHECKLIST!B96,DATOS!B:B,0),1)=0,"",INDEX(DATOS!AO:AO,MATCH(CHECKLIST!B96,DATOS!B:B,0),1)),"")</f>
        <v/>
      </c>
      <c r="N96" s="35" t="str">
        <f ca="1">IFERROR(IF(INDEX(DATOS!P:P,MATCH(CHECKLIST!B96,DATOS!B:B,0),1)="","X",IF(INDEX(DATOS!P:P,MATCH(CHECKLIST!B96,DATOS!B:B,0),1)&gt;YEAR(TODAY())-1,"","VENCIDA")),"")</f>
        <v/>
      </c>
      <c r="O96" s="35" t="str">
        <f>IFERROR(IF(INDEX(DATOS!AV:AV,MATCH(CHECKLIST!B96,DATOS!B:B,0),1)=0,"",INDEX(DATOS!AV:AV,MATCH(CHECKLIST!B96,DATOS!B:B,0),1)),"")</f>
        <v/>
      </c>
      <c r="P96" s="17" t="str">
        <f>IFERROR(IF(INDEX(DATOS!AT:AT,MATCH(CHECKLIST!B96,DATOS!B:B,0),1)=0,"",INDEX(DATOS!AT:AT,MATCH(CHECKLIST!B96,DATOS!B:B,0),1)),"")</f>
        <v/>
      </c>
      <c r="Q96" s="17" t="str">
        <f>IFERROR(IF(INDEX(DATOS!AU:AU,MATCH(CHECKLIST!B96,DATOS!B:B,0),1)=0,"",INDEX(DATOS!AU:AU,MATCH(CHECKLIST!B96,DATOS!B:B,0),1)),"")</f>
        <v/>
      </c>
      <c r="S96">
        <f t="shared" si="5"/>
        <v>0</v>
      </c>
      <c r="U96" t="str">
        <f t="shared" si="3"/>
        <v/>
      </c>
      <c r="V96" t="str">
        <f t="shared" si="4"/>
        <v/>
      </c>
    </row>
    <row r="97" spans="1:22" ht="15" customHeight="1" x14ac:dyDescent="0.25">
      <c r="A97" s="12">
        <v>84</v>
      </c>
      <c r="B97" t="str">
        <f>IFERROR(INDEX(DATOS!B:B,MATCH(CHECKLIST!A97,DATOS!CG:CG,0),1),"")</f>
        <v/>
      </c>
      <c r="C97" t="str">
        <f>IFERROR(INDEX(DATOS!BT:BT,MATCH(CHECKLIST!A97,DATOS!CG:CG,0),1),"")</f>
        <v/>
      </c>
      <c r="D97" t="str">
        <f>IFERROR(INDEX(DATOS!T:T,MATCH(CHECKLIST!E97,DATOS!C:C,0),1),"")</f>
        <v/>
      </c>
      <c r="E97" s="72" t="str">
        <f>IFERROR(INDEX(DATOS!C:C,MATCH(CHECKLIST!A97,DATOS!CG:CG,0),1),"")</f>
        <v/>
      </c>
      <c r="F97" s="82" t="str">
        <f>IFERROR(IF(INDEX(DATOS!AI:AI,MATCH(CHECKLIST!B97,DATOS!B:B,0),1)=0,"",INDEX(DATOS!AI:AI,MATCH(CHECKLIST!B97,DATOS!B:B,0),1)),"")</f>
        <v/>
      </c>
      <c r="G97" s="17" t="str">
        <f>IFERROR(IF(INDEX(DATOS!AN:AN,MATCH(CHECKLIST!B97,DATOS!B:B,0),1)=0,"",INDEX(DATOS!AN:AN,MATCH(CHECKLIST!B97,DATOS!B:B,0),1)),"")</f>
        <v/>
      </c>
      <c r="H97" s="17" t="str">
        <f>IFERROR(IF(INDEX(DATOS!BQ:BQ,MATCH(CHECKLIST!B97,DATOS!B:B,0),1)="","X",IF(INDEX(DATOS!BQ:BQ,MATCH(CHECKLIST!B97,DATOS!B:B,0),1)="VIGENTE","",INDEX(DATOS!BQ:BQ,MATCH(CHECKLIST!B97,DATOS!B:B,0),1))),"")</f>
        <v/>
      </c>
      <c r="I97" s="17" t="str">
        <f>IFERROR(IF(INDEX(DATOS!AR:AR,MATCH(CHECKLIST!B97,DATOS!B:B,0),1)=0,"",INDEX(DATOS!AR:AR,MATCH(CHECKLIST!B97,DATOS!B:B,0),1)),"")</f>
        <v/>
      </c>
      <c r="J97" s="17" t="str">
        <f>IFERROR(IF(INDEX(DATOS!AP:AP,MATCH(CHECKLIST!B97,DATOS!B:B,0),1)=0,"",INDEX(DATOS!AP:AP,MATCH(CHECKLIST!B97,DATOS!B:B,0),1)),"")</f>
        <v/>
      </c>
      <c r="K97" s="35" t="str">
        <f>IFERROR(IF(INDEX(DATOS!AQ:AQ,MATCH(CHECKLIST!B97,DATOS!B:B,0),1)=0,"",INDEX(DATOS!AQ:AQ,MATCH(CHECKLIST!B97,DATOS!B:B,0),1)),"")</f>
        <v/>
      </c>
      <c r="L97" s="17" t="str">
        <f>IFERROR(IF(INDEX(DATOS!AS:AS,MATCH(CHECKLIST!B97,DATOS!B:B,0),1)=0,"",INDEX(DATOS!AS:AS,MATCH(CHECKLIST!B97,DATOS!B:B,0),1)),"")</f>
        <v/>
      </c>
      <c r="M97" s="17" t="str">
        <f>IFERROR(IF(INDEX(DATOS!AO:AO,MATCH(CHECKLIST!B97,DATOS!B:B,0),1)=0,"",INDEX(DATOS!AO:AO,MATCH(CHECKLIST!B97,DATOS!B:B,0),1)),"")</f>
        <v/>
      </c>
      <c r="N97" s="35" t="str">
        <f ca="1">IFERROR(IF(INDEX(DATOS!P:P,MATCH(CHECKLIST!B97,DATOS!B:B,0),1)="","X",IF(INDEX(DATOS!P:P,MATCH(CHECKLIST!B97,DATOS!B:B,0),1)&gt;YEAR(TODAY())-1,"","VENCIDA")),"")</f>
        <v/>
      </c>
      <c r="O97" s="35" t="str">
        <f>IFERROR(IF(INDEX(DATOS!AV:AV,MATCH(CHECKLIST!B97,DATOS!B:B,0),1)=0,"",INDEX(DATOS!AV:AV,MATCH(CHECKLIST!B97,DATOS!B:B,0),1)),"")</f>
        <v/>
      </c>
      <c r="P97" s="17" t="str">
        <f>IFERROR(IF(INDEX(DATOS!AT:AT,MATCH(CHECKLIST!B97,DATOS!B:B,0),1)=0,"",INDEX(DATOS!AT:AT,MATCH(CHECKLIST!B97,DATOS!B:B,0),1)),"")</f>
        <v/>
      </c>
      <c r="Q97" s="17" t="str">
        <f>IFERROR(IF(INDEX(DATOS!AU:AU,MATCH(CHECKLIST!B97,DATOS!B:B,0),1)=0,"",INDEX(DATOS!AU:AU,MATCH(CHECKLIST!B97,DATOS!B:B,0),1)),"")</f>
        <v/>
      </c>
      <c r="R97" t="str">
        <f>IF(B97="","",1)</f>
        <v/>
      </c>
      <c r="S97" t="str">
        <f t="shared" si="5"/>
        <v/>
      </c>
      <c r="U97" t="str">
        <f t="shared" si="3"/>
        <v/>
      </c>
      <c r="V97" t="str">
        <f t="shared" si="4"/>
        <v/>
      </c>
    </row>
    <row r="98" spans="1:22" ht="15" customHeight="1" x14ac:dyDescent="0.25">
      <c r="A98" s="12">
        <v>85</v>
      </c>
      <c r="B98" t="str">
        <f>IFERROR(INDEX(DATOS!B:B,MATCH(CHECKLIST!A98,DATOS!CG:CG,0),1),"")</f>
        <v/>
      </c>
      <c r="C98" t="str">
        <f>IFERROR(INDEX(DATOS!BT:BT,MATCH(CHECKLIST!A98,DATOS!CG:CG,0),1),"")</f>
        <v/>
      </c>
      <c r="D98" t="str">
        <f>IFERROR(INDEX(DATOS!T:T,MATCH(CHECKLIST!E98,DATOS!C:C,0),1),"")</f>
        <v/>
      </c>
      <c r="E98" s="72" t="str">
        <f>IFERROR(INDEX(DATOS!C:C,MATCH(CHECKLIST!A98,DATOS!CG:CG,0),1),"")</f>
        <v/>
      </c>
      <c r="F98" s="82" t="str">
        <f>IFERROR(IF(INDEX(DATOS!AI:AI,MATCH(CHECKLIST!B98,DATOS!B:B,0),1)=0,"",INDEX(DATOS!AI:AI,MATCH(CHECKLIST!B98,DATOS!B:B,0),1)),"")</f>
        <v/>
      </c>
      <c r="G98" s="17" t="str">
        <f>IFERROR(IF(INDEX(DATOS!AN:AN,MATCH(CHECKLIST!B98,DATOS!B:B,0),1)=0,"",INDEX(DATOS!AN:AN,MATCH(CHECKLIST!B98,DATOS!B:B,0),1)),"")</f>
        <v/>
      </c>
      <c r="H98" s="17" t="str">
        <f>IFERROR(IF(INDEX(DATOS!BQ:BQ,MATCH(CHECKLIST!B98,DATOS!B:B,0),1)="","X",IF(INDEX(DATOS!BQ:BQ,MATCH(CHECKLIST!B98,DATOS!B:B,0),1)="VIGENTE","",INDEX(DATOS!BQ:BQ,MATCH(CHECKLIST!B98,DATOS!B:B,0),1))),"")</f>
        <v/>
      </c>
      <c r="I98" s="17" t="str">
        <f>IFERROR(IF(INDEX(DATOS!AR:AR,MATCH(CHECKLIST!B98,DATOS!B:B,0),1)=0,"",INDEX(DATOS!AR:AR,MATCH(CHECKLIST!B98,DATOS!B:B,0),1)),"")</f>
        <v/>
      </c>
      <c r="J98" s="17" t="str">
        <f>IFERROR(IF(INDEX(DATOS!AP:AP,MATCH(CHECKLIST!B98,DATOS!B:B,0),1)=0,"",INDEX(DATOS!AP:AP,MATCH(CHECKLIST!B98,DATOS!B:B,0),1)),"")</f>
        <v/>
      </c>
      <c r="K98" s="35" t="str">
        <f>IFERROR(IF(INDEX(DATOS!AQ:AQ,MATCH(CHECKLIST!B98,DATOS!B:B,0),1)=0,"",INDEX(DATOS!AQ:AQ,MATCH(CHECKLIST!B98,DATOS!B:B,0),1)),"")</f>
        <v/>
      </c>
      <c r="L98" s="17" t="str">
        <f>IFERROR(IF(INDEX(DATOS!AS:AS,MATCH(CHECKLIST!B98,DATOS!B:B,0),1)=0,"",INDEX(DATOS!AS:AS,MATCH(CHECKLIST!B98,DATOS!B:B,0),1)),"")</f>
        <v/>
      </c>
      <c r="M98" s="17" t="str">
        <f>IFERROR(IF(INDEX(DATOS!AO:AO,MATCH(CHECKLIST!B98,DATOS!B:B,0),1)=0,"",INDEX(DATOS!AO:AO,MATCH(CHECKLIST!B98,DATOS!B:B,0),1)),"")</f>
        <v/>
      </c>
      <c r="N98" s="35" t="str">
        <f ca="1">IFERROR(IF(INDEX(DATOS!P:P,MATCH(CHECKLIST!B98,DATOS!B:B,0),1)="","X",IF(INDEX(DATOS!P:P,MATCH(CHECKLIST!B98,DATOS!B:B,0),1)&gt;YEAR(TODAY())-1,"","VENCIDA")),"")</f>
        <v/>
      </c>
      <c r="O98" s="35" t="str">
        <f>IFERROR(IF(INDEX(DATOS!AV:AV,MATCH(CHECKLIST!B98,DATOS!B:B,0),1)=0,"",INDEX(DATOS!AV:AV,MATCH(CHECKLIST!B98,DATOS!B:B,0),1)),"")</f>
        <v/>
      </c>
      <c r="P98" s="17" t="str">
        <f>IFERROR(IF(INDEX(DATOS!AT:AT,MATCH(CHECKLIST!B98,DATOS!B:B,0),1)=0,"",INDEX(DATOS!AT:AT,MATCH(CHECKLIST!B98,DATOS!B:B,0),1)),"")</f>
        <v/>
      </c>
      <c r="Q98" s="17" t="str">
        <f>IFERROR(IF(INDEX(DATOS!AU:AU,MATCH(CHECKLIST!B98,DATOS!B:B,0),1)=0,"",INDEX(DATOS!AU:AU,MATCH(CHECKLIST!B98,DATOS!B:B,0),1)),"")</f>
        <v/>
      </c>
      <c r="S98">
        <f t="shared" si="5"/>
        <v>0</v>
      </c>
      <c r="U98" t="str">
        <f t="shared" si="3"/>
        <v/>
      </c>
      <c r="V98" t="str">
        <f t="shared" si="4"/>
        <v/>
      </c>
    </row>
    <row r="99" spans="1:22" ht="15" customHeight="1" x14ac:dyDescent="0.25">
      <c r="A99" s="12">
        <v>86</v>
      </c>
      <c r="B99" t="str">
        <f>IFERROR(INDEX(DATOS!B:B,MATCH(CHECKLIST!A99,DATOS!CG:CG,0),1),"")</f>
        <v/>
      </c>
      <c r="C99" t="str">
        <f>IFERROR(INDEX(DATOS!BT:BT,MATCH(CHECKLIST!A99,DATOS!CG:CG,0),1),"")</f>
        <v/>
      </c>
      <c r="D99" t="str">
        <f>IFERROR(INDEX(DATOS!T:T,MATCH(CHECKLIST!E99,DATOS!C:C,0),1),"")</f>
        <v/>
      </c>
      <c r="E99" s="72" t="str">
        <f>IFERROR(INDEX(DATOS!C:C,MATCH(CHECKLIST!A99,DATOS!CG:CG,0),1),"")</f>
        <v/>
      </c>
      <c r="F99" s="82" t="str">
        <f>IFERROR(IF(INDEX(DATOS!AI:AI,MATCH(CHECKLIST!B99,DATOS!B:B,0),1)=0,"",INDEX(DATOS!AI:AI,MATCH(CHECKLIST!B99,DATOS!B:B,0),1)),"")</f>
        <v/>
      </c>
      <c r="G99" s="17" t="str">
        <f>IFERROR(IF(INDEX(DATOS!AN:AN,MATCH(CHECKLIST!B99,DATOS!B:B,0),1)=0,"",INDEX(DATOS!AN:AN,MATCH(CHECKLIST!B99,DATOS!B:B,0),1)),"")</f>
        <v/>
      </c>
      <c r="H99" s="17" t="str">
        <f>IFERROR(IF(INDEX(DATOS!BQ:BQ,MATCH(CHECKLIST!B99,DATOS!B:B,0),1)="","X",IF(INDEX(DATOS!BQ:BQ,MATCH(CHECKLIST!B99,DATOS!B:B,0),1)="VIGENTE","",INDEX(DATOS!BQ:BQ,MATCH(CHECKLIST!B99,DATOS!B:B,0),1))),"")</f>
        <v/>
      </c>
      <c r="I99" s="17" t="str">
        <f>IFERROR(IF(INDEX(DATOS!AR:AR,MATCH(CHECKLIST!B99,DATOS!B:B,0),1)=0,"",INDEX(DATOS!AR:AR,MATCH(CHECKLIST!B99,DATOS!B:B,0),1)),"")</f>
        <v/>
      </c>
      <c r="J99" s="17" t="str">
        <f>IFERROR(IF(INDEX(DATOS!AP:AP,MATCH(CHECKLIST!B99,DATOS!B:B,0),1)=0,"",INDEX(DATOS!AP:AP,MATCH(CHECKLIST!B99,DATOS!B:B,0),1)),"")</f>
        <v/>
      </c>
      <c r="K99" s="35" t="str">
        <f>IFERROR(IF(INDEX(DATOS!AQ:AQ,MATCH(CHECKLIST!B99,DATOS!B:B,0),1)=0,"",INDEX(DATOS!AQ:AQ,MATCH(CHECKLIST!B99,DATOS!B:B,0),1)),"")</f>
        <v/>
      </c>
      <c r="L99" s="17" t="str">
        <f>IFERROR(IF(INDEX(DATOS!AS:AS,MATCH(CHECKLIST!B99,DATOS!B:B,0),1)=0,"",INDEX(DATOS!AS:AS,MATCH(CHECKLIST!B99,DATOS!B:B,0),1)),"")</f>
        <v/>
      </c>
      <c r="M99" s="17" t="str">
        <f>IFERROR(IF(INDEX(DATOS!AO:AO,MATCH(CHECKLIST!B99,DATOS!B:B,0),1)=0,"",INDEX(DATOS!AO:AO,MATCH(CHECKLIST!B99,DATOS!B:B,0),1)),"")</f>
        <v/>
      </c>
      <c r="N99" s="35" t="str">
        <f ca="1">IFERROR(IF(INDEX(DATOS!P:P,MATCH(CHECKLIST!B99,DATOS!B:B,0),1)="","X",IF(INDEX(DATOS!P:P,MATCH(CHECKLIST!B99,DATOS!B:B,0),1)&gt;YEAR(TODAY())-1,"","VENCIDA")),"")</f>
        <v/>
      </c>
      <c r="O99" s="35" t="str">
        <f>IFERROR(IF(INDEX(DATOS!AV:AV,MATCH(CHECKLIST!B99,DATOS!B:B,0),1)=0,"",INDEX(DATOS!AV:AV,MATCH(CHECKLIST!B99,DATOS!B:B,0),1)),"")</f>
        <v/>
      </c>
      <c r="P99" s="17" t="str">
        <f>IFERROR(IF(INDEX(DATOS!AT:AT,MATCH(CHECKLIST!B99,DATOS!B:B,0),1)=0,"",INDEX(DATOS!AT:AT,MATCH(CHECKLIST!B99,DATOS!B:B,0),1)),"")</f>
        <v/>
      </c>
      <c r="Q99" s="17" t="str">
        <f>IFERROR(IF(INDEX(DATOS!AU:AU,MATCH(CHECKLIST!B99,DATOS!B:B,0),1)=0,"",INDEX(DATOS!AU:AU,MATCH(CHECKLIST!B99,DATOS!B:B,0),1)),"")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IFERROR(INDEX(DATOS!B:B,MATCH(CHECKLIST!A100,DATOS!CG:CG,0),1),"")</f>
        <v/>
      </c>
      <c r="C100" t="str">
        <f>IFERROR(INDEX(DATOS!BT:BT,MATCH(CHECKLIST!A100,DATOS!CG:CG,0),1),"")</f>
        <v/>
      </c>
      <c r="D100" t="str">
        <f>IFERROR(INDEX(DATOS!T:T,MATCH(CHECKLIST!E100,DATOS!C:C,0),1),"")</f>
        <v/>
      </c>
      <c r="E100" s="72" t="str">
        <f>IFERROR(INDEX(DATOS!C:C,MATCH(CHECKLIST!A100,DATOS!CG:CG,0),1),"")</f>
        <v/>
      </c>
      <c r="F100" s="82" t="str">
        <f>IFERROR(IF(INDEX(DATOS!AI:AI,MATCH(CHECKLIST!B100,DATOS!B:B,0),1)=0,"",INDEX(DATOS!AI:AI,MATCH(CHECKLIST!B100,DATOS!B:B,0),1)),"")</f>
        <v/>
      </c>
      <c r="G100" s="17" t="str">
        <f>IFERROR(IF(INDEX(DATOS!AN:AN,MATCH(CHECKLIST!B100,DATOS!B:B,0),1)=0,"",INDEX(DATOS!AN:AN,MATCH(CHECKLIST!B100,DATOS!B:B,0),1)),"")</f>
        <v/>
      </c>
      <c r="H100" s="17" t="str">
        <f>IFERROR(IF(INDEX(DATOS!BQ:BQ,MATCH(CHECKLIST!B100,DATOS!B:B,0),1)="","X",IF(INDEX(DATOS!BQ:BQ,MATCH(CHECKLIST!B100,DATOS!B:B,0),1)="VIGENTE","",INDEX(DATOS!BQ:BQ,MATCH(CHECKLIST!B100,DATOS!B:B,0),1))),"")</f>
        <v/>
      </c>
      <c r="I100" s="17" t="str">
        <f>IFERROR(IF(INDEX(DATOS!AR:AR,MATCH(CHECKLIST!B100,DATOS!B:B,0),1)=0,"",INDEX(DATOS!AR:AR,MATCH(CHECKLIST!B100,DATOS!B:B,0),1)),"")</f>
        <v/>
      </c>
      <c r="J100" s="17" t="str">
        <f>IFERROR(IF(INDEX(DATOS!AP:AP,MATCH(CHECKLIST!B100,DATOS!B:B,0),1)=0,"",INDEX(DATOS!AP:AP,MATCH(CHECKLIST!B100,DATOS!B:B,0),1)),"")</f>
        <v/>
      </c>
      <c r="K100" s="35" t="str">
        <f>IFERROR(IF(INDEX(DATOS!AQ:AQ,MATCH(CHECKLIST!B100,DATOS!B:B,0),1)=0,"",INDEX(DATOS!AQ:AQ,MATCH(CHECKLIST!B100,DATOS!B:B,0),1)),"")</f>
        <v/>
      </c>
      <c r="L100" s="17" t="str">
        <f>IFERROR(IF(INDEX(DATOS!AS:AS,MATCH(CHECKLIST!B100,DATOS!B:B,0),1)=0,"",INDEX(DATOS!AS:AS,MATCH(CHECKLIST!B100,DATOS!B:B,0),1)),"")</f>
        <v/>
      </c>
      <c r="M100" s="17" t="str">
        <f>IFERROR(IF(INDEX(DATOS!AO:AO,MATCH(CHECKLIST!B100,DATOS!B:B,0),1)=0,"",INDEX(DATOS!AO:AO,MATCH(CHECKLIST!B100,DATOS!B:B,0),1)),"")</f>
        <v/>
      </c>
      <c r="N100" s="35" t="str">
        <f ca="1">IFERROR(IF(INDEX(DATOS!P:P,MATCH(CHECKLIST!B100,DATOS!B:B,0),1)="","X",IF(INDEX(DATOS!P:P,MATCH(CHECKLIST!B100,DATOS!B:B,0),1)&gt;YEAR(TODAY())-1,"","VENCIDA")),"")</f>
        <v/>
      </c>
      <c r="O100" s="35" t="str">
        <f>IFERROR(IF(INDEX(DATOS!AV:AV,MATCH(CHECKLIST!B100,DATOS!B:B,0),1)=0,"",INDEX(DATOS!AV:AV,MATCH(CHECKLIST!B100,DATOS!B:B,0),1)),"")</f>
        <v/>
      </c>
      <c r="P100" s="17" t="str">
        <f>IFERROR(IF(INDEX(DATOS!AT:AT,MATCH(CHECKLIST!B100,DATOS!B:B,0),1)=0,"",INDEX(DATOS!AT:AT,MATCH(CHECKLIST!B100,DATOS!B:B,0),1)),"")</f>
        <v/>
      </c>
      <c r="Q100" s="17" t="str">
        <f>IFERROR(IF(INDEX(DATOS!AU:AU,MATCH(CHECKLIST!B100,DATOS!B:B,0),1)=0,"",INDEX(DATOS!AU:AU,MATCH(CHECKLIST!B100,DATOS!B:B,0),1)),"")</f>
        <v/>
      </c>
      <c r="S100">
        <f t="shared" si="5"/>
        <v>0</v>
      </c>
      <c r="U100" t="str">
        <f t="shared" si="3"/>
        <v/>
      </c>
      <c r="V100" t="str">
        <f t="shared" si="4"/>
        <v/>
      </c>
    </row>
    <row r="101" spans="1:22" ht="15" customHeight="1" x14ac:dyDescent="0.25">
      <c r="A101" s="12">
        <v>88</v>
      </c>
      <c r="B101" t="str">
        <f>IFERROR(INDEX(DATOS!B:B,MATCH(CHECKLIST!A101,DATOS!CG:CG,0),1),"")</f>
        <v/>
      </c>
      <c r="C101" t="str">
        <f>IFERROR(INDEX(DATOS!BT:BT,MATCH(CHECKLIST!A101,DATOS!CG:CG,0),1),"")</f>
        <v/>
      </c>
      <c r="D101" t="str">
        <f>IFERROR(INDEX(DATOS!T:T,MATCH(CHECKLIST!E101,DATOS!C:C,0),1),"")</f>
        <v/>
      </c>
      <c r="E101" s="72" t="str">
        <f>IFERROR(INDEX(DATOS!C:C,MATCH(CHECKLIST!A101,DATOS!CG:CG,0),1),"")</f>
        <v/>
      </c>
      <c r="F101" s="82" t="str">
        <f>IFERROR(IF(INDEX(DATOS!AI:AI,MATCH(CHECKLIST!B101,DATOS!B:B,0),1)=0,"",INDEX(DATOS!AI:AI,MATCH(CHECKLIST!B101,DATOS!B:B,0),1)),"")</f>
        <v/>
      </c>
      <c r="G101" s="17" t="str">
        <f>IFERROR(IF(INDEX(DATOS!AN:AN,MATCH(CHECKLIST!B101,DATOS!B:B,0),1)=0,"",INDEX(DATOS!AN:AN,MATCH(CHECKLIST!B101,DATOS!B:B,0),1)),"")</f>
        <v/>
      </c>
      <c r="H101" s="17" t="str">
        <f>IFERROR(IF(INDEX(DATOS!BQ:BQ,MATCH(CHECKLIST!B101,DATOS!B:B,0),1)="","X",IF(INDEX(DATOS!BQ:BQ,MATCH(CHECKLIST!B101,DATOS!B:B,0),1)="VIGENTE","",INDEX(DATOS!BQ:BQ,MATCH(CHECKLIST!B101,DATOS!B:B,0),1))),"")</f>
        <v/>
      </c>
      <c r="I101" s="17" t="str">
        <f>IFERROR(IF(INDEX(DATOS!AR:AR,MATCH(CHECKLIST!B101,DATOS!B:B,0),1)=0,"",INDEX(DATOS!AR:AR,MATCH(CHECKLIST!B101,DATOS!B:B,0),1)),"")</f>
        <v/>
      </c>
      <c r="J101" s="17" t="str">
        <f>IFERROR(IF(INDEX(DATOS!AP:AP,MATCH(CHECKLIST!B101,DATOS!B:B,0),1)=0,"",INDEX(DATOS!AP:AP,MATCH(CHECKLIST!B101,DATOS!B:B,0),1)),"")</f>
        <v/>
      </c>
      <c r="K101" s="35" t="str">
        <f>IFERROR(IF(INDEX(DATOS!AQ:AQ,MATCH(CHECKLIST!B101,DATOS!B:B,0),1)=0,"",INDEX(DATOS!AQ:AQ,MATCH(CHECKLIST!B101,DATOS!B:B,0),1)),"")</f>
        <v/>
      </c>
      <c r="L101" s="17" t="str">
        <f>IFERROR(IF(INDEX(DATOS!AS:AS,MATCH(CHECKLIST!B101,DATOS!B:B,0),1)=0,"",INDEX(DATOS!AS:AS,MATCH(CHECKLIST!B101,DATOS!B:B,0),1)),"")</f>
        <v/>
      </c>
      <c r="M101" s="17" t="str">
        <f>IFERROR(IF(INDEX(DATOS!AO:AO,MATCH(CHECKLIST!B101,DATOS!B:B,0),1)=0,"",INDEX(DATOS!AO:AO,MATCH(CHECKLIST!B101,DATOS!B:B,0),1)),"")</f>
        <v/>
      </c>
      <c r="N101" s="35" t="str">
        <f ca="1">IFERROR(IF(INDEX(DATOS!P:P,MATCH(CHECKLIST!B101,DATOS!B:B,0),1)="","X",IF(INDEX(DATOS!P:P,MATCH(CHECKLIST!B101,DATOS!B:B,0),1)&gt;YEAR(TODAY())-1,"","VENCIDA")),"")</f>
        <v/>
      </c>
      <c r="O101" s="35" t="str">
        <f>IFERROR(IF(INDEX(DATOS!AV:AV,MATCH(CHECKLIST!B101,DATOS!B:B,0),1)=0,"",INDEX(DATOS!AV:AV,MATCH(CHECKLIST!B101,DATOS!B:B,0),1)),"")</f>
        <v/>
      </c>
      <c r="P101" s="17" t="str">
        <f>IFERROR(IF(INDEX(DATOS!AT:AT,MATCH(CHECKLIST!B101,DATOS!B:B,0),1)=0,"",INDEX(DATOS!AT:AT,MATCH(CHECKLIST!B101,DATOS!B:B,0),1)),"")</f>
        <v/>
      </c>
      <c r="Q101" s="17" t="str">
        <f>IFERROR(IF(INDEX(DATOS!AU:AU,MATCH(CHECKLIST!B101,DATOS!B:B,0),1)=0,"",INDEX(DATOS!AU:AU,MATCH(CHECKLIST!B101,DATOS!B:B,0),1)),"")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IFERROR(INDEX(DATOS!B:B,MATCH(CHECKLIST!A102,DATOS!CG:CG,0),1),"")</f>
        <v/>
      </c>
      <c r="C102" t="str">
        <f>IFERROR(INDEX(DATOS!BT:BT,MATCH(CHECKLIST!A102,DATOS!CG:CG,0),1),"")</f>
        <v/>
      </c>
      <c r="D102" t="str">
        <f>IFERROR(INDEX(DATOS!T:T,MATCH(CHECKLIST!E102,DATOS!C:C,0),1),"")</f>
        <v/>
      </c>
      <c r="E102" s="72" t="str">
        <f>IFERROR(INDEX(DATOS!C:C,MATCH(CHECKLIST!A102,DATOS!CG:CG,0),1),"")</f>
        <v/>
      </c>
      <c r="F102" s="82" t="str">
        <f>IFERROR(IF(INDEX(DATOS!AI:AI,MATCH(CHECKLIST!B102,DATOS!B:B,0),1)=0,"",INDEX(DATOS!AI:AI,MATCH(CHECKLIST!B102,DATOS!B:B,0),1)),"")</f>
        <v/>
      </c>
      <c r="G102" s="17" t="str">
        <f>IFERROR(IF(INDEX(DATOS!AN:AN,MATCH(CHECKLIST!B102,DATOS!B:B,0),1)=0,"",INDEX(DATOS!AN:AN,MATCH(CHECKLIST!B102,DATOS!B:B,0),1)),"")</f>
        <v/>
      </c>
      <c r="H102" s="17" t="str">
        <f>IFERROR(IF(INDEX(DATOS!BQ:BQ,MATCH(CHECKLIST!B102,DATOS!B:B,0),1)="","X",IF(INDEX(DATOS!BQ:BQ,MATCH(CHECKLIST!B102,DATOS!B:B,0),1)="VIGENTE","",INDEX(DATOS!BQ:BQ,MATCH(CHECKLIST!B102,DATOS!B:B,0),1))),"")</f>
        <v/>
      </c>
      <c r="I102" s="17" t="str">
        <f>IFERROR(IF(INDEX(DATOS!AR:AR,MATCH(CHECKLIST!B102,DATOS!B:B,0),1)=0,"",INDEX(DATOS!AR:AR,MATCH(CHECKLIST!B102,DATOS!B:B,0),1)),"")</f>
        <v/>
      </c>
      <c r="J102" s="17" t="str">
        <f>IFERROR(IF(INDEX(DATOS!AP:AP,MATCH(CHECKLIST!B102,DATOS!B:B,0),1)=0,"",INDEX(DATOS!AP:AP,MATCH(CHECKLIST!B102,DATOS!B:B,0),1)),"")</f>
        <v/>
      </c>
      <c r="K102" s="35" t="str">
        <f>IFERROR(IF(INDEX(DATOS!AQ:AQ,MATCH(CHECKLIST!B102,DATOS!B:B,0),1)=0,"",INDEX(DATOS!AQ:AQ,MATCH(CHECKLIST!B102,DATOS!B:B,0),1)),"")</f>
        <v/>
      </c>
      <c r="L102" s="17" t="str">
        <f>IFERROR(IF(INDEX(DATOS!AS:AS,MATCH(CHECKLIST!B102,DATOS!B:B,0),1)=0,"",INDEX(DATOS!AS:AS,MATCH(CHECKLIST!B102,DATOS!B:B,0),1)),"")</f>
        <v/>
      </c>
      <c r="M102" s="17" t="str">
        <f>IFERROR(IF(INDEX(DATOS!AO:AO,MATCH(CHECKLIST!B102,DATOS!B:B,0),1)=0,"",INDEX(DATOS!AO:AO,MATCH(CHECKLIST!B102,DATOS!B:B,0),1)),"")</f>
        <v/>
      </c>
      <c r="N102" s="35" t="str">
        <f ca="1">IFERROR(IF(INDEX(DATOS!P:P,MATCH(CHECKLIST!B102,DATOS!B:B,0),1)="","X",IF(INDEX(DATOS!P:P,MATCH(CHECKLIST!B102,DATOS!B:B,0),1)&gt;YEAR(TODAY())-1,"","VENCIDA")),"")</f>
        <v/>
      </c>
      <c r="O102" s="35" t="str">
        <f>IFERROR(IF(INDEX(DATOS!AV:AV,MATCH(CHECKLIST!B102,DATOS!B:B,0),1)=0,"",INDEX(DATOS!AV:AV,MATCH(CHECKLIST!B102,DATOS!B:B,0),1)),"")</f>
        <v/>
      </c>
      <c r="P102" s="17" t="str">
        <f>IFERROR(IF(INDEX(DATOS!AT:AT,MATCH(CHECKLIST!B102,DATOS!B:B,0),1)=0,"",INDEX(DATOS!AT:AT,MATCH(CHECKLIST!B102,DATOS!B:B,0),1)),"")</f>
        <v/>
      </c>
      <c r="Q102" s="17" t="str">
        <f>IFERROR(IF(INDEX(DATOS!AU:AU,MATCH(CHECKLIST!B102,DATOS!B:B,0),1)=0,"",INDEX(DATOS!AU:AU,MATCH(CHECKLIST!B102,DATOS!B:B,0),1)),"")</f>
        <v/>
      </c>
      <c r="S102">
        <f t="shared" si="5"/>
        <v>0</v>
      </c>
      <c r="U102" t="str">
        <f t="shared" si="3"/>
        <v/>
      </c>
      <c r="V102" t="str">
        <f t="shared" si="4"/>
        <v/>
      </c>
    </row>
    <row r="103" spans="1:22" ht="15" customHeight="1" x14ac:dyDescent="0.25">
      <c r="A103" s="12">
        <v>90</v>
      </c>
      <c r="B103" t="str">
        <f>IFERROR(INDEX(DATOS!B:B,MATCH(CHECKLIST!A103,DATOS!CG:CG,0),1),"")</f>
        <v/>
      </c>
      <c r="C103" t="str">
        <f>IFERROR(INDEX(DATOS!BT:BT,MATCH(CHECKLIST!A103,DATOS!CG:CG,0),1),"")</f>
        <v/>
      </c>
      <c r="D103" t="str">
        <f>IFERROR(INDEX(DATOS!T:T,MATCH(CHECKLIST!E103,DATOS!C:C,0),1),"")</f>
        <v/>
      </c>
      <c r="E103" s="72" t="str">
        <f>IFERROR(INDEX(DATOS!C:C,MATCH(CHECKLIST!A103,DATOS!CG:CG,0),1),"")</f>
        <v/>
      </c>
      <c r="F103" s="82" t="str">
        <f>IFERROR(IF(INDEX(DATOS!AI:AI,MATCH(CHECKLIST!B103,DATOS!B:B,0),1)=0,"",INDEX(DATOS!AI:AI,MATCH(CHECKLIST!B103,DATOS!B:B,0),1)),"")</f>
        <v/>
      </c>
      <c r="G103" s="17" t="str">
        <f>IFERROR(IF(INDEX(DATOS!AN:AN,MATCH(CHECKLIST!B103,DATOS!B:B,0),1)=0,"",INDEX(DATOS!AN:AN,MATCH(CHECKLIST!B103,DATOS!B:B,0),1)),"")</f>
        <v/>
      </c>
      <c r="H103" s="17" t="str">
        <f>IFERROR(IF(INDEX(DATOS!BQ:BQ,MATCH(CHECKLIST!B103,DATOS!B:B,0),1)="","X",IF(INDEX(DATOS!BQ:BQ,MATCH(CHECKLIST!B103,DATOS!B:B,0),1)="VIGENTE","",INDEX(DATOS!BQ:BQ,MATCH(CHECKLIST!B103,DATOS!B:B,0),1))),"")</f>
        <v/>
      </c>
      <c r="I103" s="17" t="str">
        <f>IFERROR(IF(INDEX(DATOS!AR:AR,MATCH(CHECKLIST!B103,DATOS!B:B,0),1)=0,"",INDEX(DATOS!AR:AR,MATCH(CHECKLIST!B103,DATOS!B:B,0),1)),"")</f>
        <v/>
      </c>
      <c r="J103" s="17" t="str">
        <f>IFERROR(IF(INDEX(DATOS!AP:AP,MATCH(CHECKLIST!B103,DATOS!B:B,0),1)=0,"",INDEX(DATOS!AP:AP,MATCH(CHECKLIST!B103,DATOS!B:B,0),1)),"")</f>
        <v/>
      </c>
      <c r="K103" s="35" t="str">
        <f>IFERROR(IF(INDEX(DATOS!AQ:AQ,MATCH(CHECKLIST!B103,DATOS!B:B,0),1)=0,"",INDEX(DATOS!AQ:AQ,MATCH(CHECKLIST!B103,DATOS!B:B,0),1)),"")</f>
        <v/>
      </c>
      <c r="L103" s="17" t="str">
        <f>IFERROR(IF(INDEX(DATOS!AS:AS,MATCH(CHECKLIST!B103,DATOS!B:B,0),1)=0,"",INDEX(DATOS!AS:AS,MATCH(CHECKLIST!B103,DATOS!B:B,0),1)),"")</f>
        <v/>
      </c>
      <c r="M103" s="17" t="str">
        <f>IFERROR(IF(INDEX(DATOS!AO:AO,MATCH(CHECKLIST!B103,DATOS!B:B,0),1)=0,"",INDEX(DATOS!AO:AO,MATCH(CHECKLIST!B103,DATOS!B:B,0),1)),"")</f>
        <v/>
      </c>
      <c r="N103" s="35" t="str">
        <f ca="1">IFERROR(IF(INDEX(DATOS!P:P,MATCH(CHECKLIST!B103,DATOS!B:B,0),1)="","X",IF(INDEX(DATOS!P:P,MATCH(CHECKLIST!B103,DATOS!B:B,0),1)&gt;YEAR(TODAY())-1,"","VENCIDA")),"")</f>
        <v/>
      </c>
      <c r="O103" s="35" t="str">
        <f>IFERROR(IF(INDEX(DATOS!AV:AV,MATCH(CHECKLIST!B103,DATOS!B:B,0),1)=0,"",INDEX(DATOS!AV:AV,MATCH(CHECKLIST!B103,DATOS!B:B,0),1)),"")</f>
        <v/>
      </c>
      <c r="P103" s="17" t="str">
        <f>IFERROR(IF(INDEX(DATOS!AT:AT,MATCH(CHECKLIST!B103,DATOS!B:B,0),1)=0,"",INDEX(DATOS!AT:AT,MATCH(CHECKLIST!B103,DATOS!B:B,0),1)),"")</f>
        <v/>
      </c>
      <c r="Q103" s="17" t="str">
        <f>IFERROR(IF(INDEX(DATOS!AU:AU,MATCH(CHECKLIST!B103,DATOS!B:B,0),1)=0,"",INDEX(DATOS!AU:AU,MATCH(CHECKLIST!B103,DATOS!B:B,0),1)),"")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IFERROR(INDEX(DATOS!B:B,MATCH(CHECKLIST!A104,DATOS!CG:CG,0),1),"")</f>
        <v/>
      </c>
      <c r="C104" t="str">
        <f>IFERROR(INDEX(DATOS!BT:BT,MATCH(CHECKLIST!A104,DATOS!CG:CG,0),1),"")</f>
        <v/>
      </c>
      <c r="D104" t="str">
        <f>IFERROR(INDEX(DATOS!T:T,MATCH(CHECKLIST!E104,DATOS!C:C,0),1),"")</f>
        <v/>
      </c>
      <c r="E104" s="72" t="str">
        <f>IFERROR(INDEX(DATOS!C:C,MATCH(CHECKLIST!A104,DATOS!CG:CG,0),1),"")</f>
        <v/>
      </c>
      <c r="F104" s="82" t="str">
        <f>IFERROR(IF(INDEX(DATOS!AI:AI,MATCH(CHECKLIST!B104,DATOS!B:B,0),1)=0,"",INDEX(DATOS!AI:AI,MATCH(CHECKLIST!B104,DATOS!B:B,0),1)),"")</f>
        <v/>
      </c>
      <c r="G104" s="17" t="str">
        <f>IFERROR(IF(INDEX(DATOS!AN:AN,MATCH(CHECKLIST!B104,DATOS!B:B,0),1)=0,"",INDEX(DATOS!AN:AN,MATCH(CHECKLIST!B104,DATOS!B:B,0),1)),"")</f>
        <v/>
      </c>
      <c r="H104" s="17" t="str">
        <f>IFERROR(IF(INDEX(DATOS!BQ:BQ,MATCH(CHECKLIST!B104,DATOS!B:B,0),1)="","X",IF(INDEX(DATOS!BQ:BQ,MATCH(CHECKLIST!B104,DATOS!B:B,0),1)="VIGENTE","",INDEX(DATOS!BQ:BQ,MATCH(CHECKLIST!B104,DATOS!B:B,0),1))),"")</f>
        <v/>
      </c>
      <c r="I104" s="17" t="str">
        <f>IFERROR(IF(INDEX(DATOS!AR:AR,MATCH(CHECKLIST!B104,DATOS!B:B,0),1)=0,"",INDEX(DATOS!AR:AR,MATCH(CHECKLIST!B104,DATOS!B:B,0),1)),"")</f>
        <v/>
      </c>
      <c r="J104" s="17" t="str">
        <f>IFERROR(IF(INDEX(DATOS!AP:AP,MATCH(CHECKLIST!B104,DATOS!B:B,0),1)=0,"",INDEX(DATOS!AP:AP,MATCH(CHECKLIST!B104,DATOS!B:B,0),1)),"")</f>
        <v/>
      </c>
      <c r="K104" s="35" t="str">
        <f>IFERROR(IF(INDEX(DATOS!AQ:AQ,MATCH(CHECKLIST!B104,DATOS!B:B,0),1)=0,"",INDEX(DATOS!AQ:AQ,MATCH(CHECKLIST!B104,DATOS!B:B,0),1)),"")</f>
        <v/>
      </c>
      <c r="L104" s="17" t="str">
        <f>IFERROR(IF(INDEX(DATOS!AS:AS,MATCH(CHECKLIST!B104,DATOS!B:B,0),1)=0,"",INDEX(DATOS!AS:AS,MATCH(CHECKLIST!B104,DATOS!B:B,0),1)),"")</f>
        <v/>
      </c>
      <c r="M104" s="17" t="str">
        <f>IFERROR(IF(INDEX(DATOS!AO:AO,MATCH(CHECKLIST!B104,DATOS!B:B,0),1)=0,"",INDEX(DATOS!AO:AO,MATCH(CHECKLIST!B104,DATOS!B:B,0),1)),"")</f>
        <v/>
      </c>
      <c r="N104" s="35" t="str">
        <f ca="1">IFERROR(IF(INDEX(DATOS!P:P,MATCH(CHECKLIST!B104,DATOS!B:B,0),1)="","X",IF(INDEX(DATOS!P:P,MATCH(CHECKLIST!B104,DATOS!B:B,0),1)&gt;YEAR(TODAY())-1,"","VENCIDA")),"")</f>
        <v/>
      </c>
      <c r="O104" s="35" t="str">
        <f>IFERROR(IF(INDEX(DATOS!AV:AV,MATCH(CHECKLIST!B104,DATOS!B:B,0),1)=0,"",INDEX(DATOS!AV:AV,MATCH(CHECKLIST!B104,DATOS!B:B,0),1)),"")</f>
        <v/>
      </c>
      <c r="P104" s="17" t="str">
        <f>IFERROR(IF(INDEX(DATOS!AT:AT,MATCH(CHECKLIST!B104,DATOS!B:B,0),1)=0,"",INDEX(DATOS!AT:AT,MATCH(CHECKLIST!B104,DATOS!B:B,0),1)),"")</f>
        <v/>
      </c>
      <c r="Q104" s="17" t="str">
        <f>IFERROR(IF(INDEX(DATOS!AU:AU,MATCH(CHECKLIST!B104,DATOS!B:B,0),1)=0,"",INDEX(DATOS!AU:AU,MATCH(CHECKLIST!B104,DATOS!B:B,0),1)),"")</f>
        <v/>
      </c>
      <c r="S104">
        <f t="shared" si="5"/>
        <v>0</v>
      </c>
      <c r="U104" t="str">
        <f t="shared" si="3"/>
        <v/>
      </c>
      <c r="V104" t="str">
        <f t="shared" si="4"/>
        <v/>
      </c>
    </row>
    <row r="105" spans="1:22" x14ac:dyDescent="0.25">
      <c r="A105" s="12">
        <v>92</v>
      </c>
      <c r="B105" t="str">
        <f>IFERROR(INDEX(DATOS!B:B,MATCH(CHECKLIST!A105,DATOS!CG:CG,0),1),"")</f>
        <v/>
      </c>
      <c r="C105" t="str">
        <f>IFERROR(INDEX(DATOS!BT:BT,MATCH(CHECKLIST!A105,DATOS!CG:CG,0),1),"")</f>
        <v/>
      </c>
      <c r="D105" t="str">
        <f>IFERROR(INDEX(DATOS!T:T,MATCH(CHECKLIST!E105,DATOS!C:C,0),1),"")</f>
        <v/>
      </c>
      <c r="E105" s="72" t="str">
        <f>IFERROR(INDEX(DATOS!C:C,MATCH(CHECKLIST!A105,DATOS!CG:CG,0),1),"")</f>
        <v/>
      </c>
      <c r="F105" s="82" t="str">
        <f>IFERROR(IF(INDEX(DATOS!AI:AI,MATCH(CHECKLIST!B105,DATOS!B:B,0),1)=0,"",INDEX(DATOS!AI:AI,MATCH(CHECKLIST!B105,DATOS!B:B,0),1)),"")</f>
        <v/>
      </c>
      <c r="G105" s="17" t="str">
        <f>IFERROR(IF(INDEX(DATOS!AN:AN,MATCH(CHECKLIST!B105,DATOS!B:B,0),1)=0,"",INDEX(DATOS!AN:AN,MATCH(CHECKLIST!B105,DATOS!B:B,0),1)),"")</f>
        <v/>
      </c>
      <c r="H105" s="17" t="str">
        <f>IFERROR(IF(INDEX(DATOS!BQ:BQ,MATCH(CHECKLIST!B105,DATOS!B:B,0),1)="","X",IF(INDEX(DATOS!BQ:BQ,MATCH(CHECKLIST!B105,DATOS!B:B,0),1)="VIGENTE","",INDEX(DATOS!BQ:BQ,MATCH(CHECKLIST!B105,DATOS!B:B,0),1))),"")</f>
        <v/>
      </c>
      <c r="I105" s="17" t="str">
        <f>IFERROR(IF(INDEX(DATOS!AR:AR,MATCH(CHECKLIST!B105,DATOS!B:B,0),1)=0,"",INDEX(DATOS!AR:AR,MATCH(CHECKLIST!B105,DATOS!B:B,0),1)),"")</f>
        <v/>
      </c>
      <c r="J105" s="17" t="str">
        <f>IFERROR(IF(INDEX(DATOS!AP:AP,MATCH(CHECKLIST!B105,DATOS!B:B,0),1)=0,"",INDEX(DATOS!AP:AP,MATCH(CHECKLIST!B105,DATOS!B:B,0),1)),"")</f>
        <v/>
      </c>
      <c r="K105" s="35" t="str">
        <f>IFERROR(IF(INDEX(DATOS!AQ:AQ,MATCH(CHECKLIST!B105,DATOS!B:B,0),1)=0,"",INDEX(DATOS!AQ:AQ,MATCH(CHECKLIST!B105,DATOS!B:B,0),1)),"")</f>
        <v/>
      </c>
      <c r="L105" s="17" t="str">
        <f>IFERROR(IF(INDEX(DATOS!AS:AS,MATCH(CHECKLIST!B105,DATOS!B:B,0),1)=0,"",INDEX(DATOS!AS:AS,MATCH(CHECKLIST!B105,DATOS!B:B,0),1)),"")</f>
        <v/>
      </c>
      <c r="M105" s="17" t="str">
        <f>IFERROR(IF(INDEX(DATOS!AO:AO,MATCH(CHECKLIST!B105,DATOS!B:B,0),1)=0,"",INDEX(DATOS!AO:AO,MATCH(CHECKLIST!B105,DATOS!B:B,0),1)),"")</f>
        <v/>
      </c>
      <c r="N105" s="35" t="str">
        <f ca="1">IFERROR(IF(INDEX(DATOS!P:P,MATCH(CHECKLIST!B105,DATOS!B:B,0),1)="","X",IF(INDEX(DATOS!P:P,MATCH(CHECKLIST!B105,DATOS!B:B,0),1)&gt;YEAR(TODAY())-1,"","VENCIDA")),"")</f>
        <v/>
      </c>
      <c r="O105" s="35" t="str">
        <f>IFERROR(IF(INDEX(DATOS!AV:AV,MATCH(CHECKLIST!B105,DATOS!B:B,0),1)=0,"",INDEX(DATOS!AV:AV,MATCH(CHECKLIST!B105,DATOS!B:B,0),1)),"")</f>
        <v/>
      </c>
      <c r="P105" s="17" t="str">
        <f>IFERROR(IF(INDEX(DATOS!AT:AT,MATCH(CHECKLIST!B105,DATOS!B:B,0),1)=0,"",INDEX(DATOS!AT:AT,MATCH(CHECKLIST!B105,DATOS!B:B,0),1)),"")</f>
        <v/>
      </c>
      <c r="Q105" s="17" t="str">
        <f>IFERROR(IF(INDEX(DATOS!AU:AU,MATCH(CHECKLIST!B105,DATOS!B:B,0),1)=0,"",INDEX(DATOS!AU:AU,MATCH(CHECKLIST!B105,DATOS!B:B,0),1)),"")</f>
        <v/>
      </c>
      <c r="R105" t="str">
        <f>IF(B105="","",1)</f>
        <v/>
      </c>
      <c r="S105" t="str">
        <f t="shared" si="5"/>
        <v/>
      </c>
      <c r="U105" t="str">
        <f t="shared" si="3"/>
        <v/>
      </c>
      <c r="V105" t="str">
        <f t="shared" si="4"/>
        <v/>
      </c>
    </row>
    <row r="106" spans="1:22" x14ac:dyDescent="0.25">
      <c r="A106" s="12">
        <v>93</v>
      </c>
      <c r="B106" t="str">
        <f>IFERROR(INDEX(DATOS!B:B,MATCH(CHECKLIST!A106,DATOS!CG:CG,0),1),"")</f>
        <v/>
      </c>
      <c r="C106" t="str">
        <f>IFERROR(INDEX(DATOS!BT:BT,MATCH(CHECKLIST!A106,DATOS!CG:CG,0),1),"")</f>
        <v/>
      </c>
      <c r="D106" t="str">
        <f>IFERROR(INDEX(DATOS!T:T,MATCH(CHECKLIST!E106,DATOS!C:C,0),1),"")</f>
        <v/>
      </c>
      <c r="E106" s="72" t="str">
        <f>IFERROR(INDEX(DATOS!C:C,MATCH(CHECKLIST!A106,DATOS!CG:CG,0),1),"")</f>
        <v/>
      </c>
      <c r="F106" s="82" t="str">
        <f>IFERROR(IF(INDEX(DATOS!AI:AI,MATCH(CHECKLIST!B106,DATOS!B:B,0),1)=0,"",INDEX(DATOS!AI:AI,MATCH(CHECKLIST!B106,DATOS!B:B,0),1)),"")</f>
        <v/>
      </c>
      <c r="G106" s="17" t="str">
        <f>IFERROR(IF(INDEX(DATOS!AN:AN,MATCH(CHECKLIST!B106,DATOS!B:B,0),1)=0,"",INDEX(DATOS!AN:AN,MATCH(CHECKLIST!B106,DATOS!B:B,0),1)),"")</f>
        <v/>
      </c>
      <c r="H106" s="17" t="str">
        <f>IFERROR(IF(INDEX(DATOS!BQ:BQ,MATCH(CHECKLIST!B106,DATOS!B:B,0),1)="","X",IF(INDEX(DATOS!BQ:BQ,MATCH(CHECKLIST!B106,DATOS!B:B,0),1)="VIGENTE","",INDEX(DATOS!BQ:BQ,MATCH(CHECKLIST!B106,DATOS!B:B,0),1))),"")</f>
        <v/>
      </c>
      <c r="I106" s="17" t="str">
        <f>IFERROR(IF(INDEX(DATOS!AR:AR,MATCH(CHECKLIST!B106,DATOS!B:B,0),1)=0,"",INDEX(DATOS!AR:AR,MATCH(CHECKLIST!B106,DATOS!B:B,0),1)),"")</f>
        <v/>
      </c>
      <c r="J106" s="17" t="str">
        <f>IFERROR(IF(INDEX(DATOS!AP:AP,MATCH(CHECKLIST!B106,DATOS!B:B,0),1)=0,"",INDEX(DATOS!AP:AP,MATCH(CHECKLIST!B106,DATOS!B:B,0),1)),"")</f>
        <v/>
      </c>
      <c r="K106" s="35" t="str">
        <f>IFERROR(IF(INDEX(DATOS!AQ:AQ,MATCH(CHECKLIST!B106,DATOS!B:B,0),1)=0,"",INDEX(DATOS!AQ:AQ,MATCH(CHECKLIST!B106,DATOS!B:B,0),1)),"")</f>
        <v/>
      </c>
      <c r="L106" s="17" t="str">
        <f>IFERROR(IF(INDEX(DATOS!AS:AS,MATCH(CHECKLIST!B106,DATOS!B:B,0),1)=0,"",INDEX(DATOS!AS:AS,MATCH(CHECKLIST!B106,DATOS!B:B,0),1)),"")</f>
        <v/>
      </c>
      <c r="M106" s="17" t="str">
        <f>IFERROR(IF(INDEX(DATOS!AO:AO,MATCH(CHECKLIST!B106,DATOS!B:B,0),1)=0,"",INDEX(DATOS!AO:AO,MATCH(CHECKLIST!B106,DATOS!B:B,0),1)),"")</f>
        <v/>
      </c>
      <c r="N106" s="35" t="str">
        <f ca="1">IFERROR(IF(INDEX(DATOS!P:P,MATCH(CHECKLIST!B106,DATOS!B:B,0),1)="","X",IF(INDEX(DATOS!P:P,MATCH(CHECKLIST!B106,DATOS!B:B,0),1)&gt;YEAR(TODAY())-1,"","VENCIDA")),"")</f>
        <v/>
      </c>
      <c r="O106" s="35" t="str">
        <f>IFERROR(IF(INDEX(DATOS!AV:AV,MATCH(CHECKLIST!B106,DATOS!B:B,0),1)=0,"",INDEX(DATOS!AV:AV,MATCH(CHECKLIST!B106,DATOS!B:B,0),1)),"")</f>
        <v/>
      </c>
      <c r="P106" s="17" t="str">
        <f>IFERROR(IF(INDEX(DATOS!AT:AT,MATCH(CHECKLIST!B106,DATOS!B:B,0),1)=0,"",INDEX(DATOS!AT:AT,MATCH(CHECKLIST!B106,DATOS!B:B,0),1)),"")</f>
        <v/>
      </c>
      <c r="Q106" s="17" t="str">
        <f>IFERROR(IF(INDEX(DATOS!AU:AU,MATCH(CHECKLIST!B106,DATOS!B:B,0),1)=0,"",INDEX(DATOS!AU:AU,MATCH(CHECKLIST!B106,DATOS!B:B,0),1)),"")</f>
        <v/>
      </c>
      <c r="S106">
        <f t="shared" si="5"/>
        <v>0</v>
      </c>
      <c r="U106" t="str">
        <f t="shared" si="3"/>
        <v/>
      </c>
      <c r="V106" t="str">
        <f t="shared" si="4"/>
        <v/>
      </c>
    </row>
    <row r="107" spans="1:22" x14ac:dyDescent="0.25">
      <c r="A107" s="12">
        <v>94</v>
      </c>
      <c r="B107" t="str">
        <f>IFERROR(INDEX(DATOS!B:B,MATCH(CHECKLIST!A107,DATOS!CG:CG,0),1),"")</f>
        <v/>
      </c>
      <c r="C107" t="str">
        <f>IFERROR(INDEX(DATOS!BT:BT,MATCH(CHECKLIST!A107,DATOS!CG:CG,0),1),"")</f>
        <v/>
      </c>
      <c r="D107" t="str">
        <f>IFERROR(INDEX(DATOS!T:T,MATCH(CHECKLIST!E107,DATOS!C:C,0),1),"")</f>
        <v/>
      </c>
      <c r="E107" s="72" t="str">
        <f>IFERROR(INDEX(DATOS!C:C,MATCH(CHECKLIST!A107,DATOS!CG:CG,0),1),"")</f>
        <v/>
      </c>
      <c r="F107" s="82" t="str">
        <f>IFERROR(IF(INDEX(DATOS!AI:AI,MATCH(CHECKLIST!B107,DATOS!B:B,0),1)=0,"",INDEX(DATOS!AI:AI,MATCH(CHECKLIST!B107,DATOS!B:B,0),1)),"")</f>
        <v/>
      </c>
      <c r="G107" s="17" t="str">
        <f>IFERROR(IF(INDEX(DATOS!AN:AN,MATCH(CHECKLIST!B107,DATOS!B:B,0),1)=0,"",INDEX(DATOS!AN:AN,MATCH(CHECKLIST!B107,DATOS!B:B,0),1)),"")</f>
        <v/>
      </c>
      <c r="H107" s="17" t="str">
        <f>IFERROR(IF(INDEX(DATOS!BQ:BQ,MATCH(CHECKLIST!B107,DATOS!B:B,0),1)="","X",IF(INDEX(DATOS!BQ:BQ,MATCH(CHECKLIST!B107,DATOS!B:B,0),1)="VIGENTE","",INDEX(DATOS!BQ:BQ,MATCH(CHECKLIST!B107,DATOS!B:B,0),1))),"")</f>
        <v/>
      </c>
      <c r="I107" s="17" t="str">
        <f>IFERROR(IF(INDEX(DATOS!AR:AR,MATCH(CHECKLIST!B107,DATOS!B:B,0),1)=0,"",INDEX(DATOS!AR:AR,MATCH(CHECKLIST!B107,DATOS!B:B,0),1)),"")</f>
        <v/>
      </c>
      <c r="J107" s="17" t="str">
        <f>IFERROR(IF(INDEX(DATOS!AP:AP,MATCH(CHECKLIST!B107,DATOS!B:B,0),1)=0,"",INDEX(DATOS!AP:AP,MATCH(CHECKLIST!B107,DATOS!B:B,0),1)),"")</f>
        <v/>
      </c>
      <c r="K107" s="35" t="str">
        <f>IFERROR(IF(INDEX(DATOS!AQ:AQ,MATCH(CHECKLIST!B107,DATOS!B:B,0),1)=0,"",INDEX(DATOS!AQ:AQ,MATCH(CHECKLIST!B107,DATOS!B:B,0),1)),"")</f>
        <v/>
      </c>
      <c r="L107" s="17" t="str">
        <f>IFERROR(IF(INDEX(DATOS!AS:AS,MATCH(CHECKLIST!B107,DATOS!B:B,0),1)=0,"",INDEX(DATOS!AS:AS,MATCH(CHECKLIST!B107,DATOS!B:B,0),1)),"")</f>
        <v/>
      </c>
      <c r="M107" s="17" t="str">
        <f>IFERROR(IF(INDEX(DATOS!AO:AO,MATCH(CHECKLIST!B107,DATOS!B:B,0),1)=0,"",INDEX(DATOS!AO:AO,MATCH(CHECKLIST!B107,DATOS!B:B,0),1)),"")</f>
        <v/>
      </c>
      <c r="N107" s="35" t="str">
        <f ca="1">IFERROR(IF(INDEX(DATOS!P:P,MATCH(CHECKLIST!B107,DATOS!B:B,0),1)="","X",IF(INDEX(DATOS!P:P,MATCH(CHECKLIST!B107,DATOS!B:B,0),1)&gt;YEAR(TODAY())-1,"","VENCIDA")),"")</f>
        <v/>
      </c>
      <c r="O107" s="35" t="str">
        <f>IFERROR(IF(INDEX(DATOS!AV:AV,MATCH(CHECKLIST!B107,DATOS!B:B,0),1)=0,"",INDEX(DATOS!AV:AV,MATCH(CHECKLIST!B107,DATOS!B:B,0),1)),"")</f>
        <v/>
      </c>
      <c r="P107" s="17" t="str">
        <f>IFERROR(IF(INDEX(DATOS!AT:AT,MATCH(CHECKLIST!B107,DATOS!B:B,0),1)=0,"",INDEX(DATOS!AT:AT,MATCH(CHECKLIST!B107,DATOS!B:B,0),1)),"")</f>
        <v/>
      </c>
      <c r="Q107" s="17" t="str">
        <f>IFERROR(IF(INDEX(DATOS!AU:AU,MATCH(CHECKLIST!B107,DATOS!B:B,0),1)=0,"",INDEX(DATOS!AU:AU,MATCH(CHECKLIST!B107,DATOS!B:B,0),1)),"")</f>
        <v/>
      </c>
      <c r="R107" t="str">
        <f>IF(B107="","",1)</f>
        <v/>
      </c>
      <c r="S107" t="str">
        <f t="shared" si="5"/>
        <v/>
      </c>
      <c r="U107" t="str">
        <f t="shared" si="3"/>
        <v/>
      </c>
      <c r="V107" t="str">
        <f t="shared" si="4"/>
        <v/>
      </c>
    </row>
    <row r="108" spans="1:22" x14ac:dyDescent="0.25">
      <c r="A108" s="12">
        <v>95</v>
      </c>
      <c r="B108" t="str">
        <f>IFERROR(INDEX(DATOS!B:B,MATCH(CHECKLIST!A108,DATOS!CG:CG,0),1),"")</f>
        <v/>
      </c>
      <c r="C108" t="str">
        <f>IFERROR(INDEX(DATOS!BT:BT,MATCH(CHECKLIST!A108,DATOS!CG:CG,0),1),"")</f>
        <v/>
      </c>
      <c r="D108" t="str">
        <f>IFERROR(INDEX(DATOS!T:T,MATCH(CHECKLIST!E108,DATOS!C:C,0),1),"")</f>
        <v/>
      </c>
      <c r="E108" s="72" t="str">
        <f>IFERROR(INDEX(DATOS!C:C,MATCH(CHECKLIST!A108,DATOS!CG:CG,0),1),"")</f>
        <v/>
      </c>
      <c r="F108" s="82" t="str">
        <f>IFERROR(IF(INDEX(DATOS!AI:AI,MATCH(CHECKLIST!B108,DATOS!B:B,0),1)=0,"",INDEX(DATOS!AI:AI,MATCH(CHECKLIST!B108,DATOS!B:B,0),1)),"")</f>
        <v/>
      </c>
      <c r="G108" s="17" t="str">
        <f>IFERROR(IF(INDEX(DATOS!AN:AN,MATCH(CHECKLIST!B108,DATOS!B:B,0),1)=0,"",INDEX(DATOS!AN:AN,MATCH(CHECKLIST!B108,DATOS!B:B,0),1)),"")</f>
        <v/>
      </c>
      <c r="H108" s="17" t="str">
        <f>IFERROR(IF(INDEX(DATOS!BQ:BQ,MATCH(CHECKLIST!B108,DATOS!B:B,0),1)="","X",IF(INDEX(DATOS!BQ:BQ,MATCH(CHECKLIST!B108,DATOS!B:B,0),1)="VIGENTE","",INDEX(DATOS!BQ:BQ,MATCH(CHECKLIST!B108,DATOS!B:B,0),1))),"")</f>
        <v/>
      </c>
      <c r="I108" s="17" t="str">
        <f>IFERROR(IF(INDEX(DATOS!AR:AR,MATCH(CHECKLIST!B108,DATOS!B:B,0),1)=0,"",INDEX(DATOS!AR:AR,MATCH(CHECKLIST!B108,DATOS!B:B,0),1)),"")</f>
        <v/>
      </c>
      <c r="J108" s="17" t="str">
        <f>IFERROR(IF(INDEX(DATOS!AP:AP,MATCH(CHECKLIST!B108,DATOS!B:B,0),1)=0,"",INDEX(DATOS!AP:AP,MATCH(CHECKLIST!B108,DATOS!B:B,0),1)),"")</f>
        <v/>
      </c>
      <c r="K108" s="35" t="str">
        <f>IFERROR(IF(INDEX(DATOS!AQ:AQ,MATCH(CHECKLIST!B108,DATOS!B:B,0),1)=0,"",INDEX(DATOS!AQ:AQ,MATCH(CHECKLIST!B108,DATOS!B:B,0),1)),"")</f>
        <v/>
      </c>
      <c r="L108" s="17" t="str">
        <f>IFERROR(IF(INDEX(DATOS!AS:AS,MATCH(CHECKLIST!B108,DATOS!B:B,0),1)=0,"",INDEX(DATOS!AS:AS,MATCH(CHECKLIST!B108,DATOS!B:B,0),1)),"")</f>
        <v/>
      </c>
      <c r="M108" s="17" t="str">
        <f>IFERROR(IF(INDEX(DATOS!AO:AO,MATCH(CHECKLIST!B108,DATOS!B:B,0),1)=0,"",INDEX(DATOS!AO:AO,MATCH(CHECKLIST!B108,DATOS!B:B,0),1)),"")</f>
        <v/>
      </c>
      <c r="N108" s="35" t="str">
        <f ca="1">IFERROR(IF(INDEX(DATOS!P:P,MATCH(CHECKLIST!B108,DATOS!B:B,0),1)="","X",IF(INDEX(DATOS!P:P,MATCH(CHECKLIST!B108,DATOS!B:B,0),1)&gt;YEAR(TODAY())-1,"","VENCIDA")),"")</f>
        <v/>
      </c>
      <c r="O108" s="35" t="str">
        <f>IFERROR(IF(INDEX(DATOS!AV:AV,MATCH(CHECKLIST!B108,DATOS!B:B,0),1)=0,"",INDEX(DATOS!AV:AV,MATCH(CHECKLIST!B108,DATOS!B:B,0),1)),"")</f>
        <v/>
      </c>
      <c r="P108" s="17" t="str">
        <f>IFERROR(IF(INDEX(DATOS!AT:AT,MATCH(CHECKLIST!B108,DATOS!B:B,0),1)=0,"",INDEX(DATOS!AT:AT,MATCH(CHECKLIST!B108,DATOS!B:B,0),1)),"")</f>
        <v/>
      </c>
      <c r="Q108" s="17" t="str">
        <f>IFERROR(IF(INDEX(DATOS!AU:AU,MATCH(CHECKLIST!B108,DATOS!B:B,0),1)=0,"",INDEX(DATOS!AU:AU,MATCH(CHECKLIST!B108,DATOS!B:B,0),1)),"")</f>
        <v/>
      </c>
      <c r="S108">
        <f t="shared" si="5"/>
        <v>0</v>
      </c>
      <c r="U108" t="str">
        <f t="shared" si="3"/>
        <v/>
      </c>
      <c r="V108" t="str">
        <f t="shared" si="4"/>
        <v/>
      </c>
    </row>
    <row r="109" spans="1:22" x14ac:dyDescent="0.25">
      <c r="A109" s="12">
        <v>96</v>
      </c>
      <c r="B109" t="str">
        <f>IFERROR(INDEX(DATOS!B:B,MATCH(CHECKLIST!A109,DATOS!CG:CG,0),1),"")</f>
        <v/>
      </c>
      <c r="C109" t="str">
        <f>IFERROR(INDEX(DATOS!BT:BT,MATCH(CHECKLIST!A109,DATOS!CG:CG,0),1),"")</f>
        <v/>
      </c>
      <c r="D109" t="str">
        <f>IFERROR(INDEX(DATOS!T:T,MATCH(CHECKLIST!E109,DATOS!C:C,0),1),"")</f>
        <v/>
      </c>
      <c r="E109" s="72" t="str">
        <f>IFERROR(INDEX(DATOS!C:C,MATCH(CHECKLIST!A109,DATOS!CG:CG,0),1),"")</f>
        <v/>
      </c>
      <c r="F109" s="82" t="str">
        <f>IFERROR(IF(INDEX(DATOS!AI:AI,MATCH(CHECKLIST!B109,DATOS!B:B,0),1)=0,"",INDEX(DATOS!AI:AI,MATCH(CHECKLIST!B109,DATOS!B:B,0),1)),"")</f>
        <v/>
      </c>
      <c r="G109" s="17" t="str">
        <f>IFERROR(IF(INDEX(DATOS!AN:AN,MATCH(CHECKLIST!B109,DATOS!B:B,0),1)=0,"",INDEX(DATOS!AN:AN,MATCH(CHECKLIST!B109,DATOS!B:B,0),1)),"")</f>
        <v/>
      </c>
      <c r="H109" s="17" t="str">
        <f>IFERROR(IF(INDEX(DATOS!BQ:BQ,MATCH(CHECKLIST!B109,DATOS!B:B,0),1)="","X",IF(INDEX(DATOS!BQ:BQ,MATCH(CHECKLIST!B109,DATOS!B:B,0),1)="VIGENTE","",INDEX(DATOS!BQ:BQ,MATCH(CHECKLIST!B109,DATOS!B:B,0),1))),"")</f>
        <v/>
      </c>
      <c r="I109" s="17" t="str">
        <f>IFERROR(IF(INDEX(DATOS!AR:AR,MATCH(CHECKLIST!B109,DATOS!B:B,0),1)=0,"",INDEX(DATOS!AR:AR,MATCH(CHECKLIST!B109,DATOS!B:B,0),1)),"")</f>
        <v/>
      </c>
      <c r="J109" s="17" t="str">
        <f>IFERROR(IF(INDEX(DATOS!AP:AP,MATCH(CHECKLIST!B109,DATOS!B:B,0),1)=0,"",INDEX(DATOS!AP:AP,MATCH(CHECKLIST!B109,DATOS!B:B,0),1)),"")</f>
        <v/>
      </c>
      <c r="K109" s="35" t="str">
        <f>IFERROR(IF(INDEX(DATOS!AQ:AQ,MATCH(CHECKLIST!B109,DATOS!B:B,0),1)=0,"",INDEX(DATOS!AQ:AQ,MATCH(CHECKLIST!B109,DATOS!B:B,0),1)),"")</f>
        <v/>
      </c>
      <c r="L109" s="17" t="str">
        <f>IFERROR(IF(INDEX(DATOS!AS:AS,MATCH(CHECKLIST!B109,DATOS!B:B,0),1)=0,"",INDEX(DATOS!AS:AS,MATCH(CHECKLIST!B109,DATOS!B:B,0),1)),"")</f>
        <v/>
      </c>
      <c r="M109" s="17" t="str">
        <f>IFERROR(IF(INDEX(DATOS!AO:AO,MATCH(CHECKLIST!B109,DATOS!B:B,0),1)=0,"",INDEX(DATOS!AO:AO,MATCH(CHECKLIST!B109,DATOS!B:B,0),1)),"")</f>
        <v/>
      </c>
      <c r="N109" s="35" t="str">
        <f ca="1">IFERROR(IF(INDEX(DATOS!P:P,MATCH(CHECKLIST!B109,DATOS!B:B,0),1)="","X",IF(INDEX(DATOS!P:P,MATCH(CHECKLIST!B109,DATOS!B:B,0),1)&gt;YEAR(TODAY())-1,"","VENCIDA")),"")</f>
        <v/>
      </c>
      <c r="O109" s="35" t="str">
        <f>IFERROR(IF(INDEX(DATOS!AV:AV,MATCH(CHECKLIST!B109,DATOS!B:B,0),1)=0,"",INDEX(DATOS!AV:AV,MATCH(CHECKLIST!B109,DATOS!B:B,0),1)),"")</f>
        <v/>
      </c>
      <c r="P109" s="17" t="str">
        <f>IFERROR(IF(INDEX(DATOS!AT:AT,MATCH(CHECKLIST!B109,DATOS!B:B,0),1)=0,"",INDEX(DATOS!AT:AT,MATCH(CHECKLIST!B109,DATOS!B:B,0),1)),"")</f>
        <v/>
      </c>
      <c r="Q109" s="17" t="str">
        <f>IFERROR(IF(INDEX(DATOS!AU:AU,MATCH(CHECKLIST!B109,DATOS!B:B,0),1)=0,"",INDEX(DATOS!AU:AU,MATCH(CHECKLIST!B109,DATOS!B:B,0),1)),"")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IFERROR(INDEX(DATOS!B:B,MATCH(CHECKLIST!A110,DATOS!CG:CG,0),1),"")</f>
        <v/>
      </c>
      <c r="C110" t="str">
        <f>IFERROR(INDEX(DATOS!BT:BT,MATCH(CHECKLIST!A110,DATOS!CG:CG,0),1),"")</f>
        <v/>
      </c>
      <c r="D110" t="str">
        <f>IFERROR(INDEX(DATOS!T:T,MATCH(CHECKLIST!E110,DATOS!C:C,0),1),"")</f>
        <v/>
      </c>
      <c r="E110" s="72" t="str">
        <f>IFERROR(INDEX(DATOS!C:C,MATCH(CHECKLIST!A110,DATOS!CG:CG,0),1),"")</f>
        <v/>
      </c>
      <c r="F110" s="82" t="str">
        <f>IFERROR(IF(INDEX(DATOS!AI:AI,MATCH(CHECKLIST!B110,DATOS!B:B,0),1)=0,"",INDEX(DATOS!AI:AI,MATCH(CHECKLIST!B110,DATOS!B:B,0),1)),"")</f>
        <v/>
      </c>
      <c r="G110" s="17" t="str">
        <f>IFERROR(IF(INDEX(DATOS!AN:AN,MATCH(CHECKLIST!B110,DATOS!B:B,0),1)=0,"",INDEX(DATOS!AN:AN,MATCH(CHECKLIST!B110,DATOS!B:B,0),1)),"")</f>
        <v/>
      </c>
      <c r="H110" s="17" t="str">
        <f>IFERROR(IF(INDEX(DATOS!BQ:BQ,MATCH(CHECKLIST!B110,DATOS!B:B,0),1)="","X",IF(INDEX(DATOS!BQ:BQ,MATCH(CHECKLIST!B110,DATOS!B:B,0),1)="VIGENTE","",INDEX(DATOS!BQ:BQ,MATCH(CHECKLIST!B110,DATOS!B:B,0),1))),"")</f>
        <v/>
      </c>
      <c r="I110" s="17" t="str">
        <f>IFERROR(IF(INDEX(DATOS!AR:AR,MATCH(CHECKLIST!B110,DATOS!B:B,0),1)=0,"",INDEX(DATOS!AR:AR,MATCH(CHECKLIST!B110,DATOS!B:B,0),1)),"")</f>
        <v/>
      </c>
      <c r="J110" s="17" t="str">
        <f>IFERROR(IF(INDEX(DATOS!AP:AP,MATCH(CHECKLIST!B110,DATOS!B:B,0),1)=0,"",INDEX(DATOS!AP:AP,MATCH(CHECKLIST!B110,DATOS!B:B,0),1)),"")</f>
        <v/>
      </c>
      <c r="K110" s="35" t="str">
        <f>IFERROR(IF(INDEX(DATOS!AQ:AQ,MATCH(CHECKLIST!B110,DATOS!B:B,0),1)=0,"",INDEX(DATOS!AQ:AQ,MATCH(CHECKLIST!B110,DATOS!B:B,0),1)),"")</f>
        <v/>
      </c>
      <c r="L110" s="17" t="str">
        <f>IFERROR(IF(INDEX(DATOS!AS:AS,MATCH(CHECKLIST!B110,DATOS!B:B,0),1)=0,"",INDEX(DATOS!AS:AS,MATCH(CHECKLIST!B110,DATOS!B:B,0),1)),"")</f>
        <v/>
      </c>
      <c r="M110" s="17" t="str">
        <f>IFERROR(IF(INDEX(DATOS!AO:AO,MATCH(CHECKLIST!B110,DATOS!B:B,0),1)=0,"",INDEX(DATOS!AO:AO,MATCH(CHECKLIST!B110,DATOS!B:B,0),1)),"")</f>
        <v/>
      </c>
      <c r="N110" s="35" t="str">
        <f ca="1">IFERROR(IF(INDEX(DATOS!P:P,MATCH(CHECKLIST!B110,DATOS!B:B,0),1)="","X",IF(INDEX(DATOS!P:P,MATCH(CHECKLIST!B110,DATOS!B:B,0),1)&gt;YEAR(TODAY())-1,"","VENCIDA")),"")</f>
        <v/>
      </c>
      <c r="O110" s="35" t="str">
        <f>IFERROR(IF(INDEX(DATOS!AV:AV,MATCH(CHECKLIST!B110,DATOS!B:B,0),1)=0,"",INDEX(DATOS!AV:AV,MATCH(CHECKLIST!B110,DATOS!B:B,0),1)),"")</f>
        <v/>
      </c>
      <c r="P110" s="17" t="str">
        <f>IFERROR(IF(INDEX(DATOS!AT:AT,MATCH(CHECKLIST!B110,DATOS!B:B,0),1)=0,"",INDEX(DATOS!AT:AT,MATCH(CHECKLIST!B110,DATOS!B:B,0),1)),"")</f>
        <v/>
      </c>
      <c r="Q110" s="17" t="str">
        <f>IFERROR(IF(INDEX(DATOS!AU:AU,MATCH(CHECKLIST!B110,DATOS!B:B,0),1)=0,"",INDEX(DATOS!AU:AU,MATCH(CHECKLIST!B110,DATOS!B:B,0),1)),"")</f>
        <v/>
      </c>
      <c r="S110">
        <f t="shared" si="5"/>
        <v>0</v>
      </c>
      <c r="U110" t="str">
        <f t="shared" si="3"/>
        <v/>
      </c>
      <c r="V110" t="str">
        <f t="shared" si="4"/>
        <v/>
      </c>
    </row>
    <row r="111" spans="1:22" x14ac:dyDescent="0.25">
      <c r="A111" s="12">
        <v>98</v>
      </c>
      <c r="B111" t="str">
        <f>IFERROR(INDEX(DATOS!B:B,MATCH(CHECKLIST!A111,DATOS!CG:CG,0),1),"")</f>
        <v/>
      </c>
      <c r="C111" t="str">
        <f>IFERROR(INDEX(DATOS!BT:BT,MATCH(CHECKLIST!A111,DATOS!CG:CG,0),1),"")</f>
        <v/>
      </c>
      <c r="D111" t="str">
        <f>IFERROR(INDEX(DATOS!T:T,MATCH(CHECKLIST!E111,DATOS!C:C,0),1),"")</f>
        <v/>
      </c>
      <c r="E111" s="72" t="str">
        <f>IFERROR(INDEX(DATOS!C:C,MATCH(CHECKLIST!A111,DATOS!CG:CG,0),1),"")</f>
        <v/>
      </c>
      <c r="F111" s="82" t="str">
        <f>IFERROR(IF(INDEX(DATOS!AI:AI,MATCH(CHECKLIST!B111,DATOS!B:B,0),1)=0,"",INDEX(DATOS!AI:AI,MATCH(CHECKLIST!B111,DATOS!B:B,0),1)),"")</f>
        <v/>
      </c>
      <c r="G111" s="17" t="str">
        <f>IFERROR(IF(INDEX(DATOS!AN:AN,MATCH(CHECKLIST!B111,DATOS!B:B,0),1)=0,"",INDEX(DATOS!AN:AN,MATCH(CHECKLIST!B111,DATOS!B:B,0),1)),"")</f>
        <v/>
      </c>
      <c r="H111" s="17" t="str">
        <f>IFERROR(IF(INDEX(DATOS!BQ:BQ,MATCH(CHECKLIST!B111,DATOS!B:B,0),1)="","X",IF(INDEX(DATOS!BQ:BQ,MATCH(CHECKLIST!B111,DATOS!B:B,0),1)="VIGENTE","",INDEX(DATOS!BQ:BQ,MATCH(CHECKLIST!B111,DATOS!B:B,0),1))),"")</f>
        <v/>
      </c>
      <c r="I111" s="17" t="str">
        <f>IFERROR(IF(INDEX(DATOS!AR:AR,MATCH(CHECKLIST!B111,DATOS!B:B,0),1)=0,"",INDEX(DATOS!AR:AR,MATCH(CHECKLIST!B111,DATOS!B:B,0),1)),"")</f>
        <v/>
      </c>
      <c r="J111" s="17" t="str">
        <f>IFERROR(IF(INDEX(DATOS!AP:AP,MATCH(CHECKLIST!B111,DATOS!B:B,0),1)=0,"",INDEX(DATOS!AP:AP,MATCH(CHECKLIST!B111,DATOS!B:B,0),1)),"")</f>
        <v/>
      </c>
      <c r="K111" s="35" t="str">
        <f>IFERROR(IF(INDEX(DATOS!AQ:AQ,MATCH(CHECKLIST!B111,DATOS!B:B,0),1)=0,"",INDEX(DATOS!AQ:AQ,MATCH(CHECKLIST!B111,DATOS!B:B,0),1)),"")</f>
        <v/>
      </c>
      <c r="L111" s="17" t="str">
        <f>IFERROR(IF(INDEX(DATOS!AS:AS,MATCH(CHECKLIST!B111,DATOS!B:B,0),1)=0,"",INDEX(DATOS!AS:AS,MATCH(CHECKLIST!B111,DATOS!B:B,0),1)),"")</f>
        <v/>
      </c>
      <c r="M111" s="17" t="str">
        <f>IFERROR(IF(INDEX(DATOS!AO:AO,MATCH(CHECKLIST!B111,DATOS!B:B,0),1)=0,"",INDEX(DATOS!AO:AO,MATCH(CHECKLIST!B111,DATOS!B:B,0),1)),"")</f>
        <v/>
      </c>
      <c r="N111" s="35" t="str">
        <f ca="1">IFERROR(IF(INDEX(DATOS!P:P,MATCH(CHECKLIST!B111,DATOS!B:B,0),1)="","X",IF(INDEX(DATOS!P:P,MATCH(CHECKLIST!B111,DATOS!B:B,0),1)&gt;YEAR(TODAY())-1,"","VENCIDA")),"")</f>
        <v/>
      </c>
      <c r="O111" s="35" t="str">
        <f>IFERROR(IF(INDEX(DATOS!AV:AV,MATCH(CHECKLIST!B111,DATOS!B:B,0),1)=0,"",INDEX(DATOS!AV:AV,MATCH(CHECKLIST!B111,DATOS!B:B,0),1)),"")</f>
        <v/>
      </c>
      <c r="P111" s="17" t="str">
        <f>IFERROR(IF(INDEX(DATOS!AT:AT,MATCH(CHECKLIST!B111,DATOS!B:B,0),1)=0,"",INDEX(DATOS!AT:AT,MATCH(CHECKLIST!B111,DATOS!B:B,0),1)),"")</f>
        <v/>
      </c>
      <c r="Q111" s="17" t="str">
        <f>IFERROR(IF(INDEX(DATOS!AU:AU,MATCH(CHECKLIST!B111,DATOS!B:B,0),1)=0,"",INDEX(DATOS!AU:AU,MATCH(CHECKLIST!B111,DATOS!B:B,0),1)),"")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IFERROR(INDEX(DATOS!B:B,MATCH(CHECKLIST!A112,DATOS!CG:CG,0),1),"")</f>
        <v/>
      </c>
      <c r="C112" t="str">
        <f>IFERROR(INDEX(DATOS!BT:BT,MATCH(CHECKLIST!A112,DATOS!CG:CG,0),1),"")</f>
        <v/>
      </c>
      <c r="D112" t="str">
        <f>IFERROR(INDEX(DATOS!T:T,MATCH(CHECKLIST!E112,DATOS!C:C,0),1),"")</f>
        <v/>
      </c>
      <c r="E112" s="72" t="str">
        <f>IFERROR(INDEX(DATOS!C:C,MATCH(CHECKLIST!A112,DATOS!CG:CG,0),1),"")</f>
        <v/>
      </c>
      <c r="F112" s="82" t="str">
        <f>IFERROR(IF(INDEX(DATOS!AI:AI,MATCH(CHECKLIST!B112,DATOS!B:B,0),1)=0,"",INDEX(DATOS!AI:AI,MATCH(CHECKLIST!B112,DATOS!B:B,0),1)),"")</f>
        <v/>
      </c>
      <c r="G112" s="17" t="str">
        <f>IFERROR(IF(INDEX(DATOS!AN:AN,MATCH(CHECKLIST!B112,DATOS!B:B,0),1)=0,"",INDEX(DATOS!AN:AN,MATCH(CHECKLIST!B112,DATOS!B:B,0),1)),"")</f>
        <v/>
      </c>
      <c r="H112" s="17" t="str">
        <f>IFERROR(IF(INDEX(DATOS!BQ:BQ,MATCH(CHECKLIST!B112,DATOS!B:B,0),1)="","X",IF(INDEX(DATOS!BQ:BQ,MATCH(CHECKLIST!B112,DATOS!B:B,0),1)="VIGENTE","",INDEX(DATOS!BQ:BQ,MATCH(CHECKLIST!B112,DATOS!B:B,0),1))),"")</f>
        <v/>
      </c>
      <c r="I112" s="17" t="str">
        <f>IFERROR(IF(INDEX(DATOS!AR:AR,MATCH(CHECKLIST!B112,DATOS!B:B,0),1)=0,"",INDEX(DATOS!AR:AR,MATCH(CHECKLIST!B112,DATOS!B:B,0),1)),"")</f>
        <v/>
      </c>
      <c r="J112" s="17" t="str">
        <f>IFERROR(IF(INDEX(DATOS!AP:AP,MATCH(CHECKLIST!B112,DATOS!B:B,0),1)=0,"",INDEX(DATOS!AP:AP,MATCH(CHECKLIST!B112,DATOS!B:B,0),1)),"")</f>
        <v/>
      </c>
      <c r="K112" s="35" t="str">
        <f>IFERROR(IF(INDEX(DATOS!AQ:AQ,MATCH(CHECKLIST!B112,DATOS!B:B,0),1)=0,"",INDEX(DATOS!AQ:AQ,MATCH(CHECKLIST!B112,DATOS!B:B,0),1)),"")</f>
        <v/>
      </c>
      <c r="L112" s="17" t="str">
        <f>IFERROR(IF(INDEX(DATOS!AS:AS,MATCH(CHECKLIST!B112,DATOS!B:B,0),1)=0,"",INDEX(DATOS!AS:AS,MATCH(CHECKLIST!B112,DATOS!B:B,0),1)),"")</f>
        <v/>
      </c>
      <c r="M112" s="17" t="str">
        <f>IFERROR(IF(INDEX(DATOS!AO:AO,MATCH(CHECKLIST!B112,DATOS!B:B,0),1)=0,"",INDEX(DATOS!AO:AO,MATCH(CHECKLIST!B112,DATOS!B:B,0),1)),"")</f>
        <v/>
      </c>
      <c r="N112" s="35" t="str">
        <f ca="1">IFERROR(IF(INDEX(DATOS!P:P,MATCH(CHECKLIST!B112,DATOS!B:B,0),1)="","X",IF(INDEX(DATOS!P:P,MATCH(CHECKLIST!B112,DATOS!B:B,0),1)&gt;YEAR(TODAY())-1,"","VENCIDA")),"")</f>
        <v/>
      </c>
      <c r="O112" s="35" t="str">
        <f>IFERROR(IF(INDEX(DATOS!AV:AV,MATCH(CHECKLIST!B112,DATOS!B:B,0),1)=0,"",INDEX(DATOS!AV:AV,MATCH(CHECKLIST!B112,DATOS!B:B,0),1)),"")</f>
        <v/>
      </c>
      <c r="P112" s="17" t="str">
        <f>IFERROR(IF(INDEX(DATOS!AT:AT,MATCH(CHECKLIST!B112,DATOS!B:B,0),1)=0,"",INDEX(DATOS!AT:AT,MATCH(CHECKLIST!B112,DATOS!B:B,0),1)),"")</f>
        <v/>
      </c>
      <c r="Q112" s="17" t="str">
        <f>IFERROR(IF(INDEX(DATOS!AU:AU,MATCH(CHECKLIST!B112,DATOS!B:B,0),1)=0,"",INDEX(DATOS!AU:AU,MATCH(CHECKLIST!B112,DATOS!B:B,0),1)),"")</f>
        <v/>
      </c>
      <c r="S112">
        <f t="shared" si="5"/>
        <v>0</v>
      </c>
      <c r="U112" t="str">
        <f t="shared" si="3"/>
        <v/>
      </c>
      <c r="V112" t="str">
        <f t="shared" si="4"/>
        <v/>
      </c>
    </row>
    <row r="113" spans="1:22" ht="15" customHeight="1" x14ac:dyDescent="0.25">
      <c r="A113" s="12">
        <v>100</v>
      </c>
      <c r="B113" t="str">
        <f>IFERROR(INDEX(DATOS!B:B,MATCH(CHECKLIST!A113,DATOS!CG:CG,0),1),"")</f>
        <v/>
      </c>
      <c r="C113" t="str">
        <f>IFERROR(INDEX(DATOS!BT:BT,MATCH(CHECKLIST!A113,DATOS!CG:CG,0),1),"")</f>
        <v/>
      </c>
      <c r="D113" t="str">
        <f>IFERROR(INDEX(DATOS!T:T,MATCH(CHECKLIST!E113,DATOS!C:C,0),1),"")</f>
        <v/>
      </c>
      <c r="E113" s="72" t="str">
        <f>IFERROR(INDEX(DATOS!C:C,MATCH(CHECKLIST!A113,DATOS!CG:CG,0),1),"")</f>
        <v/>
      </c>
      <c r="F113" s="82" t="str">
        <f>IFERROR(IF(INDEX(DATOS!AI:AI,MATCH(CHECKLIST!B113,DATOS!B:B,0),1)=0,"",INDEX(DATOS!AI:AI,MATCH(CHECKLIST!B113,DATOS!B:B,0),1)),"")</f>
        <v/>
      </c>
      <c r="G113" s="17" t="str">
        <f>IFERROR(IF(INDEX(DATOS!AN:AN,MATCH(CHECKLIST!B113,DATOS!B:B,0),1)=0,"",INDEX(DATOS!AN:AN,MATCH(CHECKLIST!B113,DATOS!B:B,0),1)),"")</f>
        <v/>
      </c>
      <c r="H113" s="17" t="str">
        <f>IFERROR(IF(INDEX(DATOS!BQ:BQ,MATCH(CHECKLIST!B113,DATOS!B:B,0),1)="","X",IF(INDEX(DATOS!BQ:BQ,MATCH(CHECKLIST!B113,DATOS!B:B,0),1)="VIGENTE","",INDEX(DATOS!BQ:BQ,MATCH(CHECKLIST!B113,DATOS!B:B,0),1))),"")</f>
        <v/>
      </c>
      <c r="I113" s="17" t="str">
        <f>IFERROR(IF(INDEX(DATOS!AR:AR,MATCH(CHECKLIST!B113,DATOS!B:B,0),1)=0,"",INDEX(DATOS!AR:AR,MATCH(CHECKLIST!B113,DATOS!B:B,0),1)),"")</f>
        <v/>
      </c>
      <c r="J113" s="17" t="str">
        <f>IFERROR(IF(INDEX(DATOS!AP:AP,MATCH(CHECKLIST!B113,DATOS!B:B,0),1)=0,"",INDEX(DATOS!AP:AP,MATCH(CHECKLIST!B113,DATOS!B:B,0),1)),"")</f>
        <v/>
      </c>
      <c r="K113" s="35" t="str">
        <f>IFERROR(IF(INDEX(DATOS!AQ:AQ,MATCH(CHECKLIST!B113,DATOS!B:B,0),1)=0,"",INDEX(DATOS!AQ:AQ,MATCH(CHECKLIST!B113,DATOS!B:B,0),1)),"")</f>
        <v/>
      </c>
      <c r="L113" s="17" t="str">
        <f>IFERROR(IF(INDEX(DATOS!AS:AS,MATCH(CHECKLIST!B113,DATOS!B:B,0),1)=0,"",INDEX(DATOS!AS:AS,MATCH(CHECKLIST!B113,DATOS!B:B,0),1)),"")</f>
        <v/>
      </c>
      <c r="M113" s="17" t="str">
        <f>IFERROR(IF(INDEX(DATOS!AO:AO,MATCH(CHECKLIST!B113,DATOS!B:B,0),1)=0,"",INDEX(DATOS!AO:AO,MATCH(CHECKLIST!B113,DATOS!B:B,0),1)),"")</f>
        <v/>
      </c>
      <c r="N113" s="35" t="str">
        <f ca="1">IFERROR(IF(INDEX(DATOS!P:P,MATCH(CHECKLIST!B113,DATOS!B:B,0),1)="","X",IF(INDEX(DATOS!P:P,MATCH(CHECKLIST!B113,DATOS!B:B,0),1)&gt;YEAR(TODAY())-1,"","VENCIDA")),"")</f>
        <v/>
      </c>
      <c r="O113" s="35" t="str">
        <f>IFERROR(IF(INDEX(DATOS!AV:AV,MATCH(CHECKLIST!B113,DATOS!B:B,0),1)=0,"",INDEX(DATOS!AV:AV,MATCH(CHECKLIST!B113,DATOS!B:B,0),1)),"")</f>
        <v/>
      </c>
      <c r="P113" s="17" t="str">
        <f>IFERROR(IF(INDEX(DATOS!AT:AT,MATCH(CHECKLIST!B113,DATOS!B:B,0),1)=0,"",INDEX(DATOS!AT:AT,MATCH(CHECKLIST!B113,DATOS!B:B,0),1)),"")</f>
        <v/>
      </c>
      <c r="Q113" s="17" t="str">
        <f>IFERROR(IF(INDEX(DATOS!AU:AU,MATCH(CHECKLIST!B113,DATOS!B:B,0),1)=0,"",INDEX(DATOS!AU:AU,MATCH(CHECKLIST!B113,DATOS!B:B,0),1)),"")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IFERROR(INDEX(DATOS!B:B,MATCH(CHECKLIST!A114,DATOS!CG:CG,0),1),"")</f>
        <v/>
      </c>
      <c r="C114" t="str">
        <f>IFERROR(INDEX(DATOS!BT:BT,MATCH(CHECKLIST!A114,DATOS!CG:CG,0),1),"")</f>
        <v/>
      </c>
      <c r="D114" t="str">
        <f>IFERROR(INDEX(DATOS!T:T,MATCH(CHECKLIST!E114,DATOS!C:C,0),1),"")</f>
        <v/>
      </c>
      <c r="E114" s="72" t="str">
        <f>IFERROR(INDEX(DATOS!C:C,MATCH(CHECKLIST!A114,DATOS!CG:CG,0),1),"")</f>
        <v/>
      </c>
      <c r="F114" s="82" t="str">
        <f>IFERROR(IF(INDEX(DATOS!AI:AI,MATCH(CHECKLIST!B114,DATOS!B:B,0),1)=0,"",INDEX(DATOS!AI:AI,MATCH(CHECKLIST!B114,DATOS!B:B,0),1)),"")</f>
        <v/>
      </c>
      <c r="G114" s="17" t="str">
        <f>IFERROR(IF(INDEX(DATOS!AN:AN,MATCH(CHECKLIST!B114,DATOS!B:B,0),1)=0,"",INDEX(DATOS!AN:AN,MATCH(CHECKLIST!B114,DATOS!B:B,0),1)),"")</f>
        <v/>
      </c>
      <c r="H114" s="17" t="str">
        <f>IFERROR(IF(INDEX(DATOS!BQ:BQ,MATCH(CHECKLIST!B114,DATOS!B:B,0),1)="","X",IF(INDEX(DATOS!BQ:BQ,MATCH(CHECKLIST!B114,DATOS!B:B,0),1)="VIGENTE","",INDEX(DATOS!BQ:BQ,MATCH(CHECKLIST!B114,DATOS!B:B,0),1))),"")</f>
        <v/>
      </c>
      <c r="I114" s="17" t="str">
        <f>IFERROR(IF(INDEX(DATOS!AR:AR,MATCH(CHECKLIST!B114,DATOS!B:B,0),1)=0,"",INDEX(DATOS!AR:AR,MATCH(CHECKLIST!B114,DATOS!B:B,0),1)),"")</f>
        <v/>
      </c>
      <c r="J114" s="17" t="str">
        <f>IFERROR(IF(INDEX(DATOS!AP:AP,MATCH(CHECKLIST!B114,DATOS!B:B,0),1)=0,"",INDEX(DATOS!AP:AP,MATCH(CHECKLIST!B114,DATOS!B:B,0),1)),"")</f>
        <v/>
      </c>
      <c r="K114" s="35" t="str">
        <f>IFERROR(IF(INDEX(DATOS!AQ:AQ,MATCH(CHECKLIST!B114,DATOS!B:B,0),1)=0,"",INDEX(DATOS!AQ:AQ,MATCH(CHECKLIST!B114,DATOS!B:B,0),1)),"")</f>
        <v/>
      </c>
      <c r="L114" s="17" t="str">
        <f>IFERROR(IF(INDEX(DATOS!AS:AS,MATCH(CHECKLIST!B114,DATOS!B:B,0),1)=0,"",INDEX(DATOS!AS:AS,MATCH(CHECKLIST!B114,DATOS!B:B,0),1)),"")</f>
        <v/>
      </c>
      <c r="M114" s="17" t="str">
        <f>IFERROR(IF(INDEX(DATOS!AO:AO,MATCH(CHECKLIST!B114,DATOS!B:B,0),1)=0,"",INDEX(DATOS!AO:AO,MATCH(CHECKLIST!B114,DATOS!B:B,0),1)),"")</f>
        <v/>
      </c>
      <c r="N114" s="35" t="str">
        <f ca="1">IFERROR(IF(INDEX(DATOS!P:P,MATCH(CHECKLIST!B114,DATOS!B:B,0),1)="","X",IF(INDEX(DATOS!P:P,MATCH(CHECKLIST!B114,DATOS!B:B,0),1)&gt;YEAR(TODAY())-1,"","VENCIDA")),"")</f>
        <v/>
      </c>
      <c r="O114" s="35" t="str">
        <f>IFERROR(IF(INDEX(DATOS!AV:AV,MATCH(CHECKLIST!B114,DATOS!B:B,0),1)=0,"",INDEX(DATOS!AV:AV,MATCH(CHECKLIST!B114,DATOS!B:B,0),1)),"")</f>
        <v/>
      </c>
      <c r="P114" s="17" t="str">
        <f>IFERROR(IF(INDEX(DATOS!AT:AT,MATCH(CHECKLIST!B114,DATOS!B:B,0),1)=0,"",INDEX(DATOS!AT:AT,MATCH(CHECKLIST!B114,DATOS!B:B,0),1)),"")</f>
        <v/>
      </c>
      <c r="Q114" s="17" t="str">
        <f>IFERROR(IF(INDEX(DATOS!AU:AU,MATCH(CHECKLIST!B114,DATOS!B:B,0),1)=0,"",INDEX(DATOS!AU:AU,MATCH(CHECKLIST!B114,DATOS!B:B,0),1)),"")</f>
        <v/>
      </c>
      <c r="S114">
        <f t="shared" si="5"/>
        <v>0</v>
      </c>
      <c r="U114" t="str">
        <f t="shared" si="3"/>
        <v/>
      </c>
      <c r="V114" t="str">
        <f t="shared" si="4"/>
        <v/>
      </c>
    </row>
    <row r="115" spans="1:22" ht="15" customHeight="1" x14ac:dyDescent="0.25">
      <c r="A115" s="12">
        <v>102</v>
      </c>
      <c r="B115" t="str">
        <f>IFERROR(INDEX(DATOS!B:B,MATCH(CHECKLIST!A115,DATOS!CG:CG,0),1),"")</f>
        <v/>
      </c>
      <c r="C115" t="str">
        <f>IFERROR(INDEX(DATOS!BT:BT,MATCH(CHECKLIST!A115,DATOS!CG:CG,0),1),"")</f>
        <v/>
      </c>
      <c r="D115" t="str">
        <f>IFERROR(INDEX(DATOS!T:T,MATCH(CHECKLIST!E115,DATOS!C:C,0),1),"")</f>
        <v/>
      </c>
      <c r="E115" s="72" t="str">
        <f>IFERROR(INDEX(DATOS!C:C,MATCH(CHECKLIST!A115,DATOS!CG:CG,0),1),"")</f>
        <v/>
      </c>
      <c r="F115" s="82" t="str">
        <f>IFERROR(IF(INDEX(DATOS!AI:AI,MATCH(CHECKLIST!B115,DATOS!B:B,0),1)=0,"",INDEX(DATOS!AI:AI,MATCH(CHECKLIST!B115,DATOS!B:B,0),1)),"")</f>
        <v/>
      </c>
      <c r="G115" s="17" t="str">
        <f>IFERROR(IF(INDEX(DATOS!AN:AN,MATCH(CHECKLIST!B115,DATOS!B:B,0),1)=0,"",INDEX(DATOS!AN:AN,MATCH(CHECKLIST!B115,DATOS!B:B,0),1)),"")</f>
        <v/>
      </c>
      <c r="H115" s="17" t="str">
        <f>IFERROR(IF(INDEX(DATOS!BQ:BQ,MATCH(CHECKLIST!B115,DATOS!B:B,0),1)="","X",IF(INDEX(DATOS!BQ:BQ,MATCH(CHECKLIST!B115,DATOS!B:B,0),1)="VIGENTE","",INDEX(DATOS!BQ:BQ,MATCH(CHECKLIST!B115,DATOS!B:B,0),1))),"")</f>
        <v/>
      </c>
      <c r="I115" s="17" t="str">
        <f>IFERROR(IF(INDEX(DATOS!AR:AR,MATCH(CHECKLIST!B115,DATOS!B:B,0),1)=0,"",INDEX(DATOS!AR:AR,MATCH(CHECKLIST!B115,DATOS!B:B,0),1)),"")</f>
        <v/>
      </c>
      <c r="J115" s="17" t="str">
        <f>IFERROR(IF(INDEX(DATOS!AP:AP,MATCH(CHECKLIST!B115,DATOS!B:B,0),1)=0,"",INDEX(DATOS!AP:AP,MATCH(CHECKLIST!B115,DATOS!B:B,0),1)),"")</f>
        <v/>
      </c>
      <c r="K115" s="35" t="str">
        <f>IFERROR(IF(INDEX(DATOS!AQ:AQ,MATCH(CHECKLIST!B115,DATOS!B:B,0),1)=0,"",INDEX(DATOS!AQ:AQ,MATCH(CHECKLIST!B115,DATOS!B:B,0),1)),"")</f>
        <v/>
      </c>
      <c r="L115" s="17" t="str">
        <f>IFERROR(IF(INDEX(DATOS!AS:AS,MATCH(CHECKLIST!B115,DATOS!B:B,0),1)=0,"",INDEX(DATOS!AS:AS,MATCH(CHECKLIST!B115,DATOS!B:B,0),1)),"")</f>
        <v/>
      </c>
      <c r="M115" s="17" t="str">
        <f>IFERROR(IF(INDEX(DATOS!AO:AO,MATCH(CHECKLIST!B115,DATOS!B:B,0),1)=0,"",INDEX(DATOS!AO:AO,MATCH(CHECKLIST!B115,DATOS!B:B,0),1)),"")</f>
        <v/>
      </c>
      <c r="N115" s="35" t="str">
        <f ca="1">IFERROR(IF(INDEX(DATOS!P:P,MATCH(CHECKLIST!B115,DATOS!B:B,0),1)="","X",IF(INDEX(DATOS!P:P,MATCH(CHECKLIST!B115,DATOS!B:B,0),1)&gt;YEAR(TODAY())-1,"","VENCIDA")),"")</f>
        <v/>
      </c>
      <c r="O115" s="35" t="str">
        <f>IFERROR(IF(INDEX(DATOS!AV:AV,MATCH(CHECKLIST!B115,DATOS!B:B,0),1)=0,"",INDEX(DATOS!AV:AV,MATCH(CHECKLIST!B115,DATOS!B:B,0),1)),"")</f>
        <v/>
      </c>
      <c r="P115" s="17" t="str">
        <f>IFERROR(IF(INDEX(DATOS!AT:AT,MATCH(CHECKLIST!B115,DATOS!B:B,0),1)=0,"",INDEX(DATOS!AT:AT,MATCH(CHECKLIST!B115,DATOS!B:B,0),1)),"")</f>
        <v/>
      </c>
      <c r="Q115" s="17" t="str">
        <f>IFERROR(IF(INDEX(DATOS!AU:AU,MATCH(CHECKLIST!B115,DATOS!B:B,0),1)=0,"",INDEX(DATOS!AU:AU,MATCH(CHECKLIST!B115,DATOS!B:B,0),1)),"")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IFERROR(INDEX(DATOS!B:B,MATCH(CHECKLIST!A116,DATOS!CG:CG,0),1),"")</f>
        <v/>
      </c>
      <c r="C116" t="str">
        <f>IFERROR(INDEX(DATOS!BT:BT,MATCH(CHECKLIST!A116,DATOS!CG:CG,0),1),"")</f>
        <v/>
      </c>
      <c r="D116" t="str">
        <f>IFERROR(INDEX(DATOS!T:T,MATCH(CHECKLIST!E116,DATOS!C:C,0),1),"")</f>
        <v/>
      </c>
      <c r="E116" s="72" t="str">
        <f>IFERROR(INDEX(DATOS!C:C,MATCH(CHECKLIST!A116,DATOS!CG:CG,0),1),"")</f>
        <v/>
      </c>
      <c r="F116" s="82" t="str">
        <f>IFERROR(IF(INDEX(DATOS!AI:AI,MATCH(CHECKLIST!B116,DATOS!B:B,0),1)=0,"",INDEX(DATOS!AI:AI,MATCH(CHECKLIST!B116,DATOS!B:B,0),1)),"")</f>
        <v/>
      </c>
      <c r="G116" s="17" t="str">
        <f>IFERROR(IF(INDEX(DATOS!AN:AN,MATCH(CHECKLIST!B116,DATOS!B:B,0),1)=0,"",INDEX(DATOS!AN:AN,MATCH(CHECKLIST!B116,DATOS!B:B,0),1)),"")</f>
        <v/>
      </c>
      <c r="H116" s="17" t="str">
        <f>IFERROR(IF(INDEX(DATOS!BQ:BQ,MATCH(CHECKLIST!B116,DATOS!B:B,0),1)="","X",IF(INDEX(DATOS!BQ:BQ,MATCH(CHECKLIST!B116,DATOS!B:B,0),1)="VIGENTE","",INDEX(DATOS!BQ:BQ,MATCH(CHECKLIST!B116,DATOS!B:B,0),1))),"")</f>
        <v/>
      </c>
      <c r="I116" s="17" t="str">
        <f>IFERROR(IF(INDEX(DATOS!AR:AR,MATCH(CHECKLIST!B116,DATOS!B:B,0),1)=0,"",INDEX(DATOS!AR:AR,MATCH(CHECKLIST!B116,DATOS!B:B,0),1)),"")</f>
        <v/>
      </c>
      <c r="J116" s="17" t="str">
        <f>IFERROR(IF(INDEX(DATOS!AP:AP,MATCH(CHECKLIST!B116,DATOS!B:B,0),1)=0,"",INDEX(DATOS!AP:AP,MATCH(CHECKLIST!B116,DATOS!B:B,0),1)),"")</f>
        <v/>
      </c>
      <c r="K116" s="35" t="str">
        <f>IFERROR(IF(INDEX(DATOS!AQ:AQ,MATCH(CHECKLIST!B116,DATOS!B:B,0),1)=0,"",INDEX(DATOS!AQ:AQ,MATCH(CHECKLIST!B116,DATOS!B:B,0),1)),"")</f>
        <v/>
      </c>
      <c r="L116" s="17" t="str">
        <f>IFERROR(IF(INDEX(DATOS!AS:AS,MATCH(CHECKLIST!B116,DATOS!B:B,0),1)=0,"",INDEX(DATOS!AS:AS,MATCH(CHECKLIST!B116,DATOS!B:B,0),1)),"")</f>
        <v/>
      </c>
      <c r="M116" s="17" t="str">
        <f>IFERROR(IF(INDEX(DATOS!AO:AO,MATCH(CHECKLIST!B116,DATOS!B:B,0),1)=0,"",INDEX(DATOS!AO:AO,MATCH(CHECKLIST!B116,DATOS!B:B,0),1)),"")</f>
        <v/>
      </c>
      <c r="N116" s="35" t="str">
        <f ca="1">IFERROR(IF(INDEX(DATOS!P:P,MATCH(CHECKLIST!B116,DATOS!B:B,0),1)="","X",IF(INDEX(DATOS!P:P,MATCH(CHECKLIST!B116,DATOS!B:B,0),1)&gt;YEAR(TODAY())-1,"","VENCIDA")),"")</f>
        <v/>
      </c>
      <c r="O116" s="35" t="str">
        <f>IFERROR(IF(INDEX(DATOS!AV:AV,MATCH(CHECKLIST!B116,DATOS!B:B,0),1)=0,"",INDEX(DATOS!AV:AV,MATCH(CHECKLIST!B116,DATOS!B:B,0),1)),"")</f>
        <v/>
      </c>
      <c r="P116" s="17" t="str">
        <f>IFERROR(IF(INDEX(DATOS!AT:AT,MATCH(CHECKLIST!B116,DATOS!B:B,0),1)=0,"",INDEX(DATOS!AT:AT,MATCH(CHECKLIST!B116,DATOS!B:B,0),1)),"")</f>
        <v/>
      </c>
      <c r="Q116" s="17" t="str">
        <f>IFERROR(IF(INDEX(DATOS!AU:AU,MATCH(CHECKLIST!B116,DATOS!B:B,0),1)=0,"",INDEX(DATOS!AU:AU,MATCH(CHECKLIST!B116,DATOS!B:B,0),1)),"")</f>
        <v/>
      </c>
      <c r="S116">
        <f t="shared" si="5"/>
        <v>0</v>
      </c>
      <c r="U116" t="str">
        <f t="shared" si="3"/>
        <v/>
      </c>
      <c r="V116" t="str">
        <f t="shared" si="4"/>
        <v/>
      </c>
    </row>
    <row r="117" spans="1:22" ht="15" customHeight="1" x14ac:dyDescent="0.25">
      <c r="A117" s="12">
        <v>104</v>
      </c>
      <c r="B117" t="str">
        <f>IFERROR(INDEX(DATOS!B:B,MATCH(CHECKLIST!A117,DATOS!CG:CG,0),1),"")</f>
        <v/>
      </c>
      <c r="C117" t="str">
        <f>IFERROR(INDEX(DATOS!BT:BT,MATCH(CHECKLIST!A117,DATOS!CG:CG,0),1),"")</f>
        <v/>
      </c>
      <c r="D117" t="str">
        <f>IFERROR(INDEX(DATOS!T:T,MATCH(CHECKLIST!E117,DATOS!C:C,0),1),"")</f>
        <v/>
      </c>
      <c r="E117" s="72" t="str">
        <f>IFERROR(INDEX(DATOS!C:C,MATCH(CHECKLIST!A117,DATOS!CG:CG,0),1),"")</f>
        <v/>
      </c>
      <c r="F117" s="82" t="str">
        <f>IFERROR(IF(INDEX(DATOS!AI:AI,MATCH(CHECKLIST!B117,DATOS!B:B,0),1)=0,"",INDEX(DATOS!AI:AI,MATCH(CHECKLIST!B117,DATOS!B:B,0),1)),"")</f>
        <v/>
      </c>
      <c r="G117" s="17" t="str">
        <f>IFERROR(IF(INDEX(DATOS!AN:AN,MATCH(CHECKLIST!B117,DATOS!B:B,0),1)=0,"",INDEX(DATOS!AN:AN,MATCH(CHECKLIST!B117,DATOS!B:B,0),1)),"")</f>
        <v/>
      </c>
      <c r="H117" s="17" t="str">
        <f>IFERROR(IF(INDEX(DATOS!BQ:BQ,MATCH(CHECKLIST!B117,DATOS!B:B,0),1)="","X",IF(INDEX(DATOS!BQ:BQ,MATCH(CHECKLIST!B117,DATOS!B:B,0),1)="VIGENTE","",INDEX(DATOS!BQ:BQ,MATCH(CHECKLIST!B117,DATOS!B:B,0),1))),"")</f>
        <v/>
      </c>
      <c r="I117" s="17" t="str">
        <f>IFERROR(IF(INDEX(DATOS!AR:AR,MATCH(CHECKLIST!B117,DATOS!B:B,0),1)=0,"",INDEX(DATOS!AR:AR,MATCH(CHECKLIST!B117,DATOS!B:B,0),1)),"")</f>
        <v/>
      </c>
      <c r="J117" s="17" t="str">
        <f>IFERROR(IF(INDEX(DATOS!AP:AP,MATCH(CHECKLIST!B117,DATOS!B:B,0),1)=0,"",INDEX(DATOS!AP:AP,MATCH(CHECKLIST!B117,DATOS!B:B,0),1)),"")</f>
        <v/>
      </c>
      <c r="K117" s="35" t="str">
        <f>IFERROR(IF(INDEX(DATOS!AQ:AQ,MATCH(CHECKLIST!B117,DATOS!B:B,0),1)=0,"",INDEX(DATOS!AQ:AQ,MATCH(CHECKLIST!B117,DATOS!B:B,0),1)),"")</f>
        <v/>
      </c>
      <c r="L117" s="17" t="str">
        <f>IFERROR(IF(INDEX(DATOS!AS:AS,MATCH(CHECKLIST!B117,DATOS!B:B,0),1)=0,"",INDEX(DATOS!AS:AS,MATCH(CHECKLIST!B117,DATOS!B:B,0),1)),"")</f>
        <v/>
      </c>
      <c r="M117" s="17" t="str">
        <f>IFERROR(IF(INDEX(DATOS!AO:AO,MATCH(CHECKLIST!B117,DATOS!B:B,0),1)=0,"",INDEX(DATOS!AO:AO,MATCH(CHECKLIST!B117,DATOS!B:B,0),1)),"")</f>
        <v/>
      </c>
      <c r="N117" s="35" t="str">
        <f ca="1">IFERROR(IF(INDEX(DATOS!P:P,MATCH(CHECKLIST!B117,DATOS!B:B,0),1)="","X",IF(INDEX(DATOS!P:P,MATCH(CHECKLIST!B117,DATOS!B:B,0),1)&gt;YEAR(TODAY())-1,"","VENCIDA")),"")</f>
        <v/>
      </c>
      <c r="O117" s="35" t="str">
        <f>IFERROR(IF(INDEX(DATOS!AV:AV,MATCH(CHECKLIST!B117,DATOS!B:B,0),1)=0,"",INDEX(DATOS!AV:AV,MATCH(CHECKLIST!B117,DATOS!B:B,0),1)),"")</f>
        <v/>
      </c>
      <c r="P117" s="17" t="str">
        <f>IFERROR(IF(INDEX(DATOS!AT:AT,MATCH(CHECKLIST!B117,DATOS!B:B,0),1)=0,"",INDEX(DATOS!AT:AT,MATCH(CHECKLIST!B117,DATOS!B:B,0),1)),"")</f>
        <v/>
      </c>
      <c r="Q117" s="17" t="str">
        <f>IFERROR(IF(INDEX(DATOS!AU:AU,MATCH(CHECKLIST!B117,DATOS!B:B,0),1)=0,"",INDEX(DATOS!AU:AU,MATCH(CHECKLIST!B117,DATOS!B:B,0),1)),"")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IFERROR(INDEX(DATOS!B:B,MATCH(CHECKLIST!A118,DATOS!CG:CG,0),1),"")</f>
        <v/>
      </c>
      <c r="C118" t="str">
        <f>IFERROR(INDEX(DATOS!BT:BT,MATCH(CHECKLIST!A118,DATOS!CG:CG,0),1),"")</f>
        <v/>
      </c>
      <c r="D118" t="str">
        <f>IFERROR(INDEX(DATOS!T:T,MATCH(CHECKLIST!E118,DATOS!C:C,0),1),"")</f>
        <v/>
      </c>
      <c r="E118" s="72" t="str">
        <f>IFERROR(INDEX(DATOS!C:C,MATCH(CHECKLIST!A118,DATOS!CG:CG,0),1),"")</f>
        <v/>
      </c>
      <c r="F118" s="82" t="str">
        <f>IFERROR(IF(INDEX(DATOS!AI:AI,MATCH(CHECKLIST!B118,DATOS!B:B,0),1)=0,"",INDEX(DATOS!AI:AI,MATCH(CHECKLIST!B118,DATOS!B:B,0),1)),"")</f>
        <v/>
      </c>
      <c r="G118" s="17" t="str">
        <f>IFERROR(IF(INDEX(DATOS!AN:AN,MATCH(CHECKLIST!B118,DATOS!B:B,0),1)=0,"",INDEX(DATOS!AN:AN,MATCH(CHECKLIST!B118,DATOS!B:B,0),1)),"")</f>
        <v/>
      </c>
      <c r="H118" s="17" t="str">
        <f>IFERROR(IF(INDEX(DATOS!BQ:BQ,MATCH(CHECKLIST!B118,DATOS!B:B,0),1)="","X",IF(INDEX(DATOS!BQ:BQ,MATCH(CHECKLIST!B118,DATOS!B:B,0),1)="VIGENTE","",INDEX(DATOS!BQ:BQ,MATCH(CHECKLIST!B118,DATOS!B:B,0),1))),"")</f>
        <v/>
      </c>
      <c r="I118" s="17" t="str">
        <f>IFERROR(IF(INDEX(DATOS!AR:AR,MATCH(CHECKLIST!B118,DATOS!B:B,0),1)=0,"",INDEX(DATOS!AR:AR,MATCH(CHECKLIST!B118,DATOS!B:B,0),1)),"")</f>
        <v/>
      </c>
      <c r="J118" s="17" t="str">
        <f>IFERROR(IF(INDEX(DATOS!AP:AP,MATCH(CHECKLIST!B118,DATOS!B:B,0),1)=0,"",INDEX(DATOS!AP:AP,MATCH(CHECKLIST!B118,DATOS!B:B,0),1)),"")</f>
        <v/>
      </c>
      <c r="K118" s="35" t="str">
        <f>IFERROR(IF(INDEX(DATOS!AQ:AQ,MATCH(CHECKLIST!B118,DATOS!B:B,0),1)=0,"",INDEX(DATOS!AQ:AQ,MATCH(CHECKLIST!B118,DATOS!B:B,0),1)),"")</f>
        <v/>
      </c>
      <c r="L118" s="17" t="str">
        <f>IFERROR(IF(INDEX(DATOS!AS:AS,MATCH(CHECKLIST!B118,DATOS!B:B,0),1)=0,"",INDEX(DATOS!AS:AS,MATCH(CHECKLIST!B118,DATOS!B:B,0),1)),"")</f>
        <v/>
      </c>
      <c r="M118" s="17" t="str">
        <f>IFERROR(IF(INDEX(DATOS!AO:AO,MATCH(CHECKLIST!B118,DATOS!B:B,0),1)=0,"",INDEX(DATOS!AO:AO,MATCH(CHECKLIST!B118,DATOS!B:B,0),1)),"")</f>
        <v/>
      </c>
      <c r="N118" s="35" t="str">
        <f ca="1">IFERROR(IF(INDEX(DATOS!P:P,MATCH(CHECKLIST!B118,DATOS!B:B,0),1)="","X",IF(INDEX(DATOS!P:P,MATCH(CHECKLIST!B118,DATOS!B:B,0),1)&gt;YEAR(TODAY())-1,"","VENCIDA")),"")</f>
        <v/>
      </c>
      <c r="O118" s="35" t="str">
        <f>IFERROR(IF(INDEX(DATOS!AV:AV,MATCH(CHECKLIST!B118,DATOS!B:B,0),1)=0,"",INDEX(DATOS!AV:AV,MATCH(CHECKLIST!B118,DATOS!B:B,0),1)),"")</f>
        <v/>
      </c>
      <c r="P118" s="17" t="str">
        <f>IFERROR(IF(INDEX(DATOS!AT:AT,MATCH(CHECKLIST!B118,DATOS!B:B,0),1)=0,"",INDEX(DATOS!AT:AT,MATCH(CHECKLIST!B118,DATOS!B:B,0),1)),"")</f>
        <v/>
      </c>
      <c r="Q118" s="17" t="str">
        <f>IFERROR(IF(INDEX(DATOS!AU:AU,MATCH(CHECKLIST!B118,DATOS!B:B,0),1)=0,"",INDEX(DATOS!AU:AU,MATCH(CHECKLIST!B118,DATOS!B:B,0),1)),"")</f>
        <v/>
      </c>
      <c r="S118">
        <f t="shared" si="5"/>
        <v>0</v>
      </c>
      <c r="U118" t="str">
        <f t="shared" si="3"/>
        <v/>
      </c>
      <c r="V118" t="str">
        <f t="shared" si="4"/>
        <v/>
      </c>
    </row>
    <row r="119" spans="1:22" ht="15" customHeight="1" x14ac:dyDescent="0.25">
      <c r="A119" s="12">
        <v>106</v>
      </c>
      <c r="B119" t="str">
        <f>IFERROR(INDEX(DATOS!B:B,MATCH(CHECKLIST!A119,DATOS!CG:CG,0),1),"")</f>
        <v/>
      </c>
      <c r="C119" t="str">
        <f>IFERROR(INDEX(DATOS!BT:BT,MATCH(CHECKLIST!A119,DATOS!CG:CG,0),1),"")</f>
        <v/>
      </c>
      <c r="D119" t="str">
        <f>IFERROR(INDEX(DATOS!T:T,MATCH(CHECKLIST!E119,DATOS!C:C,0),1),"")</f>
        <v/>
      </c>
      <c r="E119" s="72" t="str">
        <f>IFERROR(INDEX(DATOS!C:C,MATCH(CHECKLIST!A119,DATOS!CG:CG,0),1),"")</f>
        <v/>
      </c>
      <c r="F119" s="82" t="str">
        <f>IFERROR(IF(INDEX(DATOS!AI:AI,MATCH(CHECKLIST!B119,DATOS!B:B,0),1)=0,"",INDEX(DATOS!AI:AI,MATCH(CHECKLIST!B119,DATOS!B:B,0),1)),"")</f>
        <v/>
      </c>
      <c r="G119" s="17" t="str">
        <f>IFERROR(IF(INDEX(DATOS!AN:AN,MATCH(CHECKLIST!B119,DATOS!B:B,0),1)=0,"",INDEX(DATOS!AN:AN,MATCH(CHECKLIST!B119,DATOS!B:B,0),1)),"")</f>
        <v/>
      </c>
      <c r="H119" s="17" t="str">
        <f>IFERROR(IF(INDEX(DATOS!BQ:BQ,MATCH(CHECKLIST!B119,DATOS!B:B,0),1)="","X",IF(INDEX(DATOS!BQ:BQ,MATCH(CHECKLIST!B119,DATOS!B:B,0),1)="VIGENTE","",INDEX(DATOS!BQ:BQ,MATCH(CHECKLIST!B119,DATOS!B:B,0),1))),"")</f>
        <v/>
      </c>
      <c r="I119" s="17" t="str">
        <f>IFERROR(IF(INDEX(DATOS!AR:AR,MATCH(CHECKLIST!B119,DATOS!B:B,0),1)=0,"",INDEX(DATOS!AR:AR,MATCH(CHECKLIST!B119,DATOS!B:B,0),1)),"")</f>
        <v/>
      </c>
      <c r="J119" s="17" t="str">
        <f>IFERROR(IF(INDEX(DATOS!AP:AP,MATCH(CHECKLIST!B119,DATOS!B:B,0),1)=0,"",INDEX(DATOS!AP:AP,MATCH(CHECKLIST!B119,DATOS!B:B,0),1)),"")</f>
        <v/>
      </c>
      <c r="K119" s="35" t="str">
        <f>IFERROR(IF(INDEX(DATOS!AQ:AQ,MATCH(CHECKLIST!B119,DATOS!B:B,0),1)=0,"",INDEX(DATOS!AQ:AQ,MATCH(CHECKLIST!B119,DATOS!B:B,0),1)),"")</f>
        <v/>
      </c>
      <c r="L119" s="17" t="str">
        <f>IFERROR(IF(INDEX(DATOS!AS:AS,MATCH(CHECKLIST!B119,DATOS!B:B,0),1)=0,"",INDEX(DATOS!AS:AS,MATCH(CHECKLIST!B119,DATOS!B:B,0),1)),"")</f>
        <v/>
      </c>
      <c r="M119" s="17" t="str">
        <f>IFERROR(IF(INDEX(DATOS!AO:AO,MATCH(CHECKLIST!B119,DATOS!B:B,0),1)=0,"",INDEX(DATOS!AO:AO,MATCH(CHECKLIST!B119,DATOS!B:B,0),1)),"")</f>
        <v/>
      </c>
      <c r="N119" s="35" t="str">
        <f ca="1">IFERROR(IF(INDEX(DATOS!P:P,MATCH(CHECKLIST!B119,DATOS!B:B,0),1)="","X",IF(INDEX(DATOS!P:P,MATCH(CHECKLIST!B119,DATOS!B:B,0),1)&gt;YEAR(TODAY())-1,"","VENCIDA")),"")</f>
        <v/>
      </c>
      <c r="O119" s="35" t="str">
        <f>IFERROR(IF(INDEX(DATOS!AV:AV,MATCH(CHECKLIST!B119,DATOS!B:B,0),1)=0,"",INDEX(DATOS!AV:AV,MATCH(CHECKLIST!B119,DATOS!B:B,0),1)),"")</f>
        <v/>
      </c>
      <c r="P119" s="17" t="str">
        <f>IFERROR(IF(INDEX(DATOS!AT:AT,MATCH(CHECKLIST!B119,DATOS!B:B,0),1)=0,"",INDEX(DATOS!AT:AT,MATCH(CHECKLIST!B119,DATOS!B:B,0),1)),"")</f>
        <v/>
      </c>
      <c r="Q119" s="17" t="str">
        <f>IFERROR(IF(INDEX(DATOS!AU:AU,MATCH(CHECKLIST!B119,DATOS!B:B,0),1)=0,"",INDEX(DATOS!AU:AU,MATCH(CHECKLIST!B119,DATOS!B:B,0),1)),"")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IFERROR(INDEX(DATOS!B:B,MATCH(CHECKLIST!A120,DATOS!CG:CG,0),1),"")</f>
        <v/>
      </c>
      <c r="C120" t="str">
        <f>IFERROR(INDEX(DATOS!BT:BT,MATCH(CHECKLIST!A120,DATOS!CG:CG,0),1),"")</f>
        <v/>
      </c>
      <c r="D120" t="str">
        <f>IFERROR(INDEX(DATOS!T:T,MATCH(CHECKLIST!E120,DATOS!C:C,0),1),"")</f>
        <v/>
      </c>
      <c r="E120" s="72" t="str">
        <f>IFERROR(INDEX(DATOS!C:C,MATCH(CHECKLIST!A120,DATOS!CG:CG,0),1),"")</f>
        <v/>
      </c>
      <c r="F120" s="82" t="str">
        <f>IFERROR(IF(INDEX(DATOS!AI:AI,MATCH(CHECKLIST!B120,DATOS!B:B,0),1)=0,"",INDEX(DATOS!AI:AI,MATCH(CHECKLIST!B120,DATOS!B:B,0),1)),"")</f>
        <v/>
      </c>
      <c r="G120" s="17" t="str">
        <f>IFERROR(IF(INDEX(DATOS!AN:AN,MATCH(CHECKLIST!B120,DATOS!B:B,0),1)=0,"",INDEX(DATOS!AN:AN,MATCH(CHECKLIST!B120,DATOS!B:B,0),1)),"")</f>
        <v/>
      </c>
      <c r="H120" s="17" t="str">
        <f>IFERROR(IF(INDEX(DATOS!BQ:BQ,MATCH(CHECKLIST!B120,DATOS!B:B,0),1)="","X",IF(INDEX(DATOS!BQ:BQ,MATCH(CHECKLIST!B120,DATOS!B:B,0),1)="VIGENTE","",INDEX(DATOS!BQ:BQ,MATCH(CHECKLIST!B120,DATOS!B:B,0),1))),"")</f>
        <v/>
      </c>
      <c r="I120" s="17" t="str">
        <f>IFERROR(IF(INDEX(DATOS!AR:AR,MATCH(CHECKLIST!B120,DATOS!B:B,0),1)=0,"",INDEX(DATOS!AR:AR,MATCH(CHECKLIST!B120,DATOS!B:B,0),1)),"")</f>
        <v/>
      </c>
      <c r="J120" s="17" t="str">
        <f>IFERROR(IF(INDEX(DATOS!AP:AP,MATCH(CHECKLIST!B120,DATOS!B:B,0),1)=0,"",INDEX(DATOS!AP:AP,MATCH(CHECKLIST!B120,DATOS!B:B,0),1)),"")</f>
        <v/>
      </c>
      <c r="K120" s="35" t="str">
        <f>IFERROR(IF(INDEX(DATOS!AQ:AQ,MATCH(CHECKLIST!B120,DATOS!B:B,0),1)=0,"",INDEX(DATOS!AQ:AQ,MATCH(CHECKLIST!B120,DATOS!B:B,0),1)),"")</f>
        <v/>
      </c>
      <c r="L120" s="17" t="str">
        <f>IFERROR(IF(INDEX(DATOS!AS:AS,MATCH(CHECKLIST!B120,DATOS!B:B,0),1)=0,"",INDEX(DATOS!AS:AS,MATCH(CHECKLIST!B120,DATOS!B:B,0),1)),"")</f>
        <v/>
      </c>
      <c r="M120" s="17" t="str">
        <f>IFERROR(IF(INDEX(DATOS!AO:AO,MATCH(CHECKLIST!B120,DATOS!B:B,0),1)=0,"",INDEX(DATOS!AO:AO,MATCH(CHECKLIST!B120,DATOS!B:B,0),1)),"")</f>
        <v/>
      </c>
      <c r="N120" s="35" t="str">
        <f ca="1">IFERROR(IF(INDEX(DATOS!P:P,MATCH(CHECKLIST!B120,DATOS!B:B,0),1)="","X",IF(INDEX(DATOS!P:P,MATCH(CHECKLIST!B120,DATOS!B:B,0),1)&gt;YEAR(TODAY())-1,"","VENCIDA")),"")</f>
        <v/>
      </c>
      <c r="O120" s="35" t="str">
        <f>IFERROR(IF(INDEX(DATOS!AV:AV,MATCH(CHECKLIST!B120,DATOS!B:B,0),1)=0,"",INDEX(DATOS!AV:AV,MATCH(CHECKLIST!B120,DATOS!B:B,0),1)),"")</f>
        <v/>
      </c>
      <c r="P120" s="17" t="str">
        <f>IFERROR(IF(INDEX(DATOS!AT:AT,MATCH(CHECKLIST!B120,DATOS!B:B,0),1)=0,"",INDEX(DATOS!AT:AT,MATCH(CHECKLIST!B120,DATOS!B:B,0),1)),"")</f>
        <v/>
      </c>
      <c r="Q120" s="17" t="str">
        <f>IFERROR(IF(INDEX(DATOS!AU:AU,MATCH(CHECKLIST!B120,DATOS!B:B,0),1)=0,"",INDEX(DATOS!AU:AU,MATCH(CHECKLIST!B120,DATOS!B:B,0),1)),"")</f>
        <v/>
      </c>
      <c r="S120">
        <f t="shared" si="5"/>
        <v>0</v>
      </c>
      <c r="U120" t="str">
        <f t="shared" si="3"/>
        <v/>
      </c>
      <c r="V120" t="str">
        <f t="shared" si="4"/>
        <v/>
      </c>
    </row>
    <row r="121" spans="1:22" ht="15" customHeight="1" x14ac:dyDescent="0.25">
      <c r="A121" s="12">
        <v>108</v>
      </c>
      <c r="B121" t="str">
        <f>IFERROR(INDEX(DATOS!B:B,MATCH(CHECKLIST!A121,DATOS!CG:CG,0),1),"")</f>
        <v/>
      </c>
      <c r="C121" t="str">
        <f>IFERROR(INDEX(DATOS!BT:BT,MATCH(CHECKLIST!A121,DATOS!CG:CG,0),1),"")</f>
        <v/>
      </c>
      <c r="D121" t="str">
        <f>IFERROR(INDEX(DATOS!T:T,MATCH(CHECKLIST!E121,DATOS!C:C,0),1),"")</f>
        <v/>
      </c>
      <c r="E121" s="72" t="str">
        <f>IFERROR(INDEX(DATOS!C:C,MATCH(CHECKLIST!A121,DATOS!CG:CG,0),1),"")</f>
        <v/>
      </c>
      <c r="F121" s="82" t="str">
        <f>IFERROR(IF(INDEX(DATOS!AI:AI,MATCH(CHECKLIST!B121,DATOS!B:B,0),1)=0,"",INDEX(DATOS!AI:AI,MATCH(CHECKLIST!B121,DATOS!B:B,0),1)),"")</f>
        <v/>
      </c>
      <c r="G121" s="17" t="str">
        <f>IFERROR(IF(INDEX(DATOS!AN:AN,MATCH(CHECKLIST!B121,DATOS!B:B,0),1)=0,"",INDEX(DATOS!AN:AN,MATCH(CHECKLIST!B121,DATOS!B:B,0),1)),"")</f>
        <v/>
      </c>
      <c r="H121" s="17" t="str">
        <f>IFERROR(IF(INDEX(DATOS!BQ:BQ,MATCH(CHECKLIST!B121,DATOS!B:B,0),1)="","X",IF(INDEX(DATOS!BQ:BQ,MATCH(CHECKLIST!B121,DATOS!B:B,0),1)="VIGENTE","",INDEX(DATOS!BQ:BQ,MATCH(CHECKLIST!B121,DATOS!B:B,0),1))),"")</f>
        <v/>
      </c>
      <c r="I121" s="17" t="str">
        <f>IFERROR(IF(INDEX(DATOS!AR:AR,MATCH(CHECKLIST!B121,DATOS!B:B,0),1)=0,"",INDEX(DATOS!AR:AR,MATCH(CHECKLIST!B121,DATOS!B:B,0),1)),"")</f>
        <v/>
      </c>
      <c r="J121" s="17" t="str">
        <f>IFERROR(IF(INDEX(DATOS!AP:AP,MATCH(CHECKLIST!B121,DATOS!B:B,0),1)=0,"",INDEX(DATOS!AP:AP,MATCH(CHECKLIST!B121,DATOS!B:B,0),1)),"")</f>
        <v/>
      </c>
      <c r="K121" s="35" t="str">
        <f>IFERROR(IF(INDEX(DATOS!AQ:AQ,MATCH(CHECKLIST!B121,DATOS!B:B,0),1)=0,"",INDEX(DATOS!AQ:AQ,MATCH(CHECKLIST!B121,DATOS!B:B,0),1)),"")</f>
        <v/>
      </c>
      <c r="L121" s="17" t="str">
        <f>IFERROR(IF(INDEX(DATOS!AS:AS,MATCH(CHECKLIST!B121,DATOS!B:B,0),1)=0,"",INDEX(DATOS!AS:AS,MATCH(CHECKLIST!B121,DATOS!B:B,0),1)),"")</f>
        <v/>
      </c>
      <c r="M121" s="17" t="str">
        <f>IFERROR(IF(INDEX(DATOS!AO:AO,MATCH(CHECKLIST!B121,DATOS!B:B,0),1)=0,"",INDEX(DATOS!AO:AO,MATCH(CHECKLIST!B121,DATOS!B:B,0),1)),"")</f>
        <v/>
      </c>
      <c r="N121" s="35" t="str">
        <f ca="1">IFERROR(IF(INDEX(DATOS!P:P,MATCH(CHECKLIST!B121,DATOS!B:B,0),1)="","X",IF(INDEX(DATOS!P:P,MATCH(CHECKLIST!B121,DATOS!B:B,0),1)&gt;YEAR(TODAY())-1,"","VENCIDA")),"")</f>
        <v/>
      </c>
      <c r="O121" s="35" t="str">
        <f>IFERROR(IF(INDEX(DATOS!AV:AV,MATCH(CHECKLIST!B121,DATOS!B:B,0),1)=0,"",INDEX(DATOS!AV:AV,MATCH(CHECKLIST!B121,DATOS!B:B,0),1)),"")</f>
        <v/>
      </c>
      <c r="P121" s="17" t="str">
        <f>IFERROR(IF(INDEX(DATOS!AT:AT,MATCH(CHECKLIST!B121,DATOS!B:B,0),1)=0,"",INDEX(DATOS!AT:AT,MATCH(CHECKLIST!B121,DATOS!B:B,0),1)),"")</f>
        <v/>
      </c>
      <c r="Q121" s="17" t="str">
        <f>IFERROR(IF(INDEX(DATOS!AU:AU,MATCH(CHECKLIST!B121,DATOS!B:B,0),1)=0,"",INDEX(DATOS!AU:AU,MATCH(CHECKLIST!B121,DATOS!B:B,0),1)),"")</f>
        <v/>
      </c>
      <c r="R121" t="str">
        <f>IF(B121="","",1)</f>
        <v/>
      </c>
      <c r="S121" t="str">
        <f t="shared" si="5"/>
        <v/>
      </c>
      <c r="U121" t="str">
        <f t="shared" si="3"/>
        <v/>
      </c>
      <c r="V121" t="str">
        <f t="shared" si="4"/>
        <v/>
      </c>
    </row>
    <row r="122" spans="1:22" x14ac:dyDescent="0.25">
      <c r="A122" s="12">
        <v>109</v>
      </c>
      <c r="B122" t="str">
        <f>IFERROR(INDEX(DATOS!B:B,MATCH(CHECKLIST!A122,DATOS!CG:CG,0),1),"")</f>
        <v/>
      </c>
      <c r="C122" t="str">
        <f>IFERROR(INDEX(DATOS!BT:BT,MATCH(CHECKLIST!A122,DATOS!CG:CG,0),1),"")</f>
        <v/>
      </c>
      <c r="D122" t="str">
        <f>IFERROR(INDEX(DATOS!T:T,MATCH(CHECKLIST!E122,DATOS!C:C,0),1),"")</f>
        <v/>
      </c>
      <c r="E122" s="72" t="str">
        <f>IFERROR(INDEX(DATOS!C:C,MATCH(CHECKLIST!A122,DATOS!CG:CG,0),1),"")</f>
        <v/>
      </c>
      <c r="F122" s="82" t="str">
        <f>IFERROR(IF(INDEX(DATOS!AI:AI,MATCH(CHECKLIST!B122,DATOS!B:B,0),1)=0,"",INDEX(DATOS!AI:AI,MATCH(CHECKLIST!B122,DATOS!B:B,0),1)),"")</f>
        <v/>
      </c>
      <c r="G122" s="17" t="str">
        <f>IFERROR(IF(INDEX(DATOS!AN:AN,MATCH(CHECKLIST!B122,DATOS!B:B,0),1)=0,"",INDEX(DATOS!AN:AN,MATCH(CHECKLIST!B122,DATOS!B:B,0),1)),"")</f>
        <v/>
      </c>
      <c r="H122" s="17" t="str">
        <f>IFERROR(IF(INDEX(DATOS!BQ:BQ,MATCH(CHECKLIST!B122,DATOS!B:B,0),1)="","X",IF(INDEX(DATOS!BQ:BQ,MATCH(CHECKLIST!B122,DATOS!B:B,0),1)="VIGENTE","",INDEX(DATOS!BQ:BQ,MATCH(CHECKLIST!B122,DATOS!B:B,0),1))),"")</f>
        <v/>
      </c>
      <c r="I122" s="17" t="str">
        <f>IFERROR(IF(INDEX(DATOS!AR:AR,MATCH(CHECKLIST!B122,DATOS!B:B,0),1)=0,"",INDEX(DATOS!AR:AR,MATCH(CHECKLIST!B122,DATOS!B:B,0),1)),"")</f>
        <v/>
      </c>
      <c r="J122" s="17" t="str">
        <f>IFERROR(IF(INDEX(DATOS!AP:AP,MATCH(CHECKLIST!B122,DATOS!B:B,0),1)=0,"",INDEX(DATOS!AP:AP,MATCH(CHECKLIST!B122,DATOS!B:B,0),1)),"")</f>
        <v/>
      </c>
      <c r="K122" s="35" t="str">
        <f>IFERROR(IF(INDEX(DATOS!AQ:AQ,MATCH(CHECKLIST!B122,DATOS!B:B,0),1)=0,"",INDEX(DATOS!AQ:AQ,MATCH(CHECKLIST!B122,DATOS!B:B,0),1)),"")</f>
        <v/>
      </c>
      <c r="L122" s="17" t="str">
        <f>IFERROR(IF(INDEX(DATOS!AS:AS,MATCH(CHECKLIST!B122,DATOS!B:B,0),1)=0,"",INDEX(DATOS!AS:AS,MATCH(CHECKLIST!B122,DATOS!B:B,0),1)),"")</f>
        <v/>
      </c>
      <c r="M122" s="17" t="str">
        <f>IFERROR(IF(INDEX(DATOS!AO:AO,MATCH(CHECKLIST!B122,DATOS!B:B,0),1)=0,"",INDEX(DATOS!AO:AO,MATCH(CHECKLIST!B122,DATOS!B:B,0),1)),"")</f>
        <v/>
      </c>
      <c r="N122" s="35" t="str">
        <f ca="1">IFERROR(IF(INDEX(DATOS!P:P,MATCH(CHECKLIST!B122,DATOS!B:B,0),1)="","X",IF(INDEX(DATOS!P:P,MATCH(CHECKLIST!B122,DATOS!B:B,0),1)&gt;YEAR(TODAY())-1,"","VENCIDA")),"")</f>
        <v/>
      </c>
      <c r="O122" s="35" t="str">
        <f>IFERROR(IF(INDEX(DATOS!AV:AV,MATCH(CHECKLIST!B122,DATOS!B:B,0),1)=0,"",INDEX(DATOS!AV:AV,MATCH(CHECKLIST!B122,DATOS!B:B,0),1)),"")</f>
        <v/>
      </c>
      <c r="P122" s="17" t="str">
        <f>IFERROR(IF(INDEX(DATOS!AT:AT,MATCH(CHECKLIST!B122,DATOS!B:B,0),1)=0,"",INDEX(DATOS!AT:AT,MATCH(CHECKLIST!B122,DATOS!B:B,0),1)),"")</f>
        <v/>
      </c>
      <c r="Q122" s="17" t="str">
        <f>IFERROR(IF(INDEX(DATOS!AU:AU,MATCH(CHECKLIST!B122,DATOS!B:B,0),1)=0,"",INDEX(DATOS!AU:AU,MATCH(CHECKLIST!B122,DATOS!B:B,0),1)),"")</f>
        <v/>
      </c>
      <c r="S122">
        <f t="shared" si="5"/>
        <v>0</v>
      </c>
      <c r="U122" t="str">
        <f t="shared" si="3"/>
        <v/>
      </c>
      <c r="V122" t="str">
        <f t="shared" si="4"/>
        <v/>
      </c>
    </row>
    <row r="123" spans="1:22" ht="15" customHeight="1" x14ac:dyDescent="0.25">
      <c r="A123" s="12">
        <v>110</v>
      </c>
      <c r="B123" t="str">
        <f>IFERROR(INDEX(DATOS!B:B,MATCH(CHECKLIST!A123,DATOS!CG:CG,0),1),"")</f>
        <v/>
      </c>
      <c r="C123" t="str">
        <f>IFERROR(INDEX(DATOS!BT:BT,MATCH(CHECKLIST!A123,DATOS!CG:CG,0),1),"")</f>
        <v/>
      </c>
      <c r="D123" t="str">
        <f>IFERROR(INDEX(DATOS!T:T,MATCH(CHECKLIST!E123,DATOS!C:C,0),1),"")</f>
        <v/>
      </c>
      <c r="E123" s="72" t="str">
        <f>IFERROR(INDEX(DATOS!C:C,MATCH(CHECKLIST!A123,DATOS!CG:CG,0),1),"")</f>
        <v/>
      </c>
      <c r="F123" s="82" t="str">
        <f>IFERROR(IF(INDEX(DATOS!AI:AI,MATCH(CHECKLIST!B123,DATOS!B:B,0),1)=0,"",INDEX(DATOS!AI:AI,MATCH(CHECKLIST!B123,DATOS!B:B,0),1)),"")</f>
        <v/>
      </c>
      <c r="G123" s="17" t="str">
        <f>IFERROR(IF(INDEX(DATOS!AN:AN,MATCH(CHECKLIST!B123,DATOS!B:B,0),1)=0,"",INDEX(DATOS!AN:AN,MATCH(CHECKLIST!B123,DATOS!B:B,0),1)),"")</f>
        <v/>
      </c>
      <c r="H123" s="17" t="str">
        <f>IFERROR(IF(INDEX(DATOS!BQ:BQ,MATCH(CHECKLIST!B123,DATOS!B:B,0),1)="","X",IF(INDEX(DATOS!BQ:BQ,MATCH(CHECKLIST!B123,DATOS!B:B,0),1)="VIGENTE","",INDEX(DATOS!BQ:BQ,MATCH(CHECKLIST!B123,DATOS!B:B,0),1))),"")</f>
        <v/>
      </c>
      <c r="I123" s="17" t="str">
        <f>IFERROR(IF(INDEX(DATOS!AR:AR,MATCH(CHECKLIST!B123,DATOS!B:B,0),1)=0,"",INDEX(DATOS!AR:AR,MATCH(CHECKLIST!B123,DATOS!B:B,0),1)),"")</f>
        <v/>
      </c>
      <c r="J123" s="17" t="str">
        <f>IFERROR(IF(INDEX(DATOS!AP:AP,MATCH(CHECKLIST!B123,DATOS!B:B,0),1)=0,"",INDEX(DATOS!AP:AP,MATCH(CHECKLIST!B123,DATOS!B:B,0),1)),"")</f>
        <v/>
      </c>
      <c r="K123" s="35" t="str">
        <f>IFERROR(IF(INDEX(DATOS!AQ:AQ,MATCH(CHECKLIST!B123,DATOS!B:B,0),1)=0,"",INDEX(DATOS!AQ:AQ,MATCH(CHECKLIST!B123,DATOS!B:B,0),1)),"")</f>
        <v/>
      </c>
      <c r="L123" s="17" t="str">
        <f>IFERROR(IF(INDEX(DATOS!AS:AS,MATCH(CHECKLIST!B123,DATOS!B:B,0),1)=0,"",INDEX(DATOS!AS:AS,MATCH(CHECKLIST!B123,DATOS!B:B,0),1)),"")</f>
        <v/>
      </c>
      <c r="M123" s="17" t="str">
        <f>IFERROR(IF(INDEX(DATOS!AO:AO,MATCH(CHECKLIST!B123,DATOS!B:B,0),1)=0,"",INDEX(DATOS!AO:AO,MATCH(CHECKLIST!B123,DATOS!B:B,0),1)),"")</f>
        <v/>
      </c>
      <c r="N123" s="35" t="str">
        <f ca="1">IFERROR(IF(INDEX(DATOS!P:P,MATCH(CHECKLIST!B123,DATOS!B:B,0),1)="","X",IF(INDEX(DATOS!P:P,MATCH(CHECKLIST!B123,DATOS!B:B,0),1)&gt;YEAR(TODAY())-1,"","VENCIDA")),"")</f>
        <v/>
      </c>
      <c r="O123" s="35" t="str">
        <f>IFERROR(IF(INDEX(DATOS!AV:AV,MATCH(CHECKLIST!B123,DATOS!B:B,0),1)=0,"",INDEX(DATOS!AV:AV,MATCH(CHECKLIST!B123,DATOS!B:B,0),1)),"")</f>
        <v/>
      </c>
      <c r="P123" s="17" t="str">
        <f>IFERROR(IF(INDEX(DATOS!AT:AT,MATCH(CHECKLIST!B123,DATOS!B:B,0),1)=0,"",INDEX(DATOS!AT:AT,MATCH(CHECKLIST!B123,DATOS!B:B,0),1)),"")</f>
        <v/>
      </c>
      <c r="Q123" s="17" t="str">
        <f>IFERROR(IF(INDEX(DATOS!AU:AU,MATCH(CHECKLIST!B123,DATOS!B:B,0),1)=0,"",INDEX(DATOS!AU:AU,MATCH(CHECKLIST!B123,DATOS!B:B,0),1)),"")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IFERROR(INDEX(DATOS!B:B,MATCH(CHECKLIST!A124,DATOS!CG:CG,0),1),"")</f>
        <v/>
      </c>
      <c r="C124" t="str">
        <f>IFERROR(INDEX(DATOS!BT:BT,MATCH(CHECKLIST!A124,DATOS!CG:CG,0),1),"")</f>
        <v/>
      </c>
      <c r="D124" t="str">
        <f>IFERROR(INDEX(DATOS!T:T,MATCH(CHECKLIST!E124,DATOS!C:C,0),1),"")</f>
        <v/>
      </c>
      <c r="E124" s="72" t="str">
        <f>IFERROR(INDEX(DATOS!C:C,MATCH(CHECKLIST!A124,DATOS!CG:CG,0),1),"")</f>
        <v/>
      </c>
      <c r="F124" s="82" t="str">
        <f>IFERROR(IF(INDEX(DATOS!AI:AI,MATCH(CHECKLIST!B124,DATOS!B:B,0),1)=0,"",INDEX(DATOS!AI:AI,MATCH(CHECKLIST!B124,DATOS!B:B,0),1)),"")</f>
        <v/>
      </c>
      <c r="G124" s="17" t="str">
        <f>IFERROR(IF(INDEX(DATOS!AN:AN,MATCH(CHECKLIST!B124,DATOS!B:B,0),1)=0,"",INDEX(DATOS!AN:AN,MATCH(CHECKLIST!B124,DATOS!B:B,0),1)),"")</f>
        <v/>
      </c>
      <c r="H124" s="17" t="str">
        <f>IFERROR(IF(INDEX(DATOS!BQ:BQ,MATCH(CHECKLIST!B124,DATOS!B:B,0),1)="","X",IF(INDEX(DATOS!BQ:BQ,MATCH(CHECKLIST!B124,DATOS!B:B,0),1)="VIGENTE","",INDEX(DATOS!BQ:BQ,MATCH(CHECKLIST!B124,DATOS!B:B,0),1))),"")</f>
        <v/>
      </c>
      <c r="I124" s="17" t="str">
        <f>IFERROR(IF(INDEX(DATOS!AR:AR,MATCH(CHECKLIST!B124,DATOS!B:B,0),1)=0,"",INDEX(DATOS!AR:AR,MATCH(CHECKLIST!B124,DATOS!B:B,0),1)),"")</f>
        <v/>
      </c>
      <c r="J124" s="17" t="str">
        <f>IFERROR(IF(INDEX(DATOS!AP:AP,MATCH(CHECKLIST!B124,DATOS!B:B,0),1)=0,"",INDEX(DATOS!AP:AP,MATCH(CHECKLIST!B124,DATOS!B:B,0),1)),"")</f>
        <v/>
      </c>
      <c r="K124" s="35" t="str">
        <f>IFERROR(IF(INDEX(DATOS!AQ:AQ,MATCH(CHECKLIST!B124,DATOS!B:B,0),1)=0,"",INDEX(DATOS!AQ:AQ,MATCH(CHECKLIST!B124,DATOS!B:B,0),1)),"")</f>
        <v/>
      </c>
      <c r="L124" s="17" t="str">
        <f>IFERROR(IF(INDEX(DATOS!AS:AS,MATCH(CHECKLIST!B124,DATOS!B:B,0),1)=0,"",INDEX(DATOS!AS:AS,MATCH(CHECKLIST!B124,DATOS!B:B,0),1)),"")</f>
        <v/>
      </c>
      <c r="M124" s="17" t="str">
        <f>IFERROR(IF(INDEX(DATOS!AO:AO,MATCH(CHECKLIST!B124,DATOS!B:B,0),1)=0,"",INDEX(DATOS!AO:AO,MATCH(CHECKLIST!B124,DATOS!B:B,0),1)),"")</f>
        <v/>
      </c>
      <c r="N124" s="35" t="str">
        <f ca="1">IFERROR(IF(INDEX(DATOS!P:P,MATCH(CHECKLIST!B124,DATOS!B:B,0),1)="","X",IF(INDEX(DATOS!P:P,MATCH(CHECKLIST!B124,DATOS!B:B,0),1)&gt;YEAR(TODAY())-1,"","VENCIDA")),"")</f>
        <v/>
      </c>
      <c r="O124" s="35" t="str">
        <f>IFERROR(IF(INDEX(DATOS!AV:AV,MATCH(CHECKLIST!B124,DATOS!B:B,0),1)=0,"",INDEX(DATOS!AV:AV,MATCH(CHECKLIST!B124,DATOS!B:B,0),1)),"")</f>
        <v/>
      </c>
      <c r="P124" s="17" t="str">
        <f>IFERROR(IF(INDEX(DATOS!AT:AT,MATCH(CHECKLIST!B124,DATOS!B:B,0),1)=0,"",INDEX(DATOS!AT:AT,MATCH(CHECKLIST!B124,DATOS!B:B,0),1)),"")</f>
        <v/>
      </c>
      <c r="Q124" s="17" t="str">
        <f>IFERROR(IF(INDEX(DATOS!AU:AU,MATCH(CHECKLIST!B124,DATOS!B:B,0),1)=0,"",INDEX(DATOS!AU:AU,MATCH(CHECKLIST!B124,DATOS!B:B,0),1)),"")</f>
        <v/>
      </c>
      <c r="S124">
        <f t="shared" si="5"/>
        <v>0</v>
      </c>
      <c r="U124" t="str">
        <f t="shared" si="3"/>
        <v/>
      </c>
      <c r="V124" t="str">
        <f t="shared" si="4"/>
        <v/>
      </c>
    </row>
    <row r="125" spans="1:22" ht="15" customHeight="1" x14ac:dyDescent="0.25">
      <c r="A125" s="12">
        <v>112</v>
      </c>
      <c r="B125" t="str">
        <f>IFERROR(INDEX(DATOS!B:B,MATCH(CHECKLIST!A125,DATOS!CG:CG,0),1),"")</f>
        <v/>
      </c>
      <c r="C125" t="str">
        <f>IFERROR(INDEX(DATOS!BT:BT,MATCH(CHECKLIST!A125,DATOS!CG:CG,0),1),"")</f>
        <v/>
      </c>
      <c r="D125" t="str">
        <f>IFERROR(INDEX(DATOS!T:T,MATCH(CHECKLIST!E125,DATOS!C:C,0),1),"")</f>
        <v/>
      </c>
      <c r="E125" s="72" t="str">
        <f>IFERROR(INDEX(DATOS!C:C,MATCH(CHECKLIST!A125,DATOS!CG:CG,0),1),"")</f>
        <v/>
      </c>
      <c r="F125" s="82" t="str">
        <f>IFERROR(IF(INDEX(DATOS!AI:AI,MATCH(CHECKLIST!B125,DATOS!B:B,0),1)=0,"",INDEX(DATOS!AI:AI,MATCH(CHECKLIST!B125,DATOS!B:B,0),1)),"")</f>
        <v/>
      </c>
      <c r="G125" s="17" t="str">
        <f>IFERROR(IF(INDEX(DATOS!AN:AN,MATCH(CHECKLIST!B125,DATOS!B:B,0),1)=0,"",INDEX(DATOS!AN:AN,MATCH(CHECKLIST!B125,DATOS!B:B,0),1)),"")</f>
        <v/>
      </c>
      <c r="H125" s="17" t="str">
        <f>IFERROR(IF(INDEX(DATOS!BQ:BQ,MATCH(CHECKLIST!B125,DATOS!B:B,0),1)="","X",IF(INDEX(DATOS!BQ:BQ,MATCH(CHECKLIST!B125,DATOS!B:B,0),1)="VIGENTE","",INDEX(DATOS!BQ:BQ,MATCH(CHECKLIST!B125,DATOS!B:B,0),1))),"")</f>
        <v/>
      </c>
      <c r="I125" s="17" t="str">
        <f>IFERROR(IF(INDEX(DATOS!AR:AR,MATCH(CHECKLIST!B125,DATOS!B:B,0),1)=0,"",INDEX(DATOS!AR:AR,MATCH(CHECKLIST!B125,DATOS!B:B,0),1)),"")</f>
        <v/>
      </c>
      <c r="J125" s="17" t="str">
        <f>IFERROR(IF(INDEX(DATOS!AP:AP,MATCH(CHECKLIST!B125,DATOS!B:B,0),1)=0,"",INDEX(DATOS!AP:AP,MATCH(CHECKLIST!B125,DATOS!B:B,0),1)),"")</f>
        <v/>
      </c>
      <c r="K125" s="35" t="str">
        <f>IFERROR(IF(INDEX(DATOS!AQ:AQ,MATCH(CHECKLIST!B125,DATOS!B:B,0),1)=0,"",INDEX(DATOS!AQ:AQ,MATCH(CHECKLIST!B125,DATOS!B:B,0),1)),"")</f>
        <v/>
      </c>
      <c r="L125" s="17" t="str">
        <f>IFERROR(IF(INDEX(DATOS!AS:AS,MATCH(CHECKLIST!B125,DATOS!B:B,0),1)=0,"",INDEX(DATOS!AS:AS,MATCH(CHECKLIST!B125,DATOS!B:B,0),1)),"")</f>
        <v/>
      </c>
      <c r="M125" s="17" t="str">
        <f>IFERROR(IF(INDEX(DATOS!AO:AO,MATCH(CHECKLIST!B125,DATOS!B:B,0),1)=0,"",INDEX(DATOS!AO:AO,MATCH(CHECKLIST!B125,DATOS!B:B,0),1)),"")</f>
        <v/>
      </c>
      <c r="N125" s="35" t="str">
        <f ca="1">IFERROR(IF(INDEX(DATOS!P:P,MATCH(CHECKLIST!B125,DATOS!B:B,0),1)="","X",IF(INDEX(DATOS!P:P,MATCH(CHECKLIST!B125,DATOS!B:B,0),1)&gt;YEAR(TODAY())-1,"","VENCIDA")),"")</f>
        <v/>
      </c>
      <c r="O125" s="35" t="str">
        <f>IFERROR(IF(INDEX(DATOS!AV:AV,MATCH(CHECKLIST!B125,DATOS!B:B,0),1)=0,"",INDEX(DATOS!AV:AV,MATCH(CHECKLIST!B125,DATOS!B:B,0),1)),"")</f>
        <v/>
      </c>
      <c r="P125" s="17" t="str">
        <f>IFERROR(IF(INDEX(DATOS!AT:AT,MATCH(CHECKLIST!B125,DATOS!B:B,0),1)=0,"",INDEX(DATOS!AT:AT,MATCH(CHECKLIST!B125,DATOS!B:B,0),1)),"")</f>
        <v/>
      </c>
      <c r="Q125" s="17" t="str">
        <f>IFERROR(IF(INDEX(DATOS!AU:AU,MATCH(CHECKLIST!B125,DATOS!B:B,0),1)=0,"",INDEX(DATOS!AU:AU,MATCH(CHECKLIST!B125,DATOS!B:B,0),1)),"")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IFERROR(INDEX(DATOS!B:B,MATCH(CHECKLIST!A126,DATOS!CG:CG,0),1),"")</f>
        <v/>
      </c>
      <c r="C126" t="str">
        <f>IFERROR(INDEX(DATOS!BT:BT,MATCH(CHECKLIST!A126,DATOS!CG:CG,0),1),"")</f>
        <v/>
      </c>
      <c r="D126" t="str">
        <f>IFERROR(INDEX(DATOS!T:T,MATCH(CHECKLIST!E126,DATOS!C:C,0),1),"")</f>
        <v/>
      </c>
      <c r="E126" s="72" t="str">
        <f>IFERROR(INDEX(DATOS!C:C,MATCH(CHECKLIST!A126,DATOS!CG:CG,0),1),"")</f>
        <v/>
      </c>
      <c r="F126" s="82" t="str">
        <f>IFERROR(IF(INDEX(DATOS!AI:AI,MATCH(CHECKLIST!B126,DATOS!B:B,0),1)=0,"",INDEX(DATOS!AI:AI,MATCH(CHECKLIST!B126,DATOS!B:B,0),1)),"")</f>
        <v/>
      </c>
      <c r="G126" s="17" t="str">
        <f>IFERROR(IF(INDEX(DATOS!AN:AN,MATCH(CHECKLIST!B126,DATOS!B:B,0),1)=0,"",INDEX(DATOS!AN:AN,MATCH(CHECKLIST!B126,DATOS!B:B,0),1)),"")</f>
        <v/>
      </c>
      <c r="H126" s="17" t="str">
        <f>IFERROR(IF(INDEX(DATOS!BQ:BQ,MATCH(CHECKLIST!B126,DATOS!B:B,0),1)="","X",IF(INDEX(DATOS!BQ:BQ,MATCH(CHECKLIST!B126,DATOS!B:B,0),1)="VIGENTE","",INDEX(DATOS!BQ:BQ,MATCH(CHECKLIST!B126,DATOS!B:B,0),1))),"")</f>
        <v/>
      </c>
      <c r="I126" s="17" t="str">
        <f>IFERROR(IF(INDEX(DATOS!AR:AR,MATCH(CHECKLIST!B126,DATOS!B:B,0),1)=0,"",INDEX(DATOS!AR:AR,MATCH(CHECKLIST!B126,DATOS!B:B,0),1)),"")</f>
        <v/>
      </c>
      <c r="J126" s="17" t="str">
        <f>IFERROR(IF(INDEX(DATOS!AP:AP,MATCH(CHECKLIST!B126,DATOS!B:B,0),1)=0,"",INDEX(DATOS!AP:AP,MATCH(CHECKLIST!B126,DATOS!B:B,0),1)),"")</f>
        <v/>
      </c>
      <c r="K126" s="35" t="str">
        <f>IFERROR(IF(INDEX(DATOS!AQ:AQ,MATCH(CHECKLIST!B126,DATOS!B:B,0),1)=0,"",INDEX(DATOS!AQ:AQ,MATCH(CHECKLIST!B126,DATOS!B:B,0),1)),"")</f>
        <v/>
      </c>
      <c r="L126" s="17" t="str">
        <f>IFERROR(IF(INDEX(DATOS!AS:AS,MATCH(CHECKLIST!B126,DATOS!B:B,0),1)=0,"",INDEX(DATOS!AS:AS,MATCH(CHECKLIST!B126,DATOS!B:B,0),1)),"")</f>
        <v/>
      </c>
      <c r="M126" s="17" t="str">
        <f>IFERROR(IF(INDEX(DATOS!AO:AO,MATCH(CHECKLIST!B126,DATOS!B:B,0),1)=0,"",INDEX(DATOS!AO:AO,MATCH(CHECKLIST!B126,DATOS!B:B,0),1)),"")</f>
        <v/>
      </c>
      <c r="N126" s="35" t="str">
        <f ca="1">IFERROR(IF(INDEX(DATOS!P:P,MATCH(CHECKLIST!B126,DATOS!B:B,0),1)="","X",IF(INDEX(DATOS!P:P,MATCH(CHECKLIST!B126,DATOS!B:B,0),1)&gt;YEAR(TODAY())-1,"","VENCIDA")),"")</f>
        <v/>
      </c>
      <c r="O126" s="35" t="str">
        <f>IFERROR(IF(INDEX(DATOS!AV:AV,MATCH(CHECKLIST!B126,DATOS!B:B,0),1)=0,"",INDEX(DATOS!AV:AV,MATCH(CHECKLIST!B126,DATOS!B:B,0),1)),"")</f>
        <v/>
      </c>
      <c r="P126" s="17" t="str">
        <f>IFERROR(IF(INDEX(DATOS!AT:AT,MATCH(CHECKLIST!B126,DATOS!B:B,0),1)=0,"",INDEX(DATOS!AT:AT,MATCH(CHECKLIST!B126,DATOS!B:B,0),1)),"")</f>
        <v/>
      </c>
      <c r="Q126" s="17" t="str">
        <f>IFERROR(IF(INDEX(DATOS!AU:AU,MATCH(CHECKLIST!B126,DATOS!B:B,0),1)=0,"",INDEX(DATOS!AU:AU,MATCH(CHECKLIST!B126,DATOS!B:B,0),1)),"")</f>
        <v/>
      </c>
      <c r="S126">
        <f t="shared" si="5"/>
        <v>0</v>
      </c>
      <c r="U126" t="str">
        <f t="shared" si="3"/>
        <v/>
      </c>
      <c r="V126" t="str">
        <f t="shared" si="4"/>
        <v/>
      </c>
    </row>
    <row r="127" spans="1:22" ht="15" customHeight="1" x14ac:dyDescent="0.25">
      <c r="A127" s="12">
        <v>114</v>
      </c>
      <c r="B127" t="str">
        <f>IFERROR(INDEX(DATOS!B:B,MATCH(CHECKLIST!A127,DATOS!CG:CG,0),1),"")</f>
        <v/>
      </c>
      <c r="C127" t="str">
        <f>IFERROR(INDEX(DATOS!BT:BT,MATCH(CHECKLIST!A127,DATOS!CG:CG,0),1),"")</f>
        <v/>
      </c>
      <c r="D127" t="str">
        <f>IFERROR(INDEX(DATOS!T:T,MATCH(CHECKLIST!E127,DATOS!C:C,0),1),"")</f>
        <v/>
      </c>
      <c r="E127" s="72" t="str">
        <f>IFERROR(INDEX(DATOS!C:C,MATCH(CHECKLIST!A127,DATOS!CG:CG,0),1),"")</f>
        <v/>
      </c>
      <c r="F127" s="82" t="str">
        <f>IFERROR(IF(INDEX(DATOS!AI:AI,MATCH(CHECKLIST!B127,DATOS!B:B,0),1)=0,"",INDEX(DATOS!AI:AI,MATCH(CHECKLIST!B127,DATOS!B:B,0),1)),"")</f>
        <v/>
      </c>
      <c r="G127" s="17" t="str">
        <f>IFERROR(IF(INDEX(DATOS!AN:AN,MATCH(CHECKLIST!B127,DATOS!B:B,0),1)=0,"",INDEX(DATOS!AN:AN,MATCH(CHECKLIST!B127,DATOS!B:B,0),1)),"")</f>
        <v/>
      </c>
      <c r="H127" s="17" t="str">
        <f>IFERROR(IF(INDEX(DATOS!BQ:BQ,MATCH(CHECKLIST!B127,DATOS!B:B,0),1)="","X",IF(INDEX(DATOS!BQ:BQ,MATCH(CHECKLIST!B127,DATOS!B:B,0),1)="VIGENTE","",INDEX(DATOS!BQ:BQ,MATCH(CHECKLIST!B127,DATOS!B:B,0),1))),"")</f>
        <v/>
      </c>
      <c r="I127" s="17" t="str">
        <f>IFERROR(IF(INDEX(DATOS!AR:AR,MATCH(CHECKLIST!B127,DATOS!B:B,0),1)=0,"",INDEX(DATOS!AR:AR,MATCH(CHECKLIST!B127,DATOS!B:B,0),1)),"")</f>
        <v/>
      </c>
      <c r="J127" s="17" t="str">
        <f>IFERROR(IF(INDEX(DATOS!AP:AP,MATCH(CHECKLIST!B127,DATOS!B:B,0),1)=0,"",INDEX(DATOS!AP:AP,MATCH(CHECKLIST!B127,DATOS!B:B,0),1)),"")</f>
        <v/>
      </c>
      <c r="K127" s="35" t="str">
        <f>IFERROR(IF(INDEX(DATOS!AQ:AQ,MATCH(CHECKLIST!B127,DATOS!B:B,0),1)=0,"",INDEX(DATOS!AQ:AQ,MATCH(CHECKLIST!B127,DATOS!B:B,0),1)),"")</f>
        <v/>
      </c>
      <c r="L127" s="17" t="str">
        <f>IFERROR(IF(INDEX(DATOS!AS:AS,MATCH(CHECKLIST!B127,DATOS!B:B,0),1)=0,"",INDEX(DATOS!AS:AS,MATCH(CHECKLIST!B127,DATOS!B:B,0),1)),"")</f>
        <v/>
      </c>
      <c r="M127" s="17" t="str">
        <f>IFERROR(IF(INDEX(DATOS!AO:AO,MATCH(CHECKLIST!B127,DATOS!B:B,0),1)=0,"",INDEX(DATOS!AO:AO,MATCH(CHECKLIST!B127,DATOS!B:B,0),1)),"")</f>
        <v/>
      </c>
      <c r="N127" s="35" t="str">
        <f ca="1">IFERROR(IF(INDEX(DATOS!P:P,MATCH(CHECKLIST!B127,DATOS!B:B,0),1)="","X",IF(INDEX(DATOS!P:P,MATCH(CHECKLIST!B127,DATOS!B:B,0),1)&gt;YEAR(TODAY())-1,"","VENCIDA")),"")</f>
        <v/>
      </c>
      <c r="O127" s="35" t="str">
        <f>IFERROR(IF(INDEX(DATOS!AV:AV,MATCH(CHECKLIST!B127,DATOS!B:B,0),1)=0,"",INDEX(DATOS!AV:AV,MATCH(CHECKLIST!B127,DATOS!B:B,0),1)),"")</f>
        <v/>
      </c>
      <c r="P127" s="17" t="str">
        <f>IFERROR(IF(INDEX(DATOS!AT:AT,MATCH(CHECKLIST!B127,DATOS!B:B,0),1)=0,"",INDEX(DATOS!AT:AT,MATCH(CHECKLIST!B127,DATOS!B:B,0),1)),"")</f>
        <v/>
      </c>
      <c r="Q127" s="17" t="str">
        <f>IFERROR(IF(INDEX(DATOS!AU:AU,MATCH(CHECKLIST!B127,DATOS!B:B,0),1)=0,"",INDEX(DATOS!AU:AU,MATCH(CHECKLIST!B127,DATOS!B:B,0),1)),"")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IFERROR(INDEX(DATOS!B:B,MATCH(CHECKLIST!A128,DATOS!CG:CG,0),1),"")</f>
        <v/>
      </c>
      <c r="C128" t="str">
        <f>IFERROR(INDEX(DATOS!BT:BT,MATCH(CHECKLIST!A128,DATOS!CG:CG,0),1),"")</f>
        <v/>
      </c>
      <c r="D128" t="str">
        <f>IFERROR(INDEX(DATOS!T:T,MATCH(CHECKLIST!E128,DATOS!C:C,0),1),"")</f>
        <v/>
      </c>
      <c r="E128" s="72" t="str">
        <f>IFERROR(INDEX(DATOS!C:C,MATCH(CHECKLIST!A128,DATOS!CG:CG,0),1),"")</f>
        <v/>
      </c>
      <c r="F128" s="82" t="str">
        <f>IFERROR(IF(INDEX(DATOS!AI:AI,MATCH(CHECKLIST!B128,DATOS!B:B,0),1)=0,"",INDEX(DATOS!AI:AI,MATCH(CHECKLIST!B128,DATOS!B:B,0),1)),"")</f>
        <v/>
      </c>
      <c r="G128" s="17" t="str">
        <f>IFERROR(IF(INDEX(DATOS!AN:AN,MATCH(CHECKLIST!B128,DATOS!B:B,0),1)=0,"",INDEX(DATOS!AN:AN,MATCH(CHECKLIST!B128,DATOS!B:B,0),1)),"")</f>
        <v/>
      </c>
      <c r="H128" s="17" t="str">
        <f>IFERROR(IF(INDEX(DATOS!BQ:BQ,MATCH(CHECKLIST!B128,DATOS!B:B,0),1)="","X",IF(INDEX(DATOS!BQ:BQ,MATCH(CHECKLIST!B128,DATOS!B:B,0),1)="VIGENTE","",INDEX(DATOS!BQ:BQ,MATCH(CHECKLIST!B128,DATOS!B:B,0),1))),"")</f>
        <v/>
      </c>
      <c r="I128" s="17" t="str">
        <f>IFERROR(IF(INDEX(DATOS!AR:AR,MATCH(CHECKLIST!B128,DATOS!B:B,0),1)=0,"",INDEX(DATOS!AR:AR,MATCH(CHECKLIST!B128,DATOS!B:B,0),1)),"")</f>
        <v/>
      </c>
      <c r="J128" s="17" t="str">
        <f>IFERROR(IF(INDEX(DATOS!AP:AP,MATCH(CHECKLIST!B128,DATOS!B:B,0),1)=0,"",INDEX(DATOS!AP:AP,MATCH(CHECKLIST!B128,DATOS!B:B,0),1)),"")</f>
        <v/>
      </c>
      <c r="K128" s="35" t="str">
        <f>IFERROR(IF(INDEX(DATOS!AQ:AQ,MATCH(CHECKLIST!B128,DATOS!B:B,0),1)=0,"",INDEX(DATOS!AQ:AQ,MATCH(CHECKLIST!B128,DATOS!B:B,0),1)),"")</f>
        <v/>
      </c>
      <c r="L128" s="17" t="str">
        <f>IFERROR(IF(INDEX(DATOS!AS:AS,MATCH(CHECKLIST!B128,DATOS!B:B,0),1)=0,"",INDEX(DATOS!AS:AS,MATCH(CHECKLIST!B128,DATOS!B:B,0),1)),"")</f>
        <v/>
      </c>
      <c r="M128" s="17" t="str">
        <f>IFERROR(IF(INDEX(DATOS!AO:AO,MATCH(CHECKLIST!B128,DATOS!B:B,0),1)=0,"",INDEX(DATOS!AO:AO,MATCH(CHECKLIST!B128,DATOS!B:B,0),1)),"")</f>
        <v/>
      </c>
      <c r="N128" s="35" t="str">
        <f ca="1">IFERROR(IF(INDEX(DATOS!P:P,MATCH(CHECKLIST!B128,DATOS!B:B,0),1)="","X",IF(INDEX(DATOS!P:P,MATCH(CHECKLIST!B128,DATOS!B:B,0),1)&gt;YEAR(TODAY())-1,"","VENCIDA")),"")</f>
        <v/>
      </c>
      <c r="O128" s="35" t="str">
        <f>IFERROR(IF(INDEX(DATOS!AV:AV,MATCH(CHECKLIST!B128,DATOS!B:B,0),1)=0,"",INDEX(DATOS!AV:AV,MATCH(CHECKLIST!B128,DATOS!B:B,0),1)),"")</f>
        <v/>
      </c>
      <c r="P128" s="17" t="str">
        <f>IFERROR(IF(INDEX(DATOS!AT:AT,MATCH(CHECKLIST!B128,DATOS!B:B,0),1)=0,"",INDEX(DATOS!AT:AT,MATCH(CHECKLIST!B128,DATOS!B:B,0),1)),"")</f>
        <v/>
      </c>
      <c r="Q128" s="17" t="str">
        <f>IFERROR(IF(INDEX(DATOS!AU:AU,MATCH(CHECKLIST!B128,DATOS!B:B,0),1)=0,"",INDEX(DATOS!AU:AU,MATCH(CHECKLIST!B128,DATOS!B:B,0),1)),"")</f>
        <v/>
      </c>
      <c r="S128">
        <f t="shared" si="5"/>
        <v>0</v>
      </c>
      <c r="U128" t="str">
        <f t="shared" si="3"/>
        <v/>
      </c>
      <c r="V128" t="str">
        <f t="shared" si="4"/>
        <v/>
      </c>
    </row>
    <row r="129" spans="1:22" ht="15" customHeight="1" x14ac:dyDescent="0.25">
      <c r="A129" s="12">
        <v>116</v>
      </c>
      <c r="B129" t="str">
        <f>IFERROR(INDEX(DATOS!B:B,MATCH(CHECKLIST!A129,DATOS!CG:CG,0),1),"")</f>
        <v/>
      </c>
      <c r="C129" t="str">
        <f>IFERROR(INDEX(DATOS!BT:BT,MATCH(CHECKLIST!A129,DATOS!CG:CG,0),1),"")</f>
        <v/>
      </c>
      <c r="D129" t="str">
        <f>IFERROR(INDEX(DATOS!T:T,MATCH(CHECKLIST!E129,DATOS!C:C,0),1),"")</f>
        <v/>
      </c>
      <c r="E129" s="72" t="str">
        <f>IFERROR(INDEX(DATOS!C:C,MATCH(CHECKLIST!A129,DATOS!CG:CG,0),1),"")</f>
        <v/>
      </c>
      <c r="F129" s="82" t="str">
        <f>IFERROR(IF(INDEX(DATOS!AI:AI,MATCH(CHECKLIST!B129,DATOS!B:B,0),1)=0,"",INDEX(DATOS!AI:AI,MATCH(CHECKLIST!B129,DATOS!B:B,0),1)),"")</f>
        <v/>
      </c>
      <c r="G129" s="17" t="str">
        <f>IFERROR(IF(INDEX(DATOS!AN:AN,MATCH(CHECKLIST!B129,DATOS!B:B,0),1)=0,"",INDEX(DATOS!AN:AN,MATCH(CHECKLIST!B129,DATOS!B:B,0),1)),"")</f>
        <v/>
      </c>
      <c r="H129" s="17" t="str">
        <f>IFERROR(IF(INDEX(DATOS!BQ:BQ,MATCH(CHECKLIST!B129,DATOS!B:B,0),1)="","X",IF(INDEX(DATOS!BQ:BQ,MATCH(CHECKLIST!B129,DATOS!B:B,0),1)="VIGENTE","",INDEX(DATOS!BQ:BQ,MATCH(CHECKLIST!B129,DATOS!B:B,0),1))),"")</f>
        <v/>
      </c>
      <c r="I129" s="17" t="str">
        <f>IFERROR(IF(INDEX(DATOS!AR:AR,MATCH(CHECKLIST!B129,DATOS!B:B,0),1)=0,"",INDEX(DATOS!AR:AR,MATCH(CHECKLIST!B129,DATOS!B:B,0),1)),"")</f>
        <v/>
      </c>
      <c r="J129" s="17" t="str">
        <f>IFERROR(IF(INDEX(DATOS!AP:AP,MATCH(CHECKLIST!B129,DATOS!B:B,0),1)=0,"",INDEX(DATOS!AP:AP,MATCH(CHECKLIST!B129,DATOS!B:B,0),1)),"")</f>
        <v/>
      </c>
      <c r="K129" s="35" t="str">
        <f>IFERROR(IF(INDEX(DATOS!AQ:AQ,MATCH(CHECKLIST!B129,DATOS!B:B,0),1)=0,"",INDEX(DATOS!AQ:AQ,MATCH(CHECKLIST!B129,DATOS!B:B,0),1)),"")</f>
        <v/>
      </c>
      <c r="L129" s="17" t="str">
        <f>IFERROR(IF(INDEX(DATOS!AS:AS,MATCH(CHECKLIST!B129,DATOS!B:B,0),1)=0,"",INDEX(DATOS!AS:AS,MATCH(CHECKLIST!B129,DATOS!B:B,0),1)),"")</f>
        <v/>
      </c>
      <c r="M129" s="17" t="str">
        <f>IFERROR(IF(INDEX(DATOS!AO:AO,MATCH(CHECKLIST!B129,DATOS!B:B,0),1)=0,"",INDEX(DATOS!AO:AO,MATCH(CHECKLIST!B129,DATOS!B:B,0),1)),"")</f>
        <v/>
      </c>
      <c r="N129" s="35" t="str">
        <f ca="1">IFERROR(IF(INDEX(DATOS!P:P,MATCH(CHECKLIST!B129,DATOS!B:B,0),1)="","X",IF(INDEX(DATOS!P:P,MATCH(CHECKLIST!B129,DATOS!B:B,0),1)&gt;YEAR(TODAY())-1,"","VENCIDA")),"")</f>
        <v/>
      </c>
      <c r="O129" s="35" t="str">
        <f>IFERROR(IF(INDEX(DATOS!AV:AV,MATCH(CHECKLIST!B129,DATOS!B:B,0),1)=0,"",INDEX(DATOS!AV:AV,MATCH(CHECKLIST!B129,DATOS!B:B,0),1)),"")</f>
        <v/>
      </c>
      <c r="P129" s="17" t="str">
        <f>IFERROR(IF(INDEX(DATOS!AT:AT,MATCH(CHECKLIST!B129,DATOS!B:B,0),1)=0,"",INDEX(DATOS!AT:AT,MATCH(CHECKLIST!B129,DATOS!B:B,0),1)),"")</f>
        <v/>
      </c>
      <c r="Q129" s="17" t="str">
        <f>IFERROR(IF(INDEX(DATOS!AU:AU,MATCH(CHECKLIST!B129,DATOS!B:B,0),1)=0,"",INDEX(DATOS!AU:AU,MATCH(CHECKLIST!B129,DATOS!B:B,0),1)),"")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IFERROR(INDEX(DATOS!B:B,MATCH(CHECKLIST!A130,DATOS!CG:CG,0),1),"")</f>
        <v/>
      </c>
      <c r="C130" t="str">
        <f>IFERROR(INDEX(DATOS!BT:BT,MATCH(CHECKLIST!A130,DATOS!CG:CG,0),1),"")</f>
        <v/>
      </c>
      <c r="D130" t="str">
        <f>IFERROR(INDEX(DATOS!T:T,MATCH(CHECKLIST!E130,DATOS!C:C,0),1),"")</f>
        <v/>
      </c>
      <c r="E130" s="72" t="str">
        <f>IFERROR(INDEX(DATOS!C:C,MATCH(CHECKLIST!A130,DATOS!CG:CG,0),1),"")</f>
        <v/>
      </c>
      <c r="F130" s="82" t="str">
        <f>IFERROR(IF(INDEX(DATOS!AI:AI,MATCH(CHECKLIST!B130,DATOS!B:B,0),1)=0,"",INDEX(DATOS!AI:AI,MATCH(CHECKLIST!B130,DATOS!B:B,0),1)),"")</f>
        <v/>
      </c>
      <c r="G130" s="17" t="str">
        <f>IFERROR(IF(INDEX(DATOS!AN:AN,MATCH(CHECKLIST!B130,DATOS!B:B,0),1)=0,"",INDEX(DATOS!AN:AN,MATCH(CHECKLIST!B130,DATOS!B:B,0),1)),"")</f>
        <v/>
      </c>
      <c r="H130" s="17" t="str">
        <f>IFERROR(IF(INDEX(DATOS!BQ:BQ,MATCH(CHECKLIST!B130,DATOS!B:B,0),1)="","X",IF(INDEX(DATOS!BQ:BQ,MATCH(CHECKLIST!B130,DATOS!B:B,0),1)="VIGENTE","",INDEX(DATOS!BQ:BQ,MATCH(CHECKLIST!B130,DATOS!B:B,0),1))),"")</f>
        <v/>
      </c>
      <c r="I130" s="17" t="str">
        <f>IFERROR(IF(INDEX(DATOS!AR:AR,MATCH(CHECKLIST!B130,DATOS!B:B,0),1)=0,"",INDEX(DATOS!AR:AR,MATCH(CHECKLIST!B130,DATOS!B:B,0),1)),"")</f>
        <v/>
      </c>
      <c r="J130" s="17" t="str">
        <f>IFERROR(IF(INDEX(DATOS!AP:AP,MATCH(CHECKLIST!B130,DATOS!B:B,0),1)=0,"",INDEX(DATOS!AP:AP,MATCH(CHECKLIST!B130,DATOS!B:B,0),1)),"")</f>
        <v/>
      </c>
      <c r="K130" s="35" t="str">
        <f>IFERROR(IF(INDEX(DATOS!AQ:AQ,MATCH(CHECKLIST!B130,DATOS!B:B,0),1)=0,"",INDEX(DATOS!AQ:AQ,MATCH(CHECKLIST!B130,DATOS!B:B,0),1)),"")</f>
        <v/>
      </c>
      <c r="L130" s="17" t="str">
        <f>IFERROR(IF(INDEX(DATOS!AS:AS,MATCH(CHECKLIST!B130,DATOS!B:B,0),1)=0,"",INDEX(DATOS!AS:AS,MATCH(CHECKLIST!B130,DATOS!B:B,0),1)),"")</f>
        <v/>
      </c>
      <c r="M130" s="17" t="str">
        <f>IFERROR(IF(INDEX(DATOS!AO:AO,MATCH(CHECKLIST!B130,DATOS!B:B,0),1)=0,"",INDEX(DATOS!AO:AO,MATCH(CHECKLIST!B130,DATOS!B:B,0),1)),"")</f>
        <v/>
      </c>
      <c r="N130" s="35" t="str">
        <f ca="1">IFERROR(IF(INDEX(DATOS!P:P,MATCH(CHECKLIST!B130,DATOS!B:B,0),1)="","X",IF(INDEX(DATOS!P:P,MATCH(CHECKLIST!B130,DATOS!B:B,0),1)&gt;YEAR(TODAY())-1,"","VENCIDA")),"")</f>
        <v/>
      </c>
      <c r="O130" s="35" t="str">
        <f>IFERROR(IF(INDEX(DATOS!AV:AV,MATCH(CHECKLIST!B130,DATOS!B:B,0),1)=0,"",INDEX(DATOS!AV:AV,MATCH(CHECKLIST!B130,DATOS!B:B,0),1)),"")</f>
        <v/>
      </c>
      <c r="P130" s="17" t="str">
        <f>IFERROR(IF(INDEX(DATOS!AT:AT,MATCH(CHECKLIST!B130,DATOS!B:B,0),1)=0,"",INDEX(DATOS!AT:AT,MATCH(CHECKLIST!B130,DATOS!B:B,0),1)),"")</f>
        <v/>
      </c>
      <c r="Q130" s="17" t="str">
        <f>IFERROR(IF(INDEX(DATOS!AU:AU,MATCH(CHECKLIST!B130,DATOS!B:B,0),1)=0,"",INDEX(DATOS!AU:AU,MATCH(CHECKLIST!B130,DATOS!B:B,0),1)),"")</f>
        <v/>
      </c>
      <c r="S130">
        <f t="shared" si="5"/>
        <v>0</v>
      </c>
      <c r="U130" t="str">
        <f t="shared" si="3"/>
        <v/>
      </c>
      <c r="V130" t="str">
        <f t="shared" si="4"/>
        <v/>
      </c>
    </row>
    <row r="131" spans="1:22" x14ac:dyDescent="0.25">
      <c r="A131" s="12">
        <v>118</v>
      </c>
      <c r="B131" t="str">
        <f>IFERROR(INDEX(DATOS!B:B,MATCH(CHECKLIST!A131,DATOS!CG:CG,0),1),"")</f>
        <v/>
      </c>
      <c r="C131" t="str">
        <f>IFERROR(INDEX(DATOS!BT:BT,MATCH(CHECKLIST!A131,DATOS!CG:CG,0),1),"")</f>
        <v/>
      </c>
      <c r="D131" t="str">
        <f>IFERROR(INDEX(DATOS!T:T,MATCH(CHECKLIST!E131,DATOS!C:C,0),1),"")</f>
        <v/>
      </c>
      <c r="E131" s="72" t="str">
        <f>IFERROR(INDEX(DATOS!C:C,MATCH(CHECKLIST!A131,DATOS!CG:CG,0),1),"")</f>
        <v/>
      </c>
      <c r="F131" s="82" t="str">
        <f>IFERROR(IF(INDEX(DATOS!AI:AI,MATCH(CHECKLIST!B131,DATOS!B:B,0),1)=0,"",INDEX(DATOS!AI:AI,MATCH(CHECKLIST!B131,DATOS!B:B,0),1)),"")</f>
        <v/>
      </c>
      <c r="G131" s="17" t="str">
        <f>IFERROR(IF(INDEX(DATOS!AN:AN,MATCH(CHECKLIST!B131,DATOS!B:B,0),1)=0,"",INDEX(DATOS!AN:AN,MATCH(CHECKLIST!B131,DATOS!B:B,0),1)),"")</f>
        <v/>
      </c>
      <c r="H131" s="17" t="str">
        <f>IFERROR(IF(INDEX(DATOS!BQ:BQ,MATCH(CHECKLIST!B131,DATOS!B:B,0),1)="","X",IF(INDEX(DATOS!BQ:BQ,MATCH(CHECKLIST!B131,DATOS!B:B,0),1)="VIGENTE","",INDEX(DATOS!BQ:BQ,MATCH(CHECKLIST!B131,DATOS!B:B,0),1))),"")</f>
        <v/>
      </c>
      <c r="I131" s="17" t="str">
        <f>IFERROR(IF(INDEX(DATOS!AR:AR,MATCH(CHECKLIST!B131,DATOS!B:B,0),1)=0,"",INDEX(DATOS!AR:AR,MATCH(CHECKLIST!B131,DATOS!B:B,0),1)),"")</f>
        <v/>
      </c>
      <c r="J131" s="17" t="str">
        <f>IFERROR(IF(INDEX(DATOS!AP:AP,MATCH(CHECKLIST!B131,DATOS!B:B,0),1)=0,"",INDEX(DATOS!AP:AP,MATCH(CHECKLIST!B131,DATOS!B:B,0),1)),"")</f>
        <v/>
      </c>
      <c r="K131" s="35" t="str">
        <f>IFERROR(IF(INDEX(DATOS!AQ:AQ,MATCH(CHECKLIST!B131,DATOS!B:B,0),1)=0,"",INDEX(DATOS!AQ:AQ,MATCH(CHECKLIST!B131,DATOS!B:B,0),1)),"")</f>
        <v/>
      </c>
      <c r="L131" s="17" t="str">
        <f>IFERROR(IF(INDEX(DATOS!AS:AS,MATCH(CHECKLIST!B131,DATOS!B:B,0),1)=0,"",INDEX(DATOS!AS:AS,MATCH(CHECKLIST!B131,DATOS!B:B,0),1)),"")</f>
        <v/>
      </c>
      <c r="M131" s="17" t="str">
        <f>IFERROR(IF(INDEX(DATOS!AO:AO,MATCH(CHECKLIST!B131,DATOS!B:B,0),1)=0,"",INDEX(DATOS!AO:AO,MATCH(CHECKLIST!B131,DATOS!B:B,0),1)),"")</f>
        <v/>
      </c>
      <c r="N131" s="35" t="str">
        <f ca="1">IFERROR(IF(INDEX(DATOS!P:P,MATCH(CHECKLIST!B131,DATOS!B:B,0),1)="","X",IF(INDEX(DATOS!P:P,MATCH(CHECKLIST!B131,DATOS!B:B,0),1)&gt;YEAR(TODAY())-1,"","VENCIDA")),"")</f>
        <v/>
      </c>
      <c r="O131" s="35" t="str">
        <f>IFERROR(IF(INDEX(DATOS!AV:AV,MATCH(CHECKLIST!B131,DATOS!B:B,0),1)=0,"",INDEX(DATOS!AV:AV,MATCH(CHECKLIST!B131,DATOS!B:B,0),1)),"")</f>
        <v/>
      </c>
      <c r="P131" s="17" t="str">
        <f>IFERROR(IF(INDEX(DATOS!AT:AT,MATCH(CHECKLIST!B131,DATOS!B:B,0),1)=0,"",INDEX(DATOS!AT:AT,MATCH(CHECKLIST!B131,DATOS!B:B,0),1)),"")</f>
        <v/>
      </c>
      <c r="Q131" s="17" t="str">
        <f>IFERROR(IF(INDEX(DATOS!AU:AU,MATCH(CHECKLIST!B131,DATOS!B:B,0),1)=0,"",INDEX(DATOS!AU:AU,MATCH(CHECKLIST!B131,DATOS!B:B,0),1)),"")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IFERROR(INDEX(DATOS!B:B,MATCH(CHECKLIST!A132,DATOS!CG:CG,0),1),"")</f>
        <v/>
      </c>
      <c r="C132" t="str">
        <f>IFERROR(INDEX(DATOS!BT:BT,MATCH(CHECKLIST!A132,DATOS!CG:CG,0),1),"")</f>
        <v/>
      </c>
      <c r="D132" t="str">
        <f>IFERROR(INDEX(DATOS!T:T,MATCH(CHECKLIST!E132,DATOS!C:C,0),1),"")</f>
        <v/>
      </c>
      <c r="E132" s="72" t="str">
        <f>IFERROR(INDEX(DATOS!C:C,MATCH(CHECKLIST!A132,DATOS!CG:CG,0),1),"")</f>
        <v/>
      </c>
      <c r="F132" s="82" t="str">
        <f>IFERROR(IF(INDEX(DATOS!AI:AI,MATCH(CHECKLIST!B132,DATOS!B:B,0),1)=0,"",INDEX(DATOS!AI:AI,MATCH(CHECKLIST!B132,DATOS!B:B,0),1)),"")</f>
        <v/>
      </c>
      <c r="G132" s="17" t="str">
        <f>IFERROR(IF(INDEX(DATOS!AN:AN,MATCH(CHECKLIST!B132,DATOS!B:B,0),1)=0,"",INDEX(DATOS!AN:AN,MATCH(CHECKLIST!B132,DATOS!B:B,0),1)),"")</f>
        <v/>
      </c>
      <c r="H132" s="17" t="str">
        <f>IFERROR(IF(INDEX(DATOS!BQ:BQ,MATCH(CHECKLIST!B132,DATOS!B:B,0),1)="","X",IF(INDEX(DATOS!BQ:BQ,MATCH(CHECKLIST!B132,DATOS!B:B,0),1)="VIGENTE","",INDEX(DATOS!BQ:BQ,MATCH(CHECKLIST!B132,DATOS!B:B,0),1))),"")</f>
        <v/>
      </c>
      <c r="I132" s="17" t="str">
        <f>IFERROR(IF(INDEX(DATOS!AR:AR,MATCH(CHECKLIST!B132,DATOS!B:B,0),1)=0,"",INDEX(DATOS!AR:AR,MATCH(CHECKLIST!B132,DATOS!B:B,0),1)),"")</f>
        <v/>
      </c>
      <c r="J132" s="17" t="str">
        <f>IFERROR(IF(INDEX(DATOS!AP:AP,MATCH(CHECKLIST!B132,DATOS!B:B,0),1)=0,"",INDEX(DATOS!AP:AP,MATCH(CHECKLIST!B132,DATOS!B:B,0),1)),"")</f>
        <v/>
      </c>
      <c r="K132" s="35" t="str">
        <f>IFERROR(IF(INDEX(DATOS!AQ:AQ,MATCH(CHECKLIST!B132,DATOS!B:B,0),1)=0,"",INDEX(DATOS!AQ:AQ,MATCH(CHECKLIST!B132,DATOS!B:B,0),1)),"")</f>
        <v/>
      </c>
      <c r="L132" s="17" t="str">
        <f>IFERROR(IF(INDEX(DATOS!AS:AS,MATCH(CHECKLIST!B132,DATOS!B:B,0),1)=0,"",INDEX(DATOS!AS:AS,MATCH(CHECKLIST!B132,DATOS!B:B,0),1)),"")</f>
        <v/>
      </c>
      <c r="M132" s="17" t="str">
        <f>IFERROR(IF(INDEX(DATOS!AO:AO,MATCH(CHECKLIST!B132,DATOS!B:B,0),1)=0,"",INDEX(DATOS!AO:AO,MATCH(CHECKLIST!B132,DATOS!B:B,0),1)),"")</f>
        <v/>
      </c>
      <c r="N132" s="35" t="str">
        <f ca="1">IFERROR(IF(INDEX(DATOS!P:P,MATCH(CHECKLIST!B132,DATOS!B:B,0),1)="","X",IF(INDEX(DATOS!P:P,MATCH(CHECKLIST!B132,DATOS!B:B,0),1)&gt;YEAR(TODAY())-1,"","VENCIDA")),"")</f>
        <v/>
      </c>
      <c r="O132" s="35" t="str">
        <f>IFERROR(IF(INDEX(DATOS!AV:AV,MATCH(CHECKLIST!B132,DATOS!B:B,0),1)=0,"",INDEX(DATOS!AV:AV,MATCH(CHECKLIST!B132,DATOS!B:B,0),1)),"")</f>
        <v/>
      </c>
      <c r="P132" s="17" t="str">
        <f>IFERROR(IF(INDEX(DATOS!AT:AT,MATCH(CHECKLIST!B132,DATOS!B:B,0),1)=0,"",INDEX(DATOS!AT:AT,MATCH(CHECKLIST!B132,DATOS!B:B,0),1)),"")</f>
        <v/>
      </c>
      <c r="Q132" s="17" t="str">
        <f>IFERROR(IF(INDEX(DATOS!AU:AU,MATCH(CHECKLIST!B132,DATOS!B:B,0),1)=0,"",INDEX(DATOS!AU:AU,MATCH(CHECKLIST!B132,DATOS!B:B,0),1)),"")</f>
        <v/>
      </c>
      <c r="S132">
        <f t="shared" si="5"/>
        <v>0</v>
      </c>
      <c r="U132" t="str">
        <f t="shared" si="3"/>
        <v/>
      </c>
      <c r="V132" t="str">
        <f t="shared" si="4"/>
        <v/>
      </c>
    </row>
    <row r="133" spans="1:22" ht="15" customHeight="1" x14ac:dyDescent="0.25">
      <c r="A133" s="12">
        <v>120</v>
      </c>
      <c r="B133" t="str">
        <f>IFERROR(INDEX(DATOS!B:B,MATCH(CHECKLIST!A133,DATOS!CG:CG,0),1),"")</f>
        <v/>
      </c>
      <c r="C133" t="str">
        <f>IFERROR(INDEX(DATOS!BT:BT,MATCH(CHECKLIST!A133,DATOS!CG:CG,0),1),"")</f>
        <v/>
      </c>
      <c r="D133" t="str">
        <f>IFERROR(INDEX(DATOS!T:T,MATCH(CHECKLIST!E133,DATOS!C:C,0),1),"")</f>
        <v/>
      </c>
      <c r="E133" s="72" t="str">
        <f>IFERROR(INDEX(DATOS!C:C,MATCH(CHECKLIST!A133,DATOS!CG:CG,0),1),"")</f>
        <v/>
      </c>
      <c r="F133" s="82" t="str">
        <f>IFERROR(IF(INDEX(DATOS!AI:AI,MATCH(CHECKLIST!B133,DATOS!B:B,0),1)=0,"",INDEX(DATOS!AI:AI,MATCH(CHECKLIST!B133,DATOS!B:B,0),1)),"")</f>
        <v/>
      </c>
      <c r="G133" s="17" t="str">
        <f>IFERROR(IF(INDEX(DATOS!AN:AN,MATCH(CHECKLIST!B133,DATOS!B:B,0),1)=0,"",INDEX(DATOS!AN:AN,MATCH(CHECKLIST!B133,DATOS!B:B,0),1)),"")</f>
        <v/>
      </c>
      <c r="H133" s="17" t="str">
        <f>IFERROR(IF(INDEX(DATOS!BQ:BQ,MATCH(CHECKLIST!B133,DATOS!B:B,0),1)="","X",IF(INDEX(DATOS!BQ:BQ,MATCH(CHECKLIST!B133,DATOS!B:B,0),1)="VIGENTE","",INDEX(DATOS!BQ:BQ,MATCH(CHECKLIST!B133,DATOS!B:B,0),1))),"")</f>
        <v/>
      </c>
      <c r="I133" s="17" t="str">
        <f>IFERROR(IF(INDEX(DATOS!AR:AR,MATCH(CHECKLIST!B133,DATOS!B:B,0),1)=0,"",INDEX(DATOS!AR:AR,MATCH(CHECKLIST!B133,DATOS!B:B,0),1)),"")</f>
        <v/>
      </c>
      <c r="J133" s="17" t="str">
        <f>IFERROR(IF(INDEX(DATOS!AP:AP,MATCH(CHECKLIST!B133,DATOS!B:B,0),1)=0,"",INDEX(DATOS!AP:AP,MATCH(CHECKLIST!B133,DATOS!B:B,0),1)),"")</f>
        <v/>
      </c>
      <c r="K133" s="35" t="str">
        <f>IFERROR(IF(INDEX(DATOS!AQ:AQ,MATCH(CHECKLIST!B133,DATOS!B:B,0),1)=0,"",INDEX(DATOS!AQ:AQ,MATCH(CHECKLIST!B133,DATOS!B:B,0),1)),"")</f>
        <v/>
      </c>
      <c r="L133" s="17" t="str">
        <f>IFERROR(IF(INDEX(DATOS!AS:AS,MATCH(CHECKLIST!B133,DATOS!B:B,0),1)=0,"",INDEX(DATOS!AS:AS,MATCH(CHECKLIST!B133,DATOS!B:B,0),1)),"")</f>
        <v/>
      </c>
      <c r="M133" s="17" t="str">
        <f>IFERROR(IF(INDEX(DATOS!AO:AO,MATCH(CHECKLIST!B133,DATOS!B:B,0),1)=0,"",INDEX(DATOS!AO:AO,MATCH(CHECKLIST!B133,DATOS!B:B,0),1)),"")</f>
        <v/>
      </c>
      <c r="N133" s="35" t="str">
        <f ca="1">IFERROR(IF(INDEX(DATOS!P:P,MATCH(CHECKLIST!B133,DATOS!B:B,0),1)="","X",IF(INDEX(DATOS!P:P,MATCH(CHECKLIST!B133,DATOS!B:B,0),1)&gt;YEAR(TODAY())-1,"","VENCIDA")),"")</f>
        <v/>
      </c>
      <c r="O133" s="35" t="str">
        <f>IFERROR(IF(INDEX(DATOS!AV:AV,MATCH(CHECKLIST!B133,DATOS!B:B,0),1)=0,"",INDEX(DATOS!AV:AV,MATCH(CHECKLIST!B133,DATOS!B:B,0),1)),"")</f>
        <v/>
      </c>
      <c r="P133" s="17" t="str">
        <f>IFERROR(IF(INDEX(DATOS!AT:AT,MATCH(CHECKLIST!B133,DATOS!B:B,0),1)=0,"",INDEX(DATOS!AT:AT,MATCH(CHECKLIST!B133,DATOS!B:B,0),1)),"")</f>
        <v/>
      </c>
      <c r="Q133" s="17" t="str">
        <f>IFERROR(IF(INDEX(DATOS!AU:AU,MATCH(CHECKLIST!B133,DATOS!B:B,0),1)=0,"",INDEX(DATOS!AU:AU,MATCH(CHECKLIST!B133,DATOS!B:B,0),1)),"")</f>
        <v/>
      </c>
      <c r="R133" t="str">
        <f>IF(B133="","",1)</f>
        <v/>
      </c>
      <c r="S133" t="str">
        <f t="shared" si="5"/>
        <v/>
      </c>
      <c r="U133" t="str">
        <f t="shared" si="3"/>
        <v/>
      </c>
      <c r="V133" t="str">
        <f t="shared" si="4"/>
        <v/>
      </c>
    </row>
    <row r="134" spans="1:22" x14ac:dyDescent="0.25">
      <c r="A134" s="12">
        <v>121</v>
      </c>
      <c r="B134" t="str">
        <f>IFERROR(INDEX(DATOS!B:B,MATCH(CHECKLIST!A134,DATOS!CG:CG,0),1),"")</f>
        <v/>
      </c>
      <c r="C134" t="str">
        <f>IFERROR(INDEX(DATOS!BT:BT,MATCH(CHECKLIST!A134,DATOS!CG:CG,0),1),"")</f>
        <v/>
      </c>
      <c r="D134" t="str">
        <f>IFERROR(INDEX(DATOS!T:T,MATCH(CHECKLIST!E134,DATOS!C:C,0),1),"")</f>
        <v/>
      </c>
      <c r="E134" s="72" t="str">
        <f>IFERROR(INDEX(DATOS!C:C,MATCH(CHECKLIST!A134,DATOS!CG:CG,0),1),"")</f>
        <v/>
      </c>
      <c r="F134" s="82" t="str">
        <f>IFERROR(IF(INDEX(DATOS!AI:AI,MATCH(CHECKLIST!B134,DATOS!B:B,0),1)=0,"",INDEX(DATOS!AI:AI,MATCH(CHECKLIST!B134,DATOS!B:B,0),1)),"")</f>
        <v/>
      </c>
      <c r="G134" s="17" t="str">
        <f>IFERROR(IF(INDEX(DATOS!AN:AN,MATCH(CHECKLIST!B134,DATOS!B:B,0),1)=0,"",INDEX(DATOS!AN:AN,MATCH(CHECKLIST!B134,DATOS!B:B,0),1)),"")</f>
        <v/>
      </c>
      <c r="H134" s="17" t="str">
        <f>IFERROR(IF(INDEX(DATOS!BQ:BQ,MATCH(CHECKLIST!B134,DATOS!B:B,0),1)="","X",IF(INDEX(DATOS!BQ:BQ,MATCH(CHECKLIST!B134,DATOS!B:B,0),1)="VIGENTE","",INDEX(DATOS!BQ:BQ,MATCH(CHECKLIST!B134,DATOS!B:B,0),1))),"")</f>
        <v/>
      </c>
      <c r="I134" s="17" t="str">
        <f>IFERROR(IF(INDEX(DATOS!AR:AR,MATCH(CHECKLIST!B134,DATOS!B:B,0),1)=0,"",INDEX(DATOS!AR:AR,MATCH(CHECKLIST!B134,DATOS!B:B,0),1)),"")</f>
        <v/>
      </c>
      <c r="J134" s="17" t="str">
        <f>IFERROR(IF(INDEX(DATOS!AP:AP,MATCH(CHECKLIST!B134,DATOS!B:B,0),1)=0,"",INDEX(DATOS!AP:AP,MATCH(CHECKLIST!B134,DATOS!B:B,0),1)),"")</f>
        <v/>
      </c>
      <c r="K134" s="35" t="str">
        <f>IFERROR(IF(INDEX(DATOS!AQ:AQ,MATCH(CHECKLIST!B134,DATOS!B:B,0),1)=0,"",INDEX(DATOS!AQ:AQ,MATCH(CHECKLIST!B134,DATOS!B:B,0),1)),"")</f>
        <v/>
      </c>
      <c r="L134" s="17" t="str">
        <f>IFERROR(IF(INDEX(DATOS!AS:AS,MATCH(CHECKLIST!B134,DATOS!B:B,0),1)=0,"",INDEX(DATOS!AS:AS,MATCH(CHECKLIST!B134,DATOS!B:B,0),1)),"")</f>
        <v/>
      </c>
      <c r="M134" s="17" t="str">
        <f>IFERROR(IF(INDEX(DATOS!AO:AO,MATCH(CHECKLIST!B134,DATOS!B:B,0),1)=0,"",INDEX(DATOS!AO:AO,MATCH(CHECKLIST!B134,DATOS!B:B,0),1)),"")</f>
        <v/>
      </c>
      <c r="N134" s="35" t="str">
        <f ca="1">IFERROR(IF(INDEX(DATOS!P:P,MATCH(CHECKLIST!B134,DATOS!B:B,0),1)="","X",IF(INDEX(DATOS!P:P,MATCH(CHECKLIST!B134,DATOS!B:B,0),1)&gt;YEAR(TODAY())-1,"","VENCIDA")),"")</f>
        <v/>
      </c>
      <c r="O134" s="35" t="str">
        <f>IFERROR(IF(INDEX(DATOS!AV:AV,MATCH(CHECKLIST!B134,DATOS!B:B,0),1)=0,"",INDEX(DATOS!AV:AV,MATCH(CHECKLIST!B134,DATOS!B:B,0),1)),"")</f>
        <v/>
      </c>
      <c r="P134" s="17" t="str">
        <f>IFERROR(IF(INDEX(DATOS!AT:AT,MATCH(CHECKLIST!B134,DATOS!B:B,0),1)=0,"",INDEX(DATOS!AT:AT,MATCH(CHECKLIST!B134,DATOS!B:B,0),1)),"")</f>
        <v/>
      </c>
      <c r="Q134" s="17" t="str">
        <f>IFERROR(IF(INDEX(DATOS!AU:AU,MATCH(CHECKLIST!B134,DATOS!B:B,0),1)=0,"",INDEX(DATOS!AU:AU,MATCH(CHECKLIST!B134,DATOS!B:B,0),1)),"")</f>
        <v/>
      </c>
      <c r="S134">
        <f t="shared" si="5"/>
        <v>0</v>
      </c>
      <c r="U134" t="str">
        <f t="shared" si="3"/>
        <v/>
      </c>
      <c r="V134" t="str">
        <f t="shared" si="4"/>
        <v/>
      </c>
    </row>
    <row r="135" spans="1:22" ht="15" customHeight="1" x14ac:dyDescent="0.25">
      <c r="A135" s="12">
        <v>122</v>
      </c>
      <c r="B135" t="str">
        <f>IFERROR(INDEX(DATOS!B:B,MATCH(CHECKLIST!A135,DATOS!CG:CG,0),1),"")</f>
        <v/>
      </c>
      <c r="C135" t="str">
        <f>IFERROR(INDEX(DATOS!BT:BT,MATCH(CHECKLIST!A135,DATOS!CG:CG,0),1),"")</f>
        <v/>
      </c>
      <c r="D135" t="str">
        <f>IFERROR(INDEX(DATOS!T:T,MATCH(CHECKLIST!E135,DATOS!C:C,0),1),"")</f>
        <v/>
      </c>
      <c r="E135" s="72" t="str">
        <f>IFERROR(INDEX(DATOS!C:C,MATCH(CHECKLIST!A135,DATOS!CG:CG,0),1),"")</f>
        <v/>
      </c>
      <c r="F135" s="82" t="str">
        <f>IFERROR(IF(INDEX(DATOS!AI:AI,MATCH(CHECKLIST!B135,DATOS!B:B,0),1)=0,"",INDEX(DATOS!AI:AI,MATCH(CHECKLIST!B135,DATOS!B:B,0),1)),"")</f>
        <v/>
      </c>
      <c r="G135" s="17" t="str">
        <f>IFERROR(IF(INDEX(DATOS!AN:AN,MATCH(CHECKLIST!B135,DATOS!B:B,0),1)=0,"",INDEX(DATOS!AN:AN,MATCH(CHECKLIST!B135,DATOS!B:B,0),1)),"")</f>
        <v/>
      </c>
      <c r="H135" s="17" t="str">
        <f>IFERROR(IF(INDEX(DATOS!BQ:BQ,MATCH(CHECKLIST!B135,DATOS!B:B,0),1)="","X",IF(INDEX(DATOS!BQ:BQ,MATCH(CHECKLIST!B135,DATOS!B:B,0),1)="VIGENTE","",INDEX(DATOS!BQ:BQ,MATCH(CHECKLIST!B135,DATOS!B:B,0),1))),"")</f>
        <v/>
      </c>
      <c r="I135" s="17" t="str">
        <f>IFERROR(IF(INDEX(DATOS!AR:AR,MATCH(CHECKLIST!B135,DATOS!B:B,0),1)=0,"",INDEX(DATOS!AR:AR,MATCH(CHECKLIST!B135,DATOS!B:B,0),1)),"")</f>
        <v/>
      </c>
      <c r="J135" s="17" t="str">
        <f>IFERROR(IF(INDEX(DATOS!AP:AP,MATCH(CHECKLIST!B135,DATOS!B:B,0),1)=0,"",INDEX(DATOS!AP:AP,MATCH(CHECKLIST!B135,DATOS!B:B,0),1)),"")</f>
        <v/>
      </c>
      <c r="K135" s="35" t="str">
        <f>IFERROR(IF(INDEX(DATOS!AQ:AQ,MATCH(CHECKLIST!B135,DATOS!B:B,0),1)=0,"",INDEX(DATOS!AQ:AQ,MATCH(CHECKLIST!B135,DATOS!B:B,0),1)),"")</f>
        <v/>
      </c>
      <c r="L135" s="17" t="str">
        <f>IFERROR(IF(INDEX(DATOS!AS:AS,MATCH(CHECKLIST!B135,DATOS!B:B,0),1)=0,"",INDEX(DATOS!AS:AS,MATCH(CHECKLIST!B135,DATOS!B:B,0),1)),"")</f>
        <v/>
      </c>
      <c r="M135" s="17" t="str">
        <f>IFERROR(IF(INDEX(DATOS!AO:AO,MATCH(CHECKLIST!B135,DATOS!B:B,0),1)=0,"",INDEX(DATOS!AO:AO,MATCH(CHECKLIST!B135,DATOS!B:B,0),1)),"")</f>
        <v/>
      </c>
      <c r="N135" s="35" t="str">
        <f ca="1">IFERROR(IF(INDEX(DATOS!P:P,MATCH(CHECKLIST!B135,DATOS!B:B,0),1)="","X",IF(INDEX(DATOS!P:P,MATCH(CHECKLIST!B135,DATOS!B:B,0),1)&gt;YEAR(TODAY())-1,"","VENCIDA")),"")</f>
        <v/>
      </c>
      <c r="O135" s="35" t="str">
        <f>IFERROR(IF(INDEX(DATOS!AV:AV,MATCH(CHECKLIST!B135,DATOS!B:B,0),1)=0,"",INDEX(DATOS!AV:AV,MATCH(CHECKLIST!B135,DATOS!B:B,0),1)),"")</f>
        <v/>
      </c>
      <c r="P135" s="17" t="str">
        <f>IFERROR(IF(INDEX(DATOS!AT:AT,MATCH(CHECKLIST!B135,DATOS!B:B,0),1)=0,"",INDEX(DATOS!AT:AT,MATCH(CHECKLIST!B135,DATOS!B:B,0),1)),"")</f>
        <v/>
      </c>
      <c r="Q135" s="17" t="str">
        <f>IFERROR(IF(INDEX(DATOS!AU:AU,MATCH(CHECKLIST!B135,DATOS!B:B,0),1)=0,"",INDEX(DATOS!AU:AU,MATCH(CHECKLIST!B135,DATOS!B:B,0),1)),"")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IFERROR(INDEX(DATOS!B:B,MATCH(CHECKLIST!A136,DATOS!CG:CG,0),1),"")</f>
        <v/>
      </c>
      <c r="C136" t="str">
        <f>IFERROR(INDEX(DATOS!BT:BT,MATCH(CHECKLIST!A136,DATOS!CG:CG,0),1),"")</f>
        <v/>
      </c>
      <c r="D136" t="str">
        <f>IFERROR(INDEX(DATOS!T:T,MATCH(CHECKLIST!E136,DATOS!C:C,0),1),"")</f>
        <v/>
      </c>
      <c r="E136" s="72" t="str">
        <f>IFERROR(INDEX(DATOS!C:C,MATCH(CHECKLIST!A136,DATOS!CG:CG,0),1),"")</f>
        <v/>
      </c>
      <c r="F136" s="82" t="str">
        <f>IFERROR(IF(INDEX(DATOS!AI:AI,MATCH(CHECKLIST!B136,DATOS!B:B,0),1)=0,"",INDEX(DATOS!AI:AI,MATCH(CHECKLIST!B136,DATOS!B:B,0),1)),"")</f>
        <v/>
      </c>
      <c r="G136" s="17" t="str">
        <f>IFERROR(IF(INDEX(DATOS!AN:AN,MATCH(CHECKLIST!B136,DATOS!B:B,0),1)=0,"",INDEX(DATOS!AN:AN,MATCH(CHECKLIST!B136,DATOS!B:B,0),1)),"")</f>
        <v/>
      </c>
      <c r="H136" s="17" t="str">
        <f>IFERROR(IF(INDEX(DATOS!BQ:BQ,MATCH(CHECKLIST!B136,DATOS!B:B,0),1)="","X",IF(INDEX(DATOS!BQ:BQ,MATCH(CHECKLIST!B136,DATOS!B:B,0),1)="VIGENTE","",INDEX(DATOS!BQ:BQ,MATCH(CHECKLIST!B136,DATOS!B:B,0),1))),"")</f>
        <v/>
      </c>
      <c r="I136" s="17" t="str">
        <f>IFERROR(IF(INDEX(DATOS!AR:AR,MATCH(CHECKLIST!B136,DATOS!B:B,0),1)=0,"",INDEX(DATOS!AR:AR,MATCH(CHECKLIST!B136,DATOS!B:B,0),1)),"")</f>
        <v/>
      </c>
      <c r="J136" s="17" t="str">
        <f>IFERROR(IF(INDEX(DATOS!AP:AP,MATCH(CHECKLIST!B136,DATOS!B:B,0),1)=0,"",INDEX(DATOS!AP:AP,MATCH(CHECKLIST!B136,DATOS!B:B,0),1)),"")</f>
        <v/>
      </c>
      <c r="K136" s="35" t="str">
        <f>IFERROR(IF(INDEX(DATOS!AQ:AQ,MATCH(CHECKLIST!B136,DATOS!B:B,0),1)=0,"",INDEX(DATOS!AQ:AQ,MATCH(CHECKLIST!B136,DATOS!B:B,0),1)),"")</f>
        <v/>
      </c>
      <c r="L136" s="17" t="str">
        <f>IFERROR(IF(INDEX(DATOS!AS:AS,MATCH(CHECKLIST!B136,DATOS!B:B,0),1)=0,"",INDEX(DATOS!AS:AS,MATCH(CHECKLIST!B136,DATOS!B:B,0),1)),"")</f>
        <v/>
      </c>
      <c r="M136" s="17" t="str">
        <f>IFERROR(IF(INDEX(DATOS!AO:AO,MATCH(CHECKLIST!B136,DATOS!B:B,0),1)=0,"",INDEX(DATOS!AO:AO,MATCH(CHECKLIST!B136,DATOS!B:B,0),1)),"")</f>
        <v/>
      </c>
      <c r="N136" s="35" t="str">
        <f ca="1">IFERROR(IF(INDEX(DATOS!P:P,MATCH(CHECKLIST!B136,DATOS!B:B,0),1)="","X",IF(INDEX(DATOS!P:P,MATCH(CHECKLIST!B136,DATOS!B:B,0),1)&gt;YEAR(TODAY())-1,"","VENCIDA")),"")</f>
        <v/>
      </c>
      <c r="O136" s="35" t="str">
        <f>IFERROR(IF(INDEX(DATOS!AV:AV,MATCH(CHECKLIST!B136,DATOS!B:B,0),1)=0,"",INDEX(DATOS!AV:AV,MATCH(CHECKLIST!B136,DATOS!B:B,0),1)),"")</f>
        <v/>
      </c>
      <c r="P136" s="17" t="str">
        <f>IFERROR(IF(INDEX(DATOS!AT:AT,MATCH(CHECKLIST!B136,DATOS!B:B,0),1)=0,"",INDEX(DATOS!AT:AT,MATCH(CHECKLIST!B136,DATOS!B:B,0),1)),"")</f>
        <v/>
      </c>
      <c r="Q136" s="17" t="str">
        <f>IFERROR(IF(INDEX(DATOS!AU:AU,MATCH(CHECKLIST!B136,DATOS!B:B,0),1)=0,"",INDEX(DATOS!AU:AU,MATCH(CHECKLIST!B136,DATOS!B:B,0),1)),"")</f>
        <v/>
      </c>
      <c r="S136">
        <f t="shared" si="5"/>
        <v>0</v>
      </c>
      <c r="U136" t="str">
        <f t="shared" si="3"/>
        <v/>
      </c>
      <c r="V136" t="str">
        <f t="shared" si="4"/>
        <v/>
      </c>
    </row>
    <row r="137" spans="1:22" ht="15" customHeight="1" x14ac:dyDescent="0.25">
      <c r="A137" s="12">
        <v>124</v>
      </c>
      <c r="B137" t="str">
        <f>IFERROR(INDEX(DATOS!B:B,MATCH(CHECKLIST!A137,DATOS!CG:CG,0),1),"")</f>
        <v/>
      </c>
      <c r="C137" t="str">
        <f>IFERROR(INDEX(DATOS!BT:BT,MATCH(CHECKLIST!A137,DATOS!CG:CG,0),1),"")</f>
        <v/>
      </c>
      <c r="D137" t="str">
        <f>IFERROR(INDEX(DATOS!T:T,MATCH(CHECKLIST!E137,DATOS!C:C,0),1),"")</f>
        <v/>
      </c>
      <c r="E137" s="72" t="str">
        <f>IFERROR(INDEX(DATOS!C:C,MATCH(CHECKLIST!A137,DATOS!CG:CG,0),1),"")</f>
        <v/>
      </c>
      <c r="F137" s="82" t="str">
        <f>IFERROR(IF(INDEX(DATOS!AI:AI,MATCH(CHECKLIST!B137,DATOS!B:B,0),1)=0,"",INDEX(DATOS!AI:AI,MATCH(CHECKLIST!B137,DATOS!B:B,0),1)),"")</f>
        <v/>
      </c>
      <c r="G137" s="17" t="str">
        <f>IFERROR(IF(INDEX(DATOS!AN:AN,MATCH(CHECKLIST!B137,DATOS!B:B,0),1)=0,"",INDEX(DATOS!AN:AN,MATCH(CHECKLIST!B137,DATOS!B:B,0),1)),"")</f>
        <v/>
      </c>
      <c r="H137" s="17" t="str">
        <f>IFERROR(IF(INDEX(DATOS!BQ:BQ,MATCH(CHECKLIST!B137,DATOS!B:B,0),1)="","X",IF(INDEX(DATOS!BQ:BQ,MATCH(CHECKLIST!B137,DATOS!B:B,0),1)="VIGENTE","",INDEX(DATOS!BQ:BQ,MATCH(CHECKLIST!B137,DATOS!B:B,0),1))),"")</f>
        <v/>
      </c>
      <c r="I137" s="17" t="str">
        <f>IFERROR(IF(INDEX(DATOS!AR:AR,MATCH(CHECKLIST!B137,DATOS!B:B,0),1)=0,"",INDEX(DATOS!AR:AR,MATCH(CHECKLIST!B137,DATOS!B:B,0),1)),"")</f>
        <v/>
      </c>
      <c r="J137" s="17" t="str">
        <f>IFERROR(IF(INDEX(DATOS!AP:AP,MATCH(CHECKLIST!B137,DATOS!B:B,0),1)=0,"",INDEX(DATOS!AP:AP,MATCH(CHECKLIST!B137,DATOS!B:B,0),1)),"")</f>
        <v/>
      </c>
      <c r="K137" s="35" t="str">
        <f>IFERROR(IF(INDEX(DATOS!AQ:AQ,MATCH(CHECKLIST!B137,DATOS!B:B,0),1)=0,"",INDEX(DATOS!AQ:AQ,MATCH(CHECKLIST!B137,DATOS!B:B,0),1)),"")</f>
        <v/>
      </c>
      <c r="L137" s="17" t="str">
        <f>IFERROR(IF(INDEX(DATOS!AS:AS,MATCH(CHECKLIST!B137,DATOS!B:B,0),1)=0,"",INDEX(DATOS!AS:AS,MATCH(CHECKLIST!B137,DATOS!B:B,0),1)),"")</f>
        <v/>
      </c>
      <c r="M137" s="17" t="str">
        <f>IFERROR(IF(INDEX(DATOS!AO:AO,MATCH(CHECKLIST!B137,DATOS!B:B,0),1)=0,"",INDEX(DATOS!AO:AO,MATCH(CHECKLIST!B137,DATOS!B:B,0),1)),"")</f>
        <v/>
      </c>
      <c r="N137" s="35" t="str">
        <f ca="1">IFERROR(IF(INDEX(DATOS!P:P,MATCH(CHECKLIST!B137,DATOS!B:B,0),1)="","X",IF(INDEX(DATOS!P:P,MATCH(CHECKLIST!B137,DATOS!B:B,0),1)&gt;YEAR(TODAY())-1,"","VENCIDA")),"")</f>
        <v/>
      </c>
      <c r="O137" s="35" t="str">
        <f>IFERROR(IF(INDEX(DATOS!AV:AV,MATCH(CHECKLIST!B137,DATOS!B:B,0),1)=0,"",INDEX(DATOS!AV:AV,MATCH(CHECKLIST!B137,DATOS!B:B,0),1)),"")</f>
        <v/>
      </c>
      <c r="P137" s="17" t="str">
        <f>IFERROR(IF(INDEX(DATOS!AT:AT,MATCH(CHECKLIST!B137,DATOS!B:B,0),1)=0,"",INDEX(DATOS!AT:AT,MATCH(CHECKLIST!B137,DATOS!B:B,0),1)),"")</f>
        <v/>
      </c>
      <c r="Q137" s="17" t="str">
        <f>IFERROR(IF(INDEX(DATOS!AU:AU,MATCH(CHECKLIST!B137,DATOS!B:B,0),1)=0,"",INDEX(DATOS!AU:AU,MATCH(CHECKLIST!B137,DATOS!B:B,0),1)),"")</f>
        <v/>
      </c>
      <c r="R137" t="str">
        <f>IF(B137="","",1)</f>
        <v/>
      </c>
      <c r="S137" t="str">
        <f t="shared" si="5"/>
        <v/>
      </c>
      <c r="U137" t="str">
        <f t="shared" si="3"/>
        <v/>
      </c>
      <c r="V137" t="str">
        <f t="shared" si="4"/>
        <v/>
      </c>
    </row>
    <row r="138" spans="1:22" x14ac:dyDescent="0.25">
      <c r="A138" s="12">
        <v>125</v>
      </c>
      <c r="B138" t="str">
        <f>IFERROR(INDEX(DATOS!B:B,MATCH(CHECKLIST!A138,DATOS!CG:CG,0),1),"")</f>
        <v/>
      </c>
      <c r="C138" t="str">
        <f>IFERROR(INDEX(DATOS!BT:BT,MATCH(CHECKLIST!A138,DATOS!CG:CG,0),1),"")</f>
        <v/>
      </c>
      <c r="D138" t="str">
        <f>IFERROR(INDEX(DATOS!T:T,MATCH(CHECKLIST!E138,DATOS!C:C,0),1),"")</f>
        <v/>
      </c>
      <c r="E138" s="72" t="str">
        <f>IFERROR(INDEX(DATOS!C:C,MATCH(CHECKLIST!A138,DATOS!CG:CG,0),1),"")</f>
        <v/>
      </c>
      <c r="F138" s="82" t="str">
        <f>IFERROR(IF(INDEX(DATOS!AI:AI,MATCH(CHECKLIST!B138,DATOS!B:B,0),1)=0,"",INDEX(DATOS!AI:AI,MATCH(CHECKLIST!B138,DATOS!B:B,0),1)),"")</f>
        <v/>
      </c>
      <c r="G138" s="17" t="str">
        <f>IFERROR(IF(INDEX(DATOS!AN:AN,MATCH(CHECKLIST!B138,DATOS!B:B,0),1)=0,"",INDEX(DATOS!AN:AN,MATCH(CHECKLIST!B138,DATOS!B:B,0),1)),"")</f>
        <v/>
      </c>
      <c r="H138" s="17" t="str">
        <f>IFERROR(IF(INDEX(DATOS!BQ:BQ,MATCH(CHECKLIST!B138,DATOS!B:B,0),1)="","X",IF(INDEX(DATOS!BQ:BQ,MATCH(CHECKLIST!B138,DATOS!B:B,0),1)="VIGENTE","",INDEX(DATOS!BQ:BQ,MATCH(CHECKLIST!B138,DATOS!B:B,0),1))),"")</f>
        <v/>
      </c>
      <c r="I138" s="17" t="str">
        <f>IFERROR(IF(INDEX(DATOS!AR:AR,MATCH(CHECKLIST!B138,DATOS!B:B,0),1)=0,"",INDEX(DATOS!AR:AR,MATCH(CHECKLIST!B138,DATOS!B:B,0),1)),"")</f>
        <v/>
      </c>
      <c r="J138" s="17" t="str">
        <f>IFERROR(IF(INDEX(DATOS!AP:AP,MATCH(CHECKLIST!B138,DATOS!B:B,0),1)=0,"",INDEX(DATOS!AP:AP,MATCH(CHECKLIST!B138,DATOS!B:B,0),1)),"")</f>
        <v/>
      </c>
      <c r="K138" s="35" t="str">
        <f>IFERROR(IF(INDEX(DATOS!AQ:AQ,MATCH(CHECKLIST!B138,DATOS!B:B,0),1)=0,"",INDEX(DATOS!AQ:AQ,MATCH(CHECKLIST!B138,DATOS!B:B,0),1)),"")</f>
        <v/>
      </c>
      <c r="L138" s="17" t="str">
        <f>IFERROR(IF(INDEX(DATOS!AS:AS,MATCH(CHECKLIST!B138,DATOS!B:B,0),1)=0,"",INDEX(DATOS!AS:AS,MATCH(CHECKLIST!B138,DATOS!B:B,0),1)),"")</f>
        <v/>
      </c>
      <c r="M138" s="17" t="str">
        <f>IFERROR(IF(INDEX(DATOS!AO:AO,MATCH(CHECKLIST!B138,DATOS!B:B,0),1)=0,"",INDEX(DATOS!AO:AO,MATCH(CHECKLIST!B138,DATOS!B:B,0),1)),"")</f>
        <v/>
      </c>
      <c r="N138" s="35" t="str">
        <f ca="1">IFERROR(IF(INDEX(DATOS!P:P,MATCH(CHECKLIST!B138,DATOS!B:B,0),1)="","X",IF(INDEX(DATOS!P:P,MATCH(CHECKLIST!B138,DATOS!B:B,0),1)&gt;YEAR(TODAY())-1,"","VENCIDA")),"")</f>
        <v/>
      </c>
      <c r="O138" s="35" t="str">
        <f>IFERROR(IF(INDEX(DATOS!AV:AV,MATCH(CHECKLIST!B138,DATOS!B:B,0),1)=0,"",INDEX(DATOS!AV:AV,MATCH(CHECKLIST!B138,DATOS!B:B,0),1)),"")</f>
        <v/>
      </c>
      <c r="P138" s="17" t="str">
        <f>IFERROR(IF(INDEX(DATOS!AT:AT,MATCH(CHECKLIST!B138,DATOS!B:B,0),1)=0,"",INDEX(DATOS!AT:AT,MATCH(CHECKLIST!B138,DATOS!B:B,0),1)),"")</f>
        <v/>
      </c>
      <c r="Q138" s="17" t="str">
        <f>IFERROR(IF(INDEX(DATOS!AU:AU,MATCH(CHECKLIST!B138,DATOS!B:B,0),1)=0,"",INDEX(DATOS!AU:AU,MATCH(CHECKLIST!B138,DATOS!B:B,0),1)),"")</f>
        <v/>
      </c>
      <c r="S138">
        <f t="shared" si="5"/>
        <v>0</v>
      </c>
      <c r="U138" t="str">
        <f t="shared" si="3"/>
        <v/>
      </c>
      <c r="V138" t="str">
        <f t="shared" si="4"/>
        <v/>
      </c>
    </row>
    <row r="139" spans="1:22" ht="15" customHeight="1" x14ac:dyDescent="0.25">
      <c r="A139" s="12">
        <v>126</v>
      </c>
      <c r="B139" t="str">
        <f>IFERROR(INDEX(DATOS!B:B,MATCH(CHECKLIST!A139,DATOS!CG:CG,0),1),"")</f>
        <v/>
      </c>
      <c r="C139" t="str">
        <f>IFERROR(INDEX(DATOS!BT:BT,MATCH(CHECKLIST!A139,DATOS!CG:CG,0),1),"")</f>
        <v/>
      </c>
      <c r="D139" t="str">
        <f>IFERROR(INDEX(DATOS!T:T,MATCH(CHECKLIST!E139,DATOS!C:C,0),1),"")</f>
        <v/>
      </c>
      <c r="E139" s="72" t="str">
        <f>IFERROR(INDEX(DATOS!C:C,MATCH(CHECKLIST!A139,DATOS!CG:CG,0),1),"")</f>
        <v/>
      </c>
      <c r="F139" s="82" t="str">
        <f>IFERROR(IF(INDEX(DATOS!AI:AI,MATCH(CHECKLIST!B139,DATOS!B:B,0),1)=0,"",INDEX(DATOS!AI:AI,MATCH(CHECKLIST!B139,DATOS!B:B,0),1)),"")</f>
        <v/>
      </c>
      <c r="G139" s="17" t="str">
        <f>IFERROR(IF(INDEX(DATOS!AN:AN,MATCH(CHECKLIST!B139,DATOS!B:B,0),1)=0,"",INDEX(DATOS!AN:AN,MATCH(CHECKLIST!B139,DATOS!B:B,0),1)),"")</f>
        <v/>
      </c>
      <c r="H139" s="17" t="str">
        <f>IFERROR(IF(INDEX(DATOS!BQ:BQ,MATCH(CHECKLIST!B139,DATOS!B:B,0),1)="","X",IF(INDEX(DATOS!BQ:BQ,MATCH(CHECKLIST!B139,DATOS!B:B,0),1)="VIGENTE","",INDEX(DATOS!BQ:BQ,MATCH(CHECKLIST!B139,DATOS!B:B,0),1))),"")</f>
        <v/>
      </c>
      <c r="I139" s="17" t="str">
        <f>IFERROR(IF(INDEX(DATOS!AR:AR,MATCH(CHECKLIST!B139,DATOS!B:B,0),1)=0,"",INDEX(DATOS!AR:AR,MATCH(CHECKLIST!B139,DATOS!B:B,0),1)),"")</f>
        <v/>
      </c>
      <c r="J139" s="17" t="str">
        <f>IFERROR(IF(INDEX(DATOS!AP:AP,MATCH(CHECKLIST!B139,DATOS!B:B,0),1)=0,"",INDEX(DATOS!AP:AP,MATCH(CHECKLIST!B139,DATOS!B:B,0),1)),"")</f>
        <v/>
      </c>
      <c r="K139" s="35" t="str">
        <f>IFERROR(IF(INDEX(DATOS!AQ:AQ,MATCH(CHECKLIST!B139,DATOS!B:B,0),1)=0,"",INDEX(DATOS!AQ:AQ,MATCH(CHECKLIST!B139,DATOS!B:B,0),1)),"")</f>
        <v/>
      </c>
      <c r="L139" s="17" t="str">
        <f>IFERROR(IF(INDEX(DATOS!AS:AS,MATCH(CHECKLIST!B139,DATOS!B:B,0),1)=0,"",INDEX(DATOS!AS:AS,MATCH(CHECKLIST!B139,DATOS!B:B,0),1)),"")</f>
        <v/>
      </c>
      <c r="M139" s="17" t="str">
        <f>IFERROR(IF(INDEX(DATOS!AO:AO,MATCH(CHECKLIST!B139,DATOS!B:B,0),1)=0,"",INDEX(DATOS!AO:AO,MATCH(CHECKLIST!B139,DATOS!B:B,0),1)),"")</f>
        <v/>
      </c>
      <c r="N139" s="35" t="str">
        <f ca="1">IFERROR(IF(INDEX(DATOS!P:P,MATCH(CHECKLIST!B139,DATOS!B:B,0),1)="","X",IF(INDEX(DATOS!P:P,MATCH(CHECKLIST!B139,DATOS!B:B,0),1)&gt;YEAR(TODAY())-1,"","VENCIDA")),"")</f>
        <v/>
      </c>
      <c r="O139" s="35" t="str">
        <f>IFERROR(IF(INDEX(DATOS!AV:AV,MATCH(CHECKLIST!B139,DATOS!B:B,0),1)=0,"",INDEX(DATOS!AV:AV,MATCH(CHECKLIST!B139,DATOS!B:B,0),1)),"")</f>
        <v/>
      </c>
      <c r="P139" s="17" t="str">
        <f>IFERROR(IF(INDEX(DATOS!AT:AT,MATCH(CHECKLIST!B139,DATOS!B:B,0),1)=0,"",INDEX(DATOS!AT:AT,MATCH(CHECKLIST!B139,DATOS!B:B,0),1)),"")</f>
        <v/>
      </c>
      <c r="Q139" s="17" t="str">
        <f>IFERROR(IF(INDEX(DATOS!AU:AU,MATCH(CHECKLIST!B139,DATOS!B:B,0),1)=0,"",INDEX(DATOS!AU:AU,MATCH(CHECKLIST!B139,DATOS!B:B,0),1)),"")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IFERROR(INDEX(DATOS!B:B,MATCH(CHECKLIST!A140,DATOS!CG:CG,0),1),"")</f>
        <v/>
      </c>
      <c r="C140" t="str">
        <f>IFERROR(INDEX(DATOS!BT:BT,MATCH(CHECKLIST!A140,DATOS!CG:CG,0),1),"")</f>
        <v/>
      </c>
      <c r="D140" t="str">
        <f>IFERROR(INDEX(DATOS!T:T,MATCH(CHECKLIST!E140,DATOS!C:C,0),1),"")</f>
        <v/>
      </c>
      <c r="E140" s="72" t="str">
        <f>IFERROR(INDEX(DATOS!C:C,MATCH(CHECKLIST!A140,DATOS!CG:CG,0),1),"")</f>
        <v/>
      </c>
      <c r="F140" s="82" t="str">
        <f>IFERROR(IF(INDEX(DATOS!AI:AI,MATCH(CHECKLIST!B140,DATOS!B:B,0),1)=0,"",INDEX(DATOS!AI:AI,MATCH(CHECKLIST!B140,DATOS!B:B,0),1)),"")</f>
        <v/>
      </c>
      <c r="G140" s="17" t="str">
        <f>IFERROR(IF(INDEX(DATOS!AN:AN,MATCH(CHECKLIST!B140,DATOS!B:B,0),1)=0,"",INDEX(DATOS!AN:AN,MATCH(CHECKLIST!B140,DATOS!B:B,0),1)),"")</f>
        <v/>
      </c>
      <c r="H140" s="17" t="str">
        <f>IFERROR(IF(INDEX(DATOS!BQ:BQ,MATCH(CHECKLIST!B140,DATOS!B:B,0),1)="","X",IF(INDEX(DATOS!BQ:BQ,MATCH(CHECKLIST!B140,DATOS!B:B,0),1)="VIGENTE","",INDEX(DATOS!BQ:BQ,MATCH(CHECKLIST!B140,DATOS!B:B,0),1))),"")</f>
        <v/>
      </c>
      <c r="I140" s="17" t="str">
        <f>IFERROR(IF(INDEX(DATOS!AR:AR,MATCH(CHECKLIST!B140,DATOS!B:B,0),1)=0,"",INDEX(DATOS!AR:AR,MATCH(CHECKLIST!B140,DATOS!B:B,0),1)),"")</f>
        <v/>
      </c>
      <c r="J140" s="17" t="str">
        <f>IFERROR(IF(INDEX(DATOS!AP:AP,MATCH(CHECKLIST!B140,DATOS!B:B,0),1)=0,"",INDEX(DATOS!AP:AP,MATCH(CHECKLIST!B140,DATOS!B:B,0),1)),"")</f>
        <v/>
      </c>
      <c r="K140" s="35" t="str">
        <f>IFERROR(IF(INDEX(DATOS!AQ:AQ,MATCH(CHECKLIST!B140,DATOS!B:B,0),1)=0,"",INDEX(DATOS!AQ:AQ,MATCH(CHECKLIST!B140,DATOS!B:B,0),1)),"")</f>
        <v/>
      </c>
      <c r="L140" s="17" t="str">
        <f>IFERROR(IF(INDEX(DATOS!AS:AS,MATCH(CHECKLIST!B140,DATOS!B:B,0),1)=0,"",INDEX(DATOS!AS:AS,MATCH(CHECKLIST!B140,DATOS!B:B,0),1)),"")</f>
        <v/>
      </c>
      <c r="M140" s="17" t="str">
        <f>IFERROR(IF(INDEX(DATOS!AO:AO,MATCH(CHECKLIST!B140,DATOS!B:B,0),1)=0,"",INDEX(DATOS!AO:AO,MATCH(CHECKLIST!B140,DATOS!B:B,0),1)),"")</f>
        <v/>
      </c>
      <c r="N140" s="35" t="str">
        <f ca="1">IFERROR(IF(INDEX(DATOS!P:P,MATCH(CHECKLIST!B140,DATOS!B:B,0),1)="","X",IF(INDEX(DATOS!P:P,MATCH(CHECKLIST!B140,DATOS!B:B,0),1)&gt;YEAR(TODAY())-1,"","VENCIDA")),"")</f>
        <v/>
      </c>
      <c r="O140" s="35" t="str">
        <f>IFERROR(IF(INDEX(DATOS!AV:AV,MATCH(CHECKLIST!B140,DATOS!B:B,0),1)=0,"",INDEX(DATOS!AV:AV,MATCH(CHECKLIST!B140,DATOS!B:B,0),1)),"")</f>
        <v/>
      </c>
      <c r="P140" s="17" t="str">
        <f>IFERROR(IF(INDEX(DATOS!AT:AT,MATCH(CHECKLIST!B140,DATOS!B:B,0),1)=0,"",INDEX(DATOS!AT:AT,MATCH(CHECKLIST!B140,DATOS!B:B,0),1)),"")</f>
        <v/>
      </c>
      <c r="Q140" s="17" t="str">
        <f>IFERROR(IF(INDEX(DATOS!AU:AU,MATCH(CHECKLIST!B140,DATOS!B:B,0),1)=0,"",INDEX(DATOS!AU:AU,MATCH(CHECKLIST!B140,DATOS!B:B,0),1)),"")</f>
        <v/>
      </c>
      <c r="S140">
        <f t="shared" si="5"/>
        <v>0</v>
      </c>
      <c r="U140" t="str">
        <f t="shared" si="3"/>
        <v/>
      </c>
      <c r="V140" t="str">
        <f t="shared" si="4"/>
        <v/>
      </c>
    </row>
    <row r="141" spans="1:22" ht="15" customHeight="1" x14ac:dyDescent="0.25">
      <c r="A141" s="12">
        <v>128</v>
      </c>
      <c r="B141" t="str">
        <f>IFERROR(INDEX(DATOS!B:B,MATCH(CHECKLIST!A141,DATOS!CG:CG,0),1),"")</f>
        <v/>
      </c>
      <c r="C141" t="str">
        <f>IFERROR(INDEX(DATOS!BT:BT,MATCH(CHECKLIST!A141,DATOS!CG:CG,0),1),"")</f>
        <v/>
      </c>
      <c r="D141" t="str">
        <f>IFERROR(INDEX(DATOS!T:T,MATCH(CHECKLIST!E141,DATOS!C:C,0),1),"")</f>
        <v/>
      </c>
      <c r="E141" s="72" t="str">
        <f>IFERROR(INDEX(DATOS!C:C,MATCH(CHECKLIST!A141,DATOS!CG:CG,0),1),"")</f>
        <v/>
      </c>
      <c r="F141" s="82" t="str">
        <f>IFERROR(IF(INDEX(DATOS!AI:AI,MATCH(CHECKLIST!B141,DATOS!B:B,0),1)=0,"",INDEX(DATOS!AI:AI,MATCH(CHECKLIST!B141,DATOS!B:B,0),1)),"")</f>
        <v/>
      </c>
      <c r="G141" s="17" t="str">
        <f>IFERROR(IF(INDEX(DATOS!AN:AN,MATCH(CHECKLIST!B141,DATOS!B:B,0),1)=0,"",INDEX(DATOS!AN:AN,MATCH(CHECKLIST!B141,DATOS!B:B,0),1)),"")</f>
        <v/>
      </c>
      <c r="H141" s="17" t="str">
        <f>IFERROR(IF(INDEX(DATOS!BQ:BQ,MATCH(CHECKLIST!B141,DATOS!B:B,0),1)="","X",IF(INDEX(DATOS!BQ:BQ,MATCH(CHECKLIST!B141,DATOS!B:B,0),1)="VIGENTE","",INDEX(DATOS!BQ:BQ,MATCH(CHECKLIST!B141,DATOS!B:B,0),1))),"")</f>
        <v/>
      </c>
      <c r="I141" s="17" t="str">
        <f>IFERROR(IF(INDEX(DATOS!AR:AR,MATCH(CHECKLIST!B141,DATOS!B:B,0),1)=0,"",INDEX(DATOS!AR:AR,MATCH(CHECKLIST!B141,DATOS!B:B,0),1)),"")</f>
        <v/>
      </c>
      <c r="J141" s="17" t="str">
        <f>IFERROR(IF(INDEX(DATOS!AP:AP,MATCH(CHECKLIST!B141,DATOS!B:B,0),1)=0,"",INDEX(DATOS!AP:AP,MATCH(CHECKLIST!B141,DATOS!B:B,0),1)),"")</f>
        <v/>
      </c>
      <c r="K141" s="35" t="str">
        <f>IFERROR(IF(INDEX(DATOS!AQ:AQ,MATCH(CHECKLIST!B141,DATOS!B:B,0),1)=0,"",INDEX(DATOS!AQ:AQ,MATCH(CHECKLIST!B141,DATOS!B:B,0),1)),"")</f>
        <v/>
      </c>
      <c r="L141" s="17" t="str">
        <f>IFERROR(IF(INDEX(DATOS!AS:AS,MATCH(CHECKLIST!B141,DATOS!B:B,0),1)=0,"",INDEX(DATOS!AS:AS,MATCH(CHECKLIST!B141,DATOS!B:B,0),1)),"")</f>
        <v/>
      </c>
      <c r="M141" s="17" t="str">
        <f>IFERROR(IF(INDEX(DATOS!AO:AO,MATCH(CHECKLIST!B141,DATOS!B:B,0),1)=0,"",INDEX(DATOS!AO:AO,MATCH(CHECKLIST!B141,DATOS!B:B,0),1)),"")</f>
        <v/>
      </c>
      <c r="N141" s="35" t="str">
        <f ca="1">IFERROR(IF(INDEX(DATOS!P:P,MATCH(CHECKLIST!B141,DATOS!B:B,0),1)="","X",IF(INDEX(DATOS!P:P,MATCH(CHECKLIST!B141,DATOS!B:B,0),1)&gt;YEAR(TODAY())-1,"","VENCIDA")),"")</f>
        <v/>
      </c>
      <c r="O141" s="35" t="str">
        <f>IFERROR(IF(INDEX(DATOS!AV:AV,MATCH(CHECKLIST!B141,DATOS!B:B,0),1)=0,"",INDEX(DATOS!AV:AV,MATCH(CHECKLIST!B141,DATOS!B:B,0),1)),"")</f>
        <v/>
      </c>
      <c r="P141" s="17" t="str">
        <f>IFERROR(IF(INDEX(DATOS!AT:AT,MATCH(CHECKLIST!B141,DATOS!B:B,0),1)=0,"",INDEX(DATOS!AT:AT,MATCH(CHECKLIST!B141,DATOS!B:B,0),1)),"")</f>
        <v/>
      </c>
      <c r="Q141" s="17" t="str">
        <f>IFERROR(IF(INDEX(DATOS!AU:AU,MATCH(CHECKLIST!B141,DATOS!B:B,0),1)=0,"",INDEX(DATOS!AU:AU,MATCH(CHECKLIST!B141,DATOS!B:B,0),1)),"")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IFERROR(INDEX(DATOS!B:B,MATCH(CHECKLIST!A142,DATOS!CG:CG,0),1),"")</f>
        <v/>
      </c>
      <c r="C142" t="str">
        <f>IFERROR(INDEX(DATOS!BT:BT,MATCH(CHECKLIST!A142,DATOS!CG:CG,0),1),"")</f>
        <v/>
      </c>
      <c r="D142" t="str">
        <f>IFERROR(INDEX(DATOS!T:T,MATCH(CHECKLIST!E142,DATOS!C:C,0),1),"")</f>
        <v/>
      </c>
      <c r="E142" s="72" t="str">
        <f>IFERROR(INDEX(DATOS!C:C,MATCH(CHECKLIST!A142,DATOS!CG:CG,0),1),"")</f>
        <v/>
      </c>
      <c r="F142" s="82" t="str">
        <f>IFERROR(IF(INDEX(DATOS!AI:AI,MATCH(CHECKLIST!B142,DATOS!B:B,0),1)=0,"",INDEX(DATOS!AI:AI,MATCH(CHECKLIST!B142,DATOS!B:B,0),1)),"")</f>
        <v/>
      </c>
      <c r="G142" s="17" t="str">
        <f>IFERROR(IF(INDEX(DATOS!AN:AN,MATCH(CHECKLIST!B142,DATOS!B:B,0),1)=0,"",INDEX(DATOS!AN:AN,MATCH(CHECKLIST!B142,DATOS!B:B,0),1)),"")</f>
        <v/>
      </c>
      <c r="H142" s="17" t="str">
        <f>IFERROR(IF(INDEX(DATOS!BQ:BQ,MATCH(CHECKLIST!B142,DATOS!B:B,0),1)="","X",IF(INDEX(DATOS!BQ:BQ,MATCH(CHECKLIST!B142,DATOS!B:B,0),1)="VIGENTE","",INDEX(DATOS!BQ:BQ,MATCH(CHECKLIST!B142,DATOS!B:B,0),1))),"")</f>
        <v/>
      </c>
      <c r="I142" s="17" t="str">
        <f>IFERROR(IF(INDEX(DATOS!AR:AR,MATCH(CHECKLIST!B142,DATOS!B:B,0),1)=0,"",INDEX(DATOS!AR:AR,MATCH(CHECKLIST!B142,DATOS!B:B,0),1)),"")</f>
        <v/>
      </c>
      <c r="J142" s="17" t="str">
        <f>IFERROR(IF(INDEX(DATOS!AP:AP,MATCH(CHECKLIST!B142,DATOS!B:B,0),1)=0,"",INDEX(DATOS!AP:AP,MATCH(CHECKLIST!B142,DATOS!B:B,0),1)),"")</f>
        <v/>
      </c>
      <c r="K142" s="35" t="str">
        <f>IFERROR(IF(INDEX(DATOS!AQ:AQ,MATCH(CHECKLIST!B142,DATOS!B:B,0),1)=0,"",INDEX(DATOS!AQ:AQ,MATCH(CHECKLIST!B142,DATOS!B:B,0),1)),"")</f>
        <v/>
      </c>
      <c r="L142" s="17" t="str">
        <f>IFERROR(IF(INDEX(DATOS!AS:AS,MATCH(CHECKLIST!B142,DATOS!B:B,0),1)=0,"",INDEX(DATOS!AS:AS,MATCH(CHECKLIST!B142,DATOS!B:B,0),1)),"")</f>
        <v/>
      </c>
      <c r="M142" s="17" t="str">
        <f>IFERROR(IF(INDEX(DATOS!AO:AO,MATCH(CHECKLIST!B142,DATOS!B:B,0),1)=0,"",INDEX(DATOS!AO:AO,MATCH(CHECKLIST!B142,DATOS!B:B,0),1)),"")</f>
        <v/>
      </c>
      <c r="N142" s="35" t="str">
        <f ca="1">IFERROR(IF(INDEX(DATOS!P:P,MATCH(CHECKLIST!B142,DATOS!B:B,0),1)="","X",IF(INDEX(DATOS!P:P,MATCH(CHECKLIST!B142,DATOS!B:B,0),1)&gt;YEAR(TODAY())-1,"","VENCIDA")),"")</f>
        <v/>
      </c>
      <c r="O142" s="35" t="str">
        <f>IFERROR(IF(INDEX(DATOS!AV:AV,MATCH(CHECKLIST!B142,DATOS!B:B,0),1)=0,"",INDEX(DATOS!AV:AV,MATCH(CHECKLIST!B142,DATOS!B:B,0),1)),"")</f>
        <v/>
      </c>
      <c r="P142" s="17" t="str">
        <f>IFERROR(IF(INDEX(DATOS!AT:AT,MATCH(CHECKLIST!B142,DATOS!B:B,0),1)=0,"",INDEX(DATOS!AT:AT,MATCH(CHECKLIST!B142,DATOS!B:B,0),1)),"")</f>
        <v/>
      </c>
      <c r="Q142" s="17" t="str">
        <f>IFERROR(IF(INDEX(DATOS!AU:AU,MATCH(CHECKLIST!B142,DATOS!B:B,0),1)=0,"",INDEX(DATOS!AU:AU,MATCH(CHECKLIST!B142,DATOS!B:B,0),1)),"")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IFERROR(INDEX(DATOS!B:B,MATCH(CHECKLIST!A143,DATOS!CG:CG,0),1),"")</f>
        <v/>
      </c>
      <c r="C143" t="str">
        <f>IFERROR(INDEX(DATOS!BT:BT,MATCH(CHECKLIST!A143,DATOS!CG:CG,0),1),"")</f>
        <v/>
      </c>
      <c r="D143" t="str">
        <f>IFERROR(INDEX(DATOS!T:T,MATCH(CHECKLIST!E143,DATOS!C:C,0),1),"")</f>
        <v/>
      </c>
      <c r="E143" s="72" t="str">
        <f>IFERROR(INDEX(DATOS!C:C,MATCH(CHECKLIST!A143,DATOS!CG:CG,0),1),"")</f>
        <v/>
      </c>
      <c r="F143" s="82" t="str">
        <f>IFERROR(IF(INDEX(DATOS!AI:AI,MATCH(CHECKLIST!B143,DATOS!B:B,0),1)=0,"",INDEX(DATOS!AI:AI,MATCH(CHECKLIST!B143,DATOS!B:B,0),1)),"")</f>
        <v/>
      </c>
      <c r="G143" s="17" t="str">
        <f>IFERROR(IF(INDEX(DATOS!AN:AN,MATCH(CHECKLIST!B143,DATOS!B:B,0),1)=0,"",INDEX(DATOS!AN:AN,MATCH(CHECKLIST!B143,DATOS!B:B,0),1)),"")</f>
        <v/>
      </c>
      <c r="H143" s="17" t="str">
        <f>IFERROR(IF(INDEX(DATOS!BQ:BQ,MATCH(CHECKLIST!B143,DATOS!B:B,0),1)="","X",IF(INDEX(DATOS!BQ:BQ,MATCH(CHECKLIST!B143,DATOS!B:B,0),1)="VIGENTE","",INDEX(DATOS!BQ:BQ,MATCH(CHECKLIST!B143,DATOS!B:B,0),1))),"")</f>
        <v/>
      </c>
      <c r="I143" s="17" t="str">
        <f>IFERROR(IF(INDEX(DATOS!AR:AR,MATCH(CHECKLIST!B143,DATOS!B:B,0),1)=0,"",INDEX(DATOS!AR:AR,MATCH(CHECKLIST!B143,DATOS!B:B,0),1)),"")</f>
        <v/>
      </c>
      <c r="J143" s="17" t="str">
        <f>IFERROR(IF(INDEX(DATOS!AP:AP,MATCH(CHECKLIST!B143,DATOS!B:B,0),1)=0,"",INDEX(DATOS!AP:AP,MATCH(CHECKLIST!B143,DATOS!B:B,0),1)),"")</f>
        <v/>
      </c>
      <c r="K143" s="35" t="str">
        <f>IFERROR(IF(INDEX(DATOS!AQ:AQ,MATCH(CHECKLIST!B143,DATOS!B:B,0),1)=0,"",INDEX(DATOS!AQ:AQ,MATCH(CHECKLIST!B143,DATOS!B:B,0),1)),"")</f>
        <v/>
      </c>
      <c r="L143" s="17" t="str">
        <f>IFERROR(IF(INDEX(DATOS!AS:AS,MATCH(CHECKLIST!B143,DATOS!B:B,0),1)=0,"",INDEX(DATOS!AS:AS,MATCH(CHECKLIST!B143,DATOS!B:B,0),1)),"")</f>
        <v/>
      </c>
      <c r="M143" s="17" t="str">
        <f>IFERROR(IF(INDEX(DATOS!AO:AO,MATCH(CHECKLIST!B143,DATOS!B:B,0),1)=0,"",INDEX(DATOS!AO:AO,MATCH(CHECKLIST!B143,DATOS!B:B,0),1)),"")</f>
        <v/>
      </c>
      <c r="N143" s="35" t="str">
        <f ca="1">IFERROR(IF(INDEX(DATOS!P:P,MATCH(CHECKLIST!B143,DATOS!B:B,0),1)="","X",IF(INDEX(DATOS!P:P,MATCH(CHECKLIST!B143,DATOS!B:B,0),1)&gt;YEAR(TODAY())-1,"","VENCIDA")),"")</f>
        <v/>
      </c>
      <c r="O143" s="35" t="str">
        <f>IFERROR(IF(INDEX(DATOS!AV:AV,MATCH(CHECKLIST!B143,DATOS!B:B,0),1)=0,"",INDEX(DATOS!AV:AV,MATCH(CHECKLIST!B143,DATOS!B:B,0),1)),"")</f>
        <v/>
      </c>
      <c r="P143" s="17" t="str">
        <f>IFERROR(IF(INDEX(DATOS!AT:AT,MATCH(CHECKLIST!B143,DATOS!B:B,0),1)=0,"",INDEX(DATOS!AT:AT,MATCH(CHECKLIST!B143,DATOS!B:B,0),1)),"")</f>
        <v/>
      </c>
      <c r="Q143" s="17" t="str">
        <f>IFERROR(IF(INDEX(DATOS!AU:AU,MATCH(CHECKLIST!B143,DATOS!B:B,0),1)=0,"",INDEX(DATOS!AU:AU,MATCH(CHECKLIST!B143,DATOS!B:B,0),1)),"")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IFERROR(INDEX(DATOS!B:B,MATCH(CHECKLIST!A144,DATOS!CG:CG,0),1),"")</f>
        <v/>
      </c>
      <c r="C144" t="str">
        <f>IFERROR(INDEX(DATOS!BT:BT,MATCH(CHECKLIST!A144,DATOS!CG:CG,0),1),"")</f>
        <v/>
      </c>
      <c r="D144" t="str">
        <f>IFERROR(INDEX(DATOS!T:T,MATCH(CHECKLIST!E144,DATOS!C:C,0),1),"")</f>
        <v/>
      </c>
      <c r="E144" s="72" t="str">
        <f>IFERROR(INDEX(DATOS!C:C,MATCH(CHECKLIST!A144,DATOS!CG:CG,0),1),"")</f>
        <v/>
      </c>
      <c r="F144" s="82" t="str">
        <f>IFERROR(IF(INDEX(DATOS!AI:AI,MATCH(CHECKLIST!B144,DATOS!B:B,0),1)=0,"",INDEX(DATOS!AI:AI,MATCH(CHECKLIST!B144,DATOS!B:B,0),1)),"")</f>
        <v/>
      </c>
      <c r="G144" s="17" t="str">
        <f>IFERROR(IF(INDEX(DATOS!AN:AN,MATCH(CHECKLIST!B144,DATOS!B:B,0),1)=0,"",INDEX(DATOS!AN:AN,MATCH(CHECKLIST!B144,DATOS!B:B,0),1)),"")</f>
        <v/>
      </c>
      <c r="H144" s="17" t="str">
        <f>IFERROR(IF(INDEX(DATOS!BQ:BQ,MATCH(CHECKLIST!B144,DATOS!B:B,0),1)="","X",IF(INDEX(DATOS!BQ:BQ,MATCH(CHECKLIST!B144,DATOS!B:B,0),1)="VIGENTE","",INDEX(DATOS!BQ:BQ,MATCH(CHECKLIST!B144,DATOS!B:B,0),1))),"")</f>
        <v/>
      </c>
      <c r="I144" s="17" t="str">
        <f>IFERROR(IF(INDEX(DATOS!AR:AR,MATCH(CHECKLIST!B144,DATOS!B:B,0),1)=0,"",INDEX(DATOS!AR:AR,MATCH(CHECKLIST!B144,DATOS!B:B,0),1)),"")</f>
        <v/>
      </c>
      <c r="J144" s="17" t="str">
        <f>IFERROR(IF(INDEX(DATOS!AP:AP,MATCH(CHECKLIST!B144,DATOS!B:B,0),1)=0,"",INDEX(DATOS!AP:AP,MATCH(CHECKLIST!B144,DATOS!B:B,0),1)),"")</f>
        <v/>
      </c>
      <c r="K144" s="35" t="str">
        <f>IFERROR(IF(INDEX(DATOS!AQ:AQ,MATCH(CHECKLIST!B144,DATOS!B:B,0),1)=0,"",INDEX(DATOS!AQ:AQ,MATCH(CHECKLIST!B144,DATOS!B:B,0),1)),"")</f>
        <v/>
      </c>
      <c r="L144" s="17" t="str">
        <f>IFERROR(IF(INDEX(DATOS!AS:AS,MATCH(CHECKLIST!B144,DATOS!B:B,0),1)=0,"",INDEX(DATOS!AS:AS,MATCH(CHECKLIST!B144,DATOS!B:B,0),1)),"")</f>
        <v/>
      </c>
      <c r="M144" s="17" t="str">
        <f>IFERROR(IF(INDEX(DATOS!AO:AO,MATCH(CHECKLIST!B144,DATOS!B:B,0),1)=0,"",INDEX(DATOS!AO:AO,MATCH(CHECKLIST!B144,DATOS!B:B,0),1)),"")</f>
        <v/>
      </c>
      <c r="N144" s="35" t="str">
        <f ca="1">IFERROR(IF(INDEX(DATOS!P:P,MATCH(CHECKLIST!B144,DATOS!B:B,0),1)="","X",IF(INDEX(DATOS!P:P,MATCH(CHECKLIST!B144,DATOS!B:B,0),1)&gt;YEAR(TODAY())-1,"","VENCIDA")),"")</f>
        <v/>
      </c>
      <c r="O144" s="35" t="str">
        <f>IFERROR(IF(INDEX(DATOS!AV:AV,MATCH(CHECKLIST!B144,DATOS!B:B,0),1)=0,"",INDEX(DATOS!AV:AV,MATCH(CHECKLIST!B144,DATOS!B:B,0),1)),"")</f>
        <v/>
      </c>
      <c r="P144" s="17" t="str">
        <f>IFERROR(IF(INDEX(DATOS!AT:AT,MATCH(CHECKLIST!B144,DATOS!B:B,0),1)=0,"",INDEX(DATOS!AT:AT,MATCH(CHECKLIST!B144,DATOS!B:B,0),1)),"")</f>
        <v/>
      </c>
      <c r="Q144" s="17" t="str">
        <f>IFERROR(IF(INDEX(DATOS!AU:AU,MATCH(CHECKLIST!B144,DATOS!B:B,0),1)=0,"",INDEX(DATOS!AU:AU,MATCH(CHECKLIST!B144,DATOS!B:B,0),1)),"")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IFERROR(INDEX(DATOS!B:B,MATCH(CHECKLIST!A145,DATOS!CG:CG,0),1),"")</f>
        <v/>
      </c>
      <c r="C145" t="str">
        <f>IFERROR(INDEX(DATOS!BT:BT,MATCH(CHECKLIST!A145,DATOS!CG:CG,0),1),"")</f>
        <v/>
      </c>
      <c r="D145" t="str">
        <f>IFERROR(INDEX(DATOS!T:T,MATCH(CHECKLIST!E145,DATOS!C:C,0),1),"")</f>
        <v/>
      </c>
      <c r="E145" s="72" t="str">
        <f>IFERROR(INDEX(DATOS!C:C,MATCH(CHECKLIST!A145,DATOS!CG:CG,0),1),"")</f>
        <v/>
      </c>
      <c r="F145" s="82" t="str">
        <f>IFERROR(IF(INDEX(DATOS!AI:AI,MATCH(CHECKLIST!B145,DATOS!B:B,0),1)=0,"",INDEX(DATOS!AI:AI,MATCH(CHECKLIST!B145,DATOS!B:B,0),1)),"")</f>
        <v/>
      </c>
      <c r="G145" s="17" t="str">
        <f>IFERROR(IF(INDEX(DATOS!AN:AN,MATCH(CHECKLIST!B145,DATOS!B:B,0),1)=0,"",INDEX(DATOS!AN:AN,MATCH(CHECKLIST!B145,DATOS!B:B,0),1)),"")</f>
        <v/>
      </c>
      <c r="H145" s="17" t="str">
        <f>IFERROR(IF(INDEX(DATOS!BQ:BQ,MATCH(CHECKLIST!B145,DATOS!B:B,0),1)="","X",IF(INDEX(DATOS!BQ:BQ,MATCH(CHECKLIST!B145,DATOS!B:B,0),1)="VIGENTE","",INDEX(DATOS!BQ:BQ,MATCH(CHECKLIST!B145,DATOS!B:B,0),1))),"")</f>
        <v/>
      </c>
      <c r="I145" s="17" t="str">
        <f>IFERROR(IF(INDEX(DATOS!AR:AR,MATCH(CHECKLIST!B145,DATOS!B:B,0),1)=0,"",INDEX(DATOS!AR:AR,MATCH(CHECKLIST!B145,DATOS!B:B,0),1)),"")</f>
        <v/>
      </c>
      <c r="J145" s="17" t="str">
        <f>IFERROR(IF(INDEX(DATOS!AP:AP,MATCH(CHECKLIST!B145,DATOS!B:B,0),1)=0,"",INDEX(DATOS!AP:AP,MATCH(CHECKLIST!B145,DATOS!B:B,0),1)),"")</f>
        <v/>
      </c>
      <c r="K145" s="35" t="str">
        <f>IFERROR(IF(INDEX(DATOS!AQ:AQ,MATCH(CHECKLIST!B145,DATOS!B:B,0),1)=0,"",INDEX(DATOS!AQ:AQ,MATCH(CHECKLIST!B145,DATOS!B:B,0),1)),"")</f>
        <v/>
      </c>
      <c r="L145" s="17" t="str">
        <f>IFERROR(IF(INDEX(DATOS!AS:AS,MATCH(CHECKLIST!B145,DATOS!B:B,0),1)=0,"",INDEX(DATOS!AS:AS,MATCH(CHECKLIST!B145,DATOS!B:B,0),1)),"")</f>
        <v/>
      </c>
      <c r="M145" s="17" t="str">
        <f>IFERROR(IF(INDEX(DATOS!AO:AO,MATCH(CHECKLIST!B145,DATOS!B:B,0),1)=0,"",INDEX(DATOS!AO:AO,MATCH(CHECKLIST!B145,DATOS!B:B,0),1)),"")</f>
        <v/>
      </c>
      <c r="N145" s="35" t="str">
        <f ca="1">IFERROR(IF(INDEX(DATOS!P:P,MATCH(CHECKLIST!B145,DATOS!B:B,0),1)="","X",IF(INDEX(DATOS!P:P,MATCH(CHECKLIST!B145,DATOS!B:B,0),1)&gt;YEAR(TODAY())-1,"","VENCIDA")),"")</f>
        <v/>
      </c>
      <c r="O145" s="35" t="str">
        <f>IFERROR(IF(INDEX(DATOS!AV:AV,MATCH(CHECKLIST!B145,DATOS!B:B,0),1)=0,"",INDEX(DATOS!AV:AV,MATCH(CHECKLIST!B145,DATOS!B:B,0),1)),"")</f>
        <v/>
      </c>
      <c r="P145" s="17" t="str">
        <f>IFERROR(IF(INDEX(DATOS!AT:AT,MATCH(CHECKLIST!B145,DATOS!B:B,0),1)=0,"",INDEX(DATOS!AT:AT,MATCH(CHECKLIST!B145,DATOS!B:B,0),1)),"")</f>
        <v/>
      </c>
      <c r="Q145" s="17" t="str">
        <f>IFERROR(IF(INDEX(DATOS!AU:AU,MATCH(CHECKLIST!B145,DATOS!B:B,0),1)=0,"",INDEX(DATOS!AU:AU,MATCH(CHECKLIST!B145,DATOS!B:B,0),1)),"")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IFERROR(INDEX(DATOS!B:B,MATCH(CHECKLIST!A146,DATOS!CG:CG,0),1),"")</f>
        <v/>
      </c>
      <c r="C146" t="str">
        <f>IFERROR(INDEX(DATOS!BT:BT,MATCH(CHECKLIST!A146,DATOS!CG:CG,0),1),"")</f>
        <v/>
      </c>
      <c r="D146" t="str">
        <f>IFERROR(INDEX(DATOS!T:T,MATCH(CHECKLIST!E146,DATOS!C:C,0),1),"")</f>
        <v/>
      </c>
      <c r="E146" s="72" t="str">
        <f>IFERROR(INDEX(DATOS!C:C,MATCH(CHECKLIST!A146,DATOS!CG:CG,0),1),"")</f>
        <v/>
      </c>
      <c r="F146" s="82" t="str">
        <f>IFERROR(IF(INDEX(DATOS!AI:AI,MATCH(CHECKLIST!B146,DATOS!B:B,0),1)=0,"",INDEX(DATOS!AI:AI,MATCH(CHECKLIST!B146,DATOS!B:B,0),1)),"")</f>
        <v/>
      </c>
      <c r="G146" s="17" t="str">
        <f>IFERROR(IF(INDEX(DATOS!AN:AN,MATCH(CHECKLIST!B146,DATOS!B:B,0),1)=0,"",INDEX(DATOS!AN:AN,MATCH(CHECKLIST!B146,DATOS!B:B,0),1)),"")</f>
        <v/>
      </c>
      <c r="H146" s="17" t="str">
        <f>IFERROR(IF(INDEX(DATOS!BQ:BQ,MATCH(CHECKLIST!B146,DATOS!B:B,0),1)="","X",IF(INDEX(DATOS!BQ:BQ,MATCH(CHECKLIST!B146,DATOS!B:B,0),1)="VIGENTE","",INDEX(DATOS!BQ:BQ,MATCH(CHECKLIST!B146,DATOS!B:B,0),1))),"")</f>
        <v/>
      </c>
      <c r="I146" s="17" t="str">
        <f>IFERROR(IF(INDEX(DATOS!AR:AR,MATCH(CHECKLIST!B146,DATOS!B:B,0),1)=0,"",INDEX(DATOS!AR:AR,MATCH(CHECKLIST!B146,DATOS!B:B,0),1)),"")</f>
        <v/>
      </c>
      <c r="J146" s="17" t="str">
        <f>IFERROR(IF(INDEX(DATOS!AP:AP,MATCH(CHECKLIST!B146,DATOS!B:B,0),1)=0,"",INDEX(DATOS!AP:AP,MATCH(CHECKLIST!B146,DATOS!B:B,0),1)),"")</f>
        <v/>
      </c>
      <c r="K146" s="35" t="str">
        <f>IFERROR(IF(INDEX(DATOS!AQ:AQ,MATCH(CHECKLIST!B146,DATOS!B:B,0),1)=0,"",INDEX(DATOS!AQ:AQ,MATCH(CHECKLIST!B146,DATOS!B:B,0),1)),"")</f>
        <v/>
      </c>
      <c r="L146" s="17" t="str">
        <f>IFERROR(IF(INDEX(DATOS!AS:AS,MATCH(CHECKLIST!B146,DATOS!B:B,0),1)=0,"",INDEX(DATOS!AS:AS,MATCH(CHECKLIST!B146,DATOS!B:B,0),1)),"")</f>
        <v/>
      </c>
      <c r="M146" s="17" t="str">
        <f>IFERROR(IF(INDEX(DATOS!AO:AO,MATCH(CHECKLIST!B146,DATOS!B:B,0),1)=0,"",INDEX(DATOS!AO:AO,MATCH(CHECKLIST!B146,DATOS!B:B,0),1)),"")</f>
        <v/>
      </c>
      <c r="N146" s="35" t="str">
        <f ca="1">IFERROR(IF(INDEX(DATOS!P:P,MATCH(CHECKLIST!B146,DATOS!B:B,0),1)="","X",IF(INDEX(DATOS!P:P,MATCH(CHECKLIST!B146,DATOS!B:B,0),1)&gt;YEAR(TODAY())-1,"","VENCIDA")),"")</f>
        <v/>
      </c>
      <c r="O146" s="35" t="str">
        <f>IFERROR(IF(INDEX(DATOS!AV:AV,MATCH(CHECKLIST!B146,DATOS!B:B,0),1)=0,"",INDEX(DATOS!AV:AV,MATCH(CHECKLIST!B146,DATOS!B:B,0),1)),"")</f>
        <v/>
      </c>
      <c r="P146" s="17" t="str">
        <f>IFERROR(IF(INDEX(DATOS!AT:AT,MATCH(CHECKLIST!B146,DATOS!B:B,0),1)=0,"",INDEX(DATOS!AT:AT,MATCH(CHECKLIST!B146,DATOS!B:B,0),1)),"")</f>
        <v/>
      </c>
      <c r="Q146" s="17" t="str">
        <f>IFERROR(IF(INDEX(DATOS!AU:AU,MATCH(CHECKLIST!B146,DATOS!B:B,0),1)=0,"",INDEX(DATOS!AU:AU,MATCH(CHECKLIST!B146,DATOS!B:B,0),1)),"")</f>
        <v/>
      </c>
      <c r="S146">
        <f t="shared" si="8"/>
        <v>0</v>
      </c>
      <c r="U146" t="str">
        <f t="shared" si="6"/>
        <v/>
      </c>
      <c r="V146" t="str">
        <f t="shared" si="7"/>
        <v/>
      </c>
    </row>
    <row r="147" spans="1:22" ht="15" customHeight="1" x14ac:dyDescent="0.25">
      <c r="A147" s="12">
        <v>134</v>
      </c>
      <c r="B147" t="str">
        <f>IFERROR(INDEX(DATOS!B:B,MATCH(CHECKLIST!A147,DATOS!CG:CG,0),1),"")</f>
        <v/>
      </c>
      <c r="C147" t="str">
        <f>IFERROR(INDEX(DATOS!BT:BT,MATCH(CHECKLIST!A147,DATOS!CG:CG,0),1),"")</f>
        <v/>
      </c>
      <c r="D147" t="str">
        <f>IFERROR(INDEX(DATOS!T:T,MATCH(CHECKLIST!E147,DATOS!C:C,0),1),"")</f>
        <v/>
      </c>
      <c r="E147" s="72" t="str">
        <f>IFERROR(INDEX(DATOS!C:C,MATCH(CHECKLIST!A147,DATOS!CG:CG,0),1),"")</f>
        <v/>
      </c>
      <c r="F147" s="82" t="str">
        <f>IFERROR(IF(INDEX(DATOS!AI:AI,MATCH(CHECKLIST!B147,DATOS!B:B,0),1)=0,"",INDEX(DATOS!AI:AI,MATCH(CHECKLIST!B147,DATOS!B:B,0),1)),"")</f>
        <v/>
      </c>
      <c r="G147" s="17" t="str">
        <f>IFERROR(IF(INDEX(DATOS!AN:AN,MATCH(CHECKLIST!B147,DATOS!B:B,0),1)=0,"",INDEX(DATOS!AN:AN,MATCH(CHECKLIST!B147,DATOS!B:B,0),1)),"")</f>
        <v/>
      </c>
      <c r="H147" s="17" t="str">
        <f>IFERROR(IF(INDEX(DATOS!BQ:BQ,MATCH(CHECKLIST!B147,DATOS!B:B,0),1)="","X",IF(INDEX(DATOS!BQ:BQ,MATCH(CHECKLIST!B147,DATOS!B:B,0),1)="VIGENTE","",INDEX(DATOS!BQ:BQ,MATCH(CHECKLIST!B147,DATOS!B:B,0),1))),"")</f>
        <v/>
      </c>
      <c r="I147" s="17" t="str">
        <f>IFERROR(IF(INDEX(DATOS!AR:AR,MATCH(CHECKLIST!B147,DATOS!B:B,0),1)=0,"",INDEX(DATOS!AR:AR,MATCH(CHECKLIST!B147,DATOS!B:B,0),1)),"")</f>
        <v/>
      </c>
      <c r="J147" s="17" t="str">
        <f>IFERROR(IF(INDEX(DATOS!AP:AP,MATCH(CHECKLIST!B147,DATOS!B:B,0),1)=0,"",INDEX(DATOS!AP:AP,MATCH(CHECKLIST!B147,DATOS!B:B,0),1)),"")</f>
        <v/>
      </c>
      <c r="K147" s="35" t="str">
        <f>IFERROR(IF(INDEX(DATOS!AQ:AQ,MATCH(CHECKLIST!B147,DATOS!B:B,0),1)=0,"",INDEX(DATOS!AQ:AQ,MATCH(CHECKLIST!B147,DATOS!B:B,0),1)),"")</f>
        <v/>
      </c>
      <c r="L147" s="17" t="str">
        <f>IFERROR(IF(INDEX(DATOS!AS:AS,MATCH(CHECKLIST!B147,DATOS!B:B,0),1)=0,"",INDEX(DATOS!AS:AS,MATCH(CHECKLIST!B147,DATOS!B:B,0),1)),"")</f>
        <v/>
      </c>
      <c r="M147" s="17" t="str">
        <f>IFERROR(IF(INDEX(DATOS!AO:AO,MATCH(CHECKLIST!B147,DATOS!B:B,0),1)=0,"",INDEX(DATOS!AO:AO,MATCH(CHECKLIST!B147,DATOS!B:B,0),1)),"")</f>
        <v/>
      </c>
      <c r="N147" s="35" t="str">
        <f ca="1">IFERROR(IF(INDEX(DATOS!P:P,MATCH(CHECKLIST!B147,DATOS!B:B,0),1)="","X",IF(INDEX(DATOS!P:P,MATCH(CHECKLIST!B147,DATOS!B:B,0),1)&gt;YEAR(TODAY())-1,"","VENCIDA")),"")</f>
        <v/>
      </c>
      <c r="O147" s="35" t="str">
        <f>IFERROR(IF(INDEX(DATOS!AV:AV,MATCH(CHECKLIST!B147,DATOS!B:B,0),1)=0,"",INDEX(DATOS!AV:AV,MATCH(CHECKLIST!B147,DATOS!B:B,0),1)),"")</f>
        <v/>
      </c>
      <c r="P147" s="17" t="str">
        <f>IFERROR(IF(INDEX(DATOS!AT:AT,MATCH(CHECKLIST!B147,DATOS!B:B,0),1)=0,"",INDEX(DATOS!AT:AT,MATCH(CHECKLIST!B147,DATOS!B:B,0),1)),"")</f>
        <v/>
      </c>
      <c r="Q147" s="17" t="str">
        <f>IFERROR(IF(INDEX(DATOS!AU:AU,MATCH(CHECKLIST!B147,DATOS!B:B,0),1)=0,"",INDEX(DATOS!AU:AU,MATCH(CHECKLIST!B147,DATOS!B:B,0),1)),"")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IFERROR(INDEX(DATOS!B:B,MATCH(CHECKLIST!A148,DATOS!CG:CG,0),1),"")</f>
        <v/>
      </c>
      <c r="C148" t="str">
        <f>IFERROR(INDEX(DATOS!BT:BT,MATCH(CHECKLIST!A148,DATOS!CG:CG,0),1),"")</f>
        <v/>
      </c>
      <c r="D148" t="str">
        <f>IFERROR(INDEX(DATOS!T:T,MATCH(CHECKLIST!E148,DATOS!C:C,0),1),"")</f>
        <v/>
      </c>
      <c r="E148" s="72" t="str">
        <f>IFERROR(INDEX(DATOS!C:C,MATCH(CHECKLIST!A148,DATOS!CG:CG,0),1),"")</f>
        <v/>
      </c>
      <c r="F148" s="82" t="str">
        <f>IFERROR(IF(INDEX(DATOS!AI:AI,MATCH(CHECKLIST!B148,DATOS!B:B,0),1)=0,"",INDEX(DATOS!AI:AI,MATCH(CHECKLIST!B148,DATOS!B:B,0),1)),"")</f>
        <v/>
      </c>
      <c r="G148" s="17" t="str">
        <f>IFERROR(IF(INDEX(DATOS!AN:AN,MATCH(CHECKLIST!B148,DATOS!B:B,0),1)=0,"",INDEX(DATOS!AN:AN,MATCH(CHECKLIST!B148,DATOS!B:B,0),1)),"")</f>
        <v/>
      </c>
      <c r="H148" s="17" t="str">
        <f>IFERROR(IF(INDEX(DATOS!BQ:BQ,MATCH(CHECKLIST!B148,DATOS!B:B,0),1)="","X",IF(INDEX(DATOS!BQ:BQ,MATCH(CHECKLIST!B148,DATOS!B:B,0),1)="VIGENTE","",INDEX(DATOS!BQ:BQ,MATCH(CHECKLIST!B148,DATOS!B:B,0),1))),"")</f>
        <v/>
      </c>
      <c r="I148" s="17" t="str">
        <f>IFERROR(IF(INDEX(DATOS!AR:AR,MATCH(CHECKLIST!B148,DATOS!B:B,0),1)=0,"",INDEX(DATOS!AR:AR,MATCH(CHECKLIST!B148,DATOS!B:B,0),1)),"")</f>
        <v/>
      </c>
      <c r="J148" s="17" t="str">
        <f>IFERROR(IF(INDEX(DATOS!AP:AP,MATCH(CHECKLIST!B148,DATOS!B:B,0),1)=0,"",INDEX(DATOS!AP:AP,MATCH(CHECKLIST!B148,DATOS!B:B,0),1)),"")</f>
        <v/>
      </c>
      <c r="K148" s="35" t="str">
        <f>IFERROR(IF(INDEX(DATOS!AQ:AQ,MATCH(CHECKLIST!B148,DATOS!B:B,0),1)=0,"",INDEX(DATOS!AQ:AQ,MATCH(CHECKLIST!B148,DATOS!B:B,0),1)),"")</f>
        <v/>
      </c>
      <c r="L148" s="17" t="str">
        <f>IFERROR(IF(INDEX(DATOS!AS:AS,MATCH(CHECKLIST!B148,DATOS!B:B,0),1)=0,"",INDEX(DATOS!AS:AS,MATCH(CHECKLIST!B148,DATOS!B:B,0),1)),"")</f>
        <v/>
      </c>
      <c r="M148" s="17" t="str">
        <f>IFERROR(IF(INDEX(DATOS!AO:AO,MATCH(CHECKLIST!B148,DATOS!B:B,0),1)=0,"",INDEX(DATOS!AO:AO,MATCH(CHECKLIST!B148,DATOS!B:B,0),1)),"")</f>
        <v/>
      </c>
      <c r="N148" s="35" t="str">
        <f ca="1">IFERROR(IF(INDEX(DATOS!P:P,MATCH(CHECKLIST!B148,DATOS!B:B,0),1)="","X",IF(INDEX(DATOS!P:P,MATCH(CHECKLIST!B148,DATOS!B:B,0),1)&gt;YEAR(TODAY())-1,"","VENCIDA")),"")</f>
        <v/>
      </c>
      <c r="O148" s="35" t="str">
        <f>IFERROR(IF(INDEX(DATOS!AV:AV,MATCH(CHECKLIST!B148,DATOS!B:B,0),1)=0,"",INDEX(DATOS!AV:AV,MATCH(CHECKLIST!B148,DATOS!B:B,0),1)),"")</f>
        <v/>
      </c>
      <c r="P148" s="17" t="str">
        <f>IFERROR(IF(INDEX(DATOS!AT:AT,MATCH(CHECKLIST!B148,DATOS!B:B,0),1)=0,"",INDEX(DATOS!AT:AT,MATCH(CHECKLIST!B148,DATOS!B:B,0),1)),"")</f>
        <v/>
      </c>
      <c r="Q148" s="17" t="str">
        <f>IFERROR(IF(INDEX(DATOS!AU:AU,MATCH(CHECKLIST!B148,DATOS!B:B,0),1)=0,"",INDEX(DATOS!AU:AU,MATCH(CHECKLIST!B148,DATOS!B:B,0),1)),"")</f>
        <v/>
      </c>
      <c r="S148">
        <f t="shared" si="8"/>
        <v>0</v>
      </c>
      <c r="U148" t="str">
        <f t="shared" si="6"/>
        <v/>
      </c>
      <c r="V148" t="str">
        <f t="shared" si="7"/>
        <v/>
      </c>
    </row>
    <row r="149" spans="1:22" ht="15" customHeight="1" x14ac:dyDescent="0.25">
      <c r="A149" s="12">
        <v>136</v>
      </c>
      <c r="B149" t="str">
        <f>IFERROR(INDEX(DATOS!B:B,MATCH(CHECKLIST!A149,DATOS!CG:CG,0),1),"")</f>
        <v/>
      </c>
      <c r="C149" t="str">
        <f>IFERROR(INDEX(DATOS!BT:BT,MATCH(CHECKLIST!A149,DATOS!CG:CG,0),1),"")</f>
        <v/>
      </c>
      <c r="D149" t="str">
        <f>IFERROR(INDEX(DATOS!T:T,MATCH(CHECKLIST!E149,DATOS!C:C,0),1),"")</f>
        <v/>
      </c>
      <c r="E149" s="72" t="str">
        <f>IFERROR(INDEX(DATOS!C:C,MATCH(CHECKLIST!A149,DATOS!CG:CG,0),1),"")</f>
        <v/>
      </c>
      <c r="F149" s="82" t="str">
        <f>IFERROR(IF(INDEX(DATOS!AI:AI,MATCH(CHECKLIST!B149,DATOS!B:B,0),1)=0,"",INDEX(DATOS!AI:AI,MATCH(CHECKLIST!B149,DATOS!B:B,0),1)),"")</f>
        <v/>
      </c>
      <c r="G149" s="17" t="str">
        <f>IFERROR(IF(INDEX(DATOS!AN:AN,MATCH(CHECKLIST!B149,DATOS!B:B,0),1)=0,"",INDEX(DATOS!AN:AN,MATCH(CHECKLIST!B149,DATOS!B:B,0),1)),"")</f>
        <v/>
      </c>
      <c r="H149" s="17" t="str">
        <f>IFERROR(IF(INDEX(DATOS!BQ:BQ,MATCH(CHECKLIST!B149,DATOS!B:B,0),1)="","X",IF(INDEX(DATOS!BQ:BQ,MATCH(CHECKLIST!B149,DATOS!B:B,0),1)="VIGENTE","",INDEX(DATOS!BQ:BQ,MATCH(CHECKLIST!B149,DATOS!B:B,0),1))),"")</f>
        <v/>
      </c>
      <c r="I149" s="17" t="str">
        <f>IFERROR(IF(INDEX(DATOS!AR:AR,MATCH(CHECKLIST!B149,DATOS!B:B,0),1)=0,"",INDEX(DATOS!AR:AR,MATCH(CHECKLIST!B149,DATOS!B:B,0),1)),"")</f>
        <v/>
      </c>
      <c r="J149" s="17" t="str">
        <f>IFERROR(IF(INDEX(DATOS!AP:AP,MATCH(CHECKLIST!B149,DATOS!B:B,0),1)=0,"",INDEX(DATOS!AP:AP,MATCH(CHECKLIST!B149,DATOS!B:B,0),1)),"")</f>
        <v/>
      </c>
      <c r="K149" s="35" t="str">
        <f>IFERROR(IF(INDEX(DATOS!AQ:AQ,MATCH(CHECKLIST!B149,DATOS!B:B,0),1)=0,"",INDEX(DATOS!AQ:AQ,MATCH(CHECKLIST!B149,DATOS!B:B,0),1)),"")</f>
        <v/>
      </c>
      <c r="L149" s="17" t="str">
        <f>IFERROR(IF(INDEX(DATOS!AS:AS,MATCH(CHECKLIST!B149,DATOS!B:B,0),1)=0,"",INDEX(DATOS!AS:AS,MATCH(CHECKLIST!B149,DATOS!B:B,0),1)),"")</f>
        <v/>
      </c>
      <c r="M149" s="17" t="str">
        <f>IFERROR(IF(INDEX(DATOS!AO:AO,MATCH(CHECKLIST!B149,DATOS!B:B,0),1)=0,"",INDEX(DATOS!AO:AO,MATCH(CHECKLIST!B149,DATOS!B:B,0),1)),"")</f>
        <v/>
      </c>
      <c r="N149" s="35" t="str">
        <f ca="1">IFERROR(IF(INDEX(DATOS!P:P,MATCH(CHECKLIST!B149,DATOS!B:B,0),1)="","X",IF(INDEX(DATOS!P:P,MATCH(CHECKLIST!B149,DATOS!B:B,0),1)&gt;YEAR(TODAY())-1,"","VENCIDA")),"")</f>
        <v/>
      </c>
      <c r="O149" s="35" t="str">
        <f>IFERROR(IF(INDEX(DATOS!AV:AV,MATCH(CHECKLIST!B149,DATOS!B:B,0),1)=0,"",INDEX(DATOS!AV:AV,MATCH(CHECKLIST!B149,DATOS!B:B,0),1)),"")</f>
        <v/>
      </c>
      <c r="P149" s="17" t="str">
        <f>IFERROR(IF(INDEX(DATOS!AT:AT,MATCH(CHECKLIST!B149,DATOS!B:B,0),1)=0,"",INDEX(DATOS!AT:AT,MATCH(CHECKLIST!B149,DATOS!B:B,0),1)),"")</f>
        <v/>
      </c>
      <c r="Q149" s="17" t="str">
        <f>IFERROR(IF(INDEX(DATOS!AU:AU,MATCH(CHECKLIST!B149,DATOS!B:B,0),1)=0,"",INDEX(DATOS!AU:AU,MATCH(CHECKLIST!B149,DATOS!B:B,0),1)),"")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IFERROR(INDEX(DATOS!B:B,MATCH(CHECKLIST!A150,DATOS!CG:CG,0),1),"")</f>
        <v/>
      </c>
      <c r="C150" t="str">
        <f>IFERROR(INDEX(DATOS!BT:BT,MATCH(CHECKLIST!A150,DATOS!CG:CG,0),1),"")</f>
        <v/>
      </c>
      <c r="D150" t="str">
        <f>IFERROR(INDEX(DATOS!T:T,MATCH(CHECKLIST!E150,DATOS!C:C,0),1),"")</f>
        <v/>
      </c>
      <c r="E150" s="72" t="str">
        <f>IFERROR(INDEX(DATOS!C:C,MATCH(CHECKLIST!A150,DATOS!CG:CG,0),1),"")</f>
        <v/>
      </c>
      <c r="F150" s="82" t="str">
        <f>IFERROR(IF(INDEX(DATOS!AI:AI,MATCH(CHECKLIST!B150,DATOS!B:B,0),1)=0,"",INDEX(DATOS!AI:AI,MATCH(CHECKLIST!B150,DATOS!B:B,0),1)),"")</f>
        <v/>
      </c>
      <c r="G150" s="17" t="str">
        <f>IFERROR(IF(INDEX(DATOS!AN:AN,MATCH(CHECKLIST!B150,DATOS!B:B,0),1)=0,"",INDEX(DATOS!AN:AN,MATCH(CHECKLIST!B150,DATOS!B:B,0),1)),"")</f>
        <v/>
      </c>
      <c r="H150" s="17" t="str">
        <f>IFERROR(IF(INDEX(DATOS!BQ:BQ,MATCH(CHECKLIST!B150,DATOS!B:B,0),1)="","X",IF(INDEX(DATOS!BQ:BQ,MATCH(CHECKLIST!B150,DATOS!B:B,0),1)="VIGENTE","",INDEX(DATOS!BQ:BQ,MATCH(CHECKLIST!B150,DATOS!B:B,0),1))),"")</f>
        <v/>
      </c>
      <c r="I150" s="17" t="str">
        <f>IFERROR(IF(INDEX(DATOS!AR:AR,MATCH(CHECKLIST!B150,DATOS!B:B,0),1)=0,"",INDEX(DATOS!AR:AR,MATCH(CHECKLIST!B150,DATOS!B:B,0),1)),"")</f>
        <v/>
      </c>
      <c r="J150" s="17" t="str">
        <f>IFERROR(IF(INDEX(DATOS!AP:AP,MATCH(CHECKLIST!B150,DATOS!B:B,0),1)=0,"",INDEX(DATOS!AP:AP,MATCH(CHECKLIST!B150,DATOS!B:B,0),1)),"")</f>
        <v/>
      </c>
      <c r="K150" s="35" t="str">
        <f>IFERROR(IF(INDEX(DATOS!AQ:AQ,MATCH(CHECKLIST!B150,DATOS!B:B,0),1)=0,"",INDEX(DATOS!AQ:AQ,MATCH(CHECKLIST!B150,DATOS!B:B,0),1)),"")</f>
        <v/>
      </c>
      <c r="L150" s="17" t="str">
        <f>IFERROR(IF(INDEX(DATOS!AS:AS,MATCH(CHECKLIST!B150,DATOS!B:B,0),1)=0,"",INDEX(DATOS!AS:AS,MATCH(CHECKLIST!B150,DATOS!B:B,0),1)),"")</f>
        <v/>
      </c>
      <c r="M150" s="17" t="str">
        <f>IFERROR(IF(INDEX(DATOS!AO:AO,MATCH(CHECKLIST!B150,DATOS!B:B,0),1)=0,"",INDEX(DATOS!AO:AO,MATCH(CHECKLIST!B150,DATOS!B:B,0),1)),"")</f>
        <v/>
      </c>
      <c r="N150" s="35" t="str">
        <f ca="1">IFERROR(IF(INDEX(DATOS!P:P,MATCH(CHECKLIST!B150,DATOS!B:B,0),1)="","X",IF(INDEX(DATOS!P:P,MATCH(CHECKLIST!B150,DATOS!B:B,0),1)&gt;YEAR(TODAY())-1,"","VENCIDA")),"")</f>
        <v/>
      </c>
      <c r="O150" s="35" t="str">
        <f>IFERROR(IF(INDEX(DATOS!AV:AV,MATCH(CHECKLIST!B150,DATOS!B:B,0),1)=0,"",INDEX(DATOS!AV:AV,MATCH(CHECKLIST!B150,DATOS!B:B,0),1)),"")</f>
        <v/>
      </c>
      <c r="P150" s="17" t="str">
        <f>IFERROR(IF(INDEX(DATOS!AT:AT,MATCH(CHECKLIST!B150,DATOS!B:B,0),1)=0,"",INDEX(DATOS!AT:AT,MATCH(CHECKLIST!B150,DATOS!B:B,0),1)),"")</f>
        <v/>
      </c>
      <c r="Q150" s="17" t="str">
        <f>IFERROR(IF(INDEX(DATOS!AU:AU,MATCH(CHECKLIST!B150,DATOS!B:B,0),1)=0,"",INDEX(DATOS!AU:AU,MATCH(CHECKLIST!B150,DATOS!B:B,0),1)),"")</f>
        <v/>
      </c>
      <c r="S150">
        <f t="shared" si="8"/>
        <v>0</v>
      </c>
      <c r="U150" t="str">
        <f t="shared" si="6"/>
        <v/>
      </c>
      <c r="V150" t="str">
        <f t="shared" si="7"/>
        <v/>
      </c>
    </row>
    <row r="151" spans="1:22" ht="15" customHeight="1" x14ac:dyDescent="0.25">
      <c r="A151" s="12">
        <v>138</v>
      </c>
      <c r="B151" t="str">
        <f>IFERROR(INDEX(DATOS!B:B,MATCH(CHECKLIST!A151,DATOS!CG:CG,0),1),"")</f>
        <v/>
      </c>
      <c r="C151" t="str">
        <f>IFERROR(INDEX(DATOS!BT:BT,MATCH(CHECKLIST!A151,DATOS!CG:CG,0),1),"")</f>
        <v/>
      </c>
      <c r="D151" t="str">
        <f>IFERROR(INDEX(DATOS!T:T,MATCH(CHECKLIST!E151,DATOS!C:C,0),1),"")</f>
        <v/>
      </c>
      <c r="E151" s="72" t="str">
        <f>IFERROR(INDEX(DATOS!C:C,MATCH(CHECKLIST!A151,DATOS!CG:CG,0),1),"")</f>
        <v/>
      </c>
      <c r="F151" s="82" t="str">
        <f>IFERROR(IF(INDEX(DATOS!AI:AI,MATCH(CHECKLIST!B151,DATOS!B:B,0),1)=0,"",INDEX(DATOS!AI:AI,MATCH(CHECKLIST!B151,DATOS!B:B,0),1)),"")</f>
        <v/>
      </c>
      <c r="G151" s="17" t="str">
        <f>IFERROR(IF(INDEX(DATOS!AN:AN,MATCH(CHECKLIST!B151,DATOS!B:B,0),1)=0,"",INDEX(DATOS!AN:AN,MATCH(CHECKLIST!B151,DATOS!B:B,0),1)),"")</f>
        <v/>
      </c>
      <c r="H151" s="17" t="str">
        <f>IFERROR(IF(INDEX(DATOS!BQ:BQ,MATCH(CHECKLIST!B151,DATOS!B:B,0),1)="","X",IF(INDEX(DATOS!BQ:BQ,MATCH(CHECKLIST!B151,DATOS!B:B,0),1)="VIGENTE","",INDEX(DATOS!BQ:BQ,MATCH(CHECKLIST!B151,DATOS!B:B,0),1))),"")</f>
        <v/>
      </c>
      <c r="I151" s="17" t="str">
        <f>IFERROR(IF(INDEX(DATOS!AR:AR,MATCH(CHECKLIST!B151,DATOS!B:B,0),1)=0,"",INDEX(DATOS!AR:AR,MATCH(CHECKLIST!B151,DATOS!B:B,0),1)),"")</f>
        <v/>
      </c>
      <c r="J151" s="17" t="str">
        <f>IFERROR(IF(INDEX(DATOS!AP:AP,MATCH(CHECKLIST!B151,DATOS!B:B,0),1)=0,"",INDEX(DATOS!AP:AP,MATCH(CHECKLIST!B151,DATOS!B:B,0),1)),"")</f>
        <v/>
      </c>
      <c r="K151" s="35" t="str">
        <f>IFERROR(IF(INDEX(DATOS!AQ:AQ,MATCH(CHECKLIST!B151,DATOS!B:B,0),1)=0,"",INDEX(DATOS!AQ:AQ,MATCH(CHECKLIST!B151,DATOS!B:B,0),1)),"")</f>
        <v/>
      </c>
      <c r="L151" s="17" t="str">
        <f>IFERROR(IF(INDEX(DATOS!AS:AS,MATCH(CHECKLIST!B151,DATOS!B:B,0),1)=0,"",INDEX(DATOS!AS:AS,MATCH(CHECKLIST!B151,DATOS!B:B,0),1)),"")</f>
        <v/>
      </c>
      <c r="M151" s="17" t="str">
        <f>IFERROR(IF(INDEX(DATOS!AO:AO,MATCH(CHECKLIST!B151,DATOS!B:B,0),1)=0,"",INDEX(DATOS!AO:AO,MATCH(CHECKLIST!B151,DATOS!B:B,0),1)),"")</f>
        <v/>
      </c>
      <c r="N151" s="35" t="str">
        <f ca="1">IFERROR(IF(INDEX(DATOS!P:P,MATCH(CHECKLIST!B151,DATOS!B:B,0),1)="","X",IF(INDEX(DATOS!P:P,MATCH(CHECKLIST!B151,DATOS!B:B,0),1)&gt;YEAR(TODAY())-1,"","VENCIDA")),"")</f>
        <v/>
      </c>
      <c r="O151" s="35" t="str">
        <f>IFERROR(IF(INDEX(DATOS!AV:AV,MATCH(CHECKLIST!B151,DATOS!B:B,0),1)=0,"",INDEX(DATOS!AV:AV,MATCH(CHECKLIST!B151,DATOS!B:B,0),1)),"")</f>
        <v/>
      </c>
      <c r="P151" s="17" t="str">
        <f>IFERROR(IF(INDEX(DATOS!AT:AT,MATCH(CHECKLIST!B151,DATOS!B:B,0),1)=0,"",INDEX(DATOS!AT:AT,MATCH(CHECKLIST!B151,DATOS!B:B,0),1)),"")</f>
        <v/>
      </c>
      <c r="Q151" s="17" t="str">
        <f>IFERROR(IF(INDEX(DATOS!AU:AU,MATCH(CHECKLIST!B151,DATOS!B:B,0),1)=0,"",INDEX(DATOS!AU:AU,MATCH(CHECKLIST!B151,DATOS!B:B,0),1)),"")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IFERROR(INDEX(DATOS!B:B,MATCH(CHECKLIST!A152,DATOS!CG:CG,0),1),"")</f>
        <v/>
      </c>
      <c r="C152" t="str">
        <f>IFERROR(INDEX(DATOS!BT:BT,MATCH(CHECKLIST!A152,DATOS!CG:CG,0),1),"")</f>
        <v/>
      </c>
      <c r="D152" t="str">
        <f>IFERROR(INDEX(DATOS!T:T,MATCH(CHECKLIST!E152,DATOS!C:C,0),1),"")</f>
        <v/>
      </c>
      <c r="E152" s="72" t="str">
        <f>IFERROR(INDEX(DATOS!C:C,MATCH(CHECKLIST!A152,DATOS!CG:CG,0),1),"")</f>
        <v/>
      </c>
      <c r="F152" s="82" t="str">
        <f>IFERROR(IF(INDEX(DATOS!AI:AI,MATCH(CHECKLIST!B152,DATOS!B:B,0),1)=0,"",INDEX(DATOS!AI:AI,MATCH(CHECKLIST!B152,DATOS!B:B,0),1)),"")</f>
        <v/>
      </c>
      <c r="G152" s="17" t="str">
        <f>IFERROR(IF(INDEX(DATOS!AN:AN,MATCH(CHECKLIST!B152,DATOS!B:B,0),1)=0,"",INDEX(DATOS!AN:AN,MATCH(CHECKLIST!B152,DATOS!B:B,0),1)),"")</f>
        <v/>
      </c>
      <c r="H152" s="17" t="str">
        <f>IFERROR(IF(INDEX(DATOS!BQ:BQ,MATCH(CHECKLIST!B152,DATOS!B:B,0),1)="","X",IF(INDEX(DATOS!BQ:BQ,MATCH(CHECKLIST!B152,DATOS!B:B,0),1)="VIGENTE","",INDEX(DATOS!BQ:BQ,MATCH(CHECKLIST!B152,DATOS!B:B,0),1))),"")</f>
        <v/>
      </c>
      <c r="I152" s="17" t="str">
        <f>IFERROR(IF(INDEX(DATOS!AR:AR,MATCH(CHECKLIST!B152,DATOS!B:B,0),1)=0,"",INDEX(DATOS!AR:AR,MATCH(CHECKLIST!B152,DATOS!B:B,0),1)),"")</f>
        <v/>
      </c>
      <c r="J152" s="17" t="str">
        <f>IFERROR(IF(INDEX(DATOS!AP:AP,MATCH(CHECKLIST!B152,DATOS!B:B,0),1)=0,"",INDEX(DATOS!AP:AP,MATCH(CHECKLIST!B152,DATOS!B:B,0),1)),"")</f>
        <v/>
      </c>
      <c r="K152" s="35" t="str">
        <f>IFERROR(IF(INDEX(DATOS!AQ:AQ,MATCH(CHECKLIST!B152,DATOS!B:B,0),1)=0,"",INDEX(DATOS!AQ:AQ,MATCH(CHECKLIST!B152,DATOS!B:B,0),1)),"")</f>
        <v/>
      </c>
      <c r="L152" s="17" t="str">
        <f>IFERROR(IF(INDEX(DATOS!AS:AS,MATCH(CHECKLIST!B152,DATOS!B:B,0),1)=0,"",INDEX(DATOS!AS:AS,MATCH(CHECKLIST!B152,DATOS!B:B,0),1)),"")</f>
        <v/>
      </c>
      <c r="M152" s="17" t="str">
        <f>IFERROR(IF(INDEX(DATOS!AO:AO,MATCH(CHECKLIST!B152,DATOS!B:B,0),1)=0,"",INDEX(DATOS!AO:AO,MATCH(CHECKLIST!B152,DATOS!B:B,0),1)),"")</f>
        <v/>
      </c>
      <c r="N152" s="35" t="str">
        <f ca="1">IFERROR(IF(INDEX(DATOS!P:P,MATCH(CHECKLIST!B152,DATOS!B:B,0),1)="","X",IF(INDEX(DATOS!P:P,MATCH(CHECKLIST!B152,DATOS!B:B,0),1)&gt;YEAR(TODAY())-1,"","VENCIDA")),"")</f>
        <v/>
      </c>
      <c r="O152" s="35" t="str">
        <f>IFERROR(IF(INDEX(DATOS!AV:AV,MATCH(CHECKLIST!B152,DATOS!B:B,0),1)=0,"",INDEX(DATOS!AV:AV,MATCH(CHECKLIST!B152,DATOS!B:B,0),1)),"")</f>
        <v/>
      </c>
      <c r="P152" s="17" t="str">
        <f>IFERROR(IF(INDEX(DATOS!AT:AT,MATCH(CHECKLIST!B152,DATOS!B:B,0),1)=0,"",INDEX(DATOS!AT:AT,MATCH(CHECKLIST!B152,DATOS!B:B,0),1)),"")</f>
        <v/>
      </c>
      <c r="Q152" s="17" t="str">
        <f>IFERROR(IF(INDEX(DATOS!AU:AU,MATCH(CHECKLIST!B152,DATOS!B:B,0),1)=0,"",INDEX(DATOS!AU:AU,MATCH(CHECKLIST!B152,DATOS!B:B,0),1)),"")</f>
        <v/>
      </c>
      <c r="S152">
        <f t="shared" si="8"/>
        <v>0</v>
      </c>
      <c r="U152" t="str">
        <f t="shared" si="6"/>
        <v/>
      </c>
      <c r="V152" t="str">
        <f t="shared" si="7"/>
        <v/>
      </c>
    </row>
    <row r="153" spans="1:22" ht="15" customHeight="1" x14ac:dyDescent="0.25">
      <c r="A153" s="12">
        <v>140</v>
      </c>
      <c r="B153" t="str">
        <f>IFERROR(INDEX(DATOS!B:B,MATCH(CHECKLIST!A153,DATOS!CG:CG,0),1),"")</f>
        <v/>
      </c>
      <c r="C153" t="str">
        <f>IFERROR(INDEX(DATOS!BT:BT,MATCH(CHECKLIST!A153,DATOS!CG:CG,0),1),"")</f>
        <v/>
      </c>
      <c r="D153" t="str">
        <f>IFERROR(INDEX(DATOS!T:T,MATCH(CHECKLIST!E153,DATOS!C:C,0),1),"")</f>
        <v/>
      </c>
      <c r="E153" s="72" t="str">
        <f>IFERROR(INDEX(DATOS!C:C,MATCH(CHECKLIST!A153,DATOS!CG:CG,0),1),"")</f>
        <v/>
      </c>
      <c r="F153" s="82" t="str">
        <f>IFERROR(IF(INDEX(DATOS!AI:AI,MATCH(CHECKLIST!B153,DATOS!B:B,0),1)=0,"",INDEX(DATOS!AI:AI,MATCH(CHECKLIST!B153,DATOS!B:B,0),1)),"")</f>
        <v/>
      </c>
      <c r="G153" s="17" t="str">
        <f>IFERROR(IF(INDEX(DATOS!AN:AN,MATCH(CHECKLIST!B153,DATOS!B:B,0),1)=0,"",INDEX(DATOS!AN:AN,MATCH(CHECKLIST!B153,DATOS!B:B,0),1)),"")</f>
        <v/>
      </c>
      <c r="H153" s="17" t="str">
        <f>IFERROR(IF(INDEX(DATOS!BQ:BQ,MATCH(CHECKLIST!B153,DATOS!B:B,0),1)="","X",IF(INDEX(DATOS!BQ:BQ,MATCH(CHECKLIST!B153,DATOS!B:B,0),1)="VIGENTE","",INDEX(DATOS!BQ:BQ,MATCH(CHECKLIST!B153,DATOS!B:B,0),1))),"")</f>
        <v/>
      </c>
      <c r="I153" s="17" t="str">
        <f>IFERROR(IF(INDEX(DATOS!AR:AR,MATCH(CHECKLIST!B153,DATOS!B:B,0),1)=0,"",INDEX(DATOS!AR:AR,MATCH(CHECKLIST!B153,DATOS!B:B,0),1)),"")</f>
        <v/>
      </c>
      <c r="J153" s="17" t="str">
        <f>IFERROR(IF(INDEX(DATOS!AP:AP,MATCH(CHECKLIST!B153,DATOS!B:B,0),1)=0,"",INDEX(DATOS!AP:AP,MATCH(CHECKLIST!B153,DATOS!B:B,0),1)),"")</f>
        <v/>
      </c>
      <c r="K153" s="35" t="str">
        <f>IFERROR(IF(INDEX(DATOS!AQ:AQ,MATCH(CHECKLIST!B153,DATOS!B:B,0),1)=0,"",INDEX(DATOS!AQ:AQ,MATCH(CHECKLIST!B153,DATOS!B:B,0),1)),"")</f>
        <v/>
      </c>
      <c r="L153" s="17" t="str">
        <f>IFERROR(IF(INDEX(DATOS!AS:AS,MATCH(CHECKLIST!B153,DATOS!B:B,0),1)=0,"",INDEX(DATOS!AS:AS,MATCH(CHECKLIST!B153,DATOS!B:B,0),1)),"")</f>
        <v/>
      </c>
      <c r="M153" s="17" t="str">
        <f>IFERROR(IF(INDEX(DATOS!AO:AO,MATCH(CHECKLIST!B153,DATOS!B:B,0),1)=0,"",INDEX(DATOS!AO:AO,MATCH(CHECKLIST!B153,DATOS!B:B,0),1)),"")</f>
        <v/>
      </c>
      <c r="N153" s="35" t="str">
        <f ca="1">IFERROR(IF(INDEX(DATOS!P:P,MATCH(CHECKLIST!B153,DATOS!B:B,0),1)="","X",IF(INDEX(DATOS!P:P,MATCH(CHECKLIST!B153,DATOS!B:B,0),1)&gt;YEAR(TODAY())-1,"","VENCIDA")),"")</f>
        <v/>
      </c>
      <c r="O153" s="35" t="str">
        <f>IFERROR(IF(INDEX(DATOS!AV:AV,MATCH(CHECKLIST!B153,DATOS!B:B,0),1)=0,"",INDEX(DATOS!AV:AV,MATCH(CHECKLIST!B153,DATOS!B:B,0),1)),"")</f>
        <v/>
      </c>
      <c r="P153" s="17" t="str">
        <f>IFERROR(IF(INDEX(DATOS!AT:AT,MATCH(CHECKLIST!B153,DATOS!B:B,0),1)=0,"",INDEX(DATOS!AT:AT,MATCH(CHECKLIST!B153,DATOS!B:B,0),1)),"")</f>
        <v/>
      </c>
      <c r="Q153" s="17" t="str">
        <f>IFERROR(IF(INDEX(DATOS!AU:AU,MATCH(CHECKLIST!B153,DATOS!B:B,0),1)=0,"",INDEX(DATOS!AU:AU,MATCH(CHECKLIST!B153,DATOS!B:B,0),1)),"")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IFERROR(INDEX(DATOS!B:B,MATCH(CHECKLIST!A154,DATOS!CG:CG,0),1),"")</f>
        <v/>
      </c>
      <c r="C154" t="str">
        <f>IFERROR(INDEX(DATOS!BT:BT,MATCH(CHECKLIST!A154,DATOS!CG:CG,0),1),"")</f>
        <v/>
      </c>
      <c r="D154" t="str">
        <f>IFERROR(INDEX(DATOS!T:T,MATCH(CHECKLIST!E154,DATOS!C:C,0),1),"")</f>
        <v/>
      </c>
      <c r="E154" s="72" t="str">
        <f>IFERROR(INDEX(DATOS!C:C,MATCH(CHECKLIST!A154,DATOS!CG:CG,0),1),"")</f>
        <v/>
      </c>
      <c r="F154" s="82" t="str">
        <f>IFERROR(IF(INDEX(DATOS!AI:AI,MATCH(CHECKLIST!B154,DATOS!B:B,0),1)=0,"",INDEX(DATOS!AI:AI,MATCH(CHECKLIST!B154,DATOS!B:B,0),1)),"")</f>
        <v/>
      </c>
      <c r="G154" s="17" t="str">
        <f>IFERROR(IF(INDEX(DATOS!AN:AN,MATCH(CHECKLIST!B154,DATOS!B:B,0),1)=0,"",INDEX(DATOS!AN:AN,MATCH(CHECKLIST!B154,DATOS!B:B,0),1)),"")</f>
        <v/>
      </c>
      <c r="H154" s="17" t="str">
        <f>IFERROR(IF(INDEX(DATOS!BQ:BQ,MATCH(CHECKLIST!B154,DATOS!B:B,0),1)="","X",IF(INDEX(DATOS!BQ:BQ,MATCH(CHECKLIST!B154,DATOS!B:B,0),1)="VIGENTE","",INDEX(DATOS!BQ:BQ,MATCH(CHECKLIST!B154,DATOS!B:B,0),1))),"")</f>
        <v/>
      </c>
      <c r="I154" s="17" t="str">
        <f>IFERROR(IF(INDEX(DATOS!AR:AR,MATCH(CHECKLIST!B154,DATOS!B:B,0),1)=0,"",INDEX(DATOS!AR:AR,MATCH(CHECKLIST!B154,DATOS!B:B,0),1)),"")</f>
        <v/>
      </c>
      <c r="J154" s="17" t="str">
        <f>IFERROR(IF(INDEX(DATOS!AP:AP,MATCH(CHECKLIST!B154,DATOS!B:B,0),1)=0,"",INDEX(DATOS!AP:AP,MATCH(CHECKLIST!B154,DATOS!B:B,0),1)),"")</f>
        <v/>
      </c>
      <c r="K154" s="35" t="str">
        <f>IFERROR(IF(INDEX(DATOS!AQ:AQ,MATCH(CHECKLIST!B154,DATOS!B:B,0),1)=0,"",INDEX(DATOS!AQ:AQ,MATCH(CHECKLIST!B154,DATOS!B:B,0),1)),"")</f>
        <v/>
      </c>
      <c r="L154" s="17" t="str">
        <f>IFERROR(IF(INDEX(DATOS!AS:AS,MATCH(CHECKLIST!B154,DATOS!B:B,0),1)=0,"",INDEX(DATOS!AS:AS,MATCH(CHECKLIST!B154,DATOS!B:B,0),1)),"")</f>
        <v/>
      </c>
      <c r="M154" s="17" t="str">
        <f>IFERROR(IF(INDEX(DATOS!AO:AO,MATCH(CHECKLIST!B154,DATOS!B:B,0),1)=0,"",INDEX(DATOS!AO:AO,MATCH(CHECKLIST!B154,DATOS!B:B,0),1)),"")</f>
        <v/>
      </c>
      <c r="N154" s="35" t="str">
        <f ca="1">IFERROR(IF(INDEX(DATOS!P:P,MATCH(CHECKLIST!B154,DATOS!B:B,0),1)="","X",IF(INDEX(DATOS!P:P,MATCH(CHECKLIST!B154,DATOS!B:B,0),1)&gt;YEAR(TODAY())-1,"","VENCIDA")),"")</f>
        <v/>
      </c>
      <c r="O154" s="35" t="str">
        <f>IFERROR(IF(INDEX(DATOS!AV:AV,MATCH(CHECKLIST!B154,DATOS!B:B,0),1)=0,"",INDEX(DATOS!AV:AV,MATCH(CHECKLIST!B154,DATOS!B:B,0),1)),"")</f>
        <v/>
      </c>
      <c r="P154" s="17" t="str">
        <f>IFERROR(IF(INDEX(DATOS!AT:AT,MATCH(CHECKLIST!B154,DATOS!B:B,0),1)=0,"",INDEX(DATOS!AT:AT,MATCH(CHECKLIST!B154,DATOS!B:B,0),1)),"")</f>
        <v/>
      </c>
      <c r="Q154" s="17" t="str">
        <f>IFERROR(IF(INDEX(DATOS!AU:AU,MATCH(CHECKLIST!B154,DATOS!B:B,0),1)=0,"",INDEX(DATOS!AU:AU,MATCH(CHECKLIST!B154,DATOS!B:B,0),1)),"")</f>
        <v/>
      </c>
      <c r="S154">
        <f t="shared" si="8"/>
        <v>0</v>
      </c>
      <c r="U154" t="str">
        <f t="shared" si="6"/>
        <v/>
      </c>
      <c r="V154" t="str">
        <f t="shared" si="7"/>
        <v/>
      </c>
    </row>
    <row r="155" spans="1:22" ht="15" customHeight="1" x14ac:dyDescent="0.25">
      <c r="A155" s="12">
        <v>142</v>
      </c>
      <c r="B155" t="str">
        <f>IFERROR(INDEX(DATOS!B:B,MATCH(CHECKLIST!A155,DATOS!CG:CG,0),1),"")</f>
        <v/>
      </c>
      <c r="C155" t="str">
        <f>IFERROR(INDEX(DATOS!BT:BT,MATCH(CHECKLIST!A155,DATOS!CG:CG,0),1),"")</f>
        <v/>
      </c>
      <c r="D155" t="str">
        <f>IFERROR(INDEX(DATOS!T:T,MATCH(CHECKLIST!E155,DATOS!C:C,0),1),"")</f>
        <v/>
      </c>
      <c r="E155" s="72" t="str">
        <f>IFERROR(INDEX(DATOS!C:C,MATCH(CHECKLIST!A155,DATOS!CG:CG,0),1),"")</f>
        <v/>
      </c>
      <c r="F155" s="82" t="str">
        <f>IFERROR(IF(INDEX(DATOS!AI:AI,MATCH(CHECKLIST!B155,DATOS!B:B,0),1)=0,"",INDEX(DATOS!AI:AI,MATCH(CHECKLIST!B155,DATOS!B:B,0),1)),"")</f>
        <v/>
      </c>
      <c r="G155" s="17" t="str">
        <f>IFERROR(IF(INDEX(DATOS!AN:AN,MATCH(CHECKLIST!B155,DATOS!B:B,0),1)=0,"",INDEX(DATOS!AN:AN,MATCH(CHECKLIST!B155,DATOS!B:B,0),1)),"")</f>
        <v/>
      </c>
      <c r="H155" s="17" t="str">
        <f>IFERROR(IF(INDEX(DATOS!BQ:BQ,MATCH(CHECKLIST!B155,DATOS!B:B,0),1)="","X",IF(INDEX(DATOS!BQ:BQ,MATCH(CHECKLIST!B155,DATOS!B:B,0),1)="VIGENTE","",INDEX(DATOS!BQ:BQ,MATCH(CHECKLIST!B155,DATOS!B:B,0),1))),"")</f>
        <v/>
      </c>
      <c r="I155" s="17" t="str">
        <f>IFERROR(IF(INDEX(DATOS!AR:AR,MATCH(CHECKLIST!B155,DATOS!B:B,0),1)=0,"",INDEX(DATOS!AR:AR,MATCH(CHECKLIST!B155,DATOS!B:B,0),1)),"")</f>
        <v/>
      </c>
      <c r="J155" s="17" t="str">
        <f>IFERROR(IF(INDEX(DATOS!AP:AP,MATCH(CHECKLIST!B155,DATOS!B:B,0),1)=0,"",INDEX(DATOS!AP:AP,MATCH(CHECKLIST!B155,DATOS!B:B,0),1)),"")</f>
        <v/>
      </c>
      <c r="K155" s="35" t="str">
        <f>IFERROR(IF(INDEX(DATOS!AQ:AQ,MATCH(CHECKLIST!B155,DATOS!B:B,0),1)=0,"",INDEX(DATOS!AQ:AQ,MATCH(CHECKLIST!B155,DATOS!B:B,0),1)),"")</f>
        <v/>
      </c>
      <c r="L155" s="17" t="str">
        <f>IFERROR(IF(INDEX(DATOS!AS:AS,MATCH(CHECKLIST!B155,DATOS!B:B,0),1)=0,"",INDEX(DATOS!AS:AS,MATCH(CHECKLIST!B155,DATOS!B:B,0),1)),"")</f>
        <v/>
      </c>
      <c r="M155" s="17" t="str">
        <f>IFERROR(IF(INDEX(DATOS!AO:AO,MATCH(CHECKLIST!B155,DATOS!B:B,0),1)=0,"",INDEX(DATOS!AO:AO,MATCH(CHECKLIST!B155,DATOS!B:B,0),1)),"")</f>
        <v/>
      </c>
      <c r="N155" s="35" t="str">
        <f ca="1">IFERROR(IF(INDEX(DATOS!P:P,MATCH(CHECKLIST!B155,DATOS!B:B,0),1)="","X",IF(INDEX(DATOS!P:P,MATCH(CHECKLIST!B155,DATOS!B:B,0),1)&gt;YEAR(TODAY())-1,"","VENCIDA")),"")</f>
        <v/>
      </c>
      <c r="O155" s="35" t="str">
        <f>IFERROR(IF(INDEX(DATOS!AV:AV,MATCH(CHECKLIST!B155,DATOS!B:B,0),1)=0,"",INDEX(DATOS!AV:AV,MATCH(CHECKLIST!B155,DATOS!B:B,0),1)),"")</f>
        <v/>
      </c>
      <c r="P155" s="17" t="str">
        <f>IFERROR(IF(INDEX(DATOS!AT:AT,MATCH(CHECKLIST!B155,DATOS!B:B,0),1)=0,"",INDEX(DATOS!AT:AT,MATCH(CHECKLIST!B155,DATOS!B:B,0),1)),"")</f>
        <v/>
      </c>
      <c r="Q155" s="17" t="str">
        <f>IFERROR(IF(INDEX(DATOS!AU:AU,MATCH(CHECKLIST!B155,DATOS!B:B,0),1)=0,"",INDEX(DATOS!AU:AU,MATCH(CHECKLIST!B155,DATOS!B:B,0),1)),"")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IFERROR(INDEX(DATOS!B:B,MATCH(CHECKLIST!A156,DATOS!CG:CG,0),1),"")</f>
        <v/>
      </c>
      <c r="C156" t="str">
        <f>IFERROR(INDEX(DATOS!BT:BT,MATCH(CHECKLIST!A156,DATOS!CG:CG,0),1),"")</f>
        <v/>
      </c>
      <c r="D156" t="str">
        <f>IFERROR(INDEX(DATOS!T:T,MATCH(CHECKLIST!E156,DATOS!C:C,0),1),"")</f>
        <v/>
      </c>
      <c r="E156" s="72" t="str">
        <f>IFERROR(INDEX(DATOS!C:C,MATCH(CHECKLIST!A156,DATOS!CG:CG,0),1),"")</f>
        <v/>
      </c>
      <c r="F156" s="82" t="str">
        <f>IFERROR(IF(INDEX(DATOS!AI:AI,MATCH(CHECKLIST!B156,DATOS!B:B,0),1)=0,"",INDEX(DATOS!AI:AI,MATCH(CHECKLIST!B156,DATOS!B:B,0),1)),"")</f>
        <v/>
      </c>
      <c r="G156" s="17" t="str">
        <f>IFERROR(IF(INDEX(DATOS!AN:AN,MATCH(CHECKLIST!B156,DATOS!B:B,0),1)=0,"",INDEX(DATOS!AN:AN,MATCH(CHECKLIST!B156,DATOS!B:B,0),1)),"")</f>
        <v/>
      </c>
      <c r="H156" s="17" t="str">
        <f>IFERROR(IF(INDEX(DATOS!BQ:BQ,MATCH(CHECKLIST!B156,DATOS!B:B,0),1)="","X",IF(INDEX(DATOS!BQ:BQ,MATCH(CHECKLIST!B156,DATOS!B:B,0),1)="VIGENTE","",INDEX(DATOS!BQ:BQ,MATCH(CHECKLIST!B156,DATOS!B:B,0),1))),"")</f>
        <v/>
      </c>
      <c r="I156" s="17" t="str">
        <f>IFERROR(IF(INDEX(DATOS!AR:AR,MATCH(CHECKLIST!B156,DATOS!B:B,0),1)=0,"",INDEX(DATOS!AR:AR,MATCH(CHECKLIST!B156,DATOS!B:B,0),1)),"")</f>
        <v/>
      </c>
      <c r="J156" s="17" t="str">
        <f>IFERROR(IF(INDEX(DATOS!AP:AP,MATCH(CHECKLIST!B156,DATOS!B:B,0),1)=0,"",INDEX(DATOS!AP:AP,MATCH(CHECKLIST!B156,DATOS!B:B,0),1)),"")</f>
        <v/>
      </c>
      <c r="K156" s="35" t="str">
        <f>IFERROR(IF(INDEX(DATOS!AQ:AQ,MATCH(CHECKLIST!B156,DATOS!B:B,0),1)=0,"",INDEX(DATOS!AQ:AQ,MATCH(CHECKLIST!B156,DATOS!B:B,0),1)),"")</f>
        <v/>
      </c>
      <c r="L156" s="17" t="str">
        <f>IFERROR(IF(INDEX(DATOS!AS:AS,MATCH(CHECKLIST!B156,DATOS!B:B,0),1)=0,"",INDEX(DATOS!AS:AS,MATCH(CHECKLIST!B156,DATOS!B:B,0),1)),"")</f>
        <v/>
      </c>
      <c r="M156" s="17" t="str">
        <f>IFERROR(IF(INDEX(DATOS!AO:AO,MATCH(CHECKLIST!B156,DATOS!B:B,0),1)=0,"",INDEX(DATOS!AO:AO,MATCH(CHECKLIST!B156,DATOS!B:B,0),1)),"")</f>
        <v/>
      </c>
      <c r="N156" s="35" t="str">
        <f ca="1">IFERROR(IF(INDEX(DATOS!P:P,MATCH(CHECKLIST!B156,DATOS!B:B,0),1)="","X",IF(INDEX(DATOS!P:P,MATCH(CHECKLIST!B156,DATOS!B:B,0),1)&gt;YEAR(TODAY())-1,"","VENCIDA")),"")</f>
        <v/>
      </c>
      <c r="O156" s="35" t="str">
        <f>IFERROR(IF(INDEX(DATOS!AV:AV,MATCH(CHECKLIST!B156,DATOS!B:B,0),1)=0,"",INDEX(DATOS!AV:AV,MATCH(CHECKLIST!B156,DATOS!B:B,0),1)),"")</f>
        <v/>
      </c>
      <c r="P156" s="17" t="str">
        <f>IFERROR(IF(INDEX(DATOS!AT:AT,MATCH(CHECKLIST!B156,DATOS!B:B,0),1)=0,"",INDEX(DATOS!AT:AT,MATCH(CHECKLIST!B156,DATOS!B:B,0),1)),"")</f>
        <v/>
      </c>
      <c r="Q156" s="17" t="str">
        <f>IFERROR(IF(INDEX(DATOS!AU:AU,MATCH(CHECKLIST!B156,DATOS!B:B,0),1)=0,"",INDEX(DATOS!AU:AU,MATCH(CHECKLIST!B156,DATOS!B:B,0),1)),"")</f>
        <v/>
      </c>
      <c r="S156">
        <f t="shared" si="8"/>
        <v>0</v>
      </c>
      <c r="U156" t="str">
        <f t="shared" si="6"/>
        <v/>
      </c>
      <c r="V156" t="str">
        <f t="shared" si="7"/>
        <v/>
      </c>
    </row>
    <row r="157" spans="1:22" ht="15" customHeight="1" x14ac:dyDescent="0.25">
      <c r="A157" s="12">
        <v>144</v>
      </c>
      <c r="B157" t="str">
        <f>IFERROR(INDEX(DATOS!B:B,MATCH(CHECKLIST!A157,DATOS!CG:CG,0),1),"")</f>
        <v/>
      </c>
      <c r="C157" t="str">
        <f>IFERROR(INDEX(DATOS!BT:BT,MATCH(CHECKLIST!A157,DATOS!CG:CG,0),1),"")</f>
        <v/>
      </c>
      <c r="D157" t="str">
        <f>IFERROR(INDEX(DATOS!T:T,MATCH(CHECKLIST!E157,DATOS!C:C,0),1),"")</f>
        <v/>
      </c>
      <c r="E157" s="72" t="str">
        <f>IFERROR(INDEX(DATOS!C:C,MATCH(CHECKLIST!A157,DATOS!CG:CG,0),1),"")</f>
        <v/>
      </c>
      <c r="F157" s="82" t="str">
        <f>IFERROR(IF(INDEX(DATOS!AI:AI,MATCH(CHECKLIST!B157,DATOS!B:B,0),1)=0,"",INDEX(DATOS!AI:AI,MATCH(CHECKLIST!B157,DATOS!B:B,0),1)),"")</f>
        <v/>
      </c>
      <c r="G157" s="17" t="str">
        <f>IFERROR(IF(INDEX(DATOS!AN:AN,MATCH(CHECKLIST!B157,DATOS!B:B,0),1)=0,"",INDEX(DATOS!AN:AN,MATCH(CHECKLIST!B157,DATOS!B:B,0),1)),"")</f>
        <v/>
      </c>
      <c r="H157" s="17" t="str">
        <f>IFERROR(IF(INDEX(DATOS!BQ:BQ,MATCH(CHECKLIST!B157,DATOS!B:B,0),1)="","X",IF(INDEX(DATOS!BQ:BQ,MATCH(CHECKLIST!B157,DATOS!B:B,0),1)="VIGENTE","",INDEX(DATOS!BQ:BQ,MATCH(CHECKLIST!B157,DATOS!B:B,0),1))),"")</f>
        <v/>
      </c>
      <c r="I157" s="17" t="str">
        <f>IFERROR(IF(INDEX(DATOS!AR:AR,MATCH(CHECKLIST!B157,DATOS!B:B,0),1)=0,"",INDEX(DATOS!AR:AR,MATCH(CHECKLIST!B157,DATOS!B:B,0),1)),"")</f>
        <v/>
      </c>
      <c r="J157" s="17" t="str">
        <f>IFERROR(IF(INDEX(DATOS!AP:AP,MATCH(CHECKLIST!B157,DATOS!B:B,0),1)=0,"",INDEX(DATOS!AP:AP,MATCH(CHECKLIST!B157,DATOS!B:B,0),1)),"")</f>
        <v/>
      </c>
      <c r="K157" s="35" t="str">
        <f>IFERROR(IF(INDEX(DATOS!AQ:AQ,MATCH(CHECKLIST!B157,DATOS!B:B,0),1)=0,"",INDEX(DATOS!AQ:AQ,MATCH(CHECKLIST!B157,DATOS!B:B,0),1)),"")</f>
        <v/>
      </c>
      <c r="L157" s="17" t="str">
        <f>IFERROR(IF(INDEX(DATOS!AS:AS,MATCH(CHECKLIST!B157,DATOS!B:B,0),1)=0,"",INDEX(DATOS!AS:AS,MATCH(CHECKLIST!B157,DATOS!B:B,0),1)),"")</f>
        <v/>
      </c>
      <c r="M157" s="17" t="str">
        <f>IFERROR(IF(INDEX(DATOS!AO:AO,MATCH(CHECKLIST!B157,DATOS!B:B,0),1)=0,"",INDEX(DATOS!AO:AO,MATCH(CHECKLIST!B157,DATOS!B:B,0),1)),"")</f>
        <v/>
      </c>
      <c r="N157" s="35" t="str">
        <f ca="1">IFERROR(IF(INDEX(DATOS!P:P,MATCH(CHECKLIST!B157,DATOS!B:B,0),1)="","X",IF(INDEX(DATOS!P:P,MATCH(CHECKLIST!B157,DATOS!B:B,0),1)&gt;YEAR(TODAY())-1,"","VENCIDA")),"")</f>
        <v/>
      </c>
      <c r="O157" s="35" t="str">
        <f>IFERROR(IF(INDEX(DATOS!AV:AV,MATCH(CHECKLIST!B157,DATOS!B:B,0),1)=0,"",INDEX(DATOS!AV:AV,MATCH(CHECKLIST!B157,DATOS!B:B,0),1)),"")</f>
        <v/>
      </c>
      <c r="P157" s="17" t="str">
        <f>IFERROR(IF(INDEX(DATOS!AT:AT,MATCH(CHECKLIST!B157,DATOS!B:B,0),1)=0,"",INDEX(DATOS!AT:AT,MATCH(CHECKLIST!B157,DATOS!B:B,0),1)),"")</f>
        <v/>
      </c>
      <c r="Q157" s="17" t="str">
        <f>IFERROR(IF(INDEX(DATOS!AU:AU,MATCH(CHECKLIST!B157,DATOS!B:B,0),1)=0,"",INDEX(DATOS!AU:AU,MATCH(CHECKLIST!B157,DATOS!B:B,0),1)),"")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IFERROR(INDEX(DATOS!B:B,MATCH(CHECKLIST!A158,DATOS!CG:CG,0),1),"")</f>
        <v/>
      </c>
      <c r="C158" t="str">
        <f>IFERROR(INDEX(DATOS!BT:BT,MATCH(CHECKLIST!A158,DATOS!CG:CG,0),1),"")</f>
        <v/>
      </c>
      <c r="D158" t="str">
        <f>IFERROR(INDEX(DATOS!T:T,MATCH(CHECKLIST!E158,DATOS!C:C,0),1),"")</f>
        <v/>
      </c>
      <c r="E158" s="72" t="str">
        <f>IFERROR(INDEX(DATOS!C:C,MATCH(CHECKLIST!A158,DATOS!CG:CG,0),1),"")</f>
        <v/>
      </c>
      <c r="F158" s="82" t="str">
        <f>IFERROR(IF(INDEX(DATOS!AI:AI,MATCH(CHECKLIST!B158,DATOS!B:B,0),1)=0,"",INDEX(DATOS!AI:AI,MATCH(CHECKLIST!B158,DATOS!B:B,0),1)),"")</f>
        <v/>
      </c>
      <c r="G158" s="17" t="str">
        <f>IFERROR(IF(INDEX(DATOS!AN:AN,MATCH(CHECKLIST!B158,DATOS!B:B,0),1)=0,"",INDEX(DATOS!AN:AN,MATCH(CHECKLIST!B158,DATOS!B:B,0),1)),"")</f>
        <v/>
      </c>
      <c r="H158" s="17" t="str">
        <f>IFERROR(IF(INDEX(DATOS!BQ:BQ,MATCH(CHECKLIST!B158,DATOS!B:B,0),1)="","X",IF(INDEX(DATOS!BQ:BQ,MATCH(CHECKLIST!B158,DATOS!B:B,0),1)="VIGENTE","",INDEX(DATOS!BQ:BQ,MATCH(CHECKLIST!B158,DATOS!B:B,0),1))),"")</f>
        <v/>
      </c>
      <c r="I158" s="17" t="str">
        <f>IFERROR(IF(INDEX(DATOS!AR:AR,MATCH(CHECKLIST!B158,DATOS!B:B,0),1)=0,"",INDEX(DATOS!AR:AR,MATCH(CHECKLIST!B158,DATOS!B:B,0),1)),"")</f>
        <v/>
      </c>
      <c r="J158" s="17" t="str">
        <f>IFERROR(IF(INDEX(DATOS!AP:AP,MATCH(CHECKLIST!B158,DATOS!B:B,0),1)=0,"",INDEX(DATOS!AP:AP,MATCH(CHECKLIST!B158,DATOS!B:B,0),1)),"")</f>
        <v/>
      </c>
      <c r="K158" s="35" t="str">
        <f>IFERROR(IF(INDEX(DATOS!AQ:AQ,MATCH(CHECKLIST!B158,DATOS!B:B,0),1)=0,"",INDEX(DATOS!AQ:AQ,MATCH(CHECKLIST!B158,DATOS!B:B,0),1)),"")</f>
        <v/>
      </c>
      <c r="L158" s="17" t="str">
        <f>IFERROR(IF(INDEX(DATOS!AS:AS,MATCH(CHECKLIST!B158,DATOS!B:B,0),1)=0,"",INDEX(DATOS!AS:AS,MATCH(CHECKLIST!B158,DATOS!B:B,0),1)),"")</f>
        <v/>
      </c>
      <c r="M158" s="17" t="str">
        <f>IFERROR(IF(INDEX(DATOS!AO:AO,MATCH(CHECKLIST!B158,DATOS!B:B,0),1)=0,"",INDEX(DATOS!AO:AO,MATCH(CHECKLIST!B158,DATOS!B:B,0),1)),"")</f>
        <v/>
      </c>
      <c r="N158" s="35" t="str">
        <f ca="1">IFERROR(IF(INDEX(DATOS!P:P,MATCH(CHECKLIST!B158,DATOS!B:B,0),1)="","X",IF(INDEX(DATOS!P:P,MATCH(CHECKLIST!B158,DATOS!B:B,0),1)&gt;YEAR(TODAY())-1,"","VENCIDA")),"")</f>
        <v/>
      </c>
      <c r="O158" s="35" t="str">
        <f>IFERROR(IF(INDEX(DATOS!AV:AV,MATCH(CHECKLIST!B158,DATOS!B:B,0),1)=0,"",INDEX(DATOS!AV:AV,MATCH(CHECKLIST!B158,DATOS!B:B,0),1)),"")</f>
        <v/>
      </c>
      <c r="P158" s="17" t="str">
        <f>IFERROR(IF(INDEX(DATOS!AT:AT,MATCH(CHECKLIST!B158,DATOS!B:B,0),1)=0,"",INDEX(DATOS!AT:AT,MATCH(CHECKLIST!B158,DATOS!B:B,0),1)),"")</f>
        <v/>
      </c>
      <c r="Q158" s="17" t="str">
        <f>IFERROR(IF(INDEX(DATOS!AU:AU,MATCH(CHECKLIST!B158,DATOS!B:B,0),1)=0,"",INDEX(DATOS!AU:AU,MATCH(CHECKLIST!B158,DATOS!B:B,0),1)),"")</f>
        <v/>
      </c>
      <c r="S158">
        <f t="shared" si="8"/>
        <v>0</v>
      </c>
      <c r="U158" t="str">
        <f t="shared" si="6"/>
        <v/>
      </c>
      <c r="V158" t="str">
        <f t="shared" si="7"/>
        <v/>
      </c>
    </row>
    <row r="159" spans="1:22" ht="15" customHeight="1" x14ac:dyDescent="0.25">
      <c r="A159" s="12">
        <v>146</v>
      </c>
      <c r="B159" t="str">
        <f>IFERROR(INDEX(DATOS!B:B,MATCH(CHECKLIST!A159,DATOS!CG:CG,0),1),"")</f>
        <v/>
      </c>
      <c r="C159" t="str">
        <f>IFERROR(INDEX(DATOS!BT:BT,MATCH(CHECKLIST!A159,DATOS!CG:CG,0),1),"")</f>
        <v/>
      </c>
      <c r="D159" t="str">
        <f>IFERROR(INDEX(DATOS!T:T,MATCH(CHECKLIST!E159,DATOS!C:C,0),1),"")</f>
        <v/>
      </c>
      <c r="E159" s="72" t="str">
        <f>IFERROR(INDEX(DATOS!C:C,MATCH(CHECKLIST!A159,DATOS!CG:CG,0),1),"")</f>
        <v/>
      </c>
      <c r="F159" s="82" t="str">
        <f>IFERROR(IF(INDEX(DATOS!AI:AI,MATCH(CHECKLIST!B159,DATOS!B:B,0),1)=0,"",INDEX(DATOS!AI:AI,MATCH(CHECKLIST!B159,DATOS!B:B,0),1)),"")</f>
        <v/>
      </c>
      <c r="G159" s="17" t="str">
        <f>IFERROR(IF(INDEX(DATOS!AN:AN,MATCH(CHECKLIST!B159,DATOS!B:B,0),1)=0,"",INDEX(DATOS!AN:AN,MATCH(CHECKLIST!B159,DATOS!B:B,0),1)),"")</f>
        <v/>
      </c>
      <c r="H159" s="17" t="str">
        <f>IFERROR(IF(INDEX(DATOS!BQ:BQ,MATCH(CHECKLIST!B159,DATOS!B:B,0),1)="","X",IF(INDEX(DATOS!BQ:BQ,MATCH(CHECKLIST!B159,DATOS!B:B,0),1)="VIGENTE","",INDEX(DATOS!BQ:BQ,MATCH(CHECKLIST!B159,DATOS!B:B,0),1))),"")</f>
        <v/>
      </c>
      <c r="I159" s="17" t="str">
        <f>IFERROR(IF(INDEX(DATOS!AR:AR,MATCH(CHECKLIST!B159,DATOS!B:B,0),1)=0,"",INDEX(DATOS!AR:AR,MATCH(CHECKLIST!B159,DATOS!B:B,0),1)),"")</f>
        <v/>
      </c>
      <c r="J159" s="17" t="str">
        <f>IFERROR(IF(INDEX(DATOS!AP:AP,MATCH(CHECKLIST!B159,DATOS!B:B,0),1)=0,"",INDEX(DATOS!AP:AP,MATCH(CHECKLIST!B159,DATOS!B:B,0),1)),"")</f>
        <v/>
      </c>
      <c r="K159" s="35" t="str">
        <f>IFERROR(IF(INDEX(DATOS!AQ:AQ,MATCH(CHECKLIST!B159,DATOS!B:B,0),1)=0,"",INDEX(DATOS!AQ:AQ,MATCH(CHECKLIST!B159,DATOS!B:B,0),1)),"")</f>
        <v/>
      </c>
      <c r="L159" s="17" t="str">
        <f>IFERROR(IF(INDEX(DATOS!AS:AS,MATCH(CHECKLIST!B159,DATOS!B:B,0),1)=0,"",INDEX(DATOS!AS:AS,MATCH(CHECKLIST!B159,DATOS!B:B,0),1)),"")</f>
        <v/>
      </c>
      <c r="M159" s="17" t="str">
        <f>IFERROR(IF(INDEX(DATOS!AO:AO,MATCH(CHECKLIST!B159,DATOS!B:B,0),1)=0,"",INDEX(DATOS!AO:AO,MATCH(CHECKLIST!B159,DATOS!B:B,0),1)),"")</f>
        <v/>
      </c>
      <c r="N159" s="35" t="str">
        <f ca="1">IFERROR(IF(INDEX(DATOS!P:P,MATCH(CHECKLIST!B159,DATOS!B:B,0),1)="","X",IF(INDEX(DATOS!P:P,MATCH(CHECKLIST!B159,DATOS!B:B,0),1)&gt;YEAR(TODAY())-1,"","VENCIDA")),"")</f>
        <v/>
      </c>
      <c r="O159" s="35" t="str">
        <f>IFERROR(IF(INDEX(DATOS!AV:AV,MATCH(CHECKLIST!B159,DATOS!B:B,0),1)=0,"",INDEX(DATOS!AV:AV,MATCH(CHECKLIST!B159,DATOS!B:B,0),1)),"")</f>
        <v/>
      </c>
      <c r="P159" s="17" t="str">
        <f>IFERROR(IF(INDEX(DATOS!AT:AT,MATCH(CHECKLIST!B159,DATOS!B:B,0),1)=0,"",INDEX(DATOS!AT:AT,MATCH(CHECKLIST!B159,DATOS!B:B,0),1)),"")</f>
        <v/>
      </c>
      <c r="Q159" s="17" t="str">
        <f>IFERROR(IF(INDEX(DATOS!AU:AU,MATCH(CHECKLIST!B159,DATOS!B:B,0),1)=0,"",INDEX(DATOS!AU:AU,MATCH(CHECKLIST!B159,DATOS!B:B,0),1)),"")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IFERROR(INDEX(DATOS!B:B,MATCH(CHECKLIST!A160,DATOS!CG:CG,0),1),"")</f>
        <v/>
      </c>
      <c r="C160" t="str">
        <f>IFERROR(INDEX(DATOS!BT:BT,MATCH(CHECKLIST!A160,DATOS!CG:CG,0),1),"")</f>
        <v/>
      </c>
      <c r="D160" t="str">
        <f>IFERROR(INDEX(DATOS!T:T,MATCH(CHECKLIST!E160,DATOS!C:C,0),1),"")</f>
        <v/>
      </c>
      <c r="E160" s="72" t="str">
        <f>IFERROR(INDEX(DATOS!C:C,MATCH(CHECKLIST!A160,DATOS!CG:CG,0),1),"")</f>
        <v/>
      </c>
      <c r="F160" s="82" t="str">
        <f>IFERROR(IF(INDEX(DATOS!AI:AI,MATCH(CHECKLIST!B160,DATOS!B:B,0),1)=0,"",INDEX(DATOS!AI:AI,MATCH(CHECKLIST!B160,DATOS!B:B,0),1)),"")</f>
        <v/>
      </c>
      <c r="G160" s="17" t="str">
        <f>IFERROR(IF(INDEX(DATOS!AN:AN,MATCH(CHECKLIST!B160,DATOS!B:B,0),1)=0,"",INDEX(DATOS!AN:AN,MATCH(CHECKLIST!B160,DATOS!B:B,0),1)),"")</f>
        <v/>
      </c>
      <c r="H160" s="17" t="str">
        <f>IFERROR(IF(INDEX(DATOS!BQ:BQ,MATCH(CHECKLIST!B160,DATOS!B:B,0),1)="","X",IF(INDEX(DATOS!BQ:BQ,MATCH(CHECKLIST!B160,DATOS!B:B,0),1)="VIGENTE","",INDEX(DATOS!BQ:BQ,MATCH(CHECKLIST!B160,DATOS!B:B,0),1))),"")</f>
        <v/>
      </c>
      <c r="I160" s="17" t="str">
        <f>IFERROR(IF(INDEX(DATOS!AR:AR,MATCH(CHECKLIST!B160,DATOS!B:B,0),1)=0,"",INDEX(DATOS!AR:AR,MATCH(CHECKLIST!B160,DATOS!B:B,0),1)),"")</f>
        <v/>
      </c>
      <c r="J160" s="17" t="str">
        <f>IFERROR(IF(INDEX(DATOS!AP:AP,MATCH(CHECKLIST!B160,DATOS!B:B,0),1)=0,"",INDEX(DATOS!AP:AP,MATCH(CHECKLIST!B160,DATOS!B:B,0),1)),"")</f>
        <v/>
      </c>
      <c r="K160" s="35" t="str">
        <f>IFERROR(IF(INDEX(DATOS!AQ:AQ,MATCH(CHECKLIST!B160,DATOS!B:B,0),1)=0,"",INDEX(DATOS!AQ:AQ,MATCH(CHECKLIST!B160,DATOS!B:B,0),1)),"")</f>
        <v/>
      </c>
      <c r="L160" s="17" t="str">
        <f>IFERROR(IF(INDEX(DATOS!AS:AS,MATCH(CHECKLIST!B160,DATOS!B:B,0),1)=0,"",INDEX(DATOS!AS:AS,MATCH(CHECKLIST!B160,DATOS!B:B,0),1)),"")</f>
        <v/>
      </c>
      <c r="M160" s="17" t="str">
        <f>IFERROR(IF(INDEX(DATOS!AO:AO,MATCH(CHECKLIST!B160,DATOS!B:B,0),1)=0,"",INDEX(DATOS!AO:AO,MATCH(CHECKLIST!B160,DATOS!B:B,0),1)),"")</f>
        <v/>
      </c>
      <c r="N160" s="35" t="str">
        <f ca="1">IFERROR(IF(INDEX(DATOS!P:P,MATCH(CHECKLIST!B160,DATOS!B:B,0),1)="","X",IF(INDEX(DATOS!P:P,MATCH(CHECKLIST!B160,DATOS!B:B,0),1)&gt;YEAR(TODAY())-1,"","VENCIDA")),"")</f>
        <v/>
      </c>
      <c r="O160" s="35" t="str">
        <f>IFERROR(IF(INDEX(DATOS!AV:AV,MATCH(CHECKLIST!B160,DATOS!B:B,0),1)=0,"",INDEX(DATOS!AV:AV,MATCH(CHECKLIST!B160,DATOS!B:B,0),1)),"")</f>
        <v/>
      </c>
      <c r="P160" s="17" t="str">
        <f>IFERROR(IF(INDEX(DATOS!AT:AT,MATCH(CHECKLIST!B160,DATOS!B:B,0),1)=0,"",INDEX(DATOS!AT:AT,MATCH(CHECKLIST!B160,DATOS!B:B,0),1)),"")</f>
        <v/>
      </c>
      <c r="Q160" s="17" t="str">
        <f>IFERROR(IF(INDEX(DATOS!AU:AU,MATCH(CHECKLIST!B160,DATOS!B:B,0),1)=0,"",INDEX(DATOS!AU:AU,MATCH(CHECKLIST!B160,DATOS!B:B,0),1)),"")</f>
        <v/>
      </c>
      <c r="S160">
        <f t="shared" si="8"/>
        <v>0</v>
      </c>
      <c r="U160" t="str">
        <f t="shared" si="6"/>
        <v/>
      </c>
      <c r="V160" t="str">
        <f t="shared" si="7"/>
        <v/>
      </c>
    </row>
    <row r="161" spans="1:22" ht="15" customHeight="1" x14ac:dyDescent="0.25">
      <c r="A161" s="12">
        <v>148</v>
      </c>
      <c r="B161" t="str">
        <f>IFERROR(INDEX(DATOS!B:B,MATCH(CHECKLIST!A161,DATOS!CG:CG,0),1),"")</f>
        <v/>
      </c>
      <c r="C161" t="str">
        <f>IFERROR(INDEX(DATOS!BT:BT,MATCH(CHECKLIST!A161,DATOS!CG:CG,0),1),"")</f>
        <v/>
      </c>
      <c r="D161" t="str">
        <f>IFERROR(INDEX(DATOS!T:T,MATCH(CHECKLIST!E161,DATOS!C:C,0),1),"")</f>
        <v/>
      </c>
      <c r="E161" s="72" t="str">
        <f>IFERROR(INDEX(DATOS!C:C,MATCH(CHECKLIST!A161,DATOS!CG:CG,0),1),"")</f>
        <v/>
      </c>
      <c r="F161" s="82" t="str">
        <f>IFERROR(IF(INDEX(DATOS!AI:AI,MATCH(CHECKLIST!B161,DATOS!B:B,0),1)=0,"",INDEX(DATOS!AI:AI,MATCH(CHECKLIST!B161,DATOS!B:B,0),1)),"")</f>
        <v/>
      </c>
      <c r="G161" s="17" t="str">
        <f>IFERROR(IF(INDEX(DATOS!AN:AN,MATCH(CHECKLIST!B161,DATOS!B:B,0),1)=0,"",INDEX(DATOS!AN:AN,MATCH(CHECKLIST!B161,DATOS!B:B,0),1)),"")</f>
        <v/>
      </c>
      <c r="H161" s="17" t="str">
        <f>IFERROR(IF(INDEX(DATOS!BQ:BQ,MATCH(CHECKLIST!B161,DATOS!B:B,0),1)="","X",IF(INDEX(DATOS!BQ:BQ,MATCH(CHECKLIST!B161,DATOS!B:B,0),1)="VIGENTE","",INDEX(DATOS!BQ:BQ,MATCH(CHECKLIST!B161,DATOS!B:B,0),1))),"")</f>
        <v/>
      </c>
      <c r="I161" s="17" t="str">
        <f>IFERROR(IF(INDEX(DATOS!AR:AR,MATCH(CHECKLIST!B161,DATOS!B:B,0),1)=0,"",INDEX(DATOS!AR:AR,MATCH(CHECKLIST!B161,DATOS!B:B,0),1)),"")</f>
        <v/>
      </c>
      <c r="J161" s="17" t="str">
        <f>IFERROR(IF(INDEX(DATOS!AP:AP,MATCH(CHECKLIST!B161,DATOS!B:B,0),1)=0,"",INDEX(DATOS!AP:AP,MATCH(CHECKLIST!B161,DATOS!B:B,0),1)),"")</f>
        <v/>
      </c>
      <c r="K161" s="35" t="str">
        <f>IFERROR(IF(INDEX(DATOS!AQ:AQ,MATCH(CHECKLIST!B161,DATOS!B:B,0),1)=0,"",INDEX(DATOS!AQ:AQ,MATCH(CHECKLIST!B161,DATOS!B:B,0),1)),"")</f>
        <v/>
      </c>
      <c r="L161" s="17" t="str">
        <f>IFERROR(IF(INDEX(DATOS!AS:AS,MATCH(CHECKLIST!B161,DATOS!B:B,0),1)=0,"",INDEX(DATOS!AS:AS,MATCH(CHECKLIST!B161,DATOS!B:B,0),1)),"")</f>
        <v/>
      </c>
      <c r="M161" s="17" t="str">
        <f>IFERROR(IF(INDEX(DATOS!AO:AO,MATCH(CHECKLIST!B161,DATOS!B:B,0),1)=0,"",INDEX(DATOS!AO:AO,MATCH(CHECKLIST!B161,DATOS!B:B,0),1)),"")</f>
        <v/>
      </c>
      <c r="N161" s="35" t="str">
        <f ca="1">IFERROR(IF(INDEX(DATOS!P:P,MATCH(CHECKLIST!B161,DATOS!B:B,0),1)="","X",IF(INDEX(DATOS!P:P,MATCH(CHECKLIST!B161,DATOS!B:B,0),1)&gt;YEAR(TODAY())-1,"","VENCIDA")),"")</f>
        <v/>
      </c>
      <c r="O161" s="35" t="str">
        <f>IFERROR(IF(INDEX(DATOS!AV:AV,MATCH(CHECKLIST!B161,DATOS!B:B,0),1)=0,"",INDEX(DATOS!AV:AV,MATCH(CHECKLIST!B161,DATOS!B:B,0),1)),"")</f>
        <v/>
      </c>
      <c r="P161" s="17" t="str">
        <f>IFERROR(IF(INDEX(DATOS!AT:AT,MATCH(CHECKLIST!B161,DATOS!B:B,0),1)=0,"",INDEX(DATOS!AT:AT,MATCH(CHECKLIST!B161,DATOS!B:B,0),1)),"")</f>
        <v/>
      </c>
      <c r="Q161" s="17" t="str">
        <f>IFERROR(IF(INDEX(DATOS!AU:AU,MATCH(CHECKLIST!B161,DATOS!B:B,0),1)=0,"",INDEX(DATOS!AU:AU,MATCH(CHECKLIST!B161,DATOS!B:B,0),1)),"")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IFERROR(INDEX(DATOS!B:B,MATCH(CHECKLIST!A162,DATOS!CG:CG,0),1),"")</f>
        <v/>
      </c>
      <c r="C162" t="str">
        <f>IFERROR(INDEX(DATOS!BT:BT,MATCH(CHECKLIST!A162,DATOS!CG:CG,0),1),"")</f>
        <v/>
      </c>
      <c r="D162" t="str">
        <f>IFERROR(INDEX(DATOS!T:T,MATCH(CHECKLIST!E162,DATOS!C:C,0),1),"")</f>
        <v/>
      </c>
      <c r="E162" s="72" t="str">
        <f>IFERROR(INDEX(DATOS!C:C,MATCH(CHECKLIST!A162,DATOS!CG:CG,0),1),"")</f>
        <v/>
      </c>
      <c r="F162" s="82" t="str">
        <f>IFERROR(IF(INDEX(DATOS!AI:AI,MATCH(CHECKLIST!B162,DATOS!B:B,0),1)=0,"",INDEX(DATOS!AI:AI,MATCH(CHECKLIST!B162,DATOS!B:B,0),1)),"")</f>
        <v/>
      </c>
      <c r="G162" s="17" t="str">
        <f>IFERROR(IF(INDEX(DATOS!AN:AN,MATCH(CHECKLIST!B162,DATOS!B:B,0),1)=0,"",INDEX(DATOS!AN:AN,MATCH(CHECKLIST!B162,DATOS!B:B,0),1)),"")</f>
        <v/>
      </c>
      <c r="H162" s="17" t="str">
        <f>IFERROR(IF(INDEX(DATOS!BQ:BQ,MATCH(CHECKLIST!B162,DATOS!B:B,0),1)="","X",IF(INDEX(DATOS!BQ:BQ,MATCH(CHECKLIST!B162,DATOS!B:B,0),1)="VIGENTE","",INDEX(DATOS!BQ:BQ,MATCH(CHECKLIST!B162,DATOS!B:B,0),1))),"")</f>
        <v/>
      </c>
      <c r="I162" s="17" t="str">
        <f>IFERROR(IF(INDEX(DATOS!AR:AR,MATCH(CHECKLIST!B162,DATOS!B:B,0),1)=0,"",INDEX(DATOS!AR:AR,MATCH(CHECKLIST!B162,DATOS!B:B,0),1)),"")</f>
        <v/>
      </c>
      <c r="J162" s="17" t="str">
        <f>IFERROR(IF(INDEX(DATOS!AP:AP,MATCH(CHECKLIST!B162,DATOS!B:B,0),1)=0,"",INDEX(DATOS!AP:AP,MATCH(CHECKLIST!B162,DATOS!B:B,0),1)),"")</f>
        <v/>
      </c>
      <c r="K162" s="35" t="str">
        <f>IFERROR(IF(INDEX(DATOS!AQ:AQ,MATCH(CHECKLIST!B162,DATOS!B:B,0),1)=0,"",INDEX(DATOS!AQ:AQ,MATCH(CHECKLIST!B162,DATOS!B:B,0),1)),"")</f>
        <v/>
      </c>
      <c r="L162" s="17" t="str">
        <f>IFERROR(IF(INDEX(DATOS!AS:AS,MATCH(CHECKLIST!B162,DATOS!B:B,0),1)=0,"",INDEX(DATOS!AS:AS,MATCH(CHECKLIST!B162,DATOS!B:B,0),1)),"")</f>
        <v/>
      </c>
      <c r="M162" s="17" t="str">
        <f>IFERROR(IF(INDEX(DATOS!AO:AO,MATCH(CHECKLIST!B162,DATOS!B:B,0),1)=0,"",INDEX(DATOS!AO:AO,MATCH(CHECKLIST!B162,DATOS!B:B,0),1)),"")</f>
        <v/>
      </c>
      <c r="N162" s="35" t="str">
        <f ca="1">IFERROR(IF(INDEX(DATOS!P:P,MATCH(CHECKLIST!B162,DATOS!B:B,0),1)="","X",IF(INDEX(DATOS!P:P,MATCH(CHECKLIST!B162,DATOS!B:B,0),1)&gt;YEAR(TODAY())-1,"","VENCIDA")),"")</f>
        <v/>
      </c>
      <c r="O162" s="35" t="str">
        <f>IFERROR(IF(INDEX(DATOS!AV:AV,MATCH(CHECKLIST!B162,DATOS!B:B,0),1)=0,"",INDEX(DATOS!AV:AV,MATCH(CHECKLIST!B162,DATOS!B:B,0),1)),"")</f>
        <v/>
      </c>
      <c r="P162" s="17" t="str">
        <f>IFERROR(IF(INDEX(DATOS!AT:AT,MATCH(CHECKLIST!B162,DATOS!B:B,0),1)=0,"",INDEX(DATOS!AT:AT,MATCH(CHECKLIST!B162,DATOS!B:B,0),1)),"")</f>
        <v/>
      </c>
      <c r="Q162" s="17" t="str">
        <f>IFERROR(IF(INDEX(DATOS!AU:AU,MATCH(CHECKLIST!B162,DATOS!B:B,0),1)=0,"",INDEX(DATOS!AU:AU,MATCH(CHECKLIST!B162,DATOS!B:B,0),1)),"")</f>
        <v/>
      </c>
      <c r="S162">
        <f t="shared" si="8"/>
        <v>0</v>
      </c>
      <c r="U162" t="str">
        <f t="shared" si="6"/>
        <v/>
      </c>
      <c r="V162" t="str">
        <f t="shared" si="7"/>
        <v/>
      </c>
    </row>
    <row r="163" spans="1:22" ht="15" customHeight="1" x14ac:dyDescent="0.25">
      <c r="A163" s="12">
        <v>150</v>
      </c>
      <c r="B163" t="str">
        <f>IFERROR(INDEX(DATOS!B:B,MATCH(CHECKLIST!A163,DATOS!CG:CG,0),1),"")</f>
        <v/>
      </c>
      <c r="C163" t="str">
        <f>IFERROR(INDEX(DATOS!BT:BT,MATCH(CHECKLIST!A163,DATOS!CG:CG,0),1),"")</f>
        <v/>
      </c>
      <c r="D163" t="str">
        <f>IFERROR(INDEX(DATOS!T:T,MATCH(CHECKLIST!E163,DATOS!C:C,0),1),"")</f>
        <v/>
      </c>
      <c r="E163" s="72" t="str">
        <f>IFERROR(INDEX(DATOS!C:C,MATCH(CHECKLIST!A163,DATOS!CG:CG,0),1),"")</f>
        <v/>
      </c>
      <c r="F163" s="82" t="str">
        <f>IFERROR(IF(INDEX(DATOS!AI:AI,MATCH(CHECKLIST!B163,DATOS!B:B,0),1)=0,"",INDEX(DATOS!AI:AI,MATCH(CHECKLIST!B163,DATOS!B:B,0),1)),"")</f>
        <v/>
      </c>
      <c r="G163" s="17" t="str">
        <f>IFERROR(IF(INDEX(DATOS!AN:AN,MATCH(CHECKLIST!B163,DATOS!B:B,0),1)=0,"",INDEX(DATOS!AN:AN,MATCH(CHECKLIST!B163,DATOS!B:B,0),1)),"")</f>
        <v/>
      </c>
      <c r="H163" s="17" t="str">
        <f>IFERROR(IF(INDEX(DATOS!BQ:BQ,MATCH(CHECKLIST!B163,DATOS!B:B,0),1)="","X",IF(INDEX(DATOS!BQ:BQ,MATCH(CHECKLIST!B163,DATOS!B:B,0),1)="VIGENTE","",INDEX(DATOS!BQ:BQ,MATCH(CHECKLIST!B163,DATOS!B:B,0),1))),"")</f>
        <v/>
      </c>
      <c r="I163" s="17" t="str">
        <f>IFERROR(IF(INDEX(DATOS!AR:AR,MATCH(CHECKLIST!B163,DATOS!B:B,0),1)=0,"",INDEX(DATOS!AR:AR,MATCH(CHECKLIST!B163,DATOS!B:B,0),1)),"")</f>
        <v/>
      </c>
      <c r="J163" s="17" t="str">
        <f>IFERROR(IF(INDEX(DATOS!AP:AP,MATCH(CHECKLIST!B163,DATOS!B:B,0),1)=0,"",INDEX(DATOS!AP:AP,MATCH(CHECKLIST!B163,DATOS!B:B,0),1)),"")</f>
        <v/>
      </c>
      <c r="K163" s="35" t="str">
        <f>IFERROR(IF(INDEX(DATOS!AQ:AQ,MATCH(CHECKLIST!B163,DATOS!B:B,0),1)=0,"",INDEX(DATOS!AQ:AQ,MATCH(CHECKLIST!B163,DATOS!B:B,0),1)),"")</f>
        <v/>
      </c>
      <c r="L163" s="17" t="str">
        <f>IFERROR(IF(INDEX(DATOS!AS:AS,MATCH(CHECKLIST!B163,DATOS!B:B,0),1)=0,"",INDEX(DATOS!AS:AS,MATCH(CHECKLIST!B163,DATOS!B:B,0),1)),"")</f>
        <v/>
      </c>
      <c r="M163" s="17" t="str">
        <f>IFERROR(IF(INDEX(DATOS!AO:AO,MATCH(CHECKLIST!B163,DATOS!B:B,0),1)=0,"",INDEX(DATOS!AO:AO,MATCH(CHECKLIST!B163,DATOS!B:B,0),1)),"")</f>
        <v/>
      </c>
      <c r="N163" s="35" t="str">
        <f ca="1">IFERROR(IF(INDEX(DATOS!P:P,MATCH(CHECKLIST!B163,DATOS!B:B,0),1)="","X",IF(INDEX(DATOS!P:P,MATCH(CHECKLIST!B163,DATOS!B:B,0),1)&gt;YEAR(TODAY())-1,"","VENCIDA")),"")</f>
        <v/>
      </c>
      <c r="O163" s="35" t="str">
        <f>IFERROR(IF(INDEX(DATOS!AV:AV,MATCH(CHECKLIST!B163,DATOS!B:B,0),1)=0,"",INDEX(DATOS!AV:AV,MATCH(CHECKLIST!B163,DATOS!B:B,0),1)),"")</f>
        <v/>
      </c>
      <c r="P163" s="17" t="str">
        <f>IFERROR(IF(INDEX(DATOS!AT:AT,MATCH(CHECKLIST!B163,DATOS!B:B,0),1)=0,"",INDEX(DATOS!AT:AT,MATCH(CHECKLIST!B163,DATOS!B:B,0),1)),"")</f>
        <v/>
      </c>
      <c r="Q163" s="17" t="str">
        <f>IFERROR(IF(INDEX(DATOS!AU:AU,MATCH(CHECKLIST!B163,DATOS!B:B,0),1)=0,"",INDEX(DATOS!AU:AU,MATCH(CHECKLIST!B163,DATOS!B:B,0),1)),"")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IFERROR(INDEX(DATOS!B:B,MATCH(CHECKLIST!A164,DATOS!CG:CG,0),1),"")</f>
        <v/>
      </c>
      <c r="C164" t="str">
        <f>IFERROR(INDEX(DATOS!BT:BT,MATCH(CHECKLIST!A164,DATOS!CG:CG,0),1),"")</f>
        <v/>
      </c>
      <c r="D164" t="str">
        <f>IFERROR(INDEX(DATOS!T:T,MATCH(CHECKLIST!E164,DATOS!C:C,0),1),"")</f>
        <v/>
      </c>
      <c r="E164" s="72" t="str">
        <f>IFERROR(INDEX(DATOS!C:C,MATCH(CHECKLIST!A164,DATOS!CG:CG,0),1),"")</f>
        <v/>
      </c>
      <c r="F164" s="82" t="str">
        <f>IFERROR(IF(INDEX(DATOS!AI:AI,MATCH(CHECKLIST!B164,DATOS!B:B,0),1)=0,"",INDEX(DATOS!AI:AI,MATCH(CHECKLIST!B164,DATOS!B:B,0),1)),"")</f>
        <v/>
      </c>
      <c r="G164" s="17" t="str">
        <f>IFERROR(IF(INDEX(DATOS!AN:AN,MATCH(CHECKLIST!B164,DATOS!B:B,0),1)=0,"",INDEX(DATOS!AN:AN,MATCH(CHECKLIST!B164,DATOS!B:B,0),1)),"")</f>
        <v/>
      </c>
      <c r="H164" s="17" t="str">
        <f>IFERROR(IF(INDEX(DATOS!BQ:BQ,MATCH(CHECKLIST!B164,DATOS!B:B,0),1)="","X",IF(INDEX(DATOS!BQ:BQ,MATCH(CHECKLIST!B164,DATOS!B:B,0),1)="VIGENTE","",INDEX(DATOS!BQ:BQ,MATCH(CHECKLIST!B164,DATOS!B:B,0),1))),"")</f>
        <v/>
      </c>
      <c r="I164" s="17" t="str">
        <f>IFERROR(IF(INDEX(DATOS!AR:AR,MATCH(CHECKLIST!B164,DATOS!B:B,0),1)=0,"",INDEX(DATOS!AR:AR,MATCH(CHECKLIST!B164,DATOS!B:B,0),1)),"")</f>
        <v/>
      </c>
      <c r="J164" s="17" t="str">
        <f>IFERROR(IF(INDEX(DATOS!AP:AP,MATCH(CHECKLIST!B164,DATOS!B:B,0),1)=0,"",INDEX(DATOS!AP:AP,MATCH(CHECKLIST!B164,DATOS!B:B,0),1)),"")</f>
        <v/>
      </c>
      <c r="K164" s="35" t="str">
        <f>IFERROR(IF(INDEX(DATOS!AQ:AQ,MATCH(CHECKLIST!B164,DATOS!B:B,0),1)=0,"",INDEX(DATOS!AQ:AQ,MATCH(CHECKLIST!B164,DATOS!B:B,0),1)),"")</f>
        <v/>
      </c>
      <c r="L164" s="17" t="str">
        <f>IFERROR(IF(INDEX(DATOS!AS:AS,MATCH(CHECKLIST!B164,DATOS!B:B,0),1)=0,"",INDEX(DATOS!AS:AS,MATCH(CHECKLIST!B164,DATOS!B:B,0),1)),"")</f>
        <v/>
      </c>
      <c r="M164" s="17" t="str">
        <f>IFERROR(IF(INDEX(DATOS!AO:AO,MATCH(CHECKLIST!B164,DATOS!B:B,0),1)=0,"",INDEX(DATOS!AO:AO,MATCH(CHECKLIST!B164,DATOS!B:B,0),1)),"")</f>
        <v/>
      </c>
      <c r="N164" s="35" t="str">
        <f ca="1">IFERROR(IF(INDEX(DATOS!P:P,MATCH(CHECKLIST!B164,DATOS!B:B,0),1)="","X",IF(INDEX(DATOS!P:P,MATCH(CHECKLIST!B164,DATOS!B:B,0),1)&gt;YEAR(TODAY())-1,"","VENCIDA")),"")</f>
        <v/>
      </c>
      <c r="O164" s="35" t="str">
        <f>IFERROR(IF(INDEX(DATOS!AV:AV,MATCH(CHECKLIST!B164,DATOS!B:B,0),1)=0,"",INDEX(DATOS!AV:AV,MATCH(CHECKLIST!B164,DATOS!B:B,0),1)),"")</f>
        <v/>
      </c>
      <c r="P164" s="17" t="str">
        <f>IFERROR(IF(INDEX(DATOS!AT:AT,MATCH(CHECKLIST!B164,DATOS!B:B,0),1)=0,"",INDEX(DATOS!AT:AT,MATCH(CHECKLIST!B164,DATOS!B:B,0),1)),"")</f>
        <v/>
      </c>
      <c r="Q164" s="17" t="str">
        <f>IFERROR(IF(INDEX(DATOS!AU:AU,MATCH(CHECKLIST!B164,DATOS!B:B,0),1)=0,"",INDEX(DATOS!AU:AU,MATCH(CHECKLIST!B164,DATOS!B:B,0),1)),"")</f>
        <v/>
      </c>
      <c r="S164">
        <f t="shared" si="8"/>
        <v>0</v>
      </c>
      <c r="U164" t="str">
        <f t="shared" si="6"/>
        <v/>
      </c>
      <c r="V164" t="str">
        <f t="shared" si="7"/>
        <v/>
      </c>
    </row>
    <row r="165" spans="1:22" ht="15" customHeight="1" x14ac:dyDescent="0.25">
      <c r="A165" s="12">
        <v>152</v>
      </c>
      <c r="B165" t="str">
        <f>IFERROR(INDEX(DATOS!B:B,MATCH(CHECKLIST!A165,DATOS!CG:CG,0),1),"")</f>
        <v/>
      </c>
      <c r="C165" t="str">
        <f>IFERROR(INDEX(DATOS!BT:BT,MATCH(CHECKLIST!A165,DATOS!CG:CG,0),1),"")</f>
        <v/>
      </c>
      <c r="D165" t="str">
        <f>IFERROR(INDEX(DATOS!T:T,MATCH(CHECKLIST!E165,DATOS!C:C,0),1),"")</f>
        <v/>
      </c>
      <c r="E165" s="72" t="str">
        <f>IFERROR(INDEX(DATOS!C:C,MATCH(CHECKLIST!A165,DATOS!CG:CG,0),1),"")</f>
        <v/>
      </c>
      <c r="F165" s="82" t="str">
        <f>IFERROR(IF(INDEX(DATOS!AI:AI,MATCH(CHECKLIST!B165,DATOS!B:B,0),1)=0,"",INDEX(DATOS!AI:AI,MATCH(CHECKLIST!B165,DATOS!B:B,0),1)),"")</f>
        <v/>
      </c>
      <c r="G165" s="17" t="str">
        <f>IFERROR(IF(INDEX(DATOS!AN:AN,MATCH(CHECKLIST!B165,DATOS!B:B,0),1)=0,"",INDEX(DATOS!AN:AN,MATCH(CHECKLIST!B165,DATOS!B:B,0),1)),"")</f>
        <v/>
      </c>
      <c r="H165" s="17" t="str">
        <f>IFERROR(IF(INDEX(DATOS!BQ:BQ,MATCH(CHECKLIST!B165,DATOS!B:B,0),1)="","X",IF(INDEX(DATOS!BQ:BQ,MATCH(CHECKLIST!B165,DATOS!B:B,0),1)="VIGENTE","",INDEX(DATOS!BQ:BQ,MATCH(CHECKLIST!B165,DATOS!B:B,0),1))),"")</f>
        <v/>
      </c>
      <c r="I165" s="17" t="str">
        <f>IFERROR(IF(INDEX(DATOS!AR:AR,MATCH(CHECKLIST!B165,DATOS!B:B,0),1)=0,"",INDEX(DATOS!AR:AR,MATCH(CHECKLIST!B165,DATOS!B:B,0),1)),"")</f>
        <v/>
      </c>
      <c r="J165" s="17" t="str">
        <f>IFERROR(IF(INDEX(DATOS!AP:AP,MATCH(CHECKLIST!B165,DATOS!B:B,0),1)=0,"",INDEX(DATOS!AP:AP,MATCH(CHECKLIST!B165,DATOS!B:B,0),1)),"")</f>
        <v/>
      </c>
      <c r="K165" s="35" t="str">
        <f>IFERROR(IF(INDEX(DATOS!AQ:AQ,MATCH(CHECKLIST!B165,DATOS!B:B,0),1)=0,"",INDEX(DATOS!AQ:AQ,MATCH(CHECKLIST!B165,DATOS!B:B,0),1)),"")</f>
        <v/>
      </c>
      <c r="L165" s="17" t="str">
        <f>IFERROR(IF(INDEX(DATOS!AS:AS,MATCH(CHECKLIST!B165,DATOS!B:B,0),1)=0,"",INDEX(DATOS!AS:AS,MATCH(CHECKLIST!B165,DATOS!B:B,0),1)),"")</f>
        <v/>
      </c>
      <c r="M165" s="17" t="str">
        <f>IFERROR(IF(INDEX(DATOS!AO:AO,MATCH(CHECKLIST!B165,DATOS!B:B,0),1)=0,"",INDEX(DATOS!AO:AO,MATCH(CHECKLIST!B165,DATOS!B:B,0),1)),"")</f>
        <v/>
      </c>
      <c r="N165" s="35" t="str">
        <f ca="1">IFERROR(IF(INDEX(DATOS!P:P,MATCH(CHECKLIST!B165,DATOS!B:B,0),1)="","X",IF(INDEX(DATOS!P:P,MATCH(CHECKLIST!B165,DATOS!B:B,0),1)&gt;YEAR(TODAY())-1,"","VENCIDA")),"")</f>
        <v/>
      </c>
      <c r="O165" s="35" t="str">
        <f>IFERROR(IF(INDEX(DATOS!AV:AV,MATCH(CHECKLIST!B165,DATOS!B:B,0),1)=0,"",INDEX(DATOS!AV:AV,MATCH(CHECKLIST!B165,DATOS!B:B,0),1)),"")</f>
        <v/>
      </c>
      <c r="P165" s="17" t="str">
        <f>IFERROR(IF(INDEX(DATOS!AT:AT,MATCH(CHECKLIST!B165,DATOS!B:B,0),1)=0,"",INDEX(DATOS!AT:AT,MATCH(CHECKLIST!B165,DATOS!B:B,0),1)),"")</f>
        <v/>
      </c>
      <c r="Q165" s="17" t="str">
        <f>IFERROR(IF(INDEX(DATOS!AU:AU,MATCH(CHECKLIST!B165,DATOS!B:B,0),1)=0,"",INDEX(DATOS!AU:AU,MATCH(CHECKLIST!B165,DATOS!B:B,0),1)),"")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IFERROR(INDEX(DATOS!B:B,MATCH(CHECKLIST!A166,DATOS!CG:CG,0),1),"")</f>
        <v/>
      </c>
      <c r="C166" t="str">
        <f>IFERROR(INDEX(DATOS!BT:BT,MATCH(CHECKLIST!A166,DATOS!CG:CG,0),1),"")</f>
        <v/>
      </c>
      <c r="D166" t="str">
        <f>IFERROR(INDEX(DATOS!T:T,MATCH(CHECKLIST!E166,DATOS!C:C,0),1),"")</f>
        <v/>
      </c>
      <c r="E166" s="72" t="str">
        <f>IFERROR(INDEX(DATOS!C:C,MATCH(CHECKLIST!A166,DATOS!CG:CG,0),1),"")</f>
        <v/>
      </c>
      <c r="F166" s="82" t="str">
        <f>IFERROR(IF(INDEX(DATOS!AI:AI,MATCH(CHECKLIST!B166,DATOS!B:B,0),1)=0,"",INDEX(DATOS!AI:AI,MATCH(CHECKLIST!B166,DATOS!B:B,0),1)),"")</f>
        <v/>
      </c>
      <c r="G166" s="17" t="str">
        <f>IFERROR(IF(INDEX(DATOS!AN:AN,MATCH(CHECKLIST!B166,DATOS!B:B,0),1)=0,"",INDEX(DATOS!AN:AN,MATCH(CHECKLIST!B166,DATOS!B:B,0),1)),"")</f>
        <v/>
      </c>
      <c r="H166" s="17" t="str">
        <f>IFERROR(IF(INDEX(DATOS!BQ:BQ,MATCH(CHECKLIST!B166,DATOS!B:B,0),1)="","X",IF(INDEX(DATOS!BQ:BQ,MATCH(CHECKLIST!B166,DATOS!B:B,0),1)="VIGENTE","",INDEX(DATOS!BQ:BQ,MATCH(CHECKLIST!B166,DATOS!B:B,0),1))),"")</f>
        <v/>
      </c>
      <c r="I166" s="17" t="str">
        <f>IFERROR(IF(INDEX(DATOS!AR:AR,MATCH(CHECKLIST!B166,DATOS!B:B,0),1)=0,"",INDEX(DATOS!AR:AR,MATCH(CHECKLIST!B166,DATOS!B:B,0),1)),"")</f>
        <v/>
      </c>
      <c r="J166" s="17" t="str">
        <f>IFERROR(IF(INDEX(DATOS!AP:AP,MATCH(CHECKLIST!B166,DATOS!B:B,0),1)=0,"",INDEX(DATOS!AP:AP,MATCH(CHECKLIST!B166,DATOS!B:B,0),1)),"")</f>
        <v/>
      </c>
      <c r="K166" s="35" t="str">
        <f>IFERROR(IF(INDEX(DATOS!AQ:AQ,MATCH(CHECKLIST!B166,DATOS!B:B,0),1)=0,"",INDEX(DATOS!AQ:AQ,MATCH(CHECKLIST!B166,DATOS!B:B,0),1)),"")</f>
        <v/>
      </c>
      <c r="L166" s="17" t="str">
        <f>IFERROR(IF(INDEX(DATOS!AS:AS,MATCH(CHECKLIST!B166,DATOS!B:B,0),1)=0,"",INDEX(DATOS!AS:AS,MATCH(CHECKLIST!B166,DATOS!B:B,0),1)),"")</f>
        <v/>
      </c>
      <c r="M166" s="17" t="str">
        <f>IFERROR(IF(INDEX(DATOS!AO:AO,MATCH(CHECKLIST!B166,DATOS!B:B,0),1)=0,"",INDEX(DATOS!AO:AO,MATCH(CHECKLIST!B166,DATOS!B:B,0),1)),"")</f>
        <v/>
      </c>
      <c r="N166" s="35" t="str">
        <f ca="1">IFERROR(IF(INDEX(DATOS!P:P,MATCH(CHECKLIST!B166,DATOS!B:B,0),1)="","X",IF(INDEX(DATOS!P:P,MATCH(CHECKLIST!B166,DATOS!B:B,0),1)&gt;YEAR(TODAY())-1,"","VENCIDA")),"")</f>
        <v/>
      </c>
      <c r="O166" s="35" t="str">
        <f>IFERROR(IF(INDEX(DATOS!AV:AV,MATCH(CHECKLIST!B166,DATOS!B:B,0),1)=0,"",INDEX(DATOS!AV:AV,MATCH(CHECKLIST!B166,DATOS!B:B,0),1)),"")</f>
        <v/>
      </c>
      <c r="P166" s="17" t="str">
        <f>IFERROR(IF(INDEX(DATOS!AT:AT,MATCH(CHECKLIST!B166,DATOS!B:B,0),1)=0,"",INDEX(DATOS!AT:AT,MATCH(CHECKLIST!B166,DATOS!B:B,0),1)),"")</f>
        <v/>
      </c>
      <c r="Q166" s="17" t="str">
        <f>IFERROR(IF(INDEX(DATOS!AU:AU,MATCH(CHECKLIST!B166,DATOS!B:B,0),1)=0,"",INDEX(DATOS!AU:AU,MATCH(CHECKLIST!B166,DATOS!B:B,0),1)),"")</f>
        <v/>
      </c>
      <c r="S166">
        <f t="shared" si="8"/>
        <v>0</v>
      </c>
      <c r="U166" t="str">
        <f t="shared" si="6"/>
        <v/>
      </c>
      <c r="V166" t="str">
        <f t="shared" si="7"/>
        <v/>
      </c>
    </row>
    <row r="167" spans="1:22" ht="15" customHeight="1" x14ac:dyDescent="0.25">
      <c r="A167" s="12">
        <v>154</v>
      </c>
      <c r="B167" t="str">
        <f>IFERROR(INDEX(DATOS!B:B,MATCH(CHECKLIST!A167,DATOS!CG:CG,0),1),"")</f>
        <v/>
      </c>
      <c r="C167" t="str">
        <f>IFERROR(INDEX(DATOS!BT:BT,MATCH(CHECKLIST!A167,DATOS!CG:CG,0),1),"")</f>
        <v/>
      </c>
      <c r="D167" t="str">
        <f>IFERROR(INDEX(DATOS!T:T,MATCH(CHECKLIST!E167,DATOS!C:C,0),1),"")</f>
        <v/>
      </c>
      <c r="E167" s="72" t="str">
        <f>IFERROR(INDEX(DATOS!C:C,MATCH(CHECKLIST!A167,DATOS!CG:CG,0),1),"")</f>
        <v/>
      </c>
      <c r="F167" s="82" t="str">
        <f>IFERROR(IF(INDEX(DATOS!AI:AI,MATCH(CHECKLIST!B167,DATOS!B:B,0),1)=0,"",INDEX(DATOS!AI:AI,MATCH(CHECKLIST!B167,DATOS!B:B,0),1)),"")</f>
        <v/>
      </c>
      <c r="G167" s="17" t="str">
        <f>IFERROR(IF(INDEX(DATOS!AN:AN,MATCH(CHECKLIST!B167,DATOS!B:B,0),1)=0,"",INDEX(DATOS!AN:AN,MATCH(CHECKLIST!B167,DATOS!B:B,0),1)),"")</f>
        <v/>
      </c>
      <c r="H167" s="17" t="str">
        <f>IFERROR(IF(INDEX(DATOS!BQ:BQ,MATCH(CHECKLIST!B167,DATOS!B:B,0),1)="","X",IF(INDEX(DATOS!BQ:BQ,MATCH(CHECKLIST!B167,DATOS!B:B,0),1)="VIGENTE","",INDEX(DATOS!BQ:BQ,MATCH(CHECKLIST!B167,DATOS!B:B,0),1))),"")</f>
        <v/>
      </c>
      <c r="I167" s="17" t="str">
        <f>IFERROR(IF(INDEX(DATOS!AR:AR,MATCH(CHECKLIST!B167,DATOS!B:B,0),1)=0,"",INDEX(DATOS!AR:AR,MATCH(CHECKLIST!B167,DATOS!B:B,0),1)),"")</f>
        <v/>
      </c>
      <c r="J167" s="17" t="str">
        <f>IFERROR(IF(INDEX(DATOS!AP:AP,MATCH(CHECKLIST!B167,DATOS!B:B,0),1)=0,"",INDEX(DATOS!AP:AP,MATCH(CHECKLIST!B167,DATOS!B:B,0),1)),"")</f>
        <v/>
      </c>
      <c r="K167" s="35" t="str">
        <f>IFERROR(IF(INDEX(DATOS!AQ:AQ,MATCH(CHECKLIST!B167,DATOS!B:B,0),1)=0,"",INDEX(DATOS!AQ:AQ,MATCH(CHECKLIST!B167,DATOS!B:B,0),1)),"")</f>
        <v/>
      </c>
      <c r="L167" s="17" t="str">
        <f>IFERROR(IF(INDEX(DATOS!AS:AS,MATCH(CHECKLIST!B167,DATOS!B:B,0),1)=0,"",INDEX(DATOS!AS:AS,MATCH(CHECKLIST!B167,DATOS!B:B,0),1)),"")</f>
        <v/>
      </c>
      <c r="M167" s="17" t="str">
        <f>IFERROR(IF(INDEX(DATOS!AO:AO,MATCH(CHECKLIST!B167,DATOS!B:B,0),1)=0,"",INDEX(DATOS!AO:AO,MATCH(CHECKLIST!B167,DATOS!B:B,0),1)),"")</f>
        <v/>
      </c>
      <c r="N167" s="35" t="str">
        <f ca="1">IFERROR(IF(INDEX(DATOS!P:P,MATCH(CHECKLIST!B167,DATOS!B:B,0),1)="","X",IF(INDEX(DATOS!P:P,MATCH(CHECKLIST!B167,DATOS!B:B,0),1)&gt;YEAR(TODAY())-1,"","VENCIDA")),"")</f>
        <v/>
      </c>
      <c r="O167" s="35" t="str">
        <f>IFERROR(IF(INDEX(DATOS!AV:AV,MATCH(CHECKLIST!B167,DATOS!B:B,0),1)=0,"",INDEX(DATOS!AV:AV,MATCH(CHECKLIST!B167,DATOS!B:B,0),1)),"")</f>
        <v/>
      </c>
      <c r="P167" s="17" t="str">
        <f>IFERROR(IF(INDEX(DATOS!AT:AT,MATCH(CHECKLIST!B167,DATOS!B:B,0),1)=0,"",INDEX(DATOS!AT:AT,MATCH(CHECKLIST!B167,DATOS!B:B,0),1)),"")</f>
        <v/>
      </c>
      <c r="Q167" s="17" t="str">
        <f>IFERROR(IF(INDEX(DATOS!AU:AU,MATCH(CHECKLIST!B167,DATOS!B:B,0),1)=0,"",INDEX(DATOS!AU:AU,MATCH(CHECKLIST!B167,DATOS!B:B,0),1)),"")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IFERROR(INDEX(DATOS!B:B,MATCH(CHECKLIST!A168,DATOS!CG:CG,0),1),"")</f>
        <v/>
      </c>
      <c r="C168" t="str">
        <f>IFERROR(INDEX(DATOS!BT:BT,MATCH(CHECKLIST!A168,DATOS!CG:CG,0),1),"")</f>
        <v/>
      </c>
      <c r="D168" t="str">
        <f>IFERROR(INDEX(DATOS!T:T,MATCH(CHECKLIST!E168,DATOS!C:C,0),1),"")</f>
        <v/>
      </c>
      <c r="E168" s="72" t="str">
        <f>IFERROR(INDEX(DATOS!C:C,MATCH(CHECKLIST!A168,DATOS!CG:CG,0),1),"")</f>
        <v/>
      </c>
      <c r="F168" s="82" t="str">
        <f>IFERROR(IF(INDEX(DATOS!AI:AI,MATCH(CHECKLIST!B168,DATOS!B:B,0),1)=0,"",INDEX(DATOS!AI:AI,MATCH(CHECKLIST!B168,DATOS!B:B,0),1)),"")</f>
        <v/>
      </c>
      <c r="G168" s="17" t="str">
        <f>IFERROR(IF(INDEX(DATOS!AN:AN,MATCH(CHECKLIST!B168,DATOS!B:B,0),1)=0,"",INDEX(DATOS!AN:AN,MATCH(CHECKLIST!B168,DATOS!B:B,0),1)),"")</f>
        <v/>
      </c>
      <c r="H168" s="17" t="str">
        <f>IFERROR(IF(INDEX(DATOS!BQ:BQ,MATCH(CHECKLIST!B168,DATOS!B:B,0),1)="","X",IF(INDEX(DATOS!BQ:BQ,MATCH(CHECKLIST!B168,DATOS!B:B,0),1)="VIGENTE","",INDEX(DATOS!BQ:BQ,MATCH(CHECKLIST!B168,DATOS!B:B,0),1))),"")</f>
        <v/>
      </c>
      <c r="I168" s="17" t="str">
        <f>IFERROR(IF(INDEX(DATOS!AR:AR,MATCH(CHECKLIST!B168,DATOS!B:B,0),1)=0,"",INDEX(DATOS!AR:AR,MATCH(CHECKLIST!B168,DATOS!B:B,0),1)),"")</f>
        <v/>
      </c>
      <c r="J168" s="17" t="str">
        <f>IFERROR(IF(INDEX(DATOS!AP:AP,MATCH(CHECKLIST!B168,DATOS!B:B,0),1)=0,"",INDEX(DATOS!AP:AP,MATCH(CHECKLIST!B168,DATOS!B:B,0),1)),"")</f>
        <v/>
      </c>
      <c r="K168" s="35" t="str">
        <f>IFERROR(IF(INDEX(DATOS!AQ:AQ,MATCH(CHECKLIST!B168,DATOS!B:B,0),1)=0,"",INDEX(DATOS!AQ:AQ,MATCH(CHECKLIST!B168,DATOS!B:B,0),1)),"")</f>
        <v/>
      </c>
      <c r="L168" s="17" t="str">
        <f>IFERROR(IF(INDEX(DATOS!AS:AS,MATCH(CHECKLIST!B168,DATOS!B:B,0),1)=0,"",INDEX(DATOS!AS:AS,MATCH(CHECKLIST!B168,DATOS!B:B,0),1)),"")</f>
        <v/>
      </c>
      <c r="M168" s="17" t="str">
        <f>IFERROR(IF(INDEX(DATOS!AO:AO,MATCH(CHECKLIST!B168,DATOS!B:B,0),1)=0,"",INDEX(DATOS!AO:AO,MATCH(CHECKLIST!B168,DATOS!B:B,0),1)),"")</f>
        <v/>
      </c>
      <c r="N168" s="35" t="str">
        <f ca="1">IFERROR(IF(INDEX(DATOS!P:P,MATCH(CHECKLIST!B168,DATOS!B:B,0),1)="","X",IF(INDEX(DATOS!P:P,MATCH(CHECKLIST!B168,DATOS!B:B,0),1)&gt;YEAR(TODAY())-1,"","VENCIDA")),"")</f>
        <v/>
      </c>
      <c r="O168" s="35" t="str">
        <f>IFERROR(IF(INDEX(DATOS!AV:AV,MATCH(CHECKLIST!B168,DATOS!B:B,0),1)=0,"",INDEX(DATOS!AV:AV,MATCH(CHECKLIST!B168,DATOS!B:B,0),1)),"")</f>
        <v/>
      </c>
      <c r="P168" s="17" t="str">
        <f>IFERROR(IF(INDEX(DATOS!AT:AT,MATCH(CHECKLIST!B168,DATOS!B:B,0),1)=0,"",INDEX(DATOS!AT:AT,MATCH(CHECKLIST!B168,DATOS!B:B,0),1)),"")</f>
        <v/>
      </c>
      <c r="Q168" s="17" t="str">
        <f>IFERROR(IF(INDEX(DATOS!AU:AU,MATCH(CHECKLIST!B168,DATOS!B:B,0),1)=0,"",INDEX(DATOS!AU:AU,MATCH(CHECKLIST!B168,DATOS!B:B,0),1)),"")</f>
        <v/>
      </c>
      <c r="S168">
        <f t="shared" si="8"/>
        <v>0</v>
      </c>
      <c r="U168" t="str">
        <f t="shared" si="6"/>
        <v/>
      </c>
      <c r="V168" t="str">
        <f t="shared" si="7"/>
        <v/>
      </c>
    </row>
    <row r="169" spans="1:22" ht="15" customHeight="1" x14ac:dyDescent="0.25">
      <c r="A169" s="12">
        <v>156</v>
      </c>
      <c r="B169" t="str">
        <f>IFERROR(INDEX(DATOS!B:B,MATCH(CHECKLIST!A169,DATOS!CG:CG,0),1),"")</f>
        <v/>
      </c>
      <c r="C169" t="str">
        <f>IFERROR(INDEX(DATOS!BT:BT,MATCH(CHECKLIST!A169,DATOS!CG:CG,0),1),"")</f>
        <v/>
      </c>
      <c r="D169" t="str">
        <f>IFERROR(INDEX(DATOS!T:T,MATCH(CHECKLIST!E169,DATOS!C:C,0),1),"")</f>
        <v/>
      </c>
      <c r="E169" s="72" t="str">
        <f>IFERROR(INDEX(DATOS!C:C,MATCH(CHECKLIST!A169,DATOS!CG:CG,0),1),"")</f>
        <v/>
      </c>
      <c r="F169" s="82" t="str">
        <f>IFERROR(IF(INDEX(DATOS!AI:AI,MATCH(CHECKLIST!B169,DATOS!B:B,0),1)=0,"",INDEX(DATOS!AI:AI,MATCH(CHECKLIST!B169,DATOS!B:B,0),1)),"")</f>
        <v/>
      </c>
      <c r="G169" s="17" t="str">
        <f>IFERROR(IF(INDEX(DATOS!AN:AN,MATCH(CHECKLIST!B169,DATOS!B:B,0),1)=0,"",INDEX(DATOS!AN:AN,MATCH(CHECKLIST!B169,DATOS!B:B,0),1)),"")</f>
        <v/>
      </c>
      <c r="H169" s="17" t="str">
        <f>IFERROR(IF(INDEX(DATOS!BQ:BQ,MATCH(CHECKLIST!B169,DATOS!B:B,0),1)="","X",IF(INDEX(DATOS!BQ:BQ,MATCH(CHECKLIST!B169,DATOS!B:B,0),1)="VIGENTE","",INDEX(DATOS!BQ:BQ,MATCH(CHECKLIST!B169,DATOS!B:B,0),1))),"")</f>
        <v/>
      </c>
      <c r="I169" s="17" t="str">
        <f>IFERROR(IF(INDEX(DATOS!AR:AR,MATCH(CHECKLIST!B169,DATOS!B:B,0),1)=0,"",INDEX(DATOS!AR:AR,MATCH(CHECKLIST!B169,DATOS!B:B,0),1)),"")</f>
        <v/>
      </c>
      <c r="J169" s="17" t="str">
        <f>IFERROR(IF(INDEX(DATOS!AP:AP,MATCH(CHECKLIST!B169,DATOS!B:B,0),1)=0,"",INDEX(DATOS!AP:AP,MATCH(CHECKLIST!B169,DATOS!B:B,0),1)),"")</f>
        <v/>
      </c>
      <c r="K169" s="35" t="str">
        <f>IFERROR(IF(INDEX(DATOS!AQ:AQ,MATCH(CHECKLIST!B169,DATOS!B:B,0),1)=0,"",INDEX(DATOS!AQ:AQ,MATCH(CHECKLIST!B169,DATOS!B:B,0),1)),"")</f>
        <v/>
      </c>
      <c r="L169" s="17" t="str">
        <f>IFERROR(IF(INDEX(DATOS!AS:AS,MATCH(CHECKLIST!B169,DATOS!B:B,0),1)=0,"",INDEX(DATOS!AS:AS,MATCH(CHECKLIST!B169,DATOS!B:B,0),1)),"")</f>
        <v/>
      </c>
      <c r="M169" s="17" t="str">
        <f>IFERROR(IF(INDEX(DATOS!AO:AO,MATCH(CHECKLIST!B169,DATOS!B:B,0),1)=0,"",INDEX(DATOS!AO:AO,MATCH(CHECKLIST!B169,DATOS!B:B,0),1)),"")</f>
        <v/>
      </c>
      <c r="N169" s="35" t="str">
        <f ca="1">IFERROR(IF(INDEX(DATOS!P:P,MATCH(CHECKLIST!B169,DATOS!B:B,0),1)="","X",IF(INDEX(DATOS!P:P,MATCH(CHECKLIST!B169,DATOS!B:B,0),1)&gt;YEAR(TODAY())-1,"","VENCIDA")),"")</f>
        <v/>
      </c>
      <c r="O169" s="35" t="str">
        <f>IFERROR(IF(INDEX(DATOS!AV:AV,MATCH(CHECKLIST!B169,DATOS!B:B,0),1)=0,"",INDEX(DATOS!AV:AV,MATCH(CHECKLIST!B169,DATOS!B:B,0),1)),"")</f>
        <v/>
      </c>
      <c r="P169" s="17" t="str">
        <f>IFERROR(IF(INDEX(DATOS!AT:AT,MATCH(CHECKLIST!B169,DATOS!B:B,0),1)=0,"",INDEX(DATOS!AT:AT,MATCH(CHECKLIST!B169,DATOS!B:B,0),1)),"")</f>
        <v/>
      </c>
      <c r="Q169" s="17" t="str">
        <f>IFERROR(IF(INDEX(DATOS!AU:AU,MATCH(CHECKLIST!B169,DATOS!B:B,0),1)=0,"",INDEX(DATOS!AU:AU,MATCH(CHECKLIST!B169,DATOS!B:B,0),1)),"")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IFERROR(INDEX(DATOS!B:B,MATCH(CHECKLIST!A170,DATOS!CG:CG,0),1),"")</f>
        <v/>
      </c>
      <c r="C170" t="str">
        <f>IFERROR(INDEX(DATOS!BT:BT,MATCH(CHECKLIST!A170,DATOS!CG:CG,0),1),"")</f>
        <v/>
      </c>
      <c r="D170" t="str">
        <f>IFERROR(INDEX(DATOS!T:T,MATCH(CHECKLIST!E170,DATOS!C:C,0),1),"")</f>
        <v/>
      </c>
      <c r="E170" s="72" t="str">
        <f>IFERROR(INDEX(DATOS!C:C,MATCH(CHECKLIST!A170,DATOS!CG:CG,0),1),"")</f>
        <v/>
      </c>
      <c r="F170" s="82" t="str">
        <f>IFERROR(IF(INDEX(DATOS!AI:AI,MATCH(CHECKLIST!B170,DATOS!B:B,0),1)=0,"",INDEX(DATOS!AI:AI,MATCH(CHECKLIST!B170,DATOS!B:B,0),1)),"")</f>
        <v/>
      </c>
      <c r="G170" s="17" t="str">
        <f>IFERROR(IF(INDEX(DATOS!AN:AN,MATCH(CHECKLIST!B170,DATOS!B:B,0),1)=0,"",INDEX(DATOS!AN:AN,MATCH(CHECKLIST!B170,DATOS!B:B,0),1)),"")</f>
        <v/>
      </c>
      <c r="H170" s="17" t="str">
        <f>IFERROR(IF(INDEX(DATOS!BQ:BQ,MATCH(CHECKLIST!B170,DATOS!B:B,0),1)="","X",IF(INDEX(DATOS!BQ:BQ,MATCH(CHECKLIST!B170,DATOS!B:B,0),1)="VIGENTE","",INDEX(DATOS!BQ:BQ,MATCH(CHECKLIST!B170,DATOS!B:B,0),1))),"")</f>
        <v/>
      </c>
      <c r="I170" s="17" t="str">
        <f>IFERROR(IF(INDEX(DATOS!AR:AR,MATCH(CHECKLIST!B170,DATOS!B:B,0),1)=0,"",INDEX(DATOS!AR:AR,MATCH(CHECKLIST!B170,DATOS!B:B,0),1)),"")</f>
        <v/>
      </c>
      <c r="J170" s="17" t="str">
        <f>IFERROR(IF(INDEX(DATOS!AP:AP,MATCH(CHECKLIST!B170,DATOS!B:B,0),1)=0,"",INDEX(DATOS!AP:AP,MATCH(CHECKLIST!B170,DATOS!B:B,0),1)),"")</f>
        <v/>
      </c>
      <c r="K170" s="35" t="str">
        <f>IFERROR(IF(INDEX(DATOS!AQ:AQ,MATCH(CHECKLIST!B170,DATOS!B:B,0),1)=0,"",INDEX(DATOS!AQ:AQ,MATCH(CHECKLIST!B170,DATOS!B:B,0),1)),"")</f>
        <v/>
      </c>
      <c r="L170" s="17" t="str">
        <f>IFERROR(IF(INDEX(DATOS!AS:AS,MATCH(CHECKLIST!B170,DATOS!B:B,0),1)=0,"",INDEX(DATOS!AS:AS,MATCH(CHECKLIST!B170,DATOS!B:B,0),1)),"")</f>
        <v/>
      </c>
      <c r="M170" s="17" t="str">
        <f>IFERROR(IF(INDEX(DATOS!AO:AO,MATCH(CHECKLIST!B170,DATOS!B:B,0),1)=0,"",INDEX(DATOS!AO:AO,MATCH(CHECKLIST!B170,DATOS!B:B,0),1)),"")</f>
        <v/>
      </c>
      <c r="N170" s="35" t="str">
        <f ca="1">IFERROR(IF(INDEX(DATOS!P:P,MATCH(CHECKLIST!B170,DATOS!B:B,0),1)="","X",IF(INDEX(DATOS!P:P,MATCH(CHECKLIST!B170,DATOS!B:B,0),1)&gt;YEAR(TODAY())-1,"","VENCIDA")),"")</f>
        <v/>
      </c>
      <c r="O170" s="35" t="str">
        <f>IFERROR(IF(INDEX(DATOS!AV:AV,MATCH(CHECKLIST!B170,DATOS!B:B,0),1)=0,"",INDEX(DATOS!AV:AV,MATCH(CHECKLIST!B170,DATOS!B:B,0),1)),"")</f>
        <v/>
      </c>
      <c r="P170" s="17" t="str">
        <f>IFERROR(IF(INDEX(DATOS!AT:AT,MATCH(CHECKLIST!B170,DATOS!B:B,0),1)=0,"",INDEX(DATOS!AT:AT,MATCH(CHECKLIST!B170,DATOS!B:B,0),1)),"")</f>
        <v/>
      </c>
      <c r="Q170" s="17" t="str">
        <f>IFERROR(IF(INDEX(DATOS!AU:AU,MATCH(CHECKLIST!B170,DATOS!B:B,0),1)=0,"",INDEX(DATOS!AU:AU,MATCH(CHECKLIST!B170,DATOS!B:B,0),1)),"")</f>
        <v/>
      </c>
      <c r="S170">
        <f t="shared" si="8"/>
        <v>0</v>
      </c>
      <c r="U170" t="str">
        <f t="shared" si="6"/>
        <v/>
      </c>
      <c r="V170" t="str">
        <f t="shared" si="7"/>
        <v/>
      </c>
    </row>
    <row r="171" spans="1:22" x14ac:dyDescent="0.25">
      <c r="A171" s="12">
        <v>158</v>
      </c>
      <c r="B171" t="str">
        <f>IFERROR(INDEX(DATOS!B:B,MATCH(CHECKLIST!A171,DATOS!CG:CG,0),1),"")</f>
        <v/>
      </c>
      <c r="C171" t="str">
        <f>IFERROR(INDEX(DATOS!BT:BT,MATCH(CHECKLIST!A171,DATOS!CG:CG,0),1),"")</f>
        <v/>
      </c>
      <c r="D171" t="str">
        <f>IFERROR(INDEX(DATOS!T:T,MATCH(CHECKLIST!E171,DATOS!C:C,0),1),"")</f>
        <v/>
      </c>
      <c r="E171" s="72" t="str">
        <f>IFERROR(INDEX(DATOS!C:C,MATCH(CHECKLIST!A171,DATOS!CG:CG,0),1),"")</f>
        <v/>
      </c>
      <c r="F171" s="82" t="str">
        <f>IFERROR(IF(INDEX(DATOS!AI:AI,MATCH(CHECKLIST!B171,DATOS!B:B,0),1)=0,"",INDEX(DATOS!AI:AI,MATCH(CHECKLIST!B171,DATOS!B:B,0),1)),"")</f>
        <v/>
      </c>
      <c r="G171" s="17" t="str">
        <f>IFERROR(IF(INDEX(DATOS!AN:AN,MATCH(CHECKLIST!B171,DATOS!B:B,0),1)=0,"",INDEX(DATOS!AN:AN,MATCH(CHECKLIST!B171,DATOS!B:B,0),1)),"")</f>
        <v/>
      </c>
      <c r="H171" s="17" t="str">
        <f>IFERROR(IF(INDEX(DATOS!BQ:BQ,MATCH(CHECKLIST!B171,DATOS!B:B,0),1)="","X",IF(INDEX(DATOS!BQ:BQ,MATCH(CHECKLIST!B171,DATOS!B:B,0),1)="VIGENTE","",INDEX(DATOS!BQ:BQ,MATCH(CHECKLIST!B171,DATOS!B:B,0),1))),"")</f>
        <v/>
      </c>
      <c r="I171" s="17" t="str">
        <f>IFERROR(IF(INDEX(DATOS!AR:AR,MATCH(CHECKLIST!B171,DATOS!B:B,0),1)=0,"",INDEX(DATOS!AR:AR,MATCH(CHECKLIST!B171,DATOS!B:B,0),1)),"")</f>
        <v/>
      </c>
      <c r="J171" s="17" t="str">
        <f>IFERROR(IF(INDEX(DATOS!AP:AP,MATCH(CHECKLIST!B171,DATOS!B:B,0),1)=0,"",INDEX(DATOS!AP:AP,MATCH(CHECKLIST!B171,DATOS!B:B,0),1)),"")</f>
        <v/>
      </c>
      <c r="K171" s="35" t="str">
        <f>IFERROR(IF(INDEX(DATOS!AQ:AQ,MATCH(CHECKLIST!B171,DATOS!B:B,0),1)=0,"",INDEX(DATOS!AQ:AQ,MATCH(CHECKLIST!B171,DATOS!B:B,0),1)),"")</f>
        <v/>
      </c>
      <c r="L171" s="17" t="str">
        <f>IFERROR(IF(INDEX(DATOS!AS:AS,MATCH(CHECKLIST!B171,DATOS!B:B,0),1)=0,"",INDEX(DATOS!AS:AS,MATCH(CHECKLIST!B171,DATOS!B:B,0),1)),"")</f>
        <v/>
      </c>
      <c r="M171" s="17" t="str">
        <f>IFERROR(IF(INDEX(DATOS!AO:AO,MATCH(CHECKLIST!B171,DATOS!B:B,0),1)=0,"",INDEX(DATOS!AO:AO,MATCH(CHECKLIST!B171,DATOS!B:B,0),1)),"")</f>
        <v/>
      </c>
      <c r="N171" s="35" t="str">
        <f ca="1">IFERROR(IF(INDEX(DATOS!P:P,MATCH(CHECKLIST!B171,DATOS!B:B,0),1)="","X",IF(INDEX(DATOS!P:P,MATCH(CHECKLIST!B171,DATOS!B:B,0),1)&gt;YEAR(TODAY())-1,"","VENCIDA")),"")</f>
        <v/>
      </c>
      <c r="O171" s="35" t="str">
        <f>IFERROR(IF(INDEX(DATOS!AV:AV,MATCH(CHECKLIST!B171,DATOS!B:B,0),1)=0,"",INDEX(DATOS!AV:AV,MATCH(CHECKLIST!B171,DATOS!B:B,0),1)),"")</f>
        <v/>
      </c>
      <c r="P171" s="17" t="str">
        <f>IFERROR(IF(INDEX(DATOS!AT:AT,MATCH(CHECKLIST!B171,DATOS!B:B,0),1)=0,"",INDEX(DATOS!AT:AT,MATCH(CHECKLIST!B171,DATOS!B:B,0),1)),"")</f>
        <v/>
      </c>
      <c r="Q171" s="17" t="str">
        <f>IFERROR(IF(INDEX(DATOS!AU:AU,MATCH(CHECKLIST!B171,DATOS!B:B,0),1)=0,"",INDEX(DATOS!AU:AU,MATCH(CHECKLIST!B171,DATOS!B:B,0),1)),"")</f>
        <v/>
      </c>
      <c r="R171" t="str">
        <f>IF(B171="","",1)</f>
        <v/>
      </c>
      <c r="S171" t="str">
        <f t="shared" si="8"/>
        <v/>
      </c>
      <c r="U171" t="str">
        <f t="shared" si="6"/>
        <v/>
      </c>
      <c r="V171" t="str">
        <f t="shared" si="7"/>
        <v/>
      </c>
    </row>
    <row r="172" spans="1:22" x14ac:dyDescent="0.25">
      <c r="A172" s="12">
        <v>159</v>
      </c>
      <c r="B172" t="str">
        <f>IFERROR(INDEX(DATOS!B:B,MATCH(CHECKLIST!A172,DATOS!CG:CG,0),1),"")</f>
        <v/>
      </c>
      <c r="C172" t="str">
        <f>IFERROR(INDEX(DATOS!BT:BT,MATCH(CHECKLIST!A172,DATOS!CG:CG,0),1),"")</f>
        <v/>
      </c>
      <c r="D172" t="str">
        <f>IFERROR(INDEX(DATOS!T:T,MATCH(CHECKLIST!E172,DATOS!C:C,0),1),"")</f>
        <v/>
      </c>
      <c r="E172" s="72" t="str">
        <f>IFERROR(INDEX(DATOS!C:C,MATCH(CHECKLIST!A172,DATOS!CG:CG,0),1),"")</f>
        <v/>
      </c>
      <c r="F172" s="82" t="str">
        <f>IFERROR(IF(INDEX(DATOS!AI:AI,MATCH(CHECKLIST!B172,DATOS!B:B,0),1)=0,"",INDEX(DATOS!AI:AI,MATCH(CHECKLIST!B172,DATOS!B:B,0),1)),"")</f>
        <v/>
      </c>
      <c r="G172" s="17" t="str">
        <f>IFERROR(IF(INDEX(DATOS!AN:AN,MATCH(CHECKLIST!B172,DATOS!B:B,0),1)=0,"",INDEX(DATOS!AN:AN,MATCH(CHECKLIST!B172,DATOS!B:B,0),1)),"")</f>
        <v/>
      </c>
      <c r="H172" s="17" t="str">
        <f>IFERROR(IF(INDEX(DATOS!BQ:BQ,MATCH(CHECKLIST!B172,DATOS!B:B,0),1)="","X",IF(INDEX(DATOS!BQ:BQ,MATCH(CHECKLIST!B172,DATOS!B:B,0),1)="VIGENTE","",INDEX(DATOS!BQ:BQ,MATCH(CHECKLIST!B172,DATOS!B:B,0),1))),"")</f>
        <v/>
      </c>
      <c r="I172" s="17" t="str">
        <f>IFERROR(IF(INDEX(DATOS!AR:AR,MATCH(CHECKLIST!B172,DATOS!B:B,0),1)=0,"",INDEX(DATOS!AR:AR,MATCH(CHECKLIST!B172,DATOS!B:B,0),1)),"")</f>
        <v/>
      </c>
      <c r="J172" s="17" t="str">
        <f>IFERROR(IF(INDEX(DATOS!AP:AP,MATCH(CHECKLIST!B172,DATOS!B:B,0),1)=0,"",INDEX(DATOS!AP:AP,MATCH(CHECKLIST!B172,DATOS!B:B,0),1)),"")</f>
        <v/>
      </c>
      <c r="K172" s="35" t="str">
        <f>IFERROR(IF(INDEX(DATOS!AQ:AQ,MATCH(CHECKLIST!B172,DATOS!B:B,0),1)=0,"",INDEX(DATOS!AQ:AQ,MATCH(CHECKLIST!B172,DATOS!B:B,0),1)),"")</f>
        <v/>
      </c>
      <c r="L172" s="17" t="str">
        <f>IFERROR(IF(INDEX(DATOS!AS:AS,MATCH(CHECKLIST!B172,DATOS!B:B,0),1)=0,"",INDEX(DATOS!AS:AS,MATCH(CHECKLIST!B172,DATOS!B:B,0),1)),"")</f>
        <v/>
      </c>
      <c r="M172" s="17" t="str">
        <f>IFERROR(IF(INDEX(DATOS!AO:AO,MATCH(CHECKLIST!B172,DATOS!B:B,0),1)=0,"",INDEX(DATOS!AO:AO,MATCH(CHECKLIST!B172,DATOS!B:B,0),1)),"")</f>
        <v/>
      </c>
      <c r="N172" s="35" t="str">
        <f ca="1">IFERROR(IF(INDEX(DATOS!P:P,MATCH(CHECKLIST!B172,DATOS!B:B,0),1)="","X",IF(INDEX(DATOS!P:P,MATCH(CHECKLIST!B172,DATOS!B:B,0),1)&gt;YEAR(TODAY())-1,"","VENCIDA")),"")</f>
        <v/>
      </c>
      <c r="O172" s="35" t="str">
        <f>IFERROR(IF(INDEX(DATOS!AV:AV,MATCH(CHECKLIST!B172,DATOS!B:B,0),1)=0,"",INDEX(DATOS!AV:AV,MATCH(CHECKLIST!B172,DATOS!B:B,0),1)),"")</f>
        <v/>
      </c>
      <c r="P172" s="17" t="str">
        <f>IFERROR(IF(INDEX(DATOS!AT:AT,MATCH(CHECKLIST!B172,DATOS!B:B,0),1)=0,"",INDEX(DATOS!AT:AT,MATCH(CHECKLIST!B172,DATOS!B:B,0),1)),"")</f>
        <v/>
      </c>
      <c r="Q172" s="17" t="str">
        <f>IFERROR(IF(INDEX(DATOS!AU:AU,MATCH(CHECKLIST!B172,DATOS!B:B,0),1)=0,"",INDEX(DATOS!AU:AU,MATCH(CHECKLIST!B172,DATOS!B:B,0),1)),"")</f>
        <v/>
      </c>
      <c r="S172">
        <f t="shared" si="8"/>
        <v>0</v>
      </c>
      <c r="U172" t="str">
        <f t="shared" si="6"/>
        <v/>
      </c>
      <c r="V172" t="str">
        <f t="shared" si="7"/>
        <v/>
      </c>
    </row>
    <row r="173" spans="1:22" ht="15" customHeight="1" x14ac:dyDescent="0.25">
      <c r="A173" s="12">
        <v>160</v>
      </c>
      <c r="B173" t="str">
        <f>IFERROR(INDEX(DATOS!B:B,MATCH(CHECKLIST!A173,DATOS!CG:CG,0),1),"")</f>
        <v/>
      </c>
      <c r="C173" t="str">
        <f>IFERROR(INDEX(DATOS!BT:BT,MATCH(CHECKLIST!A173,DATOS!CG:CG,0),1),"")</f>
        <v/>
      </c>
      <c r="D173" t="str">
        <f>IFERROR(INDEX(DATOS!T:T,MATCH(CHECKLIST!E173,DATOS!C:C,0),1),"")</f>
        <v/>
      </c>
      <c r="E173" s="72" t="str">
        <f>IFERROR(INDEX(DATOS!C:C,MATCH(CHECKLIST!A173,DATOS!CG:CG,0),1),"")</f>
        <v/>
      </c>
      <c r="F173" s="82" t="str">
        <f>IFERROR(IF(INDEX(DATOS!AI:AI,MATCH(CHECKLIST!B173,DATOS!B:B,0),1)=0,"",INDEX(DATOS!AI:AI,MATCH(CHECKLIST!B173,DATOS!B:B,0),1)),"")</f>
        <v/>
      </c>
      <c r="G173" s="17" t="str">
        <f>IFERROR(IF(INDEX(DATOS!AN:AN,MATCH(CHECKLIST!B173,DATOS!B:B,0),1)=0,"",INDEX(DATOS!AN:AN,MATCH(CHECKLIST!B173,DATOS!B:B,0),1)),"")</f>
        <v/>
      </c>
      <c r="H173" s="17" t="str">
        <f>IFERROR(IF(INDEX(DATOS!BQ:BQ,MATCH(CHECKLIST!B173,DATOS!B:B,0),1)="","X",IF(INDEX(DATOS!BQ:BQ,MATCH(CHECKLIST!B173,DATOS!B:B,0),1)="VIGENTE","",INDEX(DATOS!BQ:BQ,MATCH(CHECKLIST!B173,DATOS!B:B,0),1))),"")</f>
        <v/>
      </c>
      <c r="I173" s="17" t="str">
        <f>IFERROR(IF(INDEX(DATOS!AR:AR,MATCH(CHECKLIST!B173,DATOS!B:B,0),1)=0,"",INDEX(DATOS!AR:AR,MATCH(CHECKLIST!B173,DATOS!B:B,0),1)),"")</f>
        <v/>
      </c>
      <c r="J173" s="17" t="str">
        <f>IFERROR(IF(INDEX(DATOS!AP:AP,MATCH(CHECKLIST!B173,DATOS!B:B,0),1)=0,"",INDEX(DATOS!AP:AP,MATCH(CHECKLIST!B173,DATOS!B:B,0),1)),"")</f>
        <v/>
      </c>
      <c r="K173" s="35" t="str">
        <f>IFERROR(IF(INDEX(DATOS!AQ:AQ,MATCH(CHECKLIST!B173,DATOS!B:B,0),1)=0,"",INDEX(DATOS!AQ:AQ,MATCH(CHECKLIST!B173,DATOS!B:B,0),1)),"")</f>
        <v/>
      </c>
      <c r="L173" s="17" t="str">
        <f>IFERROR(IF(INDEX(DATOS!AS:AS,MATCH(CHECKLIST!B173,DATOS!B:B,0),1)=0,"",INDEX(DATOS!AS:AS,MATCH(CHECKLIST!B173,DATOS!B:B,0),1)),"")</f>
        <v/>
      </c>
      <c r="M173" s="17" t="str">
        <f>IFERROR(IF(INDEX(DATOS!AO:AO,MATCH(CHECKLIST!B173,DATOS!B:B,0),1)=0,"",INDEX(DATOS!AO:AO,MATCH(CHECKLIST!B173,DATOS!B:B,0),1)),"")</f>
        <v/>
      </c>
      <c r="N173" s="35" t="str">
        <f ca="1">IFERROR(IF(INDEX(DATOS!P:P,MATCH(CHECKLIST!B173,DATOS!B:B,0),1)="","X",IF(INDEX(DATOS!P:P,MATCH(CHECKLIST!B173,DATOS!B:B,0),1)&gt;YEAR(TODAY())-1,"","VENCIDA")),"")</f>
        <v/>
      </c>
      <c r="O173" s="35" t="str">
        <f>IFERROR(IF(INDEX(DATOS!AV:AV,MATCH(CHECKLIST!B173,DATOS!B:B,0),1)=0,"",INDEX(DATOS!AV:AV,MATCH(CHECKLIST!B173,DATOS!B:B,0),1)),"")</f>
        <v/>
      </c>
      <c r="P173" s="17" t="str">
        <f>IFERROR(IF(INDEX(DATOS!AT:AT,MATCH(CHECKLIST!B173,DATOS!B:B,0),1)=0,"",INDEX(DATOS!AT:AT,MATCH(CHECKLIST!B173,DATOS!B:B,0),1)),"")</f>
        <v/>
      </c>
      <c r="Q173" s="17" t="str">
        <f>IFERROR(IF(INDEX(DATOS!AU:AU,MATCH(CHECKLIST!B173,DATOS!B:B,0),1)=0,"",INDEX(DATOS!AU:AU,MATCH(CHECKLIST!B173,DATOS!B:B,0),1)),"")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IFERROR(INDEX(DATOS!B:B,MATCH(CHECKLIST!A174,DATOS!CG:CG,0),1),"")</f>
        <v/>
      </c>
      <c r="C174" t="str">
        <f>IFERROR(INDEX(DATOS!BT:BT,MATCH(CHECKLIST!A174,DATOS!CG:CG,0),1),"")</f>
        <v/>
      </c>
      <c r="D174" t="str">
        <f>IFERROR(INDEX(DATOS!T:T,MATCH(CHECKLIST!E174,DATOS!C:C,0),1),"")</f>
        <v/>
      </c>
      <c r="E174" s="72" t="str">
        <f>IFERROR(INDEX(DATOS!C:C,MATCH(CHECKLIST!A174,DATOS!CG:CG,0),1),"")</f>
        <v/>
      </c>
      <c r="F174" s="82" t="str">
        <f>IFERROR(IF(INDEX(DATOS!AI:AI,MATCH(CHECKLIST!B174,DATOS!B:B,0),1)=0,"",INDEX(DATOS!AI:AI,MATCH(CHECKLIST!B174,DATOS!B:B,0),1)),"")</f>
        <v/>
      </c>
      <c r="G174" s="17" t="str">
        <f>IFERROR(IF(INDEX(DATOS!AN:AN,MATCH(CHECKLIST!B174,DATOS!B:B,0),1)=0,"",INDEX(DATOS!AN:AN,MATCH(CHECKLIST!B174,DATOS!B:B,0),1)),"")</f>
        <v/>
      </c>
      <c r="H174" s="17" t="str">
        <f>IFERROR(IF(INDEX(DATOS!BQ:BQ,MATCH(CHECKLIST!B174,DATOS!B:B,0),1)="","X",IF(INDEX(DATOS!BQ:BQ,MATCH(CHECKLIST!B174,DATOS!B:B,0),1)="VIGENTE","",INDEX(DATOS!BQ:BQ,MATCH(CHECKLIST!B174,DATOS!B:B,0),1))),"")</f>
        <v/>
      </c>
      <c r="I174" s="17" t="str">
        <f>IFERROR(IF(INDEX(DATOS!AR:AR,MATCH(CHECKLIST!B174,DATOS!B:B,0),1)=0,"",INDEX(DATOS!AR:AR,MATCH(CHECKLIST!B174,DATOS!B:B,0),1)),"")</f>
        <v/>
      </c>
      <c r="J174" s="17" t="str">
        <f>IFERROR(IF(INDEX(DATOS!AP:AP,MATCH(CHECKLIST!B174,DATOS!B:B,0),1)=0,"",INDEX(DATOS!AP:AP,MATCH(CHECKLIST!B174,DATOS!B:B,0),1)),"")</f>
        <v/>
      </c>
      <c r="K174" s="35" t="str">
        <f>IFERROR(IF(INDEX(DATOS!AQ:AQ,MATCH(CHECKLIST!B174,DATOS!B:B,0),1)=0,"",INDEX(DATOS!AQ:AQ,MATCH(CHECKLIST!B174,DATOS!B:B,0),1)),"")</f>
        <v/>
      </c>
      <c r="L174" s="17" t="str">
        <f>IFERROR(IF(INDEX(DATOS!AS:AS,MATCH(CHECKLIST!B174,DATOS!B:B,0),1)=0,"",INDEX(DATOS!AS:AS,MATCH(CHECKLIST!B174,DATOS!B:B,0),1)),"")</f>
        <v/>
      </c>
      <c r="M174" s="17" t="str">
        <f>IFERROR(IF(INDEX(DATOS!AO:AO,MATCH(CHECKLIST!B174,DATOS!B:B,0),1)=0,"",INDEX(DATOS!AO:AO,MATCH(CHECKLIST!B174,DATOS!B:B,0),1)),"")</f>
        <v/>
      </c>
      <c r="N174" s="35" t="str">
        <f ca="1">IFERROR(IF(INDEX(DATOS!P:P,MATCH(CHECKLIST!B174,DATOS!B:B,0),1)="","X",IF(INDEX(DATOS!P:P,MATCH(CHECKLIST!B174,DATOS!B:B,0),1)&gt;YEAR(TODAY())-1,"","VENCIDA")),"")</f>
        <v/>
      </c>
      <c r="O174" s="35" t="str">
        <f>IFERROR(IF(INDEX(DATOS!AV:AV,MATCH(CHECKLIST!B174,DATOS!B:B,0),1)=0,"",INDEX(DATOS!AV:AV,MATCH(CHECKLIST!B174,DATOS!B:B,0),1)),"")</f>
        <v/>
      </c>
      <c r="P174" s="17" t="str">
        <f>IFERROR(IF(INDEX(DATOS!AT:AT,MATCH(CHECKLIST!B174,DATOS!B:B,0),1)=0,"",INDEX(DATOS!AT:AT,MATCH(CHECKLIST!B174,DATOS!B:B,0),1)),"")</f>
        <v/>
      </c>
      <c r="Q174" s="17" t="str">
        <f>IFERROR(IF(INDEX(DATOS!AU:AU,MATCH(CHECKLIST!B174,DATOS!B:B,0),1)=0,"",INDEX(DATOS!AU:AU,MATCH(CHECKLIST!B174,DATOS!B:B,0),1)),"")</f>
        <v/>
      </c>
      <c r="S174">
        <f t="shared" si="8"/>
        <v>0</v>
      </c>
      <c r="U174" t="str">
        <f t="shared" si="6"/>
        <v/>
      </c>
      <c r="V174" t="str">
        <f t="shared" si="7"/>
        <v/>
      </c>
    </row>
    <row r="175" spans="1:22" ht="15" customHeight="1" x14ac:dyDescent="0.25">
      <c r="A175" s="12">
        <v>162</v>
      </c>
      <c r="B175" t="str">
        <f>IFERROR(INDEX(DATOS!B:B,MATCH(CHECKLIST!A175,DATOS!CG:CG,0),1),"")</f>
        <v/>
      </c>
      <c r="C175" t="str">
        <f>IFERROR(INDEX(DATOS!BT:BT,MATCH(CHECKLIST!A175,DATOS!CG:CG,0),1),"")</f>
        <v/>
      </c>
      <c r="D175" t="str">
        <f>IFERROR(INDEX(DATOS!T:T,MATCH(CHECKLIST!E175,DATOS!C:C,0),1),"")</f>
        <v/>
      </c>
      <c r="E175" s="72" t="str">
        <f>IFERROR(INDEX(DATOS!C:C,MATCH(CHECKLIST!A175,DATOS!CG:CG,0),1),"")</f>
        <v/>
      </c>
      <c r="F175" s="82" t="str">
        <f>IFERROR(IF(INDEX(DATOS!AI:AI,MATCH(CHECKLIST!B175,DATOS!B:B,0),1)=0,"",INDEX(DATOS!AI:AI,MATCH(CHECKLIST!B175,DATOS!B:B,0),1)),"")</f>
        <v/>
      </c>
      <c r="G175" s="17" t="str">
        <f>IFERROR(IF(INDEX(DATOS!AN:AN,MATCH(CHECKLIST!B175,DATOS!B:B,0),1)=0,"",INDEX(DATOS!AN:AN,MATCH(CHECKLIST!B175,DATOS!B:B,0),1)),"")</f>
        <v/>
      </c>
      <c r="H175" s="17" t="str">
        <f>IFERROR(IF(INDEX(DATOS!BQ:BQ,MATCH(CHECKLIST!B175,DATOS!B:B,0),1)="","X",IF(INDEX(DATOS!BQ:BQ,MATCH(CHECKLIST!B175,DATOS!B:B,0),1)="VIGENTE","",INDEX(DATOS!BQ:BQ,MATCH(CHECKLIST!B175,DATOS!B:B,0),1))),"")</f>
        <v/>
      </c>
      <c r="I175" s="17" t="str">
        <f>IFERROR(IF(INDEX(DATOS!AR:AR,MATCH(CHECKLIST!B175,DATOS!B:B,0),1)=0,"",INDEX(DATOS!AR:AR,MATCH(CHECKLIST!B175,DATOS!B:B,0),1)),"")</f>
        <v/>
      </c>
      <c r="J175" s="17" t="str">
        <f>IFERROR(IF(INDEX(DATOS!AP:AP,MATCH(CHECKLIST!B175,DATOS!B:B,0),1)=0,"",INDEX(DATOS!AP:AP,MATCH(CHECKLIST!B175,DATOS!B:B,0),1)),"")</f>
        <v/>
      </c>
      <c r="K175" s="35" t="str">
        <f>IFERROR(IF(INDEX(DATOS!AQ:AQ,MATCH(CHECKLIST!B175,DATOS!B:B,0),1)=0,"",INDEX(DATOS!AQ:AQ,MATCH(CHECKLIST!B175,DATOS!B:B,0),1)),"")</f>
        <v/>
      </c>
      <c r="L175" s="17" t="str">
        <f>IFERROR(IF(INDEX(DATOS!AS:AS,MATCH(CHECKLIST!B175,DATOS!B:B,0),1)=0,"",INDEX(DATOS!AS:AS,MATCH(CHECKLIST!B175,DATOS!B:B,0),1)),"")</f>
        <v/>
      </c>
      <c r="M175" s="17" t="str">
        <f>IFERROR(IF(INDEX(DATOS!AO:AO,MATCH(CHECKLIST!B175,DATOS!B:B,0),1)=0,"",INDEX(DATOS!AO:AO,MATCH(CHECKLIST!B175,DATOS!B:B,0),1)),"")</f>
        <v/>
      </c>
      <c r="N175" s="35" t="str">
        <f ca="1">IFERROR(IF(INDEX(DATOS!P:P,MATCH(CHECKLIST!B175,DATOS!B:B,0),1)="","X",IF(INDEX(DATOS!P:P,MATCH(CHECKLIST!B175,DATOS!B:B,0),1)&gt;YEAR(TODAY())-1,"","VENCIDA")),"")</f>
        <v/>
      </c>
      <c r="O175" s="35" t="str">
        <f>IFERROR(IF(INDEX(DATOS!AV:AV,MATCH(CHECKLIST!B175,DATOS!B:B,0),1)=0,"",INDEX(DATOS!AV:AV,MATCH(CHECKLIST!B175,DATOS!B:B,0),1)),"")</f>
        <v/>
      </c>
      <c r="P175" s="17" t="str">
        <f>IFERROR(IF(INDEX(DATOS!AT:AT,MATCH(CHECKLIST!B175,DATOS!B:B,0),1)=0,"",INDEX(DATOS!AT:AT,MATCH(CHECKLIST!B175,DATOS!B:B,0),1)),"")</f>
        <v/>
      </c>
      <c r="Q175" s="17" t="str">
        <f>IFERROR(IF(INDEX(DATOS!AU:AU,MATCH(CHECKLIST!B175,DATOS!B:B,0),1)=0,"",INDEX(DATOS!AU:AU,MATCH(CHECKLIST!B175,DATOS!B:B,0),1)),"")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IFERROR(INDEX(DATOS!B:B,MATCH(CHECKLIST!A176,DATOS!CG:CG,0),1),"")</f>
        <v/>
      </c>
      <c r="C176" t="str">
        <f>IFERROR(INDEX(DATOS!BT:BT,MATCH(CHECKLIST!A176,DATOS!CG:CG,0),1),"")</f>
        <v/>
      </c>
      <c r="D176" t="str">
        <f>IFERROR(INDEX(DATOS!T:T,MATCH(CHECKLIST!E176,DATOS!C:C,0),1),"")</f>
        <v/>
      </c>
      <c r="E176" s="72" t="str">
        <f>IFERROR(INDEX(DATOS!C:C,MATCH(CHECKLIST!A176,DATOS!CG:CG,0),1),"")</f>
        <v/>
      </c>
      <c r="F176" s="82" t="str">
        <f>IFERROR(IF(INDEX(DATOS!AI:AI,MATCH(CHECKLIST!B176,DATOS!B:B,0),1)=0,"",INDEX(DATOS!AI:AI,MATCH(CHECKLIST!B176,DATOS!B:B,0),1)),"")</f>
        <v/>
      </c>
      <c r="G176" s="17" t="str">
        <f>IFERROR(IF(INDEX(DATOS!AN:AN,MATCH(CHECKLIST!B176,DATOS!B:B,0),1)=0,"",INDEX(DATOS!AN:AN,MATCH(CHECKLIST!B176,DATOS!B:B,0),1)),"")</f>
        <v/>
      </c>
      <c r="H176" s="17" t="str">
        <f>IFERROR(IF(INDEX(DATOS!BQ:BQ,MATCH(CHECKLIST!B176,DATOS!B:B,0),1)="","X",IF(INDEX(DATOS!BQ:BQ,MATCH(CHECKLIST!B176,DATOS!B:B,0),1)="VIGENTE","",INDEX(DATOS!BQ:BQ,MATCH(CHECKLIST!B176,DATOS!B:B,0),1))),"")</f>
        <v/>
      </c>
      <c r="I176" s="17" t="str">
        <f>IFERROR(IF(INDEX(DATOS!AR:AR,MATCH(CHECKLIST!B176,DATOS!B:B,0),1)=0,"",INDEX(DATOS!AR:AR,MATCH(CHECKLIST!B176,DATOS!B:B,0),1)),"")</f>
        <v/>
      </c>
      <c r="J176" s="17" t="str">
        <f>IFERROR(IF(INDEX(DATOS!AP:AP,MATCH(CHECKLIST!B176,DATOS!B:B,0),1)=0,"",INDEX(DATOS!AP:AP,MATCH(CHECKLIST!B176,DATOS!B:B,0),1)),"")</f>
        <v/>
      </c>
      <c r="K176" s="35" t="str">
        <f>IFERROR(IF(INDEX(DATOS!AQ:AQ,MATCH(CHECKLIST!B176,DATOS!B:B,0),1)=0,"",INDEX(DATOS!AQ:AQ,MATCH(CHECKLIST!B176,DATOS!B:B,0),1)),"")</f>
        <v/>
      </c>
      <c r="L176" s="17" t="str">
        <f>IFERROR(IF(INDEX(DATOS!AS:AS,MATCH(CHECKLIST!B176,DATOS!B:B,0),1)=0,"",INDEX(DATOS!AS:AS,MATCH(CHECKLIST!B176,DATOS!B:B,0),1)),"")</f>
        <v/>
      </c>
      <c r="M176" s="17" t="str">
        <f>IFERROR(IF(INDEX(DATOS!AO:AO,MATCH(CHECKLIST!B176,DATOS!B:B,0),1)=0,"",INDEX(DATOS!AO:AO,MATCH(CHECKLIST!B176,DATOS!B:B,0),1)),"")</f>
        <v/>
      </c>
      <c r="N176" s="35" t="str">
        <f ca="1">IFERROR(IF(INDEX(DATOS!P:P,MATCH(CHECKLIST!B176,DATOS!B:B,0),1)="","X",IF(INDEX(DATOS!P:P,MATCH(CHECKLIST!B176,DATOS!B:B,0),1)&gt;YEAR(TODAY())-1,"","VENCIDA")),"")</f>
        <v/>
      </c>
      <c r="O176" s="35" t="str">
        <f>IFERROR(IF(INDEX(DATOS!AV:AV,MATCH(CHECKLIST!B176,DATOS!B:B,0),1)=0,"",INDEX(DATOS!AV:AV,MATCH(CHECKLIST!B176,DATOS!B:B,0),1)),"")</f>
        <v/>
      </c>
      <c r="P176" s="17" t="str">
        <f>IFERROR(IF(INDEX(DATOS!AT:AT,MATCH(CHECKLIST!B176,DATOS!B:B,0),1)=0,"",INDEX(DATOS!AT:AT,MATCH(CHECKLIST!B176,DATOS!B:B,0),1)),"")</f>
        <v/>
      </c>
      <c r="Q176" s="17" t="str">
        <f>IFERROR(IF(INDEX(DATOS!AU:AU,MATCH(CHECKLIST!B176,DATOS!B:B,0),1)=0,"",INDEX(DATOS!AU:AU,MATCH(CHECKLIST!B176,DATOS!B:B,0),1)),"")</f>
        <v/>
      </c>
      <c r="S176">
        <f t="shared" si="8"/>
        <v>0</v>
      </c>
      <c r="U176" t="str">
        <f t="shared" si="6"/>
        <v/>
      </c>
      <c r="V176" t="str">
        <f t="shared" si="7"/>
        <v/>
      </c>
    </row>
    <row r="177" spans="1:22" ht="15" customHeight="1" x14ac:dyDescent="0.25">
      <c r="A177" s="12">
        <v>164</v>
      </c>
      <c r="B177" t="str">
        <f>IFERROR(INDEX(DATOS!B:B,MATCH(CHECKLIST!A177,DATOS!CG:CG,0),1),"")</f>
        <v/>
      </c>
      <c r="C177" t="str">
        <f>IFERROR(INDEX(DATOS!BT:BT,MATCH(CHECKLIST!A177,DATOS!CG:CG,0),1),"")</f>
        <v/>
      </c>
      <c r="D177" t="str">
        <f>IFERROR(INDEX(DATOS!T:T,MATCH(CHECKLIST!E177,DATOS!C:C,0),1),"")</f>
        <v/>
      </c>
      <c r="E177" s="72" t="str">
        <f>IFERROR(INDEX(DATOS!C:C,MATCH(CHECKLIST!A177,DATOS!CG:CG,0),1),"")</f>
        <v/>
      </c>
      <c r="F177" s="82" t="str">
        <f>IFERROR(IF(INDEX(DATOS!AI:AI,MATCH(CHECKLIST!B177,DATOS!B:B,0),1)=0,"",INDEX(DATOS!AI:AI,MATCH(CHECKLIST!B177,DATOS!B:B,0),1)),"")</f>
        <v/>
      </c>
      <c r="G177" s="17" t="str">
        <f>IFERROR(IF(INDEX(DATOS!AN:AN,MATCH(CHECKLIST!B177,DATOS!B:B,0),1)=0,"",INDEX(DATOS!AN:AN,MATCH(CHECKLIST!B177,DATOS!B:B,0),1)),"")</f>
        <v/>
      </c>
      <c r="H177" s="17" t="str">
        <f>IFERROR(IF(INDEX(DATOS!BQ:BQ,MATCH(CHECKLIST!B177,DATOS!B:B,0),1)="","X",IF(INDEX(DATOS!BQ:BQ,MATCH(CHECKLIST!B177,DATOS!B:B,0),1)="VIGENTE","",INDEX(DATOS!BQ:BQ,MATCH(CHECKLIST!B177,DATOS!B:B,0),1))),"")</f>
        <v/>
      </c>
      <c r="I177" s="17" t="str">
        <f>IFERROR(IF(INDEX(DATOS!AR:AR,MATCH(CHECKLIST!B177,DATOS!B:B,0),1)=0,"",INDEX(DATOS!AR:AR,MATCH(CHECKLIST!B177,DATOS!B:B,0),1)),"")</f>
        <v/>
      </c>
      <c r="J177" s="17" t="str">
        <f>IFERROR(IF(INDEX(DATOS!AP:AP,MATCH(CHECKLIST!B177,DATOS!B:B,0),1)=0,"",INDEX(DATOS!AP:AP,MATCH(CHECKLIST!B177,DATOS!B:B,0),1)),"")</f>
        <v/>
      </c>
      <c r="K177" s="35" t="str">
        <f>IFERROR(IF(INDEX(DATOS!AQ:AQ,MATCH(CHECKLIST!B177,DATOS!B:B,0),1)=0,"",INDEX(DATOS!AQ:AQ,MATCH(CHECKLIST!B177,DATOS!B:B,0),1)),"")</f>
        <v/>
      </c>
      <c r="L177" s="17" t="str">
        <f>IFERROR(IF(INDEX(DATOS!AS:AS,MATCH(CHECKLIST!B177,DATOS!B:B,0),1)=0,"",INDEX(DATOS!AS:AS,MATCH(CHECKLIST!B177,DATOS!B:B,0),1)),"")</f>
        <v/>
      </c>
      <c r="M177" s="17" t="str">
        <f>IFERROR(IF(INDEX(DATOS!AO:AO,MATCH(CHECKLIST!B177,DATOS!B:B,0),1)=0,"",INDEX(DATOS!AO:AO,MATCH(CHECKLIST!B177,DATOS!B:B,0),1)),"")</f>
        <v/>
      </c>
      <c r="N177" s="35" t="str">
        <f ca="1">IFERROR(IF(INDEX(DATOS!P:P,MATCH(CHECKLIST!B177,DATOS!B:B,0),1)="","X",IF(INDEX(DATOS!P:P,MATCH(CHECKLIST!B177,DATOS!B:B,0),1)&gt;YEAR(TODAY())-1,"","VENCIDA")),"")</f>
        <v/>
      </c>
      <c r="O177" s="35" t="str">
        <f>IFERROR(IF(INDEX(DATOS!AV:AV,MATCH(CHECKLIST!B177,DATOS!B:B,0),1)=0,"",INDEX(DATOS!AV:AV,MATCH(CHECKLIST!B177,DATOS!B:B,0),1)),"")</f>
        <v/>
      </c>
      <c r="P177" s="17" t="str">
        <f>IFERROR(IF(INDEX(DATOS!AT:AT,MATCH(CHECKLIST!B177,DATOS!B:B,0),1)=0,"",INDEX(DATOS!AT:AT,MATCH(CHECKLIST!B177,DATOS!B:B,0),1)),"")</f>
        <v/>
      </c>
      <c r="Q177" s="17" t="str">
        <f>IFERROR(IF(INDEX(DATOS!AU:AU,MATCH(CHECKLIST!B177,DATOS!B:B,0),1)=0,"",INDEX(DATOS!AU:AU,MATCH(CHECKLIST!B177,DATOS!B:B,0),1)),"")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IFERROR(INDEX(DATOS!B:B,MATCH(CHECKLIST!A178,DATOS!CG:CG,0),1),"")</f>
        <v/>
      </c>
      <c r="C178" t="str">
        <f>IFERROR(INDEX(DATOS!BT:BT,MATCH(CHECKLIST!A178,DATOS!CG:CG,0),1),"")</f>
        <v/>
      </c>
      <c r="D178" t="str">
        <f>IFERROR(INDEX(DATOS!T:T,MATCH(CHECKLIST!E178,DATOS!C:C,0),1),"")</f>
        <v/>
      </c>
      <c r="E178" s="72" t="str">
        <f>IFERROR(INDEX(DATOS!C:C,MATCH(CHECKLIST!A178,DATOS!CG:CG,0),1),"")</f>
        <v/>
      </c>
      <c r="F178" s="82" t="str">
        <f>IFERROR(IF(INDEX(DATOS!AI:AI,MATCH(CHECKLIST!B178,DATOS!B:B,0),1)=0,"",INDEX(DATOS!AI:AI,MATCH(CHECKLIST!B178,DATOS!B:B,0),1)),"")</f>
        <v/>
      </c>
      <c r="G178" s="17" t="str">
        <f>IFERROR(IF(INDEX(DATOS!AN:AN,MATCH(CHECKLIST!B178,DATOS!B:B,0),1)=0,"",INDEX(DATOS!AN:AN,MATCH(CHECKLIST!B178,DATOS!B:B,0),1)),"")</f>
        <v/>
      </c>
      <c r="H178" s="17" t="str">
        <f>IFERROR(IF(INDEX(DATOS!BQ:BQ,MATCH(CHECKLIST!B178,DATOS!B:B,0),1)="","X",IF(INDEX(DATOS!BQ:BQ,MATCH(CHECKLIST!B178,DATOS!B:B,0),1)="VIGENTE","",INDEX(DATOS!BQ:BQ,MATCH(CHECKLIST!B178,DATOS!B:B,0),1))),"")</f>
        <v/>
      </c>
      <c r="I178" s="17" t="str">
        <f>IFERROR(IF(INDEX(DATOS!AR:AR,MATCH(CHECKLIST!B178,DATOS!B:B,0),1)=0,"",INDEX(DATOS!AR:AR,MATCH(CHECKLIST!B178,DATOS!B:B,0),1)),"")</f>
        <v/>
      </c>
      <c r="J178" s="17" t="str">
        <f>IFERROR(IF(INDEX(DATOS!AP:AP,MATCH(CHECKLIST!B178,DATOS!B:B,0),1)=0,"",INDEX(DATOS!AP:AP,MATCH(CHECKLIST!B178,DATOS!B:B,0),1)),"")</f>
        <v/>
      </c>
      <c r="K178" s="35" t="str">
        <f>IFERROR(IF(INDEX(DATOS!AQ:AQ,MATCH(CHECKLIST!B178,DATOS!B:B,0),1)=0,"",INDEX(DATOS!AQ:AQ,MATCH(CHECKLIST!B178,DATOS!B:B,0),1)),"")</f>
        <v/>
      </c>
      <c r="L178" s="17" t="str">
        <f>IFERROR(IF(INDEX(DATOS!AS:AS,MATCH(CHECKLIST!B178,DATOS!B:B,0),1)=0,"",INDEX(DATOS!AS:AS,MATCH(CHECKLIST!B178,DATOS!B:B,0),1)),"")</f>
        <v/>
      </c>
      <c r="M178" s="17" t="str">
        <f>IFERROR(IF(INDEX(DATOS!AO:AO,MATCH(CHECKLIST!B178,DATOS!B:B,0),1)=0,"",INDEX(DATOS!AO:AO,MATCH(CHECKLIST!B178,DATOS!B:B,0),1)),"")</f>
        <v/>
      </c>
      <c r="N178" s="35" t="str">
        <f ca="1">IFERROR(IF(INDEX(DATOS!P:P,MATCH(CHECKLIST!B178,DATOS!B:B,0),1)="","X",IF(INDEX(DATOS!P:P,MATCH(CHECKLIST!B178,DATOS!B:B,0),1)&gt;YEAR(TODAY())-1,"","VENCIDA")),"")</f>
        <v/>
      </c>
      <c r="O178" s="35" t="str">
        <f>IFERROR(IF(INDEX(DATOS!AV:AV,MATCH(CHECKLIST!B178,DATOS!B:B,0),1)=0,"",INDEX(DATOS!AV:AV,MATCH(CHECKLIST!B178,DATOS!B:B,0),1)),"")</f>
        <v/>
      </c>
      <c r="P178" s="17" t="str">
        <f>IFERROR(IF(INDEX(DATOS!AT:AT,MATCH(CHECKLIST!B178,DATOS!B:B,0),1)=0,"",INDEX(DATOS!AT:AT,MATCH(CHECKLIST!B178,DATOS!B:B,0),1)),"")</f>
        <v/>
      </c>
      <c r="Q178" s="17" t="str">
        <f>IFERROR(IF(INDEX(DATOS!AU:AU,MATCH(CHECKLIST!B178,DATOS!B:B,0),1)=0,"",INDEX(DATOS!AU:AU,MATCH(CHECKLIST!B178,DATOS!B:B,0),1)),"")</f>
        <v/>
      </c>
      <c r="S178">
        <f t="shared" si="8"/>
        <v>0</v>
      </c>
      <c r="U178" t="str">
        <f t="shared" si="6"/>
        <v/>
      </c>
      <c r="V178" t="str">
        <f t="shared" si="7"/>
        <v/>
      </c>
    </row>
    <row r="179" spans="1:22" ht="15" customHeight="1" x14ac:dyDescent="0.25">
      <c r="A179" s="12">
        <v>166</v>
      </c>
      <c r="B179" t="str">
        <f>IFERROR(INDEX(DATOS!B:B,MATCH(CHECKLIST!A179,DATOS!CG:CG,0),1),"")</f>
        <v/>
      </c>
      <c r="C179" t="str">
        <f>IFERROR(INDEX(DATOS!BT:BT,MATCH(CHECKLIST!A179,DATOS!CG:CG,0),1),"")</f>
        <v/>
      </c>
      <c r="D179" t="str">
        <f>IFERROR(INDEX(DATOS!T:T,MATCH(CHECKLIST!E179,DATOS!C:C,0),1),"")</f>
        <v/>
      </c>
      <c r="E179" s="72" t="str">
        <f>IFERROR(INDEX(DATOS!C:C,MATCH(CHECKLIST!A179,DATOS!CG:CG,0),1),"")</f>
        <v/>
      </c>
      <c r="F179" s="82" t="str">
        <f>IFERROR(IF(INDEX(DATOS!AI:AI,MATCH(CHECKLIST!B179,DATOS!B:B,0),1)=0,"",INDEX(DATOS!AI:AI,MATCH(CHECKLIST!B179,DATOS!B:B,0),1)),"")</f>
        <v/>
      </c>
      <c r="G179" s="17" t="str">
        <f>IFERROR(IF(INDEX(DATOS!AN:AN,MATCH(CHECKLIST!B179,DATOS!B:B,0),1)=0,"",INDEX(DATOS!AN:AN,MATCH(CHECKLIST!B179,DATOS!B:B,0),1)),"")</f>
        <v/>
      </c>
      <c r="H179" s="17" t="str">
        <f>IFERROR(IF(INDEX(DATOS!BQ:BQ,MATCH(CHECKLIST!B179,DATOS!B:B,0),1)="","X",IF(INDEX(DATOS!BQ:BQ,MATCH(CHECKLIST!B179,DATOS!B:B,0),1)="VIGENTE","",INDEX(DATOS!BQ:BQ,MATCH(CHECKLIST!B179,DATOS!B:B,0),1))),"")</f>
        <v/>
      </c>
      <c r="I179" s="17" t="str">
        <f>IFERROR(IF(INDEX(DATOS!AR:AR,MATCH(CHECKLIST!B179,DATOS!B:B,0),1)=0,"",INDEX(DATOS!AR:AR,MATCH(CHECKLIST!B179,DATOS!B:B,0),1)),"")</f>
        <v/>
      </c>
      <c r="J179" s="17" t="str">
        <f>IFERROR(IF(INDEX(DATOS!AP:AP,MATCH(CHECKLIST!B179,DATOS!B:B,0),1)=0,"",INDEX(DATOS!AP:AP,MATCH(CHECKLIST!B179,DATOS!B:B,0),1)),"")</f>
        <v/>
      </c>
      <c r="K179" s="35" t="str">
        <f>IFERROR(IF(INDEX(DATOS!AQ:AQ,MATCH(CHECKLIST!B179,DATOS!B:B,0),1)=0,"",INDEX(DATOS!AQ:AQ,MATCH(CHECKLIST!B179,DATOS!B:B,0),1)),"")</f>
        <v/>
      </c>
      <c r="L179" s="17" t="str">
        <f>IFERROR(IF(INDEX(DATOS!AS:AS,MATCH(CHECKLIST!B179,DATOS!B:B,0),1)=0,"",INDEX(DATOS!AS:AS,MATCH(CHECKLIST!B179,DATOS!B:B,0),1)),"")</f>
        <v/>
      </c>
      <c r="M179" s="17" t="str">
        <f>IFERROR(IF(INDEX(DATOS!AO:AO,MATCH(CHECKLIST!B179,DATOS!B:B,0),1)=0,"",INDEX(DATOS!AO:AO,MATCH(CHECKLIST!B179,DATOS!B:B,0),1)),"")</f>
        <v/>
      </c>
      <c r="N179" s="35" t="str">
        <f ca="1">IFERROR(IF(INDEX(DATOS!P:P,MATCH(CHECKLIST!B179,DATOS!B:B,0),1)="","X",IF(INDEX(DATOS!P:P,MATCH(CHECKLIST!B179,DATOS!B:B,0),1)&gt;YEAR(TODAY())-1,"","VENCIDA")),"")</f>
        <v/>
      </c>
      <c r="O179" s="35" t="str">
        <f>IFERROR(IF(INDEX(DATOS!AV:AV,MATCH(CHECKLIST!B179,DATOS!B:B,0),1)=0,"",INDEX(DATOS!AV:AV,MATCH(CHECKLIST!B179,DATOS!B:B,0),1)),"")</f>
        <v/>
      </c>
      <c r="P179" s="17" t="str">
        <f>IFERROR(IF(INDEX(DATOS!AT:AT,MATCH(CHECKLIST!B179,DATOS!B:B,0),1)=0,"",INDEX(DATOS!AT:AT,MATCH(CHECKLIST!B179,DATOS!B:B,0),1)),"")</f>
        <v/>
      </c>
      <c r="Q179" s="17" t="str">
        <f>IFERROR(IF(INDEX(DATOS!AU:AU,MATCH(CHECKLIST!B179,DATOS!B:B,0),1)=0,"",INDEX(DATOS!AU:AU,MATCH(CHECKLIST!B179,DATOS!B:B,0),1)),"")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IFERROR(INDEX(DATOS!B:B,MATCH(CHECKLIST!A180,DATOS!CG:CG,0),1),"")</f>
        <v/>
      </c>
      <c r="C180" t="str">
        <f>IFERROR(INDEX(DATOS!BT:BT,MATCH(CHECKLIST!A180,DATOS!CG:CG,0),1),"")</f>
        <v/>
      </c>
      <c r="D180" t="str">
        <f>IFERROR(INDEX(DATOS!T:T,MATCH(CHECKLIST!E180,DATOS!C:C,0),1),"")</f>
        <v/>
      </c>
      <c r="E180" s="72" t="str">
        <f>IFERROR(INDEX(DATOS!C:C,MATCH(CHECKLIST!A180,DATOS!CG:CG,0),1),"")</f>
        <v/>
      </c>
      <c r="F180" s="82" t="str">
        <f>IFERROR(IF(INDEX(DATOS!AI:AI,MATCH(CHECKLIST!B180,DATOS!B:B,0),1)=0,"",INDEX(DATOS!AI:AI,MATCH(CHECKLIST!B180,DATOS!B:B,0),1)),"")</f>
        <v/>
      </c>
      <c r="G180" s="17" t="str">
        <f>IFERROR(IF(INDEX(DATOS!AN:AN,MATCH(CHECKLIST!B180,DATOS!B:B,0),1)=0,"",INDEX(DATOS!AN:AN,MATCH(CHECKLIST!B180,DATOS!B:B,0),1)),"")</f>
        <v/>
      </c>
      <c r="H180" s="17" t="str">
        <f>IFERROR(IF(INDEX(DATOS!BQ:BQ,MATCH(CHECKLIST!B180,DATOS!B:B,0),1)="","X",IF(INDEX(DATOS!BQ:BQ,MATCH(CHECKLIST!B180,DATOS!B:B,0),1)="VIGENTE","",INDEX(DATOS!BQ:BQ,MATCH(CHECKLIST!B180,DATOS!B:B,0),1))),"")</f>
        <v/>
      </c>
      <c r="I180" s="17" t="str">
        <f>IFERROR(IF(INDEX(DATOS!AR:AR,MATCH(CHECKLIST!B180,DATOS!B:B,0),1)=0,"",INDEX(DATOS!AR:AR,MATCH(CHECKLIST!B180,DATOS!B:B,0),1)),"")</f>
        <v/>
      </c>
      <c r="J180" s="17" t="str">
        <f>IFERROR(IF(INDEX(DATOS!AP:AP,MATCH(CHECKLIST!B180,DATOS!B:B,0),1)=0,"",INDEX(DATOS!AP:AP,MATCH(CHECKLIST!B180,DATOS!B:B,0),1)),"")</f>
        <v/>
      </c>
      <c r="K180" s="35" t="str">
        <f>IFERROR(IF(INDEX(DATOS!AQ:AQ,MATCH(CHECKLIST!B180,DATOS!B:B,0),1)=0,"",INDEX(DATOS!AQ:AQ,MATCH(CHECKLIST!B180,DATOS!B:B,0),1)),"")</f>
        <v/>
      </c>
      <c r="L180" s="17" t="str">
        <f>IFERROR(IF(INDEX(DATOS!AS:AS,MATCH(CHECKLIST!B180,DATOS!B:B,0),1)=0,"",INDEX(DATOS!AS:AS,MATCH(CHECKLIST!B180,DATOS!B:B,0),1)),"")</f>
        <v/>
      </c>
      <c r="M180" s="17" t="str">
        <f>IFERROR(IF(INDEX(DATOS!AO:AO,MATCH(CHECKLIST!B180,DATOS!B:B,0),1)=0,"",INDEX(DATOS!AO:AO,MATCH(CHECKLIST!B180,DATOS!B:B,0),1)),"")</f>
        <v/>
      </c>
      <c r="N180" s="35" t="str">
        <f ca="1">IFERROR(IF(INDEX(DATOS!P:P,MATCH(CHECKLIST!B180,DATOS!B:B,0),1)="","X",IF(INDEX(DATOS!P:P,MATCH(CHECKLIST!B180,DATOS!B:B,0),1)&gt;YEAR(TODAY())-1,"","VENCIDA")),"")</f>
        <v/>
      </c>
      <c r="O180" s="35" t="str">
        <f>IFERROR(IF(INDEX(DATOS!AV:AV,MATCH(CHECKLIST!B180,DATOS!B:B,0),1)=0,"",INDEX(DATOS!AV:AV,MATCH(CHECKLIST!B180,DATOS!B:B,0),1)),"")</f>
        <v/>
      </c>
      <c r="P180" s="17" t="str">
        <f>IFERROR(IF(INDEX(DATOS!AT:AT,MATCH(CHECKLIST!B180,DATOS!B:B,0),1)=0,"",INDEX(DATOS!AT:AT,MATCH(CHECKLIST!B180,DATOS!B:B,0),1)),"")</f>
        <v/>
      </c>
      <c r="Q180" s="17" t="str">
        <f>IFERROR(IF(INDEX(DATOS!AU:AU,MATCH(CHECKLIST!B180,DATOS!B:B,0),1)=0,"",INDEX(DATOS!AU:AU,MATCH(CHECKLIST!B180,DATOS!B:B,0),1)),"")</f>
        <v/>
      </c>
      <c r="S180">
        <f t="shared" si="8"/>
        <v>0</v>
      </c>
      <c r="U180" t="str">
        <f t="shared" si="6"/>
        <v/>
      </c>
      <c r="V180" t="str">
        <f t="shared" si="7"/>
        <v/>
      </c>
    </row>
    <row r="181" spans="1:22" x14ac:dyDescent="0.25">
      <c r="A181" s="12">
        <v>168</v>
      </c>
      <c r="B181" t="str">
        <f>IFERROR(INDEX(DATOS!B:B,MATCH(CHECKLIST!A181,DATOS!CG:CG,0),1),"")</f>
        <v/>
      </c>
      <c r="C181" t="str">
        <f>IFERROR(INDEX(DATOS!BT:BT,MATCH(CHECKLIST!A181,DATOS!CG:CG,0),1),"")</f>
        <v/>
      </c>
      <c r="D181" t="str">
        <f>IFERROR(INDEX(DATOS!T:T,MATCH(CHECKLIST!E181,DATOS!C:C,0),1),"")</f>
        <v/>
      </c>
      <c r="E181" s="72" t="str">
        <f>IFERROR(INDEX(DATOS!C:C,MATCH(CHECKLIST!A181,DATOS!CG:CG,0),1),"")</f>
        <v/>
      </c>
      <c r="F181" s="82" t="str">
        <f>IFERROR(IF(INDEX(DATOS!AI:AI,MATCH(CHECKLIST!B181,DATOS!B:B,0),1)=0,"",INDEX(DATOS!AI:AI,MATCH(CHECKLIST!B181,DATOS!B:B,0),1)),"")</f>
        <v/>
      </c>
      <c r="G181" s="17" t="str">
        <f>IFERROR(IF(INDEX(DATOS!AN:AN,MATCH(CHECKLIST!B181,DATOS!B:B,0),1)=0,"",INDEX(DATOS!AN:AN,MATCH(CHECKLIST!B181,DATOS!B:B,0),1)),"")</f>
        <v/>
      </c>
      <c r="H181" s="17" t="str">
        <f>IFERROR(IF(INDEX(DATOS!BQ:BQ,MATCH(CHECKLIST!B181,DATOS!B:B,0),1)="","X",IF(INDEX(DATOS!BQ:BQ,MATCH(CHECKLIST!B181,DATOS!B:B,0),1)="VIGENTE","",INDEX(DATOS!BQ:BQ,MATCH(CHECKLIST!B181,DATOS!B:B,0),1))),"")</f>
        <v/>
      </c>
      <c r="I181" s="17" t="str">
        <f>IFERROR(IF(INDEX(DATOS!AR:AR,MATCH(CHECKLIST!B181,DATOS!B:B,0),1)=0,"",INDEX(DATOS!AR:AR,MATCH(CHECKLIST!B181,DATOS!B:B,0),1)),"")</f>
        <v/>
      </c>
      <c r="J181" s="17" t="str">
        <f>IFERROR(IF(INDEX(DATOS!AP:AP,MATCH(CHECKLIST!B181,DATOS!B:B,0),1)=0,"",INDEX(DATOS!AP:AP,MATCH(CHECKLIST!B181,DATOS!B:B,0),1)),"")</f>
        <v/>
      </c>
      <c r="K181" s="35" t="str">
        <f>IFERROR(IF(INDEX(DATOS!AQ:AQ,MATCH(CHECKLIST!B181,DATOS!B:B,0),1)=0,"",INDEX(DATOS!AQ:AQ,MATCH(CHECKLIST!B181,DATOS!B:B,0),1)),"")</f>
        <v/>
      </c>
      <c r="L181" s="17" t="str">
        <f>IFERROR(IF(INDEX(DATOS!AS:AS,MATCH(CHECKLIST!B181,DATOS!B:B,0),1)=0,"",INDEX(DATOS!AS:AS,MATCH(CHECKLIST!B181,DATOS!B:B,0),1)),"")</f>
        <v/>
      </c>
      <c r="M181" s="17" t="str">
        <f>IFERROR(IF(INDEX(DATOS!AO:AO,MATCH(CHECKLIST!B181,DATOS!B:B,0),1)=0,"",INDEX(DATOS!AO:AO,MATCH(CHECKLIST!B181,DATOS!B:B,0),1)),"")</f>
        <v/>
      </c>
      <c r="N181" s="35" t="str">
        <f ca="1">IFERROR(IF(INDEX(DATOS!P:P,MATCH(CHECKLIST!B181,DATOS!B:B,0),1)="","X",IF(INDEX(DATOS!P:P,MATCH(CHECKLIST!B181,DATOS!B:B,0),1)&gt;YEAR(TODAY())-1,"","VENCIDA")),"")</f>
        <v/>
      </c>
      <c r="O181" s="35" t="str">
        <f>IFERROR(IF(INDEX(DATOS!AV:AV,MATCH(CHECKLIST!B181,DATOS!B:B,0),1)=0,"",INDEX(DATOS!AV:AV,MATCH(CHECKLIST!B181,DATOS!B:B,0),1)),"")</f>
        <v/>
      </c>
      <c r="P181" s="17" t="str">
        <f>IFERROR(IF(INDEX(DATOS!AT:AT,MATCH(CHECKLIST!B181,DATOS!B:B,0),1)=0,"",INDEX(DATOS!AT:AT,MATCH(CHECKLIST!B181,DATOS!B:B,0),1)),"")</f>
        <v/>
      </c>
      <c r="Q181" s="17" t="str">
        <f>IFERROR(IF(INDEX(DATOS!AU:AU,MATCH(CHECKLIST!B181,DATOS!B:B,0),1)=0,"",INDEX(DATOS!AU:AU,MATCH(CHECKLIST!B181,DATOS!B:B,0),1)),"")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IFERROR(INDEX(DATOS!B:B,MATCH(CHECKLIST!A182,DATOS!CG:CG,0),1),"")</f>
        <v/>
      </c>
      <c r="C182" t="str">
        <f>IFERROR(INDEX(DATOS!BT:BT,MATCH(CHECKLIST!A182,DATOS!CG:CG,0),1),"")</f>
        <v/>
      </c>
      <c r="D182" t="str">
        <f>IFERROR(INDEX(DATOS!T:T,MATCH(CHECKLIST!E182,DATOS!C:C,0),1),"")</f>
        <v/>
      </c>
      <c r="E182" s="72" t="str">
        <f>IFERROR(INDEX(DATOS!C:C,MATCH(CHECKLIST!A182,DATOS!CG:CG,0),1),"")</f>
        <v/>
      </c>
      <c r="F182" s="82" t="str">
        <f>IFERROR(IF(INDEX(DATOS!AI:AI,MATCH(CHECKLIST!B182,DATOS!B:B,0),1)=0,"",INDEX(DATOS!AI:AI,MATCH(CHECKLIST!B182,DATOS!B:B,0),1)),"")</f>
        <v/>
      </c>
      <c r="G182" s="17" t="str">
        <f>IFERROR(IF(INDEX(DATOS!AN:AN,MATCH(CHECKLIST!B182,DATOS!B:B,0),1)=0,"",INDEX(DATOS!AN:AN,MATCH(CHECKLIST!B182,DATOS!B:B,0),1)),"")</f>
        <v/>
      </c>
      <c r="H182" s="17" t="str">
        <f>IFERROR(IF(INDEX(DATOS!BQ:BQ,MATCH(CHECKLIST!B182,DATOS!B:B,0),1)="","X",IF(INDEX(DATOS!BQ:BQ,MATCH(CHECKLIST!B182,DATOS!B:B,0),1)="VIGENTE","",INDEX(DATOS!BQ:BQ,MATCH(CHECKLIST!B182,DATOS!B:B,0),1))),"")</f>
        <v/>
      </c>
      <c r="I182" s="17" t="str">
        <f>IFERROR(IF(INDEX(DATOS!AR:AR,MATCH(CHECKLIST!B182,DATOS!B:B,0),1)=0,"",INDEX(DATOS!AR:AR,MATCH(CHECKLIST!B182,DATOS!B:B,0),1)),"")</f>
        <v/>
      </c>
      <c r="J182" s="17" t="str">
        <f>IFERROR(IF(INDEX(DATOS!AP:AP,MATCH(CHECKLIST!B182,DATOS!B:B,0),1)=0,"",INDEX(DATOS!AP:AP,MATCH(CHECKLIST!B182,DATOS!B:B,0),1)),"")</f>
        <v/>
      </c>
      <c r="K182" s="35" t="str">
        <f>IFERROR(IF(INDEX(DATOS!AQ:AQ,MATCH(CHECKLIST!B182,DATOS!B:B,0),1)=0,"",INDEX(DATOS!AQ:AQ,MATCH(CHECKLIST!B182,DATOS!B:B,0),1)),"")</f>
        <v/>
      </c>
      <c r="L182" s="17" t="str">
        <f>IFERROR(IF(INDEX(DATOS!AS:AS,MATCH(CHECKLIST!B182,DATOS!B:B,0),1)=0,"",INDEX(DATOS!AS:AS,MATCH(CHECKLIST!B182,DATOS!B:B,0),1)),"")</f>
        <v/>
      </c>
      <c r="M182" s="17" t="str">
        <f>IFERROR(IF(INDEX(DATOS!AO:AO,MATCH(CHECKLIST!B182,DATOS!B:B,0),1)=0,"",INDEX(DATOS!AO:AO,MATCH(CHECKLIST!B182,DATOS!B:B,0),1)),"")</f>
        <v/>
      </c>
      <c r="N182" s="35" t="str">
        <f ca="1">IFERROR(IF(INDEX(DATOS!P:P,MATCH(CHECKLIST!B182,DATOS!B:B,0),1)="","X",IF(INDEX(DATOS!P:P,MATCH(CHECKLIST!B182,DATOS!B:B,0),1)&gt;YEAR(TODAY())-1,"","VENCIDA")),"")</f>
        <v/>
      </c>
      <c r="O182" s="35" t="str">
        <f>IFERROR(IF(INDEX(DATOS!AV:AV,MATCH(CHECKLIST!B182,DATOS!B:B,0),1)=0,"",INDEX(DATOS!AV:AV,MATCH(CHECKLIST!B182,DATOS!B:B,0),1)),"")</f>
        <v/>
      </c>
      <c r="P182" s="17" t="str">
        <f>IFERROR(IF(INDEX(DATOS!AT:AT,MATCH(CHECKLIST!B182,DATOS!B:B,0),1)=0,"",INDEX(DATOS!AT:AT,MATCH(CHECKLIST!B182,DATOS!B:B,0),1)),"")</f>
        <v/>
      </c>
      <c r="Q182" s="17" t="str">
        <f>IFERROR(IF(INDEX(DATOS!AU:AU,MATCH(CHECKLIST!B182,DATOS!B:B,0),1)=0,"",INDEX(DATOS!AU:AU,MATCH(CHECKLIST!B182,DATOS!B:B,0),1)),"")</f>
        <v/>
      </c>
      <c r="S182">
        <f t="shared" si="8"/>
        <v>0</v>
      </c>
      <c r="U182" t="str">
        <f t="shared" si="6"/>
        <v/>
      </c>
      <c r="V182" t="str">
        <f t="shared" si="7"/>
        <v/>
      </c>
    </row>
    <row r="183" spans="1:22" ht="15" customHeight="1" x14ac:dyDescent="0.25">
      <c r="A183" s="12">
        <v>170</v>
      </c>
      <c r="B183" t="str">
        <f>IFERROR(INDEX(DATOS!B:B,MATCH(CHECKLIST!A183,DATOS!CG:CG,0),1),"")</f>
        <v/>
      </c>
      <c r="C183" t="str">
        <f>IFERROR(INDEX(DATOS!BT:BT,MATCH(CHECKLIST!A183,DATOS!CG:CG,0),1),"")</f>
        <v/>
      </c>
      <c r="D183" t="str">
        <f>IFERROR(INDEX(DATOS!T:T,MATCH(CHECKLIST!E183,DATOS!C:C,0),1),"")</f>
        <v/>
      </c>
      <c r="E183" s="72" t="str">
        <f>IFERROR(INDEX(DATOS!C:C,MATCH(CHECKLIST!A183,DATOS!CG:CG,0),1),"")</f>
        <v/>
      </c>
      <c r="F183" s="82" t="str">
        <f>IFERROR(IF(INDEX(DATOS!AI:AI,MATCH(CHECKLIST!B183,DATOS!B:B,0),1)=0,"",INDEX(DATOS!AI:AI,MATCH(CHECKLIST!B183,DATOS!B:B,0),1)),"")</f>
        <v/>
      </c>
      <c r="G183" s="17" t="str">
        <f>IFERROR(IF(INDEX(DATOS!AN:AN,MATCH(CHECKLIST!B183,DATOS!B:B,0),1)=0,"",INDEX(DATOS!AN:AN,MATCH(CHECKLIST!B183,DATOS!B:B,0),1)),"")</f>
        <v/>
      </c>
      <c r="H183" s="17" t="str">
        <f>IFERROR(IF(INDEX(DATOS!BQ:BQ,MATCH(CHECKLIST!B183,DATOS!B:B,0),1)="","X",IF(INDEX(DATOS!BQ:BQ,MATCH(CHECKLIST!B183,DATOS!B:B,0),1)="VIGENTE","",INDEX(DATOS!BQ:BQ,MATCH(CHECKLIST!B183,DATOS!B:B,0),1))),"")</f>
        <v/>
      </c>
      <c r="I183" s="17" t="str">
        <f>IFERROR(IF(INDEX(DATOS!AR:AR,MATCH(CHECKLIST!B183,DATOS!B:B,0),1)=0,"",INDEX(DATOS!AR:AR,MATCH(CHECKLIST!B183,DATOS!B:B,0),1)),"")</f>
        <v/>
      </c>
      <c r="J183" s="17" t="str">
        <f>IFERROR(IF(INDEX(DATOS!AP:AP,MATCH(CHECKLIST!B183,DATOS!B:B,0),1)=0,"",INDEX(DATOS!AP:AP,MATCH(CHECKLIST!B183,DATOS!B:B,0),1)),"")</f>
        <v/>
      </c>
      <c r="K183" s="35" t="str">
        <f>IFERROR(IF(INDEX(DATOS!AQ:AQ,MATCH(CHECKLIST!B183,DATOS!B:B,0),1)=0,"",INDEX(DATOS!AQ:AQ,MATCH(CHECKLIST!B183,DATOS!B:B,0),1)),"")</f>
        <v/>
      </c>
      <c r="L183" s="17" t="str">
        <f>IFERROR(IF(INDEX(DATOS!AS:AS,MATCH(CHECKLIST!B183,DATOS!B:B,0),1)=0,"",INDEX(DATOS!AS:AS,MATCH(CHECKLIST!B183,DATOS!B:B,0),1)),"")</f>
        <v/>
      </c>
      <c r="M183" s="17" t="str">
        <f>IFERROR(IF(INDEX(DATOS!AO:AO,MATCH(CHECKLIST!B183,DATOS!B:B,0),1)=0,"",INDEX(DATOS!AO:AO,MATCH(CHECKLIST!B183,DATOS!B:B,0),1)),"")</f>
        <v/>
      </c>
      <c r="N183" s="35" t="str">
        <f ca="1">IFERROR(IF(INDEX(DATOS!P:P,MATCH(CHECKLIST!B183,DATOS!B:B,0),1)="","X",IF(INDEX(DATOS!P:P,MATCH(CHECKLIST!B183,DATOS!B:B,0),1)&gt;YEAR(TODAY())-1,"","VENCIDA")),"")</f>
        <v/>
      </c>
      <c r="O183" s="35" t="str">
        <f>IFERROR(IF(INDEX(DATOS!AV:AV,MATCH(CHECKLIST!B183,DATOS!B:B,0),1)=0,"",INDEX(DATOS!AV:AV,MATCH(CHECKLIST!B183,DATOS!B:B,0),1)),"")</f>
        <v/>
      </c>
      <c r="P183" s="17" t="str">
        <f>IFERROR(IF(INDEX(DATOS!AT:AT,MATCH(CHECKLIST!B183,DATOS!B:B,0),1)=0,"",INDEX(DATOS!AT:AT,MATCH(CHECKLIST!B183,DATOS!B:B,0),1)),"")</f>
        <v/>
      </c>
      <c r="Q183" s="17" t="str">
        <f>IFERROR(IF(INDEX(DATOS!AU:AU,MATCH(CHECKLIST!B183,DATOS!B:B,0),1)=0,"",INDEX(DATOS!AU:AU,MATCH(CHECKLIST!B183,DATOS!B:B,0),1)),"")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IFERROR(INDEX(DATOS!B:B,MATCH(CHECKLIST!A184,DATOS!CG:CG,0),1),"")</f>
        <v/>
      </c>
      <c r="C184" t="str">
        <f>IFERROR(INDEX(DATOS!BT:BT,MATCH(CHECKLIST!A184,DATOS!CG:CG,0),1),"")</f>
        <v/>
      </c>
      <c r="D184" t="str">
        <f>IFERROR(INDEX(DATOS!T:T,MATCH(CHECKLIST!E184,DATOS!C:C,0),1),"")</f>
        <v/>
      </c>
      <c r="E184" s="72" t="str">
        <f>IFERROR(INDEX(DATOS!C:C,MATCH(CHECKLIST!A184,DATOS!CG:CG,0),1),"")</f>
        <v/>
      </c>
      <c r="F184" s="82" t="str">
        <f>IFERROR(IF(INDEX(DATOS!AI:AI,MATCH(CHECKLIST!B184,DATOS!B:B,0),1)=0,"",INDEX(DATOS!AI:AI,MATCH(CHECKLIST!B184,DATOS!B:B,0),1)),"")</f>
        <v/>
      </c>
      <c r="G184" s="17" t="str">
        <f>IFERROR(IF(INDEX(DATOS!AN:AN,MATCH(CHECKLIST!B184,DATOS!B:B,0),1)=0,"",INDEX(DATOS!AN:AN,MATCH(CHECKLIST!B184,DATOS!B:B,0),1)),"")</f>
        <v/>
      </c>
      <c r="H184" s="17" t="str">
        <f>IFERROR(IF(INDEX(DATOS!BQ:BQ,MATCH(CHECKLIST!B184,DATOS!B:B,0),1)="","X",IF(INDEX(DATOS!BQ:BQ,MATCH(CHECKLIST!B184,DATOS!B:B,0),1)="VIGENTE","",INDEX(DATOS!BQ:BQ,MATCH(CHECKLIST!B184,DATOS!B:B,0),1))),"")</f>
        <v/>
      </c>
      <c r="I184" s="17" t="str">
        <f>IFERROR(IF(INDEX(DATOS!AR:AR,MATCH(CHECKLIST!B184,DATOS!B:B,0),1)=0,"",INDEX(DATOS!AR:AR,MATCH(CHECKLIST!B184,DATOS!B:B,0),1)),"")</f>
        <v/>
      </c>
      <c r="J184" s="17" t="str">
        <f>IFERROR(IF(INDEX(DATOS!AP:AP,MATCH(CHECKLIST!B184,DATOS!B:B,0),1)=0,"",INDEX(DATOS!AP:AP,MATCH(CHECKLIST!B184,DATOS!B:B,0),1)),"")</f>
        <v/>
      </c>
      <c r="K184" s="35" t="str">
        <f>IFERROR(IF(INDEX(DATOS!AQ:AQ,MATCH(CHECKLIST!B184,DATOS!B:B,0),1)=0,"",INDEX(DATOS!AQ:AQ,MATCH(CHECKLIST!B184,DATOS!B:B,0),1)),"")</f>
        <v/>
      </c>
      <c r="L184" s="17" t="str">
        <f>IFERROR(IF(INDEX(DATOS!AS:AS,MATCH(CHECKLIST!B184,DATOS!B:B,0),1)=0,"",INDEX(DATOS!AS:AS,MATCH(CHECKLIST!B184,DATOS!B:B,0),1)),"")</f>
        <v/>
      </c>
      <c r="M184" s="17" t="str">
        <f>IFERROR(IF(INDEX(DATOS!AO:AO,MATCH(CHECKLIST!B184,DATOS!B:B,0),1)=0,"",INDEX(DATOS!AO:AO,MATCH(CHECKLIST!B184,DATOS!B:B,0),1)),"")</f>
        <v/>
      </c>
      <c r="N184" s="35" t="str">
        <f ca="1">IFERROR(IF(INDEX(DATOS!P:P,MATCH(CHECKLIST!B184,DATOS!B:B,0),1)="","X",IF(INDEX(DATOS!P:P,MATCH(CHECKLIST!B184,DATOS!B:B,0),1)&gt;YEAR(TODAY())-1,"","VENCIDA")),"")</f>
        <v/>
      </c>
      <c r="O184" s="35" t="str">
        <f>IFERROR(IF(INDEX(DATOS!AV:AV,MATCH(CHECKLIST!B184,DATOS!B:B,0),1)=0,"",INDEX(DATOS!AV:AV,MATCH(CHECKLIST!B184,DATOS!B:B,0),1)),"")</f>
        <v/>
      </c>
      <c r="P184" s="17" t="str">
        <f>IFERROR(IF(INDEX(DATOS!AT:AT,MATCH(CHECKLIST!B184,DATOS!B:B,0),1)=0,"",INDEX(DATOS!AT:AT,MATCH(CHECKLIST!B184,DATOS!B:B,0),1)),"")</f>
        <v/>
      </c>
      <c r="Q184" s="17" t="str">
        <f>IFERROR(IF(INDEX(DATOS!AU:AU,MATCH(CHECKLIST!B184,DATOS!B:B,0),1)=0,"",INDEX(DATOS!AU:AU,MATCH(CHECKLIST!B184,DATOS!B:B,0),1)),"")</f>
        <v/>
      </c>
      <c r="S184">
        <f t="shared" si="8"/>
        <v>0</v>
      </c>
      <c r="U184" t="str">
        <f t="shared" si="6"/>
        <v/>
      </c>
      <c r="V184" t="str">
        <f t="shared" si="7"/>
        <v/>
      </c>
    </row>
    <row r="185" spans="1:22" ht="15" customHeight="1" x14ac:dyDescent="0.25">
      <c r="A185" s="12">
        <v>172</v>
      </c>
      <c r="B185" t="str">
        <f>IFERROR(INDEX(DATOS!B:B,MATCH(CHECKLIST!A185,DATOS!CG:CG,0),1),"")</f>
        <v/>
      </c>
      <c r="C185" t="str">
        <f>IFERROR(INDEX(DATOS!BT:BT,MATCH(CHECKLIST!A185,DATOS!CG:CG,0),1),"")</f>
        <v/>
      </c>
      <c r="D185" t="str">
        <f>IFERROR(INDEX(DATOS!T:T,MATCH(CHECKLIST!E185,DATOS!C:C,0),1),"")</f>
        <v/>
      </c>
      <c r="E185" s="72" t="str">
        <f>IFERROR(INDEX(DATOS!C:C,MATCH(CHECKLIST!A185,DATOS!CG:CG,0),1),"")</f>
        <v/>
      </c>
      <c r="F185" s="82" t="str">
        <f>IFERROR(IF(INDEX(DATOS!AI:AI,MATCH(CHECKLIST!B185,DATOS!B:B,0),1)=0,"",INDEX(DATOS!AI:AI,MATCH(CHECKLIST!B185,DATOS!B:B,0),1)),"")</f>
        <v/>
      </c>
      <c r="G185" s="17" t="str">
        <f>IFERROR(IF(INDEX(DATOS!AN:AN,MATCH(CHECKLIST!B185,DATOS!B:B,0),1)=0,"",INDEX(DATOS!AN:AN,MATCH(CHECKLIST!B185,DATOS!B:B,0),1)),"")</f>
        <v/>
      </c>
      <c r="H185" s="17" t="str">
        <f>IFERROR(IF(INDEX(DATOS!BQ:BQ,MATCH(CHECKLIST!B185,DATOS!B:B,0),1)="","X",IF(INDEX(DATOS!BQ:BQ,MATCH(CHECKLIST!B185,DATOS!B:B,0),1)="VIGENTE","",INDEX(DATOS!BQ:BQ,MATCH(CHECKLIST!B185,DATOS!B:B,0),1))),"")</f>
        <v/>
      </c>
      <c r="I185" s="17" t="str">
        <f>IFERROR(IF(INDEX(DATOS!AR:AR,MATCH(CHECKLIST!B185,DATOS!B:B,0),1)=0,"",INDEX(DATOS!AR:AR,MATCH(CHECKLIST!B185,DATOS!B:B,0),1)),"")</f>
        <v/>
      </c>
      <c r="J185" s="17" t="str">
        <f>IFERROR(IF(INDEX(DATOS!AP:AP,MATCH(CHECKLIST!B185,DATOS!B:B,0),1)=0,"",INDEX(DATOS!AP:AP,MATCH(CHECKLIST!B185,DATOS!B:B,0),1)),"")</f>
        <v/>
      </c>
      <c r="K185" s="35" t="str">
        <f>IFERROR(IF(INDEX(DATOS!AQ:AQ,MATCH(CHECKLIST!B185,DATOS!B:B,0),1)=0,"",INDEX(DATOS!AQ:AQ,MATCH(CHECKLIST!B185,DATOS!B:B,0),1)),"")</f>
        <v/>
      </c>
      <c r="L185" s="17" t="str">
        <f>IFERROR(IF(INDEX(DATOS!AS:AS,MATCH(CHECKLIST!B185,DATOS!B:B,0),1)=0,"",INDEX(DATOS!AS:AS,MATCH(CHECKLIST!B185,DATOS!B:B,0),1)),"")</f>
        <v/>
      </c>
      <c r="M185" s="17" t="str">
        <f>IFERROR(IF(INDEX(DATOS!AO:AO,MATCH(CHECKLIST!B185,DATOS!B:B,0),1)=0,"",INDEX(DATOS!AO:AO,MATCH(CHECKLIST!B185,DATOS!B:B,0),1)),"")</f>
        <v/>
      </c>
      <c r="N185" s="35" t="str">
        <f ca="1">IFERROR(IF(INDEX(DATOS!P:P,MATCH(CHECKLIST!B185,DATOS!B:B,0),1)="","X",IF(INDEX(DATOS!P:P,MATCH(CHECKLIST!B185,DATOS!B:B,0),1)&gt;YEAR(TODAY())-1,"","VENCIDA")),"")</f>
        <v/>
      </c>
      <c r="O185" s="35" t="str">
        <f>IFERROR(IF(INDEX(DATOS!AV:AV,MATCH(CHECKLIST!B185,DATOS!B:B,0),1)=0,"",INDEX(DATOS!AV:AV,MATCH(CHECKLIST!B185,DATOS!B:B,0),1)),"")</f>
        <v/>
      </c>
      <c r="P185" s="17" t="str">
        <f>IFERROR(IF(INDEX(DATOS!AT:AT,MATCH(CHECKLIST!B185,DATOS!B:B,0),1)=0,"",INDEX(DATOS!AT:AT,MATCH(CHECKLIST!B185,DATOS!B:B,0),1)),"")</f>
        <v/>
      </c>
      <c r="Q185" s="17" t="str">
        <f>IFERROR(IF(INDEX(DATOS!AU:AU,MATCH(CHECKLIST!B185,DATOS!B:B,0),1)=0,"",INDEX(DATOS!AU:AU,MATCH(CHECKLIST!B185,DATOS!B:B,0),1)),"")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IFERROR(INDEX(DATOS!B:B,MATCH(CHECKLIST!A186,DATOS!CG:CG,0),1),"")</f>
        <v/>
      </c>
      <c r="C186" t="str">
        <f>IFERROR(INDEX(DATOS!BT:BT,MATCH(CHECKLIST!A186,DATOS!CG:CG,0),1),"")</f>
        <v/>
      </c>
      <c r="D186" t="str">
        <f>IFERROR(INDEX(DATOS!T:T,MATCH(CHECKLIST!E186,DATOS!C:C,0),1),"")</f>
        <v/>
      </c>
      <c r="E186" s="72" t="str">
        <f>IFERROR(INDEX(DATOS!C:C,MATCH(CHECKLIST!A186,DATOS!CG:CG,0),1),"")</f>
        <v/>
      </c>
      <c r="F186" s="82" t="str">
        <f>IFERROR(IF(INDEX(DATOS!AI:AI,MATCH(CHECKLIST!B186,DATOS!B:B,0),1)=0,"",INDEX(DATOS!AI:AI,MATCH(CHECKLIST!B186,DATOS!B:B,0),1)),"")</f>
        <v/>
      </c>
      <c r="G186" s="17" t="str">
        <f>IFERROR(IF(INDEX(DATOS!AN:AN,MATCH(CHECKLIST!B186,DATOS!B:B,0),1)=0,"",INDEX(DATOS!AN:AN,MATCH(CHECKLIST!B186,DATOS!B:B,0),1)),"")</f>
        <v/>
      </c>
      <c r="H186" s="17" t="str">
        <f>IFERROR(IF(INDEX(DATOS!BQ:BQ,MATCH(CHECKLIST!B186,DATOS!B:B,0),1)="","X",IF(INDEX(DATOS!BQ:BQ,MATCH(CHECKLIST!B186,DATOS!B:B,0),1)="VIGENTE","",INDEX(DATOS!BQ:BQ,MATCH(CHECKLIST!B186,DATOS!B:B,0),1))),"")</f>
        <v/>
      </c>
      <c r="I186" s="17" t="str">
        <f>IFERROR(IF(INDEX(DATOS!AR:AR,MATCH(CHECKLIST!B186,DATOS!B:B,0),1)=0,"",INDEX(DATOS!AR:AR,MATCH(CHECKLIST!B186,DATOS!B:B,0),1)),"")</f>
        <v/>
      </c>
      <c r="J186" s="17" t="str">
        <f>IFERROR(IF(INDEX(DATOS!AP:AP,MATCH(CHECKLIST!B186,DATOS!B:B,0),1)=0,"",INDEX(DATOS!AP:AP,MATCH(CHECKLIST!B186,DATOS!B:B,0),1)),"")</f>
        <v/>
      </c>
      <c r="K186" s="35" t="str">
        <f>IFERROR(IF(INDEX(DATOS!AQ:AQ,MATCH(CHECKLIST!B186,DATOS!B:B,0),1)=0,"",INDEX(DATOS!AQ:AQ,MATCH(CHECKLIST!B186,DATOS!B:B,0),1)),"")</f>
        <v/>
      </c>
      <c r="L186" s="17" t="str">
        <f>IFERROR(IF(INDEX(DATOS!AS:AS,MATCH(CHECKLIST!B186,DATOS!B:B,0),1)=0,"",INDEX(DATOS!AS:AS,MATCH(CHECKLIST!B186,DATOS!B:B,0),1)),"")</f>
        <v/>
      </c>
      <c r="M186" s="17" t="str">
        <f>IFERROR(IF(INDEX(DATOS!AO:AO,MATCH(CHECKLIST!B186,DATOS!B:B,0),1)=0,"",INDEX(DATOS!AO:AO,MATCH(CHECKLIST!B186,DATOS!B:B,0),1)),"")</f>
        <v/>
      </c>
      <c r="N186" s="35" t="str">
        <f ca="1">IFERROR(IF(INDEX(DATOS!P:P,MATCH(CHECKLIST!B186,DATOS!B:B,0),1)="","X",IF(INDEX(DATOS!P:P,MATCH(CHECKLIST!B186,DATOS!B:B,0),1)&gt;YEAR(TODAY())-1,"","VENCIDA")),"")</f>
        <v/>
      </c>
      <c r="O186" s="35" t="str">
        <f>IFERROR(IF(INDEX(DATOS!AV:AV,MATCH(CHECKLIST!B186,DATOS!B:B,0),1)=0,"",INDEX(DATOS!AV:AV,MATCH(CHECKLIST!B186,DATOS!B:B,0),1)),"")</f>
        <v/>
      </c>
      <c r="P186" s="17" t="str">
        <f>IFERROR(IF(INDEX(DATOS!AT:AT,MATCH(CHECKLIST!B186,DATOS!B:B,0),1)=0,"",INDEX(DATOS!AT:AT,MATCH(CHECKLIST!B186,DATOS!B:B,0),1)),"")</f>
        <v/>
      </c>
      <c r="Q186" s="17" t="str">
        <f>IFERROR(IF(INDEX(DATOS!AU:AU,MATCH(CHECKLIST!B186,DATOS!B:B,0),1)=0,"",INDEX(DATOS!AU:AU,MATCH(CHECKLIST!B186,DATOS!B:B,0),1)),"")</f>
        <v/>
      </c>
      <c r="S186">
        <f t="shared" si="8"/>
        <v>0</v>
      </c>
      <c r="U186" t="str">
        <f t="shared" si="6"/>
        <v/>
      </c>
      <c r="V186" t="str">
        <f t="shared" si="7"/>
        <v/>
      </c>
    </row>
    <row r="187" spans="1:22" ht="15" customHeight="1" x14ac:dyDescent="0.25">
      <c r="A187" s="12">
        <v>174</v>
      </c>
      <c r="B187" t="str">
        <f>IFERROR(INDEX(DATOS!B:B,MATCH(CHECKLIST!A187,DATOS!CG:CG,0),1),"")</f>
        <v/>
      </c>
      <c r="C187" t="str">
        <f>IFERROR(INDEX(DATOS!BT:BT,MATCH(CHECKLIST!A187,DATOS!CG:CG,0),1),"")</f>
        <v/>
      </c>
      <c r="D187" t="str">
        <f>IFERROR(INDEX(DATOS!T:T,MATCH(CHECKLIST!E187,DATOS!C:C,0),1),"")</f>
        <v/>
      </c>
      <c r="E187" s="72" t="str">
        <f>IFERROR(INDEX(DATOS!C:C,MATCH(CHECKLIST!A187,DATOS!CG:CG,0),1),"")</f>
        <v/>
      </c>
      <c r="F187" s="82" t="str">
        <f>IFERROR(IF(INDEX(DATOS!AI:AI,MATCH(CHECKLIST!B187,DATOS!B:B,0),1)=0,"",INDEX(DATOS!AI:AI,MATCH(CHECKLIST!B187,DATOS!B:B,0),1)),"")</f>
        <v/>
      </c>
      <c r="G187" s="17" t="str">
        <f>IFERROR(IF(INDEX(DATOS!AN:AN,MATCH(CHECKLIST!B187,DATOS!B:B,0),1)=0,"",INDEX(DATOS!AN:AN,MATCH(CHECKLIST!B187,DATOS!B:B,0),1)),"")</f>
        <v/>
      </c>
      <c r="H187" s="17" t="str">
        <f>IFERROR(IF(INDEX(DATOS!BQ:BQ,MATCH(CHECKLIST!B187,DATOS!B:B,0),1)="","X",IF(INDEX(DATOS!BQ:BQ,MATCH(CHECKLIST!B187,DATOS!B:B,0),1)="VIGENTE","",INDEX(DATOS!BQ:BQ,MATCH(CHECKLIST!B187,DATOS!B:B,0),1))),"")</f>
        <v/>
      </c>
      <c r="I187" s="17" t="str">
        <f>IFERROR(IF(INDEX(DATOS!AR:AR,MATCH(CHECKLIST!B187,DATOS!B:B,0),1)=0,"",INDEX(DATOS!AR:AR,MATCH(CHECKLIST!B187,DATOS!B:B,0),1)),"")</f>
        <v/>
      </c>
      <c r="J187" s="17" t="str">
        <f>IFERROR(IF(INDEX(DATOS!AP:AP,MATCH(CHECKLIST!B187,DATOS!B:B,0),1)=0,"",INDEX(DATOS!AP:AP,MATCH(CHECKLIST!B187,DATOS!B:B,0),1)),"")</f>
        <v/>
      </c>
      <c r="K187" s="35" t="str">
        <f>IFERROR(IF(INDEX(DATOS!AQ:AQ,MATCH(CHECKLIST!B187,DATOS!B:B,0),1)=0,"",INDEX(DATOS!AQ:AQ,MATCH(CHECKLIST!B187,DATOS!B:B,0),1)),"")</f>
        <v/>
      </c>
      <c r="L187" s="17" t="str">
        <f>IFERROR(IF(INDEX(DATOS!AS:AS,MATCH(CHECKLIST!B187,DATOS!B:B,0),1)=0,"",INDEX(DATOS!AS:AS,MATCH(CHECKLIST!B187,DATOS!B:B,0),1)),"")</f>
        <v/>
      </c>
      <c r="M187" s="17" t="str">
        <f>IFERROR(IF(INDEX(DATOS!AO:AO,MATCH(CHECKLIST!B187,DATOS!B:B,0),1)=0,"",INDEX(DATOS!AO:AO,MATCH(CHECKLIST!B187,DATOS!B:B,0),1)),"")</f>
        <v/>
      </c>
      <c r="N187" s="35" t="str">
        <f ca="1">IFERROR(IF(INDEX(DATOS!P:P,MATCH(CHECKLIST!B187,DATOS!B:B,0),1)="","X",IF(INDEX(DATOS!P:P,MATCH(CHECKLIST!B187,DATOS!B:B,0),1)&gt;YEAR(TODAY())-1,"","VENCIDA")),"")</f>
        <v/>
      </c>
      <c r="O187" s="35" t="str">
        <f>IFERROR(IF(INDEX(DATOS!AV:AV,MATCH(CHECKLIST!B187,DATOS!B:B,0),1)=0,"",INDEX(DATOS!AV:AV,MATCH(CHECKLIST!B187,DATOS!B:B,0),1)),"")</f>
        <v/>
      </c>
      <c r="P187" s="17" t="str">
        <f>IFERROR(IF(INDEX(DATOS!AT:AT,MATCH(CHECKLIST!B187,DATOS!B:B,0),1)=0,"",INDEX(DATOS!AT:AT,MATCH(CHECKLIST!B187,DATOS!B:B,0),1)),"")</f>
        <v/>
      </c>
      <c r="Q187" s="17" t="str">
        <f>IFERROR(IF(INDEX(DATOS!AU:AU,MATCH(CHECKLIST!B187,DATOS!B:B,0),1)=0,"",INDEX(DATOS!AU:AU,MATCH(CHECKLIST!B187,DATOS!B:B,0),1)),"")</f>
        <v/>
      </c>
      <c r="R187" t="str">
        <f>IF(B187="","",1)</f>
        <v/>
      </c>
      <c r="S187" t="str">
        <f t="shared" si="8"/>
        <v/>
      </c>
      <c r="U187" t="str">
        <f t="shared" si="6"/>
        <v/>
      </c>
      <c r="V187" t="str">
        <f t="shared" si="7"/>
        <v/>
      </c>
    </row>
    <row r="188" spans="1:22" x14ac:dyDescent="0.25">
      <c r="A188" s="12">
        <v>175</v>
      </c>
      <c r="B188" t="str">
        <f>IFERROR(INDEX(DATOS!B:B,MATCH(CHECKLIST!A188,DATOS!CG:CG,0),1),"")</f>
        <v/>
      </c>
      <c r="C188" t="str">
        <f>IFERROR(INDEX(DATOS!BT:BT,MATCH(CHECKLIST!A188,DATOS!CG:CG,0),1),"")</f>
        <v/>
      </c>
      <c r="D188" t="str">
        <f>IFERROR(INDEX(DATOS!T:T,MATCH(CHECKLIST!E188,DATOS!C:C,0),1),"")</f>
        <v/>
      </c>
      <c r="E188" s="72" t="str">
        <f>IFERROR(INDEX(DATOS!C:C,MATCH(CHECKLIST!A188,DATOS!CG:CG,0),1),"")</f>
        <v/>
      </c>
      <c r="F188" s="82" t="str">
        <f>IFERROR(IF(INDEX(DATOS!AI:AI,MATCH(CHECKLIST!B188,DATOS!B:B,0),1)=0,"",INDEX(DATOS!AI:AI,MATCH(CHECKLIST!B188,DATOS!B:B,0),1)),"")</f>
        <v/>
      </c>
      <c r="G188" s="17" t="str">
        <f>IFERROR(IF(INDEX(DATOS!AN:AN,MATCH(CHECKLIST!B188,DATOS!B:B,0),1)=0,"",INDEX(DATOS!AN:AN,MATCH(CHECKLIST!B188,DATOS!B:B,0),1)),"")</f>
        <v/>
      </c>
      <c r="H188" s="17" t="str">
        <f>IFERROR(IF(INDEX(DATOS!BQ:BQ,MATCH(CHECKLIST!B188,DATOS!B:B,0),1)="","X",IF(INDEX(DATOS!BQ:BQ,MATCH(CHECKLIST!B188,DATOS!B:B,0),1)="VIGENTE","",INDEX(DATOS!BQ:BQ,MATCH(CHECKLIST!B188,DATOS!B:B,0),1))),"")</f>
        <v/>
      </c>
      <c r="I188" s="17" t="str">
        <f>IFERROR(IF(INDEX(DATOS!AR:AR,MATCH(CHECKLIST!B188,DATOS!B:B,0),1)=0,"",INDEX(DATOS!AR:AR,MATCH(CHECKLIST!B188,DATOS!B:B,0),1)),"")</f>
        <v/>
      </c>
      <c r="J188" s="17" t="str">
        <f>IFERROR(IF(INDEX(DATOS!AP:AP,MATCH(CHECKLIST!B188,DATOS!B:B,0),1)=0,"",INDEX(DATOS!AP:AP,MATCH(CHECKLIST!B188,DATOS!B:B,0),1)),"")</f>
        <v/>
      </c>
      <c r="K188" s="35" t="str">
        <f>IFERROR(IF(INDEX(DATOS!AQ:AQ,MATCH(CHECKLIST!B188,DATOS!B:B,0),1)=0,"",INDEX(DATOS!AQ:AQ,MATCH(CHECKLIST!B188,DATOS!B:B,0),1)),"")</f>
        <v/>
      </c>
      <c r="L188" s="17" t="str">
        <f>IFERROR(IF(INDEX(DATOS!AS:AS,MATCH(CHECKLIST!B188,DATOS!B:B,0),1)=0,"",INDEX(DATOS!AS:AS,MATCH(CHECKLIST!B188,DATOS!B:B,0),1)),"")</f>
        <v/>
      </c>
      <c r="M188" s="17" t="str">
        <f>IFERROR(IF(INDEX(DATOS!AO:AO,MATCH(CHECKLIST!B188,DATOS!B:B,0),1)=0,"",INDEX(DATOS!AO:AO,MATCH(CHECKLIST!B188,DATOS!B:B,0),1)),"")</f>
        <v/>
      </c>
      <c r="N188" s="35" t="str">
        <f ca="1">IFERROR(IF(INDEX(DATOS!P:P,MATCH(CHECKLIST!B188,DATOS!B:B,0),1)="","X",IF(INDEX(DATOS!P:P,MATCH(CHECKLIST!B188,DATOS!B:B,0),1)&gt;YEAR(TODAY())-1,"","VENCIDA")),"")</f>
        <v/>
      </c>
      <c r="O188" s="35" t="str">
        <f>IFERROR(IF(INDEX(DATOS!AV:AV,MATCH(CHECKLIST!B188,DATOS!B:B,0),1)=0,"",INDEX(DATOS!AV:AV,MATCH(CHECKLIST!B188,DATOS!B:B,0),1)),"")</f>
        <v/>
      </c>
      <c r="P188" s="17" t="str">
        <f>IFERROR(IF(INDEX(DATOS!AT:AT,MATCH(CHECKLIST!B188,DATOS!B:B,0),1)=0,"",INDEX(DATOS!AT:AT,MATCH(CHECKLIST!B188,DATOS!B:B,0),1)),"")</f>
        <v/>
      </c>
      <c r="Q188" s="17" t="str">
        <f>IFERROR(IF(INDEX(DATOS!AU:AU,MATCH(CHECKLIST!B188,DATOS!B:B,0),1)=0,"",INDEX(DATOS!AU:AU,MATCH(CHECKLIST!B188,DATOS!B:B,0),1)),"")</f>
        <v/>
      </c>
      <c r="S188">
        <f t="shared" si="8"/>
        <v>0</v>
      </c>
      <c r="U188" t="str">
        <f t="shared" si="6"/>
        <v/>
      </c>
      <c r="V188" t="str">
        <f t="shared" si="7"/>
        <v/>
      </c>
    </row>
    <row r="189" spans="1:22" ht="15" customHeight="1" x14ac:dyDescent="0.25">
      <c r="A189" s="12">
        <v>176</v>
      </c>
      <c r="B189" t="str">
        <f>IFERROR(INDEX(DATOS!B:B,MATCH(CHECKLIST!A189,DATOS!CG:CG,0),1),"")</f>
        <v/>
      </c>
      <c r="C189" t="str">
        <f>IFERROR(INDEX(DATOS!BT:BT,MATCH(CHECKLIST!A189,DATOS!CG:CG,0),1),"")</f>
        <v/>
      </c>
      <c r="D189" t="str">
        <f>IFERROR(INDEX(DATOS!T:T,MATCH(CHECKLIST!E189,DATOS!C:C,0),1),"")</f>
        <v/>
      </c>
      <c r="E189" s="72" t="str">
        <f>IFERROR(INDEX(DATOS!C:C,MATCH(CHECKLIST!A189,DATOS!CG:CG,0),1),"")</f>
        <v/>
      </c>
      <c r="F189" s="82" t="str">
        <f>IFERROR(IF(INDEX(DATOS!AI:AI,MATCH(CHECKLIST!B189,DATOS!B:B,0),1)=0,"",INDEX(DATOS!AI:AI,MATCH(CHECKLIST!B189,DATOS!B:B,0),1)),"")</f>
        <v/>
      </c>
      <c r="G189" s="17" t="str">
        <f>IFERROR(IF(INDEX(DATOS!AN:AN,MATCH(CHECKLIST!B189,DATOS!B:B,0),1)=0,"",INDEX(DATOS!AN:AN,MATCH(CHECKLIST!B189,DATOS!B:B,0),1)),"")</f>
        <v/>
      </c>
      <c r="H189" s="17" t="str">
        <f>IFERROR(IF(INDEX(DATOS!BQ:BQ,MATCH(CHECKLIST!B189,DATOS!B:B,0),1)="","X",IF(INDEX(DATOS!BQ:BQ,MATCH(CHECKLIST!B189,DATOS!B:B,0),1)="VIGENTE","",INDEX(DATOS!BQ:BQ,MATCH(CHECKLIST!B189,DATOS!B:B,0),1))),"")</f>
        <v/>
      </c>
      <c r="I189" s="17" t="str">
        <f>IFERROR(IF(INDEX(DATOS!AR:AR,MATCH(CHECKLIST!B189,DATOS!B:B,0),1)=0,"",INDEX(DATOS!AR:AR,MATCH(CHECKLIST!B189,DATOS!B:B,0),1)),"")</f>
        <v/>
      </c>
      <c r="J189" s="17" t="str">
        <f>IFERROR(IF(INDEX(DATOS!AP:AP,MATCH(CHECKLIST!B189,DATOS!B:B,0),1)=0,"",INDEX(DATOS!AP:AP,MATCH(CHECKLIST!B189,DATOS!B:B,0),1)),"")</f>
        <v/>
      </c>
      <c r="K189" s="35" t="str">
        <f>IFERROR(IF(INDEX(DATOS!AQ:AQ,MATCH(CHECKLIST!B189,DATOS!B:B,0),1)=0,"",INDEX(DATOS!AQ:AQ,MATCH(CHECKLIST!B189,DATOS!B:B,0),1)),"")</f>
        <v/>
      </c>
      <c r="L189" s="17" t="str">
        <f>IFERROR(IF(INDEX(DATOS!AS:AS,MATCH(CHECKLIST!B189,DATOS!B:B,0),1)=0,"",INDEX(DATOS!AS:AS,MATCH(CHECKLIST!B189,DATOS!B:B,0),1)),"")</f>
        <v/>
      </c>
      <c r="M189" s="17" t="str">
        <f>IFERROR(IF(INDEX(DATOS!AO:AO,MATCH(CHECKLIST!B189,DATOS!B:B,0),1)=0,"",INDEX(DATOS!AO:AO,MATCH(CHECKLIST!B189,DATOS!B:B,0),1)),"")</f>
        <v/>
      </c>
      <c r="N189" s="35" t="str">
        <f ca="1">IFERROR(IF(INDEX(DATOS!P:P,MATCH(CHECKLIST!B189,DATOS!B:B,0),1)="","X",IF(INDEX(DATOS!P:P,MATCH(CHECKLIST!B189,DATOS!B:B,0),1)&gt;YEAR(TODAY())-1,"","VENCIDA")),"")</f>
        <v/>
      </c>
      <c r="O189" s="35" t="str">
        <f>IFERROR(IF(INDEX(DATOS!AV:AV,MATCH(CHECKLIST!B189,DATOS!B:B,0),1)=0,"",INDEX(DATOS!AV:AV,MATCH(CHECKLIST!B189,DATOS!B:B,0),1)),"")</f>
        <v/>
      </c>
      <c r="P189" s="17" t="str">
        <f>IFERROR(IF(INDEX(DATOS!AT:AT,MATCH(CHECKLIST!B189,DATOS!B:B,0),1)=0,"",INDEX(DATOS!AT:AT,MATCH(CHECKLIST!B189,DATOS!B:B,0),1)),"")</f>
        <v/>
      </c>
      <c r="Q189" s="17" t="str">
        <f>IFERROR(IF(INDEX(DATOS!AU:AU,MATCH(CHECKLIST!B189,DATOS!B:B,0),1)=0,"",INDEX(DATOS!AU:AU,MATCH(CHECKLIST!B189,DATOS!B:B,0),1)),"")</f>
        <v/>
      </c>
      <c r="R189" t="str">
        <f>IF(B189="","",1)</f>
        <v/>
      </c>
      <c r="S189" t="str">
        <f t="shared" si="8"/>
        <v/>
      </c>
      <c r="U189" t="str">
        <f t="shared" si="6"/>
        <v/>
      </c>
      <c r="V189" t="str">
        <f t="shared" si="7"/>
        <v/>
      </c>
    </row>
    <row r="190" spans="1:22" x14ac:dyDescent="0.25">
      <c r="A190" s="12">
        <v>177</v>
      </c>
      <c r="B190" t="str">
        <f>IFERROR(INDEX(DATOS!B:B,MATCH(CHECKLIST!A190,DATOS!CG:CG,0),1),"")</f>
        <v/>
      </c>
      <c r="C190" t="str">
        <f>IFERROR(INDEX(DATOS!BT:BT,MATCH(CHECKLIST!A190,DATOS!CG:CG,0),1),"")</f>
        <v/>
      </c>
      <c r="D190" t="str">
        <f>IFERROR(INDEX(DATOS!T:T,MATCH(CHECKLIST!E190,DATOS!C:C,0),1),"")</f>
        <v/>
      </c>
      <c r="E190" s="72" t="str">
        <f>IFERROR(INDEX(DATOS!C:C,MATCH(CHECKLIST!A190,DATOS!CG:CG,0),1),"")</f>
        <v/>
      </c>
      <c r="F190" s="82" t="str">
        <f>IFERROR(IF(INDEX(DATOS!AI:AI,MATCH(CHECKLIST!B190,DATOS!B:B,0),1)=0,"",INDEX(DATOS!AI:AI,MATCH(CHECKLIST!B190,DATOS!B:B,0),1)),"")</f>
        <v/>
      </c>
      <c r="G190" s="17" t="str">
        <f>IFERROR(IF(INDEX(DATOS!AN:AN,MATCH(CHECKLIST!B190,DATOS!B:B,0),1)=0,"",INDEX(DATOS!AN:AN,MATCH(CHECKLIST!B190,DATOS!B:B,0),1)),"")</f>
        <v/>
      </c>
      <c r="H190" s="17" t="str">
        <f>IFERROR(IF(INDEX(DATOS!BQ:BQ,MATCH(CHECKLIST!B190,DATOS!B:B,0),1)="","X",IF(INDEX(DATOS!BQ:BQ,MATCH(CHECKLIST!B190,DATOS!B:B,0),1)="VIGENTE","",INDEX(DATOS!BQ:BQ,MATCH(CHECKLIST!B190,DATOS!B:B,0),1))),"")</f>
        <v/>
      </c>
      <c r="I190" s="17" t="str">
        <f>IFERROR(IF(INDEX(DATOS!AR:AR,MATCH(CHECKLIST!B190,DATOS!B:B,0),1)=0,"",INDEX(DATOS!AR:AR,MATCH(CHECKLIST!B190,DATOS!B:B,0),1)),"")</f>
        <v/>
      </c>
      <c r="J190" s="17" t="str">
        <f>IFERROR(IF(INDEX(DATOS!AP:AP,MATCH(CHECKLIST!B190,DATOS!B:B,0),1)=0,"",INDEX(DATOS!AP:AP,MATCH(CHECKLIST!B190,DATOS!B:B,0),1)),"")</f>
        <v/>
      </c>
      <c r="K190" s="35" t="str">
        <f>IFERROR(IF(INDEX(DATOS!AQ:AQ,MATCH(CHECKLIST!B190,DATOS!B:B,0),1)=0,"",INDEX(DATOS!AQ:AQ,MATCH(CHECKLIST!B190,DATOS!B:B,0),1)),"")</f>
        <v/>
      </c>
      <c r="L190" s="17" t="str">
        <f>IFERROR(IF(INDEX(DATOS!AS:AS,MATCH(CHECKLIST!B190,DATOS!B:B,0),1)=0,"",INDEX(DATOS!AS:AS,MATCH(CHECKLIST!B190,DATOS!B:B,0),1)),"")</f>
        <v/>
      </c>
      <c r="M190" s="17" t="str">
        <f>IFERROR(IF(INDEX(DATOS!AO:AO,MATCH(CHECKLIST!B190,DATOS!B:B,0),1)=0,"",INDEX(DATOS!AO:AO,MATCH(CHECKLIST!B190,DATOS!B:B,0),1)),"")</f>
        <v/>
      </c>
      <c r="N190" s="35" t="str">
        <f ca="1">IFERROR(IF(INDEX(DATOS!P:P,MATCH(CHECKLIST!B190,DATOS!B:B,0),1)="","X",IF(INDEX(DATOS!P:P,MATCH(CHECKLIST!B190,DATOS!B:B,0),1)&gt;YEAR(TODAY())-1,"","VENCIDA")),"")</f>
        <v/>
      </c>
      <c r="O190" s="35" t="str">
        <f>IFERROR(IF(INDEX(DATOS!AV:AV,MATCH(CHECKLIST!B190,DATOS!B:B,0),1)=0,"",INDEX(DATOS!AV:AV,MATCH(CHECKLIST!B190,DATOS!B:B,0),1)),"")</f>
        <v/>
      </c>
      <c r="P190" s="17" t="str">
        <f>IFERROR(IF(INDEX(DATOS!AT:AT,MATCH(CHECKLIST!B190,DATOS!B:B,0),1)=0,"",INDEX(DATOS!AT:AT,MATCH(CHECKLIST!B190,DATOS!B:B,0),1)),"")</f>
        <v/>
      </c>
      <c r="Q190" s="17" t="str">
        <f>IFERROR(IF(INDEX(DATOS!AU:AU,MATCH(CHECKLIST!B190,DATOS!B:B,0),1)=0,"",INDEX(DATOS!AU:AU,MATCH(CHECKLIST!B190,DATOS!B:B,0),1)),"")</f>
        <v/>
      </c>
      <c r="S190">
        <f t="shared" si="8"/>
        <v>0</v>
      </c>
      <c r="U190" t="str">
        <f t="shared" si="6"/>
        <v/>
      </c>
      <c r="V190" t="str">
        <f t="shared" si="7"/>
        <v/>
      </c>
    </row>
    <row r="191" spans="1:22" ht="15" customHeight="1" x14ac:dyDescent="0.25">
      <c r="A191" s="12">
        <v>178</v>
      </c>
      <c r="B191" t="str">
        <f>IFERROR(INDEX(DATOS!B:B,MATCH(CHECKLIST!A191,DATOS!CG:CG,0),1),"")</f>
        <v/>
      </c>
      <c r="C191" t="str">
        <f>IFERROR(INDEX(DATOS!BT:BT,MATCH(CHECKLIST!A191,DATOS!CG:CG,0),1),"")</f>
        <v/>
      </c>
      <c r="D191" t="str">
        <f>IFERROR(INDEX(DATOS!T:T,MATCH(CHECKLIST!E191,DATOS!C:C,0),1),"")</f>
        <v/>
      </c>
      <c r="E191" s="72" t="str">
        <f>IFERROR(INDEX(DATOS!C:C,MATCH(CHECKLIST!A191,DATOS!CG:CG,0),1),"")</f>
        <v/>
      </c>
      <c r="F191" s="82" t="str">
        <f>IFERROR(IF(INDEX(DATOS!AI:AI,MATCH(CHECKLIST!B191,DATOS!B:B,0),1)=0,"",INDEX(DATOS!AI:AI,MATCH(CHECKLIST!B191,DATOS!B:B,0),1)),"")</f>
        <v/>
      </c>
      <c r="G191" s="17" t="str">
        <f>IFERROR(IF(INDEX(DATOS!AN:AN,MATCH(CHECKLIST!B191,DATOS!B:B,0),1)=0,"",INDEX(DATOS!AN:AN,MATCH(CHECKLIST!B191,DATOS!B:B,0),1)),"")</f>
        <v/>
      </c>
      <c r="H191" s="17" t="str">
        <f>IFERROR(IF(INDEX(DATOS!BQ:BQ,MATCH(CHECKLIST!B191,DATOS!B:B,0),1)="","X",IF(INDEX(DATOS!BQ:BQ,MATCH(CHECKLIST!B191,DATOS!B:B,0),1)="VIGENTE","",INDEX(DATOS!BQ:BQ,MATCH(CHECKLIST!B191,DATOS!B:B,0),1))),"")</f>
        <v/>
      </c>
      <c r="I191" s="17" t="str">
        <f>IFERROR(IF(INDEX(DATOS!AR:AR,MATCH(CHECKLIST!B191,DATOS!B:B,0),1)=0,"",INDEX(DATOS!AR:AR,MATCH(CHECKLIST!B191,DATOS!B:B,0),1)),"")</f>
        <v/>
      </c>
      <c r="J191" s="17" t="str">
        <f>IFERROR(IF(INDEX(DATOS!AP:AP,MATCH(CHECKLIST!B191,DATOS!B:B,0),1)=0,"",INDEX(DATOS!AP:AP,MATCH(CHECKLIST!B191,DATOS!B:B,0),1)),"")</f>
        <v/>
      </c>
      <c r="K191" s="35" t="str">
        <f>IFERROR(IF(INDEX(DATOS!AQ:AQ,MATCH(CHECKLIST!B191,DATOS!B:B,0),1)=0,"",INDEX(DATOS!AQ:AQ,MATCH(CHECKLIST!B191,DATOS!B:B,0),1)),"")</f>
        <v/>
      </c>
      <c r="L191" s="17" t="str">
        <f>IFERROR(IF(INDEX(DATOS!AS:AS,MATCH(CHECKLIST!B191,DATOS!B:B,0),1)=0,"",INDEX(DATOS!AS:AS,MATCH(CHECKLIST!B191,DATOS!B:B,0),1)),"")</f>
        <v/>
      </c>
      <c r="M191" s="17" t="str">
        <f>IFERROR(IF(INDEX(DATOS!AO:AO,MATCH(CHECKLIST!B191,DATOS!B:B,0),1)=0,"",INDEX(DATOS!AO:AO,MATCH(CHECKLIST!B191,DATOS!B:B,0),1)),"")</f>
        <v/>
      </c>
      <c r="N191" s="35" t="str">
        <f ca="1">IFERROR(IF(INDEX(DATOS!P:P,MATCH(CHECKLIST!B191,DATOS!B:B,0),1)="","X",IF(INDEX(DATOS!P:P,MATCH(CHECKLIST!B191,DATOS!B:B,0),1)&gt;YEAR(TODAY())-1,"","VENCIDA")),"")</f>
        <v/>
      </c>
      <c r="O191" s="35" t="str">
        <f>IFERROR(IF(INDEX(DATOS!AV:AV,MATCH(CHECKLIST!B191,DATOS!B:B,0),1)=0,"",INDEX(DATOS!AV:AV,MATCH(CHECKLIST!B191,DATOS!B:B,0),1)),"")</f>
        <v/>
      </c>
      <c r="P191" s="17" t="str">
        <f>IFERROR(IF(INDEX(DATOS!AT:AT,MATCH(CHECKLIST!B191,DATOS!B:B,0),1)=0,"",INDEX(DATOS!AT:AT,MATCH(CHECKLIST!B191,DATOS!B:B,0),1)),"")</f>
        <v/>
      </c>
      <c r="Q191" s="17" t="str">
        <f>IFERROR(IF(INDEX(DATOS!AU:AU,MATCH(CHECKLIST!B191,DATOS!B:B,0),1)=0,"",INDEX(DATOS!AU:AU,MATCH(CHECKLIST!B191,DATOS!B:B,0),1)),"")</f>
        <v/>
      </c>
      <c r="R191" t="str">
        <f>IF(B191="","",1)</f>
        <v/>
      </c>
      <c r="S191" t="str">
        <f t="shared" si="8"/>
        <v/>
      </c>
      <c r="U191" t="str">
        <f t="shared" si="6"/>
        <v/>
      </c>
      <c r="V191" t="str">
        <f t="shared" si="7"/>
        <v/>
      </c>
    </row>
    <row r="192" spans="1:22" x14ac:dyDescent="0.25">
      <c r="A192" s="12">
        <v>179</v>
      </c>
      <c r="B192" t="str">
        <f>IFERROR(INDEX(DATOS!B:B,MATCH(CHECKLIST!A192,DATOS!CG:CG,0),1),"")</f>
        <v/>
      </c>
      <c r="C192" t="str">
        <f>IFERROR(INDEX(DATOS!BT:BT,MATCH(CHECKLIST!A192,DATOS!CG:CG,0),1),"")</f>
        <v/>
      </c>
      <c r="D192" t="str">
        <f>IFERROR(INDEX(DATOS!T:T,MATCH(CHECKLIST!E192,DATOS!C:C,0),1),"")</f>
        <v/>
      </c>
      <c r="E192" s="72" t="str">
        <f>IFERROR(INDEX(DATOS!C:C,MATCH(CHECKLIST!A192,DATOS!CG:CG,0),1),"")</f>
        <v/>
      </c>
      <c r="F192" s="82" t="str">
        <f>IFERROR(IF(INDEX(DATOS!AI:AI,MATCH(CHECKLIST!B192,DATOS!B:B,0),1)=0,"",INDEX(DATOS!AI:AI,MATCH(CHECKLIST!B192,DATOS!B:B,0),1)),"")</f>
        <v/>
      </c>
      <c r="G192" s="17" t="str">
        <f>IFERROR(IF(INDEX(DATOS!AN:AN,MATCH(CHECKLIST!B192,DATOS!B:B,0),1)=0,"",INDEX(DATOS!AN:AN,MATCH(CHECKLIST!B192,DATOS!B:B,0),1)),"")</f>
        <v/>
      </c>
      <c r="H192" s="17" t="str">
        <f>IFERROR(IF(INDEX(DATOS!BQ:BQ,MATCH(CHECKLIST!B192,DATOS!B:B,0),1)="","X",IF(INDEX(DATOS!BQ:BQ,MATCH(CHECKLIST!B192,DATOS!B:B,0),1)="VIGENTE","",INDEX(DATOS!BQ:BQ,MATCH(CHECKLIST!B192,DATOS!B:B,0),1))),"")</f>
        <v/>
      </c>
      <c r="I192" s="17" t="str">
        <f>IFERROR(IF(INDEX(DATOS!AR:AR,MATCH(CHECKLIST!B192,DATOS!B:B,0),1)=0,"",INDEX(DATOS!AR:AR,MATCH(CHECKLIST!B192,DATOS!B:B,0),1)),"")</f>
        <v/>
      </c>
      <c r="J192" s="17" t="str">
        <f>IFERROR(IF(INDEX(DATOS!AP:AP,MATCH(CHECKLIST!B192,DATOS!B:B,0),1)=0,"",INDEX(DATOS!AP:AP,MATCH(CHECKLIST!B192,DATOS!B:B,0),1)),"")</f>
        <v/>
      </c>
      <c r="K192" s="35" t="str">
        <f>IFERROR(IF(INDEX(DATOS!AQ:AQ,MATCH(CHECKLIST!B192,DATOS!B:B,0),1)=0,"",INDEX(DATOS!AQ:AQ,MATCH(CHECKLIST!B192,DATOS!B:B,0),1)),"")</f>
        <v/>
      </c>
      <c r="L192" s="17" t="str">
        <f>IFERROR(IF(INDEX(DATOS!AS:AS,MATCH(CHECKLIST!B192,DATOS!B:B,0),1)=0,"",INDEX(DATOS!AS:AS,MATCH(CHECKLIST!B192,DATOS!B:B,0),1)),"")</f>
        <v/>
      </c>
      <c r="M192" s="17" t="str">
        <f>IFERROR(IF(INDEX(DATOS!AO:AO,MATCH(CHECKLIST!B192,DATOS!B:B,0),1)=0,"",INDEX(DATOS!AO:AO,MATCH(CHECKLIST!B192,DATOS!B:B,0),1)),"")</f>
        <v/>
      </c>
      <c r="N192" s="35" t="str">
        <f ca="1">IFERROR(IF(INDEX(DATOS!P:P,MATCH(CHECKLIST!B192,DATOS!B:B,0),1)="","X",IF(INDEX(DATOS!P:P,MATCH(CHECKLIST!B192,DATOS!B:B,0),1)&gt;YEAR(TODAY())-1,"","VENCIDA")),"")</f>
        <v/>
      </c>
      <c r="O192" s="35" t="str">
        <f>IFERROR(IF(INDEX(DATOS!AV:AV,MATCH(CHECKLIST!B192,DATOS!B:B,0),1)=0,"",INDEX(DATOS!AV:AV,MATCH(CHECKLIST!B192,DATOS!B:B,0),1)),"")</f>
        <v/>
      </c>
      <c r="P192" s="17" t="str">
        <f>IFERROR(IF(INDEX(DATOS!AT:AT,MATCH(CHECKLIST!B192,DATOS!B:B,0),1)=0,"",INDEX(DATOS!AT:AT,MATCH(CHECKLIST!B192,DATOS!B:B,0),1)),"")</f>
        <v/>
      </c>
      <c r="Q192" s="17" t="str">
        <f>IFERROR(IF(INDEX(DATOS!AU:AU,MATCH(CHECKLIST!B192,DATOS!B:B,0),1)=0,"",INDEX(DATOS!AU:AU,MATCH(CHECKLIST!B192,DATOS!B:B,0),1)),"")</f>
        <v/>
      </c>
      <c r="S192">
        <f t="shared" si="8"/>
        <v>0</v>
      </c>
      <c r="U192" t="str">
        <f t="shared" si="6"/>
        <v/>
      </c>
      <c r="V192" t="str">
        <f t="shared" si="7"/>
        <v/>
      </c>
    </row>
    <row r="193" spans="1:22" ht="15" customHeight="1" x14ac:dyDescent="0.25">
      <c r="A193" s="12">
        <v>180</v>
      </c>
      <c r="B193" t="str">
        <f>IFERROR(INDEX(DATOS!B:B,MATCH(CHECKLIST!A193,DATOS!CG:CG,0),1),"")</f>
        <v/>
      </c>
      <c r="C193" t="str">
        <f>IFERROR(INDEX(DATOS!BT:BT,MATCH(CHECKLIST!A193,DATOS!CG:CG,0),1),"")</f>
        <v/>
      </c>
      <c r="D193" t="str">
        <f>IFERROR(INDEX(DATOS!T:T,MATCH(CHECKLIST!E193,DATOS!C:C,0),1),"")</f>
        <v/>
      </c>
      <c r="E193" s="72" t="str">
        <f>IFERROR(INDEX(DATOS!C:C,MATCH(CHECKLIST!A193,DATOS!CG:CG,0),1),"")</f>
        <v/>
      </c>
      <c r="F193" s="82" t="str">
        <f>IFERROR(IF(INDEX(DATOS!AI:AI,MATCH(CHECKLIST!B193,DATOS!B:B,0),1)=0,"",INDEX(DATOS!AI:AI,MATCH(CHECKLIST!B193,DATOS!B:B,0),1)),"")</f>
        <v/>
      </c>
      <c r="G193" s="17" t="str">
        <f>IFERROR(IF(INDEX(DATOS!AN:AN,MATCH(CHECKLIST!B193,DATOS!B:B,0),1)=0,"",INDEX(DATOS!AN:AN,MATCH(CHECKLIST!B193,DATOS!B:B,0),1)),"")</f>
        <v/>
      </c>
      <c r="H193" s="17" t="str">
        <f>IFERROR(IF(INDEX(DATOS!BQ:BQ,MATCH(CHECKLIST!B193,DATOS!B:B,0),1)="","X",IF(INDEX(DATOS!BQ:BQ,MATCH(CHECKLIST!B193,DATOS!B:B,0),1)="VIGENTE","",INDEX(DATOS!BQ:BQ,MATCH(CHECKLIST!B193,DATOS!B:B,0),1))),"")</f>
        <v/>
      </c>
      <c r="I193" s="17" t="str">
        <f>IFERROR(IF(INDEX(DATOS!AR:AR,MATCH(CHECKLIST!B193,DATOS!B:B,0),1)=0,"",INDEX(DATOS!AR:AR,MATCH(CHECKLIST!B193,DATOS!B:B,0),1)),"")</f>
        <v/>
      </c>
      <c r="J193" s="17" t="str">
        <f>IFERROR(IF(INDEX(DATOS!AP:AP,MATCH(CHECKLIST!B193,DATOS!B:B,0),1)=0,"",INDEX(DATOS!AP:AP,MATCH(CHECKLIST!B193,DATOS!B:B,0),1)),"")</f>
        <v/>
      </c>
      <c r="K193" s="35" t="str">
        <f>IFERROR(IF(INDEX(DATOS!AQ:AQ,MATCH(CHECKLIST!B193,DATOS!B:B,0),1)=0,"",INDEX(DATOS!AQ:AQ,MATCH(CHECKLIST!B193,DATOS!B:B,0),1)),"")</f>
        <v/>
      </c>
      <c r="L193" s="17" t="str">
        <f>IFERROR(IF(INDEX(DATOS!AS:AS,MATCH(CHECKLIST!B193,DATOS!B:B,0),1)=0,"",INDEX(DATOS!AS:AS,MATCH(CHECKLIST!B193,DATOS!B:B,0),1)),"")</f>
        <v/>
      </c>
      <c r="M193" s="17" t="str">
        <f>IFERROR(IF(INDEX(DATOS!AO:AO,MATCH(CHECKLIST!B193,DATOS!B:B,0),1)=0,"",INDEX(DATOS!AO:AO,MATCH(CHECKLIST!B193,DATOS!B:B,0),1)),"")</f>
        <v/>
      </c>
      <c r="N193" s="35" t="str">
        <f ca="1">IFERROR(IF(INDEX(DATOS!P:P,MATCH(CHECKLIST!B193,DATOS!B:B,0),1)="","X",IF(INDEX(DATOS!P:P,MATCH(CHECKLIST!B193,DATOS!B:B,0),1)&gt;YEAR(TODAY())-1,"","VENCIDA")),"")</f>
        <v/>
      </c>
      <c r="O193" s="35" t="str">
        <f>IFERROR(IF(INDEX(DATOS!AV:AV,MATCH(CHECKLIST!B193,DATOS!B:B,0),1)=0,"",INDEX(DATOS!AV:AV,MATCH(CHECKLIST!B193,DATOS!B:B,0),1)),"")</f>
        <v/>
      </c>
      <c r="P193" s="17" t="str">
        <f>IFERROR(IF(INDEX(DATOS!AT:AT,MATCH(CHECKLIST!B193,DATOS!B:B,0),1)=0,"",INDEX(DATOS!AT:AT,MATCH(CHECKLIST!B193,DATOS!B:B,0),1)),"")</f>
        <v/>
      </c>
      <c r="Q193" s="17" t="str">
        <f>IFERROR(IF(INDEX(DATOS!AU:AU,MATCH(CHECKLIST!B193,DATOS!B:B,0),1)=0,"",INDEX(DATOS!AU:AU,MATCH(CHECKLIST!B193,DATOS!B:B,0),1)),"")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IFERROR(INDEX(DATOS!B:B,MATCH(CHECKLIST!A194,DATOS!CG:CG,0),1),"")</f>
        <v/>
      </c>
      <c r="C194" t="str">
        <f>IFERROR(INDEX(DATOS!BT:BT,MATCH(CHECKLIST!A194,DATOS!CG:CG,0),1),"")</f>
        <v/>
      </c>
      <c r="D194" t="str">
        <f>IFERROR(INDEX(DATOS!T:T,MATCH(CHECKLIST!E194,DATOS!C:C,0),1),"")</f>
        <v/>
      </c>
      <c r="E194" s="72" t="str">
        <f>IFERROR(INDEX(DATOS!C:C,MATCH(CHECKLIST!A194,DATOS!CG:CG,0),1),"")</f>
        <v/>
      </c>
      <c r="F194" s="82" t="str">
        <f>IFERROR(IF(INDEX(DATOS!AI:AI,MATCH(CHECKLIST!B194,DATOS!B:B,0),1)=0,"",INDEX(DATOS!AI:AI,MATCH(CHECKLIST!B194,DATOS!B:B,0),1)),"")</f>
        <v/>
      </c>
      <c r="G194" s="17" t="str">
        <f>IFERROR(IF(INDEX(DATOS!AN:AN,MATCH(CHECKLIST!B194,DATOS!B:B,0),1)=0,"",INDEX(DATOS!AN:AN,MATCH(CHECKLIST!B194,DATOS!B:B,0),1)),"")</f>
        <v/>
      </c>
      <c r="H194" s="17" t="str">
        <f>IFERROR(IF(INDEX(DATOS!BQ:BQ,MATCH(CHECKLIST!B194,DATOS!B:B,0),1)="","X",IF(INDEX(DATOS!BQ:BQ,MATCH(CHECKLIST!B194,DATOS!B:B,0),1)="VIGENTE","",INDEX(DATOS!BQ:BQ,MATCH(CHECKLIST!B194,DATOS!B:B,0),1))),"")</f>
        <v/>
      </c>
      <c r="I194" s="17" t="str">
        <f>IFERROR(IF(INDEX(DATOS!AR:AR,MATCH(CHECKLIST!B194,DATOS!B:B,0),1)=0,"",INDEX(DATOS!AR:AR,MATCH(CHECKLIST!B194,DATOS!B:B,0),1)),"")</f>
        <v/>
      </c>
      <c r="J194" s="17" t="str">
        <f>IFERROR(IF(INDEX(DATOS!AP:AP,MATCH(CHECKLIST!B194,DATOS!B:B,0),1)=0,"",INDEX(DATOS!AP:AP,MATCH(CHECKLIST!B194,DATOS!B:B,0),1)),"")</f>
        <v/>
      </c>
      <c r="K194" s="35" t="str">
        <f>IFERROR(IF(INDEX(DATOS!AQ:AQ,MATCH(CHECKLIST!B194,DATOS!B:B,0),1)=0,"",INDEX(DATOS!AQ:AQ,MATCH(CHECKLIST!B194,DATOS!B:B,0),1)),"")</f>
        <v/>
      </c>
      <c r="L194" s="17" t="str">
        <f>IFERROR(IF(INDEX(DATOS!AS:AS,MATCH(CHECKLIST!B194,DATOS!B:B,0),1)=0,"",INDEX(DATOS!AS:AS,MATCH(CHECKLIST!B194,DATOS!B:B,0),1)),"")</f>
        <v/>
      </c>
      <c r="M194" s="17" t="str">
        <f>IFERROR(IF(INDEX(DATOS!AO:AO,MATCH(CHECKLIST!B194,DATOS!B:B,0),1)=0,"",INDEX(DATOS!AO:AO,MATCH(CHECKLIST!B194,DATOS!B:B,0),1)),"")</f>
        <v/>
      </c>
      <c r="N194" s="35" t="str">
        <f ca="1">IFERROR(IF(INDEX(DATOS!P:P,MATCH(CHECKLIST!B194,DATOS!B:B,0),1)="","X",IF(INDEX(DATOS!P:P,MATCH(CHECKLIST!B194,DATOS!B:B,0),1)&gt;YEAR(TODAY())-1,"","VENCIDA")),"")</f>
        <v/>
      </c>
      <c r="O194" s="35" t="str">
        <f>IFERROR(IF(INDEX(DATOS!AV:AV,MATCH(CHECKLIST!B194,DATOS!B:B,0),1)=0,"",INDEX(DATOS!AV:AV,MATCH(CHECKLIST!B194,DATOS!B:B,0),1)),"")</f>
        <v/>
      </c>
      <c r="P194" s="17" t="str">
        <f>IFERROR(IF(INDEX(DATOS!AT:AT,MATCH(CHECKLIST!B194,DATOS!B:B,0),1)=0,"",INDEX(DATOS!AT:AT,MATCH(CHECKLIST!B194,DATOS!B:B,0),1)),"")</f>
        <v/>
      </c>
      <c r="Q194" s="17" t="str">
        <f>IFERROR(IF(INDEX(DATOS!AU:AU,MATCH(CHECKLIST!B194,DATOS!B:B,0),1)=0,"",INDEX(DATOS!AU:AU,MATCH(CHECKLIST!B194,DATOS!B:B,0),1)),"")</f>
        <v/>
      </c>
      <c r="S194">
        <f t="shared" si="8"/>
        <v>0</v>
      </c>
      <c r="U194" t="str">
        <f t="shared" si="6"/>
        <v/>
      </c>
      <c r="V194" t="str">
        <f t="shared" si="7"/>
        <v/>
      </c>
    </row>
    <row r="195" spans="1:22" ht="15" customHeight="1" x14ac:dyDescent="0.25">
      <c r="A195" s="12">
        <v>182</v>
      </c>
      <c r="B195" t="str">
        <f>IFERROR(INDEX(DATOS!B:B,MATCH(CHECKLIST!A195,DATOS!CG:CG,0),1),"")</f>
        <v/>
      </c>
      <c r="C195" t="str">
        <f>IFERROR(INDEX(DATOS!BT:BT,MATCH(CHECKLIST!A195,DATOS!CG:CG,0),1),"")</f>
        <v/>
      </c>
      <c r="D195" t="str">
        <f>IFERROR(INDEX(DATOS!T:T,MATCH(CHECKLIST!E195,DATOS!C:C,0),1),"")</f>
        <v/>
      </c>
      <c r="E195" s="72" t="str">
        <f>IFERROR(INDEX(DATOS!C:C,MATCH(CHECKLIST!A195,DATOS!CG:CG,0),1),"")</f>
        <v/>
      </c>
      <c r="F195" s="82" t="str">
        <f>IFERROR(IF(INDEX(DATOS!AI:AI,MATCH(CHECKLIST!B195,DATOS!B:B,0),1)=0,"",INDEX(DATOS!AI:AI,MATCH(CHECKLIST!B195,DATOS!B:B,0),1)),"")</f>
        <v/>
      </c>
      <c r="G195" s="17" t="str">
        <f>IFERROR(IF(INDEX(DATOS!AN:AN,MATCH(CHECKLIST!B195,DATOS!B:B,0),1)=0,"",INDEX(DATOS!AN:AN,MATCH(CHECKLIST!B195,DATOS!B:B,0),1)),"")</f>
        <v/>
      </c>
      <c r="H195" s="17" t="str">
        <f>IFERROR(IF(INDEX(DATOS!BQ:BQ,MATCH(CHECKLIST!B195,DATOS!B:B,0),1)="","X",IF(INDEX(DATOS!BQ:BQ,MATCH(CHECKLIST!B195,DATOS!B:B,0),1)="VIGENTE","",INDEX(DATOS!BQ:BQ,MATCH(CHECKLIST!B195,DATOS!B:B,0),1))),"")</f>
        <v/>
      </c>
      <c r="I195" s="17" t="str">
        <f>IFERROR(IF(INDEX(DATOS!AR:AR,MATCH(CHECKLIST!B195,DATOS!B:B,0),1)=0,"",INDEX(DATOS!AR:AR,MATCH(CHECKLIST!B195,DATOS!B:B,0),1)),"")</f>
        <v/>
      </c>
      <c r="J195" s="17" t="str">
        <f>IFERROR(IF(INDEX(DATOS!AP:AP,MATCH(CHECKLIST!B195,DATOS!B:B,0),1)=0,"",INDEX(DATOS!AP:AP,MATCH(CHECKLIST!B195,DATOS!B:B,0),1)),"")</f>
        <v/>
      </c>
      <c r="K195" s="35" t="str">
        <f>IFERROR(IF(INDEX(DATOS!AQ:AQ,MATCH(CHECKLIST!B195,DATOS!B:B,0),1)=0,"",INDEX(DATOS!AQ:AQ,MATCH(CHECKLIST!B195,DATOS!B:B,0),1)),"")</f>
        <v/>
      </c>
      <c r="L195" s="17" t="str">
        <f>IFERROR(IF(INDEX(DATOS!AS:AS,MATCH(CHECKLIST!B195,DATOS!B:B,0),1)=0,"",INDEX(DATOS!AS:AS,MATCH(CHECKLIST!B195,DATOS!B:B,0),1)),"")</f>
        <v/>
      </c>
      <c r="M195" s="17" t="str">
        <f>IFERROR(IF(INDEX(DATOS!AO:AO,MATCH(CHECKLIST!B195,DATOS!B:B,0),1)=0,"",INDEX(DATOS!AO:AO,MATCH(CHECKLIST!B195,DATOS!B:B,0),1)),"")</f>
        <v/>
      </c>
      <c r="N195" s="35" t="str">
        <f ca="1">IFERROR(IF(INDEX(DATOS!P:P,MATCH(CHECKLIST!B195,DATOS!B:B,0),1)="","X",IF(INDEX(DATOS!P:P,MATCH(CHECKLIST!B195,DATOS!B:B,0),1)&gt;YEAR(TODAY())-1,"","VENCIDA")),"")</f>
        <v/>
      </c>
      <c r="O195" s="35" t="str">
        <f>IFERROR(IF(INDEX(DATOS!AV:AV,MATCH(CHECKLIST!B195,DATOS!B:B,0),1)=0,"",INDEX(DATOS!AV:AV,MATCH(CHECKLIST!B195,DATOS!B:B,0),1)),"")</f>
        <v/>
      </c>
      <c r="P195" s="17" t="str">
        <f>IFERROR(IF(INDEX(DATOS!AT:AT,MATCH(CHECKLIST!B195,DATOS!B:B,0),1)=0,"",INDEX(DATOS!AT:AT,MATCH(CHECKLIST!B195,DATOS!B:B,0),1)),"")</f>
        <v/>
      </c>
      <c r="Q195" s="17" t="str">
        <f>IFERROR(IF(INDEX(DATOS!AU:AU,MATCH(CHECKLIST!B195,DATOS!B:B,0),1)=0,"",INDEX(DATOS!AU:AU,MATCH(CHECKLIST!B195,DATOS!B:B,0),1)),"")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IFERROR(INDEX(DATOS!B:B,MATCH(CHECKLIST!A196,DATOS!CG:CG,0),1),"")</f>
        <v/>
      </c>
      <c r="C196" t="str">
        <f>IFERROR(INDEX(DATOS!BT:BT,MATCH(CHECKLIST!A196,DATOS!CG:CG,0),1),"")</f>
        <v/>
      </c>
      <c r="D196" t="str">
        <f>IFERROR(INDEX(DATOS!T:T,MATCH(CHECKLIST!E196,DATOS!C:C,0),1),"")</f>
        <v/>
      </c>
      <c r="E196" s="72" t="str">
        <f>IFERROR(INDEX(DATOS!C:C,MATCH(CHECKLIST!A196,DATOS!CG:CG,0),1),"")</f>
        <v/>
      </c>
      <c r="F196" s="82" t="str">
        <f>IFERROR(IF(INDEX(DATOS!AI:AI,MATCH(CHECKLIST!B196,DATOS!B:B,0),1)=0,"",INDEX(DATOS!AI:AI,MATCH(CHECKLIST!B196,DATOS!B:B,0),1)),"")</f>
        <v/>
      </c>
      <c r="G196" s="17" t="str">
        <f>IFERROR(IF(INDEX(DATOS!AN:AN,MATCH(CHECKLIST!B196,DATOS!B:B,0),1)=0,"",INDEX(DATOS!AN:AN,MATCH(CHECKLIST!B196,DATOS!B:B,0),1)),"")</f>
        <v/>
      </c>
      <c r="H196" s="17" t="str">
        <f>IFERROR(IF(INDEX(DATOS!BQ:BQ,MATCH(CHECKLIST!B196,DATOS!B:B,0),1)="","X",IF(INDEX(DATOS!BQ:BQ,MATCH(CHECKLIST!B196,DATOS!B:B,0),1)="VIGENTE","",INDEX(DATOS!BQ:BQ,MATCH(CHECKLIST!B196,DATOS!B:B,0),1))),"")</f>
        <v/>
      </c>
      <c r="I196" s="17" t="str">
        <f>IFERROR(IF(INDEX(DATOS!AR:AR,MATCH(CHECKLIST!B196,DATOS!B:B,0),1)=0,"",INDEX(DATOS!AR:AR,MATCH(CHECKLIST!B196,DATOS!B:B,0),1)),"")</f>
        <v/>
      </c>
      <c r="J196" s="17" t="str">
        <f>IFERROR(IF(INDEX(DATOS!AP:AP,MATCH(CHECKLIST!B196,DATOS!B:B,0),1)=0,"",INDEX(DATOS!AP:AP,MATCH(CHECKLIST!B196,DATOS!B:B,0),1)),"")</f>
        <v/>
      </c>
      <c r="K196" s="35" t="str">
        <f>IFERROR(IF(INDEX(DATOS!AQ:AQ,MATCH(CHECKLIST!B196,DATOS!B:B,0),1)=0,"",INDEX(DATOS!AQ:AQ,MATCH(CHECKLIST!B196,DATOS!B:B,0),1)),"")</f>
        <v/>
      </c>
      <c r="L196" s="17" t="str">
        <f>IFERROR(IF(INDEX(DATOS!AS:AS,MATCH(CHECKLIST!B196,DATOS!B:B,0),1)=0,"",INDEX(DATOS!AS:AS,MATCH(CHECKLIST!B196,DATOS!B:B,0),1)),"")</f>
        <v/>
      </c>
      <c r="M196" s="17" t="str">
        <f>IFERROR(IF(INDEX(DATOS!AO:AO,MATCH(CHECKLIST!B196,DATOS!B:B,0),1)=0,"",INDEX(DATOS!AO:AO,MATCH(CHECKLIST!B196,DATOS!B:B,0),1)),"")</f>
        <v/>
      </c>
      <c r="N196" s="35" t="str">
        <f ca="1">IFERROR(IF(INDEX(DATOS!P:P,MATCH(CHECKLIST!B196,DATOS!B:B,0),1)="","X",IF(INDEX(DATOS!P:P,MATCH(CHECKLIST!B196,DATOS!B:B,0),1)&gt;YEAR(TODAY())-1,"","VENCIDA")),"")</f>
        <v/>
      </c>
      <c r="O196" s="35" t="str">
        <f>IFERROR(IF(INDEX(DATOS!AV:AV,MATCH(CHECKLIST!B196,DATOS!B:B,0),1)=0,"",INDEX(DATOS!AV:AV,MATCH(CHECKLIST!B196,DATOS!B:B,0),1)),"")</f>
        <v/>
      </c>
      <c r="P196" s="17" t="str">
        <f>IFERROR(IF(INDEX(DATOS!AT:AT,MATCH(CHECKLIST!B196,DATOS!B:B,0),1)=0,"",INDEX(DATOS!AT:AT,MATCH(CHECKLIST!B196,DATOS!B:B,0),1)),"")</f>
        <v/>
      </c>
      <c r="Q196" s="17" t="str">
        <f>IFERROR(IF(INDEX(DATOS!AU:AU,MATCH(CHECKLIST!B196,DATOS!B:B,0),1)=0,"",INDEX(DATOS!AU:AU,MATCH(CHECKLIST!B196,DATOS!B:B,0),1)),"")</f>
        <v/>
      </c>
      <c r="S196">
        <f t="shared" si="8"/>
        <v>0</v>
      </c>
      <c r="U196" t="str">
        <f t="shared" si="6"/>
        <v/>
      </c>
      <c r="V196" t="str">
        <f t="shared" si="7"/>
        <v/>
      </c>
    </row>
    <row r="197" spans="1:22" ht="15" customHeight="1" x14ac:dyDescent="0.25">
      <c r="A197" s="12">
        <v>184</v>
      </c>
      <c r="B197" t="str">
        <f>IFERROR(INDEX(DATOS!B:B,MATCH(CHECKLIST!A197,DATOS!CG:CG,0),1),"")</f>
        <v/>
      </c>
      <c r="C197" t="str">
        <f>IFERROR(INDEX(DATOS!BT:BT,MATCH(CHECKLIST!A197,DATOS!CG:CG,0),1),"")</f>
        <v/>
      </c>
      <c r="D197" t="str">
        <f>IFERROR(INDEX(DATOS!T:T,MATCH(CHECKLIST!E197,DATOS!C:C,0),1),"")</f>
        <v/>
      </c>
      <c r="E197" s="72" t="str">
        <f>IFERROR(INDEX(DATOS!C:C,MATCH(CHECKLIST!A197,DATOS!CG:CG,0),1),"")</f>
        <v/>
      </c>
      <c r="F197" s="82" t="str">
        <f>IFERROR(IF(INDEX(DATOS!AI:AI,MATCH(CHECKLIST!B197,DATOS!B:B,0),1)=0,"",INDEX(DATOS!AI:AI,MATCH(CHECKLIST!B197,DATOS!B:B,0),1)),"")</f>
        <v/>
      </c>
      <c r="G197" s="17" t="str">
        <f>IFERROR(IF(INDEX(DATOS!AN:AN,MATCH(CHECKLIST!B197,DATOS!B:B,0),1)=0,"",INDEX(DATOS!AN:AN,MATCH(CHECKLIST!B197,DATOS!B:B,0),1)),"")</f>
        <v/>
      </c>
      <c r="H197" s="17" t="str">
        <f>IFERROR(IF(INDEX(DATOS!BQ:BQ,MATCH(CHECKLIST!B197,DATOS!B:B,0),1)="","X",IF(INDEX(DATOS!BQ:BQ,MATCH(CHECKLIST!B197,DATOS!B:B,0),1)="VIGENTE","",INDEX(DATOS!BQ:BQ,MATCH(CHECKLIST!B197,DATOS!B:B,0),1))),"")</f>
        <v/>
      </c>
      <c r="I197" s="17" t="str">
        <f>IFERROR(IF(INDEX(DATOS!AR:AR,MATCH(CHECKLIST!B197,DATOS!B:B,0),1)=0,"",INDEX(DATOS!AR:AR,MATCH(CHECKLIST!B197,DATOS!B:B,0),1)),"")</f>
        <v/>
      </c>
      <c r="J197" s="17" t="str">
        <f>IFERROR(IF(INDEX(DATOS!AP:AP,MATCH(CHECKLIST!B197,DATOS!B:B,0),1)=0,"",INDEX(DATOS!AP:AP,MATCH(CHECKLIST!B197,DATOS!B:B,0),1)),"")</f>
        <v/>
      </c>
      <c r="K197" s="35" t="str">
        <f>IFERROR(IF(INDEX(DATOS!AQ:AQ,MATCH(CHECKLIST!B197,DATOS!B:B,0),1)=0,"",INDEX(DATOS!AQ:AQ,MATCH(CHECKLIST!B197,DATOS!B:B,0),1)),"")</f>
        <v/>
      </c>
      <c r="L197" s="17" t="str">
        <f>IFERROR(IF(INDEX(DATOS!AS:AS,MATCH(CHECKLIST!B197,DATOS!B:B,0),1)=0,"",INDEX(DATOS!AS:AS,MATCH(CHECKLIST!B197,DATOS!B:B,0),1)),"")</f>
        <v/>
      </c>
      <c r="M197" s="17" t="str">
        <f>IFERROR(IF(INDEX(DATOS!AO:AO,MATCH(CHECKLIST!B197,DATOS!B:B,0),1)=0,"",INDEX(DATOS!AO:AO,MATCH(CHECKLIST!B197,DATOS!B:B,0),1)),"")</f>
        <v/>
      </c>
      <c r="N197" s="35" t="str">
        <f ca="1">IFERROR(IF(INDEX(DATOS!P:P,MATCH(CHECKLIST!B197,DATOS!B:B,0),1)="","X",IF(INDEX(DATOS!P:P,MATCH(CHECKLIST!B197,DATOS!B:B,0),1)&gt;YEAR(TODAY())-1,"","VENCIDA")),"")</f>
        <v/>
      </c>
      <c r="O197" s="35" t="str">
        <f>IFERROR(IF(INDEX(DATOS!AV:AV,MATCH(CHECKLIST!B197,DATOS!B:B,0),1)=0,"",INDEX(DATOS!AV:AV,MATCH(CHECKLIST!B197,DATOS!B:B,0),1)),"")</f>
        <v/>
      </c>
      <c r="P197" s="17" t="str">
        <f>IFERROR(IF(INDEX(DATOS!AT:AT,MATCH(CHECKLIST!B197,DATOS!B:B,0),1)=0,"",INDEX(DATOS!AT:AT,MATCH(CHECKLIST!B197,DATOS!B:B,0),1)),"")</f>
        <v/>
      </c>
      <c r="Q197" s="17" t="str">
        <f>IFERROR(IF(INDEX(DATOS!AU:AU,MATCH(CHECKLIST!B197,DATOS!B:B,0),1)=0,"",INDEX(DATOS!AU:AU,MATCH(CHECKLIST!B197,DATOS!B:B,0),1)),"")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IFERROR(INDEX(DATOS!B:B,MATCH(CHECKLIST!A198,DATOS!CG:CG,0),1),"")</f>
        <v/>
      </c>
      <c r="C198" t="str">
        <f>IFERROR(INDEX(DATOS!BT:BT,MATCH(CHECKLIST!A198,DATOS!CG:CG,0),1),"")</f>
        <v/>
      </c>
      <c r="D198" t="str">
        <f>IFERROR(INDEX(DATOS!T:T,MATCH(CHECKLIST!E198,DATOS!C:C,0),1),"")</f>
        <v/>
      </c>
      <c r="E198" s="72" t="str">
        <f>IFERROR(INDEX(DATOS!C:C,MATCH(CHECKLIST!A198,DATOS!CG:CG,0),1),"")</f>
        <v/>
      </c>
      <c r="F198" s="82" t="str">
        <f>IFERROR(IF(INDEX(DATOS!AI:AI,MATCH(CHECKLIST!B198,DATOS!B:B,0),1)=0,"",INDEX(DATOS!AI:AI,MATCH(CHECKLIST!B198,DATOS!B:B,0),1)),"")</f>
        <v/>
      </c>
      <c r="G198" s="17" t="str">
        <f>IFERROR(IF(INDEX(DATOS!AN:AN,MATCH(CHECKLIST!B198,DATOS!B:B,0),1)=0,"",INDEX(DATOS!AN:AN,MATCH(CHECKLIST!B198,DATOS!B:B,0),1)),"")</f>
        <v/>
      </c>
      <c r="H198" s="17" t="str">
        <f>IFERROR(IF(INDEX(DATOS!BQ:BQ,MATCH(CHECKLIST!B198,DATOS!B:B,0),1)="","X",IF(INDEX(DATOS!BQ:BQ,MATCH(CHECKLIST!B198,DATOS!B:B,0),1)="VIGENTE","",INDEX(DATOS!BQ:BQ,MATCH(CHECKLIST!B198,DATOS!B:B,0),1))),"")</f>
        <v/>
      </c>
      <c r="I198" s="17" t="str">
        <f>IFERROR(IF(INDEX(DATOS!AR:AR,MATCH(CHECKLIST!B198,DATOS!B:B,0),1)=0,"",INDEX(DATOS!AR:AR,MATCH(CHECKLIST!B198,DATOS!B:B,0),1)),"")</f>
        <v/>
      </c>
      <c r="J198" s="17" t="str">
        <f>IFERROR(IF(INDEX(DATOS!AP:AP,MATCH(CHECKLIST!B198,DATOS!B:B,0),1)=0,"",INDEX(DATOS!AP:AP,MATCH(CHECKLIST!B198,DATOS!B:B,0),1)),"")</f>
        <v/>
      </c>
      <c r="K198" s="35" t="str">
        <f>IFERROR(IF(INDEX(DATOS!AQ:AQ,MATCH(CHECKLIST!B198,DATOS!B:B,0),1)=0,"",INDEX(DATOS!AQ:AQ,MATCH(CHECKLIST!B198,DATOS!B:B,0),1)),"")</f>
        <v/>
      </c>
      <c r="L198" s="17" t="str">
        <f>IFERROR(IF(INDEX(DATOS!AS:AS,MATCH(CHECKLIST!B198,DATOS!B:B,0),1)=0,"",INDEX(DATOS!AS:AS,MATCH(CHECKLIST!B198,DATOS!B:B,0),1)),"")</f>
        <v/>
      </c>
      <c r="M198" s="17" t="str">
        <f>IFERROR(IF(INDEX(DATOS!AO:AO,MATCH(CHECKLIST!B198,DATOS!B:B,0),1)=0,"",INDEX(DATOS!AO:AO,MATCH(CHECKLIST!B198,DATOS!B:B,0),1)),"")</f>
        <v/>
      </c>
      <c r="N198" s="35" t="str">
        <f ca="1">IFERROR(IF(INDEX(DATOS!P:P,MATCH(CHECKLIST!B198,DATOS!B:B,0),1)="","X",IF(INDEX(DATOS!P:P,MATCH(CHECKLIST!B198,DATOS!B:B,0),1)&gt;YEAR(TODAY())-1,"","VENCIDA")),"")</f>
        <v/>
      </c>
      <c r="O198" s="35" t="str">
        <f>IFERROR(IF(INDEX(DATOS!AV:AV,MATCH(CHECKLIST!B198,DATOS!B:B,0),1)=0,"",INDEX(DATOS!AV:AV,MATCH(CHECKLIST!B198,DATOS!B:B,0),1)),"")</f>
        <v/>
      </c>
      <c r="P198" s="17" t="str">
        <f>IFERROR(IF(INDEX(DATOS!AT:AT,MATCH(CHECKLIST!B198,DATOS!B:B,0),1)=0,"",INDEX(DATOS!AT:AT,MATCH(CHECKLIST!B198,DATOS!B:B,0),1)),"")</f>
        <v/>
      </c>
      <c r="Q198" s="17" t="str">
        <f>IFERROR(IF(INDEX(DATOS!AU:AU,MATCH(CHECKLIST!B198,DATOS!B:B,0),1)=0,"",INDEX(DATOS!AU:AU,MATCH(CHECKLIST!B198,DATOS!B:B,0),1)),"")</f>
        <v/>
      </c>
      <c r="S198">
        <f t="shared" si="8"/>
        <v>0</v>
      </c>
      <c r="U198" t="str">
        <f t="shared" si="6"/>
        <v/>
      </c>
      <c r="V198" t="str">
        <f t="shared" si="7"/>
        <v/>
      </c>
    </row>
    <row r="199" spans="1:22" ht="15" customHeight="1" x14ac:dyDescent="0.25">
      <c r="A199" s="12">
        <v>186</v>
      </c>
      <c r="B199" t="str">
        <f>IFERROR(INDEX(DATOS!B:B,MATCH(CHECKLIST!A199,DATOS!CG:CG,0),1),"")</f>
        <v/>
      </c>
      <c r="C199" t="str">
        <f>IFERROR(INDEX(DATOS!BT:BT,MATCH(CHECKLIST!A199,DATOS!CG:CG,0),1),"")</f>
        <v/>
      </c>
      <c r="D199" t="str">
        <f>IFERROR(INDEX(DATOS!T:T,MATCH(CHECKLIST!E199,DATOS!C:C,0),1),"")</f>
        <v/>
      </c>
      <c r="E199" s="72" t="str">
        <f>IFERROR(INDEX(DATOS!C:C,MATCH(CHECKLIST!A199,DATOS!CG:CG,0),1),"")</f>
        <v/>
      </c>
      <c r="F199" s="82" t="str">
        <f>IFERROR(IF(INDEX(DATOS!AI:AI,MATCH(CHECKLIST!B199,DATOS!B:B,0),1)=0,"",INDEX(DATOS!AI:AI,MATCH(CHECKLIST!B199,DATOS!B:B,0),1)),"")</f>
        <v/>
      </c>
      <c r="G199" s="17" t="str">
        <f>IFERROR(IF(INDEX(DATOS!AN:AN,MATCH(CHECKLIST!B199,DATOS!B:B,0),1)=0,"",INDEX(DATOS!AN:AN,MATCH(CHECKLIST!B199,DATOS!B:B,0),1)),"")</f>
        <v/>
      </c>
      <c r="H199" s="17" t="str">
        <f>IFERROR(IF(INDEX(DATOS!BQ:BQ,MATCH(CHECKLIST!B199,DATOS!B:B,0),1)="","X",IF(INDEX(DATOS!BQ:BQ,MATCH(CHECKLIST!B199,DATOS!B:B,0),1)="VIGENTE","",INDEX(DATOS!BQ:BQ,MATCH(CHECKLIST!B199,DATOS!B:B,0),1))),"")</f>
        <v/>
      </c>
      <c r="I199" s="17" t="str">
        <f>IFERROR(IF(INDEX(DATOS!AR:AR,MATCH(CHECKLIST!B199,DATOS!B:B,0),1)=0,"",INDEX(DATOS!AR:AR,MATCH(CHECKLIST!B199,DATOS!B:B,0),1)),"")</f>
        <v/>
      </c>
      <c r="J199" s="17" t="str">
        <f>IFERROR(IF(INDEX(DATOS!AP:AP,MATCH(CHECKLIST!B199,DATOS!B:B,0),1)=0,"",INDEX(DATOS!AP:AP,MATCH(CHECKLIST!B199,DATOS!B:B,0),1)),"")</f>
        <v/>
      </c>
      <c r="K199" s="35" t="str">
        <f>IFERROR(IF(INDEX(DATOS!AQ:AQ,MATCH(CHECKLIST!B199,DATOS!B:B,0),1)=0,"",INDEX(DATOS!AQ:AQ,MATCH(CHECKLIST!B199,DATOS!B:B,0),1)),"")</f>
        <v/>
      </c>
      <c r="L199" s="17" t="str">
        <f>IFERROR(IF(INDEX(DATOS!AS:AS,MATCH(CHECKLIST!B199,DATOS!B:B,0),1)=0,"",INDEX(DATOS!AS:AS,MATCH(CHECKLIST!B199,DATOS!B:B,0),1)),"")</f>
        <v/>
      </c>
      <c r="M199" s="17" t="str">
        <f>IFERROR(IF(INDEX(DATOS!AO:AO,MATCH(CHECKLIST!B199,DATOS!B:B,0),1)=0,"",INDEX(DATOS!AO:AO,MATCH(CHECKLIST!B199,DATOS!B:B,0),1)),"")</f>
        <v/>
      </c>
      <c r="N199" s="35" t="str">
        <f ca="1">IFERROR(IF(INDEX(DATOS!P:P,MATCH(CHECKLIST!B199,DATOS!B:B,0),1)="","X",IF(INDEX(DATOS!P:P,MATCH(CHECKLIST!B199,DATOS!B:B,0),1)&gt;YEAR(TODAY())-1,"","VENCIDA")),"")</f>
        <v/>
      </c>
      <c r="O199" s="35" t="str">
        <f>IFERROR(IF(INDEX(DATOS!AV:AV,MATCH(CHECKLIST!B199,DATOS!B:B,0),1)=0,"",INDEX(DATOS!AV:AV,MATCH(CHECKLIST!B199,DATOS!B:B,0),1)),"")</f>
        <v/>
      </c>
      <c r="P199" s="17" t="str">
        <f>IFERROR(IF(INDEX(DATOS!AT:AT,MATCH(CHECKLIST!B199,DATOS!B:B,0),1)=0,"",INDEX(DATOS!AT:AT,MATCH(CHECKLIST!B199,DATOS!B:B,0),1)),"")</f>
        <v/>
      </c>
      <c r="Q199" s="17" t="str">
        <f>IFERROR(IF(INDEX(DATOS!AU:AU,MATCH(CHECKLIST!B199,DATOS!B:B,0),1)=0,"",INDEX(DATOS!AU:AU,MATCH(CHECKLIST!B199,DATOS!B:B,0),1)),"")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IFERROR(INDEX(DATOS!B:B,MATCH(CHECKLIST!A200,DATOS!CG:CG,0),1),"")</f>
        <v/>
      </c>
      <c r="C200" t="str">
        <f>IFERROR(INDEX(DATOS!BT:BT,MATCH(CHECKLIST!A200,DATOS!CG:CG,0),1),"")</f>
        <v/>
      </c>
      <c r="D200" t="str">
        <f>IFERROR(INDEX(DATOS!T:T,MATCH(CHECKLIST!E200,DATOS!C:C,0),1),"")</f>
        <v/>
      </c>
      <c r="E200" s="72" t="str">
        <f>IFERROR(INDEX(DATOS!C:C,MATCH(CHECKLIST!A200,DATOS!CG:CG,0),1),"")</f>
        <v/>
      </c>
      <c r="F200" s="82" t="str">
        <f>IFERROR(IF(INDEX(DATOS!AI:AI,MATCH(CHECKLIST!B200,DATOS!B:B,0),1)=0,"",INDEX(DATOS!AI:AI,MATCH(CHECKLIST!B200,DATOS!B:B,0),1)),"")</f>
        <v/>
      </c>
      <c r="G200" s="17" t="str">
        <f>IFERROR(IF(INDEX(DATOS!AN:AN,MATCH(CHECKLIST!B200,DATOS!B:B,0),1)=0,"",INDEX(DATOS!AN:AN,MATCH(CHECKLIST!B200,DATOS!B:B,0),1)),"")</f>
        <v/>
      </c>
      <c r="H200" s="17" t="str">
        <f>IFERROR(IF(INDEX(DATOS!BQ:BQ,MATCH(CHECKLIST!B200,DATOS!B:B,0),1)="","X",IF(INDEX(DATOS!BQ:BQ,MATCH(CHECKLIST!B200,DATOS!B:B,0),1)="VIGENTE","",INDEX(DATOS!BQ:BQ,MATCH(CHECKLIST!B200,DATOS!B:B,0),1))),"")</f>
        <v/>
      </c>
      <c r="I200" s="17" t="str">
        <f>IFERROR(IF(INDEX(DATOS!AR:AR,MATCH(CHECKLIST!B200,DATOS!B:B,0),1)=0,"",INDEX(DATOS!AR:AR,MATCH(CHECKLIST!B200,DATOS!B:B,0),1)),"")</f>
        <v/>
      </c>
      <c r="J200" s="17" t="str">
        <f>IFERROR(IF(INDEX(DATOS!AP:AP,MATCH(CHECKLIST!B200,DATOS!B:B,0),1)=0,"",INDEX(DATOS!AP:AP,MATCH(CHECKLIST!B200,DATOS!B:B,0),1)),"")</f>
        <v/>
      </c>
      <c r="K200" s="35" t="str">
        <f>IFERROR(IF(INDEX(DATOS!AQ:AQ,MATCH(CHECKLIST!B200,DATOS!B:B,0),1)=0,"",INDEX(DATOS!AQ:AQ,MATCH(CHECKLIST!B200,DATOS!B:B,0),1)),"")</f>
        <v/>
      </c>
      <c r="L200" s="17" t="str">
        <f>IFERROR(IF(INDEX(DATOS!AS:AS,MATCH(CHECKLIST!B200,DATOS!B:B,0),1)=0,"",INDEX(DATOS!AS:AS,MATCH(CHECKLIST!B200,DATOS!B:B,0),1)),"")</f>
        <v/>
      </c>
      <c r="M200" s="17" t="str">
        <f>IFERROR(IF(INDEX(DATOS!AO:AO,MATCH(CHECKLIST!B200,DATOS!B:B,0),1)=0,"",INDEX(DATOS!AO:AO,MATCH(CHECKLIST!B200,DATOS!B:B,0),1)),"")</f>
        <v/>
      </c>
      <c r="N200" s="35" t="str">
        <f ca="1">IFERROR(IF(INDEX(DATOS!P:P,MATCH(CHECKLIST!B200,DATOS!B:B,0),1)="","X",IF(INDEX(DATOS!P:P,MATCH(CHECKLIST!B200,DATOS!B:B,0),1)&gt;YEAR(TODAY())-1,"","VENCIDA")),"")</f>
        <v/>
      </c>
      <c r="O200" s="35" t="str">
        <f>IFERROR(IF(INDEX(DATOS!AV:AV,MATCH(CHECKLIST!B200,DATOS!B:B,0),1)=0,"",INDEX(DATOS!AV:AV,MATCH(CHECKLIST!B200,DATOS!B:B,0),1)),"")</f>
        <v/>
      </c>
      <c r="P200" s="17" t="str">
        <f>IFERROR(IF(INDEX(DATOS!AT:AT,MATCH(CHECKLIST!B200,DATOS!B:B,0),1)=0,"",INDEX(DATOS!AT:AT,MATCH(CHECKLIST!B200,DATOS!B:B,0),1)),"")</f>
        <v/>
      </c>
      <c r="Q200" s="17" t="str">
        <f>IFERROR(IF(INDEX(DATOS!AU:AU,MATCH(CHECKLIST!B200,DATOS!B:B,0),1)=0,"",INDEX(DATOS!AU:AU,MATCH(CHECKLIST!B200,DATOS!B:B,0),1)),"")</f>
        <v/>
      </c>
      <c r="S200">
        <f t="shared" si="8"/>
        <v>0</v>
      </c>
      <c r="U200" t="str">
        <f t="shared" si="6"/>
        <v/>
      </c>
      <c r="V200" t="str">
        <f t="shared" si="7"/>
        <v/>
      </c>
    </row>
    <row r="201" spans="1:22" ht="15" customHeight="1" x14ac:dyDescent="0.25">
      <c r="A201" s="12">
        <v>188</v>
      </c>
      <c r="B201" t="str">
        <f>IFERROR(INDEX(DATOS!B:B,MATCH(CHECKLIST!A201,DATOS!CG:CG,0),1),"")</f>
        <v/>
      </c>
      <c r="C201" t="str">
        <f>IFERROR(INDEX(DATOS!BT:BT,MATCH(CHECKLIST!A201,DATOS!CG:CG,0),1),"")</f>
        <v/>
      </c>
      <c r="D201" t="str">
        <f>IFERROR(INDEX(DATOS!T:T,MATCH(CHECKLIST!E201,DATOS!C:C,0),1),"")</f>
        <v/>
      </c>
      <c r="E201" s="72" t="str">
        <f>IFERROR(INDEX(DATOS!C:C,MATCH(CHECKLIST!A201,DATOS!CG:CG,0),1),"")</f>
        <v/>
      </c>
      <c r="F201" s="82" t="str">
        <f>IFERROR(IF(INDEX(DATOS!AI:AI,MATCH(CHECKLIST!B201,DATOS!B:B,0),1)=0,"",INDEX(DATOS!AI:AI,MATCH(CHECKLIST!B201,DATOS!B:B,0),1)),"")</f>
        <v/>
      </c>
      <c r="G201" s="17" t="str">
        <f>IFERROR(IF(INDEX(DATOS!AN:AN,MATCH(CHECKLIST!B201,DATOS!B:B,0),1)=0,"",INDEX(DATOS!AN:AN,MATCH(CHECKLIST!B201,DATOS!B:B,0),1)),"")</f>
        <v/>
      </c>
      <c r="H201" s="17" t="str">
        <f>IFERROR(IF(INDEX(DATOS!BQ:BQ,MATCH(CHECKLIST!B201,DATOS!B:B,0),1)="","X",IF(INDEX(DATOS!BQ:BQ,MATCH(CHECKLIST!B201,DATOS!B:B,0),1)="VIGENTE","",INDEX(DATOS!BQ:BQ,MATCH(CHECKLIST!B201,DATOS!B:B,0),1))),"")</f>
        <v/>
      </c>
      <c r="I201" s="17" t="str">
        <f>IFERROR(IF(INDEX(DATOS!AR:AR,MATCH(CHECKLIST!B201,DATOS!B:B,0),1)=0,"",INDEX(DATOS!AR:AR,MATCH(CHECKLIST!B201,DATOS!B:B,0),1)),"")</f>
        <v/>
      </c>
      <c r="J201" s="17" t="str">
        <f>IFERROR(IF(INDEX(DATOS!AP:AP,MATCH(CHECKLIST!B201,DATOS!B:B,0),1)=0,"",INDEX(DATOS!AP:AP,MATCH(CHECKLIST!B201,DATOS!B:B,0),1)),"")</f>
        <v/>
      </c>
      <c r="K201" s="35" t="str">
        <f>IFERROR(IF(INDEX(DATOS!AQ:AQ,MATCH(CHECKLIST!B201,DATOS!B:B,0),1)=0,"",INDEX(DATOS!AQ:AQ,MATCH(CHECKLIST!B201,DATOS!B:B,0),1)),"")</f>
        <v/>
      </c>
      <c r="L201" s="17" t="str">
        <f>IFERROR(IF(INDEX(DATOS!AS:AS,MATCH(CHECKLIST!B201,DATOS!B:B,0),1)=0,"",INDEX(DATOS!AS:AS,MATCH(CHECKLIST!B201,DATOS!B:B,0),1)),"")</f>
        <v/>
      </c>
      <c r="M201" s="17" t="str">
        <f>IFERROR(IF(INDEX(DATOS!AO:AO,MATCH(CHECKLIST!B201,DATOS!B:B,0),1)=0,"",INDEX(DATOS!AO:AO,MATCH(CHECKLIST!B201,DATOS!B:B,0),1)),"")</f>
        <v/>
      </c>
      <c r="N201" s="35" t="str">
        <f ca="1">IFERROR(IF(INDEX(DATOS!P:P,MATCH(CHECKLIST!B201,DATOS!B:B,0),1)="","X",IF(INDEX(DATOS!P:P,MATCH(CHECKLIST!B201,DATOS!B:B,0),1)&gt;YEAR(TODAY())-1,"","VENCIDA")),"")</f>
        <v/>
      </c>
      <c r="O201" s="35" t="str">
        <f>IFERROR(IF(INDEX(DATOS!AV:AV,MATCH(CHECKLIST!B201,DATOS!B:B,0),1)=0,"",INDEX(DATOS!AV:AV,MATCH(CHECKLIST!B201,DATOS!B:B,0),1)),"")</f>
        <v/>
      </c>
      <c r="P201" s="17" t="str">
        <f>IFERROR(IF(INDEX(DATOS!AT:AT,MATCH(CHECKLIST!B201,DATOS!B:B,0),1)=0,"",INDEX(DATOS!AT:AT,MATCH(CHECKLIST!B201,DATOS!B:B,0),1)),"")</f>
        <v/>
      </c>
      <c r="Q201" s="17" t="str">
        <f>IFERROR(IF(INDEX(DATOS!AU:AU,MATCH(CHECKLIST!B201,DATOS!B:B,0),1)=0,"",INDEX(DATOS!AU:AU,MATCH(CHECKLIST!B201,DATOS!B:B,0),1)),"")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IFERROR(INDEX(DATOS!B:B,MATCH(CHECKLIST!A202,DATOS!CG:CG,0),1),"")</f>
        <v/>
      </c>
      <c r="C202" t="str">
        <f>IFERROR(INDEX(DATOS!BT:BT,MATCH(CHECKLIST!A202,DATOS!CG:CG,0),1),"")</f>
        <v/>
      </c>
      <c r="D202" t="str">
        <f>IFERROR(INDEX(DATOS!T:T,MATCH(CHECKLIST!E202,DATOS!C:C,0),1),"")</f>
        <v/>
      </c>
      <c r="E202" s="72" t="str">
        <f>IFERROR(INDEX(DATOS!C:C,MATCH(CHECKLIST!A202,DATOS!CG:CG,0),1),"")</f>
        <v/>
      </c>
      <c r="F202" s="82" t="str">
        <f>IFERROR(IF(INDEX(DATOS!AI:AI,MATCH(CHECKLIST!B202,DATOS!B:B,0),1)=0,"",INDEX(DATOS!AI:AI,MATCH(CHECKLIST!B202,DATOS!B:B,0),1)),"")</f>
        <v/>
      </c>
      <c r="G202" s="17" t="str">
        <f>IFERROR(IF(INDEX(DATOS!AN:AN,MATCH(CHECKLIST!B202,DATOS!B:B,0),1)=0,"",INDEX(DATOS!AN:AN,MATCH(CHECKLIST!B202,DATOS!B:B,0),1)),"")</f>
        <v/>
      </c>
      <c r="H202" s="17" t="str">
        <f>IFERROR(IF(INDEX(DATOS!BQ:BQ,MATCH(CHECKLIST!B202,DATOS!B:B,0),1)="","X",IF(INDEX(DATOS!BQ:BQ,MATCH(CHECKLIST!B202,DATOS!B:B,0),1)="VIGENTE","",INDEX(DATOS!BQ:BQ,MATCH(CHECKLIST!B202,DATOS!B:B,0),1))),"")</f>
        <v/>
      </c>
      <c r="I202" s="17" t="str">
        <f>IFERROR(IF(INDEX(DATOS!AR:AR,MATCH(CHECKLIST!B202,DATOS!B:B,0),1)=0,"",INDEX(DATOS!AR:AR,MATCH(CHECKLIST!B202,DATOS!B:B,0),1)),"")</f>
        <v/>
      </c>
      <c r="J202" s="17" t="str">
        <f>IFERROR(IF(INDEX(DATOS!AP:AP,MATCH(CHECKLIST!B202,DATOS!B:B,0),1)=0,"",INDEX(DATOS!AP:AP,MATCH(CHECKLIST!B202,DATOS!B:B,0),1)),"")</f>
        <v/>
      </c>
      <c r="K202" s="35" t="str">
        <f>IFERROR(IF(INDEX(DATOS!AQ:AQ,MATCH(CHECKLIST!B202,DATOS!B:B,0),1)=0,"",INDEX(DATOS!AQ:AQ,MATCH(CHECKLIST!B202,DATOS!B:B,0),1)),"")</f>
        <v/>
      </c>
      <c r="L202" s="17" t="str">
        <f>IFERROR(IF(INDEX(DATOS!AS:AS,MATCH(CHECKLIST!B202,DATOS!B:B,0),1)=0,"",INDEX(DATOS!AS:AS,MATCH(CHECKLIST!B202,DATOS!B:B,0),1)),"")</f>
        <v/>
      </c>
      <c r="M202" s="17" t="str">
        <f>IFERROR(IF(INDEX(DATOS!AO:AO,MATCH(CHECKLIST!B202,DATOS!B:B,0),1)=0,"",INDEX(DATOS!AO:AO,MATCH(CHECKLIST!B202,DATOS!B:B,0),1)),"")</f>
        <v/>
      </c>
      <c r="N202" s="35" t="str">
        <f ca="1">IFERROR(IF(INDEX(DATOS!P:P,MATCH(CHECKLIST!B202,DATOS!B:B,0),1)="","X",IF(INDEX(DATOS!P:P,MATCH(CHECKLIST!B202,DATOS!B:B,0),1)&gt;YEAR(TODAY())-1,"","VENCIDA")),"")</f>
        <v/>
      </c>
      <c r="O202" s="35" t="str">
        <f>IFERROR(IF(INDEX(DATOS!AV:AV,MATCH(CHECKLIST!B202,DATOS!B:B,0),1)=0,"",INDEX(DATOS!AV:AV,MATCH(CHECKLIST!B202,DATOS!B:B,0),1)),"")</f>
        <v/>
      </c>
      <c r="P202" s="17" t="str">
        <f>IFERROR(IF(INDEX(DATOS!AT:AT,MATCH(CHECKLIST!B202,DATOS!B:B,0),1)=0,"",INDEX(DATOS!AT:AT,MATCH(CHECKLIST!B202,DATOS!B:B,0),1)),"")</f>
        <v/>
      </c>
      <c r="Q202" s="17" t="str">
        <f>IFERROR(IF(INDEX(DATOS!AU:AU,MATCH(CHECKLIST!B202,DATOS!B:B,0),1)=0,"",INDEX(DATOS!AU:AU,MATCH(CHECKLIST!B202,DATOS!B:B,0),1)),"")</f>
        <v/>
      </c>
      <c r="S202">
        <f t="shared" si="8"/>
        <v>0</v>
      </c>
      <c r="U202" t="str">
        <f t="shared" si="6"/>
        <v/>
      </c>
      <c r="V202" t="str">
        <f t="shared" si="7"/>
        <v/>
      </c>
    </row>
    <row r="203" spans="1:22" ht="15" customHeight="1" x14ac:dyDescent="0.25">
      <c r="A203" s="12">
        <v>190</v>
      </c>
      <c r="B203" t="str">
        <f>IFERROR(INDEX(DATOS!B:B,MATCH(CHECKLIST!A203,DATOS!CG:CG,0),1),"")</f>
        <v/>
      </c>
      <c r="C203" t="str">
        <f>IFERROR(INDEX(DATOS!BT:BT,MATCH(CHECKLIST!A203,DATOS!CG:CG,0),1),"")</f>
        <v/>
      </c>
      <c r="D203" t="str">
        <f>IFERROR(INDEX(DATOS!T:T,MATCH(CHECKLIST!E203,DATOS!C:C,0),1),"")</f>
        <v/>
      </c>
      <c r="E203" s="72" t="str">
        <f>IFERROR(INDEX(DATOS!C:C,MATCH(CHECKLIST!A203,DATOS!CG:CG,0),1),"")</f>
        <v/>
      </c>
      <c r="F203" s="82" t="str">
        <f>IFERROR(IF(INDEX(DATOS!AI:AI,MATCH(CHECKLIST!B203,DATOS!B:B,0),1)=0,"",INDEX(DATOS!AI:AI,MATCH(CHECKLIST!B203,DATOS!B:B,0),1)),"")</f>
        <v/>
      </c>
      <c r="G203" s="17" t="str">
        <f>IFERROR(IF(INDEX(DATOS!AN:AN,MATCH(CHECKLIST!B203,DATOS!B:B,0),1)=0,"",INDEX(DATOS!AN:AN,MATCH(CHECKLIST!B203,DATOS!B:B,0),1)),"")</f>
        <v/>
      </c>
      <c r="H203" s="17" t="str">
        <f>IFERROR(IF(INDEX(DATOS!BQ:BQ,MATCH(CHECKLIST!B203,DATOS!B:B,0),1)="","X",IF(INDEX(DATOS!BQ:BQ,MATCH(CHECKLIST!B203,DATOS!B:B,0),1)="VIGENTE","",INDEX(DATOS!BQ:BQ,MATCH(CHECKLIST!B203,DATOS!B:B,0),1))),"")</f>
        <v/>
      </c>
      <c r="I203" s="17" t="str">
        <f>IFERROR(IF(INDEX(DATOS!AR:AR,MATCH(CHECKLIST!B203,DATOS!B:B,0),1)=0,"",INDEX(DATOS!AR:AR,MATCH(CHECKLIST!B203,DATOS!B:B,0),1)),"")</f>
        <v/>
      </c>
      <c r="J203" s="17" t="str">
        <f>IFERROR(IF(INDEX(DATOS!AP:AP,MATCH(CHECKLIST!B203,DATOS!B:B,0),1)=0,"",INDEX(DATOS!AP:AP,MATCH(CHECKLIST!B203,DATOS!B:B,0),1)),"")</f>
        <v/>
      </c>
      <c r="K203" s="35" t="str">
        <f>IFERROR(IF(INDEX(DATOS!AQ:AQ,MATCH(CHECKLIST!B203,DATOS!B:B,0),1)=0,"",INDEX(DATOS!AQ:AQ,MATCH(CHECKLIST!B203,DATOS!B:B,0),1)),"")</f>
        <v/>
      </c>
      <c r="L203" s="17" t="str">
        <f>IFERROR(IF(INDEX(DATOS!AS:AS,MATCH(CHECKLIST!B203,DATOS!B:B,0),1)=0,"",INDEX(DATOS!AS:AS,MATCH(CHECKLIST!B203,DATOS!B:B,0),1)),"")</f>
        <v/>
      </c>
      <c r="M203" s="17" t="str">
        <f>IFERROR(IF(INDEX(DATOS!AO:AO,MATCH(CHECKLIST!B203,DATOS!B:B,0),1)=0,"",INDEX(DATOS!AO:AO,MATCH(CHECKLIST!B203,DATOS!B:B,0),1)),"")</f>
        <v/>
      </c>
      <c r="N203" s="35" t="str">
        <f ca="1">IFERROR(IF(INDEX(DATOS!P:P,MATCH(CHECKLIST!B203,DATOS!B:B,0),1)="","X",IF(INDEX(DATOS!P:P,MATCH(CHECKLIST!B203,DATOS!B:B,0),1)&gt;YEAR(TODAY())-1,"","VENCIDA")),"")</f>
        <v/>
      </c>
      <c r="O203" s="35" t="str">
        <f>IFERROR(IF(INDEX(DATOS!AV:AV,MATCH(CHECKLIST!B203,DATOS!B:B,0),1)=0,"",INDEX(DATOS!AV:AV,MATCH(CHECKLIST!B203,DATOS!B:B,0),1)),"")</f>
        <v/>
      </c>
      <c r="P203" s="17" t="str">
        <f>IFERROR(IF(INDEX(DATOS!AT:AT,MATCH(CHECKLIST!B203,DATOS!B:B,0),1)=0,"",INDEX(DATOS!AT:AT,MATCH(CHECKLIST!B203,DATOS!B:B,0),1)),"")</f>
        <v/>
      </c>
      <c r="Q203" s="17" t="str">
        <f>IFERROR(IF(INDEX(DATOS!AU:AU,MATCH(CHECKLIST!B203,DATOS!B:B,0),1)=0,"",INDEX(DATOS!AU:AU,MATCH(CHECKLIST!B203,DATOS!B:B,0),1)),"")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IFERROR(INDEX(DATOS!B:B,MATCH(CHECKLIST!A204,DATOS!CG:CG,0),1),"")</f>
        <v/>
      </c>
      <c r="C204" t="str">
        <f>IFERROR(INDEX(DATOS!BT:BT,MATCH(CHECKLIST!A204,DATOS!CG:CG,0),1),"")</f>
        <v/>
      </c>
      <c r="D204" t="str">
        <f>IFERROR(INDEX(DATOS!T:T,MATCH(CHECKLIST!E204,DATOS!C:C,0),1),"")</f>
        <v/>
      </c>
      <c r="E204" s="72" t="str">
        <f>IFERROR(INDEX(DATOS!C:C,MATCH(CHECKLIST!A204,DATOS!CG:CG,0),1),"")</f>
        <v/>
      </c>
      <c r="F204" s="82" t="str">
        <f>IFERROR(IF(INDEX(DATOS!AI:AI,MATCH(CHECKLIST!B204,DATOS!B:B,0),1)=0,"",INDEX(DATOS!AI:AI,MATCH(CHECKLIST!B204,DATOS!B:B,0),1)),"")</f>
        <v/>
      </c>
      <c r="G204" s="17" t="str">
        <f>IFERROR(IF(INDEX(DATOS!AN:AN,MATCH(CHECKLIST!B204,DATOS!B:B,0),1)=0,"",INDEX(DATOS!AN:AN,MATCH(CHECKLIST!B204,DATOS!B:B,0),1)),"")</f>
        <v/>
      </c>
      <c r="H204" s="17" t="str">
        <f>IFERROR(IF(INDEX(DATOS!BQ:BQ,MATCH(CHECKLIST!B204,DATOS!B:B,0),1)="","X",IF(INDEX(DATOS!BQ:BQ,MATCH(CHECKLIST!B204,DATOS!B:B,0),1)="VIGENTE","",INDEX(DATOS!BQ:BQ,MATCH(CHECKLIST!B204,DATOS!B:B,0),1))),"")</f>
        <v/>
      </c>
      <c r="I204" s="17" t="str">
        <f>IFERROR(IF(INDEX(DATOS!AR:AR,MATCH(CHECKLIST!B204,DATOS!B:B,0),1)=0,"",INDEX(DATOS!AR:AR,MATCH(CHECKLIST!B204,DATOS!B:B,0),1)),"")</f>
        <v/>
      </c>
      <c r="J204" s="17" t="str">
        <f>IFERROR(IF(INDEX(DATOS!AP:AP,MATCH(CHECKLIST!B204,DATOS!B:B,0),1)=0,"",INDEX(DATOS!AP:AP,MATCH(CHECKLIST!B204,DATOS!B:B,0),1)),"")</f>
        <v/>
      </c>
      <c r="K204" s="35" t="str">
        <f>IFERROR(IF(INDEX(DATOS!AQ:AQ,MATCH(CHECKLIST!B204,DATOS!B:B,0),1)=0,"",INDEX(DATOS!AQ:AQ,MATCH(CHECKLIST!B204,DATOS!B:B,0),1)),"")</f>
        <v/>
      </c>
      <c r="L204" s="17" t="str">
        <f>IFERROR(IF(INDEX(DATOS!AS:AS,MATCH(CHECKLIST!B204,DATOS!B:B,0),1)=0,"",INDEX(DATOS!AS:AS,MATCH(CHECKLIST!B204,DATOS!B:B,0),1)),"")</f>
        <v/>
      </c>
      <c r="M204" s="17" t="str">
        <f>IFERROR(IF(INDEX(DATOS!AO:AO,MATCH(CHECKLIST!B204,DATOS!B:B,0),1)=0,"",INDEX(DATOS!AO:AO,MATCH(CHECKLIST!B204,DATOS!B:B,0),1)),"")</f>
        <v/>
      </c>
      <c r="N204" s="35" t="str">
        <f ca="1">IFERROR(IF(INDEX(DATOS!P:P,MATCH(CHECKLIST!B204,DATOS!B:B,0),1)="","X",IF(INDEX(DATOS!P:P,MATCH(CHECKLIST!B204,DATOS!B:B,0),1)&gt;YEAR(TODAY())-1,"","VENCIDA")),"")</f>
        <v/>
      </c>
      <c r="O204" s="35" t="str">
        <f>IFERROR(IF(INDEX(DATOS!AV:AV,MATCH(CHECKLIST!B204,DATOS!B:B,0),1)=0,"",INDEX(DATOS!AV:AV,MATCH(CHECKLIST!B204,DATOS!B:B,0),1)),"")</f>
        <v/>
      </c>
      <c r="P204" s="17" t="str">
        <f>IFERROR(IF(INDEX(DATOS!AT:AT,MATCH(CHECKLIST!B204,DATOS!B:B,0),1)=0,"",INDEX(DATOS!AT:AT,MATCH(CHECKLIST!B204,DATOS!B:B,0),1)),"")</f>
        <v/>
      </c>
      <c r="Q204" s="17" t="str">
        <f>IFERROR(IF(INDEX(DATOS!AU:AU,MATCH(CHECKLIST!B204,DATOS!B:B,0),1)=0,"",INDEX(DATOS!AU:AU,MATCH(CHECKLIST!B204,DATOS!B:B,0),1)),"")</f>
        <v/>
      </c>
      <c r="S204">
        <f t="shared" si="8"/>
        <v>0</v>
      </c>
      <c r="U204" t="str">
        <f t="shared" si="6"/>
        <v/>
      </c>
      <c r="V204" t="str">
        <f t="shared" si="7"/>
        <v/>
      </c>
    </row>
    <row r="205" spans="1:22" x14ac:dyDescent="0.25">
      <c r="A205" s="12">
        <v>192</v>
      </c>
      <c r="B205" t="str">
        <f>IFERROR(INDEX(DATOS!B:B,MATCH(CHECKLIST!A205,DATOS!CG:CG,0),1),"")</f>
        <v/>
      </c>
      <c r="C205" t="str">
        <f>IFERROR(INDEX(DATOS!BT:BT,MATCH(CHECKLIST!A205,DATOS!CG:CG,0),1),"")</f>
        <v/>
      </c>
      <c r="D205" t="str">
        <f>IFERROR(INDEX(DATOS!T:T,MATCH(CHECKLIST!E205,DATOS!C:C,0),1),"")</f>
        <v/>
      </c>
      <c r="E205" s="72" t="str">
        <f>IFERROR(INDEX(DATOS!C:C,MATCH(CHECKLIST!A205,DATOS!CG:CG,0),1),"")</f>
        <v/>
      </c>
      <c r="F205" s="82" t="str">
        <f>IFERROR(IF(INDEX(DATOS!AI:AI,MATCH(CHECKLIST!B205,DATOS!B:B,0),1)=0,"",INDEX(DATOS!AI:AI,MATCH(CHECKLIST!B205,DATOS!B:B,0),1)),"")</f>
        <v/>
      </c>
      <c r="G205" s="17" t="str">
        <f>IFERROR(IF(INDEX(DATOS!AN:AN,MATCH(CHECKLIST!B205,DATOS!B:B,0),1)=0,"",INDEX(DATOS!AN:AN,MATCH(CHECKLIST!B205,DATOS!B:B,0),1)),"")</f>
        <v/>
      </c>
      <c r="H205" s="17" t="str">
        <f>IFERROR(IF(INDEX(DATOS!BQ:BQ,MATCH(CHECKLIST!B205,DATOS!B:B,0),1)="","X",IF(INDEX(DATOS!BQ:BQ,MATCH(CHECKLIST!B205,DATOS!B:B,0),1)="VIGENTE","",INDEX(DATOS!BQ:BQ,MATCH(CHECKLIST!B205,DATOS!B:B,0),1))),"")</f>
        <v/>
      </c>
      <c r="I205" s="17" t="str">
        <f>IFERROR(IF(INDEX(DATOS!AR:AR,MATCH(CHECKLIST!B205,DATOS!B:B,0),1)=0,"",INDEX(DATOS!AR:AR,MATCH(CHECKLIST!B205,DATOS!B:B,0),1)),"")</f>
        <v/>
      </c>
      <c r="J205" s="17" t="str">
        <f>IFERROR(IF(INDEX(DATOS!AP:AP,MATCH(CHECKLIST!B205,DATOS!B:B,0),1)=0,"",INDEX(DATOS!AP:AP,MATCH(CHECKLIST!B205,DATOS!B:B,0),1)),"")</f>
        <v/>
      </c>
      <c r="K205" s="35" t="str">
        <f>IFERROR(IF(INDEX(DATOS!AQ:AQ,MATCH(CHECKLIST!B205,DATOS!B:B,0),1)=0,"",INDEX(DATOS!AQ:AQ,MATCH(CHECKLIST!B205,DATOS!B:B,0),1)),"")</f>
        <v/>
      </c>
      <c r="L205" s="17" t="str">
        <f>IFERROR(IF(INDEX(DATOS!AS:AS,MATCH(CHECKLIST!B205,DATOS!B:B,0),1)=0,"",INDEX(DATOS!AS:AS,MATCH(CHECKLIST!B205,DATOS!B:B,0),1)),"")</f>
        <v/>
      </c>
      <c r="M205" s="17" t="str">
        <f>IFERROR(IF(INDEX(DATOS!AO:AO,MATCH(CHECKLIST!B205,DATOS!B:B,0),1)=0,"",INDEX(DATOS!AO:AO,MATCH(CHECKLIST!B205,DATOS!B:B,0),1)),"")</f>
        <v/>
      </c>
      <c r="N205" s="35" t="str">
        <f ca="1">IFERROR(IF(INDEX(DATOS!P:P,MATCH(CHECKLIST!B205,DATOS!B:B,0),1)="","X",IF(INDEX(DATOS!P:P,MATCH(CHECKLIST!B205,DATOS!B:B,0),1)&gt;YEAR(TODAY())-1,"","VENCIDA")),"")</f>
        <v/>
      </c>
      <c r="O205" s="35" t="str">
        <f>IFERROR(IF(INDEX(DATOS!AV:AV,MATCH(CHECKLIST!B205,DATOS!B:B,0),1)=0,"",INDEX(DATOS!AV:AV,MATCH(CHECKLIST!B205,DATOS!B:B,0),1)),"")</f>
        <v/>
      </c>
      <c r="P205" s="17" t="str">
        <f>IFERROR(IF(INDEX(DATOS!AT:AT,MATCH(CHECKLIST!B205,DATOS!B:B,0),1)=0,"",INDEX(DATOS!AT:AT,MATCH(CHECKLIST!B205,DATOS!B:B,0),1)),"")</f>
        <v/>
      </c>
      <c r="Q205" s="17" t="str">
        <f>IFERROR(IF(INDEX(DATOS!AU:AU,MATCH(CHECKLIST!B205,DATOS!B:B,0),1)=0,"",INDEX(DATOS!AU:AU,MATCH(CHECKLIST!B205,DATOS!B:B,0),1)),"")</f>
        <v/>
      </c>
      <c r="R205" t="str">
        <f>IF(B205="","",1)</f>
        <v/>
      </c>
      <c r="S205" t="str">
        <f t="shared" si="8"/>
        <v/>
      </c>
      <c r="U205" t="str">
        <f t="shared" si="6"/>
        <v/>
      </c>
      <c r="V205" t="str">
        <f t="shared" si="7"/>
        <v/>
      </c>
    </row>
    <row r="206" spans="1:22" x14ac:dyDescent="0.25">
      <c r="A206" s="12">
        <v>193</v>
      </c>
      <c r="B206" t="str">
        <f>IFERROR(INDEX(DATOS!B:B,MATCH(CHECKLIST!A206,DATOS!CG:CG,0),1),"")</f>
        <v/>
      </c>
      <c r="C206" t="str">
        <f>IFERROR(INDEX(DATOS!BT:BT,MATCH(CHECKLIST!A206,DATOS!CG:CG,0),1),"")</f>
        <v/>
      </c>
      <c r="D206" t="str">
        <f>IFERROR(INDEX(DATOS!T:T,MATCH(CHECKLIST!E206,DATOS!C:C,0),1),"")</f>
        <v/>
      </c>
      <c r="E206" s="72" t="str">
        <f>IFERROR(INDEX(DATOS!C:C,MATCH(CHECKLIST!A206,DATOS!CG:CG,0),1),"")</f>
        <v/>
      </c>
      <c r="F206" s="82" t="str">
        <f>IFERROR(IF(INDEX(DATOS!AI:AI,MATCH(CHECKLIST!B206,DATOS!B:B,0),1)=0,"",INDEX(DATOS!AI:AI,MATCH(CHECKLIST!B206,DATOS!B:B,0),1)),"")</f>
        <v/>
      </c>
      <c r="G206" s="17" t="str">
        <f>IFERROR(IF(INDEX(DATOS!AN:AN,MATCH(CHECKLIST!B206,DATOS!B:B,0),1)=0,"",INDEX(DATOS!AN:AN,MATCH(CHECKLIST!B206,DATOS!B:B,0),1)),"")</f>
        <v/>
      </c>
      <c r="H206" s="17" t="str">
        <f>IFERROR(IF(INDEX(DATOS!BQ:BQ,MATCH(CHECKLIST!B206,DATOS!B:B,0),1)="","X",IF(INDEX(DATOS!BQ:BQ,MATCH(CHECKLIST!B206,DATOS!B:B,0),1)="VIGENTE","",INDEX(DATOS!BQ:BQ,MATCH(CHECKLIST!B206,DATOS!B:B,0),1))),"")</f>
        <v/>
      </c>
      <c r="I206" s="17" t="str">
        <f>IFERROR(IF(INDEX(DATOS!AR:AR,MATCH(CHECKLIST!B206,DATOS!B:B,0),1)=0,"",INDEX(DATOS!AR:AR,MATCH(CHECKLIST!B206,DATOS!B:B,0),1)),"")</f>
        <v/>
      </c>
      <c r="J206" s="17" t="str">
        <f>IFERROR(IF(INDEX(DATOS!AP:AP,MATCH(CHECKLIST!B206,DATOS!B:B,0),1)=0,"",INDEX(DATOS!AP:AP,MATCH(CHECKLIST!B206,DATOS!B:B,0),1)),"")</f>
        <v/>
      </c>
      <c r="K206" s="35" t="str">
        <f>IFERROR(IF(INDEX(DATOS!AQ:AQ,MATCH(CHECKLIST!B206,DATOS!B:B,0),1)=0,"",INDEX(DATOS!AQ:AQ,MATCH(CHECKLIST!B206,DATOS!B:B,0),1)),"")</f>
        <v/>
      </c>
      <c r="L206" s="17" t="str">
        <f>IFERROR(IF(INDEX(DATOS!AS:AS,MATCH(CHECKLIST!B206,DATOS!B:B,0),1)=0,"",INDEX(DATOS!AS:AS,MATCH(CHECKLIST!B206,DATOS!B:B,0),1)),"")</f>
        <v/>
      </c>
      <c r="M206" s="17" t="str">
        <f>IFERROR(IF(INDEX(DATOS!AO:AO,MATCH(CHECKLIST!B206,DATOS!B:B,0),1)=0,"",INDEX(DATOS!AO:AO,MATCH(CHECKLIST!B206,DATOS!B:B,0),1)),"")</f>
        <v/>
      </c>
      <c r="N206" s="35" t="str">
        <f ca="1">IFERROR(IF(INDEX(DATOS!P:P,MATCH(CHECKLIST!B206,DATOS!B:B,0),1)="","X",IF(INDEX(DATOS!P:P,MATCH(CHECKLIST!B206,DATOS!B:B,0),1)&gt;YEAR(TODAY())-1,"","VENCIDA")),"")</f>
        <v/>
      </c>
      <c r="O206" s="35" t="str">
        <f>IFERROR(IF(INDEX(DATOS!AV:AV,MATCH(CHECKLIST!B206,DATOS!B:B,0),1)=0,"",INDEX(DATOS!AV:AV,MATCH(CHECKLIST!B206,DATOS!B:B,0),1)),"")</f>
        <v/>
      </c>
      <c r="P206" s="17" t="str">
        <f>IFERROR(IF(INDEX(DATOS!AT:AT,MATCH(CHECKLIST!B206,DATOS!B:B,0),1)=0,"",INDEX(DATOS!AT:AT,MATCH(CHECKLIST!B206,DATOS!B:B,0),1)),"")</f>
        <v/>
      </c>
      <c r="Q206" s="17" t="str">
        <f>IFERROR(IF(INDEX(DATOS!AU:AU,MATCH(CHECKLIST!B206,DATOS!B:B,0),1)=0,"",INDEX(DATOS!AU:AU,MATCH(CHECKLIST!B206,DATOS!B:B,0),1)),"")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IFERROR(INDEX(DATOS!B:B,MATCH(CHECKLIST!A207,DATOS!CG:CG,0),1),"")</f>
        <v/>
      </c>
      <c r="C207" t="str">
        <f>IFERROR(INDEX(DATOS!BT:BT,MATCH(CHECKLIST!A207,DATOS!CG:CG,0),1),"")</f>
        <v/>
      </c>
      <c r="D207" t="str">
        <f>IFERROR(INDEX(DATOS!T:T,MATCH(CHECKLIST!E207,DATOS!C:C,0),1),"")</f>
        <v/>
      </c>
      <c r="E207" s="72" t="str">
        <f>IFERROR(INDEX(DATOS!C:C,MATCH(CHECKLIST!A207,DATOS!CG:CG,0),1),"")</f>
        <v/>
      </c>
      <c r="F207" s="82" t="str">
        <f>IFERROR(IF(INDEX(DATOS!AI:AI,MATCH(CHECKLIST!B207,DATOS!B:B,0),1)=0,"",INDEX(DATOS!AI:AI,MATCH(CHECKLIST!B207,DATOS!B:B,0),1)),"")</f>
        <v/>
      </c>
      <c r="G207" s="17" t="str">
        <f>IFERROR(IF(INDEX(DATOS!AN:AN,MATCH(CHECKLIST!B207,DATOS!B:B,0),1)=0,"",INDEX(DATOS!AN:AN,MATCH(CHECKLIST!B207,DATOS!B:B,0),1)),"")</f>
        <v/>
      </c>
      <c r="H207" s="17" t="str">
        <f>IFERROR(IF(INDEX(DATOS!BQ:BQ,MATCH(CHECKLIST!B207,DATOS!B:B,0),1)="","X",IF(INDEX(DATOS!BQ:BQ,MATCH(CHECKLIST!B207,DATOS!B:B,0),1)="VIGENTE","",INDEX(DATOS!BQ:BQ,MATCH(CHECKLIST!B207,DATOS!B:B,0),1))),"")</f>
        <v/>
      </c>
      <c r="I207" s="17" t="str">
        <f>IFERROR(IF(INDEX(DATOS!AR:AR,MATCH(CHECKLIST!B207,DATOS!B:B,0),1)=0,"",INDEX(DATOS!AR:AR,MATCH(CHECKLIST!B207,DATOS!B:B,0),1)),"")</f>
        <v/>
      </c>
      <c r="J207" s="17" t="str">
        <f>IFERROR(IF(INDEX(DATOS!AP:AP,MATCH(CHECKLIST!B207,DATOS!B:B,0),1)=0,"",INDEX(DATOS!AP:AP,MATCH(CHECKLIST!B207,DATOS!B:B,0),1)),"")</f>
        <v/>
      </c>
      <c r="K207" s="35" t="str">
        <f>IFERROR(IF(INDEX(DATOS!AQ:AQ,MATCH(CHECKLIST!B207,DATOS!B:B,0),1)=0,"",INDEX(DATOS!AQ:AQ,MATCH(CHECKLIST!B207,DATOS!B:B,0),1)),"")</f>
        <v/>
      </c>
      <c r="L207" s="17" t="str">
        <f>IFERROR(IF(INDEX(DATOS!AS:AS,MATCH(CHECKLIST!B207,DATOS!B:B,0),1)=0,"",INDEX(DATOS!AS:AS,MATCH(CHECKLIST!B207,DATOS!B:B,0),1)),"")</f>
        <v/>
      </c>
      <c r="M207" s="17" t="str">
        <f>IFERROR(IF(INDEX(DATOS!AO:AO,MATCH(CHECKLIST!B207,DATOS!B:B,0),1)=0,"",INDEX(DATOS!AO:AO,MATCH(CHECKLIST!B207,DATOS!B:B,0),1)),"")</f>
        <v/>
      </c>
      <c r="N207" s="35" t="str">
        <f ca="1">IFERROR(IF(INDEX(DATOS!P:P,MATCH(CHECKLIST!B207,DATOS!B:B,0),1)="","X",IF(INDEX(DATOS!P:P,MATCH(CHECKLIST!B207,DATOS!B:B,0),1)&gt;YEAR(TODAY())-1,"","VENCIDA")),"")</f>
        <v/>
      </c>
      <c r="O207" s="35" t="str">
        <f>IFERROR(IF(INDEX(DATOS!AV:AV,MATCH(CHECKLIST!B207,DATOS!B:B,0),1)=0,"",INDEX(DATOS!AV:AV,MATCH(CHECKLIST!B207,DATOS!B:B,0),1)),"")</f>
        <v/>
      </c>
      <c r="P207" s="17" t="str">
        <f>IFERROR(IF(INDEX(DATOS!AT:AT,MATCH(CHECKLIST!B207,DATOS!B:B,0),1)=0,"",INDEX(DATOS!AT:AT,MATCH(CHECKLIST!B207,DATOS!B:B,0),1)),"")</f>
        <v/>
      </c>
      <c r="Q207" s="17" t="str">
        <f>IFERROR(IF(INDEX(DATOS!AU:AU,MATCH(CHECKLIST!B207,DATOS!B:B,0),1)=0,"",INDEX(DATOS!AU:AU,MATCH(CHECKLIST!B207,DATOS!B:B,0),1)),"")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IFERROR(INDEX(DATOS!B:B,MATCH(CHECKLIST!A208,DATOS!CG:CG,0),1),"")</f>
        <v/>
      </c>
      <c r="C208" t="str">
        <f>IFERROR(INDEX(DATOS!BT:BT,MATCH(CHECKLIST!A208,DATOS!CG:CG,0),1),"")</f>
        <v/>
      </c>
      <c r="D208" t="str">
        <f>IFERROR(INDEX(DATOS!T:T,MATCH(CHECKLIST!E208,DATOS!C:C,0),1),"")</f>
        <v/>
      </c>
      <c r="E208" s="72" t="str">
        <f>IFERROR(INDEX(DATOS!C:C,MATCH(CHECKLIST!A208,DATOS!CG:CG,0),1),"")</f>
        <v/>
      </c>
      <c r="F208" s="82" t="str">
        <f>IFERROR(IF(INDEX(DATOS!AI:AI,MATCH(CHECKLIST!B208,DATOS!B:B,0),1)=0,"",INDEX(DATOS!AI:AI,MATCH(CHECKLIST!B208,DATOS!B:B,0),1)),"")</f>
        <v/>
      </c>
      <c r="G208" s="17" t="str">
        <f>IFERROR(IF(INDEX(DATOS!AN:AN,MATCH(CHECKLIST!B208,DATOS!B:B,0),1)=0,"",INDEX(DATOS!AN:AN,MATCH(CHECKLIST!B208,DATOS!B:B,0),1)),"")</f>
        <v/>
      </c>
      <c r="H208" s="17" t="str">
        <f>IFERROR(IF(INDEX(DATOS!BQ:BQ,MATCH(CHECKLIST!B208,DATOS!B:B,0),1)="","X",IF(INDEX(DATOS!BQ:BQ,MATCH(CHECKLIST!B208,DATOS!B:B,0),1)="VIGENTE","",INDEX(DATOS!BQ:BQ,MATCH(CHECKLIST!B208,DATOS!B:B,0),1))),"")</f>
        <v/>
      </c>
      <c r="I208" s="17" t="str">
        <f>IFERROR(IF(INDEX(DATOS!AR:AR,MATCH(CHECKLIST!B208,DATOS!B:B,0),1)=0,"",INDEX(DATOS!AR:AR,MATCH(CHECKLIST!B208,DATOS!B:B,0),1)),"")</f>
        <v/>
      </c>
      <c r="J208" s="17" t="str">
        <f>IFERROR(IF(INDEX(DATOS!AP:AP,MATCH(CHECKLIST!B208,DATOS!B:B,0),1)=0,"",INDEX(DATOS!AP:AP,MATCH(CHECKLIST!B208,DATOS!B:B,0),1)),"")</f>
        <v/>
      </c>
      <c r="K208" s="35" t="str">
        <f>IFERROR(IF(INDEX(DATOS!AQ:AQ,MATCH(CHECKLIST!B208,DATOS!B:B,0),1)=0,"",INDEX(DATOS!AQ:AQ,MATCH(CHECKLIST!B208,DATOS!B:B,0),1)),"")</f>
        <v/>
      </c>
      <c r="L208" s="17" t="str">
        <f>IFERROR(IF(INDEX(DATOS!AS:AS,MATCH(CHECKLIST!B208,DATOS!B:B,0),1)=0,"",INDEX(DATOS!AS:AS,MATCH(CHECKLIST!B208,DATOS!B:B,0),1)),"")</f>
        <v/>
      </c>
      <c r="M208" s="17" t="str">
        <f>IFERROR(IF(INDEX(DATOS!AO:AO,MATCH(CHECKLIST!B208,DATOS!B:B,0),1)=0,"",INDEX(DATOS!AO:AO,MATCH(CHECKLIST!B208,DATOS!B:B,0),1)),"")</f>
        <v/>
      </c>
      <c r="N208" s="35" t="str">
        <f ca="1">IFERROR(IF(INDEX(DATOS!P:P,MATCH(CHECKLIST!B208,DATOS!B:B,0),1)="","X",IF(INDEX(DATOS!P:P,MATCH(CHECKLIST!B208,DATOS!B:B,0),1)&gt;YEAR(TODAY())-1,"","VENCIDA")),"")</f>
        <v/>
      </c>
      <c r="O208" s="35" t="str">
        <f>IFERROR(IF(INDEX(DATOS!AV:AV,MATCH(CHECKLIST!B208,DATOS!B:B,0),1)=0,"",INDEX(DATOS!AV:AV,MATCH(CHECKLIST!B208,DATOS!B:B,0),1)),"")</f>
        <v/>
      </c>
      <c r="P208" s="17" t="str">
        <f>IFERROR(IF(INDEX(DATOS!AT:AT,MATCH(CHECKLIST!B208,DATOS!B:B,0),1)=0,"",INDEX(DATOS!AT:AT,MATCH(CHECKLIST!B208,DATOS!B:B,0),1)),"")</f>
        <v/>
      </c>
      <c r="Q208" s="17" t="str">
        <f>IFERROR(IF(INDEX(DATOS!AU:AU,MATCH(CHECKLIST!B208,DATOS!B:B,0),1)=0,"",INDEX(DATOS!AU:AU,MATCH(CHECKLIST!B208,DATOS!B:B,0),1)),"")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IFERROR(INDEX(DATOS!B:B,MATCH(CHECKLIST!A209,DATOS!CG:CG,0),1),"")</f>
        <v/>
      </c>
      <c r="C209" t="str">
        <f>IFERROR(INDEX(DATOS!BT:BT,MATCH(CHECKLIST!A209,DATOS!CG:CG,0),1),"")</f>
        <v/>
      </c>
      <c r="D209" t="str">
        <f>IFERROR(INDEX(DATOS!T:T,MATCH(CHECKLIST!E209,DATOS!C:C,0),1),"")</f>
        <v/>
      </c>
      <c r="E209" s="72" t="str">
        <f>IFERROR(INDEX(DATOS!C:C,MATCH(CHECKLIST!A209,DATOS!CG:CG,0),1),"")</f>
        <v/>
      </c>
      <c r="F209" s="82" t="str">
        <f>IFERROR(IF(INDEX(DATOS!AI:AI,MATCH(CHECKLIST!B209,DATOS!B:B,0),1)=0,"",INDEX(DATOS!AI:AI,MATCH(CHECKLIST!B209,DATOS!B:B,0),1)),"")</f>
        <v/>
      </c>
      <c r="G209" s="17" t="str">
        <f>IFERROR(IF(INDEX(DATOS!AN:AN,MATCH(CHECKLIST!B209,DATOS!B:B,0),1)=0,"",INDEX(DATOS!AN:AN,MATCH(CHECKLIST!B209,DATOS!B:B,0),1)),"")</f>
        <v/>
      </c>
      <c r="H209" s="17" t="str">
        <f>IFERROR(IF(INDEX(DATOS!BQ:BQ,MATCH(CHECKLIST!B209,DATOS!B:B,0),1)="","X",IF(INDEX(DATOS!BQ:BQ,MATCH(CHECKLIST!B209,DATOS!B:B,0),1)="VIGENTE","",INDEX(DATOS!BQ:BQ,MATCH(CHECKLIST!B209,DATOS!B:B,0),1))),"")</f>
        <v/>
      </c>
      <c r="I209" s="17" t="str">
        <f>IFERROR(IF(INDEX(DATOS!AR:AR,MATCH(CHECKLIST!B209,DATOS!B:B,0),1)=0,"",INDEX(DATOS!AR:AR,MATCH(CHECKLIST!B209,DATOS!B:B,0),1)),"")</f>
        <v/>
      </c>
      <c r="J209" s="17" t="str">
        <f>IFERROR(IF(INDEX(DATOS!AP:AP,MATCH(CHECKLIST!B209,DATOS!B:B,0),1)=0,"",INDEX(DATOS!AP:AP,MATCH(CHECKLIST!B209,DATOS!B:B,0),1)),"")</f>
        <v/>
      </c>
      <c r="K209" s="35" t="str">
        <f>IFERROR(IF(INDEX(DATOS!AQ:AQ,MATCH(CHECKLIST!B209,DATOS!B:B,0),1)=0,"",INDEX(DATOS!AQ:AQ,MATCH(CHECKLIST!B209,DATOS!B:B,0),1)),"")</f>
        <v/>
      </c>
      <c r="L209" s="17" t="str">
        <f>IFERROR(IF(INDEX(DATOS!AS:AS,MATCH(CHECKLIST!B209,DATOS!B:B,0),1)=0,"",INDEX(DATOS!AS:AS,MATCH(CHECKLIST!B209,DATOS!B:B,0),1)),"")</f>
        <v/>
      </c>
      <c r="M209" s="17" t="str">
        <f>IFERROR(IF(INDEX(DATOS!AO:AO,MATCH(CHECKLIST!B209,DATOS!B:B,0),1)=0,"",INDEX(DATOS!AO:AO,MATCH(CHECKLIST!B209,DATOS!B:B,0),1)),"")</f>
        <v/>
      </c>
      <c r="N209" s="35" t="str">
        <f ca="1">IFERROR(IF(INDEX(DATOS!P:P,MATCH(CHECKLIST!B209,DATOS!B:B,0),1)="","X",IF(INDEX(DATOS!P:P,MATCH(CHECKLIST!B209,DATOS!B:B,0),1)&gt;YEAR(TODAY())-1,"","VENCIDA")),"")</f>
        <v/>
      </c>
      <c r="O209" s="35" t="str">
        <f>IFERROR(IF(INDEX(DATOS!AV:AV,MATCH(CHECKLIST!B209,DATOS!B:B,0),1)=0,"",INDEX(DATOS!AV:AV,MATCH(CHECKLIST!B209,DATOS!B:B,0),1)),"")</f>
        <v/>
      </c>
      <c r="P209" s="17" t="str">
        <f>IFERROR(IF(INDEX(DATOS!AT:AT,MATCH(CHECKLIST!B209,DATOS!B:B,0),1)=0,"",INDEX(DATOS!AT:AT,MATCH(CHECKLIST!B209,DATOS!B:B,0),1)),"")</f>
        <v/>
      </c>
      <c r="Q209" s="17" t="str">
        <f>IFERROR(IF(INDEX(DATOS!AU:AU,MATCH(CHECKLIST!B209,DATOS!B:B,0),1)=0,"",INDEX(DATOS!AU:AU,MATCH(CHECKLIST!B209,DATOS!B:B,0),1)),"")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IFERROR(INDEX(DATOS!B:B,MATCH(CHECKLIST!A210,DATOS!CG:CG,0),1),"")</f>
        <v/>
      </c>
      <c r="C210" t="str">
        <f>IFERROR(INDEX(DATOS!BT:BT,MATCH(CHECKLIST!A210,DATOS!CG:CG,0),1),"")</f>
        <v/>
      </c>
      <c r="D210" t="str">
        <f>IFERROR(INDEX(DATOS!T:T,MATCH(CHECKLIST!E210,DATOS!C:C,0),1),"")</f>
        <v/>
      </c>
      <c r="E210" s="72" t="str">
        <f>IFERROR(INDEX(DATOS!C:C,MATCH(CHECKLIST!A210,DATOS!CG:CG,0),1),"")</f>
        <v/>
      </c>
      <c r="F210" s="82" t="str">
        <f>IFERROR(IF(INDEX(DATOS!AI:AI,MATCH(CHECKLIST!B210,DATOS!B:B,0),1)=0,"",INDEX(DATOS!AI:AI,MATCH(CHECKLIST!B210,DATOS!B:B,0),1)),"")</f>
        <v/>
      </c>
      <c r="G210" s="17" t="str">
        <f>IFERROR(IF(INDEX(DATOS!AN:AN,MATCH(CHECKLIST!B210,DATOS!B:B,0),1)=0,"",INDEX(DATOS!AN:AN,MATCH(CHECKLIST!B210,DATOS!B:B,0),1)),"")</f>
        <v/>
      </c>
      <c r="H210" s="17" t="str">
        <f>IFERROR(IF(INDEX(DATOS!BQ:BQ,MATCH(CHECKLIST!B210,DATOS!B:B,0),1)="","X",IF(INDEX(DATOS!BQ:BQ,MATCH(CHECKLIST!B210,DATOS!B:B,0),1)="VIGENTE","",INDEX(DATOS!BQ:BQ,MATCH(CHECKLIST!B210,DATOS!B:B,0),1))),"")</f>
        <v/>
      </c>
      <c r="I210" s="17" t="str">
        <f>IFERROR(IF(INDEX(DATOS!AR:AR,MATCH(CHECKLIST!B210,DATOS!B:B,0),1)=0,"",INDEX(DATOS!AR:AR,MATCH(CHECKLIST!B210,DATOS!B:B,0),1)),"")</f>
        <v/>
      </c>
      <c r="J210" s="17" t="str">
        <f>IFERROR(IF(INDEX(DATOS!AP:AP,MATCH(CHECKLIST!B210,DATOS!B:B,0),1)=0,"",INDEX(DATOS!AP:AP,MATCH(CHECKLIST!B210,DATOS!B:B,0),1)),"")</f>
        <v/>
      </c>
      <c r="K210" s="35" t="str">
        <f>IFERROR(IF(INDEX(DATOS!AQ:AQ,MATCH(CHECKLIST!B210,DATOS!B:B,0),1)=0,"",INDEX(DATOS!AQ:AQ,MATCH(CHECKLIST!B210,DATOS!B:B,0),1)),"")</f>
        <v/>
      </c>
      <c r="L210" s="17" t="str">
        <f>IFERROR(IF(INDEX(DATOS!AS:AS,MATCH(CHECKLIST!B210,DATOS!B:B,0),1)=0,"",INDEX(DATOS!AS:AS,MATCH(CHECKLIST!B210,DATOS!B:B,0),1)),"")</f>
        <v/>
      </c>
      <c r="M210" s="17" t="str">
        <f>IFERROR(IF(INDEX(DATOS!AO:AO,MATCH(CHECKLIST!B210,DATOS!B:B,0),1)=0,"",INDEX(DATOS!AO:AO,MATCH(CHECKLIST!B210,DATOS!B:B,0),1)),"")</f>
        <v/>
      </c>
      <c r="N210" s="35" t="str">
        <f ca="1">IFERROR(IF(INDEX(DATOS!P:P,MATCH(CHECKLIST!B210,DATOS!B:B,0),1)="","X",IF(INDEX(DATOS!P:P,MATCH(CHECKLIST!B210,DATOS!B:B,0),1)&gt;YEAR(TODAY())-1,"","VENCIDA")),"")</f>
        <v/>
      </c>
      <c r="O210" s="35" t="str">
        <f>IFERROR(IF(INDEX(DATOS!AV:AV,MATCH(CHECKLIST!B210,DATOS!B:B,0),1)=0,"",INDEX(DATOS!AV:AV,MATCH(CHECKLIST!B210,DATOS!B:B,0),1)),"")</f>
        <v/>
      </c>
      <c r="P210" s="17" t="str">
        <f>IFERROR(IF(INDEX(DATOS!AT:AT,MATCH(CHECKLIST!B210,DATOS!B:B,0),1)=0,"",INDEX(DATOS!AT:AT,MATCH(CHECKLIST!B210,DATOS!B:B,0),1)),"")</f>
        <v/>
      </c>
      <c r="Q210" s="17" t="str">
        <f>IFERROR(IF(INDEX(DATOS!AU:AU,MATCH(CHECKLIST!B210,DATOS!B:B,0),1)=0,"",INDEX(DATOS!AU:AU,MATCH(CHECKLIST!B210,DATOS!B:B,0),1)),"")</f>
        <v/>
      </c>
      <c r="S210">
        <f t="shared" si="11"/>
        <v>0</v>
      </c>
      <c r="U210" t="str">
        <f t="shared" si="9"/>
        <v/>
      </c>
      <c r="V210" t="str">
        <f t="shared" si="10"/>
        <v/>
      </c>
    </row>
    <row r="211" spans="1:22" ht="15" customHeight="1" x14ac:dyDescent="0.25">
      <c r="A211" s="12">
        <v>198</v>
      </c>
      <c r="B211" t="str">
        <f>IFERROR(INDEX(DATOS!B:B,MATCH(CHECKLIST!A211,DATOS!CG:CG,0),1),"")</f>
        <v/>
      </c>
      <c r="C211" t="str">
        <f>IFERROR(INDEX(DATOS!BT:BT,MATCH(CHECKLIST!A211,DATOS!CG:CG,0),1),"")</f>
        <v/>
      </c>
      <c r="D211" t="str">
        <f>IFERROR(INDEX(DATOS!T:T,MATCH(CHECKLIST!E211,DATOS!C:C,0),1),"")</f>
        <v/>
      </c>
      <c r="E211" s="72" t="str">
        <f>IFERROR(INDEX(DATOS!C:C,MATCH(CHECKLIST!A211,DATOS!CG:CG,0),1),"")</f>
        <v/>
      </c>
      <c r="F211" s="82" t="str">
        <f>IFERROR(IF(INDEX(DATOS!AI:AI,MATCH(CHECKLIST!B211,DATOS!B:B,0),1)=0,"",INDEX(DATOS!AI:AI,MATCH(CHECKLIST!B211,DATOS!B:B,0),1)),"")</f>
        <v/>
      </c>
      <c r="G211" s="17" t="str">
        <f>IFERROR(IF(INDEX(DATOS!AN:AN,MATCH(CHECKLIST!B211,DATOS!B:B,0),1)=0,"",INDEX(DATOS!AN:AN,MATCH(CHECKLIST!B211,DATOS!B:B,0),1)),"")</f>
        <v/>
      </c>
      <c r="H211" s="17" t="str">
        <f>IFERROR(IF(INDEX(DATOS!BQ:BQ,MATCH(CHECKLIST!B211,DATOS!B:B,0),1)="","X",IF(INDEX(DATOS!BQ:BQ,MATCH(CHECKLIST!B211,DATOS!B:B,0),1)="VIGENTE","",INDEX(DATOS!BQ:BQ,MATCH(CHECKLIST!B211,DATOS!B:B,0),1))),"")</f>
        <v/>
      </c>
      <c r="I211" s="17" t="str">
        <f>IFERROR(IF(INDEX(DATOS!AR:AR,MATCH(CHECKLIST!B211,DATOS!B:B,0),1)=0,"",INDEX(DATOS!AR:AR,MATCH(CHECKLIST!B211,DATOS!B:B,0),1)),"")</f>
        <v/>
      </c>
      <c r="J211" s="17" t="str">
        <f>IFERROR(IF(INDEX(DATOS!AP:AP,MATCH(CHECKLIST!B211,DATOS!B:B,0),1)=0,"",INDEX(DATOS!AP:AP,MATCH(CHECKLIST!B211,DATOS!B:B,0),1)),"")</f>
        <v/>
      </c>
      <c r="K211" s="35" t="str">
        <f>IFERROR(IF(INDEX(DATOS!AQ:AQ,MATCH(CHECKLIST!B211,DATOS!B:B,0),1)=0,"",INDEX(DATOS!AQ:AQ,MATCH(CHECKLIST!B211,DATOS!B:B,0),1)),"")</f>
        <v/>
      </c>
      <c r="L211" s="17" t="str">
        <f>IFERROR(IF(INDEX(DATOS!AS:AS,MATCH(CHECKLIST!B211,DATOS!B:B,0),1)=0,"",INDEX(DATOS!AS:AS,MATCH(CHECKLIST!B211,DATOS!B:B,0),1)),"")</f>
        <v/>
      </c>
      <c r="M211" s="17" t="str">
        <f>IFERROR(IF(INDEX(DATOS!AO:AO,MATCH(CHECKLIST!B211,DATOS!B:B,0),1)=0,"",INDEX(DATOS!AO:AO,MATCH(CHECKLIST!B211,DATOS!B:B,0),1)),"")</f>
        <v/>
      </c>
      <c r="N211" s="35" t="str">
        <f ca="1">IFERROR(IF(INDEX(DATOS!P:P,MATCH(CHECKLIST!B211,DATOS!B:B,0),1)="","X",IF(INDEX(DATOS!P:P,MATCH(CHECKLIST!B211,DATOS!B:B,0),1)&gt;YEAR(TODAY())-1,"","VENCIDA")),"")</f>
        <v/>
      </c>
      <c r="O211" s="35" t="str">
        <f>IFERROR(IF(INDEX(DATOS!AV:AV,MATCH(CHECKLIST!B211,DATOS!B:B,0),1)=0,"",INDEX(DATOS!AV:AV,MATCH(CHECKLIST!B211,DATOS!B:B,0),1)),"")</f>
        <v/>
      </c>
      <c r="P211" s="17" t="str">
        <f>IFERROR(IF(INDEX(DATOS!AT:AT,MATCH(CHECKLIST!B211,DATOS!B:B,0),1)=0,"",INDEX(DATOS!AT:AT,MATCH(CHECKLIST!B211,DATOS!B:B,0),1)),"")</f>
        <v/>
      </c>
      <c r="Q211" s="17" t="str">
        <f>IFERROR(IF(INDEX(DATOS!AU:AU,MATCH(CHECKLIST!B211,DATOS!B:B,0),1)=0,"",INDEX(DATOS!AU:AU,MATCH(CHECKLIST!B211,DATOS!B:B,0),1)),"")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IFERROR(INDEX(DATOS!B:B,MATCH(CHECKLIST!A212,DATOS!CG:CG,0),1),"")</f>
        <v/>
      </c>
      <c r="C212" t="str">
        <f>IFERROR(INDEX(DATOS!BT:BT,MATCH(CHECKLIST!A212,DATOS!CG:CG,0),1),"")</f>
        <v/>
      </c>
      <c r="D212" t="str">
        <f>IFERROR(INDEX(DATOS!T:T,MATCH(CHECKLIST!E212,DATOS!C:C,0),1),"")</f>
        <v/>
      </c>
      <c r="E212" s="72" t="str">
        <f>IFERROR(INDEX(DATOS!C:C,MATCH(CHECKLIST!A212,DATOS!CG:CG,0),1),"")</f>
        <v/>
      </c>
      <c r="F212" s="82" t="str">
        <f>IFERROR(IF(INDEX(DATOS!AI:AI,MATCH(CHECKLIST!B212,DATOS!B:B,0),1)=0,"",INDEX(DATOS!AI:AI,MATCH(CHECKLIST!B212,DATOS!B:B,0),1)),"")</f>
        <v/>
      </c>
      <c r="G212" s="17" t="str">
        <f>IFERROR(IF(INDEX(DATOS!AN:AN,MATCH(CHECKLIST!B212,DATOS!B:B,0),1)=0,"",INDEX(DATOS!AN:AN,MATCH(CHECKLIST!B212,DATOS!B:B,0),1)),"")</f>
        <v/>
      </c>
      <c r="H212" s="17" t="str">
        <f>IFERROR(IF(INDEX(DATOS!BQ:BQ,MATCH(CHECKLIST!B212,DATOS!B:B,0),1)="","X",IF(INDEX(DATOS!BQ:BQ,MATCH(CHECKLIST!B212,DATOS!B:B,0),1)="VIGENTE","",INDEX(DATOS!BQ:BQ,MATCH(CHECKLIST!B212,DATOS!B:B,0),1))),"")</f>
        <v/>
      </c>
      <c r="I212" s="17" t="str">
        <f>IFERROR(IF(INDEX(DATOS!AR:AR,MATCH(CHECKLIST!B212,DATOS!B:B,0),1)=0,"",INDEX(DATOS!AR:AR,MATCH(CHECKLIST!B212,DATOS!B:B,0),1)),"")</f>
        <v/>
      </c>
      <c r="J212" s="17" t="str">
        <f>IFERROR(IF(INDEX(DATOS!AP:AP,MATCH(CHECKLIST!B212,DATOS!B:B,0),1)=0,"",INDEX(DATOS!AP:AP,MATCH(CHECKLIST!B212,DATOS!B:B,0),1)),"")</f>
        <v/>
      </c>
      <c r="K212" s="35" t="str">
        <f>IFERROR(IF(INDEX(DATOS!AQ:AQ,MATCH(CHECKLIST!B212,DATOS!B:B,0),1)=0,"",INDEX(DATOS!AQ:AQ,MATCH(CHECKLIST!B212,DATOS!B:B,0),1)),"")</f>
        <v/>
      </c>
      <c r="L212" s="17" t="str">
        <f>IFERROR(IF(INDEX(DATOS!AS:AS,MATCH(CHECKLIST!B212,DATOS!B:B,0),1)=0,"",INDEX(DATOS!AS:AS,MATCH(CHECKLIST!B212,DATOS!B:B,0),1)),"")</f>
        <v/>
      </c>
      <c r="M212" s="17" t="str">
        <f>IFERROR(IF(INDEX(DATOS!AO:AO,MATCH(CHECKLIST!B212,DATOS!B:B,0),1)=0,"",INDEX(DATOS!AO:AO,MATCH(CHECKLIST!B212,DATOS!B:B,0),1)),"")</f>
        <v/>
      </c>
      <c r="N212" s="35" t="str">
        <f ca="1">IFERROR(IF(INDEX(DATOS!P:P,MATCH(CHECKLIST!B212,DATOS!B:B,0),1)="","X",IF(INDEX(DATOS!P:P,MATCH(CHECKLIST!B212,DATOS!B:B,0),1)&gt;YEAR(TODAY())-1,"","VENCIDA")),"")</f>
        <v/>
      </c>
      <c r="O212" s="35" t="str">
        <f>IFERROR(IF(INDEX(DATOS!AV:AV,MATCH(CHECKLIST!B212,DATOS!B:B,0),1)=0,"",INDEX(DATOS!AV:AV,MATCH(CHECKLIST!B212,DATOS!B:B,0),1)),"")</f>
        <v/>
      </c>
      <c r="P212" s="17" t="str">
        <f>IFERROR(IF(INDEX(DATOS!AT:AT,MATCH(CHECKLIST!B212,DATOS!B:B,0),1)=0,"",INDEX(DATOS!AT:AT,MATCH(CHECKLIST!B212,DATOS!B:B,0),1)),"")</f>
        <v/>
      </c>
      <c r="Q212" s="17" t="str">
        <f>IFERROR(IF(INDEX(DATOS!AU:AU,MATCH(CHECKLIST!B212,DATOS!B:B,0),1)=0,"",INDEX(DATOS!AU:AU,MATCH(CHECKLIST!B212,DATOS!B:B,0),1)),"")</f>
        <v/>
      </c>
      <c r="S212">
        <f t="shared" si="11"/>
        <v>0</v>
      </c>
      <c r="U212" t="str">
        <f t="shared" si="9"/>
        <v/>
      </c>
      <c r="V212" t="str">
        <f t="shared" si="10"/>
        <v/>
      </c>
    </row>
    <row r="213" spans="1:22" x14ac:dyDescent="0.25">
      <c r="A213" s="12">
        <v>200</v>
      </c>
      <c r="B213" t="str">
        <f>IFERROR(INDEX(DATOS!B:B,MATCH(CHECKLIST!A213,DATOS!CG:CG,0),1),"")</f>
        <v/>
      </c>
      <c r="C213" t="str">
        <f>IFERROR(INDEX(DATOS!BT:BT,MATCH(CHECKLIST!A213,DATOS!CG:CG,0),1),"")</f>
        <v/>
      </c>
      <c r="D213" t="str">
        <f>IFERROR(INDEX(DATOS!T:T,MATCH(CHECKLIST!E213,DATOS!C:C,0),1),"")</f>
        <v/>
      </c>
      <c r="E213" s="72" t="str">
        <f>IFERROR(INDEX(DATOS!C:C,MATCH(CHECKLIST!A213,DATOS!CG:CG,0),1),"")</f>
        <v/>
      </c>
      <c r="F213" s="82" t="str">
        <f>IFERROR(IF(INDEX(DATOS!AI:AI,MATCH(CHECKLIST!B213,DATOS!B:B,0),1)=0,"",INDEX(DATOS!AI:AI,MATCH(CHECKLIST!B213,DATOS!B:B,0),1)),"")</f>
        <v/>
      </c>
      <c r="G213" s="17" t="str">
        <f>IFERROR(IF(INDEX(DATOS!AN:AN,MATCH(CHECKLIST!B213,DATOS!B:B,0),1)=0,"",INDEX(DATOS!AN:AN,MATCH(CHECKLIST!B213,DATOS!B:B,0),1)),"")</f>
        <v/>
      </c>
      <c r="H213" s="17" t="str">
        <f>IFERROR(IF(INDEX(DATOS!BQ:BQ,MATCH(CHECKLIST!B213,DATOS!B:B,0),1)="","X",IF(INDEX(DATOS!BQ:BQ,MATCH(CHECKLIST!B213,DATOS!B:B,0),1)="VIGENTE","",INDEX(DATOS!BQ:BQ,MATCH(CHECKLIST!B213,DATOS!B:B,0),1))),"")</f>
        <v/>
      </c>
      <c r="I213" s="17" t="str">
        <f>IFERROR(IF(INDEX(DATOS!AR:AR,MATCH(CHECKLIST!B213,DATOS!B:B,0),1)=0,"",INDEX(DATOS!AR:AR,MATCH(CHECKLIST!B213,DATOS!B:B,0),1)),"")</f>
        <v/>
      </c>
      <c r="J213" s="17" t="str">
        <f>IFERROR(IF(INDEX(DATOS!AP:AP,MATCH(CHECKLIST!B213,DATOS!B:B,0),1)=0,"",INDEX(DATOS!AP:AP,MATCH(CHECKLIST!B213,DATOS!B:B,0),1)),"")</f>
        <v/>
      </c>
      <c r="K213" s="35" t="str">
        <f>IFERROR(IF(INDEX(DATOS!AQ:AQ,MATCH(CHECKLIST!B213,DATOS!B:B,0),1)=0,"",INDEX(DATOS!AQ:AQ,MATCH(CHECKLIST!B213,DATOS!B:B,0),1)),"")</f>
        <v/>
      </c>
      <c r="L213" s="17" t="str">
        <f>IFERROR(IF(INDEX(DATOS!AS:AS,MATCH(CHECKLIST!B213,DATOS!B:B,0),1)=0,"",INDEX(DATOS!AS:AS,MATCH(CHECKLIST!B213,DATOS!B:B,0),1)),"")</f>
        <v/>
      </c>
      <c r="M213" s="17" t="str">
        <f>IFERROR(IF(INDEX(DATOS!AO:AO,MATCH(CHECKLIST!B213,DATOS!B:B,0),1)=0,"",INDEX(DATOS!AO:AO,MATCH(CHECKLIST!B213,DATOS!B:B,0),1)),"")</f>
        <v/>
      </c>
      <c r="N213" s="35" t="str">
        <f ca="1">IFERROR(IF(INDEX(DATOS!P:P,MATCH(CHECKLIST!B213,DATOS!B:B,0),1)="","X",IF(INDEX(DATOS!P:P,MATCH(CHECKLIST!B213,DATOS!B:B,0),1)&gt;YEAR(TODAY())-1,"","VENCIDA")),"")</f>
        <v/>
      </c>
      <c r="O213" s="35" t="str">
        <f>IFERROR(IF(INDEX(DATOS!AV:AV,MATCH(CHECKLIST!B213,DATOS!B:B,0),1)=0,"",INDEX(DATOS!AV:AV,MATCH(CHECKLIST!B213,DATOS!B:B,0),1)),"")</f>
        <v/>
      </c>
      <c r="P213" s="17" t="str">
        <f>IFERROR(IF(INDEX(DATOS!AT:AT,MATCH(CHECKLIST!B213,DATOS!B:B,0),1)=0,"",INDEX(DATOS!AT:AT,MATCH(CHECKLIST!B213,DATOS!B:B,0),1)),"")</f>
        <v/>
      </c>
      <c r="Q213" s="17" t="str">
        <f>IFERROR(IF(INDEX(DATOS!AU:AU,MATCH(CHECKLIST!B213,DATOS!B:B,0),1)=0,"",INDEX(DATOS!AU:AU,MATCH(CHECKLIST!B213,DATOS!B:B,0),1)),"")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IFERROR(INDEX(DATOS!B:B,MATCH(CHECKLIST!A214,DATOS!CG:CG,0),1),"")</f>
        <v/>
      </c>
      <c r="C214" t="str">
        <f>IFERROR(INDEX(DATOS!BT:BT,MATCH(CHECKLIST!A214,DATOS!CG:CG,0),1),"")</f>
        <v/>
      </c>
      <c r="D214" t="str">
        <f>IFERROR(INDEX(DATOS!T:T,MATCH(CHECKLIST!E214,DATOS!C:C,0),1),"")</f>
        <v/>
      </c>
      <c r="E214" s="72" t="str">
        <f>IFERROR(INDEX(DATOS!C:C,MATCH(CHECKLIST!A214,DATOS!CG:CG,0),1),"")</f>
        <v/>
      </c>
      <c r="F214" s="82" t="str">
        <f>IFERROR(IF(INDEX(DATOS!AI:AI,MATCH(CHECKLIST!B214,DATOS!B:B,0),1)=0,"",INDEX(DATOS!AI:AI,MATCH(CHECKLIST!B214,DATOS!B:B,0),1)),"")</f>
        <v/>
      </c>
      <c r="G214" s="17" t="str">
        <f>IFERROR(IF(INDEX(DATOS!AN:AN,MATCH(CHECKLIST!B214,DATOS!B:B,0),1)=0,"",INDEX(DATOS!AN:AN,MATCH(CHECKLIST!B214,DATOS!B:B,0),1)),"")</f>
        <v/>
      </c>
      <c r="H214" s="17" t="str">
        <f>IFERROR(IF(INDEX(DATOS!BQ:BQ,MATCH(CHECKLIST!B214,DATOS!B:B,0),1)="","X",IF(INDEX(DATOS!BQ:BQ,MATCH(CHECKLIST!B214,DATOS!B:B,0),1)="VIGENTE","",INDEX(DATOS!BQ:BQ,MATCH(CHECKLIST!B214,DATOS!B:B,0),1))),"")</f>
        <v/>
      </c>
      <c r="I214" s="17" t="str">
        <f>IFERROR(IF(INDEX(DATOS!AR:AR,MATCH(CHECKLIST!B214,DATOS!B:B,0),1)=0,"",INDEX(DATOS!AR:AR,MATCH(CHECKLIST!B214,DATOS!B:B,0),1)),"")</f>
        <v/>
      </c>
      <c r="J214" s="17" t="str">
        <f>IFERROR(IF(INDEX(DATOS!AP:AP,MATCH(CHECKLIST!B214,DATOS!B:B,0),1)=0,"",INDEX(DATOS!AP:AP,MATCH(CHECKLIST!B214,DATOS!B:B,0),1)),"")</f>
        <v/>
      </c>
      <c r="K214" s="35" t="str">
        <f>IFERROR(IF(INDEX(DATOS!AQ:AQ,MATCH(CHECKLIST!B214,DATOS!B:B,0),1)=0,"",INDEX(DATOS!AQ:AQ,MATCH(CHECKLIST!B214,DATOS!B:B,0),1)),"")</f>
        <v/>
      </c>
      <c r="L214" s="17" t="str">
        <f>IFERROR(IF(INDEX(DATOS!AS:AS,MATCH(CHECKLIST!B214,DATOS!B:B,0),1)=0,"",INDEX(DATOS!AS:AS,MATCH(CHECKLIST!B214,DATOS!B:B,0),1)),"")</f>
        <v/>
      </c>
      <c r="M214" s="17" t="str">
        <f>IFERROR(IF(INDEX(DATOS!AO:AO,MATCH(CHECKLIST!B214,DATOS!B:B,0),1)=0,"",INDEX(DATOS!AO:AO,MATCH(CHECKLIST!B214,DATOS!B:B,0),1)),"")</f>
        <v/>
      </c>
      <c r="N214" s="35" t="str">
        <f ca="1">IFERROR(IF(INDEX(DATOS!P:P,MATCH(CHECKLIST!B214,DATOS!B:B,0),1)="","X",IF(INDEX(DATOS!P:P,MATCH(CHECKLIST!B214,DATOS!B:B,0),1)&gt;YEAR(TODAY())-1,"","VENCIDA")),"")</f>
        <v/>
      </c>
      <c r="O214" s="35" t="str">
        <f>IFERROR(IF(INDEX(DATOS!AV:AV,MATCH(CHECKLIST!B214,DATOS!B:B,0),1)=0,"",INDEX(DATOS!AV:AV,MATCH(CHECKLIST!B214,DATOS!B:B,0),1)),"")</f>
        <v/>
      </c>
      <c r="P214" s="17" t="str">
        <f>IFERROR(IF(INDEX(DATOS!AT:AT,MATCH(CHECKLIST!B214,DATOS!B:B,0),1)=0,"",INDEX(DATOS!AT:AT,MATCH(CHECKLIST!B214,DATOS!B:B,0),1)),"")</f>
        <v/>
      </c>
      <c r="Q214" s="17" t="str">
        <f>IFERROR(IF(INDEX(DATOS!AU:AU,MATCH(CHECKLIST!B214,DATOS!B:B,0),1)=0,"",INDEX(DATOS!AU:AU,MATCH(CHECKLIST!B214,DATOS!B:B,0),1)),"")</f>
        <v/>
      </c>
      <c r="S214">
        <f t="shared" si="11"/>
        <v>0</v>
      </c>
      <c r="U214" t="str">
        <f t="shared" si="9"/>
        <v/>
      </c>
      <c r="V214" t="str">
        <f t="shared" si="10"/>
        <v/>
      </c>
    </row>
    <row r="215" spans="1:22" ht="15" customHeight="1" x14ac:dyDescent="0.25">
      <c r="A215" s="12">
        <v>202</v>
      </c>
      <c r="B215" t="str">
        <f>IFERROR(INDEX(DATOS!B:B,MATCH(CHECKLIST!A215,DATOS!CG:CG,0),1),"")</f>
        <v/>
      </c>
      <c r="C215" t="str">
        <f>IFERROR(INDEX(DATOS!BT:BT,MATCH(CHECKLIST!A215,DATOS!CG:CG,0),1),"")</f>
        <v/>
      </c>
      <c r="D215" t="str">
        <f>IFERROR(INDEX(DATOS!T:T,MATCH(CHECKLIST!E215,DATOS!C:C,0),1),"")</f>
        <v/>
      </c>
      <c r="E215" s="72" t="str">
        <f>IFERROR(INDEX(DATOS!C:C,MATCH(CHECKLIST!A215,DATOS!CG:CG,0),1),"")</f>
        <v/>
      </c>
      <c r="F215" s="82" t="str">
        <f>IFERROR(IF(INDEX(DATOS!AI:AI,MATCH(CHECKLIST!B215,DATOS!B:B,0),1)=0,"",INDEX(DATOS!AI:AI,MATCH(CHECKLIST!B215,DATOS!B:B,0),1)),"")</f>
        <v/>
      </c>
      <c r="G215" s="17" t="str">
        <f>IFERROR(IF(INDEX(DATOS!AN:AN,MATCH(CHECKLIST!B215,DATOS!B:B,0),1)=0,"",INDEX(DATOS!AN:AN,MATCH(CHECKLIST!B215,DATOS!B:B,0),1)),"")</f>
        <v/>
      </c>
      <c r="H215" s="17" t="str">
        <f>IFERROR(IF(INDEX(DATOS!BQ:BQ,MATCH(CHECKLIST!B215,DATOS!B:B,0),1)="","X",IF(INDEX(DATOS!BQ:BQ,MATCH(CHECKLIST!B215,DATOS!B:B,0),1)="VIGENTE","",INDEX(DATOS!BQ:BQ,MATCH(CHECKLIST!B215,DATOS!B:B,0),1))),"")</f>
        <v/>
      </c>
      <c r="I215" s="17" t="str">
        <f>IFERROR(IF(INDEX(DATOS!AR:AR,MATCH(CHECKLIST!B215,DATOS!B:B,0),1)=0,"",INDEX(DATOS!AR:AR,MATCH(CHECKLIST!B215,DATOS!B:B,0),1)),"")</f>
        <v/>
      </c>
      <c r="J215" s="17" t="str">
        <f>IFERROR(IF(INDEX(DATOS!AP:AP,MATCH(CHECKLIST!B215,DATOS!B:B,0),1)=0,"",INDEX(DATOS!AP:AP,MATCH(CHECKLIST!B215,DATOS!B:B,0),1)),"")</f>
        <v/>
      </c>
      <c r="K215" s="35" t="str">
        <f>IFERROR(IF(INDEX(DATOS!AQ:AQ,MATCH(CHECKLIST!B215,DATOS!B:B,0),1)=0,"",INDEX(DATOS!AQ:AQ,MATCH(CHECKLIST!B215,DATOS!B:B,0),1)),"")</f>
        <v/>
      </c>
      <c r="L215" s="17" t="str">
        <f>IFERROR(IF(INDEX(DATOS!AS:AS,MATCH(CHECKLIST!B215,DATOS!B:B,0),1)=0,"",INDEX(DATOS!AS:AS,MATCH(CHECKLIST!B215,DATOS!B:B,0),1)),"")</f>
        <v/>
      </c>
      <c r="M215" s="17" t="str">
        <f>IFERROR(IF(INDEX(DATOS!AO:AO,MATCH(CHECKLIST!B215,DATOS!B:B,0),1)=0,"",INDEX(DATOS!AO:AO,MATCH(CHECKLIST!B215,DATOS!B:B,0),1)),"")</f>
        <v/>
      </c>
      <c r="N215" s="35" t="str">
        <f ca="1">IFERROR(IF(INDEX(DATOS!P:P,MATCH(CHECKLIST!B215,DATOS!B:B,0),1)="","X",IF(INDEX(DATOS!P:P,MATCH(CHECKLIST!B215,DATOS!B:B,0),1)&gt;YEAR(TODAY())-1,"","VENCIDA")),"")</f>
        <v/>
      </c>
      <c r="O215" s="35" t="str">
        <f>IFERROR(IF(INDEX(DATOS!AV:AV,MATCH(CHECKLIST!B215,DATOS!B:B,0),1)=0,"",INDEX(DATOS!AV:AV,MATCH(CHECKLIST!B215,DATOS!B:B,0),1)),"")</f>
        <v/>
      </c>
      <c r="P215" s="17" t="str">
        <f>IFERROR(IF(INDEX(DATOS!AT:AT,MATCH(CHECKLIST!B215,DATOS!B:B,0),1)=0,"",INDEX(DATOS!AT:AT,MATCH(CHECKLIST!B215,DATOS!B:B,0),1)),"")</f>
        <v/>
      </c>
      <c r="Q215" s="17" t="str">
        <f>IFERROR(IF(INDEX(DATOS!AU:AU,MATCH(CHECKLIST!B215,DATOS!B:B,0),1)=0,"",INDEX(DATOS!AU:AU,MATCH(CHECKLIST!B215,DATOS!B:B,0),1)),"")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IFERROR(INDEX(DATOS!B:B,MATCH(CHECKLIST!A216,DATOS!CG:CG,0),1),"")</f>
        <v/>
      </c>
      <c r="C216" t="str">
        <f>IFERROR(INDEX(DATOS!BT:BT,MATCH(CHECKLIST!A216,DATOS!CG:CG,0),1),"")</f>
        <v/>
      </c>
      <c r="D216" t="str">
        <f>IFERROR(INDEX(DATOS!T:T,MATCH(CHECKLIST!E216,DATOS!C:C,0),1),"")</f>
        <v/>
      </c>
      <c r="E216" s="72" t="str">
        <f>IFERROR(INDEX(DATOS!C:C,MATCH(CHECKLIST!A216,DATOS!CG:CG,0),1),"")</f>
        <v/>
      </c>
      <c r="F216" s="82" t="str">
        <f>IFERROR(IF(INDEX(DATOS!AI:AI,MATCH(CHECKLIST!B216,DATOS!B:B,0),1)=0,"",INDEX(DATOS!AI:AI,MATCH(CHECKLIST!B216,DATOS!B:B,0),1)),"")</f>
        <v/>
      </c>
      <c r="G216" s="17" t="str">
        <f>IFERROR(IF(INDEX(DATOS!AN:AN,MATCH(CHECKLIST!B216,DATOS!B:B,0),1)=0,"",INDEX(DATOS!AN:AN,MATCH(CHECKLIST!B216,DATOS!B:B,0),1)),"")</f>
        <v/>
      </c>
      <c r="H216" s="17" t="str">
        <f>IFERROR(IF(INDEX(DATOS!BQ:BQ,MATCH(CHECKLIST!B216,DATOS!B:B,0),1)="","X",IF(INDEX(DATOS!BQ:BQ,MATCH(CHECKLIST!B216,DATOS!B:B,0),1)="VIGENTE","",INDEX(DATOS!BQ:BQ,MATCH(CHECKLIST!B216,DATOS!B:B,0),1))),"")</f>
        <v/>
      </c>
      <c r="I216" s="17" t="str">
        <f>IFERROR(IF(INDEX(DATOS!AR:AR,MATCH(CHECKLIST!B216,DATOS!B:B,0),1)=0,"",INDEX(DATOS!AR:AR,MATCH(CHECKLIST!B216,DATOS!B:B,0),1)),"")</f>
        <v/>
      </c>
      <c r="J216" s="17" t="str">
        <f>IFERROR(IF(INDEX(DATOS!AP:AP,MATCH(CHECKLIST!B216,DATOS!B:B,0),1)=0,"",INDEX(DATOS!AP:AP,MATCH(CHECKLIST!B216,DATOS!B:B,0),1)),"")</f>
        <v/>
      </c>
      <c r="K216" s="35" t="str">
        <f>IFERROR(IF(INDEX(DATOS!AQ:AQ,MATCH(CHECKLIST!B216,DATOS!B:B,0),1)=0,"",INDEX(DATOS!AQ:AQ,MATCH(CHECKLIST!B216,DATOS!B:B,0),1)),"")</f>
        <v/>
      </c>
      <c r="L216" s="17" t="str">
        <f>IFERROR(IF(INDEX(DATOS!AS:AS,MATCH(CHECKLIST!B216,DATOS!B:B,0),1)=0,"",INDEX(DATOS!AS:AS,MATCH(CHECKLIST!B216,DATOS!B:B,0),1)),"")</f>
        <v/>
      </c>
      <c r="M216" s="17" t="str">
        <f>IFERROR(IF(INDEX(DATOS!AO:AO,MATCH(CHECKLIST!B216,DATOS!B:B,0),1)=0,"",INDEX(DATOS!AO:AO,MATCH(CHECKLIST!B216,DATOS!B:B,0),1)),"")</f>
        <v/>
      </c>
      <c r="N216" s="35" t="str">
        <f ca="1">IFERROR(IF(INDEX(DATOS!P:P,MATCH(CHECKLIST!B216,DATOS!B:B,0),1)="","X",IF(INDEX(DATOS!P:P,MATCH(CHECKLIST!B216,DATOS!B:B,0),1)&gt;YEAR(TODAY())-1,"","VENCIDA")),"")</f>
        <v/>
      </c>
      <c r="O216" s="35" t="str">
        <f>IFERROR(IF(INDEX(DATOS!AV:AV,MATCH(CHECKLIST!B216,DATOS!B:B,0),1)=0,"",INDEX(DATOS!AV:AV,MATCH(CHECKLIST!B216,DATOS!B:B,0),1)),"")</f>
        <v/>
      </c>
      <c r="P216" s="17" t="str">
        <f>IFERROR(IF(INDEX(DATOS!AT:AT,MATCH(CHECKLIST!B216,DATOS!B:B,0),1)=0,"",INDEX(DATOS!AT:AT,MATCH(CHECKLIST!B216,DATOS!B:B,0),1)),"")</f>
        <v/>
      </c>
      <c r="Q216" s="17" t="str">
        <f>IFERROR(IF(INDEX(DATOS!AU:AU,MATCH(CHECKLIST!B216,DATOS!B:B,0),1)=0,"",INDEX(DATOS!AU:AU,MATCH(CHECKLIST!B216,DATOS!B:B,0),1)),"")</f>
        <v/>
      </c>
      <c r="S216">
        <f t="shared" si="11"/>
        <v>0</v>
      </c>
      <c r="U216" t="str">
        <f t="shared" si="9"/>
        <v/>
      </c>
      <c r="V216" t="str">
        <f t="shared" si="10"/>
        <v/>
      </c>
    </row>
    <row r="217" spans="1:22" ht="15" customHeight="1" x14ac:dyDescent="0.25">
      <c r="A217" s="12">
        <v>204</v>
      </c>
      <c r="B217" t="str">
        <f>IFERROR(INDEX(DATOS!B:B,MATCH(CHECKLIST!A217,DATOS!CG:CG,0),1),"")</f>
        <v/>
      </c>
      <c r="C217" t="str">
        <f>IFERROR(INDEX(DATOS!BT:BT,MATCH(CHECKLIST!A217,DATOS!CG:CG,0),1),"")</f>
        <v/>
      </c>
      <c r="D217" t="str">
        <f>IFERROR(INDEX(DATOS!T:T,MATCH(CHECKLIST!E217,DATOS!C:C,0),1),"")</f>
        <v/>
      </c>
      <c r="E217" s="72" t="str">
        <f>IFERROR(INDEX(DATOS!C:C,MATCH(CHECKLIST!A217,DATOS!CG:CG,0),1),"")</f>
        <v/>
      </c>
      <c r="F217" s="82" t="str">
        <f>IFERROR(IF(INDEX(DATOS!AI:AI,MATCH(CHECKLIST!B217,DATOS!B:B,0),1)=0,"",INDEX(DATOS!AI:AI,MATCH(CHECKLIST!B217,DATOS!B:B,0),1)),"")</f>
        <v/>
      </c>
      <c r="G217" s="17" t="str">
        <f>IFERROR(IF(INDEX(DATOS!AN:AN,MATCH(CHECKLIST!B217,DATOS!B:B,0),1)=0,"",INDEX(DATOS!AN:AN,MATCH(CHECKLIST!B217,DATOS!B:B,0),1)),"")</f>
        <v/>
      </c>
      <c r="H217" s="17" t="str">
        <f>IFERROR(IF(INDEX(DATOS!BQ:BQ,MATCH(CHECKLIST!B217,DATOS!B:B,0),1)="","X",IF(INDEX(DATOS!BQ:BQ,MATCH(CHECKLIST!B217,DATOS!B:B,0),1)="VIGENTE","",INDEX(DATOS!BQ:BQ,MATCH(CHECKLIST!B217,DATOS!B:B,0),1))),"")</f>
        <v/>
      </c>
      <c r="I217" s="17" t="str">
        <f>IFERROR(IF(INDEX(DATOS!AR:AR,MATCH(CHECKLIST!B217,DATOS!B:B,0),1)=0,"",INDEX(DATOS!AR:AR,MATCH(CHECKLIST!B217,DATOS!B:B,0),1)),"")</f>
        <v/>
      </c>
      <c r="J217" s="17" t="str">
        <f>IFERROR(IF(INDEX(DATOS!AP:AP,MATCH(CHECKLIST!B217,DATOS!B:B,0),1)=0,"",INDEX(DATOS!AP:AP,MATCH(CHECKLIST!B217,DATOS!B:B,0),1)),"")</f>
        <v/>
      </c>
      <c r="K217" s="35" t="str">
        <f>IFERROR(IF(INDEX(DATOS!AQ:AQ,MATCH(CHECKLIST!B217,DATOS!B:B,0),1)=0,"",INDEX(DATOS!AQ:AQ,MATCH(CHECKLIST!B217,DATOS!B:B,0),1)),"")</f>
        <v/>
      </c>
      <c r="L217" s="17" t="str">
        <f>IFERROR(IF(INDEX(DATOS!AS:AS,MATCH(CHECKLIST!B217,DATOS!B:B,0),1)=0,"",INDEX(DATOS!AS:AS,MATCH(CHECKLIST!B217,DATOS!B:B,0),1)),"")</f>
        <v/>
      </c>
      <c r="M217" s="17" t="str">
        <f>IFERROR(IF(INDEX(DATOS!AO:AO,MATCH(CHECKLIST!B217,DATOS!B:B,0),1)=0,"",INDEX(DATOS!AO:AO,MATCH(CHECKLIST!B217,DATOS!B:B,0),1)),"")</f>
        <v/>
      </c>
      <c r="N217" s="35" t="str">
        <f ca="1">IFERROR(IF(INDEX(DATOS!P:P,MATCH(CHECKLIST!B217,DATOS!B:B,0),1)="","X",IF(INDEX(DATOS!P:P,MATCH(CHECKLIST!B217,DATOS!B:B,0),1)&gt;YEAR(TODAY())-1,"","VENCIDA")),"")</f>
        <v/>
      </c>
      <c r="O217" s="35" t="str">
        <f>IFERROR(IF(INDEX(DATOS!AV:AV,MATCH(CHECKLIST!B217,DATOS!B:B,0),1)=0,"",INDEX(DATOS!AV:AV,MATCH(CHECKLIST!B217,DATOS!B:B,0),1)),"")</f>
        <v/>
      </c>
      <c r="P217" s="17" t="str">
        <f>IFERROR(IF(INDEX(DATOS!AT:AT,MATCH(CHECKLIST!B217,DATOS!B:B,0),1)=0,"",INDEX(DATOS!AT:AT,MATCH(CHECKLIST!B217,DATOS!B:B,0),1)),"")</f>
        <v/>
      </c>
      <c r="Q217" s="17" t="str">
        <f>IFERROR(IF(INDEX(DATOS!AU:AU,MATCH(CHECKLIST!B217,DATOS!B:B,0),1)=0,"",INDEX(DATOS!AU:AU,MATCH(CHECKLIST!B217,DATOS!B:B,0),1)),"")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IFERROR(INDEX(DATOS!B:B,MATCH(CHECKLIST!A218,DATOS!CG:CG,0),1),"")</f>
        <v/>
      </c>
      <c r="C218" t="str">
        <f>IFERROR(INDEX(DATOS!BT:BT,MATCH(CHECKLIST!A218,DATOS!CG:CG,0),1),"")</f>
        <v/>
      </c>
      <c r="D218" t="str">
        <f>IFERROR(INDEX(DATOS!T:T,MATCH(CHECKLIST!E218,DATOS!C:C,0),1),"")</f>
        <v/>
      </c>
      <c r="E218" s="72" t="str">
        <f>IFERROR(INDEX(DATOS!C:C,MATCH(CHECKLIST!A218,DATOS!CG:CG,0),1),"")</f>
        <v/>
      </c>
      <c r="F218" s="82" t="str">
        <f>IFERROR(IF(INDEX(DATOS!AI:AI,MATCH(CHECKLIST!B218,DATOS!B:B,0),1)=0,"",INDEX(DATOS!AI:AI,MATCH(CHECKLIST!B218,DATOS!B:B,0),1)),"")</f>
        <v/>
      </c>
      <c r="G218" s="17" t="str">
        <f>IFERROR(IF(INDEX(DATOS!AN:AN,MATCH(CHECKLIST!B218,DATOS!B:B,0),1)=0,"",INDEX(DATOS!AN:AN,MATCH(CHECKLIST!B218,DATOS!B:B,0),1)),"")</f>
        <v/>
      </c>
      <c r="H218" s="17" t="str">
        <f>IFERROR(IF(INDEX(DATOS!BQ:BQ,MATCH(CHECKLIST!B218,DATOS!B:B,0),1)="","X",IF(INDEX(DATOS!BQ:BQ,MATCH(CHECKLIST!B218,DATOS!B:B,0),1)="VIGENTE","",INDEX(DATOS!BQ:BQ,MATCH(CHECKLIST!B218,DATOS!B:B,0),1))),"")</f>
        <v/>
      </c>
      <c r="I218" s="17" t="str">
        <f>IFERROR(IF(INDEX(DATOS!AR:AR,MATCH(CHECKLIST!B218,DATOS!B:B,0),1)=0,"",INDEX(DATOS!AR:AR,MATCH(CHECKLIST!B218,DATOS!B:B,0),1)),"")</f>
        <v/>
      </c>
      <c r="J218" s="17" t="str">
        <f>IFERROR(IF(INDEX(DATOS!AP:AP,MATCH(CHECKLIST!B218,DATOS!B:B,0),1)=0,"",INDEX(DATOS!AP:AP,MATCH(CHECKLIST!B218,DATOS!B:B,0),1)),"")</f>
        <v/>
      </c>
      <c r="K218" s="35" t="str">
        <f>IFERROR(IF(INDEX(DATOS!AQ:AQ,MATCH(CHECKLIST!B218,DATOS!B:B,0),1)=0,"",INDEX(DATOS!AQ:AQ,MATCH(CHECKLIST!B218,DATOS!B:B,0),1)),"")</f>
        <v/>
      </c>
      <c r="L218" s="17" t="str">
        <f>IFERROR(IF(INDEX(DATOS!AS:AS,MATCH(CHECKLIST!B218,DATOS!B:B,0),1)=0,"",INDEX(DATOS!AS:AS,MATCH(CHECKLIST!B218,DATOS!B:B,0),1)),"")</f>
        <v/>
      </c>
      <c r="M218" s="17" t="str">
        <f>IFERROR(IF(INDEX(DATOS!AO:AO,MATCH(CHECKLIST!B218,DATOS!B:B,0),1)=0,"",INDEX(DATOS!AO:AO,MATCH(CHECKLIST!B218,DATOS!B:B,0),1)),"")</f>
        <v/>
      </c>
      <c r="N218" s="35" t="str">
        <f ca="1">IFERROR(IF(INDEX(DATOS!P:P,MATCH(CHECKLIST!B218,DATOS!B:B,0),1)="","X",IF(INDEX(DATOS!P:P,MATCH(CHECKLIST!B218,DATOS!B:B,0),1)&gt;YEAR(TODAY())-1,"","VENCIDA")),"")</f>
        <v/>
      </c>
      <c r="O218" s="35" t="str">
        <f>IFERROR(IF(INDEX(DATOS!AV:AV,MATCH(CHECKLIST!B218,DATOS!B:B,0),1)=0,"",INDEX(DATOS!AV:AV,MATCH(CHECKLIST!B218,DATOS!B:B,0),1)),"")</f>
        <v/>
      </c>
      <c r="P218" s="17" t="str">
        <f>IFERROR(IF(INDEX(DATOS!AT:AT,MATCH(CHECKLIST!B218,DATOS!B:B,0),1)=0,"",INDEX(DATOS!AT:AT,MATCH(CHECKLIST!B218,DATOS!B:B,0),1)),"")</f>
        <v/>
      </c>
      <c r="Q218" s="17" t="str">
        <f>IFERROR(IF(INDEX(DATOS!AU:AU,MATCH(CHECKLIST!B218,DATOS!B:B,0),1)=0,"",INDEX(DATOS!AU:AU,MATCH(CHECKLIST!B218,DATOS!B:B,0),1)),"")</f>
        <v/>
      </c>
      <c r="S218">
        <f t="shared" si="11"/>
        <v>0</v>
      </c>
      <c r="U218" t="str">
        <f t="shared" si="9"/>
        <v/>
      </c>
      <c r="V218" t="str">
        <f t="shared" si="10"/>
        <v/>
      </c>
    </row>
    <row r="219" spans="1:22" ht="15" customHeight="1" x14ac:dyDescent="0.25">
      <c r="A219" s="12">
        <v>206</v>
      </c>
      <c r="B219" t="str">
        <f>IFERROR(INDEX(DATOS!B:B,MATCH(CHECKLIST!A219,DATOS!CG:CG,0),1),"")</f>
        <v/>
      </c>
      <c r="C219" t="str">
        <f>IFERROR(INDEX(DATOS!BT:BT,MATCH(CHECKLIST!A219,DATOS!CG:CG,0),1),"")</f>
        <v/>
      </c>
      <c r="D219" t="str">
        <f>IFERROR(INDEX(DATOS!T:T,MATCH(CHECKLIST!E219,DATOS!C:C,0),1),"")</f>
        <v/>
      </c>
      <c r="E219" s="72" t="str">
        <f>IFERROR(INDEX(DATOS!C:C,MATCH(CHECKLIST!A219,DATOS!CG:CG,0),1),"")</f>
        <v/>
      </c>
      <c r="F219" s="82" t="str">
        <f>IFERROR(IF(INDEX(DATOS!AI:AI,MATCH(CHECKLIST!B219,DATOS!B:B,0),1)=0,"",INDEX(DATOS!AI:AI,MATCH(CHECKLIST!B219,DATOS!B:B,0),1)),"")</f>
        <v/>
      </c>
      <c r="G219" s="17" t="str">
        <f>IFERROR(IF(INDEX(DATOS!AN:AN,MATCH(CHECKLIST!B219,DATOS!B:B,0),1)=0,"",INDEX(DATOS!AN:AN,MATCH(CHECKLIST!B219,DATOS!B:B,0),1)),"")</f>
        <v/>
      </c>
      <c r="H219" s="17" t="str">
        <f>IFERROR(IF(INDEX(DATOS!BQ:BQ,MATCH(CHECKLIST!B219,DATOS!B:B,0),1)="","X",IF(INDEX(DATOS!BQ:BQ,MATCH(CHECKLIST!B219,DATOS!B:B,0),1)="VIGENTE","",INDEX(DATOS!BQ:BQ,MATCH(CHECKLIST!B219,DATOS!B:B,0),1))),"")</f>
        <v/>
      </c>
      <c r="I219" s="17" t="str">
        <f>IFERROR(IF(INDEX(DATOS!AR:AR,MATCH(CHECKLIST!B219,DATOS!B:B,0),1)=0,"",INDEX(DATOS!AR:AR,MATCH(CHECKLIST!B219,DATOS!B:B,0),1)),"")</f>
        <v/>
      </c>
      <c r="J219" s="17" t="str">
        <f>IFERROR(IF(INDEX(DATOS!AP:AP,MATCH(CHECKLIST!B219,DATOS!B:B,0),1)=0,"",INDEX(DATOS!AP:AP,MATCH(CHECKLIST!B219,DATOS!B:B,0),1)),"")</f>
        <v/>
      </c>
      <c r="K219" s="35" t="str">
        <f>IFERROR(IF(INDEX(DATOS!AQ:AQ,MATCH(CHECKLIST!B219,DATOS!B:B,0),1)=0,"",INDEX(DATOS!AQ:AQ,MATCH(CHECKLIST!B219,DATOS!B:B,0),1)),"")</f>
        <v/>
      </c>
      <c r="L219" s="17" t="str">
        <f>IFERROR(IF(INDEX(DATOS!AS:AS,MATCH(CHECKLIST!B219,DATOS!B:B,0),1)=0,"",INDEX(DATOS!AS:AS,MATCH(CHECKLIST!B219,DATOS!B:B,0),1)),"")</f>
        <v/>
      </c>
      <c r="M219" s="17" t="str">
        <f>IFERROR(IF(INDEX(DATOS!AO:AO,MATCH(CHECKLIST!B219,DATOS!B:B,0),1)=0,"",INDEX(DATOS!AO:AO,MATCH(CHECKLIST!B219,DATOS!B:B,0),1)),"")</f>
        <v/>
      </c>
      <c r="N219" s="35" t="str">
        <f ca="1">IFERROR(IF(INDEX(DATOS!P:P,MATCH(CHECKLIST!B219,DATOS!B:B,0),1)="","X",IF(INDEX(DATOS!P:P,MATCH(CHECKLIST!B219,DATOS!B:B,0),1)&gt;YEAR(TODAY())-1,"","VENCIDA")),"")</f>
        <v/>
      </c>
      <c r="O219" s="35" t="str">
        <f>IFERROR(IF(INDEX(DATOS!AV:AV,MATCH(CHECKLIST!B219,DATOS!B:B,0),1)=0,"",INDEX(DATOS!AV:AV,MATCH(CHECKLIST!B219,DATOS!B:B,0),1)),"")</f>
        <v/>
      </c>
      <c r="P219" s="17" t="str">
        <f>IFERROR(IF(INDEX(DATOS!AT:AT,MATCH(CHECKLIST!B219,DATOS!B:B,0),1)=0,"",INDEX(DATOS!AT:AT,MATCH(CHECKLIST!B219,DATOS!B:B,0),1)),"")</f>
        <v/>
      </c>
      <c r="Q219" s="17" t="str">
        <f>IFERROR(IF(INDEX(DATOS!AU:AU,MATCH(CHECKLIST!B219,DATOS!B:B,0),1)=0,"",INDEX(DATOS!AU:AU,MATCH(CHECKLIST!B219,DATOS!B:B,0),1)),"")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IFERROR(INDEX(DATOS!B:B,MATCH(CHECKLIST!A220,DATOS!CG:CG,0),1),"")</f>
        <v/>
      </c>
      <c r="C220" t="str">
        <f>IFERROR(INDEX(DATOS!BT:BT,MATCH(CHECKLIST!A220,DATOS!CG:CG,0),1),"")</f>
        <v/>
      </c>
      <c r="D220" t="str">
        <f>IFERROR(INDEX(DATOS!T:T,MATCH(CHECKLIST!E220,DATOS!C:C,0),1),"")</f>
        <v/>
      </c>
      <c r="E220" s="72" t="str">
        <f>IFERROR(INDEX(DATOS!C:C,MATCH(CHECKLIST!A220,DATOS!CG:CG,0),1),"")</f>
        <v/>
      </c>
      <c r="F220" s="82" t="str">
        <f>IFERROR(IF(INDEX(DATOS!AI:AI,MATCH(CHECKLIST!B220,DATOS!B:B,0),1)=0,"",INDEX(DATOS!AI:AI,MATCH(CHECKLIST!B220,DATOS!B:B,0),1)),"")</f>
        <v/>
      </c>
      <c r="G220" s="17" t="str">
        <f>IFERROR(IF(INDEX(DATOS!AN:AN,MATCH(CHECKLIST!B220,DATOS!B:B,0),1)=0,"",INDEX(DATOS!AN:AN,MATCH(CHECKLIST!B220,DATOS!B:B,0),1)),"")</f>
        <v/>
      </c>
      <c r="H220" s="17" t="str">
        <f>IFERROR(IF(INDEX(DATOS!BQ:BQ,MATCH(CHECKLIST!B220,DATOS!B:B,0),1)="","X",IF(INDEX(DATOS!BQ:BQ,MATCH(CHECKLIST!B220,DATOS!B:B,0),1)="VIGENTE","",INDEX(DATOS!BQ:BQ,MATCH(CHECKLIST!B220,DATOS!B:B,0),1))),"")</f>
        <v/>
      </c>
      <c r="I220" s="17" t="str">
        <f>IFERROR(IF(INDEX(DATOS!AR:AR,MATCH(CHECKLIST!B220,DATOS!B:B,0),1)=0,"",INDEX(DATOS!AR:AR,MATCH(CHECKLIST!B220,DATOS!B:B,0),1)),"")</f>
        <v/>
      </c>
      <c r="J220" s="17" t="str">
        <f>IFERROR(IF(INDEX(DATOS!AP:AP,MATCH(CHECKLIST!B220,DATOS!B:B,0),1)=0,"",INDEX(DATOS!AP:AP,MATCH(CHECKLIST!B220,DATOS!B:B,0),1)),"")</f>
        <v/>
      </c>
      <c r="K220" s="35" t="str">
        <f>IFERROR(IF(INDEX(DATOS!AQ:AQ,MATCH(CHECKLIST!B220,DATOS!B:B,0),1)=0,"",INDEX(DATOS!AQ:AQ,MATCH(CHECKLIST!B220,DATOS!B:B,0),1)),"")</f>
        <v/>
      </c>
      <c r="L220" s="17" t="str">
        <f>IFERROR(IF(INDEX(DATOS!AS:AS,MATCH(CHECKLIST!B220,DATOS!B:B,0),1)=0,"",INDEX(DATOS!AS:AS,MATCH(CHECKLIST!B220,DATOS!B:B,0),1)),"")</f>
        <v/>
      </c>
      <c r="M220" s="17" t="str">
        <f>IFERROR(IF(INDEX(DATOS!AO:AO,MATCH(CHECKLIST!B220,DATOS!B:B,0),1)=0,"",INDEX(DATOS!AO:AO,MATCH(CHECKLIST!B220,DATOS!B:B,0),1)),"")</f>
        <v/>
      </c>
      <c r="N220" s="35" t="str">
        <f ca="1">IFERROR(IF(INDEX(DATOS!P:P,MATCH(CHECKLIST!B220,DATOS!B:B,0),1)="","X",IF(INDEX(DATOS!P:P,MATCH(CHECKLIST!B220,DATOS!B:B,0),1)&gt;YEAR(TODAY())-1,"","VENCIDA")),"")</f>
        <v/>
      </c>
      <c r="O220" s="35" t="str">
        <f>IFERROR(IF(INDEX(DATOS!AV:AV,MATCH(CHECKLIST!B220,DATOS!B:B,0),1)=0,"",INDEX(DATOS!AV:AV,MATCH(CHECKLIST!B220,DATOS!B:B,0),1)),"")</f>
        <v/>
      </c>
      <c r="P220" s="17" t="str">
        <f>IFERROR(IF(INDEX(DATOS!AT:AT,MATCH(CHECKLIST!B220,DATOS!B:B,0),1)=0,"",INDEX(DATOS!AT:AT,MATCH(CHECKLIST!B220,DATOS!B:B,0),1)),"")</f>
        <v/>
      </c>
      <c r="Q220" s="17" t="str">
        <f>IFERROR(IF(INDEX(DATOS!AU:AU,MATCH(CHECKLIST!B220,DATOS!B:B,0),1)=0,"",INDEX(DATOS!AU:AU,MATCH(CHECKLIST!B220,DATOS!B:B,0),1)),"")</f>
        <v/>
      </c>
      <c r="S220">
        <f t="shared" si="11"/>
        <v>0</v>
      </c>
      <c r="U220" t="str">
        <f t="shared" si="9"/>
        <v/>
      </c>
      <c r="V220" t="str">
        <f t="shared" si="10"/>
        <v/>
      </c>
    </row>
    <row r="221" spans="1:22" ht="15" customHeight="1" x14ac:dyDescent="0.25">
      <c r="A221" s="12">
        <v>208</v>
      </c>
      <c r="B221" t="str">
        <f>IFERROR(INDEX(DATOS!B:B,MATCH(CHECKLIST!A221,DATOS!CG:CG,0),1),"")</f>
        <v/>
      </c>
      <c r="C221" t="str">
        <f>IFERROR(INDEX(DATOS!BT:BT,MATCH(CHECKLIST!A221,DATOS!CG:CG,0),1),"")</f>
        <v/>
      </c>
      <c r="D221" t="str">
        <f>IFERROR(INDEX(DATOS!T:T,MATCH(CHECKLIST!E221,DATOS!C:C,0),1),"")</f>
        <v/>
      </c>
      <c r="E221" s="72" t="str">
        <f>IFERROR(INDEX(DATOS!C:C,MATCH(CHECKLIST!A221,DATOS!CG:CG,0),1),"")</f>
        <v/>
      </c>
      <c r="F221" s="82" t="str">
        <f>IFERROR(IF(INDEX(DATOS!AI:AI,MATCH(CHECKLIST!B221,DATOS!B:B,0),1)=0,"",INDEX(DATOS!AI:AI,MATCH(CHECKLIST!B221,DATOS!B:B,0),1)),"")</f>
        <v/>
      </c>
      <c r="G221" s="17" t="str">
        <f>IFERROR(IF(INDEX(DATOS!AN:AN,MATCH(CHECKLIST!B221,DATOS!B:B,0),1)=0,"",INDEX(DATOS!AN:AN,MATCH(CHECKLIST!B221,DATOS!B:B,0),1)),"")</f>
        <v/>
      </c>
      <c r="H221" s="17" t="str">
        <f>IFERROR(IF(INDEX(DATOS!BQ:BQ,MATCH(CHECKLIST!B221,DATOS!B:B,0),1)="","X",IF(INDEX(DATOS!BQ:BQ,MATCH(CHECKLIST!B221,DATOS!B:B,0),1)="VIGENTE","",INDEX(DATOS!BQ:BQ,MATCH(CHECKLIST!B221,DATOS!B:B,0),1))),"")</f>
        <v/>
      </c>
      <c r="I221" s="17" t="str">
        <f>IFERROR(IF(INDEX(DATOS!AR:AR,MATCH(CHECKLIST!B221,DATOS!B:B,0),1)=0,"",INDEX(DATOS!AR:AR,MATCH(CHECKLIST!B221,DATOS!B:B,0),1)),"")</f>
        <v/>
      </c>
      <c r="J221" s="17" t="str">
        <f>IFERROR(IF(INDEX(DATOS!AP:AP,MATCH(CHECKLIST!B221,DATOS!B:B,0),1)=0,"",INDEX(DATOS!AP:AP,MATCH(CHECKLIST!B221,DATOS!B:B,0),1)),"")</f>
        <v/>
      </c>
      <c r="K221" s="35" t="str">
        <f>IFERROR(IF(INDEX(DATOS!AQ:AQ,MATCH(CHECKLIST!B221,DATOS!B:B,0),1)=0,"",INDEX(DATOS!AQ:AQ,MATCH(CHECKLIST!B221,DATOS!B:B,0),1)),"")</f>
        <v/>
      </c>
      <c r="L221" s="17" t="str">
        <f>IFERROR(IF(INDEX(DATOS!AS:AS,MATCH(CHECKLIST!B221,DATOS!B:B,0),1)=0,"",INDEX(DATOS!AS:AS,MATCH(CHECKLIST!B221,DATOS!B:B,0),1)),"")</f>
        <v/>
      </c>
      <c r="M221" s="17" t="str">
        <f>IFERROR(IF(INDEX(DATOS!AO:AO,MATCH(CHECKLIST!B221,DATOS!B:B,0),1)=0,"",INDEX(DATOS!AO:AO,MATCH(CHECKLIST!B221,DATOS!B:B,0),1)),"")</f>
        <v/>
      </c>
      <c r="N221" s="35" t="str">
        <f ca="1">IFERROR(IF(INDEX(DATOS!P:P,MATCH(CHECKLIST!B221,DATOS!B:B,0),1)="","X",IF(INDEX(DATOS!P:P,MATCH(CHECKLIST!B221,DATOS!B:B,0),1)&gt;YEAR(TODAY())-1,"","VENCIDA")),"")</f>
        <v/>
      </c>
      <c r="O221" s="35" t="str">
        <f>IFERROR(IF(INDEX(DATOS!AV:AV,MATCH(CHECKLIST!B221,DATOS!B:B,0),1)=0,"",INDEX(DATOS!AV:AV,MATCH(CHECKLIST!B221,DATOS!B:B,0),1)),"")</f>
        <v/>
      </c>
      <c r="P221" s="17" t="str">
        <f>IFERROR(IF(INDEX(DATOS!AT:AT,MATCH(CHECKLIST!B221,DATOS!B:B,0),1)=0,"",INDEX(DATOS!AT:AT,MATCH(CHECKLIST!B221,DATOS!B:B,0),1)),"")</f>
        <v/>
      </c>
      <c r="Q221" s="17" t="str">
        <f>IFERROR(IF(INDEX(DATOS!AU:AU,MATCH(CHECKLIST!B221,DATOS!B:B,0),1)=0,"",INDEX(DATOS!AU:AU,MATCH(CHECKLIST!B221,DATOS!B:B,0),1)),"")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IFERROR(INDEX(DATOS!B:B,MATCH(CHECKLIST!A222,DATOS!CG:CG,0),1),"")</f>
        <v/>
      </c>
      <c r="C222" t="str">
        <f>IFERROR(INDEX(DATOS!BT:BT,MATCH(CHECKLIST!A222,DATOS!CG:CG,0),1),"")</f>
        <v/>
      </c>
      <c r="D222" t="str">
        <f>IFERROR(INDEX(DATOS!T:T,MATCH(CHECKLIST!E222,DATOS!C:C,0),1),"")</f>
        <v/>
      </c>
      <c r="E222" s="72" t="str">
        <f>IFERROR(INDEX(DATOS!C:C,MATCH(CHECKLIST!A222,DATOS!CG:CG,0),1),"")</f>
        <v/>
      </c>
      <c r="F222" s="82" t="str">
        <f>IFERROR(IF(INDEX(DATOS!AI:AI,MATCH(CHECKLIST!B222,DATOS!B:B,0),1)=0,"",INDEX(DATOS!AI:AI,MATCH(CHECKLIST!B222,DATOS!B:B,0),1)),"")</f>
        <v/>
      </c>
      <c r="G222" s="17" t="str">
        <f>IFERROR(IF(INDEX(DATOS!AN:AN,MATCH(CHECKLIST!B222,DATOS!B:B,0),1)=0,"",INDEX(DATOS!AN:AN,MATCH(CHECKLIST!B222,DATOS!B:B,0),1)),"")</f>
        <v/>
      </c>
      <c r="H222" s="17" t="str">
        <f>IFERROR(IF(INDEX(DATOS!BQ:BQ,MATCH(CHECKLIST!B222,DATOS!B:B,0),1)="","X",IF(INDEX(DATOS!BQ:BQ,MATCH(CHECKLIST!B222,DATOS!B:B,0),1)="VIGENTE","",INDEX(DATOS!BQ:BQ,MATCH(CHECKLIST!B222,DATOS!B:B,0),1))),"")</f>
        <v/>
      </c>
      <c r="I222" s="17" t="str">
        <f>IFERROR(IF(INDEX(DATOS!AR:AR,MATCH(CHECKLIST!B222,DATOS!B:B,0),1)=0,"",INDEX(DATOS!AR:AR,MATCH(CHECKLIST!B222,DATOS!B:B,0),1)),"")</f>
        <v/>
      </c>
      <c r="J222" s="17" t="str">
        <f>IFERROR(IF(INDEX(DATOS!AP:AP,MATCH(CHECKLIST!B222,DATOS!B:B,0),1)=0,"",INDEX(DATOS!AP:AP,MATCH(CHECKLIST!B222,DATOS!B:B,0),1)),"")</f>
        <v/>
      </c>
      <c r="K222" s="35" t="str">
        <f>IFERROR(IF(INDEX(DATOS!AQ:AQ,MATCH(CHECKLIST!B222,DATOS!B:B,0),1)=0,"",INDEX(DATOS!AQ:AQ,MATCH(CHECKLIST!B222,DATOS!B:B,0),1)),"")</f>
        <v/>
      </c>
      <c r="L222" s="17" t="str">
        <f>IFERROR(IF(INDEX(DATOS!AS:AS,MATCH(CHECKLIST!B222,DATOS!B:B,0),1)=0,"",INDEX(DATOS!AS:AS,MATCH(CHECKLIST!B222,DATOS!B:B,0),1)),"")</f>
        <v/>
      </c>
      <c r="M222" s="17" t="str">
        <f>IFERROR(IF(INDEX(DATOS!AO:AO,MATCH(CHECKLIST!B222,DATOS!B:B,0),1)=0,"",INDEX(DATOS!AO:AO,MATCH(CHECKLIST!B222,DATOS!B:B,0),1)),"")</f>
        <v/>
      </c>
      <c r="N222" s="35" t="str">
        <f ca="1">IFERROR(IF(INDEX(DATOS!P:P,MATCH(CHECKLIST!B222,DATOS!B:B,0),1)="","X",IF(INDEX(DATOS!P:P,MATCH(CHECKLIST!B222,DATOS!B:B,0),1)&gt;YEAR(TODAY())-1,"","VENCIDA")),"")</f>
        <v/>
      </c>
      <c r="O222" s="35" t="str">
        <f>IFERROR(IF(INDEX(DATOS!AV:AV,MATCH(CHECKLIST!B222,DATOS!B:B,0),1)=0,"",INDEX(DATOS!AV:AV,MATCH(CHECKLIST!B222,DATOS!B:B,0),1)),"")</f>
        <v/>
      </c>
      <c r="P222" s="17" t="str">
        <f>IFERROR(IF(INDEX(DATOS!AT:AT,MATCH(CHECKLIST!B222,DATOS!B:B,0),1)=0,"",INDEX(DATOS!AT:AT,MATCH(CHECKLIST!B222,DATOS!B:B,0),1)),"")</f>
        <v/>
      </c>
      <c r="Q222" s="17" t="str">
        <f>IFERROR(IF(INDEX(DATOS!AU:AU,MATCH(CHECKLIST!B222,DATOS!B:B,0),1)=0,"",INDEX(DATOS!AU:AU,MATCH(CHECKLIST!B222,DATOS!B:B,0),1)),"")</f>
        <v/>
      </c>
      <c r="S222">
        <f t="shared" si="11"/>
        <v>0</v>
      </c>
      <c r="U222" t="str">
        <f t="shared" si="9"/>
        <v/>
      </c>
      <c r="V222" t="str">
        <f t="shared" si="10"/>
        <v/>
      </c>
    </row>
    <row r="223" spans="1:22" ht="15" customHeight="1" x14ac:dyDescent="0.25">
      <c r="A223" s="12">
        <v>210</v>
      </c>
      <c r="B223" t="str">
        <f>IFERROR(INDEX(DATOS!B:B,MATCH(CHECKLIST!A223,DATOS!CG:CG,0),1),"")</f>
        <v/>
      </c>
      <c r="C223" t="str">
        <f>IFERROR(INDEX(DATOS!BT:BT,MATCH(CHECKLIST!A223,DATOS!CG:CG,0),1),"")</f>
        <v/>
      </c>
      <c r="D223" t="str">
        <f>IFERROR(INDEX(DATOS!T:T,MATCH(CHECKLIST!E223,DATOS!C:C,0),1),"")</f>
        <v/>
      </c>
      <c r="E223" s="72" t="str">
        <f>IFERROR(INDEX(DATOS!C:C,MATCH(CHECKLIST!A223,DATOS!CG:CG,0),1),"")</f>
        <v/>
      </c>
      <c r="F223" s="82" t="str">
        <f>IFERROR(IF(INDEX(DATOS!AI:AI,MATCH(CHECKLIST!B223,DATOS!B:B,0),1)=0,"",INDEX(DATOS!AI:AI,MATCH(CHECKLIST!B223,DATOS!B:B,0),1)),"")</f>
        <v/>
      </c>
      <c r="G223" s="17" t="str">
        <f>IFERROR(IF(INDEX(DATOS!AN:AN,MATCH(CHECKLIST!B223,DATOS!B:B,0),1)=0,"",INDEX(DATOS!AN:AN,MATCH(CHECKLIST!B223,DATOS!B:B,0),1)),"")</f>
        <v/>
      </c>
      <c r="H223" s="17" t="str">
        <f>IFERROR(IF(INDEX(DATOS!BQ:BQ,MATCH(CHECKLIST!B223,DATOS!B:B,0),1)="","X",IF(INDEX(DATOS!BQ:BQ,MATCH(CHECKLIST!B223,DATOS!B:B,0),1)="VIGENTE","",INDEX(DATOS!BQ:BQ,MATCH(CHECKLIST!B223,DATOS!B:B,0),1))),"")</f>
        <v/>
      </c>
      <c r="I223" s="17" t="str">
        <f>IFERROR(IF(INDEX(DATOS!AR:AR,MATCH(CHECKLIST!B223,DATOS!B:B,0),1)=0,"",INDEX(DATOS!AR:AR,MATCH(CHECKLIST!B223,DATOS!B:B,0),1)),"")</f>
        <v/>
      </c>
      <c r="J223" s="17" t="str">
        <f>IFERROR(IF(INDEX(DATOS!AP:AP,MATCH(CHECKLIST!B223,DATOS!B:B,0),1)=0,"",INDEX(DATOS!AP:AP,MATCH(CHECKLIST!B223,DATOS!B:B,0),1)),"")</f>
        <v/>
      </c>
      <c r="K223" s="35" t="str">
        <f>IFERROR(IF(INDEX(DATOS!AQ:AQ,MATCH(CHECKLIST!B223,DATOS!B:B,0),1)=0,"",INDEX(DATOS!AQ:AQ,MATCH(CHECKLIST!B223,DATOS!B:B,0),1)),"")</f>
        <v/>
      </c>
      <c r="L223" s="17" t="str">
        <f>IFERROR(IF(INDEX(DATOS!AS:AS,MATCH(CHECKLIST!B223,DATOS!B:B,0),1)=0,"",INDEX(DATOS!AS:AS,MATCH(CHECKLIST!B223,DATOS!B:B,0),1)),"")</f>
        <v/>
      </c>
      <c r="M223" s="17" t="str">
        <f>IFERROR(IF(INDEX(DATOS!AO:AO,MATCH(CHECKLIST!B223,DATOS!B:B,0),1)=0,"",INDEX(DATOS!AO:AO,MATCH(CHECKLIST!B223,DATOS!B:B,0),1)),"")</f>
        <v/>
      </c>
      <c r="N223" s="35" t="str">
        <f ca="1">IFERROR(IF(INDEX(DATOS!P:P,MATCH(CHECKLIST!B223,DATOS!B:B,0),1)="","X",IF(INDEX(DATOS!P:P,MATCH(CHECKLIST!B223,DATOS!B:B,0),1)&gt;YEAR(TODAY())-1,"","VENCIDA")),"")</f>
        <v/>
      </c>
      <c r="O223" s="35" t="str">
        <f>IFERROR(IF(INDEX(DATOS!AV:AV,MATCH(CHECKLIST!B223,DATOS!B:B,0),1)=0,"",INDEX(DATOS!AV:AV,MATCH(CHECKLIST!B223,DATOS!B:B,0),1)),"")</f>
        <v/>
      </c>
      <c r="P223" s="17" t="str">
        <f>IFERROR(IF(INDEX(DATOS!AT:AT,MATCH(CHECKLIST!B223,DATOS!B:B,0),1)=0,"",INDEX(DATOS!AT:AT,MATCH(CHECKLIST!B223,DATOS!B:B,0),1)),"")</f>
        <v/>
      </c>
      <c r="Q223" s="17" t="str">
        <f>IFERROR(IF(INDEX(DATOS!AU:AU,MATCH(CHECKLIST!B223,DATOS!B:B,0),1)=0,"",INDEX(DATOS!AU:AU,MATCH(CHECKLIST!B223,DATOS!B:B,0),1)),"")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IFERROR(INDEX(DATOS!B:B,MATCH(CHECKLIST!A224,DATOS!CG:CG,0),1),"")</f>
        <v/>
      </c>
      <c r="C224" t="str">
        <f>IFERROR(INDEX(DATOS!BT:BT,MATCH(CHECKLIST!A224,DATOS!CG:CG,0),1),"")</f>
        <v/>
      </c>
      <c r="D224" t="str">
        <f>IFERROR(INDEX(DATOS!T:T,MATCH(CHECKLIST!E224,DATOS!C:C,0),1),"")</f>
        <v/>
      </c>
      <c r="E224" s="72" t="str">
        <f>IFERROR(INDEX(DATOS!C:C,MATCH(CHECKLIST!A224,DATOS!CG:CG,0),1),"")</f>
        <v/>
      </c>
      <c r="F224" s="82" t="str">
        <f>IFERROR(IF(INDEX(DATOS!AI:AI,MATCH(CHECKLIST!B224,DATOS!B:B,0),1)=0,"",INDEX(DATOS!AI:AI,MATCH(CHECKLIST!B224,DATOS!B:B,0),1)),"")</f>
        <v/>
      </c>
      <c r="G224" s="17" t="str">
        <f>IFERROR(IF(INDEX(DATOS!AN:AN,MATCH(CHECKLIST!B224,DATOS!B:B,0),1)=0,"",INDEX(DATOS!AN:AN,MATCH(CHECKLIST!B224,DATOS!B:B,0),1)),"")</f>
        <v/>
      </c>
      <c r="H224" s="17" t="str">
        <f>IFERROR(IF(INDEX(DATOS!BQ:BQ,MATCH(CHECKLIST!B224,DATOS!B:B,0),1)="","X",IF(INDEX(DATOS!BQ:BQ,MATCH(CHECKLIST!B224,DATOS!B:B,0),1)="VIGENTE","",INDEX(DATOS!BQ:BQ,MATCH(CHECKLIST!B224,DATOS!B:B,0),1))),"")</f>
        <v/>
      </c>
      <c r="I224" s="17" t="str">
        <f>IFERROR(IF(INDEX(DATOS!AR:AR,MATCH(CHECKLIST!B224,DATOS!B:B,0),1)=0,"",INDEX(DATOS!AR:AR,MATCH(CHECKLIST!B224,DATOS!B:B,0),1)),"")</f>
        <v/>
      </c>
      <c r="J224" s="17" t="str">
        <f>IFERROR(IF(INDEX(DATOS!AP:AP,MATCH(CHECKLIST!B224,DATOS!B:B,0),1)=0,"",INDEX(DATOS!AP:AP,MATCH(CHECKLIST!B224,DATOS!B:B,0),1)),"")</f>
        <v/>
      </c>
      <c r="K224" s="35" t="str">
        <f>IFERROR(IF(INDEX(DATOS!AQ:AQ,MATCH(CHECKLIST!B224,DATOS!B:B,0),1)=0,"",INDEX(DATOS!AQ:AQ,MATCH(CHECKLIST!B224,DATOS!B:B,0),1)),"")</f>
        <v/>
      </c>
      <c r="L224" s="17" t="str">
        <f>IFERROR(IF(INDEX(DATOS!AS:AS,MATCH(CHECKLIST!B224,DATOS!B:B,0),1)=0,"",INDEX(DATOS!AS:AS,MATCH(CHECKLIST!B224,DATOS!B:B,0),1)),"")</f>
        <v/>
      </c>
      <c r="M224" s="17" t="str">
        <f>IFERROR(IF(INDEX(DATOS!AO:AO,MATCH(CHECKLIST!B224,DATOS!B:B,0),1)=0,"",INDEX(DATOS!AO:AO,MATCH(CHECKLIST!B224,DATOS!B:B,0),1)),"")</f>
        <v/>
      </c>
      <c r="N224" s="35" t="str">
        <f ca="1">IFERROR(IF(INDEX(DATOS!P:P,MATCH(CHECKLIST!B224,DATOS!B:B,0),1)="","X",IF(INDEX(DATOS!P:P,MATCH(CHECKLIST!B224,DATOS!B:B,0),1)&gt;YEAR(TODAY())-1,"","VENCIDA")),"")</f>
        <v/>
      </c>
      <c r="O224" s="35" t="str">
        <f>IFERROR(IF(INDEX(DATOS!AV:AV,MATCH(CHECKLIST!B224,DATOS!B:B,0),1)=0,"",INDEX(DATOS!AV:AV,MATCH(CHECKLIST!B224,DATOS!B:B,0),1)),"")</f>
        <v/>
      </c>
      <c r="P224" s="17" t="str">
        <f>IFERROR(IF(INDEX(DATOS!AT:AT,MATCH(CHECKLIST!B224,DATOS!B:B,0),1)=0,"",INDEX(DATOS!AT:AT,MATCH(CHECKLIST!B224,DATOS!B:B,0),1)),"")</f>
        <v/>
      </c>
      <c r="Q224" s="17" t="str">
        <f>IFERROR(IF(INDEX(DATOS!AU:AU,MATCH(CHECKLIST!B224,DATOS!B:B,0),1)=0,"",INDEX(DATOS!AU:AU,MATCH(CHECKLIST!B224,DATOS!B:B,0),1)),"")</f>
        <v/>
      </c>
      <c r="S224">
        <f t="shared" si="11"/>
        <v>0</v>
      </c>
      <c r="U224" t="str">
        <f t="shared" si="9"/>
        <v/>
      </c>
      <c r="V224" t="str">
        <f t="shared" si="10"/>
        <v/>
      </c>
    </row>
    <row r="225" spans="1:22" ht="15" customHeight="1" x14ac:dyDescent="0.25">
      <c r="A225" s="12">
        <v>212</v>
      </c>
      <c r="B225" t="str">
        <f>IFERROR(INDEX(DATOS!B:B,MATCH(CHECKLIST!A225,DATOS!CG:CG,0),1),"")</f>
        <v/>
      </c>
      <c r="C225" t="str">
        <f>IFERROR(INDEX(DATOS!BT:BT,MATCH(CHECKLIST!A225,DATOS!CG:CG,0),1),"")</f>
        <v/>
      </c>
      <c r="D225" t="str">
        <f>IFERROR(INDEX(DATOS!T:T,MATCH(CHECKLIST!E225,DATOS!C:C,0),1),"")</f>
        <v/>
      </c>
      <c r="E225" s="72" t="str">
        <f>IFERROR(INDEX(DATOS!C:C,MATCH(CHECKLIST!A225,DATOS!CG:CG,0),1),"")</f>
        <v/>
      </c>
      <c r="F225" s="82" t="str">
        <f>IFERROR(IF(INDEX(DATOS!AI:AI,MATCH(CHECKLIST!B225,DATOS!B:B,0),1)=0,"",INDEX(DATOS!AI:AI,MATCH(CHECKLIST!B225,DATOS!B:B,0),1)),"")</f>
        <v/>
      </c>
      <c r="G225" s="17" t="str">
        <f>IFERROR(IF(INDEX(DATOS!AN:AN,MATCH(CHECKLIST!B225,DATOS!B:B,0),1)=0,"",INDEX(DATOS!AN:AN,MATCH(CHECKLIST!B225,DATOS!B:B,0),1)),"")</f>
        <v/>
      </c>
      <c r="H225" s="17" t="str">
        <f>IFERROR(IF(INDEX(DATOS!BQ:BQ,MATCH(CHECKLIST!B225,DATOS!B:B,0),1)="","X",IF(INDEX(DATOS!BQ:BQ,MATCH(CHECKLIST!B225,DATOS!B:B,0),1)="VIGENTE","",INDEX(DATOS!BQ:BQ,MATCH(CHECKLIST!B225,DATOS!B:B,0),1))),"")</f>
        <v/>
      </c>
      <c r="I225" s="17" t="str">
        <f>IFERROR(IF(INDEX(DATOS!AR:AR,MATCH(CHECKLIST!B225,DATOS!B:B,0),1)=0,"",INDEX(DATOS!AR:AR,MATCH(CHECKLIST!B225,DATOS!B:B,0),1)),"")</f>
        <v/>
      </c>
      <c r="J225" s="17" t="str">
        <f>IFERROR(IF(INDEX(DATOS!AP:AP,MATCH(CHECKLIST!B225,DATOS!B:B,0),1)=0,"",INDEX(DATOS!AP:AP,MATCH(CHECKLIST!B225,DATOS!B:B,0),1)),"")</f>
        <v/>
      </c>
      <c r="K225" s="35" t="str">
        <f>IFERROR(IF(INDEX(DATOS!AQ:AQ,MATCH(CHECKLIST!B225,DATOS!B:B,0),1)=0,"",INDEX(DATOS!AQ:AQ,MATCH(CHECKLIST!B225,DATOS!B:B,0),1)),"")</f>
        <v/>
      </c>
      <c r="L225" s="17" t="str">
        <f>IFERROR(IF(INDEX(DATOS!AS:AS,MATCH(CHECKLIST!B225,DATOS!B:B,0),1)=0,"",INDEX(DATOS!AS:AS,MATCH(CHECKLIST!B225,DATOS!B:B,0),1)),"")</f>
        <v/>
      </c>
      <c r="M225" s="17" t="str">
        <f>IFERROR(IF(INDEX(DATOS!AO:AO,MATCH(CHECKLIST!B225,DATOS!B:B,0),1)=0,"",INDEX(DATOS!AO:AO,MATCH(CHECKLIST!B225,DATOS!B:B,0),1)),"")</f>
        <v/>
      </c>
      <c r="N225" s="35" t="str">
        <f ca="1">IFERROR(IF(INDEX(DATOS!P:P,MATCH(CHECKLIST!B225,DATOS!B:B,0),1)="","X",IF(INDEX(DATOS!P:P,MATCH(CHECKLIST!B225,DATOS!B:B,0),1)&gt;YEAR(TODAY())-1,"","VENCIDA")),"")</f>
        <v/>
      </c>
      <c r="O225" s="35" t="str">
        <f>IFERROR(IF(INDEX(DATOS!AV:AV,MATCH(CHECKLIST!B225,DATOS!B:B,0),1)=0,"",INDEX(DATOS!AV:AV,MATCH(CHECKLIST!B225,DATOS!B:B,0),1)),"")</f>
        <v/>
      </c>
      <c r="P225" s="17" t="str">
        <f>IFERROR(IF(INDEX(DATOS!AT:AT,MATCH(CHECKLIST!B225,DATOS!B:B,0),1)=0,"",INDEX(DATOS!AT:AT,MATCH(CHECKLIST!B225,DATOS!B:B,0),1)),"")</f>
        <v/>
      </c>
      <c r="Q225" s="17" t="str">
        <f>IFERROR(IF(INDEX(DATOS!AU:AU,MATCH(CHECKLIST!B225,DATOS!B:B,0),1)=0,"",INDEX(DATOS!AU:AU,MATCH(CHECKLIST!B225,DATOS!B:B,0),1)),"")</f>
        <v/>
      </c>
      <c r="R225" t="str">
        <f>IF(B225="","",1)</f>
        <v/>
      </c>
      <c r="S225" t="str">
        <f t="shared" si="11"/>
        <v/>
      </c>
      <c r="U225" t="str">
        <f t="shared" si="9"/>
        <v/>
      </c>
      <c r="V225" t="str">
        <f t="shared" si="10"/>
        <v/>
      </c>
    </row>
    <row r="226" spans="1:22" x14ac:dyDescent="0.25">
      <c r="A226" s="12">
        <v>213</v>
      </c>
      <c r="B226" t="str">
        <f>IFERROR(INDEX(DATOS!B:B,MATCH(CHECKLIST!A226,DATOS!CG:CG,0),1),"")</f>
        <v/>
      </c>
      <c r="C226" t="str">
        <f>IFERROR(INDEX(DATOS!BT:BT,MATCH(CHECKLIST!A226,DATOS!CG:CG,0),1),"")</f>
        <v/>
      </c>
      <c r="D226" t="str">
        <f>IFERROR(INDEX(DATOS!T:T,MATCH(CHECKLIST!E226,DATOS!C:C,0),1),"")</f>
        <v/>
      </c>
      <c r="E226" s="72" t="str">
        <f>IFERROR(INDEX(DATOS!C:C,MATCH(CHECKLIST!A226,DATOS!CG:CG,0),1),"")</f>
        <v/>
      </c>
      <c r="F226" s="82" t="str">
        <f>IFERROR(IF(INDEX(DATOS!AI:AI,MATCH(CHECKLIST!B226,DATOS!B:B,0),1)=0,"",INDEX(DATOS!AI:AI,MATCH(CHECKLIST!B226,DATOS!B:B,0),1)),"")</f>
        <v/>
      </c>
      <c r="G226" s="17" t="str">
        <f>IFERROR(IF(INDEX(DATOS!AN:AN,MATCH(CHECKLIST!B226,DATOS!B:B,0),1)=0,"",INDEX(DATOS!AN:AN,MATCH(CHECKLIST!B226,DATOS!B:B,0),1)),"")</f>
        <v/>
      </c>
      <c r="H226" s="17" t="str">
        <f>IFERROR(IF(INDEX(DATOS!BQ:BQ,MATCH(CHECKLIST!B226,DATOS!B:B,0),1)="","X",IF(INDEX(DATOS!BQ:BQ,MATCH(CHECKLIST!B226,DATOS!B:B,0),1)="VIGENTE","",INDEX(DATOS!BQ:BQ,MATCH(CHECKLIST!B226,DATOS!B:B,0),1))),"")</f>
        <v/>
      </c>
      <c r="I226" s="17" t="str">
        <f>IFERROR(IF(INDEX(DATOS!AR:AR,MATCH(CHECKLIST!B226,DATOS!B:B,0),1)=0,"",INDEX(DATOS!AR:AR,MATCH(CHECKLIST!B226,DATOS!B:B,0),1)),"")</f>
        <v/>
      </c>
      <c r="J226" s="17" t="str">
        <f>IFERROR(IF(INDEX(DATOS!AP:AP,MATCH(CHECKLIST!B226,DATOS!B:B,0),1)=0,"",INDEX(DATOS!AP:AP,MATCH(CHECKLIST!B226,DATOS!B:B,0),1)),"")</f>
        <v/>
      </c>
      <c r="K226" s="35" t="str">
        <f>IFERROR(IF(INDEX(DATOS!AQ:AQ,MATCH(CHECKLIST!B226,DATOS!B:B,0),1)=0,"",INDEX(DATOS!AQ:AQ,MATCH(CHECKLIST!B226,DATOS!B:B,0),1)),"")</f>
        <v/>
      </c>
      <c r="L226" s="17" t="str">
        <f>IFERROR(IF(INDEX(DATOS!AS:AS,MATCH(CHECKLIST!B226,DATOS!B:B,0),1)=0,"",INDEX(DATOS!AS:AS,MATCH(CHECKLIST!B226,DATOS!B:B,0),1)),"")</f>
        <v/>
      </c>
      <c r="M226" s="17" t="str">
        <f>IFERROR(IF(INDEX(DATOS!AO:AO,MATCH(CHECKLIST!B226,DATOS!B:B,0),1)=0,"",INDEX(DATOS!AO:AO,MATCH(CHECKLIST!B226,DATOS!B:B,0),1)),"")</f>
        <v/>
      </c>
      <c r="N226" s="35" t="str">
        <f ca="1">IFERROR(IF(INDEX(DATOS!P:P,MATCH(CHECKLIST!B226,DATOS!B:B,0),1)="","X",IF(INDEX(DATOS!P:P,MATCH(CHECKLIST!B226,DATOS!B:B,0),1)&gt;YEAR(TODAY())-1,"","VENCIDA")),"")</f>
        <v/>
      </c>
      <c r="O226" s="35" t="str">
        <f>IFERROR(IF(INDEX(DATOS!AV:AV,MATCH(CHECKLIST!B226,DATOS!B:B,0),1)=0,"",INDEX(DATOS!AV:AV,MATCH(CHECKLIST!B226,DATOS!B:B,0),1)),"")</f>
        <v/>
      </c>
      <c r="P226" s="17" t="str">
        <f>IFERROR(IF(INDEX(DATOS!AT:AT,MATCH(CHECKLIST!B226,DATOS!B:B,0),1)=0,"",INDEX(DATOS!AT:AT,MATCH(CHECKLIST!B226,DATOS!B:B,0),1)),"")</f>
        <v/>
      </c>
      <c r="Q226" s="17" t="str">
        <f>IFERROR(IF(INDEX(DATOS!AU:AU,MATCH(CHECKLIST!B226,DATOS!B:B,0),1)=0,"",INDEX(DATOS!AU:AU,MATCH(CHECKLIST!B226,DATOS!B:B,0),1)),"")</f>
        <v/>
      </c>
      <c r="S226">
        <f t="shared" si="11"/>
        <v>0</v>
      </c>
      <c r="U226" t="str">
        <f t="shared" si="9"/>
        <v/>
      </c>
      <c r="V226" t="str">
        <f t="shared" si="10"/>
        <v/>
      </c>
    </row>
    <row r="227" spans="1:22" x14ac:dyDescent="0.25">
      <c r="A227" s="12">
        <v>214</v>
      </c>
      <c r="B227" t="str">
        <f>IFERROR(INDEX(DATOS!B:B,MATCH(CHECKLIST!A227,DATOS!CG:CG,0),1),"")</f>
        <v/>
      </c>
      <c r="C227" t="str">
        <f>IFERROR(INDEX(DATOS!BT:BT,MATCH(CHECKLIST!A227,DATOS!CG:CG,0),1),"")</f>
        <v/>
      </c>
      <c r="D227" t="str">
        <f>IFERROR(INDEX(DATOS!T:T,MATCH(CHECKLIST!E227,DATOS!C:C,0),1),"")</f>
        <v/>
      </c>
      <c r="E227" s="72" t="str">
        <f>IFERROR(INDEX(DATOS!C:C,MATCH(CHECKLIST!A227,DATOS!CG:CG,0),1),"")</f>
        <v/>
      </c>
      <c r="F227" s="82" t="str">
        <f>IFERROR(IF(INDEX(DATOS!AI:AI,MATCH(CHECKLIST!B227,DATOS!B:B,0),1)=0,"",INDEX(DATOS!AI:AI,MATCH(CHECKLIST!B227,DATOS!B:B,0),1)),"")</f>
        <v/>
      </c>
      <c r="G227" s="17" t="str">
        <f>IFERROR(IF(INDEX(DATOS!AN:AN,MATCH(CHECKLIST!B227,DATOS!B:B,0),1)=0,"",INDEX(DATOS!AN:AN,MATCH(CHECKLIST!B227,DATOS!B:B,0),1)),"")</f>
        <v/>
      </c>
      <c r="H227" s="17" t="str">
        <f>IFERROR(IF(INDEX(DATOS!BQ:BQ,MATCH(CHECKLIST!B227,DATOS!B:B,0),1)="","X",IF(INDEX(DATOS!BQ:BQ,MATCH(CHECKLIST!B227,DATOS!B:B,0),1)="VIGENTE","",INDEX(DATOS!BQ:BQ,MATCH(CHECKLIST!B227,DATOS!B:B,0),1))),"")</f>
        <v/>
      </c>
      <c r="I227" s="17" t="str">
        <f>IFERROR(IF(INDEX(DATOS!AR:AR,MATCH(CHECKLIST!B227,DATOS!B:B,0),1)=0,"",INDEX(DATOS!AR:AR,MATCH(CHECKLIST!B227,DATOS!B:B,0),1)),"")</f>
        <v/>
      </c>
      <c r="J227" s="17" t="str">
        <f>IFERROR(IF(INDEX(DATOS!AP:AP,MATCH(CHECKLIST!B227,DATOS!B:B,0),1)=0,"",INDEX(DATOS!AP:AP,MATCH(CHECKLIST!B227,DATOS!B:B,0),1)),"")</f>
        <v/>
      </c>
      <c r="K227" s="35" t="str">
        <f>IFERROR(IF(INDEX(DATOS!AQ:AQ,MATCH(CHECKLIST!B227,DATOS!B:B,0),1)=0,"",INDEX(DATOS!AQ:AQ,MATCH(CHECKLIST!B227,DATOS!B:B,0),1)),"")</f>
        <v/>
      </c>
      <c r="L227" s="17" t="str">
        <f>IFERROR(IF(INDEX(DATOS!AS:AS,MATCH(CHECKLIST!B227,DATOS!B:B,0),1)=0,"",INDEX(DATOS!AS:AS,MATCH(CHECKLIST!B227,DATOS!B:B,0),1)),"")</f>
        <v/>
      </c>
      <c r="M227" s="17" t="str">
        <f>IFERROR(IF(INDEX(DATOS!AO:AO,MATCH(CHECKLIST!B227,DATOS!B:B,0),1)=0,"",INDEX(DATOS!AO:AO,MATCH(CHECKLIST!B227,DATOS!B:B,0),1)),"")</f>
        <v/>
      </c>
      <c r="N227" s="35" t="str">
        <f ca="1">IFERROR(IF(INDEX(DATOS!P:P,MATCH(CHECKLIST!B227,DATOS!B:B,0),1)="","X",IF(INDEX(DATOS!P:P,MATCH(CHECKLIST!B227,DATOS!B:B,0),1)&gt;YEAR(TODAY())-1,"","VENCIDA")),"")</f>
        <v/>
      </c>
      <c r="O227" s="35" t="str">
        <f>IFERROR(IF(INDEX(DATOS!AV:AV,MATCH(CHECKLIST!B227,DATOS!B:B,0),1)=0,"",INDEX(DATOS!AV:AV,MATCH(CHECKLIST!B227,DATOS!B:B,0),1)),"")</f>
        <v/>
      </c>
      <c r="P227" s="17" t="str">
        <f>IFERROR(IF(INDEX(DATOS!AT:AT,MATCH(CHECKLIST!B227,DATOS!B:B,0),1)=0,"",INDEX(DATOS!AT:AT,MATCH(CHECKLIST!B227,DATOS!B:B,0),1)),"")</f>
        <v/>
      </c>
      <c r="Q227" s="17" t="str">
        <f>IFERROR(IF(INDEX(DATOS!AU:AU,MATCH(CHECKLIST!B227,DATOS!B:B,0),1)=0,"",INDEX(DATOS!AU:AU,MATCH(CHECKLIST!B227,DATOS!B:B,0),1)),"")</f>
        <v/>
      </c>
      <c r="R227" t="str">
        <f>IF(B227="","",1)</f>
        <v/>
      </c>
      <c r="S227" t="str">
        <f t="shared" si="11"/>
        <v/>
      </c>
      <c r="U227" t="str">
        <f t="shared" si="9"/>
        <v/>
      </c>
      <c r="V227" t="str">
        <f t="shared" si="10"/>
        <v/>
      </c>
    </row>
    <row r="228" spans="1:22" x14ac:dyDescent="0.25">
      <c r="A228" s="12">
        <v>215</v>
      </c>
      <c r="B228" t="str">
        <f>IFERROR(INDEX(DATOS!B:B,MATCH(CHECKLIST!A228,DATOS!CG:CG,0),1),"")</f>
        <v/>
      </c>
      <c r="C228" t="str">
        <f>IFERROR(INDEX(DATOS!BT:BT,MATCH(CHECKLIST!A228,DATOS!CG:CG,0),1),"")</f>
        <v/>
      </c>
      <c r="D228" t="str">
        <f>IFERROR(INDEX(DATOS!T:T,MATCH(CHECKLIST!E228,DATOS!C:C,0),1),"")</f>
        <v/>
      </c>
      <c r="E228" s="72" t="str">
        <f>IFERROR(INDEX(DATOS!C:C,MATCH(CHECKLIST!A228,DATOS!CG:CG,0),1),"")</f>
        <v/>
      </c>
      <c r="F228" s="82" t="str">
        <f>IFERROR(IF(INDEX(DATOS!AI:AI,MATCH(CHECKLIST!B228,DATOS!B:B,0),1)=0,"",INDEX(DATOS!AI:AI,MATCH(CHECKLIST!B228,DATOS!B:B,0),1)),"")</f>
        <v/>
      </c>
      <c r="G228" s="17" t="str">
        <f>IFERROR(IF(INDEX(DATOS!AN:AN,MATCH(CHECKLIST!B228,DATOS!B:B,0),1)=0,"",INDEX(DATOS!AN:AN,MATCH(CHECKLIST!B228,DATOS!B:B,0),1)),"")</f>
        <v/>
      </c>
      <c r="H228" s="17" t="str">
        <f>IFERROR(IF(INDEX(DATOS!BQ:BQ,MATCH(CHECKLIST!B228,DATOS!B:B,0),1)="","X",IF(INDEX(DATOS!BQ:BQ,MATCH(CHECKLIST!B228,DATOS!B:B,0),1)="VIGENTE","",INDEX(DATOS!BQ:BQ,MATCH(CHECKLIST!B228,DATOS!B:B,0),1))),"")</f>
        <v/>
      </c>
      <c r="I228" s="17" t="str">
        <f>IFERROR(IF(INDEX(DATOS!AR:AR,MATCH(CHECKLIST!B228,DATOS!B:B,0),1)=0,"",INDEX(DATOS!AR:AR,MATCH(CHECKLIST!B228,DATOS!B:B,0),1)),"")</f>
        <v/>
      </c>
      <c r="J228" s="17" t="str">
        <f>IFERROR(IF(INDEX(DATOS!AP:AP,MATCH(CHECKLIST!B228,DATOS!B:B,0),1)=0,"",INDEX(DATOS!AP:AP,MATCH(CHECKLIST!B228,DATOS!B:B,0),1)),"")</f>
        <v/>
      </c>
      <c r="K228" s="35" t="str">
        <f>IFERROR(IF(INDEX(DATOS!AQ:AQ,MATCH(CHECKLIST!B228,DATOS!B:B,0),1)=0,"",INDEX(DATOS!AQ:AQ,MATCH(CHECKLIST!B228,DATOS!B:B,0),1)),"")</f>
        <v/>
      </c>
      <c r="L228" s="17" t="str">
        <f>IFERROR(IF(INDEX(DATOS!AS:AS,MATCH(CHECKLIST!B228,DATOS!B:B,0),1)=0,"",INDEX(DATOS!AS:AS,MATCH(CHECKLIST!B228,DATOS!B:B,0),1)),"")</f>
        <v/>
      </c>
      <c r="M228" s="17" t="str">
        <f>IFERROR(IF(INDEX(DATOS!AO:AO,MATCH(CHECKLIST!B228,DATOS!B:B,0),1)=0,"",INDEX(DATOS!AO:AO,MATCH(CHECKLIST!B228,DATOS!B:B,0),1)),"")</f>
        <v/>
      </c>
      <c r="N228" s="35" t="str">
        <f ca="1">IFERROR(IF(INDEX(DATOS!P:P,MATCH(CHECKLIST!B228,DATOS!B:B,0),1)="","X",IF(INDEX(DATOS!P:P,MATCH(CHECKLIST!B228,DATOS!B:B,0),1)&gt;YEAR(TODAY())-1,"","VENCIDA")),"")</f>
        <v/>
      </c>
      <c r="O228" s="35" t="str">
        <f>IFERROR(IF(INDEX(DATOS!AV:AV,MATCH(CHECKLIST!B228,DATOS!B:B,0),1)=0,"",INDEX(DATOS!AV:AV,MATCH(CHECKLIST!B228,DATOS!B:B,0),1)),"")</f>
        <v/>
      </c>
      <c r="P228" s="17" t="str">
        <f>IFERROR(IF(INDEX(DATOS!AT:AT,MATCH(CHECKLIST!B228,DATOS!B:B,0),1)=0,"",INDEX(DATOS!AT:AT,MATCH(CHECKLIST!B228,DATOS!B:B,0),1)),"")</f>
        <v/>
      </c>
      <c r="Q228" s="17" t="str">
        <f>IFERROR(IF(INDEX(DATOS!AU:AU,MATCH(CHECKLIST!B228,DATOS!B:B,0),1)=0,"",INDEX(DATOS!AU:AU,MATCH(CHECKLIST!B228,DATOS!B:B,0),1)),"")</f>
        <v/>
      </c>
      <c r="S228">
        <f t="shared" si="11"/>
        <v>0</v>
      </c>
      <c r="U228" t="str">
        <f t="shared" si="9"/>
        <v/>
      </c>
      <c r="V228" t="str">
        <f t="shared" si="10"/>
        <v/>
      </c>
    </row>
    <row r="229" spans="1:22" ht="15" customHeight="1" x14ac:dyDescent="0.25">
      <c r="A229" s="12">
        <v>216</v>
      </c>
      <c r="B229" t="str">
        <f>IFERROR(INDEX(DATOS!B:B,MATCH(CHECKLIST!A229,DATOS!CG:CG,0),1),"")</f>
        <v/>
      </c>
      <c r="C229" t="str">
        <f>IFERROR(INDEX(DATOS!BT:BT,MATCH(CHECKLIST!A229,DATOS!CG:CG,0),1),"")</f>
        <v/>
      </c>
      <c r="D229" t="str">
        <f>IFERROR(INDEX(DATOS!T:T,MATCH(CHECKLIST!E229,DATOS!C:C,0),1),"")</f>
        <v/>
      </c>
      <c r="E229" s="72" t="str">
        <f>IFERROR(INDEX(DATOS!C:C,MATCH(CHECKLIST!A229,DATOS!CG:CG,0),1),"")</f>
        <v/>
      </c>
      <c r="F229" s="82" t="str">
        <f>IFERROR(IF(INDEX(DATOS!AI:AI,MATCH(CHECKLIST!B229,DATOS!B:B,0),1)=0,"",INDEX(DATOS!AI:AI,MATCH(CHECKLIST!B229,DATOS!B:B,0),1)),"")</f>
        <v/>
      </c>
      <c r="G229" s="17" t="str">
        <f>IFERROR(IF(INDEX(DATOS!AN:AN,MATCH(CHECKLIST!B229,DATOS!B:B,0),1)=0,"",INDEX(DATOS!AN:AN,MATCH(CHECKLIST!B229,DATOS!B:B,0),1)),"")</f>
        <v/>
      </c>
      <c r="H229" s="17" t="str">
        <f>IFERROR(IF(INDEX(DATOS!BQ:BQ,MATCH(CHECKLIST!B229,DATOS!B:B,0),1)="","X",IF(INDEX(DATOS!BQ:BQ,MATCH(CHECKLIST!B229,DATOS!B:B,0),1)="VIGENTE","",INDEX(DATOS!BQ:BQ,MATCH(CHECKLIST!B229,DATOS!B:B,0),1))),"")</f>
        <v/>
      </c>
      <c r="I229" s="17" t="str">
        <f>IFERROR(IF(INDEX(DATOS!AR:AR,MATCH(CHECKLIST!B229,DATOS!B:B,0),1)=0,"",INDEX(DATOS!AR:AR,MATCH(CHECKLIST!B229,DATOS!B:B,0),1)),"")</f>
        <v/>
      </c>
      <c r="J229" s="17" t="str">
        <f>IFERROR(IF(INDEX(DATOS!AP:AP,MATCH(CHECKLIST!B229,DATOS!B:B,0),1)=0,"",INDEX(DATOS!AP:AP,MATCH(CHECKLIST!B229,DATOS!B:B,0),1)),"")</f>
        <v/>
      </c>
      <c r="K229" s="35" t="str">
        <f>IFERROR(IF(INDEX(DATOS!AQ:AQ,MATCH(CHECKLIST!B229,DATOS!B:B,0),1)=0,"",INDEX(DATOS!AQ:AQ,MATCH(CHECKLIST!B229,DATOS!B:B,0),1)),"")</f>
        <v/>
      </c>
      <c r="L229" s="17" t="str">
        <f>IFERROR(IF(INDEX(DATOS!AS:AS,MATCH(CHECKLIST!B229,DATOS!B:B,0),1)=0,"",INDEX(DATOS!AS:AS,MATCH(CHECKLIST!B229,DATOS!B:B,0),1)),"")</f>
        <v/>
      </c>
      <c r="M229" s="17" t="str">
        <f>IFERROR(IF(INDEX(DATOS!AO:AO,MATCH(CHECKLIST!B229,DATOS!B:B,0),1)=0,"",INDEX(DATOS!AO:AO,MATCH(CHECKLIST!B229,DATOS!B:B,0),1)),"")</f>
        <v/>
      </c>
      <c r="N229" s="35" t="str">
        <f ca="1">IFERROR(IF(INDEX(DATOS!P:P,MATCH(CHECKLIST!B229,DATOS!B:B,0),1)="","X",IF(INDEX(DATOS!P:P,MATCH(CHECKLIST!B229,DATOS!B:B,0),1)&gt;YEAR(TODAY())-1,"","VENCIDA")),"")</f>
        <v/>
      </c>
      <c r="O229" s="35" t="str">
        <f>IFERROR(IF(INDEX(DATOS!AV:AV,MATCH(CHECKLIST!B229,DATOS!B:B,0),1)=0,"",INDEX(DATOS!AV:AV,MATCH(CHECKLIST!B229,DATOS!B:B,0),1)),"")</f>
        <v/>
      </c>
      <c r="P229" s="17" t="str">
        <f>IFERROR(IF(INDEX(DATOS!AT:AT,MATCH(CHECKLIST!B229,DATOS!B:B,0),1)=0,"",INDEX(DATOS!AT:AT,MATCH(CHECKLIST!B229,DATOS!B:B,0),1)),"")</f>
        <v/>
      </c>
      <c r="Q229" s="17" t="str">
        <f>IFERROR(IF(INDEX(DATOS!AU:AU,MATCH(CHECKLIST!B229,DATOS!B:B,0),1)=0,"",INDEX(DATOS!AU:AU,MATCH(CHECKLIST!B229,DATOS!B:B,0),1)),"")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IFERROR(INDEX(DATOS!B:B,MATCH(CHECKLIST!A230,DATOS!CG:CG,0),1),"")</f>
        <v/>
      </c>
      <c r="C230" t="str">
        <f>IFERROR(INDEX(DATOS!BT:BT,MATCH(CHECKLIST!A230,DATOS!CG:CG,0),1),"")</f>
        <v/>
      </c>
      <c r="D230" t="str">
        <f>IFERROR(INDEX(DATOS!T:T,MATCH(CHECKLIST!E230,DATOS!C:C,0),1),"")</f>
        <v/>
      </c>
      <c r="E230" s="72" t="str">
        <f>IFERROR(INDEX(DATOS!C:C,MATCH(CHECKLIST!A230,DATOS!CG:CG,0),1),"")</f>
        <v/>
      </c>
      <c r="F230" s="82" t="str">
        <f>IFERROR(IF(INDEX(DATOS!AI:AI,MATCH(CHECKLIST!B230,DATOS!B:B,0),1)=0,"",INDEX(DATOS!AI:AI,MATCH(CHECKLIST!B230,DATOS!B:B,0),1)),"")</f>
        <v/>
      </c>
      <c r="G230" s="17" t="str">
        <f>IFERROR(IF(INDEX(DATOS!AN:AN,MATCH(CHECKLIST!B230,DATOS!B:B,0),1)=0,"",INDEX(DATOS!AN:AN,MATCH(CHECKLIST!B230,DATOS!B:B,0),1)),"")</f>
        <v/>
      </c>
      <c r="H230" s="17" t="str">
        <f>IFERROR(IF(INDEX(DATOS!BQ:BQ,MATCH(CHECKLIST!B230,DATOS!B:B,0),1)="","X",IF(INDEX(DATOS!BQ:BQ,MATCH(CHECKLIST!B230,DATOS!B:B,0),1)="VIGENTE","",INDEX(DATOS!BQ:BQ,MATCH(CHECKLIST!B230,DATOS!B:B,0),1))),"")</f>
        <v/>
      </c>
      <c r="I230" s="17" t="str">
        <f>IFERROR(IF(INDEX(DATOS!AR:AR,MATCH(CHECKLIST!B230,DATOS!B:B,0),1)=0,"",INDEX(DATOS!AR:AR,MATCH(CHECKLIST!B230,DATOS!B:B,0),1)),"")</f>
        <v/>
      </c>
      <c r="J230" s="17" t="str">
        <f>IFERROR(IF(INDEX(DATOS!AP:AP,MATCH(CHECKLIST!B230,DATOS!B:B,0),1)=0,"",INDEX(DATOS!AP:AP,MATCH(CHECKLIST!B230,DATOS!B:B,0),1)),"")</f>
        <v/>
      </c>
      <c r="K230" s="35" t="str">
        <f>IFERROR(IF(INDEX(DATOS!AQ:AQ,MATCH(CHECKLIST!B230,DATOS!B:B,0),1)=0,"",INDEX(DATOS!AQ:AQ,MATCH(CHECKLIST!B230,DATOS!B:B,0),1)),"")</f>
        <v/>
      </c>
      <c r="L230" s="17" t="str">
        <f>IFERROR(IF(INDEX(DATOS!AS:AS,MATCH(CHECKLIST!B230,DATOS!B:B,0),1)=0,"",INDEX(DATOS!AS:AS,MATCH(CHECKLIST!B230,DATOS!B:B,0),1)),"")</f>
        <v/>
      </c>
      <c r="M230" s="17" t="str">
        <f>IFERROR(IF(INDEX(DATOS!AO:AO,MATCH(CHECKLIST!B230,DATOS!B:B,0),1)=0,"",INDEX(DATOS!AO:AO,MATCH(CHECKLIST!B230,DATOS!B:B,0),1)),"")</f>
        <v/>
      </c>
      <c r="N230" s="35" t="str">
        <f ca="1">IFERROR(IF(INDEX(DATOS!P:P,MATCH(CHECKLIST!B230,DATOS!B:B,0),1)="","X",IF(INDEX(DATOS!P:P,MATCH(CHECKLIST!B230,DATOS!B:B,0),1)&gt;YEAR(TODAY())-1,"","VENCIDA")),"")</f>
        <v/>
      </c>
      <c r="O230" s="35" t="str">
        <f>IFERROR(IF(INDEX(DATOS!AV:AV,MATCH(CHECKLIST!B230,DATOS!B:B,0),1)=0,"",INDEX(DATOS!AV:AV,MATCH(CHECKLIST!B230,DATOS!B:B,0),1)),"")</f>
        <v/>
      </c>
      <c r="P230" s="17" t="str">
        <f>IFERROR(IF(INDEX(DATOS!AT:AT,MATCH(CHECKLIST!B230,DATOS!B:B,0),1)=0,"",INDEX(DATOS!AT:AT,MATCH(CHECKLIST!B230,DATOS!B:B,0),1)),"")</f>
        <v/>
      </c>
      <c r="Q230" s="17" t="str">
        <f>IFERROR(IF(INDEX(DATOS!AU:AU,MATCH(CHECKLIST!B230,DATOS!B:B,0),1)=0,"",INDEX(DATOS!AU:AU,MATCH(CHECKLIST!B230,DATOS!B:B,0),1)),"")</f>
        <v/>
      </c>
      <c r="S230">
        <f t="shared" si="11"/>
        <v>0</v>
      </c>
      <c r="U230" t="str">
        <f t="shared" si="9"/>
        <v/>
      </c>
      <c r="V230" t="str">
        <f t="shared" si="10"/>
        <v/>
      </c>
    </row>
    <row r="231" spans="1:22" ht="15" customHeight="1" x14ac:dyDescent="0.25">
      <c r="A231" s="12">
        <v>218</v>
      </c>
      <c r="B231" t="str">
        <f>IFERROR(INDEX(DATOS!B:B,MATCH(CHECKLIST!A231,DATOS!CG:CG,0),1),"")</f>
        <v/>
      </c>
      <c r="C231" t="str">
        <f>IFERROR(INDEX(DATOS!BT:BT,MATCH(CHECKLIST!A231,DATOS!CG:CG,0),1),"")</f>
        <v/>
      </c>
      <c r="D231" t="str">
        <f>IFERROR(INDEX(DATOS!T:T,MATCH(CHECKLIST!E231,DATOS!C:C,0),1),"")</f>
        <v/>
      </c>
      <c r="E231" s="72" t="str">
        <f>IFERROR(INDEX(DATOS!C:C,MATCH(CHECKLIST!A231,DATOS!CG:CG,0),1),"")</f>
        <v/>
      </c>
      <c r="F231" s="82" t="str">
        <f>IFERROR(IF(INDEX(DATOS!AI:AI,MATCH(CHECKLIST!B231,DATOS!B:B,0),1)=0,"",INDEX(DATOS!AI:AI,MATCH(CHECKLIST!B231,DATOS!B:B,0),1)),"")</f>
        <v/>
      </c>
      <c r="G231" s="17" t="str">
        <f>IFERROR(IF(INDEX(DATOS!AN:AN,MATCH(CHECKLIST!B231,DATOS!B:B,0),1)=0,"",INDEX(DATOS!AN:AN,MATCH(CHECKLIST!B231,DATOS!B:B,0),1)),"")</f>
        <v/>
      </c>
      <c r="H231" s="17" t="str">
        <f>IFERROR(IF(INDEX(DATOS!BQ:BQ,MATCH(CHECKLIST!B231,DATOS!B:B,0),1)="","X",IF(INDEX(DATOS!BQ:BQ,MATCH(CHECKLIST!B231,DATOS!B:B,0),1)="VIGENTE","",INDEX(DATOS!BQ:BQ,MATCH(CHECKLIST!B231,DATOS!B:B,0),1))),"")</f>
        <v/>
      </c>
      <c r="I231" s="17" t="str">
        <f>IFERROR(IF(INDEX(DATOS!AR:AR,MATCH(CHECKLIST!B231,DATOS!B:B,0),1)=0,"",INDEX(DATOS!AR:AR,MATCH(CHECKLIST!B231,DATOS!B:B,0),1)),"")</f>
        <v/>
      </c>
      <c r="J231" s="17" t="str">
        <f>IFERROR(IF(INDEX(DATOS!AP:AP,MATCH(CHECKLIST!B231,DATOS!B:B,0),1)=0,"",INDEX(DATOS!AP:AP,MATCH(CHECKLIST!B231,DATOS!B:B,0),1)),"")</f>
        <v/>
      </c>
      <c r="K231" s="35" t="str">
        <f>IFERROR(IF(INDEX(DATOS!AQ:AQ,MATCH(CHECKLIST!B231,DATOS!B:B,0),1)=0,"",INDEX(DATOS!AQ:AQ,MATCH(CHECKLIST!B231,DATOS!B:B,0),1)),"")</f>
        <v/>
      </c>
      <c r="L231" s="17" t="str">
        <f>IFERROR(IF(INDEX(DATOS!AS:AS,MATCH(CHECKLIST!B231,DATOS!B:B,0),1)=0,"",INDEX(DATOS!AS:AS,MATCH(CHECKLIST!B231,DATOS!B:B,0),1)),"")</f>
        <v/>
      </c>
      <c r="M231" s="17" t="str">
        <f>IFERROR(IF(INDEX(DATOS!AO:AO,MATCH(CHECKLIST!B231,DATOS!B:B,0),1)=0,"",INDEX(DATOS!AO:AO,MATCH(CHECKLIST!B231,DATOS!B:B,0),1)),"")</f>
        <v/>
      </c>
      <c r="N231" s="35" t="str">
        <f ca="1">IFERROR(IF(INDEX(DATOS!P:P,MATCH(CHECKLIST!B231,DATOS!B:B,0),1)="","X",IF(INDEX(DATOS!P:P,MATCH(CHECKLIST!B231,DATOS!B:B,0),1)&gt;YEAR(TODAY())-1,"","VENCIDA")),"")</f>
        <v/>
      </c>
      <c r="O231" s="35" t="str">
        <f>IFERROR(IF(INDEX(DATOS!AV:AV,MATCH(CHECKLIST!B231,DATOS!B:B,0),1)=0,"",INDEX(DATOS!AV:AV,MATCH(CHECKLIST!B231,DATOS!B:B,0),1)),"")</f>
        <v/>
      </c>
      <c r="P231" s="17" t="str">
        <f>IFERROR(IF(INDEX(DATOS!AT:AT,MATCH(CHECKLIST!B231,DATOS!B:B,0),1)=0,"",INDEX(DATOS!AT:AT,MATCH(CHECKLIST!B231,DATOS!B:B,0),1)),"")</f>
        <v/>
      </c>
      <c r="Q231" s="17" t="str">
        <f>IFERROR(IF(INDEX(DATOS!AU:AU,MATCH(CHECKLIST!B231,DATOS!B:B,0),1)=0,"",INDEX(DATOS!AU:AU,MATCH(CHECKLIST!B231,DATOS!B:B,0),1)),"")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IFERROR(INDEX(DATOS!B:B,MATCH(CHECKLIST!A232,DATOS!CG:CG,0),1),"")</f>
        <v/>
      </c>
      <c r="C232" t="str">
        <f>IFERROR(INDEX(DATOS!BT:BT,MATCH(CHECKLIST!A232,DATOS!CG:CG,0),1),"")</f>
        <v/>
      </c>
      <c r="D232" t="str">
        <f>IFERROR(INDEX(DATOS!T:T,MATCH(CHECKLIST!E232,DATOS!C:C,0),1),"")</f>
        <v/>
      </c>
      <c r="E232" s="72" t="str">
        <f>IFERROR(INDEX(DATOS!C:C,MATCH(CHECKLIST!A232,DATOS!CG:CG,0),1),"")</f>
        <v/>
      </c>
      <c r="F232" s="82" t="str">
        <f>IFERROR(IF(INDEX(DATOS!AI:AI,MATCH(CHECKLIST!B232,DATOS!B:B,0),1)=0,"",INDEX(DATOS!AI:AI,MATCH(CHECKLIST!B232,DATOS!B:B,0),1)),"")</f>
        <v/>
      </c>
      <c r="G232" s="17" t="str">
        <f>IFERROR(IF(INDEX(DATOS!AN:AN,MATCH(CHECKLIST!B232,DATOS!B:B,0),1)=0,"",INDEX(DATOS!AN:AN,MATCH(CHECKLIST!B232,DATOS!B:B,0),1)),"")</f>
        <v/>
      </c>
      <c r="H232" s="17" t="str">
        <f>IFERROR(IF(INDEX(DATOS!BQ:BQ,MATCH(CHECKLIST!B232,DATOS!B:B,0),1)="","X",IF(INDEX(DATOS!BQ:BQ,MATCH(CHECKLIST!B232,DATOS!B:B,0),1)="VIGENTE","",INDEX(DATOS!BQ:BQ,MATCH(CHECKLIST!B232,DATOS!B:B,0),1))),"")</f>
        <v/>
      </c>
      <c r="I232" s="17" t="str">
        <f>IFERROR(IF(INDEX(DATOS!AR:AR,MATCH(CHECKLIST!B232,DATOS!B:B,0),1)=0,"",INDEX(DATOS!AR:AR,MATCH(CHECKLIST!B232,DATOS!B:B,0),1)),"")</f>
        <v/>
      </c>
      <c r="J232" s="17" t="str">
        <f>IFERROR(IF(INDEX(DATOS!AP:AP,MATCH(CHECKLIST!B232,DATOS!B:B,0),1)=0,"",INDEX(DATOS!AP:AP,MATCH(CHECKLIST!B232,DATOS!B:B,0),1)),"")</f>
        <v/>
      </c>
      <c r="K232" s="35" t="str">
        <f>IFERROR(IF(INDEX(DATOS!AQ:AQ,MATCH(CHECKLIST!B232,DATOS!B:B,0),1)=0,"",INDEX(DATOS!AQ:AQ,MATCH(CHECKLIST!B232,DATOS!B:B,0),1)),"")</f>
        <v/>
      </c>
      <c r="L232" s="17" t="str">
        <f>IFERROR(IF(INDEX(DATOS!AS:AS,MATCH(CHECKLIST!B232,DATOS!B:B,0),1)=0,"",INDEX(DATOS!AS:AS,MATCH(CHECKLIST!B232,DATOS!B:B,0),1)),"")</f>
        <v/>
      </c>
      <c r="M232" s="17" t="str">
        <f>IFERROR(IF(INDEX(DATOS!AO:AO,MATCH(CHECKLIST!B232,DATOS!B:B,0),1)=0,"",INDEX(DATOS!AO:AO,MATCH(CHECKLIST!B232,DATOS!B:B,0),1)),"")</f>
        <v/>
      </c>
      <c r="N232" s="35" t="str">
        <f ca="1">IFERROR(IF(INDEX(DATOS!P:P,MATCH(CHECKLIST!B232,DATOS!B:B,0),1)="","X",IF(INDEX(DATOS!P:P,MATCH(CHECKLIST!B232,DATOS!B:B,0),1)&gt;YEAR(TODAY())-1,"","VENCIDA")),"")</f>
        <v/>
      </c>
      <c r="O232" s="35" t="str">
        <f>IFERROR(IF(INDEX(DATOS!AV:AV,MATCH(CHECKLIST!B232,DATOS!B:B,0),1)=0,"",INDEX(DATOS!AV:AV,MATCH(CHECKLIST!B232,DATOS!B:B,0),1)),"")</f>
        <v/>
      </c>
      <c r="P232" s="17" t="str">
        <f>IFERROR(IF(INDEX(DATOS!AT:AT,MATCH(CHECKLIST!B232,DATOS!B:B,0),1)=0,"",INDEX(DATOS!AT:AT,MATCH(CHECKLIST!B232,DATOS!B:B,0),1)),"")</f>
        <v/>
      </c>
      <c r="Q232" s="17" t="str">
        <f>IFERROR(IF(INDEX(DATOS!AU:AU,MATCH(CHECKLIST!B232,DATOS!B:B,0),1)=0,"",INDEX(DATOS!AU:AU,MATCH(CHECKLIST!B232,DATOS!B:B,0),1)),"")</f>
        <v/>
      </c>
      <c r="S232">
        <f t="shared" si="11"/>
        <v>0</v>
      </c>
      <c r="U232" t="str">
        <f t="shared" si="9"/>
        <v/>
      </c>
      <c r="V232" t="str">
        <f t="shared" si="10"/>
        <v/>
      </c>
    </row>
    <row r="233" spans="1:22" ht="15" customHeight="1" x14ac:dyDescent="0.25">
      <c r="A233" s="12">
        <v>220</v>
      </c>
      <c r="B233" t="str">
        <f>IFERROR(INDEX(DATOS!B:B,MATCH(CHECKLIST!A233,DATOS!CG:CG,0),1),"")</f>
        <v/>
      </c>
      <c r="C233" t="str">
        <f>IFERROR(INDEX(DATOS!BT:BT,MATCH(CHECKLIST!A233,DATOS!CG:CG,0),1),"")</f>
        <v/>
      </c>
      <c r="D233" t="str">
        <f>IFERROR(INDEX(DATOS!T:T,MATCH(CHECKLIST!E233,DATOS!C:C,0),1),"")</f>
        <v/>
      </c>
      <c r="E233" s="72" t="str">
        <f>IFERROR(INDEX(DATOS!C:C,MATCH(CHECKLIST!A233,DATOS!CG:CG,0),1),"")</f>
        <v/>
      </c>
      <c r="F233" s="82" t="str">
        <f>IFERROR(IF(INDEX(DATOS!AI:AI,MATCH(CHECKLIST!B233,DATOS!B:B,0),1)=0,"",INDEX(DATOS!AI:AI,MATCH(CHECKLIST!B233,DATOS!B:B,0),1)),"")</f>
        <v/>
      </c>
      <c r="G233" s="17" t="str">
        <f>IFERROR(IF(INDEX(DATOS!AN:AN,MATCH(CHECKLIST!B233,DATOS!B:B,0),1)=0,"",INDEX(DATOS!AN:AN,MATCH(CHECKLIST!B233,DATOS!B:B,0),1)),"")</f>
        <v/>
      </c>
      <c r="H233" s="17" t="str">
        <f>IFERROR(IF(INDEX(DATOS!BQ:BQ,MATCH(CHECKLIST!B233,DATOS!B:B,0),1)="","X",IF(INDEX(DATOS!BQ:BQ,MATCH(CHECKLIST!B233,DATOS!B:B,0),1)="VIGENTE","",INDEX(DATOS!BQ:BQ,MATCH(CHECKLIST!B233,DATOS!B:B,0),1))),"")</f>
        <v/>
      </c>
      <c r="I233" s="17" t="str">
        <f>IFERROR(IF(INDEX(DATOS!AR:AR,MATCH(CHECKLIST!B233,DATOS!B:B,0),1)=0,"",INDEX(DATOS!AR:AR,MATCH(CHECKLIST!B233,DATOS!B:B,0),1)),"")</f>
        <v/>
      </c>
      <c r="J233" s="17" t="str">
        <f>IFERROR(IF(INDEX(DATOS!AP:AP,MATCH(CHECKLIST!B233,DATOS!B:B,0),1)=0,"",INDEX(DATOS!AP:AP,MATCH(CHECKLIST!B233,DATOS!B:B,0),1)),"")</f>
        <v/>
      </c>
      <c r="K233" s="35" t="str">
        <f>IFERROR(IF(INDEX(DATOS!AQ:AQ,MATCH(CHECKLIST!B233,DATOS!B:B,0),1)=0,"",INDEX(DATOS!AQ:AQ,MATCH(CHECKLIST!B233,DATOS!B:B,0),1)),"")</f>
        <v/>
      </c>
      <c r="L233" s="17" t="str">
        <f>IFERROR(IF(INDEX(DATOS!AS:AS,MATCH(CHECKLIST!B233,DATOS!B:B,0),1)=0,"",INDEX(DATOS!AS:AS,MATCH(CHECKLIST!B233,DATOS!B:B,0),1)),"")</f>
        <v/>
      </c>
      <c r="M233" s="17" t="str">
        <f>IFERROR(IF(INDEX(DATOS!AO:AO,MATCH(CHECKLIST!B233,DATOS!B:B,0),1)=0,"",INDEX(DATOS!AO:AO,MATCH(CHECKLIST!B233,DATOS!B:B,0),1)),"")</f>
        <v/>
      </c>
      <c r="N233" s="35" t="str">
        <f ca="1">IFERROR(IF(INDEX(DATOS!P:P,MATCH(CHECKLIST!B233,DATOS!B:B,0),1)="","X",IF(INDEX(DATOS!P:P,MATCH(CHECKLIST!B233,DATOS!B:B,0),1)&gt;YEAR(TODAY())-1,"","VENCIDA")),"")</f>
        <v/>
      </c>
      <c r="O233" s="35" t="str">
        <f>IFERROR(IF(INDEX(DATOS!AV:AV,MATCH(CHECKLIST!B233,DATOS!B:B,0),1)=0,"",INDEX(DATOS!AV:AV,MATCH(CHECKLIST!B233,DATOS!B:B,0),1)),"")</f>
        <v/>
      </c>
      <c r="P233" s="17" t="str">
        <f>IFERROR(IF(INDEX(DATOS!AT:AT,MATCH(CHECKLIST!B233,DATOS!B:B,0),1)=0,"",INDEX(DATOS!AT:AT,MATCH(CHECKLIST!B233,DATOS!B:B,0),1)),"")</f>
        <v/>
      </c>
      <c r="Q233" s="17" t="str">
        <f>IFERROR(IF(INDEX(DATOS!AU:AU,MATCH(CHECKLIST!B233,DATOS!B:B,0),1)=0,"",INDEX(DATOS!AU:AU,MATCH(CHECKLIST!B233,DATOS!B:B,0),1)),"")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IFERROR(INDEX(DATOS!B:B,MATCH(CHECKLIST!A234,DATOS!CG:CG,0),1),"")</f>
        <v/>
      </c>
      <c r="C234" t="str">
        <f>IFERROR(INDEX(DATOS!BT:BT,MATCH(CHECKLIST!A234,DATOS!CG:CG,0),1),"")</f>
        <v/>
      </c>
      <c r="D234" t="str">
        <f>IFERROR(INDEX(DATOS!T:T,MATCH(CHECKLIST!E234,DATOS!C:C,0),1),"")</f>
        <v/>
      </c>
      <c r="E234" s="72" t="str">
        <f>IFERROR(INDEX(DATOS!C:C,MATCH(CHECKLIST!A234,DATOS!CG:CG,0),1),"")</f>
        <v/>
      </c>
      <c r="F234" s="82" t="str">
        <f>IFERROR(IF(INDEX(DATOS!AI:AI,MATCH(CHECKLIST!B234,DATOS!B:B,0),1)=0,"",INDEX(DATOS!AI:AI,MATCH(CHECKLIST!B234,DATOS!B:B,0),1)),"")</f>
        <v/>
      </c>
      <c r="G234" s="17" t="str">
        <f>IFERROR(IF(INDEX(DATOS!AN:AN,MATCH(CHECKLIST!B234,DATOS!B:B,0),1)=0,"",INDEX(DATOS!AN:AN,MATCH(CHECKLIST!B234,DATOS!B:B,0),1)),"")</f>
        <v/>
      </c>
      <c r="H234" s="17" t="str">
        <f>IFERROR(IF(INDEX(DATOS!BQ:BQ,MATCH(CHECKLIST!B234,DATOS!B:B,0),1)="","X",IF(INDEX(DATOS!BQ:BQ,MATCH(CHECKLIST!B234,DATOS!B:B,0),1)="VIGENTE","",INDEX(DATOS!BQ:BQ,MATCH(CHECKLIST!B234,DATOS!B:B,0),1))),"")</f>
        <v/>
      </c>
      <c r="I234" s="17" t="str">
        <f>IFERROR(IF(INDEX(DATOS!AR:AR,MATCH(CHECKLIST!B234,DATOS!B:B,0),1)=0,"",INDEX(DATOS!AR:AR,MATCH(CHECKLIST!B234,DATOS!B:B,0),1)),"")</f>
        <v/>
      </c>
      <c r="J234" s="17" t="str">
        <f>IFERROR(IF(INDEX(DATOS!AP:AP,MATCH(CHECKLIST!B234,DATOS!B:B,0),1)=0,"",INDEX(DATOS!AP:AP,MATCH(CHECKLIST!B234,DATOS!B:B,0),1)),"")</f>
        <v/>
      </c>
      <c r="K234" s="35" t="str">
        <f>IFERROR(IF(INDEX(DATOS!AQ:AQ,MATCH(CHECKLIST!B234,DATOS!B:B,0),1)=0,"",INDEX(DATOS!AQ:AQ,MATCH(CHECKLIST!B234,DATOS!B:B,0),1)),"")</f>
        <v/>
      </c>
      <c r="L234" s="17" t="str">
        <f>IFERROR(IF(INDEX(DATOS!AS:AS,MATCH(CHECKLIST!B234,DATOS!B:B,0),1)=0,"",INDEX(DATOS!AS:AS,MATCH(CHECKLIST!B234,DATOS!B:B,0),1)),"")</f>
        <v/>
      </c>
      <c r="M234" s="17" t="str">
        <f>IFERROR(IF(INDEX(DATOS!AO:AO,MATCH(CHECKLIST!B234,DATOS!B:B,0),1)=0,"",INDEX(DATOS!AO:AO,MATCH(CHECKLIST!B234,DATOS!B:B,0),1)),"")</f>
        <v/>
      </c>
      <c r="N234" s="35" t="str">
        <f ca="1">IFERROR(IF(INDEX(DATOS!P:P,MATCH(CHECKLIST!B234,DATOS!B:B,0),1)="","X",IF(INDEX(DATOS!P:P,MATCH(CHECKLIST!B234,DATOS!B:B,0),1)&gt;YEAR(TODAY())-1,"","VENCIDA")),"")</f>
        <v/>
      </c>
      <c r="O234" s="35" t="str">
        <f>IFERROR(IF(INDEX(DATOS!AV:AV,MATCH(CHECKLIST!B234,DATOS!B:B,0),1)=0,"",INDEX(DATOS!AV:AV,MATCH(CHECKLIST!B234,DATOS!B:B,0),1)),"")</f>
        <v/>
      </c>
      <c r="P234" s="17" t="str">
        <f>IFERROR(IF(INDEX(DATOS!AT:AT,MATCH(CHECKLIST!B234,DATOS!B:B,0),1)=0,"",INDEX(DATOS!AT:AT,MATCH(CHECKLIST!B234,DATOS!B:B,0),1)),"")</f>
        <v/>
      </c>
      <c r="Q234" s="17" t="str">
        <f>IFERROR(IF(INDEX(DATOS!AU:AU,MATCH(CHECKLIST!B234,DATOS!B:B,0),1)=0,"",INDEX(DATOS!AU:AU,MATCH(CHECKLIST!B234,DATOS!B:B,0),1)),"")</f>
        <v/>
      </c>
      <c r="S234">
        <f t="shared" si="11"/>
        <v>0</v>
      </c>
      <c r="U234" t="str">
        <f t="shared" si="9"/>
        <v/>
      </c>
      <c r="V234" t="str">
        <f t="shared" si="10"/>
        <v/>
      </c>
    </row>
    <row r="235" spans="1:22" ht="15" customHeight="1" x14ac:dyDescent="0.25">
      <c r="A235" s="12">
        <v>222</v>
      </c>
      <c r="B235" t="str">
        <f>IFERROR(INDEX(DATOS!B:B,MATCH(CHECKLIST!A235,DATOS!CG:CG,0),1),"")</f>
        <v/>
      </c>
      <c r="C235" t="str">
        <f>IFERROR(INDEX(DATOS!BT:BT,MATCH(CHECKLIST!A235,DATOS!CG:CG,0),1),"")</f>
        <v/>
      </c>
      <c r="D235" t="str">
        <f>IFERROR(INDEX(DATOS!T:T,MATCH(CHECKLIST!E235,DATOS!C:C,0),1),"")</f>
        <v/>
      </c>
      <c r="E235" s="72" t="str">
        <f>IFERROR(INDEX(DATOS!C:C,MATCH(CHECKLIST!A235,DATOS!CG:CG,0),1),"")</f>
        <v/>
      </c>
      <c r="F235" s="82" t="str">
        <f>IFERROR(IF(INDEX(DATOS!AI:AI,MATCH(CHECKLIST!B235,DATOS!B:B,0),1)=0,"",INDEX(DATOS!AI:AI,MATCH(CHECKLIST!B235,DATOS!B:B,0),1)),"")</f>
        <v/>
      </c>
      <c r="G235" s="17" t="str">
        <f>IFERROR(IF(INDEX(DATOS!AN:AN,MATCH(CHECKLIST!B235,DATOS!B:B,0),1)=0,"",INDEX(DATOS!AN:AN,MATCH(CHECKLIST!B235,DATOS!B:B,0),1)),"")</f>
        <v/>
      </c>
      <c r="H235" s="17" t="str">
        <f>IFERROR(IF(INDEX(DATOS!BQ:BQ,MATCH(CHECKLIST!B235,DATOS!B:B,0),1)="","X",IF(INDEX(DATOS!BQ:BQ,MATCH(CHECKLIST!B235,DATOS!B:B,0),1)="VIGENTE","",INDEX(DATOS!BQ:BQ,MATCH(CHECKLIST!B235,DATOS!B:B,0),1))),"")</f>
        <v/>
      </c>
      <c r="I235" s="17" t="str">
        <f>IFERROR(IF(INDEX(DATOS!AR:AR,MATCH(CHECKLIST!B235,DATOS!B:B,0),1)=0,"",INDEX(DATOS!AR:AR,MATCH(CHECKLIST!B235,DATOS!B:B,0),1)),"")</f>
        <v/>
      </c>
      <c r="J235" s="17" t="str">
        <f>IFERROR(IF(INDEX(DATOS!AP:AP,MATCH(CHECKLIST!B235,DATOS!B:B,0),1)=0,"",INDEX(DATOS!AP:AP,MATCH(CHECKLIST!B235,DATOS!B:B,0),1)),"")</f>
        <v/>
      </c>
      <c r="K235" s="35" t="str">
        <f>IFERROR(IF(INDEX(DATOS!AQ:AQ,MATCH(CHECKLIST!B235,DATOS!B:B,0),1)=0,"",INDEX(DATOS!AQ:AQ,MATCH(CHECKLIST!B235,DATOS!B:B,0),1)),"")</f>
        <v/>
      </c>
      <c r="L235" s="17" t="str">
        <f>IFERROR(IF(INDEX(DATOS!AS:AS,MATCH(CHECKLIST!B235,DATOS!B:B,0),1)=0,"",INDEX(DATOS!AS:AS,MATCH(CHECKLIST!B235,DATOS!B:B,0),1)),"")</f>
        <v/>
      </c>
      <c r="M235" s="17" t="str">
        <f>IFERROR(IF(INDEX(DATOS!AO:AO,MATCH(CHECKLIST!B235,DATOS!B:B,0),1)=0,"",INDEX(DATOS!AO:AO,MATCH(CHECKLIST!B235,DATOS!B:B,0),1)),"")</f>
        <v/>
      </c>
      <c r="N235" s="35" t="str">
        <f ca="1">IFERROR(IF(INDEX(DATOS!P:P,MATCH(CHECKLIST!B235,DATOS!B:B,0),1)="","X",IF(INDEX(DATOS!P:P,MATCH(CHECKLIST!B235,DATOS!B:B,0),1)&gt;YEAR(TODAY())-1,"","VENCIDA")),"")</f>
        <v/>
      </c>
      <c r="O235" s="35" t="str">
        <f>IFERROR(IF(INDEX(DATOS!AV:AV,MATCH(CHECKLIST!B235,DATOS!B:B,0),1)=0,"",INDEX(DATOS!AV:AV,MATCH(CHECKLIST!B235,DATOS!B:B,0),1)),"")</f>
        <v/>
      </c>
      <c r="P235" s="17" t="str">
        <f>IFERROR(IF(INDEX(DATOS!AT:AT,MATCH(CHECKLIST!B235,DATOS!B:B,0),1)=0,"",INDEX(DATOS!AT:AT,MATCH(CHECKLIST!B235,DATOS!B:B,0),1)),"")</f>
        <v/>
      </c>
      <c r="Q235" s="17" t="str">
        <f>IFERROR(IF(INDEX(DATOS!AU:AU,MATCH(CHECKLIST!B235,DATOS!B:B,0),1)=0,"",INDEX(DATOS!AU:AU,MATCH(CHECKLIST!B235,DATOS!B:B,0),1)),"")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IFERROR(INDEX(DATOS!B:B,MATCH(CHECKLIST!A236,DATOS!CG:CG,0),1),"")</f>
        <v/>
      </c>
      <c r="C236" t="str">
        <f>IFERROR(INDEX(DATOS!BT:BT,MATCH(CHECKLIST!A236,DATOS!CG:CG,0),1),"")</f>
        <v/>
      </c>
      <c r="D236" t="str">
        <f>IFERROR(INDEX(DATOS!T:T,MATCH(CHECKLIST!E236,DATOS!C:C,0),1),"")</f>
        <v/>
      </c>
      <c r="E236" s="72" t="str">
        <f>IFERROR(INDEX(DATOS!C:C,MATCH(CHECKLIST!A236,DATOS!CG:CG,0),1),"")</f>
        <v/>
      </c>
      <c r="F236" s="82" t="str">
        <f>IFERROR(IF(INDEX(DATOS!AI:AI,MATCH(CHECKLIST!B236,DATOS!B:B,0),1)=0,"",INDEX(DATOS!AI:AI,MATCH(CHECKLIST!B236,DATOS!B:B,0),1)),"")</f>
        <v/>
      </c>
      <c r="G236" s="17" t="str">
        <f>IFERROR(IF(INDEX(DATOS!AN:AN,MATCH(CHECKLIST!B236,DATOS!B:B,0),1)=0,"",INDEX(DATOS!AN:AN,MATCH(CHECKLIST!B236,DATOS!B:B,0),1)),"")</f>
        <v/>
      </c>
      <c r="H236" s="17" t="str">
        <f>IFERROR(IF(INDEX(DATOS!BQ:BQ,MATCH(CHECKLIST!B236,DATOS!B:B,0),1)="","X",IF(INDEX(DATOS!BQ:BQ,MATCH(CHECKLIST!B236,DATOS!B:B,0),1)="VIGENTE","",INDEX(DATOS!BQ:BQ,MATCH(CHECKLIST!B236,DATOS!B:B,0),1))),"")</f>
        <v/>
      </c>
      <c r="I236" s="17" t="str">
        <f>IFERROR(IF(INDEX(DATOS!AR:AR,MATCH(CHECKLIST!B236,DATOS!B:B,0),1)=0,"",INDEX(DATOS!AR:AR,MATCH(CHECKLIST!B236,DATOS!B:B,0),1)),"")</f>
        <v/>
      </c>
      <c r="J236" s="17" t="str">
        <f>IFERROR(IF(INDEX(DATOS!AP:AP,MATCH(CHECKLIST!B236,DATOS!B:B,0),1)=0,"",INDEX(DATOS!AP:AP,MATCH(CHECKLIST!B236,DATOS!B:B,0),1)),"")</f>
        <v/>
      </c>
      <c r="K236" s="35" t="str">
        <f>IFERROR(IF(INDEX(DATOS!AQ:AQ,MATCH(CHECKLIST!B236,DATOS!B:B,0),1)=0,"",INDEX(DATOS!AQ:AQ,MATCH(CHECKLIST!B236,DATOS!B:B,0),1)),"")</f>
        <v/>
      </c>
      <c r="L236" s="17" t="str">
        <f>IFERROR(IF(INDEX(DATOS!AS:AS,MATCH(CHECKLIST!B236,DATOS!B:B,0),1)=0,"",INDEX(DATOS!AS:AS,MATCH(CHECKLIST!B236,DATOS!B:B,0),1)),"")</f>
        <v/>
      </c>
      <c r="M236" s="17" t="str">
        <f>IFERROR(IF(INDEX(DATOS!AO:AO,MATCH(CHECKLIST!B236,DATOS!B:B,0),1)=0,"",INDEX(DATOS!AO:AO,MATCH(CHECKLIST!B236,DATOS!B:B,0),1)),"")</f>
        <v/>
      </c>
      <c r="N236" s="35" t="str">
        <f ca="1">IFERROR(IF(INDEX(DATOS!P:P,MATCH(CHECKLIST!B236,DATOS!B:B,0),1)="","X",IF(INDEX(DATOS!P:P,MATCH(CHECKLIST!B236,DATOS!B:B,0),1)&gt;YEAR(TODAY())-1,"","VENCIDA")),"")</f>
        <v/>
      </c>
      <c r="O236" s="35" t="str">
        <f>IFERROR(IF(INDEX(DATOS!AV:AV,MATCH(CHECKLIST!B236,DATOS!B:B,0),1)=0,"",INDEX(DATOS!AV:AV,MATCH(CHECKLIST!B236,DATOS!B:B,0),1)),"")</f>
        <v/>
      </c>
      <c r="P236" s="17" t="str">
        <f>IFERROR(IF(INDEX(DATOS!AT:AT,MATCH(CHECKLIST!B236,DATOS!B:B,0),1)=0,"",INDEX(DATOS!AT:AT,MATCH(CHECKLIST!B236,DATOS!B:B,0),1)),"")</f>
        <v/>
      </c>
      <c r="Q236" s="17" t="str">
        <f>IFERROR(IF(INDEX(DATOS!AU:AU,MATCH(CHECKLIST!B236,DATOS!B:B,0),1)=0,"",INDEX(DATOS!AU:AU,MATCH(CHECKLIST!B236,DATOS!B:B,0),1)),"")</f>
        <v/>
      </c>
      <c r="S236">
        <f t="shared" si="11"/>
        <v>0</v>
      </c>
      <c r="U236" t="str">
        <f t="shared" si="9"/>
        <v/>
      </c>
      <c r="V236" t="str">
        <f t="shared" si="10"/>
        <v/>
      </c>
    </row>
    <row r="237" spans="1:22" ht="15" customHeight="1" x14ac:dyDescent="0.25">
      <c r="A237" s="12">
        <v>224</v>
      </c>
      <c r="B237" t="str">
        <f>IFERROR(INDEX(DATOS!B:B,MATCH(CHECKLIST!A237,DATOS!CG:CG,0),1),"")</f>
        <v/>
      </c>
      <c r="C237" t="str">
        <f>IFERROR(INDEX(DATOS!BT:BT,MATCH(CHECKLIST!A237,DATOS!CG:CG,0),1),"")</f>
        <v/>
      </c>
      <c r="D237" t="str">
        <f>IFERROR(INDEX(DATOS!T:T,MATCH(CHECKLIST!E237,DATOS!C:C,0),1),"")</f>
        <v/>
      </c>
      <c r="E237" s="72" t="str">
        <f>IFERROR(INDEX(DATOS!C:C,MATCH(CHECKLIST!A237,DATOS!CG:CG,0),1),"")</f>
        <v/>
      </c>
      <c r="F237" s="82" t="str">
        <f>IFERROR(IF(INDEX(DATOS!AI:AI,MATCH(CHECKLIST!B237,DATOS!B:B,0),1)=0,"",INDEX(DATOS!AI:AI,MATCH(CHECKLIST!B237,DATOS!B:B,0),1)),"")</f>
        <v/>
      </c>
      <c r="G237" s="17" t="str">
        <f>IFERROR(IF(INDEX(DATOS!AN:AN,MATCH(CHECKLIST!B237,DATOS!B:B,0),1)=0,"",INDEX(DATOS!AN:AN,MATCH(CHECKLIST!B237,DATOS!B:B,0),1)),"")</f>
        <v/>
      </c>
      <c r="H237" s="17" t="str">
        <f>IFERROR(IF(INDEX(DATOS!BQ:BQ,MATCH(CHECKLIST!B237,DATOS!B:B,0),1)="","X",IF(INDEX(DATOS!BQ:BQ,MATCH(CHECKLIST!B237,DATOS!B:B,0),1)="VIGENTE","",INDEX(DATOS!BQ:BQ,MATCH(CHECKLIST!B237,DATOS!B:B,0),1))),"")</f>
        <v/>
      </c>
      <c r="I237" s="17" t="str">
        <f>IFERROR(IF(INDEX(DATOS!AR:AR,MATCH(CHECKLIST!B237,DATOS!B:B,0),1)=0,"",INDEX(DATOS!AR:AR,MATCH(CHECKLIST!B237,DATOS!B:B,0),1)),"")</f>
        <v/>
      </c>
      <c r="J237" s="17" t="str">
        <f>IFERROR(IF(INDEX(DATOS!AP:AP,MATCH(CHECKLIST!B237,DATOS!B:B,0),1)=0,"",INDEX(DATOS!AP:AP,MATCH(CHECKLIST!B237,DATOS!B:B,0),1)),"")</f>
        <v/>
      </c>
      <c r="K237" s="35" t="str">
        <f>IFERROR(IF(INDEX(DATOS!AQ:AQ,MATCH(CHECKLIST!B237,DATOS!B:B,0),1)=0,"",INDEX(DATOS!AQ:AQ,MATCH(CHECKLIST!B237,DATOS!B:B,0),1)),"")</f>
        <v/>
      </c>
      <c r="L237" s="17" t="str">
        <f>IFERROR(IF(INDEX(DATOS!AS:AS,MATCH(CHECKLIST!B237,DATOS!B:B,0),1)=0,"",INDEX(DATOS!AS:AS,MATCH(CHECKLIST!B237,DATOS!B:B,0),1)),"")</f>
        <v/>
      </c>
      <c r="M237" s="17" t="str">
        <f>IFERROR(IF(INDEX(DATOS!AO:AO,MATCH(CHECKLIST!B237,DATOS!B:B,0),1)=0,"",INDEX(DATOS!AO:AO,MATCH(CHECKLIST!B237,DATOS!B:B,0),1)),"")</f>
        <v/>
      </c>
      <c r="N237" s="35" t="str">
        <f ca="1">IFERROR(IF(INDEX(DATOS!P:P,MATCH(CHECKLIST!B237,DATOS!B:B,0),1)="","X",IF(INDEX(DATOS!P:P,MATCH(CHECKLIST!B237,DATOS!B:B,0),1)&gt;YEAR(TODAY())-1,"","VENCIDA")),"")</f>
        <v/>
      </c>
      <c r="O237" s="35" t="str">
        <f>IFERROR(IF(INDEX(DATOS!AV:AV,MATCH(CHECKLIST!B237,DATOS!B:B,0),1)=0,"",INDEX(DATOS!AV:AV,MATCH(CHECKLIST!B237,DATOS!B:B,0),1)),"")</f>
        <v/>
      </c>
      <c r="P237" s="17" t="str">
        <f>IFERROR(IF(INDEX(DATOS!AT:AT,MATCH(CHECKLIST!B237,DATOS!B:B,0),1)=0,"",INDEX(DATOS!AT:AT,MATCH(CHECKLIST!B237,DATOS!B:B,0),1)),"")</f>
        <v/>
      </c>
      <c r="Q237" s="17" t="str">
        <f>IFERROR(IF(INDEX(DATOS!AU:AU,MATCH(CHECKLIST!B237,DATOS!B:B,0),1)=0,"",INDEX(DATOS!AU:AU,MATCH(CHECKLIST!B237,DATOS!B:B,0),1)),"")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IFERROR(INDEX(DATOS!B:B,MATCH(CHECKLIST!A238,DATOS!CG:CG,0),1),"")</f>
        <v/>
      </c>
      <c r="C238" t="str">
        <f>IFERROR(INDEX(DATOS!BT:BT,MATCH(CHECKLIST!A238,DATOS!CG:CG,0),1),"")</f>
        <v/>
      </c>
      <c r="D238" t="str">
        <f>IFERROR(INDEX(DATOS!T:T,MATCH(CHECKLIST!E238,DATOS!C:C,0),1),"")</f>
        <v/>
      </c>
      <c r="E238" s="72" t="str">
        <f>IFERROR(INDEX(DATOS!C:C,MATCH(CHECKLIST!A238,DATOS!CG:CG,0),1),"")</f>
        <v/>
      </c>
      <c r="F238" s="82" t="str">
        <f>IFERROR(IF(INDEX(DATOS!AI:AI,MATCH(CHECKLIST!B238,DATOS!B:B,0),1)=0,"",INDEX(DATOS!AI:AI,MATCH(CHECKLIST!B238,DATOS!B:B,0),1)),"")</f>
        <v/>
      </c>
      <c r="G238" s="17" t="str">
        <f>IFERROR(IF(INDEX(DATOS!AN:AN,MATCH(CHECKLIST!B238,DATOS!B:B,0),1)=0,"",INDEX(DATOS!AN:AN,MATCH(CHECKLIST!B238,DATOS!B:B,0),1)),"")</f>
        <v/>
      </c>
      <c r="H238" s="17" t="str">
        <f>IFERROR(IF(INDEX(DATOS!BQ:BQ,MATCH(CHECKLIST!B238,DATOS!B:B,0),1)="","X",IF(INDEX(DATOS!BQ:BQ,MATCH(CHECKLIST!B238,DATOS!B:B,0),1)="VIGENTE","",INDEX(DATOS!BQ:BQ,MATCH(CHECKLIST!B238,DATOS!B:B,0),1))),"")</f>
        <v/>
      </c>
      <c r="I238" s="17" t="str">
        <f>IFERROR(IF(INDEX(DATOS!AR:AR,MATCH(CHECKLIST!B238,DATOS!B:B,0),1)=0,"",INDEX(DATOS!AR:AR,MATCH(CHECKLIST!B238,DATOS!B:B,0),1)),"")</f>
        <v/>
      </c>
      <c r="J238" s="17" t="str">
        <f>IFERROR(IF(INDEX(DATOS!AP:AP,MATCH(CHECKLIST!B238,DATOS!B:B,0),1)=0,"",INDEX(DATOS!AP:AP,MATCH(CHECKLIST!B238,DATOS!B:B,0),1)),"")</f>
        <v/>
      </c>
      <c r="K238" s="35" t="str">
        <f>IFERROR(IF(INDEX(DATOS!AQ:AQ,MATCH(CHECKLIST!B238,DATOS!B:B,0),1)=0,"",INDEX(DATOS!AQ:AQ,MATCH(CHECKLIST!B238,DATOS!B:B,0),1)),"")</f>
        <v/>
      </c>
      <c r="L238" s="17" t="str">
        <f>IFERROR(IF(INDEX(DATOS!AS:AS,MATCH(CHECKLIST!B238,DATOS!B:B,0),1)=0,"",INDEX(DATOS!AS:AS,MATCH(CHECKLIST!B238,DATOS!B:B,0),1)),"")</f>
        <v/>
      </c>
      <c r="M238" s="17" t="str">
        <f>IFERROR(IF(INDEX(DATOS!AO:AO,MATCH(CHECKLIST!B238,DATOS!B:B,0),1)=0,"",INDEX(DATOS!AO:AO,MATCH(CHECKLIST!B238,DATOS!B:B,0),1)),"")</f>
        <v/>
      </c>
      <c r="N238" s="35" t="str">
        <f ca="1">IFERROR(IF(INDEX(DATOS!P:P,MATCH(CHECKLIST!B238,DATOS!B:B,0),1)="","X",IF(INDEX(DATOS!P:P,MATCH(CHECKLIST!B238,DATOS!B:B,0),1)&gt;YEAR(TODAY())-1,"","VENCIDA")),"")</f>
        <v/>
      </c>
      <c r="O238" s="35" t="str">
        <f>IFERROR(IF(INDEX(DATOS!AV:AV,MATCH(CHECKLIST!B238,DATOS!B:B,0),1)=0,"",INDEX(DATOS!AV:AV,MATCH(CHECKLIST!B238,DATOS!B:B,0),1)),"")</f>
        <v/>
      </c>
      <c r="P238" s="17" t="str">
        <f>IFERROR(IF(INDEX(DATOS!AT:AT,MATCH(CHECKLIST!B238,DATOS!B:B,0),1)=0,"",INDEX(DATOS!AT:AT,MATCH(CHECKLIST!B238,DATOS!B:B,0),1)),"")</f>
        <v/>
      </c>
      <c r="Q238" s="17" t="str">
        <f>IFERROR(IF(INDEX(DATOS!AU:AU,MATCH(CHECKLIST!B238,DATOS!B:B,0),1)=0,"",INDEX(DATOS!AU:AU,MATCH(CHECKLIST!B238,DATOS!B:B,0),1)),"")</f>
        <v/>
      </c>
      <c r="S238">
        <f t="shared" si="11"/>
        <v>0</v>
      </c>
      <c r="U238" t="str">
        <f t="shared" si="9"/>
        <v/>
      </c>
      <c r="V238" t="str">
        <f t="shared" si="10"/>
        <v/>
      </c>
    </row>
    <row r="239" spans="1:22" ht="15" customHeight="1" x14ac:dyDescent="0.25">
      <c r="A239" s="12">
        <v>226</v>
      </c>
      <c r="B239" t="str">
        <f>IFERROR(INDEX(DATOS!B:B,MATCH(CHECKLIST!A239,DATOS!CG:CG,0),1),"")</f>
        <v/>
      </c>
      <c r="C239" t="str">
        <f>IFERROR(INDEX(DATOS!BT:BT,MATCH(CHECKLIST!A239,DATOS!CG:CG,0),1),"")</f>
        <v/>
      </c>
      <c r="D239" t="str">
        <f>IFERROR(INDEX(DATOS!T:T,MATCH(CHECKLIST!E239,DATOS!C:C,0),1),"")</f>
        <v/>
      </c>
      <c r="E239" s="72" t="str">
        <f>IFERROR(INDEX(DATOS!C:C,MATCH(CHECKLIST!A239,DATOS!CG:CG,0),1),"")</f>
        <v/>
      </c>
      <c r="F239" s="82" t="str">
        <f>IFERROR(IF(INDEX(DATOS!AI:AI,MATCH(CHECKLIST!B239,DATOS!B:B,0),1)=0,"",INDEX(DATOS!AI:AI,MATCH(CHECKLIST!B239,DATOS!B:B,0),1)),"")</f>
        <v/>
      </c>
      <c r="G239" s="17" t="str">
        <f>IFERROR(IF(INDEX(DATOS!AN:AN,MATCH(CHECKLIST!B239,DATOS!B:B,0),1)=0,"",INDEX(DATOS!AN:AN,MATCH(CHECKLIST!B239,DATOS!B:B,0),1)),"")</f>
        <v/>
      </c>
      <c r="H239" s="17" t="str">
        <f>IFERROR(IF(INDEX(DATOS!BQ:BQ,MATCH(CHECKLIST!B239,DATOS!B:B,0),1)="","X",IF(INDEX(DATOS!BQ:BQ,MATCH(CHECKLIST!B239,DATOS!B:B,0),1)="VIGENTE","",INDEX(DATOS!BQ:BQ,MATCH(CHECKLIST!B239,DATOS!B:B,0),1))),"")</f>
        <v/>
      </c>
      <c r="I239" s="17" t="str">
        <f>IFERROR(IF(INDEX(DATOS!AR:AR,MATCH(CHECKLIST!B239,DATOS!B:B,0),1)=0,"",INDEX(DATOS!AR:AR,MATCH(CHECKLIST!B239,DATOS!B:B,0),1)),"")</f>
        <v/>
      </c>
      <c r="J239" s="17" t="str">
        <f>IFERROR(IF(INDEX(DATOS!AP:AP,MATCH(CHECKLIST!B239,DATOS!B:B,0),1)=0,"",INDEX(DATOS!AP:AP,MATCH(CHECKLIST!B239,DATOS!B:B,0),1)),"")</f>
        <v/>
      </c>
      <c r="K239" s="35" t="str">
        <f>IFERROR(IF(INDEX(DATOS!AQ:AQ,MATCH(CHECKLIST!B239,DATOS!B:B,0),1)=0,"",INDEX(DATOS!AQ:AQ,MATCH(CHECKLIST!B239,DATOS!B:B,0),1)),"")</f>
        <v/>
      </c>
      <c r="L239" s="17" t="str">
        <f>IFERROR(IF(INDEX(DATOS!AS:AS,MATCH(CHECKLIST!B239,DATOS!B:B,0),1)=0,"",INDEX(DATOS!AS:AS,MATCH(CHECKLIST!B239,DATOS!B:B,0),1)),"")</f>
        <v/>
      </c>
      <c r="M239" s="17" t="str">
        <f>IFERROR(IF(INDEX(DATOS!AO:AO,MATCH(CHECKLIST!B239,DATOS!B:B,0),1)=0,"",INDEX(DATOS!AO:AO,MATCH(CHECKLIST!B239,DATOS!B:B,0),1)),"")</f>
        <v/>
      </c>
      <c r="N239" s="35" t="str">
        <f ca="1">IFERROR(IF(INDEX(DATOS!P:P,MATCH(CHECKLIST!B239,DATOS!B:B,0),1)="","X",IF(INDEX(DATOS!P:P,MATCH(CHECKLIST!B239,DATOS!B:B,0),1)&gt;YEAR(TODAY())-1,"","VENCIDA")),"")</f>
        <v/>
      </c>
      <c r="O239" s="35" t="str">
        <f>IFERROR(IF(INDEX(DATOS!AV:AV,MATCH(CHECKLIST!B239,DATOS!B:B,0),1)=0,"",INDEX(DATOS!AV:AV,MATCH(CHECKLIST!B239,DATOS!B:B,0),1)),"")</f>
        <v/>
      </c>
      <c r="P239" s="17" t="str">
        <f>IFERROR(IF(INDEX(DATOS!AT:AT,MATCH(CHECKLIST!B239,DATOS!B:B,0),1)=0,"",INDEX(DATOS!AT:AT,MATCH(CHECKLIST!B239,DATOS!B:B,0),1)),"")</f>
        <v/>
      </c>
      <c r="Q239" s="17" t="str">
        <f>IFERROR(IF(INDEX(DATOS!AU:AU,MATCH(CHECKLIST!B239,DATOS!B:B,0),1)=0,"",INDEX(DATOS!AU:AU,MATCH(CHECKLIST!B239,DATOS!B:B,0),1)),"")</f>
        <v/>
      </c>
      <c r="R239" t="str">
        <f>IF(B239="","",1)</f>
        <v/>
      </c>
      <c r="S239" t="str">
        <f t="shared" si="11"/>
        <v/>
      </c>
      <c r="U239" t="str">
        <f t="shared" si="9"/>
        <v/>
      </c>
      <c r="V239" t="str">
        <f t="shared" si="10"/>
        <v/>
      </c>
    </row>
    <row r="240" spans="1:22" x14ac:dyDescent="0.25">
      <c r="A240" s="12">
        <v>227</v>
      </c>
      <c r="B240" t="str">
        <f>IFERROR(INDEX(DATOS!B:B,MATCH(CHECKLIST!A240,DATOS!CG:CG,0),1),"")</f>
        <v/>
      </c>
      <c r="C240" t="str">
        <f>IFERROR(INDEX(DATOS!BT:BT,MATCH(CHECKLIST!A240,DATOS!CG:CG,0),1),"")</f>
        <v/>
      </c>
      <c r="D240" t="str">
        <f>IFERROR(INDEX(DATOS!T:T,MATCH(CHECKLIST!E240,DATOS!C:C,0),1),"")</f>
        <v/>
      </c>
      <c r="E240" s="72" t="str">
        <f>IFERROR(INDEX(DATOS!C:C,MATCH(CHECKLIST!A240,DATOS!CG:CG,0),1),"")</f>
        <v/>
      </c>
      <c r="F240" s="82" t="str">
        <f>IFERROR(IF(INDEX(DATOS!AI:AI,MATCH(CHECKLIST!B240,DATOS!B:B,0),1)=0,"",INDEX(DATOS!AI:AI,MATCH(CHECKLIST!B240,DATOS!B:B,0),1)),"")</f>
        <v/>
      </c>
      <c r="G240" s="17" t="str">
        <f>IFERROR(IF(INDEX(DATOS!AN:AN,MATCH(CHECKLIST!B240,DATOS!B:B,0),1)=0,"",INDEX(DATOS!AN:AN,MATCH(CHECKLIST!B240,DATOS!B:B,0),1)),"")</f>
        <v/>
      </c>
      <c r="H240" s="17" t="str">
        <f>IFERROR(IF(INDEX(DATOS!BQ:BQ,MATCH(CHECKLIST!B240,DATOS!B:B,0),1)="","X",IF(INDEX(DATOS!BQ:BQ,MATCH(CHECKLIST!B240,DATOS!B:B,0),1)="VIGENTE","",INDEX(DATOS!BQ:BQ,MATCH(CHECKLIST!B240,DATOS!B:B,0),1))),"")</f>
        <v/>
      </c>
      <c r="I240" s="17" t="str">
        <f>IFERROR(IF(INDEX(DATOS!AR:AR,MATCH(CHECKLIST!B240,DATOS!B:B,0),1)=0,"",INDEX(DATOS!AR:AR,MATCH(CHECKLIST!B240,DATOS!B:B,0),1)),"")</f>
        <v/>
      </c>
      <c r="J240" s="17" t="str">
        <f>IFERROR(IF(INDEX(DATOS!AP:AP,MATCH(CHECKLIST!B240,DATOS!B:B,0),1)=0,"",INDEX(DATOS!AP:AP,MATCH(CHECKLIST!B240,DATOS!B:B,0),1)),"")</f>
        <v/>
      </c>
      <c r="K240" s="35" t="str">
        <f>IFERROR(IF(INDEX(DATOS!AQ:AQ,MATCH(CHECKLIST!B240,DATOS!B:B,0),1)=0,"",INDEX(DATOS!AQ:AQ,MATCH(CHECKLIST!B240,DATOS!B:B,0),1)),"")</f>
        <v/>
      </c>
      <c r="L240" s="17" t="str">
        <f>IFERROR(IF(INDEX(DATOS!AS:AS,MATCH(CHECKLIST!B240,DATOS!B:B,0),1)=0,"",INDEX(DATOS!AS:AS,MATCH(CHECKLIST!B240,DATOS!B:B,0),1)),"")</f>
        <v/>
      </c>
      <c r="M240" s="17" t="str">
        <f>IFERROR(IF(INDEX(DATOS!AO:AO,MATCH(CHECKLIST!B240,DATOS!B:B,0),1)=0,"",INDEX(DATOS!AO:AO,MATCH(CHECKLIST!B240,DATOS!B:B,0),1)),"")</f>
        <v/>
      </c>
      <c r="N240" s="35" t="str">
        <f ca="1">IFERROR(IF(INDEX(DATOS!P:P,MATCH(CHECKLIST!B240,DATOS!B:B,0),1)="","X",IF(INDEX(DATOS!P:P,MATCH(CHECKLIST!B240,DATOS!B:B,0),1)&gt;YEAR(TODAY())-1,"","VENCIDA")),"")</f>
        <v/>
      </c>
      <c r="O240" s="35" t="str">
        <f>IFERROR(IF(INDEX(DATOS!AV:AV,MATCH(CHECKLIST!B240,DATOS!B:B,0),1)=0,"",INDEX(DATOS!AV:AV,MATCH(CHECKLIST!B240,DATOS!B:B,0),1)),"")</f>
        <v/>
      </c>
      <c r="P240" s="17" t="str">
        <f>IFERROR(IF(INDEX(DATOS!AT:AT,MATCH(CHECKLIST!B240,DATOS!B:B,0),1)=0,"",INDEX(DATOS!AT:AT,MATCH(CHECKLIST!B240,DATOS!B:B,0),1)),"")</f>
        <v/>
      </c>
      <c r="Q240" s="17" t="str">
        <f>IFERROR(IF(INDEX(DATOS!AU:AU,MATCH(CHECKLIST!B240,DATOS!B:B,0),1)=0,"",INDEX(DATOS!AU:AU,MATCH(CHECKLIST!B240,DATOS!B:B,0),1)),"")</f>
        <v/>
      </c>
      <c r="S240">
        <f t="shared" si="11"/>
        <v>0</v>
      </c>
      <c r="U240" t="str">
        <f t="shared" si="9"/>
        <v/>
      </c>
      <c r="V240" t="str">
        <f t="shared" si="10"/>
        <v/>
      </c>
    </row>
    <row r="241" spans="1:22" ht="15" customHeight="1" x14ac:dyDescent="0.25">
      <c r="A241" s="12">
        <v>228</v>
      </c>
      <c r="B241" t="str">
        <f>IFERROR(INDEX(DATOS!B:B,MATCH(CHECKLIST!A241,DATOS!CG:CG,0),1),"")</f>
        <v/>
      </c>
      <c r="C241" t="str">
        <f>IFERROR(INDEX(DATOS!BT:BT,MATCH(CHECKLIST!A241,DATOS!CG:CG,0),1),"")</f>
        <v/>
      </c>
      <c r="D241" t="str">
        <f>IFERROR(INDEX(DATOS!T:T,MATCH(CHECKLIST!E241,DATOS!C:C,0),1),"")</f>
        <v/>
      </c>
      <c r="E241" s="72" t="str">
        <f>IFERROR(INDEX(DATOS!C:C,MATCH(CHECKLIST!A241,DATOS!CG:CG,0),1),"")</f>
        <v/>
      </c>
      <c r="F241" s="82" t="str">
        <f>IFERROR(IF(INDEX(DATOS!AI:AI,MATCH(CHECKLIST!B241,DATOS!B:B,0),1)=0,"",INDEX(DATOS!AI:AI,MATCH(CHECKLIST!B241,DATOS!B:B,0),1)),"")</f>
        <v/>
      </c>
      <c r="G241" s="17" t="str">
        <f>IFERROR(IF(INDEX(DATOS!AN:AN,MATCH(CHECKLIST!B241,DATOS!B:B,0),1)=0,"",INDEX(DATOS!AN:AN,MATCH(CHECKLIST!B241,DATOS!B:B,0),1)),"")</f>
        <v/>
      </c>
      <c r="H241" s="17" t="str">
        <f>IFERROR(IF(INDEX(DATOS!BQ:BQ,MATCH(CHECKLIST!B241,DATOS!B:B,0),1)="","X",IF(INDEX(DATOS!BQ:BQ,MATCH(CHECKLIST!B241,DATOS!B:B,0),1)="VIGENTE","",INDEX(DATOS!BQ:BQ,MATCH(CHECKLIST!B241,DATOS!B:B,0),1))),"")</f>
        <v/>
      </c>
      <c r="I241" s="17" t="str">
        <f>IFERROR(IF(INDEX(DATOS!AR:AR,MATCH(CHECKLIST!B241,DATOS!B:B,0),1)=0,"",INDEX(DATOS!AR:AR,MATCH(CHECKLIST!B241,DATOS!B:B,0),1)),"")</f>
        <v/>
      </c>
      <c r="J241" s="17" t="str">
        <f>IFERROR(IF(INDEX(DATOS!AP:AP,MATCH(CHECKLIST!B241,DATOS!B:B,0),1)=0,"",INDEX(DATOS!AP:AP,MATCH(CHECKLIST!B241,DATOS!B:B,0),1)),"")</f>
        <v/>
      </c>
      <c r="K241" s="35" t="str">
        <f>IFERROR(IF(INDEX(DATOS!AQ:AQ,MATCH(CHECKLIST!B241,DATOS!B:B,0),1)=0,"",INDEX(DATOS!AQ:AQ,MATCH(CHECKLIST!B241,DATOS!B:B,0),1)),"")</f>
        <v/>
      </c>
      <c r="L241" s="17" t="str">
        <f>IFERROR(IF(INDEX(DATOS!AS:AS,MATCH(CHECKLIST!B241,DATOS!B:B,0),1)=0,"",INDEX(DATOS!AS:AS,MATCH(CHECKLIST!B241,DATOS!B:B,0),1)),"")</f>
        <v/>
      </c>
      <c r="M241" s="17" t="str">
        <f>IFERROR(IF(INDEX(DATOS!AO:AO,MATCH(CHECKLIST!B241,DATOS!B:B,0),1)=0,"",INDEX(DATOS!AO:AO,MATCH(CHECKLIST!B241,DATOS!B:B,0),1)),"")</f>
        <v/>
      </c>
      <c r="N241" s="35" t="str">
        <f ca="1">IFERROR(IF(INDEX(DATOS!P:P,MATCH(CHECKLIST!B241,DATOS!B:B,0),1)="","X",IF(INDEX(DATOS!P:P,MATCH(CHECKLIST!B241,DATOS!B:B,0),1)&gt;YEAR(TODAY())-1,"","VENCIDA")),"")</f>
        <v/>
      </c>
      <c r="O241" s="35" t="str">
        <f>IFERROR(IF(INDEX(DATOS!AV:AV,MATCH(CHECKLIST!B241,DATOS!B:B,0),1)=0,"",INDEX(DATOS!AV:AV,MATCH(CHECKLIST!B241,DATOS!B:B,0),1)),"")</f>
        <v/>
      </c>
      <c r="P241" s="17" t="str">
        <f>IFERROR(IF(INDEX(DATOS!AT:AT,MATCH(CHECKLIST!B241,DATOS!B:B,0),1)=0,"",INDEX(DATOS!AT:AT,MATCH(CHECKLIST!B241,DATOS!B:B,0),1)),"")</f>
        <v/>
      </c>
      <c r="Q241" s="17" t="str">
        <f>IFERROR(IF(INDEX(DATOS!AU:AU,MATCH(CHECKLIST!B241,DATOS!B:B,0),1)=0,"",INDEX(DATOS!AU:AU,MATCH(CHECKLIST!B241,DATOS!B:B,0),1)),"")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IFERROR(INDEX(DATOS!B:B,MATCH(CHECKLIST!A242,DATOS!CG:CG,0),1),"")</f>
        <v/>
      </c>
      <c r="C242" t="str">
        <f>IFERROR(INDEX(DATOS!BT:BT,MATCH(CHECKLIST!A242,DATOS!CG:CG,0),1),"")</f>
        <v/>
      </c>
      <c r="D242" t="str">
        <f>IFERROR(INDEX(DATOS!T:T,MATCH(CHECKLIST!E242,DATOS!C:C,0),1),"")</f>
        <v/>
      </c>
      <c r="E242" s="72" t="str">
        <f>IFERROR(INDEX(DATOS!C:C,MATCH(CHECKLIST!A242,DATOS!CG:CG,0),1),"")</f>
        <v/>
      </c>
      <c r="F242" s="82" t="str">
        <f>IFERROR(IF(INDEX(DATOS!AI:AI,MATCH(CHECKLIST!B242,DATOS!B:B,0),1)=0,"",INDEX(DATOS!AI:AI,MATCH(CHECKLIST!B242,DATOS!B:B,0),1)),"")</f>
        <v/>
      </c>
      <c r="G242" s="17" t="str">
        <f>IFERROR(IF(INDEX(DATOS!AN:AN,MATCH(CHECKLIST!B242,DATOS!B:B,0),1)=0,"",INDEX(DATOS!AN:AN,MATCH(CHECKLIST!B242,DATOS!B:B,0),1)),"")</f>
        <v/>
      </c>
      <c r="H242" s="17" t="str">
        <f>IFERROR(IF(INDEX(DATOS!BQ:BQ,MATCH(CHECKLIST!B242,DATOS!B:B,0),1)="","X",IF(INDEX(DATOS!BQ:BQ,MATCH(CHECKLIST!B242,DATOS!B:B,0),1)="VIGENTE","",INDEX(DATOS!BQ:BQ,MATCH(CHECKLIST!B242,DATOS!B:B,0),1))),"")</f>
        <v/>
      </c>
      <c r="I242" s="17" t="str">
        <f>IFERROR(IF(INDEX(DATOS!AR:AR,MATCH(CHECKLIST!B242,DATOS!B:B,0),1)=0,"",INDEX(DATOS!AR:AR,MATCH(CHECKLIST!B242,DATOS!B:B,0),1)),"")</f>
        <v/>
      </c>
      <c r="J242" s="17" t="str">
        <f>IFERROR(IF(INDEX(DATOS!AP:AP,MATCH(CHECKLIST!B242,DATOS!B:B,0),1)=0,"",INDEX(DATOS!AP:AP,MATCH(CHECKLIST!B242,DATOS!B:B,0),1)),"")</f>
        <v/>
      </c>
      <c r="K242" s="35" t="str">
        <f>IFERROR(IF(INDEX(DATOS!AQ:AQ,MATCH(CHECKLIST!B242,DATOS!B:B,0),1)=0,"",INDEX(DATOS!AQ:AQ,MATCH(CHECKLIST!B242,DATOS!B:B,0),1)),"")</f>
        <v/>
      </c>
      <c r="L242" s="17" t="str">
        <f>IFERROR(IF(INDEX(DATOS!AS:AS,MATCH(CHECKLIST!B242,DATOS!B:B,0),1)=0,"",INDEX(DATOS!AS:AS,MATCH(CHECKLIST!B242,DATOS!B:B,0),1)),"")</f>
        <v/>
      </c>
      <c r="M242" s="17" t="str">
        <f>IFERROR(IF(INDEX(DATOS!AO:AO,MATCH(CHECKLIST!B242,DATOS!B:B,0),1)=0,"",INDEX(DATOS!AO:AO,MATCH(CHECKLIST!B242,DATOS!B:B,0),1)),"")</f>
        <v/>
      </c>
      <c r="N242" s="35" t="str">
        <f ca="1">IFERROR(IF(INDEX(DATOS!P:P,MATCH(CHECKLIST!B242,DATOS!B:B,0),1)="","X",IF(INDEX(DATOS!P:P,MATCH(CHECKLIST!B242,DATOS!B:B,0),1)&gt;YEAR(TODAY())-1,"","VENCIDA")),"")</f>
        <v/>
      </c>
      <c r="O242" s="35" t="str">
        <f>IFERROR(IF(INDEX(DATOS!AV:AV,MATCH(CHECKLIST!B242,DATOS!B:B,0),1)=0,"",INDEX(DATOS!AV:AV,MATCH(CHECKLIST!B242,DATOS!B:B,0),1)),"")</f>
        <v/>
      </c>
      <c r="P242" s="17" t="str">
        <f>IFERROR(IF(INDEX(DATOS!AT:AT,MATCH(CHECKLIST!B242,DATOS!B:B,0),1)=0,"",INDEX(DATOS!AT:AT,MATCH(CHECKLIST!B242,DATOS!B:B,0),1)),"")</f>
        <v/>
      </c>
      <c r="Q242" s="17" t="str">
        <f>IFERROR(IF(INDEX(DATOS!AU:AU,MATCH(CHECKLIST!B242,DATOS!B:B,0),1)=0,"",INDEX(DATOS!AU:AU,MATCH(CHECKLIST!B242,DATOS!B:B,0),1)),"")</f>
        <v/>
      </c>
      <c r="S242">
        <f t="shared" si="11"/>
        <v>0</v>
      </c>
      <c r="U242" t="str">
        <f t="shared" si="9"/>
        <v/>
      </c>
      <c r="V242" t="str">
        <f t="shared" si="10"/>
        <v/>
      </c>
    </row>
    <row r="243" spans="1:22" ht="15" customHeight="1" x14ac:dyDescent="0.25">
      <c r="A243" s="12">
        <v>230</v>
      </c>
      <c r="B243" t="str">
        <f>IFERROR(INDEX(DATOS!B:B,MATCH(CHECKLIST!A243,DATOS!CG:CG,0),1),"")</f>
        <v/>
      </c>
      <c r="C243" t="str">
        <f>IFERROR(INDEX(DATOS!BT:BT,MATCH(CHECKLIST!A243,DATOS!CG:CG,0),1),"")</f>
        <v/>
      </c>
      <c r="D243" t="str">
        <f>IFERROR(INDEX(DATOS!T:T,MATCH(CHECKLIST!E243,DATOS!C:C,0),1),"")</f>
        <v/>
      </c>
      <c r="E243" s="72" t="str">
        <f>IFERROR(INDEX(DATOS!C:C,MATCH(CHECKLIST!A243,DATOS!CG:CG,0),1),"")</f>
        <v/>
      </c>
      <c r="F243" s="82" t="str">
        <f>IFERROR(IF(INDEX(DATOS!AI:AI,MATCH(CHECKLIST!B243,DATOS!B:B,0),1)=0,"",INDEX(DATOS!AI:AI,MATCH(CHECKLIST!B243,DATOS!B:B,0),1)),"")</f>
        <v/>
      </c>
      <c r="G243" s="17" t="str">
        <f>IFERROR(IF(INDEX(DATOS!AN:AN,MATCH(CHECKLIST!B243,DATOS!B:B,0),1)=0,"",INDEX(DATOS!AN:AN,MATCH(CHECKLIST!B243,DATOS!B:B,0),1)),"")</f>
        <v/>
      </c>
      <c r="H243" s="17" t="str">
        <f>IFERROR(IF(INDEX(DATOS!BQ:BQ,MATCH(CHECKLIST!B243,DATOS!B:B,0),1)="","X",IF(INDEX(DATOS!BQ:BQ,MATCH(CHECKLIST!B243,DATOS!B:B,0),1)="VIGENTE","",INDEX(DATOS!BQ:BQ,MATCH(CHECKLIST!B243,DATOS!B:B,0),1))),"")</f>
        <v/>
      </c>
      <c r="I243" s="17" t="str">
        <f>IFERROR(IF(INDEX(DATOS!AR:AR,MATCH(CHECKLIST!B243,DATOS!B:B,0),1)=0,"",INDEX(DATOS!AR:AR,MATCH(CHECKLIST!B243,DATOS!B:B,0),1)),"")</f>
        <v/>
      </c>
      <c r="J243" s="17" t="str">
        <f>IFERROR(IF(INDEX(DATOS!AP:AP,MATCH(CHECKLIST!B243,DATOS!B:B,0),1)=0,"",INDEX(DATOS!AP:AP,MATCH(CHECKLIST!B243,DATOS!B:B,0),1)),"")</f>
        <v/>
      </c>
      <c r="K243" s="35" t="str">
        <f>IFERROR(IF(INDEX(DATOS!AQ:AQ,MATCH(CHECKLIST!B243,DATOS!B:B,0),1)=0,"",INDEX(DATOS!AQ:AQ,MATCH(CHECKLIST!B243,DATOS!B:B,0),1)),"")</f>
        <v/>
      </c>
      <c r="L243" s="17" t="str">
        <f>IFERROR(IF(INDEX(DATOS!AS:AS,MATCH(CHECKLIST!B243,DATOS!B:B,0),1)=0,"",INDEX(DATOS!AS:AS,MATCH(CHECKLIST!B243,DATOS!B:B,0),1)),"")</f>
        <v/>
      </c>
      <c r="M243" s="17" t="str">
        <f>IFERROR(IF(INDEX(DATOS!AO:AO,MATCH(CHECKLIST!B243,DATOS!B:B,0),1)=0,"",INDEX(DATOS!AO:AO,MATCH(CHECKLIST!B243,DATOS!B:B,0),1)),"")</f>
        <v/>
      </c>
      <c r="N243" s="35" t="str">
        <f ca="1">IFERROR(IF(INDEX(DATOS!P:P,MATCH(CHECKLIST!B243,DATOS!B:B,0),1)="","X",IF(INDEX(DATOS!P:P,MATCH(CHECKLIST!B243,DATOS!B:B,0),1)&gt;YEAR(TODAY())-1,"","VENCIDA")),"")</f>
        <v/>
      </c>
      <c r="O243" s="35" t="str">
        <f>IFERROR(IF(INDEX(DATOS!AV:AV,MATCH(CHECKLIST!B243,DATOS!B:B,0),1)=0,"",INDEX(DATOS!AV:AV,MATCH(CHECKLIST!B243,DATOS!B:B,0),1)),"")</f>
        <v/>
      </c>
      <c r="P243" s="17" t="str">
        <f>IFERROR(IF(INDEX(DATOS!AT:AT,MATCH(CHECKLIST!B243,DATOS!B:B,0),1)=0,"",INDEX(DATOS!AT:AT,MATCH(CHECKLIST!B243,DATOS!B:B,0),1)),"")</f>
        <v/>
      </c>
      <c r="Q243" s="17" t="str">
        <f>IFERROR(IF(INDEX(DATOS!AU:AU,MATCH(CHECKLIST!B243,DATOS!B:B,0),1)=0,"",INDEX(DATOS!AU:AU,MATCH(CHECKLIST!B243,DATOS!B:B,0),1)),"")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IFERROR(INDEX(DATOS!B:B,MATCH(CHECKLIST!A244,DATOS!CG:CG,0),1),"")</f>
        <v/>
      </c>
      <c r="C244" t="str">
        <f>IFERROR(INDEX(DATOS!BT:BT,MATCH(CHECKLIST!A244,DATOS!CG:CG,0),1),"")</f>
        <v/>
      </c>
      <c r="D244" t="str">
        <f>IFERROR(INDEX(DATOS!T:T,MATCH(CHECKLIST!E244,DATOS!C:C,0),1),"")</f>
        <v/>
      </c>
      <c r="E244" s="72" t="str">
        <f>IFERROR(INDEX(DATOS!C:C,MATCH(CHECKLIST!A244,DATOS!CG:CG,0),1),"")</f>
        <v/>
      </c>
      <c r="F244" s="82" t="str">
        <f>IFERROR(IF(INDEX(DATOS!AI:AI,MATCH(CHECKLIST!B244,DATOS!B:B,0),1)=0,"",INDEX(DATOS!AI:AI,MATCH(CHECKLIST!B244,DATOS!B:B,0),1)),"")</f>
        <v/>
      </c>
      <c r="G244" s="17" t="str">
        <f>IFERROR(IF(INDEX(DATOS!AN:AN,MATCH(CHECKLIST!B244,DATOS!B:B,0),1)=0,"",INDEX(DATOS!AN:AN,MATCH(CHECKLIST!B244,DATOS!B:B,0),1)),"")</f>
        <v/>
      </c>
      <c r="H244" s="17" t="str">
        <f>IFERROR(IF(INDEX(DATOS!BQ:BQ,MATCH(CHECKLIST!B244,DATOS!B:B,0),1)="","X",IF(INDEX(DATOS!BQ:BQ,MATCH(CHECKLIST!B244,DATOS!B:B,0),1)="VIGENTE","",INDEX(DATOS!BQ:BQ,MATCH(CHECKLIST!B244,DATOS!B:B,0),1))),"")</f>
        <v/>
      </c>
      <c r="I244" s="17" t="str">
        <f>IFERROR(IF(INDEX(DATOS!AR:AR,MATCH(CHECKLIST!B244,DATOS!B:B,0),1)=0,"",INDEX(DATOS!AR:AR,MATCH(CHECKLIST!B244,DATOS!B:B,0),1)),"")</f>
        <v/>
      </c>
      <c r="J244" s="17" t="str">
        <f>IFERROR(IF(INDEX(DATOS!AP:AP,MATCH(CHECKLIST!B244,DATOS!B:B,0),1)=0,"",INDEX(DATOS!AP:AP,MATCH(CHECKLIST!B244,DATOS!B:B,0),1)),"")</f>
        <v/>
      </c>
      <c r="K244" s="35" t="str">
        <f>IFERROR(IF(INDEX(DATOS!AQ:AQ,MATCH(CHECKLIST!B244,DATOS!B:B,0),1)=0,"",INDEX(DATOS!AQ:AQ,MATCH(CHECKLIST!B244,DATOS!B:B,0),1)),"")</f>
        <v/>
      </c>
      <c r="L244" s="17" t="str">
        <f>IFERROR(IF(INDEX(DATOS!AS:AS,MATCH(CHECKLIST!B244,DATOS!B:B,0),1)=0,"",INDEX(DATOS!AS:AS,MATCH(CHECKLIST!B244,DATOS!B:B,0),1)),"")</f>
        <v/>
      </c>
      <c r="M244" s="17" t="str">
        <f>IFERROR(IF(INDEX(DATOS!AO:AO,MATCH(CHECKLIST!B244,DATOS!B:B,0),1)=0,"",INDEX(DATOS!AO:AO,MATCH(CHECKLIST!B244,DATOS!B:B,0),1)),"")</f>
        <v/>
      </c>
      <c r="N244" s="35" t="str">
        <f ca="1">IFERROR(IF(INDEX(DATOS!P:P,MATCH(CHECKLIST!B244,DATOS!B:B,0),1)="","X",IF(INDEX(DATOS!P:P,MATCH(CHECKLIST!B244,DATOS!B:B,0),1)&gt;YEAR(TODAY())-1,"","VENCIDA")),"")</f>
        <v/>
      </c>
      <c r="O244" s="35" t="str">
        <f>IFERROR(IF(INDEX(DATOS!AV:AV,MATCH(CHECKLIST!B244,DATOS!B:B,0),1)=0,"",INDEX(DATOS!AV:AV,MATCH(CHECKLIST!B244,DATOS!B:B,0),1)),"")</f>
        <v/>
      </c>
      <c r="P244" s="17" t="str">
        <f>IFERROR(IF(INDEX(DATOS!AT:AT,MATCH(CHECKLIST!B244,DATOS!B:B,0),1)=0,"",INDEX(DATOS!AT:AT,MATCH(CHECKLIST!B244,DATOS!B:B,0),1)),"")</f>
        <v/>
      </c>
      <c r="Q244" s="17" t="str">
        <f>IFERROR(IF(INDEX(DATOS!AU:AU,MATCH(CHECKLIST!B244,DATOS!B:B,0),1)=0,"",INDEX(DATOS!AU:AU,MATCH(CHECKLIST!B244,DATOS!B:B,0),1)),"")</f>
        <v/>
      </c>
      <c r="S244">
        <f t="shared" si="11"/>
        <v>0</v>
      </c>
      <c r="U244" t="str">
        <f t="shared" si="9"/>
        <v/>
      </c>
      <c r="V244" t="str">
        <f t="shared" si="10"/>
        <v/>
      </c>
    </row>
    <row r="245" spans="1:22" ht="15" customHeight="1" x14ac:dyDescent="0.25">
      <c r="A245" s="12">
        <v>232</v>
      </c>
      <c r="B245" t="str">
        <f>IFERROR(INDEX(DATOS!B:B,MATCH(CHECKLIST!A245,DATOS!CG:CG,0),1),"")</f>
        <v/>
      </c>
      <c r="C245" t="str">
        <f>IFERROR(INDEX(DATOS!BT:BT,MATCH(CHECKLIST!A245,DATOS!CG:CG,0),1),"")</f>
        <v/>
      </c>
      <c r="D245" t="str">
        <f>IFERROR(INDEX(DATOS!T:T,MATCH(CHECKLIST!E245,DATOS!C:C,0),1),"")</f>
        <v/>
      </c>
      <c r="E245" s="72" t="str">
        <f>IFERROR(INDEX(DATOS!C:C,MATCH(CHECKLIST!A245,DATOS!CG:CG,0),1),"")</f>
        <v/>
      </c>
      <c r="F245" s="82" t="str">
        <f>IFERROR(IF(INDEX(DATOS!AI:AI,MATCH(CHECKLIST!B245,DATOS!B:B,0),1)=0,"",INDEX(DATOS!AI:AI,MATCH(CHECKLIST!B245,DATOS!B:B,0),1)),"")</f>
        <v/>
      </c>
      <c r="G245" s="17" t="str">
        <f>IFERROR(IF(INDEX(DATOS!AN:AN,MATCH(CHECKLIST!B245,DATOS!B:B,0),1)=0,"",INDEX(DATOS!AN:AN,MATCH(CHECKLIST!B245,DATOS!B:B,0),1)),"")</f>
        <v/>
      </c>
      <c r="H245" s="17" t="str">
        <f>IFERROR(IF(INDEX(DATOS!BQ:BQ,MATCH(CHECKLIST!B245,DATOS!B:B,0),1)="","X",IF(INDEX(DATOS!BQ:BQ,MATCH(CHECKLIST!B245,DATOS!B:B,0),1)="VIGENTE","",INDEX(DATOS!BQ:BQ,MATCH(CHECKLIST!B245,DATOS!B:B,0),1))),"")</f>
        <v/>
      </c>
      <c r="I245" s="17" t="str">
        <f>IFERROR(IF(INDEX(DATOS!AR:AR,MATCH(CHECKLIST!B245,DATOS!B:B,0),1)=0,"",INDEX(DATOS!AR:AR,MATCH(CHECKLIST!B245,DATOS!B:B,0),1)),"")</f>
        <v/>
      </c>
      <c r="J245" s="17" t="str">
        <f>IFERROR(IF(INDEX(DATOS!AP:AP,MATCH(CHECKLIST!B245,DATOS!B:B,0),1)=0,"",INDEX(DATOS!AP:AP,MATCH(CHECKLIST!B245,DATOS!B:B,0),1)),"")</f>
        <v/>
      </c>
      <c r="K245" s="35" t="str">
        <f>IFERROR(IF(INDEX(DATOS!AQ:AQ,MATCH(CHECKLIST!B245,DATOS!B:B,0),1)=0,"",INDEX(DATOS!AQ:AQ,MATCH(CHECKLIST!B245,DATOS!B:B,0),1)),"")</f>
        <v/>
      </c>
      <c r="L245" s="17" t="str">
        <f>IFERROR(IF(INDEX(DATOS!AS:AS,MATCH(CHECKLIST!B245,DATOS!B:B,0),1)=0,"",INDEX(DATOS!AS:AS,MATCH(CHECKLIST!B245,DATOS!B:B,0),1)),"")</f>
        <v/>
      </c>
      <c r="M245" s="17" t="str">
        <f>IFERROR(IF(INDEX(DATOS!AO:AO,MATCH(CHECKLIST!B245,DATOS!B:B,0),1)=0,"",INDEX(DATOS!AO:AO,MATCH(CHECKLIST!B245,DATOS!B:B,0),1)),"")</f>
        <v/>
      </c>
      <c r="N245" s="35" t="str">
        <f ca="1">IFERROR(IF(INDEX(DATOS!P:P,MATCH(CHECKLIST!B245,DATOS!B:B,0),1)="","X",IF(INDEX(DATOS!P:P,MATCH(CHECKLIST!B245,DATOS!B:B,0),1)&gt;YEAR(TODAY())-1,"","VENCIDA")),"")</f>
        <v/>
      </c>
      <c r="O245" s="35" t="str">
        <f>IFERROR(IF(INDEX(DATOS!AV:AV,MATCH(CHECKLIST!B245,DATOS!B:B,0),1)=0,"",INDEX(DATOS!AV:AV,MATCH(CHECKLIST!B245,DATOS!B:B,0),1)),"")</f>
        <v/>
      </c>
      <c r="P245" s="17" t="str">
        <f>IFERROR(IF(INDEX(DATOS!AT:AT,MATCH(CHECKLIST!B245,DATOS!B:B,0),1)=0,"",INDEX(DATOS!AT:AT,MATCH(CHECKLIST!B245,DATOS!B:B,0),1)),"")</f>
        <v/>
      </c>
      <c r="Q245" s="17" t="str">
        <f>IFERROR(IF(INDEX(DATOS!AU:AU,MATCH(CHECKLIST!B245,DATOS!B:B,0),1)=0,"",INDEX(DATOS!AU:AU,MATCH(CHECKLIST!B245,DATOS!B:B,0),1)),"")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IFERROR(INDEX(DATOS!B:B,MATCH(CHECKLIST!A246,DATOS!CG:CG,0),1),"")</f>
        <v/>
      </c>
      <c r="C246" t="str">
        <f>IFERROR(INDEX(DATOS!BT:BT,MATCH(CHECKLIST!A246,DATOS!CG:CG,0),1),"")</f>
        <v/>
      </c>
      <c r="D246" t="str">
        <f>IFERROR(INDEX(DATOS!T:T,MATCH(CHECKLIST!E246,DATOS!C:C,0),1),"")</f>
        <v/>
      </c>
      <c r="E246" s="72" t="str">
        <f>IFERROR(INDEX(DATOS!C:C,MATCH(CHECKLIST!A246,DATOS!CG:CG,0),1),"")</f>
        <v/>
      </c>
      <c r="F246" s="82" t="str">
        <f>IFERROR(IF(INDEX(DATOS!AI:AI,MATCH(CHECKLIST!B246,DATOS!B:B,0),1)=0,"",INDEX(DATOS!AI:AI,MATCH(CHECKLIST!B246,DATOS!B:B,0),1)),"")</f>
        <v/>
      </c>
      <c r="G246" s="17" t="str">
        <f>IFERROR(IF(INDEX(DATOS!AN:AN,MATCH(CHECKLIST!B246,DATOS!B:B,0),1)=0,"",INDEX(DATOS!AN:AN,MATCH(CHECKLIST!B246,DATOS!B:B,0),1)),"")</f>
        <v/>
      </c>
      <c r="H246" s="17" t="str">
        <f>IFERROR(IF(INDEX(DATOS!BQ:BQ,MATCH(CHECKLIST!B246,DATOS!B:B,0),1)="","X",IF(INDEX(DATOS!BQ:BQ,MATCH(CHECKLIST!B246,DATOS!B:B,0),1)="VIGENTE","",INDEX(DATOS!BQ:BQ,MATCH(CHECKLIST!B246,DATOS!B:B,0),1))),"")</f>
        <v/>
      </c>
      <c r="I246" s="17" t="str">
        <f>IFERROR(IF(INDEX(DATOS!AR:AR,MATCH(CHECKLIST!B246,DATOS!B:B,0),1)=0,"",INDEX(DATOS!AR:AR,MATCH(CHECKLIST!B246,DATOS!B:B,0),1)),"")</f>
        <v/>
      </c>
      <c r="J246" s="17" t="str">
        <f>IFERROR(IF(INDEX(DATOS!AP:AP,MATCH(CHECKLIST!B246,DATOS!B:B,0),1)=0,"",INDEX(DATOS!AP:AP,MATCH(CHECKLIST!B246,DATOS!B:B,0),1)),"")</f>
        <v/>
      </c>
      <c r="K246" s="35" t="str">
        <f>IFERROR(IF(INDEX(DATOS!AQ:AQ,MATCH(CHECKLIST!B246,DATOS!B:B,0),1)=0,"",INDEX(DATOS!AQ:AQ,MATCH(CHECKLIST!B246,DATOS!B:B,0),1)),"")</f>
        <v/>
      </c>
      <c r="L246" s="17" t="str">
        <f>IFERROR(IF(INDEX(DATOS!AS:AS,MATCH(CHECKLIST!B246,DATOS!B:B,0),1)=0,"",INDEX(DATOS!AS:AS,MATCH(CHECKLIST!B246,DATOS!B:B,0),1)),"")</f>
        <v/>
      </c>
      <c r="M246" s="17" t="str">
        <f>IFERROR(IF(INDEX(DATOS!AO:AO,MATCH(CHECKLIST!B246,DATOS!B:B,0),1)=0,"",INDEX(DATOS!AO:AO,MATCH(CHECKLIST!B246,DATOS!B:B,0),1)),"")</f>
        <v/>
      </c>
      <c r="N246" s="35" t="str">
        <f ca="1">IFERROR(IF(INDEX(DATOS!P:P,MATCH(CHECKLIST!B246,DATOS!B:B,0),1)="","X",IF(INDEX(DATOS!P:P,MATCH(CHECKLIST!B246,DATOS!B:B,0),1)&gt;YEAR(TODAY())-1,"","VENCIDA")),"")</f>
        <v/>
      </c>
      <c r="O246" s="35" t="str">
        <f>IFERROR(IF(INDEX(DATOS!AV:AV,MATCH(CHECKLIST!B246,DATOS!B:B,0),1)=0,"",INDEX(DATOS!AV:AV,MATCH(CHECKLIST!B246,DATOS!B:B,0),1)),"")</f>
        <v/>
      </c>
      <c r="P246" s="17" t="str">
        <f>IFERROR(IF(INDEX(DATOS!AT:AT,MATCH(CHECKLIST!B246,DATOS!B:B,0),1)=0,"",INDEX(DATOS!AT:AT,MATCH(CHECKLIST!B246,DATOS!B:B,0),1)),"")</f>
        <v/>
      </c>
      <c r="Q246" s="17" t="str">
        <f>IFERROR(IF(INDEX(DATOS!AU:AU,MATCH(CHECKLIST!B246,DATOS!B:B,0),1)=0,"",INDEX(DATOS!AU:AU,MATCH(CHECKLIST!B246,DATOS!B:B,0),1)),"")</f>
        <v/>
      </c>
      <c r="S246">
        <f t="shared" si="11"/>
        <v>0</v>
      </c>
      <c r="U246" t="str">
        <f t="shared" si="9"/>
        <v/>
      </c>
      <c r="V246" t="str">
        <f t="shared" si="10"/>
        <v/>
      </c>
    </row>
    <row r="247" spans="1:22" ht="15" customHeight="1" x14ac:dyDescent="0.25">
      <c r="A247" s="12">
        <v>234</v>
      </c>
      <c r="B247" t="str">
        <f>IFERROR(INDEX(DATOS!B:B,MATCH(CHECKLIST!A247,DATOS!CG:CG,0),1),"")</f>
        <v/>
      </c>
      <c r="C247" t="str">
        <f>IFERROR(INDEX(DATOS!BT:BT,MATCH(CHECKLIST!A247,DATOS!CG:CG,0),1),"")</f>
        <v/>
      </c>
      <c r="D247" t="str">
        <f>IFERROR(INDEX(DATOS!T:T,MATCH(CHECKLIST!E247,DATOS!C:C,0),1),"")</f>
        <v/>
      </c>
      <c r="E247" s="72" t="str">
        <f>IFERROR(INDEX(DATOS!C:C,MATCH(CHECKLIST!A247,DATOS!CG:CG,0),1),"")</f>
        <v/>
      </c>
      <c r="F247" s="82" t="str">
        <f>IFERROR(IF(INDEX(DATOS!AI:AI,MATCH(CHECKLIST!B247,DATOS!B:B,0),1)=0,"",INDEX(DATOS!AI:AI,MATCH(CHECKLIST!B247,DATOS!B:B,0),1)),"")</f>
        <v/>
      </c>
      <c r="G247" s="17" t="str">
        <f>IFERROR(IF(INDEX(DATOS!AN:AN,MATCH(CHECKLIST!B247,DATOS!B:B,0),1)=0,"",INDEX(DATOS!AN:AN,MATCH(CHECKLIST!B247,DATOS!B:B,0),1)),"")</f>
        <v/>
      </c>
      <c r="H247" s="17" t="str">
        <f>IFERROR(IF(INDEX(DATOS!BQ:BQ,MATCH(CHECKLIST!B247,DATOS!B:B,0),1)="","X",IF(INDEX(DATOS!BQ:BQ,MATCH(CHECKLIST!B247,DATOS!B:B,0),1)="VIGENTE","",INDEX(DATOS!BQ:BQ,MATCH(CHECKLIST!B247,DATOS!B:B,0),1))),"")</f>
        <v/>
      </c>
      <c r="I247" s="17" t="str">
        <f>IFERROR(IF(INDEX(DATOS!AR:AR,MATCH(CHECKLIST!B247,DATOS!B:B,0),1)=0,"",INDEX(DATOS!AR:AR,MATCH(CHECKLIST!B247,DATOS!B:B,0),1)),"")</f>
        <v/>
      </c>
      <c r="J247" s="17" t="str">
        <f>IFERROR(IF(INDEX(DATOS!AP:AP,MATCH(CHECKLIST!B247,DATOS!B:B,0),1)=0,"",INDEX(DATOS!AP:AP,MATCH(CHECKLIST!B247,DATOS!B:B,0),1)),"")</f>
        <v/>
      </c>
      <c r="K247" s="35" t="str">
        <f>IFERROR(IF(INDEX(DATOS!AQ:AQ,MATCH(CHECKLIST!B247,DATOS!B:B,0),1)=0,"",INDEX(DATOS!AQ:AQ,MATCH(CHECKLIST!B247,DATOS!B:B,0),1)),"")</f>
        <v/>
      </c>
      <c r="L247" s="17" t="str">
        <f>IFERROR(IF(INDEX(DATOS!AS:AS,MATCH(CHECKLIST!B247,DATOS!B:B,0),1)=0,"",INDEX(DATOS!AS:AS,MATCH(CHECKLIST!B247,DATOS!B:B,0),1)),"")</f>
        <v/>
      </c>
      <c r="M247" s="17" t="str">
        <f>IFERROR(IF(INDEX(DATOS!AO:AO,MATCH(CHECKLIST!B247,DATOS!B:B,0),1)=0,"",INDEX(DATOS!AO:AO,MATCH(CHECKLIST!B247,DATOS!B:B,0),1)),"")</f>
        <v/>
      </c>
      <c r="N247" s="35" t="str">
        <f ca="1">IFERROR(IF(INDEX(DATOS!P:P,MATCH(CHECKLIST!B247,DATOS!B:B,0),1)="","X",IF(INDEX(DATOS!P:P,MATCH(CHECKLIST!B247,DATOS!B:B,0),1)&gt;YEAR(TODAY())-1,"","VENCIDA")),"")</f>
        <v/>
      </c>
      <c r="O247" s="35" t="str">
        <f>IFERROR(IF(INDEX(DATOS!AV:AV,MATCH(CHECKLIST!B247,DATOS!B:B,0),1)=0,"",INDEX(DATOS!AV:AV,MATCH(CHECKLIST!B247,DATOS!B:B,0),1)),"")</f>
        <v/>
      </c>
      <c r="P247" s="17" t="str">
        <f>IFERROR(IF(INDEX(DATOS!AT:AT,MATCH(CHECKLIST!B247,DATOS!B:B,0),1)=0,"",INDEX(DATOS!AT:AT,MATCH(CHECKLIST!B247,DATOS!B:B,0),1)),"")</f>
        <v/>
      </c>
      <c r="Q247" s="17" t="str">
        <f>IFERROR(IF(INDEX(DATOS!AU:AU,MATCH(CHECKLIST!B247,DATOS!B:B,0),1)=0,"",INDEX(DATOS!AU:AU,MATCH(CHECKLIST!B247,DATOS!B:B,0),1)),"")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IFERROR(INDEX(DATOS!B:B,MATCH(CHECKLIST!A248,DATOS!CG:CG,0),1),"")</f>
        <v/>
      </c>
      <c r="C248" t="str">
        <f>IFERROR(INDEX(DATOS!BT:BT,MATCH(CHECKLIST!A248,DATOS!CG:CG,0),1),"")</f>
        <v/>
      </c>
      <c r="D248" t="str">
        <f>IFERROR(INDEX(DATOS!T:T,MATCH(CHECKLIST!E248,DATOS!C:C,0),1),"")</f>
        <v/>
      </c>
      <c r="E248" s="72" t="str">
        <f>IFERROR(INDEX(DATOS!C:C,MATCH(CHECKLIST!A248,DATOS!CG:CG,0),1),"")</f>
        <v/>
      </c>
      <c r="F248" s="82" t="str">
        <f>IFERROR(IF(INDEX(DATOS!AI:AI,MATCH(CHECKLIST!B248,DATOS!B:B,0),1)=0,"",INDEX(DATOS!AI:AI,MATCH(CHECKLIST!B248,DATOS!B:B,0),1)),"")</f>
        <v/>
      </c>
      <c r="G248" s="17" t="str">
        <f>IFERROR(IF(INDEX(DATOS!AN:AN,MATCH(CHECKLIST!B248,DATOS!B:B,0),1)=0,"",INDEX(DATOS!AN:AN,MATCH(CHECKLIST!B248,DATOS!B:B,0),1)),"")</f>
        <v/>
      </c>
      <c r="H248" s="17" t="str">
        <f>IFERROR(IF(INDEX(DATOS!BQ:BQ,MATCH(CHECKLIST!B248,DATOS!B:B,0),1)="","X",IF(INDEX(DATOS!BQ:BQ,MATCH(CHECKLIST!B248,DATOS!B:B,0),1)="VIGENTE","",INDEX(DATOS!BQ:BQ,MATCH(CHECKLIST!B248,DATOS!B:B,0),1))),"")</f>
        <v/>
      </c>
      <c r="I248" s="17" t="str">
        <f>IFERROR(IF(INDEX(DATOS!AR:AR,MATCH(CHECKLIST!B248,DATOS!B:B,0),1)=0,"",INDEX(DATOS!AR:AR,MATCH(CHECKLIST!B248,DATOS!B:B,0),1)),"")</f>
        <v/>
      </c>
      <c r="J248" s="17" t="str">
        <f>IFERROR(IF(INDEX(DATOS!AP:AP,MATCH(CHECKLIST!B248,DATOS!B:B,0),1)=0,"",INDEX(DATOS!AP:AP,MATCH(CHECKLIST!B248,DATOS!B:B,0),1)),"")</f>
        <v/>
      </c>
      <c r="K248" s="35" t="str">
        <f>IFERROR(IF(INDEX(DATOS!AQ:AQ,MATCH(CHECKLIST!B248,DATOS!B:B,0),1)=0,"",INDEX(DATOS!AQ:AQ,MATCH(CHECKLIST!B248,DATOS!B:B,0),1)),"")</f>
        <v/>
      </c>
      <c r="L248" s="17" t="str">
        <f>IFERROR(IF(INDEX(DATOS!AS:AS,MATCH(CHECKLIST!B248,DATOS!B:B,0),1)=0,"",INDEX(DATOS!AS:AS,MATCH(CHECKLIST!B248,DATOS!B:B,0),1)),"")</f>
        <v/>
      </c>
      <c r="M248" s="17" t="str">
        <f>IFERROR(IF(INDEX(DATOS!AO:AO,MATCH(CHECKLIST!B248,DATOS!B:B,0),1)=0,"",INDEX(DATOS!AO:AO,MATCH(CHECKLIST!B248,DATOS!B:B,0),1)),"")</f>
        <v/>
      </c>
      <c r="N248" s="35" t="str">
        <f ca="1">IFERROR(IF(INDEX(DATOS!P:P,MATCH(CHECKLIST!B248,DATOS!B:B,0),1)="","X",IF(INDEX(DATOS!P:P,MATCH(CHECKLIST!B248,DATOS!B:B,0),1)&gt;YEAR(TODAY())-1,"","VENCIDA")),"")</f>
        <v/>
      </c>
      <c r="O248" s="35" t="str">
        <f>IFERROR(IF(INDEX(DATOS!AV:AV,MATCH(CHECKLIST!B248,DATOS!B:B,0),1)=0,"",INDEX(DATOS!AV:AV,MATCH(CHECKLIST!B248,DATOS!B:B,0),1)),"")</f>
        <v/>
      </c>
      <c r="P248" s="17" t="str">
        <f>IFERROR(IF(INDEX(DATOS!AT:AT,MATCH(CHECKLIST!B248,DATOS!B:B,0),1)=0,"",INDEX(DATOS!AT:AT,MATCH(CHECKLIST!B248,DATOS!B:B,0),1)),"")</f>
        <v/>
      </c>
      <c r="Q248" s="17" t="str">
        <f>IFERROR(IF(INDEX(DATOS!AU:AU,MATCH(CHECKLIST!B248,DATOS!B:B,0),1)=0,"",INDEX(DATOS!AU:AU,MATCH(CHECKLIST!B248,DATOS!B:B,0),1)),"")</f>
        <v/>
      </c>
      <c r="S248">
        <f t="shared" si="11"/>
        <v>0</v>
      </c>
      <c r="U248" t="str">
        <f t="shared" si="9"/>
        <v/>
      </c>
      <c r="V248" t="str">
        <f t="shared" si="10"/>
        <v/>
      </c>
    </row>
    <row r="249" spans="1:22" ht="15" customHeight="1" x14ac:dyDescent="0.25">
      <c r="A249" s="12">
        <v>236</v>
      </c>
      <c r="B249" t="str">
        <f>IFERROR(INDEX(DATOS!B:B,MATCH(CHECKLIST!A249,DATOS!CG:CG,0),1),"")</f>
        <v/>
      </c>
      <c r="C249" t="str">
        <f>IFERROR(INDEX(DATOS!BT:BT,MATCH(CHECKLIST!A249,DATOS!CG:CG,0),1),"")</f>
        <v/>
      </c>
      <c r="D249" t="str">
        <f>IFERROR(INDEX(DATOS!T:T,MATCH(CHECKLIST!E249,DATOS!C:C,0),1),"")</f>
        <v/>
      </c>
      <c r="E249" s="72" t="str">
        <f>IFERROR(INDEX(DATOS!C:C,MATCH(CHECKLIST!A249,DATOS!CG:CG,0),1),"")</f>
        <v/>
      </c>
      <c r="F249" s="82" t="str">
        <f>IFERROR(IF(INDEX(DATOS!AI:AI,MATCH(CHECKLIST!B249,DATOS!B:B,0),1)=0,"",INDEX(DATOS!AI:AI,MATCH(CHECKLIST!B249,DATOS!B:B,0),1)),"")</f>
        <v/>
      </c>
      <c r="G249" s="17" t="str">
        <f>IFERROR(IF(INDEX(DATOS!AN:AN,MATCH(CHECKLIST!B249,DATOS!B:B,0),1)=0,"",INDEX(DATOS!AN:AN,MATCH(CHECKLIST!B249,DATOS!B:B,0),1)),"")</f>
        <v/>
      </c>
      <c r="H249" s="17" t="str">
        <f>IFERROR(IF(INDEX(DATOS!BQ:BQ,MATCH(CHECKLIST!B249,DATOS!B:B,0),1)="","X",IF(INDEX(DATOS!BQ:BQ,MATCH(CHECKLIST!B249,DATOS!B:B,0),1)="VIGENTE","",INDEX(DATOS!BQ:BQ,MATCH(CHECKLIST!B249,DATOS!B:B,0),1))),"")</f>
        <v/>
      </c>
      <c r="I249" s="17" t="str">
        <f>IFERROR(IF(INDEX(DATOS!AR:AR,MATCH(CHECKLIST!B249,DATOS!B:B,0),1)=0,"",INDEX(DATOS!AR:AR,MATCH(CHECKLIST!B249,DATOS!B:B,0),1)),"")</f>
        <v/>
      </c>
      <c r="J249" s="17" t="str">
        <f>IFERROR(IF(INDEX(DATOS!AP:AP,MATCH(CHECKLIST!B249,DATOS!B:B,0),1)=0,"",INDEX(DATOS!AP:AP,MATCH(CHECKLIST!B249,DATOS!B:B,0),1)),"")</f>
        <v/>
      </c>
      <c r="K249" s="35" t="str">
        <f>IFERROR(IF(INDEX(DATOS!AQ:AQ,MATCH(CHECKLIST!B249,DATOS!B:B,0),1)=0,"",INDEX(DATOS!AQ:AQ,MATCH(CHECKLIST!B249,DATOS!B:B,0),1)),"")</f>
        <v/>
      </c>
      <c r="L249" s="17" t="str">
        <f>IFERROR(IF(INDEX(DATOS!AS:AS,MATCH(CHECKLIST!B249,DATOS!B:B,0),1)=0,"",INDEX(DATOS!AS:AS,MATCH(CHECKLIST!B249,DATOS!B:B,0),1)),"")</f>
        <v/>
      </c>
      <c r="M249" s="17" t="str">
        <f>IFERROR(IF(INDEX(DATOS!AO:AO,MATCH(CHECKLIST!B249,DATOS!B:B,0),1)=0,"",INDEX(DATOS!AO:AO,MATCH(CHECKLIST!B249,DATOS!B:B,0),1)),"")</f>
        <v/>
      </c>
      <c r="N249" s="35" t="str">
        <f ca="1">IFERROR(IF(INDEX(DATOS!P:P,MATCH(CHECKLIST!B249,DATOS!B:B,0),1)="","X",IF(INDEX(DATOS!P:P,MATCH(CHECKLIST!B249,DATOS!B:B,0),1)&gt;YEAR(TODAY())-1,"","VENCIDA")),"")</f>
        <v/>
      </c>
      <c r="O249" s="35" t="str">
        <f>IFERROR(IF(INDEX(DATOS!AV:AV,MATCH(CHECKLIST!B249,DATOS!B:B,0),1)=0,"",INDEX(DATOS!AV:AV,MATCH(CHECKLIST!B249,DATOS!B:B,0),1)),"")</f>
        <v/>
      </c>
      <c r="P249" s="17" t="str">
        <f>IFERROR(IF(INDEX(DATOS!AT:AT,MATCH(CHECKLIST!B249,DATOS!B:B,0),1)=0,"",INDEX(DATOS!AT:AT,MATCH(CHECKLIST!B249,DATOS!B:B,0),1)),"")</f>
        <v/>
      </c>
      <c r="Q249" s="17" t="str">
        <f>IFERROR(IF(INDEX(DATOS!AU:AU,MATCH(CHECKLIST!B249,DATOS!B:B,0),1)=0,"",INDEX(DATOS!AU:AU,MATCH(CHECKLIST!B249,DATOS!B:B,0),1)),"")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IFERROR(INDEX(DATOS!B:B,MATCH(CHECKLIST!A250,DATOS!CG:CG,0),1),"")</f>
        <v/>
      </c>
      <c r="C250" t="str">
        <f>IFERROR(INDEX(DATOS!BT:BT,MATCH(CHECKLIST!A250,DATOS!CG:CG,0),1),"")</f>
        <v/>
      </c>
      <c r="D250" t="str">
        <f>IFERROR(INDEX(DATOS!T:T,MATCH(CHECKLIST!E250,DATOS!C:C,0),1),"")</f>
        <v/>
      </c>
      <c r="E250" s="72" t="str">
        <f>IFERROR(INDEX(DATOS!C:C,MATCH(CHECKLIST!A250,DATOS!CG:CG,0),1),"")</f>
        <v/>
      </c>
      <c r="F250" s="82" t="str">
        <f>IFERROR(IF(INDEX(DATOS!AI:AI,MATCH(CHECKLIST!B250,DATOS!B:B,0),1)=0,"",INDEX(DATOS!AI:AI,MATCH(CHECKLIST!B250,DATOS!B:B,0),1)),"")</f>
        <v/>
      </c>
      <c r="G250" s="17" t="str">
        <f>IFERROR(IF(INDEX(DATOS!AN:AN,MATCH(CHECKLIST!B250,DATOS!B:B,0),1)=0,"",INDEX(DATOS!AN:AN,MATCH(CHECKLIST!B250,DATOS!B:B,0),1)),"")</f>
        <v/>
      </c>
      <c r="H250" s="17" t="str">
        <f>IFERROR(IF(INDEX(DATOS!BQ:BQ,MATCH(CHECKLIST!B250,DATOS!B:B,0),1)="","X",IF(INDEX(DATOS!BQ:BQ,MATCH(CHECKLIST!B250,DATOS!B:B,0),1)="VIGENTE","",INDEX(DATOS!BQ:BQ,MATCH(CHECKLIST!B250,DATOS!B:B,0),1))),"")</f>
        <v/>
      </c>
      <c r="I250" s="17" t="str">
        <f>IFERROR(IF(INDEX(DATOS!AR:AR,MATCH(CHECKLIST!B250,DATOS!B:B,0),1)=0,"",INDEX(DATOS!AR:AR,MATCH(CHECKLIST!B250,DATOS!B:B,0),1)),"")</f>
        <v/>
      </c>
      <c r="J250" s="17" t="str">
        <f>IFERROR(IF(INDEX(DATOS!AP:AP,MATCH(CHECKLIST!B250,DATOS!B:B,0),1)=0,"",INDEX(DATOS!AP:AP,MATCH(CHECKLIST!B250,DATOS!B:B,0),1)),"")</f>
        <v/>
      </c>
      <c r="K250" s="35" t="str">
        <f>IFERROR(IF(INDEX(DATOS!AQ:AQ,MATCH(CHECKLIST!B250,DATOS!B:B,0),1)=0,"",INDEX(DATOS!AQ:AQ,MATCH(CHECKLIST!B250,DATOS!B:B,0),1)),"")</f>
        <v/>
      </c>
      <c r="L250" s="17" t="str">
        <f>IFERROR(IF(INDEX(DATOS!AS:AS,MATCH(CHECKLIST!B250,DATOS!B:B,0),1)=0,"",INDEX(DATOS!AS:AS,MATCH(CHECKLIST!B250,DATOS!B:B,0),1)),"")</f>
        <v/>
      </c>
      <c r="M250" s="17" t="str">
        <f>IFERROR(IF(INDEX(DATOS!AO:AO,MATCH(CHECKLIST!B250,DATOS!B:B,0),1)=0,"",INDEX(DATOS!AO:AO,MATCH(CHECKLIST!B250,DATOS!B:B,0),1)),"")</f>
        <v/>
      </c>
      <c r="N250" s="35" t="str">
        <f ca="1">IFERROR(IF(INDEX(DATOS!P:P,MATCH(CHECKLIST!B250,DATOS!B:B,0),1)="","X",IF(INDEX(DATOS!P:P,MATCH(CHECKLIST!B250,DATOS!B:B,0),1)&gt;YEAR(TODAY())-1,"","VENCIDA")),"")</f>
        <v/>
      </c>
      <c r="O250" s="35" t="str">
        <f>IFERROR(IF(INDEX(DATOS!AV:AV,MATCH(CHECKLIST!B250,DATOS!B:B,0),1)=0,"",INDEX(DATOS!AV:AV,MATCH(CHECKLIST!B250,DATOS!B:B,0),1)),"")</f>
        <v/>
      </c>
      <c r="P250" s="17" t="str">
        <f>IFERROR(IF(INDEX(DATOS!AT:AT,MATCH(CHECKLIST!B250,DATOS!B:B,0),1)=0,"",INDEX(DATOS!AT:AT,MATCH(CHECKLIST!B250,DATOS!B:B,0),1)),"")</f>
        <v/>
      </c>
      <c r="Q250" s="17" t="str">
        <f>IFERROR(IF(INDEX(DATOS!AU:AU,MATCH(CHECKLIST!B250,DATOS!B:B,0),1)=0,"",INDEX(DATOS!AU:AU,MATCH(CHECKLIST!B250,DATOS!B:B,0),1)),"")</f>
        <v/>
      </c>
      <c r="S250">
        <f t="shared" si="11"/>
        <v>0</v>
      </c>
      <c r="U250" t="str">
        <f t="shared" si="9"/>
        <v/>
      </c>
      <c r="V250" t="str">
        <f t="shared" si="10"/>
        <v/>
      </c>
    </row>
    <row r="251" spans="1:22" ht="15" customHeight="1" x14ac:dyDescent="0.25">
      <c r="A251" s="12">
        <v>238</v>
      </c>
      <c r="B251" t="str">
        <f>IFERROR(INDEX(DATOS!B:B,MATCH(CHECKLIST!A251,DATOS!CG:CG,0),1),"")</f>
        <v/>
      </c>
      <c r="C251" t="str">
        <f>IFERROR(INDEX(DATOS!BT:BT,MATCH(CHECKLIST!A251,DATOS!CG:CG,0),1),"")</f>
        <v/>
      </c>
      <c r="D251" t="str">
        <f>IFERROR(INDEX(DATOS!T:T,MATCH(CHECKLIST!E251,DATOS!C:C,0),1),"")</f>
        <v/>
      </c>
      <c r="E251" s="72" t="str">
        <f>IFERROR(INDEX(DATOS!C:C,MATCH(CHECKLIST!A251,DATOS!CG:CG,0),1),"")</f>
        <v/>
      </c>
      <c r="F251" s="82" t="str">
        <f>IFERROR(IF(INDEX(DATOS!AI:AI,MATCH(CHECKLIST!B251,DATOS!B:B,0),1)=0,"",INDEX(DATOS!AI:AI,MATCH(CHECKLIST!B251,DATOS!B:B,0),1)),"")</f>
        <v/>
      </c>
      <c r="G251" s="17" t="str">
        <f>IFERROR(IF(INDEX(DATOS!AN:AN,MATCH(CHECKLIST!B251,DATOS!B:B,0),1)=0,"",INDEX(DATOS!AN:AN,MATCH(CHECKLIST!B251,DATOS!B:B,0),1)),"")</f>
        <v/>
      </c>
      <c r="H251" s="17" t="str">
        <f>IFERROR(IF(INDEX(DATOS!BQ:BQ,MATCH(CHECKLIST!B251,DATOS!B:B,0),1)="","X",IF(INDEX(DATOS!BQ:BQ,MATCH(CHECKLIST!B251,DATOS!B:B,0),1)="VIGENTE","",INDEX(DATOS!BQ:BQ,MATCH(CHECKLIST!B251,DATOS!B:B,0),1))),"")</f>
        <v/>
      </c>
      <c r="I251" s="17" t="str">
        <f>IFERROR(IF(INDEX(DATOS!AR:AR,MATCH(CHECKLIST!B251,DATOS!B:B,0),1)=0,"",INDEX(DATOS!AR:AR,MATCH(CHECKLIST!B251,DATOS!B:B,0),1)),"")</f>
        <v/>
      </c>
      <c r="J251" s="17" t="str">
        <f>IFERROR(IF(INDEX(DATOS!AP:AP,MATCH(CHECKLIST!B251,DATOS!B:B,0),1)=0,"",INDEX(DATOS!AP:AP,MATCH(CHECKLIST!B251,DATOS!B:B,0),1)),"")</f>
        <v/>
      </c>
      <c r="K251" s="35" t="str">
        <f>IFERROR(IF(INDEX(DATOS!AQ:AQ,MATCH(CHECKLIST!B251,DATOS!B:B,0),1)=0,"",INDEX(DATOS!AQ:AQ,MATCH(CHECKLIST!B251,DATOS!B:B,0),1)),"")</f>
        <v/>
      </c>
      <c r="L251" s="17" t="str">
        <f>IFERROR(IF(INDEX(DATOS!AS:AS,MATCH(CHECKLIST!B251,DATOS!B:B,0),1)=0,"",INDEX(DATOS!AS:AS,MATCH(CHECKLIST!B251,DATOS!B:B,0),1)),"")</f>
        <v/>
      </c>
      <c r="M251" s="17" t="str">
        <f>IFERROR(IF(INDEX(DATOS!AO:AO,MATCH(CHECKLIST!B251,DATOS!B:B,0),1)=0,"",INDEX(DATOS!AO:AO,MATCH(CHECKLIST!B251,DATOS!B:B,0),1)),"")</f>
        <v/>
      </c>
      <c r="N251" s="35" t="str">
        <f ca="1">IFERROR(IF(INDEX(DATOS!P:P,MATCH(CHECKLIST!B251,DATOS!B:B,0),1)="","X",IF(INDEX(DATOS!P:P,MATCH(CHECKLIST!B251,DATOS!B:B,0),1)&gt;YEAR(TODAY())-1,"","VENCIDA")),"")</f>
        <v/>
      </c>
      <c r="O251" s="35" t="str">
        <f>IFERROR(IF(INDEX(DATOS!AV:AV,MATCH(CHECKLIST!B251,DATOS!B:B,0),1)=0,"",INDEX(DATOS!AV:AV,MATCH(CHECKLIST!B251,DATOS!B:B,0),1)),"")</f>
        <v/>
      </c>
      <c r="P251" s="17" t="str">
        <f>IFERROR(IF(INDEX(DATOS!AT:AT,MATCH(CHECKLIST!B251,DATOS!B:B,0),1)=0,"",INDEX(DATOS!AT:AT,MATCH(CHECKLIST!B251,DATOS!B:B,0),1)),"")</f>
        <v/>
      </c>
      <c r="Q251" s="17" t="str">
        <f>IFERROR(IF(INDEX(DATOS!AU:AU,MATCH(CHECKLIST!B251,DATOS!B:B,0),1)=0,"",INDEX(DATOS!AU:AU,MATCH(CHECKLIST!B251,DATOS!B:B,0),1)),"")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IFERROR(INDEX(DATOS!B:B,MATCH(CHECKLIST!A252,DATOS!CG:CG,0),1),"")</f>
        <v/>
      </c>
      <c r="C252" t="str">
        <f>IFERROR(INDEX(DATOS!BT:BT,MATCH(CHECKLIST!A252,DATOS!CG:CG,0),1),"")</f>
        <v/>
      </c>
      <c r="D252" t="str">
        <f>IFERROR(INDEX(DATOS!T:T,MATCH(CHECKLIST!E252,DATOS!C:C,0),1),"")</f>
        <v/>
      </c>
      <c r="E252" s="72" t="str">
        <f>IFERROR(INDEX(DATOS!C:C,MATCH(CHECKLIST!A252,DATOS!CG:CG,0),1),"")</f>
        <v/>
      </c>
      <c r="F252" s="82" t="str">
        <f>IFERROR(IF(INDEX(DATOS!AI:AI,MATCH(CHECKLIST!B252,DATOS!B:B,0),1)=0,"",INDEX(DATOS!AI:AI,MATCH(CHECKLIST!B252,DATOS!B:B,0),1)),"")</f>
        <v/>
      </c>
      <c r="G252" s="17" t="str">
        <f>IFERROR(IF(INDEX(DATOS!AN:AN,MATCH(CHECKLIST!B252,DATOS!B:B,0),1)=0,"",INDEX(DATOS!AN:AN,MATCH(CHECKLIST!B252,DATOS!B:B,0),1)),"")</f>
        <v/>
      </c>
      <c r="H252" s="17" t="str">
        <f>IFERROR(IF(INDEX(DATOS!BQ:BQ,MATCH(CHECKLIST!B252,DATOS!B:B,0),1)="","X",IF(INDEX(DATOS!BQ:BQ,MATCH(CHECKLIST!B252,DATOS!B:B,0),1)="VIGENTE","",INDEX(DATOS!BQ:BQ,MATCH(CHECKLIST!B252,DATOS!B:B,0),1))),"")</f>
        <v/>
      </c>
      <c r="I252" s="17" t="str">
        <f>IFERROR(IF(INDEX(DATOS!AR:AR,MATCH(CHECKLIST!B252,DATOS!B:B,0),1)=0,"",INDEX(DATOS!AR:AR,MATCH(CHECKLIST!B252,DATOS!B:B,0),1)),"")</f>
        <v/>
      </c>
      <c r="J252" s="17" t="str">
        <f>IFERROR(IF(INDEX(DATOS!AP:AP,MATCH(CHECKLIST!B252,DATOS!B:B,0),1)=0,"",INDEX(DATOS!AP:AP,MATCH(CHECKLIST!B252,DATOS!B:B,0),1)),"")</f>
        <v/>
      </c>
      <c r="K252" s="35" t="str">
        <f>IFERROR(IF(INDEX(DATOS!AQ:AQ,MATCH(CHECKLIST!B252,DATOS!B:B,0),1)=0,"",INDEX(DATOS!AQ:AQ,MATCH(CHECKLIST!B252,DATOS!B:B,0),1)),"")</f>
        <v/>
      </c>
      <c r="L252" s="17" t="str">
        <f>IFERROR(IF(INDEX(DATOS!AS:AS,MATCH(CHECKLIST!B252,DATOS!B:B,0),1)=0,"",INDEX(DATOS!AS:AS,MATCH(CHECKLIST!B252,DATOS!B:B,0),1)),"")</f>
        <v/>
      </c>
      <c r="M252" s="17" t="str">
        <f>IFERROR(IF(INDEX(DATOS!AO:AO,MATCH(CHECKLIST!B252,DATOS!B:B,0),1)=0,"",INDEX(DATOS!AO:AO,MATCH(CHECKLIST!B252,DATOS!B:B,0),1)),"")</f>
        <v/>
      </c>
      <c r="N252" s="35" t="str">
        <f ca="1">IFERROR(IF(INDEX(DATOS!P:P,MATCH(CHECKLIST!B252,DATOS!B:B,0),1)="","X",IF(INDEX(DATOS!P:P,MATCH(CHECKLIST!B252,DATOS!B:B,0),1)&gt;YEAR(TODAY())-1,"","VENCIDA")),"")</f>
        <v/>
      </c>
      <c r="O252" s="35" t="str">
        <f>IFERROR(IF(INDEX(DATOS!AV:AV,MATCH(CHECKLIST!B252,DATOS!B:B,0),1)=0,"",INDEX(DATOS!AV:AV,MATCH(CHECKLIST!B252,DATOS!B:B,0),1)),"")</f>
        <v/>
      </c>
      <c r="P252" s="17" t="str">
        <f>IFERROR(IF(INDEX(DATOS!AT:AT,MATCH(CHECKLIST!B252,DATOS!B:B,0),1)=0,"",INDEX(DATOS!AT:AT,MATCH(CHECKLIST!B252,DATOS!B:B,0),1)),"")</f>
        <v/>
      </c>
      <c r="Q252" s="17" t="str">
        <f>IFERROR(IF(INDEX(DATOS!AU:AU,MATCH(CHECKLIST!B252,DATOS!B:B,0),1)=0,"",INDEX(DATOS!AU:AU,MATCH(CHECKLIST!B252,DATOS!B:B,0),1)),"")</f>
        <v/>
      </c>
      <c r="S252">
        <f t="shared" si="11"/>
        <v>0</v>
      </c>
      <c r="U252" t="str">
        <f t="shared" si="9"/>
        <v/>
      </c>
      <c r="V252" t="str">
        <f t="shared" si="10"/>
        <v/>
      </c>
    </row>
    <row r="253" spans="1:22" ht="15" customHeight="1" x14ac:dyDescent="0.25">
      <c r="A253" s="12">
        <v>240</v>
      </c>
      <c r="B253" t="str">
        <f>IFERROR(INDEX(DATOS!B:B,MATCH(CHECKLIST!A253,DATOS!CG:CG,0),1),"")</f>
        <v/>
      </c>
      <c r="C253" t="str">
        <f>IFERROR(INDEX(DATOS!BT:BT,MATCH(CHECKLIST!A253,DATOS!CG:CG,0),1),"")</f>
        <v/>
      </c>
      <c r="D253" t="str">
        <f>IFERROR(INDEX(DATOS!T:T,MATCH(CHECKLIST!E253,DATOS!C:C,0),1),"")</f>
        <v/>
      </c>
      <c r="E253" s="72" t="str">
        <f>IFERROR(INDEX(DATOS!C:C,MATCH(CHECKLIST!A253,DATOS!CG:CG,0),1),"")</f>
        <v/>
      </c>
      <c r="F253" s="82" t="str">
        <f>IFERROR(IF(INDEX(DATOS!AI:AI,MATCH(CHECKLIST!B253,DATOS!B:B,0),1)=0,"",INDEX(DATOS!AI:AI,MATCH(CHECKLIST!B253,DATOS!B:B,0),1)),"")</f>
        <v/>
      </c>
      <c r="G253" s="17" t="str">
        <f>IFERROR(IF(INDEX(DATOS!AN:AN,MATCH(CHECKLIST!B253,DATOS!B:B,0),1)=0,"",INDEX(DATOS!AN:AN,MATCH(CHECKLIST!B253,DATOS!B:B,0),1)),"")</f>
        <v/>
      </c>
      <c r="H253" s="17" t="str">
        <f>IFERROR(IF(INDEX(DATOS!BQ:BQ,MATCH(CHECKLIST!B253,DATOS!B:B,0),1)="","X",IF(INDEX(DATOS!BQ:BQ,MATCH(CHECKLIST!B253,DATOS!B:B,0),1)="VIGENTE","",INDEX(DATOS!BQ:BQ,MATCH(CHECKLIST!B253,DATOS!B:B,0),1))),"")</f>
        <v/>
      </c>
      <c r="I253" s="17" t="str">
        <f>IFERROR(IF(INDEX(DATOS!AR:AR,MATCH(CHECKLIST!B253,DATOS!B:B,0),1)=0,"",INDEX(DATOS!AR:AR,MATCH(CHECKLIST!B253,DATOS!B:B,0),1)),"")</f>
        <v/>
      </c>
      <c r="J253" s="17" t="str">
        <f>IFERROR(IF(INDEX(DATOS!AP:AP,MATCH(CHECKLIST!B253,DATOS!B:B,0),1)=0,"",INDEX(DATOS!AP:AP,MATCH(CHECKLIST!B253,DATOS!B:B,0),1)),"")</f>
        <v/>
      </c>
      <c r="K253" s="35" t="str">
        <f>IFERROR(IF(INDEX(DATOS!AQ:AQ,MATCH(CHECKLIST!B253,DATOS!B:B,0),1)=0,"",INDEX(DATOS!AQ:AQ,MATCH(CHECKLIST!B253,DATOS!B:B,0),1)),"")</f>
        <v/>
      </c>
      <c r="L253" s="17" t="str">
        <f>IFERROR(IF(INDEX(DATOS!AS:AS,MATCH(CHECKLIST!B253,DATOS!B:B,0),1)=0,"",INDEX(DATOS!AS:AS,MATCH(CHECKLIST!B253,DATOS!B:B,0),1)),"")</f>
        <v/>
      </c>
      <c r="M253" s="17" t="str">
        <f>IFERROR(IF(INDEX(DATOS!AO:AO,MATCH(CHECKLIST!B253,DATOS!B:B,0),1)=0,"",INDEX(DATOS!AO:AO,MATCH(CHECKLIST!B253,DATOS!B:B,0),1)),"")</f>
        <v/>
      </c>
      <c r="N253" s="35" t="str">
        <f ca="1">IFERROR(IF(INDEX(DATOS!P:P,MATCH(CHECKLIST!B253,DATOS!B:B,0),1)="","X",IF(INDEX(DATOS!P:P,MATCH(CHECKLIST!B253,DATOS!B:B,0),1)&gt;YEAR(TODAY())-1,"","VENCIDA")),"")</f>
        <v/>
      </c>
      <c r="O253" s="35" t="str">
        <f>IFERROR(IF(INDEX(DATOS!AV:AV,MATCH(CHECKLIST!B253,DATOS!B:B,0),1)=0,"",INDEX(DATOS!AV:AV,MATCH(CHECKLIST!B253,DATOS!B:B,0),1)),"")</f>
        <v/>
      </c>
      <c r="P253" s="17" t="str">
        <f>IFERROR(IF(INDEX(DATOS!AT:AT,MATCH(CHECKLIST!B253,DATOS!B:B,0),1)=0,"",INDEX(DATOS!AT:AT,MATCH(CHECKLIST!B253,DATOS!B:B,0),1)),"")</f>
        <v/>
      </c>
      <c r="Q253" s="17" t="str">
        <f>IFERROR(IF(INDEX(DATOS!AU:AU,MATCH(CHECKLIST!B253,DATOS!B:B,0),1)=0,"",INDEX(DATOS!AU:AU,MATCH(CHECKLIST!B253,DATOS!B:B,0),1)),"")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IFERROR(INDEX(DATOS!B:B,MATCH(CHECKLIST!A254,DATOS!CG:CG,0),1),"")</f>
        <v/>
      </c>
      <c r="C254" t="str">
        <f>IFERROR(INDEX(DATOS!BT:BT,MATCH(CHECKLIST!A254,DATOS!CG:CG,0),1),"")</f>
        <v/>
      </c>
      <c r="D254" t="str">
        <f>IFERROR(INDEX(DATOS!T:T,MATCH(CHECKLIST!E254,DATOS!C:C,0),1),"")</f>
        <v/>
      </c>
      <c r="E254" s="72" t="str">
        <f>IFERROR(INDEX(DATOS!C:C,MATCH(CHECKLIST!A254,DATOS!CG:CG,0),1),"")</f>
        <v/>
      </c>
      <c r="F254" s="82" t="str">
        <f>IFERROR(IF(INDEX(DATOS!AI:AI,MATCH(CHECKLIST!B254,DATOS!B:B,0),1)=0,"",INDEX(DATOS!AI:AI,MATCH(CHECKLIST!B254,DATOS!B:B,0),1)),"")</f>
        <v/>
      </c>
      <c r="G254" s="17" t="str">
        <f>IFERROR(IF(INDEX(DATOS!AN:AN,MATCH(CHECKLIST!B254,DATOS!B:B,0),1)=0,"",INDEX(DATOS!AN:AN,MATCH(CHECKLIST!B254,DATOS!B:B,0),1)),"")</f>
        <v/>
      </c>
      <c r="H254" s="17" t="str">
        <f>IFERROR(IF(INDEX(DATOS!BQ:BQ,MATCH(CHECKLIST!B254,DATOS!B:B,0),1)="","X",IF(INDEX(DATOS!BQ:BQ,MATCH(CHECKLIST!B254,DATOS!B:B,0),1)="VIGENTE","",INDEX(DATOS!BQ:BQ,MATCH(CHECKLIST!B254,DATOS!B:B,0),1))),"")</f>
        <v/>
      </c>
      <c r="I254" s="17" t="str">
        <f>IFERROR(IF(INDEX(DATOS!AR:AR,MATCH(CHECKLIST!B254,DATOS!B:B,0),1)=0,"",INDEX(DATOS!AR:AR,MATCH(CHECKLIST!B254,DATOS!B:B,0),1)),"")</f>
        <v/>
      </c>
      <c r="J254" s="17" t="str">
        <f>IFERROR(IF(INDEX(DATOS!AP:AP,MATCH(CHECKLIST!B254,DATOS!B:B,0),1)=0,"",INDEX(DATOS!AP:AP,MATCH(CHECKLIST!B254,DATOS!B:B,0),1)),"")</f>
        <v/>
      </c>
      <c r="K254" s="35" t="str">
        <f>IFERROR(IF(INDEX(DATOS!AQ:AQ,MATCH(CHECKLIST!B254,DATOS!B:B,0),1)=0,"",INDEX(DATOS!AQ:AQ,MATCH(CHECKLIST!B254,DATOS!B:B,0),1)),"")</f>
        <v/>
      </c>
      <c r="L254" s="17" t="str">
        <f>IFERROR(IF(INDEX(DATOS!AS:AS,MATCH(CHECKLIST!B254,DATOS!B:B,0),1)=0,"",INDEX(DATOS!AS:AS,MATCH(CHECKLIST!B254,DATOS!B:B,0),1)),"")</f>
        <v/>
      </c>
      <c r="M254" s="17" t="str">
        <f>IFERROR(IF(INDEX(DATOS!AO:AO,MATCH(CHECKLIST!B254,DATOS!B:B,0),1)=0,"",INDEX(DATOS!AO:AO,MATCH(CHECKLIST!B254,DATOS!B:B,0),1)),"")</f>
        <v/>
      </c>
      <c r="N254" s="35" t="str">
        <f ca="1">IFERROR(IF(INDEX(DATOS!P:P,MATCH(CHECKLIST!B254,DATOS!B:B,0),1)="","X",IF(INDEX(DATOS!P:P,MATCH(CHECKLIST!B254,DATOS!B:B,0),1)&gt;YEAR(TODAY())-1,"","VENCIDA")),"")</f>
        <v/>
      </c>
      <c r="O254" s="35" t="str">
        <f>IFERROR(IF(INDEX(DATOS!AV:AV,MATCH(CHECKLIST!B254,DATOS!B:B,0),1)=0,"",INDEX(DATOS!AV:AV,MATCH(CHECKLIST!B254,DATOS!B:B,0),1)),"")</f>
        <v/>
      </c>
      <c r="P254" s="17" t="str">
        <f>IFERROR(IF(INDEX(DATOS!AT:AT,MATCH(CHECKLIST!B254,DATOS!B:B,0),1)=0,"",INDEX(DATOS!AT:AT,MATCH(CHECKLIST!B254,DATOS!B:B,0),1)),"")</f>
        <v/>
      </c>
      <c r="Q254" s="17" t="str">
        <f>IFERROR(IF(INDEX(DATOS!AU:AU,MATCH(CHECKLIST!B254,DATOS!B:B,0),1)=0,"",INDEX(DATOS!AU:AU,MATCH(CHECKLIST!B254,DATOS!B:B,0),1)),"")</f>
        <v/>
      </c>
      <c r="S254">
        <f t="shared" si="11"/>
        <v>0</v>
      </c>
      <c r="U254" t="str">
        <f t="shared" si="9"/>
        <v/>
      </c>
      <c r="V254" t="str">
        <f t="shared" si="10"/>
        <v/>
      </c>
    </row>
    <row r="255" spans="1:22" ht="15" customHeight="1" x14ac:dyDescent="0.25">
      <c r="A255" s="12">
        <v>242</v>
      </c>
      <c r="B255" t="str">
        <f>IFERROR(INDEX(DATOS!B:B,MATCH(CHECKLIST!A255,DATOS!CG:CG,0),1),"")</f>
        <v/>
      </c>
      <c r="C255" t="str">
        <f>IFERROR(INDEX(DATOS!BT:BT,MATCH(CHECKLIST!A255,DATOS!CG:CG,0),1),"")</f>
        <v/>
      </c>
      <c r="D255" t="str">
        <f>IFERROR(INDEX(DATOS!T:T,MATCH(CHECKLIST!E255,DATOS!C:C,0),1),"")</f>
        <v/>
      </c>
      <c r="E255" s="72" t="str">
        <f>IFERROR(INDEX(DATOS!C:C,MATCH(CHECKLIST!A255,DATOS!CG:CG,0),1),"")</f>
        <v/>
      </c>
      <c r="F255" s="82" t="str">
        <f>IFERROR(IF(INDEX(DATOS!AI:AI,MATCH(CHECKLIST!B255,DATOS!B:B,0),1)=0,"",INDEX(DATOS!AI:AI,MATCH(CHECKLIST!B255,DATOS!B:B,0),1)),"")</f>
        <v/>
      </c>
      <c r="G255" s="17" t="str">
        <f>IFERROR(IF(INDEX(DATOS!AN:AN,MATCH(CHECKLIST!B255,DATOS!B:B,0),1)=0,"",INDEX(DATOS!AN:AN,MATCH(CHECKLIST!B255,DATOS!B:B,0),1)),"")</f>
        <v/>
      </c>
      <c r="H255" s="17" t="str">
        <f>IFERROR(IF(INDEX(DATOS!BQ:BQ,MATCH(CHECKLIST!B255,DATOS!B:B,0),1)="","X",IF(INDEX(DATOS!BQ:BQ,MATCH(CHECKLIST!B255,DATOS!B:B,0),1)="VIGENTE","",INDEX(DATOS!BQ:BQ,MATCH(CHECKLIST!B255,DATOS!B:B,0),1))),"")</f>
        <v/>
      </c>
      <c r="I255" s="17" t="str">
        <f>IFERROR(IF(INDEX(DATOS!AR:AR,MATCH(CHECKLIST!B255,DATOS!B:B,0),1)=0,"",INDEX(DATOS!AR:AR,MATCH(CHECKLIST!B255,DATOS!B:B,0),1)),"")</f>
        <v/>
      </c>
      <c r="J255" s="17" t="str">
        <f>IFERROR(IF(INDEX(DATOS!AP:AP,MATCH(CHECKLIST!B255,DATOS!B:B,0),1)=0,"",INDEX(DATOS!AP:AP,MATCH(CHECKLIST!B255,DATOS!B:B,0),1)),"")</f>
        <v/>
      </c>
      <c r="K255" s="35" t="str">
        <f>IFERROR(IF(INDEX(DATOS!AQ:AQ,MATCH(CHECKLIST!B255,DATOS!B:B,0),1)=0,"",INDEX(DATOS!AQ:AQ,MATCH(CHECKLIST!B255,DATOS!B:B,0),1)),"")</f>
        <v/>
      </c>
      <c r="L255" s="17" t="str">
        <f>IFERROR(IF(INDEX(DATOS!AS:AS,MATCH(CHECKLIST!B255,DATOS!B:B,0),1)=0,"",INDEX(DATOS!AS:AS,MATCH(CHECKLIST!B255,DATOS!B:B,0),1)),"")</f>
        <v/>
      </c>
      <c r="M255" s="17" t="str">
        <f>IFERROR(IF(INDEX(DATOS!AO:AO,MATCH(CHECKLIST!B255,DATOS!B:B,0),1)=0,"",INDEX(DATOS!AO:AO,MATCH(CHECKLIST!B255,DATOS!B:B,0),1)),"")</f>
        <v/>
      </c>
      <c r="N255" s="35" t="str">
        <f ca="1">IFERROR(IF(INDEX(DATOS!P:P,MATCH(CHECKLIST!B255,DATOS!B:B,0),1)="","X",IF(INDEX(DATOS!P:P,MATCH(CHECKLIST!B255,DATOS!B:B,0),1)&gt;YEAR(TODAY())-1,"","VENCIDA")),"")</f>
        <v/>
      </c>
      <c r="O255" s="35" t="str">
        <f>IFERROR(IF(INDEX(DATOS!AV:AV,MATCH(CHECKLIST!B255,DATOS!B:B,0),1)=0,"",INDEX(DATOS!AV:AV,MATCH(CHECKLIST!B255,DATOS!B:B,0),1)),"")</f>
        <v/>
      </c>
      <c r="P255" s="17" t="str">
        <f>IFERROR(IF(INDEX(DATOS!AT:AT,MATCH(CHECKLIST!B255,DATOS!B:B,0),1)=0,"",INDEX(DATOS!AT:AT,MATCH(CHECKLIST!B255,DATOS!B:B,0),1)),"")</f>
        <v/>
      </c>
      <c r="Q255" s="17" t="str">
        <f>IFERROR(IF(INDEX(DATOS!AU:AU,MATCH(CHECKLIST!B255,DATOS!B:B,0),1)=0,"",INDEX(DATOS!AU:AU,MATCH(CHECKLIST!B255,DATOS!B:B,0),1)),"")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IFERROR(INDEX(DATOS!B:B,MATCH(CHECKLIST!A256,DATOS!CG:CG,0),1),"")</f>
        <v/>
      </c>
      <c r="C256" t="str">
        <f>IFERROR(INDEX(DATOS!BT:BT,MATCH(CHECKLIST!A256,DATOS!CG:CG,0),1),"")</f>
        <v/>
      </c>
      <c r="D256" t="str">
        <f>IFERROR(INDEX(DATOS!T:T,MATCH(CHECKLIST!E256,DATOS!C:C,0),1),"")</f>
        <v/>
      </c>
      <c r="E256" s="72" t="str">
        <f>IFERROR(INDEX(DATOS!C:C,MATCH(CHECKLIST!A256,DATOS!CG:CG,0),1),"")</f>
        <v/>
      </c>
      <c r="F256" s="82" t="str">
        <f>IFERROR(IF(INDEX(DATOS!AI:AI,MATCH(CHECKLIST!B256,DATOS!B:B,0),1)=0,"",INDEX(DATOS!AI:AI,MATCH(CHECKLIST!B256,DATOS!B:B,0),1)),"")</f>
        <v/>
      </c>
      <c r="G256" s="17" t="str">
        <f>IFERROR(IF(INDEX(DATOS!AN:AN,MATCH(CHECKLIST!B256,DATOS!B:B,0),1)=0,"",INDEX(DATOS!AN:AN,MATCH(CHECKLIST!B256,DATOS!B:B,0),1)),"")</f>
        <v/>
      </c>
      <c r="H256" s="17" t="str">
        <f>IFERROR(IF(INDEX(DATOS!BQ:BQ,MATCH(CHECKLIST!B256,DATOS!B:B,0),1)="","X",IF(INDEX(DATOS!BQ:BQ,MATCH(CHECKLIST!B256,DATOS!B:B,0),1)="VIGENTE","",INDEX(DATOS!BQ:BQ,MATCH(CHECKLIST!B256,DATOS!B:B,0),1))),"")</f>
        <v/>
      </c>
      <c r="I256" s="17" t="str">
        <f>IFERROR(IF(INDEX(DATOS!AR:AR,MATCH(CHECKLIST!B256,DATOS!B:B,0),1)=0,"",INDEX(DATOS!AR:AR,MATCH(CHECKLIST!B256,DATOS!B:B,0),1)),"")</f>
        <v/>
      </c>
      <c r="J256" s="17" t="str">
        <f>IFERROR(IF(INDEX(DATOS!AP:AP,MATCH(CHECKLIST!B256,DATOS!B:B,0),1)=0,"",INDEX(DATOS!AP:AP,MATCH(CHECKLIST!B256,DATOS!B:B,0),1)),"")</f>
        <v/>
      </c>
      <c r="K256" s="35" t="str">
        <f>IFERROR(IF(INDEX(DATOS!AQ:AQ,MATCH(CHECKLIST!B256,DATOS!B:B,0),1)=0,"",INDEX(DATOS!AQ:AQ,MATCH(CHECKLIST!B256,DATOS!B:B,0),1)),"")</f>
        <v/>
      </c>
      <c r="L256" s="17" t="str">
        <f>IFERROR(IF(INDEX(DATOS!AS:AS,MATCH(CHECKLIST!B256,DATOS!B:B,0),1)=0,"",INDEX(DATOS!AS:AS,MATCH(CHECKLIST!B256,DATOS!B:B,0),1)),"")</f>
        <v/>
      </c>
      <c r="M256" s="17" t="str">
        <f>IFERROR(IF(INDEX(DATOS!AO:AO,MATCH(CHECKLIST!B256,DATOS!B:B,0),1)=0,"",INDEX(DATOS!AO:AO,MATCH(CHECKLIST!B256,DATOS!B:B,0),1)),"")</f>
        <v/>
      </c>
      <c r="N256" s="35" t="str">
        <f ca="1">IFERROR(IF(INDEX(DATOS!P:P,MATCH(CHECKLIST!B256,DATOS!B:B,0),1)="","X",IF(INDEX(DATOS!P:P,MATCH(CHECKLIST!B256,DATOS!B:B,0),1)&gt;YEAR(TODAY())-1,"","VENCIDA")),"")</f>
        <v/>
      </c>
      <c r="O256" s="35" t="str">
        <f>IFERROR(IF(INDEX(DATOS!AV:AV,MATCH(CHECKLIST!B256,DATOS!B:B,0),1)=0,"",INDEX(DATOS!AV:AV,MATCH(CHECKLIST!B256,DATOS!B:B,0),1)),"")</f>
        <v/>
      </c>
      <c r="P256" s="17" t="str">
        <f>IFERROR(IF(INDEX(DATOS!AT:AT,MATCH(CHECKLIST!B256,DATOS!B:B,0),1)=0,"",INDEX(DATOS!AT:AT,MATCH(CHECKLIST!B256,DATOS!B:B,0),1)),"")</f>
        <v/>
      </c>
      <c r="Q256" s="17" t="str">
        <f>IFERROR(IF(INDEX(DATOS!AU:AU,MATCH(CHECKLIST!B256,DATOS!B:B,0),1)=0,"",INDEX(DATOS!AU:AU,MATCH(CHECKLIST!B256,DATOS!B:B,0),1)),"")</f>
        <v/>
      </c>
      <c r="S256">
        <f t="shared" si="11"/>
        <v>0</v>
      </c>
      <c r="U256" t="str">
        <f t="shared" si="9"/>
        <v/>
      </c>
      <c r="V256" t="str">
        <f t="shared" si="10"/>
        <v/>
      </c>
    </row>
    <row r="257" spans="1:22" ht="15" customHeight="1" x14ac:dyDescent="0.25">
      <c r="A257" s="12">
        <v>244</v>
      </c>
      <c r="B257" t="str">
        <f>IFERROR(INDEX(DATOS!B:B,MATCH(CHECKLIST!A257,DATOS!CG:CG,0),1),"")</f>
        <v/>
      </c>
      <c r="C257" t="str">
        <f>IFERROR(INDEX(DATOS!BT:BT,MATCH(CHECKLIST!A257,DATOS!CG:CG,0),1),"")</f>
        <v/>
      </c>
      <c r="D257" t="str">
        <f>IFERROR(INDEX(DATOS!T:T,MATCH(CHECKLIST!E257,DATOS!C:C,0),1),"")</f>
        <v/>
      </c>
      <c r="E257" s="72" t="str">
        <f>IFERROR(INDEX(DATOS!C:C,MATCH(CHECKLIST!A257,DATOS!CG:CG,0),1),"")</f>
        <v/>
      </c>
      <c r="F257" s="82" t="str">
        <f>IFERROR(IF(INDEX(DATOS!AI:AI,MATCH(CHECKLIST!B257,DATOS!B:B,0),1)=0,"",INDEX(DATOS!AI:AI,MATCH(CHECKLIST!B257,DATOS!B:B,0),1)),"")</f>
        <v/>
      </c>
      <c r="G257" s="17" t="str">
        <f>IFERROR(IF(INDEX(DATOS!AN:AN,MATCH(CHECKLIST!B257,DATOS!B:B,0),1)=0,"",INDEX(DATOS!AN:AN,MATCH(CHECKLIST!B257,DATOS!B:B,0),1)),"")</f>
        <v/>
      </c>
      <c r="H257" s="17" t="str">
        <f>IFERROR(IF(INDEX(DATOS!BQ:BQ,MATCH(CHECKLIST!B257,DATOS!B:B,0),1)="","X",IF(INDEX(DATOS!BQ:BQ,MATCH(CHECKLIST!B257,DATOS!B:B,0),1)="VIGENTE","",INDEX(DATOS!BQ:BQ,MATCH(CHECKLIST!B257,DATOS!B:B,0),1))),"")</f>
        <v/>
      </c>
      <c r="I257" s="17" t="str">
        <f>IFERROR(IF(INDEX(DATOS!AR:AR,MATCH(CHECKLIST!B257,DATOS!B:B,0),1)=0,"",INDEX(DATOS!AR:AR,MATCH(CHECKLIST!B257,DATOS!B:B,0),1)),"")</f>
        <v/>
      </c>
      <c r="J257" s="17" t="str">
        <f>IFERROR(IF(INDEX(DATOS!AP:AP,MATCH(CHECKLIST!B257,DATOS!B:B,0),1)=0,"",INDEX(DATOS!AP:AP,MATCH(CHECKLIST!B257,DATOS!B:B,0),1)),"")</f>
        <v/>
      </c>
      <c r="K257" s="35" t="str">
        <f>IFERROR(IF(INDEX(DATOS!AQ:AQ,MATCH(CHECKLIST!B257,DATOS!B:B,0),1)=0,"",INDEX(DATOS!AQ:AQ,MATCH(CHECKLIST!B257,DATOS!B:B,0),1)),"")</f>
        <v/>
      </c>
      <c r="L257" s="17" t="str">
        <f>IFERROR(IF(INDEX(DATOS!AS:AS,MATCH(CHECKLIST!B257,DATOS!B:B,0),1)=0,"",INDEX(DATOS!AS:AS,MATCH(CHECKLIST!B257,DATOS!B:B,0),1)),"")</f>
        <v/>
      </c>
      <c r="M257" s="17" t="str">
        <f>IFERROR(IF(INDEX(DATOS!AO:AO,MATCH(CHECKLIST!B257,DATOS!B:B,0),1)=0,"",INDEX(DATOS!AO:AO,MATCH(CHECKLIST!B257,DATOS!B:B,0),1)),"")</f>
        <v/>
      </c>
      <c r="N257" s="35" t="str">
        <f ca="1">IFERROR(IF(INDEX(DATOS!P:P,MATCH(CHECKLIST!B257,DATOS!B:B,0),1)="","X",IF(INDEX(DATOS!P:P,MATCH(CHECKLIST!B257,DATOS!B:B,0),1)&gt;YEAR(TODAY())-1,"","VENCIDA")),"")</f>
        <v/>
      </c>
      <c r="O257" s="35" t="str">
        <f>IFERROR(IF(INDEX(DATOS!AV:AV,MATCH(CHECKLIST!B257,DATOS!B:B,0),1)=0,"",INDEX(DATOS!AV:AV,MATCH(CHECKLIST!B257,DATOS!B:B,0),1)),"")</f>
        <v/>
      </c>
      <c r="P257" s="17" t="str">
        <f>IFERROR(IF(INDEX(DATOS!AT:AT,MATCH(CHECKLIST!B257,DATOS!B:B,0),1)=0,"",INDEX(DATOS!AT:AT,MATCH(CHECKLIST!B257,DATOS!B:B,0),1)),"")</f>
        <v/>
      </c>
      <c r="Q257" s="17" t="str">
        <f>IFERROR(IF(INDEX(DATOS!AU:AU,MATCH(CHECKLIST!B257,DATOS!B:B,0),1)=0,"",INDEX(DATOS!AU:AU,MATCH(CHECKLIST!B257,DATOS!B:B,0),1)),"")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IFERROR(INDEX(DATOS!B:B,MATCH(CHECKLIST!A258,DATOS!CG:CG,0),1),"")</f>
        <v/>
      </c>
      <c r="C258" t="str">
        <f>IFERROR(INDEX(DATOS!BT:BT,MATCH(CHECKLIST!A258,DATOS!CG:CG,0),1),"")</f>
        <v/>
      </c>
      <c r="D258" t="str">
        <f>IFERROR(INDEX(DATOS!T:T,MATCH(CHECKLIST!E258,DATOS!C:C,0),1),"")</f>
        <v/>
      </c>
      <c r="E258" s="72" t="str">
        <f>IFERROR(INDEX(DATOS!C:C,MATCH(CHECKLIST!A258,DATOS!CG:CG,0),1),"")</f>
        <v/>
      </c>
      <c r="F258" s="82" t="str">
        <f>IFERROR(IF(INDEX(DATOS!AI:AI,MATCH(CHECKLIST!B258,DATOS!B:B,0),1)=0,"",INDEX(DATOS!AI:AI,MATCH(CHECKLIST!B258,DATOS!B:B,0),1)),"")</f>
        <v/>
      </c>
      <c r="G258" s="17" t="str">
        <f>IFERROR(IF(INDEX(DATOS!AN:AN,MATCH(CHECKLIST!B258,DATOS!B:B,0),1)=0,"",INDEX(DATOS!AN:AN,MATCH(CHECKLIST!B258,DATOS!B:B,0),1)),"")</f>
        <v/>
      </c>
      <c r="H258" s="17" t="str">
        <f>IFERROR(IF(INDEX(DATOS!BQ:BQ,MATCH(CHECKLIST!B258,DATOS!B:B,0),1)="","X",IF(INDEX(DATOS!BQ:BQ,MATCH(CHECKLIST!B258,DATOS!B:B,0),1)="VIGENTE","",INDEX(DATOS!BQ:BQ,MATCH(CHECKLIST!B258,DATOS!B:B,0),1))),"")</f>
        <v/>
      </c>
      <c r="I258" s="17" t="str">
        <f>IFERROR(IF(INDEX(DATOS!AR:AR,MATCH(CHECKLIST!B258,DATOS!B:B,0),1)=0,"",INDEX(DATOS!AR:AR,MATCH(CHECKLIST!B258,DATOS!B:B,0),1)),"")</f>
        <v/>
      </c>
      <c r="J258" s="17" t="str">
        <f>IFERROR(IF(INDEX(DATOS!AP:AP,MATCH(CHECKLIST!B258,DATOS!B:B,0),1)=0,"",INDEX(DATOS!AP:AP,MATCH(CHECKLIST!B258,DATOS!B:B,0),1)),"")</f>
        <v/>
      </c>
      <c r="K258" s="35" t="str">
        <f>IFERROR(IF(INDEX(DATOS!AQ:AQ,MATCH(CHECKLIST!B258,DATOS!B:B,0),1)=0,"",INDEX(DATOS!AQ:AQ,MATCH(CHECKLIST!B258,DATOS!B:B,0),1)),"")</f>
        <v/>
      </c>
      <c r="L258" s="17" t="str">
        <f>IFERROR(IF(INDEX(DATOS!AS:AS,MATCH(CHECKLIST!B258,DATOS!B:B,0),1)=0,"",INDEX(DATOS!AS:AS,MATCH(CHECKLIST!B258,DATOS!B:B,0),1)),"")</f>
        <v/>
      </c>
      <c r="M258" s="17" t="str">
        <f>IFERROR(IF(INDEX(DATOS!AO:AO,MATCH(CHECKLIST!B258,DATOS!B:B,0),1)=0,"",INDEX(DATOS!AO:AO,MATCH(CHECKLIST!B258,DATOS!B:B,0),1)),"")</f>
        <v/>
      </c>
      <c r="N258" s="35" t="str">
        <f ca="1">IFERROR(IF(INDEX(DATOS!P:P,MATCH(CHECKLIST!B258,DATOS!B:B,0),1)="","X",IF(INDEX(DATOS!P:P,MATCH(CHECKLIST!B258,DATOS!B:B,0),1)&gt;YEAR(TODAY())-1,"","VENCIDA")),"")</f>
        <v/>
      </c>
      <c r="O258" s="35" t="str">
        <f>IFERROR(IF(INDEX(DATOS!AV:AV,MATCH(CHECKLIST!B258,DATOS!B:B,0),1)=0,"",INDEX(DATOS!AV:AV,MATCH(CHECKLIST!B258,DATOS!B:B,0),1)),"")</f>
        <v/>
      </c>
      <c r="P258" s="17" t="str">
        <f>IFERROR(IF(INDEX(DATOS!AT:AT,MATCH(CHECKLIST!B258,DATOS!B:B,0),1)=0,"",INDEX(DATOS!AT:AT,MATCH(CHECKLIST!B258,DATOS!B:B,0),1)),"")</f>
        <v/>
      </c>
      <c r="Q258" s="17" t="str">
        <f>IFERROR(IF(INDEX(DATOS!AU:AU,MATCH(CHECKLIST!B258,DATOS!B:B,0),1)=0,"",INDEX(DATOS!AU:AU,MATCH(CHECKLIST!B258,DATOS!B:B,0),1)),"")</f>
        <v/>
      </c>
      <c r="S258">
        <f t="shared" si="11"/>
        <v>0</v>
      </c>
      <c r="U258" t="str">
        <f t="shared" si="9"/>
        <v/>
      </c>
      <c r="V258" t="str">
        <f t="shared" si="10"/>
        <v/>
      </c>
    </row>
    <row r="259" spans="1:22" x14ac:dyDescent="0.25">
      <c r="A259" s="12">
        <v>246</v>
      </c>
      <c r="B259" t="str">
        <f>IFERROR(INDEX(DATOS!B:B,MATCH(CHECKLIST!A259,DATOS!CG:CG,0),1),"")</f>
        <v/>
      </c>
      <c r="C259" t="str">
        <f>IFERROR(INDEX(DATOS!BT:BT,MATCH(CHECKLIST!A259,DATOS!CG:CG,0),1),"")</f>
        <v/>
      </c>
      <c r="D259" t="str">
        <f>IFERROR(INDEX(DATOS!T:T,MATCH(CHECKLIST!E259,DATOS!C:C,0),1),"")</f>
        <v/>
      </c>
      <c r="E259" s="72" t="str">
        <f>IFERROR(INDEX(DATOS!C:C,MATCH(CHECKLIST!A259,DATOS!CG:CG,0),1),"")</f>
        <v/>
      </c>
      <c r="F259" s="82" t="str">
        <f>IFERROR(IF(INDEX(DATOS!AI:AI,MATCH(CHECKLIST!B259,DATOS!B:B,0),1)=0,"",INDEX(DATOS!AI:AI,MATCH(CHECKLIST!B259,DATOS!B:B,0),1)),"")</f>
        <v/>
      </c>
      <c r="G259" s="17" t="str">
        <f>IFERROR(IF(INDEX(DATOS!AN:AN,MATCH(CHECKLIST!B259,DATOS!B:B,0),1)=0,"",INDEX(DATOS!AN:AN,MATCH(CHECKLIST!B259,DATOS!B:B,0),1)),"")</f>
        <v/>
      </c>
      <c r="H259" s="17" t="str">
        <f>IFERROR(IF(INDEX(DATOS!BQ:BQ,MATCH(CHECKLIST!B259,DATOS!B:B,0),1)="","X",IF(INDEX(DATOS!BQ:BQ,MATCH(CHECKLIST!B259,DATOS!B:B,0),1)="VIGENTE","",INDEX(DATOS!BQ:BQ,MATCH(CHECKLIST!B259,DATOS!B:B,0),1))),"")</f>
        <v/>
      </c>
      <c r="I259" s="17" t="str">
        <f>IFERROR(IF(INDEX(DATOS!AR:AR,MATCH(CHECKLIST!B259,DATOS!B:B,0),1)=0,"",INDEX(DATOS!AR:AR,MATCH(CHECKLIST!B259,DATOS!B:B,0),1)),"")</f>
        <v/>
      </c>
      <c r="J259" s="17" t="str">
        <f>IFERROR(IF(INDEX(DATOS!AP:AP,MATCH(CHECKLIST!B259,DATOS!B:B,0),1)=0,"",INDEX(DATOS!AP:AP,MATCH(CHECKLIST!B259,DATOS!B:B,0),1)),"")</f>
        <v/>
      </c>
      <c r="K259" s="35" t="str">
        <f>IFERROR(IF(INDEX(DATOS!AQ:AQ,MATCH(CHECKLIST!B259,DATOS!B:B,0),1)=0,"",INDEX(DATOS!AQ:AQ,MATCH(CHECKLIST!B259,DATOS!B:B,0),1)),"")</f>
        <v/>
      </c>
      <c r="L259" s="17" t="str">
        <f>IFERROR(IF(INDEX(DATOS!AS:AS,MATCH(CHECKLIST!B259,DATOS!B:B,0),1)=0,"",INDEX(DATOS!AS:AS,MATCH(CHECKLIST!B259,DATOS!B:B,0),1)),"")</f>
        <v/>
      </c>
      <c r="M259" s="17" t="str">
        <f>IFERROR(IF(INDEX(DATOS!AO:AO,MATCH(CHECKLIST!B259,DATOS!B:B,0),1)=0,"",INDEX(DATOS!AO:AO,MATCH(CHECKLIST!B259,DATOS!B:B,0),1)),"")</f>
        <v/>
      </c>
      <c r="N259" s="35" t="str">
        <f ca="1">IFERROR(IF(INDEX(DATOS!P:P,MATCH(CHECKLIST!B259,DATOS!B:B,0),1)="","X",IF(INDEX(DATOS!P:P,MATCH(CHECKLIST!B259,DATOS!B:B,0),1)&gt;YEAR(TODAY())-1,"","VENCIDA")),"")</f>
        <v/>
      </c>
      <c r="O259" s="35" t="str">
        <f>IFERROR(IF(INDEX(DATOS!AV:AV,MATCH(CHECKLIST!B259,DATOS!B:B,0),1)=0,"",INDEX(DATOS!AV:AV,MATCH(CHECKLIST!B259,DATOS!B:B,0),1)),"")</f>
        <v/>
      </c>
      <c r="P259" s="17" t="str">
        <f>IFERROR(IF(INDEX(DATOS!AT:AT,MATCH(CHECKLIST!B259,DATOS!B:B,0),1)=0,"",INDEX(DATOS!AT:AT,MATCH(CHECKLIST!B259,DATOS!B:B,0),1)),"")</f>
        <v/>
      </c>
      <c r="Q259" s="17" t="str">
        <f>IFERROR(IF(INDEX(DATOS!AU:AU,MATCH(CHECKLIST!B259,DATOS!B:B,0),1)=0,"",INDEX(DATOS!AU:AU,MATCH(CHECKLIST!B259,DATOS!B:B,0),1)),"")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IFERROR(INDEX(DATOS!B:B,MATCH(CHECKLIST!A260,DATOS!CG:CG,0),1),"")</f>
        <v/>
      </c>
      <c r="C260" t="str">
        <f>IFERROR(INDEX(DATOS!BT:BT,MATCH(CHECKLIST!A260,DATOS!CG:CG,0),1),"")</f>
        <v/>
      </c>
      <c r="D260" t="str">
        <f>IFERROR(INDEX(DATOS!T:T,MATCH(CHECKLIST!E260,DATOS!C:C,0),1),"")</f>
        <v/>
      </c>
      <c r="E260" s="72" t="str">
        <f>IFERROR(INDEX(DATOS!C:C,MATCH(CHECKLIST!A260,DATOS!CG:CG,0),1),"")</f>
        <v/>
      </c>
      <c r="F260" s="82" t="str">
        <f>IFERROR(IF(INDEX(DATOS!AI:AI,MATCH(CHECKLIST!B260,DATOS!B:B,0),1)=0,"",INDEX(DATOS!AI:AI,MATCH(CHECKLIST!B260,DATOS!B:B,0),1)),"")</f>
        <v/>
      </c>
      <c r="G260" s="17" t="str">
        <f>IFERROR(IF(INDEX(DATOS!AN:AN,MATCH(CHECKLIST!B260,DATOS!B:B,0),1)=0,"",INDEX(DATOS!AN:AN,MATCH(CHECKLIST!B260,DATOS!B:B,0),1)),"")</f>
        <v/>
      </c>
      <c r="H260" s="17" t="str">
        <f>IFERROR(IF(INDEX(DATOS!BQ:BQ,MATCH(CHECKLIST!B260,DATOS!B:B,0),1)="","X",IF(INDEX(DATOS!BQ:BQ,MATCH(CHECKLIST!B260,DATOS!B:B,0),1)="VIGENTE","",INDEX(DATOS!BQ:BQ,MATCH(CHECKLIST!B260,DATOS!B:B,0),1))),"")</f>
        <v/>
      </c>
      <c r="I260" s="17" t="str">
        <f>IFERROR(IF(INDEX(DATOS!AR:AR,MATCH(CHECKLIST!B260,DATOS!B:B,0),1)=0,"",INDEX(DATOS!AR:AR,MATCH(CHECKLIST!B260,DATOS!B:B,0),1)),"")</f>
        <v/>
      </c>
      <c r="J260" s="17" t="str">
        <f>IFERROR(IF(INDEX(DATOS!AP:AP,MATCH(CHECKLIST!B260,DATOS!B:B,0),1)=0,"",INDEX(DATOS!AP:AP,MATCH(CHECKLIST!B260,DATOS!B:B,0),1)),"")</f>
        <v/>
      </c>
      <c r="K260" s="35" t="str">
        <f>IFERROR(IF(INDEX(DATOS!AQ:AQ,MATCH(CHECKLIST!B260,DATOS!B:B,0),1)=0,"",INDEX(DATOS!AQ:AQ,MATCH(CHECKLIST!B260,DATOS!B:B,0),1)),"")</f>
        <v/>
      </c>
      <c r="L260" s="17" t="str">
        <f>IFERROR(IF(INDEX(DATOS!AS:AS,MATCH(CHECKLIST!B260,DATOS!B:B,0),1)=0,"",INDEX(DATOS!AS:AS,MATCH(CHECKLIST!B260,DATOS!B:B,0),1)),"")</f>
        <v/>
      </c>
      <c r="M260" s="17" t="str">
        <f>IFERROR(IF(INDEX(DATOS!AO:AO,MATCH(CHECKLIST!B260,DATOS!B:B,0),1)=0,"",INDEX(DATOS!AO:AO,MATCH(CHECKLIST!B260,DATOS!B:B,0),1)),"")</f>
        <v/>
      </c>
      <c r="N260" s="35" t="str">
        <f ca="1">IFERROR(IF(INDEX(DATOS!P:P,MATCH(CHECKLIST!B260,DATOS!B:B,0),1)="","X",IF(INDEX(DATOS!P:P,MATCH(CHECKLIST!B260,DATOS!B:B,0),1)&gt;YEAR(TODAY())-1,"","VENCIDA")),"")</f>
        <v/>
      </c>
      <c r="O260" s="35" t="str">
        <f>IFERROR(IF(INDEX(DATOS!AV:AV,MATCH(CHECKLIST!B260,DATOS!B:B,0),1)=0,"",INDEX(DATOS!AV:AV,MATCH(CHECKLIST!B260,DATOS!B:B,0),1)),"")</f>
        <v/>
      </c>
      <c r="P260" s="17" t="str">
        <f>IFERROR(IF(INDEX(DATOS!AT:AT,MATCH(CHECKLIST!B260,DATOS!B:B,0),1)=0,"",INDEX(DATOS!AT:AT,MATCH(CHECKLIST!B260,DATOS!B:B,0),1)),"")</f>
        <v/>
      </c>
      <c r="Q260" s="17" t="str">
        <f>IFERROR(IF(INDEX(DATOS!AU:AU,MATCH(CHECKLIST!B260,DATOS!B:B,0),1)=0,"",INDEX(DATOS!AU:AU,MATCH(CHECKLIST!B260,DATOS!B:B,0),1)),"")</f>
        <v/>
      </c>
      <c r="S260">
        <f t="shared" si="11"/>
        <v>0</v>
      </c>
      <c r="U260" t="str">
        <f t="shared" si="9"/>
        <v/>
      </c>
      <c r="V260" t="str">
        <f t="shared" si="10"/>
        <v/>
      </c>
    </row>
    <row r="261" spans="1:22" ht="15" customHeight="1" x14ac:dyDescent="0.25">
      <c r="A261" s="12">
        <v>248</v>
      </c>
      <c r="B261" t="str">
        <f>IFERROR(INDEX(DATOS!B:B,MATCH(CHECKLIST!A261,DATOS!CG:CG,0),1),"")</f>
        <v/>
      </c>
      <c r="C261" t="str">
        <f>IFERROR(INDEX(DATOS!BT:BT,MATCH(CHECKLIST!A261,DATOS!CG:CG,0),1),"")</f>
        <v/>
      </c>
      <c r="D261" t="str">
        <f>IFERROR(INDEX(DATOS!T:T,MATCH(CHECKLIST!E261,DATOS!C:C,0),1),"")</f>
        <v/>
      </c>
      <c r="E261" s="72" t="str">
        <f>IFERROR(INDEX(DATOS!C:C,MATCH(CHECKLIST!A261,DATOS!CG:CG,0),1),"")</f>
        <v/>
      </c>
      <c r="F261" s="82" t="str">
        <f>IFERROR(IF(INDEX(DATOS!AI:AI,MATCH(CHECKLIST!B261,DATOS!B:B,0),1)=0,"",INDEX(DATOS!AI:AI,MATCH(CHECKLIST!B261,DATOS!B:B,0),1)),"")</f>
        <v/>
      </c>
      <c r="G261" s="17" t="str">
        <f>IFERROR(IF(INDEX(DATOS!AN:AN,MATCH(CHECKLIST!B261,DATOS!B:B,0),1)=0,"",INDEX(DATOS!AN:AN,MATCH(CHECKLIST!B261,DATOS!B:B,0),1)),"")</f>
        <v/>
      </c>
      <c r="H261" s="17" t="str">
        <f>IFERROR(IF(INDEX(DATOS!BQ:BQ,MATCH(CHECKLIST!B261,DATOS!B:B,0),1)="","X",IF(INDEX(DATOS!BQ:BQ,MATCH(CHECKLIST!B261,DATOS!B:B,0),1)="VIGENTE","",INDEX(DATOS!BQ:BQ,MATCH(CHECKLIST!B261,DATOS!B:B,0),1))),"")</f>
        <v/>
      </c>
      <c r="I261" s="17" t="str">
        <f>IFERROR(IF(INDEX(DATOS!AR:AR,MATCH(CHECKLIST!B261,DATOS!B:B,0),1)=0,"",INDEX(DATOS!AR:AR,MATCH(CHECKLIST!B261,DATOS!B:B,0),1)),"")</f>
        <v/>
      </c>
      <c r="J261" s="17" t="str">
        <f>IFERROR(IF(INDEX(DATOS!AP:AP,MATCH(CHECKLIST!B261,DATOS!B:B,0),1)=0,"",INDEX(DATOS!AP:AP,MATCH(CHECKLIST!B261,DATOS!B:B,0),1)),"")</f>
        <v/>
      </c>
      <c r="K261" s="35" t="str">
        <f>IFERROR(IF(INDEX(DATOS!AQ:AQ,MATCH(CHECKLIST!B261,DATOS!B:B,0),1)=0,"",INDEX(DATOS!AQ:AQ,MATCH(CHECKLIST!B261,DATOS!B:B,0),1)),"")</f>
        <v/>
      </c>
      <c r="L261" s="17" t="str">
        <f>IFERROR(IF(INDEX(DATOS!AS:AS,MATCH(CHECKLIST!B261,DATOS!B:B,0),1)=0,"",INDEX(DATOS!AS:AS,MATCH(CHECKLIST!B261,DATOS!B:B,0),1)),"")</f>
        <v/>
      </c>
      <c r="M261" s="17" t="str">
        <f>IFERROR(IF(INDEX(DATOS!AO:AO,MATCH(CHECKLIST!B261,DATOS!B:B,0),1)=0,"",INDEX(DATOS!AO:AO,MATCH(CHECKLIST!B261,DATOS!B:B,0),1)),"")</f>
        <v/>
      </c>
      <c r="N261" s="35" t="str">
        <f ca="1">IFERROR(IF(INDEX(DATOS!P:P,MATCH(CHECKLIST!B261,DATOS!B:B,0),1)="","X",IF(INDEX(DATOS!P:P,MATCH(CHECKLIST!B261,DATOS!B:B,0),1)&gt;YEAR(TODAY())-1,"","VENCIDA")),"")</f>
        <v/>
      </c>
      <c r="O261" s="35" t="str">
        <f>IFERROR(IF(INDEX(DATOS!AV:AV,MATCH(CHECKLIST!B261,DATOS!B:B,0),1)=0,"",INDEX(DATOS!AV:AV,MATCH(CHECKLIST!B261,DATOS!B:B,0),1)),"")</f>
        <v/>
      </c>
      <c r="P261" s="17" t="str">
        <f>IFERROR(IF(INDEX(DATOS!AT:AT,MATCH(CHECKLIST!B261,DATOS!B:B,0),1)=0,"",INDEX(DATOS!AT:AT,MATCH(CHECKLIST!B261,DATOS!B:B,0),1)),"")</f>
        <v/>
      </c>
      <c r="Q261" s="17" t="str">
        <f>IFERROR(IF(INDEX(DATOS!AU:AU,MATCH(CHECKLIST!B261,DATOS!B:B,0),1)=0,"",INDEX(DATOS!AU:AU,MATCH(CHECKLIST!B261,DATOS!B:B,0),1)),"")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IFERROR(INDEX(DATOS!B:B,MATCH(CHECKLIST!A262,DATOS!CG:CG,0),1),"")</f>
        <v/>
      </c>
      <c r="C262" t="str">
        <f>IFERROR(INDEX(DATOS!BT:BT,MATCH(CHECKLIST!A262,DATOS!CG:CG,0),1),"")</f>
        <v/>
      </c>
      <c r="D262" t="str">
        <f>IFERROR(INDEX(DATOS!T:T,MATCH(CHECKLIST!E262,DATOS!C:C,0),1),"")</f>
        <v/>
      </c>
      <c r="E262" s="72" t="str">
        <f>IFERROR(INDEX(DATOS!C:C,MATCH(CHECKLIST!A262,DATOS!CG:CG,0),1),"")</f>
        <v/>
      </c>
      <c r="F262" s="82" t="str">
        <f>IFERROR(IF(INDEX(DATOS!AI:AI,MATCH(CHECKLIST!B262,DATOS!B:B,0),1)=0,"",INDEX(DATOS!AI:AI,MATCH(CHECKLIST!B262,DATOS!B:B,0),1)),"")</f>
        <v/>
      </c>
      <c r="G262" s="17" t="str">
        <f>IFERROR(IF(INDEX(DATOS!AN:AN,MATCH(CHECKLIST!B262,DATOS!B:B,0),1)=0,"",INDEX(DATOS!AN:AN,MATCH(CHECKLIST!B262,DATOS!B:B,0),1)),"")</f>
        <v/>
      </c>
      <c r="H262" s="17" t="str">
        <f>IFERROR(IF(INDEX(DATOS!BQ:BQ,MATCH(CHECKLIST!B262,DATOS!B:B,0),1)="","X",IF(INDEX(DATOS!BQ:BQ,MATCH(CHECKLIST!B262,DATOS!B:B,0),1)="VIGENTE","",INDEX(DATOS!BQ:BQ,MATCH(CHECKLIST!B262,DATOS!B:B,0),1))),"")</f>
        <v/>
      </c>
      <c r="I262" s="17" t="str">
        <f>IFERROR(IF(INDEX(DATOS!AR:AR,MATCH(CHECKLIST!B262,DATOS!B:B,0),1)=0,"",INDEX(DATOS!AR:AR,MATCH(CHECKLIST!B262,DATOS!B:B,0),1)),"")</f>
        <v/>
      </c>
      <c r="J262" s="17" t="str">
        <f>IFERROR(IF(INDEX(DATOS!AP:AP,MATCH(CHECKLIST!B262,DATOS!B:B,0),1)=0,"",INDEX(DATOS!AP:AP,MATCH(CHECKLIST!B262,DATOS!B:B,0),1)),"")</f>
        <v/>
      </c>
      <c r="K262" s="35" t="str">
        <f>IFERROR(IF(INDEX(DATOS!AQ:AQ,MATCH(CHECKLIST!B262,DATOS!B:B,0),1)=0,"",INDEX(DATOS!AQ:AQ,MATCH(CHECKLIST!B262,DATOS!B:B,0),1)),"")</f>
        <v/>
      </c>
      <c r="L262" s="17" t="str">
        <f>IFERROR(IF(INDEX(DATOS!AS:AS,MATCH(CHECKLIST!B262,DATOS!B:B,0),1)=0,"",INDEX(DATOS!AS:AS,MATCH(CHECKLIST!B262,DATOS!B:B,0),1)),"")</f>
        <v/>
      </c>
      <c r="M262" s="17" t="str">
        <f>IFERROR(IF(INDEX(DATOS!AO:AO,MATCH(CHECKLIST!B262,DATOS!B:B,0),1)=0,"",INDEX(DATOS!AO:AO,MATCH(CHECKLIST!B262,DATOS!B:B,0),1)),"")</f>
        <v/>
      </c>
      <c r="N262" s="35" t="str">
        <f ca="1">IFERROR(IF(INDEX(DATOS!P:P,MATCH(CHECKLIST!B262,DATOS!B:B,0),1)="","X",IF(INDEX(DATOS!P:P,MATCH(CHECKLIST!B262,DATOS!B:B,0),1)&gt;YEAR(TODAY())-1,"","VENCIDA")),"")</f>
        <v/>
      </c>
      <c r="O262" s="35" t="str">
        <f>IFERROR(IF(INDEX(DATOS!AV:AV,MATCH(CHECKLIST!B262,DATOS!B:B,0),1)=0,"",INDEX(DATOS!AV:AV,MATCH(CHECKLIST!B262,DATOS!B:B,0),1)),"")</f>
        <v/>
      </c>
      <c r="P262" s="17" t="str">
        <f>IFERROR(IF(INDEX(DATOS!AT:AT,MATCH(CHECKLIST!B262,DATOS!B:B,0),1)=0,"",INDEX(DATOS!AT:AT,MATCH(CHECKLIST!B262,DATOS!B:B,0),1)),"")</f>
        <v/>
      </c>
      <c r="Q262" s="17" t="str">
        <f>IFERROR(IF(INDEX(DATOS!AU:AU,MATCH(CHECKLIST!B262,DATOS!B:B,0),1)=0,"",INDEX(DATOS!AU:AU,MATCH(CHECKLIST!B262,DATOS!B:B,0),1)),"")</f>
        <v/>
      </c>
      <c r="S262">
        <f t="shared" si="11"/>
        <v>0</v>
      </c>
      <c r="U262" t="str">
        <f t="shared" si="9"/>
        <v/>
      </c>
      <c r="V262" t="str">
        <f t="shared" si="10"/>
        <v/>
      </c>
    </row>
    <row r="263" spans="1:22" ht="15" customHeight="1" x14ac:dyDescent="0.25">
      <c r="A263" s="12">
        <v>250</v>
      </c>
      <c r="B263" t="str">
        <f>IFERROR(INDEX(DATOS!B:B,MATCH(CHECKLIST!A263,DATOS!CG:CG,0),1),"")</f>
        <v/>
      </c>
      <c r="C263" t="str">
        <f>IFERROR(INDEX(DATOS!BT:BT,MATCH(CHECKLIST!A263,DATOS!CG:CG,0),1),"")</f>
        <v/>
      </c>
      <c r="D263" t="str">
        <f>IFERROR(INDEX(DATOS!T:T,MATCH(CHECKLIST!E263,DATOS!C:C,0),1),"")</f>
        <v/>
      </c>
      <c r="E263" s="72" t="str">
        <f>IFERROR(INDEX(DATOS!C:C,MATCH(CHECKLIST!A263,DATOS!CG:CG,0),1),"")</f>
        <v/>
      </c>
      <c r="F263" s="82" t="str">
        <f>IFERROR(IF(INDEX(DATOS!AI:AI,MATCH(CHECKLIST!B263,DATOS!B:B,0),1)=0,"",INDEX(DATOS!AI:AI,MATCH(CHECKLIST!B263,DATOS!B:B,0),1)),"")</f>
        <v/>
      </c>
      <c r="G263" s="17" t="str">
        <f>IFERROR(IF(INDEX(DATOS!AN:AN,MATCH(CHECKLIST!B263,DATOS!B:B,0),1)=0,"",INDEX(DATOS!AN:AN,MATCH(CHECKLIST!B263,DATOS!B:B,0),1)),"")</f>
        <v/>
      </c>
      <c r="H263" s="17" t="str">
        <f>IFERROR(IF(INDEX(DATOS!BQ:BQ,MATCH(CHECKLIST!B263,DATOS!B:B,0),1)="","X",IF(INDEX(DATOS!BQ:BQ,MATCH(CHECKLIST!B263,DATOS!B:B,0),1)="VIGENTE","",INDEX(DATOS!BQ:BQ,MATCH(CHECKLIST!B263,DATOS!B:B,0),1))),"")</f>
        <v/>
      </c>
      <c r="I263" s="17" t="str">
        <f>IFERROR(IF(INDEX(DATOS!AR:AR,MATCH(CHECKLIST!B263,DATOS!B:B,0),1)=0,"",INDEX(DATOS!AR:AR,MATCH(CHECKLIST!B263,DATOS!B:B,0),1)),"")</f>
        <v/>
      </c>
      <c r="J263" s="17" t="str">
        <f>IFERROR(IF(INDEX(DATOS!AP:AP,MATCH(CHECKLIST!B263,DATOS!B:B,0),1)=0,"",INDEX(DATOS!AP:AP,MATCH(CHECKLIST!B263,DATOS!B:B,0),1)),"")</f>
        <v/>
      </c>
      <c r="K263" s="35" t="str">
        <f>IFERROR(IF(INDEX(DATOS!AQ:AQ,MATCH(CHECKLIST!B263,DATOS!B:B,0),1)=0,"",INDEX(DATOS!AQ:AQ,MATCH(CHECKLIST!B263,DATOS!B:B,0),1)),"")</f>
        <v/>
      </c>
      <c r="L263" s="17" t="str">
        <f>IFERROR(IF(INDEX(DATOS!AS:AS,MATCH(CHECKLIST!B263,DATOS!B:B,0),1)=0,"",INDEX(DATOS!AS:AS,MATCH(CHECKLIST!B263,DATOS!B:B,0),1)),"")</f>
        <v/>
      </c>
      <c r="M263" s="17" t="str">
        <f>IFERROR(IF(INDEX(DATOS!AO:AO,MATCH(CHECKLIST!B263,DATOS!B:B,0),1)=0,"",INDEX(DATOS!AO:AO,MATCH(CHECKLIST!B263,DATOS!B:B,0),1)),"")</f>
        <v/>
      </c>
      <c r="N263" s="35" t="str">
        <f ca="1">IFERROR(IF(INDEX(DATOS!P:P,MATCH(CHECKLIST!B263,DATOS!B:B,0),1)="","X",IF(INDEX(DATOS!P:P,MATCH(CHECKLIST!B263,DATOS!B:B,0),1)&gt;YEAR(TODAY())-1,"","VENCIDA")),"")</f>
        <v/>
      </c>
      <c r="O263" s="35" t="str">
        <f>IFERROR(IF(INDEX(DATOS!AV:AV,MATCH(CHECKLIST!B263,DATOS!B:B,0),1)=0,"",INDEX(DATOS!AV:AV,MATCH(CHECKLIST!B263,DATOS!B:B,0),1)),"")</f>
        <v/>
      </c>
      <c r="P263" s="17" t="str">
        <f>IFERROR(IF(INDEX(DATOS!AT:AT,MATCH(CHECKLIST!B263,DATOS!B:B,0),1)=0,"",INDEX(DATOS!AT:AT,MATCH(CHECKLIST!B263,DATOS!B:B,0),1)),"")</f>
        <v/>
      </c>
      <c r="Q263" s="17" t="str">
        <f>IFERROR(IF(INDEX(DATOS!AU:AU,MATCH(CHECKLIST!B263,DATOS!B:B,0),1)=0,"",INDEX(DATOS!AU:AU,MATCH(CHECKLIST!B263,DATOS!B:B,0),1)),"")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IFERROR(INDEX(DATOS!B:B,MATCH(CHECKLIST!A264,DATOS!CG:CG,0),1),"")</f>
        <v/>
      </c>
      <c r="C264" t="str">
        <f>IFERROR(INDEX(DATOS!BT:BT,MATCH(CHECKLIST!A264,DATOS!CG:CG,0),1),"")</f>
        <v/>
      </c>
      <c r="D264" t="str">
        <f>IFERROR(INDEX(DATOS!T:T,MATCH(CHECKLIST!E264,DATOS!C:C,0),1),"")</f>
        <v/>
      </c>
      <c r="E264" s="72" t="str">
        <f>IFERROR(INDEX(DATOS!C:C,MATCH(CHECKLIST!A264,DATOS!CG:CG,0),1),"")</f>
        <v/>
      </c>
      <c r="F264" s="82" t="str">
        <f>IFERROR(IF(INDEX(DATOS!AI:AI,MATCH(CHECKLIST!B264,DATOS!B:B,0),1)=0,"",INDEX(DATOS!AI:AI,MATCH(CHECKLIST!B264,DATOS!B:B,0),1)),"")</f>
        <v/>
      </c>
      <c r="G264" s="17" t="str">
        <f>IFERROR(IF(INDEX(DATOS!AN:AN,MATCH(CHECKLIST!B264,DATOS!B:B,0),1)=0,"",INDEX(DATOS!AN:AN,MATCH(CHECKLIST!B264,DATOS!B:B,0),1)),"")</f>
        <v/>
      </c>
      <c r="H264" s="17" t="str">
        <f>IFERROR(IF(INDEX(DATOS!BQ:BQ,MATCH(CHECKLIST!B264,DATOS!B:B,0),1)="","X",IF(INDEX(DATOS!BQ:BQ,MATCH(CHECKLIST!B264,DATOS!B:B,0),1)="VIGENTE","",INDEX(DATOS!BQ:BQ,MATCH(CHECKLIST!B264,DATOS!B:B,0),1))),"")</f>
        <v/>
      </c>
      <c r="I264" s="17" t="str">
        <f>IFERROR(IF(INDEX(DATOS!AR:AR,MATCH(CHECKLIST!B264,DATOS!B:B,0),1)=0,"",INDEX(DATOS!AR:AR,MATCH(CHECKLIST!B264,DATOS!B:B,0),1)),"")</f>
        <v/>
      </c>
      <c r="J264" s="17" t="str">
        <f>IFERROR(IF(INDEX(DATOS!AP:AP,MATCH(CHECKLIST!B264,DATOS!B:B,0),1)=0,"",INDEX(DATOS!AP:AP,MATCH(CHECKLIST!B264,DATOS!B:B,0),1)),"")</f>
        <v/>
      </c>
      <c r="K264" s="35" t="str">
        <f>IFERROR(IF(INDEX(DATOS!AQ:AQ,MATCH(CHECKLIST!B264,DATOS!B:B,0),1)=0,"",INDEX(DATOS!AQ:AQ,MATCH(CHECKLIST!B264,DATOS!B:B,0),1)),"")</f>
        <v/>
      </c>
      <c r="L264" s="17" t="str">
        <f>IFERROR(IF(INDEX(DATOS!AS:AS,MATCH(CHECKLIST!B264,DATOS!B:B,0),1)=0,"",INDEX(DATOS!AS:AS,MATCH(CHECKLIST!B264,DATOS!B:B,0),1)),"")</f>
        <v/>
      </c>
      <c r="M264" s="17" t="str">
        <f>IFERROR(IF(INDEX(DATOS!AO:AO,MATCH(CHECKLIST!B264,DATOS!B:B,0),1)=0,"",INDEX(DATOS!AO:AO,MATCH(CHECKLIST!B264,DATOS!B:B,0),1)),"")</f>
        <v/>
      </c>
      <c r="N264" s="35" t="str">
        <f ca="1">IFERROR(IF(INDEX(DATOS!P:P,MATCH(CHECKLIST!B264,DATOS!B:B,0),1)="","X",IF(INDEX(DATOS!P:P,MATCH(CHECKLIST!B264,DATOS!B:B,0),1)&gt;YEAR(TODAY())-1,"","VENCIDA")),"")</f>
        <v/>
      </c>
      <c r="O264" s="35" t="str">
        <f>IFERROR(IF(INDEX(DATOS!AV:AV,MATCH(CHECKLIST!B264,DATOS!B:B,0),1)=0,"",INDEX(DATOS!AV:AV,MATCH(CHECKLIST!B264,DATOS!B:B,0),1)),"")</f>
        <v/>
      </c>
      <c r="P264" s="17" t="str">
        <f>IFERROR(IF(INDEX(DATOS!AT:AT,MATCH(CHECKLIST!B264,DATOS!B:B,0),1)=0,"",INDEX(DATOS!AT:AT,MATCH(CHECKLIST!B264,DATOS!B:B,0),1)),"")</f>
        <v/>
      </c>
      <c r="Q264" s="17" t="str">
        <f>IFERROR(IF(INDEX(DATOS!AU:AU,MATCH(CHECKLIST!B264,DATOS!B:B,0),1)=0,"",INDEX(DATOS!AU:AU,MATCH(CHECKLIST!B264,DATOS!B:B,0),1)),"")</f>
        <v/>
      </c>
      <c r="S264">
        <f t="shared" si="11"/>
        <v>0</v>
      </c>
      <c r="U264" t="str">
        <f t="shared" si="9"/>
        <v/>
      </c>
      <c r="V264" t="str">
        <f t="shared" si="10"/>
        <v/>
      </c>
    </row>
    <row r="265" spans="1:22" ht="15" customHeight="1" x14ac:dyDescent="0.25">
      <c r="A265" s="12">
        <v>252</v>
      </c>
      <c r="B265" t="str">
        <f>IFERROR(INDEX(DATOS!B:B,MATCH(CHECKLIST!A265,DATOS!CG:CG,0),1),"")</f>
        <v/>
      </c>
      <c r="C265" t="str">
        <f>IFERROR(INDEX(DATOS!BT:BT,MATCH(CHECKLIST!A265,DATOS!CG:CG,0),1),"")</f>
        <v/>
      </c>
      <c r="D265" t="str">
        <f>IFERROR(INDEX(DATOS!T:T,MATCH(CHECKLIST!E265,DATOS!C:C,0),1),"")</f>
        <v/>
      </c>
      <c r="E265" s="72" t="str">
        <f>IFERROR(INDEX(DATOS!C:C,MATCH(CHECKLIST!A265,DATOS!CG:CG,0),1),"")</f>
        <v/>
      </c>
      <c r="F265" s="82" t="str">
        <f>IFERROR(IF(INDEX(DATOS!AI:AI,MATCH(CHECKLIST!B265,DATOS!B:B,0),1)=0,"",INDEX(DATOS!AI:AI,MATCH(CHECKLIST!B265,DATOS!B:B,0),1)),"")</f>
        <v/>
      </c>
      <c r="G265" s="17" t="str">
        <f>IFERROR(IF(INDEX(DATOS!AN:AN,MATCH(CHECKLIST!B265,DATOS!B:B,0),1)=0,"",INDEX(DATOS!AN:AN,MATCH(CHECKLIST!B265,DATOS!B:B,0),1)),"")</f>
        <v/>
      </c>
      <c r="H265" s="17" t="str">
        <f>IFERROR(IF(INDEX(DATOS!BQ:BQ,MATCH(CHECKLIST!B265,DATOS!B:B,0),1)="","X",IF(INDEX(DATOS!BQ:BQ,MATCH(CHECKLIST!B265,DATOS!B:B,0),1)="VIGENTE","",INDEX(DATOS!BQ:BQ,MATCH(CHECKLIST!B265,DATOS!B:B,0),1))),"")</f>
        <v/>
      </c>
      <c r="I265" s="17" t="str">
        <f>IFERROR(IF(INDEX(DATOS!AR:AR,MATCH(CHECKLIST!B265,DATOS!B:B,0),1)=0,"",INDEX(DATOS!AR:AR,MATCH(CHECKLIST!B265,DATOS!B:B,0),1)),"")</f>
        <v/>
      </c>
      <c r="J265" s="17" t="str">
        <f>IFERROR(IF(INDEX(DATOS!AP:AP,MATCH(CHECKLIST!B265,DATOS!B:B,0),1)=0,"",INDEX(DATOS!AP:AP,MATCH(CHECKLIST!B265,DATOS!B:B,0),1)),"")</f>
        <v/>
      </c>
      <c r="K265" s="35" t="str">
        <f>IFERROR(IF(INDEX(DATOS!AQ:AQ,MATCH(CHECKLIST!B265,DATOS!B:B,0),1)=0,"",INDEX(DATOS!AQ:AQ,MATCH(CHECKLIST!B265,DATOS!B:B,0),1)),"")</f>
        <v/>
      </c>
      <c r="L265" s="17" t="str">
        <f>IFERROR(IF(INDEX(DATOS!AS:AS,MATCH(CHECKLIST!B265,DATOS!B:B,0),1)=0,"",INDEX(DATOS!AS:AS,MATCH(CHECKLIST!B265,DATOS!B:B,0),1)),"")</f>
        <v/>
      </c>
      <c r="M265" s="17" t="str">
        <f>IFERROR(IF(INDEX(DATOS!AO:AO,MATCH(CHECKLIST!B265,DATOS!B:B,0),1)=0,"",INDEX(DATOS!AO:AO,MATCH(CHECKLIST!B265,DATOS!B:B,0),1)),"")</f>
        <v/>
      </c>
      <c r="N265" s="35" t="str">
        <f ca="1">IFERROR(IF(INDEX(DATOS!P:P,MATCH(CHECKLIST!B265,DATOS!B:B,0),1)="","X",IF(INDEX(DATOS!P:P,MATCH(CHECKLIST!B265,DATOS!B:B,0),1)&gt;YEAR(TODAY())-1,"","VENCIDA")),"")</f>
        <v/>
      </c>
      <c r="O265" s="35" t="str">
        <f>IFERROR(IF(INDEX(DATOS!AV:AV,MATCH(CHECKLIST!B265,DATOS!B:B,0),1)=0,"",INDEX(DATOS!AV:AV,MATCH(CHECKLIST!B265,DATOS!B:B,0),1)),"")</f>
        <v/>
      </c>
      <c r="P265" s="17" t="str">
        <f>IFERROR(IF(INDEX(DATOS!AT:AT,MATCH(CHECKLIST!B265,DATOS!B:B,0),1)=0,"",INDEX(DATOS!AT:AT,MATCH(CHECKLIST!B265,DATOS!B:B,0),1)),"")</f>
        <v/>
      </c>
      <c r="Q265" s="17" t="str">
        <f>IFERROR(IF(INDEX(DATOS!AU:AU,MATCH(CHECKLIST!B265,DATOS!B:B,0),1)=0,"",INDEX(DATOS!AU:AU,MATCH(CHECKLIST!B265,DATOS!B:B,0),1)),"")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IFERROR(INDEX(DATOS!B:B,MATCH(CHECKLIST!A266,DATOS!CG:CG,0),1),"")</f>
        <v/>
      </c>
      <c r="C266" t="str">
        <f>IFERROR(INDEX(DATOS!BT:BT,MATCH(CHECKLIST!A266,DATOS!CG:CG,0),1),"")</f>
        <v/>
      </c>
      <c r="D266" t="str">
        <f>IFERROR(INDEX(DATOS!T:T,MATCH(CHECKLIST!E266,DATOS!C:C,0),1),"")</f>
        <v/>
      </c>
      <c r="E266" s="72" t="str">
        <f>IFERROR(INDEX(DATOS!C:C,MATCH(CHECKLIST!A266,DATOS!CG:CG,0),1),"")</f>
        <v/>
      </c>
      <c r="F266" s="82" t="str">
        <f>IFERROR(IF(INDEX(DATOS!AI:AI,MATCH(CHECKLIST!B266,DATOS!B:B,0),1)=0,"",INDEX(DATOS!AI:AI,MATCH(CHECKLIST!B266,DATOS!B:B,0),1)),"")</f>
        <v/>
      </c>
      <c r="G266" s="17" t="str">
        <f>IFERROR(IF(INDEX(DATOS!AN:AN,MATCH(CHECKLIST!B266,DATOS!B:B,0),1)=0,"",INDEX(DATOS!AN:AN,MATCH(CHECKLIST!B266,DATOS!B:B,0),1)),"")</f>
        <v/>
      </c>
      <c r="H266" s="17" t="str">
        <f>IFERROR(IF(INDEX(DATOS!BQ:BQ,MATCH(CHECKLIST!B266,DATOS!B:B,0),1)="","X",IF(INDEX(DATOS!BQ:BQ,MATCH(CHECKLIST!B266,DATOS!B:B,0),1)="VIGENTE","",INDEX(DATOS!BQ:BQ,MATCH(CHECKLIST!B266,DATOS!B:B,0),1))),"")</f>
        <v/>
      </c>
      <c r="I266" s="17" t="str">
        <f>IFERROR(IF(INDEX(DATOS!AR:AR,MATCH(CHECKLIST!B266,DATOS!B:B,0),1)=0,"",INDEX(DATOS!AR:AR,MATCH(CHECKLIST!B266,DATOS!B:B,0),1)),"")</f>
        <v/>
      </c>
      <c r="J266" s="17" t="str">
        <f>IFERROR(IF(INDEX(DATOS!AP:AP,MATCH(CHECKLIST!B266,DATOS!B:B,0),1)=0,"",INDEX(DATOS!AP:AP,MATCH(CHECKLIST!B266,DATOS!B:B,0),1)),"")</f>
        <v/>
      </c>
      <c r="K266" s="35" t="str">
        <f>IFERROR(IF(INDEX(DATOS!AQ:AQ,MATCH(CHECKLIST!B266,DATOS!B:B,0),1)=0,"",INDEX(DATOS!AQ:AQ,MATCH(CHECKLIST!B266,DATOS!B:B,0),1)),"")</f>
        <v/>
      </c>
      <c r="L266" s="17" t="str">
        <f>IFERROR(IF(INDEX(DATOS!AS:AS,MATCH(CHECKLIST!B266,DATOS!B:B,0),1)=0,"",INDEX(DATOS!AS:AS,MATCH(CHECKLIST!B266,DATOS!B:B,0),1)),"")</f>
        <v/>
      </c>
      <c r="M266" s="17" t="str">
        <f>IFERROR(IF(INDEX(DATOS!AO:AO,MATCH(CHECKLIST!B266,DATOS!B:B,0),1)=0,"",INDEX(DATOS!AO:AO,MATCH(CHECKLIST!B266,DATOS!B:B,0),1)),"")</f>
        <v/>
      </c>
      <c r="N266" s="35" t="str">
        <f ca="1">IFERROR(IF(INDEX(DATOS!P:P,MATCH(CHECKLIST!B266,DATOS!B:B,0),1)="","X",IF(INDEX(DATOS!P:P,MATCH(CHECKLIST!B266,DATOS!B:B,0),1)&gt;YEAR(TODAY())-1,"","VENCIDA")),"")</f>
        <v/>
      </c>
      <c r="O266" s="35" t="str">
        <f>IFERROR(IF(INDEX(DATOS!AV:AV,MATCH(CHECKLIST!B266,DATOS!B:B,0),1)=0,"",INDEX(DATOS!AV:AV,MATCH(CHECKLIST!B266,DATOS!B:B,0),1)),"")</f>
        <v/>
      </c>
      <c r="P266" s="17" t="str">
        <f>IFERROR(IF(INDEX(DATOS!AT:AT,MATCH(CHECKLIST!B266,DATOS!B:B,0),1)=0,"",INDEX(DATOS!AT:AT,MATCH(CHECKLIST!B266,DATOS!B:B,0),1)),"")</f>
        <v/>
      </c>
      <c r="Q266" s="17" t="str">
        <f>IFERROR(IF(INDEX(DATOS!AU:AU,MATCH(CHECKLIST!B266,DATOS!B:B,0),1)=0,"",INDEX(DATOS!AU:AU,MATCH(CHECKLIST!B266,DATOS!B:B,0),1)),"")</f>
        <v/>
      </c>
      <c r="S266">
        <f t="shared" si="11"/>
        <v>0</v>
      </c>
      <c r="U266" t="str">
        <f t="shared" si="9"/>
        <v/>
      </c>
      <c r="V266" t="str">
        <f t="shared" si="10"/>
        <v/>
      </c>
    </row>
    <row r="267" spans="1:22" ht="15" customHeight="1" x14ac:dyDescent="0.25">
      <c r="A267" s="12">
        <v>254</v>
      </c>
      <c r="B267" t="str">
        <f>IFERROR(INDEX(DATOS!B:B,MATCH(CHECKLIST!A267,DATOS!CG:CG,0),1),"")</f>
        <v/>
      </c>
      <c r="C267" t="str">
        <f>IFERROR(INDEX(DATOS!BT:BT,MATCH(CHECKLIST!A267,DATOS!CG:CG,0),1),"")</f>
        <v/>
      </c>
      <c r="D267" t="str">
        <f>IFERROR(INDEX(DATOS!T:T,MATCH(CHECKLIST!E267,DATOS!C:C,0),1),"")</f>
        <v/>
      </c>
      <c r="E267" s="72" t="str">
        <f>IFERROR(INDEX(DATOS!C:C,MATCH(CHECKLIST!A267,DATOS!CG:CG,0),1),"")</f>
        <v/>
      </c>
      <c r="F267" s="82" t="str">
        <f>IFERROR(IF(INDEX(DATOS!AI:AI,MATCH(CHECKLIST!B267,DATOS!B:B,0),1)=0,"",INDEX(DATOS!AI:AI,MATCH(CHECKLIST!B267,DATOS!B:B,0),1)),"")</f>
        <v/>
      </c>
      <c r="G267" s="17" t="str">
        <f>IFERROR(IF(INDEX(DATOS!AN:AN,MATCH(CHECKLIST!B267,DATOS!B:B,0),1)=0,"",INDEX(DATOS!AN:AN,MATCH(CHECKLIST!B267,DATOS!B:B,0),1)),"")</f>
        <v/>
      </c>
      <c r="H267" s="17" t="str">
        <f>IFERROR(IF(INDEX(DATOS!BQ:BQ,MATCH(CHECKLIST!B267,DATOS!B:B,0),1)="","X",IF(INDEX(DATOS!BQ:BQ,MATCH(CHECKLIST!B267,DATOS!B:B,0),1)="VIGENTE","",INDEX(DATOS!BQ:BQ,MATCH(CHECKLIST!B267,DATOS!B:B,0),1))),"")</f>
        <v/>
      </c>
      <c r="I267" s="17" t="str">
        <f>IFERROR(IF(INDEX(DATOS!AR:AR,MATCH(CHECKLIST!B267,DATOS!B:B,0),1)=0,"",INDEX(DATOS!AR:AR,MATCH(CHECKLIST!B267,DATOS!B:B,0),1)),"")</f>
        <v/>
      </c>
      <c r="J267" s="17" t="str">
        <f>IFERROR(IF(INDEX(DATOS!AP:AP,MATCH(CHECKLIST!B267,DATOS!B:B,0),1)=0,"",INDEX(DATOS!AP:AP,MATCH(CHECKLIST!B267,DATOS!B:B,0),1)),"")</f>
        <v/>
      </c>
      <c r="K267" s="35" t="str">
        <f>IFERROR(IF(INDEX(DATOS!AQ:AQ,MATCH(CHECKLIST!B267,DATOS!B:B,0),1)=0,"",INDEX(DATOS!AQ:AQ,MATCH(CHECKLIST!B267,DATOS!B:B,0),1)),"")</f>
        <v/>
      </c>
      <c r="L267" s="17" t="str">
        <f>IFERROR(IF(INDEX(DATOS!AS:AS,MATCH(CHECKLIST!B267,DATOS!B:B,0),1)=0,"",INDEX(DATOS!AS:AS,MATCH(CHECKLIST!B267,DATOS!B:B,0),1)),"")</f>
        <v/>
      </c>
      <c r="M267" s="17" t="str">
        <f>IFERROR(IF(INDEX(DATOS!AO:AO,MATCH(CHECKLIST!B267,DATOS!B:B,0),1)=0,"",INDEX(DATOS!AO:AO,MATCH(CHECKLIST!B267,DATOS!B:B,0),1)),"")</f>
        <v/>
      </c>
      <c r="N267" s="35" t="str">
        <f ca="1">IFERROR(IF(INDEX(DATOS!P:P,MATCH(CHECKLIST!B267,DATOS!B:B,0),1)="","X",IF(INDEX(DATOS!P:P,MATCH(CHECKLIST!B267,DATOS!B:B,0),1)&gt;YEAR(TODAY())-1,"","VENCIDA")),"")</f>
        <v/>
      </c>
      <c r="O267" s="35" t="str">
        <f>IFERROR(IF(INDEX(DATOS!AV:AV,MATCH(CHECKLIST!B267,DATOS!B:B,0),1)=0,"",INDEX(DATOS!AV:AV,MATCH(CHECKLIST!B267,DATOS!B:B,0),1)),"")</f>
        <v/>
      </c>
      <c r="P267" s="17" t="str">
        <f>IFERROR(IF(INDEX(DATOS!AT:AT,MATCH(CHECKLIST!B267,DATOS!B:B,0),1)=0,"",INDEX(DATOS!AT:AT,MATCH(CHECKLIST!B267,DATOS!B:B,0),1)),"")</f>
        <v/>
      </c>
      <c r="Q267" s="17" t="str">
        <f>IFERROR(IF(INDEX(DATOS!AU:AU,MATCH(CHECKLIST!B267,DATOS!B:B,0),1)=0,"",INDEX(DATOS!AU:AU,MATCH(CHECKLIST!B267,DATOS!B:B,0),1)),"")</f>
        <v/>
      </c>
      <c r="R267" t="str">
        <f>IF(B267="","",1)</f>
        <v/>
      </c>
      <c r="S267" t="str">
        <f t="shared" si="11"/>
        <v/>
      </c>
      <c r="U267" t="str">
        <f t="shared" si="9"/>
        <v/>
      </c>
      <c r="V267" t="str">
        <f t="shared" si="10"/>
        <v/>
      </c>
    </row>
    <row r="268" spans="1:22" x14ac:dyDescent="0.25">
      <c r="A268" s="12">
        <v>255</v>
      </c>
      <c r="B268" t="str">
        <f>IFERROR(INDEX(DATOS!B:B,MATCH(CHECKLIST!A268,DATOS!CG:CG,0),1),"")</f>
        <v/>
      </c>
      <c r="C268" t="str">
        <f>IFERROR(INDEX(DATOS!BT:BT,MATCH(CHECKLIST!A268,DATOS!CG:CG,0),1),"")</f>
        <v/>
      </c>
      <c r="D268" t="str">
        <f>IFERROR(INDEX(DATOS!T:T,MATCH(CHECKLIST!E268,DATOS!C:C,0),1),"")</f>
        <v/>
      </c>
      <c r="E268" s="72" t="str">
        <f>IFERROR(INDEX(DATOS!C:C,MATCH(CHECKLIST!A268,DATOS!CG:CG,0),1),"")</f>
        <v/>
      </c>
      <c r="F268" s="82" t="str">
        <f>IFERROR(IF(INDEX(DATOS!AI:AI,MATCH(CHECKLIST!B268,DATOS!B:B,0),1)=0,"",INDEX(DATOS!AI:AI,MATCH(CHECKLIST!B268,DATOS!B:B,0),1)),"")</f>
        <v/>
      </c>
      <c r="G268" s="17" t="str">
        <f>IFERROR(IF(INDEX(DATOS!AN:AN,MATCH(CHECKLIST!B268,DATOS!B:B,0),1)=0,"",INDEX(DATOS!AN:AN,MATCH(CHECKLIST!B268,DATOS!B:B,0),1)),"")</f>
        <v/>
      </c>
      <c r="H268" s="17" t="str">
        <f>IFERROR(IF(INDEX(DATOS!BQ:BQ,MATCH(CHECKLIST!B268,DATOS!B:B,0),1)="","X",IF(INDEX(DATOS!BQ:BQ,MATCH(CHECKLIST!B268,DATOS!B:B,0),1)="VIGENTE","",INDEX(DATOS!BQ:BQ,MATCH(CHECKLIST!B268,DATOS!B:B,0),1))),"")</f>
        <v/>
      </c>
      <c r="I268" s="17" t="str">
        <f>IFERROR(IF(INDEX(DATOS!AR:AR,MATCH(CHECKLIST!B268,DATOS!B:B,0),1)=0,"",INDEX(DATOS!AR:AR,MATCH(CHECKLIST!B268,DATOS!B:B,0),1)),"")</f>
        <v/>
      </c>
      <c r="J268" s="17" t="str">
        <f>IFERROR(IF(INDEX(DATOS!AP:AP,MATCH(CHECKLIST!B268,DATOS!B:B,0),1)=0,"",INDEX(DATOS!AP:AP,MATCH(CHECKLIST!B268,DATOS!B:B,0),1)),"")</f>
        <v/>
      </c>
      <c r="K268" s="35" t="str">
        <f>IFERROR(IF(INDEX(DATOS!AQ:AQ,MATCH(CHECKLIST!B268,DATOS!B:B,0),1)=0,"",INDEX(DATOS!AQ:AQ,MATCH(CHECKLIST!B268,DATOS!B:B,0),1)),"")</f>
        <v/>
      </c>
      <c r="L268" s="17" t="str">
        <f>IFERROR(IF(INDEX(DATOS!AS:AS,MATCH(CHECKLIST!B268,DATOS!B:B,0),1)=0,"",INDEX(DATOS!AS:AS,MATCH(CHECKLIST!B268,DATOS!B:B,0),1)),"")</f>
        <v/>
      </c>
      <c r="M268" s="17" t="str">
        <f>IFERROR(IF(INDEX(DATOS!AO:AO,MATCH(CHECKLIST!B268,DATOS!B:B,0),1)=0,"",INDEX(DATOS!AO:AO,MATCH(CHECKLIST!B268,DATOS!B:B,0),1)),"")</f>
        <v/>
      </c>
      <c r="N268" s="35" t="str">
        <f ca="1">IFERROR(IF(INDEX(DATOS!P:P,MATCH(CHECKLIST!B268,DATOS!B:B,0),1)="","X",IF(INDEX(DATOS!P:P,MATCH(CHECKLIST!B268,DATOS!B:B,0),1)&gt;YEAR(TODAY())-1,"","VENCIDA")),"")</f>
        <v/>
      </c>
      <c r="O268" s="35" t="str">
        <f>IFERROR(IF(INDEX(DATOS!AV:AV,MATCH(CHECKLIST!B268,DATOS!B:B,0),1)=0,"",INDEX(DATOS!AV:AV,MATCH(CHECKLIST!B268,DATOS!B:B,0),1)),"")</f>
        <v/>
      </c>
      <c r="P268" s="17" t="str">
        <f>IFERROR(IF(INDEX(DATOS!AT:AT,MATCH(CHECKLIST!B268,DATOS!B:B,0),1)=0,"",INDEX(DATOS!AT:AT,MATCH(CHECKLIST!B268,DATOS!B:B,0),1)),"")</f>
        <v/>
      </c>
      <c r="Q268" s="17" t="str">
        <f>IFERROR(IF(INDEX(DATOS!AU:AU,MATCH(CHECKLIST!B268,DATOS!B:B,0),1)=0,"",INDEX(DATOS!AU:AU,MATCH(CHECKLIST!B268,DATOS!B:B,0),1)),"")</f>
        <v/>
      </c>
      <c r="S268">
        <f t="shared" si="11"/>
        <v>0</v>
      </c>
      <c r="U268" t="str">
        <f t="shared" si="9"/>
        <v/>
      </c>
      <c r="V268" t="str">
        <f t="shared" si="10"/>
        <v/>
      </c>
    </row>
    <row r="269" spans="1:22" ht="15" customHeight="1" x14ac:dyDescent="0.25">
      <c r="A269" s="12">
        <v>256</v>
      </c>
      <c r="B269" t="str">
        <f>IFERROR(INDEX(DATOS!B:B,MATCH(CHECKLIST!A269,DATOS!CG:CG,0),1),"")</f>
        <v/>
      </c>
      <c r="C269" t="str">
        <f>IFERROR(INDEX(DATOS!BT:BT,MATCH(CHECKLIST!A269,DATOS!CG:CG,0),1),"")</f>
        <v/>
      </c>
      <c r="D269" t="str">
        <f>IFERROR(INDEX(DATOS!T:T,MATCH(CHECKLIST!E269,DATOS!C:C,0),1),"")</f>
        <v/>
      </c>
      <c r="E269" s="72" t="str">
        <f>IFERROR(INDEX(DATOS!C:C,MATCH(CHECKLIST!A269,DATOS!CG:CG,0),1),"")</f>
        <v/>
      </c>
      <c r="F269" s="82" t="str">
        <f>IFERROR(IF(INDEX(DATOS!AI:AI,MATCH(CHECKLIST!B269,DATOS!B:B,0),1)=0,"",INDEX(DATOS!AI:AI,MATCH(CHECKLIST!B269,DATOS!B:B,0),1)),"")</f>
        <v/>
      </c>
      <c r="G269" s="17" t="str">
        <f>IFERROR(IF(INDEX(DATOS!AN:AN,MATCH(CHECKLIST!B269,DATOS!B:B,0),1)=0,"",INDEX(DATOS!AN:AN,MATCH(CHECKLIST!B269,DATOS!B:B,0),1)),"")</f>
        <v/>
      </c>
      <c r="H269" s="17" t="str">
        <f>IFERROR(IF(INDEX(DATOS!BQ:BQ,MATCH(CHECKLIST!B269,DATOS!B:B,0),1)="","X",IF(INDEX(DATOS!BQ:BQ,MATCH(CHECKLIST!B269,DATOS!B:B,0),1)="VIGENTE","",INDEX(DATOS!BQ:BQ,MATCH(CHECKLIST!B269,DATOS!B:B,0),1))),"")</f>
        <v/>
      </c>
      <c r="I269" s="17" t="str">
        <f>IFERROR(IF(INDEX(DATOS!AR:AR,MATCH(CHECKLIST!B269,DATOS!B:B,0),1)=0,"",INDEX(DATOS!AR:AR,MATCH(CHECKLIST!B269,DATOS!B:B,0),1)),"")</f>
        <v/>
      </c>
      <c r="J269" s="17" t="str">
        <f>IFERROR(IF(INDEX(DATOS!AP:AP,MATCH(CHECKLIST!B269,DATOS!B:B,0),1)=0,"",INDEX(DATOS!AP:AP,MATCH(CHECKLIST!B269,DATOS!B:B,0),1)),"")</f>
        <v/>
      </c>
      <c r="K269" s="35" t="str">
        <f>IFERROR(IF(INDEX(DATOS!AQ:AQ,MATCH(CHECKLIST!B269,DATOS!B:B,0),1)=0,"",INDEX(DATOS!AQ:AQ,MATCH(CHECKLIST!B269,DATOS!B:B,0),1)),"")</f>
        <v/>
      </c>
      <c r="L269" s="17" t="str">
        <f>IFERROR(IF(INDEX(DATOS!AS:AS,MATCH(CHECKLIST!B269,DATOS!B:B,0),1)=0,"",INDEX(DATOS!AS:AS,MATCH(CHECKLIST!B269,DATOS!B:B,0),1)),"")</f>
        <v/>
      </c>
      <c r="M269" s="17" t="str">
        <f>IFERROR(IF(INDEX(DATOS!AO:AO,MATCH(CHECKLIST!B269,DATOS!B:B,0),1)=0,"",INDEX(DATOS!AO:AO,MATCH(CHECKLIST!B269,DATOS!B:B,0),1)),"")</f>
        <v/>
      </c>
      <c r="N269" s="35" t="str">
        <f ca="1">IFERROR(IF(INDEX(DATOS!P:P,MATCH(CHECKLIST!B269,DATOS!B:B,0),1)="","X",IF(INDEX(DATOS!P:P,MATCH(CHECKLIST!B269,DATOS!B:B,0),1)&gt;YEAR(TODAY())-1,"","VENCIDA")),"")</f>
        <v/>
      </c>
      <c r="O269" s="35" t="str">
        <f>IFERROR(IF(INDEX(DATOS!AV:AV,MATCH(CHECKLIST!B269,DATOS!B:B,0),1)=0,"",INDEX(DATOS!AV:AV,MATCH(CHECKLIST!B269,DATOS!B:B,0),1)),"")</f>
        <v/>
      </c>
      <c r="P269" s="17" t="str">
        <f>IFERROR(IF(INDEX(DATOS!AT:AT,MATCH(CHECKLIST!B269,DATOS!B:B,0),1)=0,"",INDEX(DATOS!AT:AT,MATCH(CHECKLIST!B269,DATOS!B:B,0),1)),"")</f>
        <v/>
      </c>
      <c r="Q269" s="17" t="str">
        <f>IFERROR(IF(INDEX(DATOS!AU:AU,MATCH(CHECKLIST!B269,DATOS!B:B,0),1)=0,"",INDEX(DATOS!AU:AU,MATCH(CHECKLIST!B269,DATOS!B:B,0),1)),"")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IFERROR(INDEX(DATOS!B:B,MATCH(CHECKLIST!A270,DATOS!CG:CG,0),1),"")</f>
        <v/>
      </c>
      <c r="C270" t="str">
        <f>IFERROR(INDEX(DATOS!BT:BT,MATCH(CHECKLIST!A270,DATOS!CG:CG,0),1),"")</f>
        <v/>
      </c>
      <c r="D270" t="str">
        <f>IFERROR(INDEX(DATOS!T:T,MATCH(CHECKLIST!E270,DATOS!C:C,0),1),"")</f>
        <v/>
      </c>
      <c r="E270" s="72" t="str">
        <f>IFERROR(INDEX(DATOS!C:C,MATCH(CHECKLIST!A270,DATOS!CG:CG,0),1),"")</f>
        <v/>
      </c>
      <c r="F270" s="82" t="str">
        <f>IFERROR(IF(INDEX(DATOS!AI:AI,MATCH(CHECKLIST!B270,DATOS!B:B,0),1)=0,"",INDEX(DATOS!AI:AI,MATCH(CHECKLIST!B270,DATOS!B:B,0),1)),"")</f>
        <v/>
      </c>
      <c r="G270" s="17" t="str">
        <f>IFERROR(IF(INDEX(DATOS!AN:AN,MATCH(CHECKLIST!B270,DATOS!B:B,0),1)=0,"",INDEX(DATOS!AN:AN,MATCH(CHECKLIST!B270,DATOS!B:B,0),1)),"")</f>
        <v/>
      </c>
      <c r="H270" s="17" t="str">
        <f>IFERROR(IF(INDEX(DATOS!BQ:BQ,MATCH(CHECKLIST!B270,DATOS!B:B,0),1)="","X",IF(INDEX(DATOS!BQ:BQ,MATCH(CHECKLIST!B270,DATOS!B:B,0),1)="VIGENTE","",INDEX(DATOS!BQ:BQ,MATCH(CHECKLIST!B270,DATOS!B:B,0),1))),"")</f>
        <v/>
      </c>
      <c r="I270" s="17" t="str">
        <f>IFERROR(IF(INDEX(DATOS!AR:AR,MATCH(CHECKLIST!B270,DATOS!B:B,0),1)=0,"",INDEX(DATOS!AR:AR,MATCH(CHECKLIST!B270,DATOS!B:B,0),1)),"")</f>
        <v/>
      </c>
      <c r="J270" s="17" t="str">
        <f>IFERROR(IF(INDEX(DATOS!AP:AP,MATCH(CHECKLIST!B270,DATOS!B:B,0),1)=0,"",INDEX(DATOS!AP:AP,MATCH(CHECKLIST!B270,DATOS!B:B,0),1)),"")</f>
        <v/>
      </c>
      <c r="K270" s="35" t="str">
        <f>IFERROR(IF(INDEX(DATOS!AQ:AQ,MATCH(CHECKLIST!B270,DATOS!B:B,0),1)=0,"",INDEX(DATOS!AQ:AQ,MATCH(CHECKLIST!B270,DATOS!B:B,0),1)),"")</f>
        <v/>
      </c>
      <c r="L270" s="17" t="str">
        <f>IFERROR(IF(INDEX(DATOS!AS:AS,MATCH(CHECKLIST!B270,DATOS!B:B,0),1)=0,"",INDEX(DATOS!AS:AS,MATCH(CHECKLIST!B270,DATOS!B:B,0),1)),"")</f>
        <v/>
      </c>
      <c r="M270" s="17" t="str">
        <f>IFERROR(IF(INDEX(DATOS!AO:AO,MATCH(CHECKLIST!B270,DATOS!B:B,0),1)=0,"",INDEX(DATOS!AO:AO,MATCH(CHECKLIST!B270,DATOS!B:B,0),1)),"")</f>
        <v/>
      </c>
      <c r="N270" s="35" t="str">
        <f ca="1">IFERROR(IF(INDEX(DATOS!P:P,MATCH(CHECKLIST!B270,DATOS!B:B,0),1)="","X",IF(INDEX(DATOS!P:P,MATCH(CHECKLIST!B270,DATOS!B:B,0),1)&gt;YEAR(TODAY())-1,"","VENCIDA")),"")</f>
        <v/>
      </c>
      <c r="O270" s="35" t="str">
        <f>IFERROR(IF(INDEX(DATOS!AV:AV,MATCH(CHECKLIST!B270,DATOS!B:B,0),1)=0,"",INDEX(DATOS!AV:AV,MATCH(CHECKLIST!B270,DATOS!B:B,0),1)),"")</f>
        <v/>
      </c>
      <c r="P270" s="17" t="str">
        <f>IFERROR(IF(INDEX(DATOS!AT:AT,MATCH(CHECKLIST!B270,DATOS!B:B,0),1)=0,"",INDEX(DATOS!AT:AT,MATCH(CHECKLIST!B270,DATOS!B:B,0),1)),"")</f>
        <v/>
      </c>
      <c r="Q270" s="17" t="str">
        <f>IFERROR(IF(INDEX(DATOS!AU:AU,MATCH(CHECKLIST!B270,DATOS!B:B,0),1)=0,"",INDEX(DATOS!AU:AU,MATCH(CHECKLIST!B270,DATOS!B:B,0),1)),"")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IFERROR(INDEX(DATOS!B:B,MATCH(CHECKLIST!A271,DATOS!CG:CG,0),1),"")</f>
        <v/>
      </c>
      <c r="C271" t="str">
        <f>IFERROR(INDEX(DATOS!BT:BT,MATCH(CHECKLIST!A271,DATOS!CG:CG,0),1),"")</f>
        <v/>
      </c>
      <c r="D271" t="str">
        <f>IFERROR(INDEX(DATOS!T:T,MATCH(CHECKLIST!E271,DATOS!C:C,0),1),"")</f>
        <v/>
      </c>
      <c r="E271" s="72" t="str">
        <f>IFERROR(INDEX(DATOS!C:C,MATCH(CHECKLIST!A271,DATOS!CG:CG,0),1),"")</f>
        <v/>
      </c>
      <c r="F271" s="82" t="str">
        <f>IFERROR(IF(INDEX(DATOS!AI:AI,MATCH(CHECKLIST!B271,DATOS!B:B,0),1)=0,"",INDEX(DATOS!AI:AI,MATCH(CHECKLIST!B271,DATOS!B:B,0),1)),"")</f>
        <v/>
      </c>
      <c r="G271" s="17" t="str">
        <f>IFERROR(IF(INDEX(DATOS!AN:AN,MATCH(CHECKLIST!B271,DATOS!B:B,0),1)=0,"",INDEX(DATOS!AN:AN,MATCH(CHECKLIST!B271,DATOS!B:B,0),1)),"")</f>
        <v/>
      </c>
      <c r="H271" s="17" t="str">
        <f>IFERROR(IF(INDEX(DATOS!BQ:BQ,MATCH(CHECKLIST!B271,DATOS!B:B,0),1)="","X",IF(INDEX(DATOS!BQ:BQ,MATCH(CHECKLIST!B271,DATOS!B:B,0),1)="VIGENTE","",INDEX(DATOS!BQ:BQ,MATCH(CHECKLIST!B271,DATOS!B:B,0),1))),"")</f>
        <v/>
      </c>
      <c r="I271" s="17" t="str">
        <f>IFERROR(IF(INDEX(DATOS!AR:AR,MATCH(CHECKLIST!B271,DATOS!B:B,0),1)=0,"",INDEX(DATOS!AR:AR,MATCH(CHECKLIST!B271,DATOS!B:B,0),1)),"")</f>
        <v/>
      </c>
      <c r="J271" s="17" t="str">
        <f>IFERROR(IF(INDEX(DATOS!AP:AP,MATCH(CHECKLIST!B271,DATOS!B:B,0),1)=0,"",INDEX(DATOS!AP:AP,MATCH(CHECKLIST!B271,DATOS!B:B,0),1)),"")</f>
        <v/>
      </c>
      <c r="K271" s="35" t="str">
        <f>IFERROR(IF(INDEX(DATOS!AQ:AQ,MATCH(CHECKLIST!B271,DATOS!B:B,0),1)=0,"",INDEX(DATOS!AQ:AQ,MATCH(CHECKLIST!B271,DATOS!B:B,0),1)),"")</f>
        <v/>
      </c>
      <c r="L271" s="17" t="str">
        <f>IFERROR(IF(INDEX(DATOS!AS:AS,MATCH(CHECKLIST!B271,DATOS!B:B,0),1)=0,"",INDEX(DATOS!AS:AS,MATCH(CHECKLIST!B271,DATOS!B:B,0),1)),"")</f>
        <v/>
      </c>
      <c r="M271" s="17" t="str">
        <f>IFERROR(IF(INDEX(DATOS!AO:AO,MATCH(CHECKLIST!B271,DATOS!B:B,0),1)=0,"",INDEX(DATOS!AO:AO,MATCH(CHECKLIST!B271,DATOS!B:B,0),1)),"")</f>
        <v/>
      </c>
      <c r="N271" s="35" t="str">
        <f ca="1">IFERROR(IF(INDEX(DATOS!P:P,MATCH(CHECKLIST!B271,DATOS!B:B,0),1)="","X",IF(INDEX(DATOS!P:P,MATCH(CHECKLIST!B271,DATOS!B:B,0),1)&gt;YEAR(TODAY())-1,"","VENCIDA")),"")</f>
        <v/>
      </c>
      <c r="O271" s="35" t="str">
        <f>IFERROR(IF(INDEX(DATOS!AV:AV,MATCH(CHECKLIST!B271,DATOS!B:B,0),1)=0,"",INDEX(DATOS!AV:AV,MATCH(CHECKLIST!B271,DATOS!B:B,0),1)),"")</f>
        <v/>
      </c>
      <c r="P271" s="17" t="str">
        <f>IFERROR(IF(INDEX(DATOS!AT:AT,MATCH(CHECKLIST!B271,DATOS!B:B,0),1)=0,"",INDEX(DATOS!AT:AT,MATCH(CHECKLIST!B271,DATOS!B:B,0),1)),"")</f>
        <v/>
      </c>
      <c r="Q271" s="17" t="str">
        <f>IFERROR(IF(INDEX(DATOS!AU:AU,MATCH(CHECKLIST!B271,DATOS!B:B,0),1)=0,"",INDEX(DATOS!AU:AU,MATCH(CHECKLIST!B271,DATOS!B:B,0),1)),"")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IFERROR(INDEX(DATOS!B:B,MATCH(CHECKLIST!A272,DATOS!CG:CG,0),1),"")</f>
        <v/>
      </c>
      <c r="C272" t="str">
        <f>IFERROR(INDEX(DATOS!BT:BT,MATCH(CHECKLIST!A272,DATOS!CG:CG,0),1),"")</f>
        <v/>
      </c>
      <c r="D272" t="str">
        <f>IFERROR(INDEX(DATOS!T:T,MATCH(CHECKLIST!E272,DATOS!C:C,0),1),"")</f>
        <v/>
      </c>
      <c r="E272" s="72" t="str">
        <f>IFERROR(INDEX(DATOS!C:C,MATCH(CHECKLIST!A272,DATOS!CG:CG,0),1),"")</f>
        <v/>
      </c>
      <c r="F272" s="82" t="str">
        <f>IFERROR(IF(INDEX(DATOS!AI:AI,MATCH(CHECKLIST!B272,DATOS!B:B,0),1)=0,"",INDEX(DATOS!AI:AI,MATCH(CHECKLIST!B272,DATOS!B:B,0),1)),"")</f>
        <v/>
      </c>
      <c r="G272" s="17" t="str">
        <f>IFERROR(IF(INDEX(DATOS!AN:AN,MATCH(CHECKLIST!B272,DATOS!B:B,0),1)=0,"",INDEX(DATOS!AN:AN,MATCH(CHECKLIST!B272,DATOS!B:B,0),1)),"")</f>
        <v/>
      </c>
      <c r="H272" s="17" t="str">
        <f>IFERROR(IF(INDEX(DATOS!BQ:BQ,MATCH(CHECKLIST!B272,DATOS!B:B,0),1)="","X",IF(INDEX(DATOS!BQ:BQ,MATCH(CHECKLIST!B272,DATOS!B:B,0),1)="VIGENTE","",INDEX(DATOS!BQ:BQ,MATCH(CHECKLIST!B272,DATOS!B:B,0),1))),"")</f>
        <v/>
      </c>
      <c r="I272" s="17" t="str">
        <f>IFERROR(IF(INDEX(DATOS!AR:AR,MATCH(CHECKLIST!B272,DATOS!B:B,0),1)=0,"",INDEX(DATOS!AR:AR,MATCH(CHECKLIST!B272,DATOS!B:B,0),1)),"")</f>
        <v/>
      </c>
      <c r="J272" s="17" t="str">
        <f>IFERROR(IF(INDEX(DATOS!AP:AP,MATCH(CHECKLIST!B272,DATOS!B:B,0),1)=0,"",INDEX(DATOS!AP:AP,MATCH(CHECKLIST!B272,DATOS!B:B,0),1)),"")</f>
        <v/>
      </c>
      <c r="K272" s="35" t="str">
        <f>IFERROR(IF(INDEX(DATOS!AQ:AQ,MATCH(CHECKLIST!B272,DATOS!B:B,0),1)=0,"",INDEX(DATOS!AQ:AQ,MATCH(CHECKLIST!B272,DATOS!B:B,0),1)),"")</f>
        <v/>
      </c>
      <c r="L272" s="17" t="str">
        <f>IFERROR(IF(INDEX(DATOS!AS:AS,MATCH(CHECKLIST!B272,DATOS!B:B,0),1)=0,"",INDEX(DATOS!AS:AS,MATCH(CHECKLIST!B272,DATOS!B:B,0),1)),"")</f>
        <v/>
      </c>
      <c r="M272" s="17" t="str">
        <f>IFERROR(IF(INDEX(DATOS!AO:AO,MATCH(CHECKLIST!B272,DATOS!B:B,0),1)=0,"",INDEX(DATOS!AO:AO,MATCH(CHECKLIST!B272,DATOS!B:B,0),1)),"")</f>
        <v/>
      </c>
      <c r="N272" s="35" t="str">
        <f ca="1">IFERROR(IF(INDEX(DATOS!P:P,MATCH(CHECKLIST!B272,DATOS!B:B,0),1)="","X",IF(INDEX(DATOS!P:P,MATCH(CHECKLIST!B272,DATOS!B:B,0),1)&gt;YEAR(TODAY())-1,"","VENCIDA")),"")</f>
        <v/>
      </c>
      <c r="O272" s="35" t="str">
        <f>IFERROR(IF(INDEX(DATOS!AV:AV,MATCH(CHECKLIST!B272,DATOS!B:B,0),1)=0,"",INDEX(DATOS!AV:AV,MATCH(CHECKLIST!B272,DATOS!B:B,0),1)),"")</f>
        <v/>
      </c>
      <c r="P272" s="17" t="str">
        <f>IFERROR(IF(INDEX(DATOS!AT:AT,MATCH(CHECKLIST!B272,DATOS!B:B,0),1)=0,"",INDEX(DATOS!AT:AT,MATCH(CHECKLIST!B272,DATOS!B:B,0),1)),"")</f>
        <v/>
      </c>
      <c r="Q272" s="17" t="str">
        <f>IFERROR(IF(INDEX(DATOS!AU:AU,MATCH(CHECKLIST!B272,DATOS!B:B,0),1)=0,"",INDEX(DATOS!AU:AU,MATCH(CHECKLIST!B272,DATOS!B:B,0),1)),"")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IFERROR(INDEX(DATOS!B:B,MATCH(CHECKLIST!A273,DATOS!CG:CG,0),1),"")</f>
        <v/>
      </c>
      <c r="C273" t="str">
        <f>IFERROR(INDEX(DATOS!BT:BT,MATCH(CHECKLIST!A273,DATOS!CG:CG,0),1),"")</f>
        <v/>
      </c>
      <c r="D273" t="str">
        <f>IFERROR(INDEX(DATOS!T:T,MATCH(CHECKLIST!E273,DATOS!C:C,0),1),"")</f>
        <v/>
      </c>
      <c r="E273" s="72" t="str">
        <f>IFERROR(INDEX(DATOS!C:C,MATCH(CHECKLIST!A273,DATOS!CG:CG,0),1),"")</f>
        <v/>
      </c>
      <c r="F273" s="82" t="str">
        <f>IFERROR(IF(INDEX(DATOS!AI:AI,MATCH(CHECKLIST!B273,DATOS!B:B,0),1)=0,"",INDEX(DATOS!AI:AI,MATCH(CHECKLIST!B273,DATOS!B:B,0),1)),"")</f>
        <v/>
      </c>
      <c r="G273" s="17" t="str">
        <f>IFERROR(IF(INDEX(DATOS!AN:AN,MATCH(CHECKLIST!B273,DATOS!B:B,0),1)=0,"",INDEX(DATOS!AN:AN,MATCH(CHECKLIST!B273,DATOS!B:B,0),1)),"")</f>
        <v/>
      </c>
      <c r="H273" s="17" t="str">
        <f>IFERROR(IF(INDEX(DATOS!BQ:BQ,MATCH(CHECKLIST!B273,DATOS!B:B,0),1)="","X",IF(INDEX(DATOS!BQ:BQ,MATCH(CHECKLIST!B273,DATOS!B:B,0),1)="VIGENTE","",INDEX(DATOS!BQ:BQ,MATCH(CHECKLIST!B273,DATOS!B:B,0),1))),"")</f>
        <v/>
      </c>
      <c r="I273" s="17" t="str">
        <f>IFERROR(IF(INDEX(DATOS!AR:AR,MATCH(CHECKLIST!B273,DATOS!B:B,0),1)=0,"",INDEX(DATOS!AR:AR,MATCH(CHECKLIST!B273,DATOS!B:B,0),1)),"")</f>
        <v/>
      </c>
      <c r="J273" s="17" t="str">
        <f>IFERROR(IF(INDEX(DATOS!AP:AP,MATCH(CHECKLIST!B273,DATOS!B:B,0),1)=0,"",INDEX(DATOS!AP:AP,MATCH(CHECKLIST!B273,DATOS!B:B,0),1)),"")</f>
        <v/>
      </c>
      <c r="K273" s="35" t="str">
        <f>IFERROR(IF(INDEX(DATOS!AQ:AQ,MATCH(CHECKLIST!B273,DATOS!B:B,0),1)=0,"",INDEX(DATOS!AQ:AQ,MATCH(CHECKLIST!B273,DATOS!B:B,0),1)),"")</f>
        <v/>
      </c>
      <c r="L273" s="17" t="str">
        <f>IFERROR(IF(INDEX(DATOS!AS:AS,MATCH(CHECKLIST!B273,DATOS!B:B,0),1)=0,"",INDEX(DATOS!AS:AS,MATCH(CHECKLIST!B273,DATOS!B:B,0),1)),"")</f>
        <v/>
      </c>
      <c r="M273" s="17" t="str">
        <f>IFERROR(IF(INDEX(DATOS!AO:AO,MATCH(CHECKLIST!B273,DATOS!B:B,0),1)=0,"",INDEX(DATOS!AO:AO,MATCH(CHECKLIST!B273,DATOS!B:B,0),1)),"")</f>
        <v/>
      </c>
      <c r="N273" s="35" t="str">
        <f ca="1">IFERROR(IF(INDEX(DATOS!P:P,MATCH(CHECKLIST!B273,DATOS!B:B,0),1)="","X",IF(INDEX(DATOS!P:P,MATCH(CHECKLIST!B273,DATOS!B:B,0),1)&gt;YEAR(TODAY())-1,"","VENCIDA")),"")</f>
        <v/>
      </c>
      <c r="O273" s="35" t="str">
        <f>IFERROR(IF(INDEX(DATOS!AV:AV,MATCH(CHECKLIST!B273,DATOS!B:B,0),1)=0,"",INDEX(DATOS!AV:AV,MATCH(CHECKLIST!B273,DATOS!B:B,0),1)),"")</f>
        <v/>
      </c>
      <c r="P273" s="17" t="str">
        <f>IFERROR(IF(INDEX(DATOS!AT:AT,MATCH(CHECKLIST!B273,DATOS!B:B,0),1)=0,"",INDEX(DATOS!AT:AT,MATCH(CHECKLIST!B273,DATOS!B:B,0),1)),"")</f>
        <v/>
      </c>
      <c r="Q273" s="17" t="str">
        <f>IFERROR(IF(INDEX(DATOS!AU:AU,MATCH(CHECKLIST!B273,DATOS!B:B,0),1)=0,"",INDEX(DATOS!AU:AU,MATCH(CHECKLIST!B273,DATOS!B:B,0),1)),"")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IFERROR(INDEX(DATOS!B:B,MATCH(CHECKLIST!A274,DATOS!CG:CG,0),1),"")</f>
        <v/>
      </c>
      <c r="C274" t="str">
        <f>IFERROR(INDEX(DATOS!BT:BT,MATCH(CHECKLIST!A274,DATOS!CG:CG,0),1),"")</f>
        <v/>
      </c>
      <c r="D274" t="str">
        <f>IFERROR(INDEX(DATOS!T:T,MATCH(CHECKLIST!E274,DATOS!C:C,0),1),"")</f>
        <v/>
      </c>
      <c r="E274" s="72" t="str">
        <f>IFERROR(INDEX(DATOS!C:C,MATCH(CHECKLIST!A274,DATOS!CG:CG,0),1),"")</f>
        <v/>
      </c>
      <c r="F274" s="82" t="str">
        <f>IFERROR(IF(INDEX(DATOS!AI:AI,MATCH(CHECKLIST!B274,DATOS!B:B,0),1)=0,"",INDEX(DATOS!AI:AI,MATCH(CHECKLIST!B274,DATOS!B:B,0),1)),"")</f>
        <v/>
      </c>
      <c r="G274" s="17" t="str">
        <f>IFERROR(IF(INDEX(DATOS!AN:AN,MATCH(CHECKLIST!B274,DATOS!B:B,0),1)=0,"",INDEX(DATOS!AN:AN,MATCH(CHECKLIST!B274,DATOS!B:B,0),1)),"")</f>
        <v/>
      </c>
      <c r="H274" s="17" t="str">
        <f>IFERROR(IF(INDEX(DATOS!BQ:BQ,MATCH(CHECKLIST!B274,DATOS!B:B,0),1)="","X",IF(INDEX(DATOS!BQ:BQ,MATCH(CHECKLIST!B274,DATOS!B:B,0),1)="VIGENTE","",INDEX(DATOS!BQ:BQ,MATCH(CHECKLIST!B274,DATOS!B:B,0),1))),"")</f>
        <v/>
      </c>
      <c r="I274" s="17" t="str">
        <f>IFERROR(IF(INDEX(DATOS!AR:AR,MATCH(CHECKLIST!B274,DATOS!B:B,0),1)=0,"",INDEX(DATOS!AR:AR,MATCH(CHECKLIST!B274,DATOS!B:B,0),1)),"")</f>
        <v/>
      </c>
      <c r="J274" s="17" t="str">
        <f>IFERROR(IF(INDEX(DATOS!AP:AP,MATCH(CHECKLIST!B274,DATOS!B:B,0),1)=0,"",INDEX(DATOS!AP:AP,MATCH(CHECKLIST!B274,DATOS!B:B,0),1)),"")</f>
        <v/>
      </c>
      <c r="K274" s="35" t="str">
        <f>IFERROR(IF(INDEX(DATOS!AQ:AQ,MATCH(CHECKLIST!B274,DATOS!B:B,0),1)=0,"",INDEX(DATOS!AQ:AQ,MATCH(CHECKLIST!B274,DATOS!B:B,0),1)),"")</f>
        <v/>
      </c>
      <c r="L274" s="17" t="str">
        <f>IFERROR(IF(INDEX(DATOS!AS:AS,MATCH(CHECKLIST!B274,DATOS!B:B,0),1)=0,"",INDEX(DATOS!AS:AS,MATCH(CHECKLIST!B274,DATOS!B:B,0),1)),"")</f>
        <v/>
      </c>
      <c r="M274" s="17" t="str">
        <f>IFERROR(IF(INDEX(DATOS!AO:AO,MATCH(CHECKLIST!B274,DATOS!B:B,0),1)=0,"",INDEX(DATOS!AO:AO,MATCH(CHECKLIST!B274,DATOS!B:B,0),1)),"")</f>
        <v/>
      </c>
      <c r="N274" s="35" t="str">
        <f ca="1">IFERROR(IF(INDEX(DATOS!P:P,MATCH(CHECKLIST!B274,DATOS!B:B,0),1)="","X",IF(INDEX(DATOS!P:P,MATCH(CHECKLIST!B274,DATOS!B:B,0),1)&gt;YEAR(TODAY())-1,"","VENCIDA")),"")</f>
        <v/>
      </c>
      <c r="O274" s="35" t="str">
        <f>IFERROR(IF(INDEX(DATOS!AV:AV,MATCH(CHECKLIST!B274,DATOS!B:B,0),1)=0,"",INDEX(DATOS!AV:AV,MATCH(CHECKLIST!B274,DATOS!B:B,0),1)),"")</f>
        <v/>
      </c>
      <c r="P274" s="17" t="str">
        <f>IFERROR(IF(INDEX(DATOS!AT:AT,MATCH(CHECKLIST!B274,DATOS!B:B,0),1)=0,"",INDEX(DATOS!AT:AT,MATCH(CHECKLIST!B274,DATOS!B:B,0),1)),"")</f>
        <v/>
      </c>
      <c r="Q274" s="17" t="str">
        <f>IFERROR(IF(INDEX(DATOS!AU:AU,MATCH(CHECKLIST!B274,DATOS!B:B,0),1)=0,"",INDEX(DATOS!AU:AU,MATCH(CHECKLIST!B274,DATOS!B:B,0),1)),"")</f>
        <v/>
      </c>
      <c r="S274">
        <f t="shared" si="14"/>
        <v>0</v>
      </c>
      <c r="U274" t="str">
        <f t="shared" si="12"/>
        <v/>
      </c>
      <c r="V274" t="str">
        <f t="shared" si="13"/>
        <v/>
      </c>
    </row>
    <row r="275" spans="1:22" ht="15" customHeight="1" x14ac:dyDescent="0.25">
      <c r="A275" s="12">
        <v>262</v>
      </c>
      <c r="B275" t="str">
        <f>IFERROR(INDEX(DATOS!B:B,MATCH(CHECKLIST!A275,DATOS!CG:CG,0),1),"")</f>
        <v/>
      </c>
      <c r="C275" t="str">
        <f>IFERROR(INDEX(DATOS!BT:BT,MATCH(CHECKLIST!A275,DATOS!CG:CG,0),1),"")</f>
        <v/>
      </c>
      <c r="D275" t="str">
        <f>IFERROR(INDEX(DATOS!T:T,MATCH(CHECKLIST!E275,DATOS!C:C,0),1),"")</f>
        <v/>
      </c>
      <c r="E275" s="72" t="str">
        <f>IFERROR(INDEX(DATOS!C:C,MATCH(CHECKLIST!A275,DATOS!CG:CG,0),1),"")</f>
        <v/>
      </c>
      <c r="F275" s="82" t="str">
        <f>IFERROR(IF(INDEX(DATOS!AI:AI,MATCH(CHECKLIST!B275,DATOS!B:B,0),1)=0,"",INDEX(DATOS!AI:AI,MATCH(CHECKLIST!B275,DATOS!B:B,0),1)),"")</f>
        <v/>
      </c>
      <c r="G275" s="17" t="str">
        <f>IFERROR(IF(INDEX(DATOS!AN:AN,MATCH(CHECKLIST!B275,DATOS!B:B,0),1)=0,"",INDEX(DATOS!AN:AN,MATCH(CHECKLIST!B275,DATOS!B:B,0),1)),"")</f>
        <v/>
      </c>
      <c r="H275" s="17" t="str">
        <f>IFERROR(IF(INDEX(DATOS!BQ:BQ,MATCH(CHECKLIST!B275,DATOS!B:B,0),1)="","X",IF(INDEX(DATOS!BQ:BQ,MATCH(CHECKLIST!B275,DATOS!B:B,0),1)="VIGENTE","",INDEX(DATOS!BQ:BQ,MATCH(CHECKLIST!B275,DATOS!B:B,0),1))),"")</f>
        <v/>
      </c>
      <c r="I275" s="17" t="str">
        <f>IFERROR(IF(INDEX(DATOS!AR:AR,MATCH(CHECKLIST!B275,DATOS!B:B,0),1)=0,"",INDEX(DATOS!AR:AR,MATCH(CHECKLIST!B275,DATOS!B:B,0),1)),"")</f>
        <v/>
      </c>
      <c r="J275" s="17" t="str">
        <f>IFERROR(IF(INDEX(DATOS!AP:AP,MATCH(CHECKLIST!B275,DATOS!B:B,0),1)=0,"",INDEX(DATOS!AP:AP,MATCH(CHECKLIST!B275,DATOS!B:B,0),1)),"")</f>
        <v/>
      </c>
      <c r="K275" s="35" t="str">
        <f>IFERROR(IF(INDEX(DATOS!AQ:AQ,MATCH(CHECKLIST!B275,DATOS!B:B,0),1)=0,"",INDEX(DATOS!AQ:AQ,MATCH(CHECKLIST!B275,DATOS!B:B,0),1)),"")</f>
        <v/>
      </c>
      <c r="L275" s="17" t="str">
        <f>IFERROR(IF(INDEX(DATOS!AS:AS,MATCH(CHECKLIST!B275,DATOS!B:B,0),1)=0,"",INDEX(DATOS!AS:AS,MATCH(CHECKLIST!B275,DATOS!B:B,0),1)),"")</f>
        <v/>
      </c>
      <c r="M275" s="17" t="str">
        <f>IFERROR(IF(INDEX(DATOS!AO:AO,MATCH(CHECKLIST!B275,DATOS!B:B,0),1)=0,"",INDEX(DATOS!AO:AO,MATCH(CHECKLIST!B275,DATOS!B:B,0),1)),"")</f>
        <v/>
      </c>
      <c r="N275" s="35" t="str">
        <f ca="1">IFERROR(IF(INDEX(DATOS!P:P,MATCH(CHECKLIST!B275,DATOS!B:B,0),1)="","X",IF(INDEX(DATOS!P:P,MATCH(CHECKLIST!B275,DATOS!B:B,0),1)&gt;YEAR(TODAY())-1,"","VENCIDA")),"")</f>
        <v/>
      </c>
      <c r="O275" s="35" t="str">
        <f>IFERROR(IF(INDEX(DATOS!AV:AV,MATCH(CHECKLIST!B275,DATOS!B:B,0),1)=0,"",INDEX(DATOS!AV:AV,MATCH(CHECKLIST!B275,DATOS!B:B,0),1)),"")</f>
        <v/>
      </c>
      <c r="P275" s="17" t="str">
        <f>IFERROR(IF(INDEX(DATOS!AT:AT,MATCH(CHECKLIST!B275,DATOS!B:B,0),1)=0,"",INDEX(DATOS!AT:AT,MATCH(CHECKLIST!B275,DATOS!B:B,0),1)),"")</f>
        <v/>
      </c>
      <c r="Q275" s="17" t="str">
        <f>IFERROR(IF(INDEX(DATOS!AU:AU,MATCH(CHECKLIST!B275,DATOS!B:B,0),1)=0,"",INDEX(DATOS!AU:AU,MATCH(CHECKLIST!B275,DATOS!B:B,0),1)),"")</f>
        <v/>
      </c>
      <c r="R275" t="str">
        <f>IF(B275="","",1)</f>
        <v/>
      </c>
      <c r="S275" t="str">
        <f t="shared" si="14"/>
        <v/>
      </c>
      <c r="U275" t="str">
        <f t="shared" si="12"/>
        <v/>
      </c>
      <c r="V275" t="str">
        <f t="shared" si="13"/>
        <v/>
      </c>
    </row>
    <row r="276" spans="1:22" x14ac:dyDescent="0.25">
      <c r="A276" s="12">
        <v>263</v>
      </c>
      <c r="B276" t="str">
        <f>IFERROR(INDEX(DATOS!B:B,MATCH(CHECKLIST!A276,DATOS!CG:CG,0),1),"")</f>
        <v/>
      </c>
      <c r="C276" t="str">
        <f>IFERROR(INDEX(DATOS!BT:BT,MATCH(CHECKLIST!A276,DATOS!CG:CG,0),1),"")</f>
        <v/>
      </c>
      <c r="D276" t="str">
        <f>IFERROR(INDEX(DATOS!T:T,MATCH(CHECKLIST!E276,DATOS!C:C,0),1),"")</f>
        <v/>
      </c>
      <c r="E276" s="72" t="str">
        <f>IFERROR(INDEX(DATOS!C:C,MATCH(CHECKLIST!A276,DATOS!CG:CG,0),1),"")</f>
        <v/>
      </c>
      <c r="F276" s="82" t="str">
        <f>IFERROR(IF(INDEX(DATOS!AI:AI,MATCH(CHECKLIST!B276,DATOS!B:B,0),1)=0,"",INDEX(DATOS!AI:AI,MATCH(CHECKLIST!B276,DATOS!B:B,0),1)),"")</f>
        <v/>
      </c>
      <c r="G276" s="17" t="str">
        <f>IFERROR(IF(INDEX(DATOS!AN:AN,MATCH(CHECKLIST!B276,DATOS!B:B,0),1)=0,"",INDEX(DATOS!AN:AN,MATCH(CHECKLIST!B276,DATOS!B:B,0),1)),"")</f>
        <v/>
      </c>
      <c r="H276" s="17" t="str">
        <f>IFERROR(IF(INDEX(DATOS!BQ:BQ,MATCH(CHECKLIST!B276,DATOS!B:B,0),1)="","X",IF(INDEX(DATOS!BQ:BQ,MATCH(CHECKLIST!B276,DATOS!B:B,0),1)="VIGENTE","",INDEX(DATOS!BQ:BQ,MATCH(CHECKLIST!B276,DATOS!B:B,0),1))),"")</f>
        <v/>
      </c>
      <c r="I276" s="17" t="str">
        <f>IFERROR(IF(INDEX(DATOS!AR:AR,MATCH(CHECKLIST!B276,DATOS!B:B,0),1)=0,"",INDEX(DATOS!AR:AR,MATCH(CHECKLIST!B276,DATOS!B:B,0),1)),"")</f>
        <v/>
      </c>
      <c r="J276" s="17" t="str">
        <f>IFERROR(IF(INDEX(DATOS!AP:AP,MATCH(CHECKLIST!B276,DATOS!B:B,0),1)=0,"",INDEX(DATOS!AP:AP,MATCH(CHECKLIST!B276,DATOS!B:B,0),1)),"")</f>
        <v/>
      </c>
      <c r="K276" s="35" t="str">
        <f>IFERROR(IF(INDEX(DATOS!AQ:AQ,MATCH(CHECKLIST!B276,DATOS!B:B,0),1)=0,"",INDEX(DATOS!AQ:AQ,MATCH(CHECKLIST!B276,DATOS!B:B,0),1)),"")</f>
        <v/>
      </c>
      <c r="L276" s="17" t="str">
        <f>IFERROR(IF(INDEX(DATOS!AS:AS,MATCH(CHECKLIST!B276,DATOS!B:B,0),1)=0,"",INDEX(DATOS!AS:AS,MATCH(CHECKLIST!B276,DATOS!B:B,0),1)),"")</f>
        <v/>
      </c>
      <c r="M276" s="17" t="str">
        <f>IFERROR(IF(INDEX(DATOS!AO:AO,MATCH(CHECKLIST!B276,DATOS!B:B,0),1)=0,"",INDEX(DATOS!AO:AO,MATCH(CHECKLIST!B276,DATOS!B:B,0),1)),"")</f>
        <v/>
      </c>
      <c r="N276" s="35" t="str">
        <f ca="1">IFERROR(IF(INDEX(DATOS!P:P,MATCH(CHECKLIST!B276,DATOS!B:B,0),1)="","X",IF(INDEX(DATOS!P:P,MATCH(CHECKLIST!B276,DATOS!B:B,0),1)&gt;YEAR(TODAY())-1,"","VENCIDA")),"")</f>
        <v/>
      </c>
      <c r="O276" s="35" t="str">
        <f>IFERROR(IF(INDEX(DATOS!AV:AV,MATCH(CHECKLIST!B276,DATOS!B:B,0),1)=0,"",INDEX(DATOS!AV:AV,MATCH(CHECKLIST!B276,DATOS!B:B,0),1)),"")</f>
        <v/>
      </c>
      <c r="P276" s="17" t="str">
        <f>IFERROR(IF(INDEX(DATOS!AT:AT,MATCH(CHECKLIST!B276,DATOS!B:B,0),1)=0,"",INDEX(DATOS!AT:AT,MATCH(CHECKLIST!B276,DATOS!B:B,0),1)),"")</f>
        <v/>
      </c>
      <c r="Q276" s="17" t="str">
        <f>IFERROR(IF(INDEX(DATOS!AU:AU,MATCH(CHECKLIST!B276,DATOS!B:B,0),1)=0,"",INDEX(DATOS!AU:AU,MATCH(CHECKLIST!B276,DATOS!B:B,0),1)),"")</f>
        <v/>
      </c>
      <c r="S276">
        <f t="shared" si="14"/>
        <v>0</v>
      </c>
      <c r="U276" t="str">
        <f t="shared" si="12"/>
        <v/>
      </c>
      <c r="V276" t="str">
        <f t="shared" si="13"/>
        <v/>
      </c>
    </row>
    <row r="277" spans="1:22" ht="15" customHeight="1" x14ac:dyDescent="0.25">
      <c r="A277" s="12">
        <v>264</v>
      </c>
      <c r="B277" t="str">
        <f>IFERROR(INDEX(DATOS!B:B,MATCH(CHECKLIST!A277,DATOS!CG:CG,0),1),"")</f>
        <v/>
      </c>
      <c r="C277" t="str">
        <f>IFERROR(INDEX(DATOS!BT:BT,MATCH(CHECKLIST!A277,DATOS!CG:CG,0),1),"")</f>
        <v/>
      </c>
      <c r="D277" t="str">
        <f>IFERROR(INDEX(DATOS!T:T,MATCH(CHECKLIST!E277,DATOS!C:C,0),1),"")</f>
        <v/>
      </c>
      <c r="E277" s="72" t="str">
        <f>IFERROR(INDEX(DATOS!C:C,MATCH(CHECKLIST!A277,DATOS!CG:CG,0),1),"")</f>
        <v/>
      </c>
      <c r="F277" s="82" t="str">
        <f>IFERROR(IF(INDEX(DATOS!AI:AI,MATCH(CHECKLIST!B277,DATOS!B:B,0),1)=0,"",INDEX(DATOS!AI:AI,MATCH(CHECKLIST!B277,DATOS!B:B,0),1)),"")</f>
        <v/>
      </c>
      <c r="G277" s="17" t="str">
        <f>IFERROR(IF(INDEX(DATOS!AN:AN,MATCH(CHECKLIST!B277,DATOS!B:B,0),1)=0,"",INDEX(DATOS!AN:AN,MATCH(CHECKLIST!B277,DATOS!B:B,0),1)),"")</f>
        <v/>
      </c>
      <c r="H277" s="17" t="str">
        <f>IFERROR(IF(INDEX(DATOS!BQ:BQ,MATCH(CHECKLIST!B277,DATOS!B:B,0),1)="","X",IF(INDEX(DATOS!BQ:BQ,MATCH(CHECKLIST!B277,DATOS!B:B,0),1)="VIGENTE","",INDEX(DATOS!BQ:BQ,MATCH(CHECKLIST!B277,DATOS!B:B,0),1))),"")</f>
        <v/>
      </c>
      <c r="I277" s="17" t="str">
        <f>IFERROR(IF(INDEX(DATOS!AR:AR,MATCH(CHECKLIST!B277,DATOS!B:B,0),1)=0,"",INDEX(DATOS!AR:AR,MATCH(CHECKLIST!B277,DATOS!B:B,0),1)),"")</f>
        <v/>
      </c>
      <c r="J277" s="17" t="str">
        <f>IFERROR(IF(INDEX(DATOS!AP:AP,MATCH(CHECKLIST!B277,DATOS!B:B,0),1)=0,"",INDEX(DATOS!AP:AP,MATCH(CHECKLIST!B277,DATOS!B:B,0),1)),"")</f>
        <v/>
      </c>
      <c r="K277" s="35" t="str">
        <f>IFERROR(IF(INDEX(DATOS!AQ:AQ,MATCH(CHECKLIST!B277,DATOS!B:B,0),1)=0,"",INDEX(DATOS!AQ:AQ,MATCH(CHECKLIST!B277,DATOS!B:B,0),1)),"")</f>
        <v/>
      </c>
      <c r="L277" s="17" t="str">
        <f>IFERROR(IF(INDEX(DATOS!AS:AS,MATCH(CHECKLIST!B277,DATOS!B:B,0),1)=0,"",INDEX(DATOS!AS:AS,MATCH(CHECKLIST!B277,DATOS!B:B,0),1)),"")</f>
        <v/>
      </c>
      <c r="M277" s="17" t="str">
        <f>IFERROR(IF(INDEX(DATOS!AO:AO,MATCH(CHECKLIST!B277,DATOS!B:B,0),1)=0,"",INDEX(DATOS!AO:AO,MATCH(CHECKLIST!B277,DATOS!B:B,0),1)),"")</f>
        <v/>
      </c>
      <c r="N277" s="35" t="str">
        <f ca="1">IFERROR(IF(INDEX(DATOS!P:P,MATCH(CHECKLIST!B277,DATOS!B:B,0),1)="","X",IF(INDEX(DATOS!P:P,MATCH(CHECKLIST!B277,DATOS!B:B,0),1)&gt;YEAR(TODAY())-1,"","VENCIDA")),"")</f>
        <v/>
      </c>
      <c r="O277" s="35" t="str">
        <f>IFERROR(IF(INDEX(DATOS!AV:AV,MATCH(CHECKLIST!B277,DATOS!B:B,0),1)=0,"",INDEX(DATOS!AV:AV,MATCH(CHECKLIST!B277,DATOS!B:B,0),1)),"")</f>
        <v/>
      </c>
      <c r="P277" s="17" t="str">
        <f>IFERROR(IF(INDEX(DATOS!AT:AT,MATCH(CHECKLIST!B277,DATOS!B:B,0),1)=0,"",INDEX(DATOS!AT:AT,MATCH(CHECKLIST!B277,DATOS!B:B,0),1)),"")</f>
        <v/>
      </c>
      <c r="Q277" s="17" t="str">
        <f>IFERROR(IF(INDEX(DATOS!AU:AU,MATCH(CHECKLIST!B277,DATOS!B:B,0),1)=0,"",INDEX(DATOS!AU:AU,MATCH(CHECKLIST!B277,DATOS!B:B,0),1)),"")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IFERROR(INDEX(DATOS!B:B,MATCH(CHECKLIST!A278,DATOS!CG:CG,0),1),"")</f>
        <v/>
      </c>
      <c r="C278" t="str">
        <f>IFERROR(INDEX(DATOS!BT:BT,MATCH(CHECKLIST!A278,DATOS!CG:CG,0),1),"")</f>
        <v/>
      </c>
      <c r="D278" t="str">
        <f>IFERROR(INDEX(DATOS!T:T,MATCH(CHECKLIST!E278,DATOS!C:C,0),1),"")</f>
        <v/>
      </c>
      <c r="E278" s="72" t="str">
        <f>IFERROR(INDEX(DATOS!C:C,MATCH(CHECKLIST!A278,DATOS!CG:CG,0),1),"")</f>
        <v/>
      </c>
      <c r="F278" s="82" t="str">
        <f>IFERROR(IF(INDEX(DATOS!AI:AI,MATCH(CHECKLIST!B278,DATOS!B:B,0),1)=0,"",INDEX(DATOS!AI:AI,MATCH(CHECKLIST!B278,DATOS!B:B,0),1)),"")</f>
        <v/>
      </c>
      <c r="G278" s="17" t="str">
        <f>IFERROR(IF(INDEX(DATOS!AN:AN,MATCH(CHECKLIST!B278,DATOS!B:B,0),1)=0,"",INDEX(DATOS!AN:AN,MATCH(CHECKLIST!B278,DATOS!B:B,0),1)),"")</f>
        <v/>
      </c>
      <c r="H278" s="17" t="str">
        <f>IFERROR(IF(INDEX(DATOS!BQ:BQ,MATCH(CHECKLIST!B278,DATOS!B:B,0),1)="","X",IF(INDEX(DATOS!BQ:BQ,MATCH(CHECKLIST!B278,DATOS!B:B,0),1)="VIGENTE","",INDEX(DATOS!BQ:BQ,MATCH(CHECKLIST!B278,DATOS!B:B,0),1))),"")</f>
        <v/>
      </c>
      <c r="I278" s="17" t="str">
        <f>IFERROR(IF(INDEX(DATOS!AR:AR,MATCH(CHECKLIST!B278,DATOS!B:B,0),1)=0,"",INDEX(DATOS!AR:AR,MATCH(CHECKLIST!B278,DATOS!B:B,0),1)),"")</f>
        <v/>
      </c>
      <c r="J278" s="17" t="str">
        <f>IFERROR(IF(INDEX(DATOS!AP:AP,MATCH(CHECKLIST!B278,DATOS!B:B,0),1)=0,"",INDEX(DATOS!AP:AP,MATCH(CHECKLIST!B278,DATOS!B:B,0),1)),"")</f>
        <v/>
      </c>
      <c r="K278" s="35" t="str">
        <f>IFERROR(IF(INDEX(DATOS!AQ:AQ,MATCH(CHECKLIST!B278,DATOS!B:B,0),1)=0,"",INDEX(DATOS!AQ:AQ,MATCH(CHECKLIST!B278,DATOS!B:B,0),1)),"")</f>
        <v/>
      </c>
      <c r="L278" s="17" t="str">
        <f>IFERROR(IF(INDEX(DATOS!AS:AS,MATCH(CHECKLIST!B278,DATOS!B:B,0),1)=0,"",INDEX(DATOS!AS:AS,MATCH(CHECKLIST!B278,DATOS!B:B,0),1)),"")</f>
        <v/>
      </c>
      <c r="M278" s="17" t="str">
        <f>IFERROR(IF(INDEX(DATOS!AO:AO,MATCH(CHECKLIST!B278,DATOS!B:B,0),1)=0,"",INDEX(DATOS!AO:AO,MATCH(CHECKLIST!B278,DATOS!B:B,0),1)),"")</f>
        <v/>
      </c>
      <c r="N278" s="35" t="str">
        <f ca="1">IFERROR(IF(INDEX(DATOS!P:P,MATCH(CHECKLIST!B278,DATOS!B:B,0),1)="","X",IF(INDEX(DATOS!P:P,MATCH(CHECKLIST!B278,DATOS!B:B,0),1)&gt;YEAR(TODAY())-1,"","VENCIDA")),"")</f>
        <v/>
      </c>
      <c r="O278" s="35" t="str">
        <f>IFERROR(IF(INDEX(DATOS!AV:AV,MATCH(CHECKLIST!B278,DATOS!B:B,0),1)=0,"",INDEX(DATOS!AV:AV,MATCH(CHECKLIST!B278,DATOS!B:B,0),1)),"")</f>
        <v/>
      </c>
      <c r="P278" s="17" t="str">
        <f>IFERROR(IF(INDEX(DATOS!AT:AT,MATCH(CHECKLIST!B278,DATOS!B:B,0),1)=0,"",INDEX(DATOS!AT:AT,MATCH(CHECKLIST!B278,DATOS!B:B,0),1)),"")</f>
        <v/>
      </c>
      <c r="Q278" s="17" t="str">
        <f>IFERROR(IF(INDEX(DATOS!AU:AU,MATCH(CHECKLIST!B278,DATOS!B:B,0),1)=0,"",INDEX(DATOS!AU:AU,MATCH(CHECKLIST!B278,DATOS!B:B,0),1)),"")</f>
        <v/>
      </c>
      <c r="S278">
        <f t="shared" si="14"/>
        <v>0</v>
      </c>
      <c r="U278" t="str">
        <f t="shared" si="12"/>
        <v/>
      </c>
      <c r="V278" t="str">
        <f t="shared" si="13"/>
        <v/>
      </c>
    </row>
    <row r="279" spans="1:22" ht="15" customHeight="1" x14ac:dyDescent="0.25">
      <c r="A279" s="12">
        <v>266</v>
      </c>
      <c r="B279" t="str">
        <f>IFERROR(INDEX(DATOS!B:B,MATCH(CHECKLIST!A279,DATOS!CG:CG,0),1),"")</f>
        <v/>
      </c>
      <c r="C279" t="str">
        <f>IFERROR(INDEX(DATOS!BT:BT,MATCH(CHECKLIST!A279,DATOS!CG:CG,0),1),"")</f>
        <v/>
      </c>
      <c r="D279" t="str">
        <f>IFERROR(INDEX(DATOS!T:T,MATCH(CHECKLIST!E279,DATOS!C:C,0),1),"")</f>
        <v/>
      </c>
      <c r="E279" s="72" t="str">
        <f>IFERROR(INDEX(DATOS!C:C,MATCH(CHECKLIST!A279,DATOS!CG:CG,0),1),"")</f>
        <v/>
      </c>
      <c r="F279" s="82" t="str">
        <f>IFERROR(IF(INDEX(DATOS!AI:AI,MATCH(CHECKLIST!B279,DATOS!B:B,0),1)=0,"",INDEX(DATOS!AI:AI,MATCH(CHECKLIST!B279,DATOS!B:B,0),1)),"")</f>
        <v/>
      </c>
      <c r="G279" s="17" t="str">
        <f>IFERROR(IF(INDEX(DATOS!AN:AN,MATCH(CHECKLIST!B279,DATOS!B:B,0),1)=0,"",INDEX(DATOS!AN:AN,MATCH(CHECKLIST!B279,DATOS!B:B,0),1)),"")</f>
        <v/>
      </c>
      <c r="H279" s="17" t="str">
        <f>IFERROR(IF(INDEX(DATOS!BQ:BQ,MATCH(CHECKLIST!B279,DATOS!B:B,0),1)="","X",IF(INDEX(DATOS!BQ:BQ,MATCH(CHECKLIST!B279,DATOS!B:B,0),1)="VIGENTE","",INDEX(DATOS!BQ:BQ,MATCH(CHECKLIST!B279,DATOS!B:B,0),1))),"")</f>
        <v/>
      </c>
      <c r="I279" s="17" t="str">
        <f>IFERROR(IF(INDEX(DATOS!AR:AR,MATCH(CHECKLIST!B279,DATOS!B:B,0),1)=0,"",INDEX(DATOS!AR:AR,MATCH(CHECKLIST!B279,DATOS!B:B,0),1)),"")</f>
        <v/>
      </c>
      <c r="J279" s="17" t="str">
        <f>IFERROR(IF(INDEX(DATOS!AP:AP,MATCH(CHECKLIST!B279,DATOS!B:B,0),1)=0,"",INDEX(DATOS!AP:AP,MATCH(CHECKLIST!B279,DATOS!B:B,0),1)),"")</f>
        <v/>
      </c>
      <c r="K279" s="35" t="str">
        <f>IFERROR(IF(INDEX(DATOS!AQ:AQ,MATCH(CHECKLIST!B279,DATOS!B:B,0),1)=0,"",INDEX(DATOS!AQ:AQ,MATCH(CHECKLIST!B279,DATOS!B:B,0),1)),"")</f>
        <v/>
      </c>
      <c r="L279" s="17" t="str">
        <f>IFERROR(IF(INDEX(DATOS!AS:AS,MATCH(CHECKLIST!B279,DATOS!B:B,0),1)=0,"",INDEX(DATOS!AS:AS,MATCH(CHECKLIST!B279,DATOS!B:B,0),1)),"")</f>
        <v/>
      </c>
      <c r="M279" s="17" t="str">
        <f>IFERROR(IF(INDEX(DATOS!AO:AO,MATCH(CHECKLIST!B279,DATOS!B:B,0),1)=0,"",INDEX(DATOS!AO:AO,MATCH(CHECKLIST!B279,DATOS!B:B,0),1)),"")</f>
        <v/>
      </c>
      <c r="N279" s="35" t="str">
        <f ca="1">IFERROR(IF(INDEX(DATOS!P:P,MATCH(CHECKLIST!B279,DATOS!B:B,0),1)="","X",IF(INDEX(DATOS!P:P,MATCH(CHECKLIST!B279,DATOS!B:B,0),1)&gt;YEAR(TODAY())-1,"","VENCIDA")),"")</f>
        <v/>
      </c>
      <c r="O279" s="35" t="str">
        <f>IFERROR(IF(INDEX(DATOS!AV:AV,MATCH(CHECKLIST!B279,DATOS!B:B,0),1)=0,"",INDEX(DATOS!AV:AV,MATCH(CHECKLIST!B279,DATOS!B:B,0),1)),"")</f>
        <v/>
      </c>
      <c r="P279" s="17" t="str">
        <f>IFERROR(IF(INDEX(DATOS!AT:AT,MATCH(CHECKLIST!B279,DATOS!B:B,0),1)=0,"",INDEX(DATOS!AT:AT,MATCH(CHECKLIST!B279,DATOS!B:B,0),1)),"")</f>
        <v/>
      </c>
      <c r="Q279" s="17" t="str">
        <f>IFERROR(IF(INDEX(DATOS!AU:AU,MATCH(CHECKLIST!B279,DATOS!B:B,0),1)=0,"",INDEX(DATOS!AU:AU,MATCH(CHECKLIST!B279,DATOS!B:B,0),1)),"")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IFERROR(INDEX(DATOS!B:B,MATCH(CHECKLIST!A280,DATOS!CG:CG,0),1),"")</f>
        <v/>
      </c>
      <c r="C280" t="str">
        <f>IFERROR(INDEX(DATOS!BT:BT,MATCH(CHECKLIST!A280,DATOS!CG:CG,0),1),"")</f>
        <v/>
      </c>
      <c r="D280" t="str">
        <f>IFERROR(INDEX(DATOS!T:T,MATCH(CHECKLIST!E280,DATOS!C:C,0),1),"")</f>
        <v/>
      </c>
      <c r="E280" s="72" t="str">
        <f>IFERROR(INDEX(DATOS!C:C,MATCH(CHECKLIST!A280,DATOS!CG:CG,0),1),"")</f>
        <v/>
      </c>
      <c r="F280" s="82" t="str">
        <f>IFERROR(IF(INDEX(DATOS!AI:AI,MATCH(CHECKLIST!B280,DATOS!B:B,0),1)=0,"",INDEX(DATOS!AI:AI,MATCH(CHECKLIST!B280,DATOS!B:B,0),1)),"")</f>
        <v/>
      </c>
      <c r="G280" s="17" t="str">
        <f>IFERROR(IF(INDEX(DATOS!AN:AN,MATCH(CHECKLIST!B280,DATOS!B:B,0),1)=0,"",INDEX(DATOS!AN:AN,MATCH(CHECKLIST!B280,DATOS!B:B,0),1)),"")</f>
        <v/>
      </c>
      <c r="H280" s="17" t="str">
        <f>IFERROR(IF(INDEX(DATOS!BQ:BQ,MATCH(CHECKLIST!B280,DATOS!B:B,0),1)="","X",IF(INDEX(DATOS!BQ:BQ,MATCH(CHECKLIST!B280,DATOS!B:B,0),1)="VIGENTE","",INDEX(DATOS!BQ:BQ,MATCH(CHECKLIST!B280,DATOS!B:B,0),1))),"")</f>
        <v/>
      </c>
      <c r="I280" s="17" t="str">
        <f>IFERROR(IF(INDEX(DATOS!AR:AR,MATCH(CHECKLIST!B280,DATOS!B:B,0),1)=0,"",INDEX(DATOS!AR:AR,MATCH(CHECKLIST!B280,DATOS!B:B,0),1)),"")</f>
        <v/>
      </c>
      <c r="J280" s="17" t="str">
        <f>IFERROR(IF(INDEX(DATOS!AP:AP,MATCH(CHECKLIST!B280,DATOS!B:B,0),1)=0,"",INDEX(DATOS!AP:AP,MATCH(CHECKLIST!B280,DATOS!B:B,0),1)),"")</f>
        <v/>
      </c>
      <c r="K280" s="35" t="str">
        <f>IFERROR(IF(INDEX(DATOS!AQ:AQ,MATCH(CHECKLIST!B280,DATOS!B:B,0),1)=0,"",INDEX(DATOS!AQ:AQ,MATCH(CHECKLIST!B280,DATOS!B:B,0),1)),"")</f>
        <v/>
      </c>
      <c r="L280" s="17" t="str">
        <f>IFERROR(IF(INDEX(DATOS!AS:AS,MATCH(CHECKLIST!B280,DATOS!B:B,0),1)=0,"",INDEX(DATOS!AS:AS,MATCH(CHECKLIST!B280,DATOS!B:B,0),1)),"")</f>
        <v/>
      </c>
      <c r="M280" s="17" t="str">
        <f>IFERROR(IF(INDEX(DATOS!AO:AO,MATCH(CHECKLIST!B280,DATOS!B:B,0),1)=0,"",INDEX(DATOS!AO:AO,MATCH(CHECKLIST!B280,DATOS!B:B,0),1)),"")</f>
        <v/>
      </c>
      <c r="N280" s="35" t="str">
        <f ca="1">IFERROR(IF(INDEX(DATOS!P:P,MATCH(CHECKLIST!B280,DATOS!B:B,0),1)="","X",IF(INDEX(DATOS!P:P,MATCH(CHECKLIST!B280,DATOS!B:B,0),1)&gt;YEAR(TODAY())-1,"","VENCIDA")),"")</f>
        <v/>
      </c>
      <c r="O280" s="35" t="str">
        <f>IFERROR(IF(INDEX(DATOS!AV:AV,MATCH(CHECKLIST!B280,DATOS!B:B,0),1)=0,"",INDEX(DATOS!AV:AV,MATCH(CHECKLIST!B280,DATOS!B:B,0),1)),"")</f>
        <v/>
      </c>
      <c r="P280" s="17" t="str">
        <f>IFERROR(IF(INDEX(DATOS!AT:AT,MATCH(CHECKLIST!B280,DATOS!B:B,0),1)=0,"",INDEX(DATOS!AT:AT,MATCH(CHECKLIST!B280,DATOS!B:B,0),1)),"")</f>
        <v/>
      </c>
      <c r="Q280" s="17" t="str">
        <f>IFERROR(IF(INDEX(DATOS!AU:AU,MATCH(CHECKLIST!B280,DATOS!B:B,0),1)=0,"",INDEX(DATOS!AU:AU,MATCH(CHECKLIST!B280,DATOS!B:B,0),1)),"")</f>
        <v/>
      </c>
      <c r="S280">
        <f t="shared" si="14"/>
        <v>0</v>
      </c>
      <c r="U280" t="str">
        <f t="shared" si="12"/>
        <v/>
      </c>
      <c r="V280" t="str">
        <f t="shared" si="13"/>
        <v/>
      </c>
    </row>
    <row r="281" spans="1:22" ht="15" customHeight="1" x14ac:dyDescent="0.25">
      <c r="A281" s="12">
        <v>268</v>
      </c>
      <c r="B281" t="str">
        <f>IFERROR(INDEX(DATOS!B:B,MATCH(CHECKLIST!A281,DATOS!CG:CG,0),1),"")</f>
        <v/>
      </c>
      <c r="C281" t="str">
        <f>IFERROR(INDEX(DATOS!BT:BT,MATCH(CHECKLIST!A281,DATOS!CG:CG,0),1),"")</f>
        <v/>
      </c>
      <c r="D281" t="str">
        <f>IFERROR(INDEX(DATOS!T:T,MATCH(CHECKLIST!E281,DATOS!C:C,0),1),"")</f>
        <v/>
      </c>
      <c r="E281" s="72" t="str">
        <f>IFERROR(INDEX(DATOS!C:C,MATCH(CHECKLIST!A281,DATOS!CG:CG,0),1),"")</f>
        <v/>
      </c>
      <c r="F281" s="82" t="str">
        <f>IFERROR(IF(INDEX(DATOS!AI:AI,MATCH(CHECKLIST!B281,DATOS!B:B,0),1)=0,"",INDEX(DATOS!AI:AI,MATCH(CHECKLIST!B281,DATOS!B:B,0),1)),"")</f>
        <v/>
      </c>
      <c r="G281" s="17" t="str">
        <f>IFERROR(IF(INDEX(DATOS!AN:AN,MATCH(CHECKLIST!B281,DATOS!B:B,0),1)=0,"",INDEX(DATOS!AN:AN,MATCH(CHECKLIST!B281,DATOS!B:B,0),1)),"")</f>
        <v/>
      </c>
      <c r="H281" s="17" t="str">
        <f>IFERROR(IF(INDEX(DATOS!BQ:BQ,MATCH(CHECKLIST!B281,DATOS!B:B,0),1)="","X",IF(INDEX(DATOS!BQ:BQ,MATCH(CHECKLIST!B281,DATOS!B:B,0),1)="VIGENTE","",INDEX(DATOS!BQ:BQ,MATCH(CHECKLIST!B281,DATOS!B:B,0),1))),"")</f>
        <v/>
      </c>
      <c r="I281" s="17" t="str">
        <f>IFERROR(IF(INDEX(DATOS!AR:AR,MATCH(CHECKLIST!B281,DATOS!B:B,0),1)=0,"",INDEX(DATOS!AR:AR,MATCH(CHECKLIST!B281,DATOS!B:B,0),1)),"")</f>
        <v/>
      </c>
      <c r="J281" s="17" t="str">
        <f>IFERROR(IF(INDEX(DATOS!AP:AP,MATCH(CHECKLIST!B281,DATOS!B:B,0),1)=0,"",INDEX(DATOS!AP:AP,MATCH(CHECKLIST!B281,DATOS!B:B,0),1)),"")</f>
        <v/>
      </c>
      <c r="K281" s="35" t="str">
        <f>IFERROR(IF(INDEX(DATOS!AQ:AQ,MATCH(CHECKLIST!B281,DATOS!B:B,0),1)=0,"",INDEX(DATOS!AQ:AQ,MATCH(CHECKLIST!B281,DATOS!B:B,0),1)),"")</f>
        <v/>
      </c>
      <c r="L281" s="17" t="str">
        <f>IFERROR(IF(INDEX(DATOS!AS:AS,MATCH(CHECKLIST!B281,DATOS!B:B,0),1)=0,"",INDEX(DATOS!AS:AS,MATCH(CHECKLIST!B281,DATOS!B:B,0),1)),"")</f>
        <v/>
      </c>
      <c r="M281" s="17" t="str">
        <f>IFERROR(IF(INDEX(DATOS!AO:AO,MATCH(CHECKLIST!B281,DATOS!B:B,0),1)=0,"",INDEX(DATOS!AO:AO,MATCH(CHECKLIST!B281,DATOS!B:B,0),1)),"")</f>
        <v/>
      </c>
      <c r="N281" s="35" t="str">
        <f ca="1">IFERROR(IF(INDEX(DATOS!P:P,MATCH(CHECKLIST!B281,DATOS!B:B,0),1)="","X",IF(INDEX(DATOS!P:P,MATCH(CHECKLIST!B281,DATOS!B:B,0),1)&gt;YEAR(TODAY())-1,"","VENCIDA")),"")</f>
        <v/>
      </c>
      <c r="O281" s="35" t="str">
        <f>IFERROR(IF(INDEX(DATOS!AV:AV,MATCH(CHECKLIST!B281,DATOS!B:B,0),1)=0,"",INDEX(DATOS!AV:AV,MATCH(CHECKLIST!B281,DATOS!B:B,0),1)),"")</f>
        <v/>
      </c>
      <c r="P281" s="17" t="str">
        <f>IFERROR(IF(INDEX(DATOS!AT:AT,MATCH(CHECKLIST!B281,DATOS!B:B,0),1)=0,"",INDEX(DATOS!AT:AT,MATCH(CHECKLIST!B281,DATOS!B:B,0),1)),"")</f>
        <v/>
      </c>
      <c r="Q281" s="17" t="str">
        <f>IFERROR(IF(INDEX(DATOS!AU:AU,MATCH(CHECKLIST!B281,DATOS!B:B,0),1)=0,"",INDEX(DATOS!AU:AU,MATCH(CHECKLIST!B281,DATOS!B:B,0),1)),"")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IFERROR(INDEX(DATOS!B:B,MATCH(CHECKLIST!A282,DATOS!CG:CG,0),1),"")</f>
        <v/>
      </c>
      <c r="C282" t="str">
        <f>IFERROR(INDEX(DATOS!BT:BT,MATCH(CHECKLIST!A282,DATOS!CG:CG,0),1),"")</f>
        <v/>
      </c>
      <c r="D282" t="str">
        <f>IFERROR(INDEX(DATOS!T:T,MATCH(CHECKLIST!E282,DATOS!C:C,0),1),"")</f>
        <v/>
      </c>
      <c r="E282" s="72" t="str">
        <f>IFERROR(INDEX(DATOS!C:C,MATCH(CHECKLIST!A282,DATOS!CG:CG,0),1),"")</f>
        <v/>
      </c>
      <c r="F282" s="82" t="str">
        <f>IFERROR(IF(INDEX(DATOS!AI:AI,MATCH(CHECKLIST!B282,DATOS!B:B,0),1)=0,"",INDEX(DATOS!AI:AI,MATCH(CHECKLIST!B282,DATOS!B:B,0),1)),"")</f>
        <v/>
      </c>
      <c r="G282" s="17" t="str">
        <f>IFERROR(IF(INDEX(DATOS!AN:AN,MATCH(CHECKLIST!B282,DATOS!B:B,0),1)=0,"",INDEX(DATOS!AN:AN,MATCH(CHECKLIST!B282,DATOS!B:B,0),1)),"")</f>
        <v/>
      </c>
      <c r="H282" s="17" t="str">
        <f>IFERROR(IF(INDEX(DATOS!BQ:BQ,MATCH(CHECKLIST!B282,DATOS!B:B,0),1)="","X",IF(INDEX(DATOS!BQ:BQ,MATCH(CHECKLIST!B282,DATOS!B:B,0),1)="VIGENTE","",INDEX(DATOS!BQ:BQ,MATCH(CHECKLIST!B282,DATOS!B:B,0),1))),"")</f>
        <v/>
      </c>
      <c r="I282" s="17" t="str">
        <f>IFERROR(IF(INDEX(DATOS!AR:AR,MATCH(CHECKLIST!B282,DATOS!B:B,0),1)=0,"",INDEX(DATOS!AR:AR,MATCH(CHECKLIST!B282,DATOS!B:B,0),1)),"")</f>
        <v/>
      </c>
      <c r="J282" s="17" t="str">
        <f>IFERROR(IF(INDEX(DATOS!AP:AP,MATCH(CHECKLIST!B282,DATOS!B:B,0),1)=0,"",INDEX(DATOS!AP:AP,MATCH(CHECKLIST!B282,DATOS!B:B,0),1)),"")</f>
        <v/>
      </c>
      <c r="K282" s="35" t="str">
        <f>IFERROR(IF(INDEX(DATOS!AQ:AQ,MATCH(CHECKLIST!B282,DATOS!B:B,0),1)=0,"",INDEX(DATOS!AQ:AQ,MATCH(CHECKLIST!B282,DATOS!B:B,0),1)),"")</f>
        <v/>
      </c>
      <c r="L282" s="17" t="str">
        <f>IFERROR(IF(INDEX(DATOS!AS:AS,MATCH(CHECKLIST!B282,DATOS!B:B,0),1)=0,"",INDEX(DATOS!AS:AS,MATCH(CHECKLIST!B282,DATOS!B:B,0),1)),"")</f>
        <v/>
      </c>
      <c r="M282" s="17" t="str">
        <f>IFERROR(IF(INDEX(DATOS!AO:AO,MATCH(CHECKLIST!B282,DATOS!B:B,0),1)=0,"",INDEX(DATOS!AO:AO,MATCH(CHECKLIST!B282,DATOS!B:B,0),1)),"")</f>
        <v/>
      </c>
      <c r="N282" s="35" t="str">
        <f ca="1">IFERROR(IF(INDEX(DATOS!P:P,MATCH(CHECKLIST!B282,DATOS!B:B,0),1)="","X",IF(INDEX(DATOS!P:P,MATCH(CHECKLIST!B282,DATOS!B:B,0),1)&gt;YEAR(TODAY())-1,"","VENCIDA")),"")</f>
        <v/>
      </c>
      <c r="O282" s="35" t="str">
        <f>IFERROR(IF(INDEX(DATOS!AV:AV,MATCH(CHECKLIST!B282,DATOS!B:B,0),1)=0,"",INDEX(DATOS!AV:AV,MATCH(CHECKLIST!B282,DATOS!B:B,0),1)),"")</f>
        <v/>
      </c>
      <c r="P282" s="17" t="str">
        <f>IFERROR(IF(INDEX(DATOS!AT:AT,MATCH(CHECKLIST!B282,DATOS!B:B,0),1)=0,"",INDEX(DATOS!AT:AT,MATCH(CHECKLIST!B282,DATOS!B:B,0),1)),"")</f>
        <v/>
      </c>
      <c r="Q282" s="17" t="str">
        <f>IFERROR(IF(INDEX(DATOS!AU:AU,MATCH(CHECKLIST!B282,DATOS!B:B,0),1)=0,"",INDEX(DATOS!AU:AU,MATCH(CHECKLIST!B282,DATOS!B:B,0),1)),"")</f>
        <v/>
      </c>
      <c r="S282">
        <f t="shared" si="14"/>
        <v>0</v>
      </c>
      <c r="U282" t="str">
        <f t="shared" si="12"/>
        <v/>
      </c>
      <c r="V282" t="str">
        <f t="shared" si="13"/>
        <v/>
      </c>
    </row>
    <row r="283" spans="1:22" ht="15" customHeight="1" x14ac:dyDescent="0.25">
      <c r="A283" s="12">
        <v>270</v>
      </c>
      <c r="B283" t="str">
        <f>IFERROR(INDEX(DATOS!B:B,MATCH(CHECKLIST!A283,DATOS!CG:CG,0),1),"")</f>
        <v/>
      </c>
      <c r="C283" t="str">
        <f>IFERROR(INDEX(DATOS!BT:BT,MATCH(CHECKLIST!A283,DATOS!CG:CG,0),1),"")</f>
        <v/>
      </c>
      <c r="D283" t="str">
        <f>IFERROR(INDEX(DATOS!T:T,MATCH(CHECKLIST!E283,DATOS!C:C,0),1),"")</f>
        <v/>
      </c>
      <c r="E283" s="72" t="str">
        <f>IFERROR(INDEX(DATOS!C:C,MATCH(CHECKLIST!A283,DATOS!CG:CG,0),1),"")</f>
        <v/>
      </c>
      <c r="F283" s="82" t="str">
        <f>IFERROR(IF(INDEX(DATOS!AI:AI,MATCH(CHECKLIST!B283,DATOS!B:B,0),1)=0,"",INDEX(DATOS!AI:AI,MATCH(CHECKLIST!B283,DATOS!B:B,0),1)),"")</f>
        <v/>
      </c>
      <c r="G283" s="17" t="str">
        <f>IFERROR(IF(INDEX(DATOS!AN:AN,MATCH(CHECKLIST!B283,DATOS!B:B,0),1)=0,"",INDEX(DATOS!AN:AN,MATCH(CHECKLIST!B283,DATOS!B:B,0),1)),"")</f>
        <v/>
      </c>
      <c r="H283" s="17" t="str">
        <f>IFERROR(IF(INDEX(DATOS!BQ:BQ,MATCH(CHECKLIST!B283,DATOS!B:B,0),1)="","X",IF(INDEX(DATOS!BQ:BQ,MATCH(CHECKLIST!B283,DATOS!B:B,0),1)="VIGENTE","",INDEX(DATOS!BQ:BQ,MATCH(CHECKLIST!B283,DATOS!B:B,0),1))),"")</f>
        <v/>
      </c>
      <c r="I283" s="17" t="str">
        <f>IFERROR(IF(INDEX(DATOS!AR:AR,MATCH(CHECKLIST!B283,DATOS!B:B,0),1)=0,"",INDEX(DATOS!AR:AR,MATCH(CHECKLIST!B283,DATOS!B:B,0),1)),"")</f>
        <v/>
      </c>
      <c r="J283" s="17" t="str">
        <f>IFERROR(IF(INDEX(DATOS!AP:AP,MATCH(CHECKLIST!B283,DATOS!B:B,0),1)=0,"",INDEX(DATOS!AP:AP,MATCH(CHECKLIST!B283,DATOS!B:B,0),1)),"")</f>
        <v/>
      </c>
      <c r="K283" s="35" t="str">
        <f>IFERROR(IF(INDEX(DATOS!AQ:AQ,MATCH(CHECKLIST!B283,DATOS!B:B,0),1)=0,"",INDEX(DATOS!AQ:AQ,MATCH(CHECKLIST!B283,DATOS!B:B,0),1)),"")</f>
        <v/>
      </c>
      <c r="L283" s="17" t="str">
        <f>IFERROR(IF(INDEX(DATOS!AS:AS,MATCH(CHECKLIST!B283,DATOS!B:B,0),1)=0,"",INDEX(DATOS!AS:AS,MATCH(CHECKLIST!B283,DATOS!B:B,0),1)),"")</f>
        <v/>
      </c>
      <c r="M283" s="17" t="str">
        <f>IFERROR(IF(INDEX(DATOS!AO:AO,MATCH(CHECKLIST!B283,DATOS!B:B,0),1)=0,"",INDEX(DATOS!AO:AO,MATCH(CHECKLIST!B283,DATOS!B:B,0),1)),"")</f>
        <v/>
      </c>
      <c r="N283" s="35" t="str">
        <f ca="1">IFERROR(IF(INDEX(DATOS!P:P,MATCH(CHECKLIST!B283,DATOS!B:B,0),1)="","X",IF(INDEX(DATOS!P:P,MATCH(CHECKLIST!B283,DATOS!B:B,0),1)&gt;YEAR(TODAY())-1,"","VENCIDA")),"")</f>
        <v/>
      </c>
      <c r="O283" s="35" t="str">
        <f>IFERROR(IF(INDEX(DATOS!AV:AV,MATCH(CHECKLIST!B283,DATOS!B:B,0),1)=0,"",INDEX(DATOS!AV:AV,MATCH(CHECKLIST!B283,DATOS!B:B,0),1)),"")</f>
        <v/>
      </c>
      <c r="P283" s="17" t="str">
        <f>IFERROR(IF(INDEX(DATOS!AT:AT,MATCH(CHECKLIST!B283,DATOS!B:B,0),1)=0,"",INDEX(DATOS!AT:AT,MATCH(CHECKLIST!B283,DATOS!B:B,0),1)),"")</f>
        <v/>
      </c>
      <c r="Q283" s="17" t="str">
        <f>IFERROR(IF(INDEX(DATOS!AU:AU,MATCH(CHECKLIST!B283,DATOS!B:B,0),1)=0,"",INDEX(DATOS!AU:AU,MATCH(CHECKLIST!B283,DATOS!B:B,0),1)),"")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IFERROR(INDEX(DATOS!B:B,MATCH(CHECKLIST!A284,DATOS!CG:CG,0),1),"")</f>
        <v/>
      </c>
      <c r="C284" t="str">
        <f>IFERROR(INDEX(DATOS!BT:BT,MATCH(CHECKLIST!A284,DATOS!CG:CG,0),1),"")</f>
        <v/>
      </c>
      <c r="D284" t="str">
        <f>IFERROR(INDEX(DATOS!T:T,MATCH(CHECKLIST!E284,DATOS!C:C,0),1),"")</f>
        <v/>
      </c>
      <c r="E284" s="72" t="str">
        <f>IFERROR(INDEX(DATOS!C:C,MATCH(CHECKLIST!A284,DATOS!CG:CG,0),1),"")</f>
        <v/>
      </c>
      <c r="F284" s="82" t="str">
        <f>IFERROR(IF(INDEX(DATOS!AI:AI,MATCH(CHECKLIST!B284,DATOS!B:B,0),1)=0,"",INDEX(DATOS!AI:AI,MATCH(CHECKLIST!B284,DATOS!B:B,0),1)),"")</f>
        <v/>
      </c>
      <c r="G284" s="17" t="str">
        <f>IFERROR(IF(INDEX(DATOS!AN:AN,MATCH(CHECKLIST!B284,DATOS!B:B,0),1)=0,"",INDEX(DATOS!AN:AN,MATCH(CHECKLIST!B284,DATOS!B:B,0),1)),"")</f>
        <v/>
      </c>
      <c r="H284" s="17" t="str">
        <f>IFERROR(IF(INDEX(DATOS!BQ:BQ,MATCH(CHECKLIST!B284,DATOS!B:B,0),1)="","X",IF(INDEX(DATOS!BQ:BQ,MATCH(CHECKLIST!B284,DATOS!B:B,0),1)="VIGENTE","",INDEX(DATOS!BQ:BQ,MATCH(CHECKLIST!B284,DATOS!B:B,0),1))),"")</f>
        <v/>
      </c>
      <c r="I284" s="17" t="str">
        <f>IFERROR(IF(INDEX(DATOS!AR:AR,MATCH(CHECKLIST!B284,DATOS!B:B,0),1)=0,"",INDEX(DATOS!AR:AR,MATCH(CHECKLIST!B284,DATOS!B:B,0),1)),"")</f>
        <v/>
      </c>
      <c r="J284" s="17" t="str">
        <f>IFERROR(IF(INDEX(DATOS!AP:AP,MATCH(CHECKLIST!B284,DATOS!B:B,0),1)=0,"",INDEX(DATOS!AP:AP,MATCH(CHECKLIST!B284,DATOS!B:B,0),1)),"")</f>
        <v/>
      </c>
      <c r="K284" s="35" t="str">
        <f>IFERROR(IF(INDEX(DATOS!AQ:AQ,MATCH(CHECKLIST!B284,DATOS!B:B,0),1)=0,"",INDEX(DATOS!AQ:AQ,MATCH(CHECKLIST!B284,DATOS!B:B,0),1)),"")</f>
        <v/>
      </c>
      <c r="L284" s="17" t="str">
        <f>IFERROR(IF(INDEX(DATOS!AS:AS,MATCH(CHECKLIST!B284,DATOS!B:B,0),1)=0,"",INDEX(DATOS!AS:AS,MATCH(CHECKLIST!B284,DATOS!B:B,0),1)),"")</f>
        <v/>
      </c>
      <c r="M284" s="17" t="str">
        <f>IFERROR(IF(INDEX(DATOS!AO:AO,MATCH(CHECKLIST!B284,DATOS!B:B,0),1)=0,"",INDEX(DATOS!AO:AO,MATCH(CHECKLIST!B284,DATOS!B:B,0),1)),"")</f>
        <v/>
      </c>
      <c r="N284" s="35" t="str">
        <f ca="1">IFERROR(IF(INDEX(DATOS!P:P,MATCH(CHECKLIST!B284,DATOS!B:B,0),1)="","X",IF(INDEX(DATOS!P:P,MATCH(CHECKLIST!B284,DATOS!B:B,0),1)&gt;YEAR(TODAY())-1,"","VENCIDA")),"")</f>
        <v/>
      </c>
      <c r="O284" s="35" t="str">
        <f>IFERROR(IF(INDEX(DATOS!AV:AV,MATCH(CHECKLIST!B284,DATOS!B:B,0),1)=0,"",INDEX(DATOS!AV:AV,MATCH(CHECKLIST!B284,DATOS!B:B,0),1)),"")</f>
        <v/>
      </c>
      <c r="P284" s="17" t="str">
        <f>IFERROR(IF(INDEX(DATOS!AT:AT,MATCH(CHECKLIST!B284,DATOS!B:B,0),1)=0,"",INDEX(DATOS!AT:AT,MATCH(CHECKLIST!B284,DATOS!B:B,0),1)),"")</f>
        <v/>
      </c>
      <c r="Q284" s="17" t="str">
        <f>IFERROR(IF(INDEX(DATOS!AU:AU,MATCH(CHECKLIST!B284,DATOS!B:B,0),1)=0,"",INDEX(DATOS!AU:AU,MATCH(CHECKLIST!B284,DATOS!B:B,0),1)),"")</f>
        <v/>
      </c>
      <c r="S284">
        <f t="shared" si="14"/>
        <v>0</v>
      </c>
      <c r="U284" t="str">
        <f t="shared" si="12"/>
        <v/>
      </c>
      <c r="V284" t="str">
        <f t="shared" si="13"/>
        <v/>
      </c>
    </row>
    <row r="285" spans="1:22" ht="15" customHeight="1" x14ac:dyDescent="0.25">
      <c r="A285" s="12">
        <v>272</v>
      </c>
      <c r="B285" t="str">
        <f>IFERROR(INDEX(DATOS!B:B,MATCH(CHECKLIST!A285,DATOS!CG:CG,0),1),"")</f>
        <v/>
      </c>
      <c r="C285" t="str">
        <f>IFERROR(INDEX(DATOS!BT:BT,MATCH(CHECKLIST!A285,DATOS!CG:CG,0),1),"")</f>
        <v/>
      </c>
      <c r="D285" t="str">
        <f>IFERROR(INDEX(DATOS!T:T,MATCH(CHECKLIST!E285,DATOS!C:C,0),1),"")</f>
        <v/>
      </c>
      <c r="E285" s="72" t="str">
        <f>IFERROR(INDEX(DATOS!C:C,MATCH(CHECKLIST!A285,DATOS!CG:CG,0),1),"")</f>
        <v/>
      </c>
      <c r="F285" s="82" t="str">
        <f>IFERROR(IF(INDEX(DATOS!AI:AI,MATCH(CHECKLIST!B285,DATOS!B:B,0),1)=0,"",INDEX(DATOS!AI:AI,MATCH(CHECKLIST!B285,DATOS!B:B,0),1)),"")</f>
        <v/>
      </c>
      <c r="G285" s="17" t="str">
        <f>IFERROR(IF(INDEX(DATOS!AN:AN,MATCH(CHECKLIST!B285,DATOS!B:B,0),1)=0,"",INDEX(DATOS!AN:AN,MATCH(CHECKLIST!B285,DATOS!B:B,0),1)),"")</f>
        <v/>
      </c>
      <c r="H285" s="17" t="str">
        <f>IFERROR(IF(INDEX(DATOS!BQ:BQ,MATCH(CHECKLIST!B285,DATOS!B:B,0),1)="","X",IF(INDEX(DATOS!BQ:BQ,MATCH(CHECKLIST!B285,DATOS!B:B,0),1)="VIGENTE","",INDEX(DATOS!BQ:BQ,MATCH(CHECKLIST!B285,DATOS!B:B,0),1))),"")</f>
        <v/>
      </c>
      <c r="I285" s="17" t="str">
        <f>IFERROR(IF(INDEX(DATOS!AR:AR,MATCH(CHECKLIST!B285,DATOS!B:B,0),1)=0,"",INDEX(DATOS!AR:AR,MATCH(CHECKLIST!B285,DATOS!B:B,0),1)),"")</f>
        <v/>
      </c>
      <c r="J285" s="17" t="str">
        <f>IFERROR(IF(INDEX(DATOS!AP:AP,MATCH(CHECKLIST!B285,DATOS!B:B,0),1)=0,"",INDEX(DATOS!AP:AP,MATCH(CHECKLIST!B285,DATOS!B:B,0),1)),"")</f>
        <v/>
      </c>
      <c r="K285" s="35" t="str">
        <f>IFERROR(IF(INDEX(DATOS!AQ:AQ,MATCH(CHECKLIST!B285,DATOS!B:B,0),1)=0,"",INDEX(DATOS!AQ:AQ,MATCH(CHECKLIST!B285,DATOS!B:B,0),1)),"")</f>
        <v/>
      </c>
      <c r="L285" s="17" t="str">
        <f>IFERROR(IF(INDEX(DATOS!AS:AS,MATCH(CHECKLIST!B285,DATOS!B:B,0),1)=0,"",INDEX(DATOS!AS:AS,MATCH(CHECKLIST!B285,DATOS!B:B,0),1)),"")</f>
        <v/>
      </c>
      <c r="M285" s="17" t="str">
        <f>IFERROR(IF(INDEX(DATOS!AO:AO,MATCH(CHECKLIST!B285,DATOS!B:B,0),1)=0,"",INDEX(DATOS!AO:AO,MATCH(CHECKLIST!B285,DATOS!B:B,0),1)),"")</f>
        <v/>
      </c>
      <c r="N285" s="35" t="str">
        <f ca="1">IFERROR(IF(INDEX(DATOS!P:P,MATCH(CHECKLIST!B285,DATOS!B:B,0),1)="","X",IF(INDEX(DATOS!P:P,MATCH(CHECKLIST!B285,DATOS!B:B,0),1)&gt;YEAR(TODAY())-1,"","VENCIDA")),"")</f>
        <v/>
      </c>
      <c r="O285" s="35" t="str">
        <f>IFERROR(IF(INDEX(DATOS!AV:AV,MATCH(CHECKLIST!B285,DATOS!B:B,0),1)=0,"",INDEX(DATOS!AV:AV,MATCH(CHECKLIST!B285,DATOS!B:B,0),1)),"")</f>
        <v/>
      </c>
      <c r="P285" s="17" t="str">
        <f>IFERROR(IF(INDEX(DATOS!AT:AT,MATCH(CHECKLIST!B285,DATOS!B:B,0),1)=0,"",INDEX(DATOS!AT:AT,MATCH(CHECKLIST!B285,DATOS!B:B,0),1)),"")</f>
        <v/>
      </c>
      <c r="Q285" s="17" t="str">
        <f>IFERROR(IF(INDEX(DATOS!AU:AU,MATCH(CHECKLIST!B285,DATOS!B:B,0),1)=0,"",INDEX(DATOS!AU:AU,MATCH(CHECKLIST!B285,DATOS!B:B,0),1)),"")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IFERROR(INDEX(DATOS!B:B,MATCH(CHECKLIST!A286,DATOS!CG:CG,0),1),"")</f>
        <v/>
      </c>
      <c r="C286" t="str">
        <f>IFERROR(INDEX(DATOS!BT:BT,MATCH(CHECKLIST!A286,DATOS!CG:CG,0),1),"")</f>
        <v/>
      </c>
      <c r="D286" t="str">
        <f>IFERROR(INDEX(DATOS!T:T,MATCH(CHECKLIST!E286,DATOS!C:C,0),1),"")</f>
        <v/>
      </c>
      <c r="E286" s="72" t="str">
        <f>IFERROR(INDEX(DATOS!C:C,MATCH(CHECKLIST!A286,DATOS!CG:CG,0),1),"")</f>
        <v/>
      </c>
      <c r="F286" s="82" t="str">
        <f>IFERROR(IF(INDEX(DATOS!AI:AI,MATCH(CHECKLIST!B286,DATOS!B:B,0),1)=0,"",INDEX(DATOS!AI:AI,MATCH(CHECKLIST!B286,DATOS!B:B,0),1)),"")</f>
        <v/>
      </c>
      <c r="G286" s="17" t="str">
        <f>IFERROR(IF(INDEX(DATOS!AN:AN,MATCH(CHECKLIST!B286,DATOS!B:B,0),1)=0,"",INDEX(DATOS!AN:AN,MATCH(CHECKLIST!B286,DATOS!B:B,0),1)),"")</f>
        <v/>
      </c>
      <c r="H286" s="17" t="str">
        <f>IFERROR(IF(INDEX(DATOS!BQ:BQ,MATCH(CHECKLIST!B286,DATOS!B:B,0),1)="","X",IF(INDEX(DATOS!BQ:BQ,MATCH(CHECKLIST!B286,DATOS!B:B,0),1)="VIGENTE","",INDEX(DATOS!BQ:BQ,MATCH(CHECKLIST!B286,DATOS!B:B,0),1))),"")</f>
        <v/>
      </c>
      <c r="I286" s="17" t="str">
        <f>IFERROR(IF(INDEX(DATOS!AR:AR,MATCH(CHECKLIST!B286,DATOS!B:B,0),1)=0,"",INDEX(DATOS!AR:AR,MATCH(CHECKLIST!B286,DATOS!B:B,0),1)),"")</f>
        <v/>
      </c>
      <c r="J286" s="17" t="str">
        <f>IFERROR(IF(INDEX(DATOS!AP:AP,MATCH(CHECKLIST!B286,DATOS!B:B,0),1)=0,"",INDEX(DATOS!AP:AP,MATCH(CHECKLIST!B286,DATOS!B:B,0),1)),"")</f>
        <v/>
      </c>
      <c r="K286" s="35" t="str">
        <f>IFERROR(IF(INDEX(DATOS!AQ:AQ,MATCH(CHECKLIST!B286,DATOS!B:B,0),1)=0,"",INDEX(DATOS!AQ:AQ,MATCH(CHECKLIST!B286,DATOS!B:B,0),1)),"")</f>
        <v/>
      </c>
      <c r="L286" s="17" t="str">
        <f>IFERROR(IF(INDEX(DATOS!AS:AS,MATCH(CHECKLIST!B286,DATOS!B:B,0),1)=0,"",INDEX(DATOS!AS:AS,MATCH(CHECKLIST!B286,DATOS!B:B,0),1)),"")</f>
        <v/>
      </c>
      <c r="M286" s="17" t="str">
        <f>IFERROR(IF(INDEX(DATOS!AO:AO,MATCH(CHECKLIST!B286,DATOS!B:B,0),1)=0,"",INDEX(DATOS!AO:AO,MATCH(CHECKLIST!B286,DATOS!B:B,0),1)),"")</f>
        <v/>
      </c>
      <c r="N286" s="35" t="str">
        <f ca="1">IFERROR(IF(INDEX(DATOS!P:P,MATCH(CHECKLIST!B286,DATOS!B:B,0),1)="","X",IF(INDEX(DATOS!P:P,MATCH(CHECKLIST!B286,DATOS!B:B,0),1)&gt;YEAR(TODAY())-1,"","VENCIDA")),"")</f>
        <v/>
      </c>
      <c r="O286" s="35" t="str">
        <f>IFERROR(IF(INDEX(DATOS!AV:AV,MATCH(CHECKLIST!B286,DATOS!B:B,0),1)=0,"",INDEX(DATOS!AV:AV,MATCH(CHECKLIST!B286,DATOS!B:B,0),1)),"")</f>
        <v/>
      </c>
      <c r="P286" s="17" t="str">
        <f>IFERROR(IF(INDEX(DATOS!AT:AT,MATCH(CHECKLIST!B286,DATOS!B:B,0),1)=0,"",INDEX(DATOS!AT:AT,MATCH(CHECKLIST!B286,DATOS!B:B,0),1)),"")</f>
        <v/>
      </c>
      <c r="Q286" s="17" t="str">
        <f>IFERROR(IF(INDEX(DATOS!AU:AU,MATCH(CHECKLIST!B286,DATOS!B:B,0),1)=0,"",INDEX(DATOS!AU:AU,MATCH(CHECKLIST!B286,DATOS!B:B,0),1)),"")</f>
        <v/>
      </c>
      <c r="S286">
        <f t="shared" si="14"/>
        <v>0</v>
      </c>
      <c r="U286" t="str">
        <f t="shared" si="12"/>
        <v/>
      </c>
      <c r="V286" t="str">
        <f t="shared" si="13"/>
        <v/>
      </c>
    </row>
    <row r="287" spans="1:22" ht="15" customHeight="1" x14ac:dyDescent="0.25">
      <c r="A287" s="12">
        <v>274</v>
      </c>
      <c r="B287" t="str">
        <f>IFERROR(INDEX(DATOS!B:B,MATCH(CHECKLIST!A287,DATOS!CG:CG,0),1),"")</f>
        <v/>
      </c>
      <c r="C287" t="str">
        <f>IFERROR(INDEX(DATOS!BT:BT,MATCH(CHECKLIST!A287,DATOS!CG:CG,0),1),"")</f>
        <v/>
      </c>
      <c r="D287" t="str">
        <f>IFERROR(INDEX(DATOS!T:T,MATCH(CHECKLIST!E287,DATOS!C:C,0),1),"")</f>
        <v/>
      </c>
      <c r="E287" s="72" t="str">
        <f>IFERROR(INDEX(DATOS!C:C,MATCH(CHECKLIST!A287,DATOS!CG:CG,0),1),"")</f>
        <v/>
      </c>
      <c r="F287" s="82" t="str">
        <f>IFERROR(IF(INDEX(DATOS!AI:AI,MATCH(CHECKLIST!B287,DATOS!B:B,0),1)=0,"",INDEX(DATOS!AI:AI,MATCH(CHECKLIST!B287,DATOS!B:B,0),1)),"")</f>
        <v/>
      </c>
      <c r="G287" s="17" t="str">
        <f>IFERROR(IF(INDEX(DATOS!AN:AN,MATCH(CHECKLIST!B287,DATOS!B:B,0),1)=0,"",INDEX(DATOS!AN:AN,MATCH(CHECKLIST!B287,DATOS!B:B,0),1)),"")</f>
        <v/>
      </c>
      <c r="H287" s="17" t="str">
        <f>IFERROR(IF(INDEX(DATOS!BQ:BQ,MATCH(CHECKLIST!B287,DATOS!B:B,0),1)="","X",IF(INDEX(DATOS!BQ:BQ,MATCH(CHECKLIST!B287,DATOS!B:B,0),1)="VIGENTE","",INDEX(DATOS!BQ:BQ,MATCH(CHECKLIST!B287,DATOS!B:B,0),1))),"")</f>
        <v/>
      </c>
      <c r="I287" s="17" t="str">
        <f>IFERROR(IF(INDEX(DATOS!AR:AR,MATCH(CHECKLIST!B287,DATOS!B:B,0),1)=0,"",INDEX(DATOS!AR:AR,MATCH(CHECKLIST!B287,DATOS!B:B,0),1)),"")</f>
        <v/>
      </c>
      <c r="J287" s="17" t="str">
        <f>IFERROR(IF(INDEX(DATOS!AP:AP,MATCH(CHECKLIST!B287,DATOS!B:B,0),1)=0,"",INDEX(DATOS!AP:AP,MATCH(CHECKLIST!B287,DATOS!B:B,0),1)),"")</f>
        <v/>
      </c>
      <c r="K287" s="35" t="str">
        <f>IFERROR(IF(INDEX(DATOS!AQ:AQ,MATCH(CHECKLIST!B287,DATOS!B:B,0),1)=0,"",INDEX(DATOS!AQ:AQ,MATCH(CHECKLIST!B287,DATOS!B:B,0),1)),"")</f>
        <v/>
      </c>
      <c r="L287" s="17" t="str">
        <f>IFERROR(IF(INDEX(DATOS!AS:AS,MATCH(CHECKLIST!B287,DATOS!B:B,0),1)=0,"",INDEX(DATOS!AS:AS,MATCH(CHECKLIST!B287,DATOS!B:B,0),1)),"")</f>
        <v/>
      </c>
      <c r="M287" s="17" t="str">
        <f>IFERROR(IF(INDEX(DATOS!AO:AO,MATCH(CHECKLIST!B287,DATOS!B:B,0),1)=0,"",INDEX(DATOS!AO:AO,MATCH(CHECKLIST!B287,DATOS!B:B,0),1)),"")</f>
        <v/>
      </c>
      <c r="N287" s="35" t="str">
        <f ca="1">IFERROR(IF(INDEX(DATOS!P:P,MATCH(CHECKLIST!B287,DATOS!B:B,0),1)="","X",IF(INDEX(DATOS!P:P,MATCH(CHECKLIST!B287,DATOS!B:B,0),1)&gt;YEAR(TODAY())-1,"","VENCIDA")),"")</f>
        <v/>
      </c>
      <c r="O287" s="35" t="str">
        <f>IFERROR(IF(INDEX(DATOS!AV:AV,MATCH(CHECKLIST!B287,DATOS!B:B,0),1)=0,"",INDEX(DATOS!AV:AV,MATCH(CHECKLIST!B287,DATOS!B:B,0),1)),"")</f>
        <v/>
      </c>
      <c r="P287" s="17" t="str">
        <f>IFERROR(IF(INDEX(DATOS!AT:AT,MATCH(CHECKLIST!B287,DATOS!B:B,0),1)=0,"",INDEX(DATOS!AT:AT,MATCH(CHECKLIST!B287,DATOS!B:B,0),1)),"")</f>
        <v/>
      </c>
      <c r="Q287" s="17" t="str">
        <f>IFERROR(IF(INDEX(DATOS!AU:AU,MATCH(CHECKLIST!B287,DATOS!B:B,0),1)=0,"",INDEX(DATOS!AU:AU,MATCH(CHECKLIST!B287,DATOS!B:B,0),1)),"")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IFERROR(INDEX(DATOS!B:B,MATCH(CHECKLIST!A288,DATOS!CG:CG,0),1),"")</f>
        <v/>
      </c>
      <c r="C288" t="str">
        <f>IFERROR(INDEX(DATOS!BT:BT,MATCH(CHECKLIST!A288,DATOS!CG:CG,0),1),"")</f>
        <v/>
      </c>
      <c r="D288" t="str">
        <f>IFERROR(INDEX(DATOS!T:T,MATCH(CHECKLIST!E288,DATOS!C:C,0),1),"")</f>
        <v/>
      </c>
      <c r="E288" s="72" t="str">
        <f>IFERROR(INDEX(DATOS!C:C,MATCH(CHECKLIST!A288,DATOS!CG:CG,0),1),"")</f>
        <v/>
      </c>
      <c r="F288" s="82" t="str">
        <f>IFERROR(IF(INDEX(DATOS!AI:AI,MATCH(CHECKLIST!B288,DATOS!B:B,0),1)=0,"",INDEX(DATOS!AI:AI,MATCH(CHECKLIST!B288,DATOS!B:B,0),1)),"")</f>
        <v/>
      </c>
      <c r="G288" s="17" t="str">
        <f>IFERROR(IF(INDEX(DATOS!AN:AN,MATCH(CHECKLIST!B288,DATOS!B:B,0),1)=0,"",INDEX(DATOS!AN:AN,MATCH(CHECKLIST!B288,DATOS!B:B,0),1)),"")</f>
        <v/>
      </c>
      <c r="H288" s="17" t="str">
        <f>IFERROR(IF(INDEX(DATOS!BQ:BQ,MATCH(CHECKLIST!B288,DATOS!B:B,0),1)="","X",IF(INDEX(DATOS!BQ:BQ,MATCH(CHECKLIST!B288,DATOS!B:B,0),1)="VIGENTE","",INDEX(DATOS!BQ:BQ,MATCH(CHECKLIST!B288,DATOS!B:B,0),1))),"")</f>
        <v/>
      </c>
      <c r="I288" s="17" t="str">
        <f>IFERROR(IF(INDEX(DATOS!AR:AR,MATCH(CHECKLIST!B288,DATOS!B:B,0),1)=0,"",INDEX(DATOS!AR:AR,MATCH(CHECKLIST!B288,DATOS!B:B,0),1)),"")</f>
        <v/>
      </c>
      <c r="J288" s="17" t="str">
        <f>IFERROR(IF(INDEX(DATOS!AP:AP,MATCH(CHECKLIST!B288,DATOS!B:B,0),1)=0,"",INDEX(DATOS!AP:AP,MATCH(CHECKLIST!B288,DATOS!B:B,0),1)),"")</f>
        <v/>
      </c>
      <c r="K288" s="35" t="str">
        <f>IFERROR(IF(INDEX(DATOS!AQ:AQ,MATCH(CHECKLIST!B288,DATOS!B:B,0),1)=0,"",INDEX(DATOS!AQ:AQ,MATCH(CHECKLIST!B288,DATOS!B:B,0),1)),"")</f>
        <v/>
      </c>
      <c r="L288" s="17" t="str">
        <f>IFERROR(IF(INDEX(DATOS!AS:AS,MATCH(CHECKLIST!B288,DATOS!B:B,0),1)=0,"",INDEX(DATOS!AS:AS,MATCH(CHECKLIST!B288,DATOS!B:B,0),1)),"")</f>
        <v/>
      </c>
      <c r="M288" s="17" t="str">
        <f>IFERROR(IF(INDEX(DATOS!AO:AO,MATCH(CHECKLIST!B288,DATOS!B:B,0),1)=0,"",INDEX(DATOS!AO:AO,MATCH(CHECKLIST!B288,DATOS!B:B,0),1)),"")</f>
        <v/>
      </c>
      <c r="N288" s="35" t="str">
        <f ca="1">IFERROR(IF(INDEX(DATOS!P:P,MATCH(CHECKLIST!B288,DATOS!B:B,0),1)="","X",IF(INDEX(DATOS!P:P,MATCH(CHECKLIST!B288,DATOS!B:B,0),1)&gt;YEAR(TODAY())-1,"","VENCIDA")),"")</f>
        <v/>
      </c>
      <c r="O288" s="35" t="str">
        <f>IFERROR(IF(INDEX(DATOS!AV:AV,MATCH(CHECKLIST!B288,DATOS!B:B,0),1)=0,"",INDEX(DATOS!AV:AV,MATCH(CHECKLIST!B288,DATOS!B:B,0),1)),"")</f>
        <v/>
      </c>
      <c r="P288" s="17" t="str">
        <f>IFERROR(IF(INDEX(DATOS!AT:AT,MATCH(CHECKLIST!B288,DATOS!B:B,0),1)=0,"",INDEX(DATOS!AT:AT,MATCH(CHECKLIST!B288,DATOS!B:B,0),1)),"")</f>
        <v/>
      </c>
      <c r="Q288" s="17" t="str">
        <f>IFERROR(IF(INDEX(DATOS!AU:AU,MATCH(CHECKLIST!B288,DATOS!B:B,0),1)=0,"",INDEX(DATOS!AU:AU,MATCH(CHECKLIST!B288,DATOS!B:B,0),1)),"")</f>
        <v/>
      </c>
      <c r="S288">
        <f t="shared" si="14"/>
        <v>0</v>
      </c>
      <c r="U288" t="str">
        <f t="shared" si="12"/>
        <v/>
      </c>
      <c r="V288" t="str">
        <f t="shared" si="13"/>
        <v/>
      </c>
    </row>
    <row r="289" spans="1:22" ht="15" customHeight="1" x14ac:dyDescent="0.25">
      <c r="A289" s="12">
        <v>276</v>
      </c>
      <c r="B289" t="str">
        <f>IFERROR(INDEX(DATOS!B:B,MATCH(CHECKLIST!A289,DATOS!CG:CG,0),1),"")</f>
        <v/>
      </c>
      <c r="C289" t="str">
        <f>IFERROR(INDEX(DATOS!BT:BT,MATCH(CHECKLIST!A289,DATOS!CG:CG,0),1),"")</f>
        <v/>
      </c>
      <c r="D289" t="str">
        <f>IFERROR(INDEX(DATOS!T:T,MATCH(CHECKLIST!E289,DATOS!C:C,0),1),"")</f>
        <v/>
      </c>
      <c r="E289" s="72" t="str">
        <f>IFERROR(INDEX(DATOS!C:C,MATCH(CHECKLIST!A289,DATOS!CG:CG,0),1),"")</f>
        <v/>
      </c>
      <c r="F289" s="82" t="str">
        <f>IFERROR(IF(INDEX(DATOS!AI:AI,MATCH(CHECKLIST!B289,DATOS!B:B,0),1)=0,"",INDEX(DATOS!AI:AI,MATCH(CHECKLIST!B289,DATOS!B:B,0),1)),"")</f>
        <v/>
      </c>
      <c r="G289" s="17" t="str">
        <f>IFERROR(IF(INDEX(DATOS!AN:AN,MATCH(CHECKLIST!B289,DATOS!B:B,0),1)=0,"",INDEX(DATOS!AN:AN,MATCH(CHECKLIST!B289,DATOS!B:B,0),1)),"")</f>
        <v/>
      </c>
      <c r="H289" s="17" t="str">
        <f>IFERROR(IF(INDEX(DATOS!BQ:BQ,MATCH(CHECKLIST!B289,DATOS!B:B,0),1)="","X",IF(INDEX(DATOS!BQ:BQ,MATCH(CHECKLIST!B289,DATOS!B:B,0),1)="VIGENTE","",INDEX(DATOS!BQ:BQ,MATCH(CHECKLIST!B289,DATOS!B:B,0),1))),"")</f>
        <v/>
      </c>
      <c r="I289" s="17" t="str">
        <f>IFERROR(IF(INDEX(DATOS!AR:AR,MATCH(CHECKLIST!B289,DATOS!B:B,0),1)=0,"",INDEX(DATOS!AR:AR,MATCH(CHECKLIST!B289,DATOS!B:B,0),1)),"")</f>
        <v/>
      </c>
      <c r="J289" s="17" t="str">
        <f>IFERROR(IF(INDEX(DATOS!AP:AP,MATCH(CHECKLIST!B289,DATOS!B:B,0),1)=0,"",INDEX(DATOS!AP:AP,MATCH(CHECKLIST!B289,DATOS!B:B,0),1)),"")</f>
        <v/>
      </c>
      <c r="K289" s="35" t="str">
        <f>IFERROR(IF(INDEX(DATOS!AQ:AQ,MATCH(CHECKLIST!B289,DATOS!B:B,0),1)=0,"",INDEX(DATOS!AQ:AQ,MATCH(CHECKLIST!B289,DATOS!B:B,0),1)),"")</f>
        <v/>
      </c>
      <c r="L289" s="17" t="str">
        <f>IFERROR(IF(INDEX(DATOS!AS:AS,MATCH(CHECKLIST!B289,DATOS!B:B,0),1)=0,"",INDEX(DATOS!AS:AS,MATCH(CHECKLIST!B289,DATOS!B:B,0),1)),"")</f>
        <v/>
      </c>
      <c r="M289" s="17" t="str">
        <f>IFERROR(IF(INDEX(DATOS!AO:AO,MATCH(CHECKLIST!B289,DATOS!B:B,0),1)=0,"",INDEX(DATOS!AO:AO,MATCH(CHECKLIST!B289,DATOS!B:B,0),1)),"")</f>
        <v/>
      </c>
      <c r="N289" s="35" t="str">
        <f ca="1">IFERROR(IF(INDEX(DATOS!P:P,MATCH(CHECKLIST!B289,DATOS!B:B,0),1)="","X",IF(INDEX(DATOS!P:P,MATCH(CHECKLIST!B289,DATOS!B:B,0),1)&gt;YEAR(TODAY())-1,"","VENCIDA")),"")</f>
        <v/>
      </c>
      <c r="O289" s="35" t="str">
        <f>IFERROR(IF(INDEX(DATOS!AV:AV,MATCH(CHECKLIST!B289,DATOS!B:B,0),1)=0,"",INDEX(DATOS!AV:AV,MATCH(CHECKLIST!B289,DATOS!B:B,0),1)),"")</f>
        <v/>
      </c>
      <c r="P289" s="17" t="str">
        <f>IFERROR(IF(INDEX(DATOS!AT:AT,MATCH(CHECKLIST!B289,DATOS!B:B,0),1)=0,"",INDEX(DATOS!AT:AT,MATCH(CHECKLIST!B289,DATOS!B:B,0),1)),"")</f>
        <v/>
      </c>
      <c r="Q289" s="17" t="str">
        <f>IFERROR(IF(INDEX(DATOS!AU:AU,MATCH(CHECKLIST!B289,DATOS!B:B,0),1)=0,"",INDEX(DATOS!AU:AU,MATCH(CHECKLIST!B289,DATOS!B:B,0),1)),"")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IFERROR(INDEX(DATOS!B:B,MATCH(CHECKLIST!A290,DATOS!CG:CG,0),1),"")</f>
        <v/>
      </c>
      <c r="C290" t="str">
        <f>IFERROR(INDEX(DATOS!BT:BT,MATCH(CHECKLIST!A290,DATOS!CG:CG,0),1),"")</f>
        <v/>
      </c>
      <c r="D290" t="str">
        <f>IFERROR(INDEX(DATOS!T:T,MATCH(CHECKLIST!E290,DATOS!C:C,0),1),"")</f>
        <v/>
      </c>
      <c r="E290" s="72" t="str">
        <f>IFERROR(INDEX(DATOS!C:C,MATCH(CHECKLIST!A290,DATOS!CG:CG,0),1),"")</f>
        <v/>
      </c>
      <c r="F290" s="82" t="str">
        <f>IFERROR(IF(INDEX(DATOS!AI:AI,MATCH(CHECKLIST!B290,DATOS!B:B,0),1)=0,"",INDEX(DATOS!AI:AI,MATCH(CHECKLIST!B290,DATOS!B:B,0),1)),"")</f>
        <v/>
      </c>
      <c r="G290" s="17" t="str">
        <f>IFERROR(IF(INDEX(DATOS!AN:AN,MATCH(CHECKLIST!B290,DATOS!B:B,0),1)=0,"",INDEX(DATOS!AN:AN,MATCH(CHECKLIST!B290,DATOS!B:B,0),1)),"")</f>
        <v/>
      </c>
      <c r="H290" s="17" t="str">
        <f>IFERROR(IF(INDEX(DATOS!BQ:BQ,MATCH(CHECKLIST!B290,DATOS!B:B,0),1)="","X",IF(INDEX(DATOS!BQ:BQ,MATCH(CHECKLIST!B290,DATOS!B:B,0),1)="VIGENTE","",INDEX(DATOS!BQ:BQ,MATCH(CHECKLIST!B290,DATOS!B:B,0),1))),"")</f>
        <v/>
      </c>
      <c r="I290" s="17" t="str">
        <f>IFERROR(IF(INDEX(DATOS!AR:AR,MATCH(CHECKLIST!B290,DATOS!B:B,0),1)=0,"",INDEX(DATOS!AR:AR,MATCH(CHECKLIST!B290,DATOS!B:B,0),1)),"")</f>
        <v/>
      </c>
      <c r="J290" s="17" t="str">
        <f>IFERROR(IF(INDEX(DATOS!AP:AP,MATCH(CHECKLIST!B290,DATOS!B:B,0),1)=0,"",INDEX(DATOS!AP:AP,MATCH(CHECKLIST!B290,DATOS!B:B,0),1)),"")</f>
        <v/>
      </c>
      <c r="K290" s="35" t="str">
        <f>IFERROR(IF(INDEX(DATOS!AQ:AQ,MATCH(CHECKLIST!B290,DATOS!B:B,0),1)=0,"",INDEX(DATOS!AQ:AQ,MATCH(CHECKLIST!B290,DATOS!B:B,0),1)),"")</f>
        <v/>
      </c>
      <c r="L290" s="17" t="str">
        <f>IFERROR(IF(INDEX(DATOS!AS:AS,MATCH(CHECKLIST!B290,DATOS!B:B,0),1)=0,"",INDEX(DATOS!AS:AS,MATCH(CHECKLIST!B290,DATOS!B:B,0),1)),"")</f>
        <v/>
      </c>
      <c r="M290" s="17" t="str">
        <f>IFERROR(IF(INDEX(DATOS!AO:AO,MATCH(CHECKLIST!B290,DATOS!B:B,0),1)=0,"",INDEX(DATOS!AO:AO,MATCH(CHECKLIST!B290,DATOS!B:B,0),1)),"")</f>
        <v/>
      </c>
      <c r="N290" s="35" t="str">
        <f ca="1">IFERROR(IF(INDEX(DATOS!P:P,MATCH(CHECKLIST!B290,DATOS!B:B,0),1)="","X",IF(INDEX(DATOS!P:P,MATCH(CHECKLIST!B290,DATOS!B:B,0),1)&gt;YEAR(TODAY())-1,"","VENCIDA")),"")</f>
        <v/>
      </c>
      <c r="O290" s="35" t="str">
        <f>IFERROR(IF(INDEX(DATOS!AV:AV,MATCH(CHECKLIST!B290,DATOS!B:B,0),1)=0,"",INDEX(DATOS!AV:AV,MATCH(CHECKLIST!B290,DATOS!B:B,0),1)),"")</f>
        <v/>
      </c>
      <c r="P290" s="17" t="str">
        <f>IFERROR(IF(INDEX(DATOS!AT:AT,MATCH(CHECKLIST!B290,DATOS!B:B,0),1)=0,"",INDEX(DATOS!AT:AT,MATCH(CHECKLIST!B290,DATOS!B:B,0),1)),"")</f>
        <v/>
      </c>
      <c r="Q290" s="17" t="str">
        <f>IFERROR(IF(INDEX(DATOS!AU:AU,MATCH(CHECKLIST!B290,DATOS!B:B,0),1)=0,"",INDEX(DATOS!AU:AU,MATCH(CHECKLIST!B290,DATOS!B:B,0),1)),"")</f>
        <v/>
      </c>
      <c r="S290">
        <f t="shared" si="14"/>
        <v>0</v>
      </c>
      <c r="U290" t="str">
        <f t="shared" si="12"/>
        <v/>
      </c>
      <c r="V290" t="str">
        <f t="shared" si="13"/>
        <v/>
      </c>
    </row>
    <row r="291" spans="1:22" ht="15" customHeight="1" x14ac:dyDescent="0.25">
      <c r="A291" s="12">
        <v>278</v>
      </c>
      <c r="B291" t="str">
        <f>IFERROR(INDEX(DATOS!B:B,MATCH(CHECKLIST!A291,DATOS!CG:CG,0),1),"")</f>
        <v/>
      </c>
      <c r="C291" t="str">
        <f>IFERROR(INDEX(DATOS!BT:BT,MATCH(CHECKLIST!A291,DATOS!CG:CG,0),1),"")</f>
        <v/>
      </c>
      <c r="D291" t="str">
        <f>IFERROR(INDEX(DATOS!T:T,MATCH(CHECKLIST!E291,DATOS!C:C,0),1),"")</f>
        <v/>
      </c>
      <c r="E291" s="72" t="str">
        <f>IFERROR(INDEX(DATOS!C:C,MATCH(CHECKLIST!A291,DATOS!CG:CG,0),1),"")</f>
        <v/>
      </c>
      <c r="F291" s="82" t="str">
        <f>IFERROR(IF(INDEX(DATOS!AI:AI,MATCH(CHECKLIST!B291,DATOS!B:B,0),1)=0,"",INDEX(DATOS!AI:AI,MATCH(CHECKLIST!B291,DATOS!B:B,0),1)),"")</f>
        <v/>
      </c>
      <c r="G291" s="17" t="str">
        <f>IFERROR(IF(INDEX(DATOS!AN:AN,MATCH(CHECKLIST!B291,DATOS!B:B,0),1)=0,"",INDEX(DATOS!AN:AN,MATCH(CHECKLIST!B291,DATOS!B:B,0),1)),"")</f>
        <v/>
      </c>
      <c r="H291" s="17" t="str">
        <f>IFERROR(IF(INDEX(DATOS!BQ:BQ,MATCH(CHECKLIST!B291,DATOS!B:B,0),1)="","X",IF(INDEX(DATOS!BQ:BQ,MATCH(CHECKLIST!B291,DATOS!B:B,0),1)="VIGENTE","",INDEX(DATOS!BQ:BQ,MATCH(CHECKLIST!B291,DATOS!B:B,0),1))),"")</f>
        <v/>
      </c>
      <c r="I291" s="17" t="str">
        <f>IFERROR(IF(INDEX(DATOS!AR:AR,MATCH(CHECKLIST!B291,DATOS!B:B,0),1)=0,"",INDEX(DATOS!AR:AR,MATCH(CHECKLIST!B291,DATOS!B:B,0),1)),"")</f>
        <v/>
      </c>
      <c r="J291" s="17" t="str">
        <f>IFERROR(IF(INDEX(DATOS!AP:AP,MATCH(CHECKLIST!B291,DATOS!B:B,0),1)=0,"",INDEX(DATOS!AP:AP,MATCH(CHECKLIST!B291,DATOS!B:B,0),1)),"")</f>
        <v/>
      </c>
      <c r="K291" s="35" t="str">
        <f>IFERROR(IF(INDEX(DATOS!AQ:AQ,MATCH(CHECKLIST!B291,DATOS!B:B,0),1)=0,"",INDEX(DATOS!AQ:AQ,MATCH(CHECKLIST!B291,DATOS!B:B,0),1)),"")</f>
        <v/>
      </c>
      <c r="L291" s="17" t="str">
        <f>IFERROR(IF(INDEX(DATOS!AS:AS,MATCH(CHECKLIST!B291,DATOS!B:B,0),1)=0,"",INDEX(DATOS!AS:AS,MATCH(CHECKLIST!B291,DATOS!B:B,0),1)),"")</f>
        <v/>
      </c>
      <c r="M291" s="17" t="str">
        <f>IFERROR(IF(INDEX(DATOS!AO:AO,MATCH(CHECKLIST!B291,DATOS!B:B,0),1)=0,"",INDEX(DATOS!AO:AO,MATCH(CHECKLIST!B291,DATOS!B:B,0),1)),"")</f>
        <v/>
      </c>
      <c r="N291" s="35" t="str">
        <f ca="1">IFERROR(IF(INDEX(DATOS!P:P,MATCH(CHECKLIST!B291,DATOS!B:B,0),1)="","X",IF(INDEX(DATOS!P:P,MATCH(CHECKLIST!B291,DATOS!B:B,0),1)&gt;YEAR(TODAY())-1,"","VENCIDA")),"")</f>
        <v/>
      </c>
      <c r="O291" s="35" t="str">
        <f>IFERROR(IF(INDEX(DATOS!AV:AV,MATCH(CHECKLIST!B291,DATOS!B:B,0),1)=0,"",INDEX(DATOS!AV:AV,MATCH(CHECKLIST!B291,DATOS!B:B,0),1)),"")</f>
        <v/>
      </c>
      <c r="P291" s="17" t="str">
        <f>IFERROR(IF(INDEX(DATOS!AT:AT,MATCH(CHECKLIST!B291,DATOS!B:B,0),1)=0,"",INDEX(DATOS!AT:AT,MATCH(CHECKLIST!B291,DATOS!B:B,0),1)),"")</f>
        <v/>
      </c>
      <c r="Q291" s="17" t="str">
        <f>IFERROR(IF(INDEX(DATOS!AU:AU,MATCH(CHECKLIST!B291,DATOS!B:B,0),1)=0,"",INDEX(DATOS!AU:AU,MATCH(CHECKLIST!B291,DATOS!B:B,0),1)),"")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IFERROR(INDEX(DATOS!B:B,MATCH(CHECKLIST!A292,DATOS!CG:CG,0),1),"")</f>
        <v/>
      </c>
      <c r="C292" t="str">
        <f>IFERROR(INDEX(DATOS!BT:BT,MATCH(CHECKLIST!A292,DATOS!CG:CG,0),1),"")</f>
        <v/>
      </c>
      <c r="D292" t="str">
        <f>IFERROR(INDEX(DATOS!T:T,MATCH(CHECKLIST!E292,DATOS!C:C,0),1),"")</f>
        <v/>
      </c>
      <c r="E292" s="72" t="str">
        <f>IFERROR(INDEX(DATOS!C:C,MATCH(CHECKLIST!A292,DATOS!CG:CG,0),1),"")</f>
        <v/>
      </c>
      <c r="F292" s="82" t="str">
        <f>IFERROR(IF(INDEX(DATOS!AI:AI,MATCH(CHECKLIST!B292,DATOS!B:B,0),1)=0,"",INDEX(DATOS!AI:AI,MATCH(CHECKLIST!B292,DATOS!B:B,0),1)),"")</f>
        <v/>
      </c>
      <c r="G292" s="17" t="str">
        <f>IFERROR(IF(INDEX(DATOS!AN:AN,MATCH(CHECKLIST!B292,DATOS!B:B,0),1)=0,"",INDEX(DATOS!AN:AN,MATCH(CHECKLIST!B292,DATOS!B:B,0),1)),"")</f>
        <v/>
      </c>
      <c r="H292" s="17" t="str">
        <f>IFERROR(IF(INDEX(DATOS!BQ:BQ,MATCH(CHECKLIST!B292,DATOS!B:B,0),1)="","X",IF(INDEX(DATOS!BQ:BQ,MATCH(CHECKLIST!B292,DATOS!B:B,0),1)="VIGENTE","",INDEX(DATOS!BQ:BQ,MATCH(CHECKLIST!B292,DATOS!B:B,0),1))),"")</f>
        <v/>
      </c>
      <c r="I292" s="17" t="str">
        <f>IFERROR(IF(INDEX(DATOS!AR:AR,MATCH(CHECKLIST!B292,DATOS!B:B,0),1)=0,"",INDEX(DATOS!AR:AR,MATCH(CHECKLIST!B292,DATOS!B:B,0),1)),"")</f>
        <v/>
      </c>
      <c r="J292" s="17" t="str">
        <f>IFERROR(IF(INDEX(DATOS!AP:AP,MATCH(CHECKLIST!B292,DATOS!B:B,0),1)=0,"",INDEX(DATOS!AP:AP,MATCH(CHECKLIST!B292,DATOS!B:B,0),1)),"")</f>
        <v/>
      </c>
      <c r="K292" s="35" t="str">
        <f>IFERROR(IF(INDEX(DATOS!AQ:AQ,MATCH(CHECKLIST!B292,DATOS!B:B,0),1)=0,"",INDEX(DATOS!AQ:AQ,MATCH(CHECKLIST!B292,DATOS!B:B,0),1)),"")</f>
        <v/>
      </c>
      <c r="L292" s="17" t="str">
        <f>IFERROR(IF(INDEX(DATOS!AS:AS,MATCH(CHECKLIST!B292,DATOS!B:B,0),1)=0,"",INDEX(DATOS!AS:AS,MATCH(CHECKLIST!B292,DATOS!B:B,0),1)),"")</f>
        <v/>
      </c>
      <c r="M292" s="17" t="str">
        <f>IFERROR(IF(INDEX(DATOS!AO:AO,MATCH(CHECKLIST!B292,DATOS!B:B,0),1)=0,"",INDEX(DATOS!AO:AO,MATCH(CHECKLIST!B292,DATOS!B:B,0),1)),"")</f>
        <v/>
      </c>
      <c r="N292" s="35" t="str">
        <f ca="1">IFERROR(IF(INDEX(DATOS!P:P,MATCH(CHECKLIST!B292,DATOS!B:B,0),1)="","X",IF(INDEX(DATOS!P:P,MATCH(CHECKLIST!B292,DATOS!B:B,0),1)&gt;YEAR(TODAY())-1,"","VENCIDA")),"")</f>
        <v/>
      </c>
      <c r="O292" s="35" t="str">
        <f>IFERROR(IF(INDEX(DATOS!AV:AV,MATCH(CHECKLIST!B292,DATOS!B:B,0),1)=0,"",INDEX(DATOS!AV:AV,MATCH(CHECKLIST!B292,DATOS!B:B,0),1)),"")</f>
        <v/>
      </c>
      <c r="P292" s="17" t="str">
        <f>IFERROR(IF(INDEX(DATOS!AT:AT,MATCH(CHECKLIST!B292,DATOS!B:B,0),1)=0,"",INDEX(DATOS!AT:AT,MATCH(CHECKLIST!B292,DATOS!B:B,0),1)),"")</f>
        <v/>
      </c>
      <c r="Q292" s="17" t="str">
        <f>IFERROR(IF(INDEX(DATOS!AU:AU,MATCH(CHECKLIST!B292,DATOS!B:B,0),1)=0,"",INDEX(DATOS!AU:AU,MATCH(CHECKLIST!B292,DATOS!B:B,0),1)),"")</f>
        <v/>
      </c>
      <c r="S292">
        <f t="shared" si="14"/>
        <v>0</v>
      </c>
      <c r="U292" t="str">
        <f t="shared" si="12"/>
        <v/>
      </c>
      <c r="V292" t="str">
        <f t="shared" si="13"/>
        <v/>
      </c>
    </row>
    <row r="293" spans="1:22" ht="15" customHeight="1" x14ac:dyDescent="0.25">
      <c r="A293" s="12">
        <v>280</v>
      </c>
      <c r="B293" t="str">
        <f>IFERROR(INDEX(DATOS!B:B,MATCH(CHECKLIST!A293,DATOS!CG:CG,0),1),"")</f>
        <v/>
      </c>
      <c r="C293" t="str">
        <f>IFERROR(INDEX(DATOS!BT:BT,MATCH(CHECKLIST!A293,DATOS!CG:CG,0),1),"")</f>
        <v/>
      </c>
      <c r="D293" t="str">
        <f>IFERROR(INDEX(DATOS!T:T,MATCH(CHECKLIST!E293,DATOS!C:C,0),1),"")</f>
        <v/>
      </c>
      <c r="E293" s="72" t="str">
        <f>IFERROR(INDEX(DATOS!C:C,MATCH(CHECKLIST!A293,DATOS!CG:CG,0),1),"")</f>
        <v/>
      </c>
      <c r="F293" s="82" t="str">
        <f>IFERROR(IF(INDEX(DATOS!AI:AI,MATCH(CHECKLIST!B293,DATOS!B:B,0),1)=0,"",INDEX(DATOS!AI:AI,MATCH(CHECKLIST!B293,DATOS!B:B,0),1)),"")</f>
        <v/>
      </c>
      <c r="G293" s="17" t="str">
        <f>IFERROR(IF(INDEX(DATOS!AN:AN,MATCH(CHECKLIST!B293,DATOS!B:B,0),1)=0,"",INDEX(DATOS!AN:AN,MATCH(CHECKLIST!B293,DATOS!B:B,0),1)),"")</f>
        <v/>
      </c>
      <c r="H293" s="17" t="str">
        <f>IFERROR(IF(INDEX(DATOS!BQ:BQ,MATCH(CHECKLIST!B293,DATOS!B:B,0),1)="","X",IF(INDEX(DATOS!BQ:BQ,MATCH(CHECKLIST!B293,DATOS!B:B,0),1)="VIGENTE","",INDEX(DATOS!BQ:BQ,MATCH(CHECKLIST!B293,DATOS!B:B,0),1))),"")</f>
        <v/>
      </c>
      <c r="I293" s="17" t="str">
        <f>IFERROR(IF(INDEX(DATOS!AR:AR,MATCH(CHECKLIST!B293,DATOS!B:B,0),1)=0,"",INDEX(DATOS!AR:AR,MATCH(CHECKLIST!B293,DATOS!B:B,0),1)),"")</f>
        <v/>
      </c>
      <c r="J293" s="17" t="str">
        <f>IFERROR(IF(INDEX(DATOS!AP:AP,MATCH(CHECKLIST!B293,DATOS!B:B,0),1)=0,"",INDEX(DATOS!AP:AP,MATCH(CHECKLIST!B293,DATOS!B:B,0),1)),"")</f>
        <v/>
      </c>
      <c r="K293" s="35" t="str">
        <f>IFERROR(IF(INDEX(DATOS!AQ:AQ,MATCH(CHECKLIST!B293,DATOS!B:B,0),1)=0,"",INDEX(DATOS!AQ:AQ,MATCH(CHECKLIST!B293,DATOS!B:B,0),1)),"")</f>
        <v/>
      </c>
      <c r="L293" s="17" t="str">
        <f>IFERROR(IF(INDEX(DATOS!AS:AS,MATCH(CHECKLIST!B293,DATOS!B:B,0),1)=0,"",INDEX(DATOS!AS:AS,MATCH(CHECKLIST!B293,DATOS!B:B,0),1)),"")</f>
        <v/>
      </c>
      <c r="M293" s="17" t="str">
        <f>IFERROR(IF(INDEX(DATOS!AO:AO,MATCH(CHECKLIST!B293,DATOS!B:B,0),1)=0,"",INDEX(DATOS!AO:AO,MATCH(CHECKLIST!B293,DATOS!B:B,0),1)),"")</f>
        <v/>
      </c>
      <c r="N293" s="35" t="str">
        <f ca="1">IFERROR(IF(INDEX(DATOS!P:P,MATCH(CHECKLIST!B293,DATOS!B:B,0),1)="","X",IF(INDEX(DATOS!P:P,MATCH(CHECKLIST!B293,DATOS!B:B,0),1)&gt;YEAR(TODAY())-1,"","VENCIDA")),"")</f>
        <v/>
      </c>
      <c r="O293" s="35" t="str">
        <f>IFERROR(IF(INDEX(DATOS!AV:AV,MATCH(CHECKLIST!B293,DATOS!B:B,0),1)=0,"",INDEX(DATOS!AV:AV,MATCH(CHECKLIST!B293,DATOS!B:B,0),1)),"")</f>
        <v/>
      </c>
      <c r="P293" s="17" t="str">
        <f>IFERROR(IF(INDEX(DATOS!AT:AT,MATCH(CHECKLIST!B293,DATOS!B:B,0),1)=0,"",INDEX(DATOS!AT:AT,MATCH(CHECKLIST!B293,DATOS!B:B,0),1)),"")</f>
        <v/>
      </c>
      <c r="Q293" s="17" t="str">
        <f>IFERROR(IF(INDEX(DATOS!AU:AU,MATCH(CHECKLIST!B293,DATOS!B:B,0),1)=0,"",INDEX(DATOS!AU:AU,MATCH(CHECKLIST!B293,DATOS!B:B,0),1)),"")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IFERROR(INDEX(DATOS!B:B,MATCH(CHECKLIST!A294,DATOS!CG:CG,0),1),"")</f>
        <v/>
      </c>
      <c r="C294" t="str">
        <f>IFERROR(INDEX(DATOS!BT:BT,MATCH(CHECKLIST!A294,DATOS!CG:CG,0),1),"")</f>
        <v/>
      </c>
      <c r="D294" t="str">
        <f>IFERROR(INDEX(DATOS!T:T,MATCH(CHECKLIST!E294,DATOS!C:C,0),1),"")</f>
        <v/>
      </c>
      <c r="E294" s="72" t="str">
        <f>IFERROR(INDEX(DATOS!C:C,MATCH(CHECKLIST!A294,DATOS!CG:CG,0),1),"")</f>
        <v/>
      </c>
      <c r="F294" s="82" t="str">
        <f>IFERROR(IF(INDEX(DATOS!AI:AI,MATCH(CHECKLIST!B294,DATOS!B:B,0),1)=0,"",INDEX(DATOS!AI:AI,MATCH(CHECKLIST!B294,DATOS!B:B,0),1)),"")</f>
        <v/>
      </c>
      <c r="G294" s="17" t="str">
        <f>IFERROR(IF(INDEX(DATOS!AN:AN,MATCH(CHECKLIST!B294,DATOS!B:B,0),1)=0,"",INDEX(DATOS!AN:AN,MATCH(CHECKLIST!B294,DATOS!B:B,0),1)),"")</f>
        <v/>
      </c>
      <c r="H294" s="17" t="str">
        <f>IFERROR(IF(INDEX(DATOS!BQ:BQ,MATCH(CHECKLIST!B294,DATOS!B:B,0),1)="","X",IF(INDEX(DATOS!BQ:BQ,MATCH(CHECKLIST!B294,DATOS!B:B,0),1)="VIGENTE","",INDEX(DATOS!BQ:BQ,MATCH(CHECKLIST!B294,DATOS!B:B,0),1))),"")</f>
        <v/>
      </c>
      <c r="I294" s="17" t="str">
        <f>IFERROR(IF(INDEX(DATOS!AR:AR,MATCH(CHECKLIST!B294,DATOS!B:B,0),1)=0,"",INDEX(DATOS!AR:AR,MATCH(CHECKLIST!B294,DATOS!B:B,0),1)),"")</f>
        <v/>
      </c>
      <c r="J294" s="17" t="str">
        <f>IFERROR(IF(INDEX(DATOS!AP:AP,MATCH(CHECKLIST!B294,DATOS!B:B,0),1)=0,"",INDEX(DATOS!AP:AP,MATCH(CHECKLIST!B294,DATOS!B:B,0),1)),"")</f>
        <v/>
      </c>
      <c r="K294" s="35" t="str">
        <f>IFERROR(IF(INDEX(DATOS!AQ:AQ,MATCH(CHECKLIST!B294,DATOS!B:B,0),1)=0,"",INDEX(DATOS!AQ:AQ,MATCH(CHECKLIST!B294,DATOS!B:B,0),1)),"")</f>
        <v/>
      </c>
      <c r="L294" s="17" t="str">
        <f>IFERROR(IF(INDEX(DATOS!AS:AS,MATCH(CHECKLIST!B294,DATOS!B:B,0),1)=0,"",INDEX(DATOS!AS:AS,MATCH(CHECKLIST!B294,DATOS!B:B,0),1)),"")</f>
        <v/>
      </c>
      <c r="M294" s="17" t="str">
        <f>IFERROR(IF(INDEX(DATOS!AO:AO,MATCH(CHECKLIST!B294,DATOS!B:B,0),1)=0,"",INDEX(DATOS!AO:AO,MATCH(CHECKLIST!B294,DATOS!B:B,0),1)),"")</f>
        <v/>
      </c>
      <c r="N294" s="35" t="str">
        <f ca="1">IFERROR(IF(INDEX(DATOS!P:P,MATCH(CHECKLIST!B294,DATOS!B:B,0),1)="","X",IF(INDEX(DATOS!P:P,MATCH(CHECKLIST!B294,DATOS!B:B,0),1)&gt;YEAR(TODAY())-1,"","VENCIDA")),"")</f>
        <v/>
      </c>
      <c r="O294" s="35" t="str">
        <f>IFERROR(IF(INDEX(DATOS!AV:AV,MATCH(CHECKLIST!B294,DATOS!B:B,0),1)=0,"",INDEX(DATOS!AV:AV,MATCH(CHECKLIST!B294,DATOS!B:B,0),1)),"")</f>
        <v/>
      </c>
      <c r="P294" s="17" t="str">
        <f>IFERROR(IF(INDEX(DATOS!AT:AT,MATCH(CHECKLIST!B294,DATOS!B:B,0),1)=0,"",INDEX(DATOS!AT:AT,MATCH(CHECKLIST!B294,DATOS!B:B,0),1)),"")</f>
        <v/>
      </c>
      <c r="Q294" s="17" t="str">
        <f>IFERROR(IF(INDEX(DATOS!AU:AU,MATCH(CHECKLIST!B294,DATOS!B:B,0),1)=0,"",INDEX(DATOS!AU:AU,MATCH(CHECKLIST!B294,DATOS!B:B,0),1)),"")</f>
        <v/>
      </c>
      <c r="S294">
        <f t="shared" si="14"/>
        <v>0</v>
      </c>
      <c r="U294" t="str">
        <f t="shared" si="12"/>
        <v/>
      </c>
      <c r="V294" t="str">
        <f t="shared" si="13"/>
        <v/>
      </c>
    </row>
    <row r="295" spans="1:22" ht="15" customHeight="1" x14ac:dyDescent="0.25">
      <c r="A295" s="12">
        <v>282</v>
      </c>
      <c r="B295" t="str">
        <f>IFERROR(INDEX(DATOS!B:B,MATCH(CHECKLIST!A295,DATOS!CG:CG,0),1),"")</f>
        <v/>
      </c>
      <c r="C295" t="str">
        <f>IFERROR(INDEX(DATOS!BT:BT,MATCH(CHECKLIST!A295,DATOS!CG:CG,0),1),"")</f>
        <v/>
      </c>
      <c r="D295" t="str">
        <f>IFERROR(INDEX(DATOS!T:T,MATCH(CHECKLIST!E295,DATOS!C:C,0),1),"")</f>
        <v/>
      </c>
      <c r="E295" s="72" t="str">
        <f>IFERROR(INDEX(DATOS!C:C,MATCH(CHECKLIST!A295,DATOS!CG:CG,0),1),"")</f>
        <v/>
      </c>
      <c r="F295" s="82" t="str">
        <f>IFERROR(IF(INDEX(DATOS!AI:AI,MATCH(CHECKLIST!B295,DATOS!B:B,0),1)=0,"",INDEX(DATOS!AI:AI,MATCH(CHECKLIST!B295,DATOS!B:B,0),1)),"")</f>
        <v/>
      </c>
      <c r="G295" s="17" t="str">
        <f>IFERROR(IF(INDEX(DATOS!AN:AN,MATCH(CHECKLIST!B295,DATOS!B:B,0),1)=0,"",INDEX(DATOS!AN:AN,MATCH(CHECKLIST!B295,DATOS!B:B,0),1)),"")</f>
        <v/>
      </c>
      <c r="H295" s="17" t="str">
        <f>IFERROR(IF(INDEX(DATOS!BQ:BQ,MATCH(CHECKLIST!B295,DATOS!B:B,0),1)="","X",IF(INDEX(DATOS!BQ:BQ,MATCH(CHECKLIST!B295,DATOS!B:B,0),1)="VIGENTE","",INDEX(DATOS!BQ:BQ,MATCH(CHECKLIST!B295,DATOS!B:B,0),1))),"")</f>
        <v/>
      </c>
      <c r="I295" s="17" t="str">
        <f>IFERROR(IF(INDEX(DATOS!AR:AR,MATCH(CHECKLIST!B295,DATOS!B:B,0),1)=0,"",INDEX(DATOS!AR:AR,MATCH(CHECKLIST!B295,DATOS!B:B,0),1)),"")</f>
        <v/>
      </c>
      <c r="J295" s="17" t="str">
        <f>IFERROR(IF(INDEX(DATOS!AP:AP,MATCH(CHECKLIST!B295,DATOS!B:B,0),1)=0,"",INDEX(DATOS!AP:AP,MATCH(CHECKLIST!B295,DATOS!B:B,0),1)),"")</f>
        <v/>
      </c>
      <c r="K295" s="35" t="str">
        <f>IFERROR(IF(INDEX(DATOS!AQ:AQ,MATCH(CHECKLIST!B295,DATOS!B:B,0),1)=0,"",INDEX(DATOS!AQ:AQ,MATCH(CHECKLIST!B295,DATOS!B:B,0),1)),"")</f>
        <v/>
      </c>
      <c r="L295" s="17" t="str">
        <f>IFERROR(IF(INDEX(DATOS!AS:AS,MATCH(CHECKLIST!B295,DATOS!B:B,0),1)=0,"",INDEX(DATOS!AS:AS,MATCH(CHECKLIST!B295,DATOS!B:B,0),1)),"")</f>
        <v/>
      </c>
      <c r="M295" s="17" t="str">
        <f>IFERROR(IF(INDEX(DATOS!AO:AO,MATCH(CHECKLIST!B295,DATOS!B:B,0),1)=0,"",INDEX(DATOS!AO:AO,MATCH(CHECKLIST!B295,DATOS!B:B,0),1)),"")</f>
        <v/>
      </c>
      <c r="N295" s="35" t="str">
        <f ca="1">IFERROR(IF(INDEX(DATOS!P:P,MATCH(CHECKLIST!B295,DATOS!B:B,0),1)="","X",IF(INDEX(DATOS!P:P,MATCH(CHECKLIST!B295,DATOS!B:B,0),1)&gt;YEAR(TODAY())-1,"","VENCIDA")),"")</f>
        <v/>
      </c>
      <c r="O295" s="35" t="str">
        <f>IFERROR(IF(INDEX(DATOS!AV:AV,MATCH(CHECKLIST!B295,DATOS!B:B,0),1)=0,"",INDEX(DATOS!AV:AV,MATCH(CHECKLIST!B295,DATOS!B:B,0),1)),"")</f>
        <v/>
      </c>
      <c r="P295" s="17" t="str">
        <f>IFERROR(IF(INDEX(DATOS!AT:AT,MATCH(CHECKLIST!B295,DATOS!B:B,0),1)=0,"",INDEX(DATOS!AT:AT,MATCH(CHECKLIST!B295,DATOS!B:B,0),1)),"")</f>
        <v/>
      </c>
      <c r="Q295" s="17" t="str">
        <f>IFERROR(IF(INDEX(DATOS!AU:AU,MATCH(CHECKLIST!B295,DATOS!B:B,0),1)=0,"",INDEX(DATOS!AU:AU,MATCH(CHECKLIST!B295,DATOS!B:B,0),1)),"")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IFERROR(INDEX(DATOS!B:B,MATCH(CHECKLIST!A296,DATOS!CG:CG,0),1),"")</f>
        <v/>
      </c>
      <c r="C296" t="str">
        <f>IFERROR(INDEX(DATOS!BT:BT,MATCH(CHECKLIST!A296,DATOS!CG:CG,0),1),"")</f>
        <v/>
      </c>
      <c r="D296" t="str">
        <f>IFERROR(INDEX(DATOS!T:T,MATCH(CHECKLIST!E296,DATOS!C:C,0),1),"")</f>
        <v/>
      </c>
      <c r="E296" s="72" t="str">
        <f>IFERROR(INDEX(DATOS!C:C,MATCH(CHECKLIST!A296,DATOS!CG:CG,0),1),"")</f>
        <v/>
      </c>
      <c r="F296" s="82" t="str">
        <f>IFERROR(IF(INDEX(DATOS!AI:AI,MATCH(CHECKLIST!B296,DATOS!B:B,0),1)=0,"",INDEX(DATOS!AI:AI,MATCH(CHECKLIST!B296,DATOS!B:B,0),1)),"")</f>
        <v/>
      </c>
      <c r="G296" s="17" t="str">
        <f>IFERROR(IF(INDEX(DATOS!AN:AN,MATCH(CHECKLIST!B296,DATOS!B:B,0),1)=0,"",INDEX(DATOS!AN:AN,MATCH(CHECKLIST!B296,DATOS!B:B,0),1)),"")</f>
        <v/>
      </c>
      <c r="H296" s="17" t="str">
        <f>IFERROR(IF(INDEX(DATOS!BQ:BQ,MATCH(CHECKLIST!B296,DATOS!B:B,0),1)="","X",IF(INDEX(DATOS!BQ:BQ,MATCH(CHECKLIST!B296,DATOS!B:B,0),1)="VIGENTE","",INDEX(DATOS!BQ:BQ,MATCH(CHECKLIST!B296,DATOS!B:B,0),1))),"")</f>
        <v/>
      </c>
      <c r="I296" s="17" t="str">
        <f>IFERROR(IF(INDEX(DATOS!AR:AR,MATCH(CHECKLIST!B296,DATOS!B:B,0),1)=0,"",INDEX(DATOS!AR:AR,MATCH(CHECKLIST!B296,DATOS!B:B,0),1)),"")</f>
        <v/>
      </c>
      <c r="J296" s="17" t="str">
        <f>IFERROR(IF(INDEX(DATOS!AP:AP,MATCH(CHECKLIST!B296,DATOS!B:B,0),1)=0,"",INDEX(DATOS!AP:AP,MATCH(CHECKLIST!B296,DATOS!B:B,0),1)),"")</f>
        <v/>
      </c>
      <c r="K296" s="35" t="str">
        <f>IFERROR(IF(INDEX(DATOS!AQ:AQ,MATCH(CHECKLIST!B296,DATOS!B:B,0),1)=0,"",INDEX(DATOS!AQ:AQ,MATCH(CHECKLIST!B296,DATOS!B:B,0),1)),"")</f>
        <v/>
      </c>
      <c r="L296" s="17" t="str">
        <f>IFERROR(IF(INDEX(DATOS!AS:AS,MATCH(CHECKLIST!B296,DATOS!B:B,0),1)=0,"",INDEX(DATOS!AS:AS,MATCH(CHECKLIST!B296,DATOS!B:B,0),1)),"")</f>
        <v/>
      </c>
      <c r="M296" s="17" t="str">
        <f>IFERROR(IF(INDEX(DATOS!AO:AO,MATCH(CHECKLIST!B296,DATOS!B:B,0),1)=0,"",INDEX(DATOS!AO:AO,MATCH(CHECKLIST!B296,DATOS!B:B,0),1)),"")</f>
        <v/>
      </c>
      <c r="N296" s="35" t="str">
        <f ca="1">IFERROR(IF(INDEX(DATOS!P:P,MATCH(CHECKLIST!B296,DATOS!B:B,0),1)="","X",IF(INDEX(DATOS!P:P,MATCH(CHECKLIST!B296,DATOS!B:B,0),1)&gt;YEAR(TODAY())-1,"","VENCIDA")),"")</f>
        <v/>
      </c>
      <c r="O296" s="35" t="str">
        <f>IFERROR(IF(INDEX(DATOS!AV:AV,MATCH(CHECKLIST!B296,DATOS!B:B,0),1)=0,"",INDEX(DATOS!AV:AV,MATCH(CHECKLIST!B296,DATOS!B:B,0),1)),"")</f>
        <v/>
      </c>
      <c r="P296" s="17" t="str">
        <f>IFERROR(IF(INDEX(DATOS!AT:AT,MATCH(CHECKLIST!B296,DATOS!B:B,0),1)=0,"",INDEX(DATOS!AT:AT,MATCH(CHECKLIST!B296,DATOS!B:B,0),1)),"")</f>
        <v/>
      </c>
      <c r="Q296" s="17" t="str">
        <f>IFERROR(IF(INDEX(DATOS!AU:AU,MATCH(CHECKLIST!B296,DATOS!B:B,0),1)=0,"",INDEX(DATOS!AU:AU,MATCH(CHECKLIST!B296,DATOS!B:B,0),1)),"")</f>
        <v/>
      </c>
      <c r="S296">
        <f t="shared" si="14"/>
        <v>0</v>
      </c>
      <c r="U296" t="str">
        <f t="shared" si="12"/>
        <v/>
      </c>
      <c r="V296" t="str">
        <f t="shared" si="13"/>
        <v/>
      </c>
    </row>
    <row r="297" spans="1:22" ht="15" customHeight="1" x14ac:dyDescent="0.25">
      <c r="A297" s="12">
        <v>284</v>
      </c>
      <c r="B297" t="str">
        <f>IFERROR(INDEX(DATOS!B:B,MATCH(CHECKLIST!A297,DATOS!CG:CG,0),1),"")</f>
        <v/>
      </c>
      <c r="C297" t="str">
        <f>IFERROR(INDEX(DATOS!BT:BT,MATCH(CHECKLIST!A297,DATOS!CG:CG,0),1),"")</f>
        <v/>
      </c>
      <c r="D297" t="str">
        <f>IFERROR(INDEX(DATOS!T:T,MATCH(CHECKLIST!E297,DATOS!C:C,0),1),"")</f>
        <v/>
      </c>
      <c r="E297" s="72" t="str">
        <f>IFERROR(INDEX(DATOS!C:C,MATCH(CHECKLIST!A297,DATOS!CG:CG,0),1),"")</f>
        <v/>
      </c>
      <c r="F297" s="82" t="str">
        <f>IFERROR(IF(INDEX(DATOS!AI:AI,MATCH(CHECKLIST!B297,DATOS!B:B,0),1)=0,"",INDEX(DATOS!AI:AI,MATCH(CHECKLIST!B297,DATOS!B:B,0),1)),"")</f>
        <v/>
      </c>
      <c r="G297" s="17" t="str">
        <f>IFERROR(IF(INDEX(DATOS!AN:AN,MATCH(CHECKLIST!B297,DATOS!B:B,0),1)=0,"",INDEX(DATOS!AN:AN,MATCH(CHECKLIST!B297,DATOS!B:B,0),1)),"")</f>
        <v/>
      </c>
      <c r="H297" s="17" t="str">
        <f>IFERROR(IF(INDEX(DATOS!BQ:BQ,MATCH(CHECKLIST!B297,DATOS!B:B,0),1)="","X",IF(INDEX(DATOS!BQ:BQ,MATCH(CHECKLIST!B297,DATOS!B:B,0),1)="VIGENTE","",INDEX(DATOS!BQ:BQ,MATCH(CHECKLIST!B297,DATOS!B:B,0),1))),"")</f>
        <v/>
      </c>
      <c r="I297" s="17" t="str">
        <f>IFERROR(IF(INDEX(DATOS!AR:AR,MATCH(CHECKLIST!B297,DATOS!B:B,0),1)=0,"",INDEX(DATOS!AR:AR,MATCH(CHECKLIST!B297,DATOS!B:B,0),1)),"")</f>
        <v/>
      </c>
      <c r="J297" s="17" t="str">
        <f>IFERROR(IF(INDEX(DATOS!AP:AP,MATCH(CHECKLIST!B297,DATOS!B:B,0),1)=0,"",INDEX(DATOS!AP:AP,MATCH(CHECKLIST!B297,DATOS!B:B,0),1)),"")</f>
        <v/>
      </c>
      <c r="K297" s="35" t="str">
        <f>IFERROR(IF(INDEX(DATOS!AQ:AQ,MATCH(CHECKLIST!B297,DATOS!B:B,0),1)=0,"",INDEX(DATOS!AQ:AQ,MATCH(CHECKLIST!B297,DATOS!B:B,0),1)),"")</f>
        <v/>
      </c>
      <c r="L297" s="17" t="str">
        <f>IFERROR(IF(INDEX(DATOS!AS:AS,MATCH(CHECKLIST!B297,DATOS!B:B,0),1)=0,"",INDEX(DATOS!AS:AS,MATCH(CHECKLIST!B297,DATOS!B:B,0),1)),"")</f>
        <v/>
      </c>
      <c r="M297" s="17" t="str">
        <f>IFERROR(IF(INDEX(DATOS!AO:AO,MATCH(CHECKLIST!B297,DATOS!B:B,0),1)=0,"",INDEX(DATOS!AO:AO,MATCH(CHECKLIST!B297,DATOS!B:B,0),1)),"")</f>
        <v/>
      </c>
      <c r="N297" s="35" t="str">
        <f ca="1">IFERROR(IF(INDEX(DATOS!P:P,MATCH(CHECKLIST!B297,DATOS!B:B,0),1)="","X",IF(INDEX(DATOS!P:P,MATCH(CHECKLIST!B297,DATOS!B:B,0),1)&gt;YEAR(TODAY())-1,"","VENCIDA")),"")</f>
        <v/>
      </c>
      <c r="O297" s="35" t="str">
        <f>IFERROR(IF(INDEX(DATOS!AV:AV,MATCH(CHECKLIST!B297,DATOS!B:B,0),1)=0,"",INDEX(DATOS!AV:AV,MATCH(CHECKLIST!B297,DATOS!B:B,0),1)),"")</f>
        <v/>
      </c>
      <c r="P297" s="17" t="str">
        <f>IFERROR(IF(INDEX(DATOS!AT:AT,MATCH(CHECKLIST!B297,DATOS!B:B,0),1)=0,"",INDEX(DATOS!AT:AT,MATCH(CHECKLIST!B297,DATOS!B:B,0),1)),"")</f>
        <v/>
      </c>
      <c r="Q297" s="17" t="str">
        <f>IFERROR(IF(INDEX(DATOS!AU:AU,MATCH(CHECKLIST!B297,DATOS!B:B,0),1)=0,"",INDEX(DATOS!AU:AU,MATCH(CHECKLIST!B297,DATOS!B:B,0),1)),"")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IFERROR(INDEX(DATOS!B:B,MATCH(CHECKLIST!A298,DATOS!CG:CG,0),1),"")</f>
        <v/>
      </c>
      <c r="C298" t="str">
        <f>IFERROR(INDEX(DATOS!BT:BT,MATCH(CHECKLIST!A298,DATOS!CG:CG,0),1),"")</f>
        <v/>
      </c>
      <c r="D298" t="str">
        <f>IFERROR(INDEX(DATOS!T:T,MATCH(CHECKLIST!E298,DATOS!C:C,0),1),"")</f>
        <v/>
      </c>
      <c r="E298" s="72" t="str">
        <f>IFERROR(INDEX(DATOS!C:C,MATCH(CHECKLIST!A298,DATOS!CG:CG,0),1),"")</f>
        <v/>
      </c>
      <c r="F298" s="82" t="str">
        <f>IFERROR(IF(INDEX(DATOS!AI:AI,MATCH(CHECKLIST!B298,DATOS!B:B,0),1)=0,"",INDEX(DATOS!AI:AI,MATCH(CHECKLIST!B298,DATOS!B:B,0),1)),"")</f>
        <v/>
      </c>
      <c r="G298" s="17" t="str">
        <f>IFERROR(IF(INDEX(DATOS!AN:AN,MATCH(CHECKLIST!B298,DATOS!B:B,0),1)=0,"",INDEX(DATOS!AN:AN,MATCH(CHECKLIST!B298,DATOS!B:B,0),1)),"")</f>
        <v/>
      </c>
      <c r="H298" s="17" t="str">
        <f>IFERROR(IF(INDEX(DATOS!BQ:BQ,MATCH(CHECKLIST!B298,DATOS!B:B,0),1)="","X",IF(INDEX(DATOS!BQ:BQ,MATCH(CHECKLIST!B298,DATOS!B:B,0),1)="VIGENTE","",INDEX(DATOS!BQ:BQ,MATCH(CHECKLIST!B298,DATOS!B:B,0),1))),"")</f>
        <v/>
      </c>
      <c r="I298" s="17" t="str">
        <f>IFERROR(IF(INDEX(DATOS!AR:AR,MATCH(CHECKLIST!B298,DATOS!B:B,0),1)=0,"",INDEX(DATOS!AR:AR,MATCH(CHECKLIST!B298,DATOS!B:B,0),1)),"")</f>
        <v/>
      </c>
      <c r="J298" s="17" t="str">
        <f>IFERROR(IF(INDEX(DATOS!AP:AP,MATCH(CHECKLIST!B298,DATOS!B:B,0),1)=0,"",INDEX(DATOS!AP:AP,MATCH(CHECKLIST!B298,DATOS!B:B,0),1)),"")</f>
        <v/>
      </c>
      <c r="K298" s="35" t="str">
        <f>IFERROR(IF(INDEX(DATOS!AQ:AQ,MATCH(CHECKLIST!B298,DATOS!B:B,0),1)=0,"",INDEX(DATOS!AQ:AQ,MATCH(CHECKLIST!B298,DATOS!B:B,0),1)),"")</f>
        <v/>
      </c>
      <c r="L298" s="17" t="str">
        <f>IFERROR(IF(INDEX(DATOS!AS:AS,MATCH(CHECKLIST!B298,DATOS!B:B,0),1)=0,"",INDEX(DATOS!AS:AS,MATCH(CHECKLIST!B298,DATOS!B:B,0),1)),"")</f>
        <v/>
      </c>
      <c r="M298" s="17" t="str">
        <f>IFERROR(IF(INDEX(DATOS!AO:AO,MATCH(CHECKLIST!B298,DATOS!B:B,0),1)=0,"",INDEX(DATOS!AO:AO,MATCH(CHECKLIST!B298,DATOS!B:B,0),1)),"")</f>
        <v/>
      </c>
      <c r="N298" s="35" t="str">
        <f ca="1">IFERROR(IF(INDEX(DATOS!P:P,MATCH(CHECKLIST!B298,DATOS!B:B,0),1)="","X",IF(INDEX(DATOS!P:P,MATCH(CHECKLIST!B298,DATOS!B:B,0),1)&gt;YEAR(TODAY())-1,"","VENCIDA")),"")</f>
        <v/>
      </c>
      <c r="O298" s="35" t="str">
        <f>IFERROR(IF(INDEX(DATOS!AV:AV,MATCH(CHECKLIST!B298,DATOS!B:B,0),1)=0,"",INDEX(DATOS!AV:AV,MATCH(CHECKLIST!B298,DATOS!B:B,0),1)),"")</f>
        <v/>
      </c>
      <c r="P298" s="17" t="str">
        <f>IFERROR(IF(INDEX(DATOS!AT:AT,MATCH(CHECKLIST!B298,DATOS!B:B,0),1)=0,"",INDEX(DATOS!AT:AT,MATCH(CHECKLIST!B298,DATOS!B:B,0),1)),"")</f>
        <v/>
      </c>
      <c r="Q298" s="17" t="str">
        <f>IFERROR(IF(INDEX(DATOS!AU:AU,MATCH(CHECKLIST!B298,DATOS!B:B,0),1)=0,"",INDEX(DATOS!AU:AU,MATCH(CHECKLIST!B298,DATOS!B:B,0),1)),"")</f>
        <v/>
      </c>
      <c r="S298">
        <f t="shared" si="14"/>
        <v>0</v>
      </c>
      <c r="U298" t="str">
        <f t="shared" si="12"/>
        <v/>
      </c>
      <c r="V298" t="str">
        <f t="shared" si="13"/>
        <v/>
      </c>
    </row>
    <row r="299" spans="1:22" ht="15" customHeight="1" x14ac:dyDescent="0.25">
      <c r="A299" s="12">
        <v>286</v>
      </c>
      <c r="B299" t="str">
        <f>IFERROR(INDEX(DATOS!B:B,MATCH(CHECKLIST!A299,DATOS!CG:CG,0),1),"")</f>
        <v/>
      </c>
      <c r="C299" t="str">
        <f>IFERROR(INDEX(DATOS!BT:BT,MATCH(CHECKLIST!A299,DATOS!CG:CG,0),1),"")</f>
        <v/>
      </c>
      <c r="D299" t="str">
        <f>IFERROR(INDEX(DATOS!T:T,MATCH(CHECKLIST!E299,DATOS!C:C,0),1),"")</f>
        <v/>
      </c>
      <c r="E299" s="72" t="str">
        <f>IFERROR(INDEX(DATOS!C:C,MATCH(CHECKLIST!A299,DATOS!CG:CG,0),1),"")</f>
        <v/>
      </c>
      <c r="F299" s="82" t="str">
        <f>IFERROR(IF(INDEX(DATOS!AI:AI,MATCH(CHECKLIST!B299,DATOS!B:B,0),1)=0,"",INDEX(DATOS!AI:AI,MATCH(CHECKLIST!B299,DATOS!B:B,0),1)),"")</f>
        <v/>
      </c>
      <c r="G299" s="17" t="str">
        <f>IFERROR(IF(INDEX(DATOS!AN:AN,MATCH(CHECKLIST!B299,DATOS!B:B,0),1)=0,"",INDEX(DATOS!AN:AN,MATCH(CHECKLIST!B299,DATOS!B:B,0),1)),"")</f>
        <v/>
      </c>
      <c r="H299" s="17" t="str">
        <f>IFERROR(IF(INDEX(DATOS!BQ:BQ,MATCH(CHECKLIST!B299,DATOS!B:B,0),1)="","X",IF(INDEX(DATOS!BQ:BQ,MATCH(CHECKLIST!B299,DATOS!B:B,0),1)="VIGENTE","",INDEX(DATOS!BQ:BQ,MATCH(CHECKLIST!B299,DATOS!B:B,0),1))),"")</f>
        <v/>
      </c>
      <c r="I299" s="17" t="str">
        <f>IFERROR(IF(INDEX(DATOS!AR:AR,MATCH(CHECKLIST!B299,DATOS!B:B,0),1)=0,"",INDEX(DATOS!AR:AR,MATCH(CHECKLIST!B299,DATOS!B:B,0),1)),"")</f>
        <v/>
      </c>
      <c r="J299" s="17" t="str">
        <f>IFERROR(IF(INDEX(DATOS!AP:AP,MATCH(CHECKLIST!B299,DATOS!B:B,0),1)=0,"",INDEX(DATOS!AP:AP,MATCH(CHECKLIST!B299,DATOS!B:B,0),1)),"")</f>
        <v/>
      </c>
      <c r="K299" s="35" t="str">
        <f>IFERROR(IF(INDEX(DATOS!AQ:AQ,MATCH(CHECKLIST!B299,DATOS!B:B,0),1)=0,"",INDEX(DATOS!AQ:AQ,MATCH(CHECKLIST!B299,DATOS!B:B,0),1)),"")</f>
        <v/>
      </c>
      <c r="L299" s="17" t="str">
        <f>IFERROR(IF(INDEX(DATOS!AS:AS,MATCH(CHECKLIST!B299,DATOS!B:B,0),1)=0,"",INDEX(DATOS!AS:AS,MATCH(CHECKLIST!B299,DATOS!B:B,0),1)),"")</f>
        <v/>
      </c>
      <c r="M299" s="17" t="str">
        <f>IFERROR(IF(INDEX(DATOS!AO:AO,MATCH(CHECKLIST!B299,DATOS!B:B,0),1)=0,"",INDEX(DATOS!AO:AO,MATCH(CHECKLIST!B299,DATOS!B:B,0),1)),"")</f>
        <v/>
      </c>
      <c r="N299" s="35" t="str">
        <f ca="1">IFERROR(IF(INDEX(DATOS!P:P,MATCH(CHECKLIST!B299,DATOS!B:B,0),1)="","X",IF(INDEX(DATOS!P:P,MATCH(CHECKLIST!B299,DATOS!B:B,0),1)&gt;YEAR(TODAY())-1,"","VENCIDA")),"")</f>
        <v/>
      </c>
      <c r="O299" s="35" t="str">
        <f>IFERROR(IF(INDEX(DATOS!AV:AV,MATCH(CHECKLIST!B299,DATOS!B:B,0),1)=0,"",INDEX(DATOS!AV:AV,MATCH(CHECKLIST!B299,DATOS!B:B,0),1)),"")</f>
        <v/>
      </c>
      <c r="P299" s="17" t="str">
        <f>IFERROR(IF(INDEX(DATOS!AT:AT,MATCH(CHECKLIST!B299,DATOS!B:B,0),1)=0,"",INDEX(DATOS!AT:AT,MATCH(CHECKLIST!B299,DATOS!B:B,0),1)),"")</f>
        <v/>
      </c>
      <c r="Q299" s="17" t="str">
        <f>IFERROR(IF(INDEX(DATOS!AU:AU,MATCH(CHECKLIST!B299,DATOS!B:B,0),1)=0,"",INDEX(DATOS!AU:AU,MATCH(CHECKLIST!B299,DATOS!B:B,0),1)),"")</f>
        <v/>
      </c>
      <c r="R299" t="str">
        <f>IF(B299="","",1)</f>
        <v/>
      </c>
      <c r="S299" t="str">
        <f t="shared" si="14"/>
        <v/>
      </c>
      <c r="U299" t="str">
        <f t="shared" si="12"/>
        <v/>
      </c>
      <c r="V299" t="str">
        <f t="shared" si="13"/>
        <v/>
      </c>
    </row>
    <row r="300" spans="1:22" x14ac:dyDescent="0.25">
      <c r="A300" s="12">
        <v>287</v>
      </c>
      <c r="B300" t="str">
        <f>IFERROR(INDEX(DATOS!B:B,MATCH(CHECKLIST!A300,DATOS!CG:CG,0),1),"")</f>
        <v/>
      </c>
      <c r="C300" t="str">
        <f>IFERROR(INDEX(DATOS!BT:BT,MATCH(CHECKLIST!A300,DATOS!CG:CG,0),1),"")</f>
        <v/>
      </c>
      <c r="D300" t="str">
        <f>IFERROR(INDEX(DATOS!T:T,MATCH(CHECKLIST!E300,DATOS!C:C,0),1),"")</f>
        <v/>
      </c>
      <c r="E300" s="72" t="str">
        <f>IFERROR(INDEX(DATOS!C:C,MATCH(CHECKLIST!A300,DATOS!CG:CG,0),1),"")</f>
        <v/>
      </c>
      <c r="F300" s="82" t="str">
        <f>IFERROR(IF(INDEX(DATOS!AI:AI,MATCH(CHECKLIST!B300,DATOS!B:B,0),1)=0,"",INDEX(DATOS!AI:AI,MATCH(CHECKLIST!B300,DATOS!B:B,0),1)),"")</f>
        <v/>
      </c>
      <c r="G300" s="17" t="str">
        <f>IFERROR(IF(INDEX(DATOS!AN:AN,MATCH(CHECKLIST!B300,DATOS!B:B,0),1)=0,"",INDEX(DATOS!AN:AN,MATCH(CHECKLIST!B300,DATOS!B:B,0),1)),"")</f>
        <v/>
      </c>
      <c r="H300" s="17" t="str">
        <f>IFERROR(IF(INDEX(DATOS!BQ:BQ,MATCH(CHECKLIST!B300,DATOS!B:B,0),1)="","X",IF(INDEX(DATOS!BQ:BQ,MATCH(CHECKLIST!B300,DATOS!B:B,0),1)="VIGENTE","",INDEX(DATOS!BQ:BQ,MATCH(CHECKLIST!B300,DATOS!B:B,0),1))),"")</f>
        <v/>
      </c>
      <c r="I300" s="17" t="str">
        <f>IFERROR(IF(INDEX(DATOS!AR:AR,MATCH(CHECKLIST!B300,DATOS!B:B,0),1)=0,"",INDEX(DATOS!AR:AR,MATCH(CHECKLIST!B300,DATOS!B:B,0),1)),"")</f>
        <v/>
      </c>
      <c r="J300" s="17" t="str">
        <f>IFERROR(IF(INDEX(DATOS!AP:AP,MATCH(CHECKLIST!B300,DATOS!B:B,0),1)=0,"",INDEX(DATOS!AP:AP,MATCH(CHECKLIST!B300,DATOS!B:B,0),1)),"")</f>
        <v/>
      </c>
      <c r="K300" s="35" t="str">
        <f>IFERROR(IF(INDEX(DATOS!AQ:AQ,MATCH(CHECKLIST!B300,DATOS!B:B,0),1)=0,"",INDEX(DATOS!AQ:AQ,MATCH(CHECKLIST!B300,DATOS!B:B,0),1)),"")</f>
        <v/>
      </c>
      <c r="L300" s="17" t="str">
        <f>IFERROR(IF(INDEX(DATOS!AS:AS,MATCH(CHECKLIST!B300,DATOS!B:B,0),1)=0,"",INDEX(DATOS!AS:AS,MATCH(CHECKLIST!B300,DATOS!B:B,0),1)),"")</f>
        <v/>
      </c>
      <c r="M300" s="17" t="str">
        <f>IFERROR(IF(INDEX(DATOS!AO:AO,MATCH(CHECKLIST!B300,DATOS!B:B,0),1)=0,"",INDEX(DATOS!AO:AO,MATCH(CHECKLIST!B300,DATOS!B:B,0),1)),"")</f>
        <v/>
      </c>
      <c r="N300" s="35" t="str">
        <f ca="1">IFERROR(IF(INDEX(DATOS!P:P,MATCH(CHECKLIST!B300,DATOS!B:B,0),1)="","X",IF(INDEX(DATOS!P:P,MATCH(CHECKLIST!B300,DATOS!B:B,0),1)&gt;YEAR(TODAY())-1,"","VENCIDA")),"")</f>
        <v/>
      </c>
      <c r="O300" s="35" t="str">
        <f>IFERROR(IF(INDEX(DATOS!AV:AV,MATCH(CHECKLIST!B300,DATOS!B:B,0),1)=0,"",INDEX(DATOS!AV:AV,MATCH(CHECKLIST!B300,DATOS!B:B,0),1)),"")</f>
        <v/>
      </c>
      <c r="P300" s="17" t="str">
        <f>IFERROR(IF(INDEX(DATOS!AT:AT,MATCH(CHECKLIST!B300,DATOS!B:B,0),1)=0,"",INDEX(DATOS!AT:AT,MATCH(CHECKLIST!B300,DATOS!B:B,0),1)),"")</f>
        <v/>
      </c>
      <c r="Q300" s="17" t="str">
        <f>IFERROR(IF(INDEX(DATOS!AU:AU,MATCH(CHECKLIST!B300,DATOS!B:B,0),1)=0,"",INDEX(DATOS!AU:AU,MATCH(CHECKLIST!B300,DATOS!B:B,0),1)),"")</f>
        <v/>
      </c>
      <c r="S300">
        <f t="shared" si="14"/>
        <v>0</v>
      </c>
      <c r="U300" t="str">
        <f t="shared" si="12"/>
        <v/>
      </c>
      <c r="V300" t="str">
        <f t="shared" si="13"/>
        <v/>
      </c>
    </row>
    <row r="301" spans="1:22" ht="15" customHeight="1" x14ac:dyDescent="0.25">
      <c r="A301" s="12">
        <v>288</v>
      </c>
      <c r="B301" t="str">
        <f>IFERROR(INDEX(DATOS!B:B,MATCH(CHECKLIST!A301,DATOS!CG:CG,0),1),"")</f>
        <v/>
      </c>
      <c r="C301" t="str">
        <f>IFERROR(INDEX(DATOS!BT:BT,MATCH(CHECKLIST!A301,DATOS!CG:CG,0),1),"")</f>
        <v/>
      </c>
      <c r="D301" t="str">
        <f>IFERROR(INDEX(DATOS!T:T,MATCH(CHECKLIST!E301,DATOS!C:C,0),1),"")</f>
        <v/>
      </c>
      <c r="E301" s="72" t="str">
        <f>IFERROR(INDEX(DATOS!C:C,MATCH(CHECKLIST!A301,DATOS!CG:CG,0),1),"")</f>
        <v/>
      </c>
      <c r="F301" s="82" t="str">
        <f>IFERROR(IF(INDEX(DATOS!AI:AI,MATCH(CHECKLIST!B301,DATOS!B:B,0),1)=0,"",INDEX(DATOS!AI:AI,MATCH(CHECKLIST!B301,DATOS!B:B,0),1)),"")</f>
        <v/>
      </c>
      <c r="G301" s="17" t="str">
        <f>IFERROR(IF(INDEX(DATOS!AN:AN,MATCH(CHECKLIST!B301,DATOS!B:B,0),1)=0,"",INDEX(DATOS!AN:AN,MATCH(CHECKLIST!B301,DATOS!B:B,0),1)),"")</f>
        <v/>
      </c>
      <c r="H301" s="17" t="str">
        <f>IFERROR(IF(INDEX(DATOS!BQ:BQ,MATCH(CHECKLIST!B301,DATOS!B:B,0),1)="","X",IF(INDEX(DATOS!BQ:BQ,MATCH(CHECKLIST!B301,DATOS!B:B,0),1)="VIGENTE","",INDEX(DATOS!BQ:BQ,MATCH(CHECKLIST!B301,DATOS!B:B,0),1))),"")</f>
        <v/>
      </c>
      <c r="I301" s="17" t="str">
        <f>IFERROR(IF(INDEX(DATOS!AR:AR,MATCH(CHECKLIST!B301,DATOS!B:B,0),1)=0,"",INDEX(DATOS!AR:AR,MATCH(CHECKLIST!B301,DATOS!B:B,0),1)),"")</f>
        <v/>
      </c>
      <c r="J301" s="17" t="str">
        <f>IFERROR(IF(INDEX(DATOS!AP:AP,MATCH(CHECKLIST!B301,DATOS!B:B,0),1)=0,"",INDEX(DATOS!AP:AP,MATCH(CHECKLIST!B301,DATOS!B:B,0),1)),"")</f>
        <v/>
      </c>
      <c r="K301" s="35" t="str">
        <f>IFERROR(IF(INDEX(DATOS!AQ:AQ,MATCH(CHECKLIST!B301,DATOS!B:B,0),1)=0,"",INDEX(DATOS!AQ:AQ,MATCH(CHECKLIST!B301,DATOS!B:B,0),1)),"")</f>
        <v/>
      </c>
      <c r="L301" s="17" t="str">
        <f>IFERROR(IF(INDEX(DATOS!AS:AS,MATCH(CHECKLIST!B301,DATOS!B:B,0),1)=0,"",INDEX(DATOS!AS:AS,MATCH(CHECKLIST!B301,DATOS!B:B,0),1)),"")</f>
        <v/>
      </c>
      <c r="M301" s="17" t="str">
        <f>IFERROR(IF(INDEX(DATOS!AO:AO,MATCH(CHECKLIST!B301,DATOS!B:B,0),1)=0,"",INDEX(DATOS!AO:AO,MATCH(CHECKLIST!B301,DATOS!B:B,0),1)),"")</f>
        <v/>
      </c>
      <c r="N301" s="35" t="str">
        <f ca="1">IFERROR(IF(INDEX(DATOS!P:P,MATCH(CHECKLIST!B301,DATOS!B:B,0),1)="","X",IF(INDEX(DATOS!P:P,MATCH(CHECKLIST!B301,DATOS!B:B,0),1)&gt;YEAR(TODAY())-1,"","VENCIDA")),"")</f>
        <v/>
      </c>
      <c r="O301" s="35" t="str">
        <f>IFERROR(IF(INDEX(DATOS!AV:AV,MATCH(CHECKLIST!B301,DATOS!B:B,0),1)=0,"",INDEX(DATOS!AV:AV,MATCH(CHECKLIST!B301,DATOS!B:B,0),1)),"")</f>
        <v/>
      </c>
      <c r="P301" s="17" t="str">
        <f>IFERROR(IF(INDEX(DATOS!AT:AT,MATCH(CHECKLIST!B301,DATOS!B:B,0),1)=0,"",INDEX(DATOS!AT:AT,MATCH(CHECKLIST!B301,DATOS!B:B,0),1)),"")</f>
        <v/>
      </c>
      <c r="Q301" s="17" t="str">
        <f>IFERROR(IF(INDEX(DATOS!AU:AU,MATCH(CHECKLIST!B301,DATOS!B:B,0),1)=0,"",INDEX(DATOS!AU:AU,MATCH(CHECKLIST!B301,DATOS!B:B,0),1)),"")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IFERROR(INDEX(DATOS!B:B,MATCH(CHECKLIST!A302,DATOS!CG:CG,0),1),"")</f>
        <v/>
      </c>
      <c r="C302" t="str">
        <f>IFERROR(INDEX(DATOS!BT:BT,MATCH(CHECKLIST!A302,DATOS!CG:CG,0),1),"")</f>
        <v/>
      </c>
      <c r="D302" t="str">
        <f>IFERROR(INDEX(DATOS!T:T,MATCH(CHECKLIST!E302,DATOS!C:C,0),1),"")</f>
        <v/>
      </c>
      <c r="E302" s="72" t="str">
        <f>IFERROR(INDEX(DATOS!C:C,MATCH(CHECKLIST!A302,DATOS!CG:CG,0),1),"")</f>
        <v/>
      </c>
      <c r="F302" s="82" t="str">
        <f>IFERROR(IF(INDEX(DATOS!AI:AI,MATCH(CHECKLIST!B302,DATOS!B:B,0),1)=0,"",INDEX(DATOS!AI:AI,MATCH(CHECKLIST!B302,DATOS!B:B,0),1)),"")</f>
        <v/>
      </c>
      <c r="G302" s="17" t="str">
        <f>IFERROR(IF(INDEX(DATOS!AN:AN,MATCH(CHECKLIST!B302,DATOS!B:B,0),1)=0,"",INDEX(DATOS!AN:AN,MATCH(CHECKLIST!B302,DATOS!B:B,0),1)),"")</f>
        <v/>
      </c>
      <c r="H302" s="17" t="str">
        <f>IFERROR(IF(INDEX(DATOS!BQ:BQ,MATCH(CHECKLIST!B302,DATOS!B:B,0),1)="","X",IF(INDEX(DATOS!BQ:BQ,MATCH(CHECKLIST!B302,DATOS!B:B,0),1)="VIGENTE","",INDEX(DATOS!BQ:BQ,MATCH(CHECKLIST!B302,DATOS!B:B,0),1))),"")</f>
        <v/>
      </c>
      <c r="I302" s="17" t="str">
        <f>IFERROR(IF(INDEX(DATOS!AR:AR,MATCH(CHECKLIST!B302,DATOS!B:B,0),1)=0,"",INDEX(DATOS!AR:AR,MATCH(CHECKLIST!B302,DATOS!B:B,0),1)),"")</f>
        <v/>
      </c>
      <c r="J302" s="17" t="str">
        <f>IFERROR(IF(INDEX(DATOS!AP:AP,MATCH(CHECKLIST!B302,DATOS!B:B,0),1)=0,"",INDEX(DATOS!AP:AP,MATCH(CHECKLIST!B302,DATOS!B:B,0),1)),"")</f>
        <v/>
      </c>
      <c r="K302" s="35" t="str">
        <f>IFERROR(IF(INDEX(DATOS!AQ:AQ,MATCH(CHECKLIST!B302,DATOS!B:B,0),1)=0,"",INDEX(DATOS!AQ:AQ,MATCH(CHECKLIST!B302,DATOS!B:B,0),1)),"")</f>
        <v/>
      </c>
      <c r="L302" s="17" t="str">
        <f>IFERROR(IF(INDEX(DATOS!AS:AS,MATCH(CHECKLIST!B302,DATOS!B:B,0),1)=0,"",INDEX(DATOS!AS:AS,MATCH(CHECKLIST!B302,DATOS!B:B,0),1)),"")</f>
        <v/>
      </c>
      <c r="M302" s="17" t="str">
        <f>IFERROR(IF(INDEX(DATOS!AO:AO,MATCH(CHECKLIST!B302,DATOS!B:B,0),1)=0,"",INDEX(DATOS!AO:AO,MATCH(CHECKLIST!B302,DATOS!B:B,0),1)),"")</f>
        <v/>
      </c>
      <c r="N302" s="35" t="str">
        <f ca="1">IFERROR(IF(INDEX(DATOS!P:P,MATCH(CHECKLIST!B302,DATOS!B:B,0),1)="","X",IF(INDEX(DATOS!P:P,MATCH(CHECKLIST!B302,DATOS!B:B,0),1)&gt;YEAR(TODAY())-1,"","VENCIDA")),"")</f>
        <v/>
      </c>
      <c r="O302" s="35" t="str">
        <f>IFERROR(IF(INDEX(DATOS!AV:AV,MATCH(CHECKLIST!B302,DATOS!B:B,0),1)=0,"",INDEX(DATOS!AV:AV,MATCH(CHECKLIST!B302,DATOS!B:B,0),1)),"")</f>
        <v/>
      </c>
      <c r="P302" s="17" t="str">
        <f>IFERROR(IF(INDEX(DATOS!AT:AT,MATCH(CHECKLIST!B302,DATOS!B:B,0),1)=0,"",INDEX(DATOS!AT:AT,MATCH(CHECKLIST!B302,DATOS!B:B,0),1)),"")</f>
        <v/>
      </c>
      <c r="Q302" s="17" t="str">
        <f>IFERROR(IF(INDEX(DATOS!AU:AU,MATCH(CHECKLIST!B302,DATOS!B:B,0),1)=0,"",INDEX(DATOS!AU:AU,MATCH(CHECKLIST!B302,DATOS!B:B,0),1)),"")</f>
        <v/>
      </c>
      <c r="S302">
        <f t="shared" si="14"/>
        <v>0</v>
      </c>
      <c r="U302" t="str">
        <f t="shared" si="12"/>
        <v/>
      </c>
      <c r="V302" t="str">
        <f t="shared" si="13"/>
        <v/>
      </c>
    </row>
    <row r="303" spans="1:22" x14ac:dyDescent="0.25">
      <c r="A303" s="12">
        <v>290</v>
      </c>
      <c r="B303" t="str">
        <f>IFERROR(INDEX(DATOS!B:B,MATCH(CHECKLIST!A303,DATOS!CG:CG,0),1),"")</f>
        <v/>
      </c>
      <c r="C303" t="str">
        <f>IFERROR(INDEX(DATOS!BT:BT,MATCH(CHECKLIST!A303,DATOS!CG:CG,0),1),"")</f>
        <v/>
      </c>
      <c r="D303" t="str">
        <f>IFERROR(INDEX(DATOS!T:T,MATCH(CHECKLIST!E303,DATOS!C:C,0),1),"")</f>
        <v/>
      </c>
      <c r="E303" s="72" t="str">
        <f>IFERROR(INDEX(DATOS!C:C,MATCH(CHECKLIST!A303,DATOS!CG:CG,0),1),"")</f>
        <v/>
      </c>
      <c r="F303" s="82" t="str">
        <f>IFERROR(IF(INDEX(DATOS!AI:AI,MATCH(CHECKLIST!B303,DATOS!B:B,0),1)=0,"",INDEX(DATOS!AI:AI,MATCH(CHECKLIST!B303,DATOS!B:B,0),1)),"")</f>
        <v/>
      </c>
      <c r="G303" s="17" t="str">
        <f>IFERROR(IF(INDEX(DATOS!AN:AN,MATCH(CHECKLIST!B303,DATOS!B:B,0),1)=0,"",INDEX(DATOS!AN:AN,MATCH(CHECKLIST!B303,DATOS!B:B,0),1)),"")</f>
        <v/>
      </c>
      <c r="H303" s="17" t="str">
        <f>IFERROR(IF(INDEX(DATOS!BQ:BQ,MATCH(CHECKLIST!B303,DATOS!B:B,0),1)="","X",IF(INDEX(DATOS!BQ:BQ,MATCH(CHECKLIST!B303,DATOS!B:B,0),1)="VIGENTE","",INDEX(DATOS!BQ:BQ,MATCH(CHECKLIST!B303,DATOS!B:B,0),1))),"")</f>
        <v/>
      </c>
      <c r="I303" s="17" t="str">
        <f>IFERROR(IF(INDEX(DATOS!AR:AR,MATCH(CHECKLIST!B303,DATOS!B:B,0),1)=0,"",INDEX(DATOS!AR:AR,MATCH(CHECKLIST!B303,DATOS!B:B,0),1)),"")</f>
        <v/>
      </c>
      <c r="J303" s="17" t="str">
        <f>IFERROR(IF(INDEX(DATOS!AP:AP,MATCH(CHECKLIST!B303,DATOS!B:B,0),1)=0,"",INDEX(DATOS!AP:AP,MATCH(CHECKLIST!B303,DATOS!B:B,0),1)),"")</f>
        <v/>
      </c>
      <c r="K303" s="35" t="str">
        <f>IFERROR(IF(INDEX(DATOS!AQ:AQ,MATCH(CHECKLIST!B303,DATOS!B:B,0),1)=0,"",INDEX(DATOS!AQ:AQ,MATCH(CHECKLIST!B303,DATOS!B:B,0),1)),"")</f>
        <v/>
      </c>
      <c r="L303" s="17" t="str">
        <f>IFERROR(IF(INDEX(DATOS!AS:AS,MATCH(CHECKLIST!B303,DATOS!B:B,0),1)=0,"",INDEX(DATOS!AS:AS,MATCH(CHECKLIST!B303,DATOS!B:B,0),1)),"")</f>
        <v/>
      </c>
      <c r="M303" s="17" t="str">
        <f>IFERROR(IF(INDEX(DATOS!AO:AO,MATCH(CHECKLIST!B303,DATOS!B:B,0),1)=0,"",INDEX(DATOS!AO:AO,MATCH(CHECKLIST!B303,DATOS!B:B,0),1)),"")</f>
        <v/>
      </c>
      <c r="N303" s="35" t="str">
        <f ca="1">IFERROR(IF(INDEX(DATOS!P:P,MATCH(CHECKLIST!B303,DATOS!B:B,0),1)="","X",IF(INDEX(DATOS!P:P,MATCH(CHECKLIST!B303,DATOS!B:B,0),1)&gt;YEAR(TODAY())-1,"","VENCIDA")),"")</f>
        <v/>
      </c>
      <c r="O303" s="35" t="str">
        <f>IFERROR(IF(INDEX(DATOS!AV:AV,MATCH(CHECKLIST!B303,DATOS!B:B,0),1)=0,"",INDEX(DATOS!AV:AV,MATCH(CHECKLIST!B303,DATOS!B:B,0),1)),"")</f>
        <v/>
      </c>
      <c r="P303" s="17" t="str">
        <f>IFERROR(IF(INDEX(DATOS!AT:AT,MATCH(CHECKLIST!B303,DATOS!B:B,0),1)=0,"",INDEX(DATOS!AT:AT,MATCH(CHECKLIST!B303,DATOS!B:B,0),1)),"")</f>
        <v/>
      </c>
      <c r="Q303" s="17" t="str">
        <f>IFERROR(IF(INDEX(DATOS!AU:AU,MATCH(CHECKLIST!B303,DATOS!B:B,0),1)=0,"",INDEX(DATOS!AU:AU,MATCH(CHECKLIST!B303,DATOS!B:B,0),1)),"")</f>
        <v/>
      </c>
      <c r="R303" t="str">
        <f>IF(B303="","",1)</f>
        <v/>
      </c>
      <c r="S303" t="str">
        <f t="shared" si="14"/>
        <v/>
      </c>
      <c r="U303" t="str">
        <f t="shared" si="12"/>
        <v/>
      </c>
      <c r="V303" t="str">
        <f t="shared" si="13"/>
        <v/>
      </c>
    </row>
    <row r="304" spans="1:22" x14ac:dyDescent="0.25">
      <c r="A304" s="12">
        <v>291</v>
      </c>
      <c r="B304" t="str">
        <f>IFERROR(INDEX(DATOS!B:B,MATCH(CHECKLIST!A304,DATOS!CG:CG,0),1),"")</f>
        <v/>
      </c>
      <c r="C304" t="str">
        <f>IFERROR(INDEX(DATOS!BT:BT,MATCH(CHECKLIST!A304,DATOS!CG:CG,0),1),"")</f>
        <v/>
      </c>
      <c r="D304" t="str">
        <f>IFERROR(INDEX(DATOS!T:T,MATCH(CHECKLIST!E304,DATOS!C:C,0),1),"")</f>
        <v/>
      </c>
      <c r="E304" s="72" t="str">
        <f>IFERROR(INDEX(DATOS!C:C,MATCH(CHECKLIST!A304,DATOS!CG:CG,0),1),"")</f>
        <v/>
      </c>
      <c r="F304" s="82" t="str">
        <f>IFERROR(IF(INDEX(DATOS!AI:AI,MATCH(CHECKLIST!B304,DATOS!B:B,0),1)=0,"",INDEX(DATOS!AI:AI,MATCH(CHECKLIST!B304,DATOS!B:B,0),1)),"")</f>
        <v/>
      </c>
      <c r="G304" s="17" t="str">
        <f>IFERROR(IF(INDEX(DATOS!AN:AN,MATCH(CHECKLIST!B304,DATOS!B:B,0),1)=0,"",INDEX(DATOS!AN:AN,MATCH(CHECKLIST!B304,DATOS!B:B,0),1)),"")</f>
        <v/>
      </c>
      <c r="H304" s="17" t="str">
        <f>IFERROR(IF(INDEX(DATOS!BQ:BQ,MATCH(CHECKLIST!B304,DATOS!B:B,0),1)="","X",IF(INDEX(DATOS!BQ:BQ,MATCH(CHECKLIST!B304,DATOS!B:B,0),1)="VIGENTE","",INDEX(DATOS!BQ:BQ,MATCH(CHECKLIST!B304,DATOS!B:B,0),1))),"")</f>
        <v/>
      </c>
      <c r="I304" s="17" t="str">
        <f>IFERROR(IF(INDEX(DATOS!AR:AR,MATCH(CHECKLIST!B304,DATOS!B:B,0),1)=0,"",INDEX(DATOS!AR:AR,MATCH(CHECKLIST!B304,DATOS!B:B,0),1)),"")</f>
        <v/>
      </c>
      <c r="J304" s="17" t="str">
        <f>IFERROR(IF(INDEX(DATOS!AP:AP,MATCH(CHECKLIST!B304,DATOS!B:B,0),1)=0,"",INDEX(DATOS!AP:AP,MATCH(CHECKLIST!B304,DATOS!B:B,0),1)),"")</f>
        <v/>
      </c>
      <c r="K304" s="35" t="str">
        <f>IFERROR(IF(INDEX(DATOS!AQ:AQ,MATCH(CHECKLIST!B304,DATOS!B:B,0),1)=0,"",INDEX(DATOS!AQ:AQ,MATCH(CHECKLIST!B304,DATOS!B:B,0),1)),"")</f>
        <v/>
      </c>
      <c r="L304" s="17" t="str">
        <f>IFERROR(IF(INDEX(DATOS!AS:AS,MATCH(CHECKLIST!B304,DATOS!B:B,0),1)=0,"",INDEX(DATOS!AS:AS,MATCH(CHECKLIST!B304,DATOS!B:B,0),1)),"")</f>
        <v/>
      </c>
      <c r="M304" s="17" t="str">
        <f>IFERROR(IF(INDEX(DATOS!AO:AO,MATCH(CHECKLIST!B304,DATOS!B:B,0),1)=0,"",INDEX(DATOS!AO:AO,MATCH(CHECKLIST!B304,DATOS!B:B,0),1)),"")</f>
        <v/>
      </c>
      <c r="N304" s="35" t="str">
        <f ca="1">IFERROR(IF(INDEX(DATOS!P:P,MATCH(CHECKLIST!B304,DATOS!B:B,0),1)="","X",IF(INDEX(DATOS!P:P,MATCH(CHECKLIST!B304,DATOS!B:B,0),1)&gt;YEAR(TODAY())-1,"","VENCIDA")),"")</f>
        <v/>
      </c>
      <c r="O304" s="35" t="str">
        <f>IFERROR(IF(INDEX(DATOS!AV:AV,MATCH(CHECKLIST!B304,DATOS!B:B,0),1)=0,"",INDEX(DATOS!AV:AV,MATCH(CHECKLIST!B304,DATOS!B:B,0),1)),"")</f>
        <v/>
      </c>
      <c r="P304" s="17" t="str">
        <f>IFERROR(IF(INDEX(DATOS!AT:AT,MATCH(CHECKLIST!B304,DATOS!B:B,0),1)=0,"",INDEX(DATOS!AT:AT,MATCH(CHECKLIST!B304,DATOS!B:B,0),1)),"")</f>
        <v/>
      </c>
      <c r="Q304" s="17" t="str">
        <f>IFERROR(IF(INDEX(DATOS!AU:AU,MATCH(CHECKLIST!B304,DATOS!B:B,0),1)=0,"",INDEX(DATOS!AU:AU,MATCH(CHECKLIST!B304,DATOS!B:B,0),1)),"")</f>
        <v/>
      </c>
      <c r="S304">
        <f t="shared" si="14"/>
        <v>0</v>
      </c>
      <c r="U304" t="str">
        <f t="shared" si="12"/>
        <v/>
      </c>
      <c r="V304" t="str">
        <f t="shared" si="13"/>
        <v/>
      </c>
    </row>
    <row r="305" spans="1:22" ht="15" customHeight="1" x14ac:dyDescent="0.25">
      <c r="A305" s="12">
        <v>292</v>
      </c>
      <c r="B305" t="str">
        <f>IFERROR(INDEX(DATOS!B:B,MATCH(CHECKLIST!A305,DATOS!CG:CG,0),1),"")</f>
        <v/>
      </c>
      <c r="C305" t="str">
        <f>IFERROR(INDEX(DATOS!BT:BT,MATCH(CHECKLIST!A305,DATOS!CG:CG,0),1),"")</f>
        <v/>
      </c>
      <c r="D305" t="str">
        <f>IFERROR(INDEX(DATOS!T:T,MATCH(CHECKLIST!E305,DATOS!C:C,0),1),"")</f>
        <v/>
      </c>
      <c r="E305" s="72" t="str">
        <f>IFERROR(INDEX(DATOS!C:C,MATCH(CHECKLIST!A305,DATOS!CG:CG,0),1),"")</f>
        <v/>
      </c>
      <c r="F305" s="82" t="str">
        <f>IFERROR(IF(INDEX(DATOS!AI:AI,MATCH(CHECKLIST!B305,DATOS!B:B,0),1)=0,"",INDEX(DATOS!AI:AI,MATCH(CHECKLIST!B305,DATOS!B:B,0),1)),"")</f>
        <v/>
      </c>
      <c r="G305" s="17" t="str">
        <f>IFERROR(IF(INDEX(DATOS!AN:AN,MATCH(CHECKLIST!B305,DATOS!B:B,0),1)=0,"",INDEX(DATOS!AN:AN,MATCH(CHECKLIST!B305,DATOS!B:B,0),1)),"")</f>
        <v/>
      </c>
      <c r="H305" s="17" t="str">
        <f>IFERROR(IF(INDEX(DATOS!BQ:BQ,MATCH(CHECKLIST!B305,DATOS!B:B,0),1)="","X",IF(INDEX(DATOS!BQ:BQ,MATCH(CHECKLIST!B305,DATOS!B:B,0),1)="VIGENTE","",INDEX(DATOS!BQ:BQ,MATCH(CHECKLIST!B305,DATOS!B:B,0),1))),"")</f>
        <v/>
      </c>
      <c r="I305" s="17" t="str">
        <f>IFERROR(IF(INDEX(DATOS!AR:AR,MATCH(CHECKLIST!B305,DATOS!B:B,0),1)=0,"",INDEX(DATOS!AR:AR,MATCH(CHECKLIST!B305,DATOS!B:B,0),1)),"")</f>
        <v/>
      </c>
      <c r="J305" s="17" t="str">
        <f>IFERROR(IF(INDEX(DATOS!AP:AP,MATCH(CHECKLIST!B305,DATOS!B:B,0),1)=0,"",INDEX(DATOS!AP:AP,MATCH(CHECKLIST!B305,DATOS!B:B,0),1)),"")</f>
        <v/>
      </c>
      <c r="K305" s="35" t="str">
        <f>IFERROR(IF(INDEX(DATOS!AQ:AQ,MATCH(CHECKLIST!B305,DATOS!B:B,0),1)=0,"",INDEX(DATOS!AQ:AQ,MATCH(CHECKLIST!B305,DATOS!B:B,0),1)),"")</f>
        <v/>
      </c>
      <c r="L305" s="17" t="str">
        <f>IFERROR(IF(INDEX(DATOS!AS:AS,MATCH(CHECKLIST!B305,DATOS!B:B,0),1)=0,"",INDEX(DATOS!AS:AS,MATCH(CHECKLIST!B305,DATOS!B:B,0),1)),"")</f>
        <v/>
      </c>
      <c r="M305" s="17" t="str">
        <f>IFERROR(IF(INDEX(DATOS!AO:AO,MATCH(CHECKLIST!B305,DATOS!B:B,0),1)=0,"",INDEX(DATOS!AO:AO,MATCH(CHECKLIST!B305,DATOS!B:B,0),1)),"")</f>
        <v/>
      </c>
      <c r="N305" s="35" t="str">
        <f ca="1">IFERROR(IF(INDEX(DATOS!P:P,MATCH(CHECKLIST!B305,DATOS!B:B,0),1)="","X",IF(INDEX(DATOS!P:P,MATCH(CHECKLIST!B305,DATOS!B:B,0),1)&gt;YEAR(TODAY())-1,"","VENCIDA")),"")</f>
        <v/>
      </c>
      <c r="O305" s="35" t="str">
        <f>IFERROR(IF(INDEX(DATOS!AV:AV,MATCH(CHECKLIST!B305,DATOS!B:B,0),1)=0,"",INDEX(DATOS!AV:AV,MATCH(CHECKLIST!B305,DATOS!B:B,0),1)),"")</f>
        <v/>
      </c>
      <c r="P305" s="17" t="str">
        <f>IFERROR(IF(INDEX(DATOS!AT:AT,MATCH(CHECKLIST!B305,DATOS!B:B,0),1)=0,"",INDEX(DATOS!AT:AT,MATCH(CHECKLIST!B305,DATOS!B:B,0),1)),"")</f>
        <v/>
      </c>
      <c r="Q305" s="17" t="str">
        <f>IFERROR(IF(INDEX(DATOS!AU:AU,MATCH(CHECKLIST!B305,DATOS!B:B,0),1)=0,"",INDEX(DATOS!AU:AU,MATCH(CHECKLIST!B305,DATOS!B:B,0),1)),"")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IFERROR(INDEX(DATOS!B:B,MATCH(CHECKLIST!A306,DATOS!CG:CG,0),1),"")</f>
        <v/>
      </c>
      <c r="C306" t="str">
        <f>IFERROR(INDEX(DATOS!BT:BT,MATCH(CHECKLIST!A306,DATOS!CG:CG,0),1),"")</f>
        <v/>
      </c>
      <c r="D306" t="str">
        <f>IFERROR(INDEX(DATOS!T:T,MATCH(CHECKLIST!E306,DATOS!C:C,0),1),"")</f>
        <v/>
      </c>
      <c r="E306" s="72" t="str">
        <f>IFERROR(INDEX(DATOS!C:C,MATCH(CHECKLIST!A306,DATOS!CG:CG,0),1),"")</f>
        <v/>
      </c>
      <c r="F306" s="82" t="str">
        <f>IFERROR(IF(INDEX(DATOS!AI:AI,MATCH(CHECKLIST!B306,DATOS!B:B,0),1)=0,"",INDEX(DATOS!AI:AI,MATCH(CHECKLIST!B306,DATOS!B:B,0),1)),"")</f>
        <v/>
      </c>
      <c r="G306" s="17" t="str">
        <f>IFERROR(IF(INDEX(DATOS!AN:AN,MATCH(CHECKLIST!B306,DATOS!B:B,0),1)=0,"",INDEX(DATOS!AN:AN,MATCH(CHECKLIST!B306,DATOS!B:B,0),1)),"")</f>
        <v/>
      </c>
      <c r="H306" s="17" t="str">
        <f>IFERROR(IF(INDEX(DATOS!BQ:BQ,MATCH(CHECKLIST!B306,DATOS!B:B,0),1)="","X",IF(INDEX(DATOS!BQ:BQ,MATCH(CHECKLIST!B306,DATOS!B:B,0),1)="VIGENTE","",INDEX(DATOS!BQ:BQ,MATCH(CHECKLIST!B306,DATOS!B:B,0),1))),"")</f>
        <v/>
      </c>
      <c r="I306" s="17" t="str">
        <f>IFERROR(IF(INDEX(DATOS!AR:AR,MATCH(CHECKLIST!B306,DATOS!B:B,0),1)=0,"",INDEX(DATOS!AR:AR,MATCH(CHECKLIST!B306,DATOS!B:B,0),1)),"")</f>
        <v/>
      </c>
      <c r="J306" s="17" t="str">
        <f>IFERROR(IF(INDEX(DATOS!AP:AP,MATCH(CHECKLIST!B306,DATOS!B:B,0),1)=0,"",INDEX(DATOS!AP:AP,MATCH(CHECKLIST!B306,DATOS!B:B,0),1)),"")</f>
        <v/>
      </c>
      <c r="K306" s="35" t="str">
        <f>IFERROR(IF(INDEX(DATOS!AQ:AQ,MATCH(CHECKLIST!B306,DATOS!B:B,0),1)=0,"",INDEX(DATOS!AQ:AQ,MATCH(CHECKLIST!B306,DATOS!B:B,0),1)),"")</f>
        <v/>
      </c>
      <c r="L306" s="17" t="str">
        <f>IFERROR(IF(INDEX(DATOS!AS:AS,MATCH(CHECKLIST!B306,DATOS!B:B,0),1)=0,"",INDEX(DATOS!AS:AS,MATCH(CHECKLIST!B306,DATOS!B:B,0),1)),"")</f>
        <v/>
      </c>
      <c r="M306" s="17" t="str">
        <f>IFERROR(IF(INDEX(DATOS!AO:AO,MATCH(CHECKLIST!B306,DATOS!B:B,0),1)=0,"",INDEX(DATOS!AO:AO,MATCH(CHECKLIST!B306,DATOS!B:B,0),1)),"")</f>
        <v/>
      </c>
      <c r="N306" s="35" t="str">
        <f ca="1">IFERROR(IF(INDEX(DATOS!P:P,MATCH(CHECKLIST!B306,DATOS!B:B,0),1)="","X",IF(INDEX(DATOS!P:P,MATCH(CHECKLIST!B306,DATOS!B:B,0),1)&gt;YEAR(TODAY())-1,"","VENCIDA")),"")</f>
        <v/>
      </c>
      <c r="O306" s="35" t="str">
        <f>IFERROR(IF(INDEX(DATOS!AV:AV,MATCH(CHECKLIST!B306,DATOS!B:B,0),1)=0,"",INDEX(DATOS!AV:AV,MATCH(CHECKLIST!B306,DATOS!B:B,0),1)),"")</f>
        <v/>
      </c>
      <c r="P306" s="17" t="str">
        <f>IFERROR(IF(INDEX(DATOS!AT:AT,MATCH(CHECKLIST!B306,DATOS!B:B,0),1)=0,"",INDEX(DATOS!AT:AT,MATCH(CHECKLIST!B306,DATOS!B:B,0),1)),"")</f>
        <v/>
      </c>
      <c r="Q306" s="17" t="str">
        <f>IFERROR(IF(INDEX(DATOS!AU:AU,MATCH(CHECKLIST!B306,DATOS!B:B,0),1)=0,"",INDEX(DATOS!AU:AU,MATCH(CHECKLIST!B306,DATOS!B:B,0),1)),"")</f>
        <v/>
      </c>
      <c r="S306">
        <f t="shared" si="14"/>
        <v>0</v>
      </c>
      <c r="U306" t="str">
        <f t="shared" si="12"/>
        <v/>
      </c>
      <c r="V306" t="str">
        <f t="shared" si="13"/>
        <v/>
      </c>
    </row>
    <row r="307" spans="1:22" ht="15" customHeight="1" x14ac:dyDescent="0.25">
      <c r="A307" s="12">
        <v>294</v>
      </c>
      <c r="B307" t="str">
        <f>IFERROR(INDEX(DATOS!B:B,MATCH(CHECKLIST!A307,DATOS!CG:CG,0),1),"")</f>
        <v/>
      </c>
      <c r="C307" t="str">
        <f>IFERROR(INDEX(DATOS!BT:BT,MATCH(CHECKLIST!A307,DATOS!CG:CG,0),1),"")</f>
        <v/>
      </c>
      <c r="D307" t="str">
        <f>IFERROR(INDEX(DATOS!T:T,MATCH(CHECKLIST!E307,DATOS!C:C,0),1),"")</f>
        <v/>
      </c>
      <c r="E307" s="72" t="str">
        <f>IFERROR(INDEX(DATOS!C:C,MATCH(CHECKLIST!A307,DATOS!CG:CG,0),1),"")</f>
        <v/>
      </c>
      <c r="F307" s="82" t="str">
        <f>IFERROR(IF(INDEX(DATOS!AI:AI,MATCH(CHECKLIST!B307,DATOS!B:B,0),1)=0,"",INDEX(DATOS!AI:AI,MATCH(CHECKLIST!B307,DATOS!B:B,0),1)),"")</f>
        <v/>
      </c>
      <c r="G307" s="17" t="str">
        <f>IFERROR(IF(INDEX(DATOS!AN:AN,MATCH(CHECKLIST!B307,DATOS!B:B,0),1)=0,"",INDEX(DATOS!AN:AN,MATCH(CHECKLIST!B307,DATOS!B:B,0),1)),"")</f>
        <v/>
      </c>
      <c r="H307" s="17" t="str">
        <f>IFERROR(IF(INDEX(DATOS!BQ:BQ,MATCH(CHECKLIST!B307,DATOS!B:B,0),1)="","X",IF(INDEX(DATOS!BQ:BQ,MATCH(CHECKLIST!B307,DATOS!B:B,0),1)="VIGENTE","",INDEX(DATOS!BQ:BQ,MATCH(CHECKLIST!B307,DATOS!B:B,0),1))),"")</f>
        <v/>
      </c>
      <c r="I307" s="17" t="str">
        <f>IFERROR(IF(INDEX(DATOS!AR:AR,MATCH(CHECKLIST!B307,DATOS!B:B,0),1)=0,"",INDEX(DATOS!AR:AR,MATCH(CHECKLIST!B307,DATOS!B:B,0),1)),"")</f>
        <v/>
      </c>
      <c r="J307" s="17" t="str">
        <f>IFERROR(IF(INDEX(DATOS!AP:AP,MATCH(CHECKLIST!B307,DATOS!B:B,0),1)=0,"",INDEX(DATOS!AP:AP,MATCH(CHECKLIST!B307,DATOS!B:B,0),1)),"")</f>
        <v/>
      </c>
      <c r="K307" s="35" t="str">
        <f>IFERROR(IF(INDEX(DATOS!AQ:AQ,MATCH(CHECKLIST!B307,DATOS!B:B,0),1)=0,"",INDEX(DATOS!AQ:AQ,MATCH(CHECKLIST!B307,DATOS!B:B,0),1)),"")</f>
        <v/>
      </c>
      <c r="L307" s="17" t="str">
        <f>IFERROR(IF(INDEX(DATOS!AS:AS,MATCH(CHECKLIST!B307,DATOS!B:B,0),1)=0,"",INDEX(DATOS!AS:AS,MATCH(CHECKLIST!B307,DATOS!B:B,0),1)),"")</f>
        <v/>
      </c>
      <c r="M307" s="17" t="str">
        <f>IFERROR(IF(INDEX(DATOS!AO:AO,MATCH(CHECKLIST!B307,DATOS!B:B,0),1)=0,"",INDEX(DATOS!AO:AO,MATCH(CHECKLIST!B307,DATOS!B:B,0),1)),"")</f>
        <v/>
      </c>
      <c r="N307" s="35" t="str">
        <f ca="1">IFERROR(IF(INDEX(DATOS!P:P,MATCH(CHECKLIST!B307,DATOS!B:B,0),1)="","X",IF(INDEX(DATOS!P:P,MATCH(CHECKLIST!B307,DATOS!B:B,0),1)&gt;YEAR(TODAY())-1,"","VENCIDA")),"")</f>
        <v/>
      </c>
      <c r="O307" s="35" t="str">
        <f>IFERROR(IF(INDEX(DATOS!AV:AV,MATCH(CHECKLIST!B307,DATOS!B:B,0),1)=0,"",INDEX(DATOS!AV:AV,MATCH(CHECKLIST!B307,DATOS!B:B,0),1)),"")</f>
        <v/>
      </c>
      <c r="P307" s="17" t="str">
        <f>IFERROR(IF(INDEX(DATOS!AT:AT,MATCH(CHECKLIST!B307,DATOS!B:B,0),1)=0,"",INDEX(DATOS!AT:AT,MATCH(CHECKLIST!B307,DATOS!B:B,0),1)),"")</f>
        <v/>
      </c>
      <c r="Q307" s="17" t="str">
        <f>IFERROR(IF(INDEX(DATOS!AU:AU,MATCH(CHECKLIST!B307,DATOS!B:B,0),1)=0,"",INDEX(DATOS!AU:AU,MATCH(CHECKLIST!B307,DATOS!B:B,0),1)),"")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IFERROR(INDEX(DATOS!B:B,MATCH(CHECKLIST!A308,DATOS!CG:CG,0),1),"")</f>
        <v/>
      </c>
      <c r="C308" t="str">
        <f>IFERROR(INDEX(DATOS!BT:BT,MATCH(CHECKLIST!A308,DATOS!CG:CG,0),1),"")</f>
        <v/>
      </c>
      <c r="D308" t="str">
        <f>IFERROR(INDEX(DATOS!T:T,MATCH(CHECKLIST!E308,DATOS!C:C,0),1),"")</f>
        <v/>
      </c>
      <c r="E308" s="72" t="str">
        <f>IFERROR(INDEX(DATOS!C:C,MATCH(CHECKLIST!A308,DATOS!CG:CG,0),1),"")</f>
        <v/>
      </c>
      <c r="F308" s="82" t="str">
        <f>IFERROR(IF(INDEX(DATOS!AI:AI,MATCH(CHECKLIST!B308,DATOS!B:B,0),1)=0,"",INDEX(DATOS!AI:AI,MATCH(CHECKLIST!B308,DATOS!B:B,0),1)),"")</f>
        <v/>
      </c>
      <c r="G308" s="17" t="str">
        <f>IFERROR(IF(INDEX(DATOS!AN:AN,MATCH(CHECKLIST!B308,DATOS!B:B,0),1)=0,"",INDEX(DATOS!AN:AN,MATCH(CHECKLIST!B308,DATOS!B:B,0),1)),"")</f>
        <v/>
      </c>
      <c r="H308" s="17" t="str">
        <f>IFERROR(IF(INDEX(DATOS!BQ:BQ,MATCH(CHECKLIST!B308,DATOS!B:B,0),1)="","X",IF(INDEX(DATOS!BQ:BQ,MATCH(CHECKLIST!B308,DATOS!B:B,0),1)="VIGENTE","",INDEX(DATOS!BQ:BQ,MATCH(CHECKLIST!B308,DATOS!B:B,0),1))),"")</f>
        <v/>
      </c>
      <c r="I308" s="17" t="str">
        <f>IFERROR(IF(INDEX(DATOS!AR:AR,MATCH(CHECKLIST!B308,DATOS!B:B,0),1)=0,"",INDEX(DATOS!AR:AR,MATCH(CHECKLIST!B308,DATOS!B:B,0),1)),"")</f>
        <v/>
      </c>
      <c r="J308" s="17" t="str">
        <f>IFERROR(IF(INDEX(DATOS!AP:AP,MATCH(CHECKLIST!B308,DATOS!B:B,0),1)=0,"",INDEX(DATOS!AP:AP,MATCH(CHECKLIST!B308,DATOS!B:B,0),1)),"")</f>
        <v/>
      </c>
      <c r="K308" s="35" t="str">
        <f>IFERROR(IF(INDEX(DATOS!AQ:AQ,MATCH(CHECKLIST!B308,DATOS!B:B,0),1)=0,"",INDEX(DATOS!AQ:AQ,MATCH(CHECKLIST!B308,DATOS!B:B,0),1)),"")</f>
        <v/>
      </c>
      <c r="L308" s="17" t="str">
        <f>IFERROR(IF(INDEX(DATOS!AS:AS,MATCH(CHECKLIST!B308,DATOS!B:B,0),1)=0,"",INDEX(DATOS!AS:AS,MATCH(CHECKLIST!B308,DATOS!B:B,0),1)),"")</f>
        <v/>
      </c>
      <c r="M308" s="17" t="str">
        <f>IFERROR(IF(INDEX(DATOS!AO:AO,MATCH(CHECKLIST!B308,DATOS!B:B,0),1)=0,"",INDEX(DATOS!AO:AO,MATCH(CHECKLIST!B308,DATOS!B:B,0),1)),"")</f>
        <v/>
      </c>
      <c r="N308" s="35" t="str">
        <f ca="1">IFERROR(IF(INDEX(DATOS!P:P,MATCH(CHECKLIST!B308,DATOS!B:B,0),1)="","X",IF(INDEX(DATOS!P:P,MATCH(CHECKLIST!B308,DATOS!B:B,0),1)&gt;YEAR(TODAY())-1,"","VENCIDA")),"")</f>
        <v/>
      </c>
      <c r="O308" s="35" t="str">
        <f>IFERROR(IF(INDEX(DATOS!AV:AV,MATCH(CHECKLIST!B308,DATOS!B:B,0),1)=0,"",INDEX(DATOS!AV:AV,MATCH(CHECKLIST!B308,DATOS!B:B,0),1)),"")</f>
        <v/>
      </c>
      <c r="P308" s="17" t="str">
        <f>IFERROR(IF(INDEX(DATOS!AT:AT,MATCH(CHECKLIST!B308,DATOS!B:B,0),1)=0,"",INDEX(DATOS!AT:AT,MATCH(CHECKLIST!B308,DATOS!B:B,0),1)),"")</f>
        <v/>
      </c>
      <c r="Q308" s="17" t="str">
        <f>IFERROR(IF(INDEX(DATOS!AU:AU,MATCH(CHECKLIST!B308,DATOS!B:B,0),1)=0,"",INDEX(DATOS!AU:AU,MATCH(CHECKLIST!B308,DATOS!B:B,0),1)),"")</f>
        <v/>
      </c>
      <c r="S308">
        <f t="shared" si="14"/>
        <v>0</v>
      </c>
      <c r="U308" t="str">
        <f t="shared" si="12"/>
        <v/>
      </c>
      <c r="V308" t="str">
        <f t="shared" si="13"/>
        <v/>
      </c>
    </row>
    <row r="309" spans="1:22" ht="15" customHeight="1" x14ac:dyDescent="0.25">
      <c r="A309" s="12">
        <v>296</v>
      </c>
      <c r="B309" t="str">
        <f>IFERROR(INDEX(DATOS!B:B,MATCH(CHECKLIST!A309,DATOS!CG:CG,0),1),"")</f>
        <v/>
      </c>
      <c r="C309" t="str">
        <f>IFERROR(INDEX(DATOS!BT:BT,MATCH(CHECKLIST!A309,DATOS!CG:CG,0),1),"")</f>
        <v/>
      </c>
      <c r="D309" t="str">
        <f>IFERROR(INDEX(DATOS!T:T,MATCH(CHECKLIST!E309,DATOS!C:C,0),1),"")</f>
        <v/>
      </c>
      <c r="E309" s="72" t="str">
        <f>IFERROR(INDEX(DATOS!C:C,MATCH(CHECKLIST!A309,DATOS!CG:CG,0),1),"")</f>
        <v/>
      </c>
      <c r="F309" s="82" t="str">
        <f>IFERROR(IF(INDEX(DATOS!AI:AI,MATCH(CHECKLIST!B309,DATOS!B:B,0),1)=0,"",INDEX(DATOS!AI:AI,MATCH(CHECKLIST!B309,DATOS!B:B,0),1)),"")</f>
        <v/>
      </c>
      <c r="G309" s="17" t="str">
        <f>IFERROR(IF(INDEX(DATOS!AN:AN,MATCH(CHECKLIST!B309,DATOS!B:B,0),1)=0,"",INDEX(DATOS!AN:AN,MATCH(CHECKLIST!B309,DATOS!B:B,0),1)),"")</f>
        <v/>
      </c>
      <c r="H309" s="17" t="str">
        <f>IFERROR(IF(INDEX(DATOS!BQ:BQ,MATCH(CHECKLIST!B309,DATOS!B:B,0),1)="","X",IF(INDEX(DATOS!BQ:BQ,MATCH(CHECKLIST!B309,DATOS!B:B,0),1)="VIGENTE","",INDEX(DATOS!BQ:BQ,MATCH(CHECKLIST!B309,DATOS!B:B,0),1))),"")</f>
        <v/>
      </c>
      <c r="I309" s="17" t="str">
        <f>IFERROR(IF(INDEX(DATOS!AR:AR,MATCH(CHECKLIST!B309,DATOS!B:B,0),1)=0,"",INDEX(DATOS!AR:AR,MATCH(CHECKLIST!B309,DATOS!B:B,0),1)),"")</f>
        <v/>
      </c>
      <c r="J309" s="17" t="str">
        <f>IFERROR(IF(INDEX(DATOS!AP:AP,MATCH(CHECKLIST!B309,DATOS!B:B,0),1)=0,"",INDEX(DATOS!AP:AP,MATCH(CHECKLIST!B309,DATOS!B:B,0),1)),"")</f>
        <v/>
      </c>
      <c r="K309" s="35" t="str">
        <f>IFERROR(IF(INDEX(DATOS!AQ:AQ,MATCH(CHECKLIST!B309,DATOS!B:B,0),1)=0,"",INDEX(DATOS!AQ:AQ,MATCH(CHECKLIST!B309,DATOS!B:B,0),1)),"")</f>
        <v/>
      </c>
      <c r="L309" s="17" t="str">
        <f>IFERROR(IF(INDEX(DATOS!AS:AS,MATCH(CHECKLIST!B309,DATOS!B:B,0),1)=0,"",INDEX(DATOS!AS:AS,MATCH(CHECKLIST!B309,DATOS!B:B,0),1)),"")</f>
        <v/>
      </c>
      <c r="M309" s="17" t="str">
        <f>IFERROR(IF(INDEX(DATOS!AO:AO,MATCH(CHECKLIST!B309,DATOS!B:B,0),1)=0,"",INDEX(DATOS!AO:AO,MATCH(CHECKLIST!B309,DATOS!B:B,0),1)),"")</f>
        <v/>
      </c>
      <c r="N309" s="35" t="str">
        <f ca="1">IFERROR(IF(INDEX(DATOS!P:P,MATCH(CHECKLIST!B309,DATOS!B:B,0),1)="","X",IF(INDEX(DATOS!P:P,MATCH(CHECKLIST!B309,DATOS!B:B,0),1)&gt;YEAR(TODAY())-1,"","VENCIDA")),"")</f>
        <v/>
      </c>
      <c r="O309" s="35" t="str">
        <f>IFERROR(IF(INDEX(DATOS!AV:AV,MATCH(CHECKLIST!B309,DATOS!B:B,0),1)=0,"",INDEX(DATOS!AV:AV,MATCH(CHECKLIST!B309,DATOS!B:B,0),1)),"")</f>
        <v/>
      </c>
      <c r="P309" s="17" t="str">
        <f>IFERROR(IF(INDEX(DATOS!AT:AT,MATCH(CHECKLIST!B309,DATOS!B:B,0),1)=0,"",INDEX(DATOS!AT:AT,MATCH(CHECKLIST!B309,DATOS!B:B,0),1)),"")</f>
        <v/>
      </c>
      <c r="Q309" s="17" t="str">
        <f>IFERROR(IF(INDEX(DATOS!AU:AU,MATCH(CHECKLIST!B309,DATOS!B:B,0),1)=0,"",INDEX(DATOS!AU:AU,MATCH(CHECKLIST!B309,DATOS!B:B,0),1)),"")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IFERROR(INDEX(DATOS!B:B,MATCH(CHECKLIST!A310,DATOS!CG:CG,0),1),"")</f>
        <v/>
      </c>
      <c r="C310" t="str">
        <f>IFERROR(INDEX(DATOS!BT:BT,MATCH(CHECKLIST!A310,DATOS!CG:CG,0),1),"")</f>
        <v/>
      </c>
      <c r="D310" t="str">
        <f>IFERROR(INDEX(DATOS!T:T,MATCH(CHECKLIST!E310,DATOS!C:C,0),1),"")</f>
        <v/>
      </c>
      <c r="E310" s="72" t="str">
        <f>IFERROR(INDEX(DATOS!C:C,MATCH(CHECKLIST!A310,DATOS!CG:CG,0),1),"")</f>
        <v/>
      </c>
      <c r="F310" s="82" t="str">
        <f>IFERROR(IF(INDEX(DATOS!AI:AI,MATCH(CHECKLIST!B310,DATOS!B:B,0),1)=0,"",INDEX(DATOS!AI:AI,MATCH(CHECKLIST!B310,DATOS!B:B,0),1)),"")</f>
        <v/>
      </c>
      <c r="G310" s="17" t="str">
        <f>IFERROR(IF(INDEX(DATOS!AN:AN,MATCH(CHECKLIST!B310,DATOS!B:B,0),1)=0,"",INDEX(DATOS!AN:AN,MATCH(CHECKLIST!B310,DATOS!B:B,0),1)),"")</f>
        <v/>
      </c>
      <c r="H310" s="17" t="str">
        <f>IFERROR(IF(INDEX(DATOS!BQ:BQ,MATCH(CHECKLIST!B310,DATOS!B:B,0),1)="","X",IF(INDEX(DATOS!BQ:BQ,MATCH(CHECKLIST!B310,DATOS!B:B,0),1)="VIGENTE","",INDEX(DATOS!BQ:BQ,MATCH(CHECKLIST!B310,DATOS!B:B,0),1))),"")</f>
        <v/>
      </c>
      <c r="I310" s="17" t="str">
        <f>IFERROR(IF(INDEX(DATOS!AR:AR,MATCH(CHECKLIST!B310,DATOS!B:B,0),1)=0,"",INDEX(DATOS!AR:AR,MATCH(CHECKLIST!B310,DATOS!B:B,0),1)),"")</f>
        <v/>
      </c>
      <c r="J310" s="17" t="str">
        <f>IFERROR(IF(INDEX(DATOS!AP:AP,MATCH(CHECKLIST!B310,DATOS!B:B,0),1)=0,"",INDEX(DATOS!AP:AP,MATCH(CHECKLIST!B310,DATOS!B:B,0),1)),"")</f>
        <v/>
      </c>
      <c r="K310" s="35" t="str">
        <f>IFERROR(IF(INDEX(DATOS!AQ:AQ,MATCH(CHECKLIST!B310,DATOS!B:B,0),1)=0,"",INDEX(DATOS!AQ:AQ,MATCH(CHECKLIST!B310,DATOS!B:B,0),1)),"")</f>
        <v/>
      </c>
      <c r="L310" s="17" t="str">
        <f>IFERROR(IF(INDEX(DATOS!AS:AS,MATCH(CHECKLIST!B310,DATOS!B:B,0),1)=0,"",INDEX(DATOS!AS:AS,MATCH(CHECKLIST!B310,DATOS!B:B,0),1)),"")</f>
        <v/>
      </c>
      <c r="M310" s="17" t="str">
        <f>IFERROR(IF(INDEX(DATOS!AO:AO,MATCH(CHECKLIST!B310,DATOS!B:B,0),1)=0,"",INDEX(DATOS!AO:AO,MATCH(CHECKLIST!B310,DATOS!B:B,0),1)),"")</f>
        <v/>
      </c>
      <c r="N310" s="35" t="str">
        <f ca="1">IFERROR(IF(INDEX(DATOS!P:P,MATCH(CHECKLIST!B310,DATOS!B:B,0),1)="","X",IF(INDEX(DATOS!P:P,MATCH(CHECKLIST!B310,DATOS!B:B,0),1)&gt;YEAR(TODAY())-1,"","VENCIDA")),"")</f>
        <v/>
      </c>
      <c r="O310" s="35" t="str">
        <f>IFERROR(IF(INDEX(DATOS!AV:AV,MATCH(CHECKLIST!B310,DATOS!B:B,0),1)=0,"",INDEX(DATOS!AV:AV,MATCH(CHECKLIST!B310,DATOS!B:B,0),1)),"")</f>
        <v/>
      </c>
      <c r="P310" s="17" t="str">
        <f>IFERROR(IF(INDEX(DATOS!AT:AT,MATCH(CHECKLIST!B310,DATOS!B:B,0),1)=0,"",INDEX(DATOS!AT:AT,MATCH(CHECKLIST!B310,DATOS!B:B,0),1)),"")</f>
        <v/>
      </c>
      <c r="Q310" s="17" t="str">
        <f>IFERROR(IF(INDEX(DATOS!AU:AU,MATCH(CHECKLIST!B310,DATOS!B:B,0),1)=0,"",INDEX(DATOS!AU:AU,MATCH(CHECKLIST!B310,DATOS!B:B,0),1)),"")</f>
        <v/>
      </c>
      <c r="S310">
        <f t="shared" si="14"/>
        <v>0</v>
      </c>
      <c r="U310" t="str">
        <f t="shared" si="12"/>
        <v/>
      </c>
      <c r="V310" t="str">
        <f t="shared" si="13"/>
        <v/>
      </c>
    </row>
    <row r="311" spans="1:22" ht="15" customHeight="1" x14ac:dyDescent="0.25">
      <c r="A311" s="12">
        <v>298</v>
      </c>
      <c r="B311" t="str">
        <f>IFERROR(INDEX(DATOS!B:B,MATCH(CHECKLIST!A311,DATOS!CG:CG,0),1),"")</f>
        <v/>
      </c>
      <c r="C311" t="str">
        <f>IFERROR(INDEX(DATOS!BT:BT,MATCH(CHECKLIST!A311,DATOS!CG:CG,0),1),"")</f>
        <v/>
      </c>
      <c r="D311" t="str">
        <f>IFERROR(INDEX(DATOS!T:T,MATCH(CHECKLIST!E311,DATOS!C:C,0),1),"")</f>
        <v/>
      </c>
      <c r="E311" s="72" t="str">
        <f>IFERROR(INDEX(DATOS!C:C,MATCH(CHECKLIST!A311,DATOS!CG:CG,0),1),"")</f>
        <v/>
      </c>
      <c r="F311" s="82" t="str">
        <f>IFERROR(IF(INDEX(DATOS!AI:AI,MATCH(CHECKLIST!B311,DATOS!B:B,0),1)=0,"",INDEX(DATOS!AI:AI,MATCH(CHECKLIST!B311,DATOS!B:B,0),1)),"")</f>
        <v/>
      </c>
      <c r="G311" s="17" t="str">
        <f>IFERROR(IF(INDEX(DATOS!AN:AN,MATCH(CHECKLIST!B311,DATOS!B:B,0),1)=0,"",INDEX(DATOS!AN:AN,MATCH(CHECKLIST!B311,DATOS!B:B,0),1)),"")</f>
        <v/>
      </c>
      <c r="H311" s="17" t="str">
        <f>IFERROR(IF(INDEX(DATOS!BQ:BQ,MATCH(CHECKLIST!B311,DATOS!B:B,0),1)="","X",IF(INDEX(DATOS!BQ:BQ,MATCH(CHECKLIST!B311,DATOS!B:B,0),1)="VIGENTE","",INDEX(DATOS!BQ:BQ,MATCH(CHECKLIST!B311,DATOS!B:B,0),1))),"")</f>
        <v/>
      </c>
      <c r="I311" s="17" t="str">
        <f>IFERROR(IF(INDEX(DATOS!AR:AR,MATCH(CHECKLIST!B311,DATOS!B:B,0),1)=0,"",INDEX(DATOS!AR:AR,MATCH(CHECKLIST!B311,DATOS!B:B,0),1)),"")</f>
        <v/>
      </c>
      <c r="J311" s="17" t="str">
        <f>IFERROR(IF(INDEX(DATOS!AP:AP,MATCH(CHECKLIST!B311,DATOS!B:B,0),1)=0,"",INDEX(DATOS!AP:AP,MATCH(CHECKLIST!B311,DATOS!B:B,0),1)),"")</f>
        <v/>
      </c>
      <c r="K311" s="35" t="str">
        <f>IFERROR(IF(INDEX(DATOS!AQ:AQ,MATCH(CHECKLIST!B311,DATOS!B:B,0),1)=0,"",INDEX(DATOS!AQ:AQ,MATCH(CHECKLIST!B311,DATOS!B:B,0),1)),"")</f>
        <v/>
      </c>
      <c r="L311" s="17" t="str">
        <f>IFERROR(IF(INDEX(DATOS!AS:AS,MATCH(CHECKLIST!B311,DATOS!B:B,0),1)=0,"",INDEX(DATOS!AS:AS,MATCH(CHECKLIST!B311,DATOS!B:B,0),1)),"")</f>
        <v/>
      </c>
      <c r="M311" s="17" t="str">
        <f>IFERROR(IF(INDEX(DATOS!AO:AO,MATCH(CHECKLIST!B311,DATOS!B:B,0),1)=0,"",INDEX(DATOS!AO:AO,MATCH(CHECKLIST!B311,DATOS!B:B,0),1)),"")</f>
        <v/>
      </c>
      <c r="N311" s="35" t="str">
        <f ca="1">IFERROR(IF(INDEX(DATOS!P:P,MATCH(CHECKLIST!B311,DATOS!B:B,0),1)="","X",IF(INDEX(DATOS!P:P,MATCH(CHECKLIST!B311,DATOS!B:B,0),1)&gt;YEAR(TODAY())-1,"","VENCIDA")),"")</f>
        <v/>
      </c>
      <c r="O311" s="35" t="str">
        <f>IFERROR(IF(INDEX(DATOS!AV:AV,MATCH(CHECKLIST!B311,DATOS!B:B,0),1)=0,"",INDEX(DATOS!AV:AV,MATCH(CHECKLIST!B311,DATOS!B:B,0),1)),"")</f>
        <v/>
      </c>
      <c r="P311" s="17" t="str">
        <f>IFERROR(IF(INDEX(DATOS!AT:AT,MATCH(CHECKLIST!B311,DATOS!B:B,0),1)=0,"",INDEX(DATOS!AT:AT,MATCH(CHECKLIST!B311,DATOS!B:B,0),1)),"")</f>
        <v/>
      </c>
      <c r="Q311" s="17" t="str">
        <f>IFERROR(IF(INDEX(DATOS!AU:AU,MATCH(CHECKLIST!B311,DATOS!B:B,0),1)=0,"",INDEX(DATOS!AU:AU,MATCH(CHECKLIST!B311,DATOS!B:B,0),1)),"")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IFERROR(INDEX(DATOS!B:B,MATCH(CHECKLIST!A312,DATOS!CG:CG,0),1),"")</f>
        <v/>
      </c>
      <c r="C312" t="str">
        <f>IFERROR(INDEX(DATOS!BT:BT,MATCH(CHECKLIST!A312,DATOS!CG:CG,0),1),"")</f>
        <v/>
      </c>
      <c r="D312" t="str">
        <f>IFERROR(INDEX(DATOS!T:T,MATCH(CHECKLIST!E312,DATOS!C:C,0),1),"")</f>
        <v/>
      </c>
      <c r="E312" s="72" t="str">
        <f>IFERROR(INDEX(DATOS!C:C,MATCH(CHECKLIST!A312,DATOS!CG:CG,0),1),"")</f>
        <v/>
      </c>
      <c r="F312" s="82" t="str">
        <f>IFERROR(IF(INDEX(DATOS!AI:AI,MATCH(CHECKLIST!B312,DATOS!B:B,0),1)=0,"",INDEX(DATOS!AI:AI,MATCH(CHECKLIST!B312,DATOS!B:B,0),1)),"")</f>
        <v/>
      </c>
      <c r="G312" s="17" t="str">
        <f>IFERROR(IF(INDEX(DATOS!AN:AN,MATCH(CHECKLIST!B312,DATOS!B:B,0),1)=0,"",INDEX(DATOS!AN:AN,MATCH(CHECKLIST!B312,DATOS!B:B,0),1)),"")</f>
        <v/>
      </c>
      <c r="H312" s="17" t="str">
        <f>IFERROR(IF(INDEX(DATOS!BQ:BQ,MATCH(CHECKLIST!B312,DATOS!B:B,0),1)="","X",IF(INDEX(DATOS!BQ:BQ,MATCH(CHECKLIST!B312,DATOS!B:B,0),1)="VIGENTE","",INDEX(DATOS!BQ:BQ,MATCH(CHECKLIST!B312,DATOS!B:B,0),1))),"")</f>
        <v/>
      </c>
      <c r="I312" s="17" t="str">
        <f>IFERROR(IF(INDEX(DATOS!AR:AR,MATCH(CHECKLIST!B312,DATOS!B:B,0),1)=0,"",INDEX(DATOS!AR:AR,MATCH(CHECKLIST!B312,DATOS!B:B,0),1)),"")</f>
        <v/>
      </c>
      <c r="J312" s="17" t="str">
        <f>IFERROR(IF(INDEX(DATOS!AP:AP,MATCH(CHECKLIST!B312,DATOS!B:B,0),1)=0,"",INDEX(DATOS!AP:AP,MATCH(CHECKLIST!B312,DATOS!B:B,0),1)),"")</f>
        <v/>
      </c>
      <c r="K312" s="35" t="str">
        <f>IFERROR(IF(INDEX(DATOS!AQ:AQ,MATCH(CHECKLIST!B312,DATOS!B:B,0),1)=0,"",INDEX(DATOS!AQ:AQ,MATCH(CHECKLIST!B312,DATOS!B:B,0),1)),"")</f>
        <v/>
      </c>
      <c r="L312" s="17" t="str">
        <f>IFERROR(IF(INDEX(DATOS!AS:AS,MATCH(CHECKLIST!B312,DATOS!B:B,0),1)=0,"",INDEX(DATOS!AS:AS,MATCH(CHECKLIST!B312,DATOS!B:B,0),1)),"")</f>
        <v/>
      </c>
      <c r="M312" s="17" t="str">
        <f>IFERROR(IF(INDEX(DATOS!AO:AO,MATCH(CHECKLIST!B312,DATOS!B:B,0),1)=0,"",INDEX(DATOS!AO:AO,MATCH(CHECKLIST!B312,DATOS!B:B,0),1)),"")</f>
        <v/>
      </c>
      <c r="N312" s="35" t="str">
        <f ca="1">IFERROR(IF(INDEX(DATOS!P:P,MATCH(CHECKLIST!B312,DATOS!B:B,0),1)="","X",IF(INDEX(DATOS!P:P,MATCH(CHECKLIST!B312,DATOS!B:B,0),1)&gt;YEAR(TODAY())-1,"","VENCIDA")),"")</f>
        <v/>
      </c>
      <c r="O312" s="35" t="str">
        <f>IFERROR(IF(INDEX(DATOS!AV:AV,MATCH(CHECKLIST!B312,DATOS!B:B,0),1)=0,"",INDEX(DATOS!AV:AV,MATCH(CHECKLIST!B312,DATOS!B:B,0),1)),"")</f>
        <v/>
      </c>
      <c r="P312" s="17" t="str">
        <f>IFERROR(IF(INDEX(DATOS!AT:AT,MATCH(CHECKLIST!B312,DATOS!B:B,0),1)=0,"",INDEX(DATOS!AT:AT,MATCH(CHECKLIST!B312,DATOS!B:B,0),1)),"")</f>
        <v/>
      </c>
      <c r="Q312" s="17" t="str">
        <f>IFERROR(IF(INDEX(DATOS!AU:AU,MATCH(CHECKLIST!B312,DATOS!B:B,0),1)=0,"",INDEX(DATOS!AU:AU,MATCH(CHECKLIST!B312,DATOS!B:B,0),1)),"")</f>
        <v/>
      </c>
      <c r="S312">
        <f t="shared" si="14"/>
        <v>0</v>
      </c>
      <c r="U312" t="str">
        <f t="shared" si="12"/>
        <v/>
      </c>
      <c r="V312" t="str">
        <f t="shared" si="13"/>
        <v/>
      </c>
    </row>
    <row r="313" spans="1:22" ht="15" customHeight="1" x14ac:dyDescent="0.25">
      <c r="A313" s="12">
        <v>300</v>
      </c>
      <c r="B313" t="str">
        <f>IFERROR(INDEX(DATOS!B:B,MATCH(CHECKLIST!A313,DATOS!CG:CG,0),1),"")</f>
        <v/>
      </c>
      <c r="C313" t="str">
        <f>IFERROR(INDEX(DATOS!BT:BT,MATCH(CHECKLIST!A313,DATOS!CG:CG,0),1),"")</f>
        <v/>
      </c>
      <c r="D313" t="str">
        <f>IFERROR(INDEX(DATOS!T:T,MATCH(CHECKLIST!E313,DATOS!C:C,0),1),"")</f>
        <v/>
      </c>
      <c r="E313" s="72" t="str">
        <f>IFERROR(INDEX(DATOS!C:C,MATCH(CHECKLIST!A313,DATOS!CG:CG,0),1),"")</f>
        <v/>
      </c>
      <c r="F313" s="82" t="str">
        <f>IFERROR(IF(INDEX(DATOS!AI:AI,MATCH(CHECKLIST!B313,DATOS!B:B,0),1)=0,"",INDEX(DATOS!AI:AI,MATCH(CHECKLIST!B313,DATOS!B:B,0),1)),"")</f>
        <v/>
      </c>
      <c r="G313" s="17" t="str">
        <f>IFERROR(IF(INDEX(DATOS!AN:AN,MATCH(CHECKLIST!B313,DATOS!B:B,0),1)=0,"",INDEX(DATOS!AN:AN,MATCH(CHECKLIST!B313,DATOS!B:B,0),1)),"")</f>
        <v/>
      </c>
      <c r="H313" s="17" t="str">
        <f>IFERROR(IF(INDEX(DATOS!BQ:BQ,MATCH(CHECKLIST!B313,DATOS!B:B,0),1)="","X",IF(INDEX(DATOS!BQ:BQ,MATCH(CHECKLIST!B313,DATOS!B:B,0),1)="VIGENTE","",INDEX(DATOS!BQ:BQ,MATCH(CHECKLIST!B313,DATOS!B:B,0),1))),"")</f>
        <v/>
      </c>
      <c r="I313" s="17" t="str">
        <f>IFERROR(IF(INDEX(DATOS!AR:AR,MATCH(CHECKLIST!B313,DATOS!B:B,0),1)=0,"",INDEX(DATOS!AR:AR,MATCH(CHECKLIST!B313,DATOS!B:B,0),1)),"")</f>
        <v/>
      </c>
      <c r="J313" s="17" t="str">
        <f>IFERROR(IF(INDEX(DATOS!AP:AP,MATCH(CHECKLIST!B313,DATOS!B:B,0),1)=0,"",INDEX(DATOS!AP:AP,MATCH(CHECKLIST!B313,DATOS!B:B,0),1)),"")</f>
        <v/>
      </c>
      <c r="K313" s="35" t="str">
        <f>IFERROR(IF(INDEX(DATOS!AQ:AQ,MATCH(CHECKLIST!B313,DATOS!B:B,0),1)=0,"",INDEX(DATOS!AQ:AQ,MATCH(CHECKLIST!B313,DATOS!B:B,0),1)),"")</f>
        <v/>
      </c>
      <c r="L313" s="17" t="str">
        <f>IFERROR(IF(INDEX(DATOS!AS:AS,MATCH(CHECKLIST!B313,DATOS!B:B,0),1)=0,"",INDEX(DATOS!AS:AS,MATCH(CHECKLIST!B313,DATOS!B:B,0),1)),"")</f>
        <v/>
      </c>
      <c r="M313" s="17" t="str">
        <f>IFERROR(IF(INDEX(DATOS!AO:AO,MATCH(CHECKLIST!B313,DATOS!B:B,0),1)=0,"",INDEX(DATOS!AO:AO,MATCH(CHECKLIST!B313,DATOS!B:B,0),1)),"")</f>
        <v/>
      </c>
      <c r="N313" s="35" t="str">
        <f ca="1">IFERROR(IF(INDEX(DATOS!P:P,MATCH(CHECKLIST!B313,DATOS!B:B,0),1)="","X",IF(INDEX(DATOS!P:P,MATCH(CHECKLIST!B313,DATOS!B:B,0),1)&gt;YEAR(TODAY())-1,"","VENCIDA")),"")</f>
        <v/>
      </c>
      <c r="O313" s="35" t="str">
        <f>IFERROR(IF(INDEX(DATOS!AV:AV,MATCH(CHECKLIST!B313,DATOS!B:B,0),1)=0,"",INDEX(DATOS!AV:AV,MATCH(CHECKLIST!B313,DATOS!B:B,0),1)),"")</f>
        <v/>
      </c>
      <c r="P313" s="17" t="str">
        <f>IFERROR(IF(INDEX(DATOS!AT:AT,MATCH(CHECKLIST!B313,DATOS!B:B,0),1)=0,"",INDEX(DATOS!AT:AT,MATCH(CHECKLIST!B313,DATOS!B:B,0),1)),"")</f>
        <v/>
      </c>
      <c r="Q313" s="17" t="str">
        <f>IFERROR(IF(INDEX(DATOS!AU:AU,MATCH(CHECKLIST!B313,DATOS!B:B,0),1)=0,"",INDEX(DATOS!AU:AU,MATCH(CHECKLIST!B313,DATOS!B:B,0),1)),"")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IFERROR(INDEX(DATOS!B:B,MATCH(CHECKLIST!A314,DATOS!CG:CG,0),1),"")</f>
        <v/>
      </c>
      <c r="C314" t="str">
        <f>IFERROR(INDEX(DATOS!BT:BT,MATCH(CHECKLIST!A314,DATOS!CG:CG,0),1),"")</f>
        <v/>
      </c>
      <c r="D314" t="str">
        <f>IFERROR(INDEX(DATOS!T:T,MATCH(CHECKLIST!E314,DATOS!C:C,0),1),"")</f>
        <v/>
      </c>
      <c r="E314" s="72" t="str">
        <f>IFERROR(INDEX(DATOS!C:C,MATCH(CHECKLIST!A314,DATOS!CG:CG,0),1),"")</f>
        <v/>
      </c>
      <c r="F314" s="82" t="str">
        <f>IFERROR(IF(INDEX(DATOS!AI:AI,MATCH(CHECKLIST!B314,DATOS!B:B,0),1)=0,"",INDEX(DATOS!AI:AI,MATCH(CHECKLIST!B314,DATOS!B:B,0),1)),"")</f>
        <v/>
      </c>
      <c r="G314" s="17" t="str">
        <f>IFERROR(IF(INDEX(DATOS!AN:AN,MATCH(CHECKLIST!B314,DATOS!B:B,0),1)=0,"",INDEX(DATOS!AN:AN,MATCH(CHECKLIST!B314,DATOS!B:B,0),1)),"")</f>
        <v/>
      </c>
      <c r="H314" s="17" t="str">
        <f>IFERROR(IF(INDEX(DATOS!BQ:BQ,MATCH(CHECKLIST!B314,DATOS!B:B,0),1)="","X",IF(INDEX(DATOS!BQ:BQ,MATCH(CHECKLIST!B314,DATOS!B:B,0),1)="VIGENTE","",INDEX(DATOS!BQ:BQ,MATCH(CHECKLIST!B314,DATOS!B:B,0),1))),"")</f>
        <v/>
      </c>
      <c r="I314" s="17" t="str">
        <f>IFERROR(IF(INDEX(DATOS!AR:AR,MATCH(CHECKLIST!B314,DATOS!B:B,0),1)=0,"",INDEX(DATOS!AR:AR,MATCH(CHECKLIST!B314,DATOS!B:B,0),1)),"")</f>
        <v/>
      </c>
      <c r="J314" s="17" t="str">
        <f>IFERROR(IF(INDEX(DATOS!AP:AP,MATCH(CHECKLIST!B314,DATOS!B:B,0),1)=0,"",INDEX(DATOS!AP:AP,MATCH(CHECKLIST!B314,DATOS!B:B,0),1)),"")</f>
        <v/>
      </c>
      <c r="K314" s="35" t="str">
        <f>IFERROR(IF(INDEX(DATOS!AQ:AQ,MATCH(CHECKLIST!B314,DATOS!B:B,0),1)=0,"",INDEX(DATOS!AQ:AQ,MATCH(CHECKLIST!B314,DATOS!B:B,0),1)),"")</f>
        <v/>
      </c>
      <c r="L314" s="17" t="str">
        <f>IFERROR(IF(INDEX(DATOS!AS:AS,MATCH(CHECKLIST!B314,DATOS!B:B,0),1)=0,"",INDEX(DATOS!AS:AS,MATCH(CHECKLIST!B314,DATOS!B:B,0),1)),"")</f>
        <v/>
      </c>
      <c r="M314" s="17" t="str">
        <f>IFERROR(IF(INDEX(DATOS!AO:AO,MATCH(CHECKLIST!B314,DATOS!B:B,0),1)=0,"",INDEX(DATOS!AO:AO,MATCH(CHECKLIST!B314,DATOS!B:B,0),1)),"")</f>
        <v/>
      </c>
      <c r="N314" s="35" t="str">
        <f ca="1">IFERROR(IF(INDEX(DATOS!P:P,MATCH(CHECKLIST!B314,DATOS!B:B,0),1)="","X",IF(INDEX(DATOS!P:P,MATCH(CHECKLIST!B314,DATOS!B:B,0),1)&gt;YEAR(TODAY())-1,"","VENCIDA")),"")</f>
        <v/>
      </c>
      <c r="O314" s="35" t="str">
        <f>IFERROR(IF(INDEX(DATOS!AV:AV,MATCH(CHECKLIST!B314,DATOS!B:B,0),1)=0,"",INDEX(DATOS!AV:AV,MATCH(CHECKLIST!B314,DATOS!B:B,0),1)),"")</f>
        <v/>
      </c>
      <c r="P314" s="17" t="str">
        <f>IFERROR(IF(INDEX(DATOS!AT:AT,MATCH(CHECKLIST!B314,DATOS!B:B,0),1)=0,"",INDEX(DATOS!AT:AT,MATCH(CHECKLIST!B314,DATOS!B:B,0),1)),"")</f>
        <v/>
      </c>
      <c r="Q314" s="17" t="str">
        <f>IFERROR(IF(INDEX(DATOS!AU:AU,MATCH(CHECKLIST!B314,DATOS!B:B,0),1)=0,"",INDEX(DATOS!AU:AU,MATCH(CHECKLIST!B314,DATOS!B:B,0),1)),"")</f>
        <v/>
      </c>
      <c r="S314">
        <f t="shared" si="14"/>
        <v>0</v>
      </c>
      <c r="U314" t="str">
        <f t="shared" si="12"/>
        <v/>
      </c>
      <c r="V314" t="str">
        <f t="shared" si="13"/>
        <v/>
      </c>
    </row>
    <row r="315" spans="1:22" ht="15" customHeight="1" x14ac:dyDescent="0.25">
      <c r="A315" s="12">
        <v>302</v>
      </c>
      <c r="B315" t="str">
        <f>IFERROR(INDEX(DATOS!B:B,MATCH(CHECKLIST!A315,DATOS!CG:CG,0),1),"")</f>
        <v/>
      </c>
      <c r="C315" t="str">
        <f>IFERROR(INDEX(DATOS!BT:BT,MATCH(CHECKLIST!A315,DATOS!CG:CG,0),1),"")</f>
        <v/>
      </c>
      <c r="D315" t="str">
        <f>IFERROR(INDEX(DATOS!T:T,MATCH(CHECKLIST!E315,DATOS!C:C,0),1),"")</f>
        <v/>
      </c>
      <c r="E315" s="72" t="str">
        <f>IFERROR(INDEX(DATOS!C:C,MATCH(CHECKLIST!A315,DATOS!CG:CG,0),1),"")</f>
        <v/>
      </c>
      <c r="F315" s="82" t="str">
        <f>IFERROR(IF(INDEX(DATOS!AI:AI,MATCH(CHECKLIST!B315,DATOS!B:B,0),1)=0,"",INDEX(DATOS!AI:AI,MATCH(CHECKLIST!B315,DATOS!B:B,0),1)),"")</f>
        <v/>
      </c>
      <c r="G315" s="17" t="str">
        <f>IFERROR(IF(INDEX(DATOS!AN:AN,MATCH(CHECKLIST!B315,DATOS!B:B,0),1)=0,"",INDEX(DATOS!AN:AN,MATCH(CHECKLIST!B315,DATOS!B:B,0),1)),"")</f>
        <v/>
      </c>
      <c r="H315" s="17" t="str">
        <f>IFERROR(IF(INDEX(DATOS!BQ:BQ,MATCH(CHECKLIST!B315,DATOS!B:B,0),1)="","X",IF(INDEX(DATOS!BQ:BQ,MATCH(CHECKLIST!B315,DATOS!B:B,0),1)="VIGENTE","",INDEX(DATOS!BQ:BQ,MATCH(CHECKLIST!B315,DATOS!B:B,0),1))),"")</f>
        <v/>
      </c>
      <c r="I315" s="17" t="str">
        <f>IFERROR(IF(INDEX(DATOS!AR:AR,MATCH(CHECKLIST!B315,DATOS!B:B,0),1)=0,"",INDEX(DATOS!AR:AR,MATCH(CHECKLIST!B315,DATOS!B:B,0),1)),"")</f>
        <v/>
      </c>
      <c r="J315" s="17" t="str">
        <f>IFERROR(IF(INDEX(DATOS!AP:AP,MATCH(CHECKLIST!B315,DATOS!B:B,0),1)=0,"",INDEX(DATOS!AP:AP,MATCH(CHECKLIST!B315,DATOS!B:B,0),1)),"")</f>
        <v/>
      </c>
      <c r="K315" s="35" t="str">
        <f>IFERROR(IF(INDEX(DATOS!AQ:AQ,MATCH(CHECKLIST!B315,DATOS!B:B,0),1)=0,"",INDEX(DATOS!AQ:AQ,MATCH(CHECKLIST!B315,DATOS!B:B,0),1)),"")</f>
        <v/>
      </c>
      <c r="L315" s="17" t="str">
        <f>IFERROR(IF(INDEX(DATOS!AS:AS,MATCH(CHECKLIST!B315,DATOS!B:B,0),1)=0,"",INDEX(DATOS!AS:AS,MATCH(CHECKLIST!B315,DATOS!B:B,0),1)),"")</f>
        <v/>
      </c>
      <c r="M315" s="17" t="str">
        <f>IFERROR(IF(INDEX(DATOS!AO:AO,MATCH(CHECKLIST!B315,DATOS!B:B,0),1)=0,"",INDEX(DATOS!AO:AO,MATCH(CHECKLIST!B315,DATOS!B:B,0),1)),"")</f>
        <v/>
      </c>
      <c r="N315" s="35" t="str">
        <f ca="1">IFERROR(IF(INDEX(DATOS!P:P,MATCH(CHECKLIST!B315,DATOS!B:B,0),1)="","X",IF(INDEX(DATOS!P:P,MATCH(CHECKLIST!B315,DATOS!B:B,0),1)&gt;YEAR(TODAY())-1,"","VENCIDA")),"")</f>
        <v/>
      </c>
      <c r="O315" s="35" t="str">
        <f>IFERROR(IF(INDEX(DATOS!AV:AV,MATCH(CHECKLIST!B315,DATOS!B:B,0),1)=0,"",INDEX(DATOS!AV:AV,MATCH(CHECKLIST!B315,DATOS!B:B,0),1)),"")</f>
        <v/>
      </c>
      <c r="P315" s="17" t="str">
        <f>IFERROR(IF(INDEX(DATOS!AT:AT,MATCH(CHECKLIST!B315,DATOS!B:B,0),1)=0,"",INDEX(DATOS!AT:AT,MATCH(CHECKLIST!B315,DATOS!B:B,0),1)),"")</f>
        <v/>
      </c>
      <c r="Q315" s="17" t="str">
        <f>IFERROR(IF(INDEX(DATOS!AU:AU,MATCH(CHECKLIST!B315,DATOS!B:B,0),1)=0,"",INDEX(DATOS!AU:AU,MATCH(CHECKLIST!B315,DATOS!B:B,0),1)),"")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IFERROR(INDEX(DATOS!B:B,MATCH(CHECKLIST!A316,DATOS!CG:CG,0),1),"")</f>
        <v/>
      </c>
      <c r="C316" t="str">
        <f>IFERROR(INDEX(DATOS!BT:BT,MATCH(CHECKLIST!A316,DATOS!CG:CG,0),1),"")</f>
        <v/>
      </c>
      <c r="D316" t="str">
        <f>IFERROR(INDEX(DATOS!T:T,MATCH(CHECKLIST!E316,DATOS!C:C,0),1),"")</f>
        <v/>
      </c>
      <c r="E316" s="72" t="str">
        <f>IFERROR(INDEX(DATOS!C:C,MATCH(CHECKLIST!A316,DATOS!CG:CG,0),1),"")</f>
        <v/>
      </c>
      <c r="F316" s="82" t="str">
        <f>IFERROR(IF(INDEX(DATOS!AI:AI,MATCH(CHECKLIST!B316,DATOS!B:B,0),1)=0,"",INDEX(DATOS!AI:AI,MATCH(CHECKLIST!B316,DATOS!B:B,0),1)),"")</f>
        <v/>
      </c>
      <c r="G316" s="17" t="str">
        <f>IFERROR(IF(INDEX(DATOS!AN:AN,MATCH(CHECKLIST!B316,DATOS!B:B,0),1)=0,"",INDEX(DATOS!AN:AN,MATCH(CHECKLIST!B316,DATOS!B:B,0),1)),"")</f>
        <v/>
      </c>
      <c r="H316" s="17" t="str">
        <f>IFERROR(IF(INDEX(DATOS!BQ:BQ,MATCH(CHECKLIST!B316,DATOS!B:B,0),1)="","X",IF(INDEX(DATOS!BQ:BQ,MATCH(CHECKLIST!B316,DATOS!B:B,0),1)="VIGENTE","",INDEX(DATOS!BQ:BQ,MATCH(CHECKLIST!B316,DATOS!B:B,0),1))),"")</f>
        <v/>
      </c>
      <c r="I316" s="17" t="str">
        <f>IFERROR(IF(INDEX(DATOS!AR:AR,MATCH(CHECKLIST!B316,DATOS!B:B,0),1)=0,"",INDEX(DATOS!AR:AR,MATCH(CHECKLIST!B316,DATOS!B:B,0),1)),"")</f>
        <v/>
      </c>
      <c r="J316" s="17" t="str">
        <f>IFERROR(IF(INDEX(DATOS!AP:AP,MATCH(CHECKLIST!B316,DATOS!B:B,0),1)=0,"",INDEX(DATOS!AP:AP,MATCH(CHECKLIST!B316,DATOS!B:B,0),1)),"")</f>
        <v/>
      </c>
      <c r="K316" s="35" t="str">
        <f>IFERROR(IF(INDEX(DATOS!AQ:AQ,MATCH(CHECKLIST!B316,DATOS!B:B,0),1)=0,"",INDEX(DATOS!AQ:AQ,MATCH(CHECKLIST!B316,DATOS!B:B,0),1)),"")</f>
        <v/>
      </c>
      <c r="L316" s="17" t="str">
        <f>IFERROR(IF(INDEX(DATOS!AS:AS,MATCH(CHECKLIST!B316,DATOS!B:B,0),1)=0,"",INDEX(DATOS!AS:AS,MATCH(CHECKLIST!B316,DATOS!B:B,0),1)),"")</f>
        <v/>
      </c>
      <c r="M316" s="17" t="str">
        <f>IFERROR(IF(INDEX(DATOS!AO:AO,MATCH(CHECKLIST!B316,DATOS!B:B,0),1)=0,"",INDEX(DATOS!AO:AO,MATCH(CHECKLIST!B316,DATOS!B:B,0),1)),"")</f>
        <v/>
      </c>
      <c r="N316" s="35" t="str">
        <f ca="1">IFERROR(IF(INDEX(DATOS!P:P,MATCH(CHECKLIST!B316,DATOS!B:B,0),1)="","X",IF(INDEX(DATOS!P:P,MATCH(CHECKLIST!B316,DATOS!B:B,0),1)&gt;YEAR(TODAY())-1,"","VENCIDA")),"")</f>
        <v/>
      </c>
      <c r="O316" s="35" t="str">
        <f>IFERROR(IF(INDEX(DATOS!AV:AV,MATCH(CHECKLIST!B316,DATOS!B:B,0),1)=0,"",INDEX(DATOS!AV:AV,MATCH(CHECKLIST!B316,DATOS!B:B,0),1)),"")</f>
        <v/>
      </c>
      <c r="P316" s="17" t="str">
        <f>IFERROR(IF(INDEX(DATOS!AT:AT,MATCH(CHECKLIST!B316,DATOS!B:B,0),1)=0,"",INDEX(DATOS!AT:AT,MATCH(CHECKLIST!B316,DATOS!B:B,0),1)),"")</f>
        <v/>
      </c>
      <c r="Q316" s="17" t="str">
        <f>IFERROR(IF(INDEX(DATOS!AU:AU,MATCH(CHECKLIST!B316,DATOS!B:B,0),1)=0,"",INDEX(DATOS!AU:AU,MATCH(CHECKLIST!B316,DATOS!B:B,0),1)),"")</f>
        <v/>
      </c>
      <c r="S316">
        <f t="shared" si="14"/>
        <v>0</v>
      </c>
      <c r="U316" t="str">
        <f t="shared" si="12"/>
        <v/>
      </c>
      <c r="V316" t="str">
        <f t="shared" si="13"/>
        <v/>
      </c>
    </row>
    <row r="317" spans="1:22" ht="15" customHeight="1" x14ac:dyDescent="0.25">
      <c r="A317" s="12">
        <v>304</v>
      </c>
      <c r="B317" t="str">
        <f>IFERROR(INDEX(DATOS!B:B,MATCH(CHECKLIST!A317,DATOS!CG:CG,0),1),"")</f>
        <v/>
      </c>
      <c r="C317" t="str">
        <f>IFERROR(INDEX(DATOS!BT:BT,MATCH(CHECKLIST!A317,DATOS!CG:CG,0),1),"")</f>
        <v/>
      </c>
      <c r="D317" t="str">
        <f>IFERROR(INDEX(DATOS!T:T,MATCH(CHECKLIST!E317,DATOS!C:C,0),1),"")</f>
        <v/>
      </c>
      <c r="E317" s="72" t="str">
        <f>IFERROR(INDEX(DATOS!C:C,MATCH(CHECKLIST!A317,DATOS!CG:CG,0),1),"")</f>
        <v/>
      </c>
      <c r="F317" s="82" t="str">
        <f>IFERROR(IF(INDEX(DATOS!AI:AI,MATCH(CHECKLIST!B317,DATOS!B:B,0),1)=0,"",INDEX(DATOS!AI:AI,MATCH(CHECKLIST!B317,DATOS!B:B,0),1)),"")</f>
        <v/>
      </c>
      <c r="G317" s="17" t="str">
        <f>IFERROR(IF(INDEX(DATOS!AN:AN,MATCH(CHECKLIST!B317,DATOS!B:B,0),1)=0,"",INDEX(DATOS!AN:AN,MATCH(CHECKLIST!B317,DATOS!B:B,0),1)),"")</f>
        <v/>
      </c>
      <c r="H317" s="17" t="str">
        <f>IFERROR(IF(INDEX(DATOS!BQ:BQ,MATCH(CHECKLIST!B317,DATOS!B:B,0),1)="","X",IF(INDEX(DATOS!BQ:BQ,MATCH(CHECKLIST!B317,DATOS!B:B,0),1)="VIGENTE","",INDEX(DATOS!BQ:BQ,MATCH(CHECKLIST!B317,DATOS!B:B,0),1))),"")</f>
        <v/>
      </c>
      <c r="I317" s="17" t="str">
        <f>IFERROR(IF(INDEX(DATOS!AR:AR,MATCH(CHECKLIST!B317,DATOS!B:B,0),1)=0,"",INDEX(DATOS!AR:AR,MATCH(CHECKLIST!B317,DATOS!B:B,0),1)),"")</f>
        <v/>
      </c>
      <c r="J317" s="17" t="str">
        <f>IFERROR(IF(INDEX(DATOS!AP:AP,MATCH(CHECKLIST!B317,DATOS!B:B,0),1)=0,"",INDEX(DATOS!AP:AP,MATCH(CHECKLIST!B317,DATOS!B:B,0),1)),"")</f>
        <v/>
      </c>
      <c r="K317" s="35" t="str">
        <f>IFERROR(IF(INDEX(DATOS!AQ:AQ,MATCH(CHECKLIST!B317,DATOS!B:B,0),1)=0,"",INDEX(DATOS!AQ:AQ,MATCH(CHECKLIST!B317,DATOS!B:B,0),1)),"")</f>
        <v/>
      </c>
      <c r="L317" s="17" t="str">
        <f>IFERROR(IF(INDEX(DATOS!AS:AS,MATCH(CHECKLIST!B317,DATOS!B:B,0),1)=0,"",INDEX(DATOS!AS:AS,MATCH(CHECKLIST!B317,DATOS!B:B,0),1)),"")</f>
        <v/>
      </c>
      <c r="M317" s="17" t="str">
        <f>IFERROR(IF(INDEX(DATOS!AO:AO,MATCH(CHECKLIST!B317,DATOS!B:B,0),1)=0,"",INDEX(DATOS!AO:AO,MATCH(CHECKLIST!B317,DATOS!B:B,0),1)),"")</f>
        <v/>
      </c>
      <c r="N317" s="35" t="str">
        <f ca="1">IFERROR(IF(INDEX(DATOS!P:P,MATCH(CHECKLIST!B317,DATOS!B:B,0),1)="","X",IF(INDEX(DATOS!P:P,MATCH(CHECKLIST!B317,DATOS!B:B,0),1)&gt;YEAR(TODAY())-1,"","VENCIDA")),"")</f>
        <v/>
      </c>
      <c r="O317" s="35" t="str">
        <f>IFERROR(IF(INDEX(DATOS!AV:AV,MATCH(CHECKLIST!B317,DATOS!B:B,0),1)=0,"",INDEX(DATOS!AV:AV,MATCH(CHECKLIST!B317,DATOS!B:B,0),1)),"")</f>
        <v/>
      </c>
      <c r="P317" s="17" t="str">
        <f>IFERROR(IF(INDEX(DATOS!AT:AT,MATCH(CHECKLIST!B317,DATOS!B:B,0),1)=0,"",INDEX(DATOS!AT:AT,MATCH(CHECKLIST!B317,DATOS!B:B,0),1)),"")</f>
        <v/>
      </c>
      <c r="Q317" s="17" t="str">
        <f>IFERROR(IF(INDEX(DATOS!AU:AU,MATCH(CHECKLIST!B317,DATOS!B:B,0),1)=0,"",INDEX(DATOS!AU:AU,MATCH(CHECKLIST!B317,DATOS!B:B,0),1)),"")</f>
        <v/>
      </c>
      <c r="R317" t="str">
        <f>IF(B317="","",1)</f>
        <v/>
      </c>
      <c r="S317" t="str">
        <f t="shared" si="14"/>
        <v/>
      </c>
      <c r="U317" t="str">
        <f t="shared" si="12"/>
        <v/>
      </c>
      <c r="V317" t="str">
        <f t="shared" si="13"/>
        <v/>
      </c>
    </row>
    <row r="318" spans="1:22" x14ac:dyDescent="0.25">
      <c r="A318" s="12">
        <v>305</v>
      </c>
      <c r="B318" t="str">
        <f>IFERROR(INDEX(DATOS!B:B,MATCH(CHECKLIST!A318,DATOS!CG:CG,0),1),"")</f>
        <v/>
      </c>
      <c r="C318" t="str">
        <f>IFERROR(INDEX(DATOS!BT:BT,MATCH(CHECKLIST!A318,DATOS!CG:CG,0),1),"")</f>
        <v/>
      </c>
      <c r="D318" t="str">
        <f>IFERROR(INDEX(DATOS!T:T,MATCH(CHECKLIST!E318,DATOS!C:C,0),1),"")</f>
        <v/>
      </c>
      <c r="E318" s="72" t="str">
        <f>IFERROR(INDEX(DATOS!C:C,MATCH(CHECKLIST!A318,DATOS!CG:CG,0),1),"")</f>
        <v/>
      </c>
      <c r="F318" s="82" t="str">
        <f>IFERROR(IF(INDEX(DATOS!AI:AI,MATCH(CHECKLIST!B318,DATOS!B:B,0),1)=0,"",INDEX(DATOS!AI:AI,MATCH(CHECKLIST!B318,DATOS!B:B,0),1)),"")</f>
        <v/>
      </c>
      <c r="G318" s="17" t="str">
        <f>IFERROR(IF(INDEX(DATOS!AN:AN,MATCH(CHECKLIST!B318,DATOS!B:B,0),1)=0,"",INDEX(DATOS!AN:AN,MATCH(CHECKLIST!B318,DATOS!B:B,0),1)),"")</f>
        <v/>
      </c>
      <c r="H318" s="17" t="str">
        <f>IFERROR(IF(INDEX(DATOS!BQ:BQ,MATCH(CHECKLIST!B318,DATOS!B:B,0),1)="","X",IF(INDEX(DATOS!BQ:BQ,MATCH(CHECKLIST!B318,DATOS!B:B,0),1)="VIGENTE","",INDEX(DATOS!BQ:BQ,MATCH(CHECKLIST!B318,DATOS!B:B,0),1))),"")</f>
        <v/>
      </c>
      <c r="I318" s="17" t="str">
        <f>IFERROR(IF(INDEX(DATOS!AR:AR,MATCH(CHECKLIST!B318,DATOS!B:B,0),1)=0,"",INDEX(DATOS!AR:AR,MATCH(CHECKLIST!B318,DATOS!B:B,0),1)),"")</f>
        <v/>
      </c>
      <c r="J318" s="17" t="str">
        <f>IFERROR(IF(INDEX(DATOS!AP:AP,MATCH(CHECKLIST!B318,DATOS!B:B,0),1)=0,"",INDEX(DATOS!AP:AP,MATCH(CHECKLIST!B318,DATOS!B:B,0),1)),"")</f>
        <v/>
      </c>
      <c r="K318" s="35" t="str">
        <f>IFERROR(IF(INDEX(DATOS!AQ:AQ,MATCH(CHECKLIST!B318,DATOS!B:B,0),1)=0,"",INDEX(DATOS!AQ:AQ,MATCH(CHECKLIST!B318,DATOS!B:B,0),1)),"")</f>
        <v/>
      </c>
      <c r="L318" s="17" t="str">
        <f>IFERROR(IF(INDEX(DATOS!AS:AS,MATCH(CHECKLIST!B318,DATOS!B:B,0),1)=0,"",INDEX(DATOS!AS:AS,MATCH(CHECKLIST!B318,DATOS!B:B,0),1)),"")</f>
        <v/>
      </c>
      <c r="M318" s="17" t="str">
        <f>IFERROR(IF(INDEX(DATOS!AO:AO,MATCH(CHECKLIST!B318,DATOS!B:B,0),1)=0,"",INDEX(DATOS!AO:AO,MATCH(CHECKLIST!B318,DATOS!B:B,0),1)),"")</f>
        <v/>
      </c>
      <c r="N318" s="35" t="str">
        <f ca="1">IFERROR(IF(INDEX(DATOS!P:P,MATCH(CHECKLIST!B318,DATOS!B:B,0),1)="","X",IF(INDEX(DATOS!P:P,MATCH(CHECKLIST!B318,DATOS!B:B,0),1)&gt;YEAR(TODAY())-1,"","VENCIDA")),"")</f>
        <v/>
      </c>
      <c r="O318" s="35" t="str">
        <f>IFERROR(IF(INDEX(DATOS!AV:AV,MATCH(CHECKLIST!B318,DATOS!B:B,0),1)=0,"",INDEX(DATOS!AV:AV,MATCH(CHECKLIST!B318,DATOS!B:B,0),1)),"")</f>
        <v/>
      </c>
      <c r="P318" s="17" t="str">
        <f>IFERROR(IF(INDEX(DATOS!AT:AT,MATCH(CHECKLIST!B318,DATOS!B:B,0),1)=0,"",INDEX(DATOS!AT:AT,MATCH(CHECKLIST!B318,DATOS!B:B,0),1)),"")</f>
        <v/>
      </c>
      <c r="Q318" s="17" t="str">
        <f>IFERROR(IF(INDEX(DATOS!AU:AU,MATCH(CHECKLIST!B318,DATOS!B:B,0),1)=0,"",INDEX(DATOS!AU:AU,MATCH(CHECKLIST!B318,DATOS!B:B,0),1)),"")</f>
        <v/>
      </c>
      <c r="S318">
        <f t="shared" si="14"/>
        <v>0</v>
      </c>
      <c r="U318" t="str">
        <f t="shared" si="12"/>
        <v/>
      </c>
      <c r="V318" t="str">
        <f t="shared" si="13"/>
        <v/>
      </c>
    </row>
    <row r="319" spans="1:22" ht="15" customHeight="1" x14ac:dyDescent="0.25">
      <c r="A319" s="12">
        <v>306</v>
      </c>
      <c r="B319" t="str">
        <f>IFERROR(INDEX(DATOS!B:B,MATCH(CHECKLIST!A319,DATOS!CG:CG,0),1),"")</f>
        <v/>
      </c>
      <c r="C319" t="str">
        <f>IFERROR(INDEX(DATOS!BT:BT,MATCH(CHECKLIST!A319,DATOS!CG:CG,0),1),"")</f>
        <v/>
      </c>
      <c r="D319" t="str">
        <f>IFERROR(INDEX(DATOS!T:T,MATCH(CHECKLIST!E319,DATOS!C:C,0),1),"")</f>
        <v/>
      </c>
      <c r="E319" s="72" t="str">
        <f>IFERROR(INDEX(DATOS!C:C,MATCH(CHECKLIST!A319,DATOS!CG:CG,0),1),"")</f>
        <v/>
      </c>
      <c r="F319" s="82" t="str">
        <f>IFERROR(IF(INDEX(DATOS!AI:AI,MATCH(CHECKLIST!B319,DATOS!B:B,0),1)=0,"",INDEX(DATOS!AI:AI,MATCH(CHECKLIST!B319,DATOS!B:B,0),1)),"")</f>
        <v/>
      </c>
      <c r="G319" s="17" t="str">
        <f>IFERROR(IF(INDEX(DATOS!AN:AN,MATCH(CHECKLIST!B319,DATOS!B:B,0),1)=0,"",INDEX(DATOS!AN:AN,MATCH(CHECKLIST!B319,DATOS!B:B,0),1)),"")</f>
        <v/>
      </c>
      <c r="H319" s="17" t="str">
        <f>IFERROR(IF(INDEX(DATOS!BQ:BQ,MATCH(CHECKLIST!B319,DATOS!B:B,0),1)="","X",IF(INDEX(DATOS!BQ:BQ,MATCH(CHECKLIST!B319,DATOS!B:B,0),1)="VIGENTE","",INDEX(DATOS!BQ:BQ,MATCH(CHECKLIST!B319,DATOS!B:B,0),1))),"")</f>
        <v/>
      </c>
      <c r="I319" s="17" t="str">
        <f>IFERROR(IF(INDEX(DATOS!AR:AR,MATCH(CHECKLIST!B319,DATOS!B:B,0),1)=0,"",INDEX(DATOS!AR:AR,MATCH(CHECKLIST!B319,DATOS!B:B,0),1)),"")</f>
        <v/>
      </c>
      <c r="J319" s="17" t="str">
        <f>IFERROR(IF(INDEX(DATOS!AP:AP,MATCH(CHECKLIST!B319,DATOS!B:B,0),1)=0,"",INDEX(DATOS!AP:AP,MATCH(CHECKLIST!B319,DATOS!B:B,0),1)),"")</f>
        <v/>
      </c>
      <c r="K319" s="35" t="str">
        <f>IFERROR(IF(INDEX(DATOS!AQ:AQ,MATCH(CHECKLIST!B319,DATOS!B:B,0),1)=0,"",INDEX(DATOS!AQ:AQ,MATCH(CHECKLIST!B319,DATOS!B:B,0),1)),"")</f>
        <v/>
      </c>
      <c r="L319" s="17" t="str">
        <f>IFERROR(IF(INDEX(DATOS!AS:AS,MATCH(CHECKLIST!B319,DATOS!B:B,0),1)=0,"",INDEX(DATOS!AS:AS,MATCH(CHECKLIST!B319,DATOS!B:B,0),1)),"")</f>
        <v/>
      </c>
      <c r="M319" s="17" t="str">
        <f>IFERROR(IF(INDEX(DATOS!AO:AO,MATCH(CHECKLIST!B319,DATOS!B:B,0),1)=0,"",INDEX(DATOS!AO:AO,MATCH(CHECKLIST!B319,DATOS!B:B,0),1)),"")</f>
        <v/>
      </c>
      <c r="N319" s="35" t="str">
        <f ca="1">IFERROR(IF(INDEX(DATOS!P:P,MATCH(CHECKLIST!B319,DATOS!B:B,0),1)="","X",IF(INDEX(DATOS!P:P,MATCH(CHECKLIST!B319,DATOS!B:B,0),1)&gt;YEAR(TODAY())-1,"","VENCIDA")),"")</f>
        <v/>
      </c>
      <c r="O319" s="35" t="str">
        <f>IFERROR(IF(INDEX(DATOS!AV:AV,MATCH(CHECKLIST!B319,DATOS!B:B,0),1)=0,"",INDEX(DATOS!AV:AV,MATCH(CHECKLIST!B319,DATOS!B:B,0),1)),"")</f>
        <v/>
      </c>
      <c r="P319" s="17" t="str">
        <f>IFERROR(IF(INDEX(DATOS!AT:AT,MATCH(CHECKLIST!B319,DATOS!B:B,0),1)=0,"",INDEX(DATOS!AT:AT,MATCH(CHECKLIST!B319,DATOS!B:B,0),1)),"")</f>
        <v/>
      </c>
      <c r="Q319" s="17" t="str">
        <f>IFERROR(IF(INDEX(DATOS!AU:AU,MATCH(CHECKLIST!B319,DATOS!B:B,0),1)=0,"",INDEX(DATOS!AU:AU,MATCH(CHECKLIST!B319,DATOS!B:B,0),1)),"")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IFERROR(INDEX(DATOS!B:B,MATCH(CHECKLIST!A320,DATOS!CG:CG,0),1),"")</f>
        <v/>
      </c>
      <c r="C320" t="str">
        <f>IFERROR(INDEX(DATOS!BT:BT,MATCH(CHECKLIST!A320,DATOS!CG:CG,0),1),"")</f>
        <v/>
      </c>
      <c r="D320" t="str">
        <f>IFERROR(INDEX(DATOS!T:T,MATCH(CHECKLIST!E320,DATOS!C:C,0),1),"")</f>
        <v/>
      </c>
      <c r="E320" s="72" t="str">
        <f>IFERROR(INDEX(DATOS!C:C,MATCH(CHECKLIST!A320,DATOS!CG:CG,0),1),"")</f>
        <v/>
      </c>
      <c r="F320" s="82" t="str">
        <f>IFERROR(IF(INDEX(DATOS!AI:AI,MATCH(CHECKLIST!B320,DATOS!B:B,0),1)=0,"",INDEX(DATOS!AI:AI,MATCH(CHECKLIST!B320,DATOS!B:B,0),1)),"")</f>
        <v/>
      </c>
      <c r="G320" s="17" t="str">
        <f>IFERROR(IF(INDEX(DATOS!AN:AN,MATCH(CHECKLIST!B320,DATOS!B:B,0),1)=0,"",INDEX(DATOS!AN:AN,MATCH(CHECKLIST!B320,DATOS!B:B,0),1)),"")</f>
        <v/>
      </c>
      <c r="H320" s="17" t="str">
        <f>IFERROR(IF(INDEX(DATOS!BQ:BQ,MATCH(CHECKLIST!B320,DATOS!B:B,0),1)="","X",IF(INDEX(DATOS!BQ:BQ,MATCH(CHECKLIST!B320,DATOS!B:B,0),1)="VIGENTE","",INDEX(DATOS!BQ:BQ,MATCH(CHECKLIST!B320,DATOS!B:B,0),1))),"")</f>
        <v/>
      </c>
      <c r="I320" s="17" t="str">
        <f>IFERROR(IF(INDEX(DATOS!AR:AR,MATCH(CHECKLIST!B320,DATOS!B:B,0),1)=0,"",INDEX(DATOS!AR:AR,MATCH(CHECKLIST!B320,DATOS!B:B,0),1)),"")</f>
        <v/>
      </c>
      <c r="J320" s="17" t="str">
        <f>IFERROR(IF(INDEX(DATOS!AP:AP,MATCH(CHECKLIST!B320,DATOS!B:B,0),1)=0,"",INDEX(DATOS!AP:AP,MATCH(CHECKLIST!B320,DATOS!B:B,0),1)),"")</f>
        <v/>
      </c>
      <c r="K320" s="35" t="str">
        <f>IFERROR(IF(INDEX(DATOS!AQ:AQ,MATCH(CHECKLIST!B320,DATOS!B:B,0),1)=0,"",INDEX(DATOS!AQ:AQ,MATCH(CHECKLIST!B320,DATOS!B:B,0),1)),"")</f>
        <v/>
      </c>
      <c r="L320" s="17" t="str">
        <f>IFERROR(IF(INDEX(DATOS!AS:AS,MATCH(CHECKLIST!B320,DATOS!B:B,0),1)=0,"",INDEX(DATOS!AS:AS,MATCH(CHECKLIST!B320,DATOS!B:B,0),1)),"")</f>
        <v/>
      </c>
      <c r="M320" s="17" t="str">
        <f>IFERROR(IF(INDEX(DATOS!AO:AO,MATCH(CHECKLIST!B320,DATOS!B:B,0),1)=0,"",INDEX(DATOS!AO:AO,MATCH(CHECKLIST!B320,DATOS!B:B,0),1)),"")</f>
        <v/>
      </c>
      <c r="N320" s="35" t="str">
        <f ca="1">IFERROR(IF(INDEX(DATOS!P:P,MATCH(CHECKLIST!B320,DATOS!B:B,0),1)="","X",IF(INDEX(DATOS!P:P,MATCH(CHECKLIST!B320,DATOS!B:B,0),1)&gt;YEAR(TODAY())-1,"","VENCIDA")),"")</f>
        <v/>
      </c>
      <c r="O320" s="35" t="str">
        <f>IFERROR(IF(INDEX(DATOS!AV:AV,MATCH(CHECKLIST!B320,DATOS!B:B,0),1)=0,"",INDEX(DATOS!AV:AV,MATCH(CHECKLIST!B320,DATOS!B:B,0),1)),"")</f>
        <v/>
      </c>
      <c r="P320" s="17" t="str">
        <f>IFERROR(IF(INDEX(DATOS!AT:AT,MATCH(CHECKLIST!B320,DATOS!B:B,0),1)=0,"",INDEX(DATOS!AT:AT,MATCH(CHECKLIST!B320,DATOS!B:B,0),1)),"")</f>
        <v/>
      </c>
      <c r="Q320" s="17" t="str">
        <f>IFERROR(IF(INDEX(DATOS!AU:AU,MATCH(CHECKLIST!B320,DATOS!B:B,0),1)=0,"",INDEX(DATOS!AU:AU,MATCH(CHECKLIST!B320,DATOS!B:B,0),1)),"")</f>
        <v/>
      </c>
      <c r="S320">
        <f t="shared" si="14"/>
        <v>0</v>
      </c>
      <c r="U320" t="str">
        <f t="shared" si="12"/>
        <v/>
      </c>
      <c r="V320" t="str">
        <f t="shared" si="13"/>
        <v/>
      </c>
    </row>
    <row r="321" spans="1:22" ht="15" customHeight="1" x14ac:dyDescent="0.25">
      <c r="A321" s="12">
        <v>308</v>
      </c>
      <c r="B321" t="str">
        <f>IFERROR(INDEX(DATOS!B:B,MATCH(CHECKLIST!A321,DATOS!CG:CG,0),1),"")</f>
        <v/>
      </c>
      <c r="C321" t="str">
        <f>IFERROR(INDEX(DATOS!BT:BT,MATCH(CHECKLIST!A321,DATOS!CG:CG,0),1),"")</f>
        <v/>
      </c>
      <c r="D321" t="str">
        <f>IFERROR(INDEX(DATOS!T:T,MATCH(CHECKLIST!E321,DATOS!C:C,0),1),"")</f>
        <v/>
      </c>
      <c r="E321" s="72" t="str">
        <f>IFERROR(INDEX(DATOS!C:C,MATCH(CHECKLIST!A321,DATOS!CG:CG,0),1),"")</f>
        <v/>
      </c>
      <c r="F321" s="82" t="str">
        <f>IFERROR(IF(INDEX(DATOS!AI:AI,MATCH(CHECKLIST!B321,DATOS!B:B,0),1)=0,"",INDEX(DATOS!AI:AI,MATCH(CHECKLIST!B321,DATOS!B:B,0),1)),"")</f>
        <v/>
      </c>
      <c r="G321" s="17" t="str">
        <f>IFERROR(IF(INDEX(DATOS!AN:AN,MATCH(CHECKLIST!B321,DATOS!B:B,0),1)=0,"",INDEX(DATOS!AN:AN,MATCH(CHECKLIST!B321,DATOS!B:B,0),1)),"")</f>
        <v/>
      </c>
      <c r="H321" s="17" t="str">
        <f>IFERROR(IF(INDEX(DATOS!BQ:BQ,MATCH(CHECKLIST!B321,DATOS!B:B,0),1)="","X",IF(INDEX(DATOS!BQ:BQ,MATCH(CHECKLIST!B321,DATOS!B:B,0),1)="VIGENTE","",INDEX(DATOS!BQ:BQ,MATCH(CHECKLIST!B321,DATOS!B:B,0),1))),"")</f>
        <v/>
      </c>
      <c r="I321" s="17" t="str">
        <f>IFERROR(IF(INDEX(DATOS!AR:AR,MATCH(CHECKLIST!B321,DATOS!B:B,0),1)=0,"",INDEX(DATOS!AR:AR,MATCH(CHECKLIST!B321,DATOS!B:B,0),1)),"")</f>
        <v/>
      </c>
      <c r="J321" s="17" t="str">
        <f>IFERROR(IF(INDEX(DATOS!AP:AP,MATCH(CHECKLIST!B321,DATOS!B:B,0),1)=0,"",INDEX(DATOS!AP:AP,MATCH(CHECKLIST!B321,DATOS!B:B,0),1)),"")</f>
        <v/>
      </c>
      <c r="K321" s="35" t="str">
        <f>IFERROR(IF(INDEX(DATOS!AQ:AQ,MATCH(CHECKLIST!B321,DATOS!B:B,0),1)=0,"",INDEX(DATOS!AQ:AQ,MATCH(CHECKLIST!B321,DATOS!B:B,0),1)),"")</f>
        <v/>
      </c>
      <c r="L321" s="17" t="str">
        <f>IFERROR(IF(INDEX(DATOS!AS:AS,MATCH(CHECKLIST!B321,DATOS!B:B,0),1)=0,"",INDEX(DATOS!AS:AS,MATCH(CHECKLIST!B321,DATOS!B:B,0),1)),"")</f>
        <v/>
      </c>
      <c r="M321" s="17" t="str">
        <f>IFERROR(IF(INDEX(DATOS!AO:AO,MATCH(CHECKLIST!B321,DATOS!B:B,0),1)=0,"",INDEX(DATOS!AO:AO,MATCH(CHECKLIST!B321,DATOS!B:B,0),1)),"")</f>
        <v/>
      </c>
      <c r="N321" s="35" t="str">
        <f ca="1">IFERROR(IF(INDEX(DATOS!P:P,MATCH(CHECKLIST!B321,DATOS!B:B,0),1)="","X",IF(INDEX(DATOS!P:P,MATCH(CHECKLIST!B321,DATOS!B:B,0),1)&gt;YEAR(TODAY())-1,"","VENCIDA")),"")</f>
        <v/>
      </c>
      <c r="O321" s="35" t="str">
        <f>IFERROR(IF(INDEX(DATOS!AV:AV,MATCH(CHECKLIST!B321,DATOS!B:B,0),1)=0,"",INDEX(DATOS!AV:AV,MATCH(CHECKLIST!B321,DATOS!B:B,0),1)),"")</f>
        <v/>
      </c>
      <c r="P321" s="17" t="str">
        <f>IFERROR(IF(INDEX(DATOS!AT:AT,MATCH(CHECKLIST!B321,DATOS!B:B,0),1)=0,"",INDEX(DATOS!AT:AT,MATCH(CHECKLIST!B321,DATOS!B:B,0),1)),"")</f>
        <v/>
      </c>
      <c r="Q321" s="17" t="str">
        <f>IFERROR(IF(INDEX(DATOS!AU:AU,MATCH(CHECKLIST!B321,DATOS!B:B,0),1)=0,"",INDEX(DATOS!AU:AU,MATCH(CHECKLIST!B321,DATOS!B:B,0),1)),"")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IFERROR(INDEX(DATOS!B:B,MATCH(CHECKLIST!A322,DATOS!CG:CG,0),1),"")</f>
        <v/>
      </c>
      <c r="C322" t="str">
        <f>IFERROR(INDEX(DATOS!BT:BT,MATCH(CHECKLIST!A322,DATOS!CG:CG,0),1),"")</f>
        <v/>
      </c>
      <c r="D322" t="str">
        <f>IFERROR(INDEX(DATOS!T:T,MATCH(CHECKLIST!E322,DATOS!C:C,0),1),"")</f>
        <v/>
      </c>
      <c r="E322" s="72" t="str">
        <f>IFERROR(INDEX(DATOS!C:C,MATCH(CHECKLIST!A322,DATOS!CG:CG,0),1),"")</f>
        <v/>
      </c>
      <c r="F322" s="82" t="str">
        <f>IFERROR(IF(INDEX(DATOS!AI:AI,MATCH(CHECKLIST!B322,DATOS!B:B,0),1)=0,"",INDEX(DATOS!AI:AI,MATCH(CHECKLIST!B322,DATOS!B:B,0),1)),"")</f>
        <v/>
      </c>
      <c r="G322" s="17" t="str">
        <f>IFERROR(IF(INDEX(DATOS!AN:AN,MATCH(CHECKLIST!B322,DATOS!B:B,0),1)=0,"",INDEX(DATOS!AN:AN,MATCH(CHECKLIST!B322,DATOS!B:B,0),1)),"")</f>
        <v/>
      </c>
      <c r="H322" s="17" t="str">
        <f>IFERROR(IF(INDEX(DATOS!BQ:BQ,MATCH(CHECKLIST!B322,DATOS!B:B,0),1)="","X",IF(INDEX(DATOS!BQ:BQ,MATCH(CHECKLIST!B322,DATOS!B:B,0),1)="VIGENTE","",INDEX(DATOS!BQ:BQ,MATCH(CHECKLIST!B322,DATOS!B:B,0),1))),"")</f>
        <v/>
      </c>
      <c r="I322" s="17" t="str">
        <f>IFERROR(IF(INDEX(DATOS!AR:AR,MATCH(CHECKLIST!B322,DATOS!B:B,0),1)=0,"",INDEX(DATOS!AR:AR,MATCH(CHECKLIST!B322,DATOS!B:B,0),1)),"")</f>
        <v/>
      </c>
      <c r="J322" s="17" t="str">
        <f>IFERROR(IF(INDEX(DATOS!AP:AP,MATCH(CHECKLIST!B322,DATOS!B:B,0),1)=0,"",INDEX(DATOS!AP:AP,MATCH(CHECKLIST!B322,DATOS!B:B,0),1)),"")</f>
        <v/>
      </c>
      <c r="K322" s="35" t="str">
        <f>IFERROR(IF(INDEX(DATOS!AQ:AQ,MATCH(CHECKLIST!B322,DATOS!B:B,0),1)=0,"",INDEX(DATOS!AQ:AQ,MATCH(CHECKLIST!B322,DATOS!B:B,0),1)),"")</f>
        <v/>
      </c>
      <c r="L322" s="17" t="str">
        <f>IFERROR(IF(INDEX(DATOS!AS:AS,MATCH(CHECKLIST!B322,DATOS!B:B,0),1)=0,"",INDEX(DATOS!AS:AS,MATCH(CHECKLIST!B322,DATOS!B:B,0),1)),"")</f>
        <v/>
      </c>
      <c r="M322" s="17" t="str">
        <f>IFERROR(IF(INDEX(DATOS!AO:AO,MATCH(CHECKLIST!B322,DATOS!B:B,0),1)=0,"",INDEX(DATOS!AO:AO,MATCH(CHECKLIST!B322,DATOS!B:B,0),1)),"")</f>
        <v/>
      </c>
      <c r="N322" s="35" t="str">
        <f ca="1">IFERROR(IF(INDEX(DATOS!P:P,MATCH(CHECKLIST!B322,DATOS!B:B,0),1)="","X",IF(INDEX(DATOS!P:P,MATCH(CHECKLIST!B322,DATOS!B:B,0),1)&gt;YEAR(TODAY())-1,"","VENCIDA")),"")</f>
        <v/>
      </c>
      <c r="O322" s="35" t="str">
        <f>IFERROR(IF(INDEX(DATOS!AV:AV,MATCH(CHECKLIST!B322,DATOS!B:B,0),1)=0,"",INDEX(DATOS!AV:AV,MATCH(CHECKLIST!B322,DATOS!B:B,0),1)),"")</f>
        <v/>
      </c>
      <c r="P322" s="17" t="str">
        <f>IFERROR(IF(INDEX(DATOS!AT:AT,MATCH(CHECKLIST!B322,DATOS!B:B,0),1)=0,"",INDEX(DATOS!AT:AT,MATCH(CHECKLIST!B322,DATOS!B:B,0),1)),"")</f>
        <v/>
      </c>
      <c r="Q322" s="17" t="str">
        <f>IFERROR(IF(INDEX(DATOS!AU:AU,MATCH(CHECKLIST!B322,DATOS!B:B,0),1)=0,"",INDEX(DATOS!AU:AU,MATCH(CHECKLIST!B322,DATOS!B:B,0),1)),"")</f>
        <v/>
      </c>
      <c r="S322">
        <f t="shared" si="14"/>
        <v>0</v>
      </c>
      <c r="U322" t="str">
        <f t="shared" si="12"/>
        <v/>
      </c>
      <c r="V322" t="str">
        <f t="shared" si="13"/>
        <v/>
      </c>
    </row>
    <row r="323" spans="1:22" ht="15" customHeight="1" x14ac:dyDescent="0.25">
      <c r="A323" s="12">
        <v>310</v>
      </c>
      <c r="B323" t="str">
        <f>IFERROR(INDEX(DATOS!B:B,MATCH(CHECKLIST!A323,DATOS!CG:CG,0),1),"")</f>
        <v/>
      </c>
      <c r="C323" t="str">
        <f>IFERROR(INDEX(DATOS!BT:BT,MATCH(CHECKLIST!A323,DATOS!CG:CG,0),1),"")</f>
        <v/>
      </c>
      <c r="D323" t="str">
        <f>IFERROR(INDEX(DATOS!T:T,MATCH(CHECKLIST!E323,DATOS!C:C,0),1),"")</f>
        <v/>
      </c>
      <c r="E323" s="72" t="str">
        <f>IFERROR(INDEX(DATOS!C:C,MATCH(CHECKLIST!A323,DATOS!CG:CG,0),1),"")</f>
        <v/>
      </c>
      <c r="F323" s="82" t="str">
        <f>IFERROR(IF(INDEX(DATOS!AI:AI,MATCH(CHECKLIST!B323,DATOS!B:B,0),1)=0,"",INDEX(DATOS!AI:AI,MATCH(CHECKLIST!B323,DATOS!B:B,0),1)),"")</f>
        <v/>
      </c>
      <c r="G323" s="17" t="str">
        <f>IFERROR(IF(INDEX(DATOS!AN:AN,MATCH(CHECKLIST!B323,DATOS!B:B,0),1)=0,"",INDEX(DATOS!AN:AN,MATCH(CHECKLIST!B323,DATOS!B:B,0),1)),"")</f>
        <v/>
      </c>
      <c r="H323" s="17" t="str">
        <f>IFERROR(IF(INDEX(DATOS!BQ:BQ,MATCH(CHECKLIST!B323,DATOS!B:B,0),1)="","X",IF(INDEX(DATOS!BQ:BQ,MATCH(CHECKLIST!B323,DATOS!B:B,0),1)="VIGENTE","",INDEX(DATOS!BQ:BQ,MATCH(CHECKLIST!B323,DATOS!B:B,0),1))),"")</f>
        <v/>
      </c>
      <c r="I323" s="17" t="str">
        <f>IFERROR(IF(INDEX(DATOS!AR:AR,MATCH(CHECKLIST!B323,DATOS!B:B,0),1)=0,"",INDEX(DATOS!AR:AR,MATCH(CHECKLIST!B323,DATOS!B:B,0),1)),"")</f>
        <v/>
      </c>
      <c r="J323" s="17" t="str">
        <f>IFERROR(IF(INDEX(DATOS!AP:AP,MATCH(CHECKLIST!B323,DATOS!B:B,0),1)=0,"",INDEX(DATOS!AP:AP,MATCH(CHECKLIST!B323,DATOS!B:B,0),1)),"")</f>
        <v/>
      </c>
      <c r="K323" s="35" t="str">
        <f>IFERROR(IF(INDEX(DATOS!AQ:AQ,MATCH(CHECKLIST!B323,DATOS!B:B,0),1)=0,"",INDEX(DATOS!AQ:AQ,MATCH(CHECKLIST!B323,DATOS!B:B,0),1)),"")</f>
        <v/>
      </c>
      <c r="L323" s="17" t="str">
        <f>IFERROR(IF(INDEX(DATOS!AS:AS,MATCH(CHECKLIST!B323,DATOS!B:B,0),1)=0,"",INDEX(DATOS!AS:AS,MATCH(CHECKLIST!B323,DATOS!B:B,0),1)),"")</f>
        <v/>
      </c>
      <c r="M323" s="17" t="str">
        <f>IFERROR(IF(INDEX(DATOS!AO:AO,MATCH(CHECKLIST!B323,DATOS!B:B,0),1)=0,"",INDEX(DATOS!AO:AO,MATCH(CHECKLIST!B323,DATOS!B:B,0),1)),"")</f>
        <v/>
      </c>
      <c r="N323" s="35" t="str">
        <f ca="1">IFERROR(IF(INDEX(DATOS!P:P,MATCH(CHECKLIST!B323,DATOS!B:B,0),1)="","X",IF(INDEX(DATOS!P:P,MATCH(CHECKLIST!B323,DATOS!B:B,0),1)&gt;YEAR(TODAY())-1,"","VENCIDA")),"")</f>
        <v/>
      </c>
      <c r="O323" s="35" t="str">
        <f>IFERROR(IF(INDEX(DATOS!AV:AV,MATCH(CHECKLIST!B323,DATOS!B:B,0),1)=0,"",INDEX(DATOS!AV:AV,MATCH(CHECKLIST!B323,DATOS!B:B,0),1)),"")</f>
        <v/>
      </c>
      <c r="P323" s="17" t="str">
        <f>IFERROR(IF(INDEX(DATOS!AT:AT,MATCH(CHECKLIST!B323,DATOS!B:B,0),1)=0,"",INDEX(DATOS!AT:AT,MATCH(CHECKLIST!B323,DATOS!B:B,0),1)),"")</f>
        <v/>
      </c>
      <c r="Q323" s="17" t="str">
        <f>IFERROR(IF(INDEX(DATOS!AU:AU,MATCH(CHECKLIST!B323,DATOS!B:B,0),1)=0,"",INDEX(DATOS!AU:AU,MATCH(CHECKLIST!B323,DATOS!B:B,0),1)),"")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IFERROR(INDEX(DATOS!B:B,MATCH(CHECKLIST!A324,DATOS!CG:CG,0),1),"")</f>
        <v/>
      </c>
      <c r="C324" t="str">
        <f>IFERROR(INDEX(DATOS!BT:BT,MATCH(CHECKLIST!A324,DATOS!CG:CG,0),1),"")</f>
        <v/>
      </c>
      <c r="D324" t="str">
        <f>IFERROR(INDEX(DATOS!T:T,MATCH(CHECKLIST!E324,DATOS!C:C,0),1),"")</f>
        <v/>
      </c>
      <c r="E324" s="72" t="str">
        <f>IFERROR(INDEX(DATOS!C:C,MATCH(CHECKLIST!A324,DATOS!CG:CG,0),1),"")</f>
        <v/>
      </c>
      <c r="F324" s="82" t="str">
        <f>IFERROR(IF(INDEX(DATOS!AI:AI,MATCH(CHECKLIST!B324,DATOS!B:B,0),1)=0,"",INDEX(DATOS!AI:AI,MATCH(CHECKLIST!B324,DATOS!B:B,0),1)),"")</f>
        <v/>
      </c>
      <c r="G324" s="17" t="str">
        <f>IFERROR(IF(INDEX(DATOS!AN:AN,MATCH(CHECKLIST!B324,DATOS!B:B,0),1)=0,"",INDEX(DATOS!AN:AN,MATCH(CHECKLIST!B324,DATOS!B:B,0),1)),"")</f>
        <v/>
      </c>
      <c r="H324" s="17" t="str">
        <f>IFERROR(IF(INDEX(DATOS!BQ:BQ,MATCH(CHECKLIST!B324,DATOS!B:B,0),1)="","X",IF(INDEX(DATOS!BQ:BQ,MATCH(CHECKLIST!B324,DATOS!B:B,0),1)="VIGENTE","",INDEX(DATOS!BQ:BQ,MATCH(CHECKLIST!B324,DATOS!B:B,0),1))),"")</f>
        <v/>
      </c>
      <c r="I324" s="17" t="str">
        <f>IFERROR(IF(INDEX(DATOS!AR:AR,MATCH(CHECKLIST!B324,DATOS!B:B,0),1)=0,"",INDEX(DATOS!AR:AR,MATCH(CHECKLIST!B324,DATOS!B:B,0),1)),"")</f>
        <v/>
      </c>
      <c r="J324" s="17" t="str">
        <f>IFERROR(IF(INDEX(DATOS!AP:AP,MATCH(CHECKLIST!B324,DATOS!B:B,0),1)=0,"",INDEX(DATOS!AP:AP,MATCH(CHECKLIST!B324,DATOS!B:B,0),1)),"")</f>
        <v/>
      </c>
      <c r="K324" s="35" t="str">
        <f>IFERROR(IF(INDEX(DATOS!AQ:AQ,MATCH(CHECKLIST!B324,DATOS!B:B,0),1)=0,"",INDEX(DATOS!AQ:AQ,MATCH(CHECKLIST!B324,DATOS!B:B,0),1)),"")</f>
        <v/>
      </c>
      <c r="L324" s="17" t="str">
        <f>IFERROR(IF(INDEX(DATOS!AS:AS,MATCH(CHECKLIST!B324,DATOS!B:B,0),1)=0,"",INDEX(DATOS!AS:AS,MATCH(CHECKLIST!B324,DATOS!B:B,0),1)),"")</f>
        <v/>
      </c>
      <c r="M324" s="17" t="str">
        <f>IFERROR(IF(INDEX(DATOS!AO:AO,MATCH(CHECKLIST!B324,DATOS!B:B,0),1)=0,"",INDEX(DATOS!AO:AO,MATCH(CHECKLIST!B324,DATOS!B:B,0),1)),"")</f>
        <v/>
      </c>
      <c r="N324" s="35" t="str">
        <f ca="1">IFERROR(IF(INDEX(DATOS!P:P,MATCH(CHECKLIST!B324,DATOS!B:B,0),1)="","X",IF(INDEX(DATOS!P:P,MATCH(CHECKLIST!B324,DATOS!B:B,0),1)&gt;YEAR(TODAY())-1,"","VENCIDA")),"")</f>
        <v/>
      </c>
      <c r="O324" s="35" t="str">
        <f>IFERROR(IF(INDEX(DATOS!AV:AV,MATCH(CHECKLIST!B324,DATOS!B:B,0),1)=0,"",INDEX(DATOS!AV:AV,MATCH(CHECKLIST!B324,DATOS!B:B,0),1)),"")</f>
        <v/>
      </c>
      <c r="P324" s="17" t="str">
        <f>IFERROR(IF(INDEX(DATOS!AT:AT,MATCH(CHECKLIST!B324,DATOS!B:B,0),1)=0,"",INDEX(DATOS!AT:AT,MATCH(CHECKLIST!B324,DATOS!B:B,0),1)),"")</f>
        <v/>
      </c>
      <c r="Q324" s="17" t="str">
        <f>IFERROR(IF(INDEX(DATOS!AU:AU,MATCH(CHECKLIST!B324,DATOS!B:B,0),1)=0,"",INDEX(DATOS!AU:AU,MATCH(CHECKLIST!B324,DATOS!B:B,0),1)),"")</f>
        <v/>
      </c>
      <c r="S324">
        <f t="shared" si="14"/>
        <v>0</v>
      </c>
      <c r="U324" t="str">
        <f t="shared" si="12"/>
        <v/>
      </c>
      <c r="V324" t="str">
        <f t="shared" si="13"/>
        <v/>
      </c>
    </row>
    <row r="325" spans="1:22" ht="15" customHeight="1" x14ac:dyDescent="0.25">
      <c r="A325" s="12">
        <v>312</v>
      </c>
      <c r="B325" t="str">
        <f>IFERROR(INDEX(DATOS!B:B,MATCH(CHECKLIST!A325,DATOS!CG:CG,0),1),"")</f>
        <v/>
      </c>
      <c r="C325" t="str">
        <f>IFERROR(INDEX(DATOS!BT:BT,MATCH(CHECKLIST!A325,DATOS!CG:CG,0),1),"")</f>
        <v/>
      </c>
      <c r="D325" t="str">
        <f>IFERROR(INDEX(DATOS!T:T,MATCH(CHECKLIST!E325,DATOS!C:C,0),1),"")</f>
        <v/>
      </c>
      <c r="E325" s="72" t="str">
        <f>IFERROR(INDEX(DATOS!C:C,MATCH(CHECKLIST!A325,DATOS!CG:CG,0),1),"")</f>
        <v/>
      </c>
      <c r="F325" s="82" t="str">
        <f>IFERROR(IF(INDEX(DATOS!AI:AI,MATCH(CHECKLIST!B325,DATOS!B:B,0),1)=0,"",INDEX(DATOS!AI:AI,MATCH(CHECKLIST!B325,DATOS!B:B,0),1)),"")</f>
        <v/>
      </c>
      <c r="G325" s="17" t="str">
        <f>IFERROR(IF(INDEX(DATOS!AN:AN,MATCH(CHECKLIST!B325,DATOS!B:B,0),1)=0,"",INDEX(DATOS!AN:AN,MATCH(CHECKLIST!B325,DATOS!B:B,0),1)),"")</f>
        <v/>
      </c>
      <c r="H325" s="17" t="str">
        <f>IFERROR(IF(INDEX(DATOS!BQ:BQ,MATCH(CHECKLIST!B325,DATOS!B:B,0),1)="","X",IF(INDEX(DATOS!BQ:BQ,MATCH(CHECKLIST!B325,DATOS!B:B,0),1)="VIGENTE","",INDEX(DATOS!BQ:BQ,MATCH(CHECKLIST!B325,DATOS!B:B,0),1))),"")</f>
        <v/>
      </c>
      <c r="I325" s="17" t="str">
        <f>IFERROR(IF(INDEX(DATOS!AR:AR,MATCH(CHECKLIST!B325,DATOS!B:B,0),1)=0,"",INDEX(DATOS!AR:AR,MATCH(CHECKLIST!B325,DATOS!B:B,0),1)),"")</f>
        <v/>
      </c>
      <c r="J325" s="17" t="str">
        <f>IFERROR(IF(INDEX(DATOS!AP:AP,MATCH(CHECKLIST!B325,DATOS!B:B,0),1)=0,"",INDEX(DATOS!AP:AP,MATCH(CHECKLIST!B325,DATOS!B:B,0),1)),"")</f>
        <v/>
      </c>
      <c r="K325" s="35" t="str">
        <f>IFERROR(IF(INDEX(DATOS!AQ:AQ,MATCH(CHECKLIST!B325,DATOS!B:B,0),1)=0,"",INDEX(DATOS!AQ:AQ,MATCH(CHECKLIST!B325,DATOS!B:B,0),1)),"")</f>
        <v/>
      </c>
      <c r="L325" s="17" t="str">
        <f>IFERROR(IF(INDEX(DATOS!AS:AS,MATCH(CHECKLIST!B325,DATOS!B:B,0),1)=0,"",INDEX(DATOS!AS:AS,MATCH(CHECKLIST!B325,DATOS!B:B,0),1)),"")</f>
        <v/>
      </c>
      <c r="M325" s="17" t="str">
        <f>IFERROR(IF(INDEX(DATOS!AO:AO,MATCH(CHECKLIST!B325,DATOS!B:B,0),1)=0,"",INDEX(DATOS!AO:AO,MATCH(CHECKLIST!B325,DATOS!B:B,0),1)),"")</f>
        <v/>
      </c>
      <c r="N325" s="35" t="str">
        <f ca="1">IFERROR(IF(INDEX(DATOS!P:P,MATCH(CHECKLIST!B325,DATOS!B:B,0),1)="","X",IF(INDEX(DATOS!P:P,MATCH(CHECKLIST!B325,DATOS!B:B,0),1)&gt;YEAR(TODAY())-1,"","VENCIDA")),"")</f>
        <v/>
      </c>
      <c r="O325" s="35" t="str">
        <f>IFERROR(IF(INDEX(DATOS!AV:AV,MATCH(CHECKLIST!B325,DATOS!B:B,0),1)=0,"",INDEX(DATOS!AV:AV,MATCH(CHECKLIST!B325,DATOS!B:B,0),1)),"")</f>
        <v/>
      </c>
      <c r="P325" s="17" t="str">
        <f>IFERROR(IF(INDEX(DATOS!AT:AT,MATCH(CHECKLIST!B325,DATOS!B:B,0),1)=0,"",INDEX(DATOS!AT:AT,MATCH(CHECKLIST!B325,DATOS!B:B,0),1)),"")</f>
        <v/>
      </c>
      <c r="Q325" s="17" t="str">
        <f>IFERROR(IF(INDEX(DATOS!AU:AU,MATCH(CHECKLIST!B325,DATOS!B:B,0),1)=0,"",INDEX(DATOS!AU:AU,MATCH(CHECKLIST!B325,DATOS!B:B,0),1)),"")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IFERROR(INDEX(DATOS!B:B,MATCH(CHECKLIST!A326,DATOS!CG:CG,0),1),"")</f>
        <v/>
      </c>
      <c r="C326" t="str">
        <f>IFERROR(INDEX(DATOS!BT:BT,MATCH(CHECKLIST!A326,DATOS!CG:CG,0),1),"")</f>
        <v/>
      </c>
      <c r="D326" t="str">
        <f>IFERROR(INDEX(DATOS!T:T,MATCH(CHECKLIST!E326,DATOS!C:C,0),1),"")</f>
        <v/>
      </c>
      <c r="E326" s="72" t="str">
        <f>IFERROR(INDEX(DATOS!C:C,MATCH(CHECKLIST!A326,DATOS!CG:CG,0),1),"")</f>
        <v/>
      </c>
      <c r="F326" s="82" t="str">
        <f>IFERROR(IF(INDEX(DATOS!AI:AI,MATCH(CHECKLIST!B326,DATOS!B:B,0),1)=0,"",INDEX(DATOS!AI:AI,MATCH(CHECKLIST!B326,DATOS!B:B,0),1)),"")</f>
        <v/>
      </c>
      <c r="G326" s="17" t="str">
        <f>IFERROR(IF(INDEX(DATOS!AN:AN,MATCH(CHECKLIST!B326,DATOS!B:B,0),1)=0,"",INDEX(DATOS!AN:AN,MATCH(CHECKLIST!B326,DATOS!B:B,0),1)),"")</f>
        <v/>
      </c>
      <c r="H326" s="17" t="str">
        <f>IFERROR(IF(INDEX(DATOS!BQ:BQ,MATCH(CHECKLIST!B326,DATOS!B:B,0),1)="","X",IF(INDEX(DATOS!BQ:BQ,MATCH(CHECKLIST!B326,DATOS!B:B,0),1)="VIGENTE","",INDEX(DATOS!BQ:BQ,MATCH(CHECKLIST!B326,DATOS!B:B,0),1))),"")</f>
        <v/>
      </c>
      <c r="I326" s="17" t="str">
        <f>IFERROR(IF(INDEX(DATOS!AR:AR,MATCH(CHECKLIST!B326,DATOS!B:B,0),1)=0,"",INDEX(DATOS!AR:AR,MATCH(CHECKLIST!B326,DATOS!B:B,0),1)),"")</f>
        <v/>
      </c>
      <c r="J326" s="17" t="str">
        <f>IFERROR(IF(INDEX(DATOS!AP:AP,MATCH(CHECKLIST!B326,DATOS!B:B,0),1)=0,"",INDEX(DATOS!AP:AP,MATCH(CHECKLIST!B326,DATOS!B:B,0),1)),"")</f>
        <v/>
      </c>
      <c r="K326" s="35" t="str">
        <f>IFERROR(IF(INDEX(DATOS!AQ:AQ,MATCH(CHECKLIST!B326,DATOS!B:B,0),1)=0,"",INDEX(DATOS!AQ:AQ,MATCH(CHECKLIST!B326,DATOS!B:B,0),1)),"")</f>
        <v/>
      </c>
      <c r="L326" s="17" t="str">
        <f>IFERROR(IF(INDEX(DATOS!AS:AS,MATCH(CHECKLIST!B326,DATOS!B:B,0),1)=0,"",INDEX(DATOS!AS:AS,MATCH(CHECKLIST!B326,DATOS!B:B,0),1)),"")</f>
        <v/>
      </c>
      <c r="M326" s="17" t="str">
        <f>IFERROR(IF(INDEX(DATOS!AO:AO,MATCH(CHECKLIST!B326,DATOS!B:B,0),1)=0,"",INDEX(DATOS!AO:AO,MATCH(CHECKLIST!B326,DATOS!B:B,0),1)),"")</f>
        <v/>
      </c>
      <c r="N326" s="35" t="str">
        <f ca="1">IFERROR(IF(INDEX(DATOS!P:P,MATCH(CHECKLIST!B326,DATOS!B:B,0),1)="","X",IF(INDEX(DATOS!P:P,MATCH(CHECKLIST!B326,DATOS!B:B,0),1)&gt;YEAR(TODAY())-1,"","VENCIDA")),"")</f>
        <v/>
      </c>
      <c r="O326" s="35" t="str">
        <f>IFERROR(IF(INDEX(DATOS!AV:AV,MATCH(CHECKLIST!B326,DATOS!B:B,0),1)=0,"",INDEX(DATOS!AV:AV,MATCH(CHECKLIST!B326,DATOS!B:B,0),1)),"")</f>
        <v/>
      </c>
      <c r="P326" s="17" t="str">
        <f>IFERROR(IF(INDEX(DATOS!AT:AT,MATCH(CHECKLIST!B326,DATOS!B:B,0),1)=0,"",INDEX(DATOS!AT:AT,MATCH(CHECKLIST!B326,DATOS!B:B,0),1)),"")</f>
        <v/>
      </c>
      <c r="Q326" s="17" t="str">
        <f>IFERROR(IF(INDEX(DATOS!AU:AU,MATCH(CHECKLIST!B326,DATOS!B:B,0),1)=0,"",INDEX(DATOS!AU:AU,MATCH(CHECKLIST!B326,DATOS!B:B,0),1)),"")</f>
        <v/>
      </c>
      <c r="S326">
        <f t="shared" si="14"/>
        <v>0</v>
      </c>
      <c r="U326" t="str">
        <f t="shared" si="12"/>
        <v/>
      </c>
      <c r="V326" t="str">
        <f t="shared" si="13"/>
        <v/>
      </c>
    </row>
    <row r="327" spans="1:22" x14ac:dyDescent="0.25">
      <c r="A327" s="12">
        <v>314</v>
      </c>
      <c r="B327" t="str">
        <f>IFERROR(INDEX(DATOS!B:B,MATCH(CHECKLIST!A327,DATOS!CG:CG,0),1),"")</f>
        <v/>
      </c>
      <c r="C327" t="str">
        <f>IFERROR(INDEX(DATOS!BT:BT,MATCH(CHECKLIST!A327,DATOS!CG:CG,0),1),"")</f>
        <v/>
      </c>
      <c r="D327" t="str">
        <f>IFERROR(INDEX(DATOS!T:T,MATCH(CHECKLIST!E327,DATOS!C:C,0),1),"")</f>
        <v/>
      </c>
      <c r="E327" s="72" t="str">
        <f>IFERROR(INDEX(DATOS!C:C,MATCH(CHECKLIST!A327,DATOS!CG:CG,0),1),"")</f>
        <v/>
      </c>
      <c r="F327" s="82" t="str">
        <f>IFERROR(IF(INDEX(DATOS!AI:AI,MATCH(CHECKLIST!B327,DATOS!B:B,0),1)=0,"",INDEX(DATOS!AI:AI,MATCH(CHECKLIST!B327,DATOS!B:B,0),1)),"")</f>
        <v/>
      </c>
      <c r="G327" s="17" t="str">
        <f>IFERROR(IF(INDEX(DATOS!AN:AN,MATCH(CHECKLIST!B327,DATOS!B:B,0),1)=0,"",INDEX(DATOS!AN:AN,MATCH(CHECKLIST!B327,DATOS!B:B,0),1)),"")</f>
        <v/>
      </c>
      <c r="H327" s="17" t="str">
        <f>IFERROR(IF(INDEX(DATOS!BQ:BQ,MATCH(CHECKLIST!B327,DATOS!B:B,0),1)="","X",IF(INDEX(DATOS!BQ:BQ,MATCH(CHECKLIST!B327,DATOS!B:B,0),1)="VIGENTE","",INDEX(DATOS!BQ:BQ,MATCH(CHECKLIST!B327,DATOS!B:B,0),1))),"")</f>
        <v/>
      </c>
      <c r="I327" s="17" t="str">
        <f>IFERROR(IF(INDEX(DATOS!AR:AR,MATCH(CHECKLIST!B327,DATOS!B:B,0),1)=0,"",INDEX(DATOS!AR:AR,MATCH(CHECKLIST!B327,DATOS!B:B,0),1)),"")</f>
        <v/>
      </c>
      <c r="J327" s="17" t="str">
        <f>IFERROR(IF(INDEX(DATOS!AP:AP,MATCH(CHECKLIST!B327,DATOS!B:B,0),1)=0,"",INDEX(DATOS!AP:AP,MATCH(CHECKLIST!B327,DATOS!B:B,0),1)),"")</f>
        <v/>
      </c>
      <c r="K327" s="35" t="str">
        <f>IFERROR(IF(INDEX(DATOS!AQ:AQ,MATCH(CHECKLIST!B327,DATOS!B:B,0),1)=0,"",INDEX(DATOS!AQ:AQ,MATCH(CHECKLIST!B327,DATOS!B:B,0),1)),"")</f>
        <v/>
      </c>
      <c r="L327" s="17" t="str">
        <f>IFERROR(IF(INDEX(DATOS!AS:AS,MATCH(CHECKLIST!B327,DATOS!B:B,0),1)=0,"",INDEX(DATOS!AS:AS,MATCH(CHECKLIST!B327,DATOS!B:B,0),1)),"")</f>
        <v/>
      </c>
      <c r="M327" s="17" t="str">
        <f>IFERROR(IF(INDEX(DATOS!AO:AO,MATCH(CHECKLIST!B327,DATOS!B:B,0),1)=0,"",INDEX(DATOS!AO:AO,MATCH(CHECKLIST!B327,DATOS!B:B,0),1)),"")</f>
        <v/>
      </c>
      <c r="N327" s="35" t="str">
        <f ca="1">IFERROR(IF(INDEX(DATOS!P:P,MATCH(CHECKLIST!B327,DATOS!B:B,0),1)="","X",IF(INDEX(DATOS!P:P,MATCH(CHECKLIST!B327,DATOS!B:B,0),1)&gt;YEAR(TODAY())-1,"","VENCIDA")),"")</f>
        <v/>
      </c>
      <c r="O327" s="35" t="str">
        <f>IFERROR(IF(INDEX(DATOS!AV:AV,MATCH(CHECKLIST!B327,DATOS!B:B,0),1)=0,"",INDEX(DATOS!AV:AV,MATCH(CHECKLIST!B327,DATOS!B:B,0),1)),"")</f>
        <v/>
      </c>
      <c r="P327" s="17" t="str">
        <f>IFERROR(IF(INDEX(DATOS!AT:AT,MATCH(CHECKLIST!B327,DATOS!B:B,0),1)=0,"",INDEX(DATOS!AT:AT,MATCH(CHECKLIST!B327,DATOS!B:B,0),1)),"")</f>
        <v/>
      </c>
      <c r="Q327" s="17" t="str">
        <f>IFERROR(IF(INDEX(DATOS!AU:AU,MATCH(CHECKLIST!B327,DATOS!B:B,0),1)=0,"",INDEX(DATOS!AU:AU,MATCH(CHECKLIST!B327,DATOS!B:B,0),1)),"")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IFERROR(INDEX(DATOS!B:B,MATCH(CHECKLIST!A328,DATOS!CG:CG,0),1),"")</f>
        <v/>
      </c>
      <c r="C328" t="str">
        <f>IFERROR(INDEX(DATOS!BT:BT,MATCH(CHECKLIST!A328,DATOS!CG:CG,0),1),"")</f>
        <v/>
      </c>
      <c r="D328" t="str">
        <f>IFERROR(INDEX(DATOS!T:T,MATCH(CHECKLIST!E328,DATOS!C:C,0),1),"")</f>
        <v/>
      </c>
      <c r="E328" s="72" t="str">
        <f>IFERROR(INDEX(DATOS!C:C,MATCH(CHECKLIST!A328,DATOS!CG:CG,0),1),"")</f>
        <v/>
      </c>
      <c r="F328" s="82" t="str">
        <f>IFERROR(IF(INDEX(DATOS!AI:AI,MATCH(CHECKLIST!B328,DATOS!B:B,0),1)=0,"",INDEX(DATOS!AI:AI,MATCH(CHECKLIST!B328,DATOS!B:B,0),1)),"")</f>
        <v/>
      </c>
      <c r="G328" s="17" t="str">
        <f>IFERROR(IF(INDEX(DATOS!AN:AN,MATCH(CHECKLIST!B328,DATOS!B:B,0),1)=0,"",INDEX(DATOS!AN:AN,MATCH(CHECKLIST!B328,DATOS!B:B,0),1)),"")</f>
        <v/>
      </c>
      <c r="H328" s="17" t="str">
        <f>IFERROR(IF(INDEX(DATOS!BQ:BQ,MATCH(CHECKLIST!B328,DATOS!B:B,0),1)="","X",IF(INDEX(DATOS!BQ:BQ,MATCH(CHECKLIST!B328,DATOS!B:B,0),1)="VIGENTE","",INDEX(DATOS!BQ:BQ,MATCH(CHECKLIST!B328,DATOS!B:B,0),1))),"")</f>
        <v/>
      </c>
      <c r="I328" s="17" t="str">
        <f>IFERROR(IF(INDEX(DATOS!AR:AR,MATCH(CHECKLIST!B328,DATOS!B:B,0),1)=0,"",INDEX(DATOS!AR:AR,MATCH(CHECKLIST!B328,DATOS!B:B,0),1)),"")</f>
        <v/>
      </c>
      <c r="J328" s="17" t="str">
        <f>IFERROR(IF(INDEX(DATOS!AP:AP,MATCH(CHECKLIST!B328,DATOS!B:B,0),1)=0,"",INDEX(DATOS!AP:AP,MATCH(CHECKLIST!B328,DATOS!B:B,0),1)),"")</f>
        <v/>
      </c>
      <c r="K328" s="35" t="str">
        <f>IFERROR(IF(INDEX(DATOS!AQ:AQ,MATCH(CHECKLIST!B328,DATOS!B:B,0),1)=0,"",INDEX(DATOS!AQ:AQ,MATCH(CHECKLIST!B328,DATOS!B:B,0),1)),"")</f>
        <v/>
      </c>
      <c r="L328" s="17" t="str">
        <f>IFERROR(IF(INDEX(DATOS!AS:AS,MATCH(CHECKLIST!B328,DATOS!B:B,0),1)=0,"",INDEX(DATOS!AS:AS,MATCH(CHECKLIST!B328,DATOS!B:B,0),1)),"")</f>
        <v/>
      </c>
      <c r="M328" s="17" t="str">
        <f>IFERROR(IF(INDEX(DATOS!AO:AO,MATCH(CHECKLIST!B328,DATOS!B:B,0),1)=0,"",INDEX(DATOS!AO:AO,MATCH(CHECKLIST!B328,DATOS!B:B,0),1)),"")</f>
        <v/>
      </c>
      <c r="N328" s="35" t="str">
        <f ca="1">IFERROR(IF(INDEX(DATOS!P:P,MATCH(CHECKLIST!B328,DATOS!B:B,0),1)="","X",IF(INDEX(DATOS!P:P,MATCH(CHECKLIST!B328,DATOS!B:B,0),1)&gt;YEAR(TODAY())-1,"","VENCIDA")),"")</f>
        <v/>
      </c>
      <c r="O328" s="35" t="str">
        <f>IFERROR(IF(INDEX(DATOS!AV:AV,MATCH(CHECKLIST!B328,DATOS!B:B,0),1)=0,"",INDEX(DATOS!AV:AV,MATCH(CHECKLIST!B328,DATOS!B:B,0),1)),"")</f>
        <v/>
      </c>
      <c r="P328" s="17" t="str">
        <f>IFERROR(IF(INDEX(DATOS!AT:AT,MATCH(CHECKLIST!B328,DATOS!B:B,0),1)=0,"",INDEX(DATOS!AT:AT,MATCH(CHECKLIST!B328,DATOS!B:B,0),1)),"")</f>
        <v/>
      </c>
      <c r="Q328" s="17" t="str">
        <f>IFERROR(IF(INDEX(DATOS!AU:AU,MATCH(CHECKLIST!B328,DATOS!B:B,0),1)=0,"",INDEX(DATOS!AU:AU,MATCH(CHECKLIST!B328,DATOS!B:B,0),1)),"")</f>
        <v/>
      </c>
      <c r="S328">
        <f t="shared" si="14"/>
        <v>0</v>
      </c>
      <c r="U328" t="str">
        <f t="shared" si="12"/>
        <v/>
      </c>
      <c r="V328" t="str">
        <f t="shared" si="13"/>
        <v/>
      </c>
    </row>
    <row r="329" spans="1:22" ht="15" customHeight="1" x14ac:dyDescent="0.25">
      <c r="A329" s="12">
        <v>316</v>
      </c>
      <c r="B329" t="str">
        <f>IFERROR(INDEX(DATOS!B:B,MATCH(CHECKLIST!A329,DATOS!CG:CG,0),1),"")</f>
        <v/>
      </c>
      <c r="C329" t="str">
        <f>IFERROR(INDEX(DATOS!BT:BT,MATCH(CHECKLIST!A329,DATOS!CG:CG,0),1),"")</f>
        <v/>
      </c>
      <c r="D329" t="str">
        <f>IFERROR(INDEX(DATOS!T:T,MATCH(CHECKLIST!E329,DATOS!C:C,0),1),"")</f>
        <v/>
      </c>
      <c r="E329" s="72" t="str">
        <f>IFERROR(INDEX(DATOS!C:C,MATCH(CHECKLIST!A329,DATOS!CG:CG,0),1),"")</f>
        <v/>
      </c>
      <c r="F329" s="82" t="str">
        <f>IFERROR(IF(INDEX(DATOS!AI:AI,MATCH(CHECKLIST!B329,DATOS!B:B,0),1)=0,"",INDEX(DATOS!AI:AI,MATCH(CHECKLIST!B329,DATOS!B:B,0),1)),"")</f>
        <v/>
      </c>
      <c r="G329" s="17" t="str">
        <f>IFERROR(IF(INDEX(DATOS!AN:AN,MATCH(CHECKLIST!B329,DATOS!B:B,0),1)=0,"",INDEX(DATOS!AN:AN,MATCH(CHECKLIST!B329,DATOS!B:B,0),1)),"")</f>
        <v/>
      </c>
      <c r="H329" s="17" t="str">
        <f>IFERROR(IF(INDEX(DATOS!BQ:BQ,MATCH(CHECKLIST!B329,DATOS!B:B,0),1)="","X",IF(INDEX(DATOS!BQ:BQ,MATCH(CHECKLIST!B329,DATOS!B:B,0),1)="VIGENTE","",INDEX(DATOS!BQ:BQ,MATCH(CHECKLIST!B329,DATOS!B:B,0),1))),"")</f>
        <v/>
      </c>
      <c r="I329" s="17" t="str">
        <f>IFERROR(IF(INDEX(DATOS!AR:AR,MATCH(CHECKLIST!B329,DATOS!B:B,0),1)=0,"",INDEX(DATOS!AR:AR,MATCH(CHECKLIST!B329,DATOS!B:B,0),1)),"")</f>
        <v/>
      </c>
      <c r="J329" s="17" t="str">
        <f>IFERROR(IF(INDEX(DATOS!AP:AP,MATCH(CHECKLIST!B329,DATOS!B:B,0),1)=0,"",INDEX(DATOS!AP:AP,MATCH(CHECKLIST!B329,DATOS!B:B,0),1)),"")</f>
        <v/>
      </c>
      <c r="K329" s="35" t="str">
        <f>IFERROR(IF(INDEX(DATOS!AQ:AQ,MATCH(CHECKLIST!B329,DATOS!B:B,0),1)=0,"",INDEX(DATOS!AQ:AQ,MATCH(CHECKLIST!B329,DATOS!B:B,0),1)),"")</f>
        <v/>
      </c>
      <c r="L329" s="17" t="str">
        <f>IFERROR(IF(INDEX(DATOS!AS:AS,MATCH(CHECKLIST!B329,DATOS!B:B,0),1)=0,"",INDEX(DATOS!AS:AS,MATCH(CHECKLIST!B329,DATOS!B:B,0),1)),"")</f>
        <v/>
      </c>
      <c r="M329" s="17" t="str">
        <f>IFERROR(IF(INDEX(DATOS!AO:AO,MATCH(CHECKLIST!B329,DATOS!B:B,0),1)=0,"",INDEX(DATOS!AO:AO,MATCH(CHECKLIST!B329,DATOS!B:B,0),1)),"")</f>
        <v/>
      </c>
      <c r="N329" s="35" t="str">
        <f ca="1">IFERROR(IF(INDEX(DATOS!P:P,MATCH(CHECKLIST!B329,DATOS!B:B,0),1)="","X",IF(INDEX(DATOS!P:P,MATCH(CHECKLIST!B329,DATOS!B:B,0),1)&gt;YEAR(TODAY())-1,"","VENCIDA")),"")</f>
        <v/>
      </c>
      <c r="O329" s="35" t="str">
        <f>IFERROR(IF(INDEX(DATOS!AV:AV,MATCH(CHECKLIST!B329,DATOS!B:B,0),1)=0,"",INDEX(DATOS!AV:AV,MATCH(CHECKLIST!B329,DATOS!B:B,0),1)),"")</f>
        <v/>
      </c>
      <c r="P329" s="17" t="str">
        <f>IFERROR(IF(INDEX(DATOS!AT:AT,MATCH(CHECKLIST!B329,DATOS!B:B,0),1)=0,"",INDEX(DATOS!AT:AT,MATCH(CHECKLIST!B329,DATOS!B:B,0),1)),"")</f>
        <v/>
      </c>
      <c r="Q329" s="17" t="str">
        <f>IFERROR(IF(INDEX(DATOS!AU:AU,MATCH(CHECKLIST!B329,DATOS!B:B,0),1)=0,"",INDEX(DATOS!AU:AU,MATCH(CHECKLIST!B329,DATOS!B:B,0),1)),"")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IFERROR(INDEX(DATOS!B:B,MATCH(CHECKLIST!A330,DATOS!CG:CG,0),1),"")</f>
        <v/>
      </c>
      <c r="C330" t="str">
        <f>IFERROR(INDEX(DATOS!BT:BT,MATCH(CHECKLIST!A330,DATOS!CG:CG,0),1),"")</f>
        <v/>
      </c>
      <c r="D330" t="str">
        <f>IFERROR(INDEX(DATOS!T:T,MATCH(CHECKLIST!E330,DATOS!C:C,0),1),"")</f>
        <v/>
      </c>
      <c r="E330" s="72" t="str">
        <f>IFERROR(INDEX(DATOS!C:C,MATCH(CHECKLIST!A330,DATOS!CG:CG,0),1),"")</f>
        <v/>
      </c>
      <c r="F330" s="82" t="str">
        <f>IFERROR(IF(INDEX(DATOS!AI:AI,MATCH(CHECKLIST!B330,DATOS!B:B,0),1)=0,"",INDEX(DATOS!AI:AI,MATCH(CHECKLIST!B330,DATOS!B:B,0),1)),"")</f>
        <v/>
      </c>
      <c r="G330" s="17" t="str">
        <f>IFERROR(IF(INDEX(DATOS!AN:AN,MATCH(CHECKLIST!B330,DATOS!B:B,0),1)=0,"",INDEX(DATOS!AN:AN,MATCH(CHECKLIST!B330,DATOS!B:B,0),1)),"")</f>
        <v/>
      </c>
      <c r="H330" s="17" t="str">
        <f>IFERROR(IF(INDEX(DATOS!BQ:BQ,MATCH(CHECKLIST!B330,DATOS!B:B,0),1)="","X",IF(INDEX(DATOS!BQ:BQ,MATCH(CHECKLIST!B330,DATOS!B:B,0),1)="VIGENTE","",INDEX(DATOS!BQ:BQ,MATCH(CHECKLIST!B330,DATOS!B:B,0),1))),"")</f>
        <v/>
      </c>
      <c r="I330" s="17" t="str">
        <f>IFERROR(IF(INDEX(DATOS!AR:AR,MATCH(CHECKLIST!B330,DATOS!B:B,0),1)=0,"",INDEX(DATOS!AR:AR,MATCH(CHECKLIST!B330,DATOS!B:B,0),1)),"")</f>
        <v/>
      </c>
      <c r="J330" s="17" t="str">
        <f>IFERROR(IF(INDEX(DATOS!AP:AP,MATCH(CHECKLIST!B330,DATOS!B:B,0),1)=0,"",INDEX(DATOS!AP:AP,MATCH(CHECKLIST!B330,DATOS!B:B,0),1)),"")</f>
        <v/>
      </c>
      <c r="K330" s="35" t="str">
        <f>IFERROR(IF(INDEX(DATOS!AQ:AQ,MATCH(CHECKLIST!B330,DATOS!B:B,0),1)=0,"",INDEX(DATOS!AQ:AQ,MATCH(CHECKLIST!B330,DATOS!B:B,0),1)),"")</f>
        <v/>
      </c>
      <c r="L330" s="17" t="str">
        <f>IFERROR(IF(INDEX(DATOS!AS:AS,MATCH(CHECKLIST!B330,DATOS!B:B,0),1)=0,"",INDEX(DATOS!AS:AS,MATCH(CHECKLIST!B330,DATOS!B:B,0),1)),"")</f>
        <v/>
      </c>
      <c r="M330" s="17" t="str">
        <f>IFERROR(IF(INDEX(DATOS!AO:AO,MATCH(CHECKLIST!B330,DATOS!B:B,0),1)=0,"",INDEX(DATOS!AO:AO,MATCH(CHECKLIST!B330,DATOS!B:B,0),1)),"")</f>
        <v/>
      </c>
      <c r="N330" s="35" t="str">
        <f ca="1">IFERROR(IF(INDEX(DATOS!P:P,MATCH(CHECKLIST!B330,DATOS!B:B,0),1)="","X",IF(INDEX(DATOS!P:P,MATCH(CHECKLIST!B330,DATOS!B:B,0),1)&gt;YEAR(TODAY())-1,"","VENCIDA")),"")</f>
        <v/>
      </c>
      <c r="O330" s="35" t="str">
        <f>IFERROR(IF(INDEX(DATOS!AV:AV,MATCH(CHECKLIST!B330,DATOS!B:B,0),1)=0,"",INDEX(DATOS!AV:AV,MATCH(CHECKLIST!B330,DATOS!B:B,0),1)),"")</f>
        <v/>
      </c>
      <c r="P330" s="17" t="str">
        <f>IFERROR(IF(INDEX(DATOS!AT:AT,MATCH(CHECKLIST!B330,DATOS!B:B,0),1)=0,"",INDEX(DATOS!AT:AT,MATCH(CHECKLIST!B330,DATOS!B:B,0),1)),"")</f>
        <v/>
      </c>
      <c r="Q330" s="17" t="str">
        <f>IFERROR(IF(INDEX(DATOS!AU:AU,MATCH(CHECKLIST!B330,DATOS!B:B,0),1)=0,"",INDEX(DATOS!AU:AU,MATCH(CHECKLIST!B330,DATOS!B:B,0),1)),"")</f>
        <v/>
      </c>
      <c r="S330">
        <f t="shared" si="14"/>
        <v>0</v>
      </c>
      <c r="U330" t="str">
        <f t="shared" si="12"/>
        <v/>
      </c>
      <c r="V330" t="str">
        <f t="shared" si="13"/>
        <v/>
      </c>
    </row>
    <row r="331" spans="1:22" x14ac:dyDescent="0.25">
      <c r="A331" s="12">
        <v>318</v>
      </c>
      <c r="B331" t="str">
        <f>IFERROR(INDEX(DATOS!B:B,MATCH(CHECKLIST!A331,DATOS!CG:CG,0),1),"")</f>
        <v/>
      </c>
      <c r="C331" t="str">
        <f>IFERROR(INDEX(DATOS!BT:BT,MATCH(CHECKLIST!A331,DATOS!CG:CG,0),1),"")</f>
        <v/>
      </c>
      <c r="D331" t="str">
        <f>IFERROR(INDEX(DATOS!T:T,MATCH(CHECKLIST!E331,DATOS!C:C,0),1),"")</f>
        <v/>
      </c>
      <c r="E331" s="72" t="str">
        <f>IFERROR(INDEX(DATOS!C:C,MATCH(CHECKLIST!A331,DATOS!CG:CG,0),1),"")</f>
        <v/>
      </c>
      <c r="F331" s="82" t="str">
        <f>IFERROR(IF(INDEX(DATOS!AI:AI,MATCH(CHECKLIST!B331,DATOS!B:B,0),1)=0,"",INDEX(DATOS!AI:AI,MATCH(CHECKLIST!B331,DATOS!B:B,0),1)),"")</f>
        <v/>
      </c>
      <c r="G331" s="17" t="str">
        <f>IFERROR(IF(INDEX(DATOS!AN:AN,MATCH(CHECKLIST!B331,DATOS!B:B,0),1)=0,"",INDEX(DATOS!AN:AN,MATCH(CHECKLIST!B331,DATOS!B:B,0),1)),"")</f>
        <v/>
      </c>
      <c r="H331" s="17" t="str">
        <f>IFERROR(IF(INDEX(DATOS!BQ:BQ,MATCH(CHECKLIST!B331,DATOS!B:B,0),1)="","X",IF(INDEX(DATOS!BQ:BQ,MATCH(CHECKLIST!B331,DATOS!B:B,0),1)="VIGENTE","",INDEX(DATOS!BQ:BQ,MATCH(CHECKLIST!B331,DATOS!B:B,0),1))),"")</f>
        <v/>
      </c>
      <c r="I331" s="17" t="str">
        <f>IFERROR(IF(INDEX(DATOS!AR:AR,MATCH(CHECKLIST!B331,DATOS!B:B,0),1)=0,"",INDEX(DATOS!AR:AR,MATCH(CHECKLIST!B331,DATOS!B:B,0),1)),"")</f>
        <v/>
      </c>
      <c r="J331" s="17" t="str">
        <f>IFERROR(IF(INDEX(DATOS!AP:AP,MATCH(CHECKLIST!B331,DATOS!B:B,0),1)=0,"",INDEX(DATOS!AP:AP,MATCH(CHECKLIST!B331,DATOS!B:B,0),1)),"")</f>
        <v/>
      </c>
      <c r="K331" s="35" t="str">
        <f>IFERROR(IF(INDEX(DATOS!AQ:AQ,MATCH(CHECKLIST!B331,DATOS!B:B,0),1)=0,"",INDEX(DATOS!AQ:AQ,MATCH(CHECKLIST!B331,DATOS!B:B,0),1)),"")</f>
        <v/>
      </c>
      <c r="L331" s="17" t="str">
        <f>IFERROR(IF(INDEX(DATOS!AS:AS,MATCH(CHECKLIST!B331,DATOS!B:B,0),1)=0,"",INDEX(DATOS!AS:AS,MATCH(CHECKLIST!B331,DATOS!B:B,0),1)),"")</f>
        <v/>
      </c>
      <c r="M331" s="17" t="str">
        <f>IFERROR(IF(INDEX(DATOS!AO:AO,MATCH(CHECKLIST!B331,DATOS!B:B,0),1)=0,"",INDEX(DATOS!AO:AO,MATCH(CHECKLIST!B331,DATOS!B:B,0),1)),"")</f>
        <v/>
      </c>
      <c r="N331" s="35" t="str">
        <f ca="1">IFERROR(IF(INDEX(DATOS!P:P,MATCH(CHECKLIST!B331,DATOS!B:B,0),1)="","X",IF(INDEX(DATOS!P:P,MATCH(CHECKLIST!B331,DATOS!B:B,0),1)&gt;YEAR(TODAY())-1,"","VENCIDA")),"")</f>
        <v/>
      </c>
      <c r="O331" s="35" t="str">
        <f>IFERROR(IF(INDEX(DATOS!AV:AV,MATCH(CHECKLIST!B331,DATOS!B:B,0),1)=0,"",INDEX(DATOS!AV:AV,MATCH(CHECKLIST!B331,DATOS!B:B,0),1)),"")</f>
        <v/>
      </c>
      <c r="P331" s="17" t="str">
        <f>IFERROR(IF(INDEX(DATOS!AT:AT,MATCH(CHECKLIST!B331,DATOS!B:B,0),1)=0,"",INDEX(DATOS!AT:AT,MATCH(CHECKLIST!B331,DATOS!B:B,0),1)),"")</f>
        <v/>
      </c>
      <c r="Q331" s="17" t="str">
        <f>IFERROR(IF(INDEX(DATOS!AU:AU,MATCH(CHECKLIST!B331,DATOS!B:B,0),1)=0,"",INDEX(DATOS!AU:AU,MATCH(CHECKLIST!B331,DATOS!B:B,0),1)),"")</f>
        <v/>
      </c>
      <c r="R331" t="str">
        <f>IF(B331="","",1)</f>
        <v/>
      </c>
      <c r="S331" t="str">
        <f t="shared" si="14"/>
        <v/>
      </c>
      <c r="U331" t="str">
        <f t="shared" si="12"/>
        <v/>
      </c>
      <c r="V331" t="str">
        <f t="shared" si="13"/>
        <v/>
      </c>
    </row>
    <row r="332" spans="1:22" x14ac:dyDescent="0.25">
      <c r="A332" s="12">
        <v>319</v>
      </c>
      <c r="B332" t="str">
        <f>IFERROR(INDEX(DATOS!B:B,MATCH(CHECKLIST!A332,DATOS!CG:CG,0),1),"")</f>
        <v/>
      </c>
      <c r="C332" t="str">
        <f>IFERROR(INDEX(DATOS!BT:BT,MATCH(CHECKLIST!A332,DATOS!CG:CG,0),1),"")</f>
        <v/>
      </c>
      <c r="D332" t="str">
        <f>IFERROR(INDEX(DATOS!T:T,MATCH(CHECKLIST!E332,DATOS!C:C,0),1),"")</f>
        <v/>
      </c>
      <c r="E332" s="72" t="str">
        <f>IFERROR(INDEX(DATOS!C:C,MATCH(CHECKLIST!A332,DATOS!CG:CG,0),1),"")</f>
        <v/>
      </c>
      <c r="F332" s="82" t="str">
        <f>IFERROR(IF(INDEX(DATOS!AI:AI,MATCH(CHECKLIST!B332,DATOS!B:B,0),1)=0,"",INDEX(DATOS!AI:AI,MATCH(CHECKLIST!B332,DATOS!B:B,0),1)),"")</f>
        <v/>
      </c>
      <c r="G332" s="17" t="str">
        <f>IFERROR(IF(INDEX(DATOS!AN:AN,MATCH(CHECKLIST!B332,DATOS!B:B,0),1)=0,"",INDEX(DATOS!AN:AN,MATCH(CHECKLIST!B332,DATOS!B:B,0),1)),"")</f>
        <v/>
      </c>
      <c r="H332" s="17" t="str">
        <f>IFERROR(IF(INDEX(DATOS!BQ:BQ,MATCH(CHECKLIST!B332,DATOS!B:B,0),1)="","X",IF(INDEX(DATOS!BQ:BQ,MATCH(CHECKLIST!B332,DATOS!B:B,0),1)="VIGENTE","",INDEX(DATOS!BQ:BQ,MATCH(CHECKLIST!B332,DATOS!B:B,0),1))),"")</f>
        <v/>
      </c>
      <c r="I332" s="17" t="str">
        <f>IFERROR(IF(INDEX(DATOS!AR:AR,MATCH(CHECKLIST!B332,DATOS!B:B,0),1)=0,"",INDEX(DATOS!AR:AR,MATCH(CHECKLIST!B332,DATOS!B:B,0),1)),"")</f>
        <v/>
      </c>
      <c r="J332" s="17" t="str">
        <f>IFERROR(IF(INDEX(DATOS!AP:AP,MATCH(CHECKLIST!B332,DATOS!B:B,0),1)=0,"",INDEX(DATOS!AP:AP,MATCH(CHECKLIST!B332,DATOS!B:B,0),1)),"")</f>
        <v/>
      </c>
      <c r="K332" s="35" t="str">
        <f>IFERROR(IF(INDEX(DATOS!AQ:AQ,MATCH(CHECKLIST!B332,DATOS!B:B,0),1)=0,"",INDEX(DATOS!AQ:AQ,MATCH(CHECKLIST!B332,DATOS!B:B,0),1)),"")</f>
        <v/>
      </c>
      <c r="L332" s="17" t="str">
        <f>IFERROR(IF(INDEX(DATOS!AS:AS,MATCH(CHECKLIST!B332,DATOS!B:B,0),1)=0,"",INDEX(DATOS!AS:AS,MATCH(CHECKLIST!B332,DATOS!B:B,0),1)),"")</f>
        <v/>
      </c>
      <c r="M332" s="17" t="str">
        <f>IFERROR(IF(INDEX(DATOS!AO:AO,MATCH(CHECKLIST!B332,DATOS!B:B,0),1)=0,"",INDEX(DATOS!AO:AO,MATCH(CHECKLIST!B332,DATOS!B:B,0),1)),"")</f>
        <v/>
      </c>
      <c r="N332" s="35" t="str">
        <f ca="1">IFERROR(IF(INDEX(DATOS!P:P,MATCH(CHECKLIST!B332,DATOS!B:B,0),1)="","X",IF(INDEX(DATOS!P:P,MATCH(CHECKLIST!B332,DATOS!B:B,0),1)&gt;YEAR(TODAY())-1,"","VENCIDA")),"")</f>
        <v/>
      </c>
      <c r="O332" s="35" t="str">
        <f>IFERROR(IF(INDEX(DATOS!AV:AV,MATCH(CHECKLIST!B332,DATOS!B:B,0),1)=0,"",INDEX(DATOS!AV:AV,MATCH(CHECKLIST!B332,DATOS!B:B,0),1)),"")</f>
        <v/>
      </c>
      <c r="P332" s="17" t="str">
        <f>IFERROR(IF(INDEX(DATOS!AT:AT,MATCH(CHECKLIST!B332,DATOS!B:B,0),1)=0,"",INDEX(DATOS!AT:AT,MATCH(CHECKLIST!B332,DATOS!B:B,0),1)),"")</f>
        <v/>
      </c>
      <c r="Q332" s="17" t="str">
        <f>IFERROR(IF(INDEX(DATOS!AU:AU,MATCH(CHECKLIST!B332,DATOS!B:B,0),1)=0,"",INDEX(DATOS!AU:AU,MATCH(CHECKLIST!B332,DATOS!B:B,0),1)),"")</f>
        <v/>
      </c>
      <c r="S332">
        <f t="shared" si="14"/>
        <v>0</v>
      </c>
      <c r="U332" t="str">
        <f t="shared" si="12"/>
        <v/>
      </c>
      <c r="V332" t="str">
        <f t="shared" si="13"/>
        <v/>
      </c>
    </row>
    <row r="333" spans="1:22" x14ac:dyDescent="0.25">
      <c r="A333" s="12">
        <v>320</v>
      </c>
      <c r="B333" t="str">
        <f>IFERROR(INDEX(DATOS!B:B,MATCH(CHECKLIST!A333,DATOS!CG:CG,0),1),"")</f>
        <v/>
      </c>
      <c r="C333" t="str">
        <f>IFERROR(INDEX(DATOS!BT:BT,MATCH(CHECKLIST!A333,DATOS!CG:CG,0),1),"")</f>
        <v/>
      </c>
      <c r="D333" t="str">
        <f>IFERROR(INDEX(DATOS!T:T,MATCH(CHECKLIST!E333,DATOS!C:C,0),1),"")</f>
        <v/>
      </c>
      <c r="E333" s="72" t="str">
        <f>IFERROR(INDEX(DATOS!C:C,MATCH(CHECKLIST!A333,DATOS!CG:CG,0),1),"")</f>
        <v/>
      </c>
      <c r="F333" s="82" t="str">
        <f>IFERROR(IF(INDEX(DATOS!AI:AI,MATCH(CHECKLIST!B333,DATOS!B:B,0),1)=0,"",INDEX(DATOS!AI:AI,MATCH(CHECKLIST!B333,DATOS!B:B,0),1)),"")</f>
        <v/>
      </c>
      <c r="G333" s="17" t="str">
        <f>IFERROR(IF(INDEX(DATOS!AN:AN,MATCH(CHECKLIST!B333,DATOS!B:B,0),1)=0,"",INDEX(DATOS!AN:AN,MATCH(CHECKLIST!B333,DATOS!B:B,0),1)),"")</f>
        <v/>
      </c>
      <c r="H333" s="17" t="str">
        <f>IFERROR(IF(INDEX(DATOS!BQ:BQ,MATCH(CHECKLIST!B333,DATOS!B:B,0),1)="","X",IF(INDEX(DATOS!BQ:BQ,MATCH(CHECKLIST!B333,DATOS!B:B,0),1)="VIGENTE","",INDEX(DATOS!BQ:BQ,MATCH(CHECKLIST!B333,DATOS!B:B,0),1))),"")</f>
        <v/>
      </c>
      <c r="I333" s="17" t="str">
        <f>IFERROR(IF(INDEX(DATOS!AR:AR,MATCH(CHECKLIST!B333,DATOS!B:B,0),1)=0,"",INDEX(DATOS!AR:AR,MATCH(CHECKLIST!B333,DATOS!B:B,0),1)),"")</f>
        <v/>
      </c>
      <c r="J333" s="17" t="str">
        <f>IFERROR(IF(INDEX(DATOS!AP:AP,MATCH(CHECKLIST!B333,DATOS!B:B,0),1)=0,"",INDEX(DATOS!AP:AP,MATCH(CHECKLIST!B333,DATOS!B:B,0),1)),"")</f>
        <v/>
      </c>
      <c r="K333" s="35" t="str">
        <f>IFERROR(IF(INDEX(DATOS!AQ:AQ,MATCH(CHECKLIST!B333,DATOS!B:B,0),1)=0,"",INDEX(DATOS!AQ:AQ,MATCH(CHECKLIST!B333,DATOS!B:B,0),1)),"")</f>
        <v/>
      </c>
      <c r="L333" s="17" t="str">
        <f>IFERROR(IF(INDEX(DATOS!AS:AS,MATCH(CHECKLIST!B333,DATOS!B:B,0),1)=0,"",INDEX(DATOS!AS:AS,MATCH(CHECKLIST!B333,DATOS!B:B,0),1)),"")</f>
        <v/>
      </c>
      <c r="M333" s="17" t="str">
        <f>IFERROR(IF(INDEX(DATOS!AO:AO,MATCH(CHECKLIST!B333,DATOS!B:B,0),1)=0,"",INDEX(DATOS!AO:AO,MATCH(CHECKLIST!B333,DATOS!B:B,0),1)),"")</f>
        <v/>
      </c>
      <c r="N333" s="35" t="str">
        <f ca="1">IFERROR(IF(INDEX(DATOS!P:P,MATCH(CHECKLIST!B333,DATOS!B:B,0),1)="","X",IF(INDEX(DATOS!P:P,MATCH(CHECKLIST!B333,DATOS!B:B,0),1)&gt;YEAR(TODAY())-1,"","VENCIDA")),"")</f>
        <v/>
      </c>
      <c r="O333" s="35" t="str">
        <f>IFERROR(IF(INDEX(DATOS!AV:AV,MATCH(CHECKLIST!B333,DATOS!B:B,0),1)=0,"",INDEX(DATOS!AV:AV,MATCH(CHECKLIST!B333,DATOS!B:B,0),1)),"")</f>
        <v/>
      </c>
      <c r="P333" s="17" t="str">
        <f>IFERROR(IF(INDEX(DATOS!AT:AT,MATCH(CHECKLIST!B333,DATOS!B:B,0),1)=0,"",INDEX(DATOS!AT:AT,MATCH(CHECKLIST!B333,DATOS!B:B,0),1)),"")</f>
        <v/>
      </c>
      <c r="Q333" s="17" t="str">
        <f>IFERROR(IF(INDEX(DATOS!AU:AU,MATCH(CHECKLIST!B333,DATOS!B:B,0),1)=0,"",INDEX(DATOS!AU:AU,MATCH(CHECKLIST!B333,DATOS!B:B,0),1)),"")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IFERROR(INDEX(DATOS!B:B,MATCH(CHECKLIST!A334,DATOS!CG:CG,0),1),"")</f>
        <v/>
      </c>
      <c r="C334" t="str">
        <f>IFERROR(INDEX(DATOS!BT:BT,MATCH(CHECKLIST!A334,DATOS!CG:CG,0),1),"")</f>
        <v/>
      </c>
      <c r="D334" t="str">
        <f>IFERROR(INDEX(DATOS!T:T,MATCH(CHECKLIST!E334,DATOS!C:C,0),1),"")</f>
        <v/>
      </c>
      <c r="E334" s="72" t="str">
        <f>IFERROR(INDEX(DATOS!C:C,MATCH(CHECKLIST!A334,DATOS!CG:CG,0),1),"")</f>
        <v/>
      </c>
      <c r="F334" s="82" t="str">
        <f>IFERROR(IF(INDEX(DATOS!AI:AI,MATCH(CHECKLIST!B334,DATOS!B:B,0),1)=0,"",INDEX(DATOS!AI:AI,MATCH(CHECKLIST!B334,DATOS!B:B,0),1)),"")</f>
        <v/>
      </c>
      <c r="G334" s="17" t="str">
        <f>IFERROR(IF(INDEX(DATOS!AN:AN,MATCH(CHECKLIST!B334,DATOS!B:B,0),1)=0,"",INDEX(DATOS!AN:AN,MATCH(CHECKLIST!B334,DATOS!B:B,0),1)),"")</f>
        <v/>
      </c>
      <c r="H334" s="17" t="str">
        <f>IFERROR(IF(INDEX(DATOS!BQ:BQ,MATCH(CHECKLIST!B334,DATOS!B:B,0),1)="","X",IF(INDEX(DATOS!BQ:BQ,MATCH(CHECKLIST!B334,DATOS!B:B,0),1)="VIGENTE","",INDEX(DATOS!BQ:BQ,MATCH(CHECKLIST!B334,DATOS!B:B,0),1))),"")</f>
        <v/>
      </c>
      <c r="I334" s="17" t="str">
        <f>IFERROR(IF(INDEX(DATOS!AR:AR,MATCH(CHECKLIST!B334,DATOS!B:B,0),1)=0,"",INDEX(DATOS!AR:AR,MATCH(CHECKLIST!B334,DATOS!B:B,0),1)),"")</f>
        <v/>
      </c>
      <c r="J334" s="17" t="str">
        <f>IFERROR(IF(INDEX(DATOS!AP:AP,MATCH(CHECKLIST!B334,DATOS!B:B,0),1)=0,"",INDEX(DATOS!AP:AP,MATCH(CHECKLIST!B334,DATOS!B:B,0),1)),"")</f>
        <v/>
      </c>
      <c r="K334" s="35" t="str">
        <f>IFERROR(IF(INDEX(DATOS!AQ:AQ,MATCH(CHECKLIST!B334,DATOS!B:B,0),1)=0,"",INDEX(DATOS!AQ:AQ,MATCH(CHECKLIST!B334,DATOS!B:B,0),1)),"")</f>
        <v/>
      </c>
      <c r="L334" s="17" t="str">
        <f>IFERROR(IF(INDEX(DATOS!AS:AS,MATCH(CHECKLIST!B334,DATOS!B:B,0),1)=0,"",INDEX(DATOS!AS:AS,MATCH(CHECKLIST!B334,DATOS!B:B,0),1)),"")</f>
        <v/>
      </c>
      <c r="M334" s="17" t="str">
        <f>IFERROR(IF(INDEX(DATOS!AO:AO,MATCH(CHECKLIST!B334,DATOS!B:B,0),1)=0,"",INDEX(DATOS!AO:AO,MATCH(CHECKLIST!B334,DATOS!B:B,0),1)),"")</f>
        <v/>
      </c>
      <c r="N334" s="35" t="str">
        <f ca="1">IFERROR(IF(INDEX(DATOS!P:P,MATCH(CHECKLIST!B334,DATOS!B:B,0),1)="","X",IF(INDEX(DATOS!P:P,MATCH(CHECKLIST!B334,DATOS!B:B,0),1)&gt;YEAR(TODAY())-1,"","VENCIDA")),"")</f>
        <v/>
      </c>
      <c r="O334" s="35" t="str">
        <f>IFERROR(IF(INDEX(DATOS!AV:AV,MATCH(CHECKLIST!B334,DATOS!B:B,0),1)=0,"",INDEX(DATOS!AV:AV,MATCH(CHECKLIST!B334,DATOS!B:B,0),1)),"")</f>
        <v/>
      </c>
      <c r="P334" s="17" t="str">
        <f>IFERROR(IF(INDEX(DATOS!AT:AT,MATCH(CHECKLIST!B334,DATOS!B:B,0),1)=0,"",INDEX(DATOS!AT:AT,MATCH(CHECKLIST!B334,DATOS!B:B,0),1)),"")</f>
        <v/>
      </c>
      <c r="Q334" s="17" t="str">
        <f>IFERROR(IF(INDEX(DATOS!AU:AU,MATCH(CHECKLIST!B334,DATOS!B:B,0),1)=0,"",INDEX(DATOS!AU:AU,MATCH(CHECKLIST!B334,DATOS!B:B,0),1)),"")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IFERROR(INDEX(DATOS!B:B,MATCH(CHECKLIST!A335,DATOS!CG:CG,0),1),"")</f>
        <v/>
      </c>
      <c r="C335" t="str">
        <f>IFERROR(INDEX(DATOS!BT:BT,MATCH(CHECKLIST!A335,DATOS!CG:CG,0),1),"")</f>
        <v/>
      </c>
      <c r="D335" t="str">
        <f>IFERROR(INDEX(DATOS!T:T,MATCH(CHECKLIST!E335,DATOS!C:C,0),1),"")</f>
        <v/>
      </c>
      <c r="E335" s="72" t="str">
        <f>IFERROR(INDEX(DATOS!C:C,MATCH(CHECKLIST!A335,DATOS!CG:CG,0),1),"")</f>
        <v/>
      </c>
      <c r="F335" s="82" t="str">
        <f>IFERROR(IF(INDEX(DATOS!AI:AI,MATCH(CHECKLIST!B335,DATOS!B:B,0),1)=0,"",INDEX(DATOS!AI:AI,MATCH(CHECKLIST!B335,DATOS!B:B,0),1)),"")</f>
        <v/>
      </c>
      <c r="G335" s="17" t="str">
        <f>IFERROR(IF(INDEX(DATOS!AN:AN,MATCH(CHECKLIST!B335,DATOS!B:B,0),1)=0,"",INDEX(DATOS!AN:AN,MATCH(CHECKLIST!B335,DATOS!B:B,0),1)),"")</f>
        <v/>
      </c>
      <c r="H335" s="17" t="str">
        <f>IFERROR(IF(INDEX(DATOS!BQ:BQ,MATCH(CHECKLIST!B335,DATOS!B:B,0),1)="","X",IF(INDEX(DATOS!BQ:BQ,MATCH(CHECKLIST!B335,DATOS!B:B,0),1)="VIGENTE","",INDEX(DATOS!BQ:BQ,MATCH(CHECKLIST!B335,DATOS!B:B,0),1))),"")</f>
        <v/>
      </c>
      <c r="I335" s="17" t="str">
        <f>IFERROR(IF(INDEX(DATOS!AR:AR,MATCH(CHECKLIST!B335,DATOS!B:B,0),1)=0,"",INDEX(DATOS!AR:AR,MATCH(CHECKLIST!B335,DATOS!B:B,0),1)),"")</f>
        <v/>
      </c>
      <c r="J335" s="17" t="str">
        <f>IFERROR(IF(INDEX(DATOS!AP:AP,MATCH(CHECKLIST!B335,DATOS!B:B,0),1)=0,"",INDEX(DATOS!AP:AP,MATCH(CHECKLIST!B335,DATOS!B:B,0),1)),"")</f>
        <v/>
      </c>
      <c r="K335" s="35" t="str">
        <f>IFERROR(IF(INDEX(DATOS!AQ:AQ,MATCH(CHECKLIST!B335,DATOS!B:B,0),1)=0,"",INDEX(DATOS!AQ:AQ,MATCH(CHECKLIST!B335,DATOS!B:B,0),1)),"")</f>
        <v/>
      </c>
      <c r="L335" s="17" t="str">
        <f>IFERROR(IF(INDEX(DATOS!AS:AS,MATCH(CHECKLIST!B335,DATOS!B:B,0),1)=0,"",INDEX(DATOS!AS:AS,MATCH(CHECKLIST!B335,DATOS!B:B,0),1)),"")</f>
        <v/>
      </c>
      <c r="M335" s="17" t="str">
        <f>IFERROR(IF(INDEX(DATOS!AO:AO,MATCH(CHECKLIST!B335,DATOS!B:B,0),1)=0,"",INDEX(DATOS!AO:AO,MATCH(CHECKLIST!B335,DATOS!B:B,0),1)),"")</f>
        <v/>
      </c>
      <c r="N335" s="35" t="str">
        <f ca="1">IFERROR(IF(INDEX(DATOS!P:P,MATCH(CHECKLIST!B335,DATOS!B:B,0),1)="","X",IF(INDEX(DATOS!P:P,MATCH(CHECKLIST!B335,DATOS!B:B,0),1)&gt;YEAR(TODAY())-1,"","VENCIDA")),"")</f>
        <v/>
      </c>
      <c r="O335" s="35" t="str">
        <f>IFERROR(IF(INDEX(DATOS!AV:AV,MATCH(CHECKLIST!B335,DATOS!B:B,0),1)=0,"",INDEX(DATOS!AV:AV,MATCH(CHECKLIST!B335,DATOS!B:B,0),1)),"")</f>
        <v/>
      </c>
      <c r="P335" s="17" t="str">
        <f>IFERROR(IF(INDEX(DATOS!AT:AT,MATCH(CHECKLIST!B335,DATOS!B:B,0),1)=0,"",INDEX(DATOS!AT:AT,MATCH(CHECKLIST!B335,DATOS!B:B,0),1)),"")</f>
        <v/>
      </c>
      <c r="Q335" s="17" t="str">
        <f>IFERROR(IF(INDEX(DATOS!AU:AU,MATCH(CHECKLIST!B335,DATOS!B:B,0),1)=0,"",INDEX(DATOS!AU:AU,MATCH(CHECKLIST!B335,DATOS!B:B,0),1)),"")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IFERROR(INDEX(DATOS!B:B,MATCH(CHECKLIST!A336,DATOS!CG:CG,0),1),"")</f>
        <v/>
      </c>
      <c r="C336" t="str">
        <f>IFERROR(INDEX(DATOS!BT:BT,MATCH(CHECKLIST!A336,DATOS!CG:CG,0),1),"")</f>
        <v/>
      </c>
      <c r="D336" t="str">
        <f>IFERROR(INDEX(DATOS!T:T,MATCH(CHECKLIST!E336,DATOS!C:C,0),1),"")</f>
        <v/>
      </c>
      <c r="E336" s="72" t="str">
        <f>IFERROR(INDEX(DATOS!C:C,MATCH(CHECKLIST!A336,DATOS!CG:CG,0),1),"")</f>
        <v/>
      </c>
      <c r="F336" s="82" t="str">
        <f>IFERROR(IF(INDEX(DATOS!AI:AI,MATCH(CHECKLIST!B336,DATOS!B:B,0),1)=0,"",INDEX(DATOS!AI:AI,MATCH(CHECKLIST!B336,DATOS!B:B,0),1)),"")</f>
        <v/>
      </c>
      <c r="G336" s="17" t="str">
        <f>IFERROR(IF(INDEX(DATOS!AN:AN,MATCH(CHECKLIST!B336,DATOS!B:B,0),1)=0,"",INDEX(DATOS!AN:AN,MATCH(CHECKLIST!B336,DATOS!B:B,0),1)),"")</f>
        <v/>
      </c>
      <c r="H336" s="17" t="str">
        <f>IFERROR(IF(INDEX(DATOS!BQ:BQ,MATCH(CHECKLIST!B336,DATOS!B:B,0),1)="","X",IF(INDEX(DATOS!BQ:BQ,MATCH(CHECKLIST!B336,DATOS!B:B,0),1)="VIGENTE","",INDEX(DATOS!BQ:BQ,MATCH(CHECKLIST!B336,DATOS!B:B,0),1))),"")</f>
        <v/>
      </c>
      <c r="I336" s="17" t="str">
        <f>IFERROR(IF(INDEX(DATOS!AR:AR,MATCH(CHECKLIST!B336,DATOS!B:B,0),1)=0,"",INDEX(DATOS!AR:AR,MATCH(CHECKLIST!B336,DATOS!B:B,0),1)),"")</f>
        <v/>
      </c>
      <c r="J336" s="17" t="str">
        <f>IFERROR(IF(INDEX(DATOS!AP:AP,MATCH(CHECKLIST!B336,DATOS!B:B,0),1)=0,"",INDEX(DATOS!AP:AP,MATCH(CHECKLIST!B336,DATOS!B:B,0),1)),"")</f>
        <v/>
      </c>
      <c r="K336" s="35" t="str">
        <f>IFERROR(IF(INDEX(DATOS!AQ:AQ,MATCH(CHECKLIST!B336,DATOS!B:B,0),1)=0,"",INDEX(DATOS!AQ:AQ,MATCH(CHECKLIST!B336,DATOS!B:B,0),1)),"")</f>
        <v/>
      </c>
      <c r="L336" s="17" t="str">
        <f>IFERROR(IF(INDEX(DATOS!AS:AS,MATCH(CHECKLIST!B336,DATOS!B:B,0),1)=0,"",INDEX(DATOS!AS:AS,MATCH(CHECKLIST!B336,DATOS!B:B,0),1)),"")</f>
        <v/>
      </c>
      <c r="M336" s="17" t="str">
        <f>IFERROR(IF(INDEX(DATOS!AO:AO,MATCH(CHECKLIST!B336,DATOS!B:B,0),1)=0,"",INDEX(DATOS!AO:AO,MATCH(CHECKLIST!B336,DATOS!B:B,0),1)),"")</f>
        <v/>
      </c>
      <c r="N336" s="35" t="str">
        <f ca="1">IFERROR(IF(INDEX(DATOS!P:P,MATCH(CHECKLIST!B336,DATOS!B:B,0),1)="","X",IF(INDEX(DATOS!P:P,MATCH(CHECKLIST!B336,DATOS!B:B,0),1)&gt;YEAR(TODAY())-1,"","VENCIDA")),"")</f>
        <v/>
      </c>
      <c r="O336" s="35" t="str">
        <f>IFERROR(IF(INDEX(DATOS!AV:AV,MATCH(CHECKLIST!B336,DATOS!B:B,0),1)=0,"",INDEX(DATOS!AV:AV,MATCH(CHECKLIST!B336,DATOS!B:B,0),1)),"")</f>
        <v/>
      </c>
      <c r="P336" s="17" t="str">
        <f>IFERROR(IF(INDEX(DATOS!AT:AT,MATCH(CHECKLIST!B336,DATOS!B:B,0),1)=0,"",INDEX(DATOS!AT:AT,MATCH(CHECKLIST!B336,DATOS!B:B,0),1)),"")</f>
        <v/>
      </c>
      <c r="Q336" s="17" t="str">
        <f>IFERROR(IF(INDEX(DATOS!AU:AU,MATCH(CHECKLIST!B336,DATOS!B:B,0),1)=0,"",INDEX(DATOS!AU:AU,MATCH(CHECKLIST!B336,DATOS!B:B,0),1)),"")</f>
        <v/>
      </c>
      <c r="S336">
        <f t="shared" ref="S336:S399" si="17">IF(Q$13="","",R336)</f>
        <v>0</v>
      </c>
      <c r="U336" t="str">
        <f t="shared" si="15"/>
        <v/>
      </c>
      <c r="V336" t="str">
        <f t="shared" si="16"/>
        <v/>
      </c>
    </row>
    <row r="337" spans="1:22" x14ac:dyDescent="0.25">
      <c r="A337" s="12">
        <v>324</v>
      </c>
      <c r="B337" t="str">
        <f>IFERROR(INDEX(DATOS!B:B,MATCH(CHECKLIST!A337,DATOS!CG:CG,0),1),"")</f>
        <v/>
      </c>
      <c r="C337" t="str">
        <f>IFERROR(INDEX(DATOS!BT:BT,MATCH(CHECKLIST!A337,DATOS!CG:CG,0),1),"")</f>
        <v/>
      </c>
      <c r="D337" t="str">
        <f>IFERROR(INDEX(DATOS!T:T,MATCH(CHECKLIST!E337,DATOS!C:C,0),1),"")</f>
        <v/>
      </c>
      <c r="E337" s="72" t="str">
        <f>IFERROR(INDEX(DATOS!C:C,MATCH(CHECKLIST!A337,DATOS!CG:CG,0),1),"")</f>
        <v/>
      </c>
      <c r="F337" s="82" t="str">
        <f>IFERROR(IF(INDEX(DATOS!AI:AI,MATCH(CHECKLIST!B337,DATOS!B:B,0),1)=0,"",INDEX(DATOS!AI:AI,MATCH(CHECKLIST!B337,DATOS!B:B,0),1)),"")</f>
        <v/>
      </c>
      <c r="G337" s="17" t="str">
        <f>IFERROR(IF(INDEX(DATOS!AN:AN,MATCH(CHECKLIST!B337,DATOS!B:B,0),1)=0,"",INDEX(DATOS!AN:AN,MATCH(CHECKLIST!B337,DATOS!B:B,0),1)),"")</f>
        <v/>
      </c>
      <c r="H337" s="17" t="str">
        <f>IFERROR(IF(INDEX(DATOS!BQ:BQ,MATCH(CHECKLIST!B337,DATOS!B:B,0),1)="","X",IF(INDEX(DATOS!BQ:BQ,MATCH(CHECKLIST!B337,DATOS!B:B,0),1)="VIGENTE","",INDEX(DATOS!BQ:BQ,MATCH(CHECKLIST!B337,DATOS!B:B,0),1))),"")</f>
        <v/>
      </c>
      <c r="I337" s="17" t="str">
        <f>IFERROR(IF(INDEX(DATOS!AR:AR,MATCH(CHECKLIST!B337,DATOS!B:B,0),1)=0,"",INDEX(DATOS!AR:AR,MATCH(CHECKLIST!B337,DATOS!B:B,0),1)),"")</f>
        <v/>
      </c>
      <c r="J337" s="17" t="str">
        <f>IFERROR(IF(INDEX(DATOS!AP:AP,MATCH(CHECKLIST!B337,DATOS!B:B,0),1)=0,"",INDEX(DATOS!AP:AP,MATCH(CHECKLIST!B337,DATOS!B:B,0),1)),"")</f>
        <v/>
      </c>
      <c r="K337" s="35" t="str">
        <f>IFERROR(IF(INDEX(DATOS!AQ:AQ,MATCH(CHECKLIST!B337,DATOS!B:B,0),1)=0,"",INDEX(DATOS!AQ:AQ,MATCH(CHECKLIST!B337,DATOS!B:B,0),1)),"")</f>
        <v/>
      </c>
      <c r="L337" s="17" t="str">
        <f>IFERROR(IF(INDEX(DATOS!AS:AS,MATCH(CHECKLIST!B337,DATOS!B:B,0),1)=0,"",INDEX(DATOS!AS:AS,MATCH(CHECKLIST!B337,DATOS!B:B,0),1)),"")</f>
        <v/>
      </c>
      <c r="M337" s="17" t="str">
        <f>IFERROR(IF(INDEX(DATOS!AO:AO,MATCH(CHECKLIST!B337,DATOS!B:B,0),1)=0,"",INDEX(DATOS!AO:AO,MATCH(CHECKLIST!B337,DATOS!B:B,0),1)),"")</f>
        <v/>
      </c>
      <c r="N337" s="35" t="str">
        <f ca="1">IFERROR(IF(INDEX(DATOS!P:P,MATCH(CHECKLIST!B337,DATOS!B:B,0),1)="","X",IF(INDEX(DATOS!P:P,MATCH(CHECKLIST!B337,DATOS!B:B,0),1)&gt;YEAR(TODAY())-1,"","VENCIDA")),"")</f>
        <v/>
      </c>
      <c r="O337" s="35" t="str">
        <f>IFERROR(IF(INDEX(DATOS!AV:AV,MATCH(CHECKLIST!B337,DATOS!B:B,0),1)=0,"",INDEX(DATOS!AV:AV,MATCH(CHECKLIST!B337,DATOS!B:B,0),1)),"")</f>
        <v/>
      </c>
      <c r="P337" s="17" t="str">
        <f>IFERROR(IF(INDEX(DATOS!AT:AT,MATCH(CHECKLIST!B337,DATOS!B:B,0),1)=0,"",INDEX(DATOS!AT:AT,MATCH(CHECKLIST!B337,DATOS!B:B,0),1)),"")</f>
        <v/>
      </c>
      <c r="Q337" s="17" t="str">
        <f>IFERROR(IF(INDEX(DATOS!AU:AU,MATCH(CHECKLIST!B337,DATOS!B:B,0),1)=0,"",INDEX(DATOS!AU:AU,MATCH(CHECKLIST!B337,DATOS!B:B,0),1)),"")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IFERROR(INDEX(DATOS!B:B,MATCH(CHECKLIST!A338,DATOS!CG:CG,0),1),"")</f>
        <v/>
      </c>
      <c r="C338" t="str">
        <f>IFERROR(INDEX(DATOS!BT:BT,MATCH(CHECKLIST!A338,DATOS!CG:CG,0),1),"")</f>
        <v/>
      </c>
      <c r="D338" t="str">
        <f>IFERROR(INDEX(DATOS!T:T,MATCH(CHECKLIST!E338,DATOS!C:C,0),1),"")</f>
        <v/>
      </c>
      <c r="E338" s="72" t="str">
        <f>IFERROR(INDEX(DATOS!C:C,MATCH(CHECKLIST!A338,DATOS!CG:CG,0),1),"")</f>
        <v/>
      </c>
      <c r="F338" s="82" t="str">
        <f>IFERROR(IF(INDEX(DATOS!AI:AI,MATCH(CHECKLIST!B338,DATOS!B:B,0),1)=0,"",INDEX(DATOS!AI:AI,MATCH(CHECKLIST!B338,DATOS!B:B,0),1)),"")</f>
        <v/>
      </c>
      <c r="G338" s="17" t="str">
        <f>IFERROR(IF(INDEX(DATOS!AN:AN,MATCH(CHECKLIST!B338,DATOS!B:B,0),1)=0,"",INDEX(DATOS!AN:AN,MATCH(CHECKLIST!B338,DATOS!B:B,0),1)),"")</f>
        <v/>
      </c>
      <c r="H338" s="17" t="str">
        <f>IFERROR(IF(INDEX(DATOS!BQ:BQ,MATCH(CHECKLIST!B338,DATOS!B:B,0),1)="","X",IF(INDEX(DATOS!BQ:BQ,MATCH(CHECKLIST!B338,DATOS!B:B,0),1)="VIGENTE","",INDEX(DATOS!BQ:BQ,MATCH(CHECKLIST!B338,DATOS!B:B,0),1))),"")</f>
        <v/>
      </c>
      <c r="I338" s="17" t="str">
        <f>IFERROR(IF(INDEX(DATOS!AR:AR,MATCH(CHECKLIST!B338,DATOS!B:B,0),1)=0,"",INDEX(DATOS!AR:AR,MATCH(CHECKLIST!B338,DATOS!B:B,0),1)),"")</f>
        <v/>
      </c>
      <c r="J338" s="17" t="str">
        <f>IFERROR(IF(INDEX(DATOS!AP:AP,MATCH(CHECKLIST!B338,DATOS!B:B,0),1)=0,"",INDEX(DATOS!AP:AP,MATCH(CHECKLIST!B338,DATOS!B:B,0),1)),"")</f>
        <v/>
      </c>
      <c r="K338" s="35" t="str">
        <f>IFERROR(IF(INDEX(DATOS!AQ:AQ,MATCH(CHECKLIST!B338,DATOS!B:B,0),1)=0,"",INDEX(DATOS!AQ:AQ,MATCH(CHECKLIST!B338,DATOS!B:B,0),1)),"")</f>
        <v/>
      </c>
      <c r="L338" s="17" t="str">
        <f>IFERROR(IF(INDEX(DATOS!AS:AS,MATCH(CHECKLIST!B338,DATOS!B:B,0),1)=0,"",INDEX(DATOS!AS:AS,MATCH(CHECKLIST!B338,DATOS!B:B,0),1)),"")</f>
        <v/>
      </c>
      <c r="M338" s="17" t="str">
        <f>IFERROR(IF(INDEX(DATOS!AO:AO,MATCH(CHECKLIST!B338,DATOS!B:B,0),1)=0,"",INDEX(DATOS!AO:AO,MATCH(CHECKLIST!B338,DATOS!B:B,0),1)),"")</f>
        <v/>
      </c>
      <c r="N338" s="35" t="str">
        <f ca="1">IFERROR(IF(INDEX(DATOS!P:P,MATCH(CHECKLIST!B338,DATOS!B:B,0),1)="","X",IF(INDEX(DATOS!P:P,MATCH(CHECKLIST!B338,DATOS!B:B,0),1)&gt;YEAR(TODAY())-1,"","VENCIDA")),"")</f>
        <v/>
      </c>
      <c r="O338" s="35" t="str">
        <f>IFERROR(IF(INDEX(DATOS!AV:AV,MATCH(CHECKLIST!B338,DATOS!B:B,0),1)=0,"",INDEX(DATOS!AV:AV,MATCH(CHECKLIST!B338,DATOS!B:B,0),1)),"")</f>
        <v/>
      </c>
      <c r="P338" s="17" t="str">
        <f>IFERROR(IF(INDEX(DATOS!AT:AT,MATCH(CHECKLIST!B338,DATOS!B:B,0),1)=0,"",INDEX(DATOS!AT:AT,MATCH(CHECKLIST!B338,DATOS!B:B,0),1)),"")</f>
        <v/>
      </c>
      <c r="Q338" s="17" t="str">
        <f>IFERROR(IF(INDEX(DATOS!AU:AU,MATCH(CHECKLIST!B338,DATOS!B:B,0),1)=0,"",INDEX(DATOS!AU:AU,MATCH(CHECKLIST!B338,DATOS!B:B,0),1)),"")</f>
        <v/>
      </c>
      <c r="S338">
        <f t="shared" si="17"/>
        <v>0</v>
      </c>
      <c r="U338" t="str">
        <f t="shared" si="15"/>
        <v/>
      </c>
      <c r="V338" t="str">
        <f t="shared" si="16"/>
        <v/>
      </c>
    </row>
    <row r="339" spans="1:22" ht="15" customHeight="1" x14ac:dyDescent="0.25">
      <c r="A339" s="12">
        <v>326</v>
      </c>
      <c r="B339" t="str">
        <f>IFERROR(INDEX(DATOS!B:B,MATCH(CHECKLIST!A339,DATOS!CG:CG,0),1),"")</f>
        <v/>
      </c>
      <c r="C339" t="str">
        <f>IFERROR(INDEX(DATOS!BT:BT,MATCH(CHECKLIST!A339,DATOS!CG:CG,0),1),"")</f>
        <v/>
      </c>
      <c r="D339" t="str">
        <f>IFERROR(INDEX(DATOS!T:T,MATCH(CHECKLIST!E339,DATOS!C:C,0),1),"")</f>
        <v/>
      </c>
      <c r="E339" s="72" t="str">
        <f>IFERROR(INDEX(DATOS!C:C,MATCH(CHECKLIST!A339,DATOS!CG:CG,0),1),"")</f>
        <v/>
      </c>
      <c r="F339" s="82" t="str">
        <f>IFERROR(IF(INDEX(DATOS!AI:AI,MATCH(CHECKLIST!B339,DATOS!B:B,0),1)=0,"",INDEX(DATOS!AI:AI,MATCH(CHECKLIST!B339,DATOS!B:B,0),1)),"")</f>
        <v/>
      </c>
      <c r="G339" s="17" t="str">
        <f>IFERROR(IF(INDEX(DATOS!AN:AN,MATCH(CHECKLIST!B339,DATOS!B:B,0),1)=0,"",INDEX(DATOS!AN:AN,MATCH(CHECKLIST!B339,DATOS!B:B,0),1)),"")</f>
        <v/>
      </c>
      <c r="H339" s="17" t="str">
        <f>IFERROR(IF(INDEX(DATOS!BQ:BQ,MATCH(CHECKLIST!B339,DATOS!B:B,0),1)="","X",IF(INDEX(DATOS!BQ:BQ,MATCH(CHECKLIST!B339,DATOS!B:B,0),1)="VIGENTE","",INDEX(DATOS!BQ:BQ,MATCH(CHECKLIST!B339,DATOS!B:B,0),1))),"")</f>
        <v/>
      </c>
      <c r="I339" s="17" t="str">
        <f>IFERROR(IF(INDEX(DATOS!AR:AR,MATCH(CHECKLIST!B339,DATOS!B:B,0),1)=0,"",INDEX(DATOS!AR:AR,MATCH(CHECKLIST!B339,DATOS!B:B,0),1)),"")</f>
        <v/>
      </c>
      <c r="J339" s="17" t="str">
        <f>IFERROR(IF(INDEX(DATOS!AP:AP,MATCH(CHECKLIST!B339,DATOS!B:B,0),1)=0,"",INDEX(DATOS!AP:AP,MATCH(CHECKLIST!B339,DATOS!B:B,0),1)),"")</f>
        <v/>
      </c>
      <c r="K339" s="35" t="str">
        <f>IFERROR(IF(INDEX(DATOS!AQ:AQ,MATCH(CHECKLIST!B339,DATOS!B:B,0),1)=0,"",INDEX(DATOS!AQ:AQ,MATCH(CHECKLIST!B339,DATOS!B:B,0),1)),"")</f>
        <v/>
      </c>
      <c r="L339" s="17" t="str">
        <f>IFERROR(IF(INDEX(DATOS!AS:AS,MATCH(CHECKLIST!B339,DATOS!B:B,0),1)=0,"",INDEX(DATOS!AS:AS,MATCH(CHECKLIST!B339,DATOS!B:B,0),1)),"")</f>
        <v/>
      </c>
      <c r="M339" s="17" t="str">
        <f>IFERROR(IF(INDEX(DATOS!AO:AO,MATCH(CHECKLIST!B339,DATOS!B:B,0),1)=0,"",INDEX(DATOS!AO:AO,MATCH(CHECKLIST!B339,DATOS!B:B,0),1)),"")</f>
        <v/>
      </c>
      <c r="N339" s="35" t="str">
        <f ca="1">IFERROR(IF(INDEX(DATOS!P:P,MATCH(CHECKLIST!B339,DATOS!B:B,0),1)="","X",IF(INDEX(DATOS!P:P,MATCH(CHECKLIST!B339,DATOS!B:B,0),1)&gt;YEAR(TODAY())-1,"","VENCIDA")),"")</f>
        <v/>
      </c>
      <c r="O339" s="35" t="str">
        <f>IFERROR(IF(INDEX(DATOS!AV:AV,MATCH(CHECKLIST!B339,DATOS!B:B,0),1)=0,"",INDEX(DATOS!AV:AV,MATCH(CHECKLIST!B339,DATOS!B:B,0),1)),"")</f>
        <v/>
      </c>
      <c r="P339" s="17" t="str">
        <f>IFERROR(IF(INDEX(DATOS!AT:AT,MATCH(CHECKLIST!B339,DATOS!B:B,0),1)=0,"",INDEX(DATOS!AT:AT,MATCH(CHECKLIST!B339,DATOS!B:B,0),1)),"")</f>
        <v/>
      </c>
      <c r="Q339" s="17" t="str">
        <f>IFERROR(IF(INDEX(DATOS!AU:AU,MATCH(CHECKLIST!B339,DATOS!B:B,0),1)=0,"",INDEX(DATOS!AU:AU,MATCH(CHECKLIST!B339,DATOS!B:B,0),1)),"")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IFERROR(INDEX(DATOS!B:B,MATCH(CHECKLIST!A340,DATOS!CG:CG,0),1),"")</f>
        <v/>
      </c>
      <c r="C340" t="str">
        <f>IFERROR(INDEX(DATOS!BT:BT,MATCH(CHECKLIST!A340,DATOS!CG:CG,0),1),"")</f>
        <v/>
      </c>
      <c r="D340" t="str">
        <f>IFERROR(INDEX(DATOS!T:T,MATCH(CHECKLIST!E340,DATOS!C:C,0),1),"")</f>
        <v/>
      </c>
      <c r="E340" s="72" t="str">
        <f>IFERROR(INDEX(DATOS!C:C,MATCH(CHECKLIST!A340,DATOS!CG:CG,0),1),"")</f>
        <v/>
      </c>
      <c r="F340" s="82" t="str">
        <f>IFERROR(IF(INDEX(DATOS!AI:AI,MATCH(CHECKLIST!B340,DATOS!B:B,0),1)=0,"",INDEX(DATOS!AI:AI,MATCH(CHECKLIST!B340,DATOS!B:B,0),1)),"")</f>
        <v/>
      </c>
      <c r="G340" s="17" t="str">
        <f>IFERROR(IF(INDEX(DATOS!AN:AN,MATCH(CHECKLIST!B340,DATOS!B:B,0),1)=0,"",INDEX(DATOS!AN:AN,MATCH(CHECKLIST!B340,DATOS!B:B,0),1)),"")</f>
        <v/>
      </c>
      <c r="H340" s="17" t="str">
        <f>IFERROR(IF(INDEX(DATOS!BQ:BQ,MATCH(CHECKLIST!B340,DATOS!B:B,0),1)="","X",IF(INDEX(DATOS!BQ:BQ,MATCH(CHECKLIST!B340,DATOS!B:B,0),1)="VIGENTE","",INDEX(DATOS!BQ:BQ,MATCH(CHECKLIST!B340,DATOS!B:B,0),1))),"")</f>
        <v/>
      </c>
      <c r="I340" s="17" t="str">
        <f>IFERROR(IF(INDEX(DATOS!AR:AR,MATCH(CHECKLIST!B340,DATOS!B:B,0),1)=0,"",INDEX(DATOS!AR:AR,MATCH(CHECKLIST!B340,DATOS!B:B,0),1)),"")</f>
        <v/>
      </c>
      <c r="J340" s="17" t="str">
        <f>IFERROR(IF(INDEX(DATOS!AP:AP,MATCH(CHECKLIST!B340,DATOS!B:B,0),1)=0,"",INDEX(DATOS!AP:AP,MATCH(CHECKLIST!B340,DATOS!B:B,0),1)),"")</f>
        <v/>
      </c>
      <c r="K340" s="35" t="str">
        <f>IFERROR(IF(INDEX(DATOS!AQ:AQ,MATCH(CHECKLIST!B340,DATOS!B:B,0),1)=0,"",INDEX(DATOS!AQ:AQ,MATCH(CHECKLIST!B340,DATOS!B:B,0),1)),"")</f>
        <v/>
      </c>
      <c r="L340" s="17" t="str">
        <f>IFERROR(IF(INDEX(DATOS!AS:AS,MATCH(CHECKLIST!B340,DATOS!B:B,0),1)=0,"",INDEX(DATOS!AS:AS,MATCH(CHECKLIST!B340,DATOS!B:B,0),1)),"")</f>
        <v/>
      </c>
      <c r="M340" s="17" t="str">
        <f>IFERROR(IF(INDEX(DATOS!AO:AO,MATCH(CHECKLIST!B340,DATOS!B:B,0),1)=0,"",INDEX(DATOS!AO:AO,MATCH(CHECKLIST!B340,DATOS!B:B,0),1)),"")</f>
        <v/>
      </c>
      <c r="N340" s="35" t="str">
        <f ca="1">IFERROR(IF(INDEX(DATOS!P:P,MATCH(CHECKLIST!B340,DATOS!B:B,0),1)="","X",IF(INDEX(DATOS!P:P,MATCH(CHECKLIST!B340,DATOS!B:B,0),1)&gt;YEAR(TODAY())-1,"","VENCIDA")),"")</f>
        <v/>
      </c>
      <c r="O340" s="35" t="str">
        <f>IFERROR(IF(INDEX(DATOS!AV:AV,MATCH(CHECKLIST!B340,DATOS!B:B,0),1)=0,"",INDEX(DATOS!AV:AV,MATCH(CHECKLIST!B340,DATOS!B:B,0),1)),"")</f>
        <v/>
      </c>
      <c r="P340" s="17" t="str">
        <f>IFERROR(IF(INDEX(DATOS!AT:AT,MATCH(CHECKLIST!B340,DATOS!B:B,0),1)=0,"",INDEX(DATOS!AT:AT,MATCH(CHECKLIST!B340,DATOS!B:B,0),1)),"")</f>
        <v/>
      </c>
      <c r="Q340" s="17" t="str">
        <f>IFERROR(IF(INDEX(DATOS!AU:AU,MATCH(CHECKLIST!B340,DATOS!B:B,0),1)=0,"",INDEX(DATOS!AU:AU,MATCH(CHECKLIST!B340,DATOS!B:B,0),1)),"")</f>
        <v/>
      </c>
      <c r="S340">
        <f t="shared" si="17"/>
        <v>0</v>
      </c>
      <c r="U340" t="str">
        <f t="shared" si="15"/>
        <v/>
      </c>
      <c r="V340" t="str">
        <f t="shared" si="16"/>
        <v/>
      </c>
    </row>
    <row r="341" spans="1:22" ht="15" customHeight="1" x14ac:dyDescent="0.25">
      <c r="A341" s="12">
        <v>328</v>
      </c>
      <c r="B341" t="str">
        <f>IFERROR(INDEX(DATOS!B:B,MATCH(CHECKLIST!A341,DATOS!CG:CG,0),1),"")</f>
        <v/>
      </c>
      <c r="C341" t="str">
        <f>IFERROR(INDEX(DATOS!BT:BT,MATCH(CHECKLIST!A341,DATOS!CG:CG,0),1),"")</f>
        <v/>
      </c>
      <c r="D341" t="str">
        <f>IFERROR(INDEX(DATOS!T:T,MATCH(CHECKLIST!E341,DATOS!C:C,0),1),"")</f>
        <v/>
      </c>
      <c r="E341" s="72" t="str">
        <f>IFERROR(INDEX(DATOS!C:C,MATCH(CHECKLIST!A341,DATOS!CG:CG,0),1),"")</f>
        <v/>
      </c>
      <c r="F341" s="82" t="str">
        <f>IFERROR(IF(INDEX(DATOS!AI:AI,MATCH(CHECKLIST!B341,DATOS!B:B,0),1)=0,"",INDEX(DATOS!AI:AI,MATCH(CHECKLIST!B341,DATOS!B:B,0),1)),"")</f>
        <v/>
      </c>
      <c r="G341" s="17" t="str">
        <f>IFERROR(IF(INDEX(DATOS!AN:AN,MATCH(CHECKLIST!B341,DATOS!B:B,0),1)=0,"",INDEX(DATOS!AN:AN,MATCH(CHECKLIST!B341,DATOS!B:B,0),1)),"")</f>
        <v/>
      </c>
      <c r="H341" s="17" t="str">
        <f>IFERROR(IF(INDEX(DATOS!BQ:BQ,MATCH(CHECKLIST!B341,DATOS!B:B,0),1)="","X",IF(INDEX(DATOS!BQ:BQ,MATCH(CHECKLIST!B341,DATOS!B:B,0),1)="VIGENTE","",INDEX(DATOS!BQ:BQ,MATCH(CHECKLIST!B341,DATOS!B:B,0),1))),"")</f>
        <v/>
      </c>
      <c r="I341" s="17" t="str">
        <f>IFERROR(IF(INDEX(DATOS!AR:AR,MATCH(CHECKLIST!B341,DATOS!B:B,0),1)=0,"",INDEX(DATOS!AR:AR,MATCH(CHECKLIST!B341,DATOS!B:B,0),1)),"")</f>
        <v/>
      </c>
      <c r="J341" s="17" t="str">
        <f>IFERROR(IF(INDEX(DATOS!AP:AP,MATCH(CHECKLIST!B341,DATOS!B:B,0),1)=0,"",INDEX(DATOS!AP:AP,MATCH(CHECKLIST!B341,DATOS!B:B,0),1)),"")</f>
        <v/>
      </c>
      <c r="K341" s="35" t="str">
        <f>IFERROR(IF(INDEX(DATOS!AQ:AQ,MATCH(CHECKLIST!B341,DATOS!B:B,0),1)=0,"",INDEX(DATOS!AQ:AQ,MATCH(CHECKLIST!B341,DATOS!B:B,0),1)),"")</f>
        <v/>
      </c>
      <c r="L341" s="17" t="str">
        <f>IFERROR(IF(INDEX(DATOS!AS:AS,MATCH(CHECKLIST!B341,DATOS!B:B,0),1)=0,"",INDEX(DATOS!AS:AS,MATCH(CHECKLIST!B341,DATOS!B:B,0),1)),"")</f>
        <v/>
      </c>
      <c r="M341" s="17" t="str">
        <f>IFERROR(IF(INDEX(DATOS!AO:AO,MATCH(CHECKLIST!B341,DATOS!B:B,0),1)=0,"",INDEX(DATOS!AO:AO,MATCH(CHECKLIST!B341,DATOS!B:B,0),1)),"")</f>
        <v/>
      </c>
      <c r="N341" s="35" t="str">
        <f ca="1">IFERROR(IF(INDEX(DATOS!P:P,MATCH(CHECKLIST!B341,DATOS!B:B,0),1)="","X",IF(INDEX(DATOS!P:P,MATCH(CHECKLIST!B341,DATOS!B:B,0),1)&gt;YEAR(TODAY())-1,"","VENCIDA")),"")</f>
        <v/>
      </c>
      <c r="O341" s="35" t="str">
        <f>IFERROR(IF(INDEX(DATOS!AV:AV,MATCH(CHECKLIST!B341,DATOS!B:B,0),1)=0,"",INDEX(DATOS!AV:AV,MATCH(CHECKLIST!B341,DATOS!B:B,0),1)),"")</f>
        <v/>
      </c>
      <c r="P341" s="17" t="str">
        <f>IFERROR(IF(INDEX(DATOS!AT:AT,MATCH(CHECKLIST!B341,DATOS!B:B,0),1)=0,"",INDEX(DATOS!AT:AT,MATCH(CHECKLIST!B341,DATOS!B:B,0),1)),"")</f>
        <v/>
      </c>
      <c r="Q341" s="17" t="str">
        <f>IFERROR(IF(INDEX(DATOS!AU:AU,MATCH(CHECKLIST!B341,DATOS!B:B,0),1)=0,"",INDEX(DATOS!AU:AU,MATCH(CHECKLIST!B341,DATOS!B:B,0),1)),"")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IFERROR(INDEX(DATOS!B:B,MATCH(CHECKLIST!A342,DATOS!CG:CG,0),1),"")</f>
        <v/>
      </c>
      <c r="C342" t="str">
        <f>IFERROR(INDEX(DATOS!BT:BT,MATCH(CHECKLIST!A342,DATOS!CG:CG,0),1),"")</f>
        <v/>
      </c>
      <c r="D342" t="str">
        <f>IFERROR(INDEX(DATOS!T:T,MATCH(CHECKLIST!E342,DATOS!C:C,0),1),"")</f>
        <v/>
      </c>
      <c r="E342" s="72" t="str">
        <f>IFERROR(INDEX(DATOS!C:C,MATCH(CHECKLIST!A342,DATOS!CG:CG,0),1),"")</f>
        <v/>
      </c>
      <c r="F342" s="82" t="str">
        <f>IFERROR(IF(INDEX(DATOS!AI:AI,MATCH(CHECKLIST!B342,DATOS!B:B,0),1)=0,"",INDEX(DATOS!AI:AI,MATCH(CHECKLIST!B342,DATOS!B:B,0),1)),"")</f>
        <v/>
      </c>
      <c r="G342" s="17" t="str">
        <f>IFERROR(IF(INDEX(DATOS!AN:AN,MATCH(CHECKLIST!B342,DATOS!B:B,0),1)=0,"",INDEX(DATOS!AN:AN,MATCH(CHECKLIST!B342,DATOS!B:B,0),1)),"")</f>
        <v/>
      </c>
      <c r="H342" s="17" t="str">
        <f>IFERROR(IF(INDEX(DATOS!BQ:BQ,MATCH(CHECKLIST!B342,DATOS!B:B,0),1)="","X",IF(INDEX(DATOS!BQ:BQ,MATCH(CHECKLIST!B342,DATOS!B:B,0),1)="VIGENTE","",INDEX(DATOS!BQ:BQ,MATCH(CHECKLIST!B342,DATOS!B:B,0),1))),"")</f>
        <v/>
      </c>
      <c r="I342" s="17" t="str">
        <f>IFERROR(IF(INDEX(DATOS!AR:AR,MATCH(CHECKLIST!B342,DATOS!B:B,0),1)=0,"",INDEX(DATOS!AR:AR,MATCH(CHECKLIST!B342,DATOS!B:B,0),1)),"")</f>
        <v/>
      </c>
      <c r="J342" s="17" t="str">
        <f>IFERROR(IF(INDEX(DATOS!AP:AP,MATCH(CHECKLIST!B342,DATOS!B:B,0),1)=0,"",INDEX(DATOS!AP:AP,MATCH(CHECKLIST!B342,DATOS!B:B,0),1)),"")</f>
        <v/>
      </c>
      <c r="K342" s="35" t="str">
        <f>IFERROR(IF(INDEX(DATOS!AQ:AQ,MATCH(CHECKLIST!B342,DATOS!B:B,0),1)=0,"",INDEX(DATOS!AQ:AQ,MATCH(CHECKLIST!B342,DATOS!B:B,0),1)),"")</f>
        <v/>
      </c>
      <c r="L342" s="17" t="str">
        <f>IFERROR(IF(INDEX(DATOS!AS:AS,MATCH(CHECKLIST!B342,DATOS!B:B,0),1)=0,"",INDEX(DATOS!AS:AS,MATCH(CHECKLIST!B342,DATOS!B:B,0),1)),"")</f>
        <v/>
      </c>
      <c r="M342" s="17" t="str">
        <f>IFERROR(IF(INDEX(DATOS!AO:AO,MATCH(CHECKLIST!B342,DATOS!B:B,0),1)=0,"",INDEX(DATOS!AO:AO,MATCH(CHECKLIST!B342,DATOS!B:B,0),1)),"")</f>
        <v/>
      </c>
      <c r="N342" s="35" t="str">
        <f ca="1">IFERROR(IF(INDEX(DATOS!P:P,MATCH(CHECKLIST!B342,DATOS!B:B,0),1)="","X",IF(INDEX(DATOS!P:P,MATCH(CHECKLIST!B342,DATOS!B:B,0),1)&gt;YEAR(TODAY())-1,"","VENCIDA")),"")</f>
        <v/>
      </c>
      <c r="O342" s="35" t="str">
        <f>IFERROR(IF(INDEX(DATOS!AV:AV,MATCH(CHECKLIST!B342,DATOS!B:B,0),1)=0,"",INDEX(DATOS!AV:AV,MATCH(CHECKLIST!B342,DATOS!B:B,0),1)),"")</f>
        <v/>
      </c>
      <c r="P342" s="17" t="str">
        <f>IFERROR(IF(INDEX(DATOS!AT:AT,MATCH(CHECKLIST!B342,DATOS!B:B,0),1)=0,"",INDEX(DATOS!AT:AT,MATCH(CHECKLIST!B342,DATOS!B:B,0),1)),"")</f>
        <v/>
      </c>
      <c r="Q342" s="17" t="str">
        <f>IFERROR(IF(INDEX(DATOS!AU:AU,MATCH(CHECKLIST!B342,DATOS!B:B,0),1)=0,"",INDEX(DATOS!AU:AU,MATCH(CHECKLIST!B342,DATOS!B:B,0),1)),"")</f>
        <v/>
      </c>
      <c r="S342">
        <f t="shared" si="17"/>
        <v>0</v>
      </c>
      <c r="U342" t="str">
        <f t="shared" si="15"/>
        <v/>
      </c>
      <c r="V342" t="str">
        <f t="shared" si="16"/>
        <v/>
      </c>
    </row>
    <row r="343" spans="1:22" x14ac:dyDescent="0.25">
      <c r="A343" s="12">
        <v>330</v>
      </c>
      <c r="B343" t="str">
        <f>IFERROR(INDEX(DATOS!B:B,MATCH(CHECKLIST!A343,DATOS!CG:CG,0),1),"")</f>
        <v/>
      </c>
      <c r="C343" t="str">
        <f>IFERROR(INDEX(DATOS!BT:BT,MATCH(CHECKLIST!A343,DATOS!CG:CG,0),1),"")</f>
        <v/>
      </c>
      <c r="D343" t="str">
        <f>IFERROR(INDEX(DATOS!T:T,MATCH(CHECKLIST!E343,DATOS!C:C,0),1),"")</f>
        <v/>
      </c>
      <c r="E343" s="72" t="str">
        <f>IFERROR(INDEX(DATOS!C:C,MATCH(CHECKLIST!A343,DATOS!CG:CG,0),1),"")</f>
        <v/>
      </c>
      <c r="F343" s="82" t="str">
        <f>IFERROR(IF(INDEX(DATOS!AI:AI,MATCH(CHECKLIST!B343,DATOS!B:B,0),1)=0,"",INDEX(DATOS!AI:AI,MATCH(CHECKLIST!B343,DATOS!B:B,0),1)),"")</f>
        <v/>
      </c>
      <c r="G343" s="17" t="str">
        <f>IFERROR(IF(INDEX(DATOS!AN:AN,MATCH(CHECKLIST!B343,DATOS!B:B,0),1)=0,"",INDEX(DATOS!AN:AN,MATCH(CHECKLIST!B343,DATOS!B:B,0),1)),"")</f>
        <v/>
      </c>
      <c r="H343" s="17" t="str">
        <f>IFERROR(IF(INDEX(DATOS!BQ:BQ,MATCH(CHECKLIST!B343,DATOS!B:B,0),1)="","X",IF(INDEX(DATOS!BQ:BQ,MATCH(CHECKLIST!B343,DATOS!B:B,0),1)="VIGENTE","",INDEX(DATOS!BQ:BQ,MATCH(CHECKLIST!B343,DATOS!B:B,0),1))),"")</f>
        <v/>
      </c>
      <c r="I343" s="17" t="str">
        <f>IFERROR(IF(INDEX(DATOS!AR:AR,MATCH(CHECKLIST!B343,DATOS!B:B,0),1)=0,"",INDEX(DATOS!AR:AR,MATCH(CHECKLIST!B343,DATOS!B:B,0),1)),"")</f>
        <v/>
      </c>
      <c r="J343" s="17" t="str">
        <f>IFERROR(IF(INDEX(DATOS!AP:AP,MATCH(CHECKLIST!B343,DATOS!B:B,0),1)=0,"",INDEX(DATOS!AP:AP,MATCH(CHECKLIST!B343,DATOS!B:B,0),1)),"")</f>
        <v/>
      </c>
      <c r="K343" s="35" t="str">
        <f>IFERROR(IF(INDEX(DATOS!AQ:AQ,MATCH(CHECKLIST!B343,DATOS!B:B,0),1)=0,"",INDEX(DATOS!AQ:AQ,MATCH(CHECKLIST!B343,DATOS!B:B,0),1)),"")</f>
        <v/>
      </c>
      <c r="L343" s="17" t="str">
        <f>IFERROR(IF(INDEX(DATOS!AS:AS,MATCH(CHECKLIST!B343,DATOS!B:B,0),1)=0,"",INDEX(DATOS!AS:AS,MATCH(CHECKLIST!B343,DATOS!B:B,0),1)),"")</f>
        <v/>
      </c>
      <c r="M343" s="17" t="str">
        <f>IFERROR(IF(INDEX(DATOS!AO:AO,MATCH(CHECKLIST!B343,DATOS!B:B,0),1)=0,"",INDEX(DATOS!AO:AO,MATCH(CHECKLIST!B343,DATOS!B:B,0),1)),"")</f>
        <v/>
      </c>
      <c r="N343" s="35" t="str">
        <f ca="1">IFERROR(IF(INDEX(DATOS!P:P,MATCH(CHECKLIST!B343,DATOS!B:B,0),1)="","X",IF(INDEX(DATOS!P:P,MATCH(CHECKLIST!B343,DATOS!B:B,0),1)&gt;YEAR(TODAY())-1,"","VENCIDA")),"")</f>
        <v/>
      </c>
      <c r="O343" s="35" t="str">
        <f>IFERROR(IF(INDEX(DATOS!AV:AV,MATCH(CHECKLIST!B343,DATOS!B:B,0),1)=0,"",INDEX(DATOS!AV:AV,MATCH(CHECKLIST!B343,DATOS!B:B,0),1)),"")</f>
        <v/>
      </c>
      <c r="P343" s="17" t="str">
        <f>IFERROR(IF(INDEX(DATOS!AT:AT,MATCH(CHECKLIST!B343,DATOS!B:B,0),1)=0,"",INDEX(DATOS!AT:AT,MATCH(CHECKLIST!B343,DATOS!B:B,0),1)),"")</f>
        <v/>
      </c>
      <c r="Q343" s="17" t="str">
        <f>IFERROR(IF(INDEX(DATOS!AU:AU,MATCH(CHECKLIST!B343,DATOS!B:B,0),1)=0,"",INDEX(DATOS!AU:AU,MATCH(CHECKLIST!B343,DATOS!B:B,0),1)),"")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IFERROR(INDEX(DATOS!B:B,MATCH(CHECKLIST!A344,DATOS!CG:CG,0),1),"")</f>
        <v/>
      </c>
      <c r="C344" t="str">
        <f>IFERROR(INDEX(DATOS!BT:BT,MATCH(CHECKLIST!A344,DATOS!CG:CG,0),1),"")</f>
        <v/>
      </c>
      <c r="D344" t="str">
        <f>IFERROR(INDEX(DATOS!T:T,MATCH(CHECKLIST!E344,DATOS!C:C,0),1),"")</f>
        <v/>
      </c>
      <c r="E344" s="72" t="str">
        <f>IFERROR(INDEX(DATOS!C:C,MATCH(CHECKLIST!A344,DATOS!CG:CG,0),1),"")</f>
        <v/>
      </c>
      <c r="F344" s="82" t="str">
        <f>IFERROR(IF(INDEX(DATOS!AI:AI,MATCH(CHECKLIST!B344,DATOS!B:B,0),1)=0,"",INDEX(DATOS!AI:AI,MATCH(CHECKLIST!B344,DATOS!B:B,0),1)),"")</f>
        <v/>
      </c>
      <c r="G344" s="17" t="str">
        <f>IFERROR(IF(INDEX(DATOS!AN:AN,MATCH(CHECKLIST!B344,DATOS!B:B,0),1)=0,"",INDEX(DATOS!AN:AN,MATCH(CHECKLIST!B344,DATOS!B:B,0),1)),"")</f>
        <v/>
      </c>
      <c r="H344" s="17" t="str">
        <f>IFERROR(IF(INDEX(DATOS!BQ:BQ,MATCH(CHECKLIST!B344,DATOS!B:B,0),1)="","X",IF(INDEX(DATOS!BQ:BQ,MATCH(CHECKLIST!B344,DATOS!B:B,0),1)="VIGENTE","",INDEX(DATOS!BQ:BQ,MATCH(CHECKLIST!B344,DATOS!B:B,0),1))),"")</f>
        <v/>
      </c>
      <c r="I344" s="17" t="str">
        <f>IFERROR(IF(INDEX(DATOS!AR:AR,MATCH(CHECKLIST!B344,DATOS!B:B,0),1)=0,"",INDEX(DATOS!AR:AR,MATCH(CHECKLIST!B344,DATOS!B:B,0),1)),"")</f>
        <v/>
      </c>
      <c r="J344" s="17" t="str">
        <f>IFERROR(IF(INDEX(DATOS!AP:AP,MATCH(CHECKLIST!B344,DATOS!B:B,0),1)=0,"",INDEX(DATOS!AP:AP,MATCH(CHECKLIST!B344,DATOS!B:B,0),1)),"")</f>
        <v/>
      </c>
      <c r="K344" s="35" t="str">
        <f>IFERROR(IF(INDEX(DATOS!AQ:AQ,MATCH(CHECKLIST!B344,DATOS!B:B,0),1)=0,"",INDEX(DATOS!AQ:AQ,MATCH(CHECKLIST!B344,DATOS!B:B,0),1)),"")</f>
        <v/>
      </c>
      <c r="L344" s="17" t="str">
        <f>IFERROR(IF(INDEX(DATOS!AS:AS,MATCH(CHECKLIST!B344,DATOS!B:B,0),1)=0,"",INDEX(DATOS!AS:AS,MATCH(CHECKLIST!B344,DATOS!B:B,0),1)),"")</f>
        <v/>
      </c>
      <c r="M344" s="17" t="str">
        <f>IFERROR(IF(INDEX(DATOS!AO:AO,MATCH(CHECKLIST!B344,DATOS!B:B,0),1)=0,"",INDEX(DATOS!AO:AO,MATCH(CHECKLIST!B344,DATOS!B:B,0),1)),"")</f>
        <v/>
      </c>
      <c r="N344" s="35" t="str">
        <f ca="1">IFERROR(IF(INDEX(DATOS!P:P,MATCH(CHECKLIST!B344,DATOS!B:B,0),1)="","X",IF(INDEX(DATOS!P:P,MATCH(CHECKLIST!B344,DATOS!B:B,0),1)&gt;YEAR(TODAY())-1,"","VENCIDA")),"")</f>
        <v/>
      </c>
      <c r="O344" s="35" t="str">
        <f>IFERROR(IF(INDEX(DATOS!AV:AV,MATCH(CHECKLIST!B344,DATOS!B:B,0),1)=0,"",INDEX(DATOS!AV:AV,MATCH(CHECKLIST!B344,DATOS!B:B,0),1)),"")</f>
        <v/>
      </c>
      <c r="P344" s="17" t="str">
        <f>IFERROR(IF(INDEX(DATOS!AT:AT,MATCH(CHECKLIST!B344,DATOS!B:B,0),1)=0,"",INDEX(DATOS!AT:AT,MATCH(CHECKLIST!B344,DATOS!B:B,0),1)),"")</f>
        <v/>
      </c>
      <c r="Q344" s="17" t="str">
        <f>IFERROR(IF(INDEX(DATOS!AU:AU,MATCH(CHECKLIST!B344,DATOS!B:B,0),1)=0,"",INDEX(DATOS!AU:AU,MATCH(CHECKLIST!B344,DATOS!B:B,0),1)),"")</f>
        <v/>
      </c>
      <c r="S344">
        <f t="shared" si="17"/>
        <v>0</v>
      </c>
      <c r="U344" t="str">
        <f t="shared" si="15"/>
        <v/>
      </c>
      <c r="V344" t="str">
        <f t="shared" si="16"/>
        <v/>
      </c>
    </row>
    <row r="345" spans="1:22" ht="15" customHeight="1" x14ac:dyDescent="0.25">
      <c r="A345" s="12">
        <v>332</v>
      </c>
      <c r="B345" t="str">
        <f>IFERROR(INDEX(DATOS!B:B,MATCH(CHECKLIST!A345,DATOS!CG:CG,0),1),"")</f>
        <v/>
      </c>
      <c r="C345" t="str">
        <f>IFERROR(INDEX(DATOS!BT:BT,MATCH(CHECKLIST!A345,DATOS!CG:CG,0),1),"")</f>
        <v/>
      </c>
      <c r="D345" t="str">
        <f>IFERROR(INDEX(DATOS!T:T,MATCH(CHECKLIST!E345,DATOS!C:C,0),1),"")</f>
        <v/>
      </c>
      <c r="E345" s="72" t="str">
        <f>IFERROR(INDEX(DATOS!C:C,MATCH(CHECKLIST!A345,DATOS!CG:CG,0),1),"")</f>
        <v/>
      </c>
      <c r="F345" s="82" t="str">
        <f>IFERROR(IF(INDEX(DATOS!AI:AI,MATCH(CHECKLIST!B345,DATOS!B:B,0),1)=0,"",INDEX(DATOS!AI:AI,MATCH(CHECKLIST!B345,DATOS!B:B,0),1)),"")</f>
        <v/>
      </c>
      <c r="G345" s="17" t="str">
        <f>IFERROR(IF(INDEX(DATOS!AN:AN,MATCH(CHECKLIST!B345,DATOS!B:B,0),1)=0,"",INDEX(DATOS!AN:AN,MATCH(CHECKLIST!B345,DATOS!B:B,0),1)),"")</f>
        <v/>
      </c>
      <c r="H345" s="17" t="str">
        <f>IFERROR(IF(INDEX(DATOS!BQ:BQ,MATCH(CHECKLIST!B345,DATOS!B:B,0),1)="","X",IF(INDEX(DATOS!BQ:BQ,MATCH(CHECKLIST!B345,DATOS!B:B,0),1)="VIGENTE","",INDEX(DATOS!BQ:BQ,MATCH(CHECKLIST!B345,DATOS!B:B,0),1))),"")</f>
        <v/>
      </c>
      <c r="I345" s="17" t="str">
        <f>IFERROR(IF(INDEX(DATOS!AR:AR,MATCH(CHECKLIST!B345,DATOS!B:B,0),1)=0,"",INDEX(DATOS!AR:AR,MATCH(CHECKLIST!B345,DATOS!B:B,0),1)),"")</f>
        <v/>
      </c>
      <c r="J345" s="17" t="str">
        <f>IFERROR(IF(INDEX(DATOS!AP:AP,MATCH(CHECKLIST!B345,DATOS!B:B,0),1)=0,"",INDEX(DATOS!AP:AP,MATCH(CHECKLIST!B345,DATOS!B:B,0),1)),"")</f>
        <v/>
      </c>
      <c r="K345" s="35" t="str">
        <f>IFERROR(IF(INDEX(DATOS!AQ:AQ,MATCH(CHECKLIST!B345,DATOS!B:B,0),1)=0,"",INDEX(DATOS!AQ:AQ,MATCH(CHECKLIST!B345,DATOS!B:B,0),1)),"")</f>
        <v/>
      </c>
      <c r="L345" s="17" t="str">
        <f>IFERROR(IF(INDEX(DATOS!AS:AS,MATCH(CHECKLIST!B345,DATOS!B:B,0),1)=0,"",INDEX(DATOS!AS:AS,MATCH(CHECKLIST!B345,DATOS!B:B,0),1)),"")</f>
        <v/>
      </c>
      <c r="M345" s="17" t="str">
        <f>IFERROR(IF(INDEX(DATOS!AO:AO,MATCH(CHECKLIST!B345,DATOS!B:B,0),1)=0,"",INDEX(DATOS!AO:AO,MATCH(CHECKLIST!B345,DATOS!B:B,0),1)),"")</f>
        <v/>
      </c>
      <c r="N345" s="35" t="str">
        <f ca="1">IFERROR(IF(INDEX(DATOS!P:P,MATCH(CHECKLIST!B345,DATOS!B:B,0),1)="","X",IF(INDEX(DATOS!P:P,MATCH(CHECKLIST!B345,DATOS!B:B,0),1)&gt;YEAR(TODAY())-1,"","VENCIDA")),"")</f>
        <v/>
      </c>
      <c r="O345" s="35" t="str">
        <f>IFERROR(IF(INDEX(DATOS!AV:AV,MATCH(CHECKLIST!B345,DATOS!B:B,0),1)=0,"",INDEX(DATOS!AV:AV,MATCH(CHECKLIST!B345,DATOS!B:B,0),1)),"")</f>
        <v/>
      </c>
      <c r="P345" s="17" t="str">
        <f>IFERROR(IF(INDEX(DATOS!AT:AT,MATCH(CHECKLIST!B345,DATOS!B:B,0),1)=0,"",INDEX(DATOS!AT:AT,MATCH(CHECKLIST!B345,DATOS!B:B,0),1)),"")</f>
        <v/>
      </c>
      <c r="Q345" s="17" t="str">
        <f>IFERROR(IF(INDEX(DATOS!AU:AU,MATCH(CHECKLIST!B345,DATOS!B:B,0),1)=0,"",INDEX(DATOS!AU:AU,MATCH(CHECKLIST!B345,DATOS!B:B,0),1)),"")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IFERROR(INDEX(DATOS!B:B,MATCH(CHECKLIST!A346,DATOS!CG:CG,0),1),"")</f>
        <v/>
      </c>
      <c r="C346" t="str">
        <f>IFERROR(INDEX(DATOS!BT:BT,MATCH(CHECKLIST!A346,DATOS!CG:CG,0),1),"")</f>
        <v/>
      </c>
      <c r="D346" t="str">
        <f>IFERROR(INDEX(DATOS!T:T,MATCH(CHECKLIST!E346,DATOS!C:C,0),1),"")</f>
        <v/>
      </c>
      <c r="E346" s="72" t="str">
        <f>IFERROR(INDEX(DATOS!C:C,MATCH(CHECKLIST!A346,DATOS!CG:CG,0),1),"")</f>
        <v/>
      </c>
      <c r="F346" s="82" t="str">
        <f>IFERROR(IF(INDEX(DATOS!AI:AI,MATCH(CHECKLIST!B346,DATOS!B:B,0),1)=0,"",INDEX(DATOS!AI:AI,MATCH(CHECKLIST!B346,DATOS!B:B,0),1)),"")</f>
        <v/>
      </c>
      <c r="G346" s="17" t="str">
        <f>IFERROR(IF(INDEX(DATOS!AN:AN,MATCH(CHECKLIST!B346,DATOS!B:B,0),1)=0,"",INDEX(DATOS!AN:AN,MATCH(CHECKLIST!B346,DATOS!B:B,0),1)),"")</f>
        <v/>
      </c>
      <c r="H346" s="17" t="str">
        <f>IFERROR(IF(INDEX(DATOS!BQ:BQ,MATCH(CHECKLIST!B346,DATOS!B:B,0),1)="","X",IF(INDEX(DATOS!BQ:BQ,MATCH(CHECKLIST!B346,DATOS!B:B,0),1)="VIGENTE","",INDEX(DATOS!BQ:BQ,MATCH(CHECKLIST!B346,DATOS!B:B,0),1))),"")</f>
        <v/>
      </c>
      <c r="I346" s="17" t="str">
        <f>IFERROR(IF(INDEX(DATOS!AR:AR,MATCH(CHECKLIST!B346,DATOS!B:B,0),1)=0,"",INDEX(DATOS!AR:AR,MATCH(CHECKLIST!B346,DATOS!B:B,0),1)),"")</f>
        <v/>
      </c>
      <c r="J346" s="17" t="str">
        <f>IFERROR(IF(INDEX(DATOS!AP:AP,MATCH(CHECKLIST!B346,DATOS!B:B,0),1)=0,"",INDEX(DATOS!AP:AP,MATCH(CHECKLIST!B346,DATOS!B:B,0),1)),"")</f>
        <v/>
      </c>
      <c r="K346" s="35" t="str">
        <f>IFERROR(IF(INDEX(DATOS!AQ:AQ,MATCH(CHECKLIST!B346,DATOS!B:B,0),1)=0,"",INDEX(DATOS!AQ:AQ,MATCH(CHECKLIST!B346,DATOS!B:B,0),1)),"")</f>
        <v/>
      </c>
      <c r="L346" s="17" t="str">
        <f>IFERROR(IF(INDEX(DATOS!AS:AS,MATCH(CHECKLIST!B346,DATOS!B:B,0),1)=0,"",INDEX(DATOS!AS:AS,MATCH(CHECKLIST!B346,DATOS!B:B,0),1)),"")</f>
        <v/>
      </c>
      <c r="M346" s="17" t="str">
        <f>IFERROR(IF(INDEX(DATOS!AO:AO,MATCH(CHECKLIST!B346,DATOS!B:B,0),1)=0,"",INDEX(DATOS!AO:AO,MATCH(CHECKLIST!B346,DATOS!B:B,0),1)),"")</f>
        <v/>
      </c>
      <c r="N346" s="35" t="str">
        <f ca="1">IFERROR(IF(INDEX(DATOS!P:P,MATCH(CHECKLIST!B346,DATOS!B:B,0),1)="","X",IF(INDEX(DATOS!P:P,MATCH(CHECKLIST!B346,DATOS!B:B,0),1)&gt;YEAR(TODAY())-1,"","VENCIDA")),"")</f>
        <v/>
      </c>
      <c r="O346" s="35" t="str">
        <f>IFERROR(IF(INDEX(DATOS!AV:AV,MATCH(CHECKLIST!B346,DATOS!B:B,0),1)=0,"",INDEX(DATOS!AV:AV,MATCH(CHECKLIST!B346,DATOS!B:B,0),1)),"")</f>
        <v/>
      </c>
      <c r="P346" s="17" t="str">
        <f>IFERROR(IF(INDEX(DATOS!AT:AT,MATCH(CHECKLIST!B346,DATOS!B:B,0),1)=0,"",INDEX(DATOS!AT:AT,MATCH(CHECKLIST!B346,DATOS!B:B,0),1)),"")</f>
        <v/>
      </c>
      <c r="Q346" s="17" t="str">
        <f>IFERROR(IF(INDEX(DATOS!AU:AU,MATCH(CHECKLIST!B346,DATOS!B:B,0),1)=0,"",INDEX(DATOS!AU:AU,MATCH(CHECKLIST!B346,DATOS!B:B,0),1)),"")</f>
        <v/>
      </c>
      <c r="S346">
        <f t="shared" si="17"/>
        <v>0</v>
      </c>
      <c r="U346" t="str">
        <f t="shared" si="15"/>
        <v/>
      </c>
      <c r="V346" t="str">
        <f t="shared" si="16"/>
        <v/>
      </c>
    </row>
    <row r="347" spans="1:22" ht="15" customHeight="1" x14ac:dyDescent="0.25">
      <c r="A347" s="12">
        <v>334</v>
      </c>
      <c r="B347" t="str">
        <f>IFERROR(INDEX(DATOS!B:B,MATCH(CHECKLIST!A347,DATOS!CG:CG,0),1),"")</f>
        <v/>
      </c>
      <c r="C347" t="str">
        <f>IFERROR(INDEX(DATOS!BT:BT,MATCH(CHECKLIST!A347,DATOS!CG:CG,0),1),"")</f>
        <v/>
      </c>
      <c r="D347" t="str">
        <f>IFERROR(INDEX(DATOS!T:T,MATCH(CHECKLIST!E347,DATOS!C:C,0),1),"")</f>
        <v/>
      </c>
      <c r="E347" s="72" t="str">
        <f>IFERROR(INDEX(DATOS!C:C,MATCH(CHECKLIST!A347,DATOS!CG:CG,0),1),"")</f>
        <v/>
      </c>
      <c r="F347" s="82" t="str">
        <f>IFERROR(IF(INDEX(DATOS!AI:AI,MATCH(CHECKLIST!B347,DATOS!B:B,0),1)=0,"",INDEX(DATOS!AI:AI,MATCH(CHECKLIST!B347,DATOS!B:B,0),1)),"")</f>
        <v/>
      </c>
      <c r="G347" s="17" t="str">
        <f>IFERROR(IF(INDEX(DATOS!AN:AN,MATCH(CHECKLIST!B347,DATOS!B:B,0),1)=0,"",INDEX(DATOS!AN:AN,MATCH(CHECKLIST!B347,DATOS!B:B,0),1)),"")</f>
        <v/>
      </c>
      <c r="H347" s="17" t="str">
        <f>IFERROR(IF(INDEX(DATOS!BQ:BQ,MATCH(CHECKLIST!B347,DATOS!B:B,0),1)="","X",IF(INDEX(DATOS!BQ:BQ,MATCH(CHECKLIST!B347,DATOS!B:B,0),1)="VIGENTE","",INDEX(DATOS!BQ:BQ,MATCH(CHECKLIST!B347,DATOS!B:B,0),1))),"")</f>
        <v/>
      </c>
      <c r="I347" s="17" t="str">
        <f>IFERROR(IF(INDEX(DATOS!AR:AR,MATCH(CHECKLIST!B347,DATOS!B:B,0),1)=0,"",INDEX(DATOS!AR:AR,MATCH(CHECKLIST!B347,DATOS!B:B,0),1)),"")</f>
        <v/>
      </c>
      <c r="J347" s="17" t="str">
        <f>IFERROR(IF(INDEX(DATOS!AP:AP,MATCH(CHECKLIST!B347,DATOS!B:B,0),1)=0,"",INDEX(DATOS!AP:AP,MATCH(CHECKLIST!B347,DATOS!B:B,0),1)),"")</f>
        <v/>
      </c>
      <c r="K347" s="35" t="str">
        <f>IFERROR(IF(INDEX(DATOS!AQ:AQ,MATCH(CHECKLIST!B347,DATOS!B:B,0),1)=0,"",INDEX(DATOS!AQ:AQ,MATCH(CHECKLIST!B347,DATOS!B:B,0),1)),"")</f>
        <v/>
      </c>
      <c r="L347" s="17" t="str">
        <f>IFERROR(IF(INDEX(DATOS!AS:AS,MATCH(CHECKLIST!B347,DATOS!B:B,0),1)=0,"",INDEX(DATOS!AS:AS,MATCH(CHECKLIST!B347,DATOS!B:B,0),1)),"")</f>
        <v/>
      </c>
      <c r="M347" s="17" t="str">
        <f>IFERROR(IF(INDEX(DATOS!AO:AO,MATCH(CHECKLIST!B347,DATOS!B:B,0),1)=0,"",INDEX(DATOS!AO:AO,MATCH(CHECKLIST!B347,DATOS!B:B,0),1)),"")</f>
        <v/>
      </c>
      <c r="N347" s="35" t="str">
        <f ca="1">IFERROR(IF(INDEX(DATOS!P:P,MATCH(CHECKLIST!B347,DATOS!B:B,0),1)="","X",IF(INDEX(DATOS!P:P,MATCH(CHECKLIST!B347,DATOS!B:B,0),1)&gt;YEAR(TODAY())-1,"","VENCIDA")),"")</f>
        <v/>
      </c>
      <c r="O347" s="35" t="str">
        <f>IFERROR(IF(INDEX(DATOS!AV:AV,MATCH(CHECKLIST!B347,DATOS!B:B,0),1)=0,"",INDEX(DATOS!AV:AV,MATCH(CHECKLIST!B347,DATOS!B:B,0),1)),"")</f>
        <v/>
      </c>
      <c r="P347" s="17" t="str">
        <f>IFERROR(IF(INDEX(DATOS!AT:AT,MATCH(CHECKLIST!B347,DATOS!B:B,0),1)=0,"",INDEX(DATOS!AT:AT,MATCH(CHECKLIST!B347,DATOS!B:B,0),1)),"")</f>
        <v/>
      </c>
      <c r="Q347" s="17" t="str">
        <f>IFERROR(IF(INDEX(DATOS!AU:AU,MATCH(CHECKLIST!B347,DATOS!B:B,0),1)=0,"",INDEX(DATOS!AU:AU,MATCH(CHECKLIST!B347,DATOS!B:B,0),1)),"")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IFERROR(INDEX(DATOS!B:B,MATCH(CHECKLIST!A348,DATOS!CG:CG,0),1),"")</f>
        <v/>
      </c>
      <c r="C348" t="str">
        <f>IFERROR(INDEX(DATOS!BT:BT,MATCH(CHECKLIST!A348,DATOS!CG:CG,0),1),"")</f>
        <v/>
      </c>
      <c r="D348" t="str">
        <f>IFERROR(INDEX(DATOS!T:T,MATCH(CHECKLIST!E348,DATOS!C:C,0),1),"")</f>
        <v/>
      </c>
      <c r="E348" s="72" t="str">
        <f>IFERROR(INDEX(DATOS!C:C,MATCH(CHECKLIST!A348,DATOS!CG:CG,0),1),"")</f>
        <v/>
      </c>
      <c r="F348" s="82" t="str">
        <f>IFERROR(IF(INDEX(DATOS!AI:AI,MATCH(CHECKLIST!B348,DATOS!B:B,0),1)=0,"",INDEX(DATOS!AI:AI,MATCH(CHECKLIST!B348,DATOS!B:B,0),1)),"")</f>
        <v/>
      </c>
      <c r="G348" s="17" t="str">
        <f>IFERROR(IF(INDEX(DATOS!AN:AN,MATCH(CHECKLIST!B348,DATOS!B:B,0),1)=0,"",INDEX(DATOS!AN:AN,MATCH(CHECKLIST!B348,DATOS!B:B,0),1)),"")</f>
        <v/>
      </c>
      <c r="H348" s="17" t="str">
        <f>IFERROR(IF(INDEX(DATOS!BQ:BQ,MATCH(CHECKLIST!B348,DATOS!B:B,0),1)="","X",IF(INDEX(DATOS!BQ:BQ,MATCH(CHECKLIST!B348,DATOS!B:B,0),1)="VIGENTE","",INDEX(DATOS!BQ:BQ,MATCH(CHECKLIST!B348,DATOS!B:B,0),1))),"")</f>
        <v/>
      </c>
      <c r="I348" s="17" t="str">
        <f>IFERROR(IF(INDEX(DATOS!AR:AR,MATCH(CHECKLIST!B348,DATOS!B:B,0),1)=0,"",INDEX(DATOS!AR:AR,MATCH(CHECKLIST!B348,DATOS!B:B,0),1)),"")</f>
        <v/>
      </c>
      <c r="J348" s="17" t="str">
        <f>IFERROR(IF(INDEX(DATOS!AP:AP,MATCH(CHECKLIST!B348,DATOS!B:B,0),1)=0,"",INDEX(DATOS!AP:AP,MATCH(CHECKLIST!B348,DATOS!B:B,0),1)),"")</f>
        <v/>
      </c>
      <c r="K348" s="35" t="str">
        <f>IFERROR(IF(INDEX(DATOS!AQ:AQ,MATCH(CHECKLIST!B348,DATOS!B:B,0),1)=0,"",INDEX(DATOS!AQ:AQ,MATCH(CHECKLIST!B348,DATOS!B:B,0),1)),"")</f>
        <v/>
      </c>
      <c r="L348" s="17" t="str">
        <f>IFERROR(IF(INDEX(DATOS!AS:AS,MATCH(CHECKLIST!B348,DATOS!B:B,0),1)=0,"",INDEX(DATOS!AS:AS,MATCH(CHECKLIST!B348,DATOS!B:B,0),1)),"")</f>
        <v/>
      </c>
      <c r="M348" s="17" t="str">
        <f>IFERROR(IF(INDEX(DATOS!AO:AO,MATCH(CHECKLIST!B348,DATOS!B:B,0),1)=0,"",INDEX(DATOS!AO:AO,MATCH(CHECKLIST!B348,DATOS!B:B,0),1)),"")</f>
        <v/>
      </c>
      <c r="N348" s="35" t="str">
        <f ca="1">IFERROR(IF(INDEX(DATOS!P:P,MATCH(CHECKLIST!B348,DATOS!B:B,0),1)="","X",IF(INDEX(DATOS!P:P,MATCH(CHECKLIST!B348,DATOS!B:B,0),1)&gt;YEAR(TODAY())-1,"","VENCIDA")),"")</f>
        <v/>
      </c>
      <c r="O348" s="35" t="str">
        <f>IFERROR(IF(INDEX(DATOS!AV:AV,MATCH(CHECKLIST!B348,DATOS!B:B,0),1)=0,"",INDEX(DATOS!AV:AV,MATCH(CHECKLIST!B348,DATOS!B:B,0),1)),"")</f>
        <v/>
      </c>
      <c r="P348" s="17" t="str">
        <f>IFERROR(IF(INDEX(DATOS!AT:AT,MATCH(CHECKLIST!B348,DATOS!B:B,0),1)=0,"",INDEX(DATOS!AT:AT,MATCH(CHECKLIST!B348,DATOS!B:B,0),1)),"")</f>
        <v/>
      </c>
      <c r="Q348" s="17" t="str">
        <f>IFERROR(IF(INDEX(DATOS!AU:AU,MATCH(CHECKLIST!B348,DATOS!B:B,0),1)=0,"",INDEX(DATOS!AU:AU,MATCH(CHECKLIST!B348,DATOS!B:B,0),1)),"")</f>
        <v/>
      </c>
      <c r="S348">
        <f t="shared" si="17"/>
        <v>0</v>
      </c>
      <c r="U348" t="str">
        <f t="shared" si="15"/>
        <v/>
      </c>
      <c r="V348" t="str">
        <f t="shared" si="16"/>
        <v/>
      </c>
    </row>
    <row r="349" spans="1:22" ht="15" customHeight="1" x14ac:dyDescent="0.25">
      <c r="A349" s="12">
        <v>336</v>
      </c>
      <c r="B349" t="str">
        <f>IFERROR(INDEX(DATOS!B:B,MATCH(CHECKLIST!A349,DATOS!CG:CG,0),1),"")</f>
        <v/>
      </c>
      <c r="C349" t="str">
        <f>IFERROR(INDEX(DATOS!BT:BT,MATCH(CHECKLIST!A349,DATOS!CG:CG,0),1),"")</f>
        <v/>
      </c>
      <c r="D349" t="str">
        <f>IFERROR(INDEX(DATOS!T:T,MATCH(CHECKLIST!E349,DATOS!C:C,0),1),"")</f>
        <v/>
      </c>
      <c r="E349" s="72" t="str">
        <f>IFERROR(INDEX(DATOS!C:C,MATCH(CHECKLIST!A349,DATOS!CG:CG,0),1),"")</f>
        <v/>
      </c>
      <c r="F349" s="82" t="str">
        <f>IFERROR(IF(INDEX(DATOS!AI:AI,MATCH(CHECKLIST!B349,DATOS!B:B,0),1)=0,"",INDEX(DATOS!AI:AI,MATCH(CHECKLIST!B349,DATOS!B:B,0),1)),"")</f>
        <v/>
      </c>
      <c r="G349" s="17" t="str">
        <f>IFERROR(IF(INDEX(DATOS!AN:AN,MATCH(CHECKLIST!B349,DATOS!B:B,0),1)=0,"",INDEX(DATOS!AN:AN,MATCH(CHECKLIST!B349,DATOS!B:B,0),1)),"")</f>
        <v/>
      </c>
      <c r="H349" s="17" t="str">
        <f>IFERROR(IF(INDEX(DATOS!BQ:BQ,MATCH(CHECKLIST!B349,DATOS!B:B,0),1)="","X",IF(INDEX(DATOS!BQ:BQ,MATCH(CHECKLIST!B349,DATOS!B:B,0),1)="VIGENTE","",INDEX(DATOS!BQ:BQ,MATCH(CHECKLIST!B349,DATOS!B:B,0),1))),"")</f>
        <v/>
      </c>
      <c r="I349" s="17" t="str">
        <f>IFERROR(IF(INDEX(DATOS!AR:AR,MATCH(CHECKLIST!B349,DATOS!B:B,0),1)=0,"",INDEX(DATOS!AR:AR,MATCH(CHECKLIST!B349,DATOS!B:B,0),1)),"")</f>
        <v/>
      </c>
      <c r="J349" s="17" t="str">
        <f>IFERROR(IF(INDEX(DATOS!AP:AP,MATCH(CHECKLIST!B349,DATOS!B:B,0),1)=0,"",INDEX(DATOS!AP:AP,MATCH(CHECKLIST!B349,DATOS!B:B,0),1)),"")</f>
        <v/>
      </c>
      <c r="K349" s="35" t="str">
        <f>IFERROR(IF(INDEX(DATOS!AQ:AQ,MATCH(CHECKLIST!B349,DATOS!B:B,0),1)=0,"",INDEX(DATOS!AQ:AQ,MATCH(CHECKLIST!B349,DATOS!B:B,0),1)),"")</f>
        <v/>
      </c>
      <c r="L349" s="17" t="str">
        <f>IFERROR(IF(INDEX(DATOS!AS:AS,MATCH(CHECKLIST!B349,DATOS!B:B,0),1)=0,"",INDEX(DATOS!AS:AS,MATCH(CHECKLIST!B349,DATOS!B:B,0),1)),"")</f>
        <v/>
      </c>
      <c r="M349" s="17" t="str">
        <f>IFERROR(IF(INDEX(DATOS!AO:AO,MATCH(CHECKLIST!B349,DATOS!B:B,0),1)=0,"",INDEX(DATOS!AO:AO,MATCH(CHECKLIST!B349,DATOS!B:B,0),1)),"")</f>
        <v/>
      </c>
      <c r="N349" s="35" t="str">
        <f ca="1">IFERROR(IF(INDEX(DATOS!P:P,MATCH(CHECKLIST!B349,DATOS!B:B,0),1)="","X",IF(INDEX(DATOS!P:P,MATCH(CHECKLIST!B349,DATOS!B:B,0),1)&gt;YEAR(TODAY())-1,"","VENCIDA")),"")</f>
        <v/>
      </c>
      <c r="O349" s="35" t="str">
        <f>IFERROR(IF(INDEX(DATOS!AV:AV,MATCH(CHECKLIST!B349,DATOS!B:B,0),1)=0,"",INDEX(DATOS!AV:AV,MATCH(CHECKLIST!B349,DATOS!B:B,0),1)),"")</f>
        <v/>
      </c>
      <c r="P349" s="17" t="str">
        <f>IFERROR(IF(INDEX(DATOS!AT:AT,MATCH(CHECKLIST!B349,DATOS!B:B,0),1)=0,"",INDEX(DATOS!AT:AT,MATCH(CHECKLIST!B349,DATOS!B:B,0),1)),"")</f>
        <v/>
      </c>
      <c r="Q349" s="17" t="str">
        <f>IFERROR(IF(INDEX(DATOS!AU:AU,MATCH(CHECKLIST!B349,DATOS!B:B,0),1)=0,"",INDEX(DATOS!AU:AU,MATCH(CHECKLIST!B349,DATOS!B:B,0),1)),"")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IFERROR(INDEX(DATOS!B:B,MATCH(CHECKLIST!A350,DATOS!CG:CG,0),1),"")</f>
        <v/>
      </c>
      <c r="C350" t="str">
        <f>IFERROR(INDEX(DATOS!BT:BT,MATCH(CHECKLIST!A350,DATOS!CG:CG,0),1),"")</f>
        <v/>
      </c>
      <c r="D350" t="str">
        <f>IFERROR(INDEX(DATOS!T:T,MATCH(CHECKLIST!E350,DATOS!C:C,0),1),"")</f>
        <v/>
      </c>
      <c r="E350" s="72" t="str">
        <f>IFERROR(INDEX(DATOS!C:C,MATCH(CHECKLIST!A350,DATOS!CG:CG,0),1),"")</f>
        <v/>
      </c>
      <c r="F350" s="82" t="str">
        <f>IFERROR(IF(INDEX(DATOS!AI:AI,MATCH(CHECKLIST!B350,DATOS!B:B,0),1)=0,"",INDEX(DATOS!AI:AI,MATCH(CHECKLIST!B350,DATOS!B:B,0),1)),"")</f>
        <v/>
      </c>
      <c r="G350" s="17" t="str">
        <f>IFERROR(IF(INDEX(DATOS!AN:AN,MATCH(CHECKLIST!B350,DATOS!B:B,0),1)=0,"",INDEX(DATOS!AN:AN,MATCH(CHECKLIST!B350,DATOS!B:B,0),1)),"")</f>
        <v/>
      </c>
      <c r="H350" s="17" t="str">
        <f>IFERROR(IF(INDEX(DATOS!BQ:BQ,MATCH(CHECKLIST!B350,DATOS!B:B,0),1)="","X",IF(INDEX(DATOS!BQ:BQ,MATCH(CHECKLIST!B350,DATOS!B:B,0),1)="VIGENTE","",INDEX(DATOS!BQ:BQ,MATCH(CHECKLIST!B350,DATOS!B:B,0),1))),"")</f>
        <v/>
      </c>
      <c r="I350" s="17" t="str">
        <f>IFERROR(IF(INDEX(DATOS!AR:AR,MATCH(CHECKLIST!B350,DATOS!B:B,0),1)=0,"",INDEX(DATOS!AR:AR,MATCH(CHECKLIST!B350,DATOS!B:B,0),1)),"")</f>
        <v/>
      </c>
      <c r="J350" s="17" t="str">
        <f>IFERROR(IF(INDEX(DATOS!AP:AP,MATCH(CHECKLIST!B350,DATOS!B:B,0),1)=0,"",INDEX(DATOS!AP:AP,MATCH(CHECKLIST!B350,DATOS!B:B,0),1)),"")</f>
        <v/>
      </c>
      <c r="K350" s="35" t="str">
        <f>IFERROR(IF(INDEX(DATOS!AQ:AQ,MATCH(CHECKLIST!B350,DATOS!B:B,0),1)=0,"",INDEX(DATOS!AQ:AQ,MATCH(CHECKLIST!B350,DATOS!B:B,0),1)),"")</f>
        <v/>
      </c>
      <c r="L350" s="17" t="str">
        <f>IFERROR(IF(INDEX(DATOS!AS:AS,MATCH(CHECKLIST!B350,DATOS!B:B,0),1)=0,"",INDEX(DATOS!AS:AS,MATCH(CHECKLIST!B350,DATOS!B:B,0),1)),"")</f>
        <v/>
      </c>
      <c r="M350" s="17" t="str">
        <f>IFERROR(IF(INDEX(DATOS!AO:AO,MATCH(CHECKLIST!B350,DATOS!B:B,0),1)=0,"",INDEX(DATOS!AO:AO,MATCH(CHECKLIST!B350,DATOS!B:B,0),1)),"")</f>
        <v/>
      </c>
      <c r="N350" s="35" t="str">
        <f ca="1">IFERROR(IF(INDEX(DATOS!P:P,MATCH(CHECKLIST!B350,DATOS!B:B,0),1)="","X",IF(INDEX(DATOS!P:P,MATCH(CHECKLIST!B350,DATOS!B:B,0),1)&gt;YEAR(TODAY())-1,"","VENCIDA")),"")</f>
        <v/>
      </c>
      <c r="O350" s="35" t="str">
        <f>IFERROR(IF(INDEX(DATOS!AV:AV,MATCH(CHECKLIST!B350,DATOS!B:B,0),1)=0,"",INDEX(DATOS!AV:AV,MATCH(CHECKLIST!B350,DATOS!B:B,0),1)),"")</f>
        <v/>
      </c>
      <c r="P350" s="17" t="str">
        <f>IFERROR(IF(INDEX(DATOS!AT:AT,MATCH(CHECKLIST!B350,DATOS!B:B,0),1)=0,"",INDEX(DATOS!AT:AT,MATCH(CHECKLIST!B350,DATOS!B:B,0),1)),"")</f>
        <v/>
      </c>
      <c r="Q350" s="17" t="str">
        <f>IFERROR(IF(INDEX(DATOS!AU:AU,MATCH(CHECKLIST!B350,DATOS!B:B,0),1)=0,"",INDEX(DATOS!AU:AU,MATCH(CHECKLIST!B350,DATOS!B:B,0),1)),"")</f>
        <v/>
      </c>
      <c r="S350">
        <f t="shared" si="17"/>
        <v>0</v>
      </c>
      <c r="U350" t="str">
        <f t="shared" si="15"/>
        <v/>
      </c>
      <c r="V350" t="str">
        <f t="shared" si="16"/>
        <v/>
      </c>
    </row>
    <row r="351" spans="1:22" ht="15" customHeight="1" x14ac:dyDescent="0.25">
      <c r="A351" s="12">
        <v>338</v>
      </c>
      <c r="B351" t="str">
        <f>IFERROR(INDEX(DATOS!B:B,MATCH(CHECKLIST!A351,DATOS!CG:CG,0),1),"")</f>
        <v/>
      </c>
      <c r="C351" t="str">
        <f>IFERROR(INDEX(DATOS!BT:BT,MATCH(CHECKLIST!A351,DATOS!CG:CG,0),1),"")</f>
        <v/>
      </c>
      <c r="D351" t="str">
        <f>IFERROR(INDEX(DATOS!T:T,MATCH(CHECKLIST!E351,DATOS!C:C,0),1),"")</f>
        <v/>
      </c>
      <c r="E351" s="72" t="str">
        <f>IFERROR(INDEX(DATOS!C:C,MATCH(CHECKLIST!A351,DATOS!CG:CG,0),1),"")</f>
        <v/>
      </c>
      <c r="F351" s="82" t="str">
        <f>IFERROR(IF(INDEX(DATOS!AI:AI,MATCH(CHECKLIST!B351,DATOS!B:B,0),1)=0,"",INDEX(DATOS!AI:AI,MATCH(CHECKLIST!B351,DATOS!B:B,0),1)),"")</f>
        <v/>
      </c>
      <c r="G351" s="17" t="str">
        <f>IFERROR(IF(INDEX(DATOS!AN:AN,MATCH(CHECKLIST!B351,DATOS!B:B,0),1)=0,"",INDEX(DATOS!AN:AN,MATCH(CHECKLIST!B351,DATOS!B:B,0),1)),"")</f>
        <v/>
      </c>
      <c r="H351" s="17" t="str">
        <f>IFERROR(IF(INDEX(DATOS!BQ:BQ,MATCH(CHECKLIST!B351,DATOS!B:B,0),1)="","X",IF(INDEX(DATOS!BQ:BQ,MATCH(CHECKLIST!B351,DATOS!B:B,0),1)="VIGENTE","",INDEX(DATOS!BQ:BQ,MATCH(CHECKLIST!B351,DATOS!B:B,0),1))),"")</f>
        <v/>
      </c>
      <c r="I351" s="17" t="str">
        <f>IFERROR(IF(INDEX(DATOS!AR:AR,MATCH(CHECKLIST!B351,DATOS!B:B,0),1)=0,"",INDEX(DATOS!AR:AR,MATCH(CHECKLIST!B351,DATOS!B:B,0),1)),"")</f>
        <v/>
      </c>
      <c r="J351" s="17" t="str">
        <f>IFERROR(IF(INDEX(DATOS!AP:AP,MATCH(CHECKLIST!B351,DATOS!B:B,0),1)=0,"",INDEX(DATOS!AP:AP,MATCH(CHECKLIST!B351,DATOS!B:B,0),1)),"")</f>
        <v/>
      </c>
      <c r="K351" s="35" t="str">
        <f>IFERROR(IF(INDEX(DATOS!AQ:AQ,MATCH(CHECKLIST!B351,DATOS!B:B,0),1)=0,"",INDEX(DATOS!AQ:AQ,MATCH(CHECKLIST!B351,DATOS!B:B,0),1)),"")</f>
        <v/>
      </c>
      <c r="L351" s="17" t="str">
        <f>IFERROR(IF(INDEX(DATOS!AS:AS,MATCH(CHECKLIST!B351,DATOS!B:B,0),1)=0,"",INDEX(DATOS!AS:AS,MATCH(CHECKLIST!B351,DATOS!B:B,0),1)),"")</f>
        <v/>
      </c>
      <c r="M351" s="17" t="str">
        <f>IFERROR(IF(INDEX(DATOS!AO:AO,MATCH(CHECKLIST!B351,DATOS!B:B,0),1)=0,"",INDEX(DATOS!AO:AO,MATCH(CHECKLIST!B351,DATOS!B:B,0),1)),"")</f>
        <v/>
      </c>
      <c r="N351" s="35" t="str">
        <f ca="1">IFERROR(IF(INDEX(DATOS!P:P,MATCH(CHECKLIST!B351,DATOS!B:B,0),1)="","X",IF(INDEX(DATOS!P:P,MATCH(CHECKLIST!B351,DATOS!B:B,0),1)&gt;YEAR(TODAY())-1,"","VENCIDA")),"")</f>
        <v/>
      </c>
      <c r="O351" s="35" t="str">
        <f>IFERROR(IF(INDEX(DATOS!AV:AV,MATCH(CHECKLIST!B351,DATOS!B:B,0),1)=0,"",INDEX(DATOS!AV:AV,MATCH(CHECKLIST!B351,DATOS!B:B,0),1)),"")</f>
        <v/>
      </c>
      <c r="P351" s="17" t="str">
        <f>IFERROR(IF(INDEX(DATOS!AT:AT,MATCH(CHECKLIST!B351,DATOS!B:B,0),1)=0,"",INDEX(DATOS!AT:AT,MATCH(CHECKLIST!B351,DATOS!B:B,0),1)),"")</f>
        <v/>
      </c>
      <c r="Q351" s="17" t="str">
        <f>IFERROR(IF(INDEX(DATOS!AU:AU,MATCH(CHECKLIST!B351,DATOS!B:B,0),1)=0,"",INDEX(DATOS!AU:AU,MATCH(CHECKLIST!B351,DATOS!B:B,0),1)),"")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IFERROR(INDEX(DATOS!B:B,MATCH(CHECKLIST!A352,DATOS!CG:CG,0),1),"")</f>
        <v/>
      </c>
      <c r="C352" t="str">
        <f>IFERROR(INDEX(DATOS!BT:BT,MATCH(CHECKLIST!A352,DATOS!CG:CG,0),1),"")</f>
        <v/>
      </c>
      <c r="D352" t="str">
        <f>IFERROR(INDEX(DATOS!T:T,MATCH(CHECKLIST!E352,DATOS!C:C,0),1),"")</f>
        <v/>
      </c>
      <c r="E352" s="72" t="str">
        <f>IFERROR(INDEX(DATOS!C:C,MATCH(CHECKLIST!A352,DATOS!CG:CG,0),1),"")</f>
        <v/>
      </c>
      <c r="F352" s="82" t="str">
        <f>IFERROR(IF(INDEX(DATOS!AI:AI,MATCH(CHECKLIST!B352,DATOS!B:B,0),1)=0,"",INDEX(DATOS!AI:AI,MATCH(CHECKLIST!B352,DATOS!B:B,0),1)),"")</f>
        <v/>
      </c>
      <c r="G352" s="17" t="str">
        <f>IFERROR(IF(INDEX(DATOS!AN:AN,MATCH(CHECKLIST!B352,DATOS!B:B,0),1)=0,"",INDEX(DATOS!AN:AN,MATCH(CHECKLIST!B352,DATOS!B:B,0),1)),"")</f>
        <v/>
      </c>
      <c r="H352" s="17" t="str">
        <f>IFERROR(IF(INDEX(DATOS!BQ:BQ,MATCH(CHECKLIST!B352,DATOS!B:B,0),1)="","X",IF(INDEX(DATOS!BQ:BQ,MATCH(CHECKLIST!B352,DATOS!B:B,0),1)="VIGENTE","",INDEX(DATOS!BQ:BQ,MATCH(CHECKLIST!B352,DATOS!B:B,0),1))),"")</f>
        <v/>
      </c>
      <c r="I352" s="17" t="str">
        <f>IFERROR(IF(INDEX(DATOS!AR:AR,MATCH(CHECKLIST!B352,DATOS!B:B,0),1)=0,"",INDEX(DATOS!AR:AR,MATCH(CHECKLIST!B352,DATOS!B:B,0),1)),"")</f>
        <v/>
      </c>
      <c r="J352" s="17" t="str">
        <f>IFERROR(IF(INDEX(DATOS!AP:AP,MATCH(CHECKLIST!B352,DATOS!B:B,0),1)=0,"",INDEX(DATOS!AP:AP,MATCH(CHECKLIST!B352,DATOS!B:B,0),1)),"")</f>
        <v/>
      </c>
      <c r="K352" s="35" t="str">
        <f>IFERROR(IF(INDEX(DATOS!AQ:AQ,MATCH(CHECKLIST!B352,DATOS!B:B,0),1)=0,"",INDEX(DATOS!AQ:AQ,MATCH(CHECKLIST!B352,DATOS!B:B,0),1)),"")</f>
        <v/>
      </c>
      <c r="L352" s="17" t="str">
        <f>IFERROR(IF(INDEX(DATOS!AS:AS,MATCH(CHECKLIST!B352,DATOS!B:B,0),1)=0,"",INDEX(DATOS!AS:AS,MATCH(CHECKLIST!B352,DATOS!B:B,0),1)),"")</f>
        <v/>
      </c>
      <c r="M352" s="17" t="str">
        <f>IFERROR(IF(INDEX(DATOS!AO:AO,MATCH(CHECKLIST!B352,DATOS!B:B,0),1)=0,"",INDEX(DATOS!AO:AO,MATCH(CHECKLIST!B352,DATOS!B:B,0),1)),"")</f>
        <v/>
      </c>
      <c r="N352" s="35" t="str">
        <f ca="1">IFERROR(IF(INDEX(DATOS!P:P,MATCH(CHECKLIST!B352,DATOS!B:B,0),1)="","X",IF(INDEX(DATOS!P:P,MATCH(CHECKLIST!B352,DATOS!B:B,0),1)&gt;YEAR(TODAY())-1,"","VENCIDA")),"")</f>
        <v/>
      </c>
      <c r="O352" s="35" t="str">
        <f>IFERROR(IF(INDEX(DATOS!AV:AV,MATCH(CHECKLIST!B352,DATOS!B:B,0),1)=0,"",INDEX(DATOS!AV:AV,MATCH(CHECKLIST!B352,DATOS!B:B,0),1)),"")</f>
        <v/>
      </c>
      <c r="P352" s="17" t="str">
        <f>IFERROR(IF(INDEX(DATOS!AT:AT,MATCH(CHECKLIST!B352,DATOS!B:B,0),1)=0,"",INDEX(DATOS!AT:AT,MATCH(CHECKLIST!B352,DATOS!B:B,0),1)),"")</f>
        <v/>
      </c>
      <c r="Q352" s="17" t="str">
        <f>IFERROR(IF(INDEX(DATOS!AU:AU,MATCH(CHECKLIST!B352,DATOS!B:B,0),1)=0,"",INDEX(DATOS!AU:AU,MATCH(CHECKLIST!B352,DATOS!B:B,0),1)),"")</f>
        <v/>
      </c>
      <c r="S352">
        <f t="shared" si="17"/>
        <v>0</v>
      </c>
      <c r="U352" t="str">
        <f t="shared" si="15"/>
        <v/>
      </c>
      <c r="V352" t="str">
        <f t="shared" si="16"/>
        <v/>
      </c>
    </row>
    <row r="353" spans="1:22" ht="15" customHeight="1" x14ac:dyDescent="0.25">
      <c r="A353" s="12">
        <v>340</v>
      </c>
      <c r="B353" t="str">
        <f>IFERROR(INDEX(DATOS!B:B,MATCH(CHECKLIST!A353,DATOS!CG:CG,0),1),"")</f>
        <v/>
      </c>
      <c r="C353" t="str">
        <f>IFERROR(INDEX(DATOS!BT:BT,MATCH(CHECKLIST!A353,DATOS!CG:CG,0),1),"")</f>
        <v/>
      </c>
      <c r="D353" t="str">
        <f>IFERROR(INDEX(DATOS!T:T,MATCH(CHECKLIST!E353,DATOS!C:C,0),1),"")</f>
        <v/>
      </c>
      <c r="E353" s="72" t="str">
        <f>IFERROR(INDEX(DATOS!C:C,MATCH(CHECKLIST!A353,DATOS!CG:CG,0),1),"")</f>
        <v/>
      </c>
      <c r="F353" s="82" t="str">
        <f>IFERROR(IF(INDEX(DATOS!AI:AI,MATCH(CHECKLIST!B353,DATOS!B:B,0),1)=0,"",INDEX(DATOS!AI:AI,MATCH(CHECKLIST!B353,DATOS!B:B,0),1)),"")</f>
        <v/>
      </c>
      <c r="G353" s="17" t="str">
        <f>IFERROR(IF(INDEX(DATOS!AN:AN,MATCH(CHECKLIST!B353,DATOS!B:B,0),1)=0,"",INDEX(DATOS!AN:AN,MATCH(CHECKLIST!B353,DATOS!B:B,0),1)),"")</f>
        <v/>
      </c>
      <c r="H353" s="17" t="str">
        <f>IFERROR(IF(INDEX(DATOS!BQ:BQ,MATCH(CHECKLIST!B353,DATOS!B:B,0),1)="","X",IF(INDEX(DATOS!BQ:BQ,MATCH(CHECKLIST!B353,DATOS!B:B,0),1)="VIGENTE","",INDEX(DATOS!BQ:BQ,MATCH(CHECKLIST!B353,DATOS!B:B,0),1))),"")</f>
        <v/>
      </c>
      <c r="I353" s="17" t="str">
        <f>IFERROR(IF(INDEX(DATOS!AR:AR,MATCH(CHECKLIST!B353,DATOS!B:B,0),1)=0,"",INDEX(DATOS!AR:AR,MATCH(CHECKLIST!B353,DATOS!B:B,0),1)),"")</f>
        <v/>
      </c>
      <c r="J353" s="17" t="str">
        <f>IFERROR(IF(INDEX(DATOS!AP:AP,MATCH(CHECKLIST!B353,DATOS!B:B,0),1)=0,"",INDEX(DATOS!AP:AP,MATCH(CHECKLIST!B353,DATOS!B:B,0),1)),"")</f>
        <v/>
      </c>
      <c r="K353" s="35" t="str">
        <f>IFERROR(IF(INDEX(DATOS!AQ:AQ,MATCH(CHECKLIST!B353,DATOS!B:B,0),1)=0,"",INDEX(DATOS!AQ:AQ,MATCH(CHECKLIST!B353,DATOS!B:B,0),1)),"")</f>
        <v/>
      </c>
      <c r="L353" s="17" t="str">
        <f>IFERROR(IF(INDEX(DATOS!AS:AS,MATCH(CHECKLIST!B353,DATOS!B:B,0),1)=0,"",INDEX(DATOS!AS:AS,MATCH(CHECKLIST!B353,DATOS!B:B,0),1)),"")</f>
        <v/>
      </c>
      <c r="M353" s="17" t="str">
        <f>IFERROR(IF(INDEX(DATOS!AO:AO,MATCH(CHECKLIST!B353,DATOS!B:B,0),1)=0,"",INDEX(DATOS!AO:AO,MATCH(CHECKLIST!B353,DATOS!B:B,0),1)),"")</f>
        <v/>
      </c>
      <c r="N353" s="35" t="str">
        <f ca="1">IFERROR(IF(INDEX(DATOS!P:P,MATCH(CHECKLIST!B353,DATOS!B:B,0),1)="","X",IF(INDEX(DATOS!P:P,MATCH(CHECKLIST!B353,DATOS!B:B,0),1)&gt;YEAR(TODAY())-1,"","VENCIDA")),"")</f>
        <v/>
      </c>
      <c r="O353" s="35" t="str">
        <f>IFERROR(IF(INDEX(DATOS!AV:AV,MATCH(CHECKLIST!B353,DATOS!B:B,0),1)=0,"",INDEX(DATOS!AV:AV,MATCH(CHECKLIST!B353,DATOS!B:B,0),1)),"")</f>
        <v/>
      </c>
      <c r="P353" s="17" t="str">
        <f>IFERROR(IF(INDEX(DATOS!AT:AT,MATCH(CHECKLIST!B353,DATOS!B:B,0),1)=0,"",INDEX(DATOS!AT:AT,MATCH(CHECKLIST!B353,DATOS!B:B,0),1)),"")</f>
        <v/>
      </c>
      <c r="Q353" s="17" t="str">
        <f>IFERROR(IF(INDEX(DATOS!AU:AU,MATCH(CHECKLIST!B353,DATOS!B:B,0),1)=0,"",INDEX(DATOS!AU:AU,MATCH(CHECKLIST!B353,DATOS!B:B,0),1)),"")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IFERROR(INDEX(DATOS!B:B,MATCH(CHECKLIST!A354,DATOS!CG:CG,0),1),"")</f>
        <v/>
      </c>
      <c r="C354" t="str">
        <f>IFERROR(INDEX(DATOS!BT:BT,MATCH(CHECKLIST!A354,DATOS!CG:CG,0),1),"")</f>
        <v/>
      </c>
      <c r="D354" t="str">
        <f>IFERROR(INDEX(DATOS!T:T,MATCH(CHECKLIST!E354,DATOS!C:C,0),1),"")</f>
        <v/>
      </c>
      <c r="E354" s="72" t="str">
        <f>IFERROR(INDEX(DATOS!C:C,MATCH(CHECKLIST!A354,DATOS!CG:CG,0),1),"")</f>
        <v/>
      </c>
      <c r="F354" s="82" t="str">
        <f>IFERROR(IF(INDEX(DATOS!AI:AI,MATCH(CHECKLIST!B354,DATOS!B:B,0),1)=0,"",INDEX(DATOS!AI:AI,MATCH(CHECKLIST!B354,DATOS!B:B,0),1)),"")</f>
        <v/>
      </c>
      <c r="G354" s="17" t="str">
        <f>IFERROR(IF(INDEX(DATOS!AN:AN,MATCH(CHECKLIST!B354,DATOS!B:B,0),1)=0,"",INDEX(DATOS!AN:AN,MATCH(CHECKLIST!B354,DATOS!B:B,0),1)),"")</f>
        <v/>
      </c>
      <c r="H354" s="17" t="str">
        <f>IFERROR(IF(INDEX(DATOS!BQ:BQ,MATCH(CHECKLIST!B354,DATOS!B:B,0),1)="","X",IF(INDEX(DATOS!BQ:BQ,MATCH(CHECKLIST!B354,DATOS!B:B,0),1)="VIGENTE","",INDEX(DATOS!BQ:BQ,MATCH(CHECKLIST!B354,DATOS!B:B,0),1))),"")</f>
        <v/>
      </c>
      <c r="I354" s="17" t="str">
        <f>IFERROR(IF(INDEX(DATOS!AR:AR,MATCH(CHECKLIST!B354,DATOS!B:B,0),1)=0,"",INDEX(DATOS!AR:AR,MATCH(CHECKLIST!B354,DATOS!B:B,0),1)),"")</f>
        <v/>
      </c>
      <c r="J354" s="17" t="str">
        <f>IFERROR(IF(INDEX(DATOS!AP:AP,MATCH(CHECKLIST!B354,DATOS!B:B,0),1)=0,"",INDEX(DATOS!AP:AP,MATCH(CHECKLIST!B354,DATOS!B:B,0),1)),"")</f>
        <v/>
      </c>
      <c r="K354" s="35" t="str">
        <f>IFERROR(IF(INDEX(DATOS!AQ:AQ,MATCH(CHECKLIST!B354,DATOS!B:B,0),1)=0,"",INDEX(DATOS!AQ:AQ,MATCH(CHECKLIST!B354,DATOS!B:B,0),1)),"")</f>
        <v/>
      </c>
      <c r="L354" s="17" t="str">
        <f>IFERROR(IF(INDEX(DATOS!AS:AS,MATCH(CHECKLIST!B354,DATOS!B:B,0),1)=0,"",INDEX(DATOS!AS:AS,MATCH(CHECKLIST!B354,DATOS!B:B,0),1)),"")</f>
        <v/>
      </c>
      <c r="M354" s="17" t="str">
        <f>IFERROR(IF(INDEX(DATOS!AO:AO,MATCH(CHECKLIST!B354,DATOS!B:B,0),1)=0,"",INDEX(DATOS!AO:AO,MATCH(CHECKLIST!B354,DATOS!B:B,0),1)),"")</f>
        <v/>
      </c>
      <c r="N354" s="35" t="str">
        <f ca="1">IFERROR(IF(INDEX(DATOS!P:P,MATCH(CHECKLIST!B354,DATOS!B:B,0),1)="","X",IF(INDEX(DATOS!P:P,MATCH(CHECKLIST!B354,DATOS!B:B,0),1)&gt;YEAR(TODAY())-1,"","VENCIDA")),"")</f>
        <v/>
      </c>
      <c r="O354" s="35" t="str">
        <f>IFERROR(IF(INDEX(DATOS!AV:AV,MATCH(CHECKLIST!B354,DATOS!B:B,0),1)=0,"",INDEX(DATOS!AV:AV,MATCH(CHECKLIST!B354,DATOS!B:B,0),1)),"")</f>
        <v/>
      </c>
      <c r="P354" s="17" t="str">
        <f>IFERROR(IF(INDEX(DATOS!AT:AT,MATCH(CHECKLIST!B354,DATOS!B:B,0),1)=0,"",INDEX(DATOS!AT:AT,MATCH(CHECKLIST!B354,DATOS!B:B,0),1)),"")</f>
        <v/>
      </c>
      <c r="Q354" s="17" t="str">
        <f>IFERROR(IF(INDEX(DATOS!AU:AU,MATCH(CHECKLIST!B354,DATOS!B:B,0),1)=0,"",INDEX(DATOS!AU:AU,MATCH(CHECKLIST!B354,DATOS!B:B,0),1)),"")</f>
        <v/>
      </c>
      <c r="S354">
        <f t="shared" si="17"/>
        <v>0</v>
      </c>
      <c r="U354" t="str">
        <f t="shared" si="15"/>
        <v/>
      </c>
      <c r="V354" t="str">
        <f t="shared" si="16"/>
        <v/>
      </c>
    </row>
    <row r="355" spans="1:22" ht="15" customHeight="1" x14ac:dyDescent="0.25">
      <c r="A355" s="12">
        <v>342</v>
      </c>
      <c r="B355" t="str">
        <f>IFERROR(INDEX(DATOS!B:B,MATCH(CHECKLIST!A355,DATOS!CG:CG,0),1),"")</f>
        <v/>
      </c>
      <c r="C355" t="str">
        <f>IFERROR(INDEX(DATOS!BT:BT,MATCH(CHECKLIST!A355,DATOS!CG:CG,0),1),"")</f>
        <v/>
      </c>
      <c r="D355" t="str">
        <f>IFERROR(INDEX(DATOS!T:T,MATCH(CHECKLIST!E355,DATOS!C:C,0),1),"")</f>
        <v/>
      </c>
      <c r="E355" s="72" t="str">
        <f>IFERROR(INDEX(DATOS!C:C,MATCH(CHECKLIST!A355,DATOS!CG:CG,0),1),"")</f>
        <v/>
      </c>
      <c r="F355" s="82" t="str">
        <f>IFERROR(IF(INDEX(DATOS!AI:AI,MATCH(CHECKLIST!B355,DATOS!B:B,0),1)=0,"",INDEX(DATOS!AI:AI,MATCH(CHECKLIST!B355,DATOS!B:B,0),1)),"")</f>
        <v/>
      </c>
      <c r="G355" s="17" t="str">
        <f>IFERROR(IF(INDEX(DATOS!AN:AN,MATCH(CHECKLIST!B355,DATOS!B:B,0),1)=0,"",INDEX(DATOS!AN:AN,MATCH(CHECKLIST!B355,DATOS!B:B,0),1)),"")</f>
        <v/>
      </c>
      <c r="H355" s="17" t="str">
        <f>IFERROR(IF(INDEX(DATOS!BQ:BQ,MATCH(CHECKLIST!B355,DATOS!B:B,0),1)="","X",IF(INDEX(DATOS!BQ:BQ,MATCH(CHECKLIST!B355,DATOS!B:B,0),1)="VIGENTE","",INDEX(DATOS!BQ:BQ,MATCH(CHECKLIST!B355,DATOS!B:B,0),1))),"")</f>
        <v/>
      </c>
      <c r="I355" s="17" t="str">
        <f>IFERROR(IF(INDEX(DATOS!AR:AR,MATCH(CHECKLIST!B355,DATOS!B:B,0),1)=0,"",INDEX(DATOS!AR:AR,MATCH(CHECKLIST!B355,DATOS!B:B,0),1)),"")</f>
        <v/>
      </c>
      <c r="J355" s="17" t="str">
        <f>IFERROR(IF(INDEX(DATOS!AP:AP,MATCH(CHECKLIST!B355,DATOS!B:B,0),1)=0,"",INDEX(DATOS!AP:AP,MATCH(CHECKLIST!B355,DATOS!B:B,0),1)),"")</f>
        <v/>
      </c>
      <c r="K355" s="35" t="str">
        <f>IFERROR(IF(INDEX(DATOS!AQ:AQ,MATCH(CHECKLIST!B355,DATOS!B:B,0),1)=0,"",INDEX(DATOS!AQ:AQ,MATCH(CHECKLIST!B355,DATOS!B:B,0),1)),"")</f>
        <v/>
      </c>
      <c r="L355" s="17" t="str">
        <f>IFERROR(IF(INDEX(DATOS!AS:AS,MATCH(CHECKLIST!B355,DATOS!B:B,0),1)=0,"",INDEX(DATOS!AS:AS,MATCH(CHECKLIST!B355,DATOS!B:B,0),1)),"")</f>
        <v/>
      </c>
      <c r="M355" s="17" t="str">
        <f>IFERROR(IF(INDEX(DATOS!AO:AO,MATCH(CHECKLIST!B355,DATOS!B:B,0),1)=0,"",INDEX(DATOS!AO:AO,MATCH(CHECKLIST!B355,DATOS!B:B,0),1)),"")</f>
        <v/>
      </c>
      <c r="N355" s="35" t="str">
        <f ca="1">IFERROR(IF(INDEX(DATOS!P:P,MATCH(CHECKLIST!B355,DATOS!B:B,0),1)="","X",IF(INDEX(DATOS!P:P,MATCH(CHECKLIST!B355,DATOS!B:B,0),1)&gt;YEAR(TODAY())-1,"","VENCIDA")),"")</f>
        <v/>
      </c>
      <c r="O355" s="35" t="str">
        <f>IFERROR(IF(INDEX(DATOS!AV:AV,MATCH(CHECKLIST!B355,DATOS!B:B,0),1)=0,"",INDEX(DATOS!AV:AV,MATCH(CHECKLIST!B355,DATOS!B:B,0),1)),"")</f>
        <v/>
      </c>
      <c r="P355" s="17" t="str">
        <f>IFERROR(IF(INDEX(DATOS!AT:AT,MATCH(CHECKLIST!B355,DATOS!B:B,0),1)=0,"",INDEX(DATOS!AT:AT,MATCH(CHECKLIST!B355,DATOS!B:B,0),1)),"")</f>
        <v/>
      </c>
      <c r="Q355" s="17" t="str">
        <f>IFERROR(IF(INDEX(DATOS!AU:AU,MATCH(CHECKLIST!B355,DATOS!B:B,0),1)=0,"",INDEX(DATOS!AU:AU,MATCH(CHECKLIST!B355,DATOS!B:B,0),1)),"")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IFERROR(INDEX(DATOS!B:B,MATCH(CHECKLIST!A356,DATOS!CG:CG,0),1),"")</f>
        <v/>
      </c>
      <c r="C356" t="str">
        <f>IFERROR(INDEX(DATOS!BT:BT,MATCH(CHECKLIST!A356,DATOS!CG:CG,0),1),"")</f>
        <v/>
      </c>
      <c r="D356" t="str">
        <f>IFERROR(INDEX(DATOS!T:T,MATCH(CHECKLIST!E356,DATOS!C:C,0),1),"")</f>
        <v/>
      </c>
      <c r="E356" s="72" t="str">
        <f>IFERROR(INDEX(DATOS!C:C,MATCH(CHECKLIST!A356,DATOS!CG:CG,0),1),"")</f>
        <v/>
      </c>
      <c r="F356" s="82" t="str">
        <f>IFERROR(IF(INDEX(DATOS!AI:AI,MATCH(CHECKLIST!B356,DATOS!B:B,0),1)=0,"",INDEX(DATOS!AI:AI,MATCH(CHECKLIST!B356,DATOS!B:B,0),1)),"")</f>
        <v/>
      </c>
      <c r="G356" s="17" t="str">
        <f>IFERROR(IF(INDEX(DATOS!AN:AN,MATCH(CHECKLIST!B356,DATOS!B:B,0),1)=0,"",INDEX(DATOS!AN:AN,MATCH(CHECKLIST!B356,DATOS!B:B,0),1)),"")</f>
        <v/>
      </c>
      <c r="H356" s="17" t="str">
        <f>IFERROR(IF(INDEX(DATOS!BQ:BQ,MATCH(CHECKLIST!B356,DATOS!B:B,0),1)="","X",IF(INDEX(DATOS!BQ:BQ,MATCH(CHECKLIST!B356,DATOS!B:B,0),1)="VIGENTE","",INDEX(DATOS!BQ:BQ,MATCH(CHECKLIST!B356,DATOS!B:B,0),1))),"")</f>
        <v/>
      </c>
      <c r="I356" s="17" t="str">
        <f>IFERROR(IF(INDEX(DATOS!AR:AR,MATCH(CHECKLIST!B356,DATOS!B:B,0),1)=0,"",INDEX(DATOS!AR:AR,MATCH(CHECKLIST!B356,DATOS!B:B,0),1)),"")</f>
        <v/>
      </c>
      <c r="J356" s="17" t="str">
        <f>IFERROR(IF(INDEX(DATOS!AP:AP,MATCH(CHECKLIST!B356,DATOS!B:B,0),1)=0,"",INDEX(DATOS!AP:AP,MATCH(CHECKLIST!B356,DATOS!B:B,0),1)),"")</f>
        <v/>
      </c>
      <c r="K356" s="35" t="str">
        <f>IFERROR(IF(INDEX(DATOS!AQ:AQ,MATCH(CHECKLIST!B356,DATOS!B:B,0),1)=0,"",INDEX(DATOS!AQ:AQ,MATCH(CHECKLIST!B356,DATOS!B:B,0),1)),"")</f>
        <v/>
      </c>
      <c r="L356" s="17" t="str">
        <f>IFERROR(IF(INDEX(DATOS!AS:AS,MATCH(CHECKLIST!B356,DATOS!B:B,0),1)=0,"",INDEX(DATOS!AS:AS,MATCH(CHECKLIST!B356,DATOS!B:B,0),1)),"")</f>
        <v/>
      </c>
      <c r="M356" s="17" t="str">
        <f>IFERROR(IF(INDEX(DATOS!AO:AO,MATCH(CHECKLIST!B356,DATOS!B:B,0),1)=0,"",INDEX(DATOS!AO:AO,MATCH(CHECKLIST!B356,DATOS!B:B,0),1)),"")</f>
        <v/>
      </c>
      <c r="N356" s="35" t="str">
        <f ca="1">IFERROR(IF(INDEX(DATOS!P:P,MATCH(CHECKLIST!B356,DATOS!B:B,0),1)="","X",IF(INDEX(DATOS!P:P,MATCH(CHECKLIST!B356,DATOS!B:B,0),1)&gt;YEAR(TODAY())-1,"","VENCIDA")),"")</f>
        <v/>
      </c>
      <c r="O356" s="35" t="str">
        <f>IFERROR(IF(INDEX(DATOS!AV:AV,MATCH(CHECKLIST!B356,DATOS!B:B,0),1)=0,"",INDEX(DATOS!AV:AV,MATCH(CHECKLIST!B356,DATOS!B:B,0),1)),"")</f>
        <v/>
      </c>
      <c r="P356" s="17" t="str">
        <f>IFERROR(IF(INDEX(DATOS!AT:AT,MATCH(CHECKLIST!B356,DATOS!B:B,0),1)=0,"",INDEX(DATOS!AT:AT,MATCH(CHECKLIST!B356,DATOS!B:B,0),1)),"")</f>
        <v/>
      </c>
      <c r="Q356" s="17" t="str">
        <f>IFERROR(IF(INDEX(DATOS!AU:AU,MATCH(CHECKLIST!B356,DATOS!B:B,0),1)=0,"",INDEX(DATOS!AU:AU,MATCH(CHECKLIST!B356,DATOS!B:B,0),1)),"")</f>
        <v/>
      </c>
      <c r="S356">
        <f t="shared" si="17"/>
        <v>0</v>
      </c>
      <c r="U356" t="str">
        <f t="shared" si="15"/>
        <v/>
      </c>
      <c r="V356" t="str">
        <f t="shared" si="16"/>
        <v/>
      </c>
    </row>
    <row r="357" spans="1:22" ht="15" customHeight="1" x14ac:dyDescent="0.25">
      <c r="A357" s="12">
        <v>344</v>
      </c>
      <c r="B357" t="str">
        <f>IFERROR(INDEX(DATOS!B:B,MATCH(CHECKLIST!A357,DATOS!CG:CG,0),1),"")</f>
        <v/>
      </c>
      <c r="C357" t="str">
        <f>IFERROR(INDEX(DATOS!BT:BT,MATCH(CHECKLIST!A357,DATOS!CG:CG,0),1),"")</f>
        <v/>
      </c>
      <c r="D357" t="str">
        <f>IFERROR(INDEX(DATOS!T:T,MATCH(CHECKLIST!E357,DATOS!C:C,0),1),"")</f>
        <v/>
      </c>
      <c r="E357" s="72" t="str">
        <f>IFERROR(INDEX(DATOS!C:C,MATCH(CHECKLIST!A357,DATOS!CG:CG,0),1),"")</f>
        <v/>
      </c>
      <c r="F357" s="82" t="str">
        <f>IFERROR(IF(INDEX(DATOS!AI:AI,MATCH(CHECKLIST!B357,DATOS!B:B,0),1)=0,"",INDEX(DATOS!AI:AI,MATCH(CHECKLIST!B357,DATOS!B:B,0),1)),"")</f>
        <v/>
      </c>
      <c r="G357" s="17" t="str">
        <f>IFERROR(IF(INDEX(DATOS!AN:AN,MATCH(CHECKLIST!B357,DATOS!B:B,0),1)=0,"",INDEX(DATOS!AN:AN,MATCH(CHECKLIST!B357,DATOS!B:B,0),1)),"")</f>
        <v/>
      </c>
      <c r="H357" s="17" t="str">
        <f>IFERROR(IF(INDEX(DATOS!BQ:BQ,MATCH(CHECKLIST!B357,DATOS!B:B,0),1)="","X",IF(INDEX(DATOS!BQ:BQ,MATCH(CHECKLIST!B357,DATOS!B:B,0),1)="VIGENTE","",INDEX(DATOS!BQ:BQ,MATCH(CHECKLIST!B357,DATOS!B:B,0),1))),"")</f>
        <v/>
      </c>
      <c r="I357" s="17" t="str">
        <f>IFERROR(IF(INDEX(DATOS!AR:AR,MATCH(CHECKLIST!B357,DATOS!B:B,0),1)=0,"",INDEX(DATOS!AR:AR,MATCH(CHECKLIST!B357,DATOS!B:B,0),1)),"")</f>
        <v/>
      </c>
      <c r="J357" s="17" t="str">
        <f>IFERROR(IF(INDEX(DATOS!AP:AP,MATCH(CHECKLIST!B357,DATOS!B:B,0),1)=0,"",INDEX(DATOS!AP:AP,MATCH(CHECKLIST!B357,DATOS!B:B,0),1)),"")</f>
        <v/>
      </c>
      <c r="K357" s="35" t="str">
        <f>IFERROR(IF(INDEX(DATOS!AQ:AQ,MATCH(CHECKLIST!B357,DATOS!B:B,0),1)=0,"",INDEX(DATOS!AQ:AQ,MATCH(CHECKLIST!B357,DATOS!B:B,0),1)),"")</f>
        <v/>
      </c>
      <c r="L357" s="17" t="str">
        <f>IFERROR(IF(INDEX(DATOS!AS:AS,MATCH(CHECKLIST!B357,DATOS!B:B,0),1)=0,"",INDEX(DATOS!AS:AS,MATCH(CHECKLIST!B357,DATOS!B:B,0),1)),"")</f>
        <v/>
      </c>
      <c r="M357" s="17" t="str">
        <f>IFERROR(IF(INDEX(DATOS!AO:AO,MATCH(CHECKLIST!B357,DATOS!B:B,0),1)=0,"",INDEX(DATOS!AO:AO,MATCH(CHECKLIST!B357,DATOS!B:B,0),1)),"")</f>
        <v/>
      </c>
      <c r="N357" s="35" t="str">
        <f ca="1">IFERROR(IF(INDEX(DATOS!P:P,MATCH(CHECKLIST!B357,DATOS!B:B,0),1)="","X",IF(INDEX(DATOS!P:P,MATCH(CHECKLIST!B357,DATOS!B:B,0),1)&gt;YEAR(TODAY())-1,"","VENCIDA")),"")</f>
        <v/>
      </c>
      <c r="O357" s="35" t="str">
        <f>IFERROR(IF(INDEX(DATOS!AV:AV,MATCH(CHECKLIST!B357,DATOS!B:B,0),1)=0,"",INDEX(DATOS!AV:AV,MATCH(CHECKLIST!B357,DATOS!B:B,0),1)),"")</f>
        <v/>
      </c>
      <c r="P357" s="17" t="str">
        <f>IFERROR(IF(INDEX(DATOS!AT:AT,MATCH(CHECKLIST!B357,DATOS!B:B,0),1)=0,"",INDEX(DATOS!AT:AT,MATCH(CHECKLIST!B357,DATOS!B:B,0),1)),"")</f>
        <v/>
      </c>
      <c r="Q357" s="17" t="str">
        <f>IFERROR(IF(INDEX(DATOS!AU:AU,MATCH(CHECKLIST!B357,DATOS!B:B,0),1)=0,"",INDEX(DATOS!AU:AU,MATCH(CHECKLIST!B357,DATOS!B:B,0),1)),"")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IFERROR(INDEX(DATOS!B:B,MATCH(CHECKLIST!A358,DATOS!CG:CG,0),1),"")</f>
        <v/>
      </c>
      <c r="C358" t="str">
        <f>IFERROR(INDEX(DATOS!BT:BT,MATCH(CHECKLIST!A358,DATOS!CG:CG,0),1),"")</f>
        <v/>
      </c>
      <c r="D358" t="str">
        <f>IFERROR(INDEX(DATOS!T:T,MATCH(CHECKLIST!E358,DATOS!C:C,0),1),"")</f>
        <v/>
      </c>
      <c r="E358" s="72" t="str">
        <f>IFERROR(INDEX(DATOS!C:C,MATCH(CHECKLIST!A358,DATOS!CG:CG,0),1),"")</f>
        <v/>
      </c>
      <c r="F358" s="82" t="str">
        <f>IFERROR(IF(INDEX(DATOS!AI:AI,MATCH(CHECKLIST!B358,DATOS!B:B,0),1)=0,"",INDEX(DATOS!AI:AI,MATCH(CHECKLIST!B358,DATOS!B:B,0),1)),"")</f>
        <v/>
      </c>
      <c r="G358" s="17" t="str">
        <f>IFERROR(IF(INDEX(DATOS!AN:AN,MATCH(CHECKLIST!B358,DATOS!B:B,0),1)=0,"",INDEX(DATOS!AN:AN,MATCH(CHECKLIST!B358,DATOS!B:B,0),1)),"")</f>
        <v/>
      </c>
      <c r="H358" s="17" t="str">
        <f>IFERROR(IF(INDEX(DATOS!BQ:BQ,MATCH(CHECKLIST!B358,DATOS!B:B,0),1)="","X",IF(INDEX(DATOS!BQ:BQ,MATCH(CHECKLIST!B358,DATOS!B:B,0),1)="VIGENTE","",INDEX(DATOS!BQ:BQ,MATCH(CHECKLIST!B358,DATOS!B:B,0),1))),"")</f>
        <v/>
      </c>
      <c r="I358" s="17" t="str">
        <f>IFERROR(IF(INDEX(DATOS!AR:AR,MATCH(CHECKLIST!B358,DATOS!B:B,0),1)=0,"",INDEX(DATOS!AR:AR,MATCH(CHECKLIST!B358,DATOS!B:B,0),1)),"")</f>
        <v/>
      </c>
      <c r="J358" s="17" t="str">
        <f>IFERROR(IF(INDEX(DATOS!AP:AP,MATCH(CHECKLIST!B358,DATOS!B:B,0),1)=0,"",INDEX(DATOS!AP:AP,MATCH(CHECKLIST!B358,DATOS!B:B,0),1)),"")</f>
        <v/>
      </c>
      <c r="K358" s="35" t="str">
        <f>IFERROR(IF(INDEX(DATOS!AQ:AQ,MATCH(CHECKLIST!B358,DATOS!B:B,0),1)=0,"",INDEX(DATOS!AQ:AQ,MATCH(CHECKLIST!B358,DATOS!B:B,0),1)),"")</f>
        <v/>
      </c>
      <c r="L358" s="17" t="str">
        <f>IFERROR(IF(INDEX(DATOS!AS:AS,MATCH(CHECKLIST!B358,DATOS!B:B,0),1)=0,"",INDEX(DATOS!AS:AS,MATCH(CHECKLIST!B358,DATOS!B:B,0),1)),"")</f>
        <v/>
      </c>
      <c r="M358" s="17" t="str">
        <f>IFERROR(IF(INDEX(DATOS!AO:AO,MATCH(CHECKLIST!B358,DATOS!B:B,0),1)=0,"",INDEX(DATOS!AO:AO,MATCH(CHECKLIST!B358,DATOS!B:B,0),1)),"")</f>
        <v/>
      </c>
      <c r="N358" s="35" t="str">
        <f ca="1">IFERROR(IF(INDEX(DATOS!P:P,MATCH(CHECKLIST!B358,DATOS!B:B,0),1)="","X",IF(INDEX(DATOS!P:P,MATCH(CHECKLIST!B358,DATOS!B:B,0),1)&gt;YEAR(TODAY())-1,"","VENCIDA")),"")</f>
        <v/>
      </c>
      <c r="O358" s="35" t="str">
        <f>IFERROR(IF(INDEX(DATOS!AV:AV,MATCH(CHECKLIST!B358,DATOS!B:B,0),1)=0,"",INDEX(DATOS!AV:AV,MATCH(CHECKLIST!B358,DATOS!B:B,0),1)),"")</f>
        <v/>
      </c>
      <c r="P358" s="17" t="str">
        <f>IFERROR(IF(INDEX(DATOS!AT:AT,MATCH(CHECKLIST!B358,DATOS!B:B,0),1)=0,"",INDEX(DATOS!AT:AT,MATCH(CHECKLIST!B358,DATOS!B:B,0),1)),"")</f>
        <v/>
      </c>
      <c r="Q358" s="17" t="str">
        <f>IFERROR(IF(INDEX(DATOS!AU:AU,MATCH(CHECKLIST!B358,DATOS!B:B,0),1)=0,"",INDEX(DATOS!AU:AU,MATCH(CHECKLIST!B358,DATOS!B:B,0),1)),"")</f>
        <v/>
      </c>
      <c r="S358">
        <f t="shared" si="17"/>
        <v>0</v>
      </c>
      <c r="U358" t="str">
        <f t="shared" si="15"/>
        <v/>
      </c>
      <c r="V358" t="str">
        <f t="shared" si="16"/>
        <v/>
      </c>
    </row>
    <row r="359" spans="1:22" ht="15" customHeight="1" x14ac:dyDescent="0.25">
      <c r="A359" s="12">
        <v>346</v>
      </c>
      <c r="B359" t="str">
        <f>IFERROR(INDEX(DATOS!B:B,MATCH(CHECKLIST!A359,DATOS!CG:CG,0),1),"")</f>
        <v/>
      </c>
      <c r="C359" t="str">
        <f>IFERROR(INDEX(DATOS!BT:BT,MATCH(CHECKLIST!A359,DATOS!CG:CG,0),1),"")</f>
        <v/>
      </c>
      <c r="D359" t="str">
        <f>IFERROR(INDEX(DATOS!T:T,MATCH(CHECKLIST!E359,DATOS!C:C,0),1),"")</f>
        <v/>
      </c>
      <c r="E359" s="72" t="str">
        <f>IFERROR(INDEX(DATOS!C:C,MATCH(CHECKLIST!A359,DATOS!CG:CG,0),1),"")</f>
        <v/>
      </c>
      <c r="F359" s="82" t="str">
        <f>IFERROR(IF(INDEX(DATOS!AI:AI,MATCH(CHECKLIST!B359,DATOS!B:B,0),1)=0,"",INDEX(DATOS!AI:AI,MATCH(CHECKLIST!B359,DATOS!B:B,0),1)),"")</f>
        <v/>
      </c>
      <c r="G359" s="17" t="str">
        <f>IFERROR(IF(INDEX(DATOS!AN:AN,MATCH(CHECKLIST!B359,DATOS!B:B,0),1)=0,"",INDEX(DATOS!AN:AN,MATCH(CHECKLIST!B359,DATOS!B:B,0),1)),"")</f>
        <v/>
      </c>
      <c r="H359" s="17" t="str">
        <f>IFERROR(IF(INDEX(DATOS!BQ:BQ,MATCH(CHECKLIST!B359,DATOS!B:B,0),1)="","X",IF(INDEX(DATOS!BQ:BQ,MATCH(CHECKLIST!B359,DATOS!B:B,0),1)="VIGENTE","",INDEX(DATOS!BQ:BQ,MATCH(CHECKLIST!B359,DATOS!B:B,0),1))),"")</f>
        <v/>
      </c>
      <c r="I359" s="17" t="str">
        <f>IFERROR(IF(INDEX(DATOS!AR:AR,MATCH(CHECKLIST!B359,DATOS!B:B,0),1)=0,"",INDEX(DATOS!AR:AR,MATCH(CHECKLIST!B359,DATOS!B:B,0),1)),"")</f>
        <v/>
      </c>
      <c r="J359" s="17" t="str">
        <f>IFERROR(IF(INDEX(DATOS!AP:AP,MATCH(CHECKLIST!B359,DATOS!B:B,0),1)=0,"",INDEX(DATOS!AP:AP,MATCH(CHECKLIST!B359,DATOS!B:B,0),1)),"")</f>
        <v/>
      </c>
      <c r="K359" s="35" t="str">
        <f>IFERROR(IF(INDEX(DATOS!AQ:AQ,MATCH(CHECKLIST!B359,DATOS!B:B,0),1)=0,"",INDEX(DATOS!AQ:AQ,MATCH(CHECKLIST!B359,DATOS!B:B,0),1)),"")</f>
        <v/>
      </c>
      <c r="L359" s="17" t="str">
        <f>IFERROR(IF(INDEX(DATOS!AS:AS,MATCH(CHECKLIST!B359,DATOS!B:B,0),1)=0,"",INDEX(DATOS!AS:AS,MATCH(CHECKLIST!B359,DATOS!B:B,0),1)),"")</f>
        <v/>
      </c>
      <c r="M359" s="17" t="str">
        <f>IFERROR(IF(INDEX(DATOS!AO:AO,MATCH(CHECKLIST!B359,DATOS!B:B,0),1)=0,"",INDEX(DATOS!AO:AO,MATCH(CHECKLIST!B359,DATOS!B:B,0),1)),"")</f>
        <v/>
      </c>
      <c r="N359" s="35" t="str">
        <f ca="1">IFERROR(IF(INDEX(DATOS!P:P,MATCH(CHECKLIST!B359,DATOS!B:B,0),1)="","X",IF(INDEX(DATOS!P:P,MATCH(CHECKLIST!B359,DATOS!B:B,0),1)&gt;YEAR(TODAY())-1,"","VENCIDA")),"")</f>
        <v/>
      </c>
      <c r="O359" s="35" t="str">
        <f>IFERROR(IF(INDEX(DATOS!AV:AV,MATCH(CHECKLIST!B359,DATOS!B:B,0),1)=0,"",INDEX(DATOS!AV:AV,MATCH(CHECKLIST!B359,DATOS!B:B,0),1)),"")</f>
        <v/>
      </c>
      <c r="P359" s="17" t="str">
        <f>IFERROR(IF(INDEX(DATOS!AT:AT,MATCH(CHECKLIST!B359,DATOS!B:B,0),1)=0,"",INDEX(DATOS!AT:AT,MATCH(CHECKLIST!B359,DATOS!B:B,0),1)),"")</f>
        <v/>
      </c>
      <c r="Q359" s="17" t="str">
        <f>IFERROR(IF(INDEX(DATOS!AU:AU,MATCH(CHECKLIST!B359,DATOS!B:B,0),1)=0,"",INDEX(DATOS!AU:AU,MATCH(CHECKLIST!B359,DATOS!B:B,0),1)),"")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IFERROR(INDEX(DATOS!B:B,MATCH(CHECKLIST!A360,DATOS!CG:CG,0),1),"")</f>
        <v/>
      </c>
      <c r="C360" t="str">
        <f>IFERROR(INDEX(DATOS!BT:BT,MATCH(CHECKLIST!A360,DATOS!CG:CG,0),1),"")</f>
        <v/>
      </c>
      <c r="D360" t="str">
        <f>IFERROR(INDEX(DATOS!T:T,MATCH(CHECKLIST!E360,DATOS!C:C,0),1),"")</f>
        <v/>
      </c>
      <c r="E360" s="72" t="str">
        <f>IFERROR(INDEX(DATOS!C:C,MATCH(CHECKLIST!A360,DATOS!CG:CG,0),1),"")</f>
        <v/>
      </c>
      <c r="F360" s="82" t="str">
        <f>IFERROR(IF(INDEX(DATOS!AI:AI,MATCH(CHECKLIST!B360,DATOS!B:B,0),1)=0,"",INDEX(DATOS!AI:AI,MATCH(CHECKLIST!B360,DATOS!B:B,0),1)),"")</f>
        <v/>
      </c>
      <c r="G360" s="17" t="str">
        <f>IFERROR(IF(INDEX(DATOS!AN:AN,MATCH(CHECKLIST!B360,DATOS!B:B,0),1)=0,"",INDEX(DATOS!AN:AN,MATCH(CHECKLIST!B360,DATOS!B:B,0),1)),"")</f>
        <v/>
      </c>
      <c r="H360" s="17" t="str">
        <f>IFERROR(IF(INDEX(DATOS!BQ:BQ,MATCH(CHECKLIST!B360,DATOS!B:B,0),1)="","X",IF(INDEX(DATOS!BQ:BQ,MATCH(CHECKLIST!B360,DATOS!B:B,0),1)="VIGENTE","",INDEX(DATOS!BQ:BQ,MATCH(CHECKLIST!B360,DATOS!B:B,0),1))),"")</f>
        <v/>
      </c>
      <c r="I360" s="17" t="str">
        <f>IFERROR(IF(INDEX(DATOS!AR:AR,MATCH(CHECKLIST!B360,DATOS!B:B,0),1)=0,"",INDEX(DATOS!AR:AR,MATCH(CHECKLIST!B360,DATOS!B:B,0),1)),"")</f>
        <v/>
      </c>
      <c r="J360" s="17" t="str">
        <f>IFERROR(IF(INDEX(DATOS!AP:AP,MATCH(CHECKLIST!B360,DATOS!B:B,0),1)=0,"",INDEX(DATOS!AP:AP,MATCH(CHECKLIST!B360,DATOS!B:B,0),1)),"")</f>
        <v/>
      </c>
      <c r="K360" s="35" t="str">
        <f>IFERROR(IF(INDEX(DATOS!AQ:AQ,MATCH(CHECKLIST!B360,DATOS!B:B,0),1)=0,"",INDEX(DATOS!AQ:AQ,MATCH(CHECKLIST!B360,DATOS!B:B,0),1)),"")</f>
        <v/>
      </c>
      <c r="L360" s="17" t="str">
        <f>IFERROR(IF(INDEX(DATOS!AS:AS,MATCH(CHECKLIST!B360,DATOS!B:B,0),1)=0,"",INDEX(DATOS!AS:AS,MATCH(CHECKLIST!B360,DATOS!B:B,0),1)),"")</f>
        <v/>
      </c>
      <c r="M360" s="17" t="str">
        <f>IFERROR(IF(INDEX(DATOS!AO:AO,MATCH(CHECKLIST!B360,DATOS!B:B,0),1)=0,"",INDEX(DATOS!AO:AO,MATCH(CHECKLIST!B360,DATOS!B:B,0),1)),"")</f>
        <v/>
      </c>
      <c r="N360" s="35" t="str">
        <f ca="1">IFERROR(IF(INDEX(DATOS!P:P,MATCH(CHECKLIST!B360,DATOS!B:B,0),1)="","X",IF(INDEX(DATOS!P:P,MATCH(CHECKLIST!B360,DATOS!B:B,0),1)&gt;YEAR(TODAY())-1,"","VENCIDA")),"")</f>
        <v/>
      </c>
      <c r="O360" s="35" t="str">
        <f>IFERROR(IF(INDEX(DATOS!AV:AV,MATCH(CHECKLIST!B360,DATOS!B:B,0),1)=0,"",INDEX(DATOS!AV:AV,MATCH(CHECKLIST!B360,DATOS!B:B,0),1)),"")</f>
        <v/>
      </c>
      <c r="P360" s="17" t="str">
        <f>IFERROR(IF(INDEX(DATOS!AT:AT,MATCH(CHECKLIST!B360,DATOS!B:B,0),1)=0,"",INDEX(DATOS!AT:AT,MATCH(CHECKLIST!B360,DATOS!B:B,0),1)),"")</f>
        <v/>
      </c>
      <c r="Q360" s="17" t="str">
        <f>IFERROR(IF(INDEX(DATOS!AU:AU,MATCH(CHECKLIST!B360,DATOS!B:B,0),1)=0,"",INDEX(DATOS!AU:AU,MATCH(CHECKLIST!B360,DATOS!B:B,0),1)),"")</f>
        <v/>
      </c>
      <c r="S360">
        <f t="shared" si="17"/>
        <v>0</v>
      </c>
      <c r="U360" t="str">
        <f t="shared" si="15"/>
        <v/>
      </c>
      <c r="V360" t="str">
        <f t="shared" si="16"/>
        <v/>
      </c>
    </row>
    <row r="361" spans="1:22" ht="15" customHeight="1" x14ac:dyDescent="0.25">
      <c r="A361" s="12">
        <v>348</v>
      </c>
      <c r="B361" t="str">
        <f>IFERROR(INDEX(DATOS!B:B,MATCH(CHECKLIST!A361,DATOS!CG:CG,0),1),"")</f>
        <v/>
      </c>
      <c r="C361" t="str">
        <f>IFERROR(INDEX(DATOS!BT:BT,MATCH(CHECKLIST!A361,DATOS!CG:CG,0),1),"")</f>
        <v/>
      </c>
      <c r="D361" t="str">
        <f>IFERROR(INDEX(DATOS!T:T,MATCH(CHECKLIST!E361,DATOS!C:C,0),1),"")</f>
        <v/>
      </c>
      <c r="E361" s="72" t="str">
        <f>IFERROR(INDEX(DATOS!C:C,MATCH(CHECKLIST!A361,DATOS!CG:CG,0),1),"")</f>
        <v/>
      </c>
      <c r="F361" s="82" t="str">
        <f>IFERROR(IF(INDEX(DATOS!AI:AI,MATCH(CHECKLIST!B361,DATOS!B:B,0),1)=0,"",INDEX(DATOS!AI:AI,MATCH(CHECKLIST!B361,DATOS!B:B,0),1)),"")</f>
        <v/>
      </c>
      <c r="G361" s="17" t="str">
        <f>IFERROR(IF(INDEX(DATOS!AN:AN,MATCH(CHECKLIST!B361,DATOS!B:B,0),1)=0,"",INDEX(DATOS!AN:AN,MATCH(CHECKLIST!B361,DATOS!B:B,0),1)),"")</f>
        <v/>
      </c>
      <c r="H361" s="17" t="str">
        <f>IFERROR(IF(INDEX(DATOS!BQ:BQ,MATCH(CHECKLIST!B361,DATOS!B:B,0),1)="","X",IF(INDEX(DATOS!BQ:BQ,MATCH(CHECKLIST!B361,DATOS!B:B,0),1)="VIGENTE","",INDEX(DATOS!BQ:BQ,MATCH(CHECKLIST!B361,DATOS!B:B,0),1))),"")</f>
        <v/>
      </c>
      <c r="I361" s="17" t="str">
        <f>IFERROR(IF(INDEX(DATOS!AR:AR,MATCH(CHECKLIST!B361,DATOS!B:B,0),1)=0,"",INDEX(DATOS!AR:AR,MATCH(CHECKLIST!B361,DATOS!B:B,0),1)),"")</f>
        <v/>
      </c>
      <c r="J361" s="17" t="str">
        <f>IFERROR(IF(INDEX(DATOS!AP:AP,MATCH(CHECKLIST!B361,DATOS!B:B,0),1)=0,"",INDEX(DATOS!AP:AP,MATCH(CHECKLIST!B361,DATOS!B:B,0),1)),"")</f>
        <v/>
      </c>
      <c r="K361" s="35" t="str">
        <f>IFERROR(IF(INDEX(DATOS!AQ:AQ,MATCH(CHECKLIST!B361,DATOS!B:B,0),1)=0,"",INDEX(DATOS!AQ:AQ,MATCH(CHECKLIST!B361,DATOS!B:B,0),1)),"")</f>
        <v/>
      </c>
      <c r="L361" s="17" t="str">
        <f>IFERROR(IF(INDEX(DATOS!AS:AS,MATCH(CHECKLIST!B361,DATOS!B:B,0),1)=0,"",INDEX(DATOS!AS:AS,MATCH(CHECKLIST!B361,DATOS!B:B,0),1)),"")</f>
        <v/>
      </c>
      <c r="M361" s="17" t="str">
        <f>IFERROR(IF(INDEX(DATOS!AO:AO,MATCH(CHECKLIST!B361,DATOS!B:B,0),1)=0,"",INDEX(DATOS!AO:AO,MATCH(CHECKLIST!B361,DATOS!B:B,0),1)),"")</f>
        <v/>
      </c>
      <c r="N361" s="35" t="str">
        <f ca="1">IFERROR(IF(INDEX(DATOS!P:P,MATCH(CHECKLIST!B361,DATOS!B:B,0),1)="","X",IF(INDEX(DATOS!P:P,MATCH(CHECKLIST!B361,DATOS!B:B,0),1)&gt;YEAR(TODAY())-1,"","VENCIDA")),"")</f>
        <v/>
      </c>
      <c r="O361" s="35" t="str">
        <f>IFERROR(IF(INDEX(DATOS!AV:AV,MATCH(CHECKLIST!B361,DATOS!B:B,0),1)=0,"",INDEX(DATOS!AV:AV,MATCH(CHECKLIST!B361,DATOS!B:B,0),1)),"")</f>
        <v/>
      </c>
      <c r="P361" s="17" t="str">
        <f>IFERROR(IF(INDEX(DATOS!AT:AT,MATCH(CHECKLIST!B361,DATOS!B:B,0),1)=0,"",INDEX(DATOS!AT:AT,MATCH(CHECKLIST!B361,DATOS!B:B,0),1)),"")</f>
        <v/>
      </c>
      <c r="Q361" s="17" t="str">
        <f>IFERROR(IF(INDEX(DATOS!AU:AU,MATCH(CHECKLIST!B361,DATOS!B:B,0),1)=0,"",INDEX(DATOS!AU:AU,MATCH(CHECKLIST!B361,DATOS!B:B,0),1)),"")</f>
        <v/>
      </c>
      <c r="R361" t="str">
        <f>IF(B361="","",1)</f>
        <v/>
      </c>
      <c r="S361" t="str">
        <f t="shared" si="17"/>
        <v/>
      </c>
      <c r="U361" t="str">
        <f t="shared" si="15"/>
        <v/>
      </c>
      <c r="V361" t="str">
        <f t="shared" si="16"/>
        <v/>
      </c>
    </row>
    <row r="362" spans="1:22" x14ac:dyDescent="0.25">
      <c r="A362" s="12">
        <v>349</v>
      </c>
      <c r="B362" t="str">
        <f>IFERROR(INDEX(DATOS!B:B,MATCH(CHECKLIST!A362,DATOS!CG:CG,0),1),"")</f>
        <v/>
      </c>
      <c r="C362" t="str">
        <f>IFERROR(INDEX(DATOS!BT:BT,MATCH(CHECKLIST!A362,DATOS!CG:CG,0),1),"")</f>
        <v/>
      </c>
      <c r="D362" t="str">
        <f>IFERROR(INDEX(DATOS!T:T,MATCH(CHECKLIST!E362,DATOS!C:C,0),1),"")</f>
        <v/>
      </c>
      <c r="E362" s="72" t="str">
        <f>IFERROR(INDEX(DATOS!C:C,MATCH(CHECKLIST!A362,DATOS!CG:CG,0),1),"")</f>
        <v/>
      </c>
      <c r="F362" s="82" t="str">
        <f>IFERROR(IF(INDEX(DATOS!AI:AI,MATCH(CHECKLIST!B362,DATOS!B:B,0),1)=0,"",INDEX(DATOS!AI:AI,MATCH(CHECKLIST!B362,DATOS!B:B,0),1)),"")</f>
        <v/>
      </c>
      <c r="G362" s="17" t="str">
        <f>IFERROR(IF(INDEX(DATOS!AN:AN,MATCH(CHECKLIST!B362,DATOS!B:B,0),1)=0,"",INDEX(DATOS!AN:AN,MATCH(CHECKLIST!B362,DATOS!B:B,0),1)),"")</f>
        <v/>
      </c>
      <c r="H362" s="17" t="str">
        <f>IFERROR(IF(INDEX(DATOS!BQ:BQ,MATCH(CHECKLIST!B362,DATOS!B:B,0),1)="","X",IF(INDEX(DATOS!BQ:BQ,MATCH(CHECKLIST!B362,DATOS!B:B,0),1)="VIGENTE","",INDEX(DATOS!BQ:BQ,MATCH(CHECKLIST!B362,DATOS!B:B,0),1))),"")</f>
        <v/>
      </c>
      <c r="I362" s="17" t="str">
        <f>IFERROR(IF(INDEX(DATOS!AR:AR,MATCH(CHECKLIST!B362,DATOS!B:B,0),1)=0,"",INDEX(DATOS!AR:AR,MATCH(CHECKLIST!B362,DATOS!B:B,0),1)),"")</f>
        <v/>
      </c>
      <c r="J362" s="17" t="str">
        <f>IFERROR(IF(INDEX(DATOS!AP:AP,MATCH(CHECKLIST!B362,DATOS!B:B,0),1)=0,"",INDEX(DATOS!AP:AP,MATCH(CHECKLIST!B362,DATOS!B:B,0),1)),"")</f>
        <v/>
      </c>
      <c r="K362" s="35" t="str">
        <f>IFERROR(IF(INDEX(DATOS!AQ:AQ,MATCH(CHECKLIST!B362,DATOS!B:B,0),1)=0,"",INDEX(DATOS!AQ:AQ,MATCH(CHECKLIST!B362,DATOS!B:B,0),1)),"")</f>
        <v/>
      </c>
      <c r="L362" s="17" t="str">
        <f>IFERROR(IF(INDEX(DATOS!AS:AS,MATCH(CHECKLIST!B362,DATOS!B:B,0),1)=0,"",INDEX(DATOS!AS:AS,MATCH(CHECKLIST!B362,DATOS!B:B,0),1)),"")</f>
        <v/>
      </c>
      <c r="M362" s="17" t="str">
        <f>IFERROR(IF(INDEX(DATOS!AO:AO,MATCH(CHECKLIST!B362,DATOS!B:B,0),1)=0,"",INDEX(DATOS!AO:AO,MATCH(CHECKLIST!B362,DATOS!B:B,0),1)),"")</f>
        <v/>
      </c>
      <c r="N362" s="35" t="str">
        <f ca="1">IFERROR(IF(INDEX(DATOS!P:P,MATCH(CHECKLIST!B362,DATOS!B:B,0),1)="","X",IF(INDEX(DATOS!P:P,MATCH(CHECKLIST!B362,DATOS!B:B,0),1)&gt;YEAR(TODAY())-1,"","VENCIDA")),"")</f>
        <v/>
      </c>
      <c r="O362" s="35" t="str">
        <f>IFERROR(IF(INDEX(DATOS!AV:AV,MATCH(CHECKLIST!B362,DATOS!B:B,0),1)=0,"",INDEX(DATOS!AV:AV,MATCH(CHECKLIST!B362,DATOS!B:B,0),1)),"")</f>
        <v/>
      </c>
      <c r="P362" s="17" t="str">
        <f>IFERROR(IF(INDEX(DATOS!AT:AT,MATCH(CHECKLIST!B362,DATOS!B:B,0),1)=0,"",INDEX(DATOS!AT:AT,MATCH(CHECKLIST!B362,DATOS!B:B,0),1)),"")</f>
        <v/>
      </c>
      <c r="Q362" s="17" t="str">
        <f>IFERROR(IF(INDEX(DATOS!AU:AU,MATCH(CHECKLIST!B362,DATOS!B:B,0),1)=0,"",INDEX(DATOS!AU:AU,MATCH(CHECKLIST!B362,DATOS!B:B,0),1)),"")</f>
        <v/>
      </c>
      <c r="S362">
        <f t="shared" si="17"/>
        <v>0</v>
      </c>
      <c r="U362" t="str">
        <f t="shared" si="15"/>
        <v/>
      </c>
      <c r="V362" t="str">
        <f t="shared" si="16"/>
        <v/>
      </c>
    </row>
    <row r="363" spans="1:22" ht="15" customHeight="1" x14ac:dyDescent="0.25">
      <c r="A363" s="12">
        <v>350</v>
      </c>
      <c r="B363" t="str">
        <f>IFERROR(INDEX(DATOS!B:B,MATCH(CHECKLIST!A363,DATOS!CG:CG,0),1),"")</f>
        <v/>
      </c>
      <c r="C363" t="str">
        <f>IFERROR(INDEX(DATOS!BT:BT,MATCH(CHECKLIST!A363,DATOS!CG:CG,0),1),"")</f>
        <v/>
      </c>
      <c r="D363" t="str">
        <f>IFERROR(INDEX(DATOS!T:T,MATCH(CHECKLIST!E363,DATOS!C:C,0),1),"")</f>
        <v/>
      </c>
      <c r="E363" s="72" t="str">
        <f>IFERROR(INDEX(DATOS!C:C,MATCH(CHECKLIST!A363,DATOS!CG:CG,0),1),"")</f>
        <v/>
      </c>
      <c r="F363" s="82" t="str">
        <f>IFERROR(IF(INDEX(DATOS!AI:AI,MATCH(CHECKLIST!B363,DATOS!B:B,0),1)=0,"",INDEX(DATOS!AI:AI,MATCH(CHECKLIST!B363,DATOS!B:B,0),1)),"")</f>
        <v/>
      </c>
      <c r="G363" s="17" t="str">
        <f>IFERROR(IF(INDEX(DATOS!AN:AN,MATCH(CHECKLIST!B363,DATOS!B:B,0),1)=0,"",INDEX(DATOS!AN:AN,MATCH(CHECKLIST!B363,DATOS!B:B,0),1)),"")</f>
        <v/>
      </c>
      <c r="H363" s="17" t="str">
        <f>IFERROR(IF(INDEX(DATOS!BQ:BQ,MATCH(CHECKLIST!B363,DATOS!B:B,0),1)="","X",IF(INDEX(DATOS!BQ:BQ,MATCH(CHECKLIST!B363,DATOS!B:B,0),1)="VIGENTE","",INDEX(DATOS!BQ:BQ,MATCH(CHECKLIST!B363,DATOS!B:B,0),1))),"")</f>
        <v/>
      </c>
      <c r="I363" s="17" t="str">
        <f>IFERROR(IF(INDEX(DATOS!AR:AR,MATCH(CHECKLIST!B363,DATOS!B:B,0),1)=0,"",INDEX(DATOS!AR:AR,MATCH(CHECKLIST!B363,DATOS!B:B,0),1)),"")</f>
        <v/>
      </c>
      <c r="J363" s="17" t="str">
        <f>IFERROR(IF(INDEX(DATOS!AP:AP,MATCH(CHECKLIST!B363,DATOS!B:B,0),1)=0,"",INDEX(DATOS!AP:AP,MATCH(CHECKLIST!B363,DATOS!B:B,0),1)),"")</f>
        <v/>
      </c>
      <c r="K363" s="35" t="str">
        <f>IFERROR(IF(INDEX(DATOS!AQ:AQ,MATCH(CHECKLIST!B363,DATOS!B:B,0),1)=0,"",INDEX(DATOS!AQ:AQ,MATCH(CHECKLIST!B363,DATOS!B:B,0),1)),"")</f>
        <v/>
      </c>
      <c r="L363" s="17" t="str">
        <f>IFERROR(IF(INDEX(DATOS!AS:AS,MATCH(CHECKLIST!B363,DATOS!B:B,0),1)=0,"",INDEX(DATOS!AS:AS,MATCH(CHECKLIST!B363,DATOS!B:B,0),1)),"")</f>
        <v/>
      </c>
      <c r="M363" s="17" t="str">
        <f>IFERROR(IF(INDEX(DATOS!AO:AO,MATCH(CHECKLIST!B363,DATOS!B:B,0),1)=0,"",INDEX(DATOS!AO:AO,MATCH(CHECKLIST!B363,DATOS!B:B,0),1)),"")</f>
        <v/>
      </c>
      <c r="N363" s="35" t="str">
        <f ca="1">IFERROR(IF(INDEX(DATOS!P:P,MATCH(CHECKLIST!B363,DATOS!B:B,0),1)="","X",IF(INDEX(DATOS!P:P,MATCH(CHECKLIST!B363,DATOS!B:B,0),1)&gt;YEAR(TODAY())-1,"","VENCIDA")),"")</f>
        <v/>
      </c>
      <c r="O363" s="35" t="str">
        <f>IFERROR(IF(INDEX(DATOS!AV:AV,MATCH(CHECKLIST!B363,DATOS!B:B,0),1)=0,"",INDEX(DATOS!AV:AV,MATCH(CHECKLIST!B363,DATOS!B:B,0),1)),"")</f>
        <v/>
      </c>
      <c r="P363" s="17" t="str">
        <f>IFERROR(IF(INDEX(DATOS!AT:AT,MATCH(CHECKLIST!B363,DATOS!B:B,0),1)=0,"",INDEX(DATOS!AT:AT,MATCH(CHECKLIST!B363,DATOS!B:B,0),1)),"")</f>
        <v/>
      </c>
      <c r="Q363" s="17" t="str">
        <f>IFERROR(IF(INDEX(DATOS!AU:AU,MATCH(CHECKLIST!B363,DATOS!B:B,0),1)=0,"",INDEX(DATOS!AU:AU,MATCH(CHECKLIST!B363,DATOS!B:B,0),1)),"")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IFERROR(INDEX(DATOS!B:B,MATCH(CHECKLIST!A364,DATOS!CG:CG,0),1),"")</f>
        <v/>
      </c>
      <c r="C364" t="str">
        <f>IFERROR(INDEX(DATOS!BT:BT,MATCH(CHECKLIST!A364,DATOS!CG:CG,0),1),"")</f>
        <v/>
      </c>
      <c r="D364" t="str">
        <f>IFERROR(INDEX(DATOS!T:T,MATCH(CHECKLIST!E364,DATOS!C:C,0),1),"")</f>
        <v/>
      </c>
      <c r="E364" s="72" t="str">
        <f>IFERROR(INDEX(DATOS!C:C,MATCH(CHECKLIST!A364,DATOS!CG:CG,0),1),"")</f>
        <v/>
      </c>
      <c r="F364" s="82" t="str">
        <f>IFERROR(IF(INDEX(DATOS!AI:AI,MATCH(CHECKLIST!B364,DATOS!B:B,0),1)=0,"",INDEX(DATOS!AI:AI,MATCH(CHECKLIST!B364,DATOS!B:B,0),1)),"")</f>
        <v/>
      </c>
      <c r="G364" s="17" t="str">
        <f>IFERROR(IF(INDEX(DATOS!AN:AN,MATCH(CHECKLIST!B364,DATOS!B:B,0),1)=0,"",INDEX(DATOS!AN:AN,MATCH(CHECKLIST!B364,DATOS!B:B,0),1)),"")</f>
        <v/>
      </c>
      <c r="H364" s="17" t="str">
        <f>IFERROR(IF(INDEX(DATOS!BQ:BQ,MATCH(CHECKLIST!B364,DATOS!B:B,0),1)="","X",IF(INDEX(DATOS!BQ:BQ,MATCH(CHECKLIST!B364,DATOS!B:B,0),1)="VIGENTE","",INDEX(DATOS!BQ:BQ,MATCH(CHECKLIST!B364,DATOS!B:B,0),1))),"")</f>
        <v/>
      </c>
      <c r="I364" s="17" t="str">
        <f>IFERROR(IF(INDEX(DATOS!AR:AR,MATCH(CHECKLIST!B364,DATOS!B:B,0),1)=0,"",INDEX(DATOS!AR:AR,MATCH(CHECKLIST!B364,DATOS!B:B,0),1)),"")</f>
        <v/>
      </c>
      <c r="J364" s="17" t="str">
        <f>IFERROR(IF(INDEX(DATOS!AP:AP,MATCH(CHECKLIST!B364,DATOS!B:B,0),1)=0,"",INDEX(DATOS!AP:AP,MATCH(CHECKLIST!B364,DATOS!B:B,0),1)),"")</f>
        <v/>
      </c>
      <c r="K364" s="35" t="str">
        <f>IFERROR(IF(INDEX(DATOS!AQ:AQ,MATCH(CHECKLIST!B364,DATOS!B:B,0),1)=0,"",INDEX(DATOS!AQ:AQ,MATCH(CHECKLIST!B364,DATOS!B:B,0),1)),"")</f>
        <v/>
      </c>
      <c r="L364" s="17" t="str">
        <f>IFERROR(IF(INDEX(DATOS!AS:AS,MATCH(CHECKLIST!B364,DATOS!B:B,0),1)=0,"",INDEX(DATOS!AS:AS,MATCH(CHECKLIST!B364,DATOS!B:B,0),1)),"")</f>
        <v/>
      </c>
      <c r="M364" s="17" t="str">
        <f>IFERROR(IF(INDEX(DATOS!AO:AO,MATCH(CHECKLIST!B364,DATOS!B:B,0),1)=0,"",INDEX(DATOS!AO:AO,MATCH(CHECKLIST!B364,DATOS!B:B,0),1)),"")</f>
        <v/>
      </c>
      <c r="N364" s="35" t="str">
        <f ca="1">IFERROR(IF(INDEX(DATOS!P:P,MATCH(CHECKLIST!B364,DATOS!B:B,0),1)="","X",IF(INDEX(DATOS!P:P,MATCH(CHECKLIST!B364,DATOS!B:B,0),1)&gt;YEAR(TODAY())-1,"","VENCIDA")),"")</f>
        <v/>
      </c>
      <c r="O364" s="35" t="str">
        <f>IFERROR(IF(INDEX(DATOS!AV:AV,MATCH(CHECKLIST!B364,DATOS!B:B,0),1)=0,"",INDEX(DATOS!AV:AV,MATCH(CHECKLIST!B364,DATOS!B:B,0),1)),"")</f>
        <v/>
      </c>
      <c r="P364" s="17" t="str">
        <f>IFERROR(IF(INDEX(DATOS!AT:AT,MATCH(CHECKLIST!B364,DATOS!B:B,0),1)=0,"",INDEX(DATOS!AT:AT,MATCH(CHECKLIST!B364,DATOS!B:B,0),1)),"")</f>
        <v/>
      </c>
      <c r="Q364" s="17" t="str">
        <f>IFERROR(IF(INDEX(DATOS!AU:AU,MATCH(CHECKLIST!B364,DATOS!B:B,0),1)=0,"",INDEX(DATOS!AU:AU,MATCH(CHECKLIST!B364,DATOS!B:B,0),1)),"")</f>
        <v/>
      </c>
      <c r="S364">
        <f t="shared" si="17"/>
        <v>0</v>
      </c>
      <c r="U364" t="str">
        <f t="shared" si="15"/>
        <v/>
      </c>
      <c r="V364" t="str">
        <f t="shared" si="16"/>
        <v/>
      </c>
    </row>
    <row r="365" spans="1:22" ht="15" customHeight="1" x14ac:dyDescent="0.25">
      <c r="A365" s="12">
        <v>352</v>
      </c>
      <c r="B365" t="str">
        <f>IFERROR(INDEX(DATOS!B:B,MATCH(CHECKLIST!A365,DATOS!CG:CG,0),1),"")</f>
        <v/>
      </c>
      <c r="C365" t="str">
        <f>IFERROR(INDEX(DATOS!BT:BT,MATCH(CHECKLIST!A365,DATOS!CG:CG,0),1),"")</f>
        <v/>
      </c>
      <c r="D365" t="str">
        <f>IFERROR(INDEX(DATOS!T:T,MATCH(CHECKLIST!E365,DATOS!C:C,0),1),"")</f>
        <v/>
      </c>
      <c r="E365" s="72" t="str">
        <f>IFERROR(INDEX(DATOS!C:C,MATCH(CHECKLIST!A365,DATOS!CG:CG,0),1),"")</f>
        <v/>
      </c>
      <c r="F365" s="82" t="str">
        <f>IFERROR(IF(INDEX(DATOS!AI:AI,MATCH(CHECKLIST!B365,DATOS!B:B,0),1)=0,"",INDEX(DATOS!AI:AI,MATCH(CHECKLIST!B365,DATOS!B:B,0),1)),"")</f>
        <v/>
      </c>
      <c r="G365" s="17" t="str">
        <f>IFERROR(IF(INDEX(DATOS!AN:AN,MATCH(CHECKLIST!B365,DATOS!B:B,0),1)=0,"",INDEX(DATOS!AN:AN,MATCH(CHECKLIST!B365,DATOS!B:B,0),1)),"")</f>
        <v/>
      </c>
      <c r="H365" s="17" t="str">
        <f>IFERROR(IF(INDEX(DATOS!BQ:BQ,MATCH(CHECKLIST!B365,DATOS!B:B,0),1)="","X",IF(INDEX(DATOS!BQ:BQ,MATCH(CHECKLIST!B365,DATOS!B:B,0),1)="VIGENTE","",INDEX(DATOS!BQ:BQ,MATCH(CHECKLIST!B365,DATOS!B:B,0),1))),"")</f>
        <v/>
      </c>
      <c r="I365" s="17" t="str">
        <f>IFERROR(IF(INDEX(DATOS!AR:AR,MATCH(CHECKLIST!B365,DATOS!B:B,0),1)=0,"",INDEX(DATOS!AR:AR,MATCH(CHECKLIST!B365,DATOS!B:B,0),1)),"")</f>
        <v/>
      </c>
      <c r="J365" s="17" t="str">
        <f>IFERROR(IF(INDEX(DATOS!AP:AP,MATCH(CHECKLIST!B365,DATOS!B:B,0),1)=0,"",INDEX(DATOS!AP:AP,MATCH(CHECKLIST!B365,DATOS!B:B,0),1)),"")</f>
        <v/>
      </c>
      <c r="K365" s="35" t="str">
        <f>IFERROR(IF(INDEX(DATOS!AQ:AQ,MATCH(CHECKLIST!B365,DATOS!B:B,0),1)=0,"",INDEX(DATOS!AQ:AQ,MATCH(CHECKLIST!B365,DATOS!B:B,0),1)),"")</f>
        <v/>
      </c>
      <c r="L365" s="17" t="str">
        <f>IFERROR(IF(INDEX(DATOS!AS:AS,MATCH(CHECKLIST!B365,DATOS!B:B,0),1)=0,"",INDEX(DATOS!AS:AS,MATCH(CHECKLIST!B365,DATOS!B:B,0),1)),"")</f>
        <v/>
      </c>
      <c r="M365" s="17" t="str">
        <f>IFERROR(IF(INDEX(DATOS!AO:AO,MATCH(CHECKLIST!B365,DATOS!B:B,0),1)=0,"",INDEX(DATOS!AO:AO,MATCH(CHECKLIST!B365,DATOS!B:B,0),1)),"")</f>
        <v/>
      </c>
      <c r="N365" s="35" t="str">
        <f ca="1">IFERROR(IF(INDEX(DATOS!P:P,MATCH(CHECKLIST!B365,DATOS!B:B,0),1)="","X",IF(INDEX(DATOS!P:P,MATCH(CHECKLIST!B365,DATOS!B:B,0),1)&gt;YEAR(TODAY())-1,"","VENCIDA")),"")</f>
        <v/>
      </c>
      <c r="O365" s="35" t="str">
        <f>IFERROR(IF(INDEX(DATOS!AV:AV,MATCH(CHECKLIST!B365,DATOS!B:B,0),1)=0,"",INDEX(DATOS!AV:AV,MATCH(CHECKLIST!B365,DATOS!B:B,0),1)),"")</f>
        <v/>
      </c>
      <c r="P365" s="17" t="str">
        <f>IFERROR(IF(INDEX(DATOS!AT:AT,MATCH(CHECKLIST!B365,DATOS!B:B,0),1)=0,"",INDEX(DATOS!AT:AT,MATCH(CHECKLIST!B365,DATOS!B:B,0),1)),"")</f>
        <v/>
      </c>
      <c r="Q365" s="17" t="str">
        <f>IFERROR(IF(INDEX(DATOS!AU:AU,MATCH(CHECKLIST!B365,DATOS!B:B,0),1)=0,"",INDEX(DATOS!AU:AU,MATCH(CHECKLIST!B365,DATOS!B:B,0),1)),"")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IFERROR(INDEX(DATOS!B:B,MATCH(CHECKLIST!A366,DATOS!CG:CG,0),1),"")</f>
        <v/>
      </c>
      <c r="C366" t="str">
        <f>IFERROR(INDEX(DATOS!BT:BT,MATCH(CHECKLIST!A366,DATOS!CG:CG,0),1),"")</f>
        <v/>
      </c>
      <c r="D366" t="str">
        <f>IFERROR(INDEX(DATOS!T:T,MATCH(CHECKLIST!E366,DATOS!C:C,0),1),"")</f>
        <v/>
      </c>
      <c r="E366" s="72" t="str">
        <f>IFERROR(INDEX(DATOS!C:C,MATCH(CHECKLIST!A366,DATOS!CG:CG,0),1),"")</f>
        <v/>
      </c>
      <c r="F366" s="82" t="str">
        <f>IFERROR(IF(INDEX(DATOS!AI:AI,MATCH(CHECKLIST!B366,DATOS!B:B,0),1)=0,"",INDEX(DATOS!AI:AI,MATCH(CHECKLIST!B366,DATOS!B:B,0),1)),"")</f>
        <v/>
      </c>
      <c r="G366" s="17" t="str">
        <f>IFERROR(IF(INDEX(DATOS!AN:AN,MATCH(CHECKLIST!B366,DATOS!B:B,0),1)=0,"",INDEX(DATOS!AN:AN,MATCH(CHECKLIST!B366,DATOS!B:B,0),1)),"")</f>
        <v/>
      </c>
      <c r="H366" s="17" t="str">
        <f>IFERROR(IF(INDEX(DATOS!BQ:BQ,MATCH(CHECKLIST!B366,DATOS!B:B,0),1)="","X",IF(INDEX(DATOS!BQ:BQ,MATCH(CHECKLIST!B366,DATOS!B:B,0),1)="VIGENTE","",INDEX(DATOS!BQ:BQ,MATCH(CHECKLIST!B366,DATOS!B:B,0),1))),"")</f>
        <v/>
      </c>
      <c r="I366" s="17" t="str">
        <f>IFERROR(IF(INDEX(DATOS!AR:AR,MATCH(CHECKLIST!B366,DATOS!B:B,0),1)=0,"",INDEX(DATOS!AR:AR,MATCH(CHECKLIST!B366,DATOS!B:B,0),1)),"")</f>
        <v/>
      </c>
      <c r="J366" s="17" t="str">
        <f>IFERROR(IF(INDEX(DATOS!AP:AP,MATCH(CHECKLIST!B366,DATOS!B:B,0),1)=0,"",INDEX(DATOS!AP:AP,MATCH(CHECKLIST!B366,DATOS!B:B,0),1)),"")</f>
        <v/>
      </c>
      <c r="K366" s="35" t="str">
        <f>IFERROR(IF(INDEX(DATOS!AQ:AQ,MATCH(CHECKLIST!B366,DATOS!B:B,0),1)=0,"",INDEX(DATOS!AQ:AQ,MATCH(CHECKLIST!B366,DATOS!B:B,0),1)),"")</f>
        <v/>
      </c>
      <c r="L366" s="17" t="str">
        <f>IFERROR(IF(INDEX(DATOS!AS:AS,MATCH(CHECKLIST!B366,DATOS!B:B,0),1)=0,"",INDEX(DATOS!AS:AS,MATCH(CHECKLIST!B366,DATOS!B:B,0),1)),"")</f>
        <v/>
      </c>
      <c r="M366" s="17" t="str">
        <f>IFERROR(IF(INDEX(DATOS!AO:AO,MATCH(CHECKLIST!B366,DATOS!B:B,0),1)=0,"",INDEX(DATOS!AO:AO,MATCH(CHECKLIST!B366,DATOS!B:B,0),1)),"")</f>
        <v/>
      </c>
      <c r="N366" s="35" t="str">
        <f ca="1">IFERROR(IF(INDEX(DATOS!P:P,MATCH(CHECKLIST!B366,DATOS!B:B,0),1)="","X",IF(INDEX(DATOS!P:P,MATCH(CHECKLIST!B366,DATOS!B:B,0),1)&gt;YEAR(TODAY())-1,"","VENCIDA")),"")</f>
        <v/>
      </c>
      <c r="O366" s="35" t="str">
        <f>IFERROR(IF(INDEX(DATOS!AV:AV,MATCH(CHECKLIST!B366,DATOS!B:B,0),1)=0,"",INDEX(DATOS!AV:AV,MATCH(CHECKLIST!B366,DATOS!B:B,0),1)),"")</f>
        <v/>
      </c>
      <c r="P366" s="17" t="str">
        <f>IFERROR(IF(INDEX(DATOS!AT:AT,MATCH(CHECKLIST!B366,DATOS!B:B,0),1)=0,"",INDEX(DATOS!AT:AT,MATCH(CHECKLIST!B366,DATOS!B:B,0),1)),"")</f>
        <v/>
      </c>
      <c r="Q366" s="17" t="str">
        <f>IFERROR(IF(INDEX(DATOS!AU:AU,MATCH(CHECKLIST!B366,DATOS!B:B,0),1)=0,"",INDEX(DATOS!AU:AU,MATCH(CHECKLIST!B366,DATOS!B:B,0),1)),"")</f>
        <v/>
      </c>
      <c r="S366">
        <f t="shared" si="17"/>
        <v>0</v>
      </c>
      <c r="U366" t="str">
        <f t="shared" si="15"/>
        <v/>
      </c>
      <c r="V366" t="str">
        <f t="shared" si="16"/>
        <v/>
      </c>
    </row>
    <row r="367" spans="1:22" ht="15" customHeight="1" x14ac:dyDescent="0.25">
      <c r="A367" s="12">
        <v>354</v>
      </c>
      <c r="B367" t="str">
        <f>IFERROR(INDEX(DATOS!B:B,MATCH(CHECKLIST!A367,DATOS!CG:CG,0),1),"")</f>
        <v/>
      </c>
      <c r="C367" t="str">
        <f>IFERROR(INDEX(DATOS!BT:BT,MATCH(CHECKLIST!A367,DATOS!CG:CG,0),1),"")</f>
        <v/>
      </c>
      <c r="D367" t="str">
        <f>IFERROR(INDEX(DATOS!T:T,MATCH(CHECKLIST!E367,DATOS!C:C,0),1),"")</f>
        <v/>
      </c>
      <c r="E367" s="72" t="str">
        <f>IFERROR(INDEX(DATOS!C:C,MATCH(CHECKLIST!A367,DATOS!CG:CG,0),1),"")</f>
        <v/>
      </c>
      <c r="F367" s="82" t="str">
        <f>IFERROR(IF(INDEX(DATOS!AI:AI,MATCH(CHECKLIST!B367,DATOS!B:B,0),1)=0,"",INDEX(DATOS!AI:AI,MATCH(CHECKLIST!B367,DATOS!B:B,0),1)),"")</f>
        <v/>
      </c>
      <c r="G367" s="17" t="str">
        <f>IFERROR(IF(INDEX(DATOS!AN:AN,MATCH(CHECKLIST!B367,DATOS!B:B,0),1)=0,"",INDEX(DATOS!AN:AN,MATCH(CHECKLIST!B367,DATOS!B:B,0),1)),"")</f>
        <v/>
      </c>
      <c r="H367" s="17" t="str">
        <f>IFERROR(IF(INDEX(DATOS!BQ:BQ,MATCH(CHECKLIST!B367,DATOS!B:B,0),1)="","X",IF(INDEX(DATOS!BQ:BQ,MATCH(CHECKLIST!B367,DATOS!B:B,0),1)="VIGENTE","",INDEX(DATOS!BQ:BQ,MATCH(CHECKLIST!B367,DATOS!B:B,0),1))),"")</f>
        <v/>
      </c>
      <c r="I367" s="17" t="str">
        <f>IFERROR(IF(INDEX(DATOS!AR:AR,MATCH(CHECKLIST!B367,DATOS!B:B,0),1)=0,"",INDEX(DATOS!AR:AR,MATCH(CHECKLIST!B367,DATOS!B:B,0),1)),"")</f>
        <v/>
      </c>
      <c r="J367" s="17" t="str">
        <f>IFERROR(IF(INDEX(DATOS!AP:AP,MATCH(CHECKLIST!B367,DATOS!B:B,0),1)=0,"",INDEX(DATOS!AP:AP,MATCH(CHECKLIST!B367,DATOS!B:B,0),1)),"")</f>
        <v/>
      </c>
      <c r="K367" s="35" t="str">
        <f>IFERROR(IF(INDEX(DATOS!AQ:AQ,MATCH(CHECKLIST!B367,DATOS!B:B,0),1)=0,"",INDEX(DATOS!AQ:AQ,MATCH(CHECKLIST!B367,DATOS!B:B,0),1)),"")</f>
        <v/>
      </c>
      <c r="L367" s="17" t="str">
        <f>IFERROR(IF(INDEX(DATOS!AS:AS,MATCH(CHECKLIST!B367,DATOS!B:B,0),1)=0,"",INDEX(DATOS!AS:AS,MATCH(CHECKLIST!B367,DATOS!B:B,0),1)),"")</f>
        <v/>
      </c>
      <c r="M367" s="17" t="str">
        <f>IFERROR(IF(INDEX(DATOS!AO:AO,MATCH(CHECKLIST!B367,DATOS!B:B,0),1)=0,"",INDEX(DATOS!AO:AO,MATCH(CHECKLIST!B367,DATOS!B:B,0),1)),"")</f>
        <v/>
      </c>
      <c r="N367" s="35" t="str">
        <f ca="1">IFERROR(IF(INDEX(DATOS!P:P,MATCH(CHECKLIST!B367,DATOS!B:B,0),1)="","X",IF(INDEX(DATOS!P:P,MATCH(CHECKLIST!B367,DATOS!B:B,0),1)&gt;YEAR(TODAY())-1,"","VENCIDA")),"")</f>
        <v/>
      </c>
      <c r="O367" s="35" t="str">
        <f>IFERROR(IF(INDEX(DATOS!AV:AV,MATCH(CHECKLIST!B367,DATOS!B:B,0),1)=0,"",INDEX(DATOS!AV:AV,MATCH(CHECKLIST!B367,DATOS!B:B,0),1)),"")</f>
        <v/>
      </c>
      <c r="P367" s="17" t="str">
        <f>IFERROR(IF(INDEX(DATOS!AT:AT,MATCH(CHECKLIST!B367,DATOS!B:B,0),1)=0,"",INDEX(DATOS!AT:AT,MATCH(CHECKLIST!B367,DATOS!B:B,0),1)),"")</f>
        <v/>
      </c>
      <c r="Q367" s="17" t="str">
        <f>IFERROR(IF(INDEX(DATOS!AU:AU,MATCH(CHECKLIST!B367,DATOS!B:B,0),1)=0,"",INDEX(DATOS!AU:AU,MATCH(CHECKLIST!B367,DATOS!B:B,0),1)),"")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IFERROR(INDEX(DATOS!B:B,MATCH(CHECKLIST!A368,DATOS!CG:CG,0),1),"")</f>
        <v/>
      </c>
      <c r="C368" t="str">
        <f>IFERROR(INDEX(DATOS!BT:BT,MATCH(CHECKLIST!A368,DATOS!CG:CG,0),1),"")</f>
        <v/>
      </c>
      <c r="D368" t="str">
        <f>IFERROR(INDEX(DATOS!T:T,MATCH(CHECKLIST!E368,DATOS!C:C,0),1),"")</f>
        <v/>
      </c>
      <c r="E368" s="72" t="str">
        <f>IFERROR(INDEX(DATOS!C:C,MATCH(CHECKLIST!A368,DATOS!CG:CG,0),1),"")</f>
        <v/>
      </c>
      <c r="F368" s="82" t="str">
        <f>IFERROR(IF(INDEX(DATOS!AI:AI,MATCH(CHECKLIST!B368,DATOS!B:B,0),1)=0,"",INDEX(DATOS!AI:AI,MATCH(CHECKLIST!B368,DATOS!B:B,0),1)),"")</f>
        <v/>
      </c>
      <c r="G368" s="17" t="str">
        <f>IFERROR(IF(INDEX(DATOS!AN:AN,MATCH(CHECKLIST!B368,DATOS!B:B,0),1)=0,"",INDEX(DATOS!AN:AN,MATCH(CHECKLIST!B368,DATOS!B:B,0),1)),"")</f>
        <v/>
      </c>
      <c r="H368" s="17" t="str">
        <f>IFERROR(IF(INDEX(DATOS!BQ:BQ,MATCH(CHECKLIST!B368,DATOS!B:B,0),1)="","X",IF(INDEX(DATOS!BQ:BQ,MATCH(CHECKLIST!B368,DATOS!B:B,0),1)="VIGENTE","",INDEX(DATOS!BQ:BQ,MATCH(CHECKLIST!B368,DATOS!B:B,0),1))),"")</f>
        <v/>
      </c>
      <c r="I368" s="17" t="str">
        <f>IFERROR(IF(INDEX(DATOS!AR:AR,MATCH(CHECKLIST!B368,DATOS!B:B,0),1)=0,"",INDEX(DATOS!AR:AR,MATCH(CHECKLIST!B368,DATOS!B:B,0),1)),"")</f>
        <v/>
      </c>
      <c r="J368" s="17" t="str">
        <f>IFERROR(IF(INDEX(DATOS!AP:AP,MATCH(CHECKLIST!B368,DATOS!B:B,0),1)=0,"",INDEX(DATOS!AP:AP,MATCH(CHECKLIST!B368,DATOS!B:B,0),1)),"")</f>
        <v/>
      </c>
      <c r="K368" s="35" t="str">
        <f>IFERROR(IF(INDEX(DATOS!AQ:AQ,MATCH(CHECKLIST!B368,DATOS!B:B,0),1)=0,"",INDEX(DATOS!AQ:AQ,MATCH(CHECKLIST!B368,DATOS!B:B,0),1)),"")</f>
        <v/>
      </c>
      <c r="L368" s="17" t="str">
        <f>IFERROR(IF(INDEX(DATOS!AS:AS,MATCH(CHECKLIST!B368,DATOS!B:B,0),1)=0,"",INDEX(DATOS!AS:AS,MATCH(CHECKLIST!B368,DATOS!B:B,0),1)),"")</f>
        <v/>
      </c>
      <c r="M368" s="17" t="str">
        <f>IFERROR(IF(INDEX(DATOS!AO:AO,MATCH(CHECKLIST!B368,DATOS!B:B,0),1)=0,"",INDEX(DATOS!AO:AO,MATCH(CHECKLIST!B368,DATOS!B:B,0),1)),"")</f>
        <v/>
      </c>
      <c r="N368" s="35" t="str">
        <f ca="1">IFERROR(IF(INDEX(DATOS!P:P,MATCH(CHECKLIST!B368,DATOS!B:B,0),1)="","X",IF(INDEX(DATOS!P:P,MATCH(CHECKLIST!B368,DATOS!B:B,0),1)&gt;YEAR(TODAY())-1,"","VENCIDA")),"")</f>
        <v/>
      </c>
      <c r="O368" s="35" t="str">
        <f>IFERROR(IF(INDEX(DATOS!AV:AV,MATCH(CHECKLIST!B368,DATOS!B:B,0),1)=0,"",INDEX(DATOS!AV:AV,MATCH(CHECKLIST!B368,DATOS!B:B,0),1)),"")</f>
        <v/>
      </c>
      <c r="P368" s="17" t="str">
        <f>IFERROR(IF(INDEX(DATOS!AT:AT,MATCH(CHECKLIST!B368,DATOS!B:B,0),1)=0,"",INDEX(DATOS!AT:AT,MATCH(CHECKLIST!B368,DATOS!B:B,0),1)),"")</f>
        <v/>
      </c>
      <c r="Q368" s="17" t="str">
        <f>IFERROR(IF(INDEX(DATOS!AU:AU,MATCH(CHECKLIST!B368,DATOS!B:B,0),1)=0,"",INDEX(DATOS!AU:AU,MATCH(CHECKLIST!B368,DATOS!B:B,0),1)),"")</f>
        <v/>
      </c>
      <c r="S368">
        <f t="shared" si="17"/>
        <v>0</v>
      </c>
      <c r="U368" t="str">
        <f t="shared" si="15"/>
        <v/>
      </c>
      <c r="V368" t="str">
        <f t="shared" si="16"/>
        <v/>
      </c>
    </row>
    <row r="369" spans="1:22" ht="15" customHeight="1" x14ac:dyDescent="0.25">
      <c r="A369" s="12">
        <v>356</v>
      </c>
      <c r="B369" t="str">
        <f>IFERROR(INDEX(DATOS!B:B,MATCH(CHECKLIST!A369,DATOS!CG:CG,0),1),"")</f>
        <v/>
      </c>
      <c r="C369" t="str">
        <f>IFERROR(INDEX(DATOS!BT:BT,MATCH(CHECKLIST!A369,DATOS!CG:CG,0),1),"")</f>
        <v/>
      </c>
      <c r="D369" t="str">
        <f>IFERROR(INDEX(DATOS!T:T,MATCH(CHECKLIST!E369,DATOS!C:C,0),1),"")</f>
        <v/>
      </c>
      <c r="E369" s="72" t="str">
        <f>IFERROR(INDEX(DATOS!C:C,MATCH(CHECKLIST!A369,DATOS!CG:CG,0),1),"")</f>
        <v/>
      </c>
      <c r="F369" s="82" t="str">
        <f>IFERROR(IF(INDEX(DATOS!AI:AI,MATCH(CHECKLIST!B369,DATOS!B:B,0),1)=0,"",INDEX(DATOS!AI:AI,MATCH(CHECKLIST!B369,DATOS!B:B,0),1)),"")</f>
        <v/>
      </c>
      <c r="G369" s="17" t="str">
        <f>IFERROR(IF(INDEX(DATOS!AN:AN,MATCH(CHECKLIST!B369,DATOS!B:B,0),1)=0,"",INDEX(DATOS!AN:AN,MATCH(CHECKLIST!B369,DATOS!B:B,0),1)),"")</f>
        <v/>
      </c>
      <c r="H369" s="17" t="str">
        <f>IFERROR(IF(INDEX(DATOS!BQ:BQ,MATCH(CHECKLIST!B369,DATOS!B:B,0),1)="","X",IF(INDEX(DATOS!BQ:BQ,MATCH(CHECKLIST!B369,DATOS!B:B,0),1)="VIGENTE","",INDEX(DATOS!BQ:BQ,MATCH(CHECKLIST!B369,DATOS!B:B,0),1))),"")</f>
        <v/>
      </c>
      <c r="I369" s="17" t="str">
        <f>IFERROR(IF(INDEX(DATOS!AR:AR,MATCH(CHECKLIST!B369,DATOS!B:B,0),1)=0,"",INDEX(DATOS!AR:AR,MATCH(CHECKLIST!B369,DATOS!B:B,0),1)),"")</f>
        <v/>
      </c>
      <c r="J369" s="17" t="str">
        <f>IFERROR(IF(INDEX(DATOS!AP:AP,MATCH(CHECKLIST!B369,DATOS!B:B,0),1)=0,"",INDEX(DATOS!AP:AP,MATCH(CHECKLIST!B369,DATOS!B:B,0),1)),"")</f>
        <v/>
      </c>
      <c r="K369" s="35" t="str">
        <f>IFERROR(IF(INDEX(DATOS!AQ:AQ,MATCH(CHECKLIST!B369,DATOS!B:B,0),1)=0,"",INDEX(DATOS!AQ:AQ,MATCH(CHECKLIST!B369,DATOS!B:B,0),1)),"")</f>
        <v/>
      </c>
      <c r="L369" s="17" t="str">
        <f>IFERROR(IF(INDEX(DATOS!AS:AS,MATCH(CHECKLIST!B369,DATOS!B:B,0),1)=0,"",INDEX(DATOS!AS:AS,MATCH(CHECKLIST!B369,DATOS!B:B,0),1)),"")</f>
        <v/>
      </c>
      <c r="M369" s="17" t="str">
        <f>IFERROR(IF(INDEX(DATOS!AO:AO,MATCH(CHECKLIST!B369,DATOS!B:B,0),1)=0,"",INDEX(DATOS!AO:AO,MATCH(CHECKLIST!B369,DATOS!B:B,0),1)),"")</f>
        <v/>
      </c>
      <c r="N369" s="35" t="str">
        <f ca="1">IFERROR(IF(INDEX(DATOS!P:P,MATCH(CHECKLIST!B369,DATOS!B:B,0),1)="","X",IF(INDEX(DATOS!P:P,MATCH(CHECKLIST!B369,DATOS!B:B,0),1)&gt;YEAR(TODAY())-1,"","VENCIDA")),"")</f>
        <v/>
      </c>
      <c r="O369" s="35" t="str">
        <f>IFERROR(IF(INDEX(DATOS!AV:AV,MATCH(CHECKLIST!B369,DATOS!B:B,0),1)=0,"",INDEX(DATOS!AV:AV,MATCH(CHECKLIST!B369,DATOS!B:B,0),1)),"")</f>
        <v/>
      </c>
      <c r="P369" s="17" t="str">
        <f>IFERROR(IF(INDEX(DATOS!AT:AT,MATCH(CHECKLIST!B369,DATOS!B:B,0),1)=0,"",INDEX(DATOS!AT:AT,MATCH(CHECKLIST!B369,DATOS!B:B,0),1)),"")</f>
        <v/>
      </c>
      <c r="Q369" s="17" t="str">
        <f>IFERROR(IF(INDEX(DATOS!AU:AU,MATCH(CHECKLIST!B369,DATOS!B:B,0),1)=0,"",INDEX(DATOS!AU:AU,MATCH(CHECKLIST!B369,DATOS!B:B,0),1)),"")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IFERROR(INDEX(DATOS!B:B,MATCH(CHECKLIST!A370,DATOS!CG:CG,0),1),"")</f>
        <v/>
      </c>
      <c r="C370" t="str">
        <f>IFERROR(INDEX(DATOS!BT:BT,MATCH(CHECKLIST!A370,DATOS!CG:CG,0),1),"")</f>
        <v/>
      </c>
      <c r="D370" t="str">
        <f>IFERROR(INDEX(DATOS!T:T,MATCH(CHECKLIST!E370,DATOS!C:C,0),1),"")</f>
        <v/>
      </c>
      <c r="E370" s="72" t="str">
        <f>IFERROR(INDEX(DATOS!C:C,MATCH(CHECKLIST!A370,DATOS!CG:CG,0),1),"")</f>
        <v/>
      </c>
      <c r="F370" s="82" t="str">
        <f>IFERROR(IF(INDEX(DATOS!AI:AI,MATCH(CHECKLIST!B370,DATOS!B:B,0),1)=0,"",INDEX(DATOS!AI:AI,MATCH(CHECKLIST!B370,DATOS!B:B,0),1)),"")</f>
        <v/>
      </c>
      <c r="G370" s="17" t="str">
        <f>IFERROR(IF(INDEX(DATOS!AN:AN,MATCH(CHECKLIST!B370,DATOS!B:B,0),1)=0,"",INDEX(DATOS!AN:AN,MATCH(CHECKLIST!B370,DATOS!B:B,0),1)),"")</f>
        <v/>
      </c>
      <c r="H370" s="17" t="str">
        <f>IFERROR(IF(INDEX(DATOS!BQ:BQ,MATCH(CHECKLIST!B370,DATOS!B:B,0),1)="","X",IF(INDEX(DATOS!BQ:BQ,MATCH(CHECKLIST!B370,DATOS!B:B,0),1)="VIGENTE","",INDEX(DATOS!BQ:BQ,MATCH(CHECKLIST!B370,DATOS!B:B,0),1))),"")</f>
        <v/>
      </c>
      <c r="I370" s="17" t="str">
        <f>IFERROR(IF(INDEX(DATOS!AR:AR,MATCH(CHECKLIST!B370,DATOS!B:B,0),1)=0,"",INDEX(DATOS!AR:AR,MATCH(CHECKLIST!B370,DATOS!B:B,0),1)),"")</f>
        <v/>
      </c>
      <c r="J370" s="17" t="str">
        <f>IFERROR(IF(INDEX(DATOS!AP:AP,MATCH(CHECKLIST!B370,DATOS!B:B,0),1)=0,"",INDEX(DATOS!AP:AP,MATCH(CHECKLIST!B370,DATOS!B:B,0),1)),"")</f>
        <v/>
      </c>
      <c r="K370" s="35" t="str">
        <f>IFERROR(IF(INDEX(DATOS!AQ:AQ,MATCH(CHECKLIST!B370,DATOS!B:B,0),1)=0,"",INDEX(DATOS!AQ:AQ,MATCH(CHECKLIST!B370,DATOS!B:B,0),1)),"")</f>
        <v/>
      </c>
      <c r="L370" s="17" t="str">
        <f>IFERROR(IF(INDEX(DATOS!AS:AS,MATCH(CHECKLIST!B370,DATOS!B:B,0),1)=0,"",INDEX(DATOS!AS:AS,MATCH(CHECKLIST!B370,DATOS!B:B,0),1)),"")</f>
        <v/>
      </c>
      <c r="M370" s="17" t="str">
        <f>IFERROR(IF(INDEX(DATOS!AO:AO,MATCH(CHECKLIST!B370,DATOS!B:B,0),1)=0,"",INDEX(DATOS!AO:AO,MATCH(CHECKLIST!B370,DATOS!B:B,0),1)),"")</f>
        <v/>
      </c>
      <c r="N370" s="35" t="str">
        <f ca="1">IFERROR(IF(INDEX(DATOS!P:P,MATCH(CHECKLIST!B370,DATOS!B:B,0),1)="","X",IF(INDEX(DATOS!P:P,MATCH(CHECKLIST!B370,DATOS!B:B,0),1)&gt;YEAR(TODAY())-1,"","VENCIDA")),"")</f>
        <v/>
      </c>
      <c r="O370" s="35" t="str">
        <f>IFERROR(IF(INDEX(DATOS!AV:AV,MATCH(CHECKLIST!B370,DATOS!B:B,0),1)=0,"",INDEX(DATOS!AV:AV,MATCH(CHECKLIST!B370,DATOS!B:B,0),1)),"")</f>
        <v/>
      </c>
      <c r="P370" s="17" t="str">
        <f>IFERROR(IF(INDEX(DATOS!AT:AT,MATCH(CHECKLIST!B370,DATOS!B:B,0),1)=0,"",INDEX(DATOS!AT:AT,MATCH(CHECKLIST!B370,DATOS!B:B,0),1)),"")</f>
        <v/>
      </c>
      <c r="Q370" s="17" t="str">
        <f>IFERROR(IF(INDEX(DATOS!AU:AU,MATCH(CHECKLIST!B370,DATOS!B:B,0),1)=0,"",INDEX(DATOS!AU:AU,MATCH(CHECKLIST!B370,DATOS!B:B,0),1)),"")</f>
        <v/>
      </c>
      <c r="S370">
        <f t="shared" si="17"/>
        <v>0</v>
      </c>
      <c r="U370" t="str">
        <f t="shared" si="15"/>
        <v/>
      </c>
      <c r="V370" t="str">
        <f t="shared" si="16"/>
        <v/>
      </c>
    </row>
    <row r="371" spans="1:22" ht="15" customHeight="1" x14ac:dyDescent="0.25">
      <c r="A371" s="12">
        <v>358</v>
      </c>
      <c r="B371" t="str">
        <f>IFERROR(INDEX(DATOS!B:B,MATCH(CHECKLIST!A371,DATOS!CG:CG,0),1),"")</f>
        <v/>
      </c>
      <c r="C371" t="str">
        <f>IFERROR(INDEX(DATOS!BT:BT,MATCH(CHECKLIST!A371,DATOS!CG:CG,0),1),"")</f>
        <v/>
      </c>
      <c r="D371" t="str">
        <f>IFERROR(INDEX(DATOS!T:T,MATCH(CHECKLIST!E371,DATOS!C:C,0),1),"")</f>
        <v/>
      </c>
      <c r="E371" s="72" t="str">
        <f>IFERROR(INDEX(DATOS!C:C,MATCH(CHECKLIST!A371,DATOS!CG:CG,0),1),"")</f>
        <v/>
      </c>
      <c r="F371" s="82" t="str">
        <f>IFERROR(IF(INDEX(DATOS!AI:AI,MATCH(CHECKLIST!B371,DATOS!B:B,0),1)=0,"",INDEX(DATOS!AI:AI,MATCH(CHECKLIST!B371,DATOS!B:B,0),1)),"")</f>
        <v/>
      </c>
      <c r="G371" s="17" t="str">
        <f>IFERROR(IF(INDEX(DATOS!AN:AN,MATCH(CHECKLIST!B371,DATOS!B:B,0),1)=0,"",INDEX(DATOS!AN:AN,MATCH(CHECKLIST!B371,DATOS!B:B,0),1)),"")</f>
        <v/>
      </c>
      <c r="H371" s="17" t="str">
        <f>IFERROR(IF(INDEX(DATOS!BQ:BQ,MATCH(CHECKLIST!B371,DATOS!B:B,0),1)="","X",IF(INDEX(DATOS!BQ:BQ,MATCH(CHECKLIST!B371,DATOS!B:B,0),1)="VIGENTE","",INDEX(DATOS!BQ:BQ,MATCH(CHECKLIST!B371,DATOS!B:B,0),1))),"")</f>
        <v/>
      </c>
      <c r="I371" s="17" t="str">
        <f>IFERROR(IF(INDEX(DATOS!AR:AR,MATCH(CHECKLIST!B371,DATOS!B:B,0),1)=0,"",INDEX(DATOS!AR:AR,MATCH(CHECKLIST!B371,DATOS!B:B,0),1)),"")</f>
        <v/>
      </c>
      <c r="J371" s="17" t="str">
        <f>IFERROR(IF(INDEX(DATOS!AP:AP,MATCH(CHECKLIST!B371,DATOS!B:B,0),1)=0,"",INDEX(DATOS!AP:AP,MATCH(CHECKLIST!B371,DATOS!B:B,0),1)),"")</f>
        <v/>
      </c>
      <c r="K371" s="35" t="str">
        <f>IFERROR(IF(INDEX(DATOS!AQ:AQ,MATCH(CHECKLIST!B371,DATOS!B:B,0),1)=0,"",INDEX(DATOS!AQ:AQ,MATCH(CHECKLIST!B371,DATOS!B:B,0),1)),"")</f>
        <v/>
      </c>
      <c r="L371" s="17" t="str">
        <f>IFERROR(IF(INDEX(DATOS!AS:AS,MATCH(CHECKLIST!B371,DATOS!B:B,0),1)=0,"",INDEX(DATOS!AS:AS,MATCH(CHECKLIST!B371,DATOS!B:B,0),1)),"")</f>
        <v/>
      </c>
      <c r="M371" s="17" t="str">
        <f>IFERROR(IF(INDEX(DATOS!AO:AO,MATCH(CHECKLIST!B371,DATOS!B:B,0),1)=0,"",INDEX(DATOS!AO:AO,MATCH(CHECKLIST!B371,DATOS!B:B,0),1)),"")</f>
        <v/>
      </c>
      <c r="N371" s="35" t="str">
        <f ca="1">IFERROR(IF(INDEX(DATOS!P:P,MATCH(CHECKLIST!B371,DATOS!B:B,0),1)="","X",IF(INDEX(DATOS!P:P,MATCH(CHECKLIST!B371,DATOS!B:B,0),1)&gt;YEAR(TODAY())-1,"","VENCIDA")),"")</f>
        <v/>
      </c>
      <c r="O371" s="35" t="str">
        <f>IFERROR(IF(INDEX(DATOS!AV:AV,MATCH(CHECKLIST!B371,DATOS!B:B,0),1)=0,"",INDEX(DATOS!AV:AV,MATCH(CHECKLIST!B371,DATOS!B:B,0),1)),"")</f>
        <v/>
      </c>
      <c r="P371" s="17" t="str">
        <f>IFERROR(IF(INDEX(DATOS!AT:AT,MATCH(CHECKLIST!B371,DATOS!B:B,0),1)=0,"",INDEX(DATOS!AT:AT,MATCH(CHECKLIST!B371,DATOS!B:B,0),1)),"")</f>
        <v/>
      </c>
      <c r="Q371" s="17" t="str">
        <f>IFERROR(IF(INDEX(DATOS!AU:AU,MATCH(CHECKLIST!B371,DATOS!B:B,0),1)=0,"",INDEX(DATOS!AU:AU,MATCH(CHECKLIST!B371,DATOS!B:B,0),1)),"")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IFERROR(INDEX(DATOS!B:B,MATCH(CHECKLIST!A372,DATOS!CG:CG,0),1),"")</f>
        <v/>
      </c>
      <c r="C372" t="str">
        <f>IFERROR(INDEX(DATOS!BT:BT,MATCH(CHECKLIST!A372,DATOS!CG:CG,0),1),"")</f>
        <v/>
      </c>
      <c r="D372" t="str">
        <f>IFERROR(INDEX(DATOS!T:T,MATCH(CHECKLIST!E372,DATOS!C:C,0),1),"")</f>
        <v/>
      </c>
      <c r="E372" s="72" t="str">
        <f>IFERROR(INDEX(DATOS!C:C,MATCH(CHECKLIST!A372,DATOS!CG:CG,0),1),"")</f>
        <v/>
      </c>
      <c r="F372" s="82" t="str">
        <f>IFERROR(IF(INDEX(DATOS!AI:AI,MATCH(CHECKLIST!B372,DATOS!B:B,0),1)=0,"",INDEX(DATOS!AI:AI,MATCH(CHECKLIST!B372,DATOS!B:B,0),1)),"")</f>
        <v/>
      </c>
      <c r="G372" s="17" t="str">
        <f>IFERROR(IF(INDEX(DATOS!AN:AN,MATCH(CHECKLIST!B372,DATOS!B:B,0),1)=0,"",INDEX(DATOS!AN:AN,MATCH(CHECKLIST!B372,DATOS!B:B,0),1)),"")</f>
        <v/>
      </c>
      <c r="H372" s="17" t="str">
        <f>IFERROR(IF(INDEX(DATOS!BQ:BQ,MATCH(CHECKLIST!B372,DATOS!B:B,0),1)="","X",IF(INDEX(DATOS!BQ:BQ,MATCH(CHECKLIST!B372,DATOS!B:B,0),1)="VIGENTE","",INDEX(DATOS!BQ:BQ,MATCH(CHECKLIST!B372,DATOS!B:B,0),1))),"")</f>
        <v/>
      </c>
      <c r="I372" s="17" t="str">
        <f>IFERROR(IF(INDEX(DATOS!AR:AR,MATCH(CHECKLIST!B372,DATOS!B:B,0),1)=0,"",INDEX(DATOS!AR:AR,MATCH(CHECKLIST!B372,DATOS!B:B,0),1)),"")</f>
        <v/>
      </c>
      <c r="J372" s="17" t="str">
        <f>IFERROR(IF(INDEX(DATOS!AP:AP,MATCH(CHECKLIST!B372,DATOS!B:B,0),1)=0,"",INDEX(DATOS!AP:AP,MATCH(CHECKLIST!B372,DATOS!B:B,0),1)),"")</f>
        <v/>
      </c>
      <c r="K372" s="35" t="str">
        <f>IFERROR(IF(INDEX(DATOS!AQ:AQ,MATCH(CHECKLIST!B372,DATOS!B:B,0),1)=0,"",INDEX(DATOS!AQ:AQ,MATCH(CHECKLIST!B372,DATOS!B:B,0),1)),"")</f>
        <v/>
      </c>
      <c r="L372" s="17" t="str">
        <f>IFERROR(IF(INDEX(DATOS!AS:AS,MATCH(CHECKLIST!B372,DATOS!B:B,0),1)=0,"",INDEX(DATOS!AS:AS,MATCH(CHECKLIST!B372,DATOS!B:B,0),1)),"")</f>
        <v/>
      </c>
      <c r="M372" s="17" t="str">
        <f>IFERROR(IF(INDEX(DATOS!AO:AO,MATCH(CHECKLIST!B372,DATOS!B:B,0),1)=0,"",INDEX(DATOS!AO:AO,MATCH(CHECKLIST!B372,DATOS!B:B,0),1)),"")</f>
        <v/>
      </c>
      <c r="N372" s="35" t="str">
        <f ca="1">IFERROR(IF(INDEX(DATOS!P:P,MATCH(CHECKLIST!B372,DATOS!B:B,0),1)="","X",IF(INDEX(DATOS!P:P,MATCH(CHECKLIST!B372,DATOS!B:B,0),1)&gt;YEAR(TODAY())-1,"","VENCIDA")),"")</f>
        <v/>
      </c>
      <c r="O372" s="35" t="str">
        <f>IFERROR(IF(INDEX(DATOS!AV:AV,MATCH(CHECKLIST!B372,DATOS!B:B,0),1)=0,"",INDEX(DATOS!AV:AV,MATCH(CHECKLIST!B372,DATOS!B:B,0),1)),"")</f>
        <v/>
      </c>
      <c r="P372" s="17" t="str">
        <f>IFERROR(IF(INDEX(DATOS!AT:AT,MATCH(CHECKLIST!B372,DATOS!B:B,0),1)=0,"",INDEX(DATOS!AT:AT,MATCH(CHECKLIST!B372,DATOS!B:B,0),1)),"")</f>
        <v/>
      </c>
      <c r="Q372" s="17" t="str">
        <f>IFERROR(IF(INDEX(DATOS!AU:AU,MATCH(CHECKLIST!B372,DATOS!B:B,0),1)=0,"",INDEX(DATOS!AU:AU,MATCH(CHECKLIST!B372,DATOS!B:B,0),1)),"")</f>
        <v/>
      </c>
      <c r="S372">
        <f t="shared" si="17"/>
        <v>0</v>
      </c>
      <c r="U372" t="str">
        <f t="shared" si="15"/>
        <v/>
      </c>
      <c r="V372" t="str">
        <f t="shared" si="16"/>
        <v/>
      </c>
    </row>
    <row r="373" spans="1:22" ht="15" customHeight="1" x14ac:dyDescent="0.25">
      <c r="A373" s="12">
        <v>360</v>
      </c>
      <c r="B373" t="str">
        <f>IFERROR(INDEX(DATOS!B:B,MATCH(CHECKLIST!A373,DATOS!CG:CG,0),1),"")</f>
        <v/>
      </c>
      <c r="C373" t="str">
        <f>IFERROR(INDEX(DATOS!BT:BT,MATCH(CHECKLIST!A373,DATOS!CG:CG,0),1),"")</f>
        <v/>
      </c>
      <c r="D373" t="str">
        <f>IFERROR(INDEX(DATOS!T:T,MATCH(CHECKLIST!E373,DATOS!C:C,0),1),"")</f>
        <v/>
      </c>
      <c r="E373" s="72" t="str">
        <f>IFERROR(INDEX(DATOS!C:C,MATCH(CHECKLIST!A373,DATOS!CG:CG,0),1),"")</f>
        <v/>
      </c>
      <c r="F373" s="82" t="str">
        <f>IFERROR(IF(INDEX(DATOS!AI:AI,MATCH(CHECKLIST!B373,DATOS!B:B,0),1)=0,"",INDEX(DATOS!AI:AI,MATCH(CHECKLIST!B373,DATOS!B:B,0),1)),"")</f>
        <v/>
      </c>
      <c r="G373" s="17" t="str">
        <f>IFERROR(IF(INDEX(DATOS!AN:AN,MATCH(CHECKLIST!B373,DATOS!B:B,0),1)=0,"",INDEX(DATOS!AN:AN,MATCH(CHECKLIST!B373,DATOS!B:B,0),1)),"")</f>
        <v/>
      </c>
      <c r="H373" s="17" t="str">
        <f>IFERROR(IF(INDEX(DATOS!BQ:BQ,MATCH(CHECKLIST!B373,DATOS!B:B,0),1)="","X",IF(INDEX(DATOS!BQ:BQ,MATCH(CHECKLIST!B373,DATOS!B:B,0),1)="VIGENTE","",INDEX(DATOS!BQ:BQ,MATCH(CHECKLIST!B373,DATOS!B:B,0),1))),"")</f>
        <v/>
      </c>
      <c r="I373" s="17" t="str">
        <f>IFERROR(IF(INDEX(DATOS!AR:AR,MATCH(CHECKLIST!B373,DATOS!B:B,0),1)=0,"",INDEX(DATOS!AR:AR,MATCH(CHECKLIST!B373,DATOS!B:B,0),1)),"")</f>
        <v/>
      </c>
      <c r="J373" s="17" t="str">
        <f>IFERROR(IF(INDEX(DATOS!AP:AP,MATCH(CHECKLIST!B373,DATOS!B:B,0),1)=0,"",INDEX(DATOS!AP:AP,MATCH(CHECKLIST!B373,DATOS!B:B,0),1)),"")</f>
        <v/>
      </c>
      <c r="K373" s="35" t="str">
        <f>IFERROR(IF(INDEX(DATOS!AQ:AQ,MATCH(CHECKLIST!B373,DATOS!B:B,0),1)=0,"",INDEX(DATOS!AQ:AQ,MATCH(CHECKLIST!B373,DATOS!B:B,0),1)),"")</f>
        <v/>
      </c>
      <c r="L373" s="17" t="str">
        <f>IFERROR(IF(INDEX(DATOS!AS:AS,MATCH(CHECKLIST!B373,DATOS!B:B,0),1)=0,"",INDEX(DATOS!AS:AS,MATCH(CHECKLIST!B373,DATOS!B:B,0),1)),"")</f>
        <v/>
      </c>
      <c r="M373" s="17" t="str">
        <f>IFERROR(IF(INDEX(DATOS!AO:AO,MATCH(CHECKLIST!B373,DATOS!B:B,0),1)=0,"",INDEX(DATOS!AO:AO,MATCH(CHECKLIST!B373,DATOS!B:B,0),1)),"")</f>
        <v/>
      </c>
      <c r="N373" s="35" t="str">
        <f ca="1">IFERROR(IF(INDEX(DATOS!P:P,MATCH(CHECKLIST!B373,DATOS!B:B,0),1)="","X",IF(INDEX(DATOS!P:P,MATCH(CHECKLIST!B373,DATOS!B:B,0),1)&gt;YEAR(TODAY())-1,"","VENCIDA")),"")</f>
        <v/>
      </c>
      <c r="O373" s="35" t="str">
        <f>IFERROR(IF(INDEX(DATOS!AV:AV,MATCH(CHECKLIST!B373,DATOS!B:B,0),1)=0,"",INDEX(DATOS!AV:AV,MATCH(CHECKLIST!B373,DATOS!B:B,0),1)),"")</f>
        <v/>
      </c>
      <c r="P373" s="17" t="str">
        <f>IFERROR(IF(INDEX(DATOS!AT:AT,MATCH(CHECKLIST!B373,DATOS!B:B,0),1)=0,"",INDEX(DATOS!AT:AT,MATCH(CHECKLIST!B373,DATOS!B:B,0),1)),"")</f>
        <v/>
      </c>
      <c r="Q373" s="17" t="str">
        <f>IFERROR(IF(INDEX(DATOS!AU:AU,MATCH(CHECKLIST!B373,DATOS!B:B,0),1)=0,"",INDEX(DATOS!AU:AU,MATCH(CHECKLIST!B373,DATOS!B:B,0),1)),"")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IFERROR(INDEX(DATOS!B:B,MATCH(CHECKLIST!A374,DATOS!CG:CG,0),1),"")</f>
        <v/>
      </c>
      <c r="C374" t="str">
        <f>IFERROR(INDEX(DATOS!BT:BT,MATCH(CHECKLIST!A374,DATOS!CG:CG,0),1),"")</f>
        <v/>
      </c>
      <c r="D374" t="str">
        <f>IFERROR(INDEX(DATOS!T:T,MATCH(CHECKLIST!E374,DATOS!C:C,0),1),"")</f>
        <v/>
      </c>
      <c r="E374" s="72" t="str">
        <f>IFERROR(INDEX(DATOS!C:C,MATCH(CHECKLIST!A374,DATOS!CG:CG,0),1),"")</f>
        <v/>
      </c>
      <c r="F374" s="82" t="str">
        <f>IFERROR(IF(INDEX(DATOS!AI:AI,MATCH(CHECKLIST!B374,DATOS!B:B,0),1)=0,"",INDEX(DATOS!AI:AI,MATCH(CHECKLIST!B374,DATOS!B:B,0),1)),"")</f>
        <v/>
      </c>
      <c r="G374" s="17" t="str">
        <f>IFERROR(IF(INDEX(DATOS!AN:AN,MATCH(CHECKLIST!B374,DATOS!B:B,0),1)=0,"",INDEX(DATOS!AN:AN,MATCH(CHECKLIST!B374,DATOS!B:B,0),1)),"")</f>
        <v/>
      </c>
      <c r="H374" s="17" t="str">
        <f>IFERROR(IF(INDEX(DATOS!BQ:BQ,MATCH(CHECKLIST!B374,DATOS!B:B,0),1)="","X",IF(INDEX(DATOS!BQ:BQ,MATCH(CHECKLIST!B374,DATOS!B:B,0),1)="VIGENTE","",INDEX(DATOS!BQ:BQ,MATCH(CHECKLIST!B374,DATOS!B:B,0),1))),"")</f>
        <v/>
      </c>
      <c r="I374" s="17" t="str">
        <f>IFERROR(IF(INDEX(DATOS!AR:AR,MATCH(CHECKLIST!B374,DATOS!B:B,0),1)=0,"",INDEX(DATOS!AR:AR,MATCH(CHECKLIST!B374,DATOS!B:B,0),1)),"")</f>
        <v/>
      </c>
      <c r="J374" s="17" t="str">
        <f>IFERROR(IF(INDEX(DATOS!AP:AP,MATCH(CHECKLIST!B374,DATOS!B:B,0),1)=0,"",INDEX(DATOS!AP:AP,MATCH(CHECKLIST!B374,DATOS!B:B,0),1)),"")</f>
        <v/>
      </c>
      <c r="K374" s="35" t="str">
        <f>IFERROR(IF(INDEX(DATOS!AQ:AQ,MATCH(CHECKLIST!B374,DATOS!B:B,0),1)=0,"",INDEX(DATOS!AQ:AQ,MATCH(CHECKLIST!B374,DATOS!B:B,0),1)),"")</f>
        <v/>
      </c>
      <c r="L374" s="17" t="str">
        <f>IFERROR(IF(INDEX(DATOS!AS:AS,MATCH(CHECKLIST!B374,DATOS!B:B,0),1)=0,"",INDEX(DATOS!AS:AS,MATCH(CHECKLIST!B374,DATOS!B:B,0),1)),"")</f>
        <v/>
      </c>
      <c r="M374" s="17" t="str">
        <f>IFERROR(IF(INDEX(DATOS!AO:AO,MATCH(CHECKLIST!B374,DATOS!B:B,0),1)=0,"",INDEX(DATOS!AO:AO,MATCH(CHECKLIST!B374,DATOS!B:B,0),1)),"")</f>
        <v/>
      </c>
      <c r="N374" s="35" t="str">
        <f ca="1">IFERROR(IF(INDEX(DATOS!P:P,MATCH(CHECKLIST!B374,DATOS!B:B,0),1)="","X",IF(INDEX(DATOS!P:P,MATCH(CHECKLIST!B374,DATOS!B:B,0),1)&gt;YEAR(TODAY())-1,"","VENCIDA")),"")</f>
        <v/>
      </c>
      <c r="O374" s="35" t="str">
        <f>IFERROR(IF(INDEX(DATOS!AV:AV,MATCH(CHECKLIST!B374,DATOS!B:B,0),1)=0,"",INDEX(DATOS!AV:AV,MATCH(CHECKLIST!B374,DATOS!B:B,0),1)),"")</f>
        <v/>
      </c>
      <c r="P374" s="17" t="str">
        <f>IFERROR(IF(INDEX(DATOS!AT:AT,MATCH(CHECKLIST!B374,DATOS!B:B,0),1)=0,"",INDEX(DATOS!AT:AT,MATCH(CHECKLIST!B374,DATOS!B:B,0),1)),"")</f>
        <v/>
      </c>
      <c r="Q374" s="17" t="str">
        <f>IFERROR(IF(INDEX(DATOS!AU:AU,MATCH(CHECKLIST!B374,DATOS!B:B,0),1)=0,"",INDEX(DATOS!AU:AU,MATCH(CHECKLIST!B374,DATOS!B:B,0),1)),"")</f>
        <v/>
      </c>
      <c r="S374">
        <f t="shared" si="17"/>
        <v>0</v>
      </c>
      <c r="U374" t="str">
        <f t="shared" si="15"/>
        <v/>
      </c>
      <c r="V374" t="str">
        <f t="shared" si="16"/>
        <v/>
      </c>
    </row>
    <row r="375" spans="1:22" ht="15" customHeight="1" x14ac:dyDescent="0.25">
      <c r="A375" s="12">
        <v>362</v>
      </c>
      <c r="B375" t="str">
        <f>IFERROR(INDEX(DATOS!B:B,MATCH(CHECKLIST!A375,DATOS!CG:CG,0),1),"")</f>
        <v/>
      </c>
      <c r="C375" t="str">
        <f>IFERROR(INDEX(DATOS!BT:BT,MATCH(CHECKLIST!A375,DATOS!CG:CG,0),1),"")</f>
        <v/>
      </c>
      <c r="D375" t="str">
        <f>IFERROR(INDEX(DATOS!T:T,MATCH(CHECKLIST!E375,DATOS!C:C,0),1),"")</f>
        <v/>
      </c>
      <c r="E375" s="72" t="str">
        <f>IFERROR(INDEX(DATOS!C:C,MATCH(CHECKLIST!A375,DATOS!CG:CG,0),1),"")</f>
        <v/>
      </c>
      <c r="F375" s="82" t="str">
        <f>IFERROR(IF(INDEX(DATOS!AI:AI,MATCH(CHECKLIST!B375,DATOS!B:B,0),1)=0,"",INDEX(DATOS!AI:AI,MATCH(CHECKLIST!B375,DATOS!B:B,0),1)),"")</f>
        <v/>
      </c>
      <c r="G375" s="17" t="str">
        <f>IFERROR(IF(INDEX(DATOS!AN:AN,MATCH(CHECKLIST!B375,DATOS!B:B,0),1)=0,"",INDEX(DATOS!AN:AN,MATCH(CHECKLIST!B375,DATOS!B:B,0),1)),"")</f>
        <v/>
      </c>
      <c r="H375" s="17" t="str">
        <f>IFERROR(IF(INDEX(DATOS!BQ:BQ,MATCH(CHECKLIST!B375,DATOS!B:B,0),1)="","X",IF(INDEX(DATOS!BQ:BQ,MATCH(CHECKLIST!B375,DATOS!B:B,0),1)="VIGENTE","",INDEX(DATOS!BQ:BQ,MATCH(CHECKLIST!B375,DATOS!B:B,0),1))),"")</f>
        <v/>
      </c>
      <c r="I375" s="17" t="str">
        <f>IFERROR(IF(INDEX(DATOS!AR:AR,MATCH(CHECKLIST!B375,DATOS!B:B,0),1)=0,"",INDEX(DATOS!AR:AR,MATCH(CHECKLIST!B375,DATOS!B:B,0),1)),"")</f>
        <v/>
      </c>
      <c r="J375" s="17" t="str">
        <f>IFERROR(IF(INDEX(DATOS!AP:AP,MATCH(CHECKLIST!B375,DATOS!B:B,0),1)=0,"",INDEX(DATOS!AP:AP,MATCH(CHECKLIST!B375,DATOS!B:B,0),1)),"")</f>
        <v/>
      </c>
      <c r="K375" s="35" t="str">
        <f>IFERROR(IF(INDEX(DATOS!AQ:AQ,MATCH(CHECKLIST!B375,DATOS!B:B,0),1)=0,"",INDEX(DATOS!AQ:AQ,MATCH(CHECKLIST!B375,DATOS!B:B,0),1)),"")</f>
        <v/>
      </c>
      <c r="L375" s="17" t="str">
        <f>IFERROR(IF(INDEX(DATOS!AS:AS,MATCH(CHECKLIST!B375,DATOS!B:B,0),1)=0,"",INDEX(DATOS!AS:AS,MATCH(CHECKLIST!B375,DATOS!B:B,0),1)),"")</f>
        <v/>
      </c>
      <c r="M375" s="17" t="str">
        <f>IFERROR(IF(INDEX(DATOS!AO:AO,MATCH(CHECKLIST!B375,DATOS!B:B,0),1)=0,"",INDEX(DATOS!AO:AO,MATCH(CHECKLIST!B375,DATOS!B:B,0),1)),"")</f>
        <v/>
      </c>
      <c r="N375" s="35" t="str">
        <f ca="1">IFERROR(IF(INDEX(DATOS!P:P,MATCH(CHECKLIST!B375,DATOS!B:B,0),1)="","X",IF(INDEX(DATOS!P:P,MATCH(CHECKLIST!B375,DATOS!B:B,0),1)&gt;YEAR(TODAY())-1,"","VENCIDA")),"")</f>
        <v/>
      </c>
      <c r="O375" s="35" t="str">
        <f>IFERROR(IF(INDEX(DATOS!AV:AV,MATCH(CHECKLIST!B375,DATOS!B:B,0),1)=0,"",INDEX(DATOS!AV:AV,MATCH(CHECKLIST!B375,DATOS!B:B,0),1)),"")</f>
        <v/>
      </c>
      <c r="P375" s="17" t="str">
        <f>IFERROR(IF(INDEX(DATOS!AT:AT,MATCH(CHECKLIST!B375,DATOS!B:B,0),1)=0,"",INDEX(DATOS!AT:AT,MATCH(CHECKLIST!B375,DATOS!B:B,0),1)),"")</f>
        <v/>
      </c>
      <c r="Q375" s="17" t="str">
        <f>IFERROR(IF(INDEX(DATOS!AU:AU,MATCH(CHECKLIST!B375,DATOS!B:B,0),1)=0,"",INDEX(DATOS!AU:AU,MATCH(CHECKLIST!B375,DATOS!B:B,0),1)),"")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IFERROR(INDEX(DATOS!B:B,MATCH(CHECKLIST!A376,DATOS!CG:CG,0),1),"")</f>
        <v/>
      </c>
      <c r="C376" t="str">
        <f>IFERROR(INDEX(DATOS!BT:BT,MATCH(CHECKLIST!A376,DATOS!CG:CG,0),1),"")</f>
        <v/>
      </c>
      <c r="D376" t="str">
        <f>IFERROR(INDEX(DATOS!T:T,MATCH(CHECKLIST!E376,DATOS!C:C,0),1),"")</f>
        <v/>
      </c>
      <c r="E376" s="72" t="str">
        <f>IFERROR(INDEX(DATOS!C:C,MATCH(CHECKLIST!A376,DATOS!CG:CG,0),1),"")</f>
        <v/>
      </c>
      <c r="F376" s="82" t="str">
        <f>IFERROR(IF(INDEX(DATOS!AI:AI,MATCH(CHECKLIST!B376,DATOS!B:B,0),1)=0,"",INDEX(DATOS!AI:AI,MATCH(CHECKLIST!B376,DATOS!B:B,0),1)),"")</f>
        <v/>
      </c>
      <c r="G376" s="17" t="str">
        <f>IFERROR(IF(INDEX(DATOS!AN:AN,MATCH(CHECKLIST!B376,DATOS!B:B,0),1)=0,"",INDEX(DATOS!AN:AN,MATCH(CHECKLIST!B376,DATOS!B:B,0),1)),"")</f>
        <v/>
      </c>
      <c r="H376" s="17" t="str">
        <f>IFERROR(IF(INDEX(DATOS!BQ:BQ,MATCH(CHECKLIST!B376,DATOS!B:B,0),1)="","X",IF(INDEX(DATOS!BQ:BQ,MATCH(CHECKLIST!B376,DATOS!B:B,0),1)="VIGENTE","",INDEX(DATOS!BQ:BQ,MATCH(CHECKLIST!B376,DATOS!B:B,0),1))),"")</f>
        <v/>
      </c>
      <c r="I376" s="17" t="str">
        <f>IFERROR(IF(INDEX(DATOS!AR:AR,MATCH(CHECKLIST!B376,DATOS!B:B,0),1)=0,"",INDEX(DATOS!AR:AR,MATCH(CHECKLIST!B376,DATOS!B:B,0),1)),"")</f>
        <v/>
      </c>
      <c r="J376" s="17" t="str">
        <f>IFERROR(IF(INDEX(DATOS!AP:AP,MATCH(CHECKLIST!B376,DATOS!B:B,0),1)=0,"",INDEX(DATOS!AP:AP,MATCH(CHECKLIST!B376,DATOS!B:B,0),1)),"")</f>
        <v/>
      </c>
      <c r="K376" s="35" t="str">
        <f>IFERROR(IF(INDEX(DATOS!AQ:AQ,MATCH(CHECKLIST!B376,DATOS!B:B,0),1)=0,"",INDEX(DATOS!AQ:AQ,MATCH(CHECKLIST!B376,DATOS!B:B,0),1)),"")</f>
        <v/>
      </c>
      <c r="L376" s="17" t="str">
        <f>IFERROR(IF(INDEX(DATOS!AS:AS,MATCH(CHECKLIST!B376,DATOS!B:B,0),1)=0,"",INDEX(DATOS!AS:AS,MATCH(CHECKLIST!B376,DATOS!B:B,0),1)),"")</f>
        <v/>
      </c>
      <c r="M376" s="17" t="str">
        <f>IFERROR(IF(INDEX(DATOS!AO:AO,MATCH(CHECKLIST!B376,DATOS!B:B,0),1)=0,"",INDEX(DATOS!AO:AO,MATCH(CHECKLIST!B376,DATOS!B:B,0),1)),"")</f>
        <v/>
      </c>
      <c r="N376" s="35" t="str">
        <f ca="1">IFERROR(IF(INDEX(DATOS!P:P,MATCH(CHECKLIST!B376,DATOS!B:B,0),1)="","X",IF(INDEX(DATOS!P:P,MATCH(CHECKLIST!B376,DATOS!B:B,0),1)&gt;YEAR(TODAY())-1,"","VENCIDA")),"")</f>
        <v/>
      </c>
      <c r="O376" s="35" t="str">
        <f>IFERROR(IF(INDEX(DATOS!AV:AV,MATCH(CHECKLIST!B376,DATOS!B:B,0),1)=0,"",INDEX(DATOS!AV:AV,MATCH(CHECKLIST!B376,DATOS!B:B,0),1)),"")</f>
        <v/>
      </c>
      <c r="P376" s="17" t="str">
        <f>IFERROR(IF(INDEX(DATOS!AT:AT,MATCH(CHECKLIST!B376,DATOS!B:B,0),1)=0,"",INDEX(DATOS!AT:AT,MATCH(CHECKLIST!B376,DATOS!B:B,0),1)),"")</f>
        <v/>
      </c>
      <c r="Q376" s="17" t="str">
        <f>IFERROR(IF(INDEX(DATOS!AU:AU,MATCH(CHECKLIST!B376,DATOS!B:B,0),1)=0,"",INDEX(DATOS!AU:AU,MATCH(CHECKLIST!B376,DATOS!B:B,0),1)),"")</f>
        <v/>
      </c>
      <c r="S376">
        <f t="shared" si="17"/>
        <v>0</v>
      </c>
      <c r="U376" t="str">
        <f t="shared" si="15"/>
        <v/>
      </c>
      <c r="V376" t="str">
        <f t="shared" si="16"/>
        <v/>
      </c>
    </row>
    <row r="377" spans="1:22" ht="15" customHeight="1" x14ac:dyDescent="0.25">
      <c r="A377" s="12">
        <v>364</v>
      </c>
      <c r="B377" t="str">
        <f>IFERROR(INDEX(DATOS!B:B,MATCH(CHECKLIST!A377,DATOS!CG:CG,0),1),"")</f>
        <v/>
      </c>
      <c r="C377" t="str">
        <f>IFERROR(INDEX(DATOS!BT:BT,MATCH(CHECKLIST!A377,DATOS!CG:CG,0),1),"")</f>
        <v/>
      </c>
      <c r="D377" t="str">
        <f>IFERROR(INDEX(DATOS!T:T,MATCH(CHECKLIST!E377,DATOS!C:C,0),1),"")</f>
        <v/>
      </c>
      <c r="E377" s="72" t="str">
        <f>IFERROR(INDEX(DATOS!C:C,MATCH(CHECKLIST!A377,DATOS!CG:CG,0),1),"")</f>
        <v/>
      </c>
      <c r="F377" s="82" t="str">
        <f>IFERROR(IF(INDEX(DATOS!AI:AI,MATCH(CHECKLIST!B377,DATOS!B:B,0),1)=0,"",INDEX(DATOS!AI:AI,MATCH(CHECKLIST!B377,DATOS!B:B,0),1)),"")</f>
        <v/>
      </c>
      <c r="G377" s="17" t="str">
        <f>IFERROR(IF(INDEX(DATOS!AN:AN,MATCH(CHECKLIST!B377,DATOS!B:B,0),1)=0,"",INDEX(DATOS!AN:AN,MATCH(CHECKLIST!B377,DATOS!B:B,0),1)),"")</f>
        <v/>
      </c>
      <c r="H377" s="17" t="str">
        <f>IFERROR(IF(INDEX(DATOS!BQ:BQ,MATCH(CHECKLIST!B377,DATOS!B:B,0),1)="","X",IF(INDEX(DATOS!BQ:BQ,MATCH(CHECKLIST!B377,DATOS!B:B,0),1)="VIGENTE","",INDEX(DATOS!BQ:BQ,MATCH(CHECKLIST!B377,DATOS!B:B,0),1))),"")</f>
        <v/>
      </c>
      <c r="I377" s="17" t="str">
        <f>IFERROR(IF(INDEX(DATOS!AR:AR,MATCH(CHECKLIST!B377,DATOS!B:B,0),1)=0,"",INDEX(DATOS!AR:AR,MATCH(CHECKLIST!B377,DATOS!B:B,0),1)),"")</f>
        <v/>
      </c>
      <c r="J377" s="17" t="str">
        <f>IFERROR(IF(INDEX(DATOS!AP:AP,MATCH(CHECKLIST!B377,DATOS!B:B,0),1)=0,"",INDEX(DATOS!AP:AP,MATCH(CHECKLIST!B377,DATOS!B:B,0),1)),"")</f>
        <v/>
      </c>
      <c r="K377" s="35" t="str">
        <f>IFERROR(IF(INDEX(DATOS!AQ:AQ,MATCH(CHECKLIST!B377,DATOS!B:B,0),1)=0,"",INDEX(DATOS!AQ:AQ,MATCH(CHECKLIST!B377,DATOS!B:B,0),1)),"")</f>
        <v/>
      </c>
      <c r="L377" s="17" t="str">
        <f>IFERROR(IF(INDEX(DATOS!AS:AS,MATCH(CHECKLIST!B377,DATOS!B:B,0),1)=0,"",INDEX(DATOS!AS:AS,MATCH(CHECKLIST!B377,DATOS!B:B,0),1)),"")</f>
        <v/>
      </c>
      <c r="M377" s="17" t="str">
        <f>IFERROR(IF(INDEX(DATOS!AO:AO,MATCH(CHECKLIST!B377,DATOS!B:B,0),1)=0,"",INDEX(DATOS!AO:AO,MATCH(CHECKLIST!B377,DATOS!B:B,0),1)),"")</f>
        <v/>
      </c>
      <c r="N377" s="35" t="str">
        <f ca="1">IFERROR(IF(INDEX(DATOS!P:P,MATCH(CHECKLIST!B377,DATOS!B:B,0),1)="","X",IF(INDEX(DATOS!P:P,MATCH(CHECKLIST!B377,DATOS!B:B,0),1)&gt;YEAR(TODAY())-1,"","VENCIDA")),"")</f>
        <v/>
      </c>
      <c r="O377" s="35" t="str">
        <f>IFERROR(IF(INDEX(DATOS!AV:AV,MATCH(CHECKLIST!B377,DATOS!B:B,0),1)=0,"",INDEX(DATOS!AV:AV,MATCH(CHECKLIST!B377,DATOS!B:B,0),1)),"")</f>
        <v/>
      </c>
      <c r="P377" s="17" t="str">
        <f>IFERROR(IF(INDEX(DATOS!AT:AT,MATCH(CHECKLIST!B377,DATOS!B:B,0),1)=0,"",INDEX(DATOS!AT:AT,MATCH(CHECKLIST!B377,DATOS!B:B,0),1)),"")</f>
        <v/>
      </c>
      <c r="Q377" s="17" t="str">
        <f>IFERROR(IF(INDEX(DATOS!AU:AU,MATCH(CHECKLIST!B377,DATOS!B:B,0),1)=0,"",INDEX(DATOS!AU:AU,MATCH(CHECKLIST!B377,DATOS!B:B,0),1)),"")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IFERROR(INDEX(DATOS!B:B,MATCH(CHECKLIST!A378,DATOS!CG:CG,0),1),"")</f>
        <v/>
      </c>
      <c r="C378" t="str">
        <f>IFERROR(INDEX(DATOS!BT:BT,MATCH(CHECKLIST!A378,DATOS!CG:CG,0),1),"")</f>
        <v/>
      </c>
      <c r="D378" t="str">
        <f>IFERROR(INDEX(DATOS!T:T,MATCH(CHECKLIST!E378,DATOS!C:C,0),1),"")</f>
        <v/>
      </c>
      <c r="E378" s="72" t="str">
        <f>IFERROR(INDEX(DATOS!C:C,MATCH(CHECKLIST!A378,DATOS!CG:CG,0),1),"")</f>
        <v/>
      </c>
      <c r="F378" s="82" t="str">
        <f>IFERROR(IF(INDEX(DATOS!AI:AI,MATCH(CHECKLIST!B378,DATOS!B:B,0),1)=0,"",INDEX(DATOS!AI:AI,MATCH(CHECKLIST!B378,DATOS!B:B,0),1)),"")</f>
        <v/>
      </c>
      <c r="G378" s="17" t="str">
        <f>IFERROR(IF(INDEX(DATOS!AN:AN,MATCH(CHECKLIST!B378,DATOS!B:B,0),1)=0,"",INDEX(DATOS!AN:AN,MATCH(CHECKLIST!B378,DATOS!B:B,0),1)),"")</f>
        <v/>
      </c>
      <c r="H378" s="17" t="str">
        <f>IFERROR(IF(INDEX(DATOS!BQ:BQ,MATCH(CHECKLIST!B378,DATOS!B:B,0),1)="","X",IF(INDEX(DATOS!BQ:BQ,MATCH(CHECKLIST!B378,DATOS!B:B,0),1)="VIGENTE","",INDEX(DATOS!BQ:BQ,MATCH(CHECKLIST!B378,DATOS!B:B,0),1))),"")</f>
        <v/>
      </c>
      <c r="I378" s="17" t="str">
        <f>IFERROR(IF(INDEX(DATOS!AR:AR,MATCH(CHECKLIST!B378,DATOS!B:B,0),1)=0,"",INDEX(DATOS!AR:AR,MATCH(CHECKLIST!B378,DATOS!B:B,0),1)),"")</f>
        <v/>
      </c>
      <c r="J378" s="17" t="str">
        <f>IFERROR(IF(INDEX(DATOS!AP:AP,MATCH(CHECKLIST!B378,DATOS!B:B,0),1)=0,"",INDEX(DATOS!AP:AP,MATCH(CHECKLIST!B378,DATOS!B:B,0),1)),"")</f>
        <v/>
      </c>
      <c r="K378" s="35" t="str">
        <f>IFERROR(IF(INDEX(DATOS!AQ:AQ,MATCH(CHECKLIST!B378,DATOS!B:B,0),1)=0,"",INDEX(DATOS!AQ:AQ,MATCH(CHECKLIST!B378,DATOS!B:B,0),1)),"")</f>
        <v/>
      </c>
      <c r="L378" s="17" t="str">
        <f>IFERROR(IF(INDEX(DATOS!AS:AS,MATCH(CHECKLIST!B378,DATOS!B:B,0),1)=0,"",INDEX(DATOS!AS:AS,MATCH(CHECKLIST!B378,DATOS!B:B,0),1)),"")</f>
        <v/>
      </c>
      <c r="M378" s="17" t="str">
        <f>IFERROR(IF(INDEX(DATOS!AO:AO,MATCH(CHECKLIST!B378,DATOS!B:B,0),1)=0,"",INDEX(DATOS!AO:AO,MATCH(CHECKLIST!B378,DATOS!B:B,0),1)),"")</f>
        <v/>
      </c>
      <c r="N378" s="35" t="str">
        <f ca="1">IFERROR(IF(INDEX(DATOS!P:P,MATCH(CHECKLIST!B378,DATOS!B:B,0),1)="","X",IF(INDEX(DATOS!P:P,MATCH(CHECKLIST!B378,DATOS!B:B,0),1)&gt;YEAR(TODAY())-1,"","VENCIDA")),"")</f>
        <v/>
      </c>
      <c r="O378" s="35" t="str">
        <f>IFERROR(IF(INDEX(DATOS!AV:AV,MATCH(CHECKLIST!B378,DATOS!B:B,0),1)=0,"",INDEX(DATOS!AV:AV,MATCH(CHECKLIST!B378,DATOS!B:B,0),1)),"")</f>
        <v/>
      </c>
      <c r="P378" s="17" t="str">
        <f>IFERROR(IF(INDEX(DATOS!AT:AT,MATCH(CHECKLIST!B378,DATOS!B:B,0),1)=0,"",INDEX(DATOS!AT:AT,MATCH(CHECKLIST!B378,DATOS!B:B,0),1)),"")</f>
        <v/>
      </c>
      <c r="Q378" s="17" t="str">
        <f>IFERROR(IF(INDEX(DATOS!AU:AU,MATCH(CHECKLIST!B378,DATOS!B:B,0),1)=0,"",INDEX(DATOS!AU:AU,MATCH(CHECKLIST!B378,DATOS!B:B,0),1)),"")</f>
        <v/>
      </c>
      <c r="S378">
        <f t="shared" si="17"/>
        <v>0</v>
      </c>
      <c r="U378" t="str">
        <f t="shared" si="15"/>
        <v/>
      </c>
      <c r="V378" t="str">
        <f t="shared" si="16"/>
        <v/>
      </c>
    </row>
    <row r="379" spans="1:22" ht="15" customHeight="1" x14ac:dyDescent="0.25">
      <c r="A379" s="12">
        <v>366</v>
      </c>
      <c r="B379" t="str">
        <f>IFERROR(INDEX(DATOS!B:B,MATCH(CHECKLIST!A379,DATOS!CG:CG,0),1),"")</f>
        <v/>
      </c>
      <c r="C379" t="str">
        <f>IFERROR(INDEX(DATOS!BT:BT,MATCH(CHECKLIST!A379,DATOS!CG:CG,0),1),"")</f>
        <v/>
      </c>
      <c r="D379" t="str">
        <f>IFERROR(INDEX(DATOS!T:T,MATCH(CHECKLIST!E379,DATOS!C:C,0),1),"")</f>
        <v/>
      </c>
      <c r="E379" s="72" t="str">
        <f>IFERROR(INDEX(DATOS!C:C,MATCH(CHECKLIST!A379,DATOS!CG:CG,0),1),"")</f>
        <v/>
      </c>
      <c r="F379" s="82" t="str">
        <f>IFERROR(IF(INDEX(DATOS!AI:AI,MATCH(CHECKLIST!B379,DATOS!B:B,0),1)=0,"",INDEX(DATOS!AI:AI,MATCH(CHECKLIST!B379,DATOS!B:B,0),1)),"")</f>
        <v/>
      </c>
      <c r="G379" s="17" t="str">
        <f>IFERROR(IF(INDEX(DATOS!AN:AN,MATCH(CHECKLIST!B379,DATOS!B:B,0),1)=0,"",INDEX(DATOS!AN:AN,MATCH(CHECKLIST!B379,DATOS!B:B,0),1)),"")</f>
        <v/>
      </c>
      <c r="H379" s="17" t="str">
        <f>IFERROR(IF(INDEX(DATOS!BQ:BQ,MATCH(CHECKLIST!B379,DATOS!B:B,0),1)="","X",IF(INDEX(DATOS!BQ:BQ,MATCH(CHECKLIST!B379,DATOS!B:B,0),1)="VIGENTE","",INDEX(DATOS!BQ:BQ,MATCH(CHECKLIST!B379,DATOS!B:B,0),1))),"")</f>
        <v/>
      </c>
      <c r="I379" s="17" t="str">
        <f>IFERROR(IF(INDEX(DATOS!AR:AR,MATCH(CHECKLIST!B379,DATOS!B:B,0),1)=0,"",INDEX(DATOS!AR:AR,MATCH(CHECKLIST!B379,DATOS!B:B,0),1)),"")</f>
        <v/>
      </c>
      <c r="J379" s="17" t="str">
        <f>IFERROR(IF(INDEX(DATOS!AP:AP,MATCH(CHECKLIST!B379,DATOS!B:B,0),1)=0,"",INDEX(DATOS!AP:AP,MATCH(CHECKLIST!B379,DATOS!B:B,0),1)),"")</f>
        <v/>
      </c>
      <c r="K379" s="35" t="str">
        <f>IFERROR(IF(INDEX(DATOS!AQ:AQ,MATCH(CHECKLIST!B379,DATOS!B:B,0),1)=0,"",INDEX(DATOS!AQ:AQ,MATCH(CHECKLIST!B379,DATOS!B:B,0),1)),"")</f>
        <v/>
      </c>
      <c r="L379" s="17" t="str">
        <f>IFERROR(IF(INDEX(DATOS!AS:AS,MATCH(CHECKLIST!B379,DATOS!B:B,0),1)=0,"",INDEX(DATOS!AS:AS,MATCH(CHECKLIST!B379,DATOS!B:B,0),1)),"")</f>
        <v/>
      </c>
      <c r="M379" s="17" t="str">
        <f>IFERROR(IF(INDEX(DATOS!AO:AO,MATCH(CHECKLIST!B379,DATOS!B:B,0),1)=0,"",INDEX(DATOS!AO:AO,MATCH(CHECKLIST!B379,DATOS!B:B,0),1)),"")</f>
        <v/>
      </c>
      <c r="N379" s="35" t="str">
        <f ca="1">IFERROR(IF(INDEX(DATOS!P:P,MATCH(CHECKLIST!B379,DATOS!B:B,0),1)="","X",IF(INDEX(DATOS!P:P,MATCH(CHECKLIST!B379,DATOS!B:B,0),1)&gt;YEAR(TODAY())-1,"","VENCIDA")),"")</f>
        <v/>
      </c>
      <c r="O379" s="35" t="str">
        <f>IFERROR(IF(INDEX(DATOS!AV:AV,MATCH(CHECKLIST!B379,DATOS!B:B,0),1)=0,"",INDEX(DATOS!AV:AV,MATCH(CHECKLIST!B379,DATOS!B:B,0),1)),"")</f>
        <v/>
      </c>
      <c r="P379" s="17" t="str">
        <f>IFERROR(IF(INDEX(DATOS!AT:AT,MATCH(CHECKLIST!B379,DATOS!B:B,0),1)=0,"",INDEX(DATOS!AT:AT,MATCH(CHECKLIST!B379,DATOS!B:B,0),1)),"")</f>
        <v/>
      </c>
      <c r="Q379" s="17" t="str">
        <f>IFERROR(IF(INDEX(DATOS!AU:AU,MATCH(CHECKLIST!B379,DATOS!B:B,0),1)=0,"",INDEX(DATOS!AU:AU,MATCH(CHECKLIST!B379,DATOS!B:B,0),1)),"")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IFERROR(INDEX(DATOS!B:B,MATCH(CHECKLIST!A380,DATOS!CG:CG,0),1),"")</f>
        <v/>
      </c>
      <c r="C380" t="str">
        <f>IFERROR(INDEX(DATOS!BT:BT,MATCH(CHECKLIST!A380,DATOS!CG:CG,0),1),"")</f>
        <v/>
      </c>
      <c r="D380" t="str">
        <f>IFERROR(INDEX(DATOS!T:T,MATCH(CHECKLIST!E380,DATOS!C:C,0),1),"")</f>
        <v/>
      </c>
      <c r="E380" s="72" t="str">
        <f>IFERROR(INDEX(DATOS!C:C,MATCH(CHECKLIST!A380,DATOS!CG:CG,0),1),"")</f>
        <v/>
      </c>
      <c r="F380" s="82" t="str">
        <f>IFERROR(IF(INDEX(DATOS!AI:AI,MATCH(CHECKLIST!B380,DATOS!B:B,0),1)=0,"",INDEX(DATOS!AI:AI,MATCH(CHECKLIST!B380,DATOS!B:B,0),1)),"")</f>
        <v/>
      </c>
      <c r="G380" s="17" t="str">
        <f>IFERROR(IF(INDEX(DATOS!AN:AN,MATCH(CHECKLIST!B380,DATOS!B:B,0),1)=0,"",INDEX(DATOS!AN:AN,MATCH(CHECKLIST!B380,DATOS!B:B,0),1)),"")</f>
        <v/>
      </c>
      <c r="H380" s="17" t="str">
        <f>IFERROR(IF(INDEX(DATOS!BQ:BQ,MATCH(CHECKLIST!B380,DATOS!B:B,0),1)="","X",IF(INDEX(DATOS!BQ:BQ,MATCH(CHECKLIST!B380,DATOS!B:B,0),1)="VIGENTE","",INDEX(DATOS!BQ:BQ,MATCH(CHECKLIST!B380,DATOS!B:B,0),1))),"")</f>
        <v/>
      </c>
      <c r="I380" s="17" t="str">
        <f>IFERROR(IF(INDEX(DATOS!AR:AR,MATCH(CHECKLIST!B380,DATOS!B:B,0),1)=0,"",INDEX(DATOS!AR:AR,MATCH(CHECKLIST!B380,DATOS!B:B,0),1)),"")</f>
        <v/>
      </c>
      <c r="J380" s="17" t="str">
        <f>IFERROR(IF(INDEX(DATOS!AP:AP,MATCH(CHECKLIST!B380,DATOS!B:B,0),1)=0,"",INDEX(DATOS!AP:AP,MATCH(CHECKLIST!B380,DATOS!B:B,0),1)),"")</f>
        <v/>
      </c>
      <c r="K380" s="35" t="str">
        <f>IFERROR(IF(INDEX(DATOS!AQ:AQ,MATCH(CHECKLIST!B380,DATOS!B:B,0),1)=0,"",INDEX(DATOS!AQ:AQ,MATCH(CHECKLIST!B380,DATOS!B:B,0),1)),"")</f>
        <v/>
      </c>
      <c r="L380" s="17" t="str">
        <f>IFERROR(IF(INDEX(DATOS!AS:AS,MATCH(CHECKLIST!B380,DATOS!B:B,0),1)=0,"",INDEX(DATOS!AS:AS,MATCH(CHECKLIST!B380,DATOS!B:B,0),1)),"")</f>
        <v/>
      </c>
      <c r="M380" s="17" t="str">
        <f>IFERROR(IF(INDEX(DATOS!AO:AO,MATCH(CHECKLIST!B380,DATOS!B:B,0),1)=0,"",INDEX(DATOS!AO:AO,MATCH(CHECKLIST!B380,DATOS!B:B,0),1)),"")</f>
        <v/>
      </c>
      <c r="N380" s="35" t="str">
        <f ca="1">IFERROR(IF(INDEX(DATOS!P:P,MATCH(CHECKLIST!B380,DATOS!B:B,0),1)="","X",IF(INDEX(DATOS!P:P,MATCH(CHECKLIST!B380,DATOS!B:B,0),1)&gt;YEAR(TODAY())-1,"","VENCIDA")),"")</f>
        <v/>
      </c>
      <c r="O380" s="35" t="str">
        <f>IFERROR(IF(INDEX(DATOS!AV:AV,MATCH(CHECKLIST!B380,DATOS!B:B,0),1)=0,"",INDEX(DATOS!AV:AV,MATCH(CHECKLIST!B380,DATOS!B:B,0),1)),"")</f>
        <v/>
      </c>
      <c r="P380" s="17" t="str">
        <f>IFERROR(IF(INDEX(DATOS!AT:AT,MATCH(CHECKLIST!B380,DATOS!B:B,0),1)=0,"",INDEX(DATOS!AT:AT,MATCH(CHECKLIST!B380,DATOS!B:B,0),1)),"")</f>
        <v/>
      </c>
      <c r="Q380" s="17" t="str">
        <f>IFERROR(IF(INDEX(DATOS!AU:AU,MATCH(CHECKLIST!B380,DATOS!B:B,0),1)=0,"",INDEX(DATOS!AU:AU,MATCH(CHECKLIST!B380,DATOS!B:B,0),1)),"")</f>
        <v/>
      </c>
      <c r="S380">
        <f t="shared" si="17"/>
        <v>0</v>
      </c>
      <c r="U380" t="str">
        <f t="shared" si="15"/>
        <v/>
      </c>
      <c r="V380" t="str">
        <f t="shared" si="16"/>
        <v/>
      </c>
    </row>
    <row r="381" spans="1:22" ht="15" customHeight="1" x14ac:dyDescent="0.25">
      <c r="A381" s="12">
        <v>368</v>
      </c>
      <c r="B381" t="str">
        <f>IFERROR(INDEX(DATOS!B:B,MATCH(CHECKLIST!A381,DATOS!CG:CG,0),1),"")</f>
        <v/>
      </c>
      <c r="C381" t="str">
        <f>IFERROR(INDEX(DATOS!BT:BT,MATCH(CHECKLIST!A381,DATOS!CG:CG,0),1),"")</f>
        <v/>
      </c>
      <c r="D381" t="str">
        <f>IFERROR(INDEX(DATOS!T:T,MATCH(CHECKLIST!E381,DATOS!C:C,0),1),"")</f>
        <v/>
      </c>
      <c r="E381" s="72" t="str">
        <f>IFERROR(INDEX(DATOS!C:C,MATCH(CHECKLIST!A381,DATOS!CG:CG,0),1),"")</f>
        <v/>
      </c>
      <c r="F381" s="82" t="str">
        <f>IFERROR(IF(INDEX(DATOS!AI:AI,MATCH(CHECKLIST!B381,DATOS!B:B,0),1)=0,"",INDEX(DATOS!AI:AI,MATCH(CHECKLIST!B381,DATOS!B:B,0),1)),"")</f>
        <v/>
      </c>
      <c r="G381" s="17" t="str">
        <f>IFERROR(IF(INDEX(DATOS!AN:AN,MATCH(CHECKLIST!B381,DATOS!B:B,0),1)=0,"",INDEX(DATOS!AN:AN,MATCH(CHECKLIST!B381,DATOS!B:B,0),1)),"")</f>
        <v/>
      </c>
      <c r="H381" s="17" t="str">
        <f>IFERROR(IF(INDEX(DATOS!BQ:BQ,MATCH(CHECKLIST!B381,DATOS!B:B,0),1)="","X",IF(INDEX(DATOS!BQ:BQ,MATCH(CHECKLIST!B381,DATOS!B:B,0),1)="VIGENTE","",INDEX(DATOS!BQ:BQ,MATCH(CHECKLIST!B381,DATOS!B:B,0),1))),"")</f>
        <v/>
      </c>
      <c r="I381" s="17" t="str">
        <f>IFERROR(IF(INDEX(DATOS!AR:AR,MATCH(CHECKLIST!B381,DATOS!B:B,0),1)=0,"",INDEX(DATOS!AR:AR,MATCH(CHECKLIST!B381,DATOS!B:B,0),1)),"")</f>
        <v/>
      </c>
      <c r="J381" s="17" t="str">
        <f>IFERROR(IF(INDEX(DATOS!AP:AP,MATCH(CHECKLIST!B381,DATOS!B:B,0),1)=0,"",INDEX(DATOS!AP:AP,MATCH(CHECKLIST!B381,DATOS!B:B,0),1)),"")</f>
        <v/>
      </c>
      <c r="K381" s="35" t="str">
        <f>IFERROR(IF(INDEX(DATOS!AQ:AQ,MATCH(CHECKLIST!B381,DATOS!B:B,0),1)=0,"",INDEX(DATOS!AQ:AQ,MATCH(CHECKLIST!B381,DATOS!B:B,0),1)),"")</f>
        <v/>
      </c>
      <c r="L381" s="17" t="str">
        <f>IFERROR(IF(INDEX(DATOS!AS:AS,MATCH(CHECKLIST!B381,DATOS!B:B,0),1)=0,"",INDEX(DATOS!AS:AS,MATCH(CHECKLIST!B381,DATOS!B:B,0),1)),"")</f>
        <v/>
      </c>
      <c r="M381" s="17" t="str">
        <f>IFERROR(IF(INDEX(DATOS!AO:AO,MATCH(CHECKLIST!B381,DATOS!B:B,0),1)=0,"",INDEX(DATOS!AO:AO,MATCH(CHECKLIST!B381,DATOS!B:B,0),1)),"")</f>
        <v/>
      </c>
      <c r="N381" s="35" t="str">
        <f ca="1">IFERROR(IF(INDEX(DATOS!P:P,MATCH(CHECKLIST!B381,DATOS!B:B,0),1)="","X",IF(INDEX(DATOS!P:P,MATCH(CHECKLIST!B381,DATOS!B:B,0),1)&gt;YEAR(TODAY())-1,"","VENCIDA")),"")</f>
        <v/>
      </c>
      <c r="O381" s="35" t="str">
        <f>IFERROR(IF(INDEX(DATOS!AV:AV,MATCH(CHECKLIST!B381,DATOS!B:B,0),1)=0,"",INDEX(DATOS!AV:AV,MATCH(CHECKLIST!B381,DATOS!B:B,0),1)),"")</f>
        <v/>
      </c>
      <c r="P381" s="17" t="str">
        <f>IFERROR(IF(INDEX(DATOS!AT:AT,MATCH(CHECKLIST!B381,DATOS!B:B,0),1)=0,"",INDEX(DATOS!AT:AT,MATCH(CHECKLIST!B381,DATOS!B:B,0),1)),"")</f>
        <v/>
      </c>
      <c r="Q381" s="17" t="str">
        <f>IFERROR(IF(INDEX(DATOS!AU:AU,MATCH(CHECKLIST!B381,DATOS!B:B,0),1)=0,"",INDEX(DATOS!AU:AU,MATCH(CHECKLIST!B381,DATOS!B:B,0),1)),"")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IFERROR(INDEX(DATOS!B:B,MATCH(CHECKLIST!A382,DATOS!CG:CG,0),1),"")</f>
        <v/>
      </c>
      <c r="C382" t="str">
        <f>IFERROR(INDEX(DATOS!BT:BT,MATCH(CHECKLIST!A382,DATOS!CG:CG,0),1),"")</f>
        <v/>
      </c>
      <c r="D382" t="str">
        <f>IFERROR(INDEX(DATOS!T:T,MATCH(CHECKLIST!E382,DATOS!C:C,0),1),"")</f>
        <v/>
      </c>
      <c r="E382" s="72" t="str">
        <f>IFERROR(INDEX(DATOS!C:C,MATCH(CHECKLIST!A382,DATOS!CG:CG,0),1),"")</f>
        <v/>
      </c>
      <c r="F382" s="82" t="str">
        <f>IFERROR(IF(INDEX(DATOS!AI:AI,MATCH(CHECKLIST!B382,DATOS!B:B,0),1)=0,"",INDEX(DATOS!AI:AI,MATCH(CHECKLIST!B382,DATOS!B:B,0),1)),"")</f>
        <v/>
      </c>
      <c r="G382" s="17" t="str">
        <f>IFERROR(IF(INDEX(DATOS!AN:AN,MATCH(CHECKLIST!B382,DATOS!B:B,0),1)=0,"",INDEX(DATOS!AN:AN,MATCH(CHECKLIST!B382,DATOS!B:B,0),1)),"")</f>
        <v/>
      </c>
      <c r="H382" s="17" t="str">
        <f>IFERROR(IF(INDEX(DATOS!BQ:BQ,MATCH(CHECKLIST!B382,DATOS!B:B,0),1)="","X",IF(INDEX(DATOS!BQ:BQ,MATCH(CHECKLIST!B382,DATOS!B:B,0),1)="VIGENTE","",INDEX(DATOS!BQ:BQ,MATCH(CHECKLIST!B382,DATOS!B:B,0),1))),"")</f>
        <v/>
      </c>
      <c r="I382" s="17" t="str">
        <f>IFERROR(IF(INDEX(DATOS!AR:AR,MATCH(CHECKLIST!B382,DATOS!B:B,0),1)=0,"",INDEX(DATOS!AR:AR,MATCH(CHECKLIST!B382,DATOS!B:B,0),1)),"")</f>
        <v/>
      </c>
      <c r="J382" s="17" t="str">
        <f>IFERROR(IF(INDEX(DATOS!AP:AP,MATCH(CHECKLIST!B382,DATOS!B:B,0),1)=0,"",INDEX(DATOS!AP:AP,MATCH(CHECKLIST!B382,DATOS!B:B,0),1)),"")</f>
        <v/>
      </c>
      <c r="K382" s="35" t="str">
        <f>IFERROR(IF(INDEX(DATOS!AQ:AQ,MATCH(CHECKLIST!B382,DATOS!B:B,0),1)=0,"",INDEX(DATOS!AQ:AQ,MATCH(CHECKLIST!B382,DATOS!B:B,0),1)),"")</f>
        <v/>
      </c>
      <c r="L382" s="17" t="str">
        <f>IFERROR(IF(INDEX(DATOS!AS:AS,MATCH(CHECKLIST!B382,DATOS!B:B,0),1)=0,"",INDEX(DATOS!AS:AS,MATCH(CHECKLIST!B382,DATOS!B:B,0),1)),"")</f>
        <v/>
      </c>
      <c r="M382" s="17" t="str">
        <f>IFERROR(IF(INDEX(DATOS!AO:AO,MATCH(CHECKLIST!B382,DATOS!B:B,0),1)=0,"",INDEX(DATOS!AO:AO,MATCH(CHECKLIST!B382,DATOS!B:B,0),1)),"")</f>
        <v/>
      </c>
      <c r="N382" s="35" t="str">
        <f ca="1">IFERROR(IF(INDEX(DATOS!P:P,MATCH(CHECKLIST!B382,DATOS!B:B,0),1)="","X",IF(INDEX(DATOS!P:P,MATCH(CHECKLIST!B382,DATOS!B:B,0),1)&gt;YEAR(TODAY())-1,"","VENCIDA")),"")</f>
        <v/>
      </c>
      <c r="O382" s="35" t="str">
        <f>IFERROR(IF(INDEX(DATOS!AV:AV,MATCH(CHECKLIST!B382,DATOS!B:B,0),1)=0,"",INDEX(DATOS!AV:AV,MATCH(CHECKLIST!B382,DATOS!B:B,0),1)),"")</f>
        <v/>
      </c>
      <c r="P382" s="17" t="str">
        <f>IFERROR(IF(INDEX(DATOS!AT:AT,MATCH(CHECKLIST!B382,DATOS!B:B,0),1)=0,"",INDEX(DATOS!AT:AT,MATCH(CHECKLIST!B382,DATOS!B:B,0),1)),"")</f>
        <v/>
      </c>
      <c r="Q382" s="17" t="str">
        <f>IFERROR(IF(INDEX(DATOS!AU:AU,MATCH(CHECKLIST!B382,DATOS!B:B,0),1)=0,"",INDEX(DATOS!AU:AU,MATCH(CHECKLIST!B382,DATOS!B:B,0),1)),"")</f>
        <v/>
      </c>
      <c r="S382">
        <f t="shared" si="17"/>
        <v>0</v>
      </c>
      <c r="U382" t="str">
        <f t="shared" si="15"/>
        <v/>
      </c>
      <c r="V382" t="str">
        <f t="shared" si="16"/>
        <v/>
      </c>
    </row>
    <row r="383" spans="1:22" ht="15" customHeight="1" x14ac:dyDescent="0.25">
      <c r="A383" s="12">
        <v>370</v>
      </c>
      <c r="B383" t="str">
        <f>IFERROR(INDEX(DATOS!B:B,MATCH(CHECKLIST!A383,DATOS!CG:CG,0),1),"")</f>
        <v/>
      </c>
      <c r="C383" t="str">
        <f>IFERROR(INDEX(DATOS!BT:BT,MATCH(CHECKLIST!A383,DATOS!CG:CG,0),1),"")</f>
        <v/>
      </c>
      <c r="D383" t="str">
        <f>IFERROR(INDEX(DATOS!T:T,MATCH(CHECKLIST!E383,DATOS!C:C,0),1),"")</f>
        <v/>
      </c>
      <c r="E383" s="72" t="str">
        <f>IFERROR(INDEX(DATOS!C:C,MATCH(CHECKLIST!A383,DATOS!CG:CG,0),1),"")</f>
        <v/>
      </c>
      <c r="F383" s="82" t="str">
        <f>IFERROR(IF(INDEX(DATOS!AI:AI,MATCH(CHECKLIST!B383,DATOS!B:B,0),1)=0,"",INDEX(DATOS!AI:AI,MATCH(CHECKLIST!B383,DATOS!B:B,0),1)),"")</f>
        <v/>
      </c>
      <c r="G383" s="17" t="str">
        <f>IFERROR(IF(INDEX(DATOS!AN:AN,MATCH(CHECKLIST!B383,DATOS!B:B,0),1)=0,"",INDEX(DATOS!AN:AN,MATCH(CHECKLIST!B383,DATOS!B:B,0),1)),"")</f>
        <v/>
      </c>
      <c r="H383" s="17" t="str">
        <f>IFERROR(IF(INDEX(DATOS!BQ:BQ,MATCH(CHECKLIST!B383,DATOS!B:B,0),1)="","X",IF(INDEX(DATOS!BQ:BQ,MATCH(CHECKLIST!B383,DATOS!B:B,0),1)="VIGENTE","",INDEX(DATOS!BQ:BQ,MATCH(CHECKLIST!B383,DATOS!B:B,0),1))),"")</f>
        <v/>
      </c>
      <c r="I383" s="17" t="str">
        <f>IFERROR(IF(INDEX(DATOS!AR:AR,MATCH(CHECKLIST!B383,DATOS!B:B,0),1)=0,"",INDEX(DATOS!AR:AR,MATCH(CHECKLIST!B383,DATOS!B:B,0),1)),"")</f>
        <v/>
      </c>
      <c r="J383" s="17" t="str">
        <f>IFERROR(IF(INDEX(DATOS!AP:AP,MATCH(CHECKLIST!B383,DATOS!B:B,0),1)=0,"",INDEX(DATOS!AP:AP,MATCH(CHECKLIST!B383,DATOS!B:B,0),1)),"")</f>
        <v/>
      </c>
      <c r="K383" s="35" t="str">
        <f>IFERROR(IF(INDEX(DATOS!AQ:AQ,MATCH(CHECKLIST!B383,DATOS!B:B,0),1)=0,"",INDEX(DATOS!AQ:AQ,MATCH(CHECKLIST!B383,DATOS!B:B,0),1)),"")</f>
        <v/>
      </c>
      <c r="L383" s="17" t="str">
        <f>IFERROR(IF(INDEX(DATOS!AS:AS,MATCH(CHECKLIST!B383,DATOS!B:B,0),1)=0,"",INDEX(DATOS!AS:AS,MATCH(CHECKLIST!B383,DATOS!B:B,0),1)),"")</f>
        <v/>
      </c>
      <c r="M383" s="17" t="str">
        <f>IFERROR(IF(INDEX(DATOS!AO:AO,MATCH(CHECKLIST!B383,DATOS!B:B,0),1)=0,"",INDEX(DATOS!AO:AO,MATCH(CHECKLIST!B383,DATOS!B:B,0),1)),"")</f>
        <v/>
      </c>
      <c r="N383" s="35" t="str">
        <f ca="1">IFERROR(IF(INDEX(DATOS!P:P,MATCH(CHECKLIST!B383,DATOS!B:B,0),1)="","X",IF(INDEX(DATOS!P:P,MATCH(CHECKLIST!B383,DATOS!B:B,0),1)&gt;YEAR(TODAY())-1,"","VENCIDA")),"")</f>
        <v/>
      </c>
      <c r="O383" s="35" t="str">
        <f>IFERROR(IF(INDEX(DATOS!AV:AV,MATCH(CHECKLIST!B383,DATOS!B:B,0),1)=0,"",INDEX(DATOS!AV:AV,MATCH(CHECKLIST!B383,DATOS!B:B,0),1)),"")</f>
        <v/>
      </c>
      <c r="P383" s="17" t="str">
        <f>IFERROR(IF(INDEX(DATOS!AT:AT,MATCH(CHECKLIST!B383,DATOS!B:B,0),1)=0,"",INDEX(DATOS!AT:AT,MATCH(CHECKLIST!B383,DATOS!B:B,0),1)),"")</f>
        <v/>
      </c>
      <c r="Q383" s="17" t="str">
        <f>IFERROR(IF(INDEX(DATOS!AU:AU,MATCH(CHECKLIST!B383,DATOS!B:B,0),1)=0,"",INDEX(DATOS!AU:AU,MATCH(CHECKLIST!B383,DATOS!B:B,0),1)),"")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IFERROR(INDEX(DATOS!B:B,MATCH(CHECKLIST!A384,DATOS!CG:CG,0),1),"")</f>
        <v/>
      </c>
      <c r="C384" t="str">
        <f>IFERROR(INDEX(DATOS!BT:BT,MATCH(CHECKLIST!A384,DATOS!CG:CG,0),1),"")</f>
        <v/>
      </c>
      <c r="D384" t="str">
        <f>IFERROR(INDEX(DATOS!T:T,MATCH(CHECKLIST!E384,DATOS!C:C,0),1),"")</f>
        <v/>
      </c>
      <c r="E384" s="72" t="str">
        <f>IFERROR(INDEX(DATOS!C:C,MATCH(CHECKLIST!A384,DATOS!CG:CG,0),1),"")</f>
        <v/>
      </c>
      <c r="F384" s="82" t="str">
        <f>IFERROR(IF(INDEX(DATOS!AI:AI,MATCH(CHECKLIST!B384,DATOS!B:B,0),1)=0,"",INDEX(DATOS!AI:AI,MATCH(CHECKLIST!B384,DATOS!B:B,0),1)),"")</f>
        <v/>
      </c>
      <c r="G384" s="17" t="str">
        <f>IFERROR(IF(INDEX(DATOS!AN:AN,MATCH(CHECKLIST!B384,DATOS!B:B,0),1)=0,"",INDEX(DATOS!AN:AN,MATCH(CHECKLIST!B384,DATOS!B:B,0),1)),"")</f>
        <v/>
      </c>
      <c r="H384" s="17" t="str">
        <f>IFERROR(IF(INDEX(DATOS!BQ:BQ,MATCH(CHECKLIST!B384,DATOS!B:B,0),1)="","X",IF(INDEX(DATOS!BQ:BQ,MATCH(CHECKLIST!B384,DATOS!B:B,0),1)="VIGENTE","",INDEX(DATOS!BQ:BQ,MATCH(CHECKLIST!B384,DATOS!B:B,0),1))),"")</f>
        <v/>
      </c>
      <c r="I384" s="17" t="str">
        <f>IFERROR(IF(INDEX(DATOS!AR:AR,MATCH(CHECKLIST!B384,DATOS!B:B,0),1)=0,"",INDEX(DATOS!AR:AR,MATCH(CHECKLIST!B384,DATOS!B:B,0),1)),"")</f>
        <v/>
      </c>
      <c r="J384" s="17" t="str">
        <f>IFERROR(IF(INDEX(DATOS!AP:AP,MATCH(CHECKLIST!B384,DATOS!B:B,0),1)=0,"",INDEX(DATOS!AP:AP,MATCH(CHECKLIST!B384,DATOS!B:B,0),1)),"")</f>
        <v/>
      </c>
      <c r="K384" s="35" t="str">
        <f>IFERROR(IF(INDEX(DATOS!AQ:AQ,MATCH(CHECKLIST!B384,DATOS!B:B,0),1)=0,"",INDEX(DATOS!AQ:AQ,MATCH(CHECKLIST!B384,DATOS!B:B,0),1)),"")</f>
        <v/>
      </c>
      <c r="L384" s="17" t="str">
        <f>IFERROR(IF(INDEX(DATOS!AS:AS,MATCH(CHECKLIST!B384,DATOS!B:B,0),1)=0,"",INDEX(DATOS!AS:AS,MATCH(CHECKLIST!B384,DATOS!B:B,0),1)),"")</f>
        <v/>
      </c>
      <c r="M384" s="17" t="str">
        <f>IFERROR(IF(INDEX(DATOS!AO:AO,MATCH(CHECKLIST!B384,DATOS!B:B,0),1)=0,"",INDEX(DATOS!AO:AO,MATCH(CHECKLIST!B384,DATOS!B:B,0),1)),"")</f>
        <v/>
      </c>
      <c r="N384" s="35" t="str">
        <f ca="1">IFERROR(IF(INDEX(DATOS!P:P,MATCH(CHECKLIST!B384,DATOS!B:B,0),1)="","X",IF(INDEX(DATOS!P:P,MATCH(CHECKLIST!B384,DATOS!B:B,0),1)&gt;YEAR(TODAY())-1,"","VENCIDA")),"")</f>
        <v/>
      </c>
      <c r="O384" s="35" t="str">
        <f>IFERROR(IF(INDEX(DATOS!AV:AV,MATCH(CHECKLIST!B384,DATOS!B:B,0),1)=0,"",INDEX(DATOS!AV:AV,MATCH(CHECKLIST!B384,DATOS!B:B,0),1)),"")</f>
        <v/>
      </c>
      <c r="P384" s="17" t="str">
        <f>IFERROR(IF(INDEX(DATOS!AT:AT,MATCH(CHECKLIST!B384,DATOS!B:B,0),1)=0,"",INDEX(DATOS!AT:AT,MATCH(CHECKLIST!B384,DATOS!B:B,0),1)),"")</f>
        <v/>
      </c>
      <c r="Q384" s="17" t="str">
        <f>IFERROR(IF(INDEX(DATOS!AU:AU,MATCH(CHECKLIST!B384,DATOS!B:B,0),1)=0,"",INDEX(DATOS!AU:AU,MATCH(CHECKLIST!B384,DATOS!B:B,0),1)),"")</f>
        <v/>
      </c>
      <c r="S384">
        <f t="shared" si="17"/>
        <v>0</v>
      </c>
      <c r="U384" t="str">
        <f t="shared" si="15"/>
        <v/>
      </c>
      <c r="V384" t="str">
        <f t="shared" si="16"/>
        <v/>
      </c>
    </row>
    <row r="385" spans="1:22" ht="15" customHeight="1" x14ac:dyDescent="0.25">
      <c r="A385" s="12">
        <v>372</v>
      </c>
      <c r="B385" t="str">
        <f>IFERROR(INDEX(DATOS!B:B,MATCH(CHECKLIST!A385,DATOS!CG:CG,0),1),"")</f>
        <v/>
      </c>
      <c r="C385" t="str">
        <f>IFERROR(INDEX(DATOS!BT:BT,MATCH(CHECKLIST!A385,DATOS!CG:CG,0),1),"")</f>
        <v/>
      </c>
      <c r="D385" t="str">
        <f>IFERROR(INDEX(DATOS!T:T,MATCH(CHECKLIST!E385,DATOS!C:C,0),1),"")</f>
        <v/>
      </c>
      <c r="E385" s="72" t="str">
        <f>IFERROR(INDEX(DATOS!C:C,MATCH(CHECKLIST!A385,DATOS!CG:CG,0),1),"")</f>
        <v/>
      </c>
      <c r="F385" s="82" t="str">
        <f>IFERROR(IF(INDEX(DATOS!AI:AI,MATCH(CHECKLIST!B385,DATOS!B:B,0),1)=0,"",INDEX(DATOS!AI:AI,MATCH(CHECKLIST!B385,DATOS!B:B,0),1)),"")</f>
        <v/>
      </c>
      <c r="G385" s="17" t="str">
        <f>IFERROR(IF(INDEX(DATOS!AN:AN,MATCH(CHECKLIST!B385,DATOS!B:B,0),1)=0,"",INDEX(DATOS!AN:AN,MATCH(CHECKLIST!B385,DATOS!B:B,0),1)),"")</f>
        <v/>
      </c>
      <c r="H385" s="17" t="str">
        <f>IFERROR(IF(INDEX(DATOS!BQ:BQ,MATCH(CHECKLIST!B385,DATOS!B:B,0),1)="","X",IF(INDEX(DATOS!BQ:BQ,MATCH(CHECKLIST!B385,DATOS!B:B,0),1)="VIGENTE","",INDEX(DATOS!BQ:BQ,MATCH(CHECKLIST!B385,DATOS!B:B,0),1))),"")</f>
        <v/>
      </c>
      <c r="I385" s="17" t="str">
        <f>IFERROR(IF(INDEX(DATOS!AR:AR,MATCH(CHECKLIST!B385,DATOS!B:B,0),1)=0,"",INDEX(DATOS!AR:AR,MATCH(CHECKLIST!B385,DATOS!B:B,0),1)),"")</f>
        <v/>
      </c>
      <c r="J385" s="17" t="str">
        <f>IFERROR(IF(INDEX(DATOS!AP:AP,MATCH(CHECKLIST!B385,DATOS!B:B,0),1)=0,"",INDEX(DATOS!AP:AP,MATCH(CHECKLIST!B385,DATOS!B:B,0),1)),"")</f>
        <v/>
      </c>
      <c r="K385" s="35" t="str">
        <f>IFERROR(IF(INDEX(DATOS!AQ:AQ,MATCH(CHECKLIST!B385,DATOS!B:B,0),1)=0,"",INDEX(DATOS!AQ:AQ,MATCH(CHECKLIST!B385,DATOS!B:B,0),1)),"")</f>
        <v/>
      </c>
      <c r="L385" s="17" t="str">
        <f>IFERROR(IF(INDEX(DATOS!AS:AS,MATCH(CHECKLIST!B385,DATOS!B:B,0),1)=0,"",INDEX(DATOS!AS:AS,MATCH(CHECKLIST!B385,DATOS!B:B,0),1)),"")</f>
        <v/>
      </c>
      <c r="M385" s="17" t="str">
        <f>IFERROR(IF(INDEX(DATOS!AO:AO,MATCH(CHECKLIST!B385,DATOS!B:B,0),1)=0,"",INDEX(DATOS!AO:AO,MATCH(CHECKLIST!B385,DATOS!B:B,0),1)),"")</f>
        <v/>
      </c>
      <c r="N385" s="35" t="str">
        <f ca="1">IFERROR(IF(INDEX(DATOS!P:P,MATCH(CHECKLIST!B385,DATOS!B:B,0),1)="","X",IF(INDEX(DATOS!P:P,MATCH(CHECKLIST!B385,DATOS!B:B,0),1)&gt;YEAR(TODAY())-1,"","VENCIDA")),"")</f>
        <v/>
      </c>
      <c r="O385" s="35" t="str">
        <f>IFERROR(IF(INDEX(DATOS!AV:AV,MATCH(CHECKLIST!B385,DATOS!B:B,0),1)=0,"",INDEX(DATOS!AV:AV,MATCH(CHECKLIST!B385,DATOS!B:B,0),1)),"")</f>
        <v/>
      </c>
      <c r="P385" s="17" t="str">
        <f>IFERROR(IF(INDEX(DATOS!AT:AT,MATCH(CHECKLIST!B385,DATOS!B:B,0),1)=0,"",INDEX(DATOS!AT:AT,MATCH(CHECKLIST!B385,DATOS!B:B,0),1)),"")</f>
        <v/>
      </c>
      <c r="Q385" s="17" t="str">
        <f>IFERROR(IF(INDEX(DATOS!AU:AU,MATCH(CHECKLIST!B385,DATOS!B:B,0),1)=0,"",INDEX(DATOS!AU:AU,MATCH(CHECKLIST!B385,DATOS!B:B,0),1)),"")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IFERROR(INDEX(DATOS!B:B,MATCH(CHECKLIST!A386,DATOS!CG:CG,0),1),"")</f>
        <v/>
      </c>
      <c r="C386" t="str">
        <f>IFERROR(INDEX(DATOS!BT:BT,MATCH(CHECKLIST!A386,DATOS!CG:CG,0),1),"")</f>
        <v/>
      </c>
      <c r="D386" t="str">
        <f>IFERROR(INDEX(DATOS!T:T,MATCH(CHECKLIST!E386,DATOS!C:C,0),1),"")</f>
        <v/>
      </c>
      <c r="E386" s="72" t="str">
        <f>IFERROR(INDEX(DATOS!C:C,MATCH(CHECKLIST!A386,DATOS!CG:CG,0),1),"")</f>
        <v/>
      </c>
      <c r="F386" s="82" t="str">
        <f>IFERROR(IF(INDEX(DATOS!AI:AI,MATCH(CHECKLIST!B386,DATOS!B:B,0),1)=0,"",INDEX(DATOS!AI:AI,MATCH(CHECKLIST!B386,DATOS!B:B,0),1)),"")</f>
        <v/>
      </c>
      <c r="G386" s="17" t="str">
        <f>IFERROR(IF(INDEX(DATOS!AN:AN,MATCH(CHECKLIST!B386,DATOS!B:B,0),1)=0,"",INDEX(DATOS!AN:AN,MATCH(CHECKLIST!B386,DATOS!B:B,0),1)),"")</f>
        <v/>
      </c>
      <c r="H386" s="17" t="str">
        <f>IFERROR(IF(INDEX(DATOS!BQ:BQ,MATCH(CHECKLIST!B386,DATOS!B:B,0),1)="","X",IF(INDEX(DATOS!BQ:BQ,MATCH(CHECKLIST!B386,DATOS!B:B,0),1)="VIGENTE","",INDEX(DATOS!BQ:BQ,MATCH(CHECKLIST!B386,DATOS!B:B,0),1))),"")</f>
        <v/>
      </c>
      <c r="I386" s="17" t="str">
        <f>IFERROR(IF(INDEX(DATOS!AR:AR,MATCH(CHECKLIST!B386,DATOS!B:B,0),1)=0,"",INDEX(DATOS!AR:AR,MATCH(CHECKLIST!B386,DATOS!B:B,0),1)),"")</f>
        <v/>
      </c>
      <c r="J386" s="17" t="str">
        <f>IFERROR(IF(INDEX(DATOS!AP:AP,MATCH(CHECKLIST!B386,DATOS!B:B,0),1)=0,"",INDEX(DATOS!AP:AP,MATCH(CHECKLIST!B386,DATOS!B:B,0),1)),"")</f>
        <v/>
      </c>
      <c r="K386" s="35" t="str">
        <f>IFERROR(IF(INDEX(DATOS!AQ:AQ,MATCH(CHECKLIST!B386,DATOS!B:B,0),1)=0,"",INDEX(DATOS!AQ:AQ,MATCH(CHECKLIST!B386,DATOS!B:B,0),1)),"")</f>
        <v/>
      </c>
      <c r="L386" s="17" t="str">
        <f>IFERROR(IF(INDEX(DATOS!AS:AS,MATCH(CHECKLIST!B386,DATOS!B:B,0),1)=0,"",INDEX(DATOS!AS:AS,MATCH(CHECKLIST!B386,DATOS!B:B,0),1)),"")</f>
        <v/>
      </c>
      <c r="M386" s="17" t="str">
        <f>IFERROR(IF(INDEX(DATOS!AO:AO,MATCH(CHECKLIST!B386,DATOS!B:B,0),1)=0,"",INDEX(DATOS!AO:AO,MATCH(CHECKLIST!B386,DATOS!B:B,0),1)),"")</f>
        <v/>
      </c>
      <c r="N386" s="35" t="str">
        <f ca="1">IFERROR(IF(INDEX(DATOS!P:P,MATCH(CHECKLIST!B386,DATOS!B:B,0),1)="","X",IF(INDEX(DATOS!P:P,MATCH(CHECKLIST!B386,DATOS!B:B,0),1)&gt;YEAR(TODAY())-1,"","VENCIDA")),"")</f>
        <v/>
      </c>
      <c r="O386" s="35" t="str">
        <f>IFERROR(IF(INDEX(DATOS!AV:AV,MATCH(CHECKLIST!B386,DATOS!B:B,0),1)=0,"",INDEX(DATOS!AV:AV,MATCH(CHECKLIST!B386,DATOS!B:B,0),1)),"")</f>
        <v/>
      </c>
      <c r="P386" s="17" t="str">
        <f>IFERROR(IF(INDEX(DATOS!AT:AT,MATCH(CHECKLIST!B386,DATOS!B:B,0),1)=0,"",INDEX(DATOS!AT:AT,MATCH(CHECKLIST!B386,DATOS!B:B,0),1)),"")</f>
        <v/>
      </c>
      <c r="Q386" s="17" t="str">
        <f>IFERROR(IF(INDEX(DATOS!AU:AU,MATCH(CHECKLIST!B386,DATOS!B:B,0),1)=0,"",INDEX(DATOS!AU:AU,MATCH(CHECKLIST!B386,DATOS!B:B,0),1)),"")</f>
        <v/>
      </c>
      <c r="S386">
        <f t="shared" si="17"/>
        <v>0</v>
      </c>
      <c r="U386" t="str">
        <f t="shared" si="15"/>
        <v/>
      </c>
      <c r="V386" t="str">
        <f t="shared" si="16"/>
        <v/>
      </c>
    </row>
    <row r="387" spans="1:22" ht="15" customHeight="1" x14ac:dyDescent="0.25">
      <c r="A387" s="12">
        <v>374</v>
      </c>
      <c r="B387" t="str">
        <f>IFERROR(INDEX(DATOS!B:B,MATCH(CHECKLIST!A387,DATOS!CG:CG,0),1),"")</f>
        <v/>
      </c>
      <c r="C387" t="str">
        <f>IFERROR(INDEX(DATOS!BT:BT,MATCH(CHECKLIST!A387,DATOS!CG:CG,0),1),"")</f>
        <v/>
      </c>
      <c r="D387" t="str">
        <f>IFERROR(INDEX(DATOS!T:T,MATCH(CHECKLIST!E387,DATOS!C:C,0),1),"")</f>
        <v/>
      </c>
      <c r="E387" s="72" t="str">
        <f>IFERROR(INDEX(DATOS!C:C,MATCH(CHECKLIST!A387,DATOS!CG:CG,0),1),"")</f>
        <v/>
      </c>
      <c r="F387" s="82" t="str">
        <f>IFERROR(IF(INDEX(DATOS!AI:AI,MATCH(CHECKLIST!B387,DATOS!B:B,0),1)=0,"",INDEX(DATOS!AI:AI,MATCH(CHECKLIST!B387,DATOS!B:B,0),1)),"")</f>
        <v/>
      </c>
      <c r="G387" s="17" t="str">
        <f>IFERROR(IF(INDEX(DATOS!AN:AN,MATCH(CHECKLIST!B387,DATOS!B:B,0),1)=0,"",INDEX(DATOS!AN:AN,MATCH(CHECKLIST!B387,DATOS!B:B,0),1)),"")</f>
        <v/>
      </c>
      <c r="H387" s="17" t="str">
        <f>IFERROR(IF(INDEX(DATOS!BQ:BQ,MATCH(CHECKLIST!B387,DATOS!B:B,0),1)="","X",IF(INDEX(DATOS!BQ:BQ,MATCH(CHECKLIST!B387,DATOS!B:B,0),1)="VIGENTE","",INDEX(DATOS!BQ:BQ,MATCH(CHECKLIST!B387,DATOS!B:B,0),1))),"")</f>
        <v/>
      </c>
      <c r="I387" s="17" t="str">
        <f>IFERROR(IF(INDEX(DATOS!AR:AR,MATCH(CHECKLIST!B387,DATOS!B:B,0),1)=0,"",INDEX(DATOS!AR:AR,MATCH(CHECKLIST!B387,DATOS!B:B,0),1)),"")</f>
        <v/>
      </c>
      <c r="J387" s="17" t="str">
        <f>IFERROR(IF(INDEX(DATOS!AP:AP,MATCH(CHECKLIST!B387,DATOS!B:B,0),1)=0,"",INDEX(DATOS!AP:AP,MATCH(CHECKLIST!B387,DATOS!B:B,0),1)),"")</f>
        <v/>
      </c>
      <c r="K387" s="35" t="str">
        <f>IFERROR(IF(INDEX(DATOS!AQ:AQ,MATCH(CHECKLIST!B387,DATOS!B:B,0),1)=0,"",INDEX(DATOS!AQ:AQ,MATCH(CHECKLIST!B387,DATOS!B:B,0),1)),"")</f>
        <v/>
      </c>
      <c r="L387" s="17" t="str">
        <f>IFERROR(IF(INDEX(DATOS!AS:AS,MATCH(CHECKLIST!B387,DATOS!B:B,0),1)=0,"",INDEX(DATOS!AS:AS,MATCH(CHECKLIST!B387,DATOS!B:B,0),1)),"")</f>
        <v/>
      </c>
      <c r="M387" s="17" t="str">
        <f>IFERROR(IF(INDEX(DATOS!AO:AO,MATCH(CHECKLIST!B387,DATOS!B:B,0),1)=0,"",INDEX(DATOS!AO:AO,MATCH(CHECKLIST!B387,DATOS!B:B,0),1)),"")</f>
        <v/>
      </c>
      <c r="N387" s="35" t="str">
        <f ca="1">IFERROR(IF(INDEX(DATOS!P:P,MATCH(CHECKLIST!B387,DATOS!B:B,0),1)="","X",IF(INDEX(DATOS!P:P,MATCH(CHECKLIST!B387,DATOS!B:B,0),1)&gt;YEAR(TODAY())-1,"","VENCIDA")),"")</f>
        <v/>
      </c>
      <c r="O387" s="35" t="str">
        <f>IFERROR(IF(INDEX(DATOS!AV:AV,MATCH(CHECKLIST!B387,DATOS!B:B,0),1)=0,"",INDEX(DATOS!AV:AV,MATCH(CHECKLIST!B387,DATOS!B:B,0),1)),"")</f>
        <v/>
      </c>
      <c r="P387" s="17" t="str">
        <f>IFERROR(IF(INDEX(DATOS!AT:AT,MATCH(CHECKLIST!B387,DATOS!B:B,0),1)=0,"",INDEX(DATOS!AT:AT,MATCH(CHECKLIST!B387,DATOS!B:B,0),1)),"")</f>
        <v/>
      </c>
      <c r="Q387" s="17" t="str">
        <f>IFERROR(IF(INDEX(DATOS!AU:AU,MATCH(CHECKLIST!B387,DATOS!B:B,0),1)=0,"",INDEX(DATOS!AU:AU,MATCH(CHECKLIST!B387,DATOS!B:B,0),1)),"")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IFERROR(INDEX(DATOS!B:B,MATCH(CHECKLIST!A388,DATOS!CG:CG,0),1),"")</f>
        <v/>
      </c>
      <c r="C388" t="str">
        <f>IFERROR(INDEX(DATOS!BT:BT,MATCH(CHECKLIST!A388,DATOS!CG:CG,0),1),"")</f>
        <v/>
      </c>
      <c r="D388" t="str">
        <f>IFERROR(INDEX(DATOS!T:T,MATCH(CHECKLIST!E388,DATOS!C:C,0),1),"")</f>
        <v/>
      </c>
      <c r="E388" s="72" t="str">
        <f>IFERROR(INDEX(DATOS!C:C,MATCH(CHECKLIST!A388,DATOS!CG:CG,0),1),"")</f>
        <v/>
      </c>
      <c r="F388" s="82" t="str">
        <f>IFERROR(IF(INDEX(DATOS!AI:AI,MATCH(CHECKLIST!B388,DATOS!B:B,0),1)=0,"",INDEX(DATOS!AI:AI,MATCH(CHECKLIST!B388,DATOS!B:B,0),1)),"")</f>
        <v/>
      </c>
      <c r="G388" s="17" t="str">
        <f>IFERROR(IF(INDEX(DATOS!AN:AN,MATCH(CHECKLIST!B388,DATOS!B:B,0),1)=0,"",INDEX(DATOS!AN:AN,MATCH(CHECKLIST!B388,DATOS!B:B,0),1)),"")</f>
        <v/>
      </c>
      <c r="H388" s="17" t="str">
        <f>IFERROR(IF(INDEX(DATOS!BQ:BQ,MATCH(CHECKLIST!B388,DATOS!B:B,0),1)="","X",IF(INDEX(DATOS!BQ:BQ,MATCH(CHECKLIST!B388,DATOS!B:B,0),1)="VIGENTE","",INDEX(DATOS!BQ:BQ,MATCH(CHECKLIST!B388,DATOS!B:B,0),1))),"")</f>
        <v/>
      </c>
      <c r="I388" s="17" t="str">
        <f>IFERROR(IF(INDEX(DATOS!AR:AR,MATCH(CHECKLIST!B388,DATOS!B:B,0),1)=0,"",INDEX(DATOS!AR:AR,MATCH(CHECKLIST!B388,DATOS!B:B,0),1)),"")</f>
        <v/>
      </c>
      <c r="J388" s="17" t="str">
        <f>IFERROR(IF(INDEX(DATOS!AP:AP,MATCH(CHECKLIST!B388,DATOS!B:B,0),1)=0,"",INDEX(DATOS!AP:AP,MATCH(CHECKLIST!B388,DATOS!B:B,0),1)),"")</f>
        <v/>
      </c>
      <c r="K388" s="35" t="str">
        <f>IFERROR(IF(INDEX(DATOS!AQ:AQ,MATCH(CHECKLIST!B388,DATOS!B:B,0),1)=0,"",INDEX(DATOS!AQ:AQ,MATCH(CHECKLIST!B388,DATOS!B:B,0),1)),"")</f>
        <v/>
      </c>
      <c r="L388" s="17" t="str">
        <f>IFERROR(IF(INDEX(DATOS!AS:AS,MATCH(CHECKLIST!B388,DATOS!B:B,0),1)=0,"",INDEX(DATOS!AS:AS,MATCH(CHECKLIST!B388,DATOS!B:B,0),1)),"")</f>
        <v/>
      </c>
      <c r="M388" s="17" t="str">
        <f>IFERROR(IF(INDEX(DATOS!AO:AO,MATCH(CHECKLIST!B388,DATOS!B:B,0),1)=0,"",INDEX(DATOS!AO:AO,MATCH(CHECKLIST!B388,DATOS!B:B,0),1)),"")</f>
        <v/>
      </c>
      <c r="N388" s="35" t="str">
        <f ca="1">IFERROR(IF(INDEX(DATOS!P:P,MATCH(CHECKLIST!B388,DATOS!B:B,0),1)="","X",IF(INDEX(DATOS!P:P,MATCH(CHECKLIST!B388,DATOS!B:B,0),1)&gt;YEAR(TODAY())-1,"","VENCIDA")),"")</f>
        <v/>
      </c>
      <c r="O388" s="35" t="str">
        <f>IFERROR(IF(INDEX(DATOS!AV:AV,MATCH(CHECKLIST!B388,DATOS!B:B,0),1)=0,"",INDEX(DATOS!AV:AV,MATCH(CHECKLIST!B388,DATOS!B:B,0),1)),"")</f>
        <v/>
      </c>
      <c r="P388" s="17" t="str">
        <f>IFERROR(IF(INDEX(DATOS!AT:AT,MATCH(CHECKLIST!B388,DATOS!B:B,0),1)=0,"",INDEX(DATOS!AT:AT,MATCH(CHECKLIST!B388,DATOS!B:B,0),1)),"")</f>
        <v/>
      </c>
      <c r="Q388" s="17" t="str">
        <f>IFERROR(IF(INDEX(DATOS!AU:AU,MATCH(CHECKLIST!B388,DATOS!B:B,0),1)=0,"",INDEX(DATOS!AU:AU,MATCH(CHECKLIST!B388,DATOS!B:B,0),1)),"")</f>
        <v/>
      </c>
      <c r="S388">
        <f t="shared" si="17"/>
        <v>0</v>
      </c>
      <c r="U388" t="str">
        <f t="shared" si="15"/>
        <v/>
      </c>
      <c r="V388" t="str">
        <f t="shared" si="16"/>
        <v/>
      </c>
    </row>
    <row r="389" spans="1:22" ht="15" customHeight="1" x14ac:dyDescent="0.25">
      <c r="A389" s="12">
        <v>376</v>
      </c>
      <c r="B389" t="str">
        <f>IFERROR(INDEX(DATOS!B:B,MATCH(CHECKLIST!A389,DATOS!CG:CG,0),1),"")</f>
        <v/>
      </c>
      <c r="C389" t="str">
        <f>IFERROR(INDEX(DATOS!BT:BT,MATCH(CHECKLIST!A389,DATOS!CG:CG,0),1),"")</f>
        <v/>
      </c>
      <c r="D389" t="str">
        <f>IFERROR(INDEX(DATOS!T:T,MATCH(CHECKLIST!E389,DATOS!C:C,0),1),"")</f>
        <v/>
      </c>
      <c r="E389" s="72" t="str">
        <f>IFERROR(INDEX(DATOS!C:C,MATCH(CHECKLIST!A389,DATOS!CG:CG,0),1),"")</f>
        <v/>
      </c>
      <c r="F389" s="82" t="str">
        <f>IFERROR(IF(INDEX(DATOS!AI:AI,MATCH(CHECKLIST!B389,DATOS!B:B,0),1)=0,"",INDEX(DATOS!AI:AI,MATCH(CHECKLIST!B389,DATOS!B:B,0),1)),"")</f>
        <v/>
      </c>
      <c r="G389" s="17" t="str">
        <f>IFERROR(IF(INDEX(DATOS!AN:AN,MATCH(CHECKLIST!B389,DATOS!B:B,0),1)=0,"",INDEX(DATOS!AN:AN,MATCH(CHECKLIST!B389,DATOS!B:B,0),1)),"")</f>
        <v/>
      </c>
      <c r="H389" s="17" t="str">
        <f>IFERROR(IF(INDEX(DATOS!BQ:BQ,MATCH(CHECKLIST!B389,DATOS!B:B,0),1)="","X",IF(INDEX(DATOS!BQ:BQ,MATCH(CHECKLIST!B389,DATOS!B:B,0),1)="VIGENTE","",INDEX(DATOS!BQ:BQ,MATCH(CHECKLIST!B389,DATOS!B:B,0),1))),"")</f>
        <v/>
      </c>
      <c r="I389" s="17" t="str">
        <f>IFERROR(IF(INDEX(DATOS!AR:AR,MATCH(CHECKLIST!B389,DATOS!B:B,0),1)=0,"",INDEX(DATOS!AR:AR,MATCH(CHECKLIST!B389,DATOS!B:B,0),1)),"")</f>
        <v/>
      </c>
      <c r="J389" s="17" t="str">
        <f>IFERROR(IF(INDEX(DATOS!AP:AP,MATCH(CHECKLIST!B389,DATOS!B:B,0),1)=0,"",INDEX(DATOS!AP:AP,MATCH(CHECKLIST!B389,DATOS!B:B,0),1)),"")</f>
        <v/>
      </c>
      <c r="K389" s="35" t="str">
        <f>IFERROR(IF(INDEX(DATOS!AQ:AQ,MATCH(CHECKLIST!B389,DATOS!B:B,0),1)=0,"",INDEX(DATOS!AQ:AQ,MATCH(CHECKLIST!B389,DATOS!B:B,0),1)),"")</f>
        <v/>
      </c>
      <c r="L389" s="17" t="str">
        <f>IFERROR(IF(INDEX(DATOS!AS:AS,MATCH(CHECKLIST!B389,DATOS!B:B,0),1)=0,"",INDEX(DATOS!AS:AS,MATCH(CHECKLIST!B389,DATOS!B:B,0),1)),"")</f>
        <v/>
      </c>
      <c r="M389" s="17" t="str">
        <f>IFERROR(IF(INDEX(DATOS!AO:AO,MATCH(CHECKLIST!B389,DATOS!B:B,0),1)=0,"",INDEX(DATOS!AO:AO,MATCH(CHECKLIST!B389,DATOS!B:B,0),1)),"")</f>
        <v/>
      </c>
      <c r="N389" s="35" t="str">
        <f ca="1">IFERROR(IF(INDEX(DATOS!P:P,MATCH(CHECKLIST!B389,DATOS!B:B,0),1)="","X",IF(INDEX(DATOS!P:P,MATCH(CHECKLIST!B389,DATOS!B:B,0),1)&gt;YEAR(TODAY())-1,"","VENCIDA")),"")</f>
        <v/>
      </c>
      <c r="O389" s="35" t="str">
        <f>IFERROR(IF(INDEX(DATOS!AV:AV,MATCH(CHECKLIST!B389,DATOS!B:B,0),1)=0,"",INDEX(DATOS!AV:AV,MATCH(CHECKLIST!B389,DATOS!B:B,0),1)),"")</f>
        <v/>
      </c>
      <c r="P389" s="17" t="str">
        <f>IFERROR(IF(INDEX(DATOS!AT:AT,MATCH(CHECKLIST!B389,DATOS!B:B,0),1)=0,"",INDEX(DATOS!AT:AT,MATCH(CHECKLIST!B389,DATOS!B:B,0),1)),"")</f>
        <v/>
      </c>
      <c r="Q389" s="17" t="str">
        <f>IFERROR(IF(INDEX(DATOS!AU:AU,MATCH(CHECKLIST!B389,DATOS!B:B,0),1)=0,"",INDEX(DATOS!AU:AU,MATCH(CHECKLIST!B389,DATOS!B:B,0),1)),"")</f>
        <v/>
      </c>
      <c r="R389" t="str">
        <f>IF(B389="","",1)</f>
        <v/>
      </c>
      <c r="S389" t="str">
        <f t="shared" si="17"/>
        <v/>
      </c>
      <c r="U389" t="str">
        <f t="shared" si="15"/>
        <v/>
      </c>
      <c r="V389" t="str">
        <f t="shared" si="16"/>
        <v/>
      </c>
    </row>
    <row r="390" spans="1:22" x14ac:dyDescent="0.25">
      <c r="A390" s="12">
        <v>377</v>
      </c>
      <c r="B390" t="str">
        <f>IFERROR(INDEX(DATOS!B:B,MATCH(CHECKLIST!A390,DATOS!CG:CG,0),1),"")</f>
        <v/>
      </c>
      <c r="C390" t="str">
        <f>IFERROR(INDEX(DATOS!BT:BT,MATCH(CHECKLIST!A390,DATOS!CG:CG,0),1),"")</f>
        <v/>
      </c>
      <c r="D390" t="str">
        <f>IFERROR(INDEX(DATOS!T:T,MATCH(CHECKLIST!E390,DATOS!C:C,0),1),"")</f>
        <v/>
      </c>
      <c r="E390" s="72" t="str">
        <f>IFERROR(INDEX(DATOS!C:C,MATCH(CHECKLIST!A390,DATOS!CG:CG,0),1),"")</f>
        <v/>
      </c>
      <c r="F390" s="82" t="str">
        <f>IFERROR(IF(INDEX(DATOS!AI:AI,MATCH(CHECKLIST!B390,DATOS!B:B,0),1)=0,"",INDEX(DATOS!AI:AI,MATCH(CHECKLIST!B390,DATOS!B:B,0),1)),"")</f>
        <v/>
      </c>
      <c r="G390" s="17" t="str">
        <f>IFERROR(IF(INDEX(DATOS!AN:AN,MATCH(CHECKLIST!B390,DATOS!B:B,0),1)=0,"",INDEX(DATOS!AN:AN,MATCH(CHECKLIST!B390,DATOS!B:B,0),1)),"")</f>
        <v/>
      </c>
      <c r="H390" s="17" t="str">
        <f>IFERROR(IF(INDEX(DATOS!BQ:BQ,MATCH(CHECKLIST!B390,DATOS!B:B,0),1)="","X",IF(INDEX(DATOS!BQ:BQ,MATCH(CHECKLIST!B390,DATOS!B:B,0),1)="VIGENTE","",INDEX(DATOS!BQ:BQ,MATCH(CHECKLIST!B390,DATOS!B:B,0),1))),"")</f>
        <v/>
      </c>
      <c r="I390" s="17" t="str">
        <f>IFERROR(IF(INDEX(DATOS!AR:AR,MATCH(CHECKLIST!B390,DATOS!B:B,0),1)=0,"",INDEX(DATOS!AR:AR,MATCH(CHECKLIST!B390,DATOS!B:B,0),1)),"")</f>
        <v/>
      </c>
      <c r="J390" s="17" t="str">
        <f>IFERROR(IF(INDEX(DATOS!AP:AP,MATCH(CHECKLIST!B390,DATOS!B:B,0),1)=0,"",INDEX(DATOS!AP:AP,MATCH(CHECKLIST!B390,DATOS!B:B,0),1)),"")</f>
        <v/>
      </c>
      <c r="K390" s="35" t="str">
        <f>IFERROR(IF(INDEX(DATOS!AQ:AQ,MATCH(CHECKLIST!B390,DATOS!B:B,0),1)=0,"",INDEX(DATOS!AQ:AQ,MATCH(CHECKLIST!B390,DATOS!B:B,0),1)),"")</f>
        <v/>
      </c>
      <c r="L390" s="17" t="str">
        <f>IFERROR(IF(INDEX(DATOS!AS:AS,MATCH(CHECKLIST!B390,DATOS!B:B,0),1)=0,"",INDEX(DATOS!AS:AS,MATCH(CHECKLIST!B390,DATOS!B:B,0),1)),"")</f>
        <v/>
      </c>
      <c r="M390" s="17" t="str">
        <f>IFERROR(IF(INDEX(DATOS!AO:AO,MATCH(CHECKLIST!B390,DATOS!B:B,0),1)=0,"",INDEX(DATOS!AO:AO,MATCH(CHECKLIST!B390,DATOS!B:B,0),1)),"")</f>
        <v/>
      </c>
      <c r="N390" s="35" t="str">
        <f ca="1">IFERROR(IF(INDEX(DATOS!P:P,MATCH(CHECKLIST!B390,DATOS!B:B,0),1)="","X",IF(INDEX(DATOS!P:P,MATCH(CHECKLIST!B390,DATOS!B:B,0),1)&gt;YEAR(TODAY())-1,"","VENCIDA")),"")</f>
        <v/>
      </c>
      <c r="O390" s="35" t="str">
        <f>IFERROR(IF(INDEX(DATOS!AV:AV,MATCH(CHECKLIST!B390,DATOS!B:B,0),1)=0,"",INDEX(DATOS!AV:AV,MATCH(CHECKLIST!B390,DATOS!B:B,0),1)),"")</f>
        <v/>
      </c>
      <c r="P390" s="17" t="str">
        <f>IFERROR(IF(INDEX(DATOS!AT:AT,MATCH(CHECKLIST!B390,DATOS!B:B,0),1)=0,"",INDEX(DATOS!AT:AT,MATCH(CHECKLIST!B390,DATOS!B:B,0),1)),"")</f>
        <v/>
      </c>
      <c r="Q390" s="17" t="str">
        <f>IFERROR(IF(INDEX(DATOS!AU:AU,MATCH(CHECKLIST!B390,DATOS!B:B,0),1)=0,"",INDEX(DATOS!AU:AU,MATCH(CHECKLIST!B390,DATOS!B:B,0),1)),"")</f>
        <v/>
      </c>
      <c r="S390">
        <f t="shared" si="17"/>
        <v>0</v>
      </c>
      <c r="U390" t="str">
        <f t="shared" si="15"/>
        <v/>
      </c>
      <c r="V390" t="str">
        <f t="shared" si="16"/>
        <v/>
      </c>
    </row>
    <row r="391" spans="1:22" ht="15" customHeight="1" x14ac:dyDescent="0.25">
      <c r="A391" s="12">
        <v>378</v>
      </c>
      <c r="B391" t="str">
        <f>IFERROR(INDEX(DATOS!B:B,MATCH(CHECKLIST!A391,DATOS!CG:CG,0),1),"")</f>
        <v/>
      </c>
      <c r="C391" t="str">
        <f>IFERROR(INDEX(DATOS!BT:BT,MATCH(CHECKLIST!A391,DATOS!CG:CG,0),1),"")</f>
        <v/>
      </c>
      <c r="D391" t="str">
        <f>IFERROR(INDEX(DATOS!T:T,MATCH(CHECKLIST!E391,DATOS!C:C,0),1),"")</f>
        <v/>
      </c>
      <c r="E391" s="72" t="str">
        <f>IFERROR(INDEX(DATOS!C:C,MATCH(CHECKLIST!A391,DATOS!CG:CG,0),1),"")</f>
        <v/>
      </c>
      <c r="F391" s="82" t="str">
        <f>IFERROR(IF(INDEX(DATOS!AI:AI,MATCH(CHECKLIST!B391,DATOS!B:B,0),1)=0,"",INDEX(DATOS!AI:AI,MATCH(CHECKLIST!B391,DATOS!B:B,0),1)),"")</f>
        <v/>
      </c>
      <c r="G391" s="17" t="str">
        <f>IFERROR(IF(INDEX(DATOS!AN:AN,MATCH(CHECKLIST!B391,DATOS!B:B,0),1)=0,"",INDEX(DATOS!AN:AN,MATCH(CHECKLIST!B391,DATOS!B:B,0),1)),"")</f>
        <v/>
      </c>
      <c r="H391" s="17" t="str">
        <f>IFERROR(IF(INDEX(DATOS!BQ:BQ,MATCH(CHECKLIST!B391,DATOS!B:B,0),1)="","X",IF(INDEX(DATOS!BQ:BQ,MATCH(CHECKLIST!B391,DATOS!B:B,0),1)="VIGENTE","",INDEX(DATOS!BQ:BQ,MATCH(CHECKLIST!B391,DATOS!B:B,0),1))),"")</f>
        <v/>
      </c>
      <c r="I391" s="17" t="str">
        <f>IFERROR(IF(INDEX(DATOS!AR:AR,MATCH(CHECKLIST!B391,DATOS!B:B,0),1)=0,"",INDEX(DATOS!AR:AR,MATCH(CHECKLIST!B391,DATOS!B:B,0),1)),"")</f>
        <v/>
      </c>
      <c r="J391" s="17" t="str">
        <f>IFERROR(IF(INDEX(DATOS!AP:AP,MATCH(CHECKLIST!B391,DATOS!B:B,0),1)=0,"",INDEX(DATOS!AP:AP,MATCH(CHECKLIST!B391,DATOS!B:B,0),1)),"")</f>
        <v/>
      </c>
      <c r="K391" s="35" t="str">
        <f>IFERROR(IF(INDEX(DATOS!AQ:AQ,MATCH(CHECKLIST!B391,DATOS!B:B,0),1)=0,"",INDEX(DATOS!AQ:AQ,MATCH(CHECKLIST!B391,DATOS!B:B,0),1)),"")</f>
        <v/>
      </c>
      <c r="L391" s="17" t="str">
        <f>IFERROR(IF(INDEX(DATOS!AS:AS,MATCH(CHECKLIST!B391,DATOS!B:B,0),1)=0,"",INDEX(DATOS!AS:AS,MATCH(CHECKLIST!B391,DATOS!B:B,0),1)),"")</f>
        <v/>
      </c>
      <c r="M391" s="17" t="str">
        <f>IFERROR(IF(INDEX(DATOS!AO:AO,MATCH(CHECKLIST!B391,DATOS!B:B,0),1)=0,"",INDEX(DATOS!AO:AO,MATCH(CHECKLIST!B391,DATOS!B:B,0),1)),"")</f>
        <v/>
      </c>
      <c r="N391" s="35" t="str">
        <f ca="1">IFERROR(IF(INDEX(DATOS!P:P,MATCH(CHECKLIST!B391,DATOS!B:B,0),1)="","X",IF(INDEX(DATOS!P:P,MATCH(CHECKLIST!B391,DATOS!B:B,0),1)&gt;YEAR(TODAY())-1,"","VENCIDA")),"")</f>
        <v/>
      </c>
      <c r="O391" s="35" t="str">
        <f>IFERROR(IF(INDEX(DATOS!AV:AV,MATCH(CHECKLIST!B391,DATOS!B:B,0),1)=0,"",INDEX(DATOS!AV:AV,MATCH(CHECKLIST!B391,DATOS!B:B,0),1)),"")</f>
        <v/>
      </c>
      <c r="P391" s="17" t="str">
        <f>IFERROR(IF(INDEX(DATOS!AT:AT,MATCH(CHECKLIST!B391,DATOS!B:B,0),1)=0,"",INDEX(DATOS!AT:AT,MATCH(CHECKLIST!B391,DATOS!B:B,0),1)),"")</f>
        <v/>
      </c>
      <c r="Q391" s="17" t="str">
        <f>IFERROR(IF(INDEX(DATOS!AU:AU,MATCH(CHECKLIST!B391,DATOS!B:B,0),1)=0,"",INDEX(DATOS!AU:AU,MATCH(CHECKLIST!B391,DATOS!B:B,0),1)),"")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IFERROR(INDEX(DATOS!B:B,MATCH(CHECKLIST!A392,DATOS!CG:CG,0),1),"")</f>
        <v/>
      </c>
      <c r="C392" t="str">
        <f>IFERROR(INDEX(DATOS!BT:BT,MATCH(CHECKLIST!A392,DATOS!CG:CG,0),1),"")</f>
        <v/>
      </c>
      <c r="D392" t="str">
        <f>IFERROR(INDEX(DATOS!T:T,MATCH(CHECKLIST!E392,DATOS!C:C,0),1),"")</f>
        <v/>
      </c>
      <c r="E392" s="72" t="str">
        <f>IFERROR(INDEX(DATOS!C:C,MATCH(CHECKLIST!A392,DATOS!CG:CG,0),1),"")</f>
        <v/>
      </c>
      <c r="F392" s="82" t="str">
        <f>IFERROR(IF(INDEX(DATOS!AI:AI,MATCH(CHECKLIST!B392,DATOS!B:B,0),1)=0,"",INDEX(DATOS!AI:AI,MATCH(CHECKLIST!B392,DATOS!B:B,0),1)),"")</f>
        <v/>
      </c>
      <c r="G392" s="17" t="str">
        <f>IFERROR(IF(INDEX(DATOS!AN:AN,MATCH(CHECKLIST!B392,DATOS!B:B,0),1)=0,"",INDEX(DATOS!AN:AN,MATCH(CHECKLIST!B392,DATOS!B:B,0),1)),"")</f>
        <v/>
      </c>
      <c r="H392" s="17" t="str">
        <f>IFERROR(IF(INDEX(DATOS!BQ:BQ,MATCH(CHECKLIST!B392,DATOS!B:B,0),1)="","X",IF(INDEX(DATOS!BQ:BQ,MATCH(CHECKLIST!B392,DATOS!B:B,0),1)="VIGENTE","",INDEX(DATOS!BQ:BQ,MATCH(CHECKLIST!B392,DATOS!B:B,0),1))),"")</f>
        <v/>
      </c>
      <c r="I392" s="17" t="str">
        <f>IFERROR(IF(INDEX(DATOS!AR:AR,MATCH(CHECKLIST!B392,DATOS!B:B,0),1)=0,"",INDEX(DATOS!AR:AR,MATCH(CHECKLIST!B392,DATOS!B:B,0),1)),"")</f>
        <v/>
      </c>
      <c r="J392" s="17" t="str">
        <f>IFERROR(IF(INDEX(DATOS!AP:AP,MATCH(CHECKLIST!B392,DATOS!B:B,0),1)=0,"",INDEX(DATOS!AP:AP,MATCH(CHECKLIST!B392,DATOS!B:B,0),1)),"")</f>
        <v/>
      </c>
      <c r="K392" s="35" t="str">
        <f>IFERROR(IF(INDEX(DATOS!AQ:AQ,MATCH(CHECKLIST!B392,DATOS!B:B,0),1)=0,"",INDEX(DATOS!AQ:AQ,MATCH(CHECKLIST!B392,DATOS!B:B,0),1)),"")</f>
        <v/>
      </c>
      <c r="L392" s="17" t="str">
        <f>IFERROR(IF(INDEX(DATOS!AS:AS,MATCH(CHECKLIST!B392,DATOS!B:B,0),1)=0,"",INDEX(DATOS!AS:AS,MATCH(CHECKLIST!B392,DATOS!B:B,0),1)),"")</f>
        <v/>
      </c>
      <c r="M392" s="17" t="str">
        <f>IFERROR(IF(INDEX(DATOS!AO:AO,MATCH(CHECKLIST!B392,DATOS!B:B,0),1)=0,"",INDEX(DATOS!AO:AO,MATCH(CHECKLIST!B392,DATOS!B:B,0),1)),"")</f>
        <v/>
      </c>
      <c r="N392" s="35" t="str">
        <f ca="1">IFERROR(IF(INDEX(DATOS!P:P,MATCH(CHECKLIST!B392,DATOS!B:B,0),1)="","X",IF(INDEX(DATOS!P:P,MATCH(CHECKLIST!B392,DATOS!B:B,0),1)&gt;YEAR(TODAY())-1,"","VENCIDA")),"")</f>
        <v/>
      </c>
      <c r="O392" s="35" t="str">
        <f>IFERROR(IF(INDEX(DATOS!AV:AV,MATCH(CHECKLIST!B392,DATOS!B:B,0),1)=0,"",INDEX(DATOS!AV:AV,MATCH(CHECKLIST!B392,DATOS!B:B,0),1)),"")</f>
        <v/>
      </c>
      <c r="P392" s="17" t="str">
        <f>IFERROR(IF(INDEX(DATOS!AT:AT,MATCH(CHECKLIST!B392,DATOS!B:B,0),1)=0,"",INDEX(DATOS!AT:AT,MATCH(CHECKLIST!B392,DATOS!B:B,0),1)),"")</f>
        <v/>
      </c>
      <c r="Q392" s="17" t="str">
        <f>IFERROR(IF(INDEX(DATOS!AU:AU,MATCH(CHECKLIST!B392,DATOS!B:B,0),1)=0,"",INDEX(DATOS!AU:AU,MATCH(CHECKLIST!B392,DATOS!B:B,0),1)),"")</f>
        <v/>
      </c>
      <c r="S392">
        <f t="shared" si="17"/>
        <v>0</v>
      </c>
      <c r="U392" t="str">
        <f t="shared" si="15"/>
        <v/>
      </c>
      <c r="V392" t="str">
        <f t="shared" si="16"/>
        <v/>
      </c>
    </row>
    <row r="393" spans="1:22" ht="15" customHeight="1" x14ac:dyDescent="0.25">
      <c r="A393" s="12">
        <v>380</v>
      </c>
      <c r="B393" t="str">
        <f>IFERROR(INDEX(DATOS!B:B,MATCH(CHECKLIST!A393,DATOS!CG:CG,0),1),"")</f>
        <v/>
      </c>
      <c r="C393" t="str">
        <f>IFERROR(INDEX(DATOS!BT:BT,MATCH(CHECKLIST!A393,DATOS!CG:CG,0),1),"")</f>
        <v/>
      </c>
      <c r="D393" t="str">
        <f>IFERROR(INDEX(DATOS!T:T,MATCH(CHECKLIST!E393,DATOS!C:C,0),1),"")</f>
        <v/>
      </c>
      <c r="E393" s="72" t="str">
        <f>IFERROR(INDEX(DATOS!C:C,MATCH(CHECKLIST!A393,DATOS!CG:CG,0),1),"")</f>
        <v/>
      </c>
      <c r="F393" s="82" t="str">
        <f>IFERROR(IF(INDEX(DATOS!AI:AI,MATCH(CHECKLIST!B393,DATOS!B:B,0),1)=0,"",INDEX(DATOS!AI:AI,MATCH(CHECKLIST!B393,DATOS!B:B,0),1)),"")</f>
        <v/>
      </c>
      <c r="G393" s="17" t="str">
        <f>IFERROR(IF(INDEX(DATOS!AN:AN,MATCH(CHECKLIST!B393,DATOS!B:B,0),1)=0,"",INDEX(DATOS!AN:AN,MATCH(CHECKLIST!B393,DATOS!B:B,0),1)),"")</f>
        <v/>
      </c>
      <c r="H393" s="17" t="str">
        <f>IFERROR(IF(INDEX(DATOS!BQ:BQ,MATCH(CHECKLIST!B393,DATOS!B:B,0),1)="","X",IF(INDEX(DATOS!BQ:BQ,MATCH(CHECKLIST!B393,DATOS!B:B,0),1)="VIGENTE","",INDEX(DATOS!BQ:BQ,MATCH(CHECKLIST!B393,DATOS!B:B,0),1))),"")</f>
        <v/>
      </c>
      <c r="I393" s="17" t="str">
        <f>IFERROR(IF(INDEX(DATOS!AR:AR,MATCH(CHECKLIST!B393,DATOS!B:B,0),1)=0,"",INDEX(DATOS!AR:AR,MATCH(CHECKLIST!B393,DATOS!B:B,0),1)),"")</f>
        <v/>
      </c>
      <c r="J393" s="17" t="str">
        <f>IFERROR(IF(INDEX(DATOS!AP:AP,MATCH(CHECKLIST!B393,DATOS!B:B,0),1)=0,"",INDEX(DATOS!AP:AP,MATCH(CHECKLIST!B393,DATOS!B:B,0),1)),"")</f>
        <v/>
      </c>
      <c r="K393" s="35" t="str">
        <f>IFERROR(IF(INDEX(DATOS!AQ:AQ,MATCH(CHECKLIST!B393,DATOS!B:B,0),1)=0,"",INDEX(DATOS!AQ:AQ,MATCH(CHECKLIST!B393,DATOS!B:B,0),1)),"")</f>
        <v/>
      </c>
      <c r="L393" s="17" t="str">
        <f>IFERROR(IF(INDEX(DATOS!AS:AS,MATCH(CHECKLIST!B393,DATOS!B:B,0),1)=0,"",INDEX(DATOS!AS:AS,MATCH(CHECKLIST!B393,DATOS!B:B,0),1)),"")</f>
        <v/>
      </c>
      <c r="M393" s="17" t="str">
        <f>IFERROR(IF(INDEX(DATOS!AO:AO,MATCH(CHECKLIST!B393,DATOS!B:B,0),1)=0,"",INDEX(DATOS!AO:AO,MATCH(CHECKLIST!B393,DATOS!B:B,0),1)),"")</f>
        <v/>
      </c>
      <c r="N393" s="35" t="str">
        <f ca="1">IFERROR(IF(INDEX(DATOS!P:P,MATCH(CHECKLIST!B393,DATOS!B:B,0),1)="","X",IF(INDEX(DATOS!P:P,MATCH(CHECKLIST!B393,DATOS!B:B,0),1)&gt;YEAR(TODAY())-1,"","VENCIDA")),"")</f>
        <v/>
      </c>
      <c r="O393" s="35" t="str">
        <f>IFERROR(IF(INDEX(DATOS!AV:AV,MATCH(CHECKLIST!B393,DATOS!B:B,0),1)=0,"",INDEX(DATOS!AV:AV,MATCH(CHECKLIST!B393,DATOS!B:B,0),1)),"")</f>
        <v/>
      </c>
      <c r="P393" s="17" t="str">
        <f>IFERROR(IF(INDEX(DATOS!AT:AT,MATCH(CHECKLIST!B393,DATOS!B:B,0),1)=0,"",INDEX(DATOS!AT:AT,MATCH(CHECKLIST!B393,DATOS!B:B,0),1)),"")</f>
        <v/>
      </c>
      <c r="Q393" s="17" t="str">
        <f>IFERROR(IF(INDEX(DATOS!AU:AU,MATCH(CHECKLIST!B393,DATOS!B:B,0),1)=0,"",INDEX(DATOS!AU:AU,MATCH(CHECKLIST!B393,DATOS!B:B,0),1)),"")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IFERROR(INDEX(DATOS!B:B,MATCH(CHECKLIST!A394,DATOS!CG:CG,0),1),"")</f>
        <v/>
      </c>
      <c r="C394" t="str">
        <f>IFERROR(INDEX(DATOS!BT:BT,MATCH(CHECKLIST!A394,DATOS!CG:CG,0),1),"")</f>
        <v/>
      </c>
      <c r="D394" t="str">
        <f>IFERROR(INDEX(DATOS!T:T,MATCH(CHECKLIST!E394,DATOS!C:C,0),1),"")</f>
        <v/>
      </c>
      <c r="E394" s="72" t="str">
        <f>IFERROR(INDEX(DATOS!C:C,MATCH(CHECKLIST!A394,DATOS!CG:CG,0),1),"")</f>
        <v/>
      </c>
      <c r="F394" s="82" t="str">
        <f>IFERROR(IF(INDEX(DATOS!AI:AI,MATCH(CHECKLIST!B394,DATOS!B:B,0),1)=0,"",INDEX(DATOS!AI:AI,MATCH(CHECKLIST!B394,DATOS!B:B,0),1)),"")</f>
        <v/>
      </c>
      <c r="G394" s="17" t="str">
        <f>IFERROR(IF(INDEX(DATOS!AN:AN,MATCH(CHECKLIST!B394,DATOS!B:B,0),1)=0,"",INDEX(DATOS!AN:AN,MATCH(CHECKLIST!B394,DATOS!B:B,0),1)),"")</f>
        <v/>
      </c>
      <c r="H394" s="17" t="str">
        <f>IFERROR(IF(INDEX(DATOS!BQ:BQ,MATCH(CHECKLIST!B394,DATOS!B:B,0),1)="","X",IF(INDEX(DATOS!BQ:BQ,MATCH(CHECKLIST!B394,DATOS!B:B,0),1)="VIGENTE","",INDEX(DATOS!BQ:BQ,MATCH(CHECKLIST!B394,DATOS!B:B,0),1))),"")</f>
        <v/>
      </c>
      <c r="I394" s="17" t="str">
        <f>IFERROR(IF(INDEX(DATOS!AR:AR,MATCH(CHECKLIST!B394,DATOS!B:B,0),1)=0,"",INDEX(DATOS!AR:AR,MATCH(CHECKLIST!B394,DATOS!B:B,0),1)),"")</f>
        <v/>
      </c>
      <c r="J394" s="17" t="str">
        <f>IFERROR(IF(INDEX(DATOS!AP:AP,MATCH(CHECKLIST!B394,DATOS!B:B,0),1)=0,"",INDEX(DATOS!AP:AP,MATCH(CHECKLIST!B394,DATOS!B:B,0),1)),"")</f>
        <v/>
      </c>
      <c r="K394" s="35" t="str">
        <f>IFERROR(IF(INDEX(DATOS!AQ:AQ,MATCH(CHECKLIST!B394,DATOS!B:B,0),1)=0,"",INDEX(DATOS!AQ:AQ,MATCH(CHECKLIST!B394,DATOS!B:B,0),1)),"")</f>
        <v/>
      </c>
      <c r="L394" s="17" t="str">
        <f>IFERROR(IF(INDEX(DATOS!AS:AS,MATCH(CHECKLIST!B394,DATOS!B:B,0),1)=0,"",INDEX(DATOS!AS:AS,MATCH(CHECKLIST!B394,DATOS!B:B,0),1)),"")</f>
        <v/>
      </c>
      <c r="M394" s="17" t="str">
        <f>IFERROR(IF(INDEX(DATOS!AO:AO,MATCH(CHECKLIST!B394,DATOS!B:B,0),1)=0,"",INDEX(DATOS!AO:AO,MATCH(CHECKLIST!B394,DATOS!B:B,0),1)),"")</f>
        <v/>
      </c>
      <c r="N394" s="35" t="str">
        <f ca="1">IFERROR(IF(INDEX(DATOS!P:P,MATCH(CHECKLIST!B394,DATOS!B:B,0),1)="","X",IF(INDEX(DATOS!P:P,MATCH(CHECKLIST!B394,DATOS!B:B,0),1)&gt;YEAR(TODAY())-1,"","VENCIDA")),"")</f>
        <v/>
      </c>
      <c r="O394" s="35" t="str">
        <f>IFERROR(IF(INDEX(DATOS!AV:AV,MATCH(CHECKLIST!B394,DATOS!B:B,0),1)=0,"",INDEX(DATOS!AV:AV,MATCH(CHECKLIST!B394,DATOS!B:B,0),1)),"")</f>
        <v/>
      </c>
      <c r="P394" s="17" t="str">
        <f>IFERROR(IF(INDEX(DATOS!AT:AT,MATCH(CHECKLIST!B394,DATOS!B:B,0),1)=0,"",INDEX(DATOS!AT:AT,MATCH(CHECKLIST!B394,DATOS!B:B,0),1)),"")</f>
        <v/>
      </c>
      <c r="Q394" s="17" t="str">
        <f>IFERROR(IF(INDEX(DATOS!AU:AU,MATCH(CHECKLIST!B394,DATOS!B:B,0),1)=0,"",INDEX(DATOS!AU:AU,MATCH(CHECKLIST!B394,DATOS!B:B,0),1)),"")</f>
        <v/>
      </c>
      <c r="S394">
        <f t="shared" si="17"/>
        <v>0</v>
      </c>
      <c r="U394" t="str">
        <f t="shared" si="15"/>
        <v/>
      </c>
      <c r="V394" t="str">
        <f t="shared" si="16"/>
        <v/>
      </c>
    </row>
    <row r="395" spans="1:22" x14ac:dyDescent="0.25">
      <c r="A395" s="12">
        <v>382</v>
      </c>
      <c r="B395" t="str">
        <f>IFERROR(INDEX(DATOS!B:B,MATCH(CHECKLIST!A395,DATOS!CG:CG,0),1),"")</f>
        <v/>
      </c>
      <c r="C395" t="str">
        <f>IFERROR(INDEX(DATOS!BT:BT,MATCH(CHECKLIST!A395,DATOS!CG:CG,0),1),"")</f>
        <v/>
      </c>
      <c r="D395" t="str">
        <f>IFERROR(INDEX(DATOS!T:T,MATCH(CHECKLIST!E395,DATOS!C:C,0),1),"")</f>
        <v/>
      </c>
      <c r="E395" s="72" t="str">
        <f>IFERROR(INDEX(DATOS!C:C,MATCH(CHECKLIST!A395,DATOS!CG:CG,0),1),"")</f>
        <v/>
      </c>
      <c r="F395" s="82" t="str">
        <f>IFERROR(IF(INDEX(DATOS!AI:AI,MATCH(CHECKLIST!B395,DATOS!B:B,0),1)=0,"",INDEX(DATOS!AI:AI,MATCH(CHECKLIST!B395,DATOS!B:B,0),1)),"")</f>
        <v/>
      </c>
      <c r="G395" s="17" t="str">
        <f>IFERROR(IF(INDEX(DATOS!AN:AN,MATCH(CHECKLIST!B395,DATOS!B:B,0),1)=0,"",INDEX(DATOS!AN:AN,MATCH(CHECKLIST!B395,DATOS!B:B,0),1)),"")</f>
        <v/>
      </c>
      <c r="H395" s="17" t="str">
        <f>IFERROR(IF(INDEX(DATOS!BQ:BQ,MATCH(CHECKLIST!B395,DATOS!B:B,0),1)="","X",IF(INDEX(DATOS!BQ:BQ,MATCH(CHECKLIST!B395,DATOS!B:B,0),1)="VIGENTE","",INDEX(DATOS!BQ:BQ,MATCH(CHECKLIST!B395,DATOS!B:B,0),1))),"")</f>
        <v/>
      </c>
      <c r="I395" s="17" t="str">
        <f>IFERROR(IF(INDEX(DATOS!AR:AR,MATCH(CHECKLIST!B395,DATOS!B:B,0),1)=0,"",INDEX(DATOS!AR:AR,MATCH(CHECKLIST!B395,DATOS!B:B,0),1)),"")</f>
        <v/>
      </c>
      <c r="J395" s="17" t="str">
        <f>IFERROR(IF(INDEX(DATOS!AP:AP,MATCH(CHECKLIST!B395,DATOS!B:B,0),1)=0,"",INDEX(DATOS!AP:AP,MATCH(CHECKLIST!B395,DATOS!B:B,0),1)),"")</f>
        <v/>
      </c>
      <c r="K395" s="35" t="str">
        <f>IFERROR(IF(INDEX(DATOS!AQ:AQ,MATCH(CHECKLIST!B395,DATOS!B:B,0),1)=0,"",INDEX(DATOS!AQ:AQ,MATCH(CHECKLIST!B395,DATOS!B:B,0),1)),"")</f>
        <v/>
      </c>
      <c r="L395" s="17" t="str">
        <f>IFERROR(IF(INDEX(DATOS!AS:AS,MATCH(CHECKLIST!B395,DATOS!B:B,0),1)=0,"",INDEX(DATOS!AS:AS,MATCH(CHECKLIST!B395,DATOS!B:B,0),1)),"")</f>
        <v/>
      </c>
      <c r="M395" s="17" t="str">
        <f>IFERROR(IF(INDEX(DATOS!AO:AO,MATCH(CHECKLIST!B395,DATOS!B:B,0),1)=0,"",INDEX(DATOS!AO:AO,MATCH(CHECKLIST!B395,DATOS!B:B,0),1)),"")</f>
        <v/>
      </c>
      <c r="N395" s="35" t="str">
        <f ca="1">IFERROR(IF(INDEX(DATOS!P:P,MATCH(CHECKLIST!B395,DATOS!B:B,0),1)="","X",IF(INDEX(DATOS!P:P,MATCH(CHECKLIST!B395,DATOS!B:B,0),1)&gt;YEAR(TODAY())-1,"","VENCIDA")),"")</f>
        <v/>
      </c>
      <c r="O395" s="35" t="str">
        <f>IFERROR(IF(INDEX(DATOS!AV:AV,MATCH(CHECKLIST!B395,DATOS!B:B,0),1)=0,"",INDEX(DATOS!AV:AV,MATCH(CHECKLIST!B395,DATOS!B:B,0),1)),"")</f>
        <v/>
      </c>
      <c r="P395" s="17" t="str">
        <f>IFERROR(IF(INDEX(DATOS!AT:AT,MATCH(CHECKLIST!B395,DATOS!B:B,0),1)=0,"",INDEX(DATOS!AT:AT,MATCH(CHECKLIST!B395,DATOS!B:B,0),1)),"")</f>
        <v/>
      </c>
      <c r="Q395" s="17" t="str">
        <f>IFERROR(IF(INDEX(DATOS!AU:AU,MATCH(CHECKLIST!B395,DATOS!B:B,0),1)=0,"",INDEX(DATOS!AU:AU,MATCH(CHECKLIST!B395,DATOS!B:B,0),1)),"")</f>
        <v/>
      </c>
      <c r="R395" t="str">
        <f>IF(B395="","",1)</f>
        <v/>
      </c>
      <c r="S395" t="str">
        <f t="shared" si="17"/>
        <v/>
      </c>
      <c r="U395" t="str">
        <f t="shared" si="15"/>
        <v/>
      </c>
      <c r="V395" t="str">
        <f t="shared" si="16"/>
        <v/>
      </c>
    </row>
    <row r="396" spans="1:22" x14ac:dyDescent="0.25">
      <c r="A396" s="12">
        <v>383</v>
      </c>
      <c r="B396" t="str">
        <f>IFERROR(INDEX(DATOS!B:B,MATCH(CHECKLIST!A396,DATOS!CG:CG,0),1),"")</f>
        <v/>
      </c>
      <c r="C396" t="str">
        <f>IFERROR(INDEX(DATOS!BT:BT,MATCH(CHECKLIST!A396,DATOS!CG:CG,0),1),"")</f>
        <v/>
      </c>
      <c r="D396" t="str">
        <f>IFERROR(INDEX(DATOS!T:T,MATCH(CHECKLIST!E396,DATOS!C:C,0),1),"")</f>
        <v/>
      </c>
      <c r="E396" s="72" t="str">
        <f>IFERROR(INDEX(DATOS!C:C,MATCH(CHECKLIST!A396,DATOS!CG:CG,0),1),"")</f>
        <v/>
      </c>
      <c r="F396" s="82" t="str">
        <f>IFERROR(IF(INDEX(DATOS!AI:AI,MATCH(CHECKLIST!B396,DATOS!B:B,0),1)=0,"",INDEX(DATOS!AI:AI,MATCH(CHECKLIST!B396,DATOS!B:B,0),1)),"")</f>
        <v/>
      </c>
      <c r="G396" s="17" t="str">
        <f>IFERROR(IF(INDEX(DATOS!AN:AN,MATCH(CHECKLIST!B396,DATOS!B:B,0),1)=0,"",INDEX(DATOS!AN:AN,MATCH(CHECKLIST!B396,DATOS!B:B,0),1)),"")</f>
        <v/>
      </c>
      <c r="H396" s="17" t="str">
        <f>IFERROR(IF(INDEX(DATOS!BQ:BQ,MATCH(CHECKLIST!B396,DATOS!B:B,0),1)="","X",IF(INDEX(DATOS!BQ:BQ,MATCH(CHECKLIST!B396,DATOS!B:B,0),1)="VIGENTE","",INDEX(DATOS!BQ:BQ,MATCH(CHECKLIST!B396,DATOS!B:B,0),1))),"")</f>
        <v/>
      </c>
      <c r="I396" s="17" t="str">
        <f>IFERROR(IF(INDEX(DATOS!AR:AR,MATCH(CHECKLIST!B396,DATOS!B:B,0),1)=0,"",INDEX(DATOS!AR:AR,MATCH(CHECKLIST!B396,DATOS!B:B,0),1)),"")</f>
        <v/>
      </c>
      <c r="J396" s="17" t="str">
        <f>IFERROR(IF(INDEX(DATOS!AP:AP,MATCH(CHECKLIST!B396,DATOS!B:B,0),1)=0,"",INDEX(DATOS!AP:AP,MATCH(CHECKLIST!B396,DATOS!B:B,0),1)),"")</f>
        <v/>
      </c>
      <c r="K396" s="35" t="str">
        <f>IFERROR(IF(INDEX(DATOS!AQ:AQ,MATCH(CHECKLIST!B396,DATOS!B:B,0),1)=0,"",INDEX(DATOS!AQ:AQ,MATCH(CHECKLIST!B396,DATOS!B:B,0),1)),"")</f>
        <v/>
      </c>
      <c r="L396" s="17" t="str">
        <f>IFERROR(IF(INDEX(DATOS!AS:AS,MATCH(CHECKLIST!B396,DATOS!B:B,0),1)=0,"",INDEX(DATOS!AS:AS,MATCH(CHECKLIST!B396,DATOS!B:B,0),1)),"")</f>
        <v/>
      </c>
      <c r="M396" s="17" t="str">
        <f>IFERROR(IF(INDEX(DATOS!AO:AO,MATCH(CHECKLIST!B396,DATOS!B:B,0),1)=0,"",INDEX(DATOS!AO:AO,MATCH(CHECKLIST!B396,DATOS!B:B,0),1)),"")</f>
        <v/>
      </c>
      <c r="N396" s="35" t="str">
        <f ca="1">IFERROR(IF(INDEX(DATOS!P:P,MATCH(CHECKLIST!B396,DATOS!B:B,0),1)="","X",IF(INDEX(DATOS!P:P,MATCH(CHECKLIST!B396,DATOS!B:B,0),1)&gt;YEAR(TODAY())-1,"","VENCIDA")),"")</f>
        <v/>
      </c>
      <c r="O396" s="35" t="str">
        <f>IFERROR(IF(INDEX(DATOS!AV:AV,MATCH(CHECKLIST!B396,DATOS!B:B,0),1)=0,"",INDEX(DATOS!AV:AV,MATCH(CHECKLIST!B396,DATOS!B:B,0),1)),"")</f>
        <v/>
      </c>
      <c r="P396" s="17" t="str">
        <f>IFERROR(IF(INDEX(DATOS!AT:AT,MATCH(CHECKLIST!B396,DATOS!B:B,0),1)=0,"",INDEX(DATOS!AT:AT,MATCH(CHECKLIST!B396,DATOS!B:B,0),1)),"")</f>
        <v/>
      </c>
      <c r="Q396" s="17" t="str">
        <f>IFERROR(IF(INDEX(DATOS!AU:AU,MATCH(CHECKLIST!B396,DATOS!B:B,0),1)=0,"",INDEX(DATOS!AU:AU,MATCH(CHECKLIST!B396,DATOS!B:B,0),1)),"")</f>
        <v/>
      </c>
      <c r="S396">
        <f t="shared" si="17"/>
        <v>0</v>
      </c>
      <c r="U396" t="str">
        <f t="shared" si="15"/>
        <v/>
      </c>
      <c r="V396" t="str">
        <f t="shared" si="16"/>
        <v/>
      </c>
    </row>
    <row r="397" spans="1:22" x14ac:dyDescent="0.25">
      <c r="A397" s="12">
        <v>384</v>
      </c>
      <c r="B397" t="str">
        <f>IFERROR(INDEX(DATOS!B:B,MATCH(CHECKLIST!A397,DATOS!CG:CG,0),1),"")</f>
        <v/>
      </c>
      <c r="C397" t="str">
        <f>IFERROR(INDEX(DATOS!BT:BT,MATCH(CHECKLIST!A397,DATOS!CG:CG,0),1),"")</f>
        <v/>
      </c>
      <c r="D397" t="str">
        <f>IFERROR(INDEX(DATOS!T:T,MATCH(CHECKLIST!E397,DATOS!C:C,0),1),"")</f>
        <v/>
      </c>
      <c r="E397" s="72" t="str">
        <f>IFERROR(INDEX(DATOS!C:C,MATCH(CHECKLIST!A397,DATOS!CG:CG,0),1),"")</f>
        <v/>
      </c>
      <c r="F397" s="82" t="str">
        <f>IFERROR(IF(INDEX(DATOS!AI:AI,MATCH(CHECKLIST!B397,DATOS!B:B,0),1)=0,"",INDEX(DATOS!AI:AI,MATCH(CHECKLIST!B397,DATOS!B:B,0),1)),"")</f>
        <v/>
      </c>
      <c r="G397" s="17" t="str">
        <f>IFERROR(IF(INDEX(DATOS!AN:AN,MATCH(CHECKLIST!B397,DATOS!B:B,0),1)=0,"",INDEX(DATOS!AN:AN,MATCH(CHECKLIST!B397,DATOS!B:B,0),1)),"")</f>
        <v/>
      </c>
      <c r="H397" s="17" t="str">
        <f>IFERROR(IF(INDEX(DATOS!BQ:BQ,MATCH(CHECKLIST!B397,DATOS!B:B,0),1)="","X",IF(INDEX(DATOS!BQ:BQ,MATCH(CHECKLIST!B397,DATOS!B:B,0),1)="VIGENTE","",INDEX(DATOS!BQ:BQ,MATCH(CHECKLIST!B397,DATOS!B:B,0),1))),"")</f>
        <v/>
      </c>
      <c r="I397" s="17" t="str">
        <f>IFERROR(IF(INDEX(DATOS!AR:AR,MATCH(CHECKLIST!B397,DATOS!B:B,0),1)=0,"",INDEX(DATOS!AR:AR,MATCH(CHECKLIST!B397,DATOS!B:B,0),1)),"")</f>
        <v/>
      </c>
      <c r="J397" s="17" t="str">
        <f>IFERROR(IF(INDEX(DATOS!AP:AP,MATCH(CHECKLIST!B397,DATOS!B:B,0),1)=0,"",INDEX(DATOS!AP:AP,MATCH(CHECKLIST!B397,DATOS!B:B,0),1)),"")</f>
        <v/>
      </c>
      <c r="K397" s="35" t="str">
        <f>IFERROR(IF(INDEX(DATOS!AQ:AQ,MATCH(CHECKLIST!B397,DATOS!B:B,0),1)=0,"",INDEX(DATOS!AQ:AQ,MATCH(CHECKLIST!B397,DATOS!B:B,0),1)),"")</f>
        <v/>
      </c>
      <c r="L397" s="17" t="str">
        <f>IFERROR(IF(INDEX(DATOS!AS:AS,MATCH(CHECKLIST!B397,DATOS!B:B,0),1)=0,"",INDEX(DATOS!AS:AS,MATCH(CHECKLIST!B397,DATOS!B:B,0),1)),"")</f>
        <v/>
      </c>
      <c r="M397" s="17" t="str">
        <f>IFERROR(IF(INDEX(DATOS!AO:AO,MATCH(CHECKLIST!B397,DATOS!B:B,0),1)=0,"",INDEX(DATOS!AO:AO,MATCH(CHECKLIST!B397,DATOS!B:B,0),1)),"")</f>
        <v/>
      </c>
      <c r="N397" s="35" t="str">
        <f ca="1">IFERROR(IF(INDEX(DATOS!P:P,MATCH(CHECKLIST!B397,DATOS!B:B,0),1)="","X",IF(INDEX(DATOS!P:P,MATCH(CHECKLIST!B397,DATOS!B:B,0),1)&gt;YEAR(TODAY())-1,"","VENCIDA")),"")</f>
        <v/>
      </c>
      <c r="O397" s="35" t="str">
        <f>IFERROR(IF(INDEX(DATOS!AV:AV,MATCH(CHECKLIST!B397,DATOS!B:B,0),1)=0,"",INDEX(DATOS!AV:AV,MATCH(CHECKLIST!B397,DATOS!B:B,0),1)),"")</f>
        <v/>
      </c>
      <c r="P397" s="17" t="str">
        <f>IFERROR(IF(INDEX(DATOS!AT:AT,MATCH(CHECKLIST!B397,DATOS!B:B,0),1)=0,"",INDEX(DATOS!AT:AT,MATCH(CHECKLIST!B397,DATOS!B:B,0),1)),"")</f>
        <v/>
      </c>
      <c r="Q397" s="17" t="str">
        <f>IFERROR(IF(INDEX(DATOS!AU:AU,MATCH(CHECKLIST!B397,DATOS!B:B,0),1)=0,"",INDEX(DATOS!AU:AU,MATCH(CHECKLIST!B397,DATOS!B:B,0),1)),"")</f>
        <v/>
      </c>
      <c r="R397" t="str">
        <f>IF(B397="","",1)</f>
        <v/>
      </c>
      <c r="S397" t="str">
        <f t="shared" si="17"/>
        <v/>
      </c>
      <c r="U397" t="str">
        <f t="shared" si="15"/>
        <v/>
      </c>
      <c r="V397" t="str">
        <f t="shared" si="16"/>
        <v/>
      </c>
    </row>
    <row r="398" spans="1:22" x14ac:dyDescent="0.25">
      <c r="A398" s="12">
        <v>385</v>
      </c>
      <c r="B398" t="str">
        <f>IFERROR(INDEX(DATOS!B:B,MATCH(CHECKLIST!A398,DATOS!CG:CG,0),1),"")</f>
        <v/>
      </c>
      <c r="C398" t="str">
        <f>IFERROR(INDEX(DATOS!BT:BT,MATCH(CHECKLIST!A398,DATOS!CG:CG,0),1),"")</f>
        <v/>
      </c>
      <c r="D398" t="str">
        <f>IFERROR(INDEX(DATOS!T:T,MATCH(CHECKLIST!E398,DATOS!C:C,0),1),"")</f>
        <v/>
      </c>
      <c r="E398" s="72" t="str">
        <f>IFERROR(INDEX(DATOS!C:C,MATCH(CHECKLIST!A398,DATOS!CG:CG,0),1),"")</f>
        <v/>
      </c>
      <c r="F398" s="82" t="str">
        <f>IFERROR(IF(INDEX(DATOS!AI:AI,MATCH(CHECKLIST!B398,DATOS!B:B,0),1)=0,"",INDEX(DATOS!AI:AI,MATCH(CHECKLIST!B398,DATOS!B:B,0),1)),"")</f>
        <v/>
      </c>
      <c r="G398" s="17" t="str">
        <f>IFERROR(IF(INDEX(DATOS!AN:AN,MATCH(CHECKLIST!B398,DATOS!B:B,0),1)=0,"",INDEX(DATOS!AN:AN,MATCH(CHECKLIST!B398,DATOS!B:B,0),1)),"")</f>
        <v/>
      </c>
      <c r="H398" s="17" t="str">
        <f>IFERROR(IF(INDEX(DATOS!BQ:BQ,MATCH(CHECKLIST!B398,DATOS!B:B,0),1)="","X",IF(INDEX(DATOS!BQ:BQ,MATCH(CHECKLIST!B398,DATOS!B:B,0),1)="VIGENTE","",INDEX(DATOS!BQ:BQ,MATCH(CHECKLIST!B398,DATOS!B:B,0),1))),"")</f>
        <v/>
      </c>
      <c r="I398" s="17" t="str">
        <f>IFERROR(IF(INDEX(DATOS!AR:AR,MATCH(CHECKLIST!B398,DATOS!B:B,0),1)=0,"",INDEX(DATOS!AR:AR,MATCH(CHECKLIST!B398,DATOS!B:B,0),1)),"")</f>
        <v/>
      </c>
      <c r="J398" s="17" t="str">
        <f>IFERROR(IF(INDEX(DATOS!AP:AP,MATCH(CHECKLIST!B398,DATOS!B:B,0),1)=0,"",INDEX(DATOS!AP:AP,MATCH(CHECKLIST!B398,DATOS!B:B,0),1)),"")</f>
        <v/>
      </c>
      <c r="K398" s="35" t="str">
        <f>IFERROR(IF(INDEX(DATOS!AQ:AQ,MATCH(CHECKLIST!B398,DATOS!B:B,0),1)=0,"",INDEX(DATOS!AQ:AQ,MATCH(CHECKLIST!B398,DATOS!B:B,0),1)),"")</f>
        <v/>
      </c>
      <c r="L398" s="17" t="str">
        <f>IFERROR(IF(INDEX(DATOS!AS:AS,MATCH(CHECKLIST!B398,DATOS!B:B,0),1)=0,"",INDEX(DATOS!AS:AS,MATCH(CHECKLIST!B398,DATOS!B:B,0),1)),"")</f>
        <v/>
      </c>
      <c r="M398" s="17" t="str">
        <f>IFERROR(IF(INDEX(DATOS!AO:AO,MATCH(CHECKLIST!B398,DATOS!B:B,0),1)=0,"",INDEX(DATOS!AO:AO,MATCH(CHECKLIST!B398,DATOS!B:B,0),1)),"")</f>
        <v/>
      </c>
      <c r="N398" s="35" t="str">
        <f ca="1">IFERROR(IF(INDEX(DATOS!P:P,MATCH(CHECKLIST!B398,DATOS!B:B,0),1)="","X",IF(INDEX(DATOS!P:P,MATCH(CHECKLIST!B398,DATOS!B:B,0),1)&gt;YEAR(TODAY())-1,"","VENCIDA")),"")</f>
        <v/>
      </c>
      <c r="O398" s="35" t="str">
        <f>IFERROR(IF(INDEX(DATOS!AV:AV,MATCH(CHECKLIST!B398,DATOS!B:B,0),1)=0,"",INDEX(DATOS!AV:AV,MATCH(CHECKLIST!B398,DATOS!B:B,0),1)),"")</f>
        <v/>
      </c>
      <c r="P398" s="17" t="str">
        <f>IFERROR(IF(INDEX(DATOS!AT:AT,MATCH(CHECKLIST!B398,DATOS!B:B,0),1)=0,"",INDEX(DATOS!AT:AT,MATCH(CHECKLIST!B398,DATOS!B:B,0),1)),"")</f>
        <v/>
      </c>
      <c r="Q398" s="17" t="str">
        <f>IFERROR(IF(INDEX(DATOS!AU:AU,MATCH(CHECKLIST!B398,DATOS!B:B,0),1)=0,"",INDEX(DATOS!AU:AU,MATCH(CHECKLIST!B398,DATOS!B:B,0),1)),"")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IFERROR(INDEX(DATOS!B:B,MATCH(CHECKLIST!A399,DATOS!CG:CG,0),1),"")</f>
        <v/>
      </c>
      <c r="C399" t="str">
        <f>IFERROR(INDEX(DATOS!BT:BT,MATCH(CHECKLIST!A399,DATOS!CG:CG,0),1),"")</f>
        <v/>
      </c>
      <c r="D399" t="str">
        <f>IFERROR(INDEX(DATOS!T:T,MATCH(CHECKLIST!E399,DATOS!C:C,0),1),"")</f>
        <v/>
      </c>
      <c r="E399" s="72" t="str">
        <f>IFERROR(INDEX(DATOS!C:C,MATCH(CHECKLIST!A399,DATOS!CG:CG,0),1),"")</f>
        <v/>
      </c>
      <c r="F399" s="82" t="str">
        <f>IFERROR(IF(INDEX(DATOS!AI:AI,MATCH(CHECKLIST!B399,DATOS!B:B,0),1)=0,"",INDEX(DATOS!AI:AI,MATCH(CHECKLIST!B399,DATOS!B:B,0),1)),"")</f>
        <v/>
      </c>
      <c r="G399" s="17" t="str">
        <f>IFERROR(IF(INDEX(DATOS!AN:AN,MATCH(CHECKLIST!B399,DATOS!B:B,0),1)=0,"",INDEX(DATOS!AN:AN,MATCH(CHECKLIST!B399,DATOS!B:B,0),1)),"")</f>
        <v/>
      </c>
      <c r="H399" s="17" t="str">
        <f>IFERROR(IF(INDEX(DATOS!BQ:BQ,MATCH(CHECKLIST!B399,DATOS!B:B,0),1)="","X",IF(INDEX(DATOS!BQ:BQ,MATCH(CHECKLIST!B399,DATOS!B:B,0),1)="VIGENTE","",INDEX(DATOS!BQ:BQ,MATCH(CHECKLIST!B399,DATOS!B:B,0),1))),"")</f>
        <v/>
      </c>
      <c r="I399" s="17" t="str">
        <f>IFERROR(IF(INDEX(DATOS!AR:AR,MATCH(CHECKLIST!B399,DATOS!B:B,0),1)=0,"",INDEX(DATOS!AR:AR,MATCH(CHECKLIST!B399,DATOS!B:B,0),1)),"")</f>
        <v/>
      </c>
      <c r="J399" s="17" t="str">
        <f>IFERROR(IF(INDEX(DATOS!AP:AP,MATCH(CHECKLIST!B399,DATOS!B:B,0),1)=0,"",INDEX(DATOS!AP:AP,MATCH(CHECKLIST!B399,DATOS!B:B,0),1)),"")</f>
        <v/>
      </c>
      <c r="K399" s="35" t="str">
        <f>IFERROR(IF(INDEX(DATOS!AQ:AQ,MATCH(CHECKLIST!B399,DATOS!B:B,0),1)=0,"",INDEX(DATOS!AQ:AQ,MATCH(CHECKLIST!B399,DATOS!B:B,0),1)),"")</f>
        <v/>
      </c>
      <c r="L399" s="17" t="str">
        <f>IFERROR(IF(INDEX(DATOS!AS:AS,MATCH(CHECKLIST!B399,DATOS!B:B,0),1)=0,"",INDEX(DATOS!AS:AS,MATCH(CHECKLIST!B399,DATOS!B:B,0),1)),"")</f>
        <v/>
      </c>
      <c r="M399" s="17" t="str">
        <f>IFERROR(IF(INDEX(DATOS!AO:AO,MATCH(CHECKLIST!B399,DATOS!B:B,0),1)=0,"",INDEX(DATOS!AO:AO,MATCH(CHECKLIST!B399,DATOS!B:B,0),1)),"")</f>
        <v/>
      </c>
      <c r="N399" s="35" t="str">
        <f ca="1">IFERROR(IF(INDEX(DATOS!P:P,MATCH(CHECKLIST!B399,DATOS!B:B,0),1)="","X",IF(INDEX(DATOS!P:P,MATCH(CHECKLIST!B399,DATOS!B:B,0),1)&gt;YEAR(TODAY())-1,"","VENCIDA")),"")</f>
        <v/>
      </c>
      <c r="O399" s="35" t="str">
        <f>IFERROR(IF(INDEX(DATOS!AV:AV,MATCH(CHECKLIST!B399,DATOS!B:B,0),1)=0,"",INDEX(DATOS!AV:AV,MATCH(CHECKLIST!B399,DATOS!B:B,0),1)),"")</f>
        <v/>
      </c>
      <c r="P399" s="17" t="str">
        <f>IFERROR(IF(INDEX(DATOS!AT:AT,MATCH(CHECKLIST!B399,DATOS!B:B,0),1)=0,"",INDEX(DATOS!AT:AT,MATCH(CHECKLIST!B399,DATOS!B:B,0),1)),"")</f>
        <v/>
      </c>
      <c r="Q399" s="17" t="str">
        <f>IFERROR(IF(INDEX(DATOS!AU:AU,MATCH(CHECKLIST!B399,DATOS!B:B,0),1)=0,"",INDEX(DATOS!AU:AU,MATCH(CHECKLIST!B399,DATOS!B:B,0),1)),"")</f>
        <v/>
      </c>
      <c r="R399" t="str">
        <f>IF(B399="","",1)</f>
        <v/>
      </c>
      <c r="S399" t="str">
        <f t="shared" si="17"/>
        <v/>
      </c>
      <c r="U399" t="str">
        <f t="shared" si="18"/>
        <v/>
      </c>
      <c r="V399" t="str">
        <f t="shared" si="19"/>
        <v/>
      </c>
    </row>
    <row r="400" spans="1:22" x14ac:dyDescent="0.25">
      <c r="A400" s="12">
        <v>387</v>
      </c>
      <c r="B400" t="str">
        <f>IFERROR(INDEX(DATOS!B:B,MATCH(CHECKLIST!A400,DATOS!CG:CG,0),1),"")</f>
        <v/>
      </c>
      <c r="C400" t="str">
        <f>IFERROR(INDEX(DATOS!BT:BT,MATCH(CHECKLIST!A400,DATOS!CG:CG,0),1),"")</f>
        <v/>
      </c>
      <c r="D400" t="str">
        <f>IFERROR(INDEX(DATOS!T:T,MATCH(CHECKLIST!E400,DATOS!C:C,0),1),"")</f>
        <v/>
      </c>
      <c r="E400" s="72" t="str">
        <f>IFERROR(INDEX(DATOS!C:C,MATCH(CHECKLIST!A400,DATOS!CG:CG,0),1),"")</f>
        <v/>
      </c>
      <c r="F400" s="82" t="str">
        <f>IFERROR(IF(INDEX(DATOS!AI:AI,MATCH(CHECKLIST!B400,DATOS!B:B,0),1)=0,"",INDEX(DATOS!AI:AI,MATCH(CHECKLIST!B400,DATOS!B:B,0),1)),"")</f>
        <v/>
      </c>
      <c r="G400" s="17" t="str">
        <f>IFERROR(IF(INDEX(DATOS!AN:AN,MATCH(CHECKLIST!B400,DATOS!B:B,0),1)=0,"",INDEX(DATOS!AN:AN,MATCH(CHECKLIST!B400,DATOS!B:B,0),1)),"")</f>
        <v/>
      </c>
      <c r="H400" s="17" t="str">
        <f>IFERROR(IF(INDEX(DATOS!BQ:BQ,MATCH(CHECKLIST!B400,DATOS!B:B,0),1)="","X",IF(INDEX(DATOS!BQ:BQ,MATCH(CHECKLIST!B400,DATOS!B:B,0),1)="VIGENTE","",INDEX(DATOS!BQ:BQ,MATCH(CHECKLIST!B400,DATOS!B:B,0),1))),"")</f>
        <v/>
      </c>
      <c r="I400" s="17" t="str">
        <f>IFERROR(IF(INDEX(DATOS!AR:AR,MATCH(CHECKLIST!B400,DATOS!B:B,0),1)=0,"",INDEX(DATOS!AR:AR,MATCH(CHECKLIST!B400,DATOS!B:B,0),1)),"")</f>
        <v/>
      </c>
      <c r="J400" s="17" t="str">
        <f>IFERROR(IF(INDEX(DATOS!AP:AP,MATCH(CHECKLIST!B400,DATOS!B:B,0),1)=0,"",INDEX(DATOS!AP:AP,MATCH(CHECKLIST!B400,DATOS!B:B,0),1)),"")</f>
        <v/>
      </c>
      <c r="K400" s="35" t="str">
        <f>IFERROR(IF(INDEX(DATOS!AQ:AQ,MATCH(CHECKLIST!B400,DATOS!B:B,0),1)=0,"",INDEX(DATOS!AQ:AQ,MATCH(CHECKLIST!B400,DATOS!B:B,0),1)),"")</f>
        <v/>
      </c>
      <c r="L400" s="17" t="str">
        <f>IFERROR(IF(INDEX(DATOS!AS:AS,MATCH(CHECKLIST!B400,DATOS!B:B,0),1)=0,"",INDEX(DATOS!AS:AS,MATCH(CHECKLIST!B400,DATOS!B:B,0),1)),"")</f>
        <v/>
      </c>
      <c r="M400" s="17" t="str">
        <f>IFERROR(IF(INDEX(DATOS!AO:AO,MATCH(CHECKLIST!B400,DATOS!B:B,0),1)=0,"",INDEX(DATOS!AO:AO,MATCH(CHECKLIST!B400,DATOS!B:B,0),1)),"")</f>
        <v/>
      </c>
      <c r="N400" s="35" t="str">
        <f ca="1">IFERROR(IF(INDEX(DATOS!P:P,MATCH(CHECKLIST!B400,DATOS!B:B,0),1)="","X",IF(INDEX(DATOS!P:P,MATCH(CHECKLIST!B400,DATOS!B:B,0),1)&gt;YEAR(TODAY())-1,"","VENCIDA")),"")</f>
        <v/>
      </c>
      <c r="O400" s="35" t="str">
        <f>IFERROR(IF(INDEX(DATOS!AV:AV,MATCH(CHECKLIST!B400,DATOS!B:B,0),1)=0,"",INDEX(DATOS!AV:AV,MATCH(CHECKLIST!B400,DATOS!B:B,0),1)),"")</f>
        <v/>
      </c>
      <c r="P400" s="17" t="str">
        <f>IFERROR(IF(INDEX(DATOS!AT:AT,MATCH(CHECKLIST!B400,DATOS!B:B,0),1)=0,"",INDEX(DATOS!AT:AT,MATCH(CHECKLIST!B400,DATOS!B:B,0),1)),"")</f>
        <v/>
      </c>
      <c r="Q400" s="17" t="str">
        <f>IFERROR(IF(INDEX(DATOS!AU:AU,MATCH(CHECKLIST!B400,DATOS!B:B,0),1)=0,"",INDEX(DATOS!AU:AU,MATCH(CHECKLIST!B400,DATOS!B:B,0),1)),"")</f>
        <v/>
      </c>
      <c r="S400">
        <f t="shared" ref="S400:S463" si="20">IF(Q$13="","",R400)</f>
        <v>0</v>
      </c>
      <c r="U400" t="str">
        <f t="shared" si="18"/>
        <v/>
      </c>
      <c r="V400" t="str">
        <f t="shared" si="19"/>
        <v/>
      </c>
    </row>
    <row r="401" spans="1:22" x14ac:dyDescent="0.25">
      <c r="A401" s="12">
        <v>388</v>
      </c>
      <c r="B401" t="str">
        <f>IFERROR(INDEX(DATOS!B:B,MATCH(CHECKLIST!A401,DATOS!CG:CG,0),1),"")</f>
        <v/>
      </c>
      <c r="C401" t="str">
        <f>IFERROR(INDEX(DATOS!BT:BT,MATCH(CHECKLIST!A401,DATOS!CG:CG,0),1),"")</f>
        <v/>
      </c>
      <c r="D401" t="str">
        <f>IFERROR(INDEX(DATOS!T:T,MATCH(CHECKLIST!E401,DATOS!C:C,0),1),"")</f>
        <v/>
      </c>
      <c r="E401" s="72" t="str">
        <f>IFERROR(INDEX(DATOS!C:C,MATCH(CHECKLIST!A401,DATOS!CG:CG,0),1),"")</f>
        <v/>
      </c>
      <c r="F401" s="82" t="str">
        <f>IFERROR(IF(INDEX(DATOS!AI:AI,MATCH(CHECKLIST!B401,DATOS!B:B,0),1)=0,"",INDEX(DATOS!AI:AI,MATCH(CHECKLIST!B401,DATOS!B:B,0),1)),"")</f>
        <v/>
      </c>
      <c r="G401" s="17" t="str">
        <f>IFERROR(IF(INDEX(DATOS!AN:AN,MATCH(CHECKLIST!B401,DATOS!B:B,0),1)=0,"",INDEX(DATOS!AN:AN,MATCH(CHECKLIST!B401,DATOS!B:B,0),1)),"")</f>
        <v/>
      </c>
      <c r="H401" s="17" t="str">
        <f>IFERROR(IF(INDEX(DATOS!BQ:BQ,MATCH(CHECKLIST!B401,DATOS!B:B,0),1)="","X",IF(INDEX(DATOS!BQ:BQ,MATCH(CHECKLIST!B401,DATOS!B:B,0),1)="VIGENTE","",INDEX(DATOS!BQ:BQ,MATCH(CHECKLIST!B401,DATOS!B:B,0),1))),"")</f>
        <v/>
      </c>
      <c r="I401" s="17" t="str">
        <f>IFERROR(IF(INDEX(DATOS!AR:AR,MATCH(CHECKLIST!B401,DATOS!B:B,0),1)=0,"",INDEX(DATOS!AR:AR,MATCH(CHECKLIST!B401,DATOS!B:B,0),1)),"")</f>
        <v/>
      </c>
      <c r="J401" s="17" t="str">
        <f>IFERROR(IF(INDEX(DATOS!AP:AP,MATCH(CHECKLIST!B401,DATOS!B:B,0),1)=0,"",INDEX(DATOS!AP:AP,MATCH(CHECKLIST!B401,DATOS!B:B,0),1)),"")</f>
        <v/>
      </c>
      <c r="K401" s="35" t="str">
        <f>IFERROR(IF(INDEX(DATOS!AQ:AQ,MATCH(CHECKLIST!B401,DATOS!B:B,0),1)=0,"",INDEX(DATOS!AQ:AQ,MATCH(CHECKLIST!B401,DATOS!B:B,0),1)),"")</f>
        <v/>
      </c>
      <c r="L401" s="17" t="str">
        <f>IFERROR(IF(INDEX(DATOS!AS:AS,MATCH(CHECKLIST!B401,DATOS!B:B,0),1)=0,"",INDEX(DATOS!AS:AS,MATCH(CHECKLIST!B401,DATOS!B:B,0),1)),"")</f>
        <v/>
      </c>
      <c r="M401" s="17" t="str">
        <f>IFERROR(IF(INDEX(DATOS!AO:AO,MATCH(CHECKLIST!B401,DATOS!B:B,0),1)=0,"",INDEX(DATOS!AO:AO,MATCH(CHECKLIST!B401,DATOS!B:B,0),1)),"")</f>
        <v/>
      </c>
      <c r="N401" s="35" t="str">
        <f ca="1">IFERROR(IF(INDEX(DATOS!P:P,MATCH(CHECKLIST!B401,DATOS!B:B,0),1)="","X",IF(INDEX(DATOS!P:P,MATCH(CHECKLIST!B401,DATOS!B:B,0),1)&gt;YEAR(TODAY())-1,"","VENCIDA")),"")</f>
        <v/>
      </c>
      <c r="O401" s="35" t="str">
        <f>IFERROR(IF(INDEX(DATOS!AV:AV,MATCH(CHECKLIST!B401,DATOS!B:B,0),1)=0,"",INDEX(DATOS!AV:AV,MATCH(CHECKLIST!B401,DATOS!B:B,0),1)),"")</f>
        <v/>
      </c>
      <c r="P401" s="17" t="str">
        <f>IFERROR(IF(INDEX(DATOS!AT:AT,MATCH(CHECKLIST!B401,DATOS!B:B,0),1)=0,"",INDEX(DATOS!AT:AT,MATCH(CHECKLIST!B401,DATOS!B:B,0),1)),"")</f>
        <v/>
      </c>
      <c r="Q401" s="17" t="str">
        <f>IFERROR(IF(INDEX(DATOS!AU:AU,MATCH(CHECKLIST!B401,DATOS!B:B,0),1)=0,"",INDEX(DATOS!AU:AU,MATCH(CHECKLIST!B401,DATOS!B:B,0),1)),"")</f>
        <v/>
      </c>
      <c r="R401" t="str">
        <f>IF(B401="","",1)</f>
        <v/>
      </c>
      <c r="S401" t="str">
        <f t="shared" si="20"/>
        <v/>
      </c>
      <c r="U401" t="str">
        <f t="shared" si="18"/>
        <v/>
      </c>
      <c r="V401" t="str">
        <f t="shared" si="19"/>
        <v/>
      </c>
    </row>
    <row r="402" spans="1:22" x14ac:dyDescent="0.25">
      <c r="A402" s="12">
        <v>389</v>
      </c>
      <c r="B402" t="str">
        <f>IFERROR(INDEX(DATOS!B:B,MATCH(CHECKLIST!A402,DATOS!CG:CG,0),1),"")</f>
        <v/>
      </c>
      <c r="C402" t="str">
        <f>IFERROR(INDEX(DATOS!BT:BT,MATCH(CHECKLIST!A402,DATOS!CG:CG,0),1),"")</f>
        <v/>
      </c>
      <c r="D402" t="str">
        <f>IFERROR(INDEX(DATOS!T:T,MATCH(CHECKLIST!E402,DATOS!C:C,0),1),"")</f>
        <v/>
      </c>
      <c r="E402" s="72" t="str">
        <f>IFERROR(INDEX(DATOS!C:C,MATCH(CHECKLIST!A402,DATOS!CG:CG,0),1),"")</f>
        <v/>
      </c>
      <c r="F402" s="82" t="str">
        <f>IFERROR(IF(INDEX(DATOS!AI:AI,MATCH(CHECKLIST!B402,DATOS!B:B,0),1)=0,"",INDEX(DATOS!AI:AI,MATCH(CHECKLIST!B402,DATOS!B:B,0),1)),"")</f>
        <v/>
      </c>
      <c r="G402" s="17" t="str">
        <f>IFERROR(IF(INDEX(DATOS!AN:AN,MATCH(CHECKLIST!B402,DATOS!B:B,0),1)=0,"",INDEX(DATOS!AN:AN,MATCH(CHECKLIST!B402,DATOS!B:B,0),1)),"")</f>
        <v/>
      </c>
      <c r="H402" s="17" t="str">
        <f>IFERROR(IF(INDEX(DATOS!BQ:BQ,MATCH(CHECKLIST!B402,DATOS!B:B,0),1)="","X",IF(INDEX(DATOS!BQ:BQ,MATCH(CHECKLIST!B402,DATOS!B:B,0),1)="VIGENTE","",INDEX(DATOS!BQ:BQ,MATCH(CHECKLIST!B402,DATOS!B:B,0),1))),"")</f>
        <v/>
      </c>
      <c r="I402" s="17" t="str">
        <f>IFERROR(IF(INDEX(DATOS!AR:AR,MATCH(CHECKLIST!B402,DATOS!B:B,0),1)=0,"",INDEX(DATOS!AR:AR,MATCH(CHECKLIST!B402,DATOS!B:B,0),1)),"")</f>
        <v/>
      </c>
      <c r="J402" s="17" t="str">
        <f>IFERROR(IF(INDEX(DATOS!AP:AP,MATCH(CHECKLIST!B402,DATOS!B:B,0),1)=0,"",INDEX(DATOS!AP:AP,MATCH(CHECKLIST!B402,DATOS!B:B,0),1)),"")</f>
        <v/>
      </c>
      <c r="K402" s="35" t="str">
        <f>IFERROR(IF(INDEX(DATOS!AQ:AQ,MATCH(CHECKLIST!B402,DATOS!B:B,0),1)=0,"",INDEX(DATOS!AQ:AQ,MATCH(CHECKLIST!B402,DATOS!B:B,0),1)),"")</f>
        <v/>
      </c>
      <c r="L402" s="17" t="str">
        <f>IFERROR(IF(INDEX(DATOS!AS:AS,MATCH(CHECKLIST!B402,DATOS!B:B,0),1)=0,"",INDEX(DATOS!AS:AS,MATCH(CHECKLIST!B402,DATOS!B:B,0),1)),"")</f>
        <v/>
      </c>
      <c r="M402" s="17" t="str">
        <f>IFERROR(IF(INDEX(DATOS!AO:AO,MATCH(CHECKLIST!B402,DATOS!B:B,0),1)=0,"",INDEX(DATOS!AO:AO,MATCH(CHECKLIST!B402,DATOS!B:B,0),1)),"")</f>
        <v/>
      </c>
      <c r="N402" s="35" t="str">
        <f ca="1">IFERROR(IF(INDEX(DATOS!P:P,MATCH(CHECKLIST!B402,DATOS!B:B,0),1)="","X",IF(INDEX(DATOS!P:P,MATCH(CHECKLIST!B402,DATOS!B:B,0),1)&gt;YEAR(TODAY())-1,"","VENCIDA")),"")</f>
        <v/>
      </c>
      <c r="O402" s="35" t="str">
        <f>IFERROR(IF(INDEX(DATOS!AV:AV,MATCH(CHECKLIST!B402,DATOS!B:B,0),1)=0,"",INDEX(DATOS!AV:AV,MATCH(CHECKLIST!B402,DATOS!B:B,0),1)),"")</f>
        <v/>
      </c>
      <c r="P402" s="17" t="str">
        <f>IFERROR(IF(INDEX(DATOS!AT:AT,MATCH(CHECKLIST!B402,DATOS!B:B,0),1)=0,"",INDEX(DATOS!AT:AT,MATCH(CHECKLIST!B402,DATOS!B:B,0),1)),"")</f>
        <v/>
      </c>
      <c r="Q402" s="17" t="str">
        <f>IFERROR(IF(INDEX(DATOS!AU:AU,MATCH(CHECKLIST!B402,DATOS!B:B,0),1)=0,"",INDEX(DATOS!AU:AU,MATCH(CHECKLIST!B402,DATOS!B:B,0),1)),"")</f>
        <v/>
      </c>
      <c r="S402">
        <f t="shared" si="20"/>
        <v>0</v>
      </c>
      <c r="U402" t="str">
        <f t="shared" si="18"/>
        <v/>
      </c>
      <c r="V402" t="str">
        <f t="shared" si="19"/>
        <v/>
      </c>
    </row>
    <row r="403" spans="1:22" x14ac:dyDescent="0.25">
      <c r="A403" s="12">
        <v>390</v>
      </c>
      <c r="B403" t="str">
        <f>IFERROR(INDEX(DATOS!B:B,MATCH(CHECKLIST!A403,DATOS!CG:CG,0),1),"")</f>
        <v/>
      </c>
      <c r="C403" t="str">
        <f>IFERROR(INDEX(DATOS!BT:BT,MATCH(CHECKLIST!A403,DATOS!CG:CG,0),1),"")</f>
        <v/>
      </c>
      <c r="D403" t="str">
        <f>IFERROR(INDEX(DATOS!T:T,MATCH(CHECKLIST!E403,DATOS!C:C,0),1),"")</f>
        <v/>
      </c>
      <c r="E403" s="72" t="str">
        <f>IFERROR(INDEX(DATOS!C:C,MATCH(CHECKLIST!A403,DATOS!CG:CG,0),1),"")</f>
        <v/>
      </c>
      <c r="F403" s="82" t="str">
        <f>IFERROR(IF(INDEX(DATOS!AI:AI,MATCH(CHECKLIST!B403,DATOS!B:B,0),1)=0,"",INDEX(DATOS!AI:AI,MATCH(CHECKLIST!B403,DATOS!B:B,0),1)),"")</f>
        <v/>
      </c>
      <c r="G403" s="17" t="str">
        <f>IFERROR(IF(INDEX(DATOS!AN:AN,MATCH(CHECKLIST!B403,DATOS!B:B,0),1)=0,"",INDEX(DATOS!AN:AN,MATCH(CHECKLIST!B403,DATOS!B:B,0),1)),"")</f>
        <v/>
      </c>
      <c r="H403" s="17" t="str">
        <f>IFERROR(IF(INDEX(DATOS!BQ:BQ,MATCH(CHECKLIST!B403,DATOS!B:B,0),1)="","X",IF(INDEX(DATOS!BQ:BQ,MATCH(CHECKLIST!B403,DATOS!B:B,0),1)="VIGENTE","",INDEX(DATOS!BQ:BQ,MATCH(CHECKLIST!B403,DATOS!B:B,0),1))),"")</f>
        <v/>
      </c>
      <c r="I403" s="17" t="str">
        <f>IFERROR(IF(INDEX(DATOS!AR:AR,MATCH(CHECKLIST!B403,DATOS!B:B,0),1)=0,"",INDEX(DATOS!AR:AR,MATCH(CHECKLIST!B403,DATOS!B:B,0),1)),"")</f>
        <v/>
      </c>
      <c r="J403" s="17" t="str">
        <f>IFERROR(IF(INDEX(DATOS!AP:AP,MATCH(CHECKLIST!B403,DATOS!B:B,0),1)=0,"",INDEX(DATOS!AP:AP,MATCH(CHECKLIST!B403,DATOS!B:B,0),1)),"")</f>
        <v/>
      </c>
      <c r="K403" s="35" t="str">
        <f>IFERROR(IF(INDEX(DATOS!AQ:AQ,MATCH(CHECKLIST!B403,DATOS!B:B,0),1)=0,"",INDEX(DATOS!AQ:AQ,MATCH(CHECKLIST!B403,DATOS!B:B,0),1)),"")</f>
        <v/>
      </c>
      <c r="L403" s="17" t="str">
        <f>IFERROR(IF(INDEX(DATOS!AS:AS,MATCH(CHECKLIST!B403,DATOS!B:B,0),1)=0,"",INDEX(DATOS!AS:AS,MATCH(CHECKLIST!B403,DATOS!B:B,0),1)),"")</f>
        <v/>
      </c>
      <c r="M403" s="17" t="str">
        <f>IFERROR(IF(INDEX(DATOS!AO:AO,MATCH(CHECKLIST!B403,DATOS!B:B,0),1)=0,"",INDEX(DATOS!AO:AO,MATCH(CHECKLIST!B403,DATOS!B:B,0),1)),"")</f>
        <v/>
      </c>
      <c r="N403" s="35" t="str">
        <f ca="1">IFERROR(IF(INDEX(DATOS!P:P,MATCH(CHECKLIST!B403,DATOS!B:B,0),1)="","X",IF(INDEX(DATOS!P:P,MATCH(CHECKLIST!B403,DATOS!B:B,0),1)&gt;YEAR(TODAY())-1,"","VENCIDA")),"")</f>
        <v/>
      </c>
      <c r="O403" s="35" t="str">
        <f>IFERROR(IF(INDEX(DATOS!AV:AV,MATCH(CHECKLIST!B403,DATOS!B:B,0),1)=0,"",INDEX(DATOS!AV:AV,MATCH(CHECKLIST!B403,DATOS!B:B,0),1)),"")</f>
        <v/>
      </c>
      <c r="P403" s="17" t="str">
        <f>IFERROR(IF(INDEX(DATOS!AT:AT,MATCH(CHECKLIST!B403,DATOS!B:B,0),1)=0,"",INDEX(DATOS!AT:AT,MATCH(CHECKLIST!B403,DATOS!B:B,0),1)),"")</f>
        <v/>
      </c>
      <c r="Q403" s="17" t="str">
        <f>IFERROR(IF(INDEX(DATOS!AU:AU,MATCH(CHECKLIST!B403,DATOS!B:B,0),1)=0,"",INDEX(DATOS!AU:AU,MATCH(CHECKLIST!B403,DATOS!B:B,0),1)),"")</f>
        <v/>
      </c>
      <c r="R403" t="str">
        <f>IF(B403="","",1)</f>
        <v/>
      </c>
      <c r="S403" t="str">
        <f t="shared" si="20"/>
        <v/>
      </c>
      <c r="U403" t="str">
        <f t="shared" si="18"/>
        <v/>
      </c>
      <c r="V403" t="str">
        <f t="shared" si="19"/>
        <v/>
      </c>
    </row>
    <row r="404" spans="1:22" x14ac:dyDescent="0.25">
      <c r="A404" s="12">
        <v>391</v>
      </c>
      <c r="B404" t="str">
        <f>IFERROR(INDEX(DATOS!B:B,MATCH(CHECKLIST!A404,DATOS!CG:CG,0),1),"")</f>
        <v/>
      </c>
      <c r="C404" t="str">
        <f>IFERROR(INDEX(DATOS!BT:BT,MATCH(CHECKLIST!A404,DATOS!CG:CG,0),1),"")</f>
        <v/>
      </c>
      <c r="D404" t="str">
        <f>IFERROR(INDEX(DATOS!T:T,MATCH(CHECKLIST!E404,DATOS!C:C,0),1),"")</f>
        <v/>
      </c>
      <c r="E404" s="72" t="str">
        <f>IFERROR(INDEX(DATOS!C:C,MATCH(CHECKLIST!A404,DATOS!CG:CG,0),1),"")</f>
        <v/>
      </c>
      <c r="F404" s="82" t="str">
        <f>IFERROR(IF(INDEX(DATOS!AI:AI,MATCH(CHECKLIST!B404,DATOS!B:B,0),1)=0,"",INDEX(DATOS!AI:AI,MATCH(CHECKLIST!B404,DATOS!B:B,0),1)),"")</f>
        <v/>
      </c>
      <c r="G404" s="17" t="str">
        <f>IFERROR(IF(INDEX(DATOS!AN:AN,MATCH(CHECKLIST!B404,DATOS!B:B,0),1)=0,"",INDEX(DATOS!AN:AN,MATCH(CHECKLIST!B404,DATOS!B:B,0),1)),"")</f>
        <v/>
      </c>
      <c r="H404" s="17" t="str">
        <f>IFERROR(IF(INDEX(DATOS!BQ:BQ,MATCH(CHECKLIST!B404,DATOS!B:B,0),1)="","X",IF(INDEX(DATOS!BQ:BQ,MATCH(CHECKLIST!B404,DATOS!B:B,0),1)="VIGENTE","",INDEX(DATOS!BQ:BQ,MATCH(CHECKLIST!B404,DATOS!B:B,0),1))),"")</f>
        <v/>
      </c>
      <c r="I404" s="17" t="str">
        <f>IFERROR(IF(INDEX(DATOS!AR:AR,MATCH(CHECKLIST!B404,DATOS!B:B,0),1)=0,"",INDEX(DATOS!AR:AR,MATCH(CHECKLIST!B404,DATOS!B:B,0),1)),"")</f>
        <v/>
      </c>
      <c r="J404" s="17" t="str">
        <f>IFERROR(IF(INDEX(DATOS!AP:AP,MATCH(CHECKLIST!B404,DATOS!B:B,0),1)=0,"",INDEX(DATOS!AP:AP,MATCH(CHECKLIST!B404,DATOS!B:B,0),1)),"")</f>
        <v/>
      </c>
      <c r="K404" s="35" t="str">
        <f>IFERROR(IF(INDEX(DATOS!AQ:AQ,MATCH(CHECKLIST!B404,DATOS!B:B,0),1)=0,"",INDEX(DATOS!AQ:AQ,MATCH(CHECKLIST!B404,DATOS!B:B,0),1)),"")</f>
        <v/>
      </c>
      <c r="L404" s="17" t="str">
        <f>IFERROR(IF(INDEX(DATOS!AS:AS,MATCH(CHECKLIST!B404,DATOS!B:B,0),1)=0,"",INDEX(DATOS!AS:AS,MATCH(CHECKLIST!B404,DATOS!B:B,0),1)),"")</f>
        <v/>
      </c>
      <c r="M404" s="17" t="str">
        <f>IFERROR(IF(INDEX(DATOS!AO:AO,MATCH(CHECKLIST!B404,DATOS!B:B,0),1)=0,"",INDEX(DATOS!AO:AO,MATCH(CHECKLIST!B404,DATOS!B:B,0),1)),"")</f>
        <v/>
      </c>
      <c r="N404" s="35" t="str">
        <f ca="1">IFERROR(IF(INDEX(DATOS!P:P,MATCH(CHECKLIST!B404,DATOS!B:B,0),1)="","X",IF(INDEX(DATOS!P:P,MATCH(CHECKLIST!B404,DATOS!B:B,0),1)&gt;YEAR(TODAY())-1,"","VENCIDA")),"")</f>
        <v/>
      </c>
      <c r="O404" s="35" t="str">
        <f>IFERROR(IF(INDEX(DATOS!AV:AV,MATCH(CHECKLIST!B404,DATOS!B:B,0),1)=0,"",INDEX(DATOS!AV:AV,MATCH(CHECKLIST!B404,DATOS!B:B,0),1)),"")</f>
        <v/>
      </c>
      <c r="P404" s="17" t="str">
        <f>IFERROR(IF(INDEX(DATOS!AT:AT,MATCH(CHECKLIST!B404,DATOS!B:B,0),1)=0,"",INDEX(DATOS!AT:AT,MATCH(CHECKLIST!B404,DATOS!B:B,0),1)),"")</f>
        <v/>
      </c>
      <c r="Q404" s="17" t="str">
        <f>IFERROR(IF(INDEX(DATOS!AU:AU,MATCH(CHECKLIST!B404,DATOS!B:B,0),1)=0,"",INDEX(DATOS!AU:AU,MATCH(CHECKLIST!B404,DATOS!B:B,0),1)),"")</f>
        <v/>
      </c>
      <c r="S404">
        <f t="shared" si="20"/>
        <v>0</v>
      </c>
      <c r="U404" t="str">
        <f t="shared" si="18"/>
        <v/>
      </c>
      <c r="V404" t="str">
        <f t="shared" si="19"/>
        <v/>
      </c>
    </row>
    <row r="405" spans="1:22" x14ac:dyDescent="0.25">
      <c r="A405" s="12">
        <v>392</v>
      </c>
      <c r="B405" t="str">
        <f>IFERROR(INDEX(DATOS!B:B,MATCH(CHECKLIST!A405,DATOS!CG:CG,0),1),"")</f>
        <v/>
      </c>
      <c r="C405" t="str">
        <f>IFERROR(INDEX(DATOS!BT:BT,MATCH(CHECKLIST!A405,DATOS!CG:CG,0),1),"")</f>
        <v/>
      </c>
      <c r="D405" t="str">
        <f>IFERROR(INDEX(DATOS!T:T,MATCH(CHECKLIST!E405,DATOS!C:C,0),1),"")</f>
        <v/>
      </c>
      <c r="E405" s="72" t="str">
        <f>IFERROR(INDEX(DATOS!C:C,MATCH(CHECKLIST!A405,DATOS!CG:CG,0),1),"")</f>
        <v/>
      </c>
      <c r="F405" s="82" t="str">
        <f>IFERROR(IF(INDEX(DATOS!AI:AI,MATCH(CHECKLIST!B405,DATOS!B:B,0),1)=0,"",INDEX(DATOS!AI:AI,MATCH(CHECKLIST!B405,DATOS!B:B,0),1)),"")</f>
        <v/>
      </c>
      <c r="G405" s="17" t="str">
        <f>IFERROR(IF(INDEX(DATOS!AN:AN,MATCH(CHECKLIST!B405,DATOS!B:B,0),1)=0,"",INDEX(DATOS!AN:AN,MATCH(CHECKLIST!B405,DATOS!B:B,0),1)),"")</f>
        <v/>
      </c>
      <c r="H405" s="17" t="str">
        <f>IFERROR(IF(INDEX(DATOS!BQ:BQ,MATCH(CHECKLIST!B405,DATOS!B:B,0),1)="","X",IF(INDEX(DATOS!BQ:BQ,MATCH(CHECKLIST!B405,DATOS!B:B,0),1)="VIGENTE","",INDEX(DATOS!BQ:BQ,MATCH(CHECKLIST!B405,DATOS!B:B,0),1))),"")</f>
        <v/>
      </c>
      <c r="I405" s="17" t="str">
        <f>IFERROR(IF(INDEX(DATOS!AR:AR,MATCH(CHECKLIST!B405,DATOS!B:B,0),1)=0,"",INDEX(DATOS!AR:AR,MATCH(CHECKLIST!B405,DATOS!B:B,0),1)),"")</f>
        <v/>
      </c>
      <c r="J405" s="17" t="str">
        <f>IFERROR(IF(INDEX(DATOS!AP:AP,MATCH(CHECKLIST!B405,DATOS!B:B,0),1)=0,"",INDEX(DATOS!AP:AP,MATCH(CHECKLIST!B405,DATOS!B:B,0),1)),"")</f>
        <v/>
      </c>
      <c r="K405" s="35" t="str">
        <f>IFERROR(IF(INDEX(DATOS!AQ:AQ,MATCH(CHECKLIST!B405,DATOS!B:B,0),1)=0,"",INDEX(DATOS!AQ:AQ,MATCH(CHECKLIST!B405,DATOS!B:B,0),1)),"")</f>
        <v/>
      </c>
      <c r="L405" s="17" t="str">
        <f>IFERROR(IF(INDEX(DATOS!AS:AS,MATCH(CHECKLIST!B405,DATOS!B:B,0),1)=0,"",INDEX(DATOS!AS:AS,MATCH(CHECKLIST!B405,DATOS!B:B,0),1)),"")</f>
        <v/>
      </c>
      <c r="M405" s="17" t="str">
        <f>IFERROR(IF(INDEX(DATOS!AO:AO,MATCH(CHECKLIST!B405,DATOS!B:B,0),1)=0,"",INDEX(DATOS!AO:AO,MATCH(CHECKLIST!B405,DATOS!B:B,0),1)),"")</f>
        <v/>
      </c>
      <c r="N405" s="35" t="str">
        <f ca="1">IFERROR(IF(INDEX(DATOS!P:P,MATCH(CHECKLIST!B405,DATOS!B:B,0),1)="","X",IF(INDEX(DATOS!P:P,MATCH(CHECKLIST!B405,DATOS!B:B,0),1)&gt;YEAR(TODAY())-1,"","VENCIDA")),"")</f>
        <v/>
      </c>
      <c r="O405" s="35" t="str">
        <f>IFERROR(IF(INDEX(DATOS!AV:AV,MATCH(CHECKLIST!B405,DATOS!B:B,0),1)=0,"",INDEX(DATOS!AV:AV,MATCH(CHECKLIST!B405,DATOS!B:B,0),1)),"")</f>
        <v/>
      </c>
      <c r="P405" s="17" t="str">
        <f>IFERROR(IF(INDEX(DATOS!AT:AT,MATCH(CHECKLIST!B405,DATOS!B:B,0),1)=0,"",INDEX(DATOS!AT:AT,MATCH(CHECKLIST!B405,DATOS!B:B,0),1)),"")</f>
        <v/>
      </c>
      <c r="Q405" s="17" t="str">
        <f>IFERROR(IF(INDEX(DATOS!AU:AU,MATCH(CHECKLIST!B405,DATOS!B:B,0),1)=0,"",INDEX(DATOS!AU:AU,MATCH(CHECKLIST!B405,DATOS!B:B,0),1)),"")</f>
        <v/>
      </c>
      <c r="R405" t="str">
        <f>IF(B405="","",1)</f>
        <v/>
      </c>
      <c r="S405" t="str">
        <f t="shared" si="20"/>
        <v/>
      </c>
      <c r="U405" t="str">
        <f t="shared" si="18"/>
        <v/>
      </c>
      <c r="V405" t="str">
        <f t="shared" si="19"/>
        <v/>
      </c>
    </row>
    <row r="406" spans="1:22" x14ac:dyDescent="0.25">
      <c r="A406" s="12">
        <v>393</v>
      </c>
      <c r="B406" t="str">
        <f>IFERROR(INDEX(DATOS!B:B,MATCH(CHECKLIST!A406,DATOS!CG:CG,0),1),"")</f>
        <v/>
      </c>
      <c r="C406" t="str">
        <f>IFERROR(INDEX(DATOS!BT:BT,MATCH(CHECKLIST!A406,DATOS!CG:CG,0),1),"")</f>
        <v/>
      </c>
      <c r="D406" t="str">
        <f>IFERROR(INDEX(DATOS!T:T,MATCH(CHECKLIST!E406,DATOS!C:C,0),1),"")</f>
        <v/>
      </c>
      <c r="E406" s="72" t="str">
        <f>IFERROR(INDEX(DATOS!C:C,MATCH(CHECKLIST!A406,DATOS!CG:CG,0),1),"")</f>
        <v/>
      </c>
      <c r="F406" s="82" t="str">
        <f>IFERROR(IF(INDEX(DATOS!AI:AI,MATCH(CHECKLIST!B406,DATOS!B:B,0),1)=0,"",INDEX(DATOS!AI:AI,MATCH(CHECKLIST!B406,DATOS!B:B,0),1)),"")</f>
        <v/>
      </c>
      <c r="G406" s="17" t="str">
        <f>IFERROR(IF(INDEX(DATOS!AN:AN,MATCH(CHECKLIST!B406,DATOS!B:B,0),1)=0,"",INDEX(DATOS!AN:AN,MATCH(CHECKLIST!B406,DATOS!B:B,0),1)),"")</f>
        <v/>
      </c>
      <c r="H406" s="17" t="str">
        <f>IFERROR(IF(INDEX(DATOS!BQ:BQ,MATCH(CHECKLIST!B406,DATOS!B:B,0),1)="","X",IF(INDEX(DATOS!BQ:BQ,MATCH(CHECKLIST!B406,DATOS!B:B,0),1)="VIGENTE","",INDEX(DATOS!BQ:BQ,MATCH(CHECKLIST!B406,DATOS!B:B,0),1))),"")</f>
        <v/>
      </c>
      <c r="I406" s="17" t="str">
        <f>IFERROR(IF(INDEX(DATOS!AR:AR,MATCH(CHECKLIST!B406,DATOS!B:B,0),1)=0,"",INDEX(DATOS!AR:AR,MATCH(CHECKLIST!B406,DATOS!B:B,0),1)),"")</f>
        <v/>
      </c>
      <c r="J406" s="17" t="str">
        <f>IFERROR(IF(INDEX(DATOS!AP:AP,MATCH(CHECKLIST!B406,DATOS!B:B,0),1)=0,"",INDEX(DATOS!AP:AP,MATCH(CHECKLIST!B406,DATOS!B:B,0),1)),"")</f>
        <v/>
      </c>
      <c r="K406" s="35" t="str">
        <f>IFERROR(IF(INDEX(DATOS!AQ:AQ,MATCH(CHECKLIST!B406,DATOS!B:B,0),1)=0,"",INDEX(DATOS!AQ:AQ,MATCH(CHECKLIST!B406,DATOS!B:B,0),1)),"")</f>
        <v/>
      </c>
      <c r="L406" s="17" t="str">
        <f>IFERROR(IF(INDEX(DATOS!AS:AS,MATCH(CHECKLIST!B406,DATOS!B:B,0),1)=0,"",INDEX(DATOS!AS:AS,MATCH(CHECKLIST!B406,DATOS!B:B,0),1)),"")</f>
        <v/>
      </c>
      <c r="M406" s="17" t="str">
        <f>IFERROR(IF(INDEX(DATOS!AO:AO,MATCH(CHECKLIST!B406,DATOS!B:B,0),1)=0,"",INDEX(DATOS!AO:AO,MATCH(CHECKLIST!B406,DATOS!B:B,0),1)),"")</f>
        <v/>
      </c>
      <c r="N406" s="35" t="str">
        <f ca="1">IFERROR(IF(INDEX(DATOS!P:P,MATCH(CHECKLIST!B406,DATOS!B:B,0),1)="","X",IF(INDEX(DATOS!P:P,MATCH(CHECKLIST!B406,DATOS!B:B,0),1)&gt;YEAR(TODAY())-1,"","VENCIDA")),"")</f>
        <v/>
      </c>
      <c r="O406" s="35" t="str">
        <f>IFERROR(IF(INDEX(DATOS!AV:AV,MATCH(CHECKLIST!B406,DATOS!B:B,0),1)=0,"",INDEX(DATOS!AV:AV,MATCH(CHECKLIST!B406,DATOS!B:B,0),1)),"")</f>
        <v/>
      </c>
      <c r="P406" s="17" t="str">
        <f>IFERROR(IF(INDEX(DATOS!AT:AT,MATCH(CHECKLIST!B406,DATOS!B:B,0),1)=0,"",INDEX(DATOS!AT:AT,MATCH(CHECKLIST!B406,DATOS!B:B,0),1)),"")</f>
        <v/>
      </c>
      <c r="Q406" s="17" t="str">
        <f>IFERROR(IF(INDEX(DATOS!AU:AU,MATCH(CHECKLIST!B406,DATOS!B:B,0),1)=0,"",INDEX(DATOS!AU:AU,MATCH(CHECKLIST!B406,DATOS!B:B,0),1)),"")</f>
        <v/>
      </c>
      <c r="S406">
        <f t="shared" si="20"/>
        <v>0</v>
      </c>
      <c r="U406" t="str">
        <f t="shared" si="18"/>
        <v/>
      </c>
      <c r="V406" t="str">
        <f t="shared" si="19"/>
        <v/>
      </c>
    </row>
    <row r="407" spans="1:22" x14ac:dyDescent="0.25">
      <c r="A407" s="12">
        <v>394</v>
      </c>
      <c r="B407" t="str">
        <f>IFERROR(INDEX(DATOS!B:B,MATCH(CHECKLIST!A407,DATOS!CG:CG,0),1),"")</f>
        <v/>
      </c>
      <c r="C407" t="str">
        <f>IFERROR(INDEX(DATOS!BT:BT,MATCH(CHECKLIST!A407,DATOS!CG:CG,0),1),"")</f>
        <v/>
      </c>
      <c r="D407" t="str">
        <f>IFERROR(INDEX(DATOS!T:T,MATCH(CHECKLIST!E407,DATOS!C:C,0),1),"")</f>
        <v/>
      </c>
      <c r="E407" s="72" t="str">
        <f>IFERROR(INDEX(DATOS!C:C,MATCH(CHECKLIST!A407,DATOS!CG:CG,0),1),"")</f>
        <v/>
      </c>
      <c r="F407" s="82" t="str">
        <f>IFERROR(IF(INDEX(DATOS!AI:AI,MATCH(CHECKLIST!B407,DATOS!B:B,0),1)=0,"",INDEX(DATOS!AI:AI,MATCH(CHECKLIST!B407,DATOS!B:B,0),1)),"")</f>
        <v/>
      </c>
      <c r="G407" s="17" t="str">
        <f>IFERROR(IF(INDEX(DATOS!AN:AN,MATCH(CHECKLIST!B407,DATOS!B:B,0),1)=0,"",INDEX(DATOS!AN:AN,MATCH(CHECKLIST!B407,DATOS!B:B,0),1)),"")</f>
        <v/>
      </c>
      <c r="H407" s="17" t="str">
        <f>IFERROR(IF(INDEX(DATOS!BQ:BQ,MATCH(CHECKLIST!B407,DATOS!B:B,0),1)="","X",IF(INDEX(DATOS!BQ:BQ,MATCH(CHECKLIST!B407,DATOS!B:B,0),1)="VIGENTE","",INDEX(DATOS!BQ:BQ,MATCH(CHECKLIST!B407,DATOS!B:B,0),1))),"")</f>
        <v/>
      </c>
      <c r="I407" s="17" t="str">
        <f>IFERROR(IF(INDEX(DATOS!AR:AR,MATCH(CHECKLIST!B407,DATOS!B:B,0),1)=0,"",INDEX(DATOS!AR:AR,MATCH(CHECKLIST!B407,DATOS!B:B,0),1)),"")</f>
        <v/>
      </c>
      <c r="J407" s="17" t="str">
        <f>IFERROR(IF(INDEX(DATOS!AP:AP,MATCH(CHECKLIST!B407,DATOS!B:B,0),1)=0,"",INDEX(DATOS!AP:AP,MATCH(CHECKLIST!B407,DATOS!B:B,0),1)),"")</f>
        <v/>
      </c>
      <c r="K407" s="35" t="str">
        <f>IFERROR(IF(INDEX(DATOS!AQ:AQ,MATCH(CHECKLIST!B407,DATOS!B:B,0),1)=0,"",INDEX(DATOS!AQ:AQ,MATCH(CHECKLIST!B407,DATOS!B:B,0),1)),"")</f>
        <v/>
      </c>
      <c r="L407" s="17" t="str">
        <f>IFERROR(IF(INDEX(DATOS!AS:AS,MATCH(CHECKLIST!B407,DATOS!B:B,0),1)=0,"",INDEX(DATOS!AS:AS,MATCH(CHECKLIST!B407,DATOS!B:B,0),1)),"")</f>
        <v/>
      </c>
      <c r="M407" s="17" t="str">
        <f>IFERROR(IF(INDEX(DATOS!AO:AO,MATCH(CHECKLIST!B407,DATOS!B:B,0),1)=0,"",INDEX(DATOS!AO:AO,MATCH(CHECKLIST!B407,DATOS!B:B,0),1)),"")</f>
        <v/>
      </c>
      <c r="N407" s="35" t="str">
        <f ca="1">IFERROR(IF(INDEX(DATOS!P:P,MATCH(CHECKLIST!B407,DATOS!B:B,0),1)="","X",IF(INDEX(DATOS!P:P,MATCH(CHECKLIST!B407,DATOS!B:B,0),1)&gt;YEAR(TODAY())-1,"","VENCIDA")),"")</f>
        <v/>
      </c>
      <c r="O407" s="35" t="str">
        <f>IFERROR(IF(INDEX(DATOS!AV:AV,MATCH(CHECKLIST!B407,DATOS!B:B,0),1)=0,"",INDEX(DATOS!AV:AV,MATCH(CHECKLIST!B407,DATOS!B:B,0),1)),"")</f>
        <v/>
      </c>
      <c r="P407" s="17" t="str">
        <f>IFERROR(IF(INDEX(DATOS!AT:AT,MATCH(CHECKLIST!B407,DATOS!B:B,0),1)=0,"",INDEX(DATOS!AT:AT,MATCH(CHECKLIST!B407,DATOS!B:B,0),1)),"")</f>
        <v/>
      </c>
      <c r="Q407" s="17" t="str">
        <f>IFERROR(IF(INDEX(DATOS!AU:AU,MATCH(CHECKLIST!B407,DATOS!B:B,0),1)=0,"",INDEX(DATOS!AU:AU,MATCH(CHECKLIST!B407,DATOS!B:B,0),1)),"")</f>
        <v/>
      </c>
      <c r="R407" t="str">
        <f>IF(B407="","",1)</f>
        <v/>
      </c>
      <c r="S407" t="str">
        <f t="shared" si="20"/>
        <v/>
      </c>
      <c r="U407" t="str">
        <f t="shared" si="18"/>
        <v/>
      </c>
      <c r="V407" t="str">
        <f t="shared" si="19"/>
        <v/>
      </c>
    </row>
    <row r="408" spans="1:22" x14ac:dyDescent="0.25">
      <c r="A408" s="12">
        <v>395</v>
      </c>
      <c r="B408" t="str">
        <f>IFERROR(INDEX(DATOS!B:B,MATCH(CHECKLIST!A408,DATOS!CG:CG,0),1),"")</f>
        <v/>
      </c>
      <c r="C408" t="str">
        <f>IFERROR(INDEX(DATOS!BT:BT,MATCH(CHECKLIST!A408,DATOS!CG:CG,0),1),"")</f>
        <v/>
      </c>
      <c r="D408" t="str">
        <f>IFERROR(INDEX(DATOS!T:T,MATCH(CHECKLIST!E408,DATOS!C:C,0),1),"")</f>
        <v/>
      </c>
      <c r="E408" s="72" t="str">
        <f>IFERROR(INDEX(DATOS!C:C,MATCH(CHECKLIST!A408,DATOS!CG:CG,0),1),"")</f>
        <v/>
      </c>
      <c r="F408" s="82" t="str">
        <f>IFERROR(IF(INDEX(DATOS!AI:AI,MATCH(CHECKLIST!B408,DATOS!B:B,0),1)=0,"",INDEX(DATOS!AI:AI,MATCH(CHECKLIST!B408,DATOS!B:B,0),1)),"")</f>
        <v/>
      </c>
      <c r="G408" s="17" t="str">
        <f>IFERROR(IF(INDEX(DATOS!AN:AN,MATCH(CHECKLIST!B408,DATOS!B:B,0),1)=0,"",INDEX(DATOS!AN:AN,MATCH(CHECKLIST!B408,DATOS!B:B,0),1)),"")</f>
        <v/>
      </c>
      <c r="H408" s="17" t="str">
        <f>IFERROR(IF(INDEX(DATOS!BQ:BQ,MATCH(CHECKLIST!B408,DATOS!B:B,0),1)="","X",IF(INDEX(DATOS!BQ:BQ,MATCH(CHECKLIST!B408,DATOS!B:B,0),1)="VIGENTE","",INDEX(DATOS!BQ:BQ,MATCH(CHECKLIST!B408,DATOS!B:B,0),1))),"")</f>
        <v/>
      </c>
      <c r="I408" s="17" t="str">
        <f>IFERROR(IF(INDEX(DATOS!AR:AR,MATCH(CHECKLIST!B408,DATOS!B:B,0),1)=0,"",INDEX(DATOS!AR:AR,MATCH(CHECKLIST!B408,DATOS!B:B,0),1)),"")</f>
        <v/>
      </c>
      <c r="J408" s="17" t="str">
        <f>IFERROR(IF(INDEX(DATOS!AP:AP,MATCH(CHECKLIST!B408,DATOS!B:B,0),1)=0,"",INDEX(DATOS!AP:AP,MATCH(CHECKLIST!B408,DATOS!B:B,0),1)),"")</f>
        <v/>
      </c>
      <c r="K408" s="35" t="str">
        <f>IFERROR(IF(INDEX(DATOS!AQ:AQ,MATCH(CHECKLIST!B408,DATOS!B:B,0),1)=0,"",INDEX(DATOS!AQ:AQ,MATCH(CHECKLIST!B408,DATOS!B:B,0),1)),"")</f>
        <v/>
      </c>
      <c r="L408" s="17" t="str">
        <f>IFERROR(IF(INDEX(DATOS!AS:AS,MATCH(CHECKLIST!B408,DATOS!B:B,0),1)=0,"",INDEX(DATOS!AS:AS,MATCH(CHECKLIST!B408,DATOS!B:B,0),1)),"")</f>
        <v/>
      </c>
      <c r="M408" s="17" t="str">
        <f>IFERROR(IF(INDEX(DATOS!AO:AO,MATCH(CHECKLIST!B408,DATOS!B:B,0),1)=0,"",INDEX(DATOS!AO:AO,MATCH(CHECKLIST!B408,DATOS!B:B,0),1)),"")</f>
        <v/>
      </c>
      <c r="N408" s="35" t="str">
        <f ca="1">IFERROR(IF(INDEX(DATOS!P:P,MATCH(CHECKLIST!B408,DATOS!B:B,0),1)="","X",IF(INDEX(DATOS!P:P,MATCH(CHECKLIST!B408,DATOS!B:B,0),1)&gt;YEAR(TODAY())-1,"","VENCIDA")),"")</f>
        <v/>
      </c>
      <c r="O408" s="35" t="str">
        <f>IFERROR(IF(INDEX(DATOS!AV:AV,MATCH(CHECKLIST!B408,DATOS!B:B,0),1)=0,"",INDEX(DATOS!AV:AV,MATCH(CHECKLIST!B408,DATOS!B:B,0),1)),"")</f>
        <v/>
      </c>
      <c r="P408" s="17" t="str">
        <f>IFERROR(IF(INDEX(DATOS!AT:AT,MATCH(CHECKLIST!B408,DATOS!B:B,0),1)=0,"",INDEX(DATOS!AT:AT,MATCH(CHECKLIST!B408,DATOS!B:B,0),1)),"")</f>
        <v/>
      </c>
      <c r="Q408" s="17" t="str">
        <f>IFERROR(IF(INDEX(DATOS!AU:AU,MATCH(CHECKLIST!B408,DATOS!B:B,0),1)=0,"",INDEX(DATOS!AU:AU,MATCH(CHECKLIST!B408,DATOS!B:B,0),1)),"")</f>
        <v/>
      </c>
      <c r="S408">
        <f t="shared" si="20"/>
        <v>0</v>
      </c>
      <c r="U408" t="str">
        <f t="shared" si="18"/>
        <v/>
      </c>
      <c r="V408" t="str">
        <f t="shared" si="19"/>
        <v/>
      </c>
    </row>
    <row r="409" spans="1:22" x14ac:dyDescent="0.25">
      <c r="A409" s="12">
        <v>396</v>
      </c>
      <c r="B409" t="str">
        <f>IFERROR(INDEX(DATOS!B:B,MATCH(CHECKLIST!A409,DATOS!CG:CG,0),1),"")</f>
        <v/>
      </c>
      <c r="C409" t="str">
        <f>IFERROR(INDEX(DATOS!BT:BT,MATCH(CHECKLIST!A409,DATOS!CG:CG,0),1),"")</f>
        <v/>
      </c>
      <c r="D409" t="str">
        <f>IFERROR(INDEX(DATOS!T:T,MATCH(CHECKLIST!E409,DATOS!C:C,0),1),"")</f>
        <v/>
      </c>
      <c r="E409" s="72" t="str">
        <f>IFERROR(INDEX(DATOS!C:C,MATCH(CHECKLIST!A409,DATOS!CG:CG,0),1),"")</f>
        <v/>
      </c>
      <c r="F409" s="82" t="str">
        <f>IFERROR(IF(INDEX(DATOS!AI:AI,MATCH(CHECKLIST!B409,DATOS!B:B,0),1)=0,"",INDEX(DATOS!AI:AI,MATCH(CHECKLIST!B409,DATOS!B:B,0),1)),"")</f>
        <v/>
      </c>
      <c r="G409" s="17" t="str">
        <f>IFERROR(IF(INDEX(DATOS!AN:AN,MATCH(CHECKLIST!B409,DATOS!B:B,0),1)=0,"",INDEX(DATOS!AN:AN,MATCH(CHECKLIST!B409,DATOS!B:B,0),1)),"")</f>
        <v/>
      </c>
      <c r="H409" s="17" t="str">
        <f>IFERROR(IF(INDEX(DATOS!BQ:BQ,MATCH(CHECKLIST!B409,DATOS!B:B,0),1)="","X",IF(INDEX(DATOS!BQ:BQ,MATCH(CHECKLIST!B409,DATOS!B:B,0),1)="VIGENTE","",INDEX(DATOS!BQ:BQ,MATCH(CHECKLIST!B409,DATOS!B:B,0),1))),"")</f>
        <v/>
      </c>
      <c r="I409" s="17" t="str">
        <f>IFERROR(IF(INDEX(DATOS!AR:AR,MATCH(CHECKLIST!B409,DATOS!B:B,0),1)=0,"",INDEX(DATOS!AR:AR,MATCH(CHECKLIST!B409,DATOS!B:B,0),1)),"")</f>
        <v/>
      </c>
      <c r="J409" s="17" t="str">
        <f>IFERROR(IF(INDEX(DATOS!AP:AP,MATCH(CHECKLIST!B409,DATOS!B:B,0),1)=0,"",INDEX(DATOS!AP:AP,MATCH(CHECKLIST!B409,DATOS!B:B,0),1)),"")</f>
        <v/>
      </c>
      <c r="K409" s="35" t="str">
        <f>IFERROR(IF(INDEX(DATOS!AQ:AQ,MATCH(CHECKLIST!B409,DATOS!B:B,0),1)=0,"",INDEX(DATOS!AQ:AQ,MATCH(CHECKLIST!B409,DATOS!B:B,0),1)),"")</f>
        <v/>
      </c>
      <c r="L409" s="17" t="str">
        <f>IFERROR(IF(INDEX(DATOS!AS:AS,MATCH(CHECKLIST!B409,DATOS!B:B,0),1)=0,"",INDEX(DATOS!AS:AS,MATCH(CHECKLIST!B409,DATOS!B:B,0),1)),"")</f>
        <v/>
      </c>
      <c r="M409" s="17" t="str">
        <f>IFERROR(IF(INDEX(DATOS!AO:AO,MATCH(CHECKLIST!B409,DATOS!B:B,0),1)=0,"",INDEX(DATOS!AO:AO,MATCH(CHECKLIST!B409,DATOS!B:B,0),1)),"")</f>
        <v/>
      </c>
      <c r="N409" s="35" t="str">
        <f ca="1">IFERROR(IF(INDEX(DATOS!P:P,MATCH(CHECKLIST!B409,DATOS!B:B,0),1)="","X",IF(INDEX(DATOS!P:P,MATCH(CHECKLIST!B409,DATOS!B:B,0),1)&gt;YEAR(TODAY())-1,"","VENCIDA")),"")</f>
        <v/>
      </c>
      <c r="O409" s="35" t="str">
        <f>IFERROR(IF(INDEX(DATOS!AV:AV,MATCH(CHECKLIST!B409,DATOS!B:B,0),1)=0,"",INDEX(DATOS!AV:AV,MATCH(CHECKLIST!B409,DATOS!B:B,0),1)),"")</f>
        <v/>
      </c>
      <c r="P409" s="17" t="str">
        <f>IFERROR(IF(INDEX(DATOS!AT:AT,MATCH(CHECKLIST!B409,DATOS!B:B,0),1)=0,"",INDEX(DATOS!AT:AT,MATCH(CHECKLIST!B409,DATOS!B:B,0),1)),"")</f>
        <v/>
      </c>
      <c r="Q409" s="17" t="str">
        <f>IFERROR(IF(INDEX(DATOS!AU:AU,MATCH(CHECKLIST!B409,DATOS!B:B,0),1)=0,"",INDEX(DATOS!AU:AU,MATCH(CHECKLIST!B409,DATOS!B:B,0),1)),"")</f>
        <v/>
      </c>
      <c r="R409" t="str">
        <f>IF(B409="","",1)</f>
        <v/>
      </c>
      <c r="S409" t="str">
        <f t="shared" si="20"/>
        <v/>
      </c>
      <c r="U409" t="str">
        <f t="shared" si="18"/>
        <v/>
      </c>
      <c r="V409" t="str">
        <f t="shared" si="19"/>
        <v/>
      </c>
    </row>
    <row r="410" spans="1:22" x14ac:dyDescent="0.25">
      <c r="A410" s="12">
        <v>397</v>
      </c>
      <c r="B410" t="str">
        <f>IFERROR(INDEX(DATOS!B:B,MATCH(CHECKLIST!A410,DATOS!CG:CG,0),1),"")</f>
        <v/>
      </c>
      <c r="C410" t="str">
        <f>IFERROR(INDEX(DATOS!BT:BT,MATCH(CHECKLIST!A410,DATOS!CG:CG,0),1),"")</f>
        <v/>
      </c>
      <c r="D410" t="str">
        <f>IFERROR(INDEX(DATOS!T:T,MATCH(CHECKLIST!E410,DATOS!C:C,0),1),"")</f>
        <v/>
      </c>
      <c r="E410" s="72" t="str">
        <f>IFERROR(INDEX(DATOS!C:C,MATCH(CHECKLIST!A410,DATOS!CG:CG,0),1),"")</f>
        <v/>
      </c>
      <c r="F410" s="82" t="str">
        <f>IFERROR(IF(INDEX(DATOS!AI:AI,MATCH(CHECKLIST!B410,DATOS!B:B,0),1)=0,"",INDEX(DATOS!AI:AI,MATCH(CHECKLIST!B410,DATOS!B:B,0),1)),"")</f>
        <v/>
      </c>
      <c r="G410" s="17" t="str">
        <f>IFERROR(IF(INDEX(DATOS!AN:AN,MATCH(CHECKLIST!B410,DATOS!B:B,0),1)=0,"",INDEX(DATOS!AN:AN,MATCH(CHECKLIST!B410,DATOS!B:B,0),1)),"")</f>
        <v/>
      </c>
      <c r="H410" s="17" t="str">
        <f>IFERROR(IF(INDEX(DATOS!BQ:BQ,MATCH(CHECKLIST!B410,DATOS!B:B,0),1)="","X",IF(INDEX(DATOS!BQ:BQ,MATCH(CHECKLIST!B410,DATOS!B:B,0),1)="VIGENTE","",INDEX(DATOS!BQ:BQ,MATCH(CHECKLIST!B410,DATOS!B:B,0),1))),"")</f>
        <v/>
      </c>
      <c r="I410" s="17" t="str">
        <f>IFERROR(IF(INDEX(DATOS!AR:AR,MATCH(CHECKLIST!B410,DATOS!B:B,0),1)=0,"",INDEX(DATOS!AR:AR,MATCH(CHECKLIST!B410,DATOS!B:B,0),1)),"")</f>
        <v/>
      </c>
      <c r="J410" s="17" t="str">
        <f>IFERROR(IF(INDEX(DATOS!AP:AP,MATCH(CHECKLIST!B410,DATOS!B:B,0),1)=0,"",INDEX(DATOS!AP:AP,MATCH(CHECKLIST!B410,DATOS!B:B,0),1)),"")</f>
        <v/>
      </c>
      <c r="K410" s="35" t="str">
        <f>IFERROR(IF(INDEX(DATOS!AQ:AQ,MATCH(CHECKLIST!B410,DATOS!B:B,0),1)=0,"",INDEX(DATOS!AQ:AQ,MATCH(CHECKLIST!B410,DATOS!B:B,0),1)),"")</f>
        <v/>
      </c>
      <c r="L410" s="17" t="str">
        <f>IFERROR(IF(INDEX(DATOS!AS:AS,MATCH(CHECKLIST!B410,DATOS!B:B,0),1)=0,"",INDEX(DATOS!AS:AS,MATCH(CHECKLIST!B410,DATOS!B:B,0),1)),"")</f>
        <v/>
      </c>
      <c r="M410" s="17" t="str">
        <f>IFERROR(IF(INDEX(DATOS!AO:AO,MATCH(CHECKLIST!B410,DATOS!B:B,0),1)=0,"",INDEX(DATOS!AO:AO,MATCH(CHECKLIST!B410,DATOS!B:B,0),1)),"")</f>
        <v/>
      </c>
      <c r="N410" s="35" t="str">
        <f ca="1">IFERROR(IF(INDEX(DATOS!P:P,MATCH(CHECKLIST!B410,DATOS!B:B,0),1)="","X",IF(INDEX(DATOS!P:P,MATCH(CHECKLIST!B410,DATOS!B:B,0),1)&gt;YEAR(TODAY())-1,"","VENCIDA")),"")</f>
        <v/>
      </c>
      <c r="O410" s="35" t="str">
        <f>IFERROR(IF(INDEX(DATOS!AV:AV,MATCH(CHECKLIST!B410,DATOS!B:B,0),1)=0,"",INDEX(DATOS!AV:AV,MATCH(CHECKLIST!B410,DATOS!B:B,0),1)),"")</f>
        <v/>
      </c>
      <c r="P410" s="17" t="str">
        <f>IFERROR(IF(INDEX(DATOS!AT:AT,MATCH(CHECKLIST!B410,DATOS!B:B,0),1)=0,"",INDEX(DATOS!AT:AT,MATCH(CHECKLIST!B410,DATOS!B:B,0),1)),"")</f>
        <v/>
      </c>
      <c r="Q410" s="17" t="str">
        <f>IFERROR(IF(INDEX(DATOS!AU:AU,MATCH(CHECKLIST!B410,DATOS!B:B,0),1)=0,"",INDEX(DATOS!AU:AU,MATCH(CHECKLIST!B410,DATOS!B:B,0),1)),"")</f>
        <v/>
      </c>
      <c r="S410">
        <f t="shared" si="20"/>
        <v>0</v>
      </c>
      <c r="U410" t="str">
        <f t="shared" si="18"/>
        <v/>
      </c>
      <c r="V410" t="str">
        <f t="shared" si="19"/>
        <v/>
      </c>
    </row>
    <row r="411" spans="1:22" x14ac:dyDescent="0.25">
      <c r="A411" s="12">
        <v>398</v>
      </c>
      <c r="B411" t="str">
        <f>IFERROR(INDEX(DATOS!B:B,MATCH(CHECKLIST!A411,DATOS!CG:CG,0),1),"")</f>
        <v/>
      </c>
      <c r="C411" t="str">
        <f>IFERROR(INDEX(DATOS!BT:BT,MATCH(CHECKLIST!A411,DATOS!CG:CG,0),1),"")</f>
        <v/>
      </c>
      <c r="D411" t="str">
        <f>IFERROR(INDEX(DATOS!T:T,MATCH(CHECKLIST!E411,DATOS!C:C,0),1),"")</f>
        <v/>
      </c>
      <c r="E411" s="72" t="str">
        <f>IFERROR(INDEX(DATOS!C:C,MATCH(CHECKLIST!A411,DATOS!CG:CG,0),1),"")</f>
        <v/>
      </c>
      <c r="F411" s="82" t="str">
        <f>IFERROR(IF(INDEX(DATOS!AI:AI,MATCH(CHECKLIST!B411,DATOS!B:B,0),1)=0,"",INDEX(DATOS!AI:AI,MATCH(CHECKLIST!B411,DATOS!B:B,0),1)),"")</f>
        <v/>
      </c>
      <c r="G411" s="17" t="str">
        <f>IFERROR(IF(INDEX(DATOS!AN:AN,MATCH(CHECKLIST!B411,DATOS!B:B,0),1)=0,"",INDEX(DATOS!AN:AN,MATCH(CHECKLIST!B411,DATOS!B:B,0),1)),"")</f>
        <v/>
      </c>
      <c r="H411" s="17" t="str">
        <f>IFERROR(IF(INDEX(DATOS!BQ:BQ,MATCH(CHECKLIST!B411,DATOS!B:B,0),1)="","X",IF(INDEX(DATOS!BQ:BQ,MATCH(CHECKLIST!B411,DATOS!B:B,0),1)="VIGENTE","",INDEX(DATOS!BQ:BQ,MATCH(CHECKLIST!B411,DATOS!B:B,0),1))),"")</f>
        <v/>
      </c>
      <c r="I411" s="17" t="str">
        <f>IFERROR(IF(INDEX(DATOS!AR:AR,MATCH(CHECKLIST!B411,DATOS!B:B,0),1)=0,"",INDEX(DATOS!AR:AR,MATCH(CHECKLIST!B411,DATOS!B:B,0),1)),"")</f>
        <v/>
      </c>
      <c r="J411" s="17" t="str">
        <f>IFERROR(IF(INDEX(DATOS!AP:AP,MATCH(CHECKLIST!B411,DATOS!B:B,0),1)=0,"",INDEX(DATOS!AP:AP,MATCH(CHECKLIST!B411,DATOS!B:B,0),1)),"")</f>
        <v/>
      </c>
      <c r="K411" s="35" t="str">
        <f>IFERROR(IF(INDEX(DATOS!AQ:AQ,MATCH(CHECKLIST!B411,DATOS!B:B,0),1)=0,"",INDEX(DATOS!AQ:AQ,MATCH(CHECKLIST!B411,DATOS!B:B,0),1)),"")</f>
        <v/>
      </c>
      <c r="L411" s="17" t="str">
        <f>IFERROR(IF(INDEX(DATOS!AS:AS,MATCH(CHECKLIST!B411,DATOS!B:B,0),1)=0,"",INDEX(DATOS!AS:AS,MATCH(CHECKLIST!B411,DATOS!B:B,0),1)),"")</f>
        <v/>
      </c>
      <c r="M411" s="17" t="str">
        <f>IFERROR(IF(INDEX(DATOS!AO:AO,MATCH(CHECKLIST!B411,DATOS!B:B,0),1)=0,"",INDEX(DATOS!AO:AO,MATCH(CHECKLIST!B411,DATOS!B:B,0),1)),"")</f>
        <v/>
      </c>
      <c r="N411" s="35" t="str">
        <f ca="1">IFERROR(IF(INDEX(DATOS!P:P,MATCH(CHECKLIST!B411,DATOS!B:B,0),1)="","X",IF(INDEX(DATOS!P:P,MATCH(CHECKLIST!B411,DATOS!B:B,0),1)&gt;YEAR(TODAY())-1,"","VENCIDA")),"")</f>
        <v/>
      </c>
      <c r="O411" s="35" t="str">
        <f>IFERROR(IF(INDEX(DATOS!AV:AV,MATCH(CHECKLIST!B411,DATOS!B:B,0),1)=0,"",INDEX(DATOS!AV:AV,MATCH(CHECKLIST!B411,DATOS!B:B,0),1)),"")</f>
        <v/>
      </c>
      <c r="P411" s="17" t="str">
        <f>IFERROR(IF(INDEX(DATOS!AT:AT,MATCH(CHECKLIST!B411,DATOS!B:B,0),1)=0,"",INDEX(DATOS!AT:AT,MATCH(CHECKLIST!B411,DATOS!B:B,0),1)),"")</f>
        <v/>
      </c>
      <c r="Q411" s="17" t="str">
        <f>IFERROR(IF(INDEX(DATOS!AU:AU,MATCH(CHECKLIST!B411,DATOS!B:B,0),1)=0,"",INDEX(DATOS!AU:AU,MATCH(CHECKLIST!B411,DATOS!B:B,0),1)),"")</f>
        <v/>
      </c>
      <c r="R411" t="str">
        <f>IF(B411="","",1)</f>
        <v/>
      </c>
      <c r="S411" t="str">
        <f t="shared" si="20"/>
        <v/>
      </c>
      <c r="U411" t="str">
        <f t="shared" si="18"/>
        <v/>
      </c>
      <c r="V411" t="str">
        <f t="shared" si="19"/>
        <v/>
      </c>
    </row>
    <row r="412" spans="1:22" x14ac:dyDescent="0.25">
      <c r="A412" s="12">
        <v>399</v>
      </c>
      <c r="B412" t="str">
        <f>IFERROR(INDEX(DATOS!B:B,MATCH(CHECKLIST!A412,DATOS!CG:CG,0),1),"")</f>
        <v/>
      </c>
      <c r="C412" t="str">
        <f>IFERROR(INDEX(DATOS!BT:BT,MATCH(CHECKLIST!A412,DATOS!CG:CG,0),1),"")</f>
        <v/>
      </c>
      <c r="D412" t="str">
        <f>IFERROR(INDEX(DATOS!T:T,MATCH(CHECKLIST!E412,DATOS!C:C,0),1),"")</f>
        <v/>
      </c>
      <c r="E412" s="72" t="str">
        <f>IFERROR(INDEX(DATOS!C:C,MATCH(CHECKLIST!A412,DATOS!CG:CG,0),1),"")</f>
        <v/>
      </c>
      <c r="F412" s="82" t="str">
        <f>IFERROR(IF(INDEX(DATOS!AI:AI,MATCH(CHECKLIST!B412,DATOS!B:B,0),1)=0,"",INDEX(DATOS!AI:AI,MATCH(CHECKLIST!B412,DATOS!B:B,0),1)),"")</f>
        <v/>
      </c>
      <c r="G412" s="17" t="str">
        <f>IFERROR(IF(INDEX(DATOS!AN:AN,MATCH(CHECKLIST!B412,DATOS!B:B,0),1)=0,"",INDEX(DATOS!AN:AN,MATCH(CHECKLIST!B412,DATOS!B:B,0),1)),"")</f>
        <v/>
      </c>
      <c r="H412" s="17" t="str">
        <f>IFERROR(IF(INDEX(DATOS!BQ:BQ,MATCH(CHECKLIST!B412,DATOS!B:B,0),1)="","X",IF(INDEX(DATOS!BQ:BQ,MATCH(CHECKLIST!B412,DATOS!B:B,0),1)="VIGENTE","",INDEX(DATOS!BQ:BQ,MATCH(CHECKLIST!B412,DATOS!B:B,0),1))),"")</f>
        <v/>
      </c>
      <c r="I412" s="17" t="str">
        <f>IFERROR(IF(INDEX(DATOS!AR:AR,MATCH(CHECKLIST!B412,DATOS!B:B,0),1)=0,"",INDEX(DATOS!AR:AR,MATCH(CHECKLIST!B412,DATOS!B:B,0),1)),"")</f>
        <v/>
      </c>
      <c r="J412" s="17" t="str">
        <f>IFERROR(IF(INDEX(DATOS!AP:AP,MATCH(CHECKLIST!B412,DATOS!B:B,0),1)=0,"",INDEX(DATOS!AP:AP,MATCH(CHECKLIST!B412,DATOS!B:B,0),1)),"")</f>
        <v/>
      </c>
      <c r="K412" s="35" t="str">
        <f>IFERROR(IF(INDEX(DATOS!AQ:AQ,MATCH(CHECKLIST!B412,DATOS!B:B,0),1)=0,"",INDEX(DATOS!AQ:AQ,MATCH(CHECKLIST!B412,DATOS!B:B,0),1)),"")</f>
        <v/>
      </c>
      <c r="L412" s="17" t="str">
        <f>IFERROR(IF(INDEX(DATOS!AS:AS,MATCH(CHECKLIST!B412,DATOS!B:B,0),1)=0,"",INDEX(DATOS!AS:AS,MATCH(CHECKLIST!B412,DATOS!B:B,0),1)),"")</f>
        <v/>
      </c>
      <c r="M412" s="17" t="str">
        <f>IFERROR(IF(INDEX(DATOS!AO:AO,MATCH(CHECKLIST!B412,DATOS!B:B,0),1)=0,"",INDEX(DATOS!AO:AO,MATCH(CHECKLIST!B412,DATOS!B:B,0),1)),"")</f>
        <v/>
      </c>
      <c r="N412" s="35" t="str">
        <f ca="1">IFERROR(IF(INDEX(DATOS!P:P,MATCH(CHECKLIST!B412,DATOS!B:B,0),1)="","X",IF(INDEX(DATOS!P:P,MATCH(CHECKLIST!B412,DATOS!B:B,0),1)&gt;YEAR(TODAY())-1,"","VENCIDA")),"")</f>
        <v/>
      </c>
      <c r="O412" s="35" t="str">
        <f>IFERROR(IF(INDEX(DATOS!AV:AV,MATCH(CHECKLIST!B412,DATOS!B:B,0),1)=0,"",INDEX(DATOS!AV:AV,MATCH(CHECKLIST!B412,DATOS!B:B,0),1)),"")</f>
        <v/>
      </c>
      <c r="P412" s="17" t="str">
        <f>IFERROR(IF(INDEX(DATOS!AT:AT,MATCH(CHECKLIST!B412,DATOS!B:B,0),1)=0,"",INDEX(DATOS!AT:AT,MATCH(CHECKLIST!B412,DATOS!B:B,0),1)),"")</f>
        <v/>
      </c>
      <c r="Q412" s="17" t="str">
        <f>IFERROR(IF(INDEX(DATOS!AU:AU,MATCH(CHECKLIST!B412,DATOS!B:B,0),1)=0,"",INDEX(DATOS!AU:AU,MATCH(CHECKLIST!B412,DATOS!B:B,0),1)),"")</f>
        <v/>
      </c>
      <c r="S412">
        <f t="shared" si="20"/>
        <v>0</v>
      </c>
      <c r="U412" t="str">
        <f t="shared" si="18"/>
        <v/>
      </c>
      <c r="V412" t="str">
        <f t="shared" si="19"/>
        <v/>
      </c>
    </row>
    <row r="413" spans="1:22" x14ac:dyDescent="0.25">
      <c r="A413" s="12">
        <v>400</v>
      </c>
      <c r="B413" t="str">
        <f>IFERROR(INDEX(DATOS!B:B,MATCH(CHECKLIST!A413,DATOS!CG:CG,0),1),"")</f>
        <v/>
      </c>
      <c r="C413" t="str">
        <f>IFERROR(INDEX(DATOS!BT:BT,MATCH(CHECKLIST!A413,DATOS!CG:CG,0),1),"")</f>
        <v/>
      </c>
      <c r="D413" t="str">
        <f>IFERROR(INDEX(DATOS!T:T,MATCH(CHECKLIST!E413,DATOS!C:C,0),1),"")</f>
        <v/>
      </c>
      <c r="E413" s="72" t="str">
        <f>IFERROR(INDEX(DATOS!C:C,MATCH(CHECKLIST!A413,DATOS!CG:CG,0),1),"")</f>
        <v/>
      </c>
      <c r="F413" s="82" t="str">
        <f>IFERROR(IF(INDEX(DATOS!AI:AI,MATCH(CHECKLIST!B413,DATOS!B:B,0),1)=0,"",INDEX(DATOS!AI:AI,MATCH(CHECKLIST!B413,DATOS!B:B,0),1)),"")</f>
        <v/>
      </c>
      <c r="G413" s="17" t="str">
        <f>IFERROR(IF(INDEX(DATOS!AN:AN,MATCH(CHECKLIST!B413,DATOS!B:B,0),1)=0,"",INDEX(DATOS!AN:AN,MATCH(CHECKLIST!B413,DATOS!B:B,0),1)),"")</f>
        <v/>
      </c>
      <c r="H413" s="17" t="str">
        <f>IFERROR(IF(INDEX(DATOS!BQ:BQ,MATCH(CHECKLIST!B413,DATOS!B:B,0),1)="","X",IF(INDEX(DATOS!BQ:BQ,MATCH(CHECKLIST!B413,DATOS!B:B,0),1)="VIGENTE","",INDEX(DATOS!BQ:BQ,MATCH(CHECKLIST!B413,DATOS!B:B,0),1))),"")</f>
        <v/>
      </c>
      <c r="I413" s="17" t="str">
        <f>IFERROR(IF(INDEX(DATOS!AR:AR,MATCH(CHECKLIST!B413,DATOS!B:B,0),1)=0,"",INDEX(DATOS!AR:AR,MATCH(CHECKLIST!B413,DATOS!B:B,0),1)),"")</f>
        <v/>
      </c>
      <c r="J413" s="17" t="str">
        <f>IFERROR(IF(INDEX(DATOS!AP:AP,MATCH(CHECKLIST!B413,DATOS!B:B,0),1)=0,"",INDEX(DATOS!AP:AP,MATCH(CHECKLIST!B413,DATOS!B:B,0),1)),"")</f>
        <v/>
      </c>
      <c r="K413" s="35" t="str">
        <f>IFERROR(IF(INDEX(DATOS!AQ:AQ,MATCH(CHECKLIST!B413,DATOS!B:B,0),1)=0,"",INDEX(DATOS!AQ:AQ,MATCH(CHECKLIST!B413,DATOS!B:B,0),1)),"")</f>
        <v/>
      </c>
      <c r="L413" s="17" t="str">
        <f>IFERROR(IF(INDEX(DATOS!AS:AS,MATCH(CHECKLIST!B413,DATOS!B:B,0),1)=0,"",INDEX(DATOS!AS:AS,MATCH(CHECKLIST!B413,DATOS!B:B,0),1)),"")</f>
        <v/>
      </c>
      <c r="M413" s="17" t="str">
        <f>IFERROR(IF(INDEX(DATOS!AO:AO,MATCH(CHECKLIST!B413,DATOS!B:B,0),1)=0,"",INDEX(DATOS!AO:AO,MATCH(CHECKLIST!B413,DATOS!B:B,0),1)),"")</f>
        <v/>
      </c>
      <c r="N413" s="35" t="str">
        <f ca="1">IFERROR(IF(INDEX(DATOS!P:P,MATCH(CHECKLIST!B413,DATOS!B:B,0),1)="","X",IF(INDEX(DATOS!P:P,MATCH(CHECKLIST!B413,DATOS!B:B,0),1)&gt;YEAR(TODAY())-1,"","VENCIDA")),"")</f>
        <v/>
      </c>
      <c r="O413" s="35" t="str">
        <f>IFERROR(IF(INDEX(DATOS!AV:AV,MATCH(CHECKLIST!B413,DATOS!B:B,0),1)=0,"",INDEX(DATOS!AV:AV,MATCH(CHECKLIST!B413,DATOS!B:B,0),1)),"")</f>
        <v/>
      </c>
      <c r="P413" s="17" t="str">
        <f>IFERROR(IF(INDEX(DATOS!AT:AT,MATCH(CHECKLIST!B413,DATOS!B:B,0),1)=0,"",INDEX(DATOS!AT:AT,MATCH(CHECKLIST!B413,DATOS!B:B,0),1)),"")</f>
        <v/>
      </c>
      <c r="Q413" s="17" t="str">
        <f>IFERROR(IF(INDEX(DATOS!AU:AU,MATCH(CHECKLIST!B413,DATOS!B:B,0),1)=0,"",INDEX(DATOS!AU:AU,MATCH(CHECKLIST!B413,DATOS!B:B,0),1)),"")</f>
        <v/>
      </c>
      <c r="R413" t="str">
        <f>IF(B413="","",1)</f>
        <v/>
      </c>
      <c r="S413" t="str">
        <f t="shared" si="20"/>
        <v/>
      </c>
      <c r="U413" t="str">
        <f t="shared" si="18"/>
        <v/>
      </c>
      <c r="V413" t="str">
        <f t="shared" si="19"/>
        <v/>
      </c>
    </row>
    <row r="414" spans="1:22" x14ac:dyDescent="0.25">
      <c r="A414" s="12">
        <v>401</v>
      </c>
      <c r="B414" t="str">
        <f>IFERROR(INDEX(DATOS!B:B,MATCH(CHECKLIST!A414,DATOS!CG:CG,0),1),"")</f>
        <v/>
      </c>
      <c r="C414" t="str">
        <f>IFERROR(INDEX(DATOS!BT:BT,MATCH(CHECKLIST!A414,DATOS!CG:CG,0),1),"")</f>
        <v/>
      </c>
      <c r="D414" t="str">
        <f>IFERROR(INDEX(DATOS!T:T,MATCH(CHECKLIST!E414,DATOS!C:C,0),1),"")</f>
        <v/>
      </c>
      <c r="E414" s="72" t="str">
        <f>IFERROR(INDEX(DATOS!C:C,MATCH(CHECKLIST!A414,DATOS!CG:CG,0),1),"")</f>
        <v/>
      </c>
      <c r="F414" s="82" t="str">
        <f>IFERROR(IF(INDEX(DATOS!AI:AI,MATCH(CHECKLIST!B414,DATOS!B:B,0),1)=0,"",INDEX(DATOS!AI:AI,MATCH(CHECKLIST!B414,DATOS!B:B,0),1)),"")</f>
        <v/>
      </c>
      <c r="G414" s="17" t="str">
        <f>IFERROR(IF(INDEX(DATOS!AN:AN,MATCH(CHECKLIST!B414,DATOS!B:B,0),1)=0,"",INDEX(DATOS!AN:AN,MATCH(CHECKLIST!B414,DATOS!B:B,0),1)),"")</f>
        <v/>
      </c>
      <c r="H414" s="17" t="str">
        <f>IFERROR(IF(INDEX(DATOS!BQ:BQ,MATCH(CHECKLIST!B414,DATOS!B:B,0),1)="","X",IF(INDEX(DATOS!BQ:BQ,MATCH(CHECKLIST!B414,DATOS!B:B,0),1)="VIGENTE","",INDEX(DATOS!BQ:BQ,MATCH(CHECKLIST!B414,DATOS!B:B,0),1))),"")</f>
        <v/>
      </c>
      <c r="I414" s="17" t="str">
        <f>IFERROR(IF(INDEX(DATOS!AR:AR,MATCH(CHECKLIST!B414,DATOS!B:B,0),1)=0,"",INDEX(DATOS!AR:AR,MATCH(CHECKLIST!B414,DATOS!B:B,0),1)),"")</f>
        <v/>
      </c>
      <c r="J414" s="17" t="str">
        <f>IFERROR(IF(INDEX(DATOS!AP:AP,MATCH(CHECKLIST!B414,DATOS!B:B,0),1)=0,"",INDEX(DATOS!AP:AP,MATCH(CHECKLIST!B414,DATOS!B:B,0),1)),"")</f>
        <v/>
      </c>
      <c r="K414" s="35" t="str">
        <f>IFERROR(IF(INDEX(DATOS!AQ:AQ,MATCH(CHECKLIST!B414,DATOS!B:B,0),1)=0,"",INDEX(DATOS!AQ:AQ,MATCH(CHECKLIST!B414,DATOS!B:B,0),1)),"")</f>
        <v/>
      </c>
      <c r="L414" s="17" t="str">
        <f>IFERROR(IF(INDEX(DATOS!AS:AS,MATCH(CHECKLIST!B414,DATOS!B:B,0),1)=0,"",INDEX(DATOS!AS:AS,MATCH(CHECKLIST!B414,DATOS!B:B,0),1)),"")</f>
        <v/>
      </c>
      <c r="M414" s="17" t="str">
        <f>IFERROR(IF(INDEX(DATOS!AO:AO,MATCH(CHECKLIST!B414,DATOS!B:B,0),1)=0,"",INDEX(DATOS!AO:AO,MATCH(CHECKLIST!B414,DATOS!B:B,0),1)),"")</f>
        <v/>
      </c>
      <c r="N414" s="35" t="str">
        <f ca="1">IFERROR(IF(INDEX(DATOS!P:P,MATCH(CHECKLIST!B414,DATOS!B:B,0),1)="","X",IF(INDEX(DATOS!P:P,MATCH(CHECKLIST!B414,DATOS!B:B,0),1)&gt;YEAR(TODAY())-1,"","VENCIDA")),"")</f>
        <v/>
      </c>
      <c r="O414" s="35" t="str">
        <f>IFERROR(IF(INDEX(DATOS!AV:AV,MATCH(CHECKLIST!B414,DATOS!B:B,0),1)=0,"",INDEX(DATOS!AV:AV,MATCH(CHECKLIST!B414,DATOS!B:B,0),1)),"")</f>
        <v/>
      </c>
      <c r="P414" s="17" t="str">
        <f>IFERROR(IF(INDEX(DATOS!AT:AT,MATCH(CHECKLIST!B414,DATOS!B:B,0),1)=0,"",INDEX(DATOS!AT:AT,MATCH(CHECKLIST!B414,DATOS!B:B,0),1)),"")</f>
        <v/>
      </c>
      <c r="Q414" s="17" t="str">
        <f>IFERROR(IF(INDEX(DATOS!AU:AU,MATCH(CHECKLIST!B414,DATOS!B:B,0),1)=0,"",INDEX(DATOS!AU:AU,MATCH(CHECKLIST!B414,DATOS!B:B,0),1)),"")</f>
        <v/>
      </c>
      <c r="S414">
        <f t="shared" si="20"/>
        <v>0</v>
      </c>
      <c r="U414" t="str">
        <f t="shared" si="18"/>
        <v/>
      </c>
      <c r="V414" t="str">
        <f t="shared" si="19"/>
        <v/>
      </c>
    </row>
    <row r="415" spans="1:22" x14ac:dyDescent="0.25">
      <c r="A415" s="12">
        <v>402</v>
      </c>
      <c r="B415" t="str">
        <f>IFERROR(INDEX(DATOS!B:B,MATCH(CHECKLIST!A415,DATOS!CG:CG,0),1),"")</f>
        <v/>
      </c>
      <c r="C415" t="str">
        <f>IFERROR(INDEX(DATOS!BT:BT,MATCH(CHECKLIST!A415,DATOS!CG:CG,0),1),"")</f>
        <v/>
      </c>
      <c r="D415" t="str">
        <f>IFERROR(INDEX(DATOS!T:T,MATCH(CHECKLIST!E415,DATOS!C:C,0),1),"")</f>
        <v/>
      </c>
      <c r="E415" s="72" t="str">
        <f>IFERROR(INDEX(DATOS!C:C,MATCH(CHECKLIST!A415,DATOS!CG:CG,0),1),"")</f>
        <v/>
      </c>
      <c r="F415" s="82" t="str">
        <f>IFERROR(IF(INDEX(DATOS!AI:AI,MATCH(CHECKLIST!B415,DATOS!B:B,0),1)=0,"",INDEX(DATOS!AI:AI,MATCH(CHECKLIST!B415,DATOS!B:B,0),1)),"")</f>
        <v/>
      </c>
      <c r="G415" s="17" t="str">
        <f>IFERROR(IF(INDEX(DATOS!AN:AN,MATCH(CHECKLIST!B415,DATOS!B:B,0),1)=0,"",INDEX(DATOS!AN:AN,MATCH(CHECKLIST!B415,DATOS!B:B,0),1)),"")</f>
        <v/>
      </c>
      <c r="H415" s="17" t="str">
        <f>IFERROR(IF(INDEX(DATOS!BQ:BQ,MATCH(CHECKLIST!B415,DATOS!B:B,0),1)="","X",IF(INDEX(DATOS!BQ:BQ,MATCH(CHECKLIST!B415,DATOS!B:B,0),1)="VIGENTE","",INDEX(DATOS!BQ:BQ,MATCH(CHECKLIST!B415,DATOS!B:B,0),1))),"")</f>
        <v/>
      </c>
      <c r="I415" s="17" t="str">
        <f>IFERROR(IF(INDEX(DATOS!AR:AR,MATCH(CHECKLIST!B415,DATOS!B:B,0),1)=0,"",INDEX(DATOS!AR:AR,MATCH(CHECKLIST!B415,DATOS!B:B,0),1)),"")</f>
        <v/>
      </c>
      <c r="J415" s="17" t="str">
        <f>IFERROR(IF(INDEX(DATOS!AP:AP,MATCH(CHECKLIST!B415,DATOS!B:B,0),1)=0,"",INDEX(DATOS!AP:AP,MATCH(CHECKLIST!B415,DATOS!B:B,0),1)),"")</f>
        <v/>
      </c>
      <c r="K415" s="35" t="str">
        <f>IFERROR(IF(INDEX(DATOS!AQ:AQ,MATCH(CHECKLIST!B415,DATOS!B:B,0),1)=0,"",INDEX(DATOS!AQ:AQ,MATCH(CHECKLIST!B415,DATOS!B:B,0),1)),"")</f>
        <v/>
      </c>
      <c r="L415" s="17" t="str">
        <f>IFERROR(IF(INDEX(DATOS!AS:AS,MATCH(CHECKLIST!B415,DATOS!B:B,0),1)=0,"",INDEX(DATOS!AS:AS,MATCH(CHECKLIST!B415,DATOS!B:B,0),1)),"")</f>
        <v/>
      </c>
      <c r="M415" s="17" t="str">
        <f>IFERROR(IF(INDEX(DATOS!AO:AO,MATCH(CHECKLIST!B415,DATOS!B:B,0),1)=0,"",INDEX(DATOS!AO:AO,MATCH(CHECKLIST!B415,DATOS!B:B,0),1)),"")</f>
        <v/>
      </c>
      <c r="N415" s="35" t="str">
        <f ca="1">IFERROR(IF(INDEX(DATOS!P:P,MATCH(CHECKLIST!B415,DATOS!B:B,0),1)="","X",IF(INDEX(DATOS!P:P,MATCH(CHECKLIST!B415,DATOS!B:B,0),1)&gt;YEAR(TODAY())-1,"","VENCIDA")),"")</f>
        <v/>
      </c>
      <c r="O415" s="35" t="str">
        <f>IFERROR(IF(INDEX(DATOS!AV:AV,MATCH(CHECKLIST!B415,DATOS!B:B,0),1)=0,"",INDEX(DATOS!AV:AV,MATCH(CHECKLIST!B415,DATOS!B:B,0),1)),"")</f>
        <v/>
      </c>
      <c r="P415" s="17" t="str">
        <f>IFERROR(IF(INDEX(DATOS!AT:AT,MATCH(CHECKLIST!B415,DATOS!B:B,0),1)=0,"",INDEX(DATOS!AT:AT,MATCH(CHECKLIST!B415,DATOS!B:B,0),1)),"")</f>
        <v/>
      </c>
      <c r="Q415" s="17" t="str">
        <f>IFERROR(IF(INDEX(DATOS!AU:AU,MATCH(CHECKLIST!B415,DATOS!B:B,0),1)=0,"",INDEX(DATOS!AU:AU,MATCH(CHECKLIST!B415,DATOS!B:B,0),1)),"")</f>
        <v/>
      </c>
      <c r="R415" t="str">
        <f>IF(B415="","",1)</f>
        <v/>
      </c>
      <c r="S415" t="str">
        <f t="shared" si="20"/>
        <v/>
      </c>
      <c r="U415" t="str">
        <f t="shared" si="18"/>
        <v/>
      </c>
      <c r="V415" t="str">
        <f t="shared" si="19"/>
        <v/>
      </c>
    </row>
    <row r="416" spans="1:22" x14ac:dyDescent="0.25">
      <c r="A416" s="12">
        <v>403</v>
      </c>
      <c r="B416" t="str">
        <f>IFERROR(INDEX(DATOS!B:B,MATCH(CHECKLIST!A416,DATOS!CG:CG,0),1),"")</f>
        <v/>
      </c>
      <c r="C416" t="str">
        <f>IFERROR(INDEX(DATOS!BT:BT,MATCH(CHECKLIST!A416,DATOS!CG:CG,0),1),"")</f>
        <v/>
      </c>
      <c r="D416" t="str">
        <f>IFERROR(INDEX(DATOS!T:T,MATCH(CHECKLIST!E416,DATOS!C:C,0),1),"")</f>
        <v/>
      </c>
      <c r="E416" s="72" t="str">
        <f>IFERROR(INDEX(DATOS!C:C,MATCH(CHECKLIST!A416,DATOS!CG:CG,0),1),"")</f>
        <v/>
      </c>
      <c r="F416" s="82" t="str">
        <f>IFERROR(IF(INDEX(DATOS!AI:AI,MATCH(CHECKLIST!B416,DATOS!B:B,0),1)=0,"",INDEX(DATOS!AI:AI,MATCH(CHECKLIST!B416,DATOS!B:B,0),1)),"")</f>
        <v/>
      </c>
      <c r="G416" s="17" t="str">
        <f>IFERROR(IF(INDEX(DATOS!AN:AN,MATCH(CHECKLIST!B416,DATOS!B:B,0),1)=0,"",INDEX(DATOS!AN:AN,MATCH(CHECKLIST!B416,DATOS!B:B,0),1)),"")</f>
        <v/>
      </c>
      <c r="H416" s="17" t="str">
        <f>IFERROR(IF(INDEX(DATOS!BQ:BQ,MATCH(CHECKLIST!B416,DATOS!B:B,0),1)="","X",IF(INDEX(DATOS!BQ:BQ,MATCH(CHECKLIST!B416,DATOS!B:B,0),1)="VIGENTE","",INDEX(DATOS!BQ:BQ,MATCH(CHECKLIST!B416,DATOS!B:B,0),1))),"")</f>
        <v/>
      </c>
      <c r="I416" s="17" t="str">
        <f>IFERROR(IF(INDEX(DATOS!AR:AR,MATCH(CHECKLIST!B416,DATOS!B:B,0),1)=0,"",INDEX(DATOS!AR:AR,MATCH(CHECKLIST!B416,DATOS!B:B,0),1)),"")</f>
        <v/>
      </c>
      <c r="J416" s="17" t="str">
        <f>IFERROR(IF(INDEX(DATOS!AP:AP,MATCH(CHECKLIST!B416,DATOS!B:B,0),1)=0,"",INDEX(DATOS!AP:AP,MATCH(CHECKLIST!B416,DATOS!B:B,0),1)),"")</f>
        <v/>
      </c>
      <c r="K416" s="35" t="str">
        <f>IFERROR(IF(INDEX(DATOS!AQ:AQ,MATCH(CHECKLIST!B416,DATOS!B:B,0),1)=0,"",INDEX(DATOS!AQ:AQ,MATCH(CHECKLIST!B416,DATOS!B:B,0),1)),"")</f>
        <v/>
      </c>
      <c r="L416" s="17" t="str">
        <f>IFERROR(IF(INDEX(DATOS!AS:AS,MATCH(CHECKLIST!B416,DATOS!B:B,0),1)=0,"",INDEX(DATOS!AS:AS,MATCH(CHECKLIST!B416,DATOS!B:B,0),1)),"")</f>
        <v/>
      </c>
      <c r="M416" s="17" t="str">
        <f>IFERROR(IF(INDEX(DATOS!AO:AO,MATCH(CHECKLIST!B416,DATOS!B:B,0),1)=0,"",INDEX(DATOS!AO:AO,MATCH(CHECKLIST!B416,DATOS!B:B,0),1)),"")</f>
        <v/>
      </c>
      <c r="N416" s="35" t="str">
        <f ca="1">IFERROR(IF(INDEX(DATOS!P:P,MATCH(CHECKLIST!B416,DATOS!B:B,0),1)="","X",IF(INDEX(DATOS!P:P,MATCH(CHECKLIST!B416,DATOS!B:B,0),1)&gt;YEAR(TODAY())-1,"","VENCIDA")),"")</f>
        <v/>
      </c>
      <c r="O416" s="35" t="str">
        <f>IFERROR(IF(INDEX(DATOS!AV:AV,MATCH(CHECKLIST!B416,DATOS!B:B,0),1)=0,"",INDEX(DATOS!AV:AV,MATCH(CHECKLIST!B416,DATOS!B:B,0),1)),"")</f>
        <v/>
      </c>
      <c r="P416" s="17" t="str">
        <f>IFERROR(IF(INDEX(DATOS!AT:AT,MATCH(CHECKLIST!B416,DATOS!B:B,0),1)=0,"",INDEX(DATOS!AT:AT,MATCH(CHECKLIST!B416,DATOS!B:B,0),1)),"")</f>
        <v/>
      </c>
      <c r="Q416" s="17" t="str">
        <f>IFERROR(IF(INDEX(DATOS!AU:AU,MATCH(CHECKLIST!B416,DATOS!B:B,0),1)=0,"",INDEX(DATOS!AU:AU,MATCH(CHECKLIST!B416,DATOS!B:B,0),1)),"")</f>
        <v/>
      </c>
      <c r="S416">
        <f t="shared" si="20"/>
        <v>0</v>
      </c>
      <c r="U416" t="str">
        <f t="shared" si="18"/>
        <v/>
      </c>
      <c r="V416" t="str">
        <f t="shared" si="19"/>
        <v/>
      </c>
    </row>
    <row r="417" spans="1:22" x14ac:dyDescent="0.25">
      <c r="A417" s="12">
        <v>404</v>
      </c>
      <c r="B417" t="str">
        <f>IFERROR(INDEX(DATOS!B:B,MATCH(CHECKLIST!A417,DATOS!CG:CG,0),1),"")</f>
        <v/>
      </c>
      <c r="C417" t="str">
        <f>IFERROR(INDEX(DATOS!BT:BT,MATCH(CHECKLIST!A417,DATOS!CG:CG,0),1),"")</f>
        <v/>
      </c>
      <c r="D417" t="str">
        <f>IFERROR(INDEX(DATOS!T:T,MATCH(CHECKLIST!E417,DATOS!C:C,0),1),"")</f>
        <v/>
      </c>
      <c r="E417" s="72" t="str">
        <f>IFERROR(INDEX(DATOS!C:C,MATCH(CHECKLIST!A417,DATOS!CG:CG,0),1),"")</f>
        <v/>
      </c>
      <c r="F417" s="82" t="str">
        <f>IFERROR(IF(INDEX(DATOS!AI:AI,MATCH(CHECKLIST!B417,DATOS!B:B,0),1)=0,"",INDEX(DATOS!AI:AI,MATCH(CHECKLIST!B417,DATOS!B:B,0),1)),"")</f>
        <v/>
      </c>
      <c r="G417" s="17" t="str">
        <f>IFERROR(IF(INDEX(DATOS!AN:AN,MATCH(CHECKLIST!B417,DATOS!B:B,0),1)=0,"",INDEX(DATOS!AN:AN,MATCH(CHECKLIST!B417,DATOS!B:B,0),1)),"")</f>
        <v/>
      </c>
      <c r="H417" s="17" t="str">
        <f>IFERROR(IF(INDEX(DATOS!BQ:BQ,MATCH(CHECKLIST!B417,DATOS!B:B,0),1)="","X",IF(INDEX(DATOS!BQ:BQ,MATCH(CHECKLIST!B417,DATOS!B:B,0),1)="VIGENTE","",INDEX(DATOS!BQ:BQ,MATCH(CHECKLIST!B417,DATOS!B:B,0),1))),"")</f>
        <v/>
      </c>
      <c r="I417" s="17" t="str">
        <f>IFERROR(IF(INDEX(DATOS!AR:AR,MATCH(CHECKLIST!B417,DATOS!B:B,0),1)=0,"",INDEX(DATOS!AR:AR,MATCH(CHECKLIST!B417,DATOS!B:B,0),1)),"")</f>
        <v/>
      </c>
      <c r="J417" s="17" t="str">
        <f>IFERROR(IF(INDEX(DATOS!AP:AP,MATCH(CHECKLIST!B417,DATOS!B:B,0),1)=0,"",INDEX(DATOS!AP:AP,MATCH(CHECKLIST!B417,DATOS!B:B,0),1)),"")</f>
        <v/>
      </c>
      <c r="K417" s="35" t="str">
        <f>IFERROR(IF(INDEX(DATOS!AQ:AQ,MATCH(CHECKLIST!B417,DATOS!B:B,0),1)=0,"",INDEX(DATOS!AQ:AQ,MATCH(CHECKLIST!B417,DATOS!B:B,0),1)),"")</f>
        <v/>
      </c>
      <c r="L417" s="17" t="str">
        <f>IFERROR(IF(INDEX(DATOS!AS:AS,MATCH(CHECKLIST!B417,DATOS!B:B,0),1)=0,"",INDEX(DATOS!AS:AS,MATCH(CHECKLIST!B417,DATOS!B:B,0),1)),"")</f>
        <v/>
      </c>
      <c r="M417" s="17" t="str">
        <f>IFERROR(IF(INDEX(DATOS!AO:AO,MATCH(CHECKLIST!B417,DATOS!B:B,0),1)=0,"",INDEX(DATOS!AO:AO,MATCH(CHECKLIST!B417,DATOS!B:B,0),1)),"")</f>
        <v/>
      </c>
      <c r="N417" s="35" t="str">
        <f ca="1">IFERROR(IF(INDEX(DATOS!P:P,MATCH(CHECKLIST!B417,DATOS!B:B,0),1)="","X",IF(INDEX(DATOS!P:P,MATCH(CHECKLIST!B417,DATOS!B:B,0),1)&gt;YEAR(TODAY())-1,"","VENCIDA")),"")</f>
        <v/>
      </c>
      <c r="O417" s="35" t="str">
        <f>IFERROR(IF(INDEX(DATOS!AV:AV,MATCH(CHECKLIST!B417,DATOS!B:B,0),1)=0,"",INDEX(DATOS!AV:AV,MATCH(CHECKLIST!B417,DATOS!B:B,0),1)),"")</f>
        <v/>
      </c>
      <c r="P417" s="17" t="str">
        <f>IFERROR(IF(INDEX(DATOS!AT:AT,MATCH(CHECKLIST!B417,DATOS!B:B,0),1)=0,"",INDEX(DATOS!AT:AT,MATCH(CHECKLIST!B417,DATOS!B:B,0),1)),"")</f>
        <v/>
      </c>
      <c r="Q417" s="17" t="str">
        <f>IFERROR(IF(INDEX(DATOS!AU:AU,MATCH(CHECKLIST!B417,DATOS!B:B,0),1)=0,"",INDEX(DATOS!AU:AU,MATCH(CHECKLIST!B417,DATOS!B:B,0),1)),"")</f>
        <v/>
      </c>
      <c r="R417" t="str">
        <f>IF(B417="","",1)</f>
        <v/>
      </c>
      <c r="S417" t="str">
        <f t="shared" si="20"/>
        <v/>
      </c>
      <c r="U417" t="str">
        <f t="shared" si="18"/>
        <v/>
      </c>
      <c r="V417" t="str">
        <f t="shared" si="19"/>
        <v/>
      </c>
    </row>
    <row r="418" spans="1:22" x14ac:dyDescent="0.25">
      <c r="A418" s="12">
        <v>405</v>
      </c>
      <c r="B418" t="str">
        <f>IFERROR(INDEX(DATOS!B:B,MATCH(CHECKLIST!A418,DATOS!CG:CG,0),1),"")</f>
        <v/>
      </c>
      <c r="C418" t="str">
        <f>IFERROR(INDEX(DATOS!BT:BT,MATCH(CHECKLIST!A418,DATOS!CG:CG,0),1),"")</f>
        <v/>
      </c>
      <c r="D418" t="str">
        <f>IFERROR(INDEX(DATOS!T:T,MATCH(CHECKLIST!E418,DATOS!C:C,0),1),"")</f>
        <v/>
      </c>
      <c r="E418" s="72" t="str">
        <f>IFERROR(INDEX(DATOS!C:C,MATCH(CHECKLIST!A418,DATOS!CG:CG,0),1),"")</f>
        <v/>
      </c>
      <c r="F418" s="82" t="str">
        <f>IFERROR(IF(INDEX(DATOS!AI:AI,MATCH(CHECKLIST!B418,DATOS!B:B,0),1)=0,"",INDEX(DATOS!AI:AI,MATCH(CHECKLIST!B418,DATOS!B:B,0),1)),"")</f>
        <v/>
      </c>
      <c r="G418" s="17" t="str">
        <f>IFERROR(IF(INDEX(DATOS!AN:AN,MATCH(CHECKLIST!B418,DATOS!B:B,0),1)=0,"",INDEX(DATOS!AN:AN,MATCH(CHECKLIST!B418,DATOS!B:B,0),1)),"")</f>
        <v/>
      </c>
      <c r="H418" s="17" t="str">
        <f>IFERROR(IF(INDEX(DATOS!BQ:BQ,MATCH(CHECKLIST!B418,DATOS!B:B,0),1)="","X",IF(INDEX(DATOS!BQ:BQ,MATCH(CHECKLIST!B418,DATOS!B:B,0),1)="VIGENTE","",INDEX(DATOS!BQ:BQ,MATCH(CHECKLIST!B418,DATOS!B:B,0),1))),"")</f>
        <v/>
      </c>
      <c r="I418" s="17" t="str">
        <f>IFERROR(IF(INDEX(DATOS!AR:AR,MATCH(CHECKLIST!B418,DATOS!B:B,0),1)=0,"",INDEX(DATOS!AR:AR,MATCH(CHECKLIST!B418,DATOS!B:B,0),1)),"")</f>
        <v/>
      </c>
      <c r="J418" s="17" t="str">
        <f>IFERROR(IF(INDEX(DATOS!AP:AP,MATCH(CHECKLIST!B418,DATOS!B:B,0),1)=0,"",INDEX(DATOS!AP:AP,MATCH(CHECKLIST!B418,DATOS!B:B,0),1)),"")</f>
        <v/>
      </c>
      <c r="K418" s="35" t="str">
        <f>IFERROR(IF(INDEX(DATOS!AQ:AQ,MATCH(CHECKLIST!B418,DATOS!B:B,0),1)=0,"",INDEX(DATOS!AQ:AQ,MATCH(CHECKLIST!B418,DATOS!B:B,0),1)),"")</f>
        <v/>
      </c>
      <c r="L418" s="17" t="str">
        <f>IFERROR(IF(INDEX(DATOS!AS:AS,MATCH(CHECKLIST!B418,DATOS!B:B,0),1)=0,"",INDEX(DATOS!AS:AS,MATCH(CHECKLIST!B418,DATOS!B:B,0),1)),"")</f>
        <v/>
      </c>
      <c r="M418" s="17" t="str">
        <f>IFERROR(IF(INDEX(DATOS!AO:AO,MATCH(CHECKLIST!B418,DATOS!B:B,0),1)=0,"",INDEX(DATOS!AO:AO,MATCH(CHECKLIST!B418,DATOS!B:B,0),1)),"")</f>
        <v/>
      </c>
      <c r="N418" s="35" t="str">
        <f ca="1">IFERROR(IF(INDEX(DATOS!P:P,MATCH(CHECKLIST!B418,DATOS!B:B,0),1)="","X",IF(INDEX(DATOS!P:P,MATCH(CHECKLIST!B418,DATOS!B:B,0),1)&gt;YEAR(TODAY())-1,"","VENCIDA")),"")</f>
        <v/>
      </c>
      <c r="O418" s="35" t="str">
        <f>IFERROR(IF(INDEX(DATOS!AV:AV,MATCH(CHECKLIST!B418,DATOS!B:B,0),1)=0,"",INDEX(DATOS!AV:AV,MATCH(CHECKLIST!B418,DATOS!B:B,0),1)),"")</f>
        <v/>
      </c>
      <c r="P418" s="17" t="str">
        <f>IFERROR(IF(INDEX(DATOS!AT:AT,MATCH(CHECKLIST!B418,DATOS!B:B,0),1)=0,"",INDEX(DATOS!AT:AT,MATCH(CHECKLIST!B418,DATOS!B:B,0),1)),"")</f>
        <v/>
      </c>
      <c r="Q418" s="17" t="str">
        <f>IFERROR(IF(INDEX(DATOS!AU:AU,MATCH(CHECKLIST!B418,DATOS!B:B,0),1)=0,"",INDEX(DATOS!AU:AU,MATCH(CHECKLIST!B418,DATOS!B:B,0),1)),"")</f>
        <v/>
      </c>
      <c r="S418">
        <f t="shared" si="20"/>
        <v>0</v>
      </c>
      <c r="U418" t="str">
        <f t="shared" si="18"/>
        <v/>
      </c>
      <c r="V418" t="str">
        <f t="shared" si="19"/>
        <v/>
      </c>
    </row>
    <row r="419" spans="1:22" x14ac:dyDescent="0.25">
      <c r="A419" s="12">
        <v>406</v>
      </c>
      <c r="B419" t="str">
        <f>IFERROR(INDEX(DATOS!B:B,MATCH(CHECKLIST!A419,DATOS!CG:CG,0),1),"")</f>
        <v/>
      </c>
      <c r="C419" t="str">
        <f>IFERROR(INDEX(DATOS!BT:BT,MATCH(CHECKLIST!A419,DATOS!CG:CG,0),1),"")</f>
        <v/>
      </c>
      <c r="D419" t="str">
        <f>IFERROR(INDEX(DATOS!T:T,MATCH(CHECKLIST!E419,DATOS!C:C,0),1),"")</f>
        <v/>
      </c>
      <c r="E419" s="72" t="str">
        <f>IFERROR(INDEX(DATOS!C:C,MATCH(CHECKLIST!A419,DATOS!CG:CG,0),1),"")</f>
        <v/>
      </c>
      <c r="F419" s="82" t="str">
        <f>IFERROR(IF(INDEX(DATOS!AI:AI,MATCH(CHECKLIST!B419,DATOS!B:B,0),1)=0,"",INDEX(DATOS!AI:AI,MATCH(CHECKLIST!B419,DATOS!B:B,0),1)),"")</f>
        <v/>
      </c>
      <c r="G419" s="17" t="str">
        <f>IFERROR(IF(INDEX(DATOS!AN:AN,MATCH(CHECKLIST!B419,DATOS!B:B,0),1)=0,"",INDEX(DATOS!AN:AN,MATCH(CHECKLIST!B419,DATOS!B:B,0),1)),"")</f>
        <v/>
      </c>
      <c r="H419" s="17" t="str">
        <f>IFERROR(IF(INDEX(DATOS!BQ:BQ,MATCH(CHECKLIST!B419,DATOS!B:B,0),1)="","X",IF(INDEX(DATOS!BQ:BQ,MATCH(CHECKLIST!B419,DATOS!B:B,0),1)="VIGENTE","",INDEX(DATOS!BQ:BQ,MATCH(CHECKLIST!B419,DATOS!B:B,0),1))),"")</f>
        <v/>
      </c>
      <c r="I419" s="17" t="str">
        <f>IFERROR(IF(INDEX(DATOS!AR:AR,MATCH(CHECKLIST!B419,DATOS!B:B,0),1)=0,"",INDEX(DATOS!AR:AR,MATCH(CHECKLIST!B419,DATOS!B:B,0),1)),"")</f>
        <v/>
      </c>
      <c r="J419" s="17" t="str">
        <f>IFERROR(IF(INDEX(DATOS!AP:AP,MATCH(CHECKLIST!B419,DATOS!B:B,0),1)=0,"",INDEX(DATOS!AP:AP,MATCH(CHECKLIST!B419,DATOS!B:B,0),1)),"")</f>
        <v/>
      </c>
      <c r="K419" s="35" t="str">
        <f>IFERROR(IF(INDEX(DATOS!AQ:AQ,MATCH(CHECKLIST!B419,DATOS!B:B,0),1)=0,"",INDEX(DATOS!AQ:AQ,MATCH(CHECKLIST!B419,DATOS!B:B,0),1)),"")</f>
        <v/>
      </c>
      <c r="L419" s="17" t="str">
        <f>IFERROR(IF(INDEX(DATOS!AS:AS,MATCH(CHECKLIST!B419,DATOS!B:B,0),1)=0,"",INDEX(DATOS!AS:AS,MATCH(CHECKLIST!B419,DATOS!B:B,0),1)),"")</f>
        <v/>
      </c>
      <c r="M419" s="17" t="str">
        <f>IFERROR(IF(INDEX(DATOS!AO:AO,MATCH(CHECKLIST!B419,DATOS!B:B,0),1)=0,"",INDEX(DATOS!AO:AO,MATCH(CHECKLIST!B419,DATOS!B:B,0),1)),"")</f>
        <v/>
      </c>
      <c r="N419" s="35" t="str">
        <f ca="1">IFERROR(IF(INDEX(DATOS!P:P,MATCH(CHECKLIST!B419,DATOS!B:B,0),1)="","X",IF(INDEX(DATOS!P:P,MATCH(CHECKLIST!B419,DATOS!B:B,0),1)&gt;YEAR(TODAY())-1,"","VENCIDA")),"")</f>
        <v/>
      </c>
      <c r="O419" s="35" t="str">
        <f>IFERROR(IF(INDEX(DATOS!AV:AV,MATCH(CHECKLIST!B419,DATOS!B:B,0),1)=0,"",INDEX(DATOS!AV:AV,MATCH(CHECKLIST!B419,DATOS!B:B,0),1)),"")</f>
        <v/>
      </c>
      <c r="P419" s="17" t="str">
        <f>IFERROR(IF(INDEX(DATOS!AT:AT,MATCH(CHECKLIST!B419,DATOS!B:B,0),1)=0,"",INDEX(DATOS!AT:AT,MATCH(CHECKLIST!B419,DATOS!B:B,0),1)),"")</f>
        <v/>
      </c>
      <c r="Q419" s="17" t="str">
        <f>IFERROR(IF(INDEX(DATOS!AU:AU,MATCH(CHECKLIST!B419,DATOS!B:B,0),1)=0,"",INDEX(DATOS!AU:AU,MATCH(CHECKLIST!B419,DATOS!B:B,0),1)),"")</f>
        <v/>
      </c>
      <c r="R419" t="str">
        <f>IF(B419="","",1)</f>
        <v/>
      </c>
      <c r="S419" t="str">
        <f t="shared" si="20"/>
        <v/>
      </c>
      <c r="U419" t="str">
        <f t="shared" si="18"/>
        <v/>
      </c>
      <c r="V419" t="str">
        <f t="shared" si="19"/>
        <v/>
      </c>
    </row>
    <row r="420" spans="1:22" x14ac:dyDescent="0.25">
      <c r="A420" s="12">
        <v>407</v>
      </c>
      <c r="B420" t="str">
        <f>IFERROR(INDEX(DATOS!B:B,MATCH(CHECKLIST!A420,DATOS!CG:CG,0),1),"")</f>
        <v/>
      </c>
      <c r="C420" t="str">
        <f>IFERROR(INDEX(DATOS!BT:BT,MATCH(CHECKLIST!A420,DATOS!CG:CG,0),1),"")</f>
        <v/>
      </c>
      <c r="D420" t="str">
        <f>IFERROR(INDEX(DATOS!T:T,MATCH(CHECKLIST!E420,DATOS!C:C,0),1),"")</f>
        <v/>
      </c>
      <c r="E420" s="72" t="str">
        <f>IFERROR(INDEX(DATOS!C:C,MATCH(CHECKLIST!A420,DATOS!CG:CG,0),1),"")</f>
        <v/>
      </c>
      <c r="F420" s="82" t="str">
        <f>IFERROR(IF(INDEX(DATOS!AI:AI,MATCH(CHECKLIST!B420,DATOS!B:B,0),1)=0,"",INDEX(DATOS!AI:AI,MATCH(CHECKLIST!B420,DATOS!B:B,0),1)),"")</f>
        <v/>
      </c>
      <c r="G420" s="17" t="str">
        <f>IFERROR(IF(INDEX(DATOS!AN:AN,MATCH(CHECKLIST!B420,DATOS!B:B,0),1)=0,"",INDEX(DATOS!AN:AN,MATCH(CHECKLIST!B420,DATOS!B:B,0),1)),"")</f>
        <v/>
      </c>
      <c r="H420" s="17" t="str">
        <f>IFERROR(IF(INDEX(DATOS!BQ:BQ,MATCH(CHECKLIST!B420,DATOS!B:B,0),1)="","X",IF(INDEX(DATOS!BQ:BQ,MATCH(CHECKLIST!B420,DATOS!B:B,0),1)="VIGENTE","",INDEX(DATOS!BQ:BQ,MATCH(CHECKLIST!B420,DATOS!B:B,0),1))),"")</f>
        <v/>
      </c>
      <c r="I420" s="17" t="str">
        <f>IFERROR(IF(INDEX(DATOS!AR:AR,MATCH(CHECKLIST!B420,DATOS!B:B,0),1)=0,"",INDEX(DATOS!AR:AR,MATCH(CHECKLIST!B420,DATOS!B:B,0),1)),"")</f>
        <v/>
      </c>
      <c r="J420" s="17" t="str">
        <f>IFERROR(IF(INDEX(DATOS!AP:AP,MATCH(CHECKLIST!B420,DATOS!B:B,0),1)=0,"",INDEX(DATOS!AP:AP,MATCH(CHECKLIST!B420,DATOS!B:B,0),1)),"")</f>
        <v/>
      </c>
      <c r="K420" s="35" t="str">
        <f>IFERROR(IF(INDEX(DATOS!AQ:AQ,MATCH(CHECKLIST!B420,DATOS!B:B,0),1)=0,"",INDEX(DATOS!AQ:AQ,MATCH(CHECKLIST!B420,DATOS!B:B,0),1)),"")</f>
        <v/>
      </c>
      <c r="L420" s="17" t="str">
        <f>IFERROR(IF(INDEX(DATOS!AS:AS,MATCH(CHECKLIST!B420,DATOS!B:B,0),1)=0,"",INDEX(DATOS!AS:AS,MATCH(CHECKLIST!B420,DATOS!B:B,0),1)),"")</f>
        <v/>
      </c>
      <c r="M420" s="17" t="str">
        <f>IFERROR(IF(INDEX(DATOS!AO:AO,MATCH(CHECKLIST!B420,DATOS!B:B,0),1)=0,"",INDEX(DATOS!AO:AO,MATCH(CHECKLIST!B420,DATOS!B:B,0),1)),"")</f>
        <v/>
      </c>
      <c r="N420" s="35" t="str">
        <f ca="1">IFERROR(IF(INDEX(DATOS!P:P,MATCH(CHECKLIST!B420,DATOS!B:B,0),1)="","X",IF(INDEX(DATOS!P:P,MATCH(CHECKLIST!B420,DATOS!B:B,0),1)&gt;YEAR(TODAY())-1,"","VENCIDA")),"")</f>
        <v/>
      </c>
      <c r="O420" s="35" t="str">
        <f>IFERROR(IF(INDEX(DATOS!AV:AV,MATCH(CHECKLIST!B420,DATOS!B:B,0),1)=0,"",INDEX(DATOS!AV:AV,MATCH(CHECKLIST!B420,DATOS!B:B,0),1)),"")</f>
        <v/>
      </c>
      <c r="P420" s="17" t="str">
        <f>IFERROR(IF(INDEX(DATOS!AT:AT,MATCH(CHECKLIST!B420,DATOS!B:B,0),1)=0,"",INDEX(DATOS!AT:AT,MATCH(CHECKLIST!B420,DATOS!B:B,0),1)),"")</f>
        <v/>
      </c>
      <c r="Q420" s="17" t="str">
        <f>IFERROR(IF(INDEX(DATOS!AU:AU,MATCH(CHECKLIST!B420,DATOS!B:B,0),1)=0,"",INDEX(DATOS!AU:AU,MATCH(CHECKLIST!B420,DATOS!B:B,0),1)),"")</f>
        <v/>
      </c>
      <c r="S420">
        <f t="shared" si="20"/>
        <v>0</v>
      </c>
      <c r="U420" t="str">
        <f t="shared" si="18"/>
        <v/>
      </c>
      <c r="V420" t="str">
        <f t="shared" si="19"/>
        <v/>
      </c>
    </row>
    <row r="421" spans="1:22" x14ac:dyDescent="0.25">
      <c r="A421" s="12">
        <v>408</v>
      </c>
      <c r="B421" t="str">
        <f>IFERROR(INDEX(DATOS!B:B,MATCH(CHECKLIST!A421,DATOS!CG:CG,0),1),"")</f>
        <v/>
      </c>
      <c r="C421" t="str">
        <f>IFERROR(INDEX(DATOS!BT:BT,MATCH(CHECKLIST!A421,DATOS!CG:CG,0),1),"")</f>
        <v/>
      </c>
      <c r="D421" t="str">
        <f>IFERROR(INDEX(DATOS!T:T,MATCH(CHECKLIST!E421,DATOS!C:C,0),1),"")</f>
        <v/>
      </c>
      <c r="E421" s="72" t="str">
        <f>IFERROR(INDEX(DATOS!C:C,MATCH(CHECKLIST!A421,DATOS!CG:CG,0),1),"")</f>
        <v/>
      </c>
      <c r="F421" s="82" t="str">
        <f>IFERROR(IF(INDEX(DATOS!AI:AI,MATCH(CHECKLIST!B421,DATOS!B:B,0),1)=0,"",INDEX(DATOS!AI:AI,MATCH(CHECKLIST!B421,DATOS!B:B,0),1)),"")</f>
        <v/>
      </c>
      <c r="G421" s="17" t="str">
        <f>IFERROR(IF(INDEX(DATOS!AN:AN,MATCH(CHECKLIST!B421,DATOS!B:B,0),1)=0,"",INDEX(DATOS!AN:AN,MATCH(CHECKLIST!B421,DATOS!B:B,0),1)),"")</f>
        <v/>
      </c>
      <c r="H421" s="17" t="str">
        <f>IFERROR(IF(INDEX(DATOS!BQ:BQ,MATCH(CHECKLIST!B421,DATOS!B:B,0),1)="","X",IF(INDEX(DATOS!BQ:BQ,MATCH(CHECKLIST!B421,DATOS!B:B,0),1)="VIGENTE","",INDEX(DATOS!BQ:BQ,MATCH(CHECKLIST!B421,DATOS!B:B,0),1))),"")</f>
        <v/>
      </c>
      <c r="I421" s="17" t="str">
        <f>IFERROR(IF(INDEX(DATOS!AR:AR,MATCH(CHECKLIST!B421,DATOS!B:B,0),1)=0,"",INDEX(DATOS!AR:AR,MATCH(CHECKLIST!B421,DATOS!B:B,0),1)),"")</f>
        <v/>
      </c>
      <c r="J421" s="17" t="str">
        <f>IFERROR(IF(INDEX(DATOS!AP:AP,MATCH(CHECKLIST!B421,DATOS!B:B,0),1)=0,"",INDEX(DATOS!AP:AP,MATCH(CHECKLIST!B421,DATOS!B:B,0),1)),"")</f>
        <v/>
      </c>
      <c r="K421" s="35" t="str">
        <f>IFERROR(IF(INDEX(DATOS!AQ:AQ,MATCH(CHECKLIST!B421,DATOS!B:B,0),1)=0,"",INDEX(DATOS!AQ:AQ,MATCH(CHECKLIST!B421,DATOS!B:B,0),1)),"")</f>
        <v/>
      </c>
      <c r="L421" s="17" t="str">
        <f>IFERROR(IF(INDEX(DATOS!AS:AS,MATCH(CHECKLIST!B421,DATOS!B:B,0),1)=0,"",INDEX(DATOS!AS:AS,MATCH(CHECKLIST!B421,DATOS!B:B,0),1)),"")</f>
        <v/>
      </c>
      <c r="M421" s="17" t="str">
        <f>IFERROR(IF(INDEX(DATOS!AO:AO,MATCH(CHECKLIST!B421,DATOS!B:B,0),1)=0,"",INDEX(DATOS!AO:AO,MATCH(CHECKLIST!B421,DATOS!B:B,0),1)),"")</f>
        <v/>
      </c>
      <c r="N421" s="35" t="str">
        <f ca="1">IFERROR(IF(INDEX(DATOS!P:P,MATCH(CHECKLIST!B421,DATOS!B:B,0),1)="","X",IF(INDEX(DATOS!P:P,MATCH(CHECKLIST!B421,DATOS!B:B,0),1)&gt;YEAR(TODAY())-1,"","VENCIDA")),"")</f>
        <v/>
      </c>
      <c r="O421" s="35" t="str">
        <f>IFERROR(IF(INDEX(DATOS!AV:AV,MATCH(CHECKLIST!B421,DATOS!B:B,0),1)=0,"",INDEX(DATOS!AV:AV,MATCH(CHECKLIST!B421,DATOS!B:B,0),1)),"")</f>
        <v/>
      </c>
      <c r="P421" s="17" t="str">
        <f>IFERROR(IF(INDEX(DATOS!AT:AT,MATCH(CHECKLIST!B421,DATOS!B:B,0),1)=0,"",INDEX(DATOS!AT:AT,MATCH(CHECKLIST!B421,DATOS!B:B,0),1)),"")</f>
        <v/>
      </c>
      <c r="Q421" s="17" t="str">
        <f>IFERROR(IF(INDEX(DATOS!AU:AU,MATCH(CHECKLIST!B421,DATOS!B:B,0),1)=0,"",INDEX(DATOS!AU:AU,MATCH(CHECKLIST!B421,DATOS!B:B,0),1)),"")</f>
        <v/>
      </c>
      <c r="R421" t="str">
        <f>IF(B421="","",1)</f>
        <v/>
      </c>
      <c r="S421" t="str">
        <f t="shared" si="20"/>
        <v/>
      </c>
      <c r="U421" t="str">
        <f t="shared" si="18"/>
        <v/>
      </c>
      <c r="V421" t="str">
        <f t="shared" si="19"/>
        <v/>
      </c>
    </row>
    <row r="422" spans="1:22" x14ac:dyDescent="0.25">
      <c r="A422" s="12">
        <v>409</v>
      </c>
      <c r="B422" t="str">
        <f>IFERROR(INDEX(DATOS!B:B,MATCH(CHECKLIST!A422,DATOS!CG:CG,0),1),"")</f>
        <v/>
      </c>
      <c r="C422" t="str">
        <f>IFERROR(INDEX(DATOS!BT:BT,MATCH(CHECKLIST!A422,DATOS!CG:CG,0),1),"")</f>
        <v/>
      </c>
      <c r="D422" t="str">
        <f>IFERROR(INDEX(DATOS!T:T,MATCH(CHECKLIST!E422,DATOS!C:C,0),1),"")</f>
        <v/>
      </c>
      <c r="E422" s="72" t="str">
        <f>IFERROR(INDEX(DATOS!C:C,MATCH(CHECKLIST!A422,DATOS!CG:CG,0),1),"")</f>
        <v/>
      </c>
      <c r="F422" s="82" t="str">
        <f>IFERROR(IF(INDEX(DATOS!AI:AI,MATCH(CHECKLIST!B422,DATOS!B:B,0),1)=0,"",INDEX(DATOS!AI:AI,MATCH(CHECKLIST!B422,DATOS!B:B,0),1)),"")</f>
        <v/>
      </c>
      <c r="G422" s="17" t="str">
        <f>IFERROR(IF(INDEX(DATOS!AN:AN,MATCH(CHECKLIST!B422,DATOS!B:B,0),1)=0,"",INDEX(DATOS!AN:AN,MATCH(CHECKLIST!B422,DATOS!B:B,0),1)),"")</f>
        <v/>
      </c>
      <c r="H422" s="17" t="str">
        <f>IFERROR(IF(INDEX(DATOS!BQ:BQ,MATCH(CHECKLIST!B422,DATOS!B:B,0),1)="","X",IF(INDEX(DATOS!BQ:BQ,MATCH(CHECKLIST!B422,DATOS!B:B,0),1)="VIGENTE","",INDEX(DATOS!BQ:BQ,MATCH(CHECKLIST!B422,DATOS!B:B,0),1))),"")</f>
        <v/>
      </c>
      <c r="I422" s="17" t="str">
        <f>IFERROR(IF(INDEX(DATOS!AR:AR,MATCH(CHECKLIST!B422,DATOS!B:B,0),1)=0,"",INDEX(DATOS!AR:AR,MATCH(CHECKLIST!B422,DATOS!B:B,0),1)),"")</f>
        <v/>
      </c>
      <c r="J422" s="17" t="str">
        <f>IFERROR(IF(INDEX(DATOS!AP:AP,MATCH(CHECKLIST!B422,DATOS!B:B,0),1)=0,"",INDEX(DATOS!AP:AP,MATCH(CHECKLIST!B422,DATOS!B:B,0),1)),"")</f>
        <v/>
      </c>
      <c r="K422" s="35" t="str">
        <f>IFERROR(IF(INDEX(DATOS!AQ:AQ,MATCH(CHECKLIST!B422,DATOS!B:B,0),1)=0,"",INDEX(DATOS!AQ:AQ,MATCH(CHECKLIST!B422,DATOS!B:B,0),1)),"")</f>
        <v/>
      </c>
      <c r="L422" s="17" t="str">
        <f>IFERROR(IF(INDEX(DATOS!AS:AS,MATCH(CHECKLIST!B422,DATOS!B:B,0),1)=0,"",INDEX(DATOS!AS:AS,MATCH(CHECKLIST!B422,DATOS!B:B,0),1)),"")</f>
        <v/>
      </c>
      <c r="M422" s="17" t="str">
        <f>IFERROR(IF(INDEX(DATOS!AO:AO,MATCH(CHECKLIST!B422,DATOS!B:B,0),1)=0,"",INDEX(DATOS!AO:AO,MATCH(CHECKLIST!B422,DATOS!B:B,0),1)),"")</f>
        <v/>
      </c>
      <c r="N422" s="35" t="str">
        <f ca="1">IFERROR(IF(INDEX(DATOS!P:P,MATCH(CHECKLIST!B422,DATOS!B:B,0),1)="","X",IF(INDEX(DATOS!P:P,MATCH(CHECKLIST!B422,DATOS!B:B,0),1)&gt;YEAR(TODAY())-1,"","VENCIDA")),"")</f>
        <v/>
      </c>
      <c r="O422" s="35" t="str">
        <f>IFERROR(IF(INDEX(DATOS!AV:AV,MATCH(CHECKLIST!B422,DATOS!B:B,0),1)=0,"",INDEX(DATOS!AV:AV,MATCH(CHECKLIST!B422,DATOS!B:B,0),1)),"")</f>
        <v/>
      </c>
      <c r="P422" s="17" t="str">
        <f>IFERROR(IF(INDEX(DATOS!AT:AT,MATCH(CHECKLIST!B422,DATOS!B:B,0),1)=0,"",INDEX(DATOS!AT:AT,MATCH(CHECKLIST!B422,DATOS!B:B,0),1)),"")</f>
        <v/>
      </c>
      <c r="Q422" s="17" t="str">
        <f>IFERROR(IF(INDEX(DATOS!AU:AU,MATCH(CHECKLIST!B422,DATOS!B:B,0),1)=0,"",INDEX(DATOS!AU:AU,MATCH(CHECKLIST!B422,DATOS!B:B,0),1)),"")</f>
        <v/>
      </c>
      <c r="S422">
        <f t="shared" si="20"/>
        <v>0</v>
      </c>
      <c r="U422" t="str">
        <f t="shared" si="18"/>
        <v/>
      </c>
      <c r="V422" t="str">
        <f t="shared" si="19"/>
        <v/>
      </c>
    </row>
    <row r="423" spans="1:22" x14ac:dyDescent="0.25">
      <c r="A423" s="12">
        <v>410</v>
      </c>
      <c r="B423" t="str">
        <f>IFERROR(INDEX(DATOS!B:B,MATCH(CHECKLIST!A423,DATOS!CG:CG,0),1),"")</f>
        <v/>
      </c>
      <c r="C423" t="str">
        <f>IFERROR(INDEX(DATOS!BT:BT,MATCH(CHECKLIST!A423,DATOS!CG:CG,0),1),"")</f>
        <v/>
      </c>
      <c r="D423" t="str">
        <f>IFERROR(INDEX(DATOS!T:T,MATCH(CHECKLIST!E423,DATOS!C:C,0),1),"")</f>
        <v/>
      </c>
      <c r="E423" s="72" t="str">
        <f>IFERROR(INDEX(DATOS!C:C,MATCH(CHECKLIST!A423,DATOS!CG:CG,0),1),"")</f>
        <v/>
      </c>
      <c r="F423" s="82" t="str">
        <f>IFERROR(IF(INDEX(DATOS!AI:AI,MATCH(CHECKLIST!B423,DATOS!B:B,0),1)=0,"",INDEX(DATOS!AI:AI,MATCH(CHECKLIST!B423,DATOS!B:B,0),1)),"")</f>
        <v/>
      </c>
      <c r="G423" s="17" t="str">
        <f>IFERROR(IF(INDEX(DATOS!AN:AN,MATCH(CHECKLIST!B423,DATOS!B:B,0),1)=0,"",INDEX(DATOS!AN:AN,MATCH(CHECKLIST!B423,DATOS!B:B,0),1)),"")</f>
        <v/>
      </c>
      <c r="H423" s="17" t="str">
        <f>IFERROR(IF(INDEX(DATOS!BQ:BQ,MATCH(CHECKLIST!B423,DATOS!B:B,0),1)="","X",IF(INDEX(DATOS!BQ:BQ,MATCH(CHECKLIST!B423,DATOS!B:B,0),1)="VIGENTE","",INDEX(DATOS!BQ:BQ,MATCH(CHECKLIST!B423,DATOS!B:B,0),1))),"")</f>
        <v/>
      </c>
      <c r="I423" s="17" t="str">
        <f>IFERROR(IF(INDEX(DATOS!AR:AR,MATCH(CHECKLIST!B423,DATOS!B:B,0),1)=0,"",INDEX(DATOS!AR:AR,MATCH(CHECKLIST!B423,DATOS!B:B,0),1)),"")</f>
        <v/>
      </c>
      <c r="J423" s="17" t="str">
        <f>IFERROR(IF(INDEX(DATOS!AP:AP,MATCH(CHECKLIST!B423,DATOS!B:B,0),1)=0,"",INDEX(DATOS!AP:AP,MATCH(CHECKLIST!B423,DATOS!B:B,0),1)),"")</f>
        <v/>
      </c>
      <c r="K423" s="35" t="str">
        <f>IFERROR(IF(INDEX(DATOS!AQ:AQ,MATCH(CHECKLIST!B423,DATOS!B:B,0),1)=0,"",INDEX(DATOS!AQ:AQ,MATCH(CHECKLIST!B423,DATOS!B:B,0),1)),"")</f>
        <v/>
      </c>
      <c r="L423" s="17" t="str">
        <f>IFERROR(IF(INDEX(DATOS!AS:AS,MATCH(CHECKLIST!B423,DATOS!B:B,0),1)=0,"",INDEX(DATOS!AS:AS,MATCH(CHECKLIST!B423,DATOS!B:B,0),1)),"")</f>
        <v/>
      </c>
      <c r="M423" s="17" t="str">
        <f>IFERROR(IF(INDEX(DATOS!AO:AO,MATCH(CHECKLIST!B423,DATOS!B:B,0),1)=0,"",INDEX(DATOS!AO:AO,MATCH(CHECKLIST!B423,DATOS!B:B,0),1)),"")</f>
        <v/>
      </c>
      <c r="N423" s="35" t="str">
        <f ca="1">IFERROR(IF(INDEX(DATOS!P:P,MATCH(CHECKLIST!B423,DATOS!B:B,0),1)="","X",IF(INDEX(DATOS!P:P,MATCH(CHECKLIST!B423,DATOS!B:B,0),1)&gt;YEAR(TODAY())-1,"","VENCIDA")),"")</f>
        <v/>
      </c>
      <c r="O423" s="35" t="str">
        <f>IFERROR(IF(INDEX(DATOS!AV:AV,MATCH(CHECKLIST!B423,DATOS!B:B,0),1)=0,"",INDEX(DATOS!AV:AV,MATCH(CHECKLIST!B423,DATOS!B:B,0),1)),"")</f>
        <v/>
      </c>
      <c r="P423" s="17" t="str">
        <f>IFERROR(IF(INDEX(DATOS!AT:AT,MATCH(CHECKLIST!B423,DATOS!B:B,0),1)=0,"",INDEX(DATOS!AT:AT,MATCH(CHECKLIST!B423,DATOS!B:B,0),1)),"")</f>
        <v/>
      </c>
      <c r="Q423" s="17" t="str">
        <f>IFERROR(IF(INDEX(DATOS!AU:AU,MATCH(CHECKLIST!B423,DATOS!B:B,0),1)=0,"",INDEX(DATOS!AU:AU,MATCH(CHECKLIST!B423,DATOS!B:B,0),1)),"")</f>
        <v/>
      </c>
      <c r="R423" t="str">
        <f>IF(B423="","",1)</f>
        <v/>
      </c>
      <c r="S423" t="str">
        <f t="shared" si="20"/>
        <v/>
      </c>
      <c r="U423" t="str">
        <f t="shared" si="18"/>
        <v/>
      </c>
      <c r="V423" t="str">
        <f t="shared" si="19"/>
        <v/>
      </c>
    </row>
    <row r="424" spans="1:22" x14ac:dyDescent="0.25">
      <c r="A424" s="12">
        <v>411</v>
      </c>
      <c r="B424" t="str">
        <f>IFERROR(INDEX(DATOS!B:B,MATCH(CHECKLIST!A424,DATOS!CG:CG,0),1),"")</f>
        <v/>
      </c>
      <c r="C424" t="str">
        <f>IFERROR(INDEX(DATOS!BT:BT,MATCH(CHECKLIST!A424,DATOS!CG:CG,0),1),"")</f>
        <v/>
      </c>
      <c r="D424" t="str">
        <f>IFERROR(INDEX(DATOS!T:T,MATCH(CHECKLIST!E424,DATOS!C:C,0),1),"")</f>
        <v/>
      </c>
      <c r="E424" s="72" t="str">
        <f>IFERROR(INDEX(DATOS!C:C,MATCH(CHECKLIST!A424,DATOS!CG:CG,0),1),"")</f>
        <v/>
      </c>
      <c r="F424" s="82" t="str">
        <f>IFERROR(IF(INDEX(DATOS!AI:AI,MATCH(CHECKLIST!B424,DATOS!B:B,0),1)=0,"",INDEX(DATOS!AI:AI,MATCH(CHECKLIST!B424,DATOS!B:B,0),1)),"")</f>
        <v/>
      </c>
      <c r="G424" s="17" t="str">
        <f>IFERROR(IF(INDEX(DATOS!AN:AN,MATCH(CHECKLIST!B424,DATOS!B:B,0),1)=0,"",INDEX(DATOS!AN:AN,MATCH(CHECKLIST!B424,DATOS!B:B,0),1)),"")</f>
        <v/>
      </c>
      <c r="H424" s="17" t="str">
        <f>IFERROR(IF(INDEX(DATOS!BQ:BQ,MATCH(CHECKLIST!B424,DATOS!B:B,0),1)="","X",IF(INDEX(DATOS!BQ:BQ,MATCH(CHECKLIST!B424,DATOS!B:B,0),1)="VIGENTE","",INDEX(DATOS!BQ:BQ,MATCH(CHECKLIST!B424,DATOS!B:B,0),1))),"")</f>
        <v/>
      </c>
      <c r="I424" s="17" t="str">
        <f>IFERROR(IF(INDEX(DATOS!AR:AR,MATCH(CHECKLIST!B424,DATOS!B:B,0),1)=0,"",INDEX(DATOS!AR:AR,MATCH(CHECKLIST!B424,DATOS!B:B,0),1)),"")</f>
        <v/>
      </c>
      <c r="J424" s="17" t="str">
        <f>IFERROR(IF(INDEX(DATOS!AP:AP,MATCH(CHECKLIST!B424,DATOS!B:B,0),1)=0,"",INDEX(DATOS!AP:AP,MATCH(CHECKLIST!B424,DATOS!B:B,0),1)),"")</f>
        <v/>
      </c>
      <c r="K424" s="35" t="str">
        <f>IFERROR(IF(INDEX(DATOS!AQ:AQ,MATCH(CHECKLIST!B424,DATOS!B:B,0),1)=0,"",INDEX(DATOS!AQ:AQ,MATCH(CHECKLIST!B424,DATOS!B:B,0),1)),"")</f>
        <v/>
      </c>
      <c r="L424" s="17" t="str">
        <f>IFERROR(IF(INDEX(DATOS!AS:AS,MATCH(CHECKLIST!B424,DATOS!B:B,0),1)=0,"",INDEX(DATOS!AS:AS,MATCH(CHECKLIST!B424,DATOS!B:B,0),1)),"")</f>
        <v/>
      </c>
      <c r="M424" s="17" t="str">
        <f>IFERROR(IF(INDEX(DATOS!AO:AO,MATCH(CHECKLIST!B424,DATOS!B:B,0),1)=0,"",INDEX(DATOS!AO:AO,MATCH(CHECKLIST!B424,DATOS!B:B,0),1)),"")</f>
        <v/>
      </c>
      <c r="N424" s="35" t="str">
        <f ca="1">IFERROR(IF(INDEX(DATOS!P:P,MATCH(CHECKLIST!B424,DATOS!B:B,0),1)="","X",IF(INDEX(DATOS!P:P,MATCH(CHECKLIST!B424,DATOS!B:B,0),1)&gt;YEAR(TODAY())-1,"","VENCIDA")),"")</f>
        <v/>
      </c>
      <c r="O424" s="35" t="str">
        <f>IFERROR(IF(INDEX(DATOS!AV:AV,MATCH(CHECKLIST!B424,DATOS!B:B,0),1)=0,"",INDEX(DATOS!AV:AV,MATCH(CHECKLIST!B424,DATOS!B:B,0),1)),"")</f>
        <v/>
      </c>
      <c r="P424" s="17" t="str">
        <f>IFERROR(IF(INDEX(DATOS!AT:AT,MATCH(CHECKLIST!B424,DATOS!B:B,0),1)=0,"",INDEX(DATOS!AT:AT,MATCH(CHECKLIST!B424,DATOS!B:B,0),1)),"")</f>
        <v/>
      </c>
      <c r="Q424" s="17" t="str">
        <f>IFERROR(IF(INDEX(DATOS!AU:AU,MATCH(CHECKLIST!B424,DATOS!B:B,0),1)=0,"",INDEX(DATOS!AU:AU,MATCH(CHECKLIST!B424,DATOS!B:B,0),1)),"")</f>
        <v/>
      </c>
      <c r="S424">
        <f t="shared" si="20"/>
        <v>0</v>
      </c>
      <c r="U424" t="str">
        <f t="shared" si="18"/>
        <v/>
      </c>
      <c r="V424" t="str">
        <f t="shared" si="19"/>
        <v/>
      </c>
    </row>
    <row r="425" spans="1:22" x14ac:dyDescent="0.25">
      <c r="A425" s="12">
        <v>412</v>
      </c>
      <c r="B425" t="str">
        <f>IFERROR(INDEX(DATOS!B:B,MATCH(CHECKLIST!A425,DATOS!CG:CG,0),1),"")</f>
        <v/>
      </c>
      <c r="C425" t="str">
        <f>IFERROR(INDEX(DATOS!BT:BT,MATCH(CHECKLIST!A425,DATOS!CG:CG,0),1),"")</f>
        <v/>
      </c>
      <c r="D425" t="str">
        <f>IFERROR(INDEX(DATOS!T:T,MATCH(CHECKLIST!E425,DATOS!C:C,0),1),"")</f>
        <v/>
      </c>
      <c r="E425" s="72" t="str">
        <f>IFERROR(INDEX(DATOS!C:C,MATCH(CHECKLIST!A425,DATOS!CG:CG,0),1),"")</f>
        <v/>
      </c>
      <c r="F425" s="82" t="str">
        <f>IFERROR(IF(INDEX(DATOS!AI:AI,MATCH(CHECKLIST!B425,DATOS!B:B,0),1)=0,"",INDEX(DATOS!AI:AI,MATCH(CHECKLIST!B425,DATOS!B:B,0),1)),"")</f>
        <v/>
      </c>
      <c r="G425" s="17" t="str">
        <f>IFERROR(IF(INDEX(DATOS!AN:AN,MATCH(CHECKLIST!B425,DATOS!B:B,0),1)=0,"",INDEX(DATOS!AN:AN,MATCH(CHECKLIST!B425,DATOS!B:B,0),1)),"")</f>
        <v/>
      </c>
      <c r="H425" s="17" t="str">
        <f>IFERROR(IF(INDEX(DATOS!BQ:BQ,MATCH(CHECKLIST!B425,DATOS!B:B,0),1)="","X",IF(INDEX(DATOS!BQ:BQ,MATCH(CHECKLIST!B425,DATOS!B:B,0),1)="VIGENTE","",INDEX(DATOS!BQ:BQ,MATCH(CHECKLIST!B425,DATOS!B:B,0),1))),"")</f>
        <v/>
      </c>
      <c r="I425" s="17" t="str">
        <f>IFERROR(IF(INDEX(DATOS!AR:AR,MATCH(CHECKLIST!B425,DATOS!B:B,0),1)=0,"",INDEX(DATOS!AR:AR,MATCH(CHECKLIST!B425,DATOS!B:B,0),1)),"")</f>
        <v/>
      </c>
      <c r="J425" s="17" t="str">
        <f>IFERROR(IF(INDEX(DATOS!AP:AP,MATCH(CHECKLIST!B425,DATOS!B:B,0),1)=0,"",INDEX(DATOS!AP:AP,MATCH(CHECKLIST!B425,DATOS!B:B,0),1)),"")</f>
        <v/>
      </c>
      <c r="K425" s="35" t="str">
        <f>IFERROR(IF(INDEX(DATOS!AQ:AQ,MATCH(CHECKLIST!B425,DATOS!B:B,0),1)=0,"",INDEX(DATOS!AQ:AQ,MATCH(CHECKLIST!B425,DATOS!B:B,0),1)),"")</f>
        <v/>
      </c>
      <c r="L425" s="17" t="str">
        <f>IFERROR(IF(INDEX(DATOS!AS:AS,MATCH(CHECKLIST!B425,DATOS!B:B,0),1)=0,"",INDEX(DATOS!AS:AS,MATCH(CHECKLIST!B425,DATOS!B:B,0),1)),"")</f>
        <v/>
      </c>
      <c r="M425" s="17" t="str">
        <f>IFERROR(IF(INDEX(DATOS!AO:AO,MATCH(CHECKLIST!B425,DATOS!B:B,0),1)=0,"",INDEX(DATOS!AO:AO,MATCH(CHECKLIST!B425,DATOS!B:B,0),1)),"")</f>
        <v/>
      </c>
      <c r="N425" s="35" t="str">
        <f ca="1">IFERROR(IF(INDEX(DATOS!P:P,MATCH(CHECKLIST!B425,DATOS!B:B,0),1)="","X",IF(INDEX(DATOS!P:P,MATCH(CHECKLIST!B425,DATOS!B:B,0),1)&gt;YEAR(TODAY())-1,"","VENCIDA")),"")</f>
        <v/>
      </c>
      <c r="O425" s="35" t="str">
        <f>IFERROR(IF(INDEX(DATOS!AV:AV,MATCH(CHECKLIST!B425,DATOS!B:B,0),1)=0,"",INDEX(DATOS!AV:AV,MATCH(CHECKLIST!B425,DATOS!B:B,0),1)),"")</f>
        <v/>
      </c>
      <c r="P425" s="17" t="str">
        <f>IFERROR(IF(INDEX(DATOS!AT:AT,MATCH(CHECKLIST!B425,DATOS!B:B,0),1)=0,"",INDEX(DATOS!AT:AT,MATCH(CHECKLIST!B425,DATOS!B:B,0),1)),"")</f>
        <v/>
      </c>
      <c r="Q425" s="17" t="str">
        <f>IFERROR(IF(INDEX(DATOS!AU:AU,MATCH(CHECKLIST!B425,DATOS!B:B,0),1)=0,"",INDEX(DATOS!AU:AU,MATCH(CHECKLIST!B425,DATOS!B:B,0),1)),"")</f>
        <v/>
      </c>
      <c r="R425" t="str">
        <f>IF(B425="","",1)</f>
        <v/>
      </c>
      <c r="S425" t="str">
        <f t="shared" si="20"/>
        <v/>
      </c>
      <c r="U425" t="str">
        <f t="shared" si="18"/>
        <v/>
      </c>
      <c r="V425" t="str">
        <f t="shared" si="19"/>
        <v/>
      </c>
    </row>
    <row r="426" spans="1:22" x14ac:dyDescent="0.25">
      <c r="A426" s="12">
        <v>413</v>
      </c>
      <c r="B426" t="str">
        <f>IFERROR(INDEX(DATOS!B:B,MATCH(CHECKLIST!A426,DATOS!CG:CG,0),1),"")</f>
        <v/>
      </c>
      <c r="C426" t="str">
        <f>IFERROR(INDEX(DATOS!BT:BT,MATCH(CHECKLIST!A426,DATOS!CG:CG,0),1),"")</f>
        <v/>
      </c>
      <c r="D426" t="str">
        <f>IFERROR(INDEX(DATOS!T:T,MATCH(CHECKLIST!E426,DATOS!C:C,0),1),"")</f>
        <v/>
      </c>
      <c r="E426" s="72" t="str">
        <f>IFERROR(INDEX(DATOS!C:C,MATCH(CHECKLIST!A426,DATOS!CG:CG,0),1),"")</f>
        <v/>
      </c>
      <c r="F426" s="82" t="str">
        <f>IFERROR(IF(INDEX(DATOS!AI:AI,MATCH(CHECKLIST!B426,DATOS!B:B,0),1)=0,"",INDEX(DATOS!AI:AI,MATCH(CHECKLIST!B426,DATOS!B:B,0),1)),"")</f>
        <v/>
      </c>
      <c r="G426" s="17" t="str">
        <f>IFERROR(IF(INDEX(DATOS!AN:AN,MATCH(CHECKLIST!B426,DATOS!B:B,0),1)=0,"",INDEX(DATOS!AN:AN,MATCH(CHECKLIST!B426,DATOS!B:B,0),1)),"")</f>
        <v/>
      </c>
      <c r="H426" s="17" t="str">
        <f>IFERROR(IF(INDEX(DATOS!BQ:BQ,MATCH(CHECKLIST!B426,DATOS!B:B,0),1)="","X",IF(INDEX(DATOS!BQ:BQ,MATCH(CHECKLIST!B426,DATOS!B:B,0),1)="VIGENTE","",INDEX(DATOS!BQ:BQ,MATCH(CHECKLIST!B426,DATOS!B:B,0),1))),"")</f>
        <v/>
      </c>
      <c r="I426" s="17" t="str">
        <f>IFERROR(IF(INDEX(DATOS!AR:AR,MATCH(CHECKLIST!B426,DATOS!B:B,0),1)=0,"",INDEX(DATOS!AR:AR,MATCH(CHECKLIST!B426,DATOS!B:B,0),1)),"")</f>
        <v/>
      </c>
      <c r="J426" s="17" t="str">
        <f>IFERROR(IF(INDEX(DATOS!AP:AP,MATCH(CHECKLIST!B426,DATOS!B:B,0),1)=0,"",INDEX(DATOS!AP:AP,MATCH(CHECKLIST!B426,DATOS!B:B,0),1)),"")</f>
        <v/>
      </c>
      <c r="K426" s="35" t="str">
        <f>IFERROR(IF(INDEX(DATOS!AQ:AQ,MATCH(CHECKLIST!B426,DATOS!B:B,0),1)=0,"",INDEX(DATOS!AQ:AQ,MATCH(CHECKLIST!B426,DATOS!B:B,0),1)),"")</f>
        <v/>
      </c>
      <c r="L426" s="17" t="str">
        <f>IFERROR(IF(INDEX(DATOS!AS:AS,MATCH(CHECKLIST!B426,DATOS!B:B,0),1)=0,"",INDEX(DATOS!AS:AS,MATCH(CHECKLIST!B426,DATOS!B:B,0),1)),"")</f>
        <v/>
      </c>
      <c r="M426" s="17" t="str">
        <f>IFERROR(IF(INDEX(DATOS!AO:AO,MATCH(CHECKLIST!B426,DATOS!B:B,0),1)=0,"",INDEX(DATOS!AO:AO,MATCH(CHECKLIST!B426,DATOS!B:B,0),1)),"")</f>
        <v/>
      </c>
      <c r="N426" s="35" t="str">
        <f ca="1">IFERROR(IF(INDEX(DATOS!P:P,MATCH(CHECKLIST!B426,DATOS!B:B,0),1)="","X",IF(INDEX(DATOS!P:P,MATCH(CHECKLIST!B426,DATOS!B:B,0),1)&gt;YEAR(TODAY())-1,"","VENCIDA")),"")</f>
        <v/>
      </c>
      <c r="O426" s="35" t="str">
        <f>IFERROR(IF(INDEX(DATOS!AV:AV,MATCH(CHECKLIST!B426,DATOS!B:B,0),1)=0,"",INDEX(DATOS!AV:AV,MATCH(CHECKLIST!B426,DATOS!B:B,0),1)),"")</f>
        <v/>
      </c>
      <c r="P426" s="17" t="str">
        <f>IFERROR(IF(INDEX(DATOS!AT:AT,MATCH(CHECKLIST!B426,DATOS!B:B,0),1)=0,"",INDEX(DATOS!AT:AT,MATCH(CHECKLIST!B426,DATOS!B:B,0),1)),"")</f>
        <v/>
      </c>
      <c r="Q426" s="17" t="str">
        <f>IFERROR(IF(INDEX(DATOS!AU:AU,MATCH(CHECKLIST!B426,DATOS!B:B,0),1)=0,"",INDEX(DATOS!AU:AU,MATCH(CHECKLIST!B426,DATOS!B:B,0),1)),"")</f>
        <v/>
      </c>
      <c r="S426">
        <f t="shared" si="20"/>
        <v>0</v>
      </c>
      <c r="U426" t="str">
        <f t="shared" si="18"/>
        <v/>
      </c>
      <c r="V426" t="str">
        <f t="shared" si="19"/>
        <v/>
      </c>
    </row>
    <row r="427" spans="1:22" x14ac:dyDescent="0.25">
      <c r="A427" s="12">
        <v>414</v>
      </c>
      <c r="B427" t="str">
        <f>IFERROR(INDEX(DATOS!B:B,MATCH(CHECKLIST!A427,DATOS!CG:CG,0),1),"")</f>
        <v/>
      </c>
      <c r="C427" t="str">
        <f>IFERROR(INDEX(DATOS!BT:BT,MATCH(CHECKLIST!A427,DATOS!CG:CG,0),1),"")</f>
        <v/>
      </c>
      <c r="D427" t="str">
        <f>IFERROR(INDEX(DATOS!T:T,MATCH(CHECKLIST!E427,DATOS!C:C,0),1),"")</f>
        <v/>
      </c>
      <c r="E427" s="72" t="str">
        <f>IFERROR(INDEX(DATOS!C:C,MATCH(CHECKLIST!A427,DATOS!CG:CG,0),1),"")</f>
        <v/>
      </c>
      <c r="F427" s="82" t="str">
        <f>IFERROR(IF(INDEX(DATOS!AI:AI,MATCH(CHECKLIST!B427,DATOS!B:B,0),1)=0,"",INDEX(DATOS!AI:AI,MATCH(CHECKLIST!B427,DATOS!B:B,0),1)),"")</f>
        <v/>
      </c>
      <c r="G427" s="17" t="str">
        <f>IFERROR(IF(INDEX(DATOS!AN:AN,MATCH(CHECKLIST!B427,DATOS!B:B,0),1)=0,"",INDEX(DATOS!AN:AN,MATCH(CHECKLIST!B427,DATOS!B:B,0),1)),"")</f>
        <v/>
      </c>
      <c r="H427" s="17" t="str">
        <f>IFERROR(IF(INDEX(DATOS!BQ:BQ,MATCH(CHECKLIST!B427,DATOS!B:B,0),1)="","X",IF(INDEX(DATOS!BQ:BQ,MATCH(CHECKLIST!B427,DATOS!B:B,0),1)="VIGENTE","",INDEX(DATOS!BQ:BQ,MATCH(CHECKLIST!B427,DATOS!B:B,0),1))),"")</f>
        <v/>
      </c>
      <c r="I427" s="17" t="str">
        <f>IFERROR(IF(INDEX(DATOS!AR:AR,MATCH(CHECKLIST!B427,DATOS!B:B,0),1)=0,"",INDEX(DATOS!AR:AR,MATCH(CHECKLIST!B427,DATOS!B:B,0),1)),"")</f>
        <v/>
      </c>
      <c r="J427" s="17" t="str">
        <f>IFERROR(IF(INDEX(DATOS!AP:AP,MATCH(CHECKLIST!B427,DATOS!B:B,0),1)=0,"",INDEX(DATOS!AP:AP,MATCH(CHECKLIST!B427,DATOS!B:B,0),1)),"")</f>
        <v/>
      </c>
      <c r="K427" s="35" t="str">
        <f>IFERROR(IF(INDEX(DATOS!AQ:AQ,MATCH(CHECKLIST!B427,DATOS!B:B,0),1)=0,"",INDEX(DATOS!AQ:AQ,MATCH(CHECKLIST!B427,DATOS!B:B,0),1)),"")</f>
        <v/>
      </c>
      <c r="L427" s="17" t="str">
        <f>IFERROR(IF(INDEX(DATOS!AS:AS,MATCH(CHECKLIST!B427,DATOS!B:B,0),1)=0,"",INDEX(DATOS!AS:AS,MATCH(CHECKLIST!B427,DATOS!B:B,0),1)),"")</f>
        <v/>
      </c>
      <c r="M427" s="17" t="str">
        <f>IFERROR(IF(INDEX(DATOS!AO:AO,MATCH(CHECKLIST!B427,DATOS!B:B,0),1)=0,"",INDEX(DATOS!AO:AO,MATCH(CHECKLIST!B427,DATOS!B:B,0),1)),"")</f>
        <v/>
      </c>
      <c r="N427" s="35" t="str">
        <f ca="1">IFERROR(IF(INDEX(DATOS!P:P,MATCH(CHECKLIST!B427,DATOS!B:B,0),1)="","X",IF(INDEX(DATOS!P:P,MATCH(CHECKLIST!B427,DATOS!B:B,0),1)&gt;YEAR(TODAY())-1,"","VENCIDA")),"")</f>
        <v/>
      </c>
      <c r="O427" s="35" t="str">
        <f>IFERROR(IF(INDEX(DATOS!AV:AV,MATCH(CHECKLIST!B427,DATOS!B:B,0),1)=0,"",INDEX(DATOS!AV:AV,MATCH(CHECKLIST!B427,DATOS!B:B,0),1)),"")</f>
        <v/>
      </c>
      <c r="P427" s="17" t="str">
        <f>IFERROR(IF(INDEX(DATOS!AT:AT,MATCH(CHECKLIST!B427,DATOS!B:B,0),1)=0,"",INDEX(DATOS!AT:AT,MATCH(CHECKLIST!B427,DATOS!B:B,0),1)),"")</f>
        <v/>
      </c>
      <c r="Q427" s="17" t="str">
        <f>IFERROR(IF(INDEX(DATOS!AU:AU,MATCH(CHECKLIST!B427,DATOS!B:B,0),1)=0,"",INDEX(DATOS!AU:AU,MATCH(CHECKLIST!B427,DATOS!B:B,0),1)),"")</f>
        <v/>
      </c>
      <c r="R427" t="str">
        <f>IF(B427="","",1)</f>
        <v/>
      </c>
      <c r="S427" t="str">
        <f t="shared" si="20"/>
        <v/>
      </c>
      <c r="U427" t="str">
        <f t="shared" si="18"/>
        <v/>
      </c>
      <c r="V427" t="str">
        <f t="shared" si="19"/>
        <v/>
      </c>
    </row>
    <row r="428" spans="1:22" x14ac:dyDescent="0.25">
      <c r="A428" s="12">
        <v>415</v>
      </c>
      <c r="B428" t="str">
        <f>IFERROR(INDEX(DATOS!B:B,MATCH(CHECKLIST!A428,DATOS!CG:CG,0),1),"")</f>
        <v/>
      </c>
      <c r="C428" t="str">
        <f>IFERROR(INDEX(DATOS!BT:BT,MATCH(CHECKLIST!A428,DATOS!CG:CG,0),1),"")</f>
        <v/>
      </c>
      <c r="D428" t="str">
        <f>IFERROR(INDEX(DATOS!T:T,MATCH(CHECKLIST!E428,DATOS!C:C,0),1),"")</f>
        <v/>
      </c>
      <c r="E428" s="72" t="str">
        <f>IFERROR(INDEX(DATOS!C:C,MATCH(CHECKLIST!A428,DATOS!CG:CG,0),1),"")</f>
        <v/>
      </c>
      <c r="F428" s="82" t="str">
        <f>IFERROR(IF(INDEX(DATOS!AI:AI,MATCH(CHECKLIST!B428,DATOS!B:B,0),1)=0,"",INDEX(DATOS!AI:AI,MATCH(CHECKLIST!B428,DATOS!B:B,0),1)),"")</f>
        <v/>
      </c>
      <c r="G428" s="17" t="str">
        <f>IFERROR(IF(INDEX(DATOS!AN:AN,MATCH(CHECKLIST!B428,DATOS!B:B,0),1)=0,"",INDEX(DATOS!AN:AN,MATCH(CHECKLIST!B428,DATOS!B:B,0),1)),"")</f>
        <v/>
      </c>
      <c r="H428" s="17" t="str">
        <f>IFERROR(IF(INDEX(DATOS!BQ:BQ,MATCH(CHECKLIST!B428,DATOS!B:B,0),1)="","X",IF(INDEX(DATOS!BQ:BQ,MATCH(CHECKLIST!B428,DATOS!B:B,0),1)="VIGENTE","",INDEX(DATOS!BQ:BQ,MATCH(CHECKLIST!B428,DATOS!B:B,0),1))),"")</f>
        <v/>
      </c>
      <c r="I428" s="17" t="str">
        <f>IFERROR(IF(INDEX(DATOS!AR:AR,MATCH(CHECKLIST!B428,DATOS!B:B,0),1)=0,"",INDEX(DATOS!AR:AR,MATCH(CHECKLIST!B428,DATOS!B:B,0),1)),"")</f>
        <v/>
      </c>
      <c r="J428" s="17" t="str">
        <f>IFERROR(IF(INDEX(DATOS!AP:AP,MATCH(CHECKLIST!B428,DATOS!B:B,0),1)=0,"",INDEX(DATOS!AP:AP,MATCH(CHECKLIST!B428,DATOS!B:B,0),1)),"")</f>
        <v/>
      </c>
      <c r="K428" s="35" t="str">
        <f>IFERROR(IF(INDEX(DATOS!AQ:AQ,MATCH(CHECKLIST!B428,DATOS!B:B,0),1)=0,"",INDEX(DATOS!AQ:AQ,MATCH(CHECKLIST!B428,DATOS!B:B,0),1)),"")</f>
        <v/>
      </c>
      <c r="L428" s="17" t="str">
        <f>IFERROR(IF(INDEX(DATOS!AS:AS,MATCH(CHECKLIST!B428,DATOS!B:B,0),1)=0,"",INDEX(DATOS!AS:AS,MATCH(CHECKLIST!B428,DATOS!B:B,0),1)),"")</f>
        <v/>
      </c>
      <c r="M428" s="17" t="str">
        <f>IFERROR(IF(INDEX(DATOS!AO:AO,MATCH(CHECKLIST!B428,DATOS!B:B,0),1)=0,"",INDEX(DATOS!AO:AO,MATCH(CHECKLIST!B428,DATOS!B:B,0),1)),"")</f>
        <v/>
      </c>
      <c r="N428" s="35" t="str">
        <f ca="1">IFERROR(IF(INDEX(DATOS!P:P,MATCH(CHECKLIST!B428,DATOS!B:B,0),1)="","X",IF(INDEX(DATOS!P:P,MATCH(CHECKLIST!B428,DATOS!B:B,0),1)&gt;YEAR(TODAY())-1,"","VENCIDA")),"")</f>
        <v/>
      </c>
      <c r="O428" s="35" t="str">
        <f>IFERROR(IF(INDEX(DATOS!AV:AV,MATCH(CHECKLIST!B428,DATOS!B:B,0),1)=0,"",INDEX(DATOS!AV:AV,MATCH(CHECKLIST!B428,DATOS!B:B,0),1)),"")</f>
        <v/>
      </c>
      <c r="P428" s="17" t="str">
        <f>IFERROR(IF(INDEX(DATOS!AT:AT,MATCH(CHECKLIST!B428,DATOS!B:B,0),1)=0,"",INDEX(DATOS!AT:AT,MATCH(CHECKLIST!B428,DATOS!B:B,0),1)),"")</f>
        <v/>
      </c>
      <c r="Q428" s="17" t="str">
        <f>IFERROR(IF(INDEX(DATOS!AU:AU,MATCH(CHECKLIST!B428,DATOS!B:B,0),1)=0,"",INDEX(DATOS!AU:AU,MATCH(CHECKLIST!B428,DATOS!B:B,0),1)),"")</f>
        <v/>
      </c>
      <c r="S428">
        <f t="shared" si="20"/>
        <v>0</v>
      </c>
      <c r="U428" t="str">
        <f t="shared" si="18"/>
        <v/>
      </c>
      <c r="V428" t="str">
        <f t="shared" si="19"/>
        <v/>
      </c>
    </row>
    <row r="429" spans="1:22" x14ac:dyDescent="0.25">
      <c r="A429" s="12">
        <v>416</v>
      </c>
      <c r="B429" t="str">
        <f>IFERROR(INDEX(DATOS!B:B,MATCH(CHECKLIST!A429,DATOS!CG:CG,0),1),"")</f>
        <v/>
      </c>
      <c r="C429" t="str">
        <f>IFERROR(INDEX(DATOS!BT:BT,MATCH(CHECKLIST!A429,DATOS!CG:CG,0),1),"")</f>
        <v/>
      </c>
      <c r="D429" t="str">
        <f>IFERROR(INDEX(DATOS!T:T,MATCH(CHECKLIST!E429,DATOS!C:C,0),1),"")</f>
        <v/>
      </c>
      <c r="E429" s="72" t="str">
        <f>IFERROR(INDEX(DATOS!C:C,MATCH(CHECKLIST!A429,DATOS!CG:CG,0),1),"")</f>
        <v/>
      </c>
      <c r="F429" s="82" t="str">
        <f>IFERROR(IF(INDEX(DATOS!AI:AI,MATCH(CHECKLIST!B429,DATOS!B:B,0),1)=0,"",INDEX(DATOS!AI:AI,MATCH(CHECKLIST!B429,DATOS!B:B,0),1)),"")</f>
        <v/>
      </c>
      <c r="G429" s="17" t="str">
        <f>IFERROR(IF(INDEX(DATOS!AN:AN,MATCH(CHECKLIST!B429,DATOS!B:B,0),1)=0,"",INDEX(DATOS!AN:AN,MATCH(CHECKLIST!B429,DATOS!B:B,0),1)),"")</f>
        <v/>
      </c>
      <c r="H429" s="17" t="str">
        <f>IFERROR(IF(INDEX(DATOS!BQ:BQ,MATCH(CHECKLIST!B429,DATOS!B:B,0),1)="","X",IF(INDEX(DATOS!BQ:BQ,MATCH(CHECKLIST!B429,DATOS!B:B,0),1)="VIGENTE","",INDEX(DATOS!BQ:BQ,MATCH(CHECKLIST!B429,DATOS!B:B,0),1))),"")</f>
        <v/>
      </c>
      <c r="I429" s="17" t="str">
        <f>IFERROR(IF(INDEX(DATOS!AR:AR,MATCH(CHECKLIST!B429,DATOS!B:B,0),1)=0,"",INDEX(DATOS!AR:AR,MATCH(CHECKLIST!B429,DATOS!B:B,0),1)),"")</f>
        <v/>
      </c>
      <c r="J429" s="17" t="str">
        <f>IFERROR(IF(INDEX(DATOS!AP:AP,MATCH(CHECKLIST!B429,DATOS!B:B,0),1)=0,"",INDEX(DATOS!AP:AP,MATCH(CHECKLIST!B429,DATOS!B:B,0),1)),"")</f>
        <v/>
      </c>
      <c r="K429" s="35" t="str">
        <f>IFERROR(IF(INDEX(DATOS!AQ:AQ,MATCH(CHECKLIST!B429,DATOS!B:B,0),1)=0,"",INDEX(DATOS!AQ:AQ,MATCH(CHECKLIST!B429,DATOS!B:B,0),1)),"")</f>
        <v/>
      </c>
      <c r="L429" s="17" t="str">
        <f>IFERROR(IF(INDEX(DATOS!AS:AS,MATCH(CHECKLIST!B429,DATOS!B:B,0),1)=0,"",INDEX(DATOS!AS:AS,MATCH(CHECKLIST!B429,DATOS!B:B,0),1)),"")</f>
        <v/>
      </c>
      <c r="M429" s="17" t="str">
        <f>IFERROR(IF(INDEX(DATOS!AO:AO,MATCH(CHECKLIST!B429,DATOS!B:B,0),1)=0,"",INDEX(DATOS!AO:AO,MATCH(CHECKLIST!B429,DATOS!B:B,0),1)),"")</f>
        <v/>
      </c>
      <c r="N429" s="35" t="str">
        <f ca="1">IFERROR(IF(INDEX(DATOS!P:P,MATCH(CHECKLIST!B429,DATOS!B:B,0),1)="","X",IF(INDEX(DATOS!P:P,MATCH(CHECKLIST!B429,DATOS!B:B,0),1)&gt;YEAR(TODAY())-1,"","VENCIDA")),"")</f>
        <v/>
      </c>
      <c r="O429" s="35" t="str">
        <f>IFERROR(IF(INDEX(DATOS!AV:AV,MATCH(CHECKLIST!B429,DATOS!B:B,0),1)=0,"",INDEX(DATOS!AV:AV,MATCH(CHECKLIST!B429,DATOS!B:B,0),1)),"")</f>
        <v/>
      </c>
      <c r="P429" s="17" t="str">
        <f>IFERROR(IF(INDEX(DATOS!AT:AT,MATCH(CHECKLIST!B429,DATOS!B:B,0),1)=0,"",INDEX(DATOS!AT:AT,MATCH(CHECKLIST!B429,DATOS!B:B,0),1)),"")</f>
        <v/>
      </c>
      <c r="Q429" s="17" t="str">
        <f>IFERROR(IF(INDEX(DATOS!AU:AU,MATCH(CHECKLIST!B429,DATOS!B:B,0),1)=0,"",INDEX(DATOS!AU:AU,MATCH(CHECKLIST!B429,DATOS!B:B,0),1)),"")</f>
        <v/>
      </c>
      <c r="R429" t="str">
        <f>IF(B429="","",1)</f>
        <v/>
      </c>
      <c r="S429" t="str">
        <f t="shared" si="20"/>
        <v/>
      </c>
      <c r="U429" t="str">
        <f t="shared" si="18"/>
        <v/>
      </c>
      <c r="V429" t="str">
        <f t="shared" si="19"/>
        <v/>
      </c>
    </row>
    <row r="430" spans="1:22" x14ac:dyDescent="0.25">
      <c r="A430" s="12">
        <v>417</v>
      </c>
      <c r="B430" t="str">
        <f>IFERROR(INDEX(DATOS!B:B,MATCH(CHECKLIST!A430,DATOS!CG:CG,0),1),"")</f>
        <v/>
      </c>
      <c r="C430" t="str">
        <f>IFERROR(INDEX(DATOS!BT:BT,MATCH(CHECKLIST!A430,DATOS!CG:CG,0),1),"")</f>
        <v/>
      </c>
      <c r="D430" t="str">
        <f>IFERROR(INDEX(DATOS!T:T,MATCH(CHECKLIST!E430,DATOS!C:C,0),1),"")</f>
        <v/>
      </c>
      <c r="E430" s="72" t="str">
        <f>IFERROR(INDEX(DATOS!C:C,MATCH(CHECKLIST!A430,DATOS!CG:CG,0),1),"")</f>
        <v/>
      </c>
      <c r="F430" s="82" t="str">
        <f>IFERROR(IF(INDEX(DATOS!AI:AI,MATCH(CHECKLIST!B430,DATOS!B:B,0),1)=0,"",INDEX(DATOS!AI:AI,MATCH(CHECKLIST!B430,DATOS!B:B,0),1)),"")</f>
        <v/>
      </c>
      <c r="G430" s="17" t="str">
        <f>IFERROR(IF(INDEX(DATOS!AN:AN,MATCH(CHECKLIST!B430,DATOS!B:B,0),1)=0,"",INDEX(DATOS!AN:AN,MATCH(CHECKLIST!B430,DATOS!B:B,0),1)),"")</f>
        <v/>
      </c>
      <c r="H430" s="17" t="str">
        <f>IFERROR(IF(INDEX(DATOS!BQ:BQ,MATCH(CHECKLIST!B430,DATOS!B:B,0),1)="","X",IF(INDEX(DATOS!BQ:BQ,MATCH(CHECKLIST!B430,DATOS!B:B,0),1)="VIGENTE","",INDEX(DATOS!BQ:BQ,MATCH(CHECKLIST!B430,DATOS!B:B,0),1))),"")</f>
        <v/>
      </c>
      <c r="I430" s="17" t="str">
        <f>IFERROR(IF(INDEX(DATOS!AR:AR,MATCH(CHECKLIST!B430,DATOS!B:B,0),1)=0,"",INDEX(DATOS!AR:AR,MATCH(CHECKLIST!B430,DATOS!B:B,0),1)),"")</f>
        <v/>
      </c>
      <c r="J430" s="17" t="str">
        <f>IFERROR(IF(INDEX(DATOS!AP:AP,MATCH(CHECKLIST!B430,DATOS!B:B,0),1)=0,"",INDEX(DATOS!AP:AP,MATCH(CHECKLIST!B430,DATOS!B:B,0),1)),"")</f>
        <v/>
      </c>
      <c r="K430" s="35" t="str">
        <f>IFERROR(IF(INDEX(DATOS!AQ:AQ,MATCH(CHECKLIST!B430,DATOS!B:B,0),1)=0,"",INDEX(DATOS!AQ:AQ,MATCH(CHECKLIST!B430,DATOS!B:B,0),1)),"")</f>
        <v/>
      </c>
      <c r="L430" s="17" t="str">
        <f>IFERROR(IF(INDEX(DATOS!AS:AS,MATCH(CHECKLIST!B430,DATOS!B:B,0),1)=0,"",INDEX(DATOS!AS:AS,MATCH(CHECKLIST!B430,DATOS!B:B,0),1)),"")</f>
        <v/>
      </c>
      <c r="M430" s="17" t="str">
        <f>IFERROR(IF(INDEX(DATOS!AO:AO,MATCH(CHECKLIST!B430,DATOS!B:B,0),1)=0,"",INDEX(DATOS!AO:AO,MATCH(CHECKLIST!B430,DATOS!B:B,0),1)),"")</f>
        <v/>
      </c>
      <c r="N430" s="35" t="str">
        <f ca="1">IFERROR(IF(INDEX(DATOS!P:P,MATCH(CHECKLIST!B430,DATOS!B:B,0),1)="","X",IF(INDEX(DATOS!P:P,MATCH(CHECKLIST!B430,DATOS!B:B,0),1)&gt;YEAR(TODAY())-1,"","VENCIDA")),"")</f>
        <v/>
      </c>
      <c r="O430" s="35" t="str">
        <f>IFERROR(IF(INDEX(DATOS!AV:AV,MATCH(CHECKLIST!B430,DATOS!B:B,0),1)=0,"",INDEX(DATOS!AV:AV,MATCH(CHECKLIST!B430,DATOS!B:B,0),1)),"")</f>
        <v/>
      </c>
      <c r="P430" s="17" t="str">
        <f>IFERROR(IF(INDEX(DATOS!AT:AT,MATCH(CHECKLIST!B430,DATOS!B:B,0),1)=0,"",INDEX(DATOS!AT:AT,MATCH(CHECKLIST!B430,DATOS!B:B,0),1)),"")</f>
        <v/>
      </c>
      <c r="Q430" s="17" t="str">
        <f>IFERROR(IF(INDEX(DATOS!AU:AU,MATCH(CHECKLIST!B430,DATOS!B:B,0),1)=0,"",INDEX(DATOS!AU:AU,MATCH(CHECKLIST!B430,DATOS!B:B,0),1)),"")</f>
        <v/>
      </c>
      <c r="S430">
        <f t="shared" si="20"/>
        <v>0</v>
      </c>
      <c r="U430" t="str">
        <f t="shared" si="18"/>
        <v/>
      </c>
      <c r="V430" t="str">
        <f t="shared" si="19"/>
        <v/>
      </c>
    </row>
    <row r="431" spans="1:22" x14ac:dyDescent="0.25">
      <c r="A431" s="12">
        <v>418</v>
      </c>
      <c r="B431" t="str">
        <f>IFERROR(INDEX(DATOS!B:B,MATCH(CHECKLIST!A431,DATOS!CG:CG,0),1),"")</f>
        <v/>
      </c>
      <c r="C431" t="str">
        <f>IFERROR(INDEX(DATOS!BT:BT,MATCH(CHECKLIST!A431,DATOS!CG:CG,0),1),"")</f>
        <v/>
      </c>
      <c r="D431" t="str">
        <f>IFERROR(INDEX(DATOS!T:T,MATCH(CHECKLIST!E431,DATOS!C:C,0),1),"")</f>
        <v/>
      </c>
      <c r="E431" s="72" t="str">
        <f>IFERROR(INDEX(DATOS!C:C,MATCH(CHECKLIST!A431,DATOS!CG:CG,0),1),"")</f>
        <v/>
      </c>
      <c r="F431" s="82" t="str">
        <f>IFERROR(IF(INDEX(DATOS!AI:AI,MATCH(CHECKLIST!B431,DATOS!B:B,0),1)=0,"",INDEX(DATOS!AI:AI,MATCH(CHECKLIST!B431,DATOS!B:B,0),1)),"")</f>
        <v/>
      </c>
      <c r="G431" s="17" t="str">
        <f>IFERROR(IF(INDEX(DATOS!AN:AN,MATCH(CHECKLIST!B431,DATOS!B:B,0),1)=0,"",INDEX(DATOS!AN:AN,MATCH(CHECKLIST!B431,DATOS!B:B,0),1)),"")</f>
        <v/>
      </c>
      <c r="H431" s="17" t="str">
        <f>IFERROR(IF(INDEX(DATOS!BQ:BQ,MATCH(CHECKLIST!B431,DATOS!B:B,0),1)="","X",IF(INDEX(DATOS!BQ:BQ,MATCH(CHECKLIST!B431,DATOS!B:B,0),1)="VIGENTE","",INDEX(DATOS!BQ:BQ,MATCH(CHECKLIST!B431,DATOS!B:B,0),1))),"")</f>
        <v/>
      </c>
      <c r="I431" s="17" t="str">
        <f>IFERROR(IF(INDEX(DATOS!AR:AR,MATCH(CHECKLIST!B431,DATOS!B:B,0),1)=0,"",INDEX(DATOS!AR:AR,MATCH(CHECKLIST!B431,DATOS!B:B,0),1)),"")</f>
        <v/>
      </c>
      <c r="J431" s="17" t="str">
        <f>IFERROR(IF(INDEX(DATOS!AP:AP,MATCH(CHECKLIST!B431,DATOS!B:B,0),1)=0,"",INDEX(DATOS!AP:AP,MATCH(CHECKLIST!B431,DATOS!B:B,0),1)),"")</f>
        <v/>
      </c>
      <c r="K431" s="35" t="str">
        <f>IFERROR(IF(INDEX(DATOS!AQ:AQ,MATCH(CHECKLIST!B431,DATOS!B:B,0),1)=0,"",INDEX(DATOS!AQ:AQ,MATCH(CHECKLIST!B431,DATOS!B:B,0),1)),"")</f>
        <v/>
      </c>
      <c r="L431" s="17" t="str">
        <f>IFERROR(IF(INDEX(DATOS!AS:AS,MATCH(CHECKLIST!B431,DATOS!B:B,0),1)=0,"",INDEX(DATOS!AS:AS,MATCH(CHECKLIST!B431,DATOS!B:B,0),1)),"")</f>
        <v/>
      </c>
      <c r="M431" s="17" t="str">
        <f>IFERROR(IF(INDEX(DATOS!AO:AO,MATCH(CHECKLIST!B431,DATOS!B:B,0),1)=0,"",INDEX(DATOS!AO:AO,MATCH(CHECKLIST!B431,DATOS!B:B,0),1)),"")</f>
        <v/>
      </c>
      <c r="N431" s="35" t="str">
        <f ca="1">IFERROR(IF(INDEX(DATOS!P:P,MATCH(CHECKLIST!B431,DATOS!B:B,0),1)="","X",IF(INDEX(DATOS!P:P,MATCH(CHECKLIST!B431,DATOS!B:B,0),1)&gt;YEAR(TODAY())-1,"","VENCIDA")),"")</f>
        <v/>
      </c>
      <c r="O431" s="35" t="str">
        <f>IFERROR(IF(INDEX(DATOS!AV:AV,MATCH(CHECKLIST!B431,DATOS!B:B,0),1)=0,"",INDEX(DATOS!AV:AV,MATCH(CHECKLIST!B431,DATOS!B:B,0),1)),"")</f>
        <v/>
      </c>
      <c r="P431" s="17" t="str">
        <f>IFERROR(IF(INDEX(DATOS!AT:AT,MATCH(CHECKLIST!B431,DATOS!B:B,0),1)=0,"",INDEX(DATOS!AT:AT,MATCH(CHECKLIST!B431,DATOS!B:B,0),1)),"")</f>
        <v/>
      </c>
      <c r="Q431" s="17" t="str">
        <f>IFERROR(IF(INDEX(DATOS!AU:AU,MATCH(CHECKLIST!B431,DATOS!B:B,0),1)=0,"",INDEX(DATOS!AU:AU,MATCH(CHECKLIST!B431,DATOS!B:B,0),1)),"")</f>
        <v/>
      </c>
      <c r="R431" t="str">
        <f>IF(B431="","",1)</f>
        <v/>
      </c>
      <c r="S431" t="str">
        <f t="shared" si="20"/>
        <v/>
      </c>
      <c r="U431" t="str">
        <f t="shared" si="18"/>
        <v/>
      </c>
      <c r="V431" t="str">
        <f t="shared" si="19"/>
        <v/>
      </c>
    </row>
    <row r="432" spans="1:22" x14ac:dyDescent="0.25">
      <c r="A432" s="12">
        <v>419</v>
      </c>
      <c r="B432" t="str">
        <f>IFERROR(INDEX(DATOS!B:B,MATCH(CHECKLIST!A432,DATOS!CG:CG,0),1),"")</f>
        <v/>
      </c>
      <c r="C432" t="str">
        <f>IFERROR(INDEX(DATOS!BT:BT,MATCH(CHECKLIST!A432,DATOS!CG:CG,0),1),"")</f>
        <v/>
      </c>
      <c r="D432" t="str">
        <f>IFERROR(INDEX(DATOS!T:T,MATCH(CHECKLIST!E432,DATOS!C:C,0),1),"")</f>
        <v/>
      </c>
      <c r="E432" s="72" t="str">
        <f>IFERROR(INDEX(DATOS!C:C,MATCH(CHECKLIST!A432,DATOS!CG:CG,0),1),"")</f>
        <v/>
      </c>
      <c r="F432" s="82" t="str">
        <f>IFERROR(IF(INDEX(DATOS!AI:AI,MATCH(CHECKLIST!B432,DATOS!B:B,0),1)=0,"",INDEX(DATOS!AI:AI,MATCH(CHECKLIST!B432,DATOS!B:B,0),1)),"")</f>
        <v/>
      </c>
      <c r="G432" s="17" t="str">
        <f>IFERROR(IF(INDEX(DATOS!AN:AN,MATCH(CHECKLIST!B432,DATOS!B:B,0),1)=0,"",INDEX(DATOS!AN:AN,MATCH(CHECKLIST!B432,DATOS!B:B,0),1)),"")</f>
        <v/>
      </c>
      <c r="H432" s="17" t="str">
        <f>IFERROR(IF(INDEX(DATOS!BQ:BQ,MATCH(CHECKLIST!B432,DATOS!B:B,0),1)="","X",IF(INDEX(DATOS!BQ:BQ,MATCH(CHECKLIST!B432,DATOS!B:B,0),1)="VIGENTE","",INDEX(DATOS!BQ:BQ,MATCH(CHECKLIST!B432,DATOS!B:B,0),1))),"")</f>
        <v/>
      </c>
      <c r="I432" s="17" t="str">
        <f>IFERROR(IF(INDEX(DATOS!AR:AR,MATCH(CHECKLIST!B432,DATOS!B:B,0),1)=0,"",INDEX(DATOS!AR:AR,MATCH(CHECKLIST!B432,DATOS!B:B,0),1)),"")</f>
        <v/>
      </c>
      <c r="J432" s="17" t="str">
        <f>IFERROR(IF(INDEX(DATOS!AP:AP,MATCH(CHECKLIST!B432,DATOS!B:B,0),1)=0,"",INDEX(DATOS!AP:AP,MATCH(CHECKLIST!B432,DATOS!B:B,0),1)),"")</f>
        <v/>
      </c>
      <c r="K432" s="35" t="str">
        <f>IFERROR(IF(INDEX(DATOS!AQ:AQ,MATCH(CHECKLIST!B432,DATOS!B:B,0),1)=0,"",INDEX(DATOS!AQ:AQ,MATCH(CHECKLIST!B432,DATOS!B:B,0),1)),"")</f>
        <v/>
      </c>
      <c r="L432" s="17" t="str">
        <f>IFERROR(IF(INDEX(DATOS!AS:AS,MATCH(CHECKLIST!B432,DATOS!B:B,0),1)=0,"",INDEX(DATOS!AS:AS,MATCH(CHECKLIST!B432,DATOS!B:B,0),1)),"")</f>
        <v/>
      </c>
      <c r="M432" s="17" t="str">
        <f>IFERROR(IF(INDEX(DATOS!AO:AO,MATCH(CHECKLIST!B432,DATOS!B:B,0),1)=0,"",INDEX(DATOS!AO:AO,MATCH(CHECKLIST!B432,DATOS!B:B,0),1)),"")</f>
        <v/>
      </c>
      <c r="N432" s="35" t="str">
        <f ca="1">IFERROR(IF(INDEX(DATOS!P:P,MATCH(CHECKLIST!B432,DATOS!B:B,0),1)="","X",IF(INDEX(DATOS!P:P,MATCH(CHECKLIST!B432,DATOS!B:B,0),1)&gt;YEAR(TODAY())-1,"","VENCIDA")),"")</f>
        <v/>
      </c>
      <c r="O432" s="35" t="str">
        <f>IFERROR(IF(INDEX(DATOS!AV:AV,MATCH(CHECKLIST!B432,DATOS!B:B,0),1)=0,"",INDEX(DATOS!AV:AV,MATCH(CHECKLIST!B432,DATOS!B:B,0),1)),"")</f>
        <v/>
      </c>
      <c r="P432" s="17" t="str">
        <f>IFERROR(IF(INDEX(DATOS!AT:AT,MATCH(CHECKLIST!B432,DATOS!B:B,0),1)=0,"",INDEX(DATOS!AT:AT,MATCH(CHECKLIST!B432,DATOS!B:B,0),1)),"")</f>
        <v/>
      </c>
      <c r="Q432" s="17" t="str">
        <f>IFERROR(IF(INDEX(DATOS!AU:AU,MATCH(CHECKLIST!B432,DATOS!B:B,0),1)=0,"",INDEX(DATOS!AU:AU,MATCH(CHECKLIST!B432,DATOS!B:B,0),1)),"")</f>
        <v/>
      </c>
      <c r="S432">
        <f t="shared" si="20"/>
        <v>0</v>
      </c>
      <c r="U432" t="str">
        <f t="shared" si="18"/>
        <v/>
      </c>
      <c r="V432" t="str">
        <f t="shared" si="19"/>
        <v/>
      </c>
    </row>
    <row r="433" spans="1:22" x14ac:dyDescent="0.25">
      <c r="A433" s="12">
        <v>420</v>
      </c>
      <c r="B433" t="str">
        <f>IFERROR(INDEX(DATOS!B:B,MATCH(CHECKLIST!A433,DATOS!CG:CG,0),1),"")</f>
        <v/>
      </c>
      <c r="C433" t="str">
        <f>IFERROR(INDEX(DATOS!BT:BT,MATCH(CHECKLIST!A433,DATOS!CG:CG,0),1),"")</f>
        <v/>
      </c>
      <c r="D433" t="str">
        <f>IFERROR(INDEX(DATOS!T:T,MATCH(CHECKLIST!E433,DATOS!C:C,0),1),"")</f>
        <v/>
      </c>
      <c r="E433" s="72" t="str">
        <f>IFERROR(INDEX(DATOS!C:C,MATCH(CHECKLIST!A433,DATOS!CG:CG,0),1),"")</f>
        <v/>
      </c>
      <c r="F433" s="82" t="str">
        <f>IFERROR(IF(INDEX(DATOS!AI:AI,MATCH(CHECKLIST!B433,DATOS!B:B,0),1)=0,"",INDEX(DATOS!AI:AI,MATCH(CHECKLIST!B433,DATOS!B:B,0),1)),"")</f>
        <v/>
      </c>
      <c r="G433" s="17" t="str">
        <f>IFERROR(IF(INDEX(DATOS!AN:AN,MATCH(CHECKLIST!B433,DATOS!B:B,0),1)=0,"",INDEX(DATOS!AN:AN,MATCH(CHECKLIST!B433,DATOS!B:B,0),1)),"")</f>
        <v/>
      </c>
      <c r="H433" s="17" t="str">
        <f>IFERROR(IF(INDEX(DATOS!BQ:BQ,MATCH(CHECKLIST!B433,DATOS!B:B,0),1)="","X",IF(INDEX(DATOS!BQ:BQ,MATCH(CHECKLIST!B433,DATOS!B:B,0),1)="VIGENTE","",INDEX(DATOS!BQ:BQ,MATCH(CHECKLIST!B433,DATOS!B:B,0),1))),"")</f>
        <v/>
      </c>
      <c r="I433" s="17" t="str">
        <f>IFERROR(IF(INDEX(DATOS!AR:AR,MATCH(CHECKLIST!B433,DATOS!B:B,0),1)=0,"",INDEX(DATOS!AR:AR,MATCH(CHECKLIST!B433,DATOS!B:B,0),1)),"")</f>
        <v/>
      </c>
      <c r="J433" s="17" t="str">
        <f>IFERROR(IF(INDEX(DATOS!AP:AP,MATCH(CHECKLIST!B433,DATOS!B:B,0),1)=0,"",INDEX(DATOS!AP:AP,MATCH(CHECKLIST!B433,DATOS!B:B,0),1)),"")</f>
        <v/>
      </c>
      <c r="K433" s="35" t="str">
        <f>IFERROR(IF(INDEX(DATOS!AQ:AQ,MATCH(CHECKLIST!B433,DATOS!B:B,0),1)=0,"",INDEX(DATOS!AQ:AQ,MATCH(CHECKLIST!B433,DATOS!B:B,0),1)),"")</f>
        <v/>
      </c>
      <c r="L433" s="17" t="str">
        <f>IFERROR(IF(INDEX(DATOS!AS:AS,MATCH(CHECKLIST!B433,DATOS!B:B,0),1)=0,"",INDEX(DATOS!AS:AS,MATCH(CHECKLIST!B433,DATOS!B:B,0),1)),"")</f>
        <v/>
      </c>
      <c r="M433" s="17" t="str">
        <f>IFERROR(IF(INDEX(DATOS!AO:AO,MATCH(CHECKLIST!B433,DATOS!B:B,0),1)=0,"",INDEX(DATOS!AO:AO,MATCH(CHECKLIST!B433,DATOS!B:B,0),1)),"")</f>
        <v/>
      </c>
      <c r="N433" s="35" t="str">
        <f ca="1">IFERROR(IF(INDEX(DATOS!P:P,MATCH(CHECKLIST!B433,DATOS!B:B,0),1)="","X",IF(INDEX(DATOS!P:P,MATCH(CHECKLIST!B433,DATOS!B:B,0),1)&gt;YEAR(TODAY())-1,"","VENCIDA")),"")</f>
        <v/>
      </c>
      <c r="O433" s="35" t="str">
        <f>IFERROR(IF(INDEX(DATOS!AV:AV,MATCH(CHECKLIST!B433,DATOS!B:B,0),1)=0,"",INDEX(DATOS!AV:AV,MATCH(CHECKLIST!B433,DATOS!B:B,0),1)),"")</f>
        <v/>
      </c>
      <c r="P433" s="17" t="str">
        <f>IFERROR(IF(INDEX(DATOS!AT:AT,MATCH(CHECKLIST!B433,DATOS!B:B,0),1)=0,"",INDEX(DATOS!AT:AT,MATCH(CHECKLIST!B433,DATOS!B:B,0),1)),"")</f>
        <v/>
      </c>
      <c r="Q433" s="17" t="str">
        <f>IFERROR(IF(INDEX(DATOS!AU:AU,MATCH(CHECKLIST!B433,DATOS!B:B,0),1)=0,"",INDEX(DATOS!AU:AU,MATCH(CHECKLIST!B433,DATOS!B:B,0),1)),"")</f>
        <v/>
      </c>
      <c r="R433" t="str">
        <f>IF(B433="","",1)</f>
        <v/>
      </c>
      <c r="S433" t="str">
        <f t="shared" si="20"/>
        <v/>
      </c>
      <c r="U433" t="str">
        <f t="shared" si="18"/>
        <v/>
      </c>
      <c r="V433" t="str">
        <f t="shared" si="19"/>
        <v/>
      </c>
    </row>
    <row r="434" spans="1:22" x14ac:dyDescent="0.25">
      <c r="A434" s="12">
        <v>421</v>
      </c>
      <c r="B434" t="str">
        <f>IFERROR(INDEX(DATOS!B:B,MATCH(CHECKLIST!A434,DATOS!CG:CG,0),1),"")</f>
        <v/>
      </c>
      <c r="C434" t="str">
        <f>IFERROR(INDEX(DATOS!BT:BT,MATCH(CHECKLIST!A434,DATOS!CG:CG,0),1),"")</f>
        <v/>
      </c>
      <c r="D434" t="str">
        <f>IFERROR(INDEX(DATOS!T:T,MATCH(CHECKLIST!E434,DATOS!C:C,0),1),"")</f>
        <v/>
      </c>
      <c r="E434" s="72" t="str">
        <f>IFERROR(INDEX(DATOS!C:C,MATCH(CHECKLIST!A434,DATOS!CG:CG,0),1),"")</f>
        <v/>
      </c>
      <c r="F434" s="82" t="str">
        <f>IFERROR(IF(INDEX(DATOS!AI:AI,MATCH(CHECKLIST!B434,DATOS!B:B,0),1)=0,"",INDEX(DATOS!AI:AI,MATCH(CHECKLIST!B434,DATOS!B:B,0),1)),"")</f>
        <v/>
      </c>
      <c r="G434" s="17" t="str">
        <f>IFERROR(IF(INDEX(DATOS!AN:AN,MATCH(CHECKLIST!B434,DATOS!B:B,0),1)=0,"",INDEX(DATOS!AN:AN,MATCH(CHECKLIST!B434,DATOS!B:B,0),1)),"")</f>
        <v/>
      </c>
      <c r="H434" s="17" t="str">
        <f>IFERROR(IF(INDEX(DATOS!BQ:BQ,MATCH(CHECKLIST!B434,DATOS!B:B,0),1)="","X",IF(INDEX(DATOS!BQ:BQ,MATCH(CHECKLIST!B434,DATOS!B:B,0),1)="VIGENTE","",INDEX(DATOS!BQ:BQ,MATCH(CHECKLIST!B434,DATOS!B:B,0),1))),"")</f>
        <v/>
      </c>
      <c r="I434" s="17" t="str">
        <f>IFERROR(IF(INDEX(DATOS!AR:AR,MATCH(CHECKLIST!B434,DATOS!B:B,0),1)=0,"",INDEX(DATOS!AR:AR,MATCH(CHECKLIST!B434,DATOS!B:B,0),1)),"")</f>
        <v/>
      </c>
      <c r="J434" s="17" t="str">
        <f>IFERROR(IF(INDEX(DATOS!AP:AP,MATCH(CHECKLIST!B434,DATOS!B:B,0),1)=0,"",INDEX(DATOS!AP:AP,MATCH(CHECKLIST!B434,DATOS!B:B,0),1)),"")</f>
        <v/>
      </c>
      <c r="K434" s="35" t="str">
        <f>IFERROR(IF(INDEX(DATOS!AQ:AQ,MATCH(CHECKLIST!B434,DATOS!B:B,0),1)=0,"",INDEX(DATOS!AQ:AQ,MATCH(CHECKLIST!B434,DATOS!B:B,0),1)),"")</f>
        <v/>
      </c>
      <c r="L434" s="17" t="str">
        <f>IFERROR(IF(INDEX(DATOS!AS:AS,MATCH(CHECKLIST!B434,DATOS!B:B,0),1)=0,"",INDEX(DATOS!AS:AS,MATCH(CHECKLIST!B434,DATOS!B:B,0),1)),"")</f>
        <v/>
      </c>
      <c r="M434" s="17" t="str">
        <f>IFERROR(IF(INDEX(DATOS!AO:AO,MATCH(CHECKLIST!B434,DATOS!B:B,0),1)=0,"",INDEX(DATOS!AO:AO,MATCH(CHECKLIST!B434,DATOS!B:B,0),1)),"")</f>
        <v/>
      </c>
      <c r="N434" s="35" t="str">
        <f ca="1">IFERROR(IF(INDEX(DATOS!P:P,MATCH(CHECKLIST!B434,DATOS!B:B,0),1)="","X",IF(INDEX(DATOS!P:P,MATCH(CHECKLIST!B434,DATOS!B:B,0),1)&gt;YEAR(TODAY())-1,"","VENCIDA")),"")</f>
        <v/>
      </c>
      <c r="O434" s="35" t="str">
        <f>IFERROR(IF(INDEX(DATOS!AV:AV,MATCH(CHECKLIST!B434,DATOS!B:B,0),1)=0,"",INDEX(DATOS!AV:AV,MATCH(CHECKLIST!B434,DATOS!B:B,0),1)),"")</f>
        <v/>
      </c>
      <c r="P434" s="17" t="str">
        <f>IFERROR(IF(INDEX(DATOS!AT:AT,MATCH(CHECKLIST!B434,DATOS!B:B,0),1)=0,"",INDEX(DATOS!AT:AT,MATCH(CHECKLIST!B434,DATOS!B:B,0),1)),"")</f>
        <v/>
      </c>
      <c r="Q434" s="17" t="str">
        <f>IFERROR(IF(INDEX(DATOS!AU:AU,MATCH(CHECKLIST!B434,DATOS!B:B,0),1)=0,"",INDEX(DATOS!AU:AU,MATCH(CHECKLIST!B434,DATOS!B:B,0),1)),"")</f>
        <v/>
      </c>
      <c r="S434">
        <f t="shared" si="20"/>
        <v>0</v>
      </c>
      <c r="U434" t="str">
        <f t="shared" si="18"/>
        <v/>
      </c>
      <c r="V434" t="str">
        <f t="shared" si="19"/>
        <v/>
      </c>
    </row>
    <row r="435" spans="1:22" x14ac:dyDescent="0.25">
      <c r="A435" s="12">
        <v>422</v>
      </c>
      <c r="B435" t="str">
        <f>IFERROR(INDEX(DATOS!B:B,MATCH(CHECKLIST!A435,DATOS!CG:CG,0),1),"")</f>
        <v/>
      </c>
      <c r="C435" t="str">
        <f>IFERROR(INDEX(DATOS!BT:BT,MATCH(CHECKLIST!A435,DATOS!CG:CG,0),1),"")</f>
        <v/>
      </c>
      <c r="D435" t="str">
        <f>IFERROR(INDEX(DATOS!T:T,MATCH(CHECKLIST!E435,DATOS!C:C,0),1),"")</f>
        <v/>
      </c>
      <c r="E435" s="72" t="str">
        <f>IFERROR(INDEX(DATOS!C:C,MATCH(CHECKLIST!A435,DATOS!CG:CG,0),1),"")</f>
        <v/>
      </c>
      <c r="F435" s="82" t="str">
        <f>IFERROR(IF(INDEX(DATOS!AI:AI,MATCH(CHECKLIST!B435,DATOS!B:B,0),1)=0,"",INDEX(DATOS!AI:AI,MATCH(CHECKLIST!B435,DATOS!B:B,0),1)),"")</f>
        <v/>
      </c>
      <c r="G435" s="17" t="str">
        <f>IFERROR(IF(INDEX(DATOS!AN:AN,MATCH(CHECKLIST!B435,DATOS!B:B,0),1)=0,"",INDEX(DATOS!AN:AN,MATCH(CHECKLIST!B435,DATOS!B:B,0),1)),"")</f>
        <v/>
      </c>
      <c r="H435" s="17" t="str">
        <f>IFERROR(IF(INDEX(DATOS!BQ:BQ,MATCH(CHECKLIST!B435,DATOS!B:B,0),1)="","X",IF(INDEX(DATOS!BQ:BQ,MATCH(CHECKLIST!B435,DATOS!B:B,0),1)="VIGENTE","",INDEX(DATOS!BQ:BQ,MATCH(CHECKLIST!B435,DATOS!B:B,0),1))),"")</f>
        <v/>
      </c>
      <c r="I435" s="17" t="str">
        <f>IFERROR(IF(INDEX(DATOS!AR:AR,MATCH(CHECKLIST!B435,DATOS!B:B,0),1)=0,"",INDEX(DATOS!AR:AR,MATCH(CHECKLIST!B435,DATOS!B:B,0),1)),"")</f>
        <v/>
      </c>
      <c r="J435" s="17" t="str">
        <f>IFERROR(IF(INDEX(DATOS!AP:AP,MATCH(CHECKLIST!B435,DATOS!B:B,0),1)=0,"",INDEX(DATOS!AP:AP,MATCH(CHECKLIST!B435,DATOS!B:B,0),1)),"")</f>
        <v/>
      </c>
      <c r="K435" s="35" t="str">
        <f>IFERROR(IF(INDEX(DATOS!AQ:AQ,MATCH(CHECKLIST!B435,DATOS!B:B,0),1)=0,"",INDEX(DATOS!AQ:AQ,MATCH(CHECKLIST!B435,DATOS!B:B,0),1)),"")</f>
        <v/>
      </c>
      <c r="L435" s="17" t="str">
        <f>IFERROR(IF(INDEX(DATOS!AS:AS,MATCH(CHECKLIST!B435,DATOS!B:B,0),1)=0,"",INDEX(DATOS!AS:AS,MATCH(CHECKLIST!B435,DATOS!B:B,0),1)),"")</f>
        <v/>
      </c>
      <c r="M435" s="17" t="str">
        <f>IFERROR(IF(INDEX(DATOS!AO:AO,MATCH(CHECKLIST!B435,DATOS!B:B,0),1)=0,"",INDEX(DATOS!AO:AO,MATCH(CHECKLIST!B435,DATOS!B:B,0),1)),"")</f>
        <v/>
      </c>
      <c r="N435" s="35" t="str">
        <f ca="1">IFERROR(IF(INDEX(DATOS!P:P,MATCH(CHECKLIST!B435,DATOS!B:B,0),1)="","X",IF(INDEX(DATOS!P:P,MATCH(CHECKLIST!B435,DATOS!B:B,0),1)&gt;YEAR(TODAY())-1,"","VENCIDA")),"")</f>
        <v/>
      </c>
      <c r="O435" s="35" t="str">
        <f>IFERROR(IF(INDEX(DATOS!AV:AV,MATCH(CHECKLIST!B435,DATOS!B:B,0),1)=0,"",INDEX(DATOS!AV:AV,MATCH(CHECKLIST!B435,DATOS!B:B,0),1)),"")</f>
        <v/>
      </c>
      <c r="P435" s="17" t="str">
        <f>IFERROR(IF(INDEX(DATOS!AT:AT,MATCH(CHECKLIST!B435,DATOS!B:B,0),1)=0,"",INDEX(DATOS!AT:AT,MATCH(CHECKLIST!B435,DATOS!B:B,0),1)),"")</f>
        <v/>
      </c>
      <c r="Q435" s="17" t="str">
        <f>IFERROR(IF(INDEX(DATOS!AU:AU,MATCH(CHECKLIST!B435,DATOS!B:B,0),1)=0,"",INDEX(DATOS!AU:AU,MATCH(CHECKLIST!B435,DATOS!B:B,0),1)),"")</f>
        <v/>
      </c>
      <c r="R435" t="str">
        <f>IF(B435="","",1)</f>
        <v/>
      </c>
      <c r="S435" t="str">
        <f t="shared" si="20"/>
        <v/>
      </c>
      <c r="U435" t="str">
        <f t="shared" si="18"/>
        <v/>
      </c>
      <c r="V435" t="str">
        <f t="shared" si="19"/>
        <v/>
      </c>
    </row>
    <row r="436" spans="1:22" x14ac:dyDescent="0.25">
      <c r="A436" s="12">
        <v>423</v>
      </c>
      <c r="B436" t="str">
        <f>IFERROR(INDEX(DATOS!B:B,MATCH(CHECKLIST!A436,DATOS!CG:CG,0),1),"")</f>
        <v/>
      </c>
      <c r="C436" t="str">
        <f>IFERROR(INDEX(DATOS!BT:BT,MATCH(CHECKLIST!A436,DATOS!CG:CG,0),1),"")</f>
        <v/>
      </c>
      <c r="D436" t="str">
        <f>IFERROR(INDEX(DATOS!T:T,MATCH(CHECKLIST!E436,DATOS!C:C,0),1),"")</f>
        <v/>
      </c>
      <c r="E436" s="72" t="str">
        <f>IFERROR(INDEX(DATOS!C:C,MATCH(CHECKLIST!A436,DATOS!CG:CG,0),1),"")</f>
        <v/>
      </c>
      <c r="F436" s="82" t="str">
        <f>IFERROR(IF(INDEX(DATOS!AI:AI,MATCH(CHECKLIST!B436,DATOS!B:B,0),1)=0,"",INDEX(DATOS!AI:AI,MATCH(CHECKLIST!B436,DATOS!B:B,0),1)),"")</f>
        <v/>
      </c>
      <c r="G436" s="17" t="str">
        <f>IFERROR(IF(INDEX(DATOS!AN:AN,MATCH(CHECKLIST!B436,DATOS!B:B,0),1)=0,"",INDEX(DATOS!AN:AN,MATCH(CHECKLIST!B436,DATOS!B:B,0),1)),"")</f>
        <v/>
      </c>
      <c r="H436" s="17" t="str">
        <f>IFERROR(IF(INDEX(DATOS!BQ:BQ,MATCH(CHECKLIST!B436,DATOS!B:B,0),1)="","X",IF(INDEX(DATOS!BQ:BQ,MATCH(CHECKLIST!B436,DATOS!B:B,0),1)="VIGENTE","",INDEX(DATOS!BQ:BQ,MATCH(CHECKLIST!B436,DATOS!B:B,0),1))),"")</f>
        <v/>
      </c>
      <c r="I436" s="17" t="str">
        <f>IFERROR(IF(INDEX(DATOS!AR:AR,MATCH(CHECKLIST!B436,DATOS!B:B,0),1)=0,"",INDEX(DATOS!AR:AR,MATCH(CHECKLIST!B436,DATOS!B:B,0),1)),"")</f>
        <v/>
      </c>
      <c r="J436" s="17" t="str">
        <f>IFERROR(IF(INDEX(DATOS!AP:AP,MATCH(CHECKLIST!B436,DATOS!B:B,0),1)=0,"",INDEX(DATOS!AP:AP,MATCH(CHECKLIST!B436,DATOS!B:B,0),1)),"")</f>
        <v/>
      </c>
      <c r="K436" s="35" t="str">
        <f>IFERROR(IF(INDEX(DATOS!AQ:AQ,MATCH(CHECKLIST!B436,DATOS!B:B,0),1)=0,"",INDEX(DATOS!AQ:AQ,MATCH(CHECKLIST!B436,DATOS!B:B,0),1)),"")</f>
        <v/>
      </c>
      <c r="L436" s="17" t="str">
        <f>IFERROR(IF(INDEX(DATOS!AS:AS,MATCH(CHECKLIST!B436,DATOS!B:B,0),1)=0,"",INDEX(DATOS!AS:AS,MATCH(CHECKLIST!B436,DATOS!B:B,0),1)),"")</f>
        <v/>
      </c>
      <c r="M436" s="17" t="str">
        <f>IFERROR(IF(INDEX(DATOS!AO:AO,MATCH(CHECKLIST!B436,DATOS!B:B,0),1)=0,"",INDEX(DATOS!AO:AO,MATCH(CHECKLIST!B436,DATOS!B:B,0),1)),"")</f>
        <v/>
      </c>
      <c r="N436" s="35" t="str">
        <f ca="1">IFERROR(IF(INDEX(DATOS!P:P,MATCH(CHECKLIST!B436,DATOS!B:B,0),1)="","X",IF(INDEX(DATOS!P:P,MATCH(CHECKLIST!B436,DATOS!B:B,0),1)&gt;YEAR(TODAY())-1,"","VENCIDA")),"")</f>
        <v/>
      </c>
      <c r="O436" s="35" t="str">
        <f>IFERROR(IF(INDEX(DATOS!AV:AV,MATCH(CHECKLIST!B436,DATOS!B:B,0),1)=0,"",INDEX(DATOS!AV:AV,MATCH(CHECKLIST!B436,DATOS!B:B,0),1)),"")</f>
        <v/>
      </c>
      <c r="P436" s="17" t="str">
        <f>IFERROR(IF(INDEX(DATOS!AT:AT,MATCH(CHECKLIST!B436,DATOS!B:B,0),1)=0,"",INDEX(DATOS!AT:AT,MATCH(CHECKLIST!B436,DATOS!B:B,0),1)),"")</f>
        <v/>
      </c>
      <c r="Q436" s="17" t="str">
        <f>IFERROR(IF(INDEX(DATOS!AU:AU,MATCH(CHECKLIST!B436,DATOS!B:B,0),1)=0,"",INDEX(DATOS!AU:AU,MATCH(CHECKLIST!B436,DATOS!B:B,0),1)),"")</f>
        <v/>
      </c>
      <c r="S436">
        <f t="shared" si="20"/>
        <v>0</v>
      </c>
      <c r="U436" t="str">
        <f t="shared" si="18"/>
        <v/>
      </c>
      <c r="V436" t="str">
        <f t="shared" si="19"/>
        <v/>
      </c>
    </row>
    <row r="437" spans="1:22" x14ac:dyDescent="0.25">
      <c r="A437" s="12">
        <v>424</v>
      </c>
      <c r="B437" t="str">
        <f>IFERROR(INDEX(DATOS!B:B,MATCH(CHECKLIST!A437,DATOS!CG:CG,0),1),"")</f>
        <v/>
      </c>
      <c r="C437" t="str">
        <f>IFERROR(INDEX(DATOS!BT:BT,MATCH(CHECKLIST!A437,DATOS!CG:CG,0),1),"")</f>
        <v/>
      </c>
      <c r="D437" t="str">
        <f>IFERROR(INDEX(DATOS!T:T,MATCH(CHECKLIST!E437,DATOS!C:C,0),1),"")</f>
        <v/>
      </c>
      <c r="E437" s="72" t="str">
        <f>IFERROR(INDEX(DATOS!C:C,MATCH(CHECKLIST!A437,DATOS!CG:CG,0),1),"")</f>
        <v/>
      </c>
      <c r="F437" s="82" t="str">
        <f>IFERROR(IF(INDEX(DATOS!AI:AI,MATCH(CHECKLIST!B437,DATOS!B:B,0),1)=0,"",INDEX(DATOS!AI:AI,MATCH(CHECKLIST!B437,DATOS!B:B,0),1)),"")</f>
        <v/>
      </c>
      <c r="G437" s="17" t="str">
        <f>IFERROR(IF(INDEX(DATOS!AN:AN,MATCH(CHECKLIST!B437,DATOS!B:B,0),1)=0,"",INDEX(DATOS!AN:AN,MATCH(CHECKLIST!B437,DATOS!B:B,0),1)),"")</f>
        <v/>
      </c>
      <c r="H437" s="17" t="str">
        <f>IFERROR(IF(INDEX(DATOS!BQ:BQ,MATCH(CHECKLIST!B437,DATOS!B:B,0),1)="","X",IF(INDEX(DATOS!BQ:BQ,MATCH(CHECKLIST!B437,DATOS!B:B,0),1)="VIGENTE","",INDEX(DATOS!BQ:BQ,MATCH(CHECKLIST!B437,DATOS!B:B,0),1))),"")</f>
        <v/>
      </c>
      <c r="I437" s="17" t="str">
        <f>IFERROR(IF(INDEX(DATOS!AR:AR,MATCH(CHECKLIST!B437,DATOS!B:B,0),1)=0,"",INDEX(DATOS!AR:AR,MATCH(CHECKLIST!B437,DATOS!B:B,0),1)),"")</f>
        <v/>
      </c>
      <c r="J437" s="17" t="str">
        <f>IFERROR(IF(INDEX(DATOS!AP:AP,MATCH(CHECKLIST!B437,DATOS!B:B,0),1)=0,"",INDEX(DATOS!AP:AP,MATCH(CHECKLIST!B437,DATOS!B:B,0),1)),"")</f>
        <v/>
      </c>
      <c r="K437" s="35" t="str">
        <f>IFERROR(IF(INDEX(DATOS!AQ:AQ,MATCH(CHECKLIST!B437,DATOS!B:B,0),1)=0,"",INDEX(DATOS!AQ:AQ,MATCH(CHECKLIST!B437,DATOS!B:B,0),1)),"")</f>
        <v/>
      </c>
      <c r="L437" s="17" t="str">
        <f>IFERROR(IF(INDEX(DATOS!AS:AS,MATCH(CHECKLIST!B437,DATOS!B:B,0),1)=0,"",INDEX(DATOS!AS:AS,MATCH(CHECKLIST!B437,DATOS!B:B,0),1)),"")</f>
        <v/>
      </c>
      <c r="M437" s="17" t="str">
        <f>IFERROR(IF(INDEX(DATOS!AO:AO,MATCH(CHECKLIST!B437,DATOS!B:B,0),1)=0,"",INDEX(DATOS!AO:AO,MATCH(CHECKLIST!B437,DATOS!B:B,0),1)),"")</f>
        <v/>
      </c>
      <c r="N437" s="35" t="str">
        <f ca="1">IFERROR(IF(INDEX(DATOS!P:P,MATCH(CHECKLIST!B437,DATOS!B:B,0),1)="","X",IF(INDEX(DATOS!P:P,MATCH(CHECKLIST!B437,DATOS!B:B,0),1)&gt;YEAR(TODAY())-1,"","VENCIDA")),"")</f>
        <v/>
      </c>
      <c r="O437" s="35" t="str">
        <f>IFERROR(IF(INDEX(DATOS!AV:AV,MATCH(CHECKLIST!B437,DATOS!B:B,0),1)=0,"",INDEX(DATOS!AV:AV,MATCH(CHECKLIST!B437,DATOS!B:B,0),1)),"")</f>
        <v/>
      </c>
      <c r="P437" s="17" t="str">
        <f>IFERROR(IF(INDEX(DATOS!AT:AT,MATCH(CHECKLIST!B437,DATOS!B:B,0),1)=0,"",INDEX(DATOS!AT:AT,MATCH(CHECKLIST!B437,DATOS!B:B,0),1)),"")</f>
        <v/>
      </c>
      <c r="Q437" s="17" t="str">
        <f>IFERROR(IF(INDEX(DATOS!AU:AU,MATCH(CHECKLIST!B437,DATOS!B:B,0),1)=0,"",INDEX(DATOS!AU:AU,MATCH(CHECKLIST!B437,DATOS!B:B,0),1)),"")</f>
        <v/>
      </c>
      <c r="R437" t="str">
        <f>IF(B437="","",1)</f>
        <v/>
      </c>
      <c r="S437" t="str">
        <f t="shared" si="20"/>
        <v/>
      </c>
      <c r="U437" t="str">
        <f t="shared" si="18"/>
        <v/>
      </c>
      <c r="V437" t="str">
        <f t="shared" si="19"/>
        <v/>
      </c>
    </row>
    <row r="438" spans="1:22" x14ac:dyDescent="0.25">
      <c r="A438" s="12">
        <v>425</v>
      </c>
      <c r="B438" t="str">
        <f>IFERROR(INDEX(DATOS!B:B,MATCH(CHECKLIST!A438,DATOS!CG:CG,0),1),"")</f>
        <v/>
      </c>
      <c r="C438" t="str">
        <f>IFERROR(INDEX(DATOS!BT:BT,MATCH(CHECKLIST!A438,DATOS!CG:CG,0),1),"")</f>
        <v/>
      </c>
      <c r="D438" t="str">
        <f>IFERROR(INDEX(DATOS!T:T,MATCH(CHECKLIST!E438,DATOS!C:C,0),1),"")</f>
        <v/>
      </c>
      <c r="E438" s="72" t="str">
        <f>IFERROR(INDEX(DATOS!C:C,MATCH(CHECKLIST!A438,DATOS!CG:CG,0),1),"")</f>
        <v/>
      </c>
      <c r="F438" s="82" t="str">
        <f>IFERROR(IF(INDEX(DATOS!AI:AI,MATCH(CHECKLIST!B438,DATOS!B:B,0),1)=0,"",INDEX(DATOS!AI:AI,MATCH(CHECKLIST!B438,DATOS!B:B,0),1)),"")</f>
        <v/>
      </c>
      <c r="G438" s="17" t="str">
        <f>IFERROR(IF(INDEX(DATOS!AN:AN,MATCH(CHECKLIST!B438,DATOS!B:B,0),1)=0,"",INDEX(DATOS!AN:AN,MATCH(CHECKLIST!B438,DATOS!B:B,0),1)),"")</f>
        <v/>
      </c>
      <c r="H438" s="17" t="str">
        <f>IFERROR(IF(INDEX(DATOS!BQ:BQ,MATCH(CHECKLIST!B438,DATOS!B:B,0),1)="","X",IF(INDEX(DATOS!BQ:BQ,MATCH(CHECKLIST!B438,DATOS!B:B,0),1)="VIGENTE","",INDEX(DATOS!BQ:BQ,MATCH(CHECKLIST!B438,DATOS!B:B,0),1))),"")</f>
        <v/>
      </c>
      <c r="I438" s="17" t="str">
        <f>IFERROR(IF(INDEX(DATOS!AR:AR,MATCH(CHECKLIST!B438,DATOS!B:B,0),1)=0,"",INDEX(DATOS!AR:AR,MATCH(CHECKLIST!B438,DATOS!B:B,0),1)),"")</f>
        <v/>
      </c>
      <c r="J438" s="17" t="str">
        <f>IFERROR(IF(INDEX(DATOS!AP:AP,MATCH(CHECKLIST!B438,DATOS!B:B,0),1)=0,"",INDEX(DATOS!AP:AP,MATCH(CHECKLIST!B438,DATOS!B:B,0),1)),"")</f>
        <v/>
      </c>
      <c r="K438" s="35" t="str">
        <f>IFERROR(IF(INDEX(DATOS!AQ:AQ,MATCH(CHECKLIST!B438,DATOS!B:B,0),1)=0,"",INDEX(DATOS!AQ:AQ,MATCH(CHECKLIST!B438,DATOS!B:B,0),1)),"")</f>
        <v/>
      </c>
      <c r="L438" s="17" t="str">
        <f>IFERROR(IF(INDEX(DATOS!AS:AS,MATCH(CHECKLIST!B438,DATOS!B:B,0),1)=0,"",INDEX(DATOS!AS:AS,MATCH(CHECKLIST!B438,DATOS!B:B,0),1)),"")</f>
        <v/>
      </c>
      <c r="M438" s="17" t="str">
        <f>IFERROR(IF(INDEX(DATOS!AO:AO,MATCH(CHECKLIST!B438,DATOS!B:B,0),1)=0,"",INDEX(DATOS!AO:AO,MATCH(CHECKLIST!B438,DATOS!B:B,0),1)),"")</f>
        <v/>
      </c>
      <c r="N438" s="35" t="str">
        <f ca="1">IFERROR(IF(INDEX(DATOS!P:P,MATCH(CHECKLIST!B438,DATOS!B:B,0),1)="","X",IF(INDEX(DATOS!P:P,MATCH(CHECKLIST!B438,DATOS!B:B,0),1)&gt;YEAR(TODAY())-1,"","VENCIDA")),"")</f>
        <v/>
      </c>
      <c r="O438" s="35" t="str">
        <f>IFERROR(IF(INDEX(DATOS!AV:AV,MATCH(CHECKLIST!B438,DATOS!B:B,0),1)=0,"",INDEX(DATOS!AV:AV,MATCH(CHECKLIST!B438,DATOS!B:B,0),1)),"")</f>
        <v/>
      </c>
      <c r="P438" s="17" t="str">
        <f>IFERROR(IF(INDEX(DATOS!AT:AT,MATCH(CHECKLIST!B438,DATOS!B:B,0),1)=0,"",INDEX(DATOS!AT:AT,MATCH(CHECKLIST!B438,DATOS!B:B,0),1)),"")</f>
        <v/>
      </c>
      <c r="Q438" s="17" t="str">
        <f>IFERROR(IF(INDEX(DATOS!AU:AU,MATCH(CHECKLIST!B438,DATOS!B:B,0),1)=0,"",INDEX(DATOS!AU:AU,MATCH(CHECKLIST!B438,DATOS!B:B,0),1)),"")</f>
        <v/>
      </c>
      <c r="S438">
        <f t="shared" si="20"/>
        <v>0</v>
      </c>
      <c r="U438" t="str">
        <f t="shared" si="18"/>
        <v/>
      </c>
      <c r="V438" t="str">
        <f t="shared" si="19"/>
        <v/>
      </c>
    </row>
    <row r="439" spans="1:22" x14ac:dyDescent="0.25">
      <c r="A439" s="12">
        <v>426</v>
      </c>
      <c r="B439" t="str">
        <f>IFERROR(INDEX(DATOS!B:B,MATCH(CHECKLIST!A439,DATOS!CG:CG,0),1),"")</f>
        <v/>
      </c>
      <c r="C439" t="str">
        <f>IFERROR(INDEX(DATOS!BT:BT,MATCH(CHECKLIST!A439,DATOS!CG:CG,0),1),"")</f>
        <v/>
      </c>
      <c r="D439" t="str">
        <f>IFERROR(INDEX(DATOS!T:T,MATCH(CHECKLIST!E439,DATOS!C:C,0),1),"")</f>
        <v/>
      </c>
      <c r="E439" s="72" t="str">
        <f>IFERROR(INDEX(DATOS!C:C,MATCH(CHECKLIST!A439,DATOS!CG:CG,0),1),"")</f>
        <v/>
      </c>
      <c r="F439" s="82" t="str">
        <f>IFERROR(IF(INDEX(DATOS!AI:AI,MATCH(CHECKLIST!B439,DATOS!B:B,0),1)=0,"",INDEX(DATOS!AI:AI,MATCH(CHECKLIST!B439,DATOS!B:B,0),1)),"")</f>
        <v/>
      </c>
      <c r="G439" s="17" t="str">
        <f>IFERROR(IF(INDEX(DATOS!AN:AN,MATCH(CHECKLIST!B439,DATOS!B:B,0),1)=0,"",INDEX(DATOS!AN:AN,MATCH(CHECKLIST!B439,DATOS!B:B,0),1)),"")</f>
        <v/>
      </c>
      <c r="H439" s="17" t="str">
        <f>IFERROR(IF(INDEX(DATOS!BQ:BQ,MATCH(CHECKLIST!B439,DATOS!B:B,0),1)="","X",IF(INDEX(DATOS!BQ:BQ,MATCH(CHECKLIST!B439,DATOS!B:B,0),1)="VIGENTE","",INDEX(DATOS!BQ:BQ,MATCH(CHECKLIST!B439,DATOS!B:B,0),1))),"")</f>
        <v/>
      </c>
      <c r="I439" s="17" t="str">
        <f>IFERROR(IF(INDEX(DATOS!AR:AR,MATCH(CHECKLIST!B439,DATOS!B:B,0),1)=0,"",INDEX(DATOS!AR:AR,MATCH(CHECKLIST!B439,DATOS!B:B,0),1)),"")</f>
        <v/>
      </c>
      <c r="J439" s="17" t="str">
        <f>IFERROR(IF(INDEX(DATOS!AP:AP,MATCH(CHECKLIST!B439,DATOS!B:B,0),1)=0,"",INDEX(DATOS!AP:AP,MATCH(CHECKLIST!B439,DATOS!B:B,0),1)),"")</f>
        <v/>
      </c>
      <c r="K439" s="35" t="str">
        <f>IFERROR(IF(INDEX(DATOS!AQ:AQ,MATCH(CHECKLIST!B439,DATOS!B:B,0),1)=0,"",INDEX(DATOS!AQ:AQ,MATCH(CHECKLIST!B439,DATOS!B:B,0),1)),"")</f>
        <v/>
      </c>
      <c r="L439" s="17" t="str">
        <f>IFERROR(IF(INDEX(DATOS!AS:AS,MATCH(CHECKLIST!B439,DATOS!B:B,0),1)=0,"",INDEX(DATOS!AS:AS,MATCH(CHECKLIST!B439,DATOS!B:B,0),1)),"")</f>
        <v/>
      </c>
      <c r="M439" s="17" t="str">
        <f>IFERROR(IF(INDEX(DATOS!AO:AO,MATCH(CHECKLIST!B439,DATOS!B:B,0),1)=0,"",INDEX(DATOS!AO:AO,MATCH(CHECKLIST!B439,DATOS!B:B,0),1)),"")</f>
        <v/>
      </c>
      <c r="N439" s="35" t="str">
        <f ca="1">IFERROR(IF(INDEX(DATOS!P:P,MATCH(CHECKLIST!B439,DATOS!B:B,0),1)="","X",IF(INDEX(DATOS!P:P,MATCH(CHECKLIST!B439,DATOS!B:B,0),1)&gt;YEAR(TODAY())-1,"","VENCIDA")),"")</f>
        <v/>
      </c>
      <c r="O439" s="35" t="str">
        <f>IFERROR(IF(INDEX(DATOS!AV:AV,MATCH(CHECKLIST!B439,DATOS!B:B,0),1)=0,"",INDEX(DATOS!AV:AV,MATCH(CHECKLIST!B439,DATOS!B:B,0),1)),"")</f>
        <v/>
      </c>
      <c r="P439" s="17" t="str">
        <f>IFERROR(IF(INDEX(DATOS!AT:AT,MATCH(CHECKLIST!B439,DATOS!B:B,0),1)=0,"",INDEX(DATOS!AT:AT,MATCH(CHECKLIST!B439,DATOS!B:B,0),1)),"")</f>
        <v/>
      </c>
      <c r="Q439" s="17" t="str">
        <f>IFERROR(IF(INDEX(DATOS!AU:AU,MATCH(CHECKLIST!B439,DATOS!B:B,0),1)=0,"",INDEX(DATOS!AU:AU,MATCH(CHECKLIST!B439,DATOS!B:B,0),1)),"")</f>
        <v/>
      </c>
      <c r="R439" t="str">
        <f>IF(B439="","",1)</f>
        <v/>
      </c>
      <c r="S439" t="str">
        <f t="shared" si="20"/>
        <v/>
      </c>
      <c r="U439" t="str">
        <f t="shared" si="18"/>
        <v/>
      </c>
      <c r="V439" t="str">
        <f t="shared" si="19"/>
        <v/>
      </c>
    </row>
    <row r="440" spans="1:22" x14ac:dyDescent="0.25">
      <c r="A440" s="12">
        <v>427</v>
      </c>
      <c r="B440" t="str">
        <f>IFERROR(INDEX(DATOS!B:B,MATCH(CHECKLIST!A440,DATOS!CG:CG,0),1),"")</f>
        <v/>
      </c>
      <c r="C440" t="str">
        <f>IFERROR(INDEX(DATOS!BT:BT,MATCH(CHECKLIST!A440,DATOS!CG:CG,0),1),"")</f>
        <v/>
      </c>
      <c r="D440" t="str">
        <f>IFERROR(INDEX(DATOS!T:T,MATCH(CHECKLIST!E440,DATOS!C:C,0),1),"")</f>
        <v/>
      </c>
      <c r="E440" s="72" t="str">
        <f>IFERROR(INDEX(DATOS!C:C,MATCH(CHECKLIST!A440,DATOS!CG:CG,0),1),"")</f>
        <v/>
      </c>
      <c r="F440" s="82" t="str">
        <f>IFERROR(IF(INDEX(DATOS!AI:AI,MATCH(CHECKLIST!B440,DATOS!B:B,0),1)=0,"",INDEX(DATOS!AI:AI,MATCH(CHECKLIST!B440,DATOS!B:B,0),1)),"")</f>
        <v/>
      </c>
      <c r="G440" s="17" t="str">
        <f>IFERROR(IF(INDEX(DATOS!AN:AN,MATCH(CHECKLIST!B440,DATOS!B:B,0),1)=0,"",INDEX(DATOS!AN:AN,MATCH(CHECKLIST!B440,DATOS!B:B,0),1)),"")</f>
        <v/>
      </c>
      <c r="H440" s="17" t="str">
        <f>IFERROR(IF(INDEX(DATOS!BQ:BQ,MATCH(CHECKLIST!B440,DATOS!B:B,0),1)="","X",IF(INDEX(DATOS!BQ:BQ,MATCH(CHECKLIST!B440,DATOS!B:B,0),1)="VIGENTE","",INDEX(DATOS!BQ:BQ,MATCH(CHECKLIST!B440,DATOS!B:B,0),1))),"")</f>
        <v/>
      </c>
      <c r="I440" s="17" t="str">
        <f>IFERROR(IF(INDEX(DATOS!AR:AR,MATCH(CHECKLIST!B440,DATOS!B:B,0),1)=0,"",INDEX(DATOS!AR:AR,MATCH(CHECKLIST!B440,DATOS!B:B,0),1)),"")</f>
        <v/>
      </c>
      <c r="J440" s="17" t="str">
        <f>IFERROR(IF(INDEX(DATOS!AP:AP,MATCH(CHECKLIST!B440,DATOS!B:B,0),1)=0,"",INDEX(DATOS!AP:AP,MATCH(CHECKLIST!B440,DATOS!B:B,0),1)),"")</f>
        <v/>
      </c>
      <c r="K440" s="35" t="str">
        <f>IFERROR(IF(INDEX(DATOS!AQ:AQ,MATCH(CHECKLIST!B440,DATOS!B:B,0),1)=0,"",INDEX(DATOS!AQ:AQ,MATCH(CHECKLIST!B440,DATOS!B:B,0),1)),"")</f>
        <v/>
      </c>
      <c r="L440" s="17" t="str">
        <f>IFERROR(IF(INDEX(DATOS!AS:AS,MATCH(CHECKLIST!B440,DATOS!B:B,0),1)=0,"",INDEX(DATOS!AS:AS,MATCH(CHECKLIST!B440,DATOS!B:B,0),1)),"")</f>
        <v/>
      </c>
      <c r="M440" s="17" t="str">
        <f>IFERROR(IF(INDEX(DATOS!AO:AO,MATCH(CHECKLIST!B440,DATOS!B:B,0),1)=0,"",INDEX(DATOS!AO:AO,MATCH(CHECKLIST!B440,DATOS!B:B,0),1)),"")</f>
        <v/>
      </c>
      <c r="N440" s="35" t="str">
        <f ca="1">IFERROR(IF(INDEX(DATOS!P:P,MATCH(CHECKLIST!B440,DATOS!B:B,0),1)="","X",IF(INDEX(DATOS!P:P,MATCH(CHECKLIST!B440,DATOS!B:B,0),1)&gt;YEAR(TODAY())-1,"","VENCIDA")),"")</f>
        <v/>
      </c>
      <c r="O440" s="35" t="str">
        <f>IFERROR(IF(INDEX(DATOS!AV:AV,MATCH(CHECKLIST!B440,DATOS!B:B,0),1)=0,"",INDEX(DATOS!AV:AV,MATCH(CHECKLIST!B440,DATOS!B:B,0),1)),"")</f>
        <v/>
      </c>
      <c r="P440" s="17" t="str">
        <f>IFERROR(IF(INDEX(DATOS!AT:AT,MATCH(CHECKLIST!B440,DATOS!B:B,0),1)=0,"",INDEX(DATOS!AT:AT,MATCH(CHECKLIST!B440,DATOS!B:B,0),1)),"")</f>
        <v/>
      </c>
      <c r="Q440" s="17" t="str">
        <f>IFERROR(IF(INDEX(DATOS!AU:AU,MATCH(CHECKLIST!B440,DATOS!B:B,0),1)=0,"",INDEX(DATOS!AU:AU,MATCH(CHECKLIST!B440,DATOS!B:B,0),1)),"")</f>
        <v/>
      </c>
      <c r="S440">
        <f t="shared" si="20"/>
        <v>0</v>
      </c>
      <c r="U440" t="str">
        <f t="shared" si="18"/>
        <v/>
      </c>
      <c r="V440" t="str">
        <f t="shared" si="19"/>
        <v/>
      </c>
    </row>
    <row r="441" spans="1:22" x14ac:dyDescent="0.25">
      <c r="A441" s="12">
        <v>428</v>
      </c>
      <c r="B441" t="str">
        <f>IFERROR(INDEX(DATOS!B:B,MATCH(CHECKLIST!A441,DATOS!CG:CG,0),1),"")</f>
        <v/>
      </c>
      <c r="C441" t="str">
        <f>IFERROR(INDEX(DATOS!BT:BT,MATCH(CHECKLIST!A441,DATOS!CG:CG,0),1),"")</f>
        <v/>
      </c>
      <c r="D441" t="str">
        <f>IFERROR(INDEX(DATOS!T:T,MATCH(CHECKLIST!E441,DATOS!C:C,0),1),"")</f>
        <v/>
      </c>
      <c r="E441" s="72" t="str">
        <f>IFERROR(INDEX(DATOS!C:C,MATCH(CHECKLIST!A441,DATOS!CG:CG,0),1),"")</f>
        <v/>
      </c>
      <c r="F441" s="82" t="str">
        <f>IFERROR(IF(INDEX(DATOS!AI:AI,MATCH(CHECKLIST!B441,DATOS!B:B,0),1)=0,"",INDEX(DATOS!AI:AI,MATCH(CHECKLIST!B441,DATOS!B:B,0),1)),"")</f>
        <v/>
      </c>
      <c r="G441" s="17" t="str">
        <f>IFERROR(IF(INDEX(DATOS!AN:AN,MATCH(CHECKLIST!B441,DATOS!B:B,0),1)=0,"",INDEX(DATOS!AN:AN,MATCH(CHECKLIST!B441,DATOS!B:B,0),1)),"")</f>
        <v/>
      </c>
      <c r="H441" s="17" t="str">
        <f>IFERROR(IF(INDEX(DATOS!BQ:BQ,MATCH(CHECKLIST!B441,DATOS!B:B,0),1)="","X",IF(INDEX(DATOS!BQ:BQ,MATCH(CHECKLIST!B441,DATOS!B:B,0),1)="VIGENTE","",INDEX(DATOS!BQ:BQ,MATCH(CHECKLIST!B441,DATOS!B:B,0),1))),"")</f>
        <v/>
      </c>
      <c r="I441" s="17" t="str">
        <f>IFERROR(IF(INDEX(DATOS!AR:AR,MATCH(CHECKLIST!B441,DATOS!B:B,0),1)=0,"",INDEX(DATOS!AR:AR,MATCH(CHECKLIST!B441,DATOS!B:B,0),1)),"")</f>
        <v/>
      </c>
      <c r="J441" s="17" t="str">
        <f>IFERROR(IF(INDEX(DATOS!AP:AP,MATCH(CHECKLIST!B441,DATOS!B:B,0),1)=0,"",INDEX(DATOS!AP:AP,MATCH(CHECKLIST!B441,DATOS!B:B,0),1)),"")</f>
        <v/>
      </c>
      <c r="K441" s="35" t="str">
        <f>IFERROR(IF(INDEX(DATOS!AQ:AQ,MATCH(CHECKLIST!B441,DATOS!B:B,0),1)=0,"",INDEX(DATOS!AQ:AQ,MATCH(CHECKLIST!B441,DATOS!B:B,0),1)),"")</f>
        <v/>
      </c>
      <c r="L441" s="17" t="str">
        <f>IFERROR(IF(INDEX(DATOS!AS:AS,MATCH(CHECKLIST!B441,DATOS!B:B,0),1)=0,"",INDEX(DATOS!AS:AS,MATCH(CHECKLIST!B441,DATOS!B:B,0),1)),"")</f>
        <v/>
      </c>
      <c r="M441" s="17" t="str">
        <f>IFERROR(IF(INDEX(DATOS!AO:AO,MATCH(CHECKLIST!B441,DATOS!B:B,0),1)=0,"",INDEX(DATOS!AO:AO,MATCH(CHECKLIST!B441,DATOS!B:B,0),1)),"")</f>
        <v/>
      </c>
      <c r="N441" s="35" t="str">
        <f ca="1">IFERROR(IF(INDEX(DATOS!P:P,MATCH(CHECKLIST!B441,DATOS!B:B,0),1)="","X",IF(INDEX(DATOS!P:P,MATCH(CHECKLIST!B441,DATOS!B:B,0),1)&gt;YEAR(TODAY())-1,"","VENCIDA")),"")</f>
        <v/>
      </c>
      <c r="O441" s="35" t="str">
        <f>IFERROR(IF(INDEX(DATOS!AV:AV,MATCH(CHECKLIST!B441,DATOS!B:B,0),1)=0,"",INDEX(DATOS!AV:AV,MATCH(CHECKLIST!B441,DATOS!B:B,0),1)),"")</f>
        <v/>
      </c>
      <c r="P441" s="17" t="str">
        <f>IFERROR(IF(INDEX(DATOS!AT:AT,MATCH(CHECKLIST!B441,DATOS!B:B,0),1)=0,"",INDEX(DATOS!AT:AT,MATCH(CHECKLIST!B441,DATOS!B:B,0),1)),"")</f>
        <v/>
      </c>
      <c r="Q441" s="17" t="str">
        <f>IFERROR(IF(INDEX(DATOS!AU:AU,MATCH(CHECKLIST!B441,DATOS!B:B,0),1)=0,"",INDEX(DATOS!AU:AU,MATCH(CHECKLIST!B441,DATOS!B:B,0),1)),"")</f>
        <v/>
      </c>
      <c r="R441" t="str">
        <f>IF(B441="","",1)</f>
        <v/>
      </c>
      <c r="S441" t="str">
        <f t="shared" si="20"/>
        <v/>
      </c>
      <c r="U441" t="str">
        <f t="shared" si="18"/>
        <v/>
      </c>
      <c r="V441" t="str">
        <f t="shared" si="19"/>
        <v/>
      </c>
    </row>
    <row r="442" spans="1:22" x14ac:dyDescent="0.25">
      <c r="A442" s="12">
        <v>429</v>
      </c>
      <c r="B442" t="str">
        <f>IFERROR(INDEX(DATOS!B:B,MATCH(CHECKLIST!A442,DATOS!CG:CG,0),1),"")</f>
        <v/>
      </c>
      <c r="C442" t="str">
        <f>IFERROR(INDEX(DATOS!BT:BT,MATCH(CHECKLIST!A442,DATOS!CG:CG,0),1),"")</f>
        <v/>
      </c>
      <c r="D442" t="str">
        <f>IFERROR(INDEX(DATOS!T:T,MATCH(CHECKLIST!E442,DATOS!C:C,0),1),"")</f>
        <v/>
      </c>
      <c r="E442" s="72" t="str">
        <f>IFERROR(INDEX(DATOS!C:C,MATCH(CHECKLIST!A442,DATOS!CG:CG,0),1),"")</f>
        <v/>
      </c>
      <c r="F442" s="82" t="str">
        <f>IFERROR(IF(INDEX(DATOS!AI:AI,MATCH(CHECKLIST!B442,DATOS!B:B,0),1)=0,"",INDEX(DATOS!AI:AI,MATCH(CHECKLIST!B442,DATOS!B:B,0),1)),"")</f>
        <v/>
      </c>
      <c r="G442" s="17" t="str">
        <f>IFERROR(IF(INDEX(DATOS!AN:AN,MATCH(CHECKLIST!B442,DATOS!B:B,0),1)=0,"",INDEX(DATOS!AN:AN,MATCH(CHECKLIST!B442,DATOS!B:B,0),1)),"")</f>
        <v/>
      </c>
      <c r="H442" s="17" t="str">
        <f>IFERROR(IF(INDEX(DATOS!BQ:BQ,MATCH(CHECKLIST!B442,DATOS!B:B,0),1)="","X",IF(INDEX(DATOS!BQ:BQ,MATCH(CHECKLIST!B442,DATOS!B:B,0),1)="VIGENTE","",INDEX(DATOS!BQ:BQ,MATCH(CHECKLIST!B442,DATOS!B:B,0),1))),"")</f>
        <v/>
      </c>
      <c r="I442" s="17" t="str">
        <f>IFERROR(IF(INDEX(DATOS!AR:AR,MATCH(CHECKLIST!B442,DATOS!B:B,0),1)=0,"",INDEX(DATOS!AR:AR,MATCH(CHECKLIST!B442,DATOS!B:B,0),1)),"")</f>
        <v/>
      </c>
      <c r="J442" s="17" t="str">
        <f>IFERROR(IF(INDEX(DATOS!AP:AP,MATCH(CHECKLIST!B442,DATOS!B:B,0),1)=0,"",INDEX(DATOS!AP:AP,MATCH(CHECKLIST!B442,DATOS!B:B,0),1)),"")</f>
        <v/>
      </c>
      <c r="K442" s="35" t="str">
        <f>IFERROR(IF(INDEX(DATOS!AQ:AQ,MATCH(CHECKLIST!B442,DATOS!B:B,0),1)=0,"",INDEX(DATOS!AQ:AQ,MATCH(CHECKLIST!B442,DATOS!B:B,0),1)),"")</f>
        <v/>
      </c>
      <c r="L442" s="17" t="str">
        <f>IFERROR(IF(INDEX(DATOS!AS:AS,MATCH(CHECKLIST!B442,DATOS!B:B,0),1)=0,"",INDEX(DATOS!AS:AS,MATCH(CHECKLIST!B442,DATOS!B:B,0),1)),"")</f>
        <v/>
      </c>
      <c r="M442" s="17" t="str">
        <f>IFERROR(IF(INDEX(DATOS!AO:AO,MATCH(CHECKLIST!B442,DATOS!B:B,0),1)=0,"",INDEX(DATOS!AO:AO,MATCH(CHECKLIST!B442,DATOS!B:B,0),1)),"")</f>
        <v/>
      </c>
      <c r="N442" s="35" t="str">
        <f ca="1">IFERROR(IF(INDEX(DATOS!P:P,MATCH(CHECKLIST!B442,DATOS!B:B,0),1)="","X",IF(INDEX(DATOS!P:P,MATCH(CHECKLIST!B442,DATOS!B:B,0),1)&gt;YEAR(TODAY())-1,"","VENCIDA")),"")</f>
        <v/>
      </c>
      <c r="O442" s="35" t="str">
        <f>IFERROR(IF(INDEX(DATOS!AV:AV,MATCH(CHECKLIST!B442,DATOS!B:B,0),1)=0,"",INDEX(DATOS!AV:AV,MATCH(CHECKLIST!B442,DATOS!B:B,0),1)),"")</f>
        <v/>
      </c>
      <c r="P442" s="17" t="str">
        <f>IFERROR(IF(INDEX(DATOS!AT:AT,MATCH(CHECKLIST!B442,DATOS!B:B,0),1)=0,"",INDEX(DATOS!AT:AT,MATCH(CHECKLIST!B442,DATOS!B:B,0),1)),"")</f>
        <v/>
      </c>
      <c r="Q442" s="17" t="str">
        <f>IFERROR(IF(INDEX(DATOS!AU:AU,MATCH(CHECKLIST!B442,DATOS!B:B,0),1)=0,"",INDEX(DATOS!AU:AU,MATCH(CHECKLIST!B442,DATOS!B:B,0),1)),"")</f>
        <v/>
      </c>
      <c r="S442">
        <f t="shared" si="20"/>
        <v>0</v>
      </c>
      <c r="U442" t="str">
        <f t="shared" si="18"/>
        <v/>
      </c>
      <c r="V442" t="str">
        <f t="shared" si="19"/>
        <v/>
      </c>
    </row>
    <row r="443" spans="1:22" x14ac:dyDescent="0.25">
      <c r="A443" s="12">
        <v>430</v>
      </c>
      <c r="B443" t="str">
        <f>IFERROR(INDEX(DATOS!B:B,MATCH(CHECKLIST!A443,DATOS!CG:CG,0),1),"")</f>
        <v/>
      </c>
      <c r="C443" t="str">
        <f>IFERROR(INDEX(DATOS!BT:BT,MATCH(CHECKLIST!A443,DATOS!CG:CG,0),1),"")</f>
        <v/>
      </c>
      <c r="D443" t="str">
        <f>IFERROR(INDEX(DATOS!T:T,MATCH(CHECKLIST!E443,DATOS!C:C,0),1),"")</f>
        <v/>
      </c>
      <c r="E443" s="72" t="str">
        <f>IFERROR(INDEX(DATOS!C:C,MATCH(CHECKLIST!A443,DATOS!CG:CG,0),1),"")</f>
        <v/>
      </c>
      <c r="F443" s="82" t="str">
        <f>IFERROR(IF(INDEX(DATOS!AI:AI,MATCH(CHECKLIST!B443,DATOS!B:B,0),1)=0,"",INDEX(DATOS!AI:AI,MATCH(CHECKLIST!B443,DATOS!B:B,0),1)),"")</f>
        <v/>
      </c>
      <c r="G443" s="17" t="str">
        <f>IFERROR(IF(INDEX(DATOS!AN:AN,MATCH(CHECKLIST!B443,DATOS!B:B,0),1)=0,"",INDEX(DATOS!AN:AN,MATCH(CHECKLIST!B443,DATOS!B:B,0),1)),"")</f>
        <v/>
      </c>
      <c r="H443" s="17" t="str">
        <f>IFERROR(IF(INDEX(DATOS!BQ:BQ,MATCH(CHECKLIST!B443,DATOS!B:B,0),1)="","X",IF(INDEX(DATOS!BQ:BQ,MATCH(CHECKLIST!B443,DATOS!B:B,0),1)="VIGENTE","",INDEX(DATOS!BQ:BQ,MATCH(CHECKLIST!B443,DATOS!B:B,0),1))),"")</f>
        <v/>
      </c>
      <c r="I443" s="17" t="str">
        <f>IFERROR(IF(INDEX(DATOS!AR:AR,MATCH(CHECKLIST!B443,DATOS!B:B,0),1)=0,"",INDEX(DATOS!AR:AR,MATCH(CHECKLIST!B443,DATOS!B:B,0),1)),"")</f>
        <v/>
      </c>
      <c r="J443" s="17" t="str">
        <f>IFERROR(IF(INDEX(DATOS!AP:AP,MATCH(CHECKLIST!B443,DATOS!B:B,0),1)=0,"",INDEX(DATOS!AP:AP,MATCH(CHECKLIST!B443,DATOS!B:B,0),1)),"")</f>
        <v/>
      </c>
      <c r="K443" s="35" t="str">
        <f>IFERROR(IF(INDEX(DATOS!AQ:AQ,MATCH(CHECKLIST!B443,DATOS!B:B,0),1)=0,"",INDEX(DATOS!AQ:AQ,MATCH(CHECKLIST!B443,DATOS!B:B,0),1)),"")</f>
        <v/>
      </c>
      <c r="L443" s="17" t="str">
        <f>IFERROR(IF(INDEX(DATOS!AS:AS,MATCH(CHECKLIST!B443,DATOS!B:B,0),1)=0,"",INDEX(DATOS!AS:AS,MATCH(CHECKLIST!B443,DATOS!B:B,0),1)),"")</f>
        <v/>
      </c>
      <c r="M443" s="17" t="str">
        <f>IFERROR(IF(INDEX(DATOS!AO:AO,MATCH(CHECKLIST!B443,DATOS!B:B,0),1)=0,"",INDEX(DATOS!AO:AO,MATCH(CHECKLIST!B443,DATOS!B:B,0),1)),"")</f>
        <v/>
      </c>
      <c r="N443" s="35" t="str">
        <f ca="1">IFERROR(IF(INDEX(DATOS!P:P,MATCH(CHECKLIST!B443,DATOS!B:B,0),1)="","X",IF(INDEX(DATOS!P:P,MATCH(CHECKLIST!B443,DATOS!B:B,0),1)&gt;YEAR(TODAY())-1,"","VENCIDA")),"")</f>
        <v/>
      </c>
      <c r="O443" s="35" t="str">
        <f>IFERROR(IF(INDEX(DATOS!AV:AV,MATCH(CHECKLIST!B443,DATOS!B:B,0),1)=0,"",INDEX(DATOS!AV:AV,MATCH(CHECKLIST!B443,DATOS!B:B,0),1)),"")</f>
        <v/>
      </c>
      <c r="P443" s="17" t="str">
        <f>IFERROR(IF(INDEX(DATOS!AT:AT,MATCH(CHECKLIST!B443,DATOS!B:B,0),1)=0,"",INDEX(DATOS!AT:AT,MATCH(CHECKLIST!B443,DATOS!B:B,0),1)),"")</f>
        <v/>
      </c>
      <c r="Q443" s="17" t="str">
        <f>IFERROR(IF(INDEX(DATOS!AU:AU,MATCH(CHECKLIST!B443,DATOS!B:B,0),1)=0,"",INDEX(DATOS!AU:AU,MATCH(CHECKLIST!B443,DATOS!B:B,0),1)),"")</f>
        <v/>
      </c>
      <c r="R443" t="str">
        <f>IF(B443="","",1)</f>
        <v/>
      </c>
      <c r="S443" t="str">
        <f t="shared" si="20"/>
        <v/>
      </c>
      <c r="U443" t="str">
        <f t="shared" si="18"/>
        <v/>
      </c>
      <c r="V443" t="str">
        <f t="shared" si="19"/>
        <v/>
      </c>
    </row>
    <row r="444" spans="1:22" x14ac:dyDescent="0.25">
      <c r="A444" s="12">
        <v>431</v>
      </c>
      <c r="B444" t="str">
        <f>IFERROR(INDEX(DATOS!B:B,MATCH(CHECKLIST!A444,DATOS!CG:CG,0),1),"")</f>
        <v/>
      </c>
      <c r="C444" t="str">
        <f>IFERROR(INDEX(DATOS!BT:BT,MATCH(CHECKLIST!A444,DATOS!CG:CG,0),1),"")</f>
        <v/>
      </c>
      <c r="D444" t="str">
        <f>IFERROR(INDEX(DATOS!T:T,MATCH(CHECKLIST!E444,DATOS!C:C,0),1),"")</f>
        <v/>
      </c>
      <c r="E444" s="72" t="str">
        <f>IFERROR(INDEX(DATOS!C:C,MATCH(CHECKLIST!A444,DATOS!CG:CG,0),1),"")</f>
        <v/>
      </c>
      <c r="F444" s="82" t="str">
        <f>IFERROR(IF(INDEX(DATOS!AI:AI,MATCH(CHECKLIST!B444,DATOS!B:B,0),1)=0,"",INDEX(DATOS!AI:AI,MATCH(CHECKLIST!B444,DATOS!B:B,0),1)),"")</f>
        <v/>
      </c>
      <c r="G444" s="17" t="str">
        <f>IFERROR(IF(INDEX(DATOS!AN:AN,MATCH(CHECKLIST!B444,DATOS!B:B,0),1)=0,"",INDEX(DATOS!AN:AN,MATCH(CHECKLIST!B444,DATOS!B:B,0),1)),"")</f>
        <v/>
      </c>
      <c r="H444" s="17" t="str">
        <f>IFERROR(IF(INDEX(DATOS!BQ:BQ,MATCH(CHECKLIST!B444,DATOS!B:B,0),1)="","X",IF(INDEX(DATOS!BQ:BQ,MATCH(CHECKLIST!B444,DATOS!B:B,0),1)="VIGENTE","",INDEX(DATOS!BQ:BQ,MATCH(CHECKLIST!B444,DATOS!B:B,0),1))),"")</f>
        <v/>
      </c>
      <c r="I444" s="17" t="str">
        <f>IFERROR(IF(INDEX(DATOS!AR:AR,MATCH(CHECKLIST!B444,DATOS!B:B,0),1)=0,"",INDEX(DATOS!AR:AR,MATCH(CHECKLIST!B444,DATOS!B:B,0),1)),"")</f>
        <v/>
      </c>
      <c r="J444" s="17" t="str">
        <f>IFERROR(IF(INDEX(DATOS!AP:AP,MATCH(CHECKLIST!B444,DATOS!B:B,0),1)=0,"",INDEX(DATOS!AP:AP,MATCH(CHECKLIST!B444,DATOS!B:B,0),1)),"")</f>
        <v/>
      </c>
      <c r="K444" s="35" t="str">
        <f>IFERROR(IF(INDEX(DATOS!AQ:AQ,MATCH(CHECKLIST!B444,DATOS!B:B,0),1)=0,"",INDEX(DATOS!AQ:AQ,MATCH(CHECKLIST!B444,DATOS!B:B,0),1)),"")</f>
        <v/>
      </c>
      <c r="L444" s="17" t="str">
        <f>IFERROR(IF(INDEX(DATOS!AS:AS,MATCH(CHECKLIST!B444,DATOS!B:B,0),1)=0,"",INDEX(DATOS!AS:AS,MATCH(CHECKLIST!B444,DATOS!B:B,0),1)),"")</f>
        <v/>
      </c>
      <c r="M444" s="17" t="str">
        <f>IFERROR(IF(INDEX(DATOS!AO:AO,MATCH(CHECKLIST!B444,DATOS!B:B,0),1)=0,"",INDEX(DATOS!AO:AO,MATCH(CHECKLIST!B444,DATOS!B:B,0),1)),"")</f>
        <v/>
      </c>
      <c r="N444" s="35" t="str">
        <f ca="1">IFERROR(IF(INDEX(DATOS!P:P,MATCH(CHECKLIST!B444,DATOS!B:B,0),1)="","X",IF(INDEX(DATOS!P:P,MATCH(CHECKLIST!B444,DATOS!B:B,0),1)&gt;YEAR(TODAY())-1,"","VENCIDA")),"")</f>
        <v/>
      </c>
      <c r="O444" s="35" t="str">
        <f>IFERROR(IF(INDEX(DATOS!AV:AV,MATCH(CHECKLIST!B444,DATOS!B:B,0),1)=0,"",INDEX(DATOS!AV:AV,MATCH(CHECKLIST!B444,DATOS!B:B,0),1)),"")</f>
        <v/>
      </c>
      <c r="P444" s="17" t="str">
        <f>IFERROR(IF(INDEX(DATOS!AT:AT,MATCH(CHECKLIST!B444,DATOS!B:B,0),1)=0,"",INDEX(DATOS!AT:AT,MATCH(CHECKLIST!B444,DATOS!B:B,0),1)),"")</f>
        <v/>
      </c>
      <c r="Q444" s="17" t="str">
        <f>IFERROR(IF(INDEX(DATOS!AU:AU,MATCH(CHECKLIST!B444,DATOS!B:B,0),1)=0,"",INDEX(DATOS!AU:AU,MATCH(CHECKLIST!B444,DATOS!B:B,0),1)),"")</f>
        <v/>
      </c>
      <c r="S444">
        <f t="shared" si="20"/>
        <v>0</v>
      </c>
      <c r="U444" t="str">
        <f t="shared" si="18"/>
        <v/>
      </c>
      <c r="V444" t="str">
        <f t="shared" si="19"/>
        <v/>
      </c>
    </row>
    <row r="445" spans="1:22" x14ac:dyDescent="0.25">
      <c r="A445" s="12">
        <v>432</v>
      </c>
      <c r="B445" t="str">
        <f>IFERROR(INDEX(DATOS!B:B,MATCH(CHECKLIST!A445,DATOS!CG:CG,0),1),"")</f>
        <v/>
      </c>
      <c r="C445" t="str">
        <f>IFERROR(INDEX(DATOS!BT:BT,MATCH(CHECKLIST!A445,DATOS!CG:CG,0),1),"")</f>
        <v/>
      </c>
      <c r="D445" t="str">
        <f>IFERROR(INDEX(DATOS!T:T,MATCH(CHECKLIST!E445,DATOS!C:C,0),1),"")</f>
        <v/>
      </c>
      <c r="E445" s="72" t="str">
        <f>IFERROR(INDEX(DATOS!C:C,MATCH(CHECKLIST!A445,DATOS!CG:CG,0),1),"")</f>
        <v/>
      </c>
      <c r="F445" s="82" t="str">
        <f>IFERROR(IF(INDEX(DATOS!AI:AI,MATCH(CHECKLIST!B445,DATOS!B:B,0),1)=0,"",INDEX(DATOS!AI:AI,MATCH(CHECKLIST!B445,DATOS!B:B,0),1)),"")</f>
        <v/>
      </c>
      <c r="G445" s="17" t="str">
        <f>IFERROR(IF(INDEX(DATOS!AN:AN,MATCH(CHECKLIST!B445,DATOS!B:B,0),1)=0,"",INDEX(DATOS!AN:AN,MATCH(CHECKLIST!B445,DATOS!B:B,0),1)),"")</f>
        <v/>
      </c>
      <c r="H445" s="17" t="str">
        <f>IFERROR(IF(INDEX(DATOS!BQ:BQ,MATCH(CHECKLIST!B445,DATOS!B:B,0),1)="","X",IF(INDEX(DATOS!BQ:BQ,MATCH(CHECKLIST!B445,DATOS!B:B,0),1)="VIGENTE","",INDEX(DATOS!BQ:BQ,MATCH(CHECKLIST!B445,DATOS!B:B,0),1))),"")</f>
        <v/>
      </c>
      <c r="I445" s="17" t="str">
        <f>IFERROR(IF(INDEX(DATOS!AR:AR,MATCH(CHECKLIST!B445,DATOS!B:B,0),1)=0,"",INDEX(DATOS!AR:AR,MATCH(CHECKLIST!B445,DATOS!B:B,0),1)),"")</f>
        <v/>
      </c>
      <c r="J445" s="17" t="str">
        <f>IFERROR(IF(INDEX(DATOS!AP:AP,MATCH(CHECKLIST!B445,DATOS!B:B,0),1)=0,"",INDEX(DATOS!AP:AP,MATCH(CHECKLIST!B445,DATOS!B:B,0),1)),"")</f>
        <v/>
      </c>
      <c r="K445" s="35" t="str">
        <f>IFERROR(IF(INDEX(DATOS!AQ:AQ,MATCH(CHECKLIST!B445,DATOS!B:B,0),1)=0,"",INDEX(DATOS!AQ:AQ,MATCH(CHECKLIST!B445,DATOS!B:B,0),1)),"")</f>
        <v/>
      </c>
      <c r="L445" s="17" t="str">
        <f>IFERROR(IF(INDEX(DATOS!AS:AS,MATCH(CHECKLIST!B445,DATOS!B:B,0),1)=0,"",INDEX(DATOS!AS:AS,MATCH(CHECKLIST!B445,DATOS!B:B,0),1)),"")</f>
        <v/>
      </c>
      <c r="M445" s="17" t="str">
        <f>IFERROR(IF(INDEX(DATOS!AO:AO,MATCH(CHECKLIST!B445,DATOS!B:B,0),1)=0,"",INDEX(DATOS!AO:AO,MATCH(CHECKLIST!B445,DATOS!B:B,0),1)),"")</f>
        <v/>
      </c>
      <c r="N445" s="35" t="str">
        <f ca="1">IFERROR(IF(INDEX(DATOS!P:P,MATCH(CHECKLIST!B445,DATOS!B:B,0),1)="","X",IF(INDEX(DATOS!P:P,MATCH(CHECKLIST!B445,DATOS!B:B,0),1)&gt;YEAR(TODAY())-1,"","VENCIDA")),"")</f>
        <v/>
      </c>
      <c r="O445" s="35" t="str">
        <f>IFERROR(IF(INDEX(DATOS!AV:AV,MATCH(CHECKLIST!B445,DATOS!B:B,0),1)=0,"",INDEX(DATOS!AV:AV,MATCH(CHECKLIST!B445,DATOS!B:B,0),1)),"")</f>
        <v/>
      </c>
      <c r="P445" s="17" t="str">
        <f>IFERROR(IF(INDEX(DATOS!AT:AT,MATCH(CHECKLIST!B445,DATOS!B:B,0),1)=0,"",INDEX(DATOS!AT:AT,MATCH(CHECKLIST!B445,DATOS!B:B,0),1)),"")</f>
        <v/>
      </c>
      <c r="Q445" s="17" t="str">
        <f>IFERROR(IF(INDEX(DATOS!AU:AU,MATCH(CHECKLIST!B445,DATOS!B:B,0),1)=0,"",INDEX(DATOS!AU:AU,MATCH(CHECKLIST!B445,DATOS!B:B,0),1)),"")</f>
        <v/>
      </c>
      <c r="R445" t="str">
        <f>IF(B445="","",1)</f>
        <v/>
      </c>
      <c r="S445" t="str">
        <f t="shared" si="20"/>
        <v/>
      </c>
      <c r="U445" t="str">
        <f t="shared" si="18"/>
        <v/>
      </c>
      <c r="V445" t="str">
        <f t="shared" si="19"/>
        <v/>
      </c>
    </row>
    <row r="446" spans="1:22" x14ac:dyDescent="0.25">
      <c r="A446" s="12">
        <v>433</v>
      </c>
      <c r="B446" t="str">
        <f>IFERROR(INDEX(DATOS!B:B,MATCH(CHECKLIST!A446,DATOS!CG:CG,0),1),"")</f>
        <v/>
      </c>
      <c r="C446" t="str">
        <f>IFERROR(INDEX(DATOS!BT:BT,MATCH(CHECKLIST!A446,DATOS!CG:CG,0),1),"")</f>
        <v/>
      </c>
      <c r="D446" t="str">
        <f>IFERROR(INDEX(DATOS!T:T,MATCH(CHECKLIST!E446,DATOS!C:C,0),1),"")</f>
        <v/>
      </c>
      <c r="E446" s="72" t="str">
        <f>IFERROR(INDEX(DATOS!C:C,MATCH(CHECKLIST!A446,DATOS!CG:CG,0),1),"")</f>
        <v/>
      </c>
      <c r="F446" s="82" t="str">
        <f>IFERROR(IF(INDEX(DATOS!AI:AI,MATCH(CHECKLIST!B446,DATOS!B:B,0),1)=0,"",INDEX(DATOS!AI:AI,MATCH(CHECKLIST!B446,DATOS!B:B,0),1)),"")</f>
        <v/>
      </c>
      <c r="G446" s="17" t="str">
        <f>IFERROR(IF(INDEX(DATOS!AN:AN,MATCH(CHECKLIST!B446,DATOS!B:B,0),1)=0,"",INDEX(DATOS!AN:AN,MATCH(CHECKLIST!B446,DATOS!B:B,0),1)),"")</f>
        <v/>
      </c>
      <c r="H446" s="17" t="str">
        <f>IFERROR(IF(INDEX(DATOS!BQ:BQ,MATCH(CHECKLIST!B446,DATOS!B:B,0),1)="","X",IF(INDEX(DATOS!BQ:BQ,MATCH(CHECKLIST!B446,DATOS!B:B,0),1)="VIGENTE","",INDEX(DATOS!BQ:BQ,MATCH(CHECKLIST!B446,DATOS!B:B,0),1))),"")</f>
        <v/>
      </c>
      <c r="I446" s="17" t="str">
        <f>IFERROR(IF(INDEX(DATOS!AR:AR,MATCH(CHECKLIST!B446,DATOS!B:B,0),1)=0,"",INDEX(DATOS!AR:AR,MATCH(CHECKLIST!B446,DATOS!B:B,0),1)),"")</f>
        <v/>
      </c>
      <c r="J446" s="17" t="str">
        <f>IFERROR(IF(INDEX(DATOS!AP:AP,MATCH(CHECKLIST!B446,DATOS!B:B,0),1)=0,"",INDEX(DATOS!AP:AP,MATCH(CHECKLIST!B446,DATOS!B:B,0),1)),"")</f>
        <v/>
      </c>
      <c r="K446" s="35" t="str">
        <f>IFERROR(IF(INDEX(DATOS!AQ:AQ,MATCH(CHECKLIST!B446,DATOS!B:B,0),1)=0,"",INDEX(DATOS!AQ:AQ,MATCH(CHECKLIST!B446,DATOS!B:B,0),1)),"")</f>
        <v/>
      </c>
      <c r="L446" s="17" t="str">
        <f>IFERROR(IF(INDEX(DATOS!AS:AS,MATCH(CHECKLIST!B446,DATOS!B:B,0),1)=0,"",INDEX(DATOS!AS:AS,MATCH(CHECKLIST!B446,DATOS!B:B,0),1)),"")</f>
        <v/>
      </c>
      <c r="M446" s="17" t="str">
        <f>IFERROR(IF(INDEX(DATOS!AO:AO,MATCH(CHECKLIST!B446,DATOS!B:B,0),1)=0,"",INDEX(DATOS!AO:AO,MATCH(CHECKLIST!B446,DATOS!B:B,0),1)),"")</f>
        <v/>
      </c>
      <c r="N446" s="35" t="str">
        <f ca="1">IFERROR(IF(INDEX(DATOS!P:P,MATCH(CHECKLIST!B446,DATOS!B:B,0),1)="","X",IF(INDEX(DATOS!P:P,MATCH(CHECKLIST!B446,DATOS!B:B,0),1)&gt;YEAR(TODAY())-1,"","VENCIDA")),"")</f>
        <v/>
      </c>
      <c r="O446" s="35" t="str">
        <f>IFERROR(IF(INDEX(DATOS!AV:AV,MATCH(CHECKLIST!B446,DATOS!B:B,0),1)=0,"",INDEX(DATOS!AV:AV,MATCH(CHECKLIST!B446,DATOS!B:B,0),1)),"")</f>
        <v/>
      </c>
      <c r="P446" s="17" t="str">
        <f>IFERROR(IF(INDEX(DATOS!AT:AT,MATCH(CHECKLIST!B446,DATOS!B:B,0),1)=0,"",INDEX(DATOS!AT:AT,MATCH(CHECKLIST!B446,DATOS!B:B,0),1)),"")</f>
        <v/>
      </c>
      <c r="Q446" s="17" t="str">
        <f>IFERROR(IF(INDEX(DATOS!AU:AU,MATCH(CHECKLIST!B446,DATOS!B:B,0),1)=0,"",INDEX(DATOS!AU:AU,MATCH(CHECKLIST!B446,DATOS!B:B,0),1)),"")</f>
        <v/>
      </c>
      <c r="S446">
        <f t="shared" si="20"/>
        <v>0</v>
      </c>
      <c r="U446" t="str">
        <f t="shared" si="18"/>
        <v/>
      </c>
      <c r="V446" t="str">
        <f t="shared" si="19"/>
        <v/>
      </c>
    </row>
    <row r="447" spans="1:22" x14ac:dyDescent="0.25">
      <c r="A447" s="12">
        <v>434</v>
      </c>
      <c r="B447" t="str">
        <f>IFERROR(INDEX(DATOS!B:B,MATCH(CHECKLIST!A447,DATOS!CG:CG,0),1),"")</f>
        <v/>
      </c>
      <c r="C447" t="str">
        <f>IFERROR(INDEX(DATOS!BT:BT,MATCH(CHECKLIST!A447,DATOS!CG:CG,0),1),"")</f>
        <v/>
      </c>
      <c r="D447" t="str">
        <f>IFERROR(INDEX(DATOS!T:T,MATCH(CHECKLIST!E447,DATOS!C:C,0),1),"")</f>
        <v/>
      </c>
      <c r="E447" s="72" t="str">
        <f>IFERROR(INDEX(DATOS!C:C,MATCH(CHECKLIST!A447,DATOS!CG:CG,0),1),"")</f>
        <v/>
      </c>
      <c r="F447" s="82" t="str">
        <f>IFERROR(IF(INDEX(DATOS!AI:AI,MATCH(CHECKLIST!B447,DATOS!B:B,0),1)=0,"",INDEX(DATOS!AI:AI,MATCH(CHECKLIST!B447,DATOS!B:B,0),1)),"")</f>
        <v/>
      </c>
      <c r="G447" s="17" t="str">
        <f>IFERROR(IF(INDEX(DATOS!AN:AN,MATCH(CHECKLIST!B447,DATOS!B:B,0),1)=0,"",INDEX(DATOS!AN:AN,MATCH(CHECKLIST!B447,DATOS!B:B,0),1)),"")</f>
        <v/>
      </c>
      <c r="H447" s="17" t="str">
        <f>IFERROR(IF(INDEX(DATOS!BQ:BQ,MATCH(CHECKLIST!B447,DATOS!B:B,0),1)="","X",IF(INDEX(DATOS!BQ:BQ,MATCH(CHECKLIST!B447,DATOS!B:B,0),1)="VIGENTE","",INDEX(DATOS!BQ:BQ,MATCH(CHECKLIST!B447,DATOS!B:B,0),1))),"")</f>
        <v/>
      </c>
      <c r="I447" s="17" t="str">
        <f>IFERROR(IF(INDEX(DATOS!AR:AR,MATCH(CHECKLIST!B447,DATOS!B:B,0),1)=0,"",INDEX(DATOS!AR:AR,MATCH(CHECKLIST!B447,DATOS!B:B,0),1)),"")</f>
        <v/>
      </c>
      <c r="J447" s="17" t="str">
        <f>IFERROR(IF(INDEX(DATOS!AP:AP,MATCH(CHECKLIST!B447,DATOS!B:B,0),1)=0,"",INDEX(DATOS!AP:AP,MATCH(CHECKLIST!B447,DATOS!B:B,0),1)),"")</f>
        <v/>
      </c>
      <c r="K447" s="35" t="str">
        <f>IFERROR(IF(INDEX(DATOS!AQ:AQ,MATCH(CHECKLIST!B447,DATOS!B:B,0),1)=0,"",INDEX(DATOS!AQ:AQ,MATCH(CHECKLIST!B447,DATOS!B:B,0),1)),"")</f>
        <v/>
      </c>
      <c r="L447" s="17" t="str">
        <f>IFERROR(IF(INDEX(DATOS!AS:AS,MATCH(CHECKLIST!B447,DATOS!B:B,0),1)=0,"",INDEX(DATOS!AS:AS,MATCH(CHECKLIST!B447,DATOS!B:B,0),1)),"")</f>
        <v/>
      </c>
      <c r="M447" s="17" t="str">
        <f>IFERROR(IF(INDEX(DATOS!AO:AO,MATCH(CHECKLIST!B447,DATOS!B:B,0),1)=0,"",INDEX(DATOS!AO:AO,MATCH(CHECKLIST!B447,DATOS!B:B,0),1)),"")</f>
        <v/>
      </c>
      <c r="N447" s="35" t="str">
        <f ca="1">IFERROR(IF(INDEX(DATOS!P:P,MATCH(CHECKLIST!B447,DATOS!B:B,0),1)="","X",IF(INDEX(DATOS!P:P,MATCH(CHECKLIST!B447,DATOS!B:B,0),1)&gt;YEAR(TODAY())-1,"","VENCIDA")),"")</f>
        <v/>
      </c>
      <c r="O447" s="35" t="str">
        <f>IFERROR(IF(INDEX(DATOS!AV:AV,MATCH(CHECKLIST!B447,DATOS!B:B,0),1)=0,"",INDEX(DATOS!AV:AV,MATCH(CHECKLIST!B447,DATOS!B:B,0),1)),"")</f>
        <v/>
      </c>
      <c r="P447" s="17" t="str">
        <f>IFERROR(IF(INDEX(DATOS!AT:AT,MATCH(CHECKLIST!B447,DATOS!B:B,0),1)=0,"",INDEX(DATOS!AT:AT,MATCH(CHECKLIST!B447,DATOS!B:B,0),1)),"")</f>
        <v/>
      </c>
      <c r="Q447" s="17" t="str">
        <f>IFERROR(IF(INDEX(DATOS!AU:AU,MATCH(CHECKLIST!B447,DATOS!B:B,0),1)=0,"",INDEX(DATOS!AU:AU,MATCH(CHECKLIST!B447,DATOS!B:B,0),1)),"")</f>
        <v/>
      </c>
      <c r="R447" t="str">
        <f>IF(B447="","",1)</f>
        <v/>
      </c>
      <c r="S447" t="str">
        <f t="shared" si="20"/>
        <v/>
      </c>
      <c r="U447" t="str">
        <f t="shared" si="18"/>
        <v/>
      </c>
      <c r="V447" t="str">
        <f t="shared" si="19"/>
        <v/>
      </c>
    </row>
    <row r="448" spans="1:22" x14ac:dyDescent="0.25">
      <c r="A448" s="12">
        <v>435</v>
      </c>
      <c r="B448" t="str">
        <f>IFERROR(INDEX(DATOS!B:B,MATCH(CHECKLIST!A448,DATOS!CG:CG,0),1),"")</f>
        <v/>
      </c>
      <c r="C448" t="str">
        <f>IFERROR(INDEX(DATOS!BT:BT,MATCH(CHECKLIST!A448,DATOS!CG:CG,0),1),"")</f>
        <v/>
      </c>
      <c r="D448" t="str">
        <f>IFERROR(INDEX(DATOS!T:T,MATCH(CHECKLIST!E448,DATOS!C:C,0),1),"")</f>
        <v/>
      </c>
      <c r="E448" s="72" t="str">
        <f>IFERROR(INDEX(DATOS!C:C,MATCH(CHECKLIST!A448,DATOS!CG:CG,0),1),"")</f>
        <v/>
      </c>
      <c r="F448" s="82" t="str">
        <f>IFERROR(IF(INDEX(DATOS!AI:AI,MATCH(CHECKLIST!B448,DATOS!B:B,0),1)=0,"",INDEX(DATOS!AI:AI,MATCH(CHECKLIST!B448,DATOS!B:B,0),1)),"")</f>
        <v/>
      </c>
      <c r="G448" s="17" t="str">
        <f>IFERROR(IF(INDEX(DATOS!AN:AN,MATCH(CHECKLIST!B448,DATOS!B:B,0),1)=0,"",INDEX(DATOS!AN:AN,MATCH(CHECKLIST!B448,DATOS!B:B,0),1)),"")</f>
        <v/>
      </c>
      <c r="H448" s="17" t="str">
        <f>IFERROR(IF(INDEX(DATOS!BQ:BQ,MATCH(CHECKLIST!B448,DATOS!B:B,0),1)="","X",IF(INDEX(DATOS!BQ:BQ,MATCH(CHECKLIST!B448,DATOS!B:B,0),1)="VIGENTE","",INDEX(DATOS!BQ:BQ,MATCH(CHECKLIST!B448,DATOS!B:B,0),1))),"")</f>
        <v/>
      </c>
      <c r="I448" s="17" t="str">
        <f>IFERROR(IF(INDEX(DATOS!AR:AR,MATCH(CHECKLIST!B448,DATOS!B:B,0),1)=0,"",INDEX(DATOS!AR:AR,MATCH(CHECKLIST!B448,DATOS!B:B,0),1)),"")</f>
        <v/>
      </c>
      <c r="J448" s="17" t="str">
        <f>IFERROR(IF(INDEX(DATOS!AP:AP,MATCH(CHECKLIST!B448,DATOS!B:B,0),1)=0,"",INDEX(DATOS!AP:AP,MATCH(CHECKLIST!B448,DATOS!B:B,0),1)),"")</f>
        <v/>
      </c>
      <c r="K448" s="35" t="str">
        <f>IFERROR(IF(INDEX(DATOS!AQ:AQ,MATCH(CHECKLIST!B448,DATOS!B:B,0),1)=0,"",INDEX(DATOS!AQ:AQ,MATCH(CHECKLIST!B448,DATOS!B:B,0),1)),"")</f>
        <v/>
      </c>
      <c r="L448" s="17" t="str">
        <f>IFERROR(IF(INDEX(DATOS!AS:AS,MATCH(CHECKLIST!B448,DATOS!B:B,0),1)=0,"",INDEX(DATOS!AS:AS,MATCH(CHECKLIST!B448,DATOS!B:B,0),1)),"")</f>
        <v/>
      </c>
      <c r="M448" s="17" t="str">
        <f>IFERROR(IF(INDEX(DATOS!AO:AO,MATCH(CHECKLIST!B448,DATOS!B:B,0),1)=0,"",INDEX(DATOS!AO:AO,MATCH(CHECKLIST!B448,DATOS!B:B,0),1)),"")</f>
        <v/>
      </c>
      <c r="N448" s="35" t="str">
        <f ca="1">IFERROR(IF(INDEX(DATOS!P:P,MATCH(CHECKLIST!B448,DATOS!B:B,0),1)="","X",IF(INDEX(DATOS!P:P,MATCH(CHECKLIST!B448,DATOS!B:B,0),1)&gt;YEAR(TODAY())-1,"","VENCIDA")),"")</f>
        <v/>
      </c>
      <c r="O448" s="35" t="str">
        <f>IFERROR(IF(INDEX(DATOS!AV:AV,MATCH(CHECKLIST!B448,DATOS!B:B,0),1)=0,"",INDEX(DATOS!AV:AV,MATCH(CHECKLIST!B448,DATOS!B:B,0),1)),"")</f>
        <v/>
      </c>
      <c r="P448" s="17" t="str">
        <f>IFERROR(IF(INDEX(DATOS!AT:AT,MATCH(CHECKLIST!B448,DATOS!B:B,0),1)=0,"",INDEX(DATOS!AT:AT,MATCH(CHECKLIST!B448,DATOS!B:B,0),1)),"")</f>
        <v/>
      </c>
      <c r="Q448" s="17" t="str">
        <f>IFERROR(IF(INDEX(DATOS!AU:AU,MATCH(CHECKLIST!B448,DATOS!B:B,0),1)=0,"",INDEX(DATOS!AU:AU,MATCH(CHECKLIST!B448,DATOS!B:B,0),1)),"")</f>
        <v/>
      </c>
      <c r="S448">
        <f t="shared" si="20"/>
        <v>0</v>
      </c>
      <c r="U448" t="str">
        <f t="shared" si="18"/>
        <v/>
      </c>
      <c r="V448" t="str">
        <f t="shared" si="19"/>
        <v/>
      </c>
    </row>
    <row r="449" spans="1:22" x14ac:dyDescent="0.25">
      <c r="A449" s="12">
        <v>436</v>
      </c>
      <c r="B449" t="str">
        <f>IFERROR(INDEX(DATOS!B:B,MATCH(CHECKLIST!A449,DATOS!CG:CG,0),1),"")</f>
        <v/>
      </c>
      <c r="C449" t="str">
        <f>IFERROR(INDEX(DATOS!BT:BT,MATCH(CHECKLIST!A449,DATOS!CG:CG,0),1),"")</f>
        <v/>
      </c>
      <c r="D449" t="str">
        <f>IFERROR(INDEX(DATOS!T:T,MATCH(CHECKLIST!E449,DATOS!C:C,0),1),"")</f>
        <v/>
      </c>
      <c r="E449" s="72" t="str">
        <f>IFERROR(INDEX(DATOS!C:C,MATCH(CHECKLIST!A449,DATOS!CG:CG,0),1),"")</f>
        <v/>
      </c>
      <c r="F449" s="82" t="str">
        <f>IFERROR(IF(INDEX(DATOS!AI:AI,MATCH(CHECKLIST!B449,DATOS!B:B,0),1)=0,"",INDEX(DATOS!AI:AI,MATCH(CHECKLIST!B449,DATOS!B:B,0),1)),"")</f>
        <v/>
      </c>
      <c r="G449" s="17" t="str">
        <f>IFERROR(IF(INDEX(DATOS!AN:AN,MATCH(CHECKLIST!B449,DATOS!B:B,0),1)=0,"",INDEX(DATOS!AN:AN,MATCH(CHECKLIST!B449,DATOS!B:B,0),1)),"")</f>
        <v/>
      </c>
      <c r="H449" s="17" t="str">
        <f>IFERROR(IF(INDEX(DATOS!BQ:BQ,MATCH(CHECKLIST!B449,DATOS!B:B,0),1)="","X",IF(INDEX(DATOS!BQ:BQ,MATCH(CHECKLIST!B449,DATOS!B:B,0),1)="VIGENTE","",INDEX(DATOS!BQ:BQ,MATCH(CHECKLIST!B449,DATOS!B:B,0),1))),"")</f>
        <v/>
      </c>
      <c r="I449" s="17" t="str">
        <f>IFERROR(IF(INDEX(DATOS!AR:AR,MATCH(CHECKLIST!B449,DATOS!B:B,0),1)=0,"",INDEX(DATOS!AR:AR,MATCH(CHECKLIST!B449,DATOS!B:B,0),1)),"")</f>
        <v/>
      </c>
      <c r="J449" s="17" t="str">
        <f>IFERROR(IF(INDEX(DATOS!AP:AP,MATCH(CHECKLIST!B449,DATOS!B:B,0),1)=0,"",INDEX(DATOS!AP:AP,MATCH(CHECKLIST!B449,DATOS!B:B,0),1)),"")</f>
        <v/>
      </c>
      <c r="K449" s="35" t="str">
        <f>IFERROR(IF(INDEX(DATOS!AQ:AQ,MATCH(CHECKLIST!B449,DATOS!B:B,0),1)=0,"",INDEX(DATOS!AQ:AQ,MATCH(CHECKLIST!B449,DATOS!B:B,0),1)),"")</f>
        <v/>
      </c>
      <c r="L449" s="17" t="str">
        <f>IFERROR(IF(INDEX(DATOS!AS:AS,MATCH(CHECKLIST!B449,DATOS!B:B,0),1)=0,"",INDEX(DATOS!AS:AS,MATCH(CHECKLIST!B449,DATOS!B:B,0),1)),"")</f>
        <v/>
      </c>
      <c r="M449" s="17" t="str">
        <f>IFERROR(IF(INDEX(DATOS!AO:AO,MATCH(CHECKLIST!B449,DATOS!B:B,0),1)=0,"",INDEX(DATOS!AO:AO,MATCH(CHECKLIST!B449,DATOS!B:B,0),1)),"")</f>
        <v/>
      </c>
      <c r="N449" s="35" t="str">
        <f ca="1">IFERROR(IF(INDEX(DATOS!P:P,MATCH(CHECKLIST!B449,DATOS!B:B,0),1)="","X",IF(INDEX(DATOS!P:P,MATCH(CHECKLIST!B449,DATOS!B:B,0),1)&gt;YEAR(TODAY())-1,"","VENCIDA")),"")</f>
        <v/>
      </c>
      <c r="O449" s="35" t="str">
        <f>IFERROR(IF(INDEX(DATOS!AV:AV,MATCH(CHECKLIST!B449,DATOS!B:B,0),1)=0,"",INDEX(DATOS!AV:AV,MATCH(CHECKLIST!B449,DATOS!B:B,0),1)),"")</f>
        <v/>
      </c>
      <c r="P449" s="17" t="str">
        <f>IFERROR(IF(INDEX(DATOS!AT:AT,MATCH(CHECKLIST!B449,DATOS!B:B,0),1)=0,"",INDEX(DATOS!AT:AT,MATCH(CHECKLIST!B449,DATOS!B:B,0),1)),"")</f>
        <v/>
      </c>
      <c r="Q449" s="17" t="str">
        <f>IFERROR(IF(INDEX(DATOS!AU:AU,MATCH(CHECKLIST!B449,DATOS!B:B,0),1)=0,"",INDEX(DATOS!AU:AU,MATCH(CHECKLIST!B449,DATOS!B:B,0),1)),"")</f>
        <v/>
      </c>
      <c r="R449" t="str">
        <f>IF(B449="","",1)</f>
        <v/>
      </c>
      <c r="S449" t="str">
        <f t="shared" si="20"/>
        <v/>
      </c>
      <c r="U449" t="str">
        <f t="shared" si="18"/>
        <v/>
      </c>
      <c r="V449" t="str">
        <f t="shared" si="19"/>
        <v/>
      </c>
    </row>
    <row r="450" spans="1:22" x14ac:dyDescent="0.25">
      <c r="A450" s="12">
        <v>437</v>
      </c>
      <c r="B450" t="str">
        <f>IFERROR(INDEX(DATOS!B:B,MATCH(CHECKLIST!A450,DATOS!CG:CG,0),1),"")</f>
        <v/>
      </c>
      <c r="C450" t="str">
        <f>IFERROR(INDEX(DATOS!BT:BT,MATCH(CHECKLIST!A450,DATOS!CG:CG,0),1),"")</f>
        <v/>
      </c>
      <c r="D450" t="str">
        <f>IFERROR(INDEX(DATOS!T:T,MATCH(CHECKLIST!E450,DATOS!C:C,0),1),"")</f>
        <v/>
      </c>
      <c r="E450" s="72" t="str">
        <f>IFERROR(INDEX(DATOS!C:C,MATCH(CHECKLIST!A450,DATOS!CG:CG,0),1),"")</f>
        <v/>
      </c>
      <c r="F450" s="82" t="str">
        <f>IFERROR(IF(INDEX(DATOS!AI:AI,MATCH(CHECKLIST!B450,DATOS!B:B,0),1)=0,"",INDEX(DATOS!AI:AI,MATCH(CHECKLIST!B450,DATOS!B:B,0),1)),"")</f>
        <v/>
      </c>
      <c r="G450" s="17" t="str">
        <f>IFERROR(IF(INDEX(DATOS!AN:AN,MATCH(CHECKLIST!B450,DATOS!B:B,0),1)=0,"",INDEX(DATOS!AN:AN,MATCH(CHECKLIST!B450,DATOS!B:B,0),1)),"")</f>
        <v/>
      </c>
      <c r="H450" s="17" t="str">
        <f>IFERROR(IF(INDEX(DATOS!BQ:BQ,MATCH(CHECKLIST!B450,DATOS!B:B,0),1)="","X",IF(INDEX(DATOS!BQ:BQ,MATCH(CHECKLIST!B450,DATOS!B:B,0),1)="VIGENTE","",INDEX(DATOS!BQ:BQ,MATCH(CHECKLIST!B450,DATOS!B:B,0),1))),"")</f>
        <v/>
      </c>
      <c r="I450" s="17" t="str">
        <f>IFERROR(IF(INDEX(DATOS!AR:AR,MATCH(CHECKLIST!B450,DATOS!B:B,0),1)=0,"",INDEX(DATOS!AR:AR,MATCH(CHECKLIST!B450,DATOS!B:B,0),1)),"")</f>
        <v/>
      </c>
      <c r="J450" s="17" t="str">
        <f>IFERROR(IF(INDEX(DATOS!AP:AP,MATCH(CHECKLIST!B450,DATOS!B:B,0),1)=0,"",INDEX(DATOS!AP:AP,MATCH(CHECKLIST!B450,DATOS!B:B,0),1)),"")</f>
        <v/>
      </c>
      <c r="K450" s="35" t="str">
        <f>IFERROR(IF(INDEX(DATOS!AQ:AQ,MATCH(CHECKLIST!B450,DATOS!B:B,0),1)=0,"",INDEX(DATOS!AQ:AQ,MATCH(CHECKLIST!B450,DATOS!B:B,0),1)),"")</f>
        <v/>
      </c>
      <c r="L450" s="17" t="str">
        <f>IFERROR(IF(INDEX(DATOS!AS:AS,MATCH(CHECKLIST!B450,DATOS!B:B,0),1)=0,"",INDEX(DATOS!AS:AS,MATCH(CHECKLIST!B450,DATOS!B:B,0),1)),"")</f>
        <v/>
      </c>
      <c r="M450" s="17" t="str">
        <f>IFERROR(IF(INDEX(DATOS!AO:AO,MATCH(CHECKLIST!B450,DATOS!B:B,0),1)=0,"",INDEX(DATOS!AO:AO,MATCH(CHECKLIST!B450,DATOS!B:B,0),1)),"")</f>
        <v/>
      </c>
      <c r="N450" s="35" t="str">
        <f ca="1">IFERROR(IF(INDEX(DATOS!P:P,MATCH(CHECKLIST!B450,DATOS!B:B,0),1)="","X",IF(INDEX(DATOS!P:P,MATCH(CHECKLIST!B450,DATOS!B:B,0),1)&gt;YEAR(TODAY())-1,"","VENCIDA")),"")</f>
        <v/>
      </c>
      <c r="O450" s="35" t="str">
        <f>IFERROR(IF(INDEX(DATOS!AV:AV,MATCH(CHECKLIST!B450,DATOS!B:B,0),1)=0,"",INDEX(DATOS!AV:AV,MATCH(CHECKLIST!B450,DATOS!B:B,0),1)),"")</f>
        <v/>
      </c>
      <c r="P450" s="17" t="str">
        <f>IFERROR(IF(INDEX(DATOS!AT:AT,MATCH(CHECKLIST!B450,DATOS!B:B,0),1)=0,"",INDEX(DATOS!AT:AT,MATCH(CHECKLIST!B450,DATOS!B:B,0),1)),"")</f>
        <v/>
      </c>
      <c r="Q450" s="17" t="str">
        <f>IFERROR(IF(INDEX(DATOS!AU:AU,MATCH(CHECKLIST!B450,DATOS!B:B,0),1)=0,"",INDEX(DATOS!AU:AU,MATCH(CHECKLIST!B450,DATOS!B:B,0),1)),"")</f>
        <v/>
      </c>
      <c r="S450">
        <f t="shared" si="20"/>
        <v>0</v>
      </c>
      <c r="U450" t="str">
        <f t="shared" si="18"/>
        <v/>
      </c>
      <c r="V450" t="str">
        <f t="shared" si="19"/>
        <v/>
      </c>
    </row>
    <row r="451" spans="1:22" x14ac:dyDescent="0.25">
      <c r="A451" s="12">
        <v>438</v>
      </c>
      <c r="B451" t="str">
        <f>IFERROR(INDEX(DATOS!B:B,MATCH(CHECKLIST!A451,DATOS!CG:CG,0),1),"")</f>
        <v/>
      </c>
      <c r="C451" t="str">
        <f>IFERROR(INDEX(DATOS!BT:BT,MATCH(CHECKLIST!A451,DATOS!CG:CG,0),1),"")</f>
        <v/>
      </c>
      <c r="D451" t="str">
        <f>IFERROR(INDEX(DATOS!T:T,MATCH(CHECKLIST!E451,DATOS!C:C,0),1),"")</f>
        <v/>
      </c>
      <c r="E451" s="72" t="str">
        <f>IFERROR(INDEX(DATOS!C:C,MATCH(CHECKLIST!A451,DATOS!CG:CG,0),1),"")</f>
        <v/>
      </c>
      <c r="F451" s="82" t="str">
        <f>IFERROR(IF(INDEX(DATOS!AI:AI,MATCH(CHECKLIST!B451,DATOS!B:B,0),1)=0,"",INDEX(DATOS!AI:AI,MATCH(CHECKLIST!B451,DATOS!B:B,0),1)),"")</f>
        <v/>
      </c>
      <c r="G451" s="17" t="str">
        <f>IFERROR(IF(INDEX(DATOS!AN:AN,MATCH(CHECKLIST!B451,DATOS!B:B,0),1)=0,"",INDEX(DATOS!AN:AN,MATCH(CHECKLIST!B451,DATOS!B:B,0),1)),"")</f>
        <v/>
      </c>
      <c r="H451" s="17" t="str">
        <f>IFERROR(IF(INDEX(DATOS!BQ:BQ,MATCH(CHECKLIST!B451,DATOS!B:B,0),1)="","X",IF(INDEX(DATOS!BQ:BQ,MATCH(CHECKLIST!B451,DATOS!B:B,0),1)="VIGENTE","",INDEX(DATOS!BQ:BQ,MATCH(CHECKLIST!B451,DATOS!B:B,0),1))),"")</f>
        <v/>
      </c>
      <c r="I451" s="17" t="str">
        <f>IFERROR(IF(INDEX(DATOS!AR:AR,MATCH(CHECKLIST!B451,DATOS!B:B,0),1)=0,"",INDEX(DATOS!AR:AR,MATCH(CHECKLIST!B451,DATOS!B:B,0),1)),"")</f>
        <v/>
      </c>
      <c r="J451" s="17" t="str">
        <f>IFERROR(IF(INDEX(DATOS!AP:AP,MATCH(CHECKLIST!B451,DATOS!B:B,0),1)=0,"",INDEX(DATOS!AP:AP,MATCH(CHECKLIST!B451,DATOS!B:B,0),1)),"")</f>
        <v/>
      </c>
      <c r="K451" s="35" t="str">
        <f>IFERROR(IF(INDEX(DATOS!AQ:AQ,MATCH(CHECKLIST!B451,DATOS!B:B,0),1)=0,"",INDEX(DATOS!AQ:AQ,MATCH(CHECKLIST!B451,DATOS!B:B,0),1)),"")</f>
        <v/>
      </c>
      <c r="L451" s="17" t="str">
        <f>IFERROR(IF(INDEX(DATOS!AS:AS,MATCH(CHECKLIST!B451,DATOS!B:B,0),1)=0,"",INDEX(DATOS!AS:AS,MATCH(CHECKLIST!B451,DATOS!B:B,0),1)),"")</f>
        <v/>
      </c>
      <c r="M451" s="17" t="str">
        <f>IFERROR(IF(INDEX(DATOS!AO:AO,MATCH(CHECKLIST!B451,DATOS!B:B,0),1)=0,"",INDEX(DATOS!AO:AO,MATCH(CHECKLIST!B451,DATOS!B:B,0),1)),"")</f>
        <v/>
      </c>
      <c r="N451" s="35" t="str">
        <f ca="1">IFERROR(IF(INDEX(DATOS!P:P,MATCH(CHECKLIST!B451,DATOS!B:B,0),1)="","X",IF(INDEX(DATOS!P:P,MATCH(CHECKLIST!B451,DATOS!B:B,0),1)&gt;YEAR(TODAY())-1,"","VENCIDA")),"")</f>
        <v/>
      </c>
      <c r="O451" s="35" t="str">
        <f>IFERROR(IF(INDEX(DATOS!AV:AV,MATCH(CHECKLIST!B451,DATOS!B:B,0),1)=0,"",INDEX(DATOS!AV:AV,MATCH(CHECKLIST!B451,DATOS!B:B,0),1)),"")</f>
        <v/>
      </c>
      <c r="P451" s="17" t="str">
        <f>IFERROR(IF(INDEX(DATOS!AT:AT,MATCH(CHECKLIST!B451,DATOS!B:B,0),1)=0,"",INDEX(DATOS!AT:AT,MATCH(CHECKLIST!B451,DATOS!B:B,0),1)),"")</f>
        <v/>
      </c>
      <c r="Q451" s="17" t="str">
        <f>IFERROR(IF(INDEX(DATOS!AU:AU,MATCH(CHECKLIST!B451,DATOS!B:B,0),1)=0,"",INDEX(DATOS!AU:AU,MATCH(CHECKLIST!B451,DATOS!B:B,0),1)),"")</f>
        <v/>
      </c>
      <c r="R451" t="str">
        <f>IF(B451="","",1)</f>
        <v/>
      </c>
      <c r="S451" t="str">
        <f t="shared" si="20"/>
        <v/>
      </c>
      <c r="U451" t="str">
        <f t="shared" si="18"/>
        <v/>
      </c>
      <c r="V451" t="str">
        <f t="shared" si="19"/>
        <v/>
      </c>
    </row>
    <row r="452" spans="1:22" x14ac:dyDescent="0.25">
      <c r="A452" s="12">
        <v>439</v>
      </c>
      <c r="B452" t="str">
        <f>IFERROR(INDEX(DATOS!B:B,MATCH(CHECKLIST!A452,DATOS!CG:CG,0),1),"")</f>
        <v/>
      </c>
      <c r="C452" t="str">
        <f>IFERROR(INDEX(DATOS!BT:BT,MATCH(CHECKLIST!A452,DATOS!CG:CG,0),1),"")</f>
        <v/>
      </c>
      <c r="D452" t="str">
        <f>IFERROR(INDEX(DATOS!T:T,MATCH(CHECKLIST!E452,DATOS!C:C,0),1),"")</f>
        <v/>
      </c>
      <c r="E452" s="72" t="str">
        <f>IFERROR(INDEX(DATOS!C:C,MATCH(CHECKLIST!A452,DATOS!CG:CG,0),1),"")</f>
        <v/>
      </c>
      <c r="F452" s="82" t="str">
        <f>IFERROR(IF(INDEX(DATOS!AI:AI,MATCH(CHECKLIST!B452,DATOS!B:B,0),1)=0,"",INDEX(DATOS!AI:AI,MATCH(CHECKLIST!B452,DATOS!B:B,0),1)),"")</f>
        <v/>
      </c>
      <c r="G452" s="17" t="str">
        <f>IFERROR(IF(INDEX(DATOS!AN:AN,MATCH(CHECKLIST!B452,DATOS!B:B,0),1)=0,"",INDEX(DATOS!AN:AN,MATCH(CHECKLIST!B452,DATOS!B:B,0),1)),"")</f>
        <v/>
      </c>
      <c r="H452" s="17" t="str">
        <f>IFERROR(IF(INDEX(DATOS!BQ:BQ,MATCH(CHECKLIST!B452,DATOS!B:B,0),1)="","X",IF(INDEX(DATOS!BQ:BQ,MATCH(CHECKLIST!B452,DATOS!B:B,0),1)="VIGENTE","",INDEX(DATOS!BQ:BQ,MATCH(CHECKLIST!B452,DATOS!B:B,0),1))),"")</f>
        <v/>
      </c>
      <c r="I452" s="17" t="str">
        <f>IFERROR(IF(INDEX(DATOS!AR:AR,MATCH(CHECKLIST!B452,DATOS!B:B,0),1)=0,"",INDEX(DATOS!AR:AR,MATCH(CHECKLIST!B452,DATOS!B:B,0),1)),"")</f>
        <v/>
      </c>
      <c r="J452" s="17" t="str">
        <f>IFERROR(IF(INDEX(DATOS!AP:AP,MATCH(CHECKLIST!B452,DATOS!B:B,0),1)=0,"",INDEX(DATOS!AP:AP,MATCH(CHECKLIST!B452,DATOS!B:B,0),1)),"")</f>
        <v/>
      </c>
      <c r="K452" s="35" t="str">
        <f>IFERROR(IF(INDEX(DATOS!AQ:AQ,MATCH(CHECKLIST!B452,DATOS!B:B,0),1)=0,"",INDEX(DATOS!AQ:AQ,MATCH(CHECKLIST!B452,DATOS!B:B,0),1)),"")</f>
        <v/>
      </c>
      <c r="L452" s="17" t="str">
        <f>IFERROR(IF(INDEX(DATOS!AS:AS,MATCH(CHECKLIST!B452,DATOS!B:B,0),1)=0,"",INDEX(DATOS!AS:AS,MATCH(CHECKLIST!B452,DATOS!B:B,0),1)),"")</f>
        <v/>
      </c>
      <c r="M452" s="17" t="str">
        <f>IFERROR(IF(INDEX(DATOS!AO:AO,MATCH(CHECKLIST!B452,DATOS!B:B,0),1)=0,"",INDEX(DATOS!AO:AO,MATCH(CHECKLIST!B452,DATOS!B:B,0),1)),"")</f>
        <v/>
      </c>
      <c r="N452" s="35" t="str">
        <f ca="1">IFERROR(IF(INDEX(DATOS!P:P,MATCH(CHECKLIST!B452,DATOS!B:B,0),1)="","X",IF(INDEX(DATOS!P:P,MATCH(CHECKLIST!B452,DATOS!B:B,0),1)&gt;YEAR(TODAY())-1,"","VENCIDA")),"")</f>
        <v/>
      </c>
      <c r="O452" s="35" t="str">
        <f>IFERROR(IF(INDEX(DATOS!AV:AV,MATCH(CHECKLIST!B452,DATOS!B:B,0),1)=0,"",INDEX(DATOS!AV:AV,MATCH(CHECKLIST!B452,DATOS!B:B,0),1)),"")</f>
        <v/>
      </c>
      <c r="P452" s="17" t="str">
        <f>IFERROR(IF(INDEX(DATOS!AT:AT,MATCH(CHECKLIST!B452,DATOS!B:B,0),1)=0,"",INDEX(DATOS!AT:AT,MATCH(CHECKLIST!B452,DATOS!B:B,0),1)),"")</f>
        <v/>
      </c>
      <c r="Q452" s="17" t="str">
        <f>IFERROR(IF(INDEX(DATOS!AU:AU,MATCH(CHECKLIST!B452,DATOS!B:B,0),1)=0,"",INDEX(DATOS!AU:AU,MATCH(CHECKLIST!B452,DATOS!B:B,0),1)),"")</f>
        <v/>
      </c>
      <c r="S452">
        <f t="shared" si="20"/>
        <v>0</v>
      </c>
      <c r="U452" t="str">
        <f t="shared" si="18"/>
        <v/>
      </c>
      <c r="V452" t="str">
        <f t="shared" si="19"/>
        <v/>
      </c>
    </row>
    <row r="453" spans="1:22" x14ac:dyDescent="0.25">
      <c r="A453" s="12">
        <v>440</v>
      </c>
      <c r="B453" t="str">
        <f>IFERROR(INDEX(DATOS!B:B,MATCH(CHECKLIST!A453,DATOS!CG:CG,0),1),"")</f>
        <v/>
      </c>
      <c r="C453" t="str">
        <f>IFERROR(INDEX(DATOS!BT:BT,MATCH(CHECKLIST!A453,DATOS!CG:CG,0),1),"")</f>
        <v/>
      </c>
      <c r="D453" t="str">
        <f>IFERROR(INDEX(DATOS!T:T,MATCH(CHECKLIST!E453,DATOS!C:C,0),1),"")</f>
        <v/>
      </c>
      <c r="E453" s="72" t="str">
        <f>IFERROR(INDEX(DATOS!C:C,MATCH(CHECKLIST!A453,DATOS!CG:CG,0),1),"")</f>
        <v/>
      </c>
      <c r="F453" s="82" t="str">
        <f>IFERROR(IF(INDEX(DATOS!AI:AI,MATCH(CHECKLIST!B453,DATOS!B:B,0),1)=0,"",INDEX(DATOS!AI:AI,MATCH(CHECKLIST!B453,DATOS!B:B,0),1)),"")</f>
        <v/>
      </c>
      <c r="G453" s="17" t="str">
        <f>IFERROR(IF(INDEX(DATOS!AN:AN,MATCH(CHECKLIST!B453,DATOS!B:B,0),1)=0,"",INDEX(DATOS!AN:AN,MATCH(CHECKLIST!B453,DATOS!B:B,0),1)),"")</f>
        <v/>
      </c>
      <c r="H453" s="17" t="str">
        <f>IFERROR(IF(INDEX(DATOS!BQ:BQ,MATCH(CHECKLIST!B453,DATOS!B:B,0),1)="","X",IF(INDEX(DATOS!BQ:BQ,MATCH(CHECKLIST!B453,DATOS!B:B,0),1)="VIGENTE","",INDEX(DATOS!BQ:BQ,MATCH(CHECKLIST!B453,DATOS!B:B,0),1))),"")</f>
        <v/>
      </c>
      <c r="I453" s="17" t="str">
        <f>IFERROR(IF(INDEX(DATOS!AR:AR,MATCH(CHECKLIST!B453,DATOS!B:B,0),1)=0,"",INDEX(DATOS!AR:AR,MATCH(CHECKLIST!B453,DATOS!B:B,0),1)),"")</f>
        <v/>
      </c>
      <c r="J453" s="17" t="str">
        <f>IFERROR(IF(INDEX(DATOS!AP:AP,MATCH(CHECKLIST!B453,DATOS!B:B,0),1)=0,"",INDEX(DATOS!AP:AP,MATCH(CHECKLIST!B453,DATOS!B:B,0),1)),"")</f>
        <v/>
      </c>
      <c r="K453" s="35" t="str">
        <f>IFERROR(IF(INDEX(DATOS!AQ:AQ,MATCH(CHECKLIST!B453,DATOS!B:B,0),1)=0,"",INDEX(DATOS!AQ:AQ,MATCH(CHECKLIST!B453,DATOS!B:B,0),1)),"")</f>
        <v/>
      </c>
      <c r="L453" s="17" t="str">
        <f>IFERROR(IF(INDEX(DATOS!AS:AS,MATCH(CHECKLIST!B453,DATOS!B:B,0),1)=0,"",INDEX(DATOS!AS:AS,MATCH(CHECKLIST!B453,DATOS!B:B,0),1)),"")</f>
        <v/>
      </c>
      <c r="M453" s="17" t="str">
        <f>IFERROR(IF(INDEX(DATOS!AO:AO,MATCH(CHECKLIST!B453,DATOS!B:B,0),1)=0,"",INDEX(DATOS!AO:AO,MATCH(CHECKLIST!B453,DATOS!B:B,0),1)),"")</f>
        <v/>
      </c>
      <c r="N453" s="35" t="str">
        <f ca="1">IFERROR(IF(INDEX(DATOS!P:P,MATCH(CHECKLIST!B453,DATOS!B:B,0),1)="","X",IF(INDEX(DATOS!P:P,MATCH(CHECKLIST!B453,DATOS!B:B,0),1)&gt;YEAR(TODAY())-1,"","VENCIDA")),"")</f>
        <v/>
      </c>
      <c r="O453" s="35" t="str">
        <f>IFERROR(IF(INDEX(DATOS!AV:AV,MATCH(CHECKLIST!B453,DATOS!B:B,0),1)=0,"",INDEX(DATOS!AV:AV,MATCH(CHECKLIST!B453,DATOS!B:B,0),1)),"")</f>
        <v/>
      </c>
      <c r="P453" s="17" t="str">
        <f>IFERROR(IF(INDEX(DATOS!AT:AT,MATCH(CHECKLIST!B453,DATOS!B:B,0),1)=0,"",INDEX(DATOS!AT:AT,MATCH(CHECKLIST!B453,DATOS!B:B,0),1)),"")</f>
        <v/>
      </c>
      <c r="Q453" s="17" t="str">
        <f>IFERROR(IF(INDEX(DATOS!AU:AU,MATCH(CHECKLIST!B453,DATOS!B:B,0),1)=0,"",INDEX(DATOS!AU:AU,MATCH(CHECKLIST!B453,DATOS!B:B,0),1)),"")</f>
        <v/>
      </c>
      <c r="R453" t="str">
        <f>IF(B453="","",1)</f>
        <v/>
      </c>
      <c r="S453" t="str">
        <f t="shared" si="20"/>
        <v/>
      </c>
      <c r="U453" t="str">
        <f t="shared" si="18"/>
        <v/>
      </c>
      <c r="V453" t="str">
        <f t="shared" si="19"/>
        <v/>
      </c>
    </row>
    <row r="454" spans="1:22" x14ac:dyDescent="0.25">
      <c r="A454" s="12">
        <v>441</v>
      </c>
      <c r="B454" t="str">
        <f>IFERROR(INDEX(DATOS!B:B,MATCH(CHECKLIST!A454,DATOS!CG:CG,0),1),"")</f>
        <v/>
      </c>
      <c r="C454" t="str">
        <f>IFERROR(INDEX(DATOS!BT:BT,MATCH(CHECKLIST!A454,DATOS!CG:CG,0),1),"")</f>
        <v/>
      </c>
      <c r="D454" t="str">
        <f>IFERROR(INDEX(DATOS!T:T,MATCH(CHECKLIST!E454,DATOS!C:C,0),1),"")</f>
        <v/>
      </c>
      <c r="E454" s="72" t="str">
        <f>IFERROR(INDEX(DATOS!C:C,MATCH(CHECKLIST!A454,DATOS!CG:CG,0),1),"")</f>
        <v/>
      </c>
      <c r="F454" s="82" t="str">
        <f>IFERROR(IF(INDEX(DATOS!AI:AI,MATCH(CHECKLIST!B454,DATOS!B:B,0),1)=0,"",INDEX(DATOS!AI:AI,MATCH(CHECKLIST!B454,DATOS!B:B,0),1)),"")</f>
        <v/>
      </c>
      <c r="G454" s="17" t="str">
        <f>IFERROR(IF(INDEX(DATOS!AN:AN,MATCH(CHECKLIST!B454,DATOS!B:B,0),1)=0,"",INDEX(DATOS!AN:AN,MATCH(CHECKLIST!B454,DATOS!B:B,0),1)),"")</f>
        <v/>
      </c>
      <c r="H454" s="17" t="str">
        <f>IFERROR(IF(INDEX(DATOS!BQ:BQ,MATCH(CHECKLIST!B454,DATOS!B:B,0),1)="","X",IF(INDEX(DATOS!BQ:BQ,MATCH(CHECKLIST!B454,DATOS!B:B,0),1)="VIGENTE","",INDEX(DATOS!BQ:BQ,MATCH(CHECKLIST!B454,DATOS!B:B,0),1))),"")</f>
        <v/>
      </c>
      <c r="I454" s="17" t="str">
        <f>IFERROR(IF(INDEX(DATOS!AR:AR,MATCH(CHECKLIST!B454,DATOS!B:B,0),1)=0,"",INDEX(DATOS!AR:AR,MATCH(CHECKLIST!B454,DATOS!B:B,0),1)),"")</f>
        <v/>
      </c>
      <c r="J454" s="17" t="str">
        <f>IFERROR(IF(INDEX(DATOS!AP:AP,MATCH(CHECKLIST!B454,DATOS!B:B,0),1)=0,"",INDEX(DATOS!AP:AP,MATCH(CHECKLIST!B454,DATOS!B:B,0),1)),"")</f>
        <v/>
      </c>
      <c r="K454" s="35" t="str">
        <f>IFERROR(IF(INDEX(DATOS!AQ:AQ,MATCH(CHECKLIST!B454,DATOS!B:B,0),1)=0,"",INDEX(DATOS!AQ:AQ,MATCH(CHECKLIST!B454,DATOS!B:B,0),1)),"")</f>
        <v/>
      </c>
      <c r="L454" s="17" t="str">
        <f>IFERROR(IF(INDEX(DATOS!AS:AS,MATCH(CHECKLIST!B454,DATOS!B:B,0),1)=0,"",INDEX(DATOS!AS:AS,MATCH(CHECKLIST!B454,DATOS!B:B,0),1)),"")</f>
        <v/>
      </c>
      <c r="M454" s="17" t="str">
        <f>IFERROR(IF(INDEX(DATOS!AO:AO,MATCH(CHECKLIST!B454,DATOS!B:B,0),1)=0,"",INDEX(DATOS!AO:AO,MATCH(CHECKLIST!B454,DATOS!B:B,0),1)),"")</f>
        <v/>
      </c>
      <c r="N454" s="35" t="str">
        <f ca="1">IFERROR(IF(INDEX(DATOS!P:P,MATCH(CHECKLIST!B454,DATOS!B:B,0),1)="","X",IF(INDEX(DATOS!P:P,MATCH(CHECKLIST!B454,DATOS!B:B,0),1)&gt;YEAR(TODAY())-1,"","VENCIDA")),"")</f>
        <v/>
      </c>
      <c r="O454" s="35" t="str">
        <f>IFERROR(IF(INDEX(DATOS!AV:AV,MATCH(CHECKLIST!B454,DATOS!B:B,0),1)=0,"",INDEX(DATOS!AV:AV,MATCH(CHECKLIST!B454,DATOS!B:B,0),1)),"")</f>
        <v/>
      </c>
      <c r="P454" s="17" t="str">
        <f>IFERROR(IF(INDEX(DATOS!AT:AT,MATCH(CHECKLIST!B454,DATOS!B:B,0),1)=0,"",INDEX(DATOS!AT:AT,MATCH(CHECKLIST!B454,DATOS!B:B,0),1)),"")</f>
        <v/>
      </c>
      <c r="Q454" s="17" t="str">
        <f>IFERROR(IF(INDEX(DATOS!AU:AU,MATCH(CHECKLIST!B454,DATOS!B:B,0),1)=0,"",INDEX(DATOS!AU:AU,MATCH(CHECKLIST!B454,DATOS!B:B,0),1)),"")</f>
        <v/>
      </c>
      <c r="S454">
        <f t="shared" si="20"/>
        <v>0</v>
      </c>
      <c r="U454" t="str">
        <f t="shared" si="18"/>
        <v/>
      </c>
      <c r="V454" t="str">
        <f t="shared" si="19"/>
        <v/>
      </c>
    </row>
    <row r="455" spans="1:22" x14ac:dyDescent="0.25">
      <c r="A455" s="12">
        <v>442</v>
      </c>
      <c r="B455" t="str">
        <f>IFERROR(INDEX(DATOS!B:B,MATCH(CHECKLIST!A455,DATOS!CG:CG,0),1),"")</f>
        <v/>
      </c>
      <c r="C455" t="str">
        <f>IFERROR(INDEX(DATOS!BT:BT,MATCH(CHECKLIST!A455,DATOS!CG:CG,0),1),"")</f>
        <v/>
      </c>
      <c r="D455" t="str">
        <f>IFERROR(INDEX(DATOS!T:T,MATCH(CHECKLIST!E455,DATOS!C:C,0),1),"")</f>
        <v/>
      </c>
      <c r="E455" s="72" t="str">
        <f>IFERROR(INDEX(DATOS!C:C,MATCH(CHECKLIST!A455,DATOS!CG:CG,0),1),"")</f>
        <v/>
      </c>
      <c r="F455" s="82" t="str">
        <f>IFERROR(IF(INDEX(DATOS!AI:AI,MATCH(CHECKLIST!B455,DATOS!B:B,0),1)=0,"",INDEX(DATOS!AI:AI,MATCH(CHECKLIST!B455,DATOS!B:B,0),1)),"")</f>
        <v/>
      </c>
      <c r="G455" s="17" t="str">
        <f>IFERROR(IF(INDEX(DATOS!AN:AN,MATCH(CHECKLIST!B455,DATOS!B:B,0),1)=0,"",INDEX(DATOS!AN:AN,MATCH(CHECKLIST!B455,DATOS!B:B,0),1)),"")</f>
        <v/>
      </c>
      <c r="H455" s="17" t="str">
        <f>IFERROR(IF(INDEX(DATOS!BQ:BQ,MATCH(CHECKLIST!B455,DATOS!B:B,0),1)="","X",IF(INDEX(DATOS!BQ:BQ,MATCH(CHECKLIST!B455,DATOS!B:B,0),1)="VIGENTE","",INDEX(DATOS!BQ:BQ,MATCH(CHECKLIST!B455,DATOS!B:B,0),1))),"")</f>
        <v/>
      </c>
      <c r="I455" s="17" t="str">
        <f>IFERROR(IF(INDEX(DATOS!AR:AR,MATCH(CHECKLIST!B455,DATOS!B:B,0),1)=0,"",INDEX(DATOS!AR:AR,MATCH(CHECKLIST!B455,DATOS!B:B,0),1)),"")</f>
        <v/>
      </c>
      <c r="J455" s="17" t="str">
        <f>IFERROR(IF(INDEX(DATOS!AP:AP,MATCH(CHECKLIST!B455,DATOS!B:B,0),1)=0,"",INDEX(DATOS!AP:AP,MATCH(CHECKLIST!B455,DATOS!B:B,0),1)),"")</f>
        <v/>
      </c>
      <c r="K455" s="35" t="str">
        <f>IFERROR(IF(INDEX(DATOS!AQ:AQ,MATCH(CHECKLIST!B455,DATOS!B:B,0),1)=0,"",INDEX(DATOS!AQ:AQ,MATCH(CHECKLIST!B455,DATOS!B:B,0),1)),"")</f>
        <v/>
      </c>
      <c r="L455" s="17" t="str">
        <f>IFERROR(IF(INDEX(DATOS!AS:AS,MATCH(CHECKLIST!B455,DATOS!B:B,0),1)=0,"",INDEX(DATOS!AS:AS,MATCH(CHECKLIST!B455,DATOS!B:B,0),1)),"")</f>
        <v/>
      </c>
      <c r="M455" s="17" t="str">
        <f>IFERROR(IF(INDEX(DATOS!AO:AO,MATCH(CHECKLIST!B455,DATOS!B:B,0),1)=0,"",INDEX(DATOS!AO:AO,MATCH(CHECKLIST!B455,DATOS!B:B,0),1)),"")</f>
        <v/>
      </c>
      <c r="N455" s="35" t="str">
        <f ca="1">IFERROR(IF(INDEX(DATOS!P:P,MATCH(CHECKLIST!B455,DATOS!B:B,0),1)="","X",IF(INDEX(DATOS!P:P,MATCH(CHECKLIST!B455,DATOS!B:B,0),1)&gt;YEAR(TODAY())-1,"","VENCIDA")),"")</f>
        <v/>
      </c>
      <c r="O455" s="35" t="str">
        <f>IFERROR(IF(INDEX(DATOS!AV:AV,MATCH(CHECKLIST!B455,DATOS!B:B,0),1)=0,"",INDEX(DATOS!AV:AV,MATCH(CHECKLIST!B455,DATOS!B:B,0),1)),"")</f>
        <v/>
      </c>
      <c r="P455" s="17" t="str">
        <f>IFERROR(IF(INDEX(DATOS!AT:AT,MATCH(CHECKLIST!B455,DATOS!B:B,0),1)=0,"",INDEX(DATOS!AT:AT,MATCH(CHECKLIST!B455,DATOS!B:B,0),1)),"")</f>
        <v/>
      </c>
      <c r="Q455" s="17" t="str">
        <f>IFERROR(IF(INDEX(DATOS!AU:AU,MATCH(CHECKLIST!B455,DATOS!B:B,0),1)=0,"",INDEX(DATOS!AU:AU,MATCH(CHECKLIST!B455,DATOS!B:B,0),1)),"")</f>
        <v/>
      </c>
      <c r="R455" t="str">
        <f>IF(B455="","",1)</f>
        <v/>
      </c>
      <c r="S455" t="str">
        <f t="shared" si="20"/>
        <v/>
      </c>
      <c r="U455" t="str">
        <f t="shared" si="18"/>
        <v/>
      </c>
      <c r="V455" t="str">
        <f t="shared" si="19"/>
        <v/>
      </c>
    </row>
    <row r="456" spans="1:22" x14ac:dyDescent="0.25">
      <c r="A456" s="12">
        <v>443</v>
      </c>
      <c r="B456" t="str">
        <f>IFERROR(INDEX(DATOS!B:B,MATCH(CHECKLIST!A456,DATOS!CG:CG,0),1),"")</f>
        <v/>
      </c>
      <c r="C456" t="str">
        <f>IFERROR(INDEX(DATOS!BT:BT,MATCH(CHECKLIST!A456,DATOS!CG:CG,0),1),"")</f>
        <v/>
      </c>
      <c r="D456" t="str">
        <f>IFERROR(INDEX(DATOS!T:T,MATCH(CHECKLIST!E456,DATOS!C:C,0),1),"")</f>
        <v/>
      </c>
      <c r="E456" s="72" t="str">
        <f>IFERROR(INDEX(DATOS!C:C,MATCH(CHECKLIST!A456,DATOS!CG:CG,0),1),"")</f>
        <v/>
      </c>
      <c r="F456" s="82" t="str">
        <f>IFERROR(IF(INDEX(DATOS!AI:AI,MATCH(CHECKLIST!B456,DATOS!B:B,0),1)=0,"",INDEX(DATOS!AI:AI,MATCH(CHECKLIST!B456,DATOS!B:B,0),1)),"")</f>
        <v/>
      </c>
      <c r="G456" s="17" t="str">
        <f>IFERROR(IF(INDEX(DATOS!AN:AN,MATCH(CHECKLIST!B456,DATOS!B:B,0),1)=0,"",INDEX(DATOS!AN:AN,MATCH(CHECKLIST!B456,DATOS!B:B,0),1)),"")</f>
        <v/>
      </c>
      <c r="H456" s="17" t="str">
        <f>IFERROR(IF(INDEX(DATOS!BQ:BQ,MATCH(CHECKLIST!B456,DATOS!B:B,0),1)="","X",IF(INDEX(DATOS!BQ:BQ,MATCH(CHECKLIST!B456,DATOS!B:B,0),1)="VIGENTE","",INDEX(DATOS!BQ:BQ,MATCH(CHECKLIST!B456,DATOS!B:B,0),1))),"")</f>
        <v/>
      </c>
      <c r="I456" s="17" t="str">
        <f>IFERROR(IF(INDEX(DATOS!AR:AR,MATCH(CHECKLIST!B456,DATOS!B:B,0),1)=0,"",INDEX(DATOS!AR:AR,MATCH(CHECKLIST!B456,DATOS!B:B,0),1)),"")</f>
        <v/>
      </c>
      <c r="J456" s="17" t="str">
        <f>IFERROR(IF(INDEX(DATOS!AP:AP,MATCH(CHECKLIST!B456,DATOS!B:B,0),1)=0,"",INDEX(DATOS!AP:AP,MATCH(CHECKLIST!B456,DATOS!B:B,0),1)),"")</f>
        <v/>
      </c>
      <c r="K456" s="35" t="str">
        <f>IFERROR(IF(INDEX(DATOS!AQ:AQ,MATCH(CHECKLIST!B456,DATOS!B:B,0),1)=0,"",INDEX(DATOS!AQ:AQ,MATCH(CHECKLIST!B456,DATOS!B:B,0),1)),"")</f>
        <v/>
      </c>
      <c r="L456" s="17" t="str">
        <f>IFERROR(IF(INDEX(DATOS!AS:AS,MATCH(CHECKLIST!B456,DATOS!B:B,0),1)=0,"",INDEX(DATOS!AS:AS,MATCH(CHECKLIST!B456,DATOS!B:B,0),1)),"")</f>
        <v/>
      </c>
      <c r="M456" s="17" t="str">
        <f>IFERROR(IF(INDEX(DATOS!AO:AO,MATCH(CHECKLIST!B456,DATOS!B:B,0),1)=0,"",INDEX(DATOS!AO:AO,MATCH(CHECKLIST!B456,DATOS!B:B,0),1)),"")</f>
        <v/>
      </c>
      <c r="N456" s="35" t="str">
        <f ca="1">IFERROR(IF(INDEX(DATOS!P:P,MATCH(CHECKLIST!B456,DATOS!B:B,0),1)="","X",IF(INDEX(DATOS!P:P,MATCH(CHECKLIST!B456,DATOS!B:B,0),1)&gt;YEAR(TODAY())-1,"","VENCIDA")),"")</f>
        <v/>
      </c>
      <c r="O456" s="35" t="str">
        <f>IFERROR(IF(INDEX(DATOS!AV:AV,MATCH(CHECKLIST!B456,DATOS!B:B,0),1)=0,"",INDEX(DATOS!AV:AV,MATCH(CHECKLIST!B456,DATOS!B:B,0),1)),"")</f>
        <v/>
      </c>
      <c r="P456" s="17" t="str">
        <f>IFERROR(IF(INDEX(DATOS!AT:AT,MATCH(CHECKLIST!B456,DATOS!B:B,0),1)=0,"",INDEX(DATOS!AT:AT,MATCH(CHECKLIST!B456,DATOS!B:B,0),1)),"")</f>
        <v/>
      </c>
      <c r="Q456" s="17" t="str">
        <f>IFERROR(IF(INDEX(DATOS!AU:AU,MATCH(CHECKLIST!B456,DATOS!B:B,0),1)=0,"",INDEX(DATOS!AU:AU,MATCH(CHECKLIST!B456,DATOS!B:B,0),1)),"")</f>
        <v/>
      </c>
      <c r="S456">
        <f t="shared" si="20"/>
        <v>0</v>
      </c>
      <c r="U456" t="str">
        <f t="shared" si="18"/>
        <v/>
      </c>
      <c r="V456" t="str">
        <f t="shared" si="19"/>
        <v/>
      </c>
    </row>
    <row r="457" spans="1:22" x14ac:dyDescent="0.25">
      <c r="A457" s="12">
        <v>444</v>
      </c>
      <c r="B457" t="str">
        <f>IFERROR(INDEX(DATOS!B:B,MATCH(CHECKLIST!A457,DATOS!CG:CG,0),1),"")</f>
        <v/>
      </c>
      <c r="C457" t="str">
        <f>IFERROR(INDEX(DATOS!BT:BT,MATCH(CHECKLIST!A457,DATOS!CG:CG,0),1),"")</f>
        <v/>
      </c>
      <c r="D457" t="str">
        <f>IFERROR(INDEX(DATOS!T:T,MATCH(CHECKLIST!E457,DATOS!C:C,0),1),"")</f>
        <v/>
      </c>
      <c r="E457" s="72" t="str">
        <f>IFERROR(INDEX(DATOS!C:C,MATCH(CHECKLIST!A457,DATOS!CG:CG,0),1),"")</f>
        <v/>
      </c>
      <c r="F457" s="82" t="str">
        <f>IFERROR(IF(INDEX(DATOS!AI:AI,MATCH(CHECKLIST!B457,DATOS!B:B,0),1)=0,"",INDEX(DATOS!AI:AI,MATCH(CHECKLIST!B457,DATOS!B:B,0),1)),"")</f>
        <v/>
      </c>
      <c r="G457" s="17" t="str">
        <f>IFERROR(IF(INDEX(DATOS!AN:AN,MATCH(CHECKLIST!B457,DATOS!B:B,0),1)=0,"",INDEX(DATOS!AN:AN,MATCH(CHECKLIST!B457,DATOS!B:B,0),1)),"")</f>
        <v/>
      </c>
      <c r="H457" s="17" t="str">
        <f>IFERROR(IF(INDEX(DATOS!BQ:BQ,MATCH(CHECKLIST!B457,DATOS!B:B,0),1)="","X",IF(INDEX(DATOS!BQ:BQ,MATCH(CHECKLIST!B457,DATOS!B:B,0),1)="VIGENTE","",INDEX(DATOS!BQ:BQ,MATCH(CHECKLIST!B457,DATOS!B:B,0),1))),"")</f>
        <v/>
      </c>
      <c r="I457" s="17" t="str">
        <f>IFERROR(IF(INDEX(DATOS!AR:AR,MATCH(CHECKLIST!B457,DATOS!B:B,0),1)=0,"",INDEX(DATOS!AR:AR,MATCH(CHECKLIST!B457,DATOS!B:B,0),1)),"")</f>
        <v/>
      </c>
      <c r="J457" s="17" t="str">
        <f>IFERROR(IF(INDEX(DATOS!AP:AP,MATCH(CHECKLIST!B457,DATOS!B:B,0),1)=0,"",INDEX(DATOS!AP:AP,MATCH(CHECKLIST!B457,DATOS!B:B,0),1)),"")</f>
        <v/>
      </c>
      <c r="K457" s="35" t="str">
        <f>IFERROR(IF(INDEX(DATOS!AQ:AQ,MATCH(CHECKLIST!B457,DATOS!B:B,0),1)=0,"",INDEX(DATOS!AQ:AQ,MATCH(CHECKLIST!B457,DATOS!B:B,0),1)),"")</f>
        <v/>
      </c>
      <c r="L457" s="17" t="str">
        <f>IFERROR(IF(INDEX(DATOS!AS:AS,MATCH(CHECKLIST!B457,DATOS!B:B,0),1)=0,"",INDEX(DATOS!AS:AS,MATCH(CHECKLIST!B457,DATOS!B:B,0),1)),"")</f>
        <v/>
      </c>
      <c r="M457" s="17" t="str">
        <f>IFERROR(IF(INDEX(DATOS!AO:AO,MATCH(CHECKLIST!B457,DATOS!B:B,0),1)=0,"",INDEX(DATOS!AO:AO,MATCH(CHECKLIST!B457,DATOS!B:B,0),1)),"")</f>
        <v/>
      </c>
      <c r="N457" s="35" t="str">
        <f ca="1">IFERROR(IF(INDEX(DATOS!P:P,MATCH(CHECKLIST!B457,DATOS!B:B,0),1)="","X",IF(INDEX(DATOS!P:P,MATCH(CHECKLIST!B457,DATOS!B:B,0),1)&gt;YEAR(TODAY())-1,"","VENCIDA")),"")</f>
        <v/>
      </c>
      <c r="O457" s="35" t="str">
        <f>IFERROR(IF(INDEX(DATOS!AV:AV,MATCH(CHECKLIST!B457,DATOS!B:B,0),1)=0,"",INDEX(DATOS!AV:AV,MATCH(CHECKLIST!B457,DATOS!B:B,0),1)),"")</f>
        <v/>
      </c>
      <c r="P457" s="17" t="str">
        <f>IFERROR(IF(INDEX(DATOS!AT:AT,MATCH(CHECKLIST!B457,DATOS!B:B,0),1)=0,"",INDEX(DATOS!AT:AT,MATCH(CHECKLIST!B457,DATOS!B:B,0),1)),"")</f>
        <v/>
      </c>
      <c r="Q457" s="17" t="str">
        <f>IFERROR(IF(INDEX(DATOS!AU:AU,MATCH(CHECKLIST!B457,DATOS!B:B,0),1)=0,"",INDEX(DATOS!AU:AU,MATCH(CHECKLIST!B457,DATOS!B:B,0),1)),"")</f>
        <v/>
      </c>
      <c r="R457" t="str">
        <f>IF(B457="","",1)</f>
        <v/>
      </c>
      <c r="S457" t="str">
        <f t="shared" si="20"/>
        <v/>
      </c>
      <c r="U457" t="str">
        <f t="shared" si="18"/>
        <v/>
      </c>
      <c r="V457" t="str">
        <f t="shared" si="19"/>
        <v/>
      </c>
    </row>
    <row r="458" spans="1:22" x14ac:dyDescent="0.25">
      <c r="A458" s="12">
        <v>445</v>
      </c>
      <c r="B458" t="str">
        <f>IFERROR(INDEX(DATOS!B:B,MATCH(CHECKLIST!A458,DATOS!CG:CG,0),1),"")</f>
        <v/>
      </c>
      <c r="C458" t="str">
        <f>IFERROR(INDEX(DATOS!BT:BT,MATCH(CHECKLIST!A458,DATOS!CG:CG,0),1),"")</f>
        <v/>
      </c>
      <c r="D458" t="str">
        <f>IFERROR(INDEX(DATOS!T:T,MATCH(CHECKLIST!E458,DATOS!C:C,0),1),"")</f>
        <v/>
      </c>
      <c r="E458" s="72" t="str">
        <f>IFERROR(INDEX(DATOS!C:C,MATCH(CHECKLIST!A458,DATOS!CG:CG,0),1),"")</f>
        <v/>
      </c>
      <c r="F458" s="82" t="str">
        <f>IFERROR(IF(INDEX(DATOS!AI:AI,MATCH(CHECKLIST!B458,DATOS!B:B,0),1)=0,"",INDEX(DATOS!AI:AI,MATCH(CHECKLIST!B458,DATOS!B:B,0),1)),"")</f>
        <v/>
      </c>
      <c r="G458" s="17" t="str">
        <f>IFERROR(IF(INDEX(DATOS!AN:AN,MATCH(CHECKLIST!B458,DATOS!B:B,0),1)=0,"",INDEX(DATOS!AN:AN,MATCH(CHECKLIST!B458,DATOS!B:B,0),1)),"")</f>
        <v/>
      </c>
      <c r="H458" s="17" t="str">
        <f>IFERROR(IF(INDEX(DATOS!BQ:BQ,MATCH(CHECKLIST!B458,DATOS!B:B,0),1)="","X",IF(INDEX(DATOS!BQ:BQ,MATCH(CHECKLIST!B458,DATOS!B:B,0),1)="VIGENTE","",INDEX(DATOS!BQ:BQ,MATCH(CHECKLIST!B458,DATOS!B:B,0),1))),"")</f>
        <v/>
      </c>
      <c r="I458" s="17" t="str">
        <f>IFERROR(IF(INDEX(DATOS!AR:AR,MATCH(CHECKLIST!B458,DATOS!B:B,0),1)=0,"",INDEX(DATOS!AR:AR,MATCH(CHECKLIST!B458,DATOS!B:B,0),1)),"")</f>
        <v/>
      </c>
      <c r="J458" s="17" t="str">
        <f>IFERROR(IF(INDEX(DATOS!AP:AP,MATCH(CHECKLIST!B458,DATOS!B:B,0),1)=0,"",INDEX(DATOS!AP:AP,MATCH(CHECKLIST!B458,DATOS!B:B,0),1)),"")</f>
        <v/>
      </c>
      <c r="K458" s="35" t="str">
        <f>IFERROR(IF(INDEX(DATOS!AQ:AQ,MATCH(CHECKLIST!B458,DATOS!B:B,0),1)=0,"",INDEX(DATOS!AQ:AQ,MATCH(CHECKLIST!B458,DATOS!B:B,0),1)),"")</f>
        <v/>
      </c>
      <c r="L458" s="17" t="str">
        <f>IFERROR(IF(INDEX(DATOS!AS:AS,MATCH(CHECKLIST!B458,DATOS!B:B,0),1)=0,"",INDEX(DATOS!AS:AS,MATCH(CHECKLIST!B458,DATOS!B:B,0),1)),"")</f>
        <v/>
      </c>
      <c r="M458" s="17" t="str">
        <f>IFERROR(IF(INDEX(DATOS!AO:AO,MATCH(CHECKLIST!B458,DATOS!B:B,0),1)=0,"",INDEX(DATOS!AO:AO,MATCH(CHECKLIST!B458,DATOS!B:B,0),1)),"")</f>
        <v/>
      </c>
      <c r="N458" s="35" t="str">
        <f ca="1">IFERROR(IF(INDEX(DATOS!P:P,MATCH(CHECKLIST!B458,DATOS!B:B,0),1)="","X",IF(INDEX(DATOS!P:P,MATCH(CHECKLIST!B458,DATOS!B:B,0),1)&gt;YEAR(TODAY())-1,"","VENCIDA")),"")</f>
        <v/>
      </c>
      <c r="O458" s="35" t="str">
        <f>IFERROR(IF(INDEX(DATOS!AV:AV,MATCH(CHECKLIST!B458,DATOS!B:B,0),1)=0,"",INDEX(DATOS!AV:AV,MATCH(CHECKLIST!B458,DATOS!B:B,0),1)),"")</f>
        <v/>
      </c>
      <c r="P458" s="17" t="str">
        <f>IFERROR(IF(INDEX(DATOS!AT:AT,MATCH(CHECKLIST!B458,DATOS!B:B,0),1)=0,"",INDEX(DATOS!AT:AT,MATCH(CHECKLIST!B458,DATOS!B:B,0),1)),"")</f>
        <v/>
      </c>
      <c r="Q458" s="17" t="str">
        <f>IFERROR(IF(INDEX(DATOS!AU:AU,MATCH(CHECKLIST!B458,DATOS!B:B,0),1)=0,"",INDEX(DATOS!AU:AU,MATCH(CHECKLIST!B458,DATOS!B:B,0),1)),"")</f>
        <v/>
      </c>
      <c r="S458">
        <f t="shared" si="20"/>
        <v>0</v>
      </c>
      <c r="U458" t="str">
        <f t="shared" si="18"/>
        <v/>
      </c>
      <c r="V458" t="str">
        <f t="shared" si="19"/>
        <v/>
      </c>
    </row>
    <row r="459" spans="1:22" x14ac:dyDescent="0.25">
      <c r="A459" s="12">
        <v>446</v>
      </c>
      <c r="B459" t="str">
        <f>IFERROR(INDEX(DATOS!B:B,MATCH(CHECKLIST!A459,DATOS!CG:CG,0),1),"")</f>
        <v/>
      </c>
      <c r="C459" t="str">
        <f>IFERROR(INDEX(DATOS!BT:BT,MATCH(CHECKLIST!A459,DATOS!CG:CG,0),1),"")</f>
        <v/>
      </c>
      <c r="D459" t="str">
        <f>IFERROR(INDEX(DATOS!T:T,MATCH(CHECKLIST!E459,DATOS!C:C,0),1),"")</f>
        <v/>
      </c>
      <c r="E459" s="72" t="str">
        <f>IFERROR(INDEX(DATOS!C:C,MATCH(CHECKLIST!A459,DATOS!CG:CG,0),1),"")</f>
        <v/>
      </c>
      <c r="F459" s="82" t="str">
        <f>IFERROR(IF(INDEX(DATOS!AI:AI,MATCH(CHECKLIST!B459,DATOS!B:B,0),1)=0,"",INDEX(DATOS!AI:AI,MATCH(CHECKLIST!B459,DATOS!B:B,0),1)),"")</f>
        <v/>
      </c>
      <c r="G459" s="17" t="str">
        <f>IFERROR(IF(INDEX(DATOS!AN:AN,MATCH(CHECKLIST!B459,DATOS!B:B,0),1)=0,"",INDEX(DATOS!AN:AN,MATCH(CHECKLIST!B459,DATOS!B:B,0),1)),"")</f>
        <v/>
      </c>
      <c r="H459" s="17" t="str">
        <f>IFERROR(IF(INDEX(DATOS!BQ:BQ,MATCH(CHECKLIST!B459,DATOS!B:B,0),1)="","X",IF(INDEX(DATOS!BQ:BQ,MATCH(CHECKLIST!B459,DATOS!B:B,0),1)="VIGENTE","",INDEX(DATOS!BQ:BQ,MATCH(CHECKLIST!B459,DATOS!B:B,0),1))),"")</f>
        <v/>
      </c>
      <c r="I459" s="17" t="str">
        <f>IFERROR(IF(INDEX(DATOS!AR:AR,MATCH(CHECKLIST!B459,DATOS!B:B,0),1)=0,"",INDEX(DATOS!AR:AR,MATCH(CHECKLIST!B459,DATOS!B:B,0),1)),"")</f>
        <v/>
      </c>
      <c r="J459" s="17" t="str">
        <f>IFERROR(IF(INDEX(DATOS!AP:AP,MATCH(CHECKLIST!B459,DATOS!B:B,0),1)=0,"",INDEX(DATOS!AP:AP,MATCH(CHECKLIST!B459,DATOS!B:B,0),1)),"")</f>
        <v/>
      </c>
      <c r="K459" s="35" t="str">
        <f>IFERROR(IF(INDEX(DATOS!AQ:AQ,MATCH(CHECKLIST!B459,DATOS!B:B,0),1)=0,"",INDEX(DATOS!AQ:AQ,MATCH(CHECKLIST!B459,DATOS!B:B,0),1)),"")</f>
        <v/>
      </c>
      <c r="L459" s="17" t="str">
        <f>IFERROR(IF(INDEX(DATOS!AS:AS,MATCH(CHECKLIST!B459,DATOS!B:B,0),1)=0,"",INDEX(DATOS!AS:AS,MATCH(CHECKLIST!B459,DATOS!B:B,0),1)),"")</f>
        <v/>
      </c>
      <c r="M459" s="17" t="str">
        <f>IFERROR(IF(INDEX(DATOS!AO:AO,MATCH(CHECKLIST!B459,DATOS!B:B,0),1)=0,"",INDEX(DATOS!AO:AO,MATCH(CHECKLIST!B459,DATOS!B:B,0),1)),"")</f>
        <v/>
      </c>
      <c r="N459" s="35" t="str">
        <f ca="1">IFERROR(IF(INDEX(DATOS!P:P,MATCH(CHECKLIST!B459,DATOS!B:B,0),1)="","X",IF(INDEX(DATOS!P:P,MATCH(CHECKLIST!B459,DATOS!B:B,0),1)&gt;YEAR(TODAY())-1,"","VENCIDA")),"")</f>
        <v/>
      </c>
      <c r="O459" s="35" t="str">
        <f>IFERROR(IF(INDEX(DATOS!AV:AV,MATCH(CHECKLIST!B459,DATOS!B:B,0),1)=0,"",INDEX(DATOS!AV:AV,MATCH(CHECKLIST!B459,DATOS!B:B,0),1)),"")</f>
        <v/>
      </c>
      <c r="P459" s="17" t="str">
        <f>IFERROR(IF(INDEX(DATOS!AT:AT,MATCH(CHECKLIST!B459,DATOS!B:B,0),1)=0,"",INDEX(DATOS!AT:AT,MATCH(CHECKLIST!B459,DATOS!B:B,0),1)),"")</f>
        <v/>
      </c>
      <c r="Q459" s="17" t="str">
        <f>IFERROR(IF(INDEX(DATOS!AU:AU,MATCH(CHECKLIST!B459,DATOS!B:B,0),1)=0,"",INDEX(DATOS!AU:AU,MATCH(CHECKLIST!B459,DATOS!B:B,0),1)),"")</f>
        <v/>
      </c>
      <c r="R459" t="str">
        <f>IF(B459="","",1)</f>
        <v/>
      </c>
      <c r="S459" t="str">
        <f t="shared" si="20"/>
        <v/>
      </c>
      <c r="U459" t="str">
        <f t="shared" si="18"/>
        <v/>
      </c>
      <c r="V459" t="str">
        <f t="shared" si="19"/>
        <v/>
      </c>
    </row>
    <row r="460" spans="1:22" x14ac:dyDescent="0.25">
      <c r="A460" s="12">
        <v>447</v>
      </c>
      <c r="B460" t="str">
        <f>IFERROR(INDEX(DATOS!B:B,MATCH(CHECKLIST!A460,DATOS!CG:CG,0),1),"")</f>
        <v/>
      </c>
      <c r="C460" t="str">
        <f>IFERROR(INDEX(DATOS!BT:BT,MATCH(CHECKLIST!A460,DATOS!CG:CG,0),1),"")</f>
        <v/>
      </c>
      <c r="D460" t="str">
        <f>IFERROR(INDEX(DATOS!T:T,MATCH(CHECKLIST!E460,DATOS!C:C,0),1),"")</f>
        <v/>
      </c>
      <c r="E460" s="72" t="str">
        <f>IFERROR(INDEX(DATOS!C:C,MATCH(CHECKLIST!A460,DATOS!CG:CG,0),1),"")</f>
        <v/>
      </c>
      <c r="F460" s="82" t="str">
        <f>IFERROR(IF(INDEX(DATOS!AI:AI,MATCH(CHECKLIST!B460,DATOS!B:B,0),1)=0,"",INDEX(DATOS!AI:AI,MATCH(CHECKLIST!B460,DATOS!B:B,0),1)),"")</f>
        <v/>
      </c>
      <c r="G460" s="17" t="str">
        <f>IFERROR(IF(INDEX(DATOS!AN:AN,MATCH(CHECKLIST!B460,DATOS!B:B,0),1)=0,"",INDEX(DATOS!AN:AN,MATCH(CHECKLIST!B460,DATOS!B:B,0),1)),"")</f>
        <v/>
      </c>
      <c r="H460" s="17" t="str">
        <f>IFERROR(IF(INDEX(DATOS!BQ:BQ,MATCH(CHECKLIST!B460,DATOS!B:B,0),1)="","X",IF(INDEX(DATOS!BQ:BQ,MATCH(CHECKLIST!B460,DATOS!B:B,0),1)="VIGENTE","",INDEX(DATOS!BQ:BQ,MATCH(CHECKLIST!B460,DATOS!B:B,0),1))),"")</f>
        <v/>
      </c>
      <c r="I460" s="17" t="str">
        <f>IFERROR(IF(INDEX(DATOS!AR:AR,MATCH(CHECKLIST!B460,DATOS!B:B,0),1)=0,"",INDEX(DATOS!AR:AR,MATCH(CHECKLIST!B460,DATOS!B:B,0),1)),"")</f>
        <v/>
      </c>
      <c r="J460" s="17" t="str">
        <f>IFERROR(IF(INDEX(DATOS!AP:AP,MATCH(CHECKLIST!B460,DATOS!B:B,0),1)=0,"",INDEX(DATOS!AP:AP,MATCH(CHECKLIST!B460,DATOS!B:B,0),1)),"")</f>
        <v/>
      </c>
      <c r="K460" s="35" t="str">
        <f>IFERROR(IF(INDEX(DATOS!AQ:AQ,MATCH(CHECKLIST!B460,DATOS!B:B,0),1)=0,"",INDEX(DATOS!AQ:AQ,MATCH(CHECKLIST!B460,DATOS!B:B,0),1)),"")</f>
        <v/>
      </c>
      <c r="L460" s="17" t="str">
        <f>IFERROR(IF(INDEX(DATOS!AS:AS,MATCH(CHECKLIST!B460,DATOS!B:B,0),1)=0,"",INDEX(DATOS!AS:AS,MATCH(CHECKLIST!B460,DATOS!B:B,0),1)),"")</f>
        <v/>
      </c>
      <c r="M460" s="17" t="str">
        <f>IFERROR(IF(INDEX(DATOS!AO:AO,MATCH(CHECKLIST!B460,DATOS!B:B,0),1)=0,"",INDEX(DATOS!AO:AO,MATCH(CHECKLIST!B460,DATOS!B:B,0),1)),"")</f>
        <v/>
      </c>
      <c r="N460" s="35" t="str">
        <f ca="1">IFERROR(IF(INDEX(DATOS!P:P,MATCH(CHECKLIST!B460,DATOS!B:B,0),1)="","X",IF(INDEX(DATOS!P:P,MATCH(CHECKLIST!B460,DATOS!B:B,0),1)&gt;YEAR(TODAY())-1,"","VENCIDA")),"")</f>
        <v/>
      </c>
      <c r="O460" s="35" t="str">
        <f>IFERROR(IF(INDEX(DATOS!AV:AV,MATCH(CHECKLIST!B460,DATOS!B:B,0),1)=0,"",INDEX(DATOS!AV:AV,MATCH(CHECKLIST!B460,DATOS!B:B,0),1)),"")</f>
        <v/>
      </c>
      <c r="P460" s="17" t="str">
        <f>IFERROR(IF(INDEX(DATOS!AT:AT,MATCH(CHECKLIST!B460,DATOS!B:B,0),1)=0,"",INDEX(DATOS!AT:AT,MATCH(CHECKLIST!B460,DATOS!B:B,0),1)),"")</f>
        <v/>
      </c>
      <c r="Q460" s="17" t="str">
        <f>IFERROR(IF(INDEX(DATOS!AU:AU,MATCH(CHECKLIST!B460,DATOS!B:B,0),1)=0,"",INDEX(DATOS!AU:AU,MATCH(CHECKLIST!B460,DATOS!B:B,0),1)),"")</f>
        <v/>
      </c>
      <c r="S460">
        <f t="shared" si="20"/>
        <v>0</v>
      </c>
      <c r="U460" t="str">
        <f t="shared" si="18"/>
        <v/>
      </c>
      <c r="V460" t="str">
        <f t="shared" si="19"/>
        <v/>
      </c>
    </row>
    <row r="461" spans="1:22" x14ac:dyDescent="0.25">
      <c r="A461" s="12">
        <v>448</v>
      </c>
      <c r="B461" t="str">
        <f>IFERROR(INDEX(DATOS!B:B,MATCH(CHECKLIST!A461,DATOS!CG:CG,0),1),"")</f>
        <v/>
      </c>
      <c r="C461" t="str">
        <f>IFERROR(INDEX(DATOS!BT:BT,MATCH(CHECKLIST!A461,DATOS!CG:CG,0),1),"")</f>
        <v/>
      </c>
      <c r="D461" t="str">
        <f>IFERROR(INDEX(DATOS!T:T,MATCH(CHECKLIST!E461,DATOS!C:C,0),1),"")</f>
        <v/>
      </c>
      <c r="E461" s="72" t="str">
        <f>IFERROR(INDEX(DATOS!C:C,MATCH(CHECKLIST!A461,DATOS!CG:CG,0),1),"")</f>
        <v/>
      </c>
      <c r="F461" s="82" t="str">
        <f>IFERROR(IF(INDEX(DATOS!AI:AI,MATCH(CHECKLIST!B461,DATOS!B:B,0),1)=0,"",INDEX(DATOS!AI:AI,MATCH(CHECKLIST!B461,DATOS!B:B,0),1)),"")</f>
        <v/>
      </c>
      <c r="G461" s="17" t="str">
        <f>IFERROR(IF(INDEX(DATOS!AN:AN,MATCH(CHECKLIST!B461,DATOS!B:B,0),1)=0,"",INDEX(DATOS!AN:AN,MATCH(CHECKLIST!B461,DATOS!B:B,0),1)),"")</f>
        <v/>
      </c>
      <c r="H461" s="17" t="str">
        <f>IFERROR(IF(INDEX(DATOS!BQ:BQ,MATCH(CHECKLIST!B461,DATOS!B:B,0),1)="","X",IF(INDEX(DATOS!BQ:BQ,MATCH(CHECKLIST!B461,DATOS!B:B,0),1)="VIGENTE","",INDEX(DATOS!BQ:BQ,MATCH(CHECKLIST!B461,DATOS!B:B,0),1))),"")</f>
        <v/>
      </c>
      <c r="I461" s="17" t="str">
        <f>IFERROR(IF(INDEX(DATOS!AR:AR,MATCH(CHECKLIST!B461,DATOS!B:B,0),1)=0,"",INDEX(DATOS!AR:AR,MATCH(CHECKLIST!B461,DATOS!B:B,0),1)),"")</f>
        <v/>
      </c>
      <c r="J461" s="17" t="str">
        <f>IFERROR(IF(INDEX(DATOS!AP:AP,MATCH(CHECKLIST!B461,DATOS!B:B,0),1)=0,"",INDEX(DATOS!AP:AP,MATCH(CHECKLIST!B461,DATOS!B:B,0),1)),"")</f>
        <v/>
      </c>
      <c r="K461" s="35" t="str">
        <f>IFERROR(IF(INDEX(DATOS!AQ:AQ,MATCH(CHECKLIST!B461,DATOS!B:B,0),1)=0,"",INDEX(DATOS!AQ:AQ,MATCH(CHECKLIST!B461,DATOS!B:B,0),1)),"")</f>
        <v/>
      </c>
      <c r="L461" s="17" t="str">
        <f>IFERROR(IF(INDEX(DATOS!AS:AS,MATCH(CHECKLIST!B461,DATOS!B:B,0),1)=0,"",INDEX(DATOS!AS:AS,MATCH(CHECKLIST!B461,DATOS!B:B,0),1)),"")</f>
        <v/>
      </c>
      <c r="M461" s="17" t="str">
        <f>IFERROR(IF(INDEX(DATOS!AO:AO,MATCH(CHECKLIST!B461,DATOS!B:B,0),1)=0,"",INDEX(DATOS!AO:AO,MATCH(CHECKLIST!B461,DATOS!B:B,0),1)),"")</f>
        <v/>
      </c>
      <c r="N461" s="35" t="str">
        <f ca="1">IFERROR(IF(INDEX(DATOS!P:P,MATCH(CHECKLIST!B461,DATOS!B:B,0),1)="","X",IF(INDEX(DATOS!P:P,MATCH(CHECKLIST!B461,DATOS!B:B,0),1)&gt;YEAR(TODAY())-1,"","VENCIDA")),"")</f>
        <v/>
      </c>
      <c r="O461" s="35" t="str">
        <f>IFERROR(IF(INDEX(DATOS!AV:AV,MATCH(CHECKLIST!B461,DATOS!B:B,0),1)=0,"",INDEX(DATOS!AV:AV,MATCH(CHECKLIST!B461,DATOS!B:B,0),1)),"")</f>
        <v/>
      </c>
      <c r="P461" s="17" t="str">
        <f>IFERROR(IF(INDEX(DATOS!AT:AT,MATCH(CHECKLIST!B461,DATOS!B:B,0),1)=0,"",INDEX(DATOS!AT:AT,MATCH(CHECKLIST!B461,DATOS!B:B,0),1)),"")</f>
        <v/>
      </c>
      <c r="Q461" s="17" t="str">
        <f>IFERROR(IF(INDEX(DATOS!AU:AU,MATCH(CHECKLIST!B461,DATOS!B:B,0),1)=0,"",INDEX(DATOS!AU:AU,MATCH(CHECKLIST!B461,DATOS!B:B,0),1)),"")</f>
        <v/>
      </c>
      <c r="R461" t="str">
        <f>IF(B461="","",1)</f>
        <v/>
      </c>
      <c r="S461" t="str">
        <f t="shared" si="20"/>
        <v/>
      </c>
      <c r="U461" t="str">
        <f t="shared" si="18"/>
        <v/>
      </c>
      <c r="V461" t="str">
        <f t="shared" si="19"/>
        <v/>
      </c>
    </row>
    <row r="462" spans="1:22" x14ac:dyDescent="0.25">
      <c r="A462" s="12">
        <v>449</v>
      </c>
      <c r="B462" t="str">
        <f>IFERROR(INDEX(DATOS!B:B,MATCH(CHECKLIST!A462,DATOS!CG:CG,0),1),"")</f>
        <v/>
      </c>
      <c r="C462" t="str">
        <f>IFERROR(INDEX(DATOS!BT:BT,MATCH(CHECKLIST!A462,DATOS!CG:CG,0),1),"")</f>
        <v/>
      </c>
      <c r="D462" t="str">
        <f>IFERROR(INDEX(DATOS!T:T,MATCH(CHECKLIST!E462,DATOS!C:C,0),1),"")</f>
        <v/>
      </c>
      <c r="E462" s="72" t="str">
        <f>IFERROR(INDEX(DATOS!C:C,MATCH(CHECKLIST!A462,DATOS!CG:CG,0),1),"")</f>
        <v/>
      </c>
      <c r="F462" s="82" t="str">
        <f>IFERROR(IF(INDEX(DATOS!AI:AI,MATCH(CHECKLIST!B462,DATOS!B:B,0),1)=0,"",INDEX(DATOS!AI:AI,MATCH(CHECKLIST!B462,DATOS!B:B,0),1)),"")</f>
        <v/>
      </c>
      <c r="G462" s="17" t="str">
        <f>IFERROR(IF(INDEX(DATOS!AN:AN,MATCH(CHECKLIST!B462,DATOS!B:B,0),1)=0,"",INDEX(DATOS!AN:AN,MATCH(CHECKLIST!B462,DATOS!B:B,0),1)),"")</f>
        <v/>
      </c>
      <c r="H462" s="17" t="str">
        <f>IFERROR(IF(INDEX(DATOS!BQ:BQ,MATCH(CHECKLIST!B462,DATOS!B:B,0),1)="","X",IF(INDEX(DATOS!BQ:BQ,MATCH(CHECKLIST!B462,DATOS!B:B,0),1)="VIGENTE","",INDEX(DATOS!BQ:BQ,MATCH(CHECKLIST!B462,DATOS!B:B,0),1))),"")</f>
        <v/>
      </c>
      <c r="I462" s="17" t="str">
        <f>IFERROR(IF(INDEX(DATOS!AR:AR,MATCH(CHECKLIST!B462,DATOS!B:B,0),1)=0,"",INDEX(DATOS!AR:AR,MATCH(CHECKLIST!B462,DATOS!B:B,0),1)),"")</f>
        <v/>
      </c>
      <c r="J462" s="17" t="str">
        <f>IFERROR(IF(INDEX(DATOS!AP:AP,MATCH(CHECKLIST!B462,DATOS!B:B,0),1)=0,"",INDEX(DATOS!AP:AP,MATCH(CHECKLIST!B462,DATOS!B:B,0),1)),"")</f>
        <v/>
      </c>
      <c r="K462" s="35" t="str">
        <f>IFERROR(IF(INDEX(DATOS!AQ:AQ,MATCH(CHECKLIST!B462,DATOS!B:B,0),1)=0,"",INDEX(DATOS!AQ:AQ,MATCH(CHECKLIST!B462,DATOS!B:B,0),1)),"")</f>
        <v/>
      </c>
      <c r="L462" s="17" t="str">
        <f>IFERROR(IF(INDEX(DATOS!AS:AS,MATCH(CHECKLIST!B462,DATOS!B:B,0),1)=0,"",INDEX(DATOS!AS:AS,MATCH(CHECKLIST!B462,DATOS!B:B,0),1)),"")</f>
        <v/>
      </c>
      <c r="M462" s="17" t="str">
        <f>IFERROR(IF(INDEX(DATOS!AO:AO,MATCH(CHECKLIST!B462,DATOS!B:B,0),1)=0,"",INDEX(DATOS!AO:AO,MATCH(CHECKLIST!B462,DATOS!B:B,0),1)),"")</f>
        <v/>
      </c>
      <c r="N462" s="35" t="str">
        <f ca="1">IFERROR(IF(INDEX(DATOS!P:P,MATCH(CHECKLIST!B462,DATOS!B:B,0),1)="","X",IF(INDEX(DATOS!P:P,MATCH(CHECKLIST!B462,DATOS!B:B,0),1)&gt;YEAR(TODAY())-1,"","VENCIDA")),"")</f>
        <v/>
      </c>
      <c r="O462" s="35" t="str">
        <f>IFERROR(IF(INDEX(DATOS!AV:AV,MATCH(CHECKLIST!B462,DATOS!B:B,0),1)=0,"",INDEX(DATOS!AV:AV,MATCH(CHECKLIST!B462,DATOS!B:B,0),1)),"")</f>
        <v/>
      </c>
      <c r="P462" s="17" t="str">
        <f>IFERROR(IF(INDEX(DATOS!AT:AT,MATCH(CHECKLIST!B462,DATOS!B:B,0),1)=0,"",INDEX(DATOS!AT:AT,MATCH(CHECKLIST!B462,DATOS!B:B,0),1)),"")</f>
        <v/>
      </c>
      <c r="Q462" s="17" t="str">
        <f>IFERROR(IF(INDEX(DATOS!AU:AU,MATCH(CHECKLIST!B462,DATOS!B:B,0),1)=0,"",INDEX(DATOS!AU:AU,MATCH(CHECKLIST!B462,DATOS!B:B,0),1)),"")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IFERROR(INDEX(DATOS!B:B,MATCH(CHECKLIST!A463,DATOS!CG:CG,0),1),"")</f>
        <v/>
      </c>
      <c r="C463" t="str">
        <f>IFERROR(INDEX(DATOS!BT:BT,MATCH(CHECKLIST!A463,DATOS!CG:CG,0),1),"")</f>
        <v/>
      </c>
      <c r="D463" t="str">
        <f>IFERROR(INDEX(DATOS!T:T,MATCH(CHECKLIST!E463,DATOS!C:C,0),1),"")</f>
        <v/>
      </c>
      <c r="E463" s="72" t="str">
        <f>IFERROR(INDEX(DATOS!C:C,MATCH(CHECKLIST!A463,DATOS!CG:CG,0),1),"")</f>
        <v/>
      </c>
      <c r="F463" s="82" t="str">
        <f>IFERROR(IF(INDEX(DATOS!AI:AI,MATCH(CHECKLIST!B463,DATOS!B:B,0),1)=0,"",INDEX(DATOS!AI:AI,MATCH(CHECKLIST!B463,DATOS!B:B,0),1)),"")</f>
        <v/>
      </c>
      <c r="G463" s="17" t="str">
        <f>IFERROR(IF(INDEX(DATOS!AN:AN,MATCH(CHECKLIST!B463,DATOS!B:B,0),1)=0,"",INDEX(DATOS!AN:AN,MATCH(CHECKLIST!B463,DATOS!B:B,0),1)),"")</f>
        <v/>
      </c>
      <c r="H463" s="17" t="str">
        <f>IFERROR(IF(INDEX(DATOS!BQ:BQ,MATCH(CHECKLIST!B463,DATOS!B:B,0),1)="","X",IF(INDEX(DATOS!BQ:BQ,MATCH(CHECKLIST!B463,DATOS!B:B,0),1)="VIGENTE","",INDEX(DATOS!BQ:BQ,MATCH(CHECKLIST!B463,DATOS!B:B,0),1))),"")</f>
        <v/>
      </c>
      <c r="I463" s="17" t="str">
        <f>IFERROR(IF(INDEX(DATOS!AR:AR,MATCH(CHECKLIST!B463,DATOS!B:B,0),1)=0,"",INDEX(DATOS!AR:AR,MATCH(CHECKLIST!B463,DATOS!B:B,0),1)),"")</f>
        <v/>
      </c>
      <c r="J463" s="17" t="str">
        <f>IFERROR(IF(INDEX(DATOS!AP:AP,MATCH(CHECKLIST!B463,DATOS!B:B,0),1)=0,"",INDEX(DATOS!AP:AP,MATCH(CHECKLIST!B463,DATOS!B:B,0),1)),"")</f>
        <v/>
      </c>
      <c r="K463" s="35" t="str">
        <f>IFERROR(IF(INDEX(DATOS!AQ:AQ,MATCH(CHECKLIST!B463,DATOS!B:B,0),1)=0,"",INDEX(DATOS!AQ:AQ,MATCH(CHECKLIST!B463,DATOS!B:B,0),1)),"")</f>
        <v/>
      </c>
      <c r="L463" s="17" t="str">
        <f>IFERROR(IF(INDEX(DATOS!AS:AS,MATCH(CHECKLIST!B463,DATOS!B:B,0),1)=0,"",INDEX(DATOS!AS:AS,MATCH(CHECKLIST!B463,DATOS!B:B,0),1)),"")</f>
        <v/>
      </c>
      <c r="M463" s="17" t="str">
        <f>IFERROR(IF(INDEX(DATOS!AO:AO,MATCH(CHECKLIST!B463,DATOS!B:B,0),1)=0,"",INDEX(DATOS!AO:AO,MATCH(CHECKLIST!B463,DATOS!B:B,0),1)),"")</f>
        <v/>
      </c>
      <c r="N463" s="35" t="str">
        <f ca="1">IFERROR(IF(INDEX(DATOS!P:P,MATCH(CHECKLIST!B463,DATOS!B:B,0),1)="","X",IF(INDEX(DATOS!P:P,MATCH(CHECKLIST!B463,DATOS!B:B,0),1)&gt;YEAR(TODAY())-1,"","VENCIDA")),"")</f>
        <v/>
      </c>
      <c r="O463" s="35" t="str">
        <f>IFERROR(IF(INDEX(DATOS!AV:AV,MATCH(CHECKLIST!B463,DATOS!B:B,0),1)=0,"",INDEX(DATOS!AV:AV,MATCH(CHECKLIST!B463,DATOS!B:B,0),1)),"")</f>
        <v/>
      </c>
      <c r="P463" s="17" t="str">
        <f>IFERROR(IF(INDEX(DATOS!AT:AT,MATCH(CHECKLIST!B463,DATOS!B:B,0),1)=0,"",INDEX(DATOS!AT:AT,MATCH(CHECKLIST!B463,DATOS!B:B,0),1)),"")</f>
        <v/>
      </c>
      <c r="Q463" s="17" t="str">
        <f>IFERROR(IF(INDEX(DATOS!AU:AU,MATCH(CHECKLIST!B463,DATOS!B:B,0),1)=0,"",INDEX(DATOS!AU:AU,MATCH(CHECKLIST!B463,DATOS!B:B,0),1)),"")</f>
        <v/>
      </c>
      <c r="R463" t="str">
        <f>IF(B463="","",1)</f>
        <v/>
      </c>
      <c r="S463" t="str">
        <f t="shared" si="20"/>
        <v/>
      </c>
      <c r="U463" t="str">
        <f t="shared" si="21"/>
        <v/>
      </c>
      <c r="V463" t="str">
        <f t="shared" si="22"/>
        <v/>
      </c>
    </row>
    <row r="464" spans="1:22" x14ac:dyDescent="0.25">
      <c r="A464" s="12">
        <v>451</v>
      </c>
      <c r="B464" t="str">
        <f>IFERROR(INDEX(DATOS!B:B,MATCH(CHECKLIST!A464,DATOS!CG:CG,0),1),"")</f>
        <v/>
      </c>
      <c r="C464" t="str">
        <f>IFERROR(INDEX(DATOS!BT:BT,MATCH(CHECKLIST!A464,DATOS!CG:CG,0),1),"")</f>
        <v/>
      </c>
      <c r="D464" t="str">
        <f>IFERROR(INDEX(DATOS!T:T,MATCH(CHECKLIST!E464,DATOS!C:C,0),1),"")</f>
        <v/>
      </c>
      <c r="E464" s="72" t="str">
        <f>IFERROR(INDEX(DATOS!C:C,MATCH(CHECKLIST!A464,DATOS!CG:CG,0),1),"")</f>
        <v/>
      </c>
      <c r="F464" s="82" t="str">
        <f>IFERROR(IF(INDEX(DATOS!AI:AI,MATCH(CHECKLIST!B464,DATOS!B:B,0),1)=0,"",INDEX(DATOS!AI:AI,MATCH(CHECKLIST!B464,DATOS!B:B,0),1)),"")</f>
        <v/>
      </c>
      <c r="G464" s="17" t="str">
        <f>IFERROR(IF(INDEX(DATOS!AN:AN,MATCH(CHECKLIST!B464,DATOS!B:B,0),1)=0,"",INDEX(DATOS!AN:AN,MATCH(CHECKLIST!B464,DATOS!B:B,0),1)),"")</f>
        <v/>
      </c>
      <c r="H464" s="17" t="str">
        <f>IFERROR(IF(INDEX(DATOS!BQ:BQ,MATCH(CHECKLIST!B464,DATOS!B:B,0),1)="","X",IF(INDEX(DATOS!BQ:BQ,MATCH(CHECKLIST!B464,DATOS!B:B,0),1)="VIGENTE","",INDEX(DATOS!BQ:BQ,MATCH(CHECKLIST!B464,DATOS!B:B,0),1))),"")</f>
        <v/>
      </c>
      <c r="I464" s="17" t="str">
        <f>IFERROR(IF(INDEX(DATOS!AR:AR,MATCH(CHECKLIST!B464,DATOS!B:B,0),1)=0,"",INDEX(DATOS!AR:AR,MATCH(CHECKLIST!B464,DATOS!B:B,0),1)),"")</f>
        <v/>
      </c>
      <c r="J464" s="17" t="str">
        <f>IFERROR(IF(INDEX(DATOS!AP:AP,MATCH(CHECKLIST!B464,DATOS!B:B,0),1)=0,"",INDEX(DATOS!AP:AP,MATCH(CHECKLIST!B464,DATOS!B:B,0),1)),"")</f>
        <v/>
      </c>
      <c r="K464" s="35" t="str">
        <f>IFERROR(IF(INDEX(DATOS!AQ:AQ,MATCH(CHECKLIST!B464,DATOS!B:B,0),1)=0,"",INDEX(DATOS!AQ:AQ,MATCH(CHECKLIST!B464,DATOS!B:B,0),1)),"")</f>
        <v/>
      </c>
      <c r="L464" s="17" t="str">
        <f>IFERROR(IF(INDEX(DATOS!AS:AS,MATCH(CHECKLIST!B464,DATOS!B:B,0),1)=0,"",INDEX(DATOS!AS:AS,MATCH(CHECKLIST!B464,DATOS!B:B,0),1)),"")</f>
        <v/>
      </c>
      <c r="M464" s="17" t="str">
        <f>IFERROR(IF(INDEX(DATOS!AO:AO,MATCH(CHECKLIST!B464,DATOS!B:B,0),1)=0,"",INDEX(DATOS!AO:AO,MATCH(CHECKLIST!B464,DATOS!B:B,0),1)),"")</f>
        <v/>
      </c>
      <c r="N464" s="35" t="str">
        <f ca="1">IFERROR(IF(INDEX(DATOS!P:P,MATCH(CHECKLIST!B464,DATOS!B:B,0),1)="","X",IF(INDEX(DATOS!P:P,MATCH(CHECKLIST!B464,DATOS!B:B,0),1)&gt;YEAR(TODAY())-1,"","VENCIDA")),"")</f>
        <v/>
      </c>
      <c r="O464" s="35" t="str">
        <f>IFERROR(IF(INDEX(DATOS!AV:AV,MATCH(CHECKLIST!B464,DATOS!B:B,0),1)=0,"",INDEX(DATOS!AV:AV,MATCH(CHECKLIST!B464,DATOS!B:B,0),1)),"")</f>
        <v/>
      </c>
      <c r="P464" s="17" t="str">
        <f>IFERROR(IF(INDEX(DATOS!AT:AT,MATCH(CHECKLIST!B464,DATOS!B:B,0),1)=0,"",INDEX(DATOS!AT:AT,MATCH(CHECKLIST!B464,DATOS!B:B,0),1)),"")</f>
        <v/>
      </c>
      <c r="Q464" s="17" t="str">
        <f>IFERROR(IF(INDEX(DATOS!AU:AU,MATCH(CHECKLIST!B464,DATOS!B:B,0),1)=0,"",INDEX(DATOS!AU:AU,MATCH(CHECKLIST!B464,DATOS!B:B,0),1)),"")</f>
        <v/>
      </c>
      <c r="S464">
        <f t="shared" ref="S464:S527" si="23">IF(Q$13="","",R464)</f>
        <v>0</v>
      </c>
      <c r="U464" t="str">
        <f t="shared" si="21"/>
        <v/>
      </c>
      <c r="V464" t="str">
        <f t="shared" si="22"/>
        <v/>
      </c>
    </row>
    <row r="465" spans="1:22" x14ac:dyDescent="0.25">
      <c r="A465" s="12">
        <v>452</v>
      </c>
      <c r="B465" t="str">
        <f>IFERROR(INDEX(DATOS!B:B,MATCH(CHECKLIST!A465,DATOS!CG:CG,0),1),"")</f>
        <v/>
      </c>
      <c r="C465" t="str">
        <f>IFERROR(INDEX(DATOS!BT:BT,MATCH(CHECKLIST!A465,DATOS!CG:CG,0),1),"")</f>
        <v/>
      </c>
      <c r="D465" t="str">
        <f>IFERROR(INDEX(DATOS!T:T,MATCH(CHECKLIST!E465,DATOS!C:C,0),1),"")</f>
        <v/>
      </c>
      <c r="E465" s="72" t="str">
        <f>IFERROR(INDEX(DATOS!C:C,MATCH(CHECKLIST!A465,DATOS!CG:CG,0),1),"")</f>
        <v/>
      </c>
      <c r="F465" s="82" t="str">
        <f>IFERROR(IF(INDEX(DATOS!AI:AI,MATCH(CHECKLIST!B465,DATOS!B:B,0),1)=0,"",INDEX(DATOS!AI:AI,MATCH(CHECKLIST!B465,DATOS!B:B,0),1)),"")</f>
        <v/>
      </c>
      <c r="G465" s="17" t="str">
        <f>IFERROR(IF(INDEX(DATOS!AN:AN,MATCH(CHECKLIST!B465,DATOS!B:B,0),1)=0,"",INDEX(DATOS!AN:AN,MATCH(CHECKLIST!B465,DATOS!B:B,0),1)),"")</f>
        <v/>
      </c>
      <c r="H465" s="17" t="str">
        <f>IFERROR(IF(INDEX(DATOS!BQ:BQ,MATCH(CHECKLIST!B465,DATOS!B:B,0),1)="","X",IF(INDEX(DATOS!BQ:BQ,MATCH(CHECKLIST!B465,DATOS!B:B,0),1)="VIGENTE","",INDEX(DATOS!BQ:BQ,MATCH(CHECKLIST!B465,DATOS!B:B,0),1))),"")</f>
        <v/>
      </c>
      <c r="I465" s="17" t="str">
        <f>IFERROR(IF(INDEX(DATOS!AR:AR,MATCH(CHECKLIST!B465,DATOS!B:B,0),1)=0,"",INDEX(DATOS!AR:AR,MATCH(CHECKLIST!B465,DATOS!B:B,0),1)),"")</f>
        <v/>
      </c>
      <c r="J465" s="17" t="str">
        <f>IFERROR(IF(INDEX(DATOS!AP:AP,MATCH(CHECKLIST!B465,DATOS!B:B,0),1)=0,"",INDEX(DATOS!AP:AP,MATCH(CHECKLIST!B465,DATOS!B:B,0),1)),"")</f>
        <v/>
      </c>
      <c r="K465" s="35" t="str">
        <f>IFERROR(IF(INDEX(DATOS!AQ:AQ,MATCH(CHECKLIST!B465,DATOS!B:B,0),1)=0,"",INDEX(DATOS!AQ:AQ,MATCH(CHECKLIST!B465,DATOS!B:B,0),1)),"")</f>
        <v/>
      </c>
      <c r="L465" s="17" t="str">
        <f>IFERROR(IF(INDEX(DATOS!AS:AS,MATCH(CHECKLIST!B465,DATOS!B:B,0),1)=0,"",INDEX(DATOS!AS:AS,MATCH(CHECKLIST!B465,DATOS!B:B,0),1)),"")</f>
        <v/>
      </c>
      <c r="M465" s="17" t="str">
        <f>IFERROR(IF(INDEX(DATOS!AO:AO,MATCH(CHECKLIST!B465,DATOS!B:B,0),1)=0,"",INDEX(DATOS!AO:AO,MATCH(CHECKLIST!B465,DATOS!B:B,0),1)),"")</f>
        <v/>
      </c>
      <c r="N465" s="35" t="str">
        <f ca="1">IFERROR(IF(INDEX(DATOS!P:P,MATCH(CHECKLIST!B465,DATOS!B:B,0),1)="","X",IF(INDEX(DATOS!P:P,MATCH(CHECKLIST!B465,DATOS!B:B,0),1)&gt;YEAR(TODAY())-1,"","VENCIDA")),"")</f>
        <v/>
      </c>
      <c r="O465" s="35" t="str">
        <f>IFERROR(IF(INDEX(DATOS!AV:AV,MATCH(CHECKLIST!B465,DATOS!B:B,0),1)=0,"",INDEX(DATOS!AV:AV,MATCH(CHECKLIST!B465,DATOS!B:B,0),1)),"")</f>
        <v/>
      </c>
      <c r="P465" s="17" t="str">
        <f>IFERROR(IF(INDEX(DATOS!AT:AT,MATCH(CHECKLIST!B465,DATOS!B:B,0),1)=0,"",INDEX(DATOS!AT:AT,MATCH(CHECKLIST!B465,DATOS!B:B,0),1)),"")</f>
        <v/>
      </c>
      <c r="Q465" s="17" t="str">
        <f>IFERROR(IF(INDEX(DATOS!AU:AU,MATCH(CHECKLIST!B465,DATOS!B:B,0),1)=0,"",INDEX(DATOS!AU:AU,MATCH(CHECKLIST!B465,DATOS!B:B,0),1)),"")</f>
        <v/>
      </c>
      <c r="R465" t="str">
        <f>IF(B465="","",1)</f>
        <v/>
      </c>
      <c r="S465" t="str">
        <f t="shared" si="23"/>
        <v/>
      </c>
      <c r="U465" t="str">
        <f t="shared" si="21"/>
        <v/>
      </c>
      <c r="V465" t="str">
        <f t="shared" si="22"/>
        <v/>
      </c>
    </row>
    <row r="466" spans="1:22" x14ac:dyDescent="0.25">
      <c r="A466" s="12">
        <v>453</v>
      </c>
      <c r="B466" t="str">
        <f>IFERROR(INDEX(DATOS!B:B,MATCH(CHECKLIST!A466,DATOS!CG:CG,0),1),"")</f>
        <v/>
      </c>
      <c r="C466" t="str">
        <f>IFERROR(INDEX(DATOS!BT:BT,MATCH(CHECKLIST!A466,DATOS!CG:CG,0),1),"")</f>
        <v/>
      </c>
      <c r="D466" t="str">
        <f>IFERROR(INDEX(DATOS!T:T,MATCH(CHECKLIST!E466,DATOS!C:C,0),1),"")</f>
        <v/>
      </c>
      <c r="E466" s="72" t="str">
        <f>IFERROR(INDEX(DATOS!C:C,MATCH(CHECKLIST!A466,DATOS!CG:CG,0),1),"")</f>
        <v/>
      </c>
      <c r="F466" s="82" t="str">
        <f>IFERROR(IF(INDEX(DATOS!AI:AI,MATCH(CHECKLIST!B466,DATOS!B:B,0),1)=0,"",INDEX(DATOS!AI:AI,MATCH(CHECKLIST!B466,DATOS!B:B,0),1)),"")</f>
        <v/>
      </c>
      <c r="G466" s="17" t="str">
        <f>IFERROR(IF(INDEX(DATOS!AN:AN,MATCH(CHECKLIST!B466,DATOS!B:B,0),1)=0,"",INDEX(DATOS!AN:AN,MATCH(CHECKLIST!B466,DATOS!B:B,0),1)),"")</f>
        <v/>
      </c>
      <c r="H466" s="17" t="str">
        <f>IFERROR(IF(INDEX(DATOS!BQ:BQ,MATCH(CHECKLIST!B466,DATOS!B:B,0),1)="","X",IF(INDEX(DATOS!BQ:BQ,MATCH(CHECKLIST!B466,DATOS!B:B,0),1)="VIGENTE","",INDEX(DATOS!BQ:BQ,MATCH(CHECKLIST!B466,DATOS!B:B,0),1))),"")</f>
        <v/>
      </c>
      <c r="I466" s="17" t="str">
        <f>IFERROR(IF(INDEX(DATOS!AR:AR,MATCH(CHECKLIST!B466,DATOS!B:B,0),1)=0,"",INDEX(DATOS!AR:AR,MATCH(CHECKLIST!B466,DATOS!B:B,0),1)),"")</f>
        <v/>
      </c>
      <c r="J466" s="17" t="str">
        <f>IFERROR(IF(INDEX(DATOS!AP:AP,MATCH(CHECKLIST!B466,DATOS!B:B,0),1)=0,"",INDEX(DATOS!AP:AP,MATCH(CHECKLIST!B466,DATOS!B:B,0),1)),"")</f>
        <v/>
      </c>
      <c r="K466" s="35" t="str">
        <f>IFERROR(IF(INDEX(DATOS!AQ:AQ,MATCH(CHECKLIST!B466,DATOS!B:B,0),1)=0,"",INDEX(DATOS!AQ:AQ,MATCH(CHECKLIST!B466,DATOS!B:B,0),1)),"")</f>
        <v/>
      </c>
      <c r="L466" s="17" t="str">
        <f>IFERROR(IF(INDEX(DATOS!AS:AS,MATCH(CHECKLIST!B466,DATOS!B:B,0),1)=0,"",INDEX(DATOS!AS:AS,MATCH(CHECKLIST!B466,DATOS!B:B,0),1)),"")</f>
        <v/>
      </c>
      <c r="M466" s="17" t="str">
        <f>IFERROR(IF(INDEX(DATOS!AO:AO,MATCH(CHECKLIST!B466,DATOS!B:B,0),1)=0,"",INDEX(DATOS!AO:AO,MATCH(CHECKLIST!B466,DATOS!B:B,0),1)),"")</f>
        <v/>
      </c>
      <c r="N466" s="35" t="str">
        <f ca="1">IFERROR(IF(INDEX(DATOS!P:P,MATCH(CHECKLIST!B466,DATOS!B:B,0),1)="","X",IF(INDEX(DATOS!P:P,MATCH(CHECKLIST!B466,DATOS!B:B,0),1)&gt;YEAR(TODAY())-1,"","VENCIDA")),"")</f>
        <v/>
      </c>
      <c r="O466" s="35" t="str">
        <f>IFERROR(IF(INDEX(DATOS!AV:AV,MATCH(CHECKLIST!B466,DATOS!B:B,0),1)=0,"",INDEX(DATOS!AV:AV,MATCH(CHECKLIST!B466,DATOS!B:B,0),1)),"")</f>
        <v/>
      </c>
      <c r="P466" s="17" t="str">
        <f>IFERROR(IF(INDEX(DATOS!AT:AT,MATCH(CHECKLIST!B466,DATOS!B:B,0),1)=0,"",INDEX(DATOS!AT:AT,MATCH(CHECKLIST!B466,DATOS!B:B,0),1)),"")</f>
        <v/>
      </c>
      <c r="Q466" s="17" t="str">
        <f>IFERROR(IF(INDEX(DATOS!AU:AU,MATCH(CHECKLIST!B466,DATOS!B:B,0),1)=0,"",INDEX(DATOS!AU:AU,MATCH(CHECKLIST!B466,DATOS!B:B,0),1)),"")</f>
        <v/>
      </c>
      <c r="S466">
        <f t="shared" si="23"/>
        <v>0</v>
      </c>
      <c r="U466" t="str">
        <f t="shared" si="21"/>
        <v/>
      </c>
      <c r="V466" t="str">
        <f t="shared" si="22"/>
        <v/>
      </c>
    </row>
    <row r="467" spans="1:22" x14ac:dyDescent="0.25">
      <c r="A467" s="12">
        <v>454</v>
      </c>
      <c r="B467" t="str">
        <f>IFERROR(INDEX(DATOS!B:B,MATCH(CHECKLIST!A467,DATOS!CG:CG,0),1),"")</f>
        <v/>
      </c>
      <c r="C467" t="str">
        <f>IFERROR(INDEX(DATOS!BT:BT,MATCH(CHECKLIST!A467,DATOS!CG:CG,0),1),"")</f>
        <v/>
      </c>
      <c r="D467" t="str">
        <f>IFERROR(INDEX(DATOS!T:T,MATCH(CHECKLIST!E467,DATOS!C:C,0),1),"")</f>
        <v/>
      </c>
      <c r="E467" s="72" t="str">
        <f>IFERROR(INDEX(DATOS!C:C,MATCH(CHECKLIST!A467,DATOS!CG:CG,0),1),"")</f>
        <v/>
      </c>
      <c r="F467" s="82" t="str">
        <f>IFERROR(IF(INDEX(DATOS!AI:AI,MATCH(CHECKLIST!B467,DATOS!B:B,0),1)=0,"",INDEX(DATOS!AI:AI,MATCH(CHECKLIST!B467,DATOS!B:B,0),1)),"")</f>
        <v/>
      </c>
      <c r="G467" s="17" t="str">
        <f>IFERROR(IF(INDEX(DATOS!AN:AN,MATCH(CHECKLIST!B467,DATOS!B:B,0),1)=0,"",INDEX(DATOS!AN:AN,MATCH(CHECKLIST!B467,DATOS!B:B,0),1)),"")</f>
        <v/>
      </c>
      <c r="H467" s="17" t="str">
        <f>IFERROR(IF(INDEX(DATOS!BQ:BQ,MATCH(CHECKLIST!B467,DATOS!B:B,0),1)="","X",IF(INDEX(DATOS!BQ:BQ,MATCH(CHECKLIST!B467,DATOS!B:B,0),1)="VIGENTE","",INDEX(DATOS!BQ:BQ,MATCH(CHECKLIST!B467,DATOS!B:B,0),1))),"")</f>
        <v/>
      </c>
      <c r="I467" s="17" t="str">
        <f>IFERROR(IF(INDEX(DATOS!AR:AR,MATCH(CHECKLIST!B467,DATOS!B:B,0),1)=0,"",INDEX(DATOS!AR:AR,MATCH(CHECKLIST!B467,DATOS!B:B,0),1)),"")</f>
        <v/>
      </c>
      <c r="J467" s="17" t="str">
        <f>IFERROR(IF(INDEX(DATOS!AP:AP,MATCH(CHECKLIST!B467,DATOS!B:B,0),1)=0,"",INDEX(DATOS!AP:AP,MATCH(CHECKLIST!B467,DATOS!B:B,0),1)),"")</f>
        <v/>
      </c>
      <c r="K467" s="35" t="str">
        <f>IFERROR(IF(INDEX(DATOS!AQ:AQ,MATCH(CHECKLIST!B467,DATOS!B:B,0),1)=0,"",INDEX(DATOS!AQ:AQ,MATCH(CHECKLIST!B467,DATOS!B:B,0),1)),"")</f>
        <v/>
      </c>
      <c r="L467" s="17" t="str">
        <f>IFERROR(IF(INDEX(DATOS!AS:AS,MATCH(CHECKLIST!B467,DATOS!B:B,0),1)=0,"",INDEX(DATOS!AS:AS,MATCH(CHECKLIST!B467,DATOS!B:B,0),1)),"")</f>
        <v/>
      </c>
      <c r="M467" s="17" t="str">
        <f>IFERROR(IF(INDEX(DATOS!AO:AO,MATCH(CHECKLIST!B467,DATOS!B:B,0),1)=0,"",INDEX(DATOS!AO:AO,MATCH(CHECKLIST!B467,DATOS!B:B,0),1)),"")</f>
        <v/>
      </c>
      <c r="N467" s="35" t="str">
        <f ca="1">IFERROR(IF(INDEX(DATOS!P:P,MATCH(CHECKLIST!B467,DATOS!B:B,0),1)="","X",IF(INDEX(DATOS!P:P,MATCH(CHECKLIST!B467,DATOS!B:B,0),1)&gt;YEAR(TODAY())-1,"","VENCIDA")),"")</f>
        <v/>
      </c>
      <c r="O467" s="35" t="str">
        <f>IFERROR(IF(INDEX(DATOS!AV:AV,MATCH(CHECKLIST!B467,DATOS!B:B,0),1)=0,"",INDEX(DATOS!AV:AV,MATCH(CHECKLIST!B467,DATOS!B:B,0),1)),"")</f>
        <v/>
      </c>
      <c r="P467" s="17" t="str">
        <f>IFERROR(IF(INDEX(DATOS!AT:AT,MATCH(CHECKLIST!B467,DATOS!B:B,0),1)=0,"",INDEX(DATOS!AT:AT,MATCH(CHECKLIST!B467,DATOS!B:B,0),1)),"")</f>
        <v/>
      </c>
      <c r="Q467" s="17" t="str">
        <f>IFERROR(IF(INDEX(DATOS!AU:AU,MATCH(CHECKLIST!B467,DATOS!B:B,0),1)=0,"",INDEX(DATOS!AU:AU,MATCH(CHECKLIST!B467,DATOS!B:B,0),1)),"")</f>
        <v/>
      </c>
      <c r="R467" t="str">
        <f>IF(B467="","",1)</f>
        <v/>
      </c>
      <c r="S467" t="str">
        <f t="shared" si="23"/>
        <v/>
      </c>
      <c r="U467" t="str">
        <f t="shared" si="21"/>
        <v/>
      </c>
      <c r="V467" t="str">
        <f t="shared" si="22"/>
        <v/>
      </c>
    </row>
    <row r="468" spans="1:22" x14ac:dyDescent="0.25">
      <c r="A468" s="12">
        <v>455</v>
      </c>
      <c r="B468" t="str">
        <f>IFERROR(INDEX(DATOS!B:B,MATCH(CHECKLIST!A468,DATOS!CG:CG,0),1),"")</f>
        <v/>
      </c>
      <c r="C468" t="str">
        <f>IFERROR(INDEX(DATOS!BT:BT,MATCH(CHECKLIST!A468,DATOS!CG:CG,0),1),"")</f>
        <v/>
      </c>
      <c r="D468" t="str">
        <f>IFERROR(INDEX(DATOS!T:T,MATCH(CHECKLIST!E468,DATOS!C:C,0),1),"")</f>
        <v/>
      </c>
      <c r="E468" s="72" t="str">
        <f>IFERROR(INDEX(DATOS!C:C,MATCH(CHECKLIST!A468,DATOS!CG:CG,0),1),"")</f>
        <v/>
      </c>
      <c r="F468" s="82" t="str">
        <f>IFERROR(IF(INDEX(DATOS!AI:AI,MATCH(CHECKLIST!B468,DATOS!B:B,0),1)=0,"",INDEX(DATOS!AI:AI,MATCH(CHECKLIST!B468,DATOS!B:B,0),1)),"")</f>
        <v/>
      </c>
      <c r="G468" s="17" t="str">
        <f>IFERROR(IF(INDEX(DATOS!AN:AN,MATCH(CHECKLIST!B468,DATOS!B:B,0),1)=0,"",INDEX(DATOS!AN:AN,MATCH(CHECKLIST!B468,DATOS!B:B,0),1)),"")</f>
        <v/>
      </c>
      <c r="H468" s="17" t="str">
        <f>IFERROR(IF(INDEX(DATOS!BQ:BQ,MATCH(CHECKLIST!B468,DATOS!B:B,0),1)="","X",IF(INDEX(DATOS!BQ:BQ,MATCH(CHECKLIST!B468,DATOS!B:B,0),1)="VIGENTE","",INDEX(DATOS!BQ:BQ,MATCH(CHECKLIST!B468,DATOS!B:B,0),1))),"")</f>
        <v/>
      </c>
      <c r="I468" s="17" t="str">
        <f>IFERROR(IF(INDEX(DATOS!AR:AR,MATCH(CHECKLIST!B468,DATOS!B:B,0),1)=0,"",INDEX(DATOS!AR:AR,MATCH(CHECKLIST!B468,DATOS!B:B,0),1)),"")</f>
        <v/>
      </c>
      <c r="J468" s="17" t="str">
        <f>IFERROR(IF(INDEX(DATOS!AP:AP,MATCH(CHECKLIST!B468,DATOS!B:B,0),1)=0,"",INDEX(DATOS!AP:AP,MATCH(CHECKLIST!B468,DATOS!B:B,0),1)),"")</f>
        <v/>
      </c>
      <c r="K468" s="35" t="str">
        <f>IFERROR(IF(INDEX(DATOS!AQ:AQ,MATCH(CHECKLIST!B468,DATOS!B:B,0),1)=0,"",INDEX(DATOS!AQ:AQ,MATCH(CHECKLIST!B468,DATOS!B:B,0),1)),"")</f>
        <v/>
      </c>
      <c r="L468" s="17" t="str">
        <f>IFERROR(IF(INDEX(DATOS!AS:AS,MATCH(CHECKLIST!B468,DATOS!B:B,0),1)=0,"",INDEX(DATOS!AS:AS,MATCH(CHECKLIST!B468,DATOS!B:B,0),1)),"")</f>
        <v/>
      </c>
      <c r="M468" s="17" t="str">
        <f>IFERROR(IF(INDEX(DATOS!AO:AO,MATCH(CHECKLIST!B468,DATOS!B:B,0),1)=0,"",INDEX(DATOS!AO:AO,MATCH(CHECKLIST!B468,DATOS!B:B,0),1)),"")</f>
        <v/>
      </c>
      <c r="N468" s="35" t="str">
        <f ca="1">IFERROR(IF(INDEX(DATOS!P:P,MATCH(CHECKLIST!B468,DATOS!B:B,0),1)="","X",IF(INDEX(DATOS!P:P,MATCH(CHECKLIST!B468,DATOS!B:B,0),1)&gt;YEAR(TODAY())-1,"","VENCIDA")),"")</f>
        <v/>
      </c>
      <c r="O468" s="35" t="str">
        <f>IFERROR(IF(INDEX(DATOS!AV:AV,MATCH(CHECKLIST!B468,DATOS!B:B,0),1)=0,"",INDEX(DATOS!AV:AV,MATCH(CHECKLIST!B468,DATOS!B:B,0),1)),"")</f>
        <v/>
      </c>
      <c r="P468" s="17" t="str">
        <f>IFERROR(IF(INDEX(DATOS!AT:AT,MATCH(CHECKLIST!B468,DATOS!B:B,0),1)=0,"",INDEX(DATOS!AT:AT,MATCH(CHECKLIST!B468,DATOS!B:B,0),1)),"")</f>
        <v/>
      </c>
      <c r="Q468" s="17" t="str">
        <f>IFERROR(IF(INDEX(DATOS!AU:AU,MATCH(CHECKLIST!B468,DATOS!B:B,0),1)=0,"",INDEX(DATOS!AU:AU,MATCH(CHECKLIST!B468,DATOS!B:B,0),1)),"")</f>
        <v/>
      </c>
      <c r="S468">
        <f t="shared" si="23"/>
        <v>0</v>
      </c>
      <c r="U468" t="str">
        <f t="shared" si="21"/>
        <v/>
      </c>
      <c r="V468" t="str">
        <f t="shared" si="22"/>
        <v/>
      </c>
    </row>
    <row r="469" spans="1:22" x14ac:dyDescent="0.25">
      <c r="A469" s="12">
        <v>456</v>
      </c>
      <c r="B469" t="str">
        <f>IFERROR(INDEX(DATOS!B:B,MATCH(CHECKLIST!A469,DATOS!CG:CG,0),1),"")</f>
        <v/>
      </c>
      <c r="C469" t="str">
        <f>IFERROR(INDEX(DATOS!BT:BT,MATCH(CHECKLIST!A469,DATOS!CG:CG,0),1),"")</f>
        <v/>
      </c>
      <c r="D469" t="str">
        <f>IFERROR(INDEX(DATOS!T:T,MATCH(CHECKLIST!E469,DATOS!C:C,0),1),"")</f>
        <v/>
      </c>
      <c r="E469" s="72" t="str">
        <f>IFERROR(INDEX(DATOS!C:C,MATCH(CHECKLIST!A469,DATOS!CG:CG,0),1),"")</f>
        <v/>
      </c>
      <c r="F469" s="82" t="str">
        <f>IFERROR(IF(INDEX(DATOS!AI:AI,MATCH(CHECKLIST!B469,DATOS!B:B,0),1)=0,"",INDEX(DATOS!AI:AI,MATCH(CHECKLIST!B469,DATOS!B:B,0),1)),"")</f>
        <v/>
      </c>
      <c r="G469" s="17" t="str">
        <f>IFERROR(IF(INDEX(DATOS!AN:AN,MATCH(CHECKLIST!B469,DATOS!B:B,0),1)=0,"",INDEX(DATOS!AN:AN,MATCH(CHECKLIST!B469,DATOS!B:B,0),1)),"")</f>
        <v/>
      </c>
      <c r="H469" s="17" t="str">
        <f>IFERROR(IF(INDEX(DATOS!BQ:BQ,MATCH(CHECKLIST!B469,DATOS!B:B,0),1)="","X",IF(INDEX(DATOS!BQ:BQ,MATCH(CHECKLIST!B469,DATOS!B:B,0),1)="VIGENTE","",INDEX(DATOS!BQ:BQ,MATCH(CHECKLIST!B469,DATOS!B:B,0),1))),"")</f>
        <v/>
      </c>
      <c r="I469" s="17" t="str">
        <f>IFERROR(IF(INDEX(DATOS!AR:AR,MATCH(CHECKLIST!B469,DATOS!B:B,0),1)=0,"",INDEX(DATOS!AR:AR,MATCH(CHECKLIST!B469,DATOS!B:B,0),1)),"")</f>
        <v/>
      </c>
      <c r="J469" s="17" t="str">
        <f>IFERROR(IF(INDEX(DATOS!AP:AP,MATCH(CHECKLIST!B469,DATOS!B:B,0),1)=0,"",INDEX(DATOS!AP:AP,MATCH(CHECKLIST!B469,DATOS!B:B,0),1)),"")</f>
        <v/>
      </c>
      <c r="K469" s="35" t="str">
        <f>IFERROR(IF(INDEX(DATOS!AQ:AQ,MATCH(CHECKLIST!B469,DATOS!B:B,0),1)=0,"",INDEX(DATOS!AQ:AQ,MATCH(CHECKLIST!B469,DATOS!B:B,0),1)),"")</f>
        <v/>
      </c>
      <c r="L469" s="17" t="str">
        <f>IFERROR(IF(INDEX(DATOS!AS:AS,MATCH(CHECKLIST!B469,DATOS!B:B,0),1)=0,"",INDEX(DATOS!AS:AS,MATCH(CHECKLIST!B469,DATOS!B:B,0),1)),"")</f>
        <v/>
      </c>
      <c r="M469" s="17" t="str">
        <f>IFERROR(IF(INDEX(DATOS!AO:AO,MATCH(CHECKLIST!B469,DATOS!B:B,0),1)=0,"",INDEX(DATOS!AO:AO,MATCH(CHECKLIST!B469,DATOS!B:B,0),1)),"")</f>
        <v/>
      </c>
      <c r="N469" s="35" t="str">
        <f ca="1">IFERROR(IF(INDEX(DATOS!P:P,MATCH(CHECKLIST!B469,DATOS!B:B,0),1)="","X",IF(INDEX(DATOS!P:P,MATCH(CHECKLIST!B469,DATOS!B:B,0),1)&gt;YEAR(TODAY())-1,"","VENCIDA")),"")</f>
        <v/>
      </c>
      <c r="O469" s="35" t="str">
        <f>IFERROR(IF(INDEX(DATOS!AV:AV,MATCH(CHECKLIST!B469,DATOS!B:B,0),1)=0,"",INDEX(DATOS!AV:AV,MATCH(CHECKLIST!B469,DATOS!B:B,0),1)),"")</f>
        <v/>
      </c>
      <c r="P469" s="17" t="str">
        <f>IFERROR(IF(INDEX(DATOS!AT:AT,MATCH(CHECKLIST!B469,DATOS!B:B,0),1)=0,"",INDEX(DATOS!AT:AT,MATCH(CHECKLIST!B469,DATOS!B:B,0),1)),"")</f>
        <v/>
      </c>
      <c r="Q469" s="17" t="str">
        <f>IFERROR(IF(INDEX(DATOS!AU:AU,MATCH(CHECKLIST!B469,DATOS!B:B,0),1)=0,"",INDEX(DATOS!AU:AU,MATCH(CHECKLIST!B469,DATOS!B:B,0),1)),"")</f>
        <v/>
      </c>
      <c r="R469" t="str">
        <f>IF(B469="","",1)</f>
        <v/>
      </c>
      <c r="S469" t="str">
        <f t="shared" si="23"/>
        <v/>
      </c>
      <c r="U469" t="str">
        <f t="shared" si="21"/>
        <v/>
      </c>
      <c r="V469" t="str">
        <f t="shared" si="22"/>
        <v/>
      </c>
    </row>
    <row r="470" spans="1:22" x14ac:dyDescent="0.25">
      <c r="A470" s="12">
        <v>457</v>
      </c>
      <c r="B470" t="str">
        <f>IFERROR(INDEX(DATOS!B:B,MATCH(CHECKLIST!A470,DATOS!CG:CG,0),1),"")</f>
        <v/>
      </c>
      <c r="C470" t="str">
        <f>IFERROR(INDEX(DATOS!BT:BT,MATCH(CHECKLIST!A470,DATOS!CG:CG,0),1),"")</f>
        <v/>
      </c>
      <c r="D470" t="str">
        <f>IFERROR(INDEX(DATOS!T:T,MATCH(CHECKLIST!E470,DATOS!C:C,0),1),"")</f>
        <v/>
      </c>
      <c r="E470" s="72" t="str">
        <f>IFERROR(INDEX(DATOS!C:C,MATCH(CHECKLIST!A470,DATOS!CG:CG,0),1),"")</f>
        <v/>
      </c>
      <c r="F470" s="82" t="str">
        <f>IFERROR(IF(INDEX(DATOS!AI:AI,MATCH(CHECKLIST!B470,DATOS!B:B,0),1)=0,"",INDEX(DATOS!AI:AI,MATCH(CHECKLIST!B470,DATOS!B:B,0),1)),"")</f>
        <v/>
      </c>
      <c r="G470" s="17" t="str">
        <f>IFERROR(IF(INDEX(DATOS!AN:AN,MATCH(CHECKLIST!B470,DATOS!B:B,0),1)=0,"",INDEX(DATOS!AN:AN,MATCH(CHECKLIST!B470,DATOS!B:B,0),1)),"")</f>
        <v/>
      </c>
      <c r="H470" s="17" t="str">
        <f>IFERROR(IF(INDEX(DATOS!BQ:BQ,MATCH(CHECKLIST!B470,DATOS!B:B,0),1)="","X",IF(INDEX(DATOS!BQ:BQ,MATCH(CHECKLIST!B470,DATOS!B:B,0),1)="VIGENTE","",INDEX(DATOS!BQ:BQ,MATCH(CHECKLIST!B470,DATOS!B:B,0),1))),"")</f>
        <v/>
      </c>
      <c r="I470" s="17" t="str">
        <f>IFERROR(IF(INDEX(DATOS!AR:AR,MATCH(CHECKLIST!B470,DATOS!B:B,0),1)=0,"",INDEX(DATOS!AR:AR,MATCH(CHECKLIST!B470,DATOS!B:B,0),1)),"")</f>
        <v/>
      </c>
      <c r="J470" s="17" t="str">
        <f>IFERROR(IF(INDEX(DATOS!AP:AP,MATCH(CHECKLIST!B470,DATOS!B:B,0),1)=0,"",INDEX(DATOS!AP:AP,MATCH(CHECKLIST!B470,DATOS!B:B,0),1)),"")</f>
        <v/>
      </c>
      <c r="K470" s="35" t="str">
        <f>IFERROR(IF(INDEX(DATOS!AQ:AQ,MATCH(CHECKLIST!B470,DATOS!B:B,0),1)=0,"",INDEX(DATOS!AQ:AQ,MATCH(CHECKLIST!B470,DATOS!B:B,0),1)),"")</f>
        <v/>
      </c>
      <c r="L470" s="17" t="str">
        <f>IFERROR(IF(INDEX(DATOS!AS:AS,MATCH(CHECKLIST!B470,DATOS!B:B,0),1)=0,"",INDEX(DATOS!AS:AS,MATCH(CHECKLIST!B470,DATOS!B:B,0),1)),"")</f>
        <v/>
      </c>
      <c r="M470" s="17" t="str">
        <f>IFERROR(IF(INDEX(DATOS!AO:AO,MATCH(CHECKLIST!B470,DATOS!B:B,0),1)=0,"",INDEX(DATOS!AO:AO,MATCH(CHECKLIST!B470,DATOS!B:B,0),1)),"")</f>
        <v/>
      </c>
      <c r="N470" s="35" t="str">
        <f ca="1">IFERROR(IF(INDEX(DATOS!P:P,MATCH(CHECKLIST!B470,DATOS!B:B,0),1)="","X",IF(INDEX(DATOS!P:P,MATCH(CHECKLIST!B470,DATOS!B:B,0),1)&gt;YEAR(TODAY())-1,"","VENCIDA")),"")</f>
        <v/>
      </c>
      <c r="O470" s="35" t="str">
        <f>IFERROR(IF(INDEX(DATOS!AV:AV,MATCH(CHECKLIST!B470,DATOS!B:B,0),1)=0,"",INDEX(DATOS!AV:AV,MATCH(CHECKLIST!B470,DATOS!B:B,0),1)),"")</f>
        <v/>
      </c>
      <c r="P470" s="17" t="str">
        <f>IFERROR(IF(INDEX(DATOS!AT:AT,MATCH(CHECKLIST!B470,DATOS!B:B,0),1)=0,"",INDEX(DATOS!AT:AT,MATCH(CHECKLIST!B470,DATOS!B:B,0),1)),"")</f>
        <v/>
      </c>
      <c r="Q470" s="17" t="str">
        <f>IFERROR(IF(INDEX(DATOS!AU:AU,MATCH(CHECKLIST!B470,DATOS!B:B,0),1)=0,"",INDEX(DATOS!AU:AU,MATCH(CHECKLIST!B470,DATOS!B:B,0),1)),"")</f>
        <v/>
      </c>
      <c r="S470">
        <f t="shared" si="23"/>
        <v>0</v>
      </c>
      <c r="U470" t="str">
        <f t="shared" si="21"/>
        <v/>
      </c>
      <c r="V470" t="str">
        <f t="shared" si="22"/>
        <v/>
      </c>
    </row>
    <row r="471" spans="1:22" x14ac:dyDescent="0.25">
      <c r="A471" s="12">
        <v>458</v>
      </c>
      <c r="B471" t="str">
        <f>IFERROR(INDEX(DATOS!B:B,MATCH(CHECKLIST!A471,DATOS!CG:CG,0),1),"")</f>
        <v/>
      </c>
      <c r="C471" t="str">
        <f>IFERROR(INDEX(DATOS!BT:BT,MATCH(CHECKLIST!A471,DATOS!CG:CG,0),1),"")</f>
        <v/>
      </c>
      <c r="D471" t="str">
        <f>IFERROR(INDEX(DATOS!T:T,MATCH(CHECKLIST!E471,DATOS!C:C,0),1),"")</f>
        <v/>
      </c>
      <c r="E471" s="72" t="str">
        <f>IFERROR(INDEX(DATOS!C:C,MATCH(CHECKLIST!A471,DATOS!CG:CG,0),1),"")</f>
        <v/>
      </c>
      <c r="F471" s="82" t="str">
        <f>IFERROR(IF(INDEX(DATOS!AI:AI,MATCH(CHECKLIST!B471,DATOS!B:B,0),1)=0,"",INDEX(DATOS!AI:AI,MATCH(CHECKLIST!B471,DATOS!B:B,0),1)),"")</f>
        <v/>
      </c>
      <c r="G471" s="17" t="str">
        <f>IFERROR(IF(INDEX(DATOS!AN:AN,MATCH(CHECKLIST!B471,DATOS!B:B,0),1)=0,"",INDEX(DATOS!AN:AN,MATCH(CHECKLIST!B471,DATOS!B:B,0),1)),"")</f>
        <v/>
      </c>
      <c r="H471" s="17" t="str">
        <f>IFERROR(IF(INDEX(DATOS!BQ:BQ,MATCH(CHECKLIST!B471,DATOS!B:B,0),1)="","X",IF(INDEX(DATOS!BQ:BQ,MATCH(CHECKLIST!B471,DATOS!B:B,0),1)="VIGENTE","",INDEX(DATOS!BQ:BQ,MATCH(CHECKLIST!B471,DATOS!B:B,0),1))),"")</f>
        <v/>
      </c>
      <c r="I471" s="17" t="str">
        <f>IFERROR(IF(INDEX(DATOS!AR:AR,MATCH(CHECKLIST!B471,DATOS!B:B,0),1)=0,"",INDEX(DATOS!AR:AR,MATCH(CHECKLIST!B471,DATOS!B:B,0),1)),"")</f>
        <v/>
      </c>
      <c r="J471" s="17" t="str">
        <f>IFERROR(IF(INDEX(DATOS!AP:AP,MATCH(CHECKLIST!B471,DATOS!B:B,0),1)=0,"",INDEX(DATOS!AP:AP,MATCH(CHECKLIST!B471,DATOS!B:B,0),1)),"")</f>
        <v/>
      </c>
      <c r="K471" s="35" t="str">
        <f>IFERROR(IF(INDEX(DATOS!AQ:AQ,MATCH(CHECKLIST!B471,DATOS!B:B,0),1)=0,"",INDEX(DATOS!AQ:AQ,MATCH(CHECKLIST!B471,DATOS!B:B,0),1)),"")</f>
        <v/>
      </c>
      <c r="L471" s="17" t="str">
        <f>IFERROR(IF(INDEX(DATOS!AS:AS,MATCH(CHECKLIST!B471,DATOS!B:B,0),1)=0,"",INDEX(DATOS!AS:AS,MATCH(CHECKLIST!B471,DATOS!B:B,0),1)),"")</f>
        <v/>
      </c>
      <c r="M471" s="17" t="str">
        <f>IFERROR(IF(INDEX(DATOS!AO:AO,MATCH(CHECKLIST!B471,DATOS!B:B,0),1)=0,"",INDEX(DATOS!AO:AO,MATCH(CHECKLIST!B471,DATOS!B:B,0),1)),"")</f>
        <v/>
      </c>
      <c r="N471" s="35" t="str">
        <f ca="1">IFERROR(IF(INDEX(DATOS!P:P,MATCH(CHECKLIST!B471,DATOS!B:B,0),1)="","X",IF(INDEX(DATOS!P:P,MATCH(CHECKLIST!B471,DATOS!B:B,0),1)&gt;YEAR(TODAY())-1,"","VENCIDA")),"")</f>
        <v/>
      </c>
      <c r="O471" s="35" t="str">
        <f>IFERROR(IF(INDEX(DATOS!AV:AV,MATCH(CHECKLIST!B471,DATOS!B:B,0),1)=0,"",INDEX(DATOS!AV:AV,MATCH(CHECKLIST!B471,DATOS!B:B,0),1)),"")</f>
        <v/>
      </c>
      <c r="P471" s="17" t="str">
        <f>IFERROR(IF(INDEX(DATOS!AT:AT,MATCH(CHECKLIST!B471,DATOS!B:B,0),1)=0,"",INDEX(DATOS!AT:AT,MATCH(CHECKLIST!B471,DATOS!B:B,0),1)),"")</f>
        <v/>
      </c>
      <c r="Q471" s="17" t="str">
        <f>IFERROR(IF(INDEX(DATOS!AU:AU,MATCH(CHECKLIST!B471,DATOS!B:B,0),1)=0,"",INDEX(DATOS!AU:AU,MATCH(CHECKLIST!B471,DATOS!B:B,0),1)),"")</f>
        <v/>
      </c>
      <c r="R471" t="str">
        <f>IF(B471="","",1)</f>
        <v/>
      </c>
      <c r="S471" t="str">
        <f t="shared" si="23"/>
        <v/>
      </c>
      <c r="U471" t="str">
        <f t="shared" si="21"/>
        <v/>
      </c>
      <c r="V471" t="str">
        <f t="shared" si="22"/>
        <v/>
      </c>
    </row>
    <row r="472" spans="1:22" x14ac:dyDescent="0.25">
      <c r="A472" s="12">
        <v>459</v>
      </c>
      <c r="B472" t="str">
        <f>IFERROR(INDEX(DATOS!B:B,MATCH(CHECKLIST!A472,DATOS!CG:CG,0),1),"")</f>
        <v/>
      </c>
      <c r="C472" t="str">
        <f>IFERROR(INDEX(DATOS!BT:BT,MATCH(CHECKLIST!A472,DATOS!CG:CG,0),1),"")</f>
        <v/>
      </c>
      <c r="D472" t="str">
        <f>IFERROR(INDEX(DATOS!T:T,MATCH(CHECKLIST!E472,DATOS!C:C,0),1),"")</f>
        <v/>
      </c>
      <c r="E472" s="72" t="str">
        <f>IFERROR(INDEX(DATOS!C:C,MATCH(CHECKLIST!A472,DATOS!CG:CG,0),1),"")</f>
        <v/>
      </c>
      <c r="F472" s="82" t="str">
        <f>IFERROR(IF(INDEX(DATOS!AI:AI,MATCH(CHECKLIST!B472,DATOS!B:B,0),1)=0,"",INDEX(DATOS!AI:AI,MATCH(CHECKLIST!B472,DATOS!B:B,0),1)),"")</f>
        <v/>
      </c>
      <c r="G472" s="17" t="str">
        <f>IFERROR(IF(INDEX(DATOS!AN:AN,MATCH(CHECKLIST!B472,DATOS!B:B,0),1)=0,"",INDEX(DATOS!AN:AN,MATCH(CHECKLIST!B472,DATOS!B:B,0),1)),"")</f>
        <v/>
      </c>
      <c r="H472" s="17" t="str">
        <f>IFERROR(IF(INDEX(DATOS!BQ:BQ,MATCH(CHECKLIST!B472,DATOS!B:B,0),1)="","X",IF(INDEX(DATOS!BQ:BQ,MATCH(CHECKLIST!B472,DATOS!B:B,0),1)="VIGENTE","",INDEX(DATOS!BQ:BQ,MATCH(CHECKLIST!B472,DATOS!B:B,0),1))),"")</f>
        <v/>
      </c>
      <c r="I472" s="17" t="str">
        <f>IFERROR(IF(INDEX(DATOS!AR:AR,MATCH(CHECKLIST!B472,DATOS!B:B,0),1)=0,"",INDEX(DATOS!AR:AR,MATCH(CHECKLIST!B472,DATOS!B:B,0),1)),"")</f>
        <v/>
      </c>
      <c r="J472" s="17" t="str">
        <f>IFERROR(IF(INDEX(DATOS!AP:AP,MATCH(CHECKLIST!B472,DATOS!B:B,0),1)=0,"",INDEX(DATOS!AP:AP,MATCH(CHECKLIST!B472,DATOS!B:B,0),1)),"")</f>
        <v/>
      </c>
      <c r="K472" s="35" t="str">
        <f>IFERROR(IF(INDEX(DATOS!AQ:AQ,MATCH(CHECKLIST!B472,DATOS!B:B,0),1)=0,"",INDEX(DATOS!AQ:AQ,MATCH(CHECKLIST!B472,DATOS!B:B,0),1)),"")</f>
        <v/>
      </c>
      <c r="L472" s="17" t="str">
        <f>IFERROR(IF(INDEX(DATOS!AS:AS,MATCH(CHECKLIST!B472,DATOS!B:B,0),1)=0,"",INDEX(DATOS!AS:AS,MATCH(CHECKLIST!B472,DATOS!B:B,0),1)),"")</f>
        <v/>
      </c>
      <c r="M472" s="17" t="str">
        <f>IFERROR(IF(INDEX(DATOS!AO:AO,MATCH(CHECKLIST!B472,DATOS!B:B,0),1)=0,"",INDEX(DATOS!AO:AO,MATCH(CHECKLIST!B472,DATOS!B:B,0),1)),"")</f>
        <v/>
      </c>
      <c r="N472" s="35" t="str">
        <f ca="1">IFERROR(IF(INDEX(DATOS!P:P,MATCH(CHECKLIST!B472,DATOS!B:B,0),1)="","X",IF(INDEX(DATOS!P:P,MATCH(CHECKLIST!B472,DATOS!B:B,0),1)&gt;YEAR(TODAY())-1,"","VENCIDA")),"")</f>
        <v/>
      </c>
      <c r="O472" s="35" t="str">
        <f>IFERROR(IF(INDEX(DATOS!AV:AV,MATCH(CHECKLIST!B472,DATOS!B:B,0),1)=0,"",INDEX(DATOS!AV:AV,MATCH(CHECKLIST!B472,DATOS!B:B,0),1)),"")</f>
        <v/>
      </c>
      <c r="P472" s="17" t="str">
        <f>IFERROR(IF(INDEX(DATOS!AT:AT,MATCH(CHECKLIST!B472,DATOS!B:B,0),1)=0,"",INDEX(DATOS!AT:AT,MATCH(CHECKLIST!B472,DATOS!B:B,0),1)),"")</f>
        <v/>
      </c>
      <c r="Q472" s="17" t="str">
        <f>IFERROR(IF(INDEX(DATOS!AU:AU,MATCH(CHECKLIST!B472,DATOS!B:B,0),1)=0,"",INDEX(DATOS!AU:AU,MATCH(CHECKLIST!B472,DATOS!B:B,0),1)),"")</f>
        <v/>
      </c>
      <c r="S472">
        <f t="shared" si="23"/>
        <v>0</v>
      </c>
      <c r="U472" t="str">
        <f t="shared" si="21"/>
        <v/>
      </c>
      <c r="V472" t="str">
        <f t="shared" si="22"/>
        <v/>
      </c>
    </row>
    <row r="473" spans="1:22" x14ac:dyDescent="0.25">
      <c r="A473" s="12">
        <v>460</v>
      </c>
      <c r="B473" t="str">
        <f>IFERROR(INDEX(DATOS!B:B,MATCH(CHECKLIST!A473,DATOS!CG:CG,0),1),"")</f>
        <v/>
      </c>
      <c r="C473" t="str">
        <f>IFERROR(INDEX(DATOS!BT:BT,MATCH(CHECKLIST!A473,DATOS!CG:CG,0),1),"")</f>
        <v/>
      </c>
      <c r="D473" t="str">
        <f>IFERROR(INDEX(DATOS!T:T,MATCH(CHECKLIST!E473,DATOS!C:C,0),1),"")</f>
        <v/>
      </c>
      <c r="E473" s="72" t="str">
        <f>IFERROR(INDEX(DATOS!C:C,MATCH(CHECKLIST!A473,DATOS!CG:CG,0),1),"")</f>
        <v/>
      </c>
      <c r="F473" s="82" t="str">
        <f>IFERROR(IF(INDEX(DATOS!AI:AI,MATCH(CHECKLIST!B473,DATOS!B:B,0),1)=0,"",INDEX(DATOS!AI:AI,MATCH(CHECKLIST!B473,DATOS!B:B,0),1)),"")</f>
        <v/>
      </c>
      <c r="G473" s="17" t="str">
        <f>IFERROR(IF(INDEX(DATOS!AN:AN,MATCH(CHECKLIST!B473,DATOS!B:B,0),1)=0,"",INDEX(DATOS!AN:AN,MATCH(CHECKLIST!B473,DATOS!B:B,0),1)),"")</f>
        <v/>
      </c>
      <c r="H473" s="17" t="str">
        <f>IFERROR(IF(INDEX(DATOS!BQ:BQ,MATCH(CHECKLIST!B473,DATOS!B:B,0),1)="","X",IF(INDEX(DATOS!BQ:BQ,MATCH(CHECKLIST!B473,DATOS!B:B,0),1)="VIGENTE","",INDEX(DATOS!BQ:BQ,MATCH(CHECKLIST!B473,DATOS!B:B,0),1))),"")</f>
        <v/>
      </c>
      <c r="I473" s="17" t="str">
        <f>IFERROR(IF(INDEX(DATOS!AR:AR,MATCH(CHECKLIST!B473,DATOS!B:B,0),1)=0,"",INDEX(DATOS!AR:AR,MATCH(CHECKLIST!B473,DATOS!B:B,0),1)),"")</f>
        <v/>
      </c>
      <c r="J473" s="17" t="str">
        <f>IFERROR(IF(INDEX(DATOS!AP:AP,MATCH(CHECKLIST!B473,DATOS!B:B,0),1)=0,"",INDEX(DATOS!AP:AP,MATCH(CHECKLIST!B473,DATOS!B:B,0),1)),"")</f>
        <v/>
      </c>
      <c r="K473" s="35" t="str">
        <f>IFERROR(IF(INDEX(DATOS!AQ:AQ,MATCH(CHECKLIST!B473,DATOS!B:B,0),1)=0,"",INDEX(DATOS!AQ:AQ,MATCH(CHECKLIST!B473,DATOS!B:B,0),1)),"")</f>
        <v/>
      </c>
      <c r="L473" s="17" t="str">
        <f>IFERROR(IF(INDEX(DATOS!AS:AS,MATCH(CHECKLIST!B473,DATOS!B:B,0),1)=0,"",INDEX(DATOS!AS:AS,MATCH(CHECKLIST!B473,DATOS!B:B,0),1)),"")</f>
        <v/>
      </c>
      <c r="M473" s="17" t="str">
        <f>IFERROR(IF(INDEX(DATOS!AO:AO,MATCH(CHECKLIST!B473,DATOS!B:B,0),1)=0,"",INDEX(DATOS!AO:AO,MATCH(CHECKLIST!B473,DATOS!B:B,0),1)),"")</f>
        <v/>
      </c>
      <c r="N473" s="35" t="str">
        <f ca="1">IFERROR(IF(INDEX(DATOS!P:P,MATCH(CHECKLIST!B473,DATOS!B:B,0),1)="","X",IF(INDEX(DATOS!P:P,MATCH(CHECKLIST!B473,DATOS!B:B,0),1)&gt;YEAR(TODAY())-1,"","VENCIDA")),"")</f>
        <v/>
      </c>
      <c r="O473" s="35" t="str">
        <f>IFERROR(IF(INDEX(DATOS!AV:AV,MATCH(CHECKLIST!B473,DATOS!B:B,0),1)=0,"",INDEX(DATOS!AV:AV,MATCH(CHECKLIST!B473,DATOS!B:B,0),1)),"")</f>
        <v/>
      </c>
      <c r="P473" s="17" t="str">
        <f>IFERROR(IF(INDEX(DATOS!AT:AT,MATCH(CHECKLIST!B473,DATOS!B:B,0),1)=0,"",INDEX(DATOS!AT:AT,MATCH(CHECKLIST!B473,DATOS!B:B,0),1)),"")</f>
        <v/>
      </c>
      <c r="Q473" s="17" t="str">
        <f>IFERROR(IF(INDEX(DATOS!AU:AU,MATCH(CHECKLIST!B473,DATOS!B:B,0),1)=0,"",INDEX(DATOS!AU:AU,MATCH(CHECKLIST!B473,DATOS!B:B,0),1)),"")</f>
        <v/>
      </c>
      <c r="R473" t="str">
        <f>IF(B473="","",1)</f>
        <v/>
      </c>
      <c r="S473" t="str">
        <f t="shared" si="23"/>
        <v/>
      </c>
      <c r="U473" t="str">
        <f t="shared" si="21"/>
        <v/>
      </c>
      <c r="V473" t="str">
        <f t="shared" si="22"/>
        <v/>
      </c>
    </row>
    <row r="474" spans="1:22" x14ac:dyDescent="0.25">
      <c r="A474" s="12">
        <v>461</v>
      </c>
      <c r="B474" t="str">
        <f>IFERROR(INDEX(DATOS!B:B,MATCH(CHECKLIST!A474,DATOS!CG:CG,0),1),"")</f>
        <v/>
      </c>
      <c r="C474" t="str">
        <f>IFERROR(INDEX(DATOS!BT:BT,MATCH(CHECKLIST!A474,DATOS!CG:CG,0),1),"")</f>
        <v/>
      </c>
      <c r="D474" t="str">
        <f>IFERROR(INDEX(DATOS!T:T,MATCH(CHECKLIST!E474,DATOS!C:C,0),1),"")</f>
        <v/>
      </c>
      <c r="E474" s="72" t="str">
        <f>IFERROR(INDEX(DATOS!C:C,MATCH(CHECKLIST!A474,DATOS!CG:CG,0),1),"")</f>
        <v/>
      </c>
      <c r="F474" s="82" t="str">
        <f>IFERROR(IF(INDEX(DATOS!AI:AI,MATCH(CHECKLIST!B474,DATOS!B:B,0),1)=0,"",INDEX(DATOS!AI:AI,MATCH(CHECKLIST!B474,DATOS!B:B,0),1)),"")</f>
        <v/>
      </c>
      <c r="G474" s="17" t="str">
        <f>IFERROR(IF(INDEX(DATOS!AN:AN,MATCH(CHECKLIST!B474,DATOS!B:B,0),1)=0,"",INDEX(DATOS!AN:AN,MATCH(CHECKLIST!B474,DATOS!B:B,0),1)),"")</f>
        <v/>
      </c>
      <c r="H474" s="17" t="str">
        <f>IFERROR(IF(INDEX(DATOS!BQ:BQ,MATCH(CHECKLIST!B474,DATOS!B:B,0),1)="","X",IF(INDEX(DATOS!BQ:BQ,MATCH(CHECKLIST!B474,DATOS!B:B,0),1)="VIGENTE","",INDEX(DATOS!BQ:BQ,MATCH(CHECKLIST!B474,DATOS!B:B,0),1))),"")</f>
        <v/>
      </c>
      <c r="I474" s="17" t="str">
        <f>IFERROR(IF(INDEX(DATOS!AR:AR,MATCH(CHECKLIST!B474,DATOS!B:B,0),1)=0,"",INDEX(DATOS!AR:AR,MATCH(CHECKLIST!B474,DATOS!B:B,0),1)),"")</f>
        <v/>
      </c>
      <c r="J474" s="17" t="str">
        <f>IFERROR(IF(INDEX(DATOS!AP:AP,MATCH(CHECKLIST!B474,DATOS!B:B,0),1)=0,"",INDEX(DATOS!AP:AP,MATCH(CHECKLIST!B474,DATOS!B:B,0),1)),"")</f>
        <v/>
      </c>
      <c r="K474" s="35" t="str">
        <f>IFERROR(IF(INDEX(DATOS!AQ:AQ,MATCH(CHECKLIST!B474,DATOS!B:B,0),1)=0,"",INDEX(DATOS!AQ:AQ,MATCH(CHECKLIST!B474,DATOS!B:B,0),1)),"")</f>
        <v/>
      </c>
      <c r="L474" s="17" t="str">
        <f>IFERROR(IF(INDEX(DATOS!AS:AS,MATCH(CHECKLIST!B474,DATOS!B:B,0),1)=0,"",INDEX(DATOS!AS:AS,MATCH(CHECKLIST!B474,DATOS!B:B,0),1)),"")</f>
        <v/>
      </c>
      <c r="M474" s="17" t="str">
        <f>IFERROR(IF(INDEX(DATOS!AO:AO,MATCH(CHECKLIST!B474,DATOS!B:B,0),1)=0,"",INDEX(DATOS!AO:AO,MATCH(CHECKLIST!B474,DATOS!B:B,0),1)),"")</f>
        <v/>
      </c>
      <c r="N474" s="35" t="str">
        <f ca="1">IFERROR(IF(INDEX(DATOS!P:P,MATCH(CHECKLIST!B474,DATOS!B:B,0),1)="","X",IF(INDEX(DATOS!P:P,MATCH(CHECKLIST!B474,DATOS!B:B,0),1)&gt;YEAR(TODAY())-1,"","VENCIDA")),"")</f>
        <v/>
      </c>
      <c r="O474" s="35" t="str">
        <f>IFERROR(IF(INDEX(DATOS!AV:AV,MATCH(CHECKLIST!B474,DATOS!B:B,0),1)=0,"",INDEX(DATOS!AV:AV,MATCH(CHECKLIST!B474,DATOS!B:B,0),1)),"")</f>
        <v/>
      </c>
      <c r="P474" s="17" t="str">
        <f>IFERROR(IF(INDEX(DATOS!AT:AT,MATCH(CHECKLIST!B474,DATOS!B:B,0),1)=0,"",INDEX(DATOS!AT:AT,MATCH(CHECKLIST!B474,DATOS!B:B,0),1)),"")</f>
        <v/>
      </c>
      <c r="Q474" s="17" t="str">
        <f>IFERROR(IF(INDEX(DATOS!AU:AU,MATCH(CHECKLIST!B474,DATOS!B:B,0),1)=0,"",INDEX(DATOS!AU:AU,MATCH(CHECKLIST!B474,DATOS!B:B,0),1)),"")</f>
        <v/>
      </c>
      <c r="S474">
        <f t="shared" si="23"/>
        <v>0</v>
      </c>
      <c r="U474" t="str">
        <f t="shared" si="21"/>
        <v/>
      </c>
      <c r="V474" t="str">
        <f t="shared" si="22"/>
        <v/>
      </c>
    </row>
    <row r="475" spans="1:22" x14ac:dyDescent="0.25">
      <c r="A475" s="12">
        <v>462</v>
      </c>
      <c r="B475" t="str">
        <f>IFERROR(INDEX(DATOS!B:B,MATCH(CHECKLIST!A475,DATOS!CG:CG,0),1),"")</f>
        <v/>
      </c>
      <c r="C475" t="str">
        <f>IFERROR(INDEX(DATOS!BT:BT,MATCH(CHECKLIST!A475,DATOS!CG:CG,0),1),"")</f>
        <v/>
      </c>
      <c r="D475" t="str">
        <f>IFERROR(INDEX(DATOS!T:T,MATCH(CHECKLIST!E475,DATOS!C:C,0),1),"")</f>
        <v/>
      </c>
      <c r="E475" s="72" t="str">
        <f>IFERROR(INDEX(DATOS!C:C,MATCH(CHECKLIST!A475,DATOS!CG:CG,0),1),"")</f>
        <v/>
      </c>
      <c r="F475" s="82" t="str">
        <f>IFERROR(IF(INDEX(DATOS!AI:AI,MATCH(CHECKLIST!B475,DATOS!B:B,0),1)=0,"",INDEX(DATOS!AI:AI,MATCH(CHECKLIST!B475,DATOS!B:B,0),1)),"")</f>
        <v/>
      </c>
      <c r="G475" s="17" t="str">
        <f>IFERROR(IF(INDEX(DATOS!AN:AN,MATCH(CHECKLIST!B475,DATOS!B:B,0),1)=0,"",INDEX(DATOS!AN:AN,MATCH(CHECKLIST!B475,DATOS!B:B,0),1)),"")</f>
        <v/>
      </c>
      <c r="H475" s="17" t="str">
        <f>IFERROR(IF(INDEX(DATOS!BQ:BQ,MATCH(CHECKLIST!B475,DATOS!B:B,0),1)="","X",IF(INDEX(DATOS!BQ:BQ,MATCH(CHECKLIST!B475,DATOS!B:B,0),1)="VIGENTE","",INDEX(DATOS!BQ:BQ,MATCH(CHECKLIST!B475,DATOS!B:B,0),1))),"")</f>
        <v/>
      </c>
      <c r="I475" s="17" t="str">
        <f>IFERROR(IF(INDEX(DATOS!AR:AR,MATCH(CHECKLIST!B475,DATOS!B:B,0),1)=0,"",INDEX(DATOS!AR:AR,MATCH(CHECKLIST!B475,DATOS!B:B,0),1)),"")</f>
        <v/>
      </c>
      <c r="J475" s="17" t="str">
        <f>IFERROR(IF(INDEX(DATOS!AP:AP,MATCH(CHECKLIST!B475,DATOS!B:B,0),1)=0,"",INDEX(DATOS!AP:AP,MATCH(CHECKLIST!B475,DATOS!B:B,0),1)),"")</f>
        <v/>
      </c>
      <c r="K475" s="35" t="str">
        <f>IFERROR(IF(INDEX(DATOS!AQ:AQ,MATCH(CHECKLIST!B475,DATOS!B:B,0),1)=0,"",INDEX(DATOS!AQ:AQ,MATCH(CHECKLIST!B475,DATOS!B:B,0),1)),"")</f>
        <v/>
      </c>
      <c r="L475" s="17" t="str">
        <f>IFERROR(IF(INDEX(DATOS!AS:AS,MATCH(CHECKLIST!B475,DATOS!B:B,0),1)=0,"",INDEX(DATOS!AS:AS,MATCH(CHECKLIST!B475,DATOS!B:B,0),1)),"")</f>
        <v/>
      </c>
      <c r="M475" s="17" t="str">
        <f>IFERROR(IF(INDEX(DATOS!AO:AO,MATCH(CHECKLIST!B475,DATOS!B:B,0),1)=0,"",INDEX(DATOS!AO:AO,MATCH(CHECKLIST!B475,DATOS!B:B,0),1)),"")</f>
        <v/>
      </c>
      <c r="N475" s="35" t="str">
        <f ca="1">IFERROR(IF(INDEX(DATOS!P:P,MATCH(CHECKLIST!B475,DATOS!B:B,0),1)="","X",IF(INDEX(DATOS!P:P,MATCH(CHECKLIST!B475,DATOS!B:B,0),1)&gt;YEAR(TODAY())-1,"","VENCIDA")),"")</f>
        <v/>
      </c>
      <c r="O475" s="35" t="str">
        <f>IFERROR(IF(INDEX(DATOS!AV:AV,MATCH(CHECKLIST!B475,DATOS!B:B,0),1)=0,"",INDEX(DATOS!AV:AV,MATCH(CHECKLIST!B475,DATOS!B:B,0),1)),"")</f>
        <v/>
      </c>
      <c r="P475" s="17" t="str">
        <f>IFERROR(IF(INDEX(DATOS!AT:AT,MATCH(CHECKLIST!B475,DATOS!B:B,0),1)=0,"",INDEX(DATOS!AT:AT,MATCH(CHECKLIST!B475,DATOS!B:B,0),1)),"")</f>
        <v/>
      </c>
      <c r="Q475" s="17" t="str">
        <f>IFERROR(IF(INDEX(DATOS!AU:AU,MATCH(CHECKLIST!B475,DATOS!B:B,0),1)=0,"",INDEX(DATOS!AU:AU,MATCH(CHECKLIST!B475,DATOS!B:B,0),1)),"")</f>
        <v/>
      </c>
      <c r="R475" t="str">
        <f>IF(B475="","",1)</f>
        <v/>
      </c>
      <c r="S475" t="str">
        <f t="shared" si="23"/>
        <v/>
      </c>
      <c r="U475" t="str">
        <f t="shared" si="21"/>
        <v/>
      </c>
      <c r="V475" t="str">
        <f t="shared" si="22"/>
        <v/>
      </c>
    </row>
    <row r="476" spans="1:22" x14ac:dyDescent="0.25">
      <c r="A476" s="12">
        <v>463</v>
      </c>
      <c r="B476" t="str">
        <f>IFERROR(INDEX(DATOS!B:B,MATCH(CHECKLIST!A476,DATOS!CG:CG,0),1),"")</f>
        <v/>
      </c>
      <c r="C476" t="str">
        <f>IFERROR(INDEX(DATOS!BT:BT,MATCH(CHECKLIST!A476,DATOS!CG:CG,0),1),"")</f>
        <v/>
      </c>
      <c r="D476" t="str">
        <f>IFERROR(INDEX(DATOS!T:T,MATCH(CHECKLIST!E476,DATOS!C:C,0),1),"")</f>
        <v/>
      </c>
      <c r="E476" s="72" t="str">
        <f>IFERROR(INDEX(DATOS!C:C,MATCH(CHECKLIST!A476,DATOS!CG:CG,0),1),"")</f>
        <v/>
      </c>
      <c r="F476" s="82" t="str">
        <f>IFERROR(IF(INDEX(DATOS!AI:AI,MATCH(CHECKLIST!B476,DATOS!B:B,0),1)=0,"",INDEX(DATOS!AI:AI,MATCH(CHECKLIST!B476,DATOS!B:B,0),1)),"")</f>
        <v/>
      </c>
      <c r="G476" s="17" t="str">
        <f>IFERROR(IF(INDEX(DATOS!AN:AN,MATCH(CHECKLIST!B476,DATOS!B:B,0),1)=0,"",INDEX(DATOS!AN:AN,MATCH(CHECKLIST!B476,DATOS!B:B,0),1)),"")</f>
        <v/>
      </c>
      <c r="H476" s="17" t="str">
        <f>IFERROR(IF(INDEX(DATOS!BQ:BQ,MATCH(CHECKLIST!B476,DATOS!B:B,0),1)="","X",IF(INDEX(DATOS!BQ:BQ,MATCH(CHECKLIST!B476,DATOS!B:B,0),1)="VIGENTE","",INDEX(DATOS!BQ:BQ,MATCH(CHECKLIST!B476,DATOS!B:B,0),1))),"")</f>
        <v/>
      </c>
      <c r="I476" s="17" t="str">
        <f>IFERROR(IF(INDEX(DATOS!AR:AR,MATCH(CHECKLIST!B476,DATOS!B:B,0),1)=0,"",INDEX(DATOS!AR:AR,MATCH(CHECKLIST!B476,DATOS!B:B,0),1)),"")</f>
        <v/>
      </c>
      <c r="J476" s="17" t="str">
        <f>IFERROR(IF(INDEX(DATOS!AP:AP,MATCH(CHECKLIST!B476,DATOS!B:B,0),1)=0,"",INDEX(DATOS!AP:AP,MATCH(CHECKLIST!B476,DATOS!B:B,0),1)),"")</f>
        <v/>
      </c>
      <c r="K476" s="35" t="str">
        <f>IFERROR(IF(INDEX(DATOS!AQ:AQ,MATCH(CHECKLIST!B476,DATOS!B:B,0),1)=0,"",INDEX(DATOS!AQ:AQ,MATCH(CHECKLIST!B476,DATOS!B:B,0),1)),"")</f>
        <v/>
      </c>
      <c r="L476" s="17" t="str">
        <f>IFERROR(IF(INDEX(DATOS!AS:AS,MATCH(CHECKLIST!B476,DATOS!B:B,0),1)=0,"",INDEX(DATOS!AS:AS,MATCH(CHECKLIST!B476,DATOS!B:B,0),1)),"")</f>
        <v/>
      </c>
      <c r="M476" s="17" t="str">
        <f>IFERROR(IF(INDEX(DATOS!AO:AO,MATCH(CHECKLIST!B476,DATOS!B:B,0),1)=0,"",INDEX(DATOS!AO:AO,MATCH(CHECKLIST!B476,DATOS!B:B,0),1)),"")</f>
        <v/>
      </c>
      <c r="N476" s="35" t="str">
        <f ca="1">IFERROR(IF(INDEX(DATOS!P:P,MATCH(CHECKLIST!B476,DATOS!B:B,0),1)="","X",IF(INDEX(DATOS!P:P,MATCH(CHECKLIST!B476,DATOS!B:B,0),1)&gt;YEAR(TODAY())-1,"","VENCIDA")),"")</f>
        <v/>
      </c>
      <c r="O476" s="35" t="str">
        <f>IFERROR(IF(INDEX(DATOS!AV:AV,MATCH(CHECKLIST!B476,DATOS!B:B,0),1)=0,"",INDEX(DATOS!AV:AV,MATCH(CHECKLIST!B476,DATOS!B:B,0),1)),"")</f>
        <v/>
      </c>
      <c r="P476" s="17" t="str">
        <f>IFERROR(IF(INDEX(DATOS!AT:AT,MATCH(CHECKLIST!B476,DATOS!B:B,0),1)=0,"",INDEX(DATOS!AT:AT,MATCH(CHECKLIST!B476,DATOS!B:B,0),1)),"")</f>
        <v/>
      </c>
      <c r="Q476" s="17" t="str">
        <f>IFERROR(IF(INDEX(DATOS!AU:AU,MATCH(CHECKLIST!B476,DATOS!B:B,0),1)=0,"",INDEX(DATOS!AU:AU,MATCH(CHECKLIST!B476,DATOS!B:B,0),1)),"")</f>
        <v/>
      </c>
      <c r="S476">
        <f t="shared" si="23"/>
        <v>0</v>
      </c>
      <c r="U476" t="str">
        <f t="shared" si="21"/>
        <v/>
      </c>
      <c r="V476" t="str">
        <f t="shared" si="22"/>
        <v/>
      </c>
    </row>
    <row r="477" spans="1:22" x14ac:dyDescent="0.25">
      <c r="A477" s="12">
        <v>464</v>
      </c>
      <c r="B477" t="str">
        <f>IFERROR(INDEX(DATOS!B:B,MATCH(CHECKLIST!A477,DATOS!CG:CG,0),1),"")</f>
        <v/>
      </c>
      <c r="C477" t="str">
        <f>IFERROR(INDEX(DATOS!BT:BT,MATCH(CHECKLIST!A477,DATOS!CG:CG,0),1),"")</f>
        <v/>
      </c>
      <c r="D477" t="str">
        <f>IFERROR(INDEX(DATOS!T:T,MATCH(CHECKLIST!E477,DATOS!C:C,0),1),"")</f>
        <v/>
      </c>
      <c r="E477" s="72" t="str">
        <f>IFERROR(INDEX(DATOS!C:C,MATCH(CHECKLIST!A477,DATOS!CG:CG,0),1),"")</f>
        <v/>
      </c>
      <c r="F477" s="82" t="str">
        <f>IFERROR(IF(INDEX(DATOS!AI:AI,MATCH(CHECKLIST!B477,DATOS!B:B,0),1)=0,"",INDEX(DATOS!AI:AI,MATCH(CHECKLIST!B477,DATOS!B:B,0),1)),"")</f>
        <v/>
      </c>
      <c r="G477" s="17" t="str">
        <f>IFERROR(IF(INDEX(DATOS!AN:AN,MATCH(CHECKLIST!B477,DATOS!B:B,0),1)=0,"",INDEX(DATOS!AN:AN,MATCH(CHECKLIST!B477,DATOS!B:B,0),1)),"")</f>
        <v/>
      </c>
      <c r="H477" s="17" t="str">
        <f>IFERROR(IF(INDEX(DATOS!BQ:BQ,MATCH(CHECKLIST!B477,DATOS!B:B,0),1)="","X",IF(INDEX(DATOS!BQ:BQ,MATCH(CHECKLIST!B477,DATOS!B:B,0),1)="VIGENTE","",INDEX(DATOS!BQ:BQ,MATCH(CHECKLIST!B477,DATOS!B:B,0),1))),"")</f>
        <v/>
      </c>
      <c r="I477" s="17" t="str">
        <f>IFERROR(IF(INDEX(DATOS!AR:AR,MATCH(CHECKLIST!B477,DATOS!B:B,0),1)=0,"",INDEX(DATOS!AR:AR,MATCH(CHECKLIST!B477,DATOS!B:B,0),1)),"")</f>
        <v/>
      </c>
      <c r="J477" s="17" t="str">
        <f>IFERROR(IF(INDEX(DATOS!AP:AP,MATCH(CHECKLIST!B477,DATOS!B:B,0),1)=0,"",INDEX(DATOS!AP:AP,MATCH(CHECKLIST!B477,DATOS!B:B,0),1)),"")</f>
        <v/>
      </c>
      <c r="K477" s="35" t="str">
        <f>IFERROR(IF(INDEX(DATOS!AQ:AQ,MATCH(CHECKLIST!B477,DATOS!B:B,0),1)=0,"",INDEX(DATOS!AQ:AQ,MATCH(CHECKLIST!B477,DATOS!B:B,0),1)),"")</f>
        <v/>
      </c>
      <c r="L477" s="17" t="str">
        <f>IFERROR(IF(INDEX(DATOS!AS:AS,MATCH(CHECKLIST!B477,DATOS!B:B,0),1)=0,"",INDEX(DATOS!AS:AS,MATCH(CHECKLIST!B477,DATOS!B:B,0),1)),"")</f>
        <v/>
      </c>
      <c r="M477" s="17" t="str">
        <f>IFERROR(IF(INDEX(DATOS!AO:AO,MATCH(CHECKLIST!B477,DATOS!B:B,0),1)=0,"",INDEX(DATOS!AO:AO,MATCH(CHECKLIST!B477,DATOS!B:B,0),1)),"")</f>
        <v/>
      </c>
      <c r="N477" s="35" t="str">
        <f ca="1">IFERROR(IF(INDEX(DATOS!P:P,MATCH(CHECKLIST!B477,DATOS!B:B,0),1)="","X",IF(INDEX(DATOS!P:P,MATCH(CHECKLIST!B477,DATOS!B:B,0),1)&gt;YEAR(TODAY())-1,"","VENCIDA")),"")</f>
        <v/>
      </c>
      <c r="O477" s="35" t="str">
        <f>IFERROR(IF(INDEX(DATOS!AV:AV,MATCH(CHECKLIST!B477,DATOS!B:B,0),1)=0,"",INDEX(DATOS!AV:AV,MATCH(CHECKLIST!B477,DATOS!B:B,0),1)),"")</f>
        <v/>
      </c>
      <c r="P477" s="17" t="str">
        <f>IFERROR(IF(INDEX(DATOS!AT:AT,MATCH(CHECKLIST!B477,DATOS!B:B,0),1)=0,"",INDEX(DATOS!AT:AT,MATCH(CHECKLIST!B477,DATOS!B:B,0),1)),"")</f>
        <v/>
      </c>
      <c r="Q477" s="17" t="str">
        <f>IFERROR(IF(INDEX(DATOS!AU:AU,MATCH(CHECKLIST!B477,DATOS!B:B,0),1)=0,"",INDEX(DATOS!AU:AU,MATCH(CHECKLIST!B477,DATOS!B:B,0),1)),"")</f>
        <v/>
      </c>
      <c r="R477" t="str">
        <f>IF(B477="","",1)</f>
        <v/>
      </c>
      <c r="S477" t="str">
        <f t="shared" si="23"/>
        <v/>
      </c>
      <c r="U477" t="str">
        <f t="shared" si="21"/>
        <v/>
      </c>
      <c r="V477" t="str">
        <f t="shared" si="22"/>
        <v/>
      </c>
    </row>
    <row r="478" spans="1:22" x14ac:dyDescent="0.25">
      <c r="A478" s="12">
        <v>465</v>
      </c>
      <c r="B478" t="str">
        <f>IFERROR(INDEX(DATOS!B:B,MATCH(CHECKLIST!A478,DATOS!CG:CG,0),1),"")</f>
        <v/>
      </c>
      <c r="C478" t="str">
        <f>IFERROR(INDEX(DATOS!BT:BT,MATCH(CHECKLIST!A478,DATOS!CG:CG,0),1),"")</f>
        <v/>
      </c>
      <c r="D478" t="str">
        <f>IFERROR(INDEX(DATOS!T:T,MATCH(CHECKLIST!E478,DATOS!C:C,0),1),"")</f>
        <v/>
      </c>
      <c r="E478" s="72" t="str">
        <f>IFERROR(INDEX(DATOS!C:C,MATCH(CHECKLIST!A478,DATOS!CG:CG,0),1),"")</f>
        <v/>
      </c>
      <c r="F478" s="82" t="str">
        <f>IFERROR(IF(INDEX(DATOS!AI:AI,MATCH(CHECKLIST!B478,DATOS!B:B,0),1)=0,"",INDEX(DATOS!AI:AI,MATCH(CHECKLIST!B478,DATOS!B:B,0),1)),"")</f>
        <v/>
      </c>
      <c r="G478" s="17" t="str">
        <f>IFERROR(IF(INDEX(DATOS!AN:AN,MATCH(CHECKLIST!B478,DATOS!B:B,0),1)=0,"",INDEX(DATOS!AN:AN,MATCH(CHECKLIST!B478,DATOS!B:B,0),1)),"")</f>
        <v/>
      </c>
      <c r="H478" s="17" t="str">
        <f>IFERROR(IF(INDEX(DATOS!BQ:BQ,MATCH(CHECKLIST!B478,DATOS!B:B,0),1)="","X",IF(INDEX(DATOS!BQ:BQ,MATCH(CHECKLIST!B478,DATOS!B:B,0),1)="VIGENTE","",INDEX(DATOS!BQ:BQ,MATCH(CHECKLIST!B478,DATOS!B:B,0),1))),"")</f>
        <v/>
      </c>
      <c r="I478" s="17" t="str">
        <f>IFERROR(IF(INDEX(DATOS!AR:AR,MATCH(CHECKLIST!B478,DATOS!B:B,0),1)=0,"",INDEX(DATOS!AR:AR,MATCH(CHECKLIST!B478,DATOS!B:B,0),1)),"")</f>
        <v/>
      </c>
      <c r="J478" s="17" t="str">
        <f>IFERROR(IF(INDEX(DATOS!AP:AP,MATCH(CHECKLIST!B478,DATOS!B:B,0),1)=0,"",INDEX(DATOS!AP:AP,MATCH(CHECKLIST!B478,DATOS!B:B,0),1)),"")</f>
        <v/>
      </c>
      <c r="K478" s="35" t="str">
        <f>IFERROR(IF(INDEX(DATOS!AQ:AQ,MATCH(CHECKLIST!B478,DATOS!B:B,0),1)=0,"",INDEX(DATOS!AQ:AQ,MATCH(CHECKLIST!B478,DATOS!B:B,0),1)),"")</f>
        <v/>
      </c>
      <c r="L478" s="17" t="str">
        <f>IFERROR(IF(INDEX(DATOS!AS:AS,MATCH(CHECKLIST!B478,DATOS!B:B,0),1)=0,"",INDEX(DATOS!AS:AS,MATCH(CHECKLIST!B478,DATOS!B:B,0),1)),"")</f>
        <v/>
      </c>
      <c r="M478" s="17" t="str">
        <f>IFERROR(IF(INDEX(DATOS!AO:AO,MATCH(CHECKLIST!B478,DATOS!B:B,0),1)=0,"",INDEX(DATOS!AO:AO,MATCH(CHECKLIST!B478,DATOS!B:B,0),1)),"")</f>
        <v/>
      </c>
      <c r="N478" s="35" t="str">
        <f ca="1">IFERROR(IF(INDEX(DATOS!P:P,MATCH(CHECKLIST!B478,DATOS!B:B,0),1)="","X",IF(INDEX(DATOS!P:P,MATCH(CHECKLIST!B478,DATOS!B:B,0),1)&gt;YEAR(TODAY())-1,"","VENCIDA")),"")</f>
        <v/>
      </c>
      <c r="O478" s="35" t="str">
        <f>IFERROR(IF(INDEX(DATOS!AV:AV,MATCH(CHECKLIST!B478,DATOS!B:B,0),1)=0,"",INDEX(DATOS!AV:AV,MATCH(CHECKLIST!B478,DATOS!B:B,0),1)),"")</f>
        <v/>
      </c>
      <c r="P478" s="17" t="str">
        <f>IFERROR(IF(INDEX(DATOS!AT:AT,MATCH(CHECKLIST!B478,DATOS!B:B,0),1)=0,"",INDEX(DATOS!AT:AT,MATCH(CHECKLIST!B478,DATOS!B:B,0),1)),"")</f>
        <v/>
      </c>
      <c r="Q478" s="17" t="str">
        <f>IFERROR(IF(INDEX(DATOS!AU:AU,MATCH(CHECKLIST!B478,DATOS!B:B,0),1)=0,"",INDEX(DATOS!AU:AU,MATCH(CHECKLIST!B478,DATOS!B:B,0),1)),"")</f>
        <v/>
      </c>
      <c r="S478">
        <f t="shared" si="23"/>
        <v>0</v>
      </c>
      <c r="U478" t="str">
        <f t="shared" si="21"/>
        <v/>
      </c>
      <c r="V478" t="str">
        <f t="shared" si="22"/>
        <v/>
      </c>
    </row>
    <row r="479" spans="1:22" x14ac:dyDescent="0.25">
      <c r="A479" s="12">
        <v>466</v>
      </c>
      <c r="B479" t="str">
        <f>IFERROR(INDEX(DATOS!B:B,MATCH(CHECKLIST!A479,DATOS!CG:CG,0),1),"")</f>
        <v/>
      </c>
      <c r="C479" t="str">
        <f>IFERROR(INDEX(DATOS!BT:BT,MATCH(CHECKLIST!A479,DATOS!CG:CG,0),1),"")</f>
        <v/>
      </c>
      <c r="D479" t="str">
        <f>IFERROR(INDEX(DATOS!T:T,MATCH(CHECKLIST!E479,DATOS!C:C,0),1),"")</f>
        <v/>
      </c>
      <c r="E479" s="72" t="str">
        <f>IFERROR(INDEX(DATOS!C:C,MATCH(CHECKLIST!A479,DATOS!CG:CG,0),1),"")</f>
        <v/>
      </c>
      <c r="F479" s="82" t="str">
        <f>IFERROR(IF(INDEX(DATOS!AI:AI,MATCH(CHECKLIST!B479,DATOS!B:B,0),1)=0,"",INDEX(DATOS!AI:AI,MATCH(CHECKLIST!B479,DATOS!B:B,0),1)),"")</f>
        <v/>
      </c>
      <c r="G479" s="17" t="str">
        <f>IFERROR(IF(INDEX(DATOS!AN:AN,MATCH(CHECKLIST!B479,DATOS!B:B,0),1)=0,"",INDEX(DATOS!AN:AN,MATCH(CHECKLIST!B479,DATOS!B:B,0),1)),"")</f>
        <v/>
      </c>
      <c r="H479" s="17" t="str">
        <f>IFERROR(IF(INDEX(DATOS!BQ:BQ,MATCH(CHECKLIST!B479,DATOS!B:B,0),1)="","X",IF(INDEX(DATOS!BQ:BQ,MATCH(CHECKLIST!B479,DATOS!B:B,0),1)="VIGENTE","",INDEX(DATOS!BQ:BQ,MATCH(CHECKLIST!B479,DATOS!B:B,0),1))),"")</f>
        <v/>
      </c>
      <c r="I479" s="17" t="str">
        <f>IFERROR(IF(INDEX(DATOS!AR:AR,MATCH(CHECKLIST!B479,DATOS!B:B,0),1)=0,"",INDEX(DATOS!AR:AR,MATCH(CHECKLIST!B479,DATOS!B:B,0),1)),"")</f>
        <v/>
      </c>
      <c r="J479" s="17" t="str">
        <f>IFERROR(IF(INDEX(DATOS!AP:AP,MATCH(CHECKLIST!B479,DATOS!B:B,0),1)=0,"",INDEX(DATOS!AP:AP,MATCH(CHECKLIST!B479,DATOS!B:B,0),1)),"")</f>
        <v/>
      </c>
      <c r="K479" s="35" t="str">
        <f>IFERROR(IF(INDEX(DATOS!AQ:AQ,MATCH(CHECKLIST!B479,DATOS!B:B,0),1)=0,"",INDEX(DATOS!AQ:AQ,MATCH(CHECKLIST!B479,DATOS!B:B,0),1)),"")</f>
        <v/>
      </c>
      <c r="L479" s="17" t="str">
        <f>IFERROR(IF(INDEX(DATOS!AS:AS,MATCH(CHECKLIST!B479,DATOS!B:B,0),1)=0,"",INDEX(DATOS!AS:AS,MATCH(CHECKLIST!B479,DATOS!B:B,0),1)),"")</f>
        <v/>
      </c>
      <c r="M479" s="17" t="str">
        <f>IFERROR(IF(INDEX(DATOS!AO:AO,MATCH(CHECKLIST!B479,DATOS!B:B,0),1)=0,"",INDEX(DATOS!AO:AO,MATCH(CHECKLIST!B479,DATOS!B:B,0),1)),"")</f>
        <v/>
      </c>
      <c r="N479" s="35" t="str">
        <f ca="1">IFERROR(IF(INDEX(DATOS!P:P,MATCH(CHECKLIST!B479,DATOS!B:B,0),1)="","X",IF(INDEX(DATOS!P:P,MATCH(CHECKLIST!B479,DATOS!B:B,0),1)&gt;YEAR(TODAY())-1,"","VENCIDA")),"")</f>
        <v/>
      </c>
      <c r="O479" s="35" t="str">
        <f>IFERROR(IF(INDEX(DATOS!AV:AV,MATCH(CHECKLIST!B479,DATOS!B:B,0),1)=0,"",INDEX(DATOS!AV:AV,MATCH(CHECKLIST!B479,DATOS!B:B,0),1)),"")</f>
        <v/>
      </c>
      <c r="P479" s="17" t="str">
        <f>IFERROR(IF(INDEX(DATOS!AT:AT,MATCH(CHECKLIST!B479,DATOS!B:B,0),1)=0,"",INDEX(DATOS!AT:AT,MATCH(CHECKLIST!B479,DATOS!B:B,0),1)),"")</f>
        <v/>
      </c>
      <c r="Q479" s="17" t="str">
        <f>IFERROR(IF(INDEX(DATOS!AU:AU,MATCH(CHECKLIST!B479,DATOS!B:B,0),1)=0,"",INDEX(DATOS!AU:AU,MATCH(CHECKLIST!B479,DATOS!B:B,0),1)),"")</f>
        <v/>
      </c>
      <c r="R479" t="str">
        <f>IF(B479="","",1)</f>
        <v/>
      </c>
      <c r="S479" t="str">
        <f t="shared" si="23"/>
        <v/>
      </c>
      <c r="U479" t="str">
        <f t="shared" si="21"/>
        <v/>
      </c>
      <c r="V479" t="str">
        <f t="shared" si="22"/>
        <v/>
      </c>
    </row>
    <row r="480" spans="1:22" x14ac:dyDescent="0.25">
      <c r="A480" s="12">
        <v>467</v>
      </c>
      <c r="B480" t="str">
        <f>IFERROR(INDEX(DATOS!B:B,MATCH(CHECKLIST!A480,DATOS!CG:CG,0),1),"")</f>
        <v/>
      </c>
      <c r="C480" t="str">
        <f>IFERROR(INDEX(DATOS!BT:BT,MATCH(CHECKLIST!A480,DATOS!CG:CG,0),1),"")</f>
        <v/>
      </c>
      <c r="D480" t="str">
        <f>IFERROR(INDEX(DATOS!T:T,MATCH(CHECKLIST!E480,DATOS!C:C,0),1),"")</f>
        <v/>
      </c>
      <c r="E480" s="72" t="str">
        <f>IFERROR(INDEX(DATOS!C:C,MATCH(CHECKLIST!A480,DATOS!CG:CG,0),1),"")</f>
        <v/>
      </c>
      <c r="F480" s="82" t="str">
        <f>IFERROR(IF(INDEX(DATOS!AI:AI,MATCH(CHECKLIST!B480,DATOS!B:B,0),1)=0,"",INDEX(DATOS!AI:AI,MATCH(CHECKLIST!B480,DATOS!B:B,0),1)),"")</f>
        <v/>
      </c>
      <c r="G480" s="17" t="str">
        <f>IFERROR(IF(INDEX(DATOS!AN:AN,MATCH(CHECKLIST!B480,DATOS!B:B,0),1)=0,"",INDEX(DATOS!AN:AN,MATCH(CHECKLIST!B480,DATOS!B:B,0),1)),"")</f>
        <v/>
      </c>
      <c r="H480" s="17" t="str">
        <f>IFERROR(IF(INDEX(DATOS!BQ:BQ,MATCH(CHECKLIST!B480,DATOS!B:B,0),1)="","X",IF(INDEX(DATOS!BQ:BQ,MATCH(CHECKLIST!B480,DATOS!B:B,0),1)="VIGENTE","",INDEX(DATOS!BQ:BQ,MATCH(CHECKLIST!B480,DATOS!B:B,0),1))),"")</f>
        <v/>
      </c>
      <c r="I480" s="17" t="str">
        <f>IFERROR(IF(INDEX(DATOS!AR:AR,MATCH(CHECKLIST!B480,DATOS!B:B,0),1)=0,"",INDEX(DATOS!AR:AR,MATCH(CHECKLIST!B480,DATOS!B:B,0),1)),"")</f>
        <v/>
      </c>
      <c r="J480" s="17" t="str">
        <f>IFERROR(IF(INDEX(DATOS!AP:AP,MATCH(CHECKLIST!B480,DATOS!B:B,0),1)=0,"",INDEX(DATOS!AP:AP,MATCH(CHECKLIST!B480,DATOS!B:B,0),1)),"")</f>
        <v/>
      </c>
      <c r="K480" s="35" t="str">
        <f>IFERROR(IF(INDEX(DATOS!AQ:AQ,MATCH(CHECKLIST!B480,DATOS!B:B,0),1)=0,"",INDEX(DATOS!AQ:AQ,MATCH(CHECKLIST!B480,DATOS!B:B,0),1)),"")</f>
        <v/>
      </c>
      <c r="L480" s="17" t="str">
        <f>IFERROR(IF(INDEX(DATOS!AS:AS,MATCH(CHECKLIST!B480,DATOS!B:B,0),1)=0,"",INDEX(DATOS!AS:AS,MATCH(CHECKLIST!B480,DATOS!B:B,0),1)),"")</f>
        <v/>
      </c>
      <c r="M480" s="17" t="str">
        <f>IFERROR(IF(INDEX(DATOS!AO:AO,MATCH(CHECKLIST!B480,DATOS!B:B,0),1)=0,"",INDEX(DATOS!AO:AO,MATCH(CHECKLIST!B480,DATOS!B:B,0),1)),"")</f>
        <v/>
      </c>
      <c r="N480" s="35" t="str">
        <f ca="1">IFERROR(IF(INDEX(DATOS!P:P,MATCH(CHECKLIST!B480,DATOS!B:B,0),1)="","X",IF(INDEX(DATOS!P:P,MATCH(CHECKLIST!B480,DATOS!B:B,0),1)&gt;YEAR(TODAY())-1,"","VENCIDA")),"")</f>
        <v/>
      </c>
      <c r="O480" s="35" t="str">
        <f>IFERROR(IF(INDEX(DATOS!AV:AV,MATCH(CHECKLIST!B480,DATOS!B:B,0),1)=0,"",INDEX(DATOS!AV:AV,MATCH(CHECKLIST!B480,DATOS!B:B,0),1)),"")</f>
        <v/>
      </c>
      <c r="P480" s="17" t="str">
        <f>IFERROR(IF(INDEX(DATOS!AT:AT,MATCH(CHECKLIST!B480,DATOS!B:B,0),1)=0,"",INDEX(DATOS!AT:AT,MATCH(CHECKLIST!B480,DATOS!B:B,0),1)),"")</f>
        <v/>
      </c>
      <c r="Q480" s="17" t="str">
        <f>IFERROR(IF(INDEX(DATOS!AU:AU,MATCH(CHECKLIST!B480,DATOS!B:B,0),1)=0,"",INDEX(DATOS!AU:AU,MATCH(CHECKLIST!B480,DATOS!B:B,0),1)),"")</f>
        <v/>
      </c>
      <c r="S480">
        <f t="shared" si="23"/>
        <v>0</v>
      </c>
      <c r="U480" t="str">
        <f t="shared" si="21"/>
        <v/>
      </c>
      <c r="V480" t="str">
        <f t="shared" si="22"/>
        <v/>
      </c>
    </row>
    <row r="481" spans="1:22" x14ac:dyDescent="0.25">
      <c r="A481" s="12">
        <v>468</v>
      </c>
      <c r="B481" t="str">
        <f>IFERROR(INDEX(DATOS!B:B,MATCH(CHECKLIST!A481,DATOS!CG:CG,0),1),"")</f>
        <v/>
      </c>
      <c r="C481" t="str">
        <f>IFERROR(INDEX(DATOS!BT:BT,MATCH(CHECKLIST!A481,DATOS!CG:CG,0),1),"")</f>
        <v/>
      </c>
      <c r="D481" t="str">
        <f>IFERROR(INDEX(DATOS!T:T,MATCH(CHECKLIST!E481,DATOS!C:C,0),1),"")</f>
        <v/>
      </c>
      <c r="E481" s="72" t="str">
        <f>IFERROR(INDEX(DATOS!C:C,MATCH(CHECKLIST!A481,DATOS!CG:CG,0),1),"")</f>
        <v/>
      </c>
      <c r="F481" s="82" t="str">
        <f>IFERROR(IF(INDEX(DATOS!AI:AI,MATCH(CHECKLIST!B481,DATOS!B:B,0),1)=0,"",INDEX(DATOS!AI:AI,MATCH(CHECKLIST!B481,DATOS!B:B,0),1)),"")</f>
        <v/>
      </c>
      <c r="G481" s="17" t="str">
        <f>IFERROR(IF(INDEX(DATOS!AN:AN,MATCH(CHECKLIST!B481,DATOS!B:B,0),1)=0,"",INDEX(DATOS!AN:AN,MATCH(CHECKLIST!B481,DATOS!B:B,0),1)),"")</f>
        <v/>
      </c>
      <c r="H481" s="17" t="str">
        <f>IFERROR(IF(INDEX(DATOS!BQ:BQ,MATCH(CHECKLIST!B481,DATOS!B:B,0),1)="","X",IF(INDEX(DATOS!BQ:BQ,MATCH(CHECKLIST!B481,DATOS!B:B,0),1)="VIGENTE","",INDEX(DATOS!BQ:BQ,MATCH(CHECKLIST!B481,DATOS!B:B,0),1))),"")</f>
        <v/>
      </c>
      <c r="I481" s="17" t="str">
        <f>IFERROR(IF(INDEX(DATOS!AR:AR,MATCH(CHECKLIST!B481,DATOS!B:B,0),1)=0,"",INDEX(DATOS!AR:AR,MATCH(CHECKLIST!B481,DATOS!B:B,0),1)),"")</f>
        <v/>
      </c>
      <c r="J481" s="17" t="str">
        <f>IFERROR(IF(INDEX(DATOS!AP:AP,MATCH(CHECKLIST!B481,DATOS!B:B,0),1)=0,"",INDEX(DATOS!AP:AP,MATCH(CHECKLIST!B481,DATOS!B:B,0),1)),"")</f>
        <v/>
      </c>
      <c r="K481" s="35" t="str">
        <f>IFERROR(IF(INDEX(DATOS!AQ:AQ,MATCH(CHECKLIST!B481,DATOS!B:B,0),1)=0,"",INDEX(DATOS!AQ:AQ,MATCH(CHECKLIST!B481,DATOS!B:B,0),1)),"")</f>
        <v/>
      </c>
      <c r="L481" s="17" t="str">
        <f>IFERROR(IF(INDEX(DATOS!AS:AS,MATCH(CHECKLIST!B481,DATOS!B:B,0),1)=0,"",INDEX(DATOS!AS:AS,MATCH(CHECKLIST!B481,DATOS!B:B,0),1)),"")</f>
        <v/>
      </c>
      <c r="M481" s="17" t="str">
        <f>IFERROR(IF(INDEX(DATOS!AO:AO,MATCH(CHECKLIST!B481,DATOS!B:B,0),1)=0,"",INDEX(DATOS!AO:AO,MATCH(CHECKLIST!B481,DATOS!B:B,0),1)),"")</f>
        <v/>
      </c>
      <c r="N481" s="35" t="str">
        <f ca="1">IFERROR(IF(INDEX(DATOS!P:P,MATCH(CHECKLIST!B481,DATOS!B:B,0),1)="","X",IF(INDEX(DATOS!P:P,MATCH(CHECKLIST!B481,DATOS!B:B,0),1)&gt;YEAR(TODAY())-1,"","VENCIDA")),"")</f>
        <v/>
      </c>
      <c r="O481" s="35" t="str">
        <f>IFERROR(IF(INDEX(DATOS!AV:AV,MATCH(CHECKLIST!B481,DATOS!B:B,0),1)=0,"",INDEX(DATOS!AV:AV,MATCH(CHECKLIST!B481,DATOS!B:B,0),1)),"")</f>
        <v/>
      </c>
      <c r="P481" s="17" t="str">
        <f>IFERROR(IF(INDEX(DATOS!AT:AT,MATCH(CHECKLIST!B481,DATOS!B:B,0),1)=0,"",INDEX(DATOS!AT:AT,MATCH(CHECKLIST!B481,DATOS!B:B,0),1)),"")</f>
        <v/>
      </c>
      <c r="Q481" s="17" t="str">
        <f>IFERROR(IF(INDEX(DATOS!AU:AU,MATCH(CHECKLIST!B481,DATOS!B:B,0),1)=0,"",INDEX(DATOS!AU:AU,MATCH(CHECKLIST!B481,DATOS!B:B,0),1)),"")</f>
        <v/>
      </c>
      <c r="R481" t="str">
        <f>IF(B481="","",1)</f>
        <v/>
      </c>
      <c r="S481" t="str">
        <f t="shared" si="23"/>
        <v/>
      </c>
      <c r="U481" t="str">
        <f t="shared" si="21"/>
        <v/>
      </c>
      <c r="V481" t="str">
        <f t="shared" si="22"/>
        <v/>
      </c>
    </row>
    <row r="482" spans="1:22" x14ac:dyDescent="0.25">
      <c r="A482" s="12">
        <v>469</v>
      </c>
      <c r="B482" t="str">
        <f>IFERROR(INDEX(DATOS!B:B,MATCH(CHECKLIST!A482,DATOS!CG:CG,0),1),"")</f>
        <v/>
      </c>
      <c r="C482" t="str">
        <f>IFERROR(INDEX(DATOS!BT:BT,MATCH(CHECKLIST!A482,DATOS!CG:CG,0),1),"")</f>
        <v/>
      </c>
      <c r="D482" t="str">
        <f>IFERROR(INDEX(DATOS!T:T,MATCH(CHECKLIST!E482,DATOS!C:C,0),1),"")</f>
        <v/>
      </c>
      <c r="E482" s="72" t="str">
        <f>IFERROR(INDEX(DATOS!C:C,MATCH(CHECKLIST!A482,DATOS!CG:CG,0),1),"")</f>
        <v/>
      </c>
      <c r="F482" s="82" t="str">
        <f>IFERROR(IF(INDEX(DATOS!AI:AI,MATCH(CHECKLIST!B482,DATOS!B:B,0),1)=0,"",INDEX(DATOS!AI:AI,MATCH(CHECKLIST!B482,DATOS!B:B,0),1)),"")</f>
        <v/>
      </c>
      <c r="G482" s="17" t="str">
        <f>IFERROR(IF(INDEX(DATOS!AN:AN,MATCH(CHECKLIST!B482,DATOS!B:B,0),1)=0,"",INDEX(DATOS!AN:AN,MATCH(CHECKLIST!B482,DATOS!B:B,0),1)),"")</f>
        <v/>
      </c>
      <c r="H482" s="17" t="str">
        <f>IFERROR(IF(INDEX(DATOS!BQ:BQ,MATCH(CHECKLIST!B482,DATOS!B:B,0),1)="","X",IF(INDEX(DATOS!BQ:BQ,MATCH(CHECKLIST!B482,DATOS!B:B,0),1)="VIGENTE","",INDEX(DATOS!BQ:BQ,MATCH(CHECKLIST!B482,DATOS!B:B,0),1))),"")</f>
        <v/>
      </c>
      <c r="I482" s="17" t="str">
        <f>IFERROR(IF(INDEX(DATOS!AR:AR,MATCH(CHECKLIST!B482,DATOS!B:B,0),1)=0,"",INDEX(DATOS!AR:AR,MATCH(CHECKLIST!B482,DATOS!B:B,0),1)),"")</f>
        <v/>
      </c>
      <c r="J482" s="17" t="str">
        <f>IFERROR(IF(INDEX(DATOS!AP:AP,MATCH(CHECKLIST!B482,DATOS!B:B,0),1)=0,"",INDEX(DATOS!AP:AP,MATCH(CHECKLIST!B482,DATOS!B:B,0),1)),"")</f>
        <v/>
      </c>
      <c r="K482" s="35" t="str">
        <f>IFERROR(IF(INDEX(DATOS!AQ:AQ,MATCH(CHECKLIST!B482,DATOS!B:B,0),1)=0,"",INDEX(DATOS!AQ:AQ,MATCH(CHECKLIST!B482,DATOS!B:B,0),1)),"")</f>
        <v/>
      </c>
      <c r="L482" s="17" t="str">
        <f>IFERROR(IF(INDEX(DATOS!AS:AS,MATCH(CHECKLIST!B482,DATOS!B:B,0),1)=0,"",INDEX(DATOS!AS:AS,MATCH(CHECKLIST!B482,DATOS!B:B,0),1)),"")</f>
        <v/>
      </c>
      <c r="M482" s="17" t="str">
        <f>IFERROR(IF(INDEX(DATOS!AO:AO,MATCH(CHECKLIST!B482,DATOS!B:B,0),1)=0,"",INDEX(DATOS!AO:AO,MATCH(CHECKLIST!B482,DATOS!B:B,0),1)),"")</f>
        <v/>
      </c>
      <c r="N482" s="35" t="str">
        <f ca="1">IFERROR(IF(INDEX(DATOS!P:P,MATCH(CHECKLIST!B482,DATOS!B:B,0),1)="","X",IF(INDEX(DATOS!P:P,MATCH(CHECKLIST!B482,DATOS!B:B,0),1)&gt;YEAR(TODAY())-1,"","VENCIDA")),"")</f>
        <v/>
      </c>
      <c r="O482" s="35" t="str">
        <f>IFERROR(IF(INDEX(DATOS!AV:AV,MATCH(CHECKLIST!B482,DATOS!B:B,0),1)=0,"",INDEX(DATOS!AV:AV,MATCH(CHECKLIST!B482,DATOS!B:B,0),1)),"")</f>
        <v/>
      </c>
      <c r="P482" s="17" t="str">
        <f>IFERROR(IF(INDEX(DATOS!AT:AT,MATCH(CHECKLIST!B482,DATOS!B:B,0),1)=0,"",INDEX(DATOS!AT:AT,MATCH(CHECKLIST!B482,DATOS!B:B,0),1)),"")</f>
        <v/>
      </c>
      <c r="Q482" s="17" t="str">
        <f>IFERROR(IF(INDEX(DATOS!AU:AU,MATCH(CHECKLIST!B482,DATOS!B:B,0),1)=0,"",INDEX(DATOS!AU:AU,MATCH(CHECKLIST!B482,DATOS!B:B,0),1)),"")</f>
        <v/>
      </c>
      <c r="S482">
        <f t="shared" si="23"/>
        <v>0</v>
      </c>
      <c r="U482" t="str">
        <f t="shared" si="21"/>
        <v/>
      </c>
      <c r="V482" t="str">
        <f t="shared" si="22"/>
        <v/>
      </c>
    </row>
    <row r="483" spans="1:22" x14ac:dyDescent="0.25">
      <c r="A483" s="12">
        <v>470</v>
      </c>
      <c r="B483" t="str">
        <f>IFERROR(INDEX(DATOS!B:B,MATCH(CHECKLIST!A483,DATOS!CG:CG,0),1),"")</f>
        <v/>
      </c>
      <c r="C483" t="str">
        <f>IFERROR(INDEX(DATOS!BT:BT,MATCH(CHECKLIST!A483,DATOS!CG:CG,0),1),"")</f>
        <v/>
      </c>
      <c r="D483" t="str">
        <f>IFERROR(INDEX(DATOS!T:T,MATCH(CHECKLIST!E483,DATOS!C:C,0),1),"")</f>
        <v/>
      </c>
      <c r="E483" s="72" t="str">
        <f>IFERROR(INDEX(DATOS!C:C,MATCH(CHECKLIST!A483,DATOS!CG:CG,0),1),"")</f>
        <v/>
      </c>
      <c r="F483" s="82" t="str">
        <f>IFERROR(IF(INDEX(DATOS!AI:AI,MATCH(CHECKLIST!B483,DATOS!B:B,0),1)=0,"",INDEX(DATOS!AI:AI,MATCH(CHECKLIST!B483,DATOS!B:B,0),1)),"")</f>
        <v/>
      </c>
      <c r="G483" s="17" t="str">
        <f>IFERROR(IF(INDEX(DATOS!AN:AN,MATCH(CHECKLIST!B483,DATOS!B:B,0),1)=0,"",INDEX(DATOS!AN:AN,MATCH(CHECKLIST!B483,DATOS!B:B,0),1)),"")</f>
        <v/>
      </c>
      <c r="H483" s="17" t="str">
        <f>IFERROR(IF(INDEX(DATOS!BQ:BQ,MATCH(CHECKLIST!B483,DATOS!B:B,0),1)="","X",IF(INDEX(DATOS!BQ:BQ,MATCH(CHECKLIST!B483,DATOS!B:B,0),1)="VIGENTE","",INDEX(DATOS!BQ:BQ,MATCH(CHECKLIST!B483,DATOS!B:B,0),1))),"")</f>
        <v/>
      </c>
      <c r="I483" s="17" t="str">
        <f>IFERROR(IF(INDEX(DATOS!AR:AR,MATCH(CHECKLIST!B483,DATOS!B:B,0),1)=0,"",INDEX(DATOS!AR:AR,MATCH(CHECKLIST!B483,DATOS!B:B,0),1)),"")</f>
        <v/>
      </c>
      <c r="J483" s="17" t="str">
        <f>IFERROR(IF(INDEX(DATOS!AP:AP,MATCH(CHECKLIST!B483,DATOS!B:B,0),1)=0,"",INDEX(DATOS!AP:AP,MATCH(CHECKLIST!B483,DATOS!B:B,0),1)),"")</f>
        <v/>
      </c>
      <c r="K483" s="35" t="str">
        <f>IFERROR(IF(INDEX(DATOS!AQ:AQ,MATCH(CHECKLIST!B483,DATOS!B:B,0),1)=0,"",INDEX(DATOS!AQ:AQ,MATCH(CHECKLIST!B483,DATOS!B:B,0),1)),"")</f>
        <v/>
      </c>
      <c r="L483" s="17" t="str">
        <f>IFERROR(IF(INDEX(DATOS!AS:AS,MATCH(CHECKLIST!B483,DATOS!B:B,0),1)=0,"",INDEX(DATOS!AS:AS,MATCH(CHECKLIST!B483,DATOS!B:B,0),1)),"")</f>
        <v/>
      </c>
      <c r="M483" s="17" t="str">
        <f>IFERROR(IF(INDEX(DATOS!AO:AO,MATCH(CHECKLIST!B483,DATOS!B:B,0),1)=0,"",INDEX(DATOS!AO:AO,MATCH(CHECKLIST!B483,DATOS!B:B,0),1)),"")</f>
        <v/>
      </c>
      <c r="N483" s="35" t="str">
        <f ca="1">IFERROR(IF(INDEX(DATOS!P:P,MATCH(CHECKLIST!B483,DATOS!B:B,0),1)="","X",IF(INDEX(DATOS!P:P,MATCH(CHECKLIST!B483,DATOS!B:B,0),1)&gt;YEAR(TODAY())-1,"","VENCIDA")),"")</f>
        <v/>
      </c>
      <c r="O483" s="35" t="str">
        <f>IFERROR(IF(INDEX(DATOS!AV:AV,MATCH(CHECKLIST!B483,DATOS!B:B,0),1)=0,"",INDEX(DATOS!AV:AV,MATCH(CHECKLIST!B483,DATOS!B:B,0),1)),"")</f>
        <v/>
      </c>
      <c r="P483" s="17" t="str">
        <f>IFERROR(IF(INDEX(DATOS!AT:AT,MATCH(CHECKLIST!B483,DATOS!B:B,0),1)=0,"",INDEX(DATOS!AT:AT,MATCH(CHECKLIST!B483,DATOS!B:B,0),1)),"")</f>
        <v/>
      </c>
      <c r="Q483" s="17" t="str">
        <f>IFERROR(IF(INDEX(DATOS!AU:AU,MATCH(CHECKLIST!B483,DATOS!B:B,0),1)=0,"",INDEX(DATOS!AU:AU,MATCH(CHECKLIST!B483,DATOS!B:B,0),1)),"")</f>
        <v/>
      </c>
      <c r="R483" t="str">
        <f>IF(B483="","",1)</f>
        <v/>
      </c>
      <c r="S483" t="str">
        <f t="shared" si="23"/>
        <v/>
      </c>
      <c r="U483" t="str">
        <f t="shared" si="21"/>
        <v/>
      </c>
      <c r="V483" t="str">
        <f t="shared" si="22"/>
        <v/>
      </c>
    </row>
    <row r="484" spans="1:22" x14ac:dyDescent="0.25">
      <c r="A484" s="12">
        <v>471</v>
      </c>
      <c r="B484" t="str">
        <f>IFERROR(INDEX(DATOS!B:B,MATCH(CHECKLIST!A484,DATOS!CG:CG,0),1),"")</f>
        <v/>
      </c>
      <c r="C484" t="str">
        <f>IFERROR(INDEX(DATOS!BT:BT,MATCH(CHECKLIST!A484,DATOS!CG:CG,0),1),"")</f>
        <v/>
      </c>
      <c r="D484" t="str">
        <f>IFERROR(INDEX(DATOS!T:T,MATCH(CHECKLIST!E484,DATOS!C:C,0),1),"")</f>
        <v/>
      </c>
      <c r="E484" s="72" t="str">
        <f>IFERROR(INDEX(DATOS!C:C,MATCH(CHECKLIST!A484,DATOS!CG:CG,0),1),"")</f>
        <v/>
      </c>
      <c r="F484" s="82" t="str">
        <f>IFERROR(IF(INDEX(DATOS!AI:AI,MATCH(CHECKLIST!B484,DATOS!B:B,0),1)=0,"",INDEX(DATOS!AI:AI,MATCH(CHECKLIST!B484,DATOS!B:B,0),1)),"")</f>
        <v/>
      </c>
      <c r="G484" s="17" t="str">
        <f>IFERROR(IF(INDEX(DATOS!AN:AN,MATCH(CHECKLIST!B484,DATOS!B:B,0),1)=0,"",INDEX(DATOS!AN:AN,MATCH(CHECKLIST!B484,DATOS!B:B,0),1)),"")</f>
        <v/>
      </c>
      <c r="H484" s="17" t="str">
        <f>IFERROR(IF(INDEX(DATOS!BQ:BQ,MATCH(CHECKLIST!B484,DATOS!B:B,0),1)="","X",IF(INDEX(DATOS!BQ:BQ,MATCH(CHECKLIST!B484,DATOS!B:B,0),1)="VIGENTE","",INDEX(DATOS!BQ:BQ,MATCH(CHECKLIST!B484,DATOS!B:B,0),1))),"")</f>
        <v/>
      </c>
      <c r="I484" s="17" t="str">
        <f>IFERROR(IF(INDEX(DATOS!AR:AR,MATCH(CHECKLIST!B484,DATOS!B:B,0),1)=0,"",INDEX(DATOS!AR:AR,MATCH(CHECKLIST!B484,DATOS!B:B,0),1)),"")</f>
        <v/>
      </c>
      <c r="J484" s="17" t="str">
        <f>IFERROR(IF(INDEX(DATOS!AP:AP,MATCH(CHECKLIST!B484,DATOS!B:B,0),1)=0,"",INDEX(DATOS!AP:AP,MATCH(CHECKLIST!B484,DATOS!B:B,0),1)),"")</f>
        <v/>
      </c>
      <c r="K484" s="35" t="str">
        <f>IFERROR(IF(INDEX(DATOS!AQ:AQ,MATCH(CHECKLIST!B484,DATOS!B:B,0),1)=0,"",INDEX(DATOS!AQ:AQ,MATCH(CHECKLIST!B484,DATOS!B:B,0),1)),"")</f>
        <v/>
      </c>
      <c r="L484" s="17" t="str">
        <f>IFERROR(IF(INDEX(DATOS!AS:AS,MATCH(CHECKLIST!B484,DATOS!B:B,0),1)=0,"",INDEX(DATOS!AS:AS,MATCH(CHECKLIST!B484,DATOS!B:B,0),1)),"")</f>
        <v/>
      </c>
      <c r="M484" s="17" t="str">
        <f>IFERROR(IF(INDEX(DATOS!AO:AO,MATCH(CHECKLIST!B484,DATOS!B:B,0),1)=0,"",INDEX(DATOS!AO:AO,MATCH(CHECKLIST!B484,DATOS!B:B,0),1)),"")</f>
        <v/>
      </c>
      <c r="N484" s="35" t="str">
        <f ca="1">IFERROR(IF(INDEX(DATOS!P:P,MATCH(CHECKLIST!B484,DATOS!B:B,0),1)="","X",IF(INDEX(DATOS!P:P,MATCH(CHECKLIST!B484,DATOS!B:B,0),1)&gt;YEAR(TODAY())-1,"","VENCIDA")),"")</f>
        <v/>
      </c>
      <c r="O484" s="35" t="str">
        <f>IFERROR(IF(INDEX(DATOS!AV:AV,MATCH(CHECKLIST!B484,DATOS!B:B,0),1)=0,"",INDEX(DATOS!AV:AV,MATCH(CHECKLIST!B484,DATOS!B:B,0),1)),"")</f>
        <v/>
      </c>
      <c r="P484" s="17" t="str">
        <f>IFERROR(IF(INDEX(DATOS!AT:AT,MATCH(CHECKLIST!B484,DATOS!B:B,0),1)=0,"",INDEX(DATOS!AT:AT,MATCH(CHECKLIST!B484,DATOS!B:B,0),1)),"")</f>
        <v/>
      </c>
      <c r="Q484" s="17" t="str">
        <f>IFERROR(IF(INDEX(DATOS!AU:AU,MATCH(CHECKLIST!B484,DATOS!B:B,0),1)=0,"",INDEX(DATOS!AU:AU,MATCH(CHECKLIST!B484,DATOS!B:B,0),1)),"")</f>
        <v/>
      </c>
      <c r="S484">
        <f t="shared" si="23"/>
        <v>0</v>
      </c>
      <c r="U484" t="str">
        <f t="shared" si="21"/>
        <v/>
      </c>
      <c r="V484" t="str">
        <f t="shared" si="22"/>
        <v/>
      </c>
    </row>
    <row r="485" spans="1:22" x14ac:dyDescent="0.25">
      <c r="A485" s="12">
        <v>472</v>
      </c>
      <c r="B485" t="str">
        <f>IFERROR(INDEX(DATOS!B:B,MATCH(CHECKLIST!A485,DATOS!CG:CG,0),1),"")</f>
        <v/>
      </c>
      <c r="C485" t="str">
        <f>IFERROR(INDEX(DATOS!BT:BT,MATCH(CHECKLIST!A485,DATOS!CG:CG,0),1),"")</f>
        <v/>
      </c>
      <c r="D485" t="str">
        <f>IFERROR(INDEX(DATOS!T:T,MATCH(CHECKLIST!E485,DATOS!C:C,0),1),"")</f>
        <v/>
      </c>
      <c r="E485" s="72" t="str">
        <f>IFERROR(INDEX(DATOS!C:C,MATCH(CHECKLIST!A485,DATOS!CG:CG,0),1),"")</f>
        <v/>
      </c>
      <c r="F485" s="82" t="str">
        <f>IFERROR(IF(INDEX(DATOS!AI:AI,MATCH(CHECKLIST!B485,DATOS!B:B,0),1)=0,"",INDEX(DATOS!AI:AI,MATCH(CHECKLIST!B485,DATOS!B:B,0),1)),"")</f>
        <v/>
      </c>
      <c r="G485" s="17" t="str">
        <f>IFERROR(IF(INDEX(DATOS!AN:AN,MATCH(CHECKLIST!B485,DATOS!B:B,0),1)=0,"",INDEX(DATOS!AN:AN,MATCH(CHECKLIST!B485,DATOS!B:B,0),1)),"")</f>
        <v/>
      </c>
      <c r="H485" s="17" t="str">
        <f>IFERROR(IF(INDEX(DATOS!BQ:BQ,MATCH(CHECKLIST!B485,DATOS!B:B,0),1)="","X",IF(INDEX(DATOS!BQ:BQ,MATCH(CHECKLIST!B485,DATOS!B:B,0),1)="VIGENTE","",INDEX(DATOS!BQ:BQ,MATCH(CHECKLIST!B485,DATOS!B:B,0),1))),"")</f>
        <v/>
      </c>
      <c r="I485" s="17" t="str">
        <f>IFERROR(IF(INDEX(DATOS!AR:AR,MATCH(CHECKLIST!B485,DATOS!B:B,0),1)=0,"",INDEX(DATOS!AR:AR,MATCH(CHECKLIST!B485,DATOS!B:B,0),1)),"")</f>
        <v/>
      </c>
      <c r="J485" s="17" t="str">
        <f>IFERROR(IF(INDEX(DATOS!AP:AP,MATCH(CHECKLIST!B485,DATOS!B:B,0),1)=0,"",INDEX(DATOS!AP:AP,MATCH(CHECKLIST!B485,DATOS!B:B,0),1)),"")</f>
        <v/>
      </c>
      <c r="K485" s="35" t="str">
        <f>IFERROR(IF(INDEX(DATOS!AQ:AQ,MATCH(CHECKLIST!B485,DATOS!B:B,0),1)=0,"",INDEX(DATOS!AQ:AQ,MATCH(CHECKLIST!B485,DATOS!B:B,0),1)),"")</f>
        <v/>
      </c>
      <c r="L485" s="17" t="str">
        <f>IFERROR(IF(INDEX(DATOS!AS:AS,MATCH(CHECKLIST!B485,DATOS!B:B,0),1)=0,"",INDEX(DATOS!AS:AS,MATCH(CHECKLIST!B485,DATOS!B:B,0),1)),"")</f>
        <v/>
      </c>
      <c r="M485" s="17" t="str">
        <f>IFERROR(IF(INDEX(DATOS!AO:AO,MATCH(CHECKLIST!B485,DATOS!B:B,0),1)=0,"",INDEX(DATOS!AO:AO,MATCH(CHECKLIST!B485,DATOS!B:B,0),1)),"")</f>
        <v/>
      </c>
      <c r="N485" s="35" t="str">
        <f ca="1">IFERROR(IF(INDEX(DATOS!P:P,MATCH(CHECKLIST!B485,DATOS!B:B,0),1)="","X",IF(INDEX(DATOS!P:P,MATCH(CHECKLIST!B485,DATOS!B:B,0),1)&gt;YEAR(TODAY())-1,"","VENCIDA")),"")</f>
        <v/>
      </c>
      <c r="O485" s="35" t="str">
        <f>IFERROR(IF(INDEX(DATOS!AV:AV,MATCH(CHECKLIST!B485,DATOS!B:B,0),1)=0,"",INDEX(DATOS!AV:AV,MATCH(CHECKLIST!B485,DATOS!B:B,0),1)),"")</f>
        <v/>
      </c>
      <c r="P485" s="17" t="str">
        <f>IFERROR(IF(INDEX(DATOS!AT:AT,MATCH(CHECKLIST!B485,DATOS!B:B,0),1)=0,"",INDEX(DATOS!AT:AT,MATCH(CHECKLIST!B485,DATOS!B:B,0),1)),"")</f>
        <v/>
      </c>
      <c r="Q485" s="17" t="str">
        <f>IFERROR(IF(INDEX(DATOS!AU:AU,MATCH(CHECKLIST!B485,DATOS!B:B,0),1)=0,"",INDEX(DATOS!AU:AU,MATCH(CHECKLIST!B485,DATOS!B:B,0),1)),"")</f>
        <v/>
      </c>
      <c r="R485" t="str">
        <f>IF(B485="","",1)</f>
        <v/>
      </c>
      <c r="S485" t="str">
        <f t="shared" si="23"/>
        <v/>
      </c>
      <c r="U485" t="str">
        <f t="shared" si="21"/>
        <v/>
      </c>
      <c r="V485" t="str">
        <f t="shared" si="22"/>
        <v/>
      </c>
    </row>
    <row r="486" spans="1:22" x14ac:dyDescent="0.25">
      <c r="A486" s="12">
        <v>473</v>
      </c>
      <c r="B486" t="str">
        <f>IFERROR(INDEX(DATOS!B:B,MATCH(CHECKLIST!A486,DATOS!CG:CG,0),1),"")</f>
        <v/>
      </c>
      <c r="C486" t="str">
        <f>IFERROR(INDEX(DATOS!BT:BT,MATCH(CHECKLIST!A486,DATOS!CG:CG,0),1),"")</f>
        <v/>
      </c>
      <c r="D486" t="str">
        <f>IFERROR(INDEX(DATOS!T:T,MATCH(CHECKLIST!E486,DATOS!C:C,0),1),"")</f>
        <v/>
      </c>
      <c r="E486" s="72" t="str">
        <f>IFERROR(INDEX(DATOS!C:C,MATCH(CHECKLIST!A486,DATOS!CG:CG,0),1),"")</f>
        <v/>
      </c>
      <c r="F486" s="82" t="str">
        <f>IFERROR(IF(INDEX(DATOS!AI:AI,MATCH(CHECKLIST!B486,DATOS!B:B,0),1)=0,"",INDEX(DATOS!AI:AI,MATCH(CHECKLIST!B486,DATOS!B:B,0),1)),"")</f>
        <v/>
      </c>
      <c r="G486" s="17" t="str">
        <f>IFERROR(IF(INDEX(DATOS!AN:AN,MATCH(CHECKLIST!B486,DATOS!B:B,0),1)=0,"",INDEX(DATOS!AN:AN,MATCH(CHECKLIST!B486,DATOS!B:B,0),1)),"")</f>
        <v/>
      </c>
      <c r="H486" s="17" t="str">
        <f>IFERROR(IF(INDEX(DATOS!BQ:BQ,MATCH(CHECKLIST!B486,DATOS!B:B,0),1)="","X",IF(INDEX(DATOS!BQ:BQ,MATCH(CHECKLIST!B486,DATOS!B:B,0),1)="VIGENTE","",INDEX(DATOS!BQ:BQ,MATCH(CHECKLIST!B486,DATOS!B:B,0),1))),"")</f>
        <v/>
      </c>
      <c r="I486" s="17" t="str">
        <f>IFERROR(IF(INDEX(DATOS!AR:AR,MATCH(CHECKLIST!B486,DATOS!B:B,0),1)=0,"",INDEX(DATOS!AR:AR,MATCH(CHECKLIST!B486,DATOS!B:B,0),1)),"")</f>
        <v/>
      </c>
      <c r="J486" s="17" t="str">
        <f>IFERROR(IF(INDEX(DATOS!AP:AP,MATCH(CHECKLIST!B486,DATOS!B:B,0),1)=0,"",INDEX(DATOS!AP:AP,MATCH(CHECKLIST!B486,DATOS!B:B,0),1)),"")</f>
        <v/>
      </c>
      <c r="K486" s="35" t="str">
        <f>IFERROR(IF(INDEX(DATOS!AQ:AQ,MATCH(CHECKLIST!B486,DATOS!B:B,0),1)=0,"",INDEX(DATOS!AQ:AQ,MATCH(CHECKLIST!B486,DATOS!B:B,0),1)),"")</f>
        <v/>
      </c>
      <c r="L486" s="17" t="str">
        <f>IFERROR(IF(INDEX(DATOS!AS:AS,MATCH(CHECKLIST!B486,DATOS!B:B,0),1)=0,"",INDEX(DATOS!AS:AS,MATCH(CHECKLIST!B486,DATOS!B:B,0),1)),"")</f>
        <v/>
      </c>
      <c r="M486" s="17" t="str">
        <f>IFERROR(IF(INDEX(DATOS!AO:AO,MATCH(CHECKLIST!B486,DATOS!B:B,0),1)=0,"",INDEX(DATOS!AO:AO,MATCH(CHECKLIST!B486,DATOS!B:B,0),1)),"")</f>
        <v/>
      </c>
      <c r="N486" s="35" t="str">
        <f ca="1">IFERROR(IF(INDEX(DATOS!P:P,MATCH(CHECKLIST!B486,DATOS!B:B,0),1)="","X",IF(INDEX(DATOS!P:P,MATCH(CHECKLIST!B486,DATOS!B:B,0),1)&gt;YEAR(TODAY())-1,"","VENCIDA")),"")</f>
        <v/>
      </c>
      <c r="O486" s="35" t="str">
        <f>IFERROR(IF(INDEX(DATOS!AV:AV,MATCH(CHECKLIST!B486,DATOS!B:B,0),1)=0,"",INDEX(DATOS!AV:AV,MATCH(CHECKLIST!B486,DATOS!B:B,0),1)),"")</f>
        <v/>
      </c>
      <c r="P486" s="17" t="str">
        <f>IFERROR(IF(INDEX(DATOS!AT:AT,MATCH(CHECKLIST!B486,DATOS!B:B,0),1)=0,"",INDEX(DATOS!AT:AT,MATCH(CHECKLIST!B486,DATOS!B:B,0),1)),"")</f>
        <v/>
      </c>
      <c r="Q486" s="17" t="str">
        <f>IFERROR(IF(INDEX(DATOS!AU:AU,MATCH(CHECKLIST!B486,DATOS!B:B,0),1)=0,"",INDEX(DATOS!AU:AU,MATCH(CHECKLIST!B486,DATOS!B:B,0),1)),"")</f>
        <v/>
      </c>
      <c r="S486">
        <f t="shared" si="23"/>
        <v>0</v>
      </c>
      <c r="U486" t="str">
        <f t="shared" si="21"/>
        <v/>
      </c>
      <c r="V486" t="str">
        <f t="shared" si="22"/>
        <v/>
      </c>
    </row>
    <row r="487" spans="1:22" x14ac:dyDescent="0.25">
      <c r="A487" s="12">
        <v>474</v>
      </c>
      <c r="B487" t="str">
        <f>IFERROR(INDEX(DATOS!B:B,MATCH(CHECKLIST!A487,DATOS!CG:CG,0),1),"")</f>
        <v/>
      </c>
      <c r="C487" t="str">
        <f>IFERROR(INDEX(DATOS!BT:BT,MATCH(CHECKLIST!A487,DATOS!CG:CG,0),1),"")</f>
        <v/>
      </c>
      <c r="D487" t="str">
        <f>IFERROR(INDEX(DATOS!T:T,MATCH(CHECKLIST!E487,DATOS!C:C,0),1),"")</f>
        <v/>
      </c>
      <c r="E487" s="72" t="str">
        <f>IFERROR(INDEX(DATOS!C:C,MATCH(CHECKLIST!A487,DATOS!CG:CG,0),1),"")</f>
        <v/>
      </c>
      <c r="F487" s="82" t="str">
        <f>IFERROR(IF(INDEX(DATOS!AI:AI,MATCH(CHECKLIST!B487,DATOS!B:B,0),1)=0,"",INDEX(DATOS!AI:AI,MATCH(CHECKLIST!B487,DATOS!B:B,0),1)),"")</f>
        <v/>
      </c>
      <c r="G487" s="17" t="str">
        <f>IFERROR(IF(INDEX(DATOS!AN:AN,MATCH(CHECKLIST!B487,DATOS!B:B,0),1)=0,"",INDEX(DATOS!AN:AN,MATCH(CHECKLIST!B487,DATOS!B:B,0),1)),"")</f>
        <v/>
      </c>
      <c r="H487" s="17" t="str">
        <f>IFERROR(IF(INDEX(DATOS!BQ:BQ,MATCH(CHECKLIST!B487,DATOS!B:B,0),1)="","X",IF(INDEX(DATOS!BQ:BQ,MATCH(CHECKLIST!B487,DATOS!B:B,0),1)="VIGENTE","",INDEX(DATOS!BQ:BQ,MATCH(CHECKLIST!B487,DATOS!B:B,0),1))),"")</f>
        <v/>
      </c>
      <c r="I487" s="17" t="str">
        <f>IFERROR(IF(INDEX(DATOS!AR:AR,MATCH(CHECKLIST!B487,DATOS!B:B,0),1)=0,"",INDEX(DATOS!AR:AR,MATCH(CHECKLIST!B487,DATOS!B:B,0),1)),"")</f>
        <v/>
      </c>
      <c r="J487" s="17" t="str">
        <f>IFERROR(IF(INDEX(DATOS!AP:AP,MATCH(CHECKLIST!B487,DATOS!B:B,0),1)=0,"",INDEX(DATOS!AP:AP,MATCH(CHECKLIST!B487,DATOS!B:B,0),1)),"")</f>
        <v/>
      </c>
      <c r="K487" s="35" t="str">
        <f>IFERROR(IF(INDEX(DATOS!AQ:AQ,MATCH(CHECKLIST!B487,DATOS!B:B,0),1)=0,"",INDEX(DATOS!AQ:AQ,MATCH(CHECKLIST!B487,DATOS!B:B,0),1)),"")</f>
        <v/>
      </c>
      <c r="L487" s="17" t="str">
        <f>IFERROR(IF(INDEX(DATOS!AS:AS,MATCH(CHECKLIST!B487,DATOS!B:B,0),1)=0,"",INDEX(DATOS!AS:AS,MATCH(CHECKLIST!B487,DATOS!B:B,0),1)),"")</f>
        <v/>
      </c>
      <c r="M487" s="17" t="str">
        <f>IFERROR(IF(INDEX(DATOS!AO:AO,MATCH(CHECKLIST!B487,DATOS!B:B,0),1)=0,"",INDEX(DATOS!AO:AO,MATCH(CHECKLIST!B487,DATOS!B:B,0),1)),"")</f>
        <v/>
      </c>
      <c r="N487" s="35" t="str">
        <f ca="1">IFERROR(IF(INDEX(DATOS!P:P,MATCH(CHECKLIST!B487,DATOS!B:B,0),1)="","X",IF(INDEX(DATOS!P:P,MATCH(CHECKLIST!B487,DATOS!B:B,0),1)&gt;YEAR(TODAY())-1,"","VENCIDA")),"")</f>
        <v/>
      </c>
      <c r="O487" s="35" t="str">
        <f>IFERROR(IF(INDEX(DATOS!AV:AV,MATCH(CHECKLIST!B487,DATOS!B:B,0),1)=0,"",INDEX(DATOS!AV:AV,MATCH(CHECKLIST!B487,DATOS!B:B,0),1)),"")</f>
        <v/>
      </c>
      <c r="P487" s="17" t="str">
        <f>IFERROR(IF(INDEX(DATOS!AT:AT,MATCH(CHECKLIST!B487,DATOS!B:B,0),1)=0,"",INDEX(DATOS!AT:AT,MATCH(CHECKLIST!B487,DATOS!B:B,0),1)),"")</f>
        <v/>
      </c>
      <c r="Q487" s="17" t="str">
        <f>IFERROR(IF(INDEX(DATOS!AU:AU,MATCH(CHECKLIST!B487,DATOS!B:B,0),1)=0,"",INDEX(DATOS!AU:AU,MATCH(CHECKLIST!B487,DATOS!B:B,0),1)),"")</f>
        <v/>
      </c>
      <c r="R487" t="str">
        <f>IF(B487="","",1)</f>
        <v/>
      </c>
      <c r="S487" t="str">
        <f t="shared" si="23"/>
        <v/>
      </c>
      <c r="U487" t="str">
        <f t="shared" si="21"/>
        <v/>
      </c>
      <c r="V487" t="str">
        <f t="shared" si="22"/>
        <v/>
      </c>
    </row>
    <row r="488" spans="1:22" x14ac:dyDescent="0.25">
      <c r="A488" s="12">
        <v>475</v>
      </c>
      <c r="B488" t="str">
        <f>IFERROR(INDEX(DATOS!B:B,MATCH(CHECKLIST!A488,DATOS!CG:CG,0),1),"")</f>
        <v/>
      </c>
      <c r="C488" t="str">
        <f>IFERROR(INDEX(DATOS!BT:BT,MATCH(CHECKLIST!A488,DATOS!CG:CG,0),1),"")</f>
        <v/>
      </c>
      <c r="D488" t="str">
        <f>IFERROR(INDEX(DATOS!T:T,MATCH(CHECKLIST!E488,DATOS!C:C,0),1),"")</f>
        <v/>
      </c>
      <c r="E488" s="72" t="str">
        <f>IFERROR(INDEX(DATOS!C:C,MATCH(CHECKLIST!A488,DATOS!CG:CG,0),1),"")</f>
        <v/>
      </c>
      <c r="F488" s="82" t="str">
        <f>IFERROR(IF(INDEX(DATOS!AI:AI,MATCH(CHECKLIST!B488,DATOS!B:B,0),1)=0,"",INDEX(DATOS!AI:AI,MATCH(CHECKLIST!B488,DATOS!B:B,0),1)),"")</f>
        <v/>
      </c>
      <c r="G488" s="17" t="str">
        <f>IFERROR(IF(INDEX(DATOS!AN:AN,MATCH(CHECKLIST!B488,DATOS!B:B,0),1)=0,"",INDEX(DATOS!AN:AN,MATCH(CHECKLIST!B488,DATOS!B:B,0),1)),"")</f>
        <v/>
      </c>
      <c r="H488" s="17" t="str">
        <f>IFERROR(IF(INDEX(DATOS!BQ:BQ,MATCH(CHECKLIST!B488,DATOS!B:B,0),1)="","X",IF(INDEX(DATOS!BQ:BQ,MATCH(CHECKLIST!B488,DATOS!B:B,0),1)="VIGENTE","",INDEX(DATOS!BQ:BQ,MATCH(CHECKLIST!B488,DATOS!B:B,0),1))),"")</f>
        <v/>
      </c>
      <c r="I488" s="17" t="str">
        <f>IFERROR(IF(INDEX(DATOS!AR:AR,MATCH(CHECKLIST!B488,DATOS!B:B,0),1)=0,"",INDEX(DATOS!AR:AR,MATCH(CHECKLIST!B488,DATOS!B:B,0),1)),"")</f>
        <v/>
      </c>
      <c r="J488" s="17" t="str">
        <f>IFERROR(IF(INDEX(DATOS!AP:AP,MATCH(CHECKLIST!B488,DATOS!B:B,0),1)=0,"",INDEX(DATOS!AP:AP,MATCH(CHECKLIST!B488,DATOS!B:B,0),1)),"")</f>
        <v/>
      </c>
      <c r="K488" s="35" t="str">
        <f>IFERROR(IF(INDEX(DATOS!AQ:AQ,MATCH(CHECKLIST!B488,DATOS!B:B,0),1)=0,"",INDEX(DATOS!AQ:AQ,MATCH(CHECKLIST!B488,DATOS!B:B,0),1)),"")</f>
        <v/>
      </c>
      <c r="L488" s="17" t="str">
        <f>IFERROR(IF(INDEX(DATOS!AS:AS,MATCH(CHECKLIST!B488,DATOS!B:B,0),1)=0,"",INDEX(DATOS!AS:AS,MATCH(CHECKLIST!B488,DATOS!B:B,0),1)),"")</f>
        <v/>
      </c>
      <c r="M488" s="17" t="str">
        <f>IFERROR(IF(INDEX(DATOS!AO:AO,MATCH(CHECKLIST!B488,DATOS!B:B,0),1)=0,"",INDEX(DATOS!AO:AO,MATCH(CHECKLIST!B488,DATOS!B:B,0),1)),"")</f>
        <v/>
      </c>
      <c r="N488" s="35" t="str">
        <f ca="1">IFERROR(IF(INDEX(DATOS!P:P,MATCH(CHECKLIST!B488,DATOS!B:B,0),1)="","X",IF(INDEX(DATOS!P:P,MATCH(CHECKLIST!B488,DATOS!B:B,0),1)&gt;YEAR(TODAY())-1,"","VENCIDA")),"")</f>
        <v/>
      </c>
      <c r="O488" s="35" t="str">
        <f>IFERROR(IF(INDEX(DATOS!AV:AV,MATCH(CHECKLIST!B488,DATOS!B:B,0),1)=0,"",INDEX(DATOS!AV:AV,MATCH(CHECKLIST!B488,DATOS!B:B,0),1)),"")</f>
        <v/>
      </c>
      <c r="P488" s="17" t="str">
        <f>IFERROR(IF(INDEX(DATOS!AT:AT,MATCH(CHECKLIST!B488,DATOS!B:B,0),1)=0,"",INDEX(DATOS!AT:AT,MATCH(CHECKLIST!B488,DATOS!B:B,0),1)),"")</f>
        <v/>
      </c>
      <c r="Q488" s="17" t="str">
        <f>IFERROR(IF(INDEX(DATOS!AU:AU,MATCH(CHECKLIST!B488,DATOS!B:B,0),1)=0,"",INDEX(DATOS!AU:AU,MATCH(CHECKLIST!B488,DATOS!B:B,0),1)),"")</f>
        <v/>
      </c>
      <c r="S488">
        <f t="shared" si="23"/>
        <v>0</v>
      </c>
      <c r="U488" t="str">
        <f t="shared" si="21"/>
        <v/>
      </c>
      <c r="V488" t="str">
        <f t="shared" si="22"/>
        <v/>
      </c>
    </row>
    <row r="489" spans="1:22" x14ac:dyDescent="0.25">
      <c r="A489" s="12">
        <v>476</v>
      </c>
      <c r="B489" t="str">
        <f>IFERROR(INDEX(DATOS!B:B,MATCH(CHECKLIST!A489,DATOS!CG:CG,0),1),"")</f>
        <v/>
      </c>
      <c r="C489" t="str">
        <f>IFERROR(INDEX(DATOS!BT:BT,MATCH(CHECKLIST!A489,DATOS!CG:CG,0),1),"")</f>
        <v/>
      </c>
      <c r="D489" t="str">
        <f>IFERROR(INDEX(DATOS!T:T,MATCH(CHECKLIST!E489,DATOS!C:C,0),1),"")</f>
        <v/>
      </c>
      <c r="E489" s="72" t="str">
        <f>IFERROR(INDEX(DATOS!C:C,MATCH(CHECKLIST!A489,DATOS!CG:CG,0),1),"")</f>
        <v/>
      </c>
      <c r="F489" s="82" t="str">
        <f>IFERROR(IF(INDEX(DATOS!AI:AI,MATCH(CHECKLIST!B489,DATOS!B:B,0),1)=0,"",INDEX(DATOS!AI:AI,MATCH(CHECKLIST!B489,DATOS!B:B,0),1)),"")</f>
        <v/>
      </c>
      <c r="G489" s="17" t="str">
        <f>IFERROR(IF(INDEX(DATOS!AN:AN,MATCH(CHECKLIST!B489,DATOS!B:B,0),1)=0,"",INDEX(DATOS!AN:AN,MATCH(CHECKLIST!B489,DATOS!B:B,0),1)),"")</f>
        <v/>
      </c>
      <c r="H489" s="17" t="str">
        <f>IFERROR(IF(INDEX(DATOS!BQ:BQ,MATCH(CHECKLIST!B489,DATOS!B:B,0),1)="","X",IF(INDEX(DATOS!BQ:BQ,MATCH(CHECKLIST!B489,DATOS!B:B,0),1)="VIGENTE","",INDEX(DATOS!BQ:BQ,MATCH(CHECKLIST!B489,DATOS!B:B,0),1))),"")</f>
        <v/>
      </c>
      <c r="I489" s="17" t="str">
        <f>IFERROR(IF(INDEX(DATOS!AR:AR,MATCH(CHECKLIST!B489,DATOS!B:B,0),1)=0,"",INDEX(DATOS!AR:AR,MATCH(CHECKLIST!B489,DATOS!B:B,0),1)),"")</f>
        <v/>
      </c>
      <c r="J489" s="17" t="str">
        <f>IFERROR(IF(INDEX(DATOS!AP:AP,MATCH(CHECKLIST!B489,DATOS!B:B,0),1)=0,"",INDEX(DATOS!AP:AP,MATCH(CHECKLIST!B489,DATOS!B:B,0),1)),"")</f>
        <v/>
      </c>
      <c r="K489" s="35" t="str">
        <f>IFERROR(IF(INDEX(DATOS!AQ:AQ,MATCH(CHECKLIST!B489,DATOS!B:B,0),1)=0,"",INDEX(DATOS!AQ:AQ,MATCH(CHECKLIST!B489,DATOS!B:B,0),1)),"")</f>
        <v/>
      </c>
      <c r="L489" s="17" t="str">
        <f>IFERROR(IF(INDEX(DATOS!AS:AS,MATCH(CHECKLIST!B489,DATOS!B:B,0),1)=0,"",INDEX(DATOS!AS:AS,MATCH(CHECKLIST!B489,DATOS!B:B,0),1)),"")</f>
        <v/>
      </c>
      <c r="M489" s="17" t="str">
        <f>IFERROR(IF(INDEX(DATOS!AO:AO,MATCH(CHECKLIST!B489,DATOS!B:B,0),1)=0,"",INDEX(DATOS!AO:AO,MATCH(CHECKLIST!B489,DATOS!B:B,0),1)),"")</f>
        <v/>
      </c>
      <c r="N489" s="35" t="str">
        <f ca="1">IFERROR(IF(INDEX(DATOS!P:P,MATCH(CHECKLIST!B489,DATOS!B:B,0),1)="","X",IF(INDEX(DATOS!P:P,MATCH(CHECKLIST!B489,DATOS!B:B,0),1)&gt;YEAR(TODAY())-1,"","VENCIDA")),"")</f>
        <v/>
      </c>
      <c r="O489" s="35" t="str">
        <f>IFERROR(IF(INDEX(DATOS!AV:AV,MATCH(CHECKLIST!B489,DATOS!B:B,0),1)=0,"",INDEX(DATOS!AV:AV,MATCH(CHECKLIST!B489,DATOS!B:B,0),1)),"")</f>
        <v/>
      </c>
      <c r="P489" s="17" t="str">
        <f>IFERROR(IF(INDEX(DATOS!AT:AT,MATCH(CHECKLIST!B489,DATOS!B:B,0),1)=0,"",INDEX(DATOS!AT:AT,MATCH(CHECKLIST!B489,DATOS!B:B,0),1)),"")</f>
        <v/>
      </c>
      <c r="Q489" s="17" t="str">
        <f>IFERROR(IF(INDEX(DATOS!AU:AU,MATCH(CHECKLIST!B489,DATOS!B:B,0),1)=0,"",INDEX(DATOS!AU:AU,MATCH(CHECKLIST!B489,DATOS!B:B,0),1)),"")</f>
        <v/>
      </c>
      <c r="R489" t="str">
        <f>IF(B489="","",1)</f>
        <v/>
      </c>
      <c r="S489" t="str">
        <f t="shared" si="23"/>
        <v/>
      </c>
      <c r="U489" t="str">
        <f t="shared" si="21"/>
        <v/>
      </c>
      <c r="V489" t="str">
        <f t="shared" si="22"/>
        <v/>
      </c>
    </row>
    <row r="490" spans="1:22" x14ac:dyDescent="0.25">
      <c r="A490" s="12">
        <v>477</v>
      </c>
      <c r="B490" t="str">
        <f>IFERROR(INDEX(DATOS!B:B,MATCH(CHECKLIST!A490,DATOS!CG:CG,0),1),"")</f>
        <v/>
      </c>
      <c r="C490" t="str">
        <f>IFERROR(INDEX(DATOS!BT:BT,MATCH(CHECKLIST!A490,DATOS!CG:CG,0),1),"")</f>
        <v/>
      </c>
      <c r="D490" t="str">
        <f>IFERROR(INDEX(DATOS!T:T,MATCH(CHECKLIST!E490,DATOS!C:C,0),1),"")</f>
        <v/>
      </c>
      <c r="E490" s="72" t="str">
        <f>IFERROR(INDEX(DATOS!C:C,MATCH(CHECKLIST!A490,DATOS!CG:CG,0),1),"")</f>
        <v/>
      </c>
      <c r="F490" s="82" t="str">
        <f>IFERROR(IF(INDEX(DATOS!AI:AI,MATCH(CHECKLIST!B490,DATOS!B:B,0),1)=0,"",INDEX(DATOS!AI:AI,MATCH(CHECKLIST!B490,DATOS!B:B,0),1)),"")</f>
        <v/>
      </c>
      <c r="G490" s="17" t="str">
        <f>IFERROR(IF(INDEX(DATOS!AN:AN,MATCH(CHECKLIST!B490,DATOS!B:B,0),1)=0,"",INDEX(DATOS!AN:AN,MATCH(CHECKLIST!B490,DATOS!B:B,0),1)),"")</f>
        <v/>
      </c>
      <c r="H490" s="17" t="str">
        <f>IFERROR(IF(INDEX(DATOS!BQ:BQ,MATCH(CHECKLIST!B490,DATOS!B:B,0),1)="","X",IF(INDEX(DATOS!BQ:BQ,MATCH(CHECKLIST!B490,DATOS!B:B,0),1)="VIGENTE","",INDEX(DATOS!BQ:BQ,MATCH(CHECKLIST!B490,DATOS!B:B,0),1))),"")</f>
        <v/>
      </c>
      <c r="I490" s="17" t="str">
        <f>IFERROR(IF(INDEX(DATOS!AR:AR,MATCH(CHECKLIST!B490,DATOS!B:B,0),1)=0,"",INDEX(DATOS!AR:AR,MATCH(CHECKLIST!B490,DATOS!B:B,0),1)),"")</f>
        <v/>
      </c>
      <c r="J490" s="17" t="str">
        <f>IFERROR(IF(INDEX(DATOS!AP:AP,MATCH(CHECKLIST!B490,DATOS!B:B,0),1)=0,"",INDEX(DATOS!AP:AP,MATCH(CHECKLIST!B490,DATOS!B:B,0),1)),"")</f>
        <v/>
      </c>
      <c r="K490" s="35" t="str">
        <f>IFERROR(IF(INDEX(DATOS!AQ:AQ,MATCH(CHECKLIST!B490,DATOS!B:B,0),1)=0,"",INDEX(DATOS!AQ:AQ,MATCH(CHECKLIST!B490,DATOS!B:B,0),1)),"")</f>
        <v/>
      </c>
      <c r="L490" s="17" t="str">
        <f>IFERROR(IF(INDEX(DATOS!AS:AS,MATCH(CHECKLIST!B490,DATOS!B:B,0),1)=0,"",INDEX(DATOS!AS:AS,MATCH(CHECKLIST!B490,DATOS!B:B,0),1)),"")</f>
        <v/>
      </c>
      <c r="M490" s="17" t="str">
        <f>IFERROR(IF(INDEX(DATOS!AO:AO,MATCH(CHECKLIST!B490,DATOS!B:B,0),1)=0,"",INDEX(DATOS!AO:AO,MATCH(CHECKLIST!B490,DATOS!B:B,0),1)),"")</f>
        <v/>
      </c>
      <c r="N490" s="35" t="str">
        <f ca="1">IFERROR(IF(INDEX(DATOS!P:P,MATCH(CHECKLIST!B490,DATOS!B:B,0),1)="","X",IF(INDEX(DATOS!P:P,MATCH(CHECKLIST!B490,DATOS!B:B,0),1)&gt;YEAR(TODAY())-1,"","VENCIDA")),"")</f>
        <v/>
      </c>
      <c r="O490" s="35" t="str">
        <f>IFERROR(IF(INDEX(DATOS!AV:AV,MATCH(CHECKLIST!B490,DATOS!B:B,0),1)=0,"",INDEX(DATOS!AV:AV,MATCH(CHECKLIST!B490,DATOS!B:B,0),1)),"")</f>
        <v/>
      </c>
      <c r="P490" s="17" t="str">
        <f>IFERROR(IF(INDEX(DATOS!AT:AT,MATCH(CHECKLIST!B490,DATOS!B:B,0),1)=0,"",INDEX(DATOS!AT:AT,MATCH(CHECKLIST!B490,DATOS!B:B,0),1)),"")</f>
        <v/>
      </c>
      <c r="Q490" s="17" t="str">
        <f>IFERROR(IF(INDEX(DATOS!AU:AU,MATCH(CHECKLIST!B490,DATOS!B:B,0),1)=0,"",INDEX(DATOS!AU:AU,MATCH(CHECKLIST!B490,DATOS!B:B,0),1)),"")</f>
        <v/>
      </c>
      <c r="S490">
        <f t="shared" si="23"/>
        <v>0</v>
      </c>
      <c r="U490" t="str">
        <f t="shared" si="21"/>
        <v/>
      </c>
      <c r="V490" t="str">
        <f t="shared" si="22"/>
        <v/>
      </c>
    </row>
    <row r="491" spans="1:22" x14ac:dyDescent="0.25">
      <c r="A491" s="12">
        <v>478</v>
      </c>
      <c r="B491" t="str">
        <f>IFERROR(INDEX(DATOS!B:B,MATCH(CHECKLIST!A491,DATOS!CG:CG,0),1),"")</f>
        <v/>
      </c>
      <c r="C491" t="str">
        <f>IFERROR(INDEX(DATOS!BT:BT,MATCH(CHECKLIST!A491,DATOS!CG:CG,0),1),"")</f>
        <v/>
      </c>
      <c r="D491" t="str">
        <f>IFERROR(INDEX(DATOS!T:T,MATCH(CHECKLIST!E491,DATOS!C:C,0),1),"")</f>
        <v/>
      </c>
      <c r="E491" s="72" t="str">
        <f>IFERROR(INDEX(DATOS!C:C,MATCH(CHECKLIST!A491,DATOS!CG:CG,0),1),"")</f>
        <v/>
      </c>
      <c r="F491" s="82" t="str">
        <f>IFERROR(IF(INDEX(DATOS!AI:AI,MATCH(CHECKLIST!B491,DATOS!B:B,0),1)=0,"",INDEX(DATOS!AI:AI,MATCH(CHECKLIST!B491,DATOS!B:B,0),1)),"")</f>
        <v/>
      </c>
      <c r="G491" s="17" t="str">
        <f>IFERROR(IF(INDEX(DATOS!AN:AN,MATCH(CHECKLIST!B491,DATOS!B:B,0),1)=0,"",INDEX(DATOS!AN:AN,MATCH(CHECKLIST!B491,DATOS!B:B,0),1)),"")</f>
        <v/>
      </c>
      <c r="H491" s="17" t="str">
        <f>IFERROR(IF(INDEX(DATOS!BQ:BQ,MATCH(CHECKLIST!B491,DATOS!B:B,0),1)="","X",IF(INDEX(DATOS!BQ:BQ,MATCH(CHECKLIST!B491,DATOS!B:B,0),1)="VIGENTE","",INDEX(DATOS!BQ:BQ,MATCH(CHECKLIST!B491,DATOS!B:B,0),1))),"")</f>
        <v/>
      </c>
      <c r="I491" s="17" t="str">
        <f>IFERROR(IF(INDEX(DATOS!AR:AR,MATCH(CHECKLIST!B491,DATOS!B:B,0),1)=0,"",INDEX(DATOS!AR:AR,MATCH(CHECKLIST!B491,DATOS!B:B,0),1)),"")</f>
        <v/>
      </c>
      <c r="J491" s="17" t="str">
        <f>IFERROR(IF(INDEX(DATOS!AP:AP,MATCH(CHECKLIST!B491,DATOS!B:B,0),1)=0,"",INDEX(DATOS!AP:AP,MATCH(CHECKLIST!B491,DATOS!B:B,0),1)),"")</f>
        <v/>
      </c>
      <c r="K491" s="35" t="str">
        <f>IFERROR(IF(INDEX(DATOS!AQ:AQ,MATCH(CHECKLIST!B491,DATOS!B:B,0),1)=0,"",INDEX(DATOS!AQ:AQ,MATCH(CHECKLIST!B491,DATOS!B:B,0),1)),"")</f>
        <v/>
      </c>
      <c r="L491" s="17" t="str">
        <f>IFERROR(IF(INDEX(DATOS!AS:AS,MATCH(CHECKLIST!B491,DATOS!B:B,0),1)=0,"",INDEX(DATOS!AS:AS,MATCH(CHECKLIST!B491,DATOS!B:B,0),1)),"")</f>
        <v/>
      </c>
      <c r="M491" s="17" t="str">
        <f>IFERROR(IF(INDEX(DATOS!AO:AO,MATCH(CHECKLIST!B491,DATOS!B:B,0),1)=0,"",INDEX(DATOS!AO:AO,MATCH(CHECKLIST!B491,DATOS!B:B,0),1)),"")</f>
        <v/>
      </c>
      <c r="N491" s="35" t="str">
        <f ca="1">IFERROR(IF(INDEX(DATOS!P:P,MATCH(CHECKLIST!B491,DATOS!B:B,0),1)="","X",IF(INDEX(DATOS!P:P,MATCH(CHECKLIST!B491,DATOS!B:B,0),1)&gt;YEAR(TODAY())-1,"","VENCIDA")),"")</f>
        <v/>
      </c>
      <c r="O491" s="35" t="str">
        <f>IFERROR(IF(INDEX(DATOS!AV:AV,MATCH(CHECKLIST!B491,DATOS!B:B,0),1)=0,"",INDEX(DATOS!AV:AV,MATCH(CHECKLIST!B491,DATOS!B:B,0),1)),"")</f>
        <v/>
      </c>
      <c r="P491" s="17" t="str">
        <f>IFERROR(IF(INDEX(DATOS!AT:AT,MATCH(CHECKLIST!B491,DATOS!B:B,0),1)=0,"",INDEX(DATOS!AT:AT,MATCH(CHECKLIST!B491,DATOS!B:B,0),1)),"")</f>
        <v/>
      </c>
      <c r="Q491" s="17" t="str">
        <f>IFERROR(IF(INDEX(DATOS!AU:AU,MATCH(CHECKLIST!B491,DATOS!B:B,0),1)=0,"",INDEX(DATOS!AU:AU,MATCH(CHECKLIST!B491,DATOS!B:B,0),1)),"")</f>
        <v/>
      </c>
      <c r="R491" t="str">
        <f>IF(B491="","",1)</f>
        <v/>
      </c>
      <c r="S491" t="str">
        <f t="shared" si="23"/>
        <v/>
      </c>
      <c r="U491" t="str">
        <f t="shared" si="21"/>
        <v/>
      </c>
      <c r="V491" t="str">
        <f t="shared" si="22"/>
        <v/>
      </c>
    </row>
    <row r="492" spans="1:22" x14ac:dyDescent="0.25">
      <c r="A492" s="12">
        <v>479</v>
      </c>
      <c r="B492" t="str">
        <f>IFERROR(INDEX(DATOS!B:B,MATCH(CHECKLIST!A492,DATOS!CG:CG,0),1),"")</f>
        <v/>
      </c>
      <c r="C492" t="str">
        <f>IFERROR(INDEX(DATOS!BT:BT,MATCH(CHECKLIST!A492,DATOS!CG:CG,0),1),"")</f>
        <v/>
      </c>
      <c r="D492" t="str">
        <f>IFERROR(INDEX(DATOS!T:T,MATCH(CHECKLIST!E492,DATOS!C:C,0),1),"")</f>
        <v/>
      </c>
      <c r="E492" s="72" t="str">
        <f>IFERROR(INDEX(DATOS!C:C,MATCH(CHECKLIST!A492,DATOS!CG:CG,0),1),"")</f>
        <v/>
      </c>
      <c r="F492" s="82" t="str">
        <f>IFERROR(IF(INDEX(DATOS!AI:AI,MATCH(CHECKLIST!B492,DATOS!B:B,0),1)=0,"",INDEX(DATOS!AI:AI,MATCH(CHECKLIST!B492,DATOS!B:B,0),1)),"")</f>
        <v/>
      </c>
      <c r="G492" s="17" t="str">
        <f>IFERROR(IF(INDEX(DATOS!AN:AN,MATCH(CHECKLIST!B492,DATOS!B:B,0),1)=0,"",INDEX(DATOS!AN:AN,MATCH(CHECKLIST!B492,DATOS!B:B,0),1)),"")</f>
        <v/>
      </c>
      <c r="H492" s="17" t="str">
        <f>IFERROR(IF(INDEX(DATOS!BQ:BQ,MATCH(CHECKLIST!B492,DATOS!B:B,0),1)="","X",IF(INDEX(DATOS!BQ:BQ,MATCH(CHECKLIST!B492,DATOS!B:B,0),1)="VIGENTE","",INDEX(DATOS!BQ:BQ,MATCH(CHECKLIST!B492,DATOS!B:B,0),1))),"")</f>
        <v/>
      </c>
      <c r="I492" s="17" t="str">
        <f>IFERROR(IF(INDEX(DATOS!AR:AR,MATCH(CHECKLIST!B492,DATOS!B:B,0),1)=0,"",INDEX(DATOS!AR:AR,MATCH(CHECKLIST!B492,DATOS!B:B,0),1)),"")</f>
        <v/>
      </c>
      <c r="J492" s="17" t="str">
        <f>IFERROR(IF(INDEX(DATOS!AP:AP,MATCH(CHECKLIST!B492,DATOS!B:B,0),1)=0,"",INDEX(DATOS!AP:AP,MATCH(CHECKLIST!B492,DATOS!B:B,0),1)),"")</f>
        <v/>
      </c>
      <c r="K492" s="35" t="str">
        <f>IFERROR(IF(INDEX(DATOS!AQ:AQ,MATCH(CHECKLIST!B492,DATOS!B:B,0),1)=0,"",INDEX(DATOS!AQ:AQ,MATCH(CHECKLIST!B492,DATOS!B:B,0),1)),"")</f>
        <v/>
      </c>
      <c r="L492" s="17" t="str">
        <f>IFERROR(IF(INDEX(DATOS!AS:AS,MATCH(CHECKLIST!B492,DATOS!B:B,0),1)=0,"",INDEX(DATOS!AS:AS,MATCH(CHECKLIST!B492,DATOS!B:B,0),1)),"")</f>
        <v/>
      </c>
      <c r="M492" s="17" t="str">
        <f>IFERROR(IF(INDEX(DATOS!AO:AO,MATCH(CHECKLIST!B492,DATOS!B:B,0),1)=0,"",INDEX(DATOS!AO:AO,MATCH(CHECKLIST!B492,DATOS!B:B,0),1)),"")</f>
        <v/>
      </c>
      <c r="N492" s="35" t="str">
        <f ca="1">IFERROR(IF(INDEX(DATOS!P:P,MATCH(CHECKLIST!B492,DATOS!B:B,0),1)="","X",IF(INDEX(DATOS!P:P,MATCH(CHECKLIST!B492,DATOS!B:B,0),1)&gt;YEAR(TODAY())-1,"","VENCIDA")),"")</f>
        <v/>
      </c>
      <c r="O492" s="35" t="str">
        <f>IFERROR(IF(INDEX(DATOS!AV:AV,MATCH(CHECKLIST!B492,DATOS!B:B,0),1)=0,"",INDEX(DATOS!AV:AV,MATCH(CHECKLIST!B492,DATOS!B:B,0),1)),"")</f>
        <v/>
      </c>
      <c r="P492" s="17" t="str">
        <f>IFERROR(IF(INDEX(DATOS!AT:AT,MATCH(CHECKLIST!B492,DATOS!B:B,0),1)=0,"",INDEX(DATOS!AT:AT,MATCH(CHECKLIST!B492,DATOS!B:B,0),1)),"")</f>
        <v/>
      </c>
      <c r="Q492" s="17" t="str">
        <f>IFERROR(IF(INDEX(DATOS!AU:AU,MATCH(CHECKLIST!B492,DATOS!B:B,0),1)=0,"",INDEX(DATOS!AU:AU,MATCH(CHECKLIST!B492,DATOS!B:B,0),1)),"")</f>
        <v/>
      </c>
      <c r="S492">
        <f t="shared" si="23"/>
        <v>0</v>
      </c>
      <c r="U492" t="str">
        <f t="shared" si="21"/>
        <v/>
      </c>
      <c r="V492" t="str">
        <f t="shared" si="22"/>
        <v/>
      </c>
    </row>
    <row r="493" spans="1:22" x14ac:dyDescent="0.25">
      <c r="A493" s="12">
        <v>480</v>
      </c>
      <c r="B493" t="str">
        <f>IFERROR(INDEX(DATOS!B:B,MATCH(CHECKLIST!A493,DATOS!CG:CG,0),1),"")</f>
        <v/>
      </c>
      <c r="C493" t="str">
        <f>IFERROR(INDEX(DATOS!BT:BT,MATCH(CHECKLIST!A493,DATOS!CG:CG,0),1),"")</f>
        <v/>
      </c>
      <c r="D493" t="str">
        <f>IFERROR(INDEX(DATOS!T:T,MATCH(CHECKLIST!E493,DATOS!C:C,0),1),"")</f>
        <v/>
      </c>
      <c r="E493" s="72" t="str">
        <f>IFERROR(INDEX(DATOS!C:C,MATCH(CHECKLIST!A493,DATOS!CG:CG,0),1),"")</f>
        <v/>
      </c>
      <c r="F493" s="82" t="str">
        <f>IFERROR(IF(INDEX(DATOS!AI:AI,MATCH(CHECKLIST!B493,DATOS!B:B,0),1)=0,"",INDEX(DATOS!AI:AI,MATCH(CHECKLIST!B493,DATOS!B:B,0),1)),"")</f>
        <v/>
      </c>
      <c r="G493" s="17" t="str">
        <f>IFERROR(IF(INDEX(DATOS!AN:AN,MATCH(CHECKLIST!B493,DATOS!B:B,0),1)=0,"",INDEX(DATOS!AN:AN,MATCH(CHECKLIST!B493,DATOS!B:B,0),1)),"")</f>
        <v/>
      </c>
      <c r="H493" s="17" t="str">
        <f>IFERROR(IF(INDEX(DATOS!BQ:BQ,MATCH(CHECKLIST!B493,DATOS!B:B,0),1)="","X",IF(INDEX(DATOS!BQ:BQ,MATCH(CHECKLIST!B493,DATOS!B:B,0),1)="VIGENTE","",INDEX(DATOS!BQ:BQ,MATCH(CHECKLIST!B493,DATOS!B:B,0),1))),"")</f>
        <v/>
      </c>
      <c r="I493" s="17" t="str">
        <f>IFERROR(IF(INDEX(DATOS!AR:AR,MATCH(CHECKLIST!B493,DATOS!B:B,0),1)=0,"",INDEX(DATOS!AR:AR,MATCH(CHECKLIST!B493,DATOS!B:B,0),1)),"")</f>
        <v/>
      </c>
      <c r="J493" s="17" t="str">
        <f>IFERROR(IF(INDEX(DATOS!AP:AP,MATCH(CHECKLIST!B493,DATOS!B:B,0),1)=0,"",INDEX(DATOS!AP:AP,MATCH(CHECKLIST!B493,DATOS!B:B,0),1)),"")</f>
        <v/>
      </c>
      <c r="K493" s="35" t="str">
        <f>IFERROR(IF(INDEX(DATOS!AQ:AQ,MATCH(CHECKLIST!B493,DATOS!B:B,0),1)=0,"",INDEX(DATOS!AQ:AQ,MATCH(CHECKLIST!B493,DATOS!B:B,0),1)),"")</f>
        <v/>
      </c>
      <c r="L493" s="17" t="str">
        <f>IFERROR(IF(INDEX(DATOS!AS:AS,MATCH(CHECKLIST!B493,DATOS!B:B,0),1)=0,"",INDEX(DATOS!AS:AS,MATCH(CHECKLIST!B493,DATOS!B:B,0),1)),"")</f>
        <v/>
      </c>
      <c r="M493" s="17" t="str">
        <f>IFERROR(IF(INDEX(DATOS!AO:AO,MATCH(CHECKLIST!B493,DATOS!B:B,0),1)=0,"",INDEX(DATOS!AO:AO,MATCH(CHECKLIST!B493,DATOS!B:B,0),1)),"")</f>
        <v/>
      </c>
      <c r="N493" s="35" t="str">
        <f ca="1">IFERROR(IF(INDEX(DATOS!P:P,MATCH(CHECKLIST!B493,DATOS!B:B,0),1)="","X",IF(INDEX(DATOS!P:P,MATCH(CHECKLIST!B493,DATOS!B:B,0),1)&gt;YEAR(TODAY())-1,"","VENCIDA")),"")</f>
        <v/>
      </c>
      <c r="O493" s="35" t="str">
        <f>IFERROR(IF(INDEX(DATOS!AV:AV,MATCH(CHECKLIST!B493,DATOS!B:B,0),1)=0,"",INDEX(DATOS!AV:AV,MATCH(CHECKLIST!B493,DATOS!B:B,0),1)),"")</f>
        <v/>
      </c>
      <c r="P493" s="17" t="str">
        <f>IFERROR(IF(INDEX(DATOS!AT:AT,MATCH(CHECKLIST!B493,DATOS!B:B,0),1)=0,"",INDEX(DATOS!AT:AT,MATCH(CHECKLIST!B493,DATOS!B:B,0),1)),"")</f>
        <v/>
      </c>
      <c r="Q493" s="17" t="str">
        <f>IFERROR(IF(INDEX(DATOS!AU:AU,MATCH(CHECKLIST!B493,DATOS!B:B,0),1)=0,"",INDEX(DATOS!AU:AU,MATCH(CHECKLIST!B493,DATOS!B:B,0),1)),"")</f>
        <v/>
      </c>
      <c r="R493" t="str">
        <f>IF(B493="","",1)</f>
        <v/>
      </c>
      <c r="S493" t="str">
        <f t="shared" si="23"/>
        <v/>
      </c>
      <c r="U493" t="str">
        <f t="shared" si="21"/>
        <v/>
      </c>
      <c r="V493" t="str">
        <f t="shared" si="22"/>
        <v/>
      </c>
    </row>
    <row r="494" spans="1:22" x14ac:dyDescent="0.25">
      <c r="A494" s="12">
        <v>481</v>
      </c>
      <c r="B494" t="str">
        <f>IFERROR(INDEX(DATOS!B:B,MATCH(CHECKLIST!A494,DATOS!CG:CG,0),1),"")</f>
        <v/>
      </c>
      <c r="C494" t="str">
        <f>IFERROR(INDEX(DATOS!BT:BT,MATCH(CHECKLIST!A494,DATOS!CG:CG,0),1),"")</f>
        <v/>
      </c>
      <c r="D494" t="str">
        <f>IFERROR(INDEX(DATOS!T:T,MATCH(CHECKLIST!E494,DATOS!C:C,0),1),"")</f>
        <v/>
      </c>
      <c r="E494" s="72" t="str">
        <f>IFERROR(INDEX(DATOS!C:C,MATCH(CHECKLIST!A494,DATOS!CG:CG,0),1),"")</f>
        <v/>
      </c>
      <c r="F494" s="82" t="str">
        <f>IFERROR(IF(INDEX(DATOS!AI:AI,MATCH(CHECKLIST!B494,DATOS!B:B,0),1)=0,"",INDEX(DATOS!AI:AI,MATCH(CHECKLIST!B494,DATOS!B:B,0),1)),"")</f>
        <v/>
      </c>
      <c r="G494" s="17" t="str">
        <f>IFERROR(IF(INDEX(DATOS!AN:AN,MATCH(CHECKLIST!B494,DATOS!B:B,0),1)=0,"",INDEX(DATOS!AN:AN,MATCH(CHECKLIST!B494,DATOS!B:B,0),1)),"")</f>
        <v/>
      </c>
      <c r="H494" s="17" t="str">
        <f>IFERROR(IF(INDEX(DATOS!BQ:BQ,MATCH(CHECKLIST!B494,DATOS!B:B,0),1)="","X",IF(INDEX(DATOS!BQ:BQ,MATCH(CHECKLIST!B494,DATOS!B:B,0),1)="VIGENTE","",INDEX(DATOS!BQ:BQ,MATCH(CHECKLIST!B494,DATOS!B:B,0),1))),"")</f>
        <v/>
      </c>
      <c r="I494" s="17" t="str">
        <f>IFERROR(IF(INDEX(DATOS!AR:AR,MATCH(CHECKLIST!B494,DATOS!B:B,0),1)=0,"",INDEX(DATOS!AR:AR,MATCH(CHECKLIST!B494,DATOS!B:B,0),1)),"")</f>
        <v/>
      </c>
      <c r="J494" s="17" t="str">
        <f>IFERROR(IF(INDEX(DATOS!AP:AP,MATCH(CHECKLIST!B494,DATOS!B:B,0),1)=0,"",INDEX(DATOS!AP:AP,MATCH(CHECKLIST!B494,DATOS!B:B,0),1)),"")</f>
        <v/>
      </c>
      <c r="K494" s="35" t="str">
        <f>IFERROR(IF(INDEX(DATOS!AQ:AQ,MATCH(CHECKLIST!B494,DATOS!B:B,0),1)=0,"",INDEX(DATOS!AQ:AQ,MATCH(CHECKLIST!B494,DATOS!B:B,0),1)),"")</f>
        <v/>
      </c>
      <c r="L494" s="17" t="str">
        <f>IFERROR(IF(INDEX(DATOS!AS:AS,MATCH(CHECKLIST!B494,DATOS!B:B,0),1)=0,"",INDEX(DATOS!AS:AS,MATCH(CHECKLIST!B494,DATOS!B:B,0),1)),"")</f>
        <v/>
      </c>
      <c r="M494" s="17" t="str">
        <f>IFERROR(IF(INDEX(DATOS!AO:AO,MATCH(CHECKLIST!B494,DATOS!B:B,0),1)=0,"",INDEX(DATOS!AO:AO,MATCH(CHECKLIST!B494,DATOS!B:B,0),1)),"")</f>
        <v/>
      </c>
      <c r="N494" s="35" t="str">
        <f ca="1">IFERROR(IF(INDEX(DATOS!P:P,MATCH(CHECKLIST!B494,DATOS!B:B,0),1)="","X",IF(INDEX(DATOS!P:P,MATCH(CHECKLIST!B494,DATOS!B:B,0),1)&gt;YEAR(TODAY())-1,"","VENCIDA")),"")</f>
        <v/>
      </c>
      <c r="O494" s="35" t="str">
        <f>IFERROR(IF(INDEX(DATOS!AV:AV,MATCH(CHECKLIST!B494,DATOS!B:B,0),1)=0,"",INDEX(DATOS!AV:AV,MATCH(CHECKLIST!B494,DATOS!B:B,0),1)),"")</f>
        <v/>
      </c>
      <c r="P494" s="17" t="str">
        <f>IFERROR(IF(INDEX(DATOS!AT:AT,MATCH(CHECKLIST!B494,DATOS!B:B,0),1)=0,"",INDEX(DATOS!AT:AT,MATCH(CHECKLIST!B494,DATOS!B:B,0),1)),"")</f>
        <v/>
      </c>
      <c r="Q494" s="17" t="str">
        <f>IFERROR(IF(INDEX(DATOS!AU:AU,MATCH(CHECKLIST!B494,DATOS!B:B,0),1)=0,"",INDEX(DATOS!AU:AU,MATCH(CHECKLIST!B494,DATOS!B:B,0),1)),"")</f>
        <v/>
      </c>
      <c r="S494">
        <f t="shared" si="23"/>
        <v>0</v>
      </c>
      <c r="U494" t="str">
        <f t="shared" si="21"/>
        <v/>
      </c>
      <c r="V494" t="str">
        <f t="shared" si="22"/>
        <v/>
      </c>
    </row>
    <row r="495" spans="1:22" x14ac:dyDescent="0.25">
      <c r="A495" s="12">
        <v>482</v>
      </c>
      <c r="B495" t="str">
        <f>IFERROR(INDEX(DATOS!B:B,MATCH(CHECKLIST!A495,DATOS!CG:CG,0),1),"")</f>
        <v/>
      </c>
      <c r="C495" t="str">
        <f>IFERROR(INDEX(DATOS!BT:BT,MATCH(CHECKLIST!A495,DATOS!CG:CG,0),1),"")</f>
        <v/>
      </c>
      <c r="D495" t="str">
        <f>IFERROR(INDEX(DATOS!T:T,MATCH(CHECKLIST!E495,DATOS!C:C,0),1),"")</f>
        <v/>
      </c>
      <c r="E495" s="72" t="str">
        <f>IFERROR(INDEX(DATOS!C:C,MATCH(CHECKLIST!A495,DATOS!CG:CG,0),1),"")</f>
        <v/>
      </c>
      <c r="F495" s="82" t="str">
        <f>IFERROR(IF(INDEX(DATOS!AI:AI,MATCH(CHECKLIST!B495,DATOS!B:B,0),1)=0,"",INDEX(DATOS!AI:AI,MATCH(CHECKLIST!B495,DATOS!B:B,0),1)),"")</f>
        <v/>
      </c>
      <c r="G495" s="17" t="str">
        <f>IFERROR(IF(INDEX(DATOS!AN:AN,MATCH(CHECKLIST!B495,DATOS!B:B,0),1)=0,"",INDEX(DATOS!AN:AN,MATCH(CHECKLIST!B495,DATOS!B:B,0),1)),"")</f>
        <v/>
      </c>
      <c r="H495" s="17" t="str">
        <f>IFERROR(IF(INDEX(DATOS!BQ:BQ,MATCH(CHECKLIST!B495,DATOS!B:B,0),1)="","X",IF(INDEX(DATOS!BQ:BQ,MATCH(CHECKLIST!B495,DATOS!B:B,0),1)="VIGENTE","",INDEX(DATOS!BQ:BQ,MATCH(CHECKLIST!B495,DATOS!B:B,0),1))),"")</f>
        <v/>
      </c>
      <c r="I495" s="17" t="str">
        <f>IFERROR(IF(INDEX(DATOS!AR:AR,MATCH(CHECKLIST!B495,DATOS!B:B,0),1)=0,"",INDEX(DATOS!AR:AR,MATCH(CHECKLIST!B495,DATOS!B:B,0),1)),"")</f>
        <v/>
      </c>
      <c r="J495" s="17" t="str">
        <f>IFERROR(IF(INDEX(DATOS!AP:AP,MATCH(CHECKLIST!B495,DATOS!B:B,0),1)=0,"",INDEX(DATOS!AP:AP,MATCH(CHECKLIST!B495,DATOS!B:B,0),1)),"")</f>
        <v/>
      </c>
      <c r="K495" s="35" t="str">
        <f>IFERROR(IF(INDEX(DATOS!AQ:AQ,MATCH(CHECKLIST!B495,DATOS!B:B,0),1)=0,"",INDEX(DATOS!AQ:AQ,MATCH(CHECKLIST!B495,DATOS!B:B,0),1)),"")</f>
        <v/>
      </c>
      <c r="L495" s="17" t="str">
        <f>IFERROR(IF(INDEX(DATOS!AS:AS,MATCH(CHECKLIST!B495,DATOS!B:B,0),1)=0,"",INDEX(DATOS!AS:AS,MATCH(CHECKLIST!B495,DATOS!B:B,0),1)),"")</f>
        <v/>
      </c>
      <c r="M495" s="17" t="str">
        <f>IFERROR(IF(INDEX(DATOS!AO:AO,MATCH(CHECKLIST!B495,DATOS!B:B,0),1)=0,"",INDEX(DATOS!AO:AO,MATCH(CHECKLIST!B495,DATOS!B:B,0),1)),"")</f>
        <v/>
      </c>
      <c r="N495" s="35" t="str">
        <f ca="1">IFERROR(IF(INDEX(DATOS!P:P,MATCH(CHECKLIST!B495,DATOS!B:B,0),1)="","X",IF(INDEX(DATOS!P:P,MATCH(CHECKLIST!B495,DATOS!B:B,0),1)&gt;YEAR(TODAY())-1,"","VENCIDA")),"")</f>
        <v/>
      </c>
      <c r="O495" s="35" t="str">
        <f>IFERROR(IF(INDEX(DATOS!AV:AV,MATCH(CHECKLIST!B495,DATOS!B:B,0),1)=0,"",INDEX(DATOS!AV:AV,MATCH(CHECKLIST!B495,DATOS!B:B,0),1)),"")</f>
        <v/>
      </c>
      <c r="P495" s="17" t="str">
        <f>IFERROR(IF(INDEX(DATOS!AT:AT,MATCH(CHECKLIST!B495,DATOS!B:B,0),1)=0,"",INDEX(DATOS!AT:AT,MATCH(CHECKLIST!B495,DATOS!B:B,0),1)),"")</f>
        <v/>
      </c>
      <c r="Q495" s="17" t="str">
        <f>IFERROR(IF(INDEX(DATOS!AU:AU,MATCH(CHECKLIST!B495,DATOS!B:B,0),1)=0,"",INDEX(DATOS!AU:AU,MATCH(CHECKLIST!B495,DATOS!B:B,0),1)),"")</f>
        <v/>
      </c>
      <c r="R495" t="str">
        <f>IF(B495="","",1)</f>
        <v/>
      </c>
      <c r="S495" t="str">
        <f t="shared" si="23"/>
        <v/>
      </c>
      <c r="U495" t="str">
        <f t="shared" si="21"/>
        <v/>
      </c>
      <c r="V495" t="str">
        <f t="shared" si="22"/>
        <v/>
      </c>
    </row>
    <row r="496" spans="1:22" x14ac:dyDescent="0.25">
      <c r="A496" s="12">
        <v>483</v>
      </c>
      <c r="B496" t="str">
        <f>IFERROR(INDEX(DATOS!B:B,MATCH(CHECKLIST!A496,DATOS!CG:CG,0),1),"")</f>
        <v/>
      </c>
      <c r="C496" t="str">
        <f>IFERROR(INDEX(DATOS!BT:BT,MATCH(CHECKLIST!A496,DATOS!CG:CG,0),1),"")</f>
        <v/>
      </c>
      <c r="D496" t="str">
        <f>IFERROR(INDEX(DATOS!T:T,MATCH(CHECKLIST!E496,DATOS!C:C,0),1),"")</f>
        <v/>
      </c>
      <c r="E496" s="72" t="str">
        <f>IFERROR(INDEX(DATOS!C:C,MATCH(CHECKLIST!A496,DATOS!CG:CG,0),1),"")</f>
        <v/>
      </c>
      <c r="F496" s="82" t="str">
        <f>IFERROR(IF(INDEX(DATOS!AI:AI,MATCH(CHECKLIST!B496,DATOS!B:B,0),1)=0,"",INDEX(DATOS!AI:AI,MATCH(CHECKLIST!B496,DATOS!B:B,0),1)),"")</f>
        <v/>
      </c>
      <c r="G496" s="17" t="str">
        <f>IFERROR(IF(INDEX(DATOS!AN:AN,MATCH(CHECKLIST!B496,DATOS!B:B,0),1)=0,"",INDEX(DATOS!AN:AN,MATCH(CHECKLIST!B496,DATOS!B:B,0),1)),"")</f>
        <v/>
      </c>
      <c r="H496" s="17" t="str">
        <f>IFERROR(IF(INDEX(DATOS!BQ:BQ,MATCH(CHECKLIST!B496,DATOS!B:B,0),1)="","X",IF(INDEX(DATOS!BQ:BQ,MATCH(CHECKLIST!B496,DATOS!B:B,0),1)="VIGENTE","",INDEX(DATOS!BQ:BQ,MATCH(CHECKLIST!B496,DATOS!B:B,0),1))),"")</f>
        <v/>
      </c>
      <c r="I496" s="17" t="str">
        <f>IFERROR(IF(INDEX(DATOS!AR:AR,MATCH(CHECKLIST!B496,DATOS!B:B,0),1)=0,"",INDEX(DATOS!AR:AR,MATCH(CHECKLIST!B496,DATOS!B:B,0),1)),"")</f>
        <v/>
      </c>
      <c r="J496" s="17" t="str">
        <f>IFERROR(IF(INDEX(DATOS!AP:AP,MATCH(CHECKLIST!B496,DATOS!B:B,0),1)=0,"",INDEX(DATOS!AP:AP,MATCH(CHECKLIST!B496,DATOS!B:B,0),1)),"")</f>
        <v/>
      </c>
      <c r="K496" s="35" t="str">
        <f>IFERROR(IF(INDEX(DATOS!AQ:AQ,MATCH(CHECKLIST!B496,DATOS!B:B,0),1)=0,"",INDEX(DATOS!AQ:AQ,MATCH(CHECKLIST!B496,DATOS!B:B,0),1)),"")</f>
        <v/>
      </c>
      <c r="L496" s="17" t="str">
        <f>IFERROR(IF(INDEX(DATOS!AS:AS,MATCH(CHECKLIST!B496,DATOS!B:B,0),1)=0,"",INDEX(DATOS!AS:AS,MATCH(CHECKLIST!B496,DATOS!B:B,0),1)),"")</f>
        <v/>
      </c>
      <c r="M496" s="17" t="str">
        <f>IFERROR(IF(INDEX(DATOS!AO:AO,MATCH(CHECKLIST!B496,DATOS!B:B,0),1)=0,"",INDEX(DATOS!AO:AO,MATCH(CHECKLIST!B496,DATOS!B:B,0),1)),"")</f>
        <v/>
      </c>
      <c r="N496" s="35" t="str">
        <f ca="1">IFERROR(IF(INDEX(DATOS!P:P,MATCH(CHECKLIST!B496,DATOS!B:B,0),1)="","X",IF(INDEX(DATOS!P:P,MATCH(CHECKLIST!B496,DATOS!B:B,0),1)&gt;YEAR(TODAY())-1,"","VENCIDA")),"")</f>
        <v/>
      </c>
      <c r="O496" s="35" t="str">
        <f>IFERROR(IF(INDEX(DATOS!AV:AV,MATCH(CHECKLIST!B496,DATOS!B:B,0),1)=0,"",INDEX(DATOS!AV:AV,MATCH(CHECKLIST!B496,DATOS!B:B,0),1)),"")</f>
        <v/>
      </c>
      <c r="P496" s="17" t="str">
        <f>IFERROR(IF(INDEX(DATOS!AT:AT,MATCH(CHECKLIST!B496,DATOS!B:B,0),1)=0,"",INDEX(DATOS!AT:AT,MATCH(CHECKLIST!B496,DATOS!B:B,0),1)),"")</f>
        <v/>
      </c>
      <c r="Q496" s="17" t="str">
        <f>IFERROR(IF(INDEX(DATOS!AU:AU,MATCH(CHECKLIST!B496,DATOS!B:B,0),1)=0,"",INDEX(DATOS!AU:AU,MATCH(CHECKLIST!B496,DATOS!B:B,0),1)),"")</f>
        <v/>
      </c>
      <c r="S496">
        <f t="shared" si="23"/>
        <v>0</v>
      </c>
      <c r="U496" t="str">
        <f t="shared" si="21"/>
        <v/>
      </c>
      <c r="V496" t="str">
        <f t="shared" si="22"/>
        <v/>
      </c>
    </row>
    <row r="497" spans="1:22" x14ac:dyDescent="0.25">
      <c r="A497" s="12">
        <v>484</v>
      </c>
      <c r="B497" t="str">
        <f>IFERROR(INDEX(DATOS!B:B,MATCH(CHECKLIST!A497,DATOS!CG:CG,0),1),"")</f>
        <v/>
      </c>
      <c r="C497" t="str">
        <f>IFERROR(INDEX(DATOS!BT:BT,MATCH(CHECKLIST!A497,DATOS!CG:CG,0),1),"")</f>
        <v/>
      </c>
      <c r="D497" t="str">
        <f>IFERROR(INDEX(DATOS!T:T,MATCH(CHECKLIST!E497,DATOS!C:C,0),1),"")</f>
        <v/>
      </c>
      <c r="E497" s="72" t="str">
        <f>IFERROR(INDEX(DATOS!C:C,MATCH(CHECKLIST!A497,DATOS!CG:CG,0),1),"")</f>
        <v/>
      </c>
      <c r="F497" s="82" t="str">
        <f>IFERROR(IF(INDEX(DATOS!AI:AI,MATCH(CHECKLIST!B497,DATOS!B:B,0),1)=0,"",INDEX(DATOS!AI:AI,MATCH(CHECKLIST!B497,DATOS!B:B,0),1)),"")</f>
        <v/>
      </c>
      <c r="G497" s="17" t="str">
        <f>IFERROR(IF(INDEX(DATOS!AN:AN,MATCH(CHECKLIST!B497,DATOS!B:B,0),1)=0,"",INDEX(DATOS!AN:AN,MATCH(CHECKLIST!B497,DATOS!B:B,0),1)),"")</f>
        <v/>
      </c>
      <c r="H497" s="17" t="str">
        <f>IFERROR(IF(INDEX(DATOS!BQ:BQ,MATCH(CHECKLIST!B497,DATOS!B:B,0),1)="","X",IF(INDEX(DATOS!BQ:BQ,MATCH(CHECKLIST!B497,DATOS!B:B,0),1)="VIGENTE","",INDEX(DATOS!BQ:BQ,MATCH(CHECKLIST!B497,DATOS!B:B,0),1))),"")</f>
        <v/>
      </c>
      <c r="I497" s="17" t="str">
        <f>IFERROR(IF(INDEX(DATOS!AR:AR,MATCH(CHECKLIST!B497,DATOS!B:B,0),1)=0,"",INDEX(DATOS!AR:AR,MATCH(CHECKLIST!B497,DATOS!B:B,0),1)),"")</f>
        <v/>
      </c>
      <c r="J497" s="17" t="str">
        <f>IFERROR(IF(INDEX(DATOS!AP:AP,MATCH(CHECKLIST!B497,DATOS!B:B,0),1)=0,"",INDEX(DATOS!AP:AP,MATCH(CHECKLIST!B497,DATOS!B:B,0),1)),"")</f>
        <v/>
      </c>
      <c r="K497" s="35" t="str">
        <f>IFERROR(IF(INDEX(DATOS!AQ:AQ,MATCH(CHECKLIST!B497,DATOS!B:B,0),1)=0,"",INDEX(DATOS!AQ:AQ,MATCH(CHECKLIST!B497,DATOS!B:B,0),1)),"")</f>
        <v/>
      </c>
      <c r="L497" s="17" t="str">
        <f>IFERROR(IF(INDEX(DATOS!AS:AS,MATCH(CHECKLIST!B497,DATOS!B:B,0),1)=0,"",INDEX(DATOS!AS:AS,MATCH(CHECKLIST!B497,DATOS!B:B,0),1)),"")</f>
        <v/>
      </c>
      <c r="M497" s="17" t="str">
        <f>IFERROR(IF(INDEX(DATOS!AO:AO,MATCH(CHECKLIST!B497,DATOS!B:B,0),1)=0,"",INDEX(DATOS!AO:AO,MATCH(CHECKLIST!B497,DATOS!B:B,0),1)),"")</f>
        <v/>
      </c>
      <c r="N497" s="35" t="str">
        <f ca="1">IFERROR(IF(INDEX(DATOS!P:P,MATCH(CHECKLIST!B497,DATOS!B:B,0),1)="","X",IF(INDEX(DATOS!P:P,MATCH(CHECKLIST!B497,DATOS!B:B,0),1)&gt;YEAR(TODAY())-1,"","VENCIDA")),"")</f>
        <v/>
      </c>
      <c r="O497" s="35" t="str">
        <f>IFERROR(IF(INDEX(DATOS!AV:AV,MATCH(CHECKLIST!B497,DATOS!B:B,0),1)=0,"",INDEX(DATOS!AV:AV,MATCH(CHECKLIST!B497,DATOS!B:B,0),1)),"")</f>
        <v/>
      </c>
      <c r="P497" s="17" t="str">
        <f>IFERROR(IF(INDEX(DATOS!AT:AT,MATCH(CHECKLIST!B497,DATOS!B:B,0),1)=0,"",INDEX(DATOS!AT:AT,MATCH(CHECKLIST!B497,DATOS!B:B,0),1)),"")</f>
        <v/>
      </c>
      <c r="Q497" s="17" t="str">
        <f>IFERROR(IF(INDEX(DATOS!AU:AU,MATCH(CHECKLIST!B497,DATOS!B:B,0),1)=0,"",INDEX(DATOS!AU:AU,MATCH(CHECKLIST!B497,DATOS!B:B,0),1)),"")</f>
        <v/>
      </c>
      <c r="R497" t="str">
        <f>IF(B497="","",1)</f>
        <v/>
      </c>
      <c r="S497" t="str">
        <f t="shared" si="23"/>
        <v/>
      </c>
      <c r="U497" t="str">
        <f t="shared" si="21"/>
        <v/>
      </c>
      <c r="V497" t="str">
        <f t="shared" si="22"/>
        <v/>
      </c>
    </row>
    <row r="498" spans="1:22" x14ac:dyDescent="0.25">
      <c r="A498" s="12">
        <v>485</v>
      </c>
      <c r="B498" t="str">
        <f>IFERROR(INDEX(DATOS!B:B,MATCH(CHECKLIST!A498,DATOS!CG:CG,0),1),"")</f>
        <v/>
      </c>
      <c r="C498" t="str">
        <f>IFERROR(INDEX(DATOS!BT:BT,MATCH(CHECKLIST!A498,DATOS!CG:CG,0),1),"")</f>
        <v/>
      </c>
      <c r="D498" t="str">
        <f>IFERROR(INDEX(DATOS!T:T,MATCH(CHECKLIST!E498,DATOS!C:C,0),1),"")</f>
        <v/>
      </c>
      <c r="E498" s="72" t="str">
        <f>IFERROR(INDEX(DATOS!C:C,MATCH(CHECKLIST!A498,DATOS!CG:CG,0),1),"")</f>
        <v/>
      </c>
      <c r="F498" s="82" t="str">
        <f>IFERROR(IF(INDEX(DATOS!AI:AI,MATCH(CHECKLIST!B498,DATOS!B:B,0),1)=0,"",INDEX(DATOS!AI:AI,MATCH(CHECKLIST!B498,DATOS!B:B,0),1)),"")</f>
        <v/>
      </c>
      <c r="G498" s="17" t="str">
        <f>IFERROR(IF(INDEX(DATOS!AN:AN,MATCH(CHECKLIST!B498,DATOS!B:B,0),1)=0,"",INDEX(DATOS!AN:AN,MATCH(CHECKLIST!B498,DATOS!B:B,0),1)),"")</f>
        <v/>
      </c>
      <c r="H498" s="17" t="str">
        <f>IFERROR(IF(INDEX(DATOS!BQ:BQ,MATCH(CHECKLIST!B498,DATOS!B:B,0),1)="","X",IF(INDEX(DATOS!BQ:BQ,MATCH(CHECKLIST!B498,DATOS!B:B,0),1)="VIGENTE","",INDEX(DATOS!BQ:BQ,MATCH(CHECKLIST!B498,DATOS!B:B,0),1))),"")</f>
        <v/>
      </c>
      <c r="I498" s="17" t="str">
        <f>IFERROR(IF(INDEX(DATOS!AR:AR,MATCH(CHECKLIST!B498,DATOS!B:B,0),1)=0,"",INDEX(DATOS!AR:AR,MATCH(CHECKLIST!B498,DATOS!B:B,0),1)),"")</f>
        <v/>
      </c>
      <c r="J498" s="17" t="str">
        <f>IFERROR(IF(INDEX(DATOS!AP:AP,MATCH(CHECKLIST!B498,DATOS!B:B,0),1)=0,"",INDEX(DATOS!AP:AP,MATCH(CHECKLIST!B498,DATOS!B:B,0),1)),"")</f>
        <v/>
      </c>
      <c r="K498" s="35" t="str">
        <f>IFERROR(IF(INDEX(DATOS!AQ:AQ,MATCH(CHECKLIST!B498,DATOS!B:B,0),1)=0,"",INDEX(DATOS!AQ:AQ,MATCH(CHECKLIST!B498,DATOS!B:B,0),1)),"")</f>
        <v/>
      </c>
      <c r="L498" s="17" t="str">
        <f>IFERROR(IF(INDEX(DATOS!AS:AS,MATCH(CHECKLIST!B498,DATOS!B:B,0),1)=0,"",INDEX(DATOS!AS:AS,MATCH(CHECKLIST!B498,DATOS!B:B,0),1)),"")</f>
        <v/>
      </c>
      <c r="M498" s="17" t="str">
        <f>IFERROR(IF(INDEX(DATOS!AO:AO,MATCH(CHECKLIST!B498,DATOS!B:B,0),1)=0,"",INDEX(DATOS!AO:AO,MATCH(CHECKLIST!B498,DATOS!B:B,0),1)),"")</f>
        <v/>
      </c>
      <c r="N498" s="35" t="str">
        <f ca="1">IFERROR(IF(INDEX(DATOS!P:P,MATCH(CHECKLIST!B498,DATOS!B:B,0),1)="","X",IF(INDEX(DATOS!P:P,MATCH(CHECKLIST!B498,DATOS!B:B,0),1)&gt;YEAR(TODAY())-1,"","VENCIDA")),"")</f>
        <v/>
      </c>
      <c r="O498" s="35" t="str">
        <f>IFERROR(IF(INDEX(DATOS!AV:AV,MATCH(CHECKLIST!B498,DATOS!B:B,0),1)=0,"",INDEX(DATOS!AV:AV,MATCH(CHECKLIST!B498,DATOS!B:B,0),1)),"")</f>
        <v/>
      </c>
      <c r="P498" s="17" t="str">
        <f>IFERROR(IF(INDEX(DATOS!AT:AT,MATCH(CHECKLIST!B498,DATOS!B:B,0),1)=0,"",INDEX(DATOS!AT:AT,MATCH(CHECKLIST!B498,DATOS!B:B,0),1)),"")</f>
        <v/>
      </c>
      <c r="Q498" s="17" t="str">
        <f>IFERROR(IF(INDEX(DATOS!AU:AU,MATCH(CHECKLIST!B498,DATOS!B:B,0),1)=0,"",INDEX(DATOS!AU:AU,MATCH(CHECKLIST!B498,DATOS!B:B,0),1)),"")</f>
        <v/>
      </c>
      <c r="S498">
        <f t="shared" si="23"/>
        <v>0</v>
      </c>
      <c r="U498" t="str">
        <f t="shared" si="21"/>
        <v/>
      </c>
      <c r="V498" t="str">
        <f t="shared" si="22"/>
        <v/>
      </c>
    </row>
    <row r="499" spans="1:22" x14ac:dyDescent="0.25">
      <c r="A499" s="12">
        <v>486</v>
      </c>
      <c r="B499" t="str">
        <f>IFERROR(INDEX(DATOS!B:B,MATCH(CHECKLIST!A499,DATOS!CG:CG,0),1),"")</f>
        <v/>
      </c>
      <c r="C499" t="str">
        <f>IFERROR(INDEX(DATOS!BT:BT,MATCH(CHECKLIST!A499,DATOS!CG:CG,0),1),"")</f>
        <v/>
      </c>
      <c r="D499" t="str">
        <f>IFERROR(INDEX(DATOS!T:T,MATCH(CHECKLIST!E499,DATOS!C:C,0),1),"")</f>
        <v/>
      </c>
      <c r="E499" s="72" t="str">
        <f>IFERROR(INDEX(DATOS!C:C,MATCH(CHECKLIST!A499,DATOS!CG:CG,0),1),"")</f>
        <v/>
      </c>
      <c r="F499" s="82" t="str">
        <f>IFERROR(IF(INDEX(DATOS!AI:AI,MATCH(CHECKLIST!B499,DATOS!B:B,0),1)=0,"",INDEX(DATOS!AI:AI,MATCH(CHECKLIST!B499,DATOS!B:B,0),1)),"")</f>
        <v/>
      </c>
      <c r="G499" s="17" t="str">
        <f>IFERROR(IF(INDEX(DATOS!AN:AN,MATCH(CHECKLIST!B499,DATOS!B:B,0),1)=0,"",INDEX(DATOS!AN:AN,MATCH(CHECKLIST!B499,DATOS!B:B,0),1)),"")</f>
        <v/>
      </c>
      <c r="H499" s="17" t="str">
        <f>IFERROR(IF(INDEX(DATOS!BQ:BQ,MATCH(CHECKLIST!B499,DATOS!B:B,0),1)="","X",IF(INDEX(DATOS!BQ:BQ,MATCH(CHECKLIST!B499,DATOS!B:B,0),1)="VIGENTE","",INDEX(DATOS!BQ:BQ,MATCH(CHECKLIST!B499,DATOS!B:B,0),1))),"")</f>
        <v/>
      </c>
      <c r="I499" s="17" t="str">
        <f>IFERROR(IF(INDEX(DATOS!AR:AR,MATCH(CHECKLIST!B499,DATOS!B:B,0),1)=0,"",INDEX(DATOS!AR:AR,MATCH(CHECKLIST!B499,DATOS!B:B,0),1)),"")</f>
        <v/>
      </c>
      <c r="J499" s="17" t="str">
        <f>IFERROR(IF(INDEX(DATOS!AP:AP,MATCH(CHECKLIST!B499,DATOS!B:B,0),1)=0,"",INDEX(DATOS!AP:AP,MATCH(CHECKLIST!B499,DATOS!B:B,0),1)),"")</f>
        <v/>
      </c>
      <c r="K499" s="35" t="str">
        <f>IFERROR(IF(INDEX(DATOS!AQ:AQ,MATCH(CHECKLIST!B499,DATOS!B:B,0),1)=0,"",INDEX(DATOS!AQ:AQ,MATCH(CHECKLIST!B499,DATOS!B:B,0),1)),"")</f>
        <v/>
      </c>
      <c r="L499" s="17" t="str">
        <f>IFERROR(IF(INDEX(DATOS!AS:AS,MATCH(CHECKLIST!B499,DATOS!B:B,0),1)=0,"",INDEX(DATOS!AS:AS,MATCH(CHECKLIST!B499,DATOS!B:B,0),1)),"")</f>
        <v/>
      </c>
      <c r="M499" s="17" t="str">
        <f>IFERROR(IF(INDEX(DATOS!AO:AO,MATCH(CHECKLIST!B499,DATOS!B:B,0),1)=0,"",INDEX(DATOS!AO:AO,MATCH(CHECKLIST!B499,DATOS!B:B,0),1)),"")</f>
        <v/>
      </c>
      <c r="N499" s="35" t="str">
        <f ca="1">IFERROR(IF(INDEX(DATOS!P:P,MATCH(CHECKLIST!B499,DATOS!B:B,0),1)="","X",IF(INDEX(DATOS!P:P,MATCH(CHECKLIST!B499,DATOS!B:B,0),1)&gt;YEAR(TODAY())-1,"","VENCIDA")),"")</f>
        <v/>
      </c>
      <c r="O499" s="35" t="str">
        <f>IFERROR(IF(INDEX(DATOS!AV:AV,MATCH(CHECKLIST!B499,DATOS!B:B,0),1)=0,"",INDEX(DATOS!AV:AV,MATCH(CHECKLIST!B499,DATOS!B:B,0),1)),"")</f>
        <v/>
      </c>
      <c r="P499" s="17" t="str">
        <f>IFERROR(IF(INDEX(DATOS!AT:AT,MATCH(CHECKLIST!B499,DATOS!B:B,0),1)=0,"",INDEX(DATOS!AT:AT,MATCH(CHECKLIST!B499,DATOS!B:B,0),1)),"")</f>
        <v/>
      </c>
      <c r="Q499" s="17" t="str">
        <f>IFERROR(IF(INDEX(DATOS!AU:AU,MATCH(CHECKLIST!B499,DATOS!B:B,0),1)=0,"",INDEX(DATOS!AU:AU,MATCH(CHECKLIST!B499,DATOS!B:B,0),1)),"")</f>
        <v/>
      </c>
      <c r="R499" t="str">
        <f>IF(B499="","",1)</f>
        <v/>
      </c>
      <c r="S499" t="str">
        <f t="shared" si="23"/>
        <v/>
      </c>
      <c r="U499" t="str">
        <f t="shared" si="21"/>
        <v/>
      </c>
      <c r="V499" t="str">
        <f t="shared" si="22"/>
        <v/>
      </c>
    </row>
    <row r="500" spans="1:22" x14ac:dyDescent="0.25">
      <c r="A500" s="12">
        <v>487</v>
      </c>
      <c r="B500" t="str">
        <f>IFERROR(INDEX(DATOS!B:B,MATCH(CHECKLIST!A500,DATOS!CG:CG,0),1),"")</f>
        <v/>
      </c>
      <c r="C500" t="str">
        <f>IFERROR(INDEX(DATOS!BT:BT,MATCH(CHECKLIST!A500,DATOS!CG:CG,0),1),"")</f>
        <v/>
      </c>
      <c r="D500" t="str">
        <f>IFERROR(INDEX(DATOS!T:T,MATCH(CHECKLIST!E500,DATOS!C:C,0),1),"")</f>
        <v/>
      </c>
      <c r="E500" s="72" t="str">
        <f>IFERROR(INDEX(DATOS!C:C,MATCH(CHECKLIST!A500,DATOS!CG:CG,0),1),"")</f>
        <v/>
      </c>
      <c r="F500" s="82" t="str">
        <f>IFERROR(IF(INDEX(DATOS!AI:AI,MATCH(CHECKLIST!B500,DATOS!B:B,0),1)=0,"",INDEX(DATOS!AI:AI,MATCH(CHECKLIST!B500,DATOS!B:B,0),1)),"")</f>
        <v/>
      </c>
      <c r="G500" s="17" t="str">
        <f>IFERROR(IF(INDEX(DATOS!AN:AN,MATCH(CHECKLIST!B500,DATOS!B:B,0),1)=0,"",INDEX(DATOS!AN:AN,MATCH(CHECKLIST!B500,DATOS!B:B,0),1)),"")</f>
        <v/>
      </c>
      <c r="H500" s="17" t="str">
        <f>IFERROR(IF(INDEX(DATOS!BQ:BQ,MATCH(CHECKLIST!B500,DATOS!B:B,0),1)="","X",IF(INDEX(DATOS!BQ:BQ,MATCH(CHECKLIST!B500,DATOS!B:B,0),1)="VIGENTE","",INDEX(DATOS!BQ:BQ,MATCH(CHECKLIST!B500,DATOS!B:B,0),1))),"")</f>
        <v/>
      </c>
      <c r="I500" s="17" t="str">
        <f>IFERROR(IF(INDEX(DATOS!AR:AR,MATCH(CHECKLIST!B500,DATOS!B:B,0),1)=0,"",INDEX(DATOS!AR:AR,MATCH(CHECKLIST!B500,DATOS!B:B,0),1)),"")</f>
        <v/>
      </c>
      <c r="J500" s="17" t="str">
        <f>IFERROR(IF(INDEX(DATOS!AP:AP,MATCH(CHECKLIST!B500,DATOS!B:B,0),1)=0,"",INDEX(DATOS!AP:AP,MATCH(CHECKLIST!B500,DATOS!B:B,0),1)),"")</f>
        <v/>
      </c>
      <c r="K500" s="35" t="str">
        <f>IFERROR(IF(INDEX(DATOS!AQ:AQ,MATCH(CHECKLIST!B500,DATOS!B:B,0),1)=0,"",INDEX(DATOS!AQ:AQ,MATCH(CHECKLIST!B500,DATOS!B:B,0),1)),"")</f>
        <v/>
      </c>
      <c r="L500" s="17" t="str">
        <f>IFERROR(IF(INDEX(DATOS!AS:AS,MATCH(CHECKLIST!B500,DATOS!B:B,0),1)=0,"",INDEX(DATOS!AS:AS,MATCH(CHECKLIST!B500,DATOS!B:B,0),1)),"")</f>
        <v/>
      </c>
      <c r="M500" s="17" t="str">
        <f>IFERROR(IF(INDEX(DATOS!AO:AO,MATCH(CHECKLIST!B500,DATOS!B:B,0),1)=0,"",INDEX(DATOS!AO:AO,MATCH(CHECKLIST!B500,DATOS!B:B,0),1)),"")</f>
        <v/>
      </c>
      <c r="N500" s="35" t="str">
        <f ca="1">IFERROR(IF(INDEX(DATOS!P:P,MATCH(CHECKLIST!B500,DATOS!B:B,0),1)="","X",IF(INDEX(DATOS!P:P,MATCH(CHECKLIST!B500,DATOS!B:B,0),1)&gt;YEAR(TODAY())-1,"","VENCIDA")),"")</f>
        <v/>
      </c>
      <c r="O500" s="35" t="str">
        <f>IFERROR(IF(INDEX(DATOS!AV:AV,MATCH(CHECKLIST!B500,DATOS!B:B,0),1)=0,"",INDEX(DATOS!AV:AV,MATCH(CHECKLIST!B500,DATOS!B:B,0),1)),"")</f>
        <v/>
      </c>
      <c r="P500" s="17" t="str">
        <f>IFERROR(IF(INDEX(DATOS!AT:AT,MATCH(CHECKLIST!B500,DATOS!B:B,0),1)=0,"",INDEX(DATOS!AT:AT,MATCH(CHECKLIST!B500,DATOS!B:B,0),1)),"")</f>
        <v/>
      </c>
      <c r="Q500" s="17" t="str">
        <f>IFERROR(IF(INDEX(DATOS!AU:AU,MATCH(CHECKLIST!B500,DATOS!B:B,0),1)=0,"",INDEX(DATOS!AU:AU,MATCH(CHECKLIST!B500,DATOS!B:B,0),1)),"")</f>
        <v/>
      </c>
      <c r="S500">
        <f t="shared" si="23"/>
        <v>0</v>
      </c>
      <c r="U500" t="str">
        <f t="shared" si="21"/>
        <v/>
      </c>
      <c r="V500" t="str">
        <f t="shared" si="22"/>
        <v/>
      </c>
    </row>
    <row r="501" spans="1:22" x14ac:dyDescent="0.25">
      <c r="A501" s="12">
        <v>488</v>
      </c>
      <c r="B501" t="str">
        <f>IFERROR(INDEX(DATOS!B:B,MATCH(CHECKLIST!A501,DATOS!CG:CG,0),1),"")</f>
        <v/>
      </c>
      <c r="C501" t="str">
        <f>IFERROR(INDEX(DATOS!BT:BT,MATCH(CHECKLIST!A501,DATOS!CG:CG,0),1),"")</f>
        <v/>
      </c>
      <c r="D501" t="str">
        <f>IFERROR(INDEX(DATOS!T:T,MATCH(CHECKLIST!E501,DATOS!C:C,0),1),"")</f>
        <v/>
      </c>
      <c r="E501" s="72" t="str">
        <f>IFERROR(INDEX(DATOS!C:C,MATCH(CHECKLIST!A501,DATOS!CG:CG,0),1),"")</f>
        <v/>
      </c>
      <c r="F501" s="82" t="str">
        <f>IFERROR(IF(INDEX(DATOS!AI:AI,MATCH(CHECKLIST!B501,DATOS!B:B,0),1)=0,"",INDEX(DATOS!AI:AI,MATCH(CHECKLIST!B501,DATOS!B:B,0),1)),"")</f>
        <v/>
      </c>
      <c r="G501" s="17" t="str">
        <f>IFERROR(IF(INDEX(DATOS!AN:AN,MATCH(CHECKLIST!B501,DATOS!B:B,0),1)=0,"",INDEX(DATOS!AN:AN,MATCH(CHECKLIST!B501,DATOS!B:B,0),1)),"")</f>
        <v/>
      </c>
      <c r="H501" s="17" t="str">
        <f>IFERROR(IF(INDEX(DATOS!BQ:BQ,MATCH(CHECKLIST!B501,DATOS!B:B,0),1)="","X",IF(INDEX(DATOS!BQ:BQ,MATCH(CHECKLIST!B501,DATOS!B:B,0),1)="VIGENTE","",INDEX(DATOS!BQ:BQ,MATCH(CHECKLIST!B501,DATOS!B:B,0),1))),"")</f>
        <v/>
      </c>
      <c r="I501" s="17" t="str">
        <f>IFERROR(IF(INDEX(DATOS!AR:AR,MATCH(CHECKLIST!B501,DATOS!B:B,0),1)=0,"",INDEX(DATOS!AR:AR,MATCH(CHECKLIST!B501,DATOS!B:B,0),1)),"")</f>
        <v/>
      </c>
      <c r="J501" s="17" t="str">
        <f>IFERROR(IF(INDEX(DATOS!AP:AP,MATCH(CHECKLIST!B501,DATOS!B:B,0),1)=0,"",INDEX(DATOS!AP:AP,MATCH(CHECKLIST!B501,DATOS!B:B,0),1)),"")</f>
        <v/>
      </c>
      <c r="K501" s="35" t="str">
        <f>IFERROR(IF(INDEX(DATOS!AQ:AQ,MATCH(CHECKLIST!B501,DATOS!B:B,0),1)=0,"",INDEX(DATOS!AQ:AQ,MATCH(CHECKLIST!B501,DATOS!B:B,0),1)),"")</f>
        <v/>
      </c>
      <c r="L501" s="17" t="str">
        <f>IFERROR(IF(INDEX(DATOS!AS:AS,MATCH(CHECKLIST!B501,DATOS!B:B,0),1)=0,"",INDEX(DATOS!AS:AS,MATCH(CHECKLIST!B501,DATOS!B:B,0),1)),"")</f>
        <v/>
      </c>
      <c r="M501" s="17" t="str">
        <f>IFERROR(IF(INDEX(DATOS!AO:AO,MATCH(CHECKLIST!B501,DATOS!B:B,0),1)=0,"",INDEX(DATOS!AO:AO,MATCH(CHECKLIST!B501,DATOS!B:B,0),1)),"")</f>
        <v/>
      </c>
      <c r="N501" s="35" t="str">
        <f ca="1">IFERROR(IF(INDEX(DATOS!P:P,MATCH(CHECKLIST!B501,DATOS!B:B,0),1)="","X",IF(INDEX(DATOS!P:P,MATCH(CHECKLIST!B501,DATOS!B:B,0),1)&gt;YEAR(TODAY())-1,"","VENCIDA")),"")</f>
        <v/>
      </c>
      <c r="O501" s="35" t="str">
        <f>IFERROR(IF(INDEX(DATOS!AV:AV,MATCH(CHECKLIST!B501,DATOS!B:B,0),1)=0,"",INDEX(DATOS!AV:AV,MATCH(CHECKLIST!B501,DATOS!B:B,0),1)),"")</f>
        <v/>
      </c>
      <c r="P501" s="17" t="str">
        <f>IFERROR(IF(INDEX(DATOS!AT:AT,MATCH(CHECKLIST!B501,DATOS!B:B,0),1)=0,"",INDEX(DATOS!AT:AT,MATCH(CHECKLIST!B501,DATOS!B:B,0),1)),"")</f>
        <v/>
      </c>
      <c r="Q501" s="17" t="str">
        <f>IFERROR(IF(INDEX(DATOS!AU:AU,MATCH(CHECKLIST!B501,DATOS!B:B,0),1)=0,"",INDEX(DATOS!AU:AU,MATCH(CHECKLIST!B501,DATOS!B:B,0),1)),"")</f>
        <v/>
      </c>
      <c r="R501" t="str">
        <f>IF(B501="","",1)</f>
        <v/>
      </c>
      <c r="S501" t="str">
        <f t="shared" si="23"/>
        <v/>
      </c>
      <c r="U501" t="str">
        <f t="shared" si="21"/>
        <v/>
      </c>
      <c r="V501" t="str">
        <f t="shared" si="22"/>
        <v/>
      </c>
    </row>
    <row r="502" spans="1:22" x14ac:dyDescent="0.25">
      <c r="A502" s="12">
        <v>489</v>
      </c>
      <c r="B502" t="str">
        <f>IFERROR(INDEX(DATOS!B:B,MATCH(CHECKLIST!A502,DATOS!CG:CG,0),1),"")</f>
        <v/>
      </c>
      <c r="C502" t="str">
        <f>IFERROR(INDEX(DATOS!BT:BT,MATCH(CHECKLIST!A502,DATOS!CG:CG,0),1),"")</f>
        <v/>
      </c>
      <c r="D502" t="str">
        <f>IFERROR(INDEX(DATOS!T:T,MATCH(CHECKLIST!E502,DATOS!C:C,0),1),"")</f>
        <v/>
      </c>
      <c r="E502" s="72" t="str">
        <f>IFERROR(INDEX(DATOS!C:C,MATCH(CHECKLIST!A502,DATOS!CG:CG,0),1),"")</f>
        <v/>
      </c>
      <c r="F502" s="82" t="str">
        <f>IFERROR(IF(INDEX(DATOS!AI:AI,MATCH(CHECKLIST!B502,DATOS!B:B,0),1)=0,"",INDEX(DATOS!AI:AI,MATCH(CHECKLIST!B502,DATOS!B:B,0),1)),"")</f>
        <v/>
      </c>
      <c r="G502" s="17" t="str">
        <f>IFERROR(IF(INDEX(DATOS!AN:AN,MATCH(CHECKLIST!B502,DATOS!B:B,0),1)=0,"",INDEX(DATOS!AN:AN,MATCH(CHECKLIST!B502,DATOS!B:B,0),1)),"")</f>
        <v/>
      </c>
      <c r="H502" s="17" t="str">
        <f>IFERROR(IF(INDEX(DATOS!BQ:BQ,MATCH(CHECKLIST!B502,DATOS!B:B,0),1)="","X",IF(INDEX(DATOS!BQ:BQ,MATCH(CHECKLIST!B502,DATOS!B:B,0),1)="VIGENTE","",INDEX(DATOS!BQ:BQ,MATCH(CHECKLIST!B502,DATOS!B:B,0),1))),"")</f>
        <v/>
      </c>
      <c r="I502" s="17" t="str">
        <f>IFERROR(IF(INDEX(DATOS!AR:AR,MATCH(CHECKLIST!B502,DATOS!B:B,0),1)=0,"",INDEX(DATOS!AR:AR,MATCH(CHECKLIST!B502,DATOS!B:B,0),1)),"")</f>
        <v/>
      </c>
      <c r="J502" s="17" t="str">
        <f>IFERROR(IF(INDEX(DATOS!AP:AP,MATCH(CHECKLIST!B502,DATOS!B:B,0),1)=0,"",INDEX(DATOS!AP:AP,MATCH(CHECKLIST!B502,DATOS!B:B,0),1)),"")</f>
        <v/>
      </c>
      <c r="K502" s="35" t="str">
        <f>IFERROR(IF(INDEX(DATOS!AQ:AQ,MATCH(CHECKLIST!B502,DATOS!B:B,0),1)=0,"",INDEX(DATOS!AQ:AQ,MATCH(CHECKLIST!B502,DATOS!B:B,0),1)),"")</f>
        <v/>
      </c>
      <c r="L502" s="17" t="str">
        <f>IFERROR(IF(INDEX(DATOS!AS:AS,MATCH(CHECKLIST!B502,DATOS!B:B,0),1)=0,"",INDEX(DATOS!AS:AS,MATCH(CHECKLIST!B502,DATOS!B:B,0),1)),"")</f>
        <v/>
      </c>
      <c r="M502" s="17" t="str">
        <f>IFERROR(IF(INDEX(DATOS!AO:AO,MATCH(CHECKLIST!B502,DATOS!B:B,0),1)=0,"",INDEX(DATOS!AO:AO,MATCH(CHECKLIST!B502,DATOS!B:B,0),1)),"")</f>
        <v/>
      </c>
      <c r="N502" s="35" t="str">
        <f ca="1">IFERROR(IF(INDEX(DATOS!P:P,MATCH(CHECKLIST!B502,DATOS!B:B,0),1)="","X",IF(INDEX(DATOS!P:P,MATCH(CHECKLIST!B502,DATOS!B:B,0),1)&gt;YEAR(TODAY())-1,"","VENCIDA")),"")</f>
        <v/>
      </c>
      <c r="O502" s="35" t="str">
        <f>IFERROR(IF(INDEX(DATOS!AV:AV,MATCH(CHECKLIST!B502,DATOS!B:B,0),1)=0,"",INDEX(DATOS!AV:AV,MATCH(CHECKLIST!B502,DATOS!B:B,0),1)),"")</f>
        <v/>
      </c>
      <c r="P502" s="17" t="str">
        <f>IFERROR(IF(INDEX(DATOS!AT:AT,MATCH(CHECKLIST!B502,DATOS!B:B,0),1)=0,"",INDEX(DATOS!AT:AT,MATCH(CHECKLIST!B502,DATOS!B:B,0),1)),"")</f>
        <v/>
      </c>
      <c r="Q502" s="17" t="str">
        <f>IFERROR(IF(INDEX(DATOS!AU:AU,MATCH(CHECKLIST!B502,DATOS!B:B,0),1)=0,"",INDEX(DATOS!AU:AU,MATCH(CHECKLIST!B502,DATOS!B:B,0),1)),"")</f>
        <v/>
      </c>
      <c r="S502">
        <f t="shared" si="23"/>
        <v>0</v>
      </c>
      <c r="U502" t="str">
        <f t="shared" si="21"/>
        <v/>
      </c>
      <c r="V502" t="str">
        <f t="shared" si="22"/>
        <v/>
      </c>
    </row>
    <row r="503" spans="1:22" x14ac:dyDescent="0.25">
      <c r="A503" s="12">
        <v>490</v>
      </c>
      <c r="B503" t="str">
        <f>IFERROR(INDEX(DATOS!B:B,MATCH(CHECKLIST!A503,DATOS!CG:CG,0),1),"")</f>
        <v/>
      </c>
      <c r="C503" t="str">
        <f>IFERROR(INDEX(DATOS!BT:BT,MATCH(CHECKLIST!A503,DATOS!CG:CG,0),1),"")</f>
        <v/>
      </c>
      <c r="D503" t="str">
        <f>IFERROR(INDEX(DATOS!T:T,MATCH(CHECKLIST!E503,DATOS!C:C,0),1),"")</f>
        <v/>
      </c>
      <c r="E503" s="72" t="str">
        <f>IFERROR(INDEX(DATOS!C:C,MATCH(CHECKLIST!A503,DATOS!CG:CG,0),1),"")</f>
        <v/>
      </c>
      <c r="F503" s="82" t="str">
        <f>IFERROR(IF(INDEX(DATOS!AI:AI,MATCH(CHECKLIST!B503,DATOS!B:B,0),1)=0,"",INDEX(DATOS!AI:AI,MATCH(CHECKLIST!B503,DATOS!B:B,0),1)),"")</f>
        <v/>
      </c>
      <c r="G503" s="17" t="str">
        <f>IFERROR(IF(INDEX(DATOS!AN:AN,MATCH(CHECKLIST!B503,DATOS!B:B,0),1)=0,"",INDEX(DATOS!AN:AN,MATCH(CHECKLIST!B503,DATOS!B:B,0),1)),"")</f>
        <v/>
      </c>
      <c r="H503" s="17" t="str">
        <f>IFERROR(IF(INDEX(DATOS!BQ:BQ,MATCH(CHECKLIST!B503,DATOS!B:B,0),1)="","X",IF(INDEX(DATOS!BQ:BQ,MATCH(CHECKLIST!B503,DATOS!B:B,0),1)="VIGENTE","",INDEX(DATOS!BQ:BQ,MATCH(CHECKLIST!B503,DATOS!B:B,0),1))),"")</f>
        <v/>
      </c>
      <c r="I503" s="17" t="str">
        <f>IFERROR(IF(INDEX(DATOS!AR:AR,MATCH(CHECKLIST!B503,DATOS!B:B,0),1)=0,"",INDEX(DATOS!AR:AR,MATCH(CHECKLIST!B503,DATOS!B:B,0),1)),"")</f>
        <v/>
      </c>
      <c r="J503" s="17" t="str">
        <f>IFERROR(IF(INDEX(DATOS!AP:AP,MATCH(CHECKLIST!B503,DATOS!B:B,0),1)=0,"",INDEX(DATOS!AP:AP,MATCH(CHECKLIST!B503,DATOS!B:B,0),1)),"")</f>
        <v/>
      </c>
      <c r="K503" s="35" t="str">
        <f>IFERROR(IF(INDEX(DATOS!AQ:AQ,MATCH(CHECKLIST!B503,DATOS!B:B,0),1)=0,"",INDEX(DATOS!AQ:AQ,MATCH(CHECKLIST!B503,DATOS!B:B,0),1)),"")</f>
        <v/>
      </c>
      <c r="L503" s="17" t="str">
        <f>IFERROR(IF(INDEX(DATOS!AS:AS,MATCH(CHECKLIST!B503,DATOS!B:B,0),1)=0,"",INDEX(DATOS!AS:AS,MATCH(CHECKLIST!B503,DATOS!B:B,0),1)),"")</f>
        <v/>
      </c>
      <c r="M503" s="17" t="str">
        <f>IFERROR(IF(INDEX(DATOS!AO:AO,MATCH(CHECKLIST!B503,DATOS!B:B,0),1)=0,"",INDEX(DATOS!AO:AO,MATCH(CHECKLIST!B503,DATOS!B:B,0),1)),"")</f>
        <v/>
      </c>
      <c r="N503" s="35" t="str">
        <f ca="1">IFERROR(IF(INDEX(DATOS!P:P,MATCH(CHECKLIST!B503,DATOS!B:B,0),1)="","X",IF(INDEX(DATOS!P:P,MATCH(CHECKLIST!B503,DATOS!B:B,0),1)&gt;YEAR(TODAY())-1,"","VENCIDA")),"")</f>
        <v/>
      </c>
      <c r="O503" s="35" t="str">
        <f>IFERROR(IF(INDEX(DATOS!AV:AV,MATCH(CHECKLIST!B503,DATOS!B:B,0),1)=0,"",INDEX(DATOS!AV:AV,MATCH(CHECKLIST!B503,DATOS!B:B,0),1)),"")</f>
        <v/>
      </c>
      <c r="P503" s="17" t="str">
        <f>IFERROR(IF(INDEX(DATOS!AT:AT,MATCH(CHECKLIST!B503,DATOS!B:B,0),1)=0,"",INDEX(DATOS!AT:AT,MATCH(CHECKLIST!B503,DATOS!B:B,0),1)),"")</f>
        <v/>
      </c>
      <c r="Q503" s="17" t="str">
        <f>IFERROR(IF(INDEX(DATOS!AU:AU,MATCH(CHECKLIST!B503,DATOS!B:B,0),1)=0,"",INDEX(DATOS!AU:AU,MATCH(CHECKLIST!B503,DATOS!B:B,0),1)),"")</f>
        <v/>
      </c>
      <c r="R503" t="str">
        <f>IF(B503="","",1)</f>
        <v/>
      </c>
      <c r="S503" t="str">
        <f t="shared" si="23"/>
        <v/>
      </c>
      <c r="U503" t="str">
        <f t="shared" si="21"/>
        <v/>
      </c>
      <c r="V503" t="str">
        <f t="shared" si="22"/>
        <v/>
      </c>
    </row>
    <row r="504" spans="1:22" x14ac:dyDescent="0.25">
      <c r="A504" s="12">
        <v>491</v>
      </c>
      <c r="B504" t="str">
        <f>IFERROR(INDEX(DATOS!B:B,MATCH(CHECKLIST!A504,DATOS!CG:CG,0),1),"")</f>
        <v/>
      </c>
      <c r="C504" t="str">
        <f>IFERROR(INDEX(DATOS!BT:BT,MATCH(CHECKLIST!A504,DATOS!CG:CG,0),1),"")</f>
        <v/>
      </c>
      <c r="D504" t="str">
        <f>IFERROR(INDEX(DATOS!T:T,MATCH(CHECKLIST!E504,DATOS!C:C,0),1),"")</f>
        <v/>
      </c>
      <c r="E504" s="72" t="str">
        <f>IFERROR(INDEX(DATOS!C:C,MATCH(CHECKLIST!A504,DATOS!CG:CG,0),1),"")</f>
        <v/>
      </c>
      <c r="F504" s="82" t="str">
        <f>IFERROR(IF(INDEX(DATOS!AI:AI,MATCH(CHECKLIST!B504,DATOS!B:B,0),1)=0,"",INDEX(DATOS!AI:AI,MATCH(CHECKLIST!B504,DATOS!B:B,0),1)),"")</f>
        <v/>
      </c>
      <c r="G504" s="17" t="str">
        <f>IFERROR(IF(INDEX(DATOS!AN:AN,MATCH(CHECKLIST!B504,DATOS!B:B,0),1)=0,"",INDEX(DATOS!AN:AN,MATCH(CHECKLIST!B504,DATOS!B:B,0),1)),"")</f>
        <v/>
      </c>
      <c r="H504" s="17" t="str">
        <f>IFERROR(IF(INDEX(DATOS!BQ:BQ,MATCH(CHECKLIST!B504,DATOS!B:B,0),1)="","X",IF(INDEX(DATOS!BQ:BQ,MATCH(CHECKLIST!B504,DATOS!B:B,0),1)="VIGENTE","",INDEX(DATOS!BQ:BQ,MATCH(CHECKLIST!B504,DATOS!B:B,0),1))),"")</f>
        <v/>
      </c>
      <c r="I504" s="17" t="str">
        <f>IFERROR(IF(INDEX(DATOS!AR:AR,MATCH(CHECKLIST!B504,DATOS!B:B,0),1)=0,"",INDEX(DATOS!AR:AR,MATCH(CHECKLIST!B504,DATOS!B:B,0),1)),"")</f>
        <v/>
      </c>
      <c r="J504" s="17" t="str">
        <f>IFERROR(IF(INDEX(DATOS!AP:AP,MATCH(CHECKLIST!B504,DATOS!B:B,0),1)=0,"",INDEX(DATOS!AP:AP,MATCH(CHECKLIST!B504,DATOS!B:B,0),1)),"")</f>
        <v/>
      </c>
      <c r="K504" s="35" t="str">
        <f>IFERROR(IF(INDEX(DATOS!AQ:AQ,MATCH(CHECKLIST!B504,DATOS!B:B,0),1)=0,"",INDEX(DATOS!AQ:AQ,MATCH(CHECKLIST!B504,DATOS!B:B,0),1)),"")</f>
        <v/>
      </c>
      <c r="L504" s="17" t="str">
        <f>IFERROR(IF(INDEX(DATOS!AS:AS,MATCH(CHECKLIST!B504,DATOS!B:B,0),1)=0,"",INDEX(DATOS!AS:AS,MATCH(CHECKLIST!B504,DATOS!B:B,0),1)),"")</f>
        <v/>
      </c>
      <c r="M504" s="17" t="str">
        <f>IFERROR(IF(INDEX(DATOS!AO:AO,MATCH(CHECKLIST!B504,DATOS!B:B,0),1)=0,"",INDEX(DATOS!AO:AO,MATCH(CHECKLIST!B504,DATOS!B:B,0),1)),"")</f>
        <v/>
      </c>
      <c r="N504" s="35" t="str">
        <f ca="1">IFERROR(IF(INDEX(DATOS!P:P,MATCH(CHECKLIST!B504,DATOS!B:B,0),1)="","X",IF(INDEX(DATOS!P:P,MATCH(CHECKLIST!B504,DATOS!B:B,0),1)&gt;YEAR(TODAY())-1,"","VENCIDA")),"")</f>
        <v/>
      </c>
      <c r="O504" s="35" t="str">
        <f>IFERROR(IF(INDEX(DATOS!AV:AV,MATCH(CHECKLIST!B504,DATOS!B:B,0),1)=0,"",INDEX(DATOS!AV:AV,MATCH(CHECKLIST!B504,DATOS!B:B,0),1)),"")</f>
        <v/>
      </c>
      <c r="P504" s="17" t="str">
        <f>IFERROR(IF(INDEX(DATOS!AT:AT,MATCH(CHECKLIST!B504,DATOS!B:B,0),1)=0,"",INDEX(DATOS!AT:AT,MATCH(CHECKLIST!B504,DATOS!B:B,0),1)),"")</f>
        <v/>
      </c>
      <c r="Q504" s="17" t="str">
        <f>IFERROR(IF(INDEX(DATOS!AU:AU,MATCH(CHECKLIST!B504,DATOS!B:B,0),1)=0,"",INDEX(DATOS!AU:AU,MATCH(CHECKLIST!B504,DATOS!B:B,0),1)),"")</f>
        <v/>
      </c>
      <c r="S504">
        <f t="shared" si="23"/>
        <v>0</v>
      </c>
      <c r="U504" t="str">
        <f t="shared" si="21"/>
        <v/>
      </c>
      <c r="V504" t="str">
        <f t="shared" si="22"/>
        <v/>
      </c>
    </row>
    <row r="505" spans="1:22" x14ac:dyDescent="0.25">
      <c r="A505" s="12">
        <v>492</v>
      </c>
      <c r="B505" t="str">
        <f>IFERROR(INDEX(DATOS!B:B,MATCH(CHECKLIST!A505,DATOS!CG:CG,0),1),"")</f>
        <v/>
      </c>
      <c r="C505" t="str">
        <f>IFERROR(INDEX(DATOS!BT:BT,MATCH(CHECKLIST!A505,DATOS!CG:CG,0),1),"")</f>
        <v/>
      </c>
      <c r="D505" t="str">
        <f>IFERROR(INDEX(DATOS!T:T,MATCH(CHECKLIST!E505,DATOS!C:C,0),1),"")</f>
        <v/>
      </c>
      <c r="E505" s="72" t="str">
        <f>IFERROR(INDEX(DATOS!C:C,MATCH(CHECKLIST!A505,DATOS!CG:CG,0),1),"")</f>
        <v/>
      </c>
      <c r="F505" s="82" t="str">
        <f>IFERROR(IF(INDEX(DATOS!AI:AI,MATCH(CHECKLIST!B505,DATOS!B:B,0),1)=0,"",INDEX(DATOS!AI:AI,MATCH(CHECKLIST!B505,DATOS!B:B,0),1)),"")</f>
        <v/>
      </c>
      <c r="G505" s="17" t="str">
        <f>IFERROR(IF(INDEX(DATOS!AN:AN,MATCH(CHECKLIST!B505,DATOS!B:B,0),1)=0,"",INDEX(DATOS!AN:AN,MATCH(CHECKLIST!B505,DATOS!B:B,0),1)),"")</f>
        <v/>
      </c>
      <c r="H505" s="17" t="str">
        <f>IFERROR(IF(INDEX(DATOS!BQ:BQ,MATCH(CHECKLIST!B505,DATOS!B:B,0),1)="","X",IF(INDEX(DATOS!BQ:BQ,MATCH(CHECKLIST!B505,DATOS!B:B,0),1)="VIGENTE","",INDEX(DATOS!BQ:BQ,MATCH(CHECKLIST!B505,DATOS!B:B,0),1))),"")</f>
        <v/>
      </c>
      <c r="I505" s="17" t="str">
        <f>IFERROR(IF(INDEX(DATOS!AR:AR,MATCH(CHECKLIST!B505,DATOS!B:B,0),1)=0,"",INDEX(DATOS!AR:AR,MATCH(CHECKLIST!B505,DATOS!B:B,0),1)),"")</f>
        <v/>
      </c>
      <c r="J505" s="17" t="str">
        <f>IFERROR(IF(INDEX(DATOS!AP:AP,MATCH(CHECKLIST!B505,DATOS!B:B,0),1)=0,"",INDEX(DATOS!AP:AP,MATCH(CHECKLIST!B505,DATOS!B:B,0),1)),"")</f>
        <v/>
      </c>
      <c r="K505" s="35" t="str">
        <f>IFERROR(IF(INDEX(DATOS!AQ:AQ,MATCH(CHECKLIST!B505,DATOS!B:B,0),1)=0,"",INDEX(DATOS!AQ:AQ,MATCH(CHECKLIST!B505,DATOS!B:B,0),1)),"")</f>
        <v/>
      </c>
      <c r="L505" s="17" t="str">
        <f>IFERROR(IF(INDEX(DATOS!AS:AS,MATCH(CHECKLIST!B505,DATOS!B:B,0),1)=0,"",INDEX(DATOS!AS:AS,MATCH(CHECKLIST!B505,DATOS!B:B,0),1)),"")</f>
        <v/>
      </c>
      <c r="M505" s="17" t="str">
        <f>IFERROR(IF(INDEX(DATOS!AO:AO,MATCH(CHECKLIST!B505,DATOS!B:B,0),1)=0,"",INDEX(DATOS!AO:AO,MATCH(CHECKLIST!B505,DATOS!B:B,0),1)),"")</f>
        <v/>
      </c>
      <c r="N505" s="35" t="str">
        <f ca="1">IFERROR(IF(INDEX(DATOS!P:P,MATCH(CHECKLIST!B505,DATOS!B:B,0),1)="","X",IF(INDEX(DATOS!P:P,MATCH(CHECKLIST!B505,DATOS!B:B,0),1)&gt;YEAR(TODAY())-1,"","VENCIDA")),"")</f>
        <v/>
      </c>
      <c r="O505" s="35" t="str">
        <f>IFERROR(IF(INDEX(DATOS!AV:AV,MATCH(CHECKLIST!B505,DATOS!B:B,0),1)=0,"",INDEX(DATOS!AV:AV,MATCH(CHECKLIST!B505,DATOS!B:B,0),1)),"")</f>
        <v/>
      </c>
      <c r="P505" s="17" t="str">
        <f>IFERROR(IF(INDEX(DATOS!AT:AT,MATCH(CHECKLIST!B505,DATOS!B:B,0),1)=0,"",INDEX(DATOS!AT:AT,MATCH(CHECKLIST!B505,DATOS!B:B,0),1)),"")</f>
        <v/>
      </c>
      <c r="Q505" s="17" t="str">
        <f>IFERROR(IF(INDEX(DATOS!AU:AU,MATCH(CHECKLIST!B505,DATOS!B:B,0),1)=0,"",INDEX(DATOS!AU:AU,MATCH(CHECKLIST!B505,DATOS!B:B,0),1)),"")</f>
        <v/>
      </c>
      <c r="R505" t="str">
        <f>IF(B505="","",1)</f>
        <v/>
      </c>
      <c r="S505" t="str">
        <f t="shared" si="23"/>
        <v/>
      </c>
      <c r="U505" t="str">
        <f t="shared" si="21"/>
        <v/>
      </c>
      <c r="V505" t="str">
        <f t="shared" si="22"/>
        <v/>
      </c>
    </row>
    <row r="506" spans="1:22" x14ac:dyDescent="0.25">
      <c r="A506" s="12">
        <v>493</v>
      </c>
      <c r="B506" t="str">
        <f>IFERROR(INDEX(DATOS!B:B,MATCH(CHECKLIST!A506,DATOS!CG:CG,0),1),"")</f>
        <v/>
      </c>
      <c r="C506" t="str">
        <f>IFERROR(INDEX(DATOS!BT:BT,MATCH(CHECKLIST!A506,DATOS!CG:CG,0),1),"")</f>
        <v/>
      </c>
      <c r="D506" t="str">
        <f>IFERROR(INDEX(DATOS!T:T,MATCH(CHECKLIST!E506,DATOS!C:C,0),1),"")</f>
        <v/>
      </c>
      <c r="E506" s="72" t="str">
        <f>IFERROR(INDEX(DATOS!C:C,MATCH(CHECKLIST!A506,DATOS!CG:CG,0),1),"")</f>
        <v/>
      </c>
      <c r="F506" s="82" t="str">
        <f>IFERROR(IF(INDEX(DATOS!AI:AI,MATCH(CHECKLIST!B506,DATOS!B:B,0),1)=0,"",INDEX(DATOS!AI:AI,MATCH(CHECKLIST!B506,DATOS!B:B,0),1)),"")</f>
        <v/>
      </c>
      <c r="G506" s="17" t="str">
        <f>IFERROR(IF(INDEX(DATOS!AN:AN,MATCH(CHECKLIST!B506,DATOS!B:B,0),1)=0,"",INDEX(DATOS!AN:AN,MATCH(CHECKLIST!B506,DATOS!B:B,0),1)),"")</f>
        <v/>
      </c>
      <c r="H506" s="17" t="str">
        <f>IFERROR(IF(INDEX(DATOS!BQ:BQ,MATCH(CHECKLIST!B506,DATOS!B:B,0),1)="","X",IF(INDEX(DATOS!BQ:BQ,MATCH(CHECKLIST!B506,DATOS!B:B,0),1)="VIGENTE","",INDEX(DATOS!BQ:BQ,MATCH(CHECKLIST!B506,DATOS!B:B,0),1))),"")</f>
        <v/>
      </c>
      <c r="I506" s="17" t="str">
        <f>IFERROR(IF(INDEX(DATOS!AR:AR,MATCH(CHECKLIST!B506,DATOS!B:B,0),1)=0,"",INDEX(DATOS!AR:AR,MATCH(CHECKLIST!B506,DATOS!B:B,0),1)),"")</f>
        <v/>
      </c>
      <c r="J506" s="17" t="str">
        <f>IFERROR(IF(INDEX(DATOS!AP:AP,MATCH(CHECKLIST!B506,DATOS!B:B,0),1)=0,"",INDEX(DATOS!AP:AP,MATCH(CHECKLIST!B506,DATOS!B:B,0),1)),"")</f>
        <v/>
      </c>
      <c r="K506" s="35" t="str">
        <f>IFERROR(IF(INDEX(DATOS!AQ:AQ,MATCH(CHECKLIST!B506,DATOS!B:B,0),1)=0,"",INDEX(DATOS!AQ:AQ,MATCH(CHECKLIST!B506,DATOS!B:B,0),1)),"")</f>
        <v/>
      </c>
      <c r="L506" s="17" t="str">
        <f>IFERROR(IF(INDEX(DATOS!AS:AS,MATCH(CHECKLIST!B506,DATOS!B:B,0),1)=0,"",INDEX(DATOS!AS:AS,MATCH(CHECKLIST!B506,DATOS!B:B,0),1)),"")</f>
        <v/>
      </c>
      <c r="M506" s="17" t="str">
        <f>IFERROR(IF(INDEX(DATOS!AO:AO,MATCH(CHECKLIST!B506,DATOS!B:B,0),1)=0,"",INDEX(DATOS!AO:AO,MATCH(CHECKLIST!B506,DATOS!B:B,0),1)),"")</f>
        <v/>
      </c>
      <c r="N506" s="35" t="str">
        <f ca="1">IFERROR(IF(INDEX(DATOS!P:P,MATCH(CHECKLIST!B506,DATOS!B:B,0),1)="","X",IF(INDEX(DATOS!P:P,MATCH(CHECKLIST!B506,DATOS!B:B,0),1)&gt;YEAR(TODAY())-1,"","VENCIDA")),"")</f>
        <v/>
      </c>
      <c r="O506" s="35" t="str">
        <f>IFERROR(IF(INDEX(DATOS!AV:AV,MATCH(CHECKLIST!B506,DATOS!B:B,0),1)=0,"",INDEX(DATOS!AV:AV,MATCH(CHECKLIST!B506,DATOS!B:B,0),1)),"")</f>
        <v/>
      </c>
      <c r="P506" s="17" t="str">
        <f>IFERROR(IF(INDEX(DATOS!AT:AT,MATCH(CHECKLIST!B506,DATOS!B:B,0),1)=0,"",INDEX(DATOS!AT:AT,MATCH(CHECKLIST!B506,DATOS!B:B,0),1)),"")</f>
        <v/>
      </c>
      <c r="Q506" s="17" t="str">
        <f>IFERROR(IF(INDEX(DATOS!AU:AU,MATCH(CHECKLIST!B506,DATOS!B:B,0),1)=0,"",INDEX(DATOS!AU:AU,MATCH(CHECKLIST!B506,DATOS!B:B,0),1)),"")</f>
        <v/>
      </c>
      <c r="S506">
        <f t="shared" si="23"/>
        <v>0</v>
      </c>
      <c r="U506" t="str">
        <f t="shared" si="21"/>
        <v/>
      </c>
      <c r="V506" t="str">
        <f t="shared" si="22"/>
        <v/>
      </c>
    </row>
    <row r="507" spans="1:22" x14ac:dyDescent="0.25">
      <c r="A507" s="12">
        <v>494</v>
      </c>
      <c r="B507" t="str">
        <f>IFERROR(INDEX(DATOS!B:B,MATCH(CHECKLIST!A507,DATOS!CG:CG,0),1),"")</f>
        <v/>
      </c>
      <c r="C507" t="str">
        <f>IFERROR(INDEX(DATOS!BT:BT,MATCH(CHECKLIST!A507,DATOS!CG:CG,0),1),"")</f>
        <v/>
      </c>
      <c r="D507" t="str">
        <f>IFERROR(INDEX(DATOS!T:T,MATCH(CHECKLIST!E507,DATOS!C:C,0),1),"")</f>
        <v/>
      </c>
      <c r="E507" s="72" t="str">
        <f>IFERROR(INDEX(DATOS!C:C,MATCH(CHECKLIST!A507,DATOS!CG:CG,0),1),"")</f>
        <v/>
      </c>
      <c r="F507" s="82" t="str">
        <f>IFERROR(IF(INDEX(DATOS!AI:AI,MATCH(CHECKLIST!B507,DATOS!B:B,0),1)=0,"",INDEX(DATOS!AI:AI,MATCH(CHECKLIST!B507,DATOS!B:B,0),1)),"")</f>
        <v/>
      </c>
      <c r="G507" s="17" t="str">
        <f>IFERROR(IF(INDEX(DATOS!AN:AN,MATCH(CHECKLIST!B507,DATOS!B:B,0),1)=0,"",INDEX(DATOS!AN:AN,MATCH(CHECKLIST!B507,DATOS!B:B,0),1)),"")</f>
        <v/>
      </c>
      <c r="H507" s="17" t="str">
        <f>IFERROR(IF(INDEX(DATOS!BQ:BQ,MATCH(CHECKLIST!B507,DATOS!B:B,0),1)="","X",IF(INDEX(DATOS!BQ:BQ,MATCH(CHECKLIST!B507,DATOS!B:B,0),1)="VIGENTE","",INDEX(DATOS!BQ:BQ,MATCH(CHECKLIST!B507,DATOS!B:B,0),1))),"")</f>
        <v/>
      </c>
      <c r="I507" s="17" t="str">
        <f>IFERROR(IF(INDEX(DATOS!AR:AR,MATCH(CHECKLIST!B507,DATOS!B:B,0),1)=0,"",INDEX(DATOS!AR:AR,MATCH(CHECKLIST!B507,DATOS!B:B,0),1)),"")</f>
        <v/>
      </c>
      <c r="J507" s="17" t="str">
        <f>IFERROR(IF(INDEX(DATOS!AP:AP,MATCH(CHECKLIST!B507,DATOS!B:B,0),1)=0,"",INDEX(DATOS!AP:AP,MATCH(CHECKLIST!B507,DATOS!B:B,0),1)),"")</f>
        <v/>
      </c>
      <c r="K507" s="35" t="str">
        <f>IFERROR(IF(INDEX(DATOS!AQ:AQ,MATCH(CHECKLIST!B507,DATOS!B:B,0),1)=0,"",INDEX(DATOS!AQ:AQ,MATCH(CHECKLIST!B507,DATOS!B:B,0),1)),"")</f>
        <v/>
      </c>
      <c r="L507" s="17" t="str">
        <f>IFERROR(IF(INDEX(DATOS!AS:AS,MATCH(CHECKLIST!B507,DATOS!B:B,0),1)=0,"",INDEX(DATOS!AS:AS,MATCH(CHECKLIST!B507,DATOS!B:B,0),1)),"")</f>
        <v/>
      </c>
      <c r="M507" s="17" t="str">
        <f>IFERROR(IF(INDEX(DATOS!AO:AO,MATCH(CHECKLIST!B507,DATOS!B:B,0),1)=0,"",INDEX(DATOS!AO:AO,MATCH(CHECKLIST!B507,DATOS!B:B,0),1)),"")</f>
        <v/>
      </c>
      <c r="N507" s="35" t="str">
        <f ca="1">IFERROR(IF(INDEX(DATOS!P:P,MATCH(CHECKLIST!B507,DATOS!B:B,0),1)="","X",IF(INDEX(DATOS!P:P,MATCH(CHECKLIST!B507,DATOS!B:B,0),1)&gt;YEAR(TODAY())-1,"","VENCIDA")),"")</f>
        <v/>
      </c>
      <c r="O507" s="35" t="str">
        <f>IFERROR(IF(INDEX(DATOS!AV:AV,MATCH(CHECKLIST!B507,DATOS!B:B,0),1)=0,"",INDEX(DATOS!AV:AV,MATCH(CHECKLIST!B507,DATOS!B:B,0),1)),"")</f>
        <v/>
      </c>
      <c r="P507" s="17" t="str">
        <f>IFERROR(IF(INDEX(DATOS!AT:AT,MATCH(CHECKLIST!B507,DATOS!B:B,0),1)=0,"",INDEX(DATOS!AT:AT,MATCH(CHECKLIST!B507,DATOS!B:B,0),1)),"")</f>
        <v/>
      </c>
      <c r="Q507" s="17" t="str">
        <f>IFERROR(IF(INDEX(DATOS!AU:AU,MATCH(CHECKLIST!B507,DATOS!B:B,0),1)=0,"",INDEX(DATOS!AU:AU,MATCH(CHECKLIST!B507,DATOS!B:B,0),1)),"")</f>
        <v/>
      </c>
      <c r="R507" t="str">
        <f>IF(B507="","",1)</f>
        <v/>
      </c>
      <c r="S507" t="str">
        <f t="shared" si="23"/>
        <v/>
      </c>
      <c r="U507" t="str">
        <f t="shared" si="21"/>
        <v/>
      </c>
      <c r="V507" t="str">
        <f t="shared" si="22"/>
        <v/>
      </c>
    </row>
    <row r="508" spans="1:22" x14ac:dyDescent="0.25">
      <c r="A508" s="12">
        <v>495</v>
      </c>
      <c r="B508" t="str">
        <f>IFERROR(INDEX(DATOS!B:B,MATCH(CHECKLIST!A508,DATOS!CG:CG,0),1),"")</f>
        <v/>
      </c>
      <c r="C508" t="str">
        <f>IFERROR(INDEX(DATOS!BT:BT,MATCH(CHECKLIST!A508,DATOS!CG:CG,0),1),"")</f>
        <v/>
      </c>
      <c r="D508" t="str">
        <f>IFERROR(INDEX(DATOS!T:T,MATCH(CHECKLIST!E508,DATOS!C:C,0),1),"")</f>
        <v/>
      </c>
      <c r="E508" s="72" t="str">
        <f>IFERROR(INDEX(DATOS!C:C,MATCH(CHECKLIST!A508,DATOS!CG:CG,0),1),"")</f>
        <v/>
      </c>
      <c r="F508" s="82" t="str">
        <f>IFERROR(IF(INDEX(DATOS!AI:AI,MATCH(CHECKLIST!B508,DATOS!B:B,0),1)=0,"",INDEX(DATOS!AI:AI,MATCH(CHECKLIST!B508,DATOS!B:B,0),1)),"")</f>
        <v/>
      </c>
      <c r="G508" s="17" t="str">
        <f>IFERROR(IF(INDEX(DATOS!AN:AN,MATCH(CHECKLIST!B508,DATOS!B:B,0),1)=0,"",INDEX(DATOS!AN:AN,MATCH(CHECKLIST!B508,DATOS!B:B,0),1)),"")</f>
        <v/>
      </c>
      <c r="H508" s="17" t="str">
        <f>IFERROR(IF(INDEX(DATOS!BQ:BQ,MATCH(CHECKLIST!B508,DATOS!B:B,0),1)="","X",IF(INDEX(DATOS!BQ:BQ,MATCH(CHECKLIST!B508,DATOS!B:B,0),1)="VIGENTE","",INDEX(DATOS!BQ:BQ,MATCH(CHECKLIST!B508,DATOS!B:B,0),1))),"")</f>
        <v/>
      </c>
      <c r="I508" s="17" t="str">
        <f>IFERROR(IF(INDEX(DATOS!AR:AR,MATCH(CHECKLIST!B508,DATOS!B:B,0),1)=0,"",INDEX(DATOS!AR:AR,MATCH(CHECKLIST!B508,DATOS!B:B,0),1)),"")</f>
        <v/>
      </c>
      <c r="J508" s="17" t="str">
        <f>IFERROR(IF(INDEX(DATOS!AP:AP,MATCH(CHECKLIST!B508,DATOS!B:B,0),1)=0,"",INDEX(DATOS!AP:AP,MATCH(CHECKLIST!B508,DATOS!B:B,0),1)),"")</f>
        <v/>
      </c>
      <c r="K508" s="35" t="str">
        <f>IFERROR(IF(INDEX(DATOS!AQ:AQ,MATCH(CHECKLIST!B508,DATOS!B:B,0),1)=0,"",INDEX(DATOS!AQ:AQ,MATCH(CHECKLIST!B508,DATOS!B:B,0),1)),"")</f>
        <v/>
      </c>
      <c r="L508" s="17" t="str">
        <f>IFERROR(IF(INDEX(DATOS!AS:AS,MATCH(CHECKLIST!B508,DATOS!B:B,0),1)=0,"",INDEX(DATOS!AS:AS,MATCH(CHECKLIST!B508,DATOS!B:B,0),1)),"")</f>
        <v/>
      </c>
      <c r="M508" s="17" t="str">
        <f>IFERROR(IF(INDEX(DATOS!AO:AO,MATCH(CHECKLIST!B508,DATOS!B:B,0),1)=0,"",INDEX(DATOS!AO:AO,MATCH(CHECKLIST!B508,DATOS!B:B,0),1)),"")</f>
        <v/>
      </c>
      <c r="N508" s="35" t="str">
        <f ca="1">IFERROR(IF(INDEX(DATOS!P:P,MATCH(CHECKLIST!B508,DATOS!B:B,0),1)="","X",IF(INDEX(DATOS!P:P,MATCH(CHECKLIST!B508,DATOS!B:B,0),1)&gt;YEAR(TODAY())-1,"","VENCIDA")),"")</f>
        <v/>
      </c>
      <c r="O508" s="35" t="str">
        <f>IFERROR(IF(INDEX(DATOS!AV:AV,MATCH(CHECKLIST!B508,DATOS!B:B,0),1)=0,"",INDEX(DATOS!AV:AV,MATCH(CHECKLIST!B508,DATOS!B:B,0),1)),"")</f>
        <v/>
      </c>
      <c r="P508" s="17" t="str">
        <f>IFERROR(IF(INDEX(DATOS!AT:AT,MATCH(CHECKLIST!B508,DATOS!B:B,0),1)=0,"",INDEX(DATOS!AT:AT,MATCH(CHECKLIST!B508,DATOS!B:B,0),1)),"")</f>
        <v/>
      </c>
      <c r="Q508" s="17" t="str">
        <f>IFERROR(IF(INDEX(DATOS!AU:AU,MATCH(CHECKLIST!B508,DATOS!B:B,0),1)=0,"",INDEX(DATOS!AU:AU,MATCH(CHECKLIST!B508,DATOS!B:B,0),1)),"")</f>
        <v/>
      </c>
      <c r="S508">
        <f t="shared" si="23"/>
        <v>0</v>
      </c>
      <c r="U508" t="str">
        <f t="shared" si="21"/>
        <v/>
      </c>
      <c r="V508" t="str">
        <f t="shared" si="22"/>
        <v/>
      </c>
    </row>
    <row r="509" spans="1:22" x14ac:dyDescent="0.25">
      <c r="A509" s="12">
        <v>496</v>
      </c>
      <c r="B509" t="str">
        <f>IFERROR(INDEX(DATOS!B:B,MATCH(CHECKLIST!A509,DATOS!CG:CG,0),1),"")</f>
        <v/>
      </c>
      <c r="C509" t="str">
        <f>IFERROR(INDEX(DATOS!BT:BT,MATCH(CHECKLIST!A509,DATOS!CG:CG,0),1),"")</f>
        <v/>
      </c>
      <c r="D509" t="str">
        <f>IFERROR(INDEX(DATOS!T:T,MATCH(CHECKLIST!E509,DATOS!C:C,0),1),"")</f>
        <v/>
      </c>
      <c r="E509" s="72" t="str">
        <f>IFERROR(INDEX(DATOS!C:C,MATCH(CHECKLIST!A509,DATOS!CG:CG,0),1),"")</f>
        <v/>
      </c>
      <c r="F509" s="82" t="str">
        <f>IFERROR(IF(INDEX(DATOS!AI:AI,MATCH(CHECKLIST!B509,DATOS!B:B,0),1)=0,"",INDEX(DATOS!AI:AI,MATCH(CHECKLIST!B509,DATOS!B:B,0),1)),"")</f>
        <v/>
      </c>
      <c r="G509" s="17" t="str">
        <f>IFERROR(IF(INDEX(DATOS!AN:AN,MATCH(CHECKLIST!B509,DATOS!B:B,0),1)=0,"",INDEX(DATOS!AN:AN,MATCH(CHECKLIST!B509,DATOS!B:B,0),1)),"")</f>
        <v/>
      </c>
      <c r="H509" s="17" t="str">
        <f>IFERROR(IF(INDEX(DATOS!BQ:BQ,MATCH(CHECKLIST!B509,DATOS!B:B,0),1)="","X",IF(INDEX(DATOS!BQ:BQ,MATCH(CHECKLIST!B509,DATOS!B:B,0),1)="VIGENTE","",INDEX(DATOS!BQ:BQ,MATCH(CHECKLIST!B509,DATOS!B:B,0),1))),"")</f>
        <v/>
      </c>
      <c r="I509" s="17" t="str">
        <f>IFERROR(IF(INDEX(DATOS!AR:AR,MATCH(CHECKLIST!B509,DATOS!B:B,0),1)=0,"",INDEX(DATOS!AR:AR,MATCH(CHECKLIST!B509,DATOS!B:B,0),1)),"")</f>
        <v/>
      </c>
      <c r="J509" s="17" t="str">
        <f>IFERROR(IF(INDEX(DATOS!AP:AP,MATCH(CHECKLIST!B509,DATOS!B:B,0),1)=0,"",INDEX(DATOS!AP:AP,MATCH(CHECKLIST!B509,DATOS!B:B,0),1)),"")</f>
        <v/>
      </c>
      <c r="K509" s="35" t="str">
        <f>IFERROR(IF(INDEX(DATOS!AQ:AQ,MATCH(CHECKLIST!B509,DATOS!B:B,0),1)=0,"",INDEX(DATOS!AQ:AQ,MATCH(CHECKLIST!B509,DATOS!B:B,0),1)),"")</f>
        <v/>
      </c>
      <c r="L509" s="17" t="str">
        <f>IFERROR(IF(INDEX(DATOS!AS:AS,MATCH(CHECKLIST!B509,DATOS!B:B,0),1)=0,"",INDEX(DATOS!AS:AS,MATCH(CHECKLIST!B509,DATOS!B:B,0),1)),"")</f>
        <v/>
      </c>
      <c r="M509" s="17" t="str">
        <f>IFERROR(IF(INDEX(DATOS!AO:AO,MATCH(CHECKLIST!B509,DATOS!B:B,0),1)=0,"",INDEX(DATOS!AO:AO,MATCH(CHECKLIST!B509,DATOS!B:B,0),1)),"")</f>
        <v/>
      </c>
      <c r="N509" s="35" t="str">
        <f ca="1">IFERROR(IF(INDEX(DATOS!P:P,MATCH(CHECKLIST!B509,DATOS!B:B,0),1)="","X",IF(INDEX(DATOS!P:P,MATCH(CHECKLIST!B509,DATOS!B:B,0),1)&gt;YEAR(TODAY())-1,"","VENCIDA")),"")</f>
        <v/>
      </c>
      <c r="O509" s="35" t="str">
        <f>IFERROR(IF(INDEX(DATOS!AV:AV,MATCH(CHECKLIST!B509,DATOS!B:B,0),1)=0,"",INDEX(DATOS!AV:AV,MATCH(CHECKLIST!B509,DATOS!B:B,0),1)),"")</f>
        <v/>
      </c>
      <c r="P509" s="17" t="str">
        <f>IFERROR(IF(INDEX(DATOS!AT:AT,MATCH(CHECKLIST!B509,DATOS!B:B,0),1)=0,"",INDEX(DATOS!AT:AT,MATCH(CHECKLIST!B509,DATOS!B:B,0),1)),"")</f>
        <v/>
      </c>
      <c r="Q509" s="17" t="str">
        <f>IFERROR(IF(INDEX(DATOS!AU:AU,MATCH(CHECKLIST!B509,DATOS!B:B,0),1)=0,"",INDEX(DATOS!AU:AU,MATCH(CHECKLIST!B509,DATOS!B:B,0),1)),"")</f>
        <v/>
      </c>
      <c r="R509" t="str">
        <f>IF(B509="","",1)</f>
        <v/>
      </c>
      <c r="S509" t="str">
        <f t="shared" si="23"/>
        <v/>
      </c>
      <c r="U509" t="str">
        <f t="shared" si="21"/>
        <v/>
      </c>
      <c r="V509" t="str">
        <f t="shared" si="22"/>
        <v/>
      </c>
    </row>
    <row r="510" spans="1:22" x14ac:dyDescent="0.25">
      <c r="A510" s="12">
        <v>497</v>
      </c>
      <c r="B510" t="str">
        <f>IFERROR(INDEX(DATOS!B:B,MATCH(CHECKLIST!A510,DATOS!CG:CG,0),1),"")</f>
        <v/>
      </c>
      <c r="C510" t="str">
        <f>IFERROR(INDEX(DATOS!BT:BT,MATCH(CHECKLIST!A510,DATOS!CG:CG,0),1),"")</f>
        <v/>
      </c>
      <c r="D510" t="str">
        <f>IFERROR(INDEX(DATOS!T:T,MATCH(CHECKLIST!E510,DATOS!C:C,0),1),"")</f>
        <v/>
      </c>
      <c r="E510" s="72" t="str">
        <f>IFERROR(INDEX(DATOS!C:C,MATCH(CHECKLIST!A510,DATOS!CG:CG,0),1),"")</f>
        <v/>
      </c>
      <c r="F510" s="82" t="str">
        <f>IFERROR(IF(INDEX(DATOS!AI:AI,MATCH(CHECKLIST!B510,DATOS!B:B,0),1)=0,"",INDEX(DATOS!AI:AI,MATCH(CHECKLIST!B510,DATOS!B:B,0),1)),"")</f>
        <v/>
      </c>
      <c r="G510" s="17" t="str">
        <f>IFERROR(IF(INDEX(DATOS!AN:AN,MATCH(CHECKLIST!B510,DATOS!B:B,0),1)=0,"",INDEX(DATOS!AN:AN,MATCH(CHECKLIST!B510,DATOS!B:B,0),1)),"")</f>
        <v/>
      </c>
      <c r="H510" s="17" t="str">
        <f>IFERROR(IF(INDEX(DATOS!BQ:BQ,MATCH(CHECKLIST!B510,DATOS!B:B,0),1)="","X",IF(INDEX(DATOS!BQ:BQ,MATCH(CHECKLIST!B510,DATOS!B:B,0),1)="VIGENTE","",INDEX(DATOS!BQ:BQ,MATCH(CHECKLIST!B510,DATOS!B:B,0),1))),"")</f>
        <v/>
      </c>
      <c r="I510" s="17" t="str">
        <f>IFERROR(IF(INDEX(DATOS!AR:AR,MATCH(CHECKLIST!B510,DATOS!B:B,0),1)=0,"",INDEX(DATOS!AR:AR,MATCH(CHECKLIST!B510,DATOS!B:B,0),1)),"")</f>
        <v/>
      </c>
      <c r="J510" s="17" t="str">
        <f>IFERROR(IF(INDEX(DATOS!AP:AP,MATCH(CHECKLIST!B510,DATOS!B:B,0),1)=0,"",INDEX(DATOS!AP:AP,MATCH(CHECKLIST!B510,DATOS!B:B,0),1)),"")</f>
        <v/>
      </c>
      <c r="K510" s="35" t="str">
        <f>IFERROR(IF(INDEX(DATOS!AQ:AQ,MATCH(CHECKLIST!B510,DATOS!B:B,0),1)=0,"",INDEX(DATOS!AQ:AQ,MATCH(CHECKLIST!B510,DATOS!B:B,0),1)),"")</f>
        <v/>
      </c>
      <c r="L510" s="17" t="str">
        <f>IFERROR(IF(INDEX(DATOS!AS:AS,MATCH(CHECKLIST!B510,DATOS!B:B,0),1)=0,"",INDEX(DATOS!AS:AS,MATCH(CHECKLIST!B510,DATOS!B:B,0),1)),"")</f>
        <v/>
      </c>
      <c r="M510" s="17" t="str">
        <f>IFERROR(IF(INDEX(DATOS!AO:AO,MATCH(CHECKLIST!B510,DATOS!B:B,0),1)=0,"",INDEX(DATOS!AO:AO,MATCH(CHECKLIST!B510,DATOS!B:B,0),1)),"")</f>
        <v/>
      </c>
      <c r="N510" s="35" t="str">
        <f ca="1">IFERROR(IF(INDEX(DATOS!P:P,MATCH(CHECKLIST!B510,DATOS!B:B,0),1)="","X",IF(INDEX(DATOS!P:P,MATCH(CHECKLIST!B510,DATOS!B:B,0),1)&gt;YEAR(TODAY())-1,"","VENCIDA")),"")</f>
        <v/>
      </c>
      <c r="O510" s="35" t="str">
        <f>IFERROR(IF(INDEX(DATOS!AV:AV,MATCH(CHECKLIST!B510,DATOS!B:B,0),1)=0,"",INDEX(DATOS!AV:AV,MATCH(CHECKLIST!B510,DATOS!B:B,0),1)),"")</f>
        <v/>
      </c>
      <c r="P510" s="17" t="str">
        <f>IFERROR(IF(INDEX(DATOS!AT:AT,MATCH(CHECKLIST!B510,DATOS!B:B,0),1)=0,"",INDEX(DATOS!AT:AT,MATCH(CHECKLIST!B510,DATOS!B:B,0),1)),"")</f>
        <v/>
      </c>
      <c r="Q510" s="17" t="str">
        <f>IFERROR(IF(INDEX(DATOS!AU:AU,MATCH(CHECKLIST!B510,DATOS!B:B,0),1)=0,"",INDEX(DATOS!AU:AU,MATCH(CHECKLIST!B510,DATOS!B:B,0),1)),"")</f>
        <v/>
      </c>
      <c r="S510">
        <f t="shared" si="23"/>
        <v>0</v>
      </c>
      <c r="U510" t="str">
        <f t="shared" si="21"/>
        <v/>
      </c>
      <c r="V510" t="str">
        <f t="shared" si="22"/>
        <v/>
      </c>
    </row>
    <row r="511" spans="1:22" x14ac:dyDescent="0.25">
      <c r="A511" s="12">
        <v>498</v>
      </c>
      <c r="B511" t="str">
        <f>IFERROR(INDEX(DATOS!B:B,MATCH(CHECKLIST!A511,DATOS!CG:CG,0),1),"")</f>
        <v/>
      </c>
      <c r="C511" t="str">
        <f>IFERROR(INDEX(DATOS!BT:BT,MATCH(CHECKLIST!A511,DATOS!CG:CG,0),1),"")</f>
        <v/>
      </c>
      <c r="D511" t="str">
        <f>IFERROR(INDEX(DATOS!T:T,MATCH(CHECKLIST!E511,DATOS!C:C,0),1),"")</f>
        <v/>
      </c>
      <c r="E511" s="72" t="str">
        <f>IFERROR(INDEX(DATOS!C:C,MATCH(CHECKLIST!A511,DATOS!CG:CG,0),1),"")</f>
        <v/>
      </c>
      <c r="F511" s="82" t="str">
        <f>IFERROR(IF(INDEX(DATOS!AI:AI,MATCH(CHECKLIST!B511,DATOS!B:B,0),1)=0,"",INDEX(DATOS!AI:AI,MATCH(CHECKLIST!B511,DATOS!B:B,0),1)),"")</f>
        <v/>
      </c>
      <c r="G511" s="17" t="str">
        <f>IFERROR(IF(INDEX(DATOS!AN:AN,MATCH(CHECKLIST!B511,DATOS!B:B,0),1)=0,"",INDEX(DATOS!AN:AN,MATCH(CHECKLIST!B511,DATOS!B:B,0),1)),"")</f>
        <v/>
      </c>
      <c r="H511" s="17" t="str">
        <f>IFERROR(IF(INDEX(DATOS!BQ:BQ,MATCH(CHECKLIST!B511,DATOS!B:B,0),1)="","X",IF(INDEX(DATOS!BQ:BQ,MATCH(CHECKLIST!B511,DATOS!B:B,0),1)="VIGENTE","",INDEX(DATOS!BQ:BQ,MATCH(CHECKLIST!B511,DATOS!B:B,0),1))),"")</f>
        <v/>
      </c>
      <c r="I511" s="17" t="str">
        <f>IFERROR(IF(INDEX(DATOS!AR:AR,MATCH(CHECKLIST!B511,DATOS!B:B,0),1)=0,"",INDEX(DATOS!AR:AR,MATCH(CHECKLIST!B511,DATOS!B:B,0),1)),"")</f>
        <v/>
      </c>
      <c r="J511" s="17" t="str">
        <f>IFERROR(IF(INDEX(DATOS!AP:AP,MATCH(CHECKLIST!B511,DATOS!B:B,0),1)=0,"",INDEX(DATOS!AP:AP,MATCH(CHECKLIST!B511,DATOS!B:B,0),1)),"")</f>
        <v/>
      </c>
      <c r="K511" s="35" t="str">
        <f>IFERROR(IF(INDEX(DATOS!AQ:AQ,MATCH(CHECKLIST!B511,DATOS!B:B,0),1)=0,"",INDEX(DATOS!AQ:AQ,MATCH(CHECKLIST!B511,DATOS!B:B,0),1)),"")</f>
        <v/>
      </c>
      <c r="L511" s="17" t="str">
        <f>IFERROR(IF(INDEX(DATOS!AS:AS,MATCH(CHECKLIST!B511,DATOS!B:B,0),1)=0,"",INDEX(DATOS!AS:AS,MATCH(CHECKLIST!B511,DATOS!B:B,0),1)),"")</f>
        <v/>
      </c>
      <c r="M511" s="17" t="str">
        <f>IFERROR(IF(INDEX(DATOS!AO:AO,MATCH(CHECKLIST!B511,DATOS!B:B,0),1)=0,"",INDEX(DATOS!AO:AO,MATCH(CHECKLIST!B511,DATOS!B:B,0),1)),"")</f>
        <v/>
      </c>
      <c r="N511" s="35" t="str">
        <f ca="1">IFERROR(IF(INDEX(DATOS!P:P,MATCH(CHECKLIST!B511,DATOS!B:B,0),1)="","X",IF(INDEX(DATOS!P:P,MATCH(CHECKLIST!B511,DATOS!B:B,0),1)&gt;YEAR(TODAY())-1,"","VENCIDA")),"")</f>
        <v/>
      </c>
      <c r="O511" s="35" t="str">
        <f>IFERROR(IF(INDEX(DATOS!AV:AV,MATCH(CHECKLIST!B511,DATOS!B:B,0),1)=0,"",INDEX(DATOS!AV:AV,MATCH(CHECKLIST!B511,DATOS!B:B,0),1)),"")</f>
        <v/>
      </c>
      <c r="P511" s="17" t="str">
        <f>IFERROR(IF(INDEX(DATOS!AT:AT,MATCH(CHECKLIST!B511,DATOS!B:B,0),1)=0,"",INDEX(DATOS!AT:AT,MATCH(CHECKLIST!B511,DATOS!B:B,0),1)),"")</f>
        <v/>
      </c>
      <c r="Q511" s="17" t="str">
        <f>IFERROR(IF(INDEX(DATOS!AU:AU,MATCH(CHECKLIST!B511,DATOS!B:B,0),1)=0,"",INDEX(DATOS!AU:AU,MATCH(CHECKLIST!B511,DATOS!B:B,0),1)),"")</f>
        <v/>
      </c>
      <c r="R511" t="str">
        <f>IF(B511="","",1)</f>
        <v/>
      </c>
      <c r="S511" t="str">
        <f t="shared" si="23"/>
        <v/>
      </c>
      <c r="U511" t="str">
        <f t="shared" si="21"/>
        <v/>
      </c>
      <c r="V511" t="str">
        <f t="shared" si="22"/>
        <v/>
      </c>
    </row>
    <row r="512" spans="1:22" x14ac:dyDescent="0.25">
      <c r="A512" s="12">
        <v>499</v>
      </c>
      <c r="B512" t="str">
        <f>IFERROR(INDEX(DATOS!B:B,MATCH(CHECKLIST!A512,DATOS!CG:CG,0),1),"")</f>
        <v/>
      </c>
      <c r="C512" t="str">
        <f>IFERROR(INDEX(DATOS!BT:BT,MATCH(CHECKLIST!A512,DATOS!CG:CG,0),1),"")</f>
        <v/>
      </c>
      <c r="D512" t="str">
        <f>IFERROR(INDEX(DATOS!T:T,MATCH(CHECKLIST!E512,DATOS!C:C,0),1),"")</f>
        <v/>
      </c>
      <c r="E512" s="72" t="str">
        <f>IFERROR(INDEX(DATOS!C:C,MATCH(CHECKLIST!A512,DATOS!CG:CG,0),1),"")</f>
        <v/>
      </c>
      <c r="F512" s="82" t="str">
        <f>IFERROR(IF(INDEX(DATOS!AI:AI,MATCH(CHECKLIST!B512,DATOS!B:B,0),1)=0,"",INDEX(DATOS!AI:AI,MATCH(CHECKLIST!B512,DATOS!B:B,0),1)),"")</f>
        <v/>
      </c>
      <c r="G512" s="17" t="str">
        <f>IFERROR(IF(INDEX(DATOS!AN:AN,MATCH(CHECKLIST!B512,DATOS!B:B,0),1)=0,"",INDEX(DATOS!AN:AN,MATCH(CHECKLIST!B512,DATOS!B:B,0),1)),"")</f>
        <v/>
      </c>
      <c r="H512" s="17" t="str">
        <f>IFERROR(IF(INDEX(DATOS!BQ:BQ,MATCH(CHECKLIST!B512,DATOS!B:B,0),1)="","X",IF(INDEX(DATOS!BQ:BQ,MATCH(CHECKLIST!B512,DATOS!B:B,0),1)="VIGENTE","",INDEX(DATOS!BQ:BQ,MATCH(CHECKLIST!B512,DATOS!B:B,0),1))),"")</f>
        <v/>
      </c>
      <c r="I512" s="17" t="str">
        <f>IFERROR(IF(INDEX(DATOS!AR:AR,MATCH(CHECKLIST!B512,DATOS!B:B,0),1)=0,"",INDEX(DATOS!AR:AR,MATCH(CHECKLIST!B512,DATOS!B:B,0),1)),"")</f>
        <v/>
      </c>
      <c r="J512" s="17" t="str">
        <f>IFERROR(IF(INDEX(DATOS!AP:AP,MATCH(CHECKLIST!B512,DATOS!B:B,0),1)=0,"",INDEX(DATOS!AP:AP,MATCH(CHECKLIST!B512,DATOS!B:B,0),1)),"")</f>
        <v/>
      </c>
      <c r="K512" s="35" t="str">
        <f>IFERROR(IF(INDEX(DATOS!AQ:AQ,MATCH(CHECKLIST!B512,DATOS!B:B,0),1)=0,"",INDEX(DATOS!AQ:AQ,MATCH(CHECKLIST!B512,DATOS!B:B,0),1)),"")</f>
        <v/>
      </c>
      <c r="L512" s="17" t="str">
        <f>IFERROR(IF(INDEX(DATOS!AS:AS,MATCH(CHECKLIST!B512,DATOS!B:B,0),1)=0,"",INDEX(DATOS!AS:AS,MATCH(CHECKLIST!B512,DATOS!B:B,0),1)),"")</f>
        <v/>
      </c>
      <c r="M512" s="17" t="str">
        <f>IFERROR(IF(INDEX(DATOS!AO:AO,MATCH(CHECKLIST!B512,DATOS!B:B,0),1)=0,"",INDEX(DATOS!AO:AO,MATCH(CHECKLIST!B512,DATOS!B:B,0),1)),"")</f>
        <v/>
      </c>
      <c r="N512" s="35" t="str">
        <f ca="1">IFERROR(IF(INDEX(DATOS!P:P,MATCH(CHECKLIST!B512,DATOS!B:B,0),1)="","X",IF(INDEX(DATOS!P:P,MATCH(CHECKLIST!B512,DATOS!B:B,0),1)&gt;YEAR(TODAY())-1,"","VENCIDA")),"")</f>
        <v/>
      </c>
      <c r="O512" s="35" t="str">
        <f>IFERROR(IF(INDEX(DATOS!AV:AV,MATCH(CHECKLIST!B512,DATOS!B:B,0),1)=0,"",INDEX(DATOS!AV:AV,MATCH(CHECKLIST!B512,DATOS!B:B,0),1)),"")</f>
        <v/>
      </c>
      <c r="P512" s="17" t="str">
        <f>IFERROR(IF(INDEX(DATOS!AT:AT,MATCH(CHECKLIST!B512,DATOS!B:B,0),1)=0,"",INDEX(DATOS!AT:AT,MATCH(CHECKLIST!B512,DATOS!B:B,0),1)),"")</f>
        <v/>
      </c>
      <c r="Q512" s="17" t="str">
        <f>IFERROR(IF(INDEX(DATOS!AU:AU,MATCH(CHECKLIST!B512,DATOS!B:B,0),1)=0,"",INDEX(DATOS!AU:AU,MATCH(CHECKLIST!B512,DATOS!B:B,0),1)),"")</f>
        <v/>
      </c>
      <c r="S512">
        <f t="shared" si="23"/>
        <v>0</v>
      </c>
      <c r="U512" t="str">
        <f t="shared" si="21"/>
        <v/>
      </c>
      <c r="V512" t="str">
        <f t="shared" si="22"/>
        <v/>
      </c>
    </row>
    <row r="513" spans="1:22" x14ac:dyDescent="0.25">
      <c r="A513" s="12">
        <v>500</v>
      </c>
      <c r="B513" t="str">
        <f>IFERROR(INDEX(DATOS!B:B,MATCH(CHECKLIST!A513,DATOS!CG:CG,0),1),"")</f>
        <v/>
      </c>
      <c r="C513" t="str">
        <f>IFERROR(INDEX(DATOS!BT:BT,MATCH(CHECKLIST!A513,DATOS!CG:CG,0),1),"")</f>
        <v/>
      </c>
      <c r="D513" t="str">
        <f>IFERROR(INDEX(DATOS!T:T,MATCH(CHECKLIST!E513,DATOS!C:C,0),1),"")</f>
        <v/>
      </c>
      <c r="E513" s="72" t="str">
        <f>IFERROR(INDEX(DATOS!C:C,MATCH(CHECKLIST!A513,DATOS!CG:CG,0),1),"")</f>
        <v/>
      </c>
      <c r="F513" s="82" t="str">
        <f>IFERROR(IF(INDEX(DATOS!AI:AI,MATCH(CHECKLIST!B513,DATOS!B:B,0),1)=0,"",INDEX(DATOS!AI:AI,MATCH(CHECKLIST!B513,DATOS!B:B,0),1)),"")</f>
        <v/>
      </c>
      <c r="G513" s="17" t="str">
        <f>IFERROR(IF(INDEX(DATOS!AN:AN,MATCH(CHECKLIST!B513,DATOS!B:B,0),1)=0,"",INDEX(DATOS!AN:AN,MATCH(CHECKLIST!B513,DATOS!B:B,0),1)),"")</f>
        <v/>
      </c>
      <c r="H513" s="17" t="str">
        <f>IFERROR(IF(INDEX(DATOS!BQ:BQ,MATCH(CHECKLIST!B513,DATOS!B:B,0),1)="","X",IF(INDEX(DATOS!BQ:BQ,MATCH(CHECKLIST!B513,DATOS!B:B,0),1)="VIGENTE","",INDEX(DATOS!BQ:BQ,MATCH(CHECKLIST!B513,DATOS!B:B,0),1))),"")</f>
        <v/>
      </c>
      <c r="I513" s="17" t="str">
        <f>IFERROR(IF(INDEX(DATOS!AR:AR,MATCH(CHECKLIST!B513,DATOS!B:B,0),1)=0,"",INDEX(DATOS!AR:AR,MATCH(CHECKLIST!B513,DATOS!B:B,0),1)),"")</f>
        <v/>
      </c>
      <c r="J513" s="17" t="str">
        <f>IFERROR(IF(INDEX(DATOS!AP:AP,MATCH(CHECKLIST!B513,DATOS!B:B,0),1)=0,"",INDEX(DATOS!AP:AP,MATCH(CHECKLIST!B513,DATOS!B:B,0),1)),"")</f>
        <v/>
      </c>
      <c r="K513" s="35" t="str">
        <f>IFERROR(IF(INDEX(DATOS!AQ:AQ,MATCH(CHECKLIST!B513,DATOS!B:B,0),1)=0,"",INDEX(DATOS!AQ:AQ,MATCH(CHECKLIST!B513,DATOS!B:B,0),1)),"")</f>
        <v/>
      </c>
      <c r="L513" s="17" t="str">
        <f>IFERROR(IF(INDEX(DATOS!AS:AS,MATCH(CHECKLIST!B513,DATOS!B:B,0),1)=0,"",INDEX(DATOS!AS:AS,MATCH(CHECKLIST!B513,DATOS!B:B,0),1)),"")</f>
        <v/>
      </c>
      <c r="M513" s="17" t="str">
        <f>IFERROR(IF(INDEX(DATOS!AO:AO,MATCH(CHECKLIST!B513,DATOS!B:B,0),1)=0,"",INDEX(DATOS!AO:AO,MATCH(CHECKLIST!B513,DATOS!B:B,0),1)),"")</f>
        <v/>
      </c>
      <c r="N513" s="35" t="str">
        <f ca="1">IFERROR(IF(INDEX(DATOS!P:P,MATCH(CHECKLIST!B513,DATOS!B:B,0),1)="","X",IF(INDEX(DATOS!P:P,MATCH(CHECKLIST!B513,DATOS!B:B,0),1)&gt;YEAR(TODAY())-1,"","VENCIDA")),"")</f>
        <v/>
      </c>
      <c r="O513" s="35" t="str">
        <f>IFERROR(IF(INDEX(DATOS!AV:AV,MATCH(CHECKLIST!B513,DATOS!B:B,0),1)=0,"",INDEX(DATOS!AV:AV,MATCH(CHECKLIST!B513,DATOS!B:B,0),1)),"")</f>
        <v/>
      </c>
      <c r="P513" s="17" t="str">
        <f>IFERROR(IF(INDEX(DATOS!AT:AT,MATCH(CHECKLIST!B513,DATOS!B:B,0),1)=0,"",INDEX(DATOS!AT:AT,MATCH(CHECKLIST!B513,DATOS!B:B,0),1)),"")</f>
        <v/>
      </c>
      <c r="Q513" s="17" t="str">
        <f>IFERROR(IF(INDEX(DATOS!AU:AU,MATCH(CHECKLIST!B513,DATOS!B:B,0),1)=0,"",INDEX(DATOS!AU:AU,MATCH(CHECKLIST!B513,DATOS!B:B,0),1)),"")</f>
        <v/>
      </c>
      <c r="R513" t="str">
        <f>IF(B513="","",1)</f>
        <v/>
      </c>
      <c r="S513" t="str">
        <f t="shared" si="23"/>
        <v/>
      </c>
      <c r="U513" t="str">
        <f t="shared" si="21"/>
        <v/>
      </c>
      <c r="V513" t="str">
        <f t="shared" si="22"/>
        <v/>
      </c>
    </row>
    <row r="514" spans="1:22" x14ac:dyDescent="0.25">
      <c r="A514" s="12">
        <v>501</v>
      </c>
      <c r="B514" t="str">
        <f>IFERROR(INDEX(DATOS!B:B,MATCH(CHECKLIST!A514,DATOS!CG:CG,0),1),"")</f>
        <v/>
      </c>
      <c r="C514" t="str">
        <f>IFERROR(INDEX(DATOS!BT:BT,MATCH(CHECKLIST!A514,DATOS!CG:CG,0),1),"")</f>
        <v/>
      </c>
      <c r="D514" t="str">
        <f>IFERROR(INDEX(DATOS!T:T,MATCH(CHECKLIST!E514,DATOS!C:C,0),1),"")</f>
        <v/>
      </c>
      <c r="E514" s="72" t="str">
        <f>IFERROR(INDEX(DATOS!C:C,MATCH(CHECKLIST!A514,DATOS!CG:CG,0),1),"")</f>
        <v/>
      </c>
      <c r="F514" s="82" t="str">
        <f>IFERROR(IF(INDEX(DATOS!AI:AI,MATCH(CHECKLIST!B514,DATOS!B:B,0),1)=0,"",INDEX(DATOS!AI:AI,MATCH(CHECKLIST!B514,DATOS!B:B,0),1)),"")</f>
        <v/>
      </c>
      <c r="G514" s="17" t="str">
        <f>IFERROR(IF(INDEX(DATOS!AN:AN,MATCH(CHECKLIST!B514,DATOS!B:B,0),1)=0,"",INDEX(DATOS!AN:AN,MATCH(CHECKLIST!B514,DATOS!B:B,0),1)),"")</f>
        <v/>
      </c>
      <c r="H514" s="17" t="str">
        <f>IFERROR(IF(INDEX(DATOS!BQ:BQ,MATCH(CHECKLIST!B514,DATOS!B:B,0),1)="","X",IF(INDEX(DATOS!BQ:BQ,MATCH(CHECKLIST!B514,DATOS!B:B,0),1)="VIGENTE","",INDEX(DATOS!BQ:BQ,MATCH(CHECKLIST!B514,DATOS!B:B,0),1))),"")</f>
        <v/>
      </c>
      <c r="I514" s="17" t="str">
        <f>IFERROR(IF(INDEX(DATOS!AR:AR,MATCH(CHECKLIST!B514,DATOS!B:B,0),1)=0,"",INDEX(DATOS!AR:AR,MATCH(CHECKLIST!B514,DATOS!B:B,0),1)),"")</f>
        <v/>
      </c>
      <c r="J514" s="17" t="str">
        <f>IFERROR(IF(INDEX(DATOS!AP:AP,MATCH(CHECKLIST!B514,DATOS!B:B,0),1)=0,"",INDEX(DATOS!AP:AP,MATCH(CHECKLIST!B514,DATOS!B:B,0),1)),"")</f>
        <v/>
      </c>
      <c r="K514" s="35" t="str">
        <f>IFERROR(IF(INDEX(DATOS!AQ:AQ,MATCH(CHECKLIST!B514,DATOS!B:B,0),1)=0,"",INDEX(DATOS!AQ:AQ,MATCH(CHECKLIST!B514,DATOS!B:B,0),1)),"")</f>
        <v/>
      </c>
      <c r="L514" s="17" t="str">
        <f>IFERROR(IF(INDEX(DATOS!AS:AS,MATCH(CHECKLIST!B514,DATOS!B:B,0),1)=0,"",INDEX(DATOS!AS:AS,MATCH(CHECKLIST!B514,DATOS!B:B,0),1)),"")</f>
        <v/>
      </c>
      <c r="M514" s="17" t="str">
        <f>IFERROR(IF(INDEX(DATOS!AO:AO,MATCH(CHECKLIST!B514,DATOS!B:B,0),1)=0,"",INDEX(DATOS!AO:AO,MATCH(CHECKLIST!B514,DATOS!B:B,0),1)),"")</f>
        <v/>
      </c>
      <c r="N514" s="35" t="str">
        <f ca="1">IFERROR(IF(INDEX(DATOS!P:P,MATCH(CHECKLIST!B514,DATOS!B:B,0),1)="","X",IF(INDEX(DATOS!P:P,MATCH(CHECKLIST!B514,DATOS!B:B,0),1)&gt;YEAR(TODAY())-1,"","VENCIDA")),"")</f>
        <v/>
      </c>
      <c r="O514" s="35" t="str">
        <f>IFERROR(IF(INDEX(DATOS!AV:AV,MATCH(CHECKLIST!B514,DATOS!B:B,0),1)=0,"",INDEX(DATOS!AV:AV,MATCH(CHECKLIST!B514,DATOS!B:B,0),1)),"")</f>
        <v/>
      </c>
      <c r="P514" s="17" t="str">
        <f>IFERROR(IF(INDEX(DATOS!AT:AT,MATCH(CHECKLIST!B514,DATOS!B:B,0),1)=0,"",INDEX(DATOS!AT:AT,MATCH(CHECKLIST!B514,DATOS!B:B,0),1)),"")</f>
        <v/>
      </c>
      <c r="Q514" s="17" t="str">
        <f>IFERROR(IF(INDEX(DATOS!AU:AU,MATCH(CHECKLIST!B514,DATOS!B:B,0),1)=0,"",INDEX(DATOS!AU:AU,MATCH(CHECKLIST!B514,DATOS!B:B,0),1)),"")</f>
        <v/>
      </c>
      <c r="S514">
        <f t="shared" si="23"/>
        <v>0</v>
      </c>
      <c r="U514" t="str">
        <f t="shared" si="21"/>
        <v/>
      </c>
      <c r="V514" t="str">
        <f t="shared" si="22"/>
        <v/>
      </c>
    </row>
    <row r="515" spans="1:22" x14ac:dyDescent="0.25">
      <c r="A515" s="12">
        <v>502</v>
      </c>
      <c r="B515" t="str">
        <f>IFERROR(INDEX(DATOS!B:B,MATCH(CHECKLIST!A515,DATOS!CG:CG,0),1),"")</f>
        <v/>
      </c>
      <c r="C515" t="str">
        <f>IFERROR(INDEX(DATOS!BT:BT,MATCH(CHECKLIST!A515,DATOS!CG:CG,0),1),"")</f>
        <v/>
      </c>
      <c r="D515" t="str">
        <f>IFERROR(INDEX(DATOS!T:T,MATCH(CHECKLIST!E515,DATOS!C:C,0),1),"")</f>
        <v/>
      </c>
      <c r="E515" s="72" t="str">
        <f>IFERROR(INDEX(DATOS!C:C,MATCH(CHECKLIST!A515,DATOS!CG:CG,0),1),"")</f>
        <v/>
      </c>
      <c r="F515" s="82" t="str">
        <f>IFERROR(IF(INDEX(DATOS!AI:AI,MATCH(CHECKLIST!B515,DATOS!B:B,0),1)=0,"",INDEX(DATOS!AI:AI,MATCH(CHECKLIST!B515,DATOS!B:B,0),1)),"")</f>
        <v/>
      </c>
      <c r="G515" s="17" t="str">
        <f>IFERROR(IF(INDEX(DATOS!AN:AN,MATCH(CHECKLIST!B515,DATOS!B:B,0),1)=0,"",INDEX(DATOS!AN:AN,MATCH(CHECKLIST!B515,DATOS!B:B,0),1)),"")</f>
        <v/>
      </c>
      <c r="H515" s="17" t="str">
        <f>IFERROR(IF(INDEX(DATOS!BQ:BQ,MATCH(CHECKLIST!B515,DATOS!B:B,0),1)="","X",IF(INDEX(DATOS!BQ:BQ,MATCH(CHECKLIST!B515,DATOS!B:B,0),1)="VIGENTE","",INDEX(DATOS!BQ:BQ,MATCH(CHECKLIST!B515,DATOS!B:B,0),1))),"")</f>
        <v/>
      </c>
      <c r="I515" s="17" t="str">
        <f>IFERROR(IF(INDEX(DATOS!AR:AR,MATCH(CHECKLIST!B515,DATOS!B:B,0),1)=0,"",INDEX(DATOS!AR:AR,MATCH(CHECKLIST!B515,DATOS!B:B,0),1)),"")</f>
        <v/>
      </c>
      <c r="J515" s="17" t="str">
        <f>IFERROR(IF(INDEX(DATOS!AP:AP,MATCH(CHECKLIST!B515,DATOS!B:B,0),1)=0,"",INDEX(DATOS!AP:AP,MATCH(CHECKLIST!B515,DATOS!B:B,0),1)),"")</f>
        <v/>
      </c>
      <c r="K515" s="35" t="str">
        <f>IFERROR(IF(INDEX(DATOS!AQ:AQ,MATCH(CHECKLIST!B515,DATOS!B:B,0),1)=0,"",INDEX(DATOS!AQ:AQ,MATCH(CHECKLIST!B515,DATOS!B:B,0),1)),"")</f>
        <v/>
      </c>
      <c r="L515" s="17" t="str">
        <f>IFERROR(IF(INDEX(DATOS!AS:AS,MATCH(CHECKLIST!B515,DATOS!B:B,0),1)=0,"",INDEX(DATOS!AS:AS,MATCH(CHECKLIST!B515,DATOS!B:B,0),1)),"")</f>
        <v/>
      </c>
      <c r="M515" s="17" t="str">
        <f>IFERROR(IF(INDEX(DATOS!AO:AO,MATCH(CHECKLIST!B515,DATOS!B:B,0),1)=0,"",INDEX(DATOS!AO:AO,MATCH(CHECKLIST!B515,DATOS!B:B,0),1)),"")</f>
        <v/>
      </c>
      <c r="N515" s="35" t="str">
        <f ca="1">IFERROR(IF(INDEX(DATOS!P:P,MATCH(CHECKLIST!B515,DATOS!B:B,0),1)="","X",IF(INDEX(DATOS!P:P,MATCH(CHECKLIST!B515,DATOS!B:B,0),1)&gt;YEAR(TODAY())-1,"","VENCIDA")),"")</f>
        <v/>
      </c>
      <c r="O515" s="35" t="str">
        <f>IFERROR(IF(INDEX(DATOS!AV:AV,MATCH(CHECKLIST!B515,DATOS!B:B,0),1)=0,"",INDEX(DATOS!AV:AV,MATCH(CHECKLIST!B515,DATOS!B:B,0),1)),"")</f>
        <v/>
      </c>
      <c r="P515" s="17" t="str">
        <f>IFERROR(IF(INDEX(DATOS!AT:AT,MATCH(CHECKLIST!B515,DATOS!B:B,0),1)=0,"",INDEX(DATOS!AT:AT,MATCH(CHECKLIST!B515,DATOS!B:B,0),1)),"")</f>
        <v/>
      </c>
      <c r="Q515" s="17" t="str">
        <f>IFERROR(IF(INDEX(DATOS!AU:AU,MATCH(CHECKLIST!B515,DATOS!B:B,0),1)=0,"",INDEX(DATOS!AU:AU,MATCH(CHECKLIST!B515,DATOS!B:B,0),1)),"")</f>
        <v/>
      </c>
      <c r="R515" t="str">
        <f>IF(B515="","",1)</f>
        <v/>
      </c>
      <c r="S515" t="str">
        <f t="shared" si="23"/>
        <v/>
      </c>
      <c r="U515" t="str">
        <f t="shared" si="21"/>
        <v/>
      </c>
      <c r="V515" t="str">
        <f t="shared" si="22"/>
        <v/>
      </c>
    </row>
    <row r="516" spans="1:22" x14ac:dyDescent="0.25">
      <c r="A516" s="12">
        <v>503</v>
      </c>
      <c r="B516" t="str">
        <f>IFERROR(INDEX(DATOS!B:B,MATCH(CHECKLIST!A516,DATOS!CG:CG,0),1),"")</f>
        <v/>
      </c>
      <c r="C516" t="str">
        <f>IFERROR(INDEX(DATOS!BT:BT,MATCH(CHECKLIST!A516,DATOS!CG:CG,0),1),"")</f>
        <v/>
      </c>
      <c r="D516" t="str">
        <f>IFERROR(INDEX(DATOS!T:T,MATCH(CHECKLIST!E516,DATOS!C:C,0),1),"")</f>
        <v/>
      </c>
      <c r="E516" s="72" t="str">
        <f>IFERROR(INDEX(DATOS!C:C,MATCH(CHECKLIST!A516,DATOS!CG:CG,0),1),"")</f>
        <v/>
      </c>
      <c r="F516" s="82" t="str">
        <f>IFERROR(IF(INDEX(DATOS!AI:AI,MATCH(CHECKLIST!B516,DATOS!B:B,0),1)=0,"",INDEX(DATOS!AI:AI,MATCH(CHECKLIST!B516,DATOS!B:B,0),1)),"")</f>
        <v/>
      </c>
      <c r="G516" s="17" t="str">
        <f>IFERROR(IF(INDEX(DATOS!AN:AN,MATCH(CHECKLIST!B516,DATOS!B:B,0),1)=0,"",INDEX(DATOS!AN:AN,MATCH(CHECKLIST!B516,DATOS!B:B,0),1)),"")</f>
        <v/>
      </c>
      <c r="H516" s="17" t="str">
        <f>IFERROR(IF(INDEX(DATOS!BQ:BQ,MATCH(CHECKLIST!B516,DATOS!B:B,0),1)="","X",IF(INDEX(DATOS!BQ:BQ,MATCH(CHECKLIST!B516,DATOS!B:B,0),1)="VIGENTE","",INDEX(DATOS!BQ:BQ,MATCH(CHECKLIST!B516,DATOS!B:B,0),1))),"")</f>
        <v/>
      </c>
      <c r="I516" s="17" t="str">
        <f>IFERROR(IF(INDEX(DATOS!AR:AR,MATCH(CHECKLIST!B516,DATOS!B:B,0),1)=0,"",INDEX(DATOS!AR:AR,MATCH(CHECKLIST!B516,DATOS!B:B,0),1)),"")</f>
        <v/>
      </c>
      <c r="J516" s="17" t="str">
        <f>IFERROR(IF(INDEX(DATOS!AP:AP,MATCH(CHECKLIST!B516,DATOS!B:B,0),1)=0,"",INDEX(DATOS!AP:AP,MATCH(CHECKLIST!B516,DATOS!B:B,0),1)),"")</f>
        <v/>
      </c>
      <c r="K516" s="35" t="str">
        <f>IFERROR(IF(INDEX(DATOS!AQ:AQ,MATCH(CHECKLIST!B516,DATOS!B:B,0),1)=0,"",INDEX(DATOS!AQ:AQ,MATCH(CHECKLIST!B516,DATOS!B:B,0),1)),"")</f>
        <v/>
      </c>
      <c r="L516" s="17" t="str">
        <f>IFERROR(IF(INDEX(DATOS!AS:AS,MATCH(CHECKLIST!B516,DATOS!B:B,0),1)=0,"",INDEX(DATOS!AS:AS,MATCH(CHECKLIST!B516,DATOS!B:B,0),1)),"")</f>
        <v/>
      </c>
      <c r="M516" s="17" t="str">
        <f>IFERROR(IF(INDEX(DATOS!AO:AO,MATCH(CHECKLIST!B516,DATOS!B:B,0),1)=0,"",INDEX(DATOS!AO:AO,MATCH(CHECKLIST!B516,DATOS!B:B,0),1)),"")</f>
        <v/>
      </c>
      <c r="N516" s="35" t="str">
        <f ca="1">IFERROR(IF(INDEX(DATOS!P:P,MATCH(CHECKLIST!B516,DATOS!B:B,0),1)="","X",IF(INDEX(DATOS!P:P,MATCH(CHECKLIST!B516,DATOS!B:B,0),1)&gt;YEAR(TODAY())-1,"","VENCIDA")),"")</f>
        <v/>
      </c>
      <c r="O516" s="35" t="str">
        <f>IFERROR(IF(INDEX(DATOS!AV:AV,MATCH(CHECKLIST!B516,DATOS!B:B,0),1)=0,"",INDEX(DATOS!AV:AV,MATCH(CHECKLIST!B516,DATOS!B:B,0),1)),"")</f>
        <v/>
      </c>
      <c r="P516" s="17" t="str">
        <f>IFERROR(IF(INDEX(DATOS!AT:AT,MATCH(CHECKLIST!B516,DATOS!B:B,0),1)=0,"",INDEX(DATOS!AT:AT,MATCH(CHECKLIST!B516,DATOS!B:B,0),1)),"")</f>
        <v/>
      </c>
      <c r="Q516" s="17" t="str">
        <f>IFERROR(IF(INDEX(DATOS!AU:AU,MATCH(CHECKLIST!B516,DATOS!B:B,0),1)=0,"",INDEX(DATOS!AU:AU,MATCH(CHECKLIST!B516,DATOS!B:B,0),1)),"")</f>
        <v/>
      </c>
      <c r="S516">
        <f t="shared" si="23"/>
        <v>0</v>
      </c>
      <c r="U516" t="str">
        <f t="shared" si="21"/>
        <v/>
      </c>
      <c r="V516" t="str">
        <f t="shared" si="22"/>
        <v/>
      </c>
    </row>
    <row r="517" spans="1:22" x14ac:dyDescent="0.25">
      <c r="A517" s="12">
        <v>504</v>
      </c>
      <c r="B517" t="str">
        <f>IFERROR(INDEX(DATOS!B:B,MATCH(CHECKLIST!A517,DATOS!CG:CG,0),1),"")</f>
        <v/>
      </c>
      <c r="C517" t="str">
        <f>IFERROR(INDEX(DATOS!BT:BT,MATCH(CHECKLIST!A517,DATOS!CG:CG,0),1),"")</f>
        <v/>
      </c>
      <c r="D517" t="str">
        <f>IFERROR(INDEX(DATOS!T:T,MATCH(CHECKLIST!E517,DATOS!C:C,0),1),"")</f>
        <v/>
      </c>
      <c r="E517" s="72" t="str">
        <f>IFERROR(INDEX(DATOS!C:C,MATCH(CHECKLIST!A517,DATOS!CG:CG,0),1),"")</f>
        <v/>
      </c>
      <c r="F517" s="82" t="str">
        <f>IFERROR(IF(INDEX(DATOS!AI:AI,MATCH(CHECKLIST!B517,DATOS!B:B,0),1)=0,"",INDEX(DATOS!AI:AI,MATCH(CHECKLIST!B517,DATOS!B:B,0),1)),"")</f>
        <v/>
      </c>
      <c r="G517" s="17" t="str">
        <f>IFERROR(IF(INDEX(DATOS!AN:AN,MATCH(CHECKLIST!B517,DATOS!B:B,0),1)=0,"",INDEX(DATOS!AN:AN,MATCH(CHECKLIST!B517,DATOS!B:B,0),1)),"")</f>
        <v/>
      </c>
      <c r="H517" s="17" t="str">
        <f>IFERROR(IF(INDEX(DATOS!BQ:BQ,MATCH(CHECKLIST!B517,DATOS!B:B,0),1)="","X",IF(INDEX(DATOS!BQ:BQ,MATCH(CHECKLIST!B517,DATOS!B:B,0),1)="VIGENTE","",INDEX(DATOS!BQ:BQ,MATCH(CHECKLIST!B517,DATOS!B:B,0),1))),"")</f>
        <v/>
      </c>
      <c r="I517" s="17" t="str">
        <f>IFERROR(IF(INDEX(DATOS!AR:AR,MATCH(CHECKLIST!B517,DATOS!B:B,0),1)=0,"",INDEX(DATOS!AR:AR,MATCH(CHECKLIST!B517,DATOS!B:B,0),1)),"")</f>
        <v/>
      </c>
      <c r="J517" s="17" t="str">
        <f>IFERROR(IF(INDEX(DATOS!AP:AP,MATCH(CHECKLIST!B517,DATOS!B:B,0),1)=0,"",INDEX(DATOS!AP:AP,MATCH(CHECKLIST!B517,DATOS!B:B,0),1)),"")</f>
        <v/>
      </c>
      <c r="K517" s="35" t="str">
        <f>IFERROR(IF(INDEX(DATOS!AQ:AQ,MATCH(CHECKLIST!B517,DATOS!B:B,0),1)=0,"",INDEX(DATOS!AQ:AQ,MATCH(CHECKLIST!B517,DATOS!B:B,0),1)),"")</f>
        <v/>
      </c>
      <c r="L517" s="17" t="str">
        <f>IFERROR(IF(INDEX(DATOS!AS:AS,MATCH(CHECKLIST!B517,DATOS!B:B,0),1)=0,"",INDEX(DATOS!AS:AS,MATCH(CHECKLIST!B517,DATOS!B:B,0),1)),"")</f>
        <v/>
      </c>
      <c r="M517" s="17" t="str">
        <f>IFERROR(IF(INDEX(DATOS!AO:AO,MATCH(CHECKLIST!B517,DATOS!B:B,0),1)=0,"",INDEX(DATOS!AO:AO,MATCH(CHECKLIST!B517,DATOS!B:B,0),1)),"")</f>
        <v/>
      </c>
      <c r="N517" s="35" t="str">
        <f ca="1">IFERROR(IF(INDEX(DATOS!P:P,MATCH(CHECKLIST!B517,DATOS!B:B,0),1)="","X",IF(INDEX(DATOS!P:P,MATCH(CHECKLIST!B517,DATOS!B:B,0),1)&gt;YEAR(TODAY())-1,"","VENCIDA")),"")</f>
        <v/>
      </c>
      <c r="O517" s="35" t="str">
        <f>IFERROR(IF(INDEX(DATOS!AV:AV,MATCH(CHECKLIST!B517,DATOS!B:B,0),1)=0,"",INDEX(DATOS!AV:AV,MATCH(CHECKLIST!B517,DATOS!B:B,0),1)),"")</f>
        <v/>
      </c>
      <c r="P517" s="17" t="str">
        <f>IFERROR(IF(INDEX(DATOS!AT:AT,MATCH(CHECKLIST!B517,DATOS!B:B,0),1)=0,"",INDEX(DATOS!AT:AT,MATCH(CHECKLIST!B517,DATOS!B:B,0),1)),"")</f>
        <v/>
      </c>
      <c r="Q517" s="17" t="str">
        <f>IFERROR(IF(INDEX(DATOS!AU:AU,MATCH(CHECKLIST!B517,DATOS!B:B,0),1)=0,"",INDEX(DATOS!AU:AU,MATCH(CHECKLIST!B517,DATOS!B:B,0),1)),"")</f>
        <v/>
      </c>
      <c r="R517" t="str">
        <f>IF(B517="","",1)</f>
        <v/>
      </c>
      <c r="S517" t="str">
        <f t="shared" si="23"/>
        <v/>
      </c>
      <c r="U517" t="str">
        <f t="shared" si="21"/>
        <v/>
      </c>
      <c r="V517" t="str">
        <f t="shared" si="22"/>
        <v/>
      </c>
    </row>
    <row r="518" spans="1:22" x14ac:dyDescent="0.25">
      <c r="A518" s="12">
        <v>505</v>
      </c>
      <c r="B518" t="str">
        <f>IFERROR(INDEX(DATOS!B:B,MATCH(CHECKLIST!A518,DATOS!CG:CG,0),1),"")</f>
        <v/>
      </c>
      <c r="C518" t="str">
        <f>IFERROR(INDEX(DATOS!BT:BT,MATCH(CHECKLIST!A518,DATOS!CG:CG,0),1),"")</f>
        <v/>
      </c>
      <c r="D518" t="str">
        <f>IFERROR(INDEX(DATOS!T:T,MATCH(CHECKLIST!E518,DATOS!C:C,0),1),"")</f>
        <v/>
      </c>
      <c r="E518" s="72" t="str">
        <f>IFERROR(INDEX(DATOS!C:C,MATCH(CHECKLIST!A518,DATOS!CG:CG,0),1),"")</f>
        <v/>
      </c>
      <c r="F518" s="82" t="str">
        <f>IFERROR(IF(INDEX(DATOS!AI:AI,MATCH(CHECKLIST!B518,DATOS!B:B,0),1)=0,"",INDEX(DATOS!AI:AI,MATCH(CHECKLIST!B518,DATOS!B:B,0),1)),"")</f>
        <v/>
      </c>
      <c r="G518" s="17" t="str">
        <f>IFERROR(IF(INDEX(DATOS!AN:AN,MATCH(CHECKLIST!B518,DATOS!B:B,0),1)=0,"",INDEX(DATOS!AN:AN,MATCH(CHECKLIST!B518,DATOS!B:B,0),1)),"")</f>
        <v/>
      </c>
      <c r="H518" s="17" t="str">
        <f>IFERROR(IF(INDEX(DATOS!BQ:BQ,MATCH(CHECKLIST!B518,DATOS!B:B,0),1)="","X",IF(INDEX(DATOS!BQ:BQ,MATCH(CHECKLIST!B518,DATOS!B:B,0),1)="VIGENTE","",INDEX(DATOS!BQ:BQ,MATCH(CHECKLIST!B518,DATOS!B:B,0),1))),"")</f>
        <v/>
      </c>
      <c r="I518" s="17" t="str">
        <f>IFERROR(IF(INDEX(DATOS!AR:AR,MATCH(CHECKLIST!B518,DATOS!B:B,0),1)=0,"",INDEX(DATOS!AR:AR,MATCH(CHECKLIST!B518,DATOS!B:B,0),1)),"")</f>
        <v/>
      </c>
      <c r="J518" s="17" t="str">
        <f>IFERROR(IF(INDEX(DATOS!AP:AP,MATCH(CHECKLIST!B518,DATOS!B:B,0),1)=0,"",INDEX(DATOS!AP:AP,MATCH(CHECKLIST!B518,DATOS!B:B,0),1)),"")</f>
        <v/>
      </c>
      <c r="K518" s="35" t="str">
        <f>IFERROR(IF(INDEX(DATOS!AQ:AQ,MATCH(CHECKLIST!B518,DATOS!B:B,0),1)=0,"",INDEX(DATOS!AQ:AQ,MATCH(CHECKLIST!B518,DATOS!B:B,0),1)),"")</f>
        <v/>
      </c>
      <c r="L518" s="17" t="str">
        <f>IFERROR(IF(INDEX(DATOS!AS:AS,MATCH(CHECKLIST!B518,DATOS!B:B,0),1)=0,"",INDEX(DATOS!AS:AS,MATCH(CHECKLIST!B518,DATOS!B:B,0),1)),"")</f>
        <v/>
      </c>
      <c r="M518" s="17" t="str">
        <f>IFERROR(IF(INDEX(DATOS!AO:AO,MATCH(CHECKLIST!B518,DATOS!B:B,0),1)=0,"",INDEX(DATOS!AO:AO,MATCH(CHECKLIST!B518,DATOS!B:B,0),1)),"")</f>
        <v/>
      </c>
      <c r="N518" s="35" t="str">
        <f ca="1">IFERROR(IF(INDEX(DATOS!P:P,MATCH(CHECKLIST!B518,DATOS!B:B,0),1)="","X",IF(INDEX(DATOS!P:P,MATCH(CHECKLIST!B518,DATOS!B:B,0),1)&gt;YEAR(TODAY())-1,"","VENCIDA")),"")</f>
        <v/>
      </c>
      <c r="O518" s="35" t="str">
        <f>IFERROR(IF(INDEX(DATOS!AV:AV,MATCH(CHECKLIST!B518,DATOS!B:B,0),1)=0,"",INDEX(DATOS!AV:AV,MATCH(CHECKLIST!B518,DATOS!B:B,0),1)),"")</f>
        <v/>
      </c>
      <c r="P518" s="17" t="str">
        <f>IFERROR(IF(INDEX(DATOS!AT:AT,MATCH(CHECKLIST!B518,DATOS!B:B,0),1)=0,"",INDEX(DATOS!AT:AT,MATCH(CHECKLIST!B518,DATOS!B:B,0),1)),"")</f>
        <v/>
      </c>
      <c r="Q518" s="17" t="str">
        <f>IFERROR(IF(INDEX(DATOS!AU:AU,MATCH(CHECKLIST!B518,DATOS!B:B,0),1)=0,"",INDEX(DATOS!AU:AU,MATCH(CHECKLIST!B518,DATOS!B:B,0),1)),"")</f>
        <v/>
      </c>
      <c r="S518">
        <f t="shared" si="23"/>
        <v>0</v>
      </c>
      <c r="U518" t="str">
        <f t="shared" si="21"/>
        <v/>
      </c>
      <c r="V518" t="str">
        <f t="shared" si="22"/>
        <v/>
      </c>
    </row>
    <row r="519" spans="1:22" x14ac:dyDescent="0.25">
      <c r="A519" s="12">
        <v>506</v>
      </c>
      <c r="B519" t="str">
        <f>IFERROR(INDEX(DATOS!B:B,MATCH(CHECKLIST!A519,DATOS!CG:CG,0),1),"")</f>
        <v/>
      </c>
      <c r="C519" t="str">
        <f>IFERROR(INDEX(DATOS!BT:BT,MATCH(CHECKLIST!A519,DATOS!CG:CG,0),1),"")</f>
        <v/>
      </c>
      <c r="D519" t="str">
        <f>IFERROR(INDEX(DATOS!T:T,MATCH(CHECKLIST!E519,DATOS!C:C,0),1),"")</f>
        <v/>
      </c>
      <c r="E519" s="72" t="str">
        <f>IFERROR(INDEX(DATOS!C:C,MATCH(CHECKLIST!A519,DATOS!CG:CG,0),1),"")</f>
        <v/>
      </c>
      <c r="F519" s="82" t="str">
        <f>IFERROR(IF(INDEX(DATOS!AI:AI,MATCH(CHECKLIST!B519,DATOS!B:B,0),1)=0,"",INDEX(DATOS!AI:AI,MATCH(CHECKLIST!B519,DATOS!B:B,0),1)),"")</f>
        <v/>
      </c>
      <c r="G519" s="17" t="str">
        <f>IFERROR(IF(INDEX(DATOS!AN:AN,MATCH(CHECKLIST!B519,DATOS!B:B,0),1)=0,"",INDEX(DATOS!AN:AN,MATCH(CHECKLIST!B519,DATOS!B:B,0),1)),"")</f>
        <v/>
      </c>
      <c r="H519" s="17" t="str">
        <f>IFERROR(IF(INDEX(DATOS!BQ:BQ,MATCH(CHECKLIST!B519,DATOS!B:B,0),1)="","X",IF(INDEX(DATOS!BQ:BQ,MATCH(CHECKLIST!B519,DATOS!B:B,0),1)="VIGENTE","",INDEX(DATOS!BQ:BQ,MATCH(CHECKLIST!B519,DATOS!B:B,0),1))),"")</f>
        <v/>
      </c>
      <c r="I519" s="17" t="str">
        <f>IFERROR(IF(INDEX(DATOS!AR:AR,MATCH(CHECKLIST!B519,DATOS!B:B,0),1)=0,"",INDEX(DATOS!AR:AR,MATCH(CHECKLIST!B519,DATOS!B:B,0),1)),"")</f>
        <v/>
      </c>
      <c r="J519" s="17" t="str">
        <f>IFERROR(IF(INDEX(DATOS!AP:AP,MATCH(CHECKLIST!B519,DATOS!B:B,0),1)=0,"",INDEX(DATOS!AP:AP,MATCH(CHECKLIST!B519,DATOS!B:B,0),1)),"")</f>
        <v/>
      </c>
      <c r="K519" s="35" t="str">
        <f>IFERROR(IF(INDEX(DATOS!AQ:AQ,MATCH(CHECKLIST!B519,DATOS!B:B,0),1)=0,"",INDEX(DATOS!AQ:AQ,MATCH(CHECKLIST!B519,DATOS!B:B,0),1)),"")</f>
        <v/>
      </c>
      <c r="L519" s="17" t="str">
        <f>IFERROR(IF(INDEX(DATOS!AS:AS,MATCH(CHECKLIST!B519,DATOS!B:B,0),1)=0,"",INDEX(DATOS!AS:AS,MATCH(CHECKLIST!B519,DATOS!B:B,0),1)),"")</f>
        <v/>
      </c>
      <c r="M519" s="17" t="str">
        <f>IFERROR(IF(INDEX(DATOS!AO:AO,MATCH(CHECKLIST!B519,DATOS!B:B,0),1)=0,"",INDEX(DATOS!AO:AO,MATCH(CHECKLIST!B519,DATOS!B:B,0),1)),"")</f>
        <v/>
      </c>
      <c r="N519" s="35" t="str">
        <f ca="1">IFERROR(IF(INDEX(DATOS!P:P,MATCH(CHECKLIST!B519,DATOS!B:B,0),1)="","X",IF(INDEX(DATOS!P:P,MATCH(CHECKLIST!B519,DATOS!B:B,0),1)&gt;YEAR(TODAY())-1,"","VENCIDA")),"")</f>
        <v/>
      </c>
      <c r="O519" s="35" t="str">
        <f>IFERROR(IF(INDEX(DATOS!AV:AV,MATCH(CHECKLIST!B519,DATOS!B:B,0),1)=0,"",INDEX(DATOS!AV:AV,MATCH(CHECKLIST!B519,DATOS!B:B,0),1)),"")</f>
        <v/>
      </c>
      <c r="P519" s="17" t="str">
        <f>IFERROR(IF(INDEX(DATOS!AT:AT,MATCH(CHECKLIST!B519,DATOS!B:B,0),1)=0,"",INDEX(DATOS!AT:AT,MATCH(CHECKLIST!B519,DATOS!B:B,0),1)),"")</f>
        <v/>
      </c>
      <c r="Q519" s="17" t="str">
        <f>IFERROR(IF(INDEX(DATOS!AU:AU,MATCH(CHECKLIST!B519,DATOS!B:B,0),1)=0,"",INDEX(DATOS!AU:AU,MATCH(CHECKLIST!B519,DATOS!B:B,0),1)),"")</f>
        <v/>
      </c>
      <c r="R519" t="str">
        <f>IF(B519="","",1)</f>
        <v/>
      </c>
      <c r="S519" t="str">
        <f t="shared" si="23"/>
        <v/>
      </c>
      <c r="U519" t="str">
        <f t="shared" si="21"/>
        <v/>
      </c>
      <c r="V519" t="str">
        <f t="shared" si="22"/>
        <v/>
      </c>
    </row>
    <row r="520" spans="1:22" x14ac:dyDescent="0.25">
      <c r="A520" s="12">
        <v>507</v>
      </c>
      <c r="B520" t="str">
        <f>IFERROR(INDEX(DATOS!B:B,MATCH(CHECKLIST!A520,DATOS!CG:CG,0),1),"")</f>
        <v/>
      </c>
      <c r="C520" t="str">
        <f>IFERROR(INDEX(DATOS!BT:BT,MATCH(CHECKLIST!A520,DATOS!CG:CG,0),1),"")</f>
        <v/>
      </c>
      <c r="D520" t="str">
        <f>IFERROR(INDEX(DATOS!T:T,MATCH(CHECKLIST!E520,DATOS!C:C,0),1),"")</f>
        <v/>
      </c>
      <c r="E520" s="72" t="str">
        <f>IFERROR(INDEX(DATOS!C:C,MATCH(CHECKLIST!A520,DATOS!CG:CG,0),1),"")</f>
        <v/>
      </c>
      <c r="F520" s="82" t="str">
        <f>IFERROR(IF(INDEX(DATOS!AI:AI,MATCH(CHECKLIST!B520,DATOS!B:B,0),1)=0,"",INDEX(DATOS!AI:AI,MATCH(CHECKLIST!B520,DATOS!B:B,0),1)),"")</f>
        <v/>
      </c>
      <c r="G520" s="17" t="str">
        <f>IFERROR(IF(INDEX(DATOS!AN:AN,MATCH(CHECKLIST!B520,DATOS!B:B,0),1)=0,"",INDEX(DATOS!AN:AN,MATCH(CHECKLIST!B520,DATOS!B:B,0),1)),"")</f>
        <v/>
      </c>
      <c r="H520" s="17" t="str">
        <f>IFERROR(IF(INDEX(DATOS!BQ:BQ,MATCH(CHECKLIST!B520,DATOS!B:B,0),1)="","X",IF(INDEX(DATOS!BQ:BQ,MATCH(CHECKLIST!B520,DATOS!B:B,0),1)="VIGENTE","",INDEX(DATOS!BQ:BQ,MATCH(CHECKLIST!B520,DATOS!B:B,0),1))),"")</f>
        <v/>
      </c>
      <c r="I520" s="17" t="str">
        <f>IFERROR(IF(INDEX(DATOS!AR:AR,MATCH(CHECKLIST!B520,DATOS!B:B,0),1)=0,"",INDEX(DATOS!AR:AR,MATCH(CHECKLIST!B520,DATOS!B:B,0),1)),"")</f>
        <v/>
      </c>
      <c r="J520" s="17" t="str">
        <f>IFERROR(IF(INDEX(DATOS!AP:AP,MATCH(CHECKLIST!B520,DATOS!B:B,0),1)=0,"",INDEX(DATOS!AP:AP,MATCH(CHECKLIST!B520,DATOS!B:B,0),1)),"")</f>
        <v/>
      </c>
      <c r="K520" s="35" t="str">
        <f>IFERROR(IF(INDEX(DATOS!AQ:AQ,MATCH(CHECKLIST!B520,DATOS!B:B,0),1)=0,"",INDEX(DATOS!AQ:AQ,MATCH(CHECKLIST!B520,DATOS!B:B,0),1)),"")</f>
        <v/>
      </c>
      <c r="L520" s="17" t="str">
        <f>IFERROR(IF(INDEX(DATOS!AS:AS,MATCH(CHECKLIST!B520,DATOS!B:B,0),1)=0,"",INDEX(DATOS!AS:AS,MATCH(CHECKLIST!B520,DATOS!B:B,0),1)),"")</f>
        <v/>
      </c>
      <c r="M520" s="17" t="str">
        <f>IFERROR(IF(INDEX(DATOS!AO:AO,MATCH(CHECKLIST!B520,DATOS!B:B,0),1)=0,"",INDEX(DATOS!AO:AO,MATCH(CHECKLIST!B520,DATOS!B:B,0),1)),"")</f>
        <v/>
      </c>
      <c r="N520" s="35" t="str">
        <f ca="1">IFERROR(IF(INDEX(DATOS!P:P,MATCH(CHECKLIST!B520,DATOS!B:B,0),1)="","X",IF(INDEX(DATOS!P:P,MATCH(CHECKLIST!B520,DATOS!B:B,0),1)&gt;YEAR(TODAY())-1,"","VENCIDA")),"")</f>
        <v/>
      </c>
      <c r="O520" s="35" t="str">
        <f>IFERROR(IF(INDEX(DATOS!AV:AV,MATCH(CHECKLIST!B520,DATOS!B:B,0),1)=0,"",INDEX(DATOS!AV:AV,MATCH(CHECKLIST!B520,DATOS!B:B,0),1)),"")</f>
        <v/>
      </c>
      <c r="P520" s="17" t="str">
        <f>IFERROR(IF(INDEX(DATOS!AT:AT,MATCH(CHECKLIST!B520,DATOS!B:B,0),1)=0,"",INDEX(DATOS!AT:AT,MATCH(CHECKLIST!B520,DATOS!B:B,0),1)),"")</f>
        <v/>
      </c>
      <c r="Q520" s="17" t="str">
        <f>IFERROR(IF(INDEX(DATOS!AU:AU,MATCH(CHECKLIST!B520,DATOS!B:B,0),1)=0,"",INDEX(DATOS!AU:AU,MATCH(CHECKLIST!B520,DATOS!B:B,0),1)),"")</f>
        <v/>
      </c>
      <c r="S520">
        <f t="shared" si="23"/>
        <v>0</v>
      </c>
      <c r="U520" t="str">
        <f t="shared" si="21"/>
        <v/>
      </c>
      <c r="V520" t="str">
        <f t="shared" si="22"/>
        <v/>
      </c>
    </row>
    <row r="521" spans="1:22" x14ac:dyDescent="0.25">
      <c r="A521" s="12">
        <v>508</v>
      </c>
      <c r="B521" t="str">
        <f>IFERROR(INDEX(DATOS!B:B,MATCH(CHECKLIST!A521,DATOS!CG:CG,0),1),"")</f>
        <v/>
      </c>
      <c r="C521" t="str">
        <f>IFERROR(INDEX(DATOS!BT:BT,MATCH(CHECKLIST!A521,DATOS!CG:CG,0),1),"")</f>
        <v/>
      </c>
      <c r="D521" t="str">
        <f>IFERROR(INDEX(DATOS!T:T,MATCH(CHECKLIST!E521,DATOS!C:C,0),1),"")</f>
        <v/>
      </c>
      <c r="E521" s="72" t="str">
        <f>IFERROR(INDEX(DATOS!C:C,MATCH(CHECKLIST!A521,DATOS!CG:CG,0),1),"")</f>
        <v/>
      </c>
      <c r="F521" s="82" t="str">
        <f>IFERROR(IF(INDEX(DATOS!AI:AI,MATCH(CHECKLIST!B521,DATOS!B:B,0),1)=0,"",INDEX(DATOS!AI:AI,MATCH(CHECKLIST!B521,DATOS!B:B,0),1)),"")</f>
        <v/>
      </c>
      <c r="G521" s="17" t="str">
        <f>IFERROR(IF(INDEX(DATOS!AN:AN,MATCH(CHECKLIST!B521,DATOS!B:B,0),1)=0,"",INDEX(DATOS!AN:AN,MATCH(CHECKLIST!B521,DATOS!B:B,0),1)),"")</f>
        <v/>
      </c>
      <c r="H521" s="17" t="str">
        <f>IFERROR(IF(INDEX(DATOS!BQ:BQ,MATCH(CHECKLIST!B521,DATOS!B:B,0),1)="","X",IF(INDEX(DATOS!BQ:BQ,MATCH(CHECKLIST!B521,DATOS!B:B,0),1)="VIGENTE","",INDEX(DATOS!BQ:BQ,MATCH(CHECKLIST!B521,DATOS!B:B,0),1))),"")</f>
        <v/>
      </c>
      <c r="I521" s="17" t="str">
        <f>IFERROR(IF(INDEX(DATOS!AR:AR,MATCH(CHECKLIST!B521,DATOS!B:B,0),1)=0,"",INDEX(DATOS!AR:AR,MATCH(CHECKLIST!B521,DATOS!B:B,0),1)),"")</f>
        <v/>
      </c>
      <c r="J521" s="17" t="str">
        <f>IFERROR(IF(INDEX(DATOS!AP:AP,MATCH(CHECKLIST!B521,DATOS!B:B,0),1)=0,"",INDEX(DATOS!AP:AP,MATCH(CHECKLIST!B521,DATOS!B:B,0),1)),"")</f>
        <v/>
      </c>
      <c r="K521" s="35" t="str">
        <f>IFERROR(IF(INDEX(DATOS!AQ:AQ,MATCH(CHECKLIST!B521,DATOS!B:B,0),1)=0,"",INDEX(DATOS!AQ:AQ,MATCH(CHECKLIST!B521,DATOS!B:B,0),1)),"")</f>
        <v/>
      </c>
      <c r="L521" s="17" t="str">
        <f>IFERROR(IF(INDEX(DATOS!AS:AS,MATCH(CHECKLIST!B521,DATOS!B:B,0),1)=0,"",INDEX(DATOS!AS:AS,MATCH(CHECKLIST!B521,DATOS!B:B,0),1)),"")</f>
        <v/>
      </c>
      <c r="M521" s="17" t="str">
        <f>IFERROR(IF(INDEX(DATOS!AO:AO,MATCH(CHECKLIST!B521,DATOS!B:B,0),1)=0,"",INDEX(DATOS!AO:AO,MATCH(CHECKLIST!B521,DATOS!B:B,0),1)),"")</f>
        <v/>
      </c>
      <c r="N521" s="35" t="str">
        <f ca="1">IFERROR(IF(INDEX(DATOS!P:P,MATCH(CHECKLIST!B521,DATOS!B:B,0),1)="","X",IF(INDEX(DATOS!P:P,MATCH(CHECKLIST!B521,DATOS!B:B,0),1)&gt;YEAR(TODAY())-1,"","VENCIDA")),"")</f>
        <v/>
      </c>
      <c r="O521" s="35" t="str">
        <f>IFERROR(IF(INDEX(DATOS!AV:AV,MATCH(CHECKLIST!B521,DATOS!B:B,0),1)=0,"",INDEX(DATOS!AV:AV,MATCH(CHECKLIST!B521,DATOS!B:B,0),1)),"")</f>
        <v/>
      </c>
      <c r="P521" s="17" t="str">
        <f>IFERROR(IF(INDEX(DATOS!AT:AT,MATCH(CHECKLIST!B521,DATOS!B:B,0),1)=0,"",INDEX(DATOS!AT:AT,MATCH(CHECKLIST!B521,DATOS!B:B,0),1)),"")</f>
        <v/>
      </c>
      <c r="Q521" s="17" t="str">
        <f>IFERROR(IF(INDEX(DATOS!AU:AU,MATCH(CHECKLIST!B521,DATOS!B:B,0),1)=0,"",INDEX(DATOS!AU:AU,MATCH(CHECKLIST!B521,DATOS!B:B,0),1)),"")</f>
        <v/>
      </c>
      <c r="R521" t="str">
        <f>IF(B521="","",1)</f>
        <v/>
      </c>
      <c r="S521" t="str">
        <f t="shared" si="23"/>
        <v/>
      </c>
      <c r="U521" t="str">
        <f t="shared" si="21"/>
        <v/>
      </c>
      <c r="V521" t="str">
        <f t="shared" si="22"/>
        <v/>
      </c>
    </row>
    <row r="522" spans="1:22" x14ac:dyDescent="0.25">
      <c r="A522" s="12">
        <v>509</v>
      </c>
      <c r="B522" t="str">
        <f>IFERROR(INDEX(DATOS!B:B,MATCH(CHECKLIST!A522,DATOS!CG:CG,0),1),"")</f>
        <v/>
      </c>
      <c r="C522" t="str">
        <f>IFERROR(INDEX(DATOS!BT:BT,MATCH(CHECKLIST!A522,DATOS!CG:CG,0),1),"")</f>
        <v/>
      </c>
      <c r="D522" t="str">
        <f>IFERROR(INDEX(DATOS!T:T,MATCH(CHECKLIST!E522,DATOS!C:C,0),1),"")</f>
        <v/>
      </c>
      <c r="E522" s="72" t="str">
        <f>IFERROR(INDEX(DATOS!C:C,MATCH(CHECKLIST!A522,DATOS!CG:CG,0),1),"")</f>
        <v/>
      </c>
      <c r="F522" s="82" t="str">
        <f>IFERROR(IF(INDEX(DATOS!AI:AI,MATCH(CHECKLIST!B522,DATOS!B:B,0),1)=0,"",INDEX(DATOS!AI:AI,MATCH(CHECKLIST!B522,DATOS!B:B,0),1)),"")</f>
        <v/>
      </c>
      <c r="G522" s="17" t="str">
        <f>IFERROR(IF(INDEX(DATOS!AN:AN,MATCH(CHECKLIST!B522,DATOS!B:B,0),1)=0,"",INDEX(DATOS!AN:AN,MATCH(CHECKLIST!B522,DATOS!B:B,0),1)),"")</f>
        <v/>
      </c>
      <c r="H522" s="17" t="str">
        <f>IFERROR(IF(INDEX(DATOS!BQ:BQ,MATCH(CHECKLIST!B522,DATOS!B:B,0),1)="","X",IF(INDEX(DATOS!BQ:BQ,MATCH(CHECKLIST!B522,DATOS!B:B,0),1)="VIGENTE","",INDEX(DATOS!BQ:BQ,MATCH(CHECKLIST!B522,DATOS!B:B,0),1))),"")</f>
        <v/>
      </c>
      <c r="I522" s="17" t="str">
        <f>IFERROR(IF(INDEX(DATOS!AR:AR,MATCH(CHECKLIST!B522,DATOS!B:B,0),1)=0,"",INDEX(DATOS!AR:AR,MATCH(CHECKLIST!B522,DATOS!B:B,0),1)),"")</f>
        <v/>
      </c>
      <c r="J522" s="17" t="str">
        <f>IFERROR(IF(INDEX(DATOS!AP:AP,MATCH(CHECKLIST!B522,DATOS!B:B,0),1)=0,"",INDEX(DATOS!AP:AP,MATCH(CHECKLIST!B522,DATOS!B:B,0),1)),"")</f>
        <v/>
      </c>
      <c r="K522" s="35" t="str">
        <f>IFERROR(IF(INDEX(DATOS!AQ:AQ,MATCH(CHECKLIST!B522,DATOS!B:B,0),1)=0,"",INDEX(DATOS!AQ:AQ,MATCH(CHECKLIST!B522,DATOS!B:B,0),1)),"")</f>
        <v/>
      </c>
      <c r="L522" s="17" t="str">
        <f>IFERROR(IF(INDEX(DATOS!AS:AS,MATCH(CHECKLIST!B522,DATOS!B:B,0),1)=0,"",INDEX(DATOS!AS:AS,MATCH(CHECKLIST!B522,DATOS!B:B,0),1)),"")</f>
        <v/>
      </c>
      <c r="M522" s="17" t="str">
        <f>IFERROR(IF(INDEX(DATOS!AO:AO,MATCH(CHECKLIST!B522,DATOS!B:B,0),1)=0,"",INDEX(DATOS!AO:AO,MATCH(CHECKLIST!B522,DATOS!B:B,0),1)),"")</f>
        <v/>
      </c>
      <c r="N522" s="35" t="str">
        <f ca="1">IFERROR(IF(INDEX(DATOS!P:P,MATCH(CHECKLIST!B522,DATOS!B:B,0),1)="","X",IF(INDEX(DATOS!P:P,MATCH(CHECKLIST!B522,DATOS!B:B,0),1)&gt;YEAR(TODAY())-1,"","VENCIDA")),"")</f>
        <v/>
      </c>
      <c r="O522" s="35" t="str">
        <f>IFERROR(IF(INDEX(DATOS!AV:AV,MATCH(CHECKLIST!B522,DATOS!B:B,0),1)=0,"",INDEX(DATOS!AV:AV,MATCH(CHECKLIST!B522,DATOS!B:B,0),1)),"")</f>
        <v/>
      </c>
      <c r="P522" s="17" t="str">
        <f>IFERROR(IF(INDEX(DATOS!AT:AT,MATCH(CHECKLIST!B522,DATOS!B:B,0),1)=0,"",INDEX(DATOS!AT:AT,MATCH(CHECKLIST!B522,DATOS!B:B,0),1)),"")</f>
        <v/>
      </c>
      <c r="Q522" s="17" t="str">
        <f>IFERROR(IF(INDEX(DATOS!AU:AU,MATCH(CHECKLIST!B522,DATOS!B:B,0),1)=0,"",INDEX(DATOS!AU:AU,MATCH(CHECKLIST!B522,DATOS!B:B,0),1)),"")</f>
        <v/>
      </c>
      <c r="S522">
        <f t="shared" si="23"/>
        <v>0</v>
      </c>
      <c r="U522" t="str">
        <f t="shared" si="21"/>
        <v/>
      </c>
      <c r="V522" t="str">
        <f t="shared" si="22"/>
        <v/>
      </c>
    </row>
    <row r="523" spans="1:22" x14ac:dyDescent="0.25">
      <c r="A523" s="12">
        <v>510</v>
      </c>
      <c r="B523" t="str">
        <f>IFERROR(INDEX(DATOS!B:B,MATCH(CHECKLIST!A523,DATOS!CG:CG,0),1),"")</f>
        <v/>
      </c>
      <c r="C523" t="str">
        <f>IFERROR(INDEX(DATOS!BT:BT,MATCH(CHECKLIST!A523,DATOS!CG:CG,0),1),"")</f>
        <v/>
      </c>
      <c r="D523" t="str">
        <f>IFERROR(INDEX(DATOS!T:T,MATCH(CHECKLIST!E523,DATOS!C:C,0),1),"")</f>
        <v/>
      </c>
      <c r="E523" s="72" t="str">
        <f>IFERROR(INDEX(DATOS!C:C,MATCH(CHECKLIST!A523,DATOS!CG:CG,0),1),"")</f>
        <v/>
      </c>
      <c r="F523" s="82" t="str">
        <f>IFERROR(IF(INDEX(DATOS!AI:AI,MATCH(CHECKLIST!B523,DATOS!B:B,0),1)=0,"",INDEX(DATOS!AI:AI,MATCH(CHECKLIST!B523,DATOS!B:B,0),1)),"")</f>
        <v/>
      </c>
      <c r="G523" s="17" t="str">
        <f>IFERROR(IF(INDEX(DATOS!AN:AN,MATCH(CHECKLIST!B523,DATOS!B:B,0),1)=0,"",INDEX(DATOS!AN:AN,MATCH(CHECKLIST!B523,DATOS!B:B,0),1)),"")</f>
        <v/>
      </c>
      <c r="H523" s="17" t="str">
        <f>IFERROR(IF(INDEX(DATOS!BQ:BQ,MATCH(CHECKLIST!B523,DATOS!B:B,0),1)="","X",IF(INDEX(DATOS!BQ:BQ,MATCH(CHECKLIST!B523,DATOS!B:B,0),1)="VIGENTE","",INDEX(DATOS!BQ:BQ,MATCH(CHECKLIST!B523,DATOS!B:B,0),1))),"")</f>
        <v/>
      </c>
      <c r="I523" s="17" t="str">
        <f>IFERROR(IF(INDEX(DATOS!AR:AR,MATCH(CHECKLIST!B523,DATOS!B:B,0),1)=0,"",INDEX(DATOS!AR:AR,MATCH(CHECKLIST!B523,DATOS!B:B,0),1)),"")</f>
        <v/>
      </c>
      <c r="J523" s="17" t="str">
        <f>IFERROR(IF(INDEX(DATOS!AP:AP,MATCH(CHECKLIST!B523,DATOS!B:B,0),1)=0,"",INDEX(DATOS!AP:AP,MATCH(CHECKLIST!B523,DATOS!B:B,0),1)),"")</f>
        <v/>
      </c>
      <c r="K523" s="35" t="str">
        <f>IFERROR(IF(INDEX(DATOS!AQ:AQ,MATCH(CHECKLIST!B523,DATOS!B:B,0),1)=0,"",INDEX(DATOS!AQ:AQ,MATCH(CHECKLIST!B523,DATOS!B:B,0),1)),"")</f>
        <v/>
      </c>
      <c r="L523" s="17" t="str">
        <f>IFERROR(IF(INDEX(DATOS!AS:AS,MATCH(CHECKLIST!B523,DATOS!B:B,0),1)=0,"",INDEX(DATOS!AS:AS,MATCH(CHECKLIST!B523,DATOS!B:B,0),1)),"")</f>
        <v/>
      </c>
      <c r="M523" s="17" t="str">
        <f>IFERROR(IF(INDEX(DATOS!AO:AO,MATCH(CHECKLIST!B523,DATOS!B:B,0),1)=0,"",INDEX(DATOS!AO:AO,MATCH(CHECKLIST!B523,DATOS!B:B,0),1)),"")</f>
        <v/>
      </c>
      <c r="N523" s="35" t="str">
        <f ca="1">IFERROR(IF(INDEX(DATOS!P:P,MATCH(CHECKLIST!B523,DATOS!B:B,0),1)="","X",IF(INDEX(DATOS!P:P,MATCH(CHECKLIST!B523,DATOS!B:B,0),1)&gt;YEAR(TODAY())-1,"","VENCIDA")),"")</f>
        <v/>
      </c>
      <c r="O523" s="35" t="str">
        <f>IFERROR(IF(INDEX(DATOS!AV:AV,MATCH(CHECKLIST!B523,DATOS!B:B,0),1)=0,"",INDEX(DATOS!AV:AV,MATCH(CHECKLIST!B523,DATOS!B:B,0),1)),"")</f>
        <v/>
      </c>
      <c r="P523" s="17" t="str">
        <f>IFERROR(IF(INDEX(DATOS!AT:AT,MATCH(CHECKLIST!B523,DATOS!B:B,0),1)=0,"",INDEX(DATOS!AT:AT,MATCH(CHECKLIST!B523,DATOS!B:B,0),1)),"")</f>
        <v/>
      </c>
      <c r="Q523" s="17" t="str">
        <f>IFERROR(IF(INDEX(DATOS!AU:AU,MATCH(CHECKLIST!B523,DATOS!B:B,0),1)=0,"",INDEX(DATOS!AU:AU,MATCH(CHECKLIST!B523,DATOS!B:B,0),1)),"")</f>
        <v/>
      </c>
      <c r="R523" t="str">
        <f>IF(B523="","",1)</f>
        <v/>
      </c>
      <c r="S523" t="str">
        <f t="shared" si="23"/>
        <v/>
      </c>
      <c r="U523" t="str">
        <f t="shared" si="21"/>
        <v/>
      </c>
      <c r="V523" t="str">
        <f t="shared" si="22"/>
        <v/>
      </c>
    </row>
    <row r="524" spans="1:22" x14ac:dyDescent="0.25">
      <c r="A524" s="12">
        <v>511</v>
      </c>
      <c r="B524" t="str">
        <f>IFERROR(INDEX(DATOS!B:B,MATCH(CHECKLIST!A524,DATOS!CG:CG,0),1),"")</f>
        <v/>
      </c>
      <c r="C524" t="str">
        <f>IFERROR(INDEX(DATOS!BT:BT,MATCH(CHECKLIST!A524,DATOS!CG:CG,0),1),"")</f>
        <v/>
      </c>
      <c r="D524" t="str">
        <f>IFERROR(INDEX(DATOS!T:T,MATCH(CHECKLIST!E524,DATOS!C:C,0),1),"")</f>
        <v/>
      </c>
      <c r="E524" s="72" t="str">
        <f>IFERROR(INDEX(DATOS!C:C,MATCH(CHECKLIST!A524,DATOS!CG:CG,0),1),"")</f>
        <v/>
      </c>
      <c r="F524" s="82" t="str">
        <f>IFERROR(IF(INDEX(DATOS!AI:AI,MATCH(CHECKLIST!B524,DATOS!B:B,0),1)=0,"",INDEX(DATOS!AI:AI,MATCH(CHECKLIST!B524,DATOS!B:B,0),1)),"")</f>
        <v/>
      </c>
      <c r="G524" s="17" t="str">
        <f>IFERROR(IF(INDEX(DATOS!AN:AN,MATCH(CHECKLIST!B524,DATOS!B:B,0),1)=0,"",INDEX(DATOS!AN:AN,MATCH(CHECKLIST!B524,DATOS!B:B,0),1)),"")</f>
        <v/>
      </c>
      <c r="H524" s="17" t="str">
        <f>IFERROR(IF(INDEX(DATOS!BQ:BQ,MATCH(CHECKLIST!B524,DATOS!B:B,0),1)="","X",IF(INDEX(DATOS!BQ:BQ,MATCH(CHECKLIST!B524,DATOS!B:B,0),1)="VIGENTE","",INDEX(DATOS!BQ:BQ,MATCH(CHECKLIST!B524,DATOS!B:B,0),1))),"")</f>
        <v/>
      </c>
      <c r="I524" s="17" t="str">
        <f>IFERROR(IF(INDEX(DATOS!AR:AR,MATCH(CHECKLIST!B524,DATOS!B:B,0),1)=0,"",INDEX(DATOS!AR:AR,MATCH(CHECKLIST!B524,DATOS!B:B,0),1)),"")</f>
        <v/>
      </c>
      <c r="J524" s="17" t="str">
        <f>IFERROR(IF(INDEX(DATOS!AP:AP,MATCH(CHECKLIST!B524,DATOS!B:B,0),1)=0,"",INDEX(DATOS!AP:AP,MATCH(CHECKLIST!B524,DATOS!B:B,0),1)),"")</f>
        <v/>
      </c>
      <c r="K524" s="35" t="str">
        <f>IFERROR(IF(INDEX(DATOS!AQ:AQ,MATCH(CHECKLIST!B524,DATOS!B:B,0),1)=0,"",INDEX(DATOS!AQ:AQ,MATCH(CHECKLIST!B524,DATOS!B:B,0),1)),"")</f>
        <v/>
      </c>
      <c r="L524" s="17" t="str">
        <f>IFERROR(IF(INDEX(DATOS!AS:AS,MATCH(CHECKLIST!B524,DATOS!B:B,0),1)=0,"",INDEX(DATOS!AS:AS,MATCH(CHECKLIST!B524,DATOS!B:B,0),1)),"")</f>
        <v/>
      </c>
      <c r="M524" s="17" t="str">
        <f>IFERROR(IF(INDEX(DATOS!AO:AO,MATCH(CHECKLIST!B524,DATOS!B:B,0),1)=0,"",INDEX(DATOS!AO:AO,MATCH(CHECKLIST!B524,DATOS!B:B,0),1)),"")</f>
        <v/>
      </c>
      <c r="N524" s="35" t="str">
        <f ca="1">IFERROR(IF(INDEX(DATOS!P:P,MATCH(CHECKLIST!B524,DATOS!B:B,0),1)="","X",IF(INDEX(DATOS!P:P,MATCH(CHECKLIST!B524,DATOS!B:B,0),1)&gt;YEAR(TODAY())-1,"","VENCIDA")),"")</f>
        <v/>
      </c>
      <c r="O524" s="35" t="str">
        <f>IFERROR(IF(INDEX(DATOS!AV:AV,MATCH(CHECKLIST!B524,DATOS!B:B,0),1)=0,"",INDEX(DATOS!AV:AV,MATCH(CHECKLIST!B524,DATOS!B:B,0),1)),"")</f>
        <v/>
      </c>
      <c r="P524" s="17" t="str">
        <f>IFERROR(IF(INDEX(DATOS!AT:AT,MATCH(CHECKLIST!B524,DATOS!B:B,0),1)=0,"",INDEX(DATOS!AT:AT,MATCH(CHECKLIST!B524,DATOS!B:B,0),1)),"")</f>
        <v/>
      </c>
      <c r="Q524" s="17" t="str">
        <f>IFERROR(IF(INDEX(DATOS!AU:AU,MATCH(CHECKLIST!B524,DATOS!B:B,0),1)=0,"",INDEX(DATOS!AU:AU,MATCH(CHECKLIST!B524,DATOS!B:B,0),1)),"")</f>
        <v/>
      </c>
      <c r="S524">
        <f t="shared" si="23"/>
        <v>0</v>
      </c>
      <c r="U524" t="str">
        <f t="shared" si="21"/>
        <v/>
      </c>
      <c r="V524" t="str">
        <f t="shared" si="22"/>
        <v/>
      </c>
    </row>
    <row r="525" spans="1:22" x14ac:dyDescent="0.25">
      <c r="A525" s="12">
        <v>512</v>
      </c>
      <c r="B525" t="str">
        <f>IFERROR(INDEX(DATOS!B:B,MATCH(CHECKLIST!A525,DATOS!CG:CG,0),1),"")</f>
        <v/>
      </c>
      <c r="C525" t="str">
        <f>IFERROR(INDEX(DATOS!BT:BT,MATCH(CHECKLIST!A525,DATOS!CG:CG,0),1),"")</f>
        <v/>
      </c>
      <c r="D525" t="str">
        <f>IFERROR(INDEX(DATOS!T:T,MATCH(CHECKLIST!E525,DATOS!C:C,0),1),"")</f>
        <v/>
      </c>
      <c r="E525" s="72" t="str">
        <f>IFERROR(INDEX(DATOS!C:C,MATCH(CHECKLIST!A525,DATOS!CG:CG,0),1),"")</f>
        <v/>
      </c>
      <c r="F525" s="82" t="str">
        <f>IFERROR(IF(INDEX(DATOS!AI:AI,MATCH(CHECKLIST!B525,DATOS!B:B,0),1)=0,"",INDEX(DATOS!AI:AI,MATCH(CHECKLIST!B525,DATOS!B:B,0),1)),"")</f>
        <v/>
      </c>
      <c r="G525" s="17" t="str">
        <f>IFERROR(IF(INDEX(DATOS!AN:AN,MATCH(CHECKLIST!B525,DATOS!B:B,0),1)=0,"",INDEX(DATOS!AN:AN,MATCH(CHECKLIST!B525,DATOS!B:B,0),1)),"")</f>
        <v/>
      </c>
      <c r="H525" s="17" t="str">
        <f>IFERROR(IF(INDEX(DATOS!BQ:BQ,MATCH(CHECKLIST!B525,DATOS!B:B,0),1)="","X",IF(INDEX(DATOS!BQ:BQ,MATCH(CHECKLIST!B525,DATOS!B:B,0),1)="VIGENTE","",INDEX(DATOS!BQ:BQ,MATCH(CHECKLIST!B525,DATOS!B:B,0),1))),"")</f>
        <v/>
      </c>
      <c r="I525" s="17" t="str">
        <f>IFERROR(IF(INDEX(DATOS!AR:AR,MATCH(CHECKLIST!B525,DATOS!B:B,0),1)=0,"",INDEX(DATOS!AR:AR,MATCH(CHECKLIST!B525,DATOS!B:B,0),1)),"")</f>
        <v/>
      </c>
      <c r="J525" s="17" t="str">
        <f>IFERROR(IF(INDEX(DATOS!AP:AP,MATCH(CHECKLIST!B525,DATOS!B:B,0),1)=0,"",INDEX(DATOS!AP:AP,MATCH(CHECKLIST!B525,DATOS!B:B,0),1)),"")</f>
        <v/>
      </c>
      <c r="K525" s="35" t="str">
        <f>IFERROR(IF(INDEX(DATOS!AQ:AQ,MATCH(CHECKLIST!B525,DATOS!B:B,0),1)=0,"",INDEX(DATOS!AQ:AQ,MATCH(CHECKLIST!B525,DATOS!B:B,0),1)),"")</f>
        <v/>
      </c>
      <c r="L525" s="17" t="str">
        <f>IFERROR(IF(INDEX(DATOS!AS:AS,MATCH(CHECKLIST!B525,DATOS!B:B,0),1)=0,"",INDEX(DATOS!AS:AS,MATCH(CHECKLIST!B525,DATOS!B:B,0),1)),"")</f>
        <v/>
      </c>
      <c r="M525" s="17" t="str">
        <f>IFERROR(IF(INDEX(DATOS!AO:AO,MATCH(CHECKLIST!B525,DATOS!B:B,0),1)=0,"",INDEX(DATOS!AO:AO,MATCH(CHECKLIST!B525,DATOS!B:B,0),1)),"")</f>
        <v/>
      </c>
      <c r="N525" s="35" t="str">
        <f ca="1">IFERROR(IF(INDEX(DATOS!P:P,MATCH(CHECKLIST!B525,DATOS!B:B,0),1)="","X",IF(INDEX(DATOS!P:P,MATCH(CHECKLIST!B525,DATOS!B:B,0),1)&gt;YEAR(TODAY())-1,"","VENCIDA")),"")</f>
        <v/>
      </c>
      <c r="O525" s="35" t="str">
        <f>IFERROR(IF(INDEX(DATOS!AV:AV,MATCH(CHECKLIST!B525,DATOS!B:B,0),1)=0,"",INDEX(DATOS!AV:AV,MATCH(CHECKLIST!B525,DATOS!B:B,0),1)),"")</f>
        <v/>
      </c>
      <c r="P525" s="17" t="str">
        <f>IFERROR(IF(INDEX(DATOS!AT:AT,MATCH(CHECKLIST!B525,DATOS!B:B,0),1)=0,"",INDEX(DATOS!AT:AT,MATCH(CHECKLIST!B525,DATOS!B:B,0),1)),"")</f>
        <v/>
      </c>
      <c r="Q525" s="17" t="str">
        <f>IFERROR(IF(INDEX(DATOS!AU:AU,MATCH(CHECKLIST!B525,DATOS!B:B,0),1)=0,"",INDEX(DATOS!AU:AU,MATCH(CHECKLIST!B525,DATOS!B:B,0),1)),"")</f>
        <v/>
      </c>
      <c r="R525" t="str">
        <f>IF(B525="","",1)</f>
        <v/>
      </c>
      <c r="S525" t="str">
        <f t="shared" si="23"/>
        <v/>
      </c>
      <c r="U525" t="str">
        <f t="shared" si="21"/>
        <v/>
      </c>
      <c r="V525" t="str">
        <f t="shared" si="22"/>
        <v/>
      </c>
    </row>
    <row r="526" spans="1:22" x14ac:dyDescent="0.25">
      <c r="A526" s="12">
        <v>513</v>
      </c>
      <c r="B526" t="str">
        <f>IFERROR(INDEX(DATOS!B:B,MATCH(CHECKLIST!A526,DATOS!CG:CG,0),1),"")</f>
        <v/>
      </c>
      <c r="C526" t="str">
        <f>IFERROR(INDEX(DATOS!BT:BT,MATCH(CHECKLIST!A526,DATOS!CG:CG,0),1),"")</f>
        <v/>
      </c>
      <c r="D526" t="str">
        <f>IFERROR(INDEX(DATOS!T:T,MATCH(CHECKLIST!E526,DATOS!C:C,0),1),"")</f>
        <v/>
      </c>
      <c r="E526" s="72" t="str">
        <f>IFERROR(INDEX(DATOS!C:C,MATCH(CHECKLIST!A526,DATOS!CG:CG,0),1),"")</f>
        <v/>
      </c>
      <c r="F526" s="82" t="str">
        <f>IFERROR(IF(INDEX(DATOS!AI:AI,MATCH(CHECKLIST!B526,DATOS!B:B,0),1)=0,"",INDEX(DATOS!AI:AI,MATCH(CHECKLIST!B526,DATOS!B:B,0),1)),"")</f>
        <v/>
      </c>
      <c r="G526" s="17" t="str">
        <f>IFERROR(IF(INDEX(DATOS!AN:AN,MATCH(CHECKLIST!B526,DATOS!B:B,0),1)=0,"",INDEX(DATOS!AN:AN,MATCH(CHECKLIST!B526,DATOS!B:B,0),1)),"")</f>
        <v/>
      </c>
      <c r="H526" s="17" t="str">
        <f>IFERROR(IF(INDEX(DATOS!BQ:BQ,MATCH(CHECKLIST!B526,DATOS!B:B,0),1)="","X",IF(INDEX(DATOS!BQ:BQ,MATCH(CHECKLIST!B526,DATOS!B:B,0),1)="VIGENTE","",INDEX(DATOS!BQ:BQ,MATCH(CHECKLIST!B526,DATOS!B:B,0),1))),"")</f>
        <v/>
      </c>
      <c r="I526" s="17" t="str">
        <f>IFERROR(IF(INDEX(DATOS!AR:AR,MATCH(CHECKLIST!B526,DATOS!B:B,0),1)=0,"",INDEX(DATOS!AR:AR,MATCH(CHECKLIST!B526,DATOS!B:B,0),1)),"")</f>
        <v/>
      </c>
      <c r="J526" s="17" t="str">
        <f>IFERROR(IF(INDEX(DATOS!AP:AP,MATCH(CHECKLIST!B526,DATOS!B:B,0),1)=0,"",INDEX(DATOS!AP:AP,MATCH(CHECKLIST!B526,DATOS!B:B,0),1)),"")</f>
        <v/>
      </c>
      <c r="K526" s="35" t="str">
        <f>IFERROR(IF(INDEX(DATOS!AQ:AQ,MATCH(CHECKLIST!B526,DATOS!B:B,0),1)=0,"",INDEX(DATOS!AQ:AQ,MATCH(CHECKLIST!B526,DATOS!B:B,0),1)),"")</f>
        <v/>
      </c>
      <c r="L526" s="17" t="str">
        <f>IFERROR(IF(INDEX(DATOS!AS:AS,MATCH(CHECKLIST!B526,DATOS!B:B,0),1)=0,"",INDEX(DATOS!AS:AS,MATCH(CHECKLIST!B526,DATOS!B:B,0),1)),"")</f>
        <v/>
      </c>
      <c r="M526" s="17" t="str">
        <f>IFERROR(IF(INDEX(DATOS!AO:AO,MATCH(CHECKLIST!B526,DATOS!B:B,0),1)=0,"",INDEX(DATOS!AO:AO,MATCH(CHECKLIST!B526,DATOS!B:B,0),1)),"")</f>
        <v/>
      </c>
      <c r="N526" s="35" t="str">
        <f ca="1">IFERROR(IF(INDEX(DATOS!P:P,MATCH(CHECKLIST!B526,DATOS!B:B,0),1)="","X",IF(INDEX(DATOS!P:P,MATCH(CHECKLIST!B526,DATOS!B:B,0),1)&gt;YEAR(TODAY())-1,"","VENCIDA")),"")</f>
        <v/>
      </c>
      <c r="O526" s="35" t="str">
        <f>IFERROR(IF(INDEX(DATOS!AV:AV,MATCH(CHECKLIST!B526,DATOS!B:B,0),1)=0,"",INDEX(DATOS!AV:AV,MATCH(CHECKLIST!B526,DATOS!B:B,0),1)),"")</f>
        <v/>
      </c>
      <c r="P526" s="17" t="str">
        <f>IFERROR(IF(INDEX(DATOS!AT:AT,MATCH(CHECKLIST!B526,DATOS!B:B,0),1)=0,"",INDEX(DATOS!AT:AT,MATCH(CHECKLIST!B526,DATOS!B:B,0),1)),"")</f>
        <v/>
      </c>
      <c r="Q526" s="17" t="str">
        <f>IFERROR(IF(INDEX(DATOS!AU:AU,MATCH(CHECKLIST!B526,DATOS!B:B,0),1)=0,"",INDEX(DATOS!AU:AU,MATCH(CHECKLIST!B526,DATOS!B:B,0),1)),"")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IFERROR(INDEX(DATOS!B:B,MATCH(CHECKLIST!A527,DATOS!CG:CG,0),1),"")</f>
        <v/>
      </c>
      <c r="C527" t="str">
        <f>IFERROR(INDEX(DATOS!BT:BT,MATCH(CHECKLIST!A527,DATOS!CG:CG,0),1),"")</f>
        <v/>
      </c>
      <c r="D527" t="str">
        <f>IFERROR(INDEX(DATOS!T:T,MATCH(CHECKLIST!E527,DATOS!C:C,0),1),"")</f>
        <v/>
      </c>
      <c r="E527" s="72" t="str">
        <f>IFERROR(INDEX(DATOS!C:C,MATCH(CHECKLIST!A527,DATOS!CG:CG,0),1),"")</f>
        <v/>
      </c>
      <c r="F527" s="82" t="str">
        <f>IFERROR(IF(INDEX(DATOS!AI:AI,MATCH(CHECKLIST!B527,DATOS!B:B,0),1)=0,"",INDEX(DATOS!AI:AI,MATCH(CHECKLIST!B527,DATOS!B:B,0),1)),"")</f>
        <v/>
      </c>
      <c r="G527" s="17" t="str">
        <f>IFERROR(IF(INDEX(DATOS!AN:AN,MATCH(CHECKLIST!B527,DATOS!B:B,0),1)=0,"",INDEX(DATOS!AN:AN,MATCH(CHECKLIST!B527,DATOS!B:B,0),1)),"")</f>
        <v/>
      </c>
      <c r="H527" s="17" t="str">
        <f>IFERROR(IF(INDEX(DATOS!BQ:BQ,MATCH(CHECKLIST!B527,DATOS!B:B,0),1)="","X",IF(INDEX(DATOS!BQ:BQ,MATCH(CHECKLIST!B527,DATOS!B:B,0),1)="VIGENTE","",INDEX(DATOS!BQ:BQ,MATCH(CHECKLIST!B527,DATOS!B:B,0),1))),"")</f>
        <v/>
      </c>
      <c r="I527" s="17" t="str">
        <f>IFERROR(IF(INDEX(DATOS!AR:AR,MATCH(CHECKLIST!B527,DATOS!B:B,0),1)=0,"",INDEX(DATOS!AR:AR,MATCH(CHECKLIST!B527,DATOS!B:B,0),1)),"")</f>
        <v/>
      </c>
      <c r="J527" s="17" t="str">
        <f>IFERROR(IF(INDEX(DATOS!AP:AP,MATCH(CHECKLIST!B527,DATOS!B:B,0),1)=0,"",INDEX(DATOS!AP:AP,MATCH(CHECKLIST!B527,DATOS!B:B,0),1)),"")</f>
        <v/>
      </c>
      <c r="K527" s="35" t="str">
        <f>IFERROR(IF(INDEX(DATOS!AQ:AQ,MATCH(CHECKLIST!B527,DATOS!B:B,0),1)=0,"",INDEX(DATOS!AQ:AQ,MATCH(CHECKLIST!B527,DATOS!B:B,0),1)),"")</f>
        <v/>
      </c>
      <c r="L527" s="17" t="str">
        <f>IFERROR(IF(INDEX(DATOS!AS:AS,MATCH(CHECKLIST!B527,DATOS!B:B,0),1)=0,"",INDEX(DATOS!AS:AS,MATCH(CHECKLIST!B527,DATOS!B:B,0),1)),"")</f>
        <v/>
      </c>
      <c r="M527" s="17" t="str">
        <f>IFERROR(IF(INDEX(DATOS!AO:AO,MATCH(CHECKLIST!B527,DATOS!B:B,0),1)=0,"",INDEX(DATOS!AO:AO,MATCH(CHECKLIST!B527,DATOS!B:B,0),1)),"")</f>
        <v/>
      </c>
      <c r="N527" s="35" t="str">
        <f ca="1">IFERROR(IF(INDEX(DATOS!P:P,MATCH(CHECKLIST!B527,DATOS!B:B,0),1)="","X",IF(INDEX(DATOS!P:P,MATCH(CHECKLIST!B527,DATOS!B:B,0),1)&gt;YEAR(TODAY())-1,"","VENCIDA")),"")</f>
        <v/>
      </c>
      <c r="O527" s="35" t="str">
        <f>IFERROR(IF(INDEX(DATOS!AV:AV,MATCH(CHECKLIST!B527,DATOS!B:B,0),1)=0,"",INDEX(DATOS!AV:AV,MATCH(CHECKLIST!B527,DATOS!B:B,0),1)),"")</f>
        <v/>
      </c>
      <c r="P527" s="17" t="str">
        <f>IFERROR(IF(INDEX(DATOS!AT:AT,MATCH(CHECKLIST!B527,DATOS!B:B,0),1)=0,"",INDEX(DATOS!AT:AT,MATCH(CHECKLIST!B527,DATOS!B:B,0),1)),"")</f>
        <v/>
      </c>
      <c r="Q527" s="17" t="str">
        <f>IFERROR(IF(INDEX(DATOS!AU:AU,MATCH(CHECKLIST!B527,DATOS!B:B,0),1)=0,"",INDEX(DATOS!AU:AU,MATCH(CHECKLIST!B527,DATOS!B:B,0),1)),"")</f>
        <v/>
      </c>
      <c r="R527" t="str">
        <f>IF(B527="","",1)</f>
        <v/>
      </c>
      <c r="S527" t="str">
        <f t="shared" si="23"/>
        <v/>
      </c>
      <c r="U527" t="str">
        <f t="shared" si="24"/>
        <v/>
      </c>
      <c r="V527" t="str">
        <f t="shared" si="25"/>
        <v/>
      </c>
    </row>
    <row r="528" spans="1:22" x14ac:dyDescent="0.25">
      <c r="A528" s="12">
        <v>515</v>
      </c>
      <c r="B528" t="str">
        <f>IFERROR(INDEX(DATOS!B:B,MATCH(CHECKLIST!A528,DATOS!CG:CG,0),1),"")</f>
        <v/>
      </c>
      <c r="C528" t="str">
        <f>IFERROR(INDEX(DATOS!BT:BT,MATCH(CHECKLIST!A528,DATOS!CG:CG,0),1),"")</f>
        <v/>
      </c>
      <c r="D528" t="str">
        <f>IFERROR(INDEX(DATOS!T:T,MATCH(CHECKLIST!E528,DATOS!C:C,0),1),"")</f>
        <v/>
      </c>
      <c r="E528" s="72" t="str">
        <f>IFERROR(INDEX(DATOS!C:C,MATCH(CHECKLIST!A528,DATOS!CG:CG,0),1),"")</f>
        <v/>
      </c>
      <c r="F528" s="82" t="str">
        <f>IFERROR(IF(INDEX(DATOS!AI:AI,MATCH(CHECKLIST!B528,DATOS!B:B,0),1)=0,"",INDEX(DATOS!AI:AI,MATCH(CHECKLIST!B528,DATOS!B:B,0),1)),"")</f>
        <v/>
      </c>
      <c r="G528" s="17" t="str">
        <f>IFERROR(IF(INDEX(DATOS!AN:AN,MATCH(CHECKLIST!B528,DATOS!B:B,0),1)=0,"",INDEX(DATOS!AN:AN,MATCH(CHECKLIST!B528,DATOS!B:B,0),1)),"")</f>
        <v/>
      </c>
      <c r="H528" s="17" t="str">
        <f>IFERROR(IF(INDEX(DATOS!BQ:BQ,MATCH(CHECKLIST!B528,DATOS!B:B,0),1)="","X",IF(INDEX(DATOS!BQ:BQ,MATCH(CHECKLIST!B528,DATOS!B:B,0),1)="VIGENTE","",INDEX(DATOS!BQ:BQ,MATCH(CHECKLIST!B528,DATOS!B:B,0),1))),"")</f>
        <v/>
      </c>
      <c r="I528" s="17" t="str">
        <f>IFERROR(IF(INDEX(DATOS!AR:AR,MATCH(CHECKLIST!B528,DATOS!B:B,0),1)=0,"",INDEX(DATOS!AR:AR,MATCH(CHECKLIST!B528,DATOS!B:B,0),1)),"")</f>
        <v/>
      </c>
      <c r="J528" s="17" t="str">
        <f>IFERROR(IF(INDEX(DATOS!AP:AP,MATCH(CHECKLIST!B528,DATOS!B:B,0),1)=0,"",INDEX(DATOS!AP:AP,MATCH(CHECKLIST!B528,DATOS!B:B,0),1)),"")</f>
        <v/>
      </c>
      <c r="K528" s="35" t="str">
        <f>IFERROR(IF(INDEX(DATOS!AQ:AQ,MATCH(CHECKLIST!B528,DATOS!B:B,0),1)=0,"",INDEX(DATOS!AQ:AQ,MATCH(CHECKLIST!B528,DATOS!B:B,0),1)),"")</f>
        <v/>
      </c>
      <c r="L528" s="17" t="str">
        <f>IFERROR(IF(INDEX(DATOS!AS:AS,MATCH(CHECKLIST!B528,DATOS!B:B,0),1)=0,"",INDEX(DATOS!AS:AS,MATCH(CHECKLIST!B528,DATOS!B:B,0),1)),"")</f>
        <v/>
      </c>
      <c r="M528" s="17" t="str">
        <f>IFERROR(IF(INDEX(DATOS!AO:AO,MATCH(CHECKLIST!B528,DATOS!B:B,0),1)=0,"",INDEX(DATOS!AO:AO,MATCH(CHECKLIST!B528,DATOS!B:B,0),1)),"")</f>
        <v/>
      </c>
      <c r="N528" s="35" t="str">
        <f ca="1">IFERROR(IF(INDEX(DATOS!P:P,MATCH(CHECKLIST!B528,DATOS!B:B,0),1)="","X",IF(INDEX(DATOS!P:P,MATCH(CHECKLIST!B528,DATOS!B:B,0),1)&gt;YEAR(TODAY())-1,"","VENCIDA")),"")</f>
        <v/>
      </c>
      <c r="O528" s="35" t="str">
        <f>IFERROR(IF(INDEX(DATOS!AV:AV,MATCH(CHECKLIST!B528,DATOS!B:B,0),1)=0,"",INDEX(DATOS!AV:AV,MATCH(CHECKLIST!B528,DATOS!B:B,0),1)),"")</f>
        <v/>
      </c>
      <c r="P528" s="17" t="str">
        <f>IFERROR(IF(INDEX(DATOS!AT:AT,MATCH(CHECKLIST!B528,DATOS!B:B,0),1)=0,"",INDEX(DATOS!AT:AT,MATCH(CHECKLIST!B528,DATOS!B:B,0),1)),"")</f>
        <v/>
      </c>
      <c r="Q528" s="17" t="str">
        <f>IFERROR(IF(INDEX(DATOS!AU:AU,MATCH(CHECKLIST!B528,DATOS!B:B,0),1)=0,"",INDEX(DATOS!AU:AU,MATCH(CHECKLIST!B528,DATOS!B:B,0),1)),"")</f>
        <v/>
      </c>
      <c r="S528">
        <f t="shared" ref="S528:S591" si="26">IF(Q$13="","",R528)</f>
        <v>0</v>
      </c>
      <c r="U528" t="str">
        <f t="shared" si="24"/>
        <v/>
      </c>
      <c r="V528" t="str">
        <f t="shared" si="25"/>
        <v/>
      </c>
    </row>
    <row r="529" spans="1:22" x14ac:dyDescent="0.25">
      <c r="A529" s="12">
        <v>516</v>
      </c>
      <c r="B529" t="str">
        <f>IFERROR(INDEX(DATOS!B:B,MATCH(CHECKLIST!A529,DATOS!CG:CG,0),1),"")</f>
        <v/>
      </c>
      <c r="C529" t="str">
        <f>IFERROR(INDEX(DATOS!BT:BT,MATCH(CHECKLIST!A529,DATOS!CG:CG,0),1),"")</f>
        <v/>
      </c>
      <c r="D529" t="str">
        <f>IFERROR(INDEX(DATOS!T:T,MATCH(CHECKLIST!E529,DATOS!C:C,0),1),"")</f>
        <v/>
      </c>
      <c r="E529" s="72" t="str">
        <f>IFERROR(INDEX(DATOS!C:C,MATCH(CHECKLIST!A529,DATOS!CG:CG,0),1),"")</f>
        <v/>
      </c>
      <c r="F529" s="82" t="str">
        <f>IFERROR(IF(INDEX(DATOS!AI:AI,MATCH(CHECKLIST!B529,DATOS!B:B,0),1)=0,"",INDEX(DATOS!AI:AI,MATCH(CHECKLIST!B529,DATOS!B:B,0),1)),"")</f>
        <v/>
      </c>
      <c r="G529" s="17" t="str">
        <f>IFERROR(IF(INDEX(DATOS!AN:AN,MATCH(CHECKLIST!B529,DATOS!B:B,0),1)=0,"",INDEX(DATOS!AN:AN,MATCH(CHECKLIST!B529,DATOS!B:B,0),1)),"")</f>
        <v/>
      </c>
      <c r="H529" s="17" t="str">
        <f>IFERROR(IF(INDEX(DATOS!BQ:BQ,MATCH(CHECKLIST!B529,DATOS!B:B,0),1)="","X",IF(INDEX(DATOS!BQ:BQ,MATCH(CHECKLIST!B529,DATOS!B:B,0),1)="VIGENTE","",INDEX(DATOS!BQ:BQ,MATCH(CHECKLIST!B529,DATOS!B:B,0),1))),"")</f>
        <v/>
      </c>
      <c r="I529" s="17" t="str">
        <f>IFERROR(IF(INDEX(DATOS!AR:AR,MATCH(CHECKLIST!B529,DATOS!B:B,0),1)=0,"",INDEX(DATOS!AR:AR,MATCH(CHECKLIST!B529,DATOS!B:B,0),1)),"")</f>
        <v/>
      </c>
      <c r="J529" s="17" t="str">
        <f>IFERROR(IF(INDEX(DATOS!AP:AP,MATCH(CHECKLIST!B529,DATOS!B:B,0),1)=0,"",INDEX(DATOS!AP:AP,MATCH(CHECKLIST!B529,DATOS!B:B,0),1)),"")</f>
        <v/>
      </c>
      <c r="K529" s="35" t="str">
        <f>IFERROR(IF(INDEX(DATOS!AQ:AQ,MATCH(CHECKLIST!B529,DATOS!B:B,0),1)=0,"",INDEX(DATOS!AQ:AQ,MATCH(CHECKLIST!B529,DATOS!B:B,0),1)),"")</f>
        <v/>
      </c>
      <c r="L529" s="17" t="str">
        <f>IFERROR(IF(INDEX(DATOS!AS:AS,MATCH(CHECKLIST!B529,DATOS!B:B,0),1)=0,"",INDEX(DATOS!AS:AS,MATCH(CHECKLIST!B529,DATOS!B:B,0),1)),"")</f>
        <v/>
      </c>
      <c r="M529" s="17" t="str">
        <f>IFERROR(IF(INDEX(DATOS!AO:AO,MATCH(CHECKLIST!B529,DATOS!B:B,0),1)=0,"",INDEX(DATOS!AO:AO,MATCH(CHECKLIST!B529,DATOS!B:B,0),1)),"")</f>
        <v/>
      </c>
      <c r="N529" s="35" t="str">
        <f ca="1">IFERROR(IF(INDEX(DATOS!P:P,MATCH(CHECKLIST!B529,DATOS!B:B,0),1)="","X",IF(INDEX(DATOS!P:P,MATCH(CHECKLIST!B529,DATOS!B:B,0),1)&gt;YEAR(TODAY())-1,"","VENCIDA")),"")</f>
        <v/>
      </c>
      <c r="O529" s="35" t="str">
        <f>IFERROR(IF(INDEX(DATOS!AV:AV,MATCH(CHECKLIST!B529,DATOS!B:B,0),1)=0,"",INDEX(DATOS!AV:AV,MATCH(CHECKLIST!B529,DATOS!B:B,0),1)),"")</f>
        <v/>
      </c>
      <c r="P529" s="17" t="str">
        <f>IFERROR(IF(INDEX(DATOS!AT:AT,MATCH(CHECKLIST!B529,DATOS!B:B,0),1)=0,"",INDEX(DATOS!AT:AT,MATCH(CHECKLIST!B529,DATOS!B:B,0),1)),"")</f>
        <v/>
      </c>
      <c r="Q529" s="17" t="str">
        <f>IFERROR(IF(INDEX(DATOS!AU:AU,MATCH(CHECKLIST!B529,DATOS!B:B,0),1)=0,"",INDEX(DATOS!AU:AU,MATCH(CHECKLIST!B529,DATOS!B:B,0),1)),"")</f>
        <v/>
      </c>
      <c r="R529" t="str">
        <f>IF(B529="","",1)</f>
        <v/>
      </c>
      <c r="S529" t="str">
        <f t="shared" si="26"/>
        <v/>
      </c>
      <c r="U529" t="str">
        <f t="shared" si="24"/>
        <v/>
      </c>
      <c r="V529" t="str">
        <f t="shared" si="25"/>
        <v/>
      </c>
    </row>
    <row r="530" spans="1:22" x14ac:dyDescent="0.25">
      <c r="A530" s="12">
        <v>517</v>
      </c>
      <c r="B530" t="str">
        <f>IFERROR(INDEX(DATOS!B:B,MATCH(CHECKLIST!A530,DATOS!CG:CG,0),1),"")</f>
        <v/>
      </c>
      <c r="C530" t="str">
        <f>IFERROR(INDEX(DATOS!BT:BT,MATCH(CHECKLIST!A530,DATOS!CG:CG,0),1),"")</f>
        <v/>
      </c>
      <c r="D530" t="str">
        <f>IFERROR(INDEX(DATOS!T:T,MATCH(CHECKLIST!E530,DATOS!C:C,0),1),"")</f>
        <v/>
      </c>
      <c r="E530" s="72" t="str">
        <f>IFERROR(INDEX(DATOS!C:C,MATCH(CHECKLIST!A530,DATOS!CG:CG,0),1),"")</f>
        <v/>
      </c>
      <c r="F530" s="82" t="str">
        <f>IFERROR(IF(INDEX(DATOS!AI:AI,MATCH(CHECKLIST!B530,DATOS!B:B,0),1)=0,"",INDEX(DATOS!AI:AI,MATCH(CHECKLIST!B530,DATOS!B:B,0),1)),"")</f>
        <v/>
      </c>
      <c r="G530" s="17" t="str">
        <f>IFERROR(IF(INDEX(DATOS!AN:AN,MATCH(CHECKLIST!B530,DATOS!B:B,0),1)=0,"",INDEX(DATOS!AN:AN,MATCH(CHECKLIST!B530,DATOS!B:B,0),1)),"")</f>
        <v/>
      </c>
      <c r="H530" s="17" t="str">
        <f>IFERROR(IF(INDEX(DATOS!BQ:BQ,MATCH(CHECKLIST!B530,DATOS!B:B,0),1)="","X",IF(INDEX(DATOS!BQ:BQ,MATCH(CHECKLIST!B530,DATOS!B:B,0),1)="VIGENTE","",INDEX(DATOS!BQ:BQ,MATCH(CHECKLIST!B530,DATOS!B:B,0),1))),"")</f>
        <v/>
      </c>
      <c r="I530" s="17" t="str">
        <f>IFERROR(IF(INDEX(DATOS!AR:AR,MATCH(CHECKLIST!B530,DATOS!B:B,0),1)=0,"",INDEX(DATOS!AR:AR,MATCH(CHECKLIST!B530,DATOS!B:B,0),1)),"")</f>
        <v/>
      </c>
      <c r="J530" s="17" t="str">
        <f>IFERROR(IF(INDEX(DATOS!AP:AP,MATCH(CHECKLIST!B530,DATOS!B:B,0),1)=0,"",INDEX(DATOS!AP:AP,MATCH(CHECKLIST!B530,DATOS!B:B,0),1)),"")</f>
        <v/>
      </c>
      <c r="K530" s="35" t="str">
        <f>IFERROR(IF(INDEX(DATOS!AQ:AQ,MATCH(CHECKLIST!B530,DATOS!B:B,0),1)=0,"",INDEX(DATOS!AQ:AQ,MATCH(CHECKLIST!B530,DATOS!B:B,0),1)),"")</f>
        <v/>
      </c>
      <c r="L530" s="17" t="str">
        <f>IFERROR(IF(INDEX(DATOS!AS:AS,MATCH(CHECKLIST!B530,DATOS!B:B,0),1)=0,"",INDEX(DATOS!AS:AS,MATCH(CHECKLIST!B530,DATOS!B:B,0),1)),"")</f>
        <v/>
      </c>
      <c r="M530" s="17" t="str">
        <f>IFERROR(IF(INDEX(DATOS!AO:AO,MATCH(CHECKLIST!B530,DATOS!B:B,0),1)=0,"",INDEX(DATOS!AO:AO,MATCH(CHECKLIST!B530,DATOS!B:B,0),1)),"")</f>
        <v/>
      </c>
      <c r="N530" s="35" t="str">
        <f ca="1">IFERROR(IF(INDEX(DATOS!P:P,MATCH(CHECKLIST!B530,DATOS!B:B,0),1)="","X",IF(INDEX(DATOS!P:P,MATCH(CHECKLIST!B530,DATOS!B:B,0),1)&gt;YEAR(TODAY())-1,"","VENCIDA")),"")</f>
        <v/>
      </c>
      <c r="O530" s="35" t="str">
        <f>IFERROR(IF(INDEX(DATOS!AV:AV,MATCH(CHECKLIST!B530,DATOS!B:B,0),1)=0,"",INDEX(DATOS!AV:AV,MATCH(CHECKLIST!B530,DATOS!B:B,0),1)),"")</f>
        <v/>
      </c>
      <c r="P530" s="17" t="str">
        <f>IFERROR(IF(INDEX(DATOS!AT:AT,MATCH(CHECKLIST!B530,DATOS!B:B,0),1)=0,"",INDEX(DATOS!AT:AT,MATCH(CHECKLIST!B530,DATOS!B:B,0),1)),"")</f>
        <v/>
      </c>
      <c r="Q530" s="17" t="str">
        <f>IFERROR(IF(INDEX(DATOS!AU:AU,MATCH(CHECKLIST!B530,DATOS!B:B,0),1)=0,"",INDEX(DATOS!AU:AU,MATCH(CHECKLIST!B530,DATOS!B:B,0),1)),"")</f>
        <v/>
      </c>
      <c r="S530">
        <f t="shared" si="26"/>
        <v>0</v>
      </c>
      <c r="U530" t="str">
        <f t="shared" si="24"/>
        <v/>
      </c>
      <c r="V530" t="str">
        <f t="shared" si="25"/>
        <v/>
      </c>
    </row>
    <row r="531" spans="1:22" x14ac:dyDescent="0.25">
      <c r="A531" s="12">
        <v>518</v>
      </c>
      <c r="B531" t="str">
        <f>IFERROR(INDEX(DATOS!B:B,MATCH(CHECKLIST!A531,DATOS!CG:CG,0),1),"")</f>
        <v/>
      </c>
      <c r="C531" t="str">
        <f>IFERROR(INDEX(DATOS!BT:BT,MATCH(CHECKLIST!A531,DATOS!CG:CG,0),1),"")</f>
        <v/>
      </c>
      <c r="D531" t="str">
        <f>IFERROR(INDEX(DATOS!T:T,MATCH(CHECKLIST!E531,DATOS!C:C,0),1),"")</f>
        <v/>
      </c>
      <c r="E531" s="72" t="str">
        <f>IFERROR(INDEX(DATOS!C:C,MATCH(CHECKLIST!A531,DATOS!CG:CG,0),1),"")</f>
        <v/>
      </c>
      <c r="F531" s="82" t="str">
        <f>IFERROR(IF(INDEX(DATOS!AI:AI,MATCH(CHECKLIST!B531,DATOS!B:B,0),1)=0,"",INDEX(DATOS!AI:AI,MATCH(CHECKLIST!B531,DATOS!B:B,0),1)),"")</f>
        <v/>
      </c>
      <c r="G531" s="17" t="str">
        <f>IFERROR(IF(INDEX(DATOS!AN:AN,MATCH(CHECKLIST!B531,DATOS!B:B,0),1)=0,"",INDEX(DATOS!AN:AN,MATCH(CHECKLIST!B531,DATOS!B:B,0),1)),"")</f>
        <v/>
      </c>
      <c r="H531" s="17" t="str">
        <f>IFERROR(IF(INDEX(DATOS!BQ:BQ,MATCH(CHECKLIST!B531,DATOS!B:B,0),1)="","X",IF(INDEX(DATOS!BQ:BQ,MATCH(CHECKLIST!B531,DATOS!B:B,0),1)="VIGENTE","",INDEX(DATOS!BQ:BQ,MATCH(CHECKLIST!B531,DATOS!B:B,0),1))),"")</f>
        <v/>
      </c>
      <c r="I531" s="17" t="str">
        <f>IFERROR(IF(INDEX(DATOS!AR:AR,MATCH(CHECKLIST!B531,DATOS!B:B,0),1)=0,"",INDEX(DATOS!AR:AR,MATCH(CHECKLIST!B531,DATOS!B:B,0),1)),"")</f>
        <v/>
      </c>
      <c r="J531" s="17" t="str">
        <f>IFERROR(IF(INDEX(DATOS!AP:AP,MATCH(CHECKLIST!B531,DATOS!B:B,0),1)=0,"",INDEX(DATOS!AP:AP,MATCH(CHECKLIST!B531,DATOS!B:B,0),1)),"")</f>
        <v/>
      </c>
      <c r="K531" s="35" t="str">
        <f>IFERROR(IF(INDEX(DATOS!AQ:AQ,MATCH(CHECKLIST!B531,DATOS!B:B,0),1)=0,"",INDEX(DATOS!AQ:AQ,MATCH(CHECKLIST!B531,DATOS!B:B,0),1)),"")</f>
        <v/>
      </c>
      <c r="L531" s="17" t="str">
        <f>IFERROR(IF(INDEX(DATOS!AS:AS,MATCH(CHECKLIST!B531,DATOS!B:B,0),1)=0,"",INDEX(DATOS!AS:AS,MATCH(CHECKLIST!B531,DATOS!B:B,0),1)),"")</f>
        <v/>
      </c>
      <c r="M531" s="17" t="str">
        <f>IFERROR(IF(INDEX(DATOS!AO:AO,MATCH(CHECKLIST!B531,DATOS!B:B,0),1)=0,"",INDEX(DATOS!AO:AO,MATCH(CHECKLIST!B531,DATOS!B:B,0),1)),"")</f>
        <v/>
      </c>
      <c r="N531" s="35" t="str">
        <f ca="1">IFERROR(IF(INDEX(DATOS!P:P,MATCH(CHECKLIST!B531,DATOS!B:B,0),1)="","X",IF(INDEX(DATOS!P:P,MATCH(CHECKLIST!B531,DATOS!B:B,0),1)&gt;YEAR(TODAY())-1,"","VENCIDA")),"")</f>
        <v/>
      </c>
      <c r="O531" s="35" t="str">
        <f>IFERROR(IF(INDEX(DATOS!AV:AV,MATCH(CHECKLIST!B531,DATOS!B:B,0),1)=0,"",INDEX(DATOS!AV:AV,MATCH(CHECKLIST!B531,DATOS!B:B,0),1)),"")</f>
        <v/>
      </c>
      <c r="P531" s="17" t="str">
        <f>IFERROR(IF(INDEX(DATOS!AT:AT,MATCH(CHECKLIST!B531,DATOS!B:B,0),1)=0,"",INDEX(DATOS!AT:AT,MATCH(CHECKLIST!B531,DATOS!B:B,0),1)),"")</f>
        <v/>
      </c>
      <c r="Q531" s="17" t="str">
        <f>IFERROR(IF(INDEX(DATOS!AU:AU,MATCH(CHECKLIST!B531,DATOS!B:B,0),1)=0,"",INDEX(DATOS!AU:AU,MATCH(CHECKLIST!B531,DATOS!B:B,0),1)),"")</f>
        <v/>
      </c>
      <c r="R531" t="str">
        <f>IF(B531="","",1)</f>
        <v/>
      </c>
      <c r="S531" t="str">
        <f t="shared" si="26"/>
        <v/>
      </c>
      <c r="U531" t="str">
        <f t="shared" si="24"/>
        <v/>
      </c>
      <c r="V531" t="str">
        <f t="shared" si="25"/>
        <v/>
      </c>
    </row>
    <row r="532" spans="1:22" x14ac:dyDescent="0.25">
      <c r="A532" s="12">
        <v>519</v>
      </c>
      <c r="B532" t="str">
        <f>IFERROR(INDEX(DATOS!B:B,MATCH(CHECKLIST!A532,DATOS!CG:CG,0),1),"")</f>
        <v/>
      </c>
      <c r="C532" t="str">
        <f>IFERROR(INDEX(DATOS!BT:BT,MATCH(CHECKLIST!A532,DATOS!CG:CG,0),1),"")</f>
        <v/>
      </c>
      <c r="D532" t="str">
        <f>IFERROR(INDEX(DATOS!T:T,MATCH(CHECKLIST!E532,DATOS!C:C,0),1),"")</f>
        <v/>
      </c>
      <c r="E532" s="72" t="str">
        <f>IFERROR(INDEX(DATOS!C:C,MATCH(CHECKLIST!A532,DATOS!CG:CG,0),1),"")</f>
        <v/>
      </c>
      <c r="F532" s="82" t="str">
        <f>IFERROR(IF(INDEX(DATOS!AI:AI,MATCH(CHECKLIST!B532,DATOS!B:B,0),1)=0,"",INDEX(DATOS!AI:AI,MATCH(CHECKLIST!B532,DATOS!B:B,0),1)),"")</f>
        <v/>
      </c>
      <c r="G532" s="17" t="str">
        <f>IFERROR(IF(INDEX(DATOS!AN:AN,MATCH(CHECKLIST!B532,DATOS!B:B,0),1)=0,"",INDEX(DATOS!AN:AN,MATCH(CHECKLIST!B532,DATOS!B:B,0),1)),"")</f>
        <v/>
      </c>
      <c r="H532" s="17" t="str">
        <f>IFERROR(IF(INDEX(DATOS!BQ:BQ,MATCH(CHECKLIST!B532,DATOS!B:B,0),1)="","X",IF(INDEX(DATOS!BQ:BQ,MATCH(CHECKLIST!B532,DATOS!B:B,0),1)="VIGENTE","",INDEX(DATOS!BQ:BQ,MATCH(CHECKLIST!B532,DATOS!B:B,0),1))),"")</f>
        <v/>
      </c>
      <c r="I532" s="17" t="str">
        <f>IFERROR(IF(INDEX(DATOS!AR:AR,MATCH(CHECKLIST!B532,DATOS!B:B,0),1)=0,"",INDEX(DATOS!AR:AR,MATCH(CHECKLIST!B532,DATOS!B:B,0),1)),"")</f>
        <v/>
      </c>
      <c r="J532" s="17" t="str">
        <f>IFERROR(IF(INDEX(DATOS!AP:AP,MATCH(CHECKLIST!B532,DATOS!B:B,0),1)=0,"",INDEX(DATOS!AP:AP,MATCH(CHECKLIST!B532,DATOS!B:B,0),1)),"")</f>
        <v/>
      </c>
      <c r="K532" s="35" t="str">
        <f>IFERROR(IF(INDEX(DATOS!AQ:AQ,MATCH(CHECKLIST!B532,DATOS!B:B,0),1)=0,"",INDEX(DATOS!AQ:AQ,MATCH(CHECKLIST!B532,DATOS!B:B,0),1)),"")</f>
        <v/>
      </c>
      <c r="L532" s="17" t="str">
        <f>IFERROR(IF(INDEX(DATOS!AS:AS,MATCH(CHECKLIST!B532,DATOS!B:B,0),1)=0,"",INDEX(DATOS!AS:AS,MATCH(CHECKLIST!B532,DATOS!B:B,0),1)),"")</f>
        <v/>
      </c>
      <c r="M532" s="17" t="str">
        <f>IFERROR(IF(INDEX(DATOS!AO:AO,MATCH(CHECKLIST!B532,DATOS!B:B,0),1)=0,"",INDEX(DATOS!AO:AO,MATCH(CHECKLIST!B532,DATOS!B:B,0),1)),"")</f>
        <v/>
      </c>
      <c r="N532" s="35" t="str">
        <f ca="1">IFERROR(IF(INDEX(DATOS!P:P,MATCH(CHECKLIST!B532,DATOS!B:B,0),1)="","X",IF(INDEX(DATOS!P:P,MATCH(CHECKLIST!B532,DATOS!B:B,0),1)&gt;YEAR(TODAY())-1,"","VENCIDA")),"")</f>
        <v/>
      </c>
      <c r="O532" s="35" t="str">
        <f>IFERROR(IF(INDEX(DATOS!AV:AV,MATCH(CHECKLIST!B532,DATOS!B:B,0),1)=0,"",INDEX(DATOS!AV:AV,MATCH(CHECKLIST!B532,DATOS!B:B,0),1)),"")</f>
        <v/>
      </c>
      <c r="P532" s="17" t="str">
        <f>IFERROR(IF(INDEX(DATOS!AT:AT,MATCH(CHECKLIST!B532,DATOS!B:B,0),1)=0,"",INDEX(DATOS!AT:AT,MATCH(CHECKLIST!B532,DATOS!B:B,0),1)),"")</f>
        <v/>
      </c>
      <c r="Q532" s="17" t="str">
        <f>IFERROR(IF(INDEX(DATOS!AU:AU,MATCH(CHECKLIST!B532,DATOS!B:B,0),1)=0,"",INDEX(DATOS!AU:AU,MATCH(CHECKLIST!B532,DATOS!B:B,0),1)),"")</f>
        <v/>
      </c>
      <c r="S532">
        <f t="shared" si="26"/>
        <v>0</v>
      </c>
      <c r="U532" t="str">
        <f t="shared" si="24"/>
        <v/>
      </c>
      <c r="V532" t="str">
        <f t="shared" si="25"/>
        <v/>
      </c>
    </row>
    <row r="533" spans="1:22" x14ac:dyDescent="0.25">
      <c r="A533" s="12">
        <v>520</v>
      </c>
      <c r="B533" t="str">
        <f>IFERROR(INDEX(DATOS!B:B,MATCH(CHECKLIST!A533,DATOS!CG:CG,0),1),"")</f>
        <v/>
      </c>
      <c r="C533" t="str">
        <f>IFERROR(INDEX(DATOS!BT:BT,MATCH(CHECKLIST!A533,DATOS!CG:CG,0),1),"")</f>
        <v/>
      </c>
      <c r="D533" t="str">
        <f>IFERROR(INDEX(DATOS!T:T,MATCH(CHECKLIST!E533,DATOS!C:C,0),1),"")</f>
        <v/>
      </c>
      <c r="E533" s="72" t="str">
        <f>IFERROR(INDEX(DATOS!C:C,MATCH(CHECKLIST!A533,DATOS!CG:CG,0),1),"")</f>
        <v/>
      </c>
      <c r="F533" s="82" t="str">
        <f>IFERROR(IF(INDEX(DATOS!AI:AI,MATCH(CHECKLIST!B533,DATOS!B:B,0),1)=0,"",INDEX(DATOS!AI:AI,MATCH(CHECKLIST!B533,DATOS!B:B,0),1)),"")</f>
        <v/>
      </c>
      <c r="G533" s="17" t="str">
        <f>IFERROR(IF(INDEX(DATOS!AN:AN,MATCH(CHECKLIST!B533,DATOS!B:B,0),1)=0,"",INDEX(DATOS!AN:AN,MATCH(CHECKLIST!B533,DATOS!B:B,0),1)),"")</f>
        <v/>
      </c>
      <c r="H533" s="17" t="str">
        <f>IFERROR(IF(INDEX(DATOS!BQ:BQ,MATCH(CHECKLIST!B533,DATOS!B:B,0),1)="","X",IF(INDEX(DATOS!BQ:BQ,MATCH(CHECKLIST!B533,DATOS!B:B,0),1)="VIGENTE","",INDEX(DATOS!BQ:BQ,MATCH(CHECKLIST!B533,DATOS!B:B,0),1))),"")</f>
        <v/>
      </c>
      <c r="I533" s="17" t="str">
        <f>IFERROR(IF(INDEX(DATOS!AR:AR,MATCH(CHECKLIST!B533,DATOS!B:B,0),1)=0,"",INDEX(DATOS!AR:AR,MATCH(CHECKLIST!B533,DATOS!B:B,0),1)),"")</f>
        <v/>
      </c>
      <c r="J533" s="17" t="str">
        <f>IFERROR(IF(INDEX(DATOS!AP:AP,MATCH(CHECKLIST!B533,DATOS!B:B,0),1)=0,"",INDEX(DATOS!AP:AP,MATCH(CHECKLIST!B533,DATOS!B:B,0),1)),"")</f>
        <v/>
      </c>
      <c r="K533" s="35" t="str">
        <f>IFERROR(IF(INDEX(DATOS!AQ:AQ,MATCH(CHECKLIST!B533,DATOS!B:B,0),1)=0,"",INDEX(DATOS!AQ:AQ,MATCH(CHECKLIST!B533,DATOS!B:B,0),1)),"")</f>
        <v/>
      </c>
      <c r="L533" s="17" t="str">
        <f>IFERROR(IF(INDEX(DATOS!AS:AS,MATCH(CHECKLIST!B533,DATOS!B:B,0),1)=0,"",INDEX(DATOS!AS:AS,MATCH(CHECKLIST!B533,DATOS!B:B,0),1)),"")</f>
        <v/>
      </c>
      <c r="M533" s="17" t="str">
        <f>IFERROR(IF(INDEX(DATOS!AO:AO,MATCH(CHECKLIST!B533,DATOS!B:B,0),1)=0,"",INDEX(DATOS!AO:AO,MATCH(CHECKLIST!B533,DATOS!B:B,0),1)),"")</f>
        <v/>
      </c>
      <c r="N533" s="35" t="str">
        <f ca="1">IFERROR(IF(INDEX(DATOS!P:P,MATCH(CHECKLIST!B533,DATOS!B:B,0),1)="","X",IF(INDEX(DATOS!P:P,MATCH(CHECKLIST!B533,DATOS!B:B,0),1)&gt;YEAR(TODAY())-1,"","VENCIDA")),"")</f>
        <v/>
      </c>
      <c r="O533" s="35" t="str">
        <f>IFERROR(IF(INDEX(DATOS!AV:AV,MATCH(CHECKLIST!B533,DATOS!B:B,0),1)=0,"",INDEX(DATOS!AV:AV,MATCH(CHECKLIST!B533,DATOS!B:B,0),1)),"")</f>
        <v/>
      </c>
      <c r="P533" s="17" t="str">
        <f>IFERROR(IF(INDEX(DATOS!AT:AT,MATCH(CHECKLIST!B533,DATOS!B:B,0),1)=0,"",INDEX(DATOS!AT:AT,MATCH(CHECKLIST!B533,DATOS!B:B,0),1)),"")</f>
        <v/>
      </c>
      <c r="Q533" s="17" t="str">
        <f>IFERROR(IF(INDEX(DATOS!AU:AU,MATCH(CHECKLIST!B533,DATOS!B:B,0),1)=0,"",INDEX(DATOS!AU:AU,MATCH(CHECKLIST!B533,DATOS!B:B,0),1)),"")</f>
        <v/>
      </c>
      <c r="R533" t="str">
        <f>IF(B533="","",1)</f>
        <v/>
      </c>
      <c r="S533" t="str">
        <f t="shared" si="26"/>
        <v/>
      </c>
      <c r="U533" t="str">
        <f t="shared" si="24"/>
        <v/>
      </c>
      <c r="V533" t="str">
        <f t="shared" si="25"/>
        <v/>
      </c>
    </row>
    <row r="534" spans="1:22" x14ac:dyDescent="0.25">
      <c r="A534" s="12">
        <v>521</v>
      </c>
      <c r="B534" t="str">
        <f>IFERROR(INDEX(DATOS!B:B,MATCH(CHECKLIST!A534,DATOS!CG:CG,0),1),"")</f>
        <v/>
      </c>
      <c r="C534" t="str">
        <f>IFERROR(INDEX(DATOS!BT:BT,MATCH(CHECKLIST!A534,DATOS!CG:CG,0),1),"")</f>
        <v/>
      </c>
      <c r="D534" t="str">
        <f>IFERROR(INDEX(DATOS!T:T,MATCH(CHECKLIST!E534,DATOS!C:C,0),1),"")</f>
        <v/>
      </c>
      <c r="E534" s="72" t="str">
        <f>IFERROR(INDEX(DATOS!C:C,MATCH(CHECKLIST!A534,DATOS!CG:CG,0),1),"")</f>
        <v/>
      </c>
      <c r="F534" s="82" t="str">
        <f>IFERROR(IF(INDEX(DATOS!AI:AI,MATCH(CHECKLIST!B534,DATOS!B:B,0),1)=0,"",INDEX(DATOS!AI:AI,MATCH(CHECKLIST!B534,DATOS!B:B,0),1)),"")</f>
        <v/>
      </c>
      <c r="G534" s="17" t="str">
        <f>IFERROR(IF(INDEX(DATOS!AN:AN,MATCH(CHECKLIST!B534,DATOS!B:B,0),1)=0,"",INDEX(DATOS!AN:AN,MATCH(CHECKLIST!B534,DATOS!B:B,0),1)),"")</f>
        <v/>
      </c>
      <c r="H534" s="17" t="str">
        <f>IFERROR(IF(INDEX(DATOS!BQ:BQ,MATCH(CHECKLIST!B534,DATOS!B:B,0),1)="","X",IF(INDEX(DATOS!BQ:BQ,MATCH(CHECKLIST!B534,DATOS!B:B,0),1)="VIGENTE","",INDEX(DATOS!BQ:BQ,MATCH(CHECKLIST!B534,DATOS!B:B,0),1))),"")</f>
        <v/>
      </c>
      <c r="I534" s="17" t="str">
        <f>IFERROR(IF(INDEX(DATOS!AR:AR,MATCH(CHECKLIST!B534,DATOS!B:B,0),1)=0,"",INDEX(DATOS!AR:AR,MATCH(CHECKLIST!B534,DATOS!B:B,0),1)),"")</f>
        <v/>
      </c>
      <c r="J534" s="17" t="str">
        <f>IFERROR(IF(INDEX(DATOS!AP:AP,MATCH(CHECKLIST!B534,DATOS!B:B,0),1)=0,"",INDEX(DATOS!AP:AP,MATCH(CHECKLIST!B534,DATOS!B:B,0),1)),"")</f>
        <v/>
      </c>
      <c r="K534" s="35" t="str">
        <f>IFERROR(IF(INDEX(DATOS!AQ:AQ,MATCH(CHECKLIST!B534,DATOS!B:B,0),1)=0,"",INDEX(DATOS!AQ:AQ,MATCH(CHECKLIST!B534,DATOS!B:B,0),1)),"")</f>
        <v/>
      </c>
      <c r="L534" s="17" t="str">
        <f>IFERROR(IF(INDEX(DATOS!AS:AS,MATCH(CHECKLIST!B534,DATOS!B:B,0),1)=0,"",INDEX(DATOS!AS:AS,MATCH(CHECKLIST!B534,DATOS!B:B,0),1)),"")</f>
        <v/>
      </c>
      <c r="M534" s="17" t="str">
        <f>IFERROR(IF(INDEX(DATOS!AO:AO,MATCH(CHECKLIST!B534,DATOS!B:B,0),1)=0,"",INDEX(DATOS!AO:AO,MATCH(CHECKLIST!B534,DATOS!B:B,0),1)),"")</f>
        <v/>
      </c>
      <c r="N534" s="35" t="str">
        <f ca="1">IFERROR(IF(INDEX(DATOS!P:P,MATCH(CHECKLIST!B534,DATOS!B:B,0),1)="","X",IF(INDEX(DATOS!P:P,MATCH(CHECKLIST!B534,DATOS!B:B,0),1)&gt;YEAR(TODAY())-1,"","VENCIDA")),"")</f>
        <v/>
      </c>
      <c r="O534" s="35" t="str">
        <f>IFERROR(IF(INDEX(DATOS!AV:AV,MATCH(CHECKLIST!B534,DATOS!B:B,0),1)=0,"",INDEX(DATOS!AV:AV,MATCH(CHECKLIST!B534,DATOS!B:B,0),1)),"")</f>
        <v/>
      </c>
      <c r="P534" s="17" t="str">
        <f>IFERROR(IF(INDEX(DATOS!AT:AT,MATCH(CHECKLIST!B534,DATOS!B:B,0),1)=0,"",INDEX(DATOS!AT:AT,MATCH(CHECKLIST!B534,DATOS!B:B,0),1)),"")</f>
        <v/>
      </c>
      <c r="Q534" s="17" t="str">
        <f>IFERROR(IF(INDEX(DATOS!AU:AU,MATCH(CHECKLIST!B534,DATOS!B:B,0),1)=0,"",INDEX(DATOS!AU:AU,MATCH(CHECKLIST!B534,DATOS!B:B,0),1)),"")</f>
        <v/>
      </c>
      <c r="S534">
        <f t="shared" si="26"/>
        <v>0</v>
      </c>
      <c r="U534" t="str">
        <f t="shared" si="24"/>
        <v/>
      </c>
      <c r="V534" t="str">
        <f t="shared" si="25"/>
        <v/>
      </c>
    </row>
    <row r="535" spans="1:22" x14ac:dyDescent="0.25">
      <c r="A535" s="12">
        <v>522</v>
      </c>
      <c r="B535" t="str">
        <f>IFERROR(INDEX(DATOS!B:B,MATCH(CHECKLIST!A535,DATOS!CG:CG,0),1),"")</f>
        <v/>
      </c>
      <c r="C535" t="str">
        <f>IFERROR(INDEX(DATOS!BT:BT,MATCH(CHECKLIST!A535,DATOS!CG:CG,0),1),"")</f>
        <v/>
      </c>
      <c r="D535" t="str">
        <f>IFERROR(INDEX(DATOS!T:T,MATCH(CHECKLIST!E535,DATOS!C:C,0),1),"")</f>
        <v/>
      </c>
      <c r="E535" s="72" t="str">
        <f>IFERROR(INDEX(DATOS!C:C,MATCH(CHECKLIST!A535,DATOS!CG:CG,0),1),"")</f>
        <v/>
      </c>
      <c r="F535" s="82" t="str">
        <f>IFERROR(IF(INDEX(DATOS!AI:AI,MATCH(CHECKLIST!B535,DATOS!B:B,0),1)=0,"",INDEX(DATOS!AI:AI,MATCH(CHECKLIST!B535,DATOS!B:B,0),1)),"")</f>
        <v/>
      </c>
      <c r="G535" s="17" t="str">
        <f>IFERROR(IF(INDEX(DATOS!AN:AN,MATCH(CHECKLIST!B535,DATOS!B:B,0),1)=0,"",INDEX(DATOS!AN:AN,MATCH(CHECKLIST!B535,DATOS!B:B,0),1)),"")</f>
        <v/>
      </c>
      <c r="H535" s="17" t="str">
        <f>IFERROR(IF(INDEX(DATOS!BQ:BQ,MATCH(CHECKLIST!B535,DATOS!B:B,0),1)="","X",IF(INDEX(DATOS!BQ:BQ,MATCH(CHECKLIST!B535,DATOS!B:B,0),1)="VIGENTE","",INDEX(DATOS!BQ:BQ,MATCH(CHECKLIST!B535,DATOS!B:B,0),1))),"")</f>
        <v/>
      </c>
      <c r="I535" s="17" t="str">
        <f>IFERROR(IF(INDEX(DATOS!AR:AR,MATCH(CHECKLIST!B535,DATOS!B:B,0),1)=0,"",INDEX(DATOS!AR:AR,MATCH(CHECKLIST!B535,DATOS!B:B,0),1)),"")</f>
        <v/>
      </c>
      <c r="J535" s="17" t="str">
        <f>IFERROR(IF(INDEX(DATOS!AP:AP,MATCH(CHECKLIST!B535,DATOS!B:B,0),1)=0,"",INDEX(DATOS!AP:AP,MATCH(CHECKLIST!B535,DATOS!B:B,0),1)),"")</f>
        <v/>
      </c>
      <c r="K535" s="35" t="str">
        <f>IFERROR(IF(INDEX(DATOS!AQ:AQ,MATCH(CHECKLIST!B535,DATOS!B:B,0),1)=0,"",INDEX(DATOS!AQ:AQ,MATCH(CHECKLIST!B535,DATOS!B:B,0),1)),"")</f>
        <v/>
      </c>
      <c r="L535" s="17" t="str">
        <f>IFERROR(IF(INDEX(DATOS!AS:AS,MATCH(CHECKLIST!B535,DATOS!B:B,0),1)=0,"",INDEX(DATOS!AS:AS,MATCH(CHECKLIST!B535,DATOS!B:B,0),1)),"")</f>
        <v/>
      </c>
      <c r="M535" s="17" t="str">
        <f>IFERROR(IF(INDEX(DATOS!AO:AO,MATCH(CHECKLIST!B535,DATOS!B:B,0),1)=0,"",INDEX(DATOS!AO:AO,MATCH(CHECKLIST!B535,DATOS!B:B,0),1)),"")</f>
        <v/>
      </c>
      <c r="N535" s="35" t="str">
        <f ca="1">IFERROR(IF(INDEX(DATOS!P:P,MATCH(CHECKLIST!B535,DATOS!B:B,0),1)="","X",IF(INDEX(DATOS!P:P,MATCH(CHECKLIST!B535,DATOS!B:B,0),1)&gt;YEAR(TODAY())-1,"","VENCIDA")),"")</f>
        <v/>
      </c>
      <c r="O535" s="35" t="str">
        <f>IFERROR(IF(INDEX(DATOS!AV:AV,MATCH(CHECKLIST!B535,DATOS!B:B,0),1)=0,"",INDEX(DATOS!AV:AV,MATCH(CHECKLIST!B535,DATOS!B:B,0),1)),"")</f>
        <v/>
      </c>
      <c r="P535" s="17" t="str">
        <f>IFERROR(IF(INDEX(DATOS!AT:AT,MATCH(CHECKLIST!B535,DATOS!B:B,0),1)=0,"",INDEX(DATOS!AT:AT,MATCH(CHECKLIST!B535,DATOS!B:B,0),1)),"")</f>
        <v/>
      </c>
      <c r="Q535" s="17" t="str">
        <f>IFERROR(IF(INDEX(DATOS!AU:AU,MATCH(CHECKLIST!B535,DATOS!B:B,0),1)=0,"",INDEX(DATOS!AU:AU,MATCH(CHECKLIST!B535,DATOS!B:B,0),1)),"")</f>
        <v/>
      </c>
      <c r="R535" t="str">
        <f>IF(B535="","",1)</f>
        <v/>
      </c>
      <c r="S535" t="str">
        <f t="shared" si="26"/>
        <v/>
      </c>
      <c r="U535" t="str">
        <f t="shared" si="24"/>
        <v/>
      </c>
      <c r="V535" t="str">
        <f t="shared" si="25"/>
        <v/>
      </c>
    </row>
    <row r="536" spans="1:22" x14ac:dyDescent="0.25">
      <c r="A536" s="12">
        <v>523</v>
      </c>
      <c r="B536" t="str">
        <f>IFERROR(INDEX(DATOS!B:B,MATCH(CHECKLIST!A536,DATOS!CG:CG,0),1),"")</f>
        <v/>
      </c>
      <c r="C536" t="str">
        <f>IFERROR(INDEX(DATOS!BT:BT,MATCH(CHECKLIST!A536,DATOS!CG:CG,0),1),"")</f>
        <v/>
      </c>
      <c r="D536" t="str">
        <f>IFERROR(INDEX(DATOS!T:T,MATCH(CHECKLIST!E536,DATOS!C:C,0),1),"")</f>
        <v/>
      </c>
      <c r="E536" s="72" t="str">
        <f>IFERROR(INDEX(DATOS!C:C,MATCH(CHECKLIST!A536,DATOS!CG:CG,0),1),"")</f>
        <v/>
      </c>
      <c r="F536" s="82" t="str">
        <f>IFERROR(IF(INDEX(DATOS!AI:AI,MATCH(CHECKLIST!B536,DATOS!B:B,0),1)=0,"",INDEX(DATOS!AI:AI,MATCH(CHECKLIST!B536,DATOS!B:B,0),1)),"")</f>
        <v/>
      </c>
      <c r="G536" s="17" t="str">
        <f>IFERROR(IF(INDEX(DATOS!AN:AN,MATCH(CHECKLIST!B536,DATOS!B:B,0),1)=0,"",INDEX(DATOS!AN:AN,MATCH(CHECKLIST!B536,DATOS!B:B,0),1)),"")</f>
        <v/>
      </c>
      <c r="H536" s="17" t="str">
        <f>IFERROR(IF(INDEX(DATOS!BQ:BQ,MATCH(CHECKLIST!B536,DATOS!B:B,0),1)="","X",IF(INDEX(DATOS!BQ:BQ,MATCH(CHECKLIST!B536,DATOS!B:B,0),1)="VIGENTE","",INDEX(DATOS!BQ:BQ,MATCH(CHECKLIST!B536,DATOS!B:B,0),1))),"")</f>
        <v/>
      </c>
      <c r="I536" s="17" t="str">
        <f>IFERROR(IF(INDEX(DATOS!AR:AR,MATCH(CHECKLIST!B536,DATOS!B:B,0),1)=0,"",INDEX(DATOS!AR:AR,MATCH(CHECKLIST!B536,DATOS!B:B,0),1)),"")</f>
        <v/>
      </c>
      <c r="J536" s="17" t="str">
        <f>IFERROR(IF(INDEX(DATOS!AP:AP,MATCH(CHECKLIST!B536,DATOS!B:B,0),1)=0,"",INDEX(DATOS!AP:AP,MATCH(CHECKLIST!B536,DATOS!B:B,0),1)),"")</f>
        <v/>
      </c>
      <c r="K536" s="35" t="str">
        <f>IFERROR(IF(INDEX(DATOS!AQ:AQ,MATCH(CHECKLIST!B536,DATOS!B:B,0),1)=0,"",INDEX(DATOS!AQ:AQ,MATCH(CHECKLIST!B536,DATOS!B:B,0),1)),"")</f>
        <v/>
      </c>
      <c r="L536" s="17" t="str">
        <f>IFERROR(IF(INDEX(DATOS!AS:AS,MATCH(CHECKLIST!B536,DATOS!B:B,0),1)=0,"",INDEX(DATOS!AS:AS,MATCH(CHECKLIST!B536,DATOS!B:B,0),1)),"")</f>
        <v/>
      </c>
      <c r="M536" s="17" t="str">
        <f>IFERROR(IF(INDEX(DATOS!AO:AO,MATCH(CHECKLIST!B536,DATOS!B:B,0),1)=0,"",INDEX(DATOS!AO:AO,MATCH(CHECKLIST!B536,DATOS!B:B,0),1)),"")</f>
        <v/>
      </c>
      <c r="N536" s="35" t="str">
        <f ca="1">IFERROR(IF(INDEX(DATOS!P:P,MATCH(CHECKLIST!B536,DATOS!B:B,0),1)="","X",IF(INDEX(DATOS!P:P,MATCH(CHECKLIST!B536,DATOS!B:B,0),1)&gt;YEAR(TODAY())-1,"","VENCIDA")),"")</f>
        <v/>
      </c>
      <c r="O536" s="35" t="str">
        <f>IFERROR(IF(INDEX(DATOS!AV:AV,MATCH(CHECKLIST!B536,DATOS!B:B,0),1)=0,"",INDEX(DATOS!AV:AV,MATCH(CHECKLIST!B536,DATOS!B:B,0),1)),"")</f>
        <v/>
      </c>
      <c r="P536" s="17" t="str">
        <f>IFERROR(IF(INDEX(DATOS!AT:AT,MATCH(CHECKLIST!B536,DATOS!B:B,0),1)=0,"",INDEX(DATOS!AT:AT,MATCH(CHECKLIST!B536,DATOS!B:B,0),1)),"")</f>
        <v/>
      </c>
      <c r="Q536" s="17" t="str">
        <f>IFERROR(IF(INDEX(DATOS!AU:AU,MATCH(CHECKLIST!B536,DATOS!B:B,0),1)=0,"",INDEX(DATOS!AU:AU,MATCH(CHECKLIST!B536,DATOS!B:B,0),1)),"")</f>
        <v/>
      </c>
      <c r="S536">
        <f t="shared" si="26"/>
        <v>0</v>
      </c>
      <c r="U536" t="str">
        <f t="shared" si="24"/>
        <v/>
      </c>
      <c r="V536" t="str">
        <f t="shared" si="25"/>
        <v/>
      </c>
    </row>
    <row r="537" spans="1:22" x14ac:dyDescent="0.25">
      <c r="A537" s="12">
        <v>524</v>
      </c>
      <c r="B537" t="str">
        <f>IFERROR(INDEX(DATOS!B:B,MATCH(CHECKLIST!A537,DATOS!CG:CG,0),1),"")</f>
        <v/>
      </c>
      <c r="C537" t="str">
        <f>IFERROR(INDEX(DATOS!BT:BT,MATCH(CHECKLIST!A537,DATOS!CG:CG,0),1),"")</f>
        <v/>
      </c>
      <c r="D537" t="str">
        <f>IFERROR(INDEX(DATOS!T:T,MATCH(CHECKLIST!E537,DATOS!C:C,0),1),"")</f>
        <v/>
      </c>
      <c r="E537" s="72" t="str">
        <f>IFERROR(INDEX(DATOS!C:C,MATCH(CHECKLIST!A537,DATOS!CG:CG,0),1),"")</f>
        <v/>
      </c>
      <c r="F537" s="82" t="str">
        <f>IFERROR(IF(INDEX(DATOS!AI:AI,MATCH(CHECKLIST!B537,DATOS!B:B,0),1)=0,"",INDEX(DATOS!AI:AI,MATCH(CHECKLIST!B537,DATOS!B:B,0),1)),"")</f>
        <v/>
      </c>
      <c r="G537" s="17" t="str">
        <f>IFERROR(IF(INDEX(DATOS!AN:AN,MATCH(CHECKLIST!B537,DATOS!B:B,0),1)=0,"",INDEX(DATOS!AN:AN,MATCH(CHECKLIST!B537,DATOS!B:B,0),1)),"")</f>
        <v/>
      </c>
      <c r="H537" s="17" t="str">
        <f>IFERROR(IF(INDEX(DATOS!BQ:BQ,MATCH(CHECKLIST!B537,DATOS!B:B,0),1)="","X",IF(INDEX(DATOS!BQ:BQ,MATCH(CHECKLIST!B537,DATOS!B:B,0),1)="VIGENTE","",INDEX(DATOS!BQ:BQ,MATCH(CHECKLIST!B537,DATOS!B:B,0),1))),"")</f>
        <v/>
      </c>
      <c r="I537" s="17" t="str">
        <f>IFERROR(IF(INDEX(DATOS!AR:AR,MATCH(CHECKLIST!B537,DATOS!B:B,0),1)=0,"",INDEX(DATOS!AR:AR,MATCH(CHECKLIST!B537,DATOS!B:B,0),1)),"")</f>
        <v/>
      </c>
      <c r="J537" s="17" t="str">
        <f>IFERROR(IF(INDEX(DATOS!AP:AP,MATCH(CHECKLIST!B537,DATOS!B:B,0),1)=0,"",INDEX(DATOS!AP:AP,MATCH(CHECKLIST!B537,DATOS!B:B,0),1)),"")</f>
        <v/>
      </c>
      <c r="K537" s="35" t="str">
        <f>IFERROR(IF(INDEX(DATOS!AQ:AQ,MATCH(CHECKLIST!B537,DATOS!B:B,0),1)=0,"",INDEX(DATOS!AQ:AQ,MATCH(CHECKLIST!B537,DATOS!B:B,0),1)),"")</f>
        <v/>
      </c>
      <c r="L537" s="17" t="str">
        <f>IFERROR(IF(INDEX(DATOS!AS:AS,MATCH(CHECKLIST!B537,DATOS!B:B,0),1)=0,"",INDEX(DATOS!AS:AS,MATCH(CHECKLIST!B537,DATOS!B:B,0),1)),"")</f>
        <v/>
      </c>
      <c r="M537" s="17" t="str">
        <f>IFERROR(IF(INDEX(DATOS!AO:AO,MATCH(CHECKLIST!B537,DATOS!B:B,0),1)=0,"",INDEX(DATOS!AO:AO,MATCH(CHECKLIST!B537,DATOS!B:B,0),1)),"")</f>
        <v/>
      </c>
      <c r="N537" s="35" t="str">
        <f ca="1">IFERROR(IF(INDEX(DATOS!P:P,MATCH(CHECKLIST!B537,DATOS!B:B,0),1)="","X",IF(INDEX(DATOS!P:P,MATCH(CHECKLIST!B537,DATOS!B:B,0),1)&gt;YEAR(TODAY())-1,"","VENCIDA")),"")</f>
        <v/>
      </c>
      <c r="O537" s="35" t="str">
        <f>IFERROR(IF(INDEX(DATOS!AV:AV,MATCH(CHECKLIST!B537,DATOS!B:B,0),1)=0,"",INDEX(DATOS!AV:AV,MATCH(CHECKLIST!B537,DATOS!B:B,0),1)),"")</f>
        <v/>
      </c>
      <c r="P537" s="17" t="str">
        <f>IFERROR(IF(INDEX(DATOS!AT:AT,MATCH(CHECKLIST!B537,DATOS!B:B,0),1)=0,"",INDEX(DATOS!AT:AT,MATCH(CHECKLIST!B537,DATOS!B:B,0),1)),"")</f>
        <v/>
      </c>
      <c r="Q537" s="17" t="str">
        <f>IFERROR(IF(INDEX(DATOS!AU:AU,MATCH(CHECKLIST!B537,DATOS!B:B,0),1)=0,"",INDEX(DATOS!AU:AU,MATCH(CHECKLIST!B537,DATOS!B:B,0),1)),"")</f>
        <v/>
      </c>
      <c r="R537" t="str">
        <f>IF(B537="","",1)</f>
        <v/>
      </c>
      <c r="S537" t="str">
        <f t="shared" si="26"/>
        <v/>
      </c>
      <c r="U537" t="str">
        <f t="shared" si="24"/>
        <v/>
      </c>
      <c r="V537" t="str">
        <f t="shared" si="25"/>
        <v/>
      </c>
    </row>
    <row r="538" spans="1:22" x14ac:dyDescent="0.25">
      <c r="A538" s="12">
        <v>525</v>
      </c>
      <c r="B538" t="str">
        <f>IFERROR(INDEX(DATOS!B:B,MATCH(CHECKLIST!A538,DATOS!CG:CG,0),1),"")</f>
        <v/>
      </c>
      <c r="C538" t="str">
        <f>IFERROR(INDEX(DATOS!BT:BT,MATCH(CHECKLIST!A538,DATOS!CG:CG,0),1),"")</f>
        <v/>
      </c>
      <c r="D538" t="str">
        <f>IFERROR(INDEX(DATOS!T:T,MATCH(CHECKLIST!E538,DATOS!C:C,0),1),"")</f>
        <v/>
      </c>
      <c r="E538" s="72" t="str">
        <f>IFERROR(INDEX(DATOS!C:C,MATCH(CHECKLIST!A538,DATOS!CG:CG,0),1),"")</f>
        <v/>
      </c>
      <c r="F538" s="82" t="str">
        <f>IFERROR(IF(INDEX(DATOS!AI:AI,MATCH(CHECKLIST!B538,DATOS!B:B,0),1)=0,"",INDEX(DATOS!AI:AI,MATCH(CHECKLIST!B538,DATOS!B:B,0),1)),"")</f>
        <v/>
      </c>
      <c r="G538" s="17" t="str">
        <f>IFERROR(IF(INDEX(DATOS!AN:AN,MATCH(CHECKLIST!B538,DATOS!B:B,0),1)=0,"",INDEX(DATOS!AN:AN,MATCH(CHECKLIST!B538,DATOS!B:B,0),1)),"")</f>
        <v/>
      </c>
      <c r="H538" s="17" t="str">
        <f>IFERROR(IF(INDEX(DATOS!BQ:BQ,MATCH(CHECKLIST!B538,DATOS!B:B,0),1)="","X",IF(INDEX(DATOS!BQ:BQ,MATCH(CHECKLIST!B538,DATOS!B:B,0),1)="VIGENTE","",INDEX(DATOS!BQ:BQ,MATCH(CHECKLIST!B538,DATOS!B:B,0),1))),"")</f>
        <v/>
      </c>
      <c r="I538" s="17" t="str">
        <f>IFERROR(IF(INDEX(DATOS!AR:AR,MATCH(CHECKLIST!B538,DATOS!B:B,0),1)=0,"",INDEX(DATOS!AR:AR,MATCH(CHECKLIST!B538,DATOS!B:B,0),1)),"")</f>
        <v/>
      </c>
      <c r="J538" s="17" t="str">
        <f>IFERROR(IF(INDEX(DATOS!AP:AP,MATCH(CHECKLIST!B538,DATOS!B:B,0),1)=0,"",INDEX(DATOS!AP:AP,MATCH(CHECKLIST!B538,DATOS!B:B,0),1)),"")</f>
        <v/>
      </c>
      <c r="K538" s="35" t="str">
        <f>IFERROR(IF(INDEX(DATOS!AQ:AQ,MATCH(CHECKLIST!B538,DATOS!B:B,0),1)=0,"",INDEX(DATOS!AQ:AQ,MATCH(CHECKLIST!B538,DATOS!B:B,0),1)),"")</f>
        <v/>
      </c>
      <c r="L538" s="17" t="str">
        <f>IFERROR(IF(INDEX(DATOS!AS:AS,MATCH(CHECKLIST!B538,DATOS!B:B,0),1)=0,"",INDEX(DATOS!AS:AS,MATCH(CHECKLIST!B538,DATOS!B:B,0),1)),"")</f>
        <v/>
      </c>
      <c r="M538" s="17" t="str">
        <f>IFERROR(IF(INDEX(DATOS!AO:AO,MATCH(CHECKLIST!B538,DATOS!B:B,0),1)=0,"",INDEX(DATOS!AO:AO,MATCH(CHECKLIST!B538,DATOS!B:B,0),1)),"")</f>
        <v/>
      </c>
      <c r="N538" s="35" t="str">
        <f ca="1">IFERROR(IF(INDEX(DATOS!P:P,MATCH(CHECKLIST!B538,DATOS!B:B,0),1)="","X",IF(INDEX(DATOS!P:P,MATCH(CHECKLIST!B538,DATOS!B:B,0),1)&gt;YEAR(TODAY())-1,"","VENCIDA")),"")</f>
        <v/>
      </c>
      <c r="O538" s="35" t="str">
        <f>IFERROR(IF(INDEX(DATOS!AV:AV,MATCH(CHECKLIST!B538,DATOS!B:B,0),1)=0,"",INDEX(DATOS!AV:AV,MATCH(CHECKLIST!B538,DATOS!B:B,0),1)),"")</f>
        <v/>
      </c>
      <c r="P538" s="17" t="str">
        <f>IFERROR(IF(INDEX(DATOS!AT:AT,MATCH(CHECKLIST!B538,DATOS!B:B,0),1)=0,"",INDEX(DATOS!AT:AT,MATCH(CHECKLIST!B538,DATOS!B:B,0),1)),"")</f>
        <v/>
      </c>
      <c r="Q538" s="17" t="str">
        <f>IFERROR(IF(INDEX(DATOS!AU:AU,MATCH(CHECKLIST!B538,DATOS!B:B,0),1)=0,"",INDEX(DATOS!AU:AU,MATCH(CHECKLIST!B538,DATOS!B:B,0),1)),"")</f>
        <v/>
      </c>
      <c r="S538">
        <f t="shared" si="26"/>
        <v>0</v>
      </c>
      <c r="U538" t="str">
        <f t="shared" si="24"/>
        <v/>
      </c>
      <c r="V538" t="str">
        <f t="shared" si="25"/>
        <v/>
      </c>
    </row>
    <row r="539" spans="1:22" x14ac:dyDescent="0.25">
      <c r="A539" s="12">
        <v>526</v>
      </c>
      <c r="B539" t="str">
        <f>IFERROR(INDEX(DATOS!B:B,MATCH(CHECKLIST!A539,DATOS!CG:CG,0),1),"")</f>
        <v/>
      </c>
      <c r="C539" t="str">
        <f>IFERROR(INDEX(DATOS!BT:BT,MATCH(CHECKLIST!A539,DATOS!CG:CG,0),1),"")</f>
        <v/>
      </c>
      <c r="D539" t="str">
        <f>IFERROR(INDEX(DATOS!T:T,MATCH(CHECKLIST!E539,DATOS!C:C,0),1),"")</f>
        <v/>
      </c>
      <c r="E539" s="72" t="str">
        <f>IFERROR(INDEX(DATOS!C:C,MATCH(CHECKLIST!A539,DATOS!CG:CG,0),1),"")</f>
        <v/>
      </c>
      <c r="F539" s="82" t="str">
        <f>IFERROR(IF(INDEX(DATOS!AI:AI,MATCH(CHECKLIST!B539,DATOS!B:B,0),1)=0,"",INDEX(DATOS!AI:AI,MATCH(CHECKLIST!B539,DATOS!B:B,0),1)),"")</f>
        <v/>
      </c>
      <c r="G539" s="17" t="str">
        <f>IFERROR(IF(INDEX(DATOS!AN:AN,MATCH(CHECKLIST!B539,DATOS!B:B,0),1)=0,"",INDEX(DATOS!AN:AN,MATCH(CHECKLIST!B539,DATOS!B:B,0),1)),"")</f>
        <v/>
      </c>
      <c r="H539" s="17" t="str">
        <f>IFERROR(IF(INDEX(DATOS!BQ:BQ,MATCH(CHECKLIST!B539,DATOS!B:B,0),1)="","X",IF(INDEX(DATOS!BQ:BQ,MATCH(CHECKLIST!B539,DATOS!B:B,0),1)="VIGENTE","",INDEX(DATOS!BQ:BQ,MATCH(CHECKLIST!B539,DATOS!B:B,0),1))),"")</f>
        <v/>
      </c>
      <c r="I539" s="17" t="str">
        <f>IFERROR(IF(INDEX(DATOS!AR:AR,MATCH(CHECKLIST!B539,DATOS!B:B,0),1)=0,"",INDEX(DATOS!AR:AR,MATCH(CHECKLIST!B539,DATOS!B:B,0),1)),"")</f>
        <v/>
      </c>
      <c r="J539" s="17" t="str">
        <f>IFERROR(IF(INDEX(DATOS!AP:AP,MATCH(CHECKLIST!B539,DATOS!B:B,0),1)=0,"",INDEX(DATOS!AP:AP,MATCH(CHECKLIST!B539,DATOS!B:B,0),1)),"")</f>
        <v/>
      </c>
      <c r="K539" s="35" t="str">
        <f>IFERROR(IF(INDEX(DATOS!AQ:AQ,MATCH(CHECKLIST!B539,DATOS!B:B,0),1)=0,"",INDEX(DATOS!AQ:AQ,MATCH(CHECKLIST!B539,DATOS!B:B,0),1)),"")</f>
        <v/>
      </c>
      <c r="L539" s="17" t="str">
        <f>IFERROR(IF(INDEX(DATOS!AS:AS,MATCH(CHECKLIST!B539,DATOS!B:B,0),1)=0,"",INDEX(DATOS!AS:AS,MATCH(CHECKLIST!B539,DATOS!B:B,0),1)),"")</f>
        <v/>
      </c>
      <c r="M539" s="17" t="str">
        <f>IFERROR(IF(INDEX(DATOS!AO:AO,MATCH(CHECKLIST!B539,DATOS!B:B,0),1)=0,"",INDEX(DATOS!AO:AO,MATCH(CHECKLIST!B539,DATOS!B:B,0),1)),"")</f>
        <v/>
      </c>
      <c r="N539" s="35" t="str">
        <f ca="1">IFERROR(IF(INDEX(DATOS!P:P,MATCH(CHECKLIST!B539,DATOS!B:B,0),1)="","X",IF(INDEX(DATOS!P:P,MATCH(CHECKLIST!B539,DATOS!B:B,0),1)&gt;YEAR(TODAY())-1,"","VENCIDA")),"")</f>
        <v/>
      </c>
      <c r="O539" s="35" t="str">
        <f>IFERROR(IF(INDEX(DATOS!AV:AV,MATCH(CHECKLIST!B539,DATOS!B:B,0),1)=0,"",INDEX(DATOS!AV:AV,MATCH(CHECKLIST!B539,DATOS!B:B,0),1)),"")</f>
        <v/>
      </c>
      <c r="P539" s="17" t="str">
        <f>IFERROR(IF(INDEX(DATOS!AT:AT,MATCH(CHECKLIST!B539,DATOS!B:B,0),1)=0,"",INDEX(DATOS!AT:AT,MATCH(CHECKLIST!B539,DATOS!B:B,0),1)),"")</f>
        <v/>
      </c>
      <c r="Q539" s="17" t="str">
        <f>IFERROR(IF(INDEX(DATOS!AU:AU,MATCH(CHECKLIST!B539,DATOS!B:B,0),1)=0,"",INDEX(DATOS!AU:AU,MATCH(CHECKLIST!B539,DATOS!B:B,0),1)),"")</f>
        <v/>
      </c>
      <c r="R539" t="str">
        <f>IF(B539="","",1)</f>
        <v/>
      </c>
      <c r="S539" t="str">
        <f t="shared" si="26"/>
        <v/>
      </c>
      <c r="U539" t="str">
        <f t="shared" si="24"/>
        <v/>
      </c>
      <c r="V539" t="str">
        <f t="shared" si="25"/>
        <v/>
      </c>
    </row>
    <row r="540" spans="1:22" x14ac:dyDescent="0.25">
      <c r="A540" s="12">
        <v>527</v>
      </c>
      <c r="B540" t="str">
        <f>IFERROR(INDEX(DATOS!B:B,MATCH(CHECKLIST!A540,DATOS!CG:CG,0),1),"")</f>
        <v/>
      </c>
      <c r="C540" t="str">
        <f>IFERROR(INDEX(DATOS!BT:BT,MATCH(CHECKLIST!A540,DATOS!CG:CG,0),1),"")</f>
        <v/>
      </c>
      <c r="D540" t="str">
        <f>IFERROR(INDEX(DATOS!T:T,MATCH(CHECKLIST!E540,DATOS!C:C,0),1),"")</f>
        <v/>
      </c>
      <c r="E540" s="72" t="str">
        <f>IFERROR(INDEX(DATOS!C:C,MATCH(CHECKLIST!A540,DATOS!CG:CG,0),1),"")</f>
        <v/>
      </c>
      <c r="F540" s="82" t="str">
        <f>IFERROR(IF(INDEX(DATOS!AI:AI,MATCH(CHECKLIST!B540,DATOS!B:B,0),1)=0,"",INDEX(DATOS!AI:AI,MATCH(CHECKLIST!B540,DATOS!B:B,0),1)),"")</f>
        <v/>
      </c>
      <c r="G540" s="17" t="str">
        <f>IFERROR(IF(INDEX(DATOS!AN:AN,MATCH(CHECKLIST!B540,DATOS!B:B,0),1)=0,"",INDEX(DATOS!AN:AN,MATCH(CHECKLIST!B540,DATOS!B:B,0),1)),"")</f>
        <v/>
      </c>
      <c r="H540" s="17" t="str">
        <f>IFERROR(IF(INDEX(DATOS!BQ:BQ,MATCH(CHECKLIST!B540,DATOS!B:B,0),1)="","X",IF(INDEX(DATOS!BQ:BQ,MATCH(CHECKLIST!B540,DATOS!B:B,0),1)="VIGENTE","",INDEX(DATOS!BQ:BQ,MATCH(CHECKLIST!B540,DATOS!B:B,0),1))),"")</f>
        <v/>
      </c>
      <c r="I540" s="17" t="str">
        <f>IFERROR(IF(INDEX(DATOS!AR:AR,MATCH(CHECKLIST!B540,DATOS!B:B,0),1)=0,"",INDEX(DATOS!AR:AR,MATCH(CHECKLIST!B540,DATOS!B:B,0),1)),"")</f>
        <v/>
      </c>
      <c r="J540" s="17" t="str">
        <f>IFERROR(IF(INDEX(DATOS!AP:AP,MATCH(CHECKLIST!B540,DATOS!B:B,0),1)=0,"",INDEX(DATOS!AP:AP,MATCH(CHECKLIST!B540,DATOS!B:B,0),1)),"")</f>
        <v/>
      </c>
      <c r="K540" s="35" t="str">
        <f>IFERROR(IF(INDEX(DATOS!AQ:AQ,MATCH(CHECKLIST!B540,DATOS!B:B,0),1)=0,"",INDEX(DATOS!AQ:AQ,MATCH(CHECKLIST!B540,DATOS!B:B,0),1)),"")</f>
        <v/>
      </c>
      <c r="L540" s="17" t="str">
        <f>IFERROR(IF(INDEX(DATOS!AS:AS,MATCH(CHECKLIST!B540,DATOS!B:B,0),1)=0,"",INDEX(DATOS!AS:AS,MATCH(CHECKLIST!B540,DATOS!B:B,0),1)),"")</f>
        <v/>
      </c>
      <c r="M540" s="17" t="str">
        <f>IFERROR(IF(INDEX(DATOS!AO:AO,MATCH(CHECKLIST!B540,DATOS!B:B,0),1)=0,"",INDEX(DATOS!AO:AO,MATCH(CHECKLIST!B540,DATOS!B:B,0),1)),"")</f>
        <v/>
      </c>
      <c r="N540" s="35" t="str">
        <f ca="1">IFERROR(IF(INDEX(DATOS!P:P,MATCH(CHECKLIST!B540,DATOS!B:B,0),1)="","X",IF(INDEX(DATOS!P:P,MATCH(CHECKLIST!B540,DATOS!B:B,0),1)&gt;YEAR(TODAY())-1,"","VENCIDA")),"")</f>
        <v/>
      </c>
      <c r="O540" s="35" t="str">
        <f>IFERROR(IF(INDEX(DATOS!AV:AV,MATCH(CHECKLIST!B540,DATOS!B:B,0),1)=0,"",INDEX(DATOS!AV:AV,MATCH(CHECKLIST!B540,DATOS!B:B,0),1)),"")</f>
        <v/>
      </c>
      <c r="P540" s="17" t="str">
        <f>IFERROR(IF(INDEX(DATOS!AT:AT,MATCH(CHECKLIST!B540,DATOS!B:B,0),1)=0,"",INDEX(DATOS!AT:AT,MATCH(CHECKLIST!B540,DATOS!B:B,0),1)),"")</f>
        <v/>
      </c>
      <c r="Q540" s="17" t="str">
        <f>IFERROR(IF(INDEX(DATOS!AU:AU,MATCH(CHECKLIST!B540,DATOS!B:B,0),1)=0,"",INDEX(DATOS!AU:AU,MATCH(CHECKLIST!B540,DATOS!B:B,0),1)),"")</f>
        <v/>
      </c>
      <c r="S540">
        <f t="shared" si="26"/>
        <v>0</v>
      </c>
      <c r="U540" t="str">
        <f t="shared" si="24"/>
        <v/>
      </c>
      <c r="V540" t="str">
        <f t="shared" si="25"/>
        <v/>
      </c>
    </row>
    <row r="541" spans="1:22" x14ac:dyDescent="0.25">
      <c r="A541" s="12">
        <v>528</v>
      </c>
      <c r="B541" t="str">
        <f>IFERROR(INDEX(DATOS!B:B,MATCH(CHECKLIST!A541,DATOS!CG:CG,0),1),"")</f>
        <v/>
      </c>
      <c r="C541" t="str">
        <f>IFERROR(INDEX(DATOS!BT:BT,MATCH(CHECKLIST!A541,DATOS!CG:CG,0),1),"")</f>
        <v/>
      </c>
      <c r="D541" t="str">
        <f>IFERROR(INDEX(DATOS!T:T,MATCH(CHECKLIST!E541,DATOS!C:C,0),1),"")</f>
        <v/>
      </c>
      <c r="E541" s="72" t="str">
        <f>IFERROR(INDEX(DATOS!C:C,MATCH(CHECKLIST!A541,DATOS!CG:CG,0),1),"")</f>
        <v/>
      </c>
      <c r="F541" s="82" t="str">
        <f>IFERROR(IF(INDEX(DATOS!AI:AI,MATCH(CHECKLIST!B541,DATOS!B:B,0),1)=0,"",INDEX(DATOS!AI:AI,MATCH(CHECKLIST!B541,DATOS!B:B,0),1)),"")</f>
        <v/>
      </c>
      <c r="G541" s="17" t="str">
        <f>IFERROR(IF(INDEX(DATOS!AN:AN,MATCH(CHECKLIST!B541,DATOS!B:B,0),1)=0,"",INDEX(DATOS!AN:AN,MATCH(CHECKLIST!B541,DATOS!B:B,0),1)),"")</f>
        <v/>
      </c>
      <c r="H541" s="17" t="str">
        <f>IFERROR(IF(INDEX(DATOS!BQ:BQ,MATCH(CHECKLIST!B541,DATOS!B:B,0),1)="","X",IF(INDEX(DATOS!BQ:BQ,MATCH(CHECKLIST!B541,DATOS!B:B,0),1)="VIGENTE","",INDEX(DATOS!BQ:BQ,MATCH(CHECKLIST!B541,DATOS!B:B,0),1))),"")</f>
        <v/>
      </c>
      <c r="I541" s="17" t="str">
        <f>IFERROR(IF(INDEX(DATOS!AR:AR,MATCH(CHECKLIST!B541,DATOS!B:B,0),1)=0,"",INDEX(DATOS!AR:AR,MATCH(CHECKLIST!B541,DATOS!B:B,0),1)),"")</f>
        <v/>
      </c>
      <c r="J541" s="17" t="str">
        <f>IFERROR(IF(INDEX(DATOS!AP:AP,MATCH(CHECKLIST!B541,DATOS!B:B,0),1)=0,"",INDEX(DATOS!AP:AP,MATCH(CHECKLIST!B541,DATOS!B:B,0),1)),"")</f>
        <v/>
      </c>
      <c r="K541" s="35" t="str">
        <f>IFERROR(IF(INDEX(DATOS!AQ:AQ,MATCH(CHECKLIST!B541,DATOS!B:B,0),1)=0,"",INDEX(DATOS!AQ:AQ,MATCH(CHECKLIST!B541,DATOS!B:B,0),1)),"")</f>
        <v/>
      </c>
      <c r="L541" s="17" t="str">
        <f>IFERROR(IF(INDEX(DATOS!AS:AS,MATCH(CHECKLIST!B541,DATOS!B:B,0),1)=0,"",INDEX(DATOS!AS:AS,MATCH(CHECKLIST!B541,DATOS!B:B,0),1)),"")</f>
        <v/>
      </c>
      <c r="M541" s="17" t="str">
        <f>IFERROR(IF(INDEX(DATOS!AO:AO,MATCH(CHECKLIST!B541,DATOS!B:B,0),1)=0,"",INDEX(DATOS!AO:AO,MATCH(CHECKLIST!B541,DATOS!B:B,0),1)),"")</f>
        <v/>
      </c>
      <c r="N541" s="35" t="str">
        <f ca="1">IFERROR(IF(INDEX(DATOS!P:P,MATCH(CHECKLIST!B541,DATOS!B:B,0),1)="","X",IF(INDEX(DATOS!P:P,MATCH(CHECKLIST!B541,DATOS!B:B,0),1)&gt;YEAR(TODAY())-1,"","VENCIDA")),"")</f>
        <v/>
      </c>
      <c r="O541" s="35" t="str">
        <f>IFERROR(IF(INDEX(DATOS!AV:AV,MATCH(CHECKLIST!B541,DATOS!B:B,0),1)=0,"",INDEX(DATOS!AV:AV,MATCH(CHECKLIST!B541,DATOS!B:B,0),1)),"")</f>
        <v/>
      </c>
      <c r="P541" s="17" t="str">
        <f>IFERROR(IF(INDEX(DATOS!AT:AT,MATCH(CHECKLIST!B541,DATOS!B:B,0),1)=0,"",INDEX(DATOS!AT:AT,MATCH(CHECKLIST!B541,DATOS!B:B,0),1)),"")</f>
        <v/>
      </c>
      <c r="Q541" s="17" t="str">
        <f>IFERROR(IF(INDEX(DATOS!AU:AU,MATCH(CHECKLIST!B541,DATOS!B:B,0),1)=0,"",INDEX(DATOS!AU:AU,MATCH(CHECKLIST!B541,DATOS!B:B,0),1)),"")</f>
        <v/>
      </c>
      <c r="R541" t="str">
        <f>IF(B541="","",1)</f>
        <v/>
      </c>
      <c r="S541" t="str">
        <f t="shared" si="26"/>
        <v/>
      </c>
      <c r="U541" t="str">
        <f t="shared" si="24"/>
        <v/>
      </c>
      <c r="V541" t="str">
        <f t="shared" si="25"/>
        <v/>
      </c>
    </row>
    <row r="542" spans="1:22" x14ac:dyDescent="0.25">
      <c r="A542" s="12">
        <v>529</v>
      </c>
      <c r="B542" t="str">
        <f>IFERROR(INDEX(DATOS!B:B,MATCH(CHECKLIST!A542,DATOS!CG:CG,0),1),"")</f>
        <v/>
      </c>
      <c r="C542" t="str">
        <f>IFERROR(INDEX(DATOS!BT:BT,MATCH(CHECKLIST!A542,DATOS!CG:CG,0),1),"")</f>
        <v/>
      </c>
      <c r="D542" t="str">
        <f>IFERROR(INDEX(DATOS!T:T,MATCH(CHECKLIST!E542,DATOS!C:C,0),1),"")</f>
        <v/>
      </c>
      <c r="E542" s="72" t="str">
        <f>IFERROR(INDEX(DATOS!C:C,MATCH(CHECKLIST!A542,DATOS!CG:CG,0),1),"")</f>
        <v/>
      </c>
      <c r="F542" s="82" t="str">
        <f>IFERROR(IF(INDEX(DATOS!AI:AI,MATCH(CHECKLIST!B542,DATOS!B:B,0),1)=0,"",INDEX(DATOS!AI:AI,MATCH(CHECKLIST!B542,DATOS!B:B,0),1)),"")</f>
        <v/>
      </c>
      <c r="G542" s="17" t="str">
        <f>IFERROR(IF(INDEX(DATOS!AN:AN,MATCH(CHECKLIST!B542,DATOS!B:B,0),1)=0,"",INDEX(DATOS!AN:AN,MATCH(CHECKLIST!B542,DATOS!B:B,0),1)),"")</f>
        <v/>
      </c>
      <c r="H542" s="17" t="str">
        <f>IFERROR(IF(INDEX(DATOS!BQ:BQ,MATCH(CHECKLIST!B542,DATOS!B:B,0),1)="","X",IF(INDEX(DATOS!BQ:BQ,MATCH(CHECKLIST!B542,DATOS!B:B,0),1)="VIGENTE","",INDEX(DATOS!BQ:BQ,MATCH(CHECKLIST!B542,DATOS!B:B,0),1))),"")</f>
        <v/>
      </c>
      <c r="I542" s="17" t="str">
        <f>IFERROR(IF(INDEX(DATOS!AR:AR,MATCH(CHECKLIST!B542,DATOS!B:B,0),1)=0,"",INDEX(DATOS!AR:AR,MATCH(CHECKLIST!B542,DATOS!B:B,0),1)),"")</f>
        <v/>
      </c>
      <c r="J542" s="17" t="str">
        <f>IFERROR(IF(INDEX(DATOS!AP:AP,MATCH(CHECKLIST!B542,DATOS!B:B,0),1)=0,"",INDEX(DATOS!AP:AP,MATCH(CHECKLIST!B542,DATOS!B:B,0),1)),"")</f>
        <v/>
      </c>
      <c r="K542" s="35" t="str">
        <f>IFERROR(IF(INDEX(DATOS!AQ:AQ,MATCH(CHECKLIST!B542,DATOS!B:B,0),1)=0,"",INDEX(DATOS!AQ:AQ,MATCH(CHECKLIST!B542,DATOS!B:B,0),1)),"")</f>
        <v/>
      </c>
      <c r="L542" s="17" t="str">
        <f>IFERROR(IF(INDEX(DATOS!AS:AS,MATCH(CHECKLIST!B542,DATOS!B:B,0),1)=0,"",INDEX(DATOS!AS:AS,MATCH(CHECKLIST!B542,DATOS!B:B,0),1)),"")</f>
        <v/>
      </c>
      <c r="M542" s="17" t="str">
        <f>IFERROR(IF(INDEX(DATOS!AO:AO,MATCH(CHECKLIST!B542,DATOS!B:B,0),1)=0,"",INDEX(DATOS!AO:AO,MATCH(CHECKLIST!B542,DATOS!B:B,0),1)),"")</f>
        <v/>
      </c>
      <c r="N542" s="35" t="str">
        <f ca="1">IFERROR(IF(INDEX(DATOS!P:P,MATCH(CHECKLIST!B542,DATOS!B:B,0),1)="","X",IF(INDEX(DATOS!P:P,MATCH(CHECKLIST!B542,DATOS!B:B,0),1)&gt;YEAR(TODAY())-1,"","VENCIDA")),"")</f>
        <v/>
      </c>
      <c r="O542" s="35" t="str">
        <f>IFERROR(IF(INDEX(DATOS!AV:AV,MATCH(CHECKLIST!B542,DATOS!B:B,0),1)=0,"",INDEX(DATOS!AV:AV,MATCH(CHECKLIST!B542,DATOS!B:B,0),1)),"")</f>
        <v/>
      </c>
      <c r="P542" s="17" t="str">
        <f>IFERROR(IF(INDEX(DATOS!AT:AT,MATCH(CHECKLIST!B542,DATOS!B:B,0),1)=0,"",INDEX(DATOS!AT:AT,MATCH(CHECKLIST!B542,DATOS!B:B,0),1)),"")</f>
        <v/>
      </c>
      <c r="Q542" s="17" t="str">
        <f>IFERROR(IF(INDEX(DATOS!AU:AU,MATCH(CHECKLIST!B542,DATOS!B:B,0),1)=0,"",INDEX(DATOS!AU:AU,MATCH(CHECKLIST!B542,DATOS!B:B,0),1)),"")</f>
        <v/>
      </c>
      <c r="S542">
        <f t="shared" si="26"/>
        <v>0</v>
      </c>
      <c r="U542" t="str">
        <f t="shared" si="24"/>
        <v/>
      </c>
      <c r="V542" t="str">
        <f t="shared" si="25"/>
        <v/>
      </c>
    </row>
    <row r="543" spans="1:22" x14ac:dyDescent="0.25">
      <c r="A543" s="12">
        <v>530</v>
      </c>
      <c r="B543" t="str">
        <f>IFERROR(INDEX(DATOS!B:B,MATCH(CHECKLIST!A543,DATOS!CG:CG,0),1),"")</f>
        <v/>
      </c>
      <c r="C543" t="str">
        <f>IFERROR(INDEX(DATOS!BT:BT,MATCH(CHECKLIST!A543,DATOS!CG:CG,0),1),"")</f>
        <v/>
      </c>
      <c r="D543" t="str">
        <f>IFERROR(INDEX(DATOS!T:T,MATCH(CHECKLIST!E543,DATOS!C:C,0),1),"")</f>
        <v/>
      </c>
      <c r="E543" s="72" t="str">
        <f>IFERROR(INDEX(DATOS!C:C,MATCH(CHECKLIST!A543,DATOS!CG:CG,0),1),"")</f>
        <v/>
      </c>
      <c r="F543" s="82" t="str">
        <f>IFERROR(IF(INDEX(DATOS!AI:AI,MATCH(CHECKLIST!B543,DATOS!B:B,0),1)=0,"",INDEX(DATOS!AI:AI,MATCH(CHECKLIST!B543,DATOS!B:B,0),1)),"")</f>
        <v/>
      </c>
      <c r="G543" s="17" t="str">
        <f>IFERROR(IF(INDEX(DATOS!AN:AN,MATCH(CHECKLIST!B543,DATOS!B:B,0),1)=0,"",INDEX(DATOS!AN:AN,MATCH(CHECKLIST!B543,DATOS!B:B,0),1)),"")</f>
        <v/>
      </c>
      <c r="H543" s="17" t="str">
        <f>IFERROR(IF(INDEX(DATOS!BQ:BQ,MATCH(CHECKLIST!B543,DATOS!B:B,0),1)="","X",IF(INDEX(DATOS!BQ:BQ,MATCH(CHECKLIST!B543,DATOS!B:B,0),1)="VIGENTE","",INDEX(DATOS!BQ:BQ,MATCH(CHECKLIST!B543,DATOS!B:B,0),1))),"")</f>
        <v/>
      </c>
      <c r="I543" s="17" t="str">
        <f>IFERROR(IF(INDEX(DATOS!AR:AR,MATCH(CHECKLIST!B543,DATOS!B:B,0),1)=0,"",INDEX(DATOS!AR:AR,MATCH(CHECKLIST!B543,DATOS!B:B,0),1)),"")</f>
        <v/>
      </c>
      <c r="J543" s="17" t="str">
        <f>IFERROR(IF(INDEX(DATOS!AP:AP,MATCH(CHECKLIST!B543,DATOS!B:B,0),1)=0,"",INDEX(DATOS!AP:AP,MATCH(CHECKLIST!B543,DATOS!B:B,0),1)),"")</f>
        <v/>
      </c>
      <c r="K543" s="35" t="str">
        <f>IFERROR(IF(INDEX(DATOS!AQ:AQ,MATCH(CHECKLIST!B543,DATOS!B:B,0),1)=0,"",INDEX(DATOS!AQ:AQ,MATCH(CHECKLIST!B543,DATOS!B:B,0),1)),"")</f>
        <v/>
      </c>
      <c r="L543" s="17" t="str">
        <f>IFERROR(IF(INDEX(DATOS!AS:AS,MATCH(CHECKLIST!B543,DATOS!B:B,0),1)=0,"",INDEX(DATOS!AS:AS,MATCH(CHECKLIST!B543,DATOS!B:B,0),1)),"")</f>
        <v/>
      </c>
      <c r="M543" s="17" t="str">
        <f>IFERROR(IF(INDEX(DATOS!AO:AO,MATCH(CHECKLIST!B543,DATOS!B:B,0),1)=0,"",INDEX(DATOS!AO:AO,MATCH(CHECKLIST!B543,DATOS!B:B,0),1)),"")</f>
        <v/>
      </c>
      <c r="N543" s="35" t="str">
        <f ca="1">IFERROR(IF(INDEX(DATOS!P:P,MATCH(CHECKLIST!B543,DATOS!B:B,0),1)="","X",IF(INDEX(DATOS!P:P,MATCH(CHECKLIST!B543,DATOS!B:B,0),1)&gt;YEAR(TODAY())-1,"","VENCIDA")),"")</f>
        <v/>
      </c>
      <c r="O543" s="35" t="str">
        <f>IFERROR(IF(INDEX(DATOS!AV:AV,MATCH(CHECKLIST!B543,DATOS!B:B,0),1)=0,"",INDEX(DATOS!AV:AV,MATCH(CHECKLIST!B543,DATOS!B:B,0),1)),"")</f>
        <v/>
      </c>
      <c r="P543" s="17" t="str">
        <f>IFERROR(IF(INDEX(DATOS!AT:AT,MATCH(CHECKLIST!B543,DATOS!B:B,0),1)=0,"",INDEX(DATOS!AT:AT,MATCH(CHECKLIST!B543,DATOS!B:B,0),1)),"")</f>
        <v/>
      </c>
      <c r="Q543" s="17" t="str">
        <f>IFERROR(IF(INDEX(DATOS!AU:AU,MATCH(CHECKLIST!B543,DATOS!B:B,0),1)=0,"",INDEX(DATOS!AU:AU,MATCH(CHECKLIST!B543,DATOS!B:B,0),1)),"")</f>
        <v/>
      </c>
      <c r="R543" t="str">
        <f>IF(B543="","",1)</f>
        <v/>
      </c>
      <c r="S543" t="str">
        <f t="shared" si="26"/>
        <v/>
      </c>
      <c r="U543" t="str">
        <f t="shared" si="24"/>
        <v/>
      </c>
      <c r="V543" t="str">
        <f t="shared" si="25"/>
        <v/>
      </c>
    </row>
    <row r="544" spans="1:22" x14ac:dyDescent="0.25">
      <c r="A544" s="12">
        <v>531</v>
      </c>
      <c r="B544" t="str">
        <f>IFERROR(INDEX(DATOS!B:B,MATCH(CHECKLIST!A544,DATOS!CG:CG,0),1),"")</f>
        <v/>
      </c>
      <c r="C544" t="str">
        <f>IFERROR(INDEX(DATOS!BT:BT,MATCH(CHECKLIST!A544,DATOS!CG:CG,0),1),"")</f>
        <v/>
      </c>
      <c r="D544" t="str">
        <f>IFERROR(INDEX(DATOS!T:T,MATCH(CHECKLIST!E544,DATOS!C:C,0),1),"")</f>
        <v/>
      </c>
      <c r="E544" s="72" t="str">
        <f>IFERROR(INDEX(DATOS!C:C,MATCH(CHECKLIST!A544,DATOS!CG:CG,0),1),"")</f>
        <v/>
      </c>
      <c r="F544" s="82" t="str">
        <f>IFERROR(IF(INDEX(DATOS!AI:AI,MATCH(CHECKLIST!B544,DATOS!B:B,0),1)=0,"",INDEX(DATOS!AI:AI,MATCH(CHECKLIST!B544,DATOS!B:B,0),1)),"")</f>
        <v/>
      </c>
      <c r="G544" s="17" t="str">
        <f>IFERROR(IF(INDEX(DATOS!AN:AN,MATCH(CHECKLIST!B544,DATOS!B:B,0),1)=0,"",INDEX(DATOS!AN:AN,MATCH(CHECKLIST!B544,DATOS!B:B,0),1)),"")</f>
        <v/>
      </c>
      <c r="H544" s="17" t="str">
        <f>IFERROR(IF(INDEX(DATOS!BQ:BQ,MATCH(CHECKLIST!B544,DATOS!B:B,0),1)="","X",IF(INDEX(DATOS!BQ:BQ,MATCH(CHECKLIST!B544,DATOS!B:B,0),1)="VIGENTE","",INDEX(DATOS!BQ:BQ,MATCH(CHECKLIST!B544,DATOS!B:B,0),1))),"")</f>
        <v/>
      </c>
      <c r="I544" s="17" t="str">
        <f>IFERROR(IF(INDEX(DATOS!AR:AR,MATCH(CHECKLIST!B544,DATOS!B:B,0),1)=0,"",INDEX(DATOS!AR:AR,MATCH(CHECKLIST!B544,DATOS!B:B,0),1)),"")</f>
        <v/>
      </c>
      <c r="J544" s="17" t="str">
        <f>IFERROR(IF(INDEX(DATOS!AP:AP,MATCH(CHECKLIST!B544,DATOS!B:B,0),1)=0,"",INDEX(DATOS!AP:AP,MATCH(CHECKLIST!B544,DATOS!B:B,0),1)),"")</f>
        <v/>
      </c>
      <c r="K544" s="35" t="str">
        <f>IFERROR(IF(INDEX(DATOS!AQ:AQ,MATCH(CHECKLIST!B544,DATOS!B:B,0),1)=0,"",INDEX(DATOS!AQ:AQ,MATCH(CHECKLIST!B544,DATOS!B:B,0),1)),"")</f>
        <v/>
      </c>
      <c r="L544" s="17" t="str">
        <f>IFERROR(IF(INDEX(DATOS!AS:AS,MATCH(CHECKLIST!B544,DATOS!B:B,0),1)=0,"",INDEX(DATOS!AS:AS,MATCH(CHECKLIST!B544,DATOS!B:B,0),1)),"")</f>
        <v/>
      </c>
      <c r="M544" s="17" t="str">
        <f>IFERROR(IF(INDEX(DATOS!AO:AO,MATCH(CHECKLIST!B544,DATOS!B:B,0),1)=0,"",INDEX(DATOS!AO:AO,MATCH(CHECKLIST!B544,DATOS!B:B,0),1)),"")</f>
        <v/>
      </c>
      <c r="N544" s="35" t="str">
        <f ca="1">IFERROR(IF(INDEX(DATOS!P:P,MATCH(CHECKLIST!B544,DATOS!B:B,0),1)="","X",IF(INDEX(DATOS!P:P,MATCH(CHECKLIST!B544,DATOS!B:B,0),1)&gt;YEAR(TODAY())-1,"","VENCIDA")),"")</f>
        <v/>
      </c>
      <c r="O544" s="35" t="str">
        <f>IFERROR(IF(INDEX(DATOS!AV:AV,MATCH(CHECKLIST!B544,DATOS!B:B,0),1)=0,"",INDEX(DATOS!AV:AV,MATCH(CHECKLIST!B544,DATOS!B:B,0),1)),"")</f>
        <v/>
      </c>
      <c r="P544" s="17" t="str">
        <f>IFERROR(IF(INDEX(DATOS!AT:AT,MATCH(CHECKLIST!B544,DATOS!B:B,0),1)=0,"",INDEX(DATOS!AT:AT,MATCH(CHECKLIST!B544,DATOS!B:B,0),1)),"")</f>
        <v/>
      </c>
      <c r="Q544" s="17" t="str">
        <f>IFERROR(IF(INDEX(DATOS!AU:AU,MATCH(CHECKLIST!B544,DATOS!B:B,0),1)=0,"",INDEX(DATOS!AU:AU,MATCH(CHECKLIST!B544,DATOS!B:B,0),1)),"")</f>
        <v/>
      </c>
      <c r="S544">
        <f t="shared" si="26"/>
        <v>0</v>
      </c>
      <c r="U544" t="str">
        <f t="shared" si="24"/>
        <v/>
      </c>
      <c r="V544" t="str">
        <f t="shared" si="25"/>
        <v/>
      </c>
    </row>
    <row r="545" spans="1:22" x14ac:dyDescent="0.25">
      <c r="A545" s="12">
        <v>532</v>
      </c>
      <c r="B545" t="str">
        <f>IFERROR(INDEX(DATOS!B:B,MATCH(CHECKLIST!A545,DATOS!CG:CG,0),1),"")</f>
        <v/>
      </c>
      <c r="C545" t="str">
        <f>IFERROR(INDEX(DATOS!BT:BT,MATCH(CHECKLIST!A545,DATOS!CG:CG,0),1),"")</f>
        <v/>
      </c>
      <c r="D545" t="str">
        <f>IFERROR(INDEX(DATOS!T:T,MATCH(CHECKLIST!E545,DATOS!C:C,0),1),"")</f>
        <v/>
      </c>
      <c r="E545" s="72" t="str">
        <f>IFERROR(INDEX(DATOS!C:C,MATCH(CHECKLIST!A545,DATOS!CG:CG,0),1),"")</f>
        <v/>
      </c>
      <c r="F545" s="82" t="str">
        <f>IFERROR(IF(INDEX(DATOS!AI:AI,MATCH(CHECKLIST!B545,DATOS!B:B,0),1)=0,"",INDEX(DATOS!AI:AI,MATCH(CHECKLIST!B545,DATOS!B:B,0),1)),"")</f>
        <v/>
      </c>
      <c r="G545" s="17" t="str">
        <f>IFERROR(IF(INDEX(DATOS!AN:AN,MATCH(CHECKLIST!B545,DATOS!B:B,0),1)=0,"",INDEX(DATOS!AN:AN,MATCH(CHECKLIST!B545,DATOS!B:B,0),1)),"")</f>
        <v/>
      </c>
      <c r="H545" s="17" t="str">
        <f>IFERROR(IF(INDEX(DATOS!BQ:BQ,MATCH(CHECKLIST!B545,DATOS!B:B,0),1)="","X",IF(INDEX(DATOS!BQ:BQ,MATCH(CHECKLIST!B545,DATOS!B:B,0),1)="VIGENTE","",INDEX(DATOS!BQ:BQ,MATCH(CHECKLIST!B545,DATOS!B:B,0),1))),"")</f>
        <v/>
      </c>
      <c r="I545" s="17" t="str">
        <f>IFERROR(IF(INDEX(DATOS!AR:AR,MATCH(CHECKLIST!B545,DATOS!B:B,0),1)=0,"",INDEX(DATOS!AR:AR,MATCH(CHECKLIST!B545,DATOS!B:B,0),1)),"")</f>
        <v/>
      </c>
      <c r="J545" s="17" t="str">
        <f>IFERROR(IF(INDEX(DATOS!AP:AP,MATCH(CHECKLIST!B545,DATOS!B:B,0),1)=0,"",INDEX(DATOS!AP:AP,MATCH(CHECKLIST!B545,DATOS!B:B,0),1)),"")</f>
        <v/>
      </c>
      <c r="K545" s="35" t="str">
        <f>IFERROR(IF(INDEX(DATOS!AQ:AQ,MATCH(CHECKLIST!B545,DATOS!B:B,0),1)=0,"",INDEX(DATOS!AQ:AQ,MATCH(CHECKLIST!B545,DATOS!B:B,0),1)),"")</f>
        <v/>
      </c>
      <c r="L545" s="17" t="str">
        <f>IFERROR(IF(INDEX(DATOS!AS:AS,MATCH(CHECKLIST!B545,DATOS!B:B,0),1)=0,"",INDEX(DATOS!AS:AS,MATCH(CHECKLIST!B545,DATOS!B:B,0),1)),"")</f>
        <v/>
      </c>
      <c r="M545" s="17" t="str">
        <f>IFERROR(IF(INDEX(DATOS!AO:AO,MATCH(CHECKLIST!B545,DATOS!B:B,0),1)=0,"",INDEX(DATOS!AO:AO,MATCH(CHECKLIST!B545,DATOS!B:B,0),1)),"")</f>
        <v/>
      </c>
      <c r="N545" s="35" t="str">
        <f ca="1">IFERROR(IF(INDEX(DATOS!P:P,MATCH(CHECKLIST!B545,DATOS!B:B,0),1)="","X",IF(INDEX(DATOS!P:P,MATCH(CHECKLIST!B545,DATOS!B:B,0),1)&gt;YEAR(TODAY())-1,"","VENCIDA")),"")</f>
        <v/>
      </c>
      <c r="O545" s="35" t="str">
        <f>IFERROR(IF(INDEX(DATOS!AV:AV,MATCH(CHECKLIST!B545,DATOS!B:B,0),1)=0,"",INDEX(DATOS!AV:AV,MATCH(CHECKLIST!B545,DATOS!B:B,0),1)),"")</f>
        <v/>
      </c>
      <c r="P545" s="17" t="str">
        <f>IFERROR(IF(INDEX(DATOS!AT:AT,MATCH(CHECKLIST!B545,DATOS!B:B,0),1)=0,"",INDEX(DATOS!AT:AT,MATCH(CHECKLIST!B545,DATOS!B:B,0),1)),"")</f>
        <v/>
      </c>
      <c r="Q545" s="17" t="str">
        <f>IFERROR(IF(INDEX(DATOS!AU:AU,MATCH(CHECKLIST!B545,DATOS!B:B,0),1)=0,"",INDEX(DATOS!AU:AU,MATCH(CHECKLIST!B545,DATOS!B:B,0),1)),"")</f>
        <v/>
      </c>
      <c r="R545" t="str">
        <f>IF(B545="","",1)</f>
        <v/>
      </c>
      <c r="S545" t="str">
        <f t="shared" si="26"/>
        <v/>
      </c>
      <c r="U545" t="str">
        <f t="shared" si="24"/>
        <v/>
      </c>
      <c r="V545" t="str">
        <f t="shared" si="25"/>
        <v/>
      </c>
    </row>
    <row r="546" spans="1:22" x14ac:dyDescent="0.25">
      <c r="A546" s="12">
        <v>533</v>
      </c>
      <c r="B546" t="str">
        <f>IFERROR(INDEX(DATOS!B:B,MATCH(CHECKLIST!A546,DATOS!CG:CG,0),1),"")</f>
        <v/>
      </c>
      <c r="C546" t="str">
        <f>IFERROR(INDEX(DATOS!BT:BT,MATCH(CHECKLIST!A546,DATOS!CG:CG,0),1),"")</f>
        <v/>
      </c>
      <c r="D546" t="str">
        <f>IFERROR(INDEX(DATOS!T:T,MATCH(CHECKLIST!E546,DATOS!C:C,0),1),"")</f>
        <v/>
      </c>
      <c r="E546" s="72" t="str">
        <f>IFERROR(INDEX(DATOS!C:C,MATCH(CHECKLIST!A546,DATOS!CG:CG,0),1),"")</f>
        <v/>
      </c>
      <c r="F546" s="82" t="str">
        <f>IFERROR(IF(INDEX(DATOS!AI:AI,MATCH(CHECKLIST!B546,DATOS!B:B,0),1)=0,"",INDEX(DATOS!AI:AI,MATCH(CHECKLIST!B546,DATOS!B:B,0),1)),"")</f>
        <v/>
      </c>
      <c r="G546" s="17" t="str">
        <f>IFERROR(IF(INDEX(DATOS!AN:AN,MATCH(CHECKLIST!B546,DATOS!B:B,0),1)=0,"",INDEX(DATOS!AN:AN,MATCH(CHECKLIST!B546,DATOS!B:B,0),1)),"")</f>
        <v/>
      </c>
      <c r="H546" s="17" t="str">
        <f>IFERROR(IF(INDEX(DATOS!BQ:BQ,MATCH(CHECKLIST!B546,DATOS!B:B,0),1)="","X",IF(INDEX(DATOS!BQ:BQ,MATCH(CHECKLIST!B546,DATOS!B:B,0),1)="VIGENTE","",INDEX(DATOS!BQ:BQ,MATCH(CHECKLIST!B546,DATOS!B:B,0),1))),"")</f>
        <v/>
      </c>
      <c r="I546" s="17" t="str">
        <f>IFERROR(IF(INDEX(DATOS!AR:AR,MATCH(CHECKLIST!B546,DATOS!B:B,0),1)=0,"",INDEX(DATOS!AR:AR,MATCH(CHECKLIST!B546,DATOS!B:B,0),1)),"")</f>
        <v/>
      </c>
      <c r="J546" s="17" t="str">
        <f>IFERROR(IF(INDEX(DATOS!AP:AP,MATCH(CHECKLIST!B546,DATOS!B:B,0),1)=0,"",INDEX(DATOS!AP:AP,MATCH(CHECKLIST!B546,DATOS!B:B,0),1)),"")</f>
        <v/>
      </c>
      <c r="K546" s="35" t="str">
        <f>IFERROR(IF(INDEX(DATOS!AQ:AQ,MATCH(CHECKLIST!B546,DATOS!B:B,0),1)=0,"",INDEX(DATOS!AQ:AQ,MATCH(CHECKLIST!B546,DATOS!B:B,0),1)),"")</f>
        <v/>
      </c>
      <c r="L546" s="17" t="str">
        <f>IFERROR(IF(INDEX(DATOS!AS:AS,MATCH(CHECKLIST!B546,DATOS!B:B,0),1)=0,"",INDEX(DATOS!AS:AS,MATCH(CHECKLIST!B546,DATOS!B:B,0),1)),"")</f>
        <v/>
      </c>
      <c r="M546" s="17" t="str">
        <f>IFERROR(IF(INDEX(DATOS!AO:AO,MATCH(CHECKLIST!B546,DATOS!B:B,0),1)=0,"",INDEX(DATOS!AO:AO,MATCH(CHECKLIST!B546,DATOS!B:B,0),1)),"")</f>
        <v/>
      </c>
      <c r="N546" s="35" t="str">
        <f ca="1">IFERROR(IF(INDEX(DATOS!P:P,MATCH(CHECKLIST!B546,DATOS!B:B,0),1)="","X",IF(INDEX(DATOS!P:P,MATCH(CHECKLIST!B546,DATOS!B:B,0),1)&gt;YEAR(TODAY())-1,"","VENCIDA")),"")</f>
        <v/>
      </c>
      <c r="O546" s="35" t="str">
        <f>IFERROR(IF(INDEX(DATOS!AV:AV,MATCH(CHECKLIST!B546,DATOS!B:B,0),1)=0,"",INDEX(DATOS!AV:AV,MATCH(CHECKLIST!B546,DATOS!B:B,0),1)),"")</f>
        <v/>
      </c>
      <c r="P546" s="17" t="str">
        <f>IFERROR(IF(INDEX(DATOS!AT:AT,MATCH(CHECKLIST!B546,DATOS!B:B,0),1)=0,"",INDEX(DATOS!AT:AT,MATCH(CHECKLIST!B546,DATOS!B:B,0),1)),"")</f>
        <v/>
      </c>
      <c r="Q546" s="17" t="str">
        <f>IFERROR(IF(INDEX(DATOS!AU:AU,MATCH(CHECKLIST!B546,DATOS!B:B,0),1)=0,"",INDEX(DATOS!AU:AU,MATCH(CHECKLIST!B546,DATOS!B:B,0),1)),"")</f>
        <v/>
      </c>
      <c r="S546">
        <f t="shared" si="26"/>
        <v>0</v>
      </c>
      <c r="U546" t="str">
        <f t="shared" si="24"/>
        <v/>
      </c>
      <c r="V546" t="str">
        <f t="shared" si="25"/>
        <v/>
      </c>
    </row>
    <row r="547" spans="1:22" x14ac:dyDescent="0.25">
      <c r="A547" s="12">
        <v>534</v>
      </c>
      <c r="B547" t="str">
        <f>IFERROR(INDEX(DATOS!B:B,MATCH(CHECKLIST!A547,DATOS!CG:CG,0),1),"")</f>
        <v/>
      </c>
      <c r="C547" t="str">
        <f>IFERROR(INDEX(DATOS!BT:BT,MATCH(CHECKLIST!A547,DATOS!CG:CG,0),1),"")</f>
        <v/>
      </c>
      <c r="D547" t="str">
        <f>IFERROR(INDEX(DATOS!T:T,MATCH(CHECKLIST!E547,DATOS!C:C,0),1),"")</f>
        <v/>
      </c>
      <c r="E547" s="72" t="str">
        <f>IFERROR(INDEX(DATOS!C:C,MATCH(CHECKLIST!A547,DATOS!CG:CG,0),1),"")</f>
        <v/>
      </c>
      <c r="F547" s="82" t="str">
        <f>IFERROR(IF(INDEX(DATOS!AI:AI,MATCH(CHECKLIST!B547,DATOS!B:B,0),1)=0,"",INDEX(DATOS!AI:AI,MATCH(CHECKLIST!B547,DATOS!B:B,0),1)),"")</f>
        <v/>
      </c>
      <c r="G547" s="17" t="str">
        <f>IFERROR(IF(INDEX(DATOS!AN:AN,MATCH(CHECKLIST!B547,DATOS!B:B,0),1)=0,"",INDEX(DATOS!AN:AN,MATCH(CHECKLIST!B547,DATOS!B:B,0),1)),"")</f>
        <v/>
      </c>
      <c r="H547" s="17" t="str">
        <f>IFERROR(IF(INDEX(DATOS!BQ:BQ,MATCH(CHECKLIST!B547,DATOS!B:B,0),1)="","X",IF(INDEX(DATOS!BQ:BQ,MATCH(CHECKLIST!B547,DATOS!B:B,0),1)="VIGENTE","",INDEX(DATOS!BQ:BQ,MATCH(CHECKLIST!B547,DATOS!B:B,0),1))),"")</f>
        <v/>
      </c>
      <c r="I547" s="17" t="str">
        <f>IFERROR(IF(INDEX(DATOS!AR:AR,MATCH(CHECKLIST!B547,DATOS!B:B,0),1)=0,"",INDEX(DATOS!AR:AR,MATCH(CHECKLIST!B547,DATOS!B:B,0),1)),"")</f>
        <v/>
      </c>
      <c r="J547" s="17" t="str">
        <f>IFERROR(IF(INDEX(DATOS!AP:AP,MATCH(CHECKLIST!B547,DATOS!B:B,0),1)=0,"",INDEX(DATOS!AP:AP,MATCH(CHECKLIST!B547,DATOS!B:B,0),1)),"")</f>
        <v/>
      </c>
      <c r="K547" s="35" t="str">
        <f>IFERROR(IF(INDEX(DATOS!AQ:AQ,MATCH(CHECKLIST!B547,DATOS!B:B,0),1)=0,"",INDEX(DATOS!AQ:AQ,MATCH(CHECKLIST!B547,DATOS!B:B,0),1)),"")</f>
        <v/>
      </c>
      <c r="L547" s="17" t="str">
        <f>IFERROR(IF(INDEX(DATOS!AS:AS,MATCH(CHECKLIST!B547,DATOS!B:B,0),1)=0,"",INDEX(DATOS!AS:AS,MATCH(CHECKLIST!B547,DATOS!B:B,0),1)),"")</f>
        <v/>
      </c>
      <c r="M547" s="17" t="str">
        <f>IFERROR(IF(INDEX(DATOS!AO:AO,MATCH(CHECKLIST!B547,DATOS!B:B,0),1)=0,"",INDEX(DATOS!AO:AO,MATCH(CHECKLIST!B547,DATOS!B:B,0),1)),"")</f>
        <v/>
      </c>
      <c r="N547" s="35" t="str">
        <f ca="1">IFERROR(IF(INDEX(DATOS!P:P,MATCH(CHECKLIST!B547,DATOS!B:B,0),1)="","X",IF(INDEX(DATOS!P:P,MATCH(CHECKLIST!B547,DATOS!B:B,0),1)&gt;YEAR(TODAY())-1,"","VENCIDA")),"")</f>
        <v/>
      </c>
      <c r="O547" s="35" t="str">
        <f>IFERROR(IF(INDEX(DATOS!AV:AV,MATCH(CHECKLIST!B547,DATOS!B:B,0),1)=0,"",INDEX(DATOS!AV:AV,MATCH(CHECKLIST!B547,DATOS!B:B,0),1)),"")</f>
        <v/>
      </c>
      <c r="P547" s="17" t="str">
        <f>IFERROR(IF(INDEX(DATOS!AT:AT,MATCH(CHECKLIST!B547,DATOS!B:B,0),1)=0,"",INDEX(DATOS!AT:AT,MATCH(CHECKLIST!B547,DATOS!B:B,0),1)),"")</f>
        <v/>
      </c>
      <c r="Q547" s="17" t="str">
        <f>IFERROR(IF(INDEX(DATOS!AU:AU,MATCH(CHECKLIST!B547,DATOS!B:B,0),1)=0,"",INDEX(DATOS!AU:AU,MATCH(CHECKLIST!B547,DATOS!B:B,0),1)),"")</f>
        <v/>
      </c>
      <c r="R547" t="str">
        <f>IF(B547="","",1)</f>
        <v/>
      </c>
      <c r="S547" t="str">
        <f t="shared" si="26"/>
        <v/>
      </c>
      <c r="U547" t="str">
        <f t="shared" si="24"/>
        <v/>
      </c>
      <c r="V547" t="str">
        <f t="shared" si="25"/>
        <v/>
      </c>
    </row>
    <row r="548" spans="1:22" x14ac:dyDescent="0.25">
      <c r="A548" s="12">
        <v>535</v>
      </c>
      <c r="B548" t="str">
        <f>IFERROR(INDEX(DATOS!B:B,MATCH(CHECKLIST!A548,DATOS!CG:CG,0),1),"")</f>
        <v/>
      </c>
      <c r="C548" t="str">
        <f>IFERROR(INDEX(DATOS!BT:BT,MATCH(CHECKLIST!A548,DATOS!CG:CG,0),1),"")</f>
        <v/>
      </c>
      <c r="D548" t="str">
        <f>IFERROR(INDEX(DATOS!T:T,MATCH(CHECKLIST!E548,DATOS!C:C,0),1),"")</f>
        <v/>
      </c>
      <c r="E548" s="72" t="str">
        <f>IFERROR(INDEX(DATOS!C:C,MATCH(CHECKLIST!A548,DATOS!CG:CG,0),1),"")</f>
        <v/>
      </c>
      <c r="F548" s="82" t="str">
        <f>IFERROR(IF(INDEX(DATOS!AI:AI,MATCH(CHECKLIST!B548,DATOS!B:B,0),1)=0,"",INDEX(DATOS!AI:AI,MATCH(CHECKLIST!B548,DATOS!B:B,0),1)),"")</f>
        <v/>
      </c>
      <c r="G548" s="17" t="str">
        <f>IFERROR(IF(INDEX(DATOS!AN:AN,MATCH(CHECKLIST!B548,DATOS!B:B,0),1)=0,"",INDEX(DATOS!AN:AN,MATCH(CHECKLIST!B548,DATOS!B:B,0),1)),"")</f>
        <v/>
      </c>
      <c r="H548" s="17" t="str">
        <f>IFERROR(IF(INDEX(DATOS!BQ:BQ,MATCH(CHECKLIST!B548,DATOS!B:B,0),1)="","X",IF(INDEX(DATOS!BQ:BQ,MATCH(CHECKLIST!B548,DATOS!B:B,0),1)="VIGENTE","",INDEX(DATOS!BQ:BQ,MATCH(CHECKLIST!B548,DATOS!B:B,0),1))),"")</f>
        <v/>
      </c>
      <c r="I548" s="17" t="str">
        <f>IFERROR(IF(INDEX(DATOS!AR:AR,MATCH(CHECKLIST!B548,DATOS!B:B,0),1)=0,"",INDEX(DATOS!AR:AR,MATCH(CHECKLIST!B548,DATOS!B:B,0),1)),"")</f>
        <v/>
      </c>
      <c r="J548" s="17" t="str">
        <f>IFERROR(IF(INDEX(DATOS!AP:AP,MATCH(CHECKLIST!B548,DATOS!B:B,0),1)=0,"",INDEX(DATOS!AP:AP,MATCH(CHECKLIST!B548,DATOS!B:B,0),1)),"")</f>
        <v/>
      </c>
      <c r="K548" s="35" t="str">
        <f>IFERROR(IF(INDEX(DATOS!AQ:AQ,MATCH(CHECKLIST!B548,DATOS!B:B,0),1)=0,"",INDEX(DATOS!AQ:AQ,MATCH(CHECKLIST!B548,DATOS!B:B,0),1)),"")</f>
        <v/>
      </c>
      <c r="L548" s="17" t="str">
        <f>IFERROR(IF(INDEX(DATOS!AS:AS,MATCH(CHECKLIST!B548,DATOS!B:B,0),1)=0,"",INDEX(DATOS!AS:AS,MATCH(CHECKLIST!B548,DATOS!B:B,0),1)),"")</f>
        <v/>
      </c>
      <c r="M548" s="17" t="str">
        <f>IFERROR(IF(INDEX(DATOS!AO:AO,MATCH(CHECKLIST!B548,DATOS!B:B,0),1)=0,"",INDEX(DATOS!AO:AO,MATCH(CHECKLIST!B548,DATOS!B:B,0),1)),"")</f>
        <v/>
      </c>
      <c r="N548" s="35" t="str">
        <f ca="1">IFERROR(IF(INDEX(DATOS!P:P,MATCH(CHECKLIST!B548,DATOS!B:B,0),1)="","X",IF(INDEX(DATOS!P:P,MATCH(CHECKLIST!B548,DATOS!B:B,0),1)&gt;YEAR(TODAY())-1,"","VENCIDA")),"")</f>
        <v/>
      </c>
      <c r="O548" s="35" t="str">
        <f>IFERROR(IF(INDEX(DATOS!AV:AV,MATCH(CHECKLIST!B548,DATOS!B:B,0),1)=0,"",INDEX(DATOS!AV:AV,MATCH(CHECKLIST!B548,DATOS!B:B,0),1)),"")</f>
        <v/>
      </c>
      <c r="P548" s="17" t="str">
        <f>IFERROR(IF(INDEX(DATOS!AT:AT,MATCH(CHECKLIST!B548,DATOS!B:B,0),1)=0,"",INDEX(DATOS!AT:AT,MATCH(CHECKLIST!B548,DATOS!B:B,0),1)),"")</f>
        <v/>
      </c>
      <c r="Q548" s="17" t="str">
        <f>IFERROR(IF(INDEX(DATOS!AU:AU,MATCH(CHECKLIST!B548,DATOS!B:B,0),1)=0,"",INDEX(DATOS!AU:AU,MATCH(CHECKLIST!B548,DATOS!B:B,0),1)),"")</f>
        <v/>
      </c>
      <c r="S548">
        <f t="shared" si="26"/>
        <v>0</v>
      </c>
      <c r="U548" t="str">
        <f t="shared" si="24"/>
        <v/>
      </c>
      <c r="V548" t="str">
        <f t="shared" si="25"/>
        <v/>
      </c>
    </row>
    <row r="549" spans="1:22" x14ac:dyDescent="0.25">
      <c r="A549" s="12">
        <v>536</v>
      </c>
      <c r="B549" t="str">
        <f>IFERROR(INDEX(DATOS!B:B,MATCH(CHECKLIST!A549,DATOS!CG:CG,0),1),"")</f>
        <v/>
      </c>
      <c r="C549" t="str">
        <f>IFERROR(INDEX(DATOS!BT:BT,MATCH(CHECKLIST!A549,DATOS!CG:CG,0),1),"")</f>
        <v/>
      </c>
      <c r="D549" t="str">
        <f>IFERROR(INDEX(DATOS!T:T,MATCH(CHECKLIST!E549,DATOS!C:C,0),1),"")</f>
        <v/>
      </c>
      <c r="E549" s="72" t="str">
        <f>IFERROR(INDEX(DATOS!C:C,MATCH(CHECKLIST!A549,DATOS!CG:CG,0),1),"")</f>
        <v/>
      </c>
      <c r="F549" s="82" t="str">
        <f>IFERROR(IF(INDEX(DATOS!AI:AI,MATCH(CHECKLIST!B549,DATOS!B:B,0),1)=0,"",INDEX(DATOS!AI:AI,MATCH(CHECKLIST!B549,DATOS!B:B,0),1)),"")</f>
        <v/>
      </c>
      <c r="G549" s="17" t="str">
        <f>IFERROR(IF(INDEX(DATOS!AN:AN,MATCH(CHECKLIST!B549,DATOS!B:B,0),1)=0,"",INDEX(DATOS!AN:AN,MATCH(CHECKLIST!B549,DATOS!B:B,0),1)),"")</f>
        <v/>
      </c>
      <c r="H549" s="17" t="str">
        <f>IFERROR(IF(INDEX(DATOS!BQ:BQ,MATCH(CHECKLIST!B549,DATOS!B:B,0),1)="","X",IF(INDEX(DATOS!BQ:BQ,MATCH(CHECKLIST!B549,DATOS!B:B,0),1)="VIGENTE","",INDEX(DATOS!BQ:BQ,MATCH(CHECKLIST!B549,DATOS!B:B,0),1))),"")</f>
        <v/>
      </c>
      <c r="I549" s="17" t="str">
        <f>IFERROR(IF(INDEX(DATOS!AR:AR,MATCH(CHECKLIST!B549,DATOS!B:B,0),1)=0,"",INDEX(DATOS!AR:AR,MATCH(CHECKLIST!B549,DATOS!B:B,0),1)),"")</f>
        <v/>
      </c>
      <c r="J549" s="17" t="str">
        <f>IFERROR(IF(INDEX(DATOS!AP:AP,MATCH(CHECKLIST!B549,DATOS!B:B,0),1)=0,"",INDEX(DATOS!AP:AP,MATCH(CHECKLIST!B549,DATOS!B:B,0),1)),"")</f>
        <v/>
      </c>
      <c r="K549" s="35" t="str">
        <f>IFERROR(IF(INDEX(DATOS!AQ:AQ,MATCH(CHECKLIST!B549,DATOS!B:B,0),1)=0,"",INDEX(DATOS!AQ:AQ,MATCH(CHECKLIST!B549,DATOS!B:B,0),1)),"")</f>
        <v/>
      </c>
      <c r="L549" s="17" t="str">
        <f>IFERROR(IF(INDEX(DATOS!AS:AS,MATCH(CHECKLIST!B549,DATOS!B:B,0),1)=0,"",INDEX(DATOS!AS:AS,MATCH(CHECKLIST!B549,DATOS!B:B,0),1)),"")</f>
        <v/>
      </c>
      <c r="M549" s="17" t="str">
        <f>IFERROR(IF(INDEX(DATOS!AO:AO,MATCH(CHECKLIST!B549,DATOS!B:B,0),1)=0,"",INDEX(DATOS!AO:AO,MATCH(CHECKLIST!B549,DATOS!B:B,0),1)),"")</f>
        <v/>
      </c>
      <c r="N549" s="35" t="str">
        <f ca="1">IFERROR(IF(INDEX(DATOS!P:P,MATCH(CHECKLIST!B549,DATOS!B:B,0),1)="","X",IF(INDEX(DATOS!P:P,MATCH(CHECKLIST!B549,DATOS!B:B,0),1)&gt;YEAR(TODAY())-1,"","VENCIDA")),"")</f>
        <v/>
      </c>
      <c r="O549" s="35" t="str">
        <f>IFERROR(IF(INDEX(DATOS!AV:AV,MATCH(CHECKLIST!B549,DATOS!B:B,0),1)=0,"",INDEX(DATOS!AV:AV,MATCH(CHECKLIST!B549,DATOS!B:B,0),1)),"")</f>
        <v/>
      </c>
      <c r="P549" s="17" t="str">
        <f>IFERROR(IF(INDEX(DATOS!AT:AT,MATCH(CHECKLIST!B549,DATOS!B:B,0),1)=0,"",INDEX(DATOS!AT:AT,MATCH(CHECKLIST!B549,DATOS!B:B,0),1)),"")</f>
        <v/>
      </c>
      <c r="Q549" s="17" t="str">
        <f>IFERROR(IF(INDEX(DATOS!AU:AU,MATCH(CHECKLIST!B549,DATOS!B:B,0),1)=0,"",INDEX(DATOS!AU:AU,MATCH(CHECKLIST!B549,DATOS!B:B,0),1)),"")</f>
        <v/>
      </c>
      <c r="R549" t="str">
        <f>IF(B549="","",1)</f>
        <v/>
      </c>
      <c r="S549" t="str">
        <f t="shared" si="26"/>
        <v/>
      </c>
      <c r="U549" t="str">
        <f t="shared" si="24"/>
        <v/>
      </c>
      <c r="V549" t="str">
        <f t="shared" si="25"/>
        <v/>
      </c>
    </row>
    <row r="550" spans="1:22" x14ac:dyDescent="0.25">
      <c r="A550" s="12">
        <v>537</v>
      </c>
      <c r="B550" t="str">
        <f>IFERROR(INDEX(DATOS!B:B,MATCH(CHECKLIST!A550,DATOS!CG:CG,0),1),"")</f>
        <v/>
      </c>
      <c r="C550" t="str">
        <f>IFERROR(INDEX(DATOS!BT:BT,MATCH(CHECKLIST!A550,DATOS!CG:CG,0),1),"")</f>
        <v/>
      </c>
      <c r="D550" t="str">
        <f>IFERROR(INDEX(DATOS!T:T,MATCH(CHECKLIST!E550,DATOS!C:C,0),1),"")</f>
        <v/>
      </c>
      <c r="E550" s="72" t="str">
        <f>IFERROR(INDEX(DATOS!C:C,MATCH(CHECKLIST!A550,DATOS!CG:CG,0),1),"")</f>
        <v/>
      </c>
      <c r="F550" s="82" t="str">
        <f>IFERROR(IF(INDEX(DATOS!AI:AI,MATCH(CHECKLIST!B550,DATOS!B:B,0),1)=0,"",INDEX(DATOS!AI:AI,MATCH(CHECKLIST!B550,DATOS!B:B,0),1)),"")</f>
        <v/>
      </c>
      <c r="G550" s="17" t="str">
        <f>IFERROR(IF(INDEX(DATOS!AN:AN,MATCH(CHECKLIST!B550,DATOS!B:B,0),1)=0,"",INDEX(DATOS!AN:AN,MATCH(CHECKLIST!B550,DATOS!B:B,0),1)),"")</f>
        <v/>
      </c>
      <c r="H550" s="17" t="str">
        <f>IFERROR(IF(INDEX(DATOS!BQ:BQ,MATCH(CHECKLIST!B550,DATOS!B:B,0),1)="","X",IF(INDEX(DATOS!BQ:BQ,MATCH(CHECKLIST!B550,DATOS!B:B,0),1)="VIGENTE","",INDEX(DATOS!BQ:BQ,MATCH(CHECKLIST!B550,DATOS!B:B,0),1))),"")</f>
        <v/>
      </c>
      <c r="I550" s="17" t="str">
        <f>IFERROR(IF(INDEX(DATOS!AR:AR,MATCH(CHECKLIST!B550,DATOS!B:B,0),1)=0,"",INDEX(DATOS!AR:AR,MATCH(CHECKLIST!B550,DATOS!B:B,0),1)),"")</f>
        <v/>
      </c>
      <c r="J550" s="17" t="str">
        <f>IFERROR(IF(INDEX(DATOS!AP:AP,MATCH(CHECKLIST!B550,DATOS!B:B,0),1)=0,"",INDEX(DATOS!AP:AP,MATCH(CHECKLIST!B550,DATOS!B:B,0),1)),"")</f>
        <v/>
      </c>
      <c r="K550" s="35" t="str">
        <f>IFERROR(IF(INDEX(DATOS!AQ:AQ,MATCH(CHECKLIST!B550,DATOS!B:B,0),1)=0,"",INDEX(DATOS!AQ:AQ,MATCH(CHECKLIST!B550,DATOS!B:B,0),1)),"")</f>
        <v/>
      </c>
      <c r="L550" s="17" t="str">
        <f>IFERROR(IF(INDEX(DATOS!AS:AS,MATCH(CHECKLIST!B550,DATOS!B:B,0),1)=0,"",INDEX(DATOS!AS:AS,MATCH(CHECKLIST!B550,DATOS!B:B,0),1)),"")</f>
        <v/>
      </c>
      <c r="M550" s="17" t="str">
        <f>IFERROR(IF(INDEX(DATOS!AO:AO,MATCH(CHECKLIST!B550,DATOS!B:B,0),1)=0,"",INDEX(DATOS!AO:AO,MATCH(CHECKLIST!B550,DATOS!B:B,0),1)),"")</f>
        <v/>
      </c>
      <c r="N550" s="35" t="str">
        <f ca="1">IFERROR(IF(INDEX(DATOS!P:P,MATCH(CHECKLIST!B550,DATOS!B:B,0),1)="","X",IF(INDEX(DATOS!P:P,MATCH(CHECKLIST!B550,DATOS!B:B,0),1)&gt;YEAR(TODAY())-1,"","VENCIDA")),"")</f>
        <v/>
      </c>
      <c r="O550" s="35" t="str">
        <f>IFERROR(IF(INDEX(DATOS!AV:AV,MATCH(CHECKLIST!B550,DATOS!B:B,0),1)=0,"",INDEX(DATOS!AV:AV,MATCH(CHECKLIST!B550,DATOS!B:B,0),1)),"")</f>
        <v/>
      </c>
      <c r="P550" s="17" t="str">
        <f>IFERROR(IF(INDEX(DATOS!AT:AT,MATCH(CHECKLIST!B550,DATOS!B:B,0),1)=0,"",INDEX(DATOS!AT:AT,MATCH(CHECKLIST!B550,DATOS!B:B,0),1)),"")</f>
        <v/>
      </c>
      <c r="Q550" s="17" t="str">
        <f>IFERROR(IF(INDEX(DATOS!AU:AU,MATCH(CHECKLIST!B550,DATOS!B:B,0),1)=0,"",INDEX(DATOS!AU:AU,MATCH(CHECKLIST!B550,DATOS!B:B,0),1)),"")</f>
        <v/>
      </c>
      <c r="S550">
        <f t="shared" si="26"/>
        <v>0</v>
      </c>
      <c r="U550" t="str">
        <f t="shared" si="24"/>
        <v/>
      </c>
      <c r="V550" t="str">
        <f t="shared" si="25"/>
        <v/>
      </c>
    </row>
    <row r="551" spans="1:22" x14ac:dyDescent="0.25">
      <c r="A551" s="12">
        <v>538</v>
      </c>
      <c r="B551" t="str">
        <f>IFERROR(INDEX(DATOS!B:B,MATCH(CHECKLIST!A551,DATOS!CG:CG,0),1),"")</f>
        <v/>
      </c>
      <c r="C551" t="str">
        <f>IFERROR(INDEX(DATOS!BT:BT,MATCH(CHECKLIST!A551,DATOS!CG:CG,0),1),"")</f>
        <v/>
      </c>
      <c r="D551" t="str">
        <f>IFERROR(INDEX(DATOS!T:T,MATCH(CHECKLIST!E551,DATOS!C:C,0),1),"")</f>
        <v/>
      </c>
      <c r="E551" s="72" t="str">
        <f>IFERROR(INDEX(DATOS!C:C,MATCH(CHECKLIST!A551,DATOS!CG:CG,0),1),"")</f>
        <v/>
      </c>
      <c r="F551" s="82" t="str">
        <f>IFERROR(IF(INDEX(DATOS!AI:AI,MATCH(CHECKLIST!B551,DATOS!B:B,0),1)=0,"",INDEX(DATOS!AI:AI,MATCH(CHECKLIST!B551,DATOS!B:B,0),1)),"")</f>
        <v/>
      </c>
      <c r="G551" s="17" t="str">
        <f>IFERROR(IF(INDEX(DATOS!AN:AN,MATCH(CHECKLIST!B551,DATOS!B:B,0),1)=0,"",INDEX(DATOS!AN:AN,MATCH(CHECKLIST!B551,DATOS!B:B,0),1)),"")</f>
        <v/>
      </c>
      <c r="H551" s="17" t="str">
        <f>IFERROR(IF(INDEX(DATOS!BQ:BQ,MATCH(CHECKLIST!B551,DATOS!B:B,0),1)="","X",IF(INDEX(DATOS!BQ:BQ,MATCH(CHECKLIST!B551,DATOS!B:B,0),1)="VIGENTE","",INDEX(DATOS!BQ:BQ,MATCH(CHECKLIST!B551,DATOS!B:B,0),1))),"")</f>
        <v/>
      </c>
      <c r="I551" s="17" t="str">
        <f>IFERROR(IF(INDEX(DATOS!AR:AR,MATCH(CHECKLIST!B551,DATOS!B:B,0),1)=0,"",INDEX(DATOS!AR:AR,MATCH(CHECKLIST!B551,DATOS!B:B,0),1)),"")</f>
        <v/>
      </c>
      <c r="J551" s="17" t="str">
        <f>IFERROR(IF(INDEX(DATOS!AP:AP,MATCH(CHECKLIST!B551,DATOS!B:B,0),1)=0,"",INDEX(DATOS!AP:AP,MATCH(CHECKLIST!B551,DATOS!B:B,0),1)),"")</f>
        <v/>
      </c>
      <c r="K551" s="35" t="str">
        <f>IFERROR(IF(INDEX(DATOS!AQ:AQ,MATCH(CHECKLIST!B551,DATOS!B:B,0),1)=0,"",INDEX(DATOS!AQ:AQ,MATCH(CHECKLIST!B551,DATOS!B:B,0),1)),"")</f>
        <v/>
      </c>
      <c r="L551" s="17" t="str">
        <f>IFERROR(IF(INDEX(DATOS!AS:AS,MATCH(CHECKLIST!B551,DATOS!B:B,0),1)=0,"",INDEX(DATOS!AS:AS,MATCH(CHECKLIST!B551,DATOS!B:B,0),1)),"")</f>
        <v/>
      </c>
      <c r="M551" s="17" t="str">
        <f>IFERROR(IF(INDEX(DATOS!AO:AO,MATCH(CHECKLIST!B551,DATOS!B:B,0),1)=0,"",INDEX(DATOS!AO:AO,MATCH(CHECKLIST!B551,DATOS!B:B,0),1)),"")</f>
        <v/>
      </c>
      <c r="N551" s="35" t="str">
        <f ca="1">IFERROR(IF(INDEX(DATOS!P:P,MATCH(CHECKLIST!B551,DATOS!B:B,0),1)="","X",IF(INDEX(DATOS!P:P,MATCH(CHECKLIST!B551,DATOS!B:B,0),1)&gt;YEAR(TODAY())-1,"","VENCIDA")),"")</f>
        <v/>
      </c>
      <c r="O551" s="35" t="str">
        <f>IFERROR(IF(INDEX(DATOS!AV:AV,MATCH(CHECKLIST!B551,DATOS!B:B,0),1)=0,"",INDEX(DATOS!AV:AV,MATCH(CHECKLIST!B551,DATOS!B:B,0),1)),"")</f>
        <v/>
      </c>
      <c r="P551" s="17" t="str">
        <f>IFERROR(IF(INDEX(DATOS!AT:AT,MATCH(CHECKLIST!B551,DATOS!B:B,0),1)=0,"",INDEX(DATOS!AT:AT,MATCH(CHECKLIST!B551,DATOS!B:B,0),1)),"")</f>
        <v/>
      </c>
      <c r="Q551" s="17" t="str">
        <f>IFERROR(IF(INDEX(DATOS!AU:AU,MATCH(CHECKLIST!B551,DATOS!B:B,0),1)=0,"",INDEX(DATOS!AU:AU,MATCH(CHECKLIST!B551,DATOS!B:B,0),1)),"")</f>
        <v/>
      </c>
      <c r="R551" t="str">
        <f>IF(B551="","",1)</f>
        <v/>
      </c>
      <c r="S551" t="str">
        <f t="shared" si="26"/>
        <v/>
      </c>
      <c r="U551" t="str">
        <f t="shared" si="24"/>
        <v/>
      </c>
      <c r="V551" t="str">
        <f t="shared" si="25"/>
        <v/>
      </c>
    </row>
    <row r="552" spans="1:22" x14ac:dyDescent="0.25">
      <c r="A552" s="12">
        <v>539</v>
      </c>
      <c r="B552" t="str">
        <f>IFERROR(INDEX(DATOS!B:B,MATCH(CHECKLIST!A552,DATOS!CG:CG,0),1),"")</f>
        <v/>
      </c>
      <c r="C552" t="str">
        <f>IFERROR(INDEX(DATOS!BT:BT,MATCH(CHECKLIST!A552,DATOS!CG:CG,0),1),"")</f>
        <v/>
      </c>
      <c r="D552" t="str">
        <f>IFERROR(INDEX(DATOS!T:T,MATCH(CHECKLIST!E552,DATOS!C:C,0),1),"")</f>
        <v/>
      </c>
      <c r="E552" s="72" t="str">
        <f>IFERROR(INDEX(DATOS!C:C,MATCH(CHECKLIST!A552,DATOS!CG:CG,0),1),"")</f>
        <v/>
      </c>
      <c r="F552" s="82" t="str">
        <f>IFERROR(IF(INDEX(DATOS!AI:AI,MATCH(CHECKLIST!B552,DATOS!B:B,0),1)=0,"",INDEX(DATOS!AI:AI,MATCH(CHECKLIST!B552,DATOS!B:B,0),1)),"")</f>
        <v/>
      </c>
      <c r="G552" s="17" t="str">
        <f>IFERROR(IF(INDEX(DATOS!AN:AN,MATCH(CHECKLIST!B552,DATOS!B:B,0),1)=0,"",INDEX(DATOS!AN:AN,MATCH(CHECKLIST!B552,DATOS!B:B,0),1)),"")</f>
        <v/>
      </c>
      <c r="H552" s="17" t="str">
        <f>IFERROR(IF(INDEX(DATOS!BQ:BQ,MATCH(CHECKLIST!B552,DATOS!B:B,0),1)="","X",IF(INDEX(DATOS!BQ:BQ,MATCH(CHECKLIST!B552,DATOS!B:B,0),1)="VIGENTE","",INDEX(DATOS!BQ:BQ,MATCH(CHECKLIST!B552,DATOS!B:B,0),1))),"")</f>
        <v/>
      </c>
      <c r="I552" s="17" t="str">
        <f>IFERROR(IF(INDEX(DATOS!AR:AR,MATCH(CHECKLIST!B552,DATOS!B:B,0),1)=0,"",INDEX(DATOS!AR:AR,MATCH(CHECKLIST!B552,DATOS!B:B,0),1)),"")</f>
        <v/>
      </c>
      <c r="J552" s="17" t="str">
        <f>IFERROR(IF(INDEX(DATOS!AP:AP,MATCH(CHECKLIST!B552,DATOS!B:B,0),1)=0,"",INDEX(DATOS!AP:AP,MATCH(CHECKLIST!B552,DATOS!B:B,0),1)),"")</f>
        <v/>
      </c>
      <c r="K552" s="35" t="str">
        <f>IFERROR(IF(INDEX(DATOS!AQ:AQ,MATCH(CHECKLIST!B552,DATOS!B:B,0),1)=0,"",INDEX(DATOS!AQ:AQ,MATCH(CHECKLIST!B552,DATOS!B:B,0),1)),"")</f>
        <v/>
      </c>
      <c r="L552" s="17" t="str">
        <f>IFERROR(IF(INDEX(DATOS!AS:AS,MATCH(CHECKLIST!B552,DATOS!B:B,0),1)=0,"",INDEX(DATOS!AS:AS,MATCH(CHECKLIST!B552,DATOS!B:B,0),1)),"")</f>
        <v/>
      </c>
      <c r="M552" s="17" t="str">
        <f>IFERROR(IF(INDEX(DATOS!AO:AO,MATCH(CHECKLIST!B552,DATOS!B:B,0),1)=0,"",INDEX(DATOS!AO:AO,MATCH(CHECKLIST!B552,DATOS!B:B,0),1)),"")</f>
        <v/>
      </c>
      <c r="N552" s="35" t="str">
        <f ca="1">IFERROR(IF(INDEX(DATOS!P:P,MATCH(CHECKLIST!B552,DATOS!B:B,0),1)="","X",IF(INDEX(DATOS!P:P,MATCH(CHECKLIST!B552,DATOS!B:B,0),1)&gt;YEAR(TODAY())-1,"","VENCIDA")),"")</f>
        <v/>
      </c>
      <c r="O552" s="35" t="str">
        <f>IFERROR(IF(INDEX(DATOS!AV:AV,MATCH(CHECKLIST!B552,DATOS!B:B,0),1)=0,"",INDEX(DATOS!AV:AV,MATCH(CHECKLIST!B552,DATOS!B:B,0),1)),"")</f>
        <v/>
      </c>
      <c r="P552" s="17" t="str">
        <f>IFERROR(IF(INDEX(DATOS!AT:AT,MATCH(CHECKLIST!B552,DATOS!B:B,0),1)=0,"",INDEX(DATOS!AT:AT,MATCH(CHECKLIST!B552,DATOS!B:B,0),1)),"")</f>
        <v/>
      </c>
      <c r="Q552" s="17" t="str">
        <f>IFERROR(IF(INDEX(DATOS!AU:AU,MATCH(CHECKLIST!B552,DATOS!B:B,0),1)=0,"",INDEX(DATOS!AU:AU,MATCH(CHECKLIST!B552,DATOS!B:B,0),1)),"")</f>
        <v/>
      </c>
      <c r="S552">
        <f t="shared" si="26"/>
        <v>0</v>
      </c>
      <c r="U552" t="str">
        <f t="shared" si="24"/>
        <v/>
      </c>
      <c r="V552" t="str">
        <f t="shared" si="25"/>
        <v/>
      </c>
    </row>
    <row r="553" spans="1:22" x14ac:dyDescent="0.25">
      <c r="A553" s="12">
        <v>540</v>
      </c>
      <c r="B553" t="str">
        <f>IFERROR(INDEX(DATOS!B:B,MATCH(CHECKLIST!A553,DATOS!CG:CG,0),1),"")</f>
        <v/>
      </c>
      <c r="C553" t="str">
        <f>IFERROR(INDEX(DATOS!BT:BT,MATCH(CHECKLIST!A553,DATOS!CG:CG,0),1),"")</f>
        <v/>
      </c>
      <c r="D553" t="str">
        <f>IFERROR(INDEX(DATOS!T:T,MATCH(CHECKLIST!E553,DATOS!C:C,0),1),"")</f>
        <v/>
      </c>
      <c r="E553" s="72" t="str">
        <f>IFERROR(INDEX(DATOS!C:C,MATCH(CHECKLIST!A553,DATOS!CG:CG,0),1),"")</f>
        <v/>
      </c>
      <c r="F553" s="82" t="str">
        <f>IFERROR(IF(INDEX(DATOS!AI:AI,MATCH(CHECKLIST!B553,DATOS!B:B,0),1)=0,"",INDEX(DATOS!AI:AI,MATCH(CHECKLIST!B553,DATOS!B:B,0),1)),"")</f>
        <v/>
      </c>
      <c r="G553" s="17" t="str">
        <f>IFERROR(IF(INDEX(DATOS!AN:AN,MATCH(CHECKLIST!B553,DATOS!B:B,0),1)=0,"",INDEX(DATOS!AN:AN,MATCH(CHECKLIST!B553,DATOS!B:B,0),1)),"")</f>
        <v/>
      </c>
      <c r="H553" s="17" t="str">
        <f>IFERROR(IF(INDEX(DATOS!BQ:BQ,MATCH(CHECKLIST!B553,DATOS!B:B,0),1)="","X",IF(INDEX(DATOS!BQ:BQ,MATCH(CHECKLIST!B553,DATOS!B:B,0),1)="VIGENTE","",INDEX(DATOS!BQ:BQ,MATCH(CHECKLIST!B553,DATOS!B:B,0),1))),"")</f>
        <v/>
      </c>
      <c r="I553" s="17" t="str">
        <f>IFERROR(IF(INDEX(DATOS!AR:AR,MATCH(CHECKLIST!B553,DATOS!B:B,0),1)=0,"",INDEX(DATOS!AR:AR,MATCH(CHECKLIST!B553,DATOS!B:B,0),1)),"")</f>
        <v/>
      </c>
      <c r="J553" s="17" t="str">
        <f>IFERROR(IF(INDEX(DATOS!AP:AP,MATCH(CHECKLIST!B553,DATOS!B:B,0),1)=0,"",INDEX(DATOS!AP:AP,MATCH(CHECKLIST!B553,DATOS!B:B,0),1)),"")</f>
        <v/>
      </c>
      <c r="K553" s="35" t="str">
        <f>IFERROR(IF(INDEX(DATOS!AQ:AQ,MATCH(CHECKLIST!B553,DATOS!B:B,0),1)=0,"",INDEX(DATOS!AQ:AQ,MATCH(CHECKLIST!B553,DATOS!B:B,0),1)),"")</f>
        <v/>
      </c>
      <c r="L553" s="17" t="str">
        <f>IFERROR(IF(INDEX(DATOS!AS:AS,MATCH(CHECKLIST!B553,DATOS!B:B,0),1)=0,"",INDEX(DATOS!AS:AS,MATCH(CHECKLIST!B553,DATOS!B:B,0),1)),"")</f>
        <v/>
      </c>
      <c r="M553" s="17" t="str">
        <f>IFERROR(IF(INDEX(DATOS!AO:AO,MATCH(CHECKLIST!B553,DATOS!B:B,0),1)=0,"",INDEX(DATOS!AO:AO,MATCH(CHECKLIST!B553,DATOS!B:B,0),1)),"")</f>
        <v/>
      </c>
      <c r="N553" s="35" t="str">
        <f ca="1">IFERROR(IF(INDEX(DATOS!P:P,MATCH(CHECKLIST!B553,DATOS!B:B,0),1)="","X",IF(INDEX(DATOS!P:P,MATCH(CHECKLIST!B553,DATOS!B:B,0),1)&gt;YEAR(TODAY())-1,"","VENCIDA")),"")</f>
        <v/>
      </c>
      <c r="O553" s="35" t="str">
        <f>IFERROR(IF(INDEX(DATOS!AV:AV,MATCH(CHECKLIST!B553,DATOS!B:B,0),1)=0,"",INDEX(DATOS!AV:AV,MATCH(CHECKLIST!B553,DATOS!B:B,0),1)),"")</f>
        <v/>
      </c>
      <c r="P553" s="17" t="str">
        <f>IFERROR(IF(INDEX(DATOS!AT:AT,MATCH(CHECKLIST!B553,DATOS!B:B,0),1)=0,"",INDEX(DATOS!AT:AT,MATCH(CHECKLIST!B553,DATOS!B:B,0),1)),"")</f>
        <v/>
      </c>
      <c r="Q553" s="17" t="str">
        <f>IFERROR(IF(INDEX(DATOS!AU:AU,MATCH(CHECKLIST!B553,DATOS!B:B,0),1)=0,"",INDEX(DATOS!AU:AU,MATCH(CHECKLIST!B553,DATOS!B:B,0),1)),"")</f>
        <v/>
      </c>
      <c r="R553" t="str">
        <f>IF(B553="","",1)</f>
        <v/>
      </c>
      <c r="S553" t="str">
        <f t="shared" si="26"/>
        <v/>
      </c>
      <c r="U553" t="str">
        <f t="shared" si="24"/>
        <v/>
      </c>
      <c r="V553" t="str">
        <f t="shared" si="25"/>
        <v/>
      </c>
    </row>
    <row r="554" spans="1:22" x14ac:dyDescent="0.25">
      <c r="A554" s="12">
        <v>541</v>
      </c>
      <c r="B554" t="str">
        <f>IFERROR(INDEX(DATOS!B:B,MATCH(CHECKLIST!A554,DATOS!CG:CG,0),1),"")</f>
        <v/>
      </c>
      <c r="C554" t="str">
        <f>IFERROR(INDEX(DATOS!BT:BT,MATCH(CHECKLIST!A554,DATOS!CG:CG,0),1),"")</f>
        <v/>
      </c>
      <c r="D554" t="str">
        <f>IFERROR(INDEX(DATOS!T:T,MATCH(CHECKLIST!E554,DATOS!C:C,0),1),"")</f>
        <v/>
      </c>
      <c r="E554" s="72" t="str">
        <f>IFERROR(INDEX(DATOS!C:C,MATCH(CHECKLIST!A554,DATOS!CG:CG,0),1),"")</f>
        <v/>
      </c>
      <c r="F554" s="82" t="str">
        <f>IFERROR(IF(INDEX(DATOS!AI:AI,MATCH(CHECKLIST!B554,DATOS!B:B,0),1)=0,"",INDEX(DATOS!AI:AI,MATCH(CHECKLIST!B554,DATOS!B:B,0),1)),"")</f>
        <v/>
      </c>
      <c r="G554" s="17" t="str">
        <f>IFERROR(IF(INDEX(DATOS!AN:AN,MATCH(CHECKLIST!B554,DATOS!B:B,0),1)=0,"",INDEX(DATOS!AN:AN,MATCH(CHECKLIST!B554,DATOS!B:B,0),1)),"")</f>
        <v/>
      </c>
      <c r="H554" s="17" t="str">
        <f>IFERROR(IF(INDEX(DATOS!BQ:BQ,MATCH(CHECKLIST!B554,DATOS!B:B,0),1)="","X",IF(INDEX(DATOS!BQ:BQ,MATCH(CHECKLIST!B554,DATOS!B:B,0),1)="VIGENTE","",INDEX(DATOS!BQ:BQ,MATCH(CHECKLIST!B554,DATOS!B:B,0),1))),"")</f>
        <v/>
      </c>
      <c r="I554" s="17" t="str">
        <f>IFERROR(IF(INDEX(DATOS!AR:AR,MATCH(CHECKLIST!B554,DATOS!B:B,0),1)=0,"",INDEX(DATOS!AR:AR,MATCH(CHECKLIST!B554,DATOS!B:B,0),1)),"")</f>
        <v/>
      </c>
      <c r="J554" s="17" t="str">
        <f>IFERROR(IF(INDEX(DATOS!AP:AP,MATCH(CHECKLIST!B554,DATOS!B:B,0),1)=0,"",INDEX(DATOS!AP:AP,MATCH(CHECKLIST!B554,DATOS!B:B,0),1)),"")</f>
        <v/>
      </c>
      <c r="K554" s="35" t="str">
        <f>IFERROR(IF(INDEX(DATOS!AQ:AQ,MATCH(CHECKLIST!B554,DATOS!B:B,0),1)=0,"",INDEX(DATOS!AQ:AQ,MATCH(CHECKLIST!B554,DATOS!B:B,0),1)),"")</f>
        <v/>
      </c>
      <c r="L554" s="17" t="str">
        <f>IFERROR(IF(INDEX(DATOS!AS:AS,MATCH(CHECKLIST!B554,DATOS!B:B,0),1)=0,"",INDEX(DATOS!AS:AS,MATCH(CHECKLIST!B554,DATOS!B:B,0),1)),"")</f>
        <v/>
      </c>
      <c r="M554" s="17" t="str">
        <f>IFERROR(IF(INDEX(DATOS!AO:AO,MATCH(CHECKLIST!B554,DATOS!B:B,0),1)=0,"",INDEX(DATOS!AO:AO,MATCH(CHECKLIST!B554,DATOS!B:B,0),1)),"")</f>
        <v/>
      </c>
      <c r="N554" s="35" t="str">
        <f ca="1">IFERROR(IF(INDEX(DATOS!P:P,MATCH(CHECKLIST!B554,DATOS!B:B,0),1)="","X",IF(INDEX(DATOS!P:P,MATCH(CHECKLIST!B554,DATOS!B:B,0),1)&gt;YEAR(TODAY())-1,"","VENCIDA")),"")</f>
        <v/>
      </c>
      <c r="O554" s="35" t="str">
        <f>IFERROR(IF(INDEX(DATOS!AV:AV,MATCH(CHECKLIST!B554,DATOS!B:B,0),1)=0,"",INDEX(DATOS!AV:AV,MATCH(CHECKLIST!B554,DATOS!B:B,0),1)),"")</f>
        <v/>
      </c>
      <c r="P554" s="17" t="str">
        <f>IFERROR(IF(INDEX(DATOS!AT:AT,MATCH(CHECKLIST!B554,DATOS!B:B,0),1)=0,"",INDEX(DATOS!AT:AT,MATCH(CHECKLIST!B554,DATOS!B:B,0),1)),"")</f>
        <v/>
      </c>
      <c r="Q554" s="17" t="str">
        <f>IFERROR(IF(INDEX(DATOS!AU:AU,MATCH(CHECKLIST!B554,DATOS!B:B,0),1)=0,"",INDEX(DATOS!AU:AU,MATCH(CHECKLIST!B554,DATOS!B:B,0),1)),"")</f>
        <v/>
      </c>
      <c r="S554">
        <f t="shared" si="26"/>
        <v>0</v>
      </c>
      <c r="U554" t="str">
        <f t="shared" si="24"/>
        <v/>
      </c>
      <c r="V554" t="str">
        <f t="shared" si="25"/>
        <v/>
      </c>
    </row>
    <row r="555" spans="1:22" x14ac:dyDescent="0.25">
      <c r="A555" s="12">
        <v>542</v>
      </c>
      <c r="B555" t="str">
        <f>IFERROR(INDEX(DATOS!B:B,MATCH(CHECKLIST!A555,DATOS!CG:CG,0),1),"")</f>
        <v/>
      </c>
      <c r="C555" t="str">
        <f>IFERROR(INDEX(DATOS!BT:BT,MATCH(CHECKLIST!A555,DATOS!CG:CG,0),1),"")</f>
        <v/>
      </c>
      <c r="D555" t="str">
        <f>IFERROR(INDEX(DATOS!T:T,MATCH(CHECKLIST!E555,DATOS!C:C,0),1),"")</f>
        <v/>
      </c>
      <c r="E555" s="72" t="str">
        <f>IFERROR(INDEX(DATOS!C:C,MATCH(CHECKLIST!A555,DATOS!CG:CG,0),1),"")</f>
        <v/>
      </c>
      <c r="F555" s="82" t="str">
        <f>IFERROR(IF(INDEX(DATOS!AI:AI,MATCH(CHECKLIST!B555,DATOS!B:B,0),1)=0,"",INDEX(DATOS!AI:AI,MATCH(CHECKLIST!B555,DATOS!B:B,0),1)),"")</f>
        <v/>
      </c>
      <c r="G555" s="17" t="str">
        <f>IFERROR(IF(INDEX(DATOS!AN:AN,MATCH(CHECKLIST!B555,DATOS!B:B,0),1)=0,"",INDEX(DATOS!AN:AN,MATCH(CHECKLIST!B555,DATOS!B:B,0),1)),"")</f>
        <v/>
      </c>
      <c r="H555" s="17" t="str">
        <f>IFERROR(IF(INDEX(DATOS!BQ:BQ,MATCH(CHECKLIST!B555,DATOS!B:B,0),1)="","X",IF(INDEX(DATOS!BQ:BQ,MATCH(CHECKLIST!B555,DATOS!B:B,0),1)="VIGENTE","",INDEX(DATOS!BQ:BQ,MATCH(CHECKLIST!B555,DATOS!B:B,0),1))),"")</f>
        <v/>
      </c>
      <c r="I555" s="17" t="str">
        <f>IFERROR(IF(INDEX(DATOS!AR:AR,MATCH(CHECKLIST!B555,DATOS!B:B,0),1)=0,"",INDEX(DATOS!AR:AR,MATCH(CHECKLIST!B555,DATOS!B:B,0),1)),"")</f>
        <v/>
      </c>
      <c r="J555" s="17" t="str">
        <f>IFERROR(IF(INDEX(DATOS!AP:AP,MATCH(CHECKLIST!B555,DATOS!B:B,0),1)=0,"",INDEX(DATOS!AP:AP,MATCH(CHECKLIST!B555,DATOS!B:B,0),1)),"")</f>
        <v/>
      </c>
      <c r="K555" s="35" t="str">
        <f>IFERROR(IF(INDEX(DATOS!AQ:AQ,MATCH(CHECKLIST!B555,DATOS!B:B,0),1)=0,"",INDEX(DATOS!AQ:AQ,MATCH(CHECKLIST!B555,DATOS!B:B,0),1)),"")</f>
        <v/>
      </c>
      <c r="L555" s="17" t="str">
        <f>IFERROR(IF(INDEX(DATOS!AS:AS,MATCH(CHECKLIST!B555,DATOS!B:B,0),1)=0,"",INDEX(DATOS!AS:AS,MATCH(CHECKLIST!B555,DATOS!B:B,0),1)),"")</f>
        <v/>
      </c>
      <c r="M555" s="17" t="str">
        <f>IFERROR(IF(INDEX(DATOS!AO:AO,MATCH(CHECKLIST!B555,DATOS!B:B,0),1)=0,"",INDEX(DATOS!AO:AO,MATCH(CHECKLIST!B555,DATOS!B:B,0),1)),"")</f>
        <v/>
      </c>
      <c r="N555" s="35" t="str">
        <f ca="1">IFERROR(IF(INDEX(DATOS!P:P,MATCH(CHECKLIST!B555,DATOS!B:B,0),1)="","X",IF(INDEX(DATOS!P:P,MATCH(CHECKLIST!B555,DATOS!B:B,0),1)&gt;YEAR(TODAY())-1,"","VENCIDA")),"")</f>
        <v/>
      </c>
      <c r="O555" s="35" t="str">
        <f>IFERROR(IF(INDEX(DATOS!AV:AV,MATCH(CHECKLIST!B555,DATOS!B:B,0),1)=0,"",INDEX(DATOS!AV:AV,MATCH(CHECKLIST!B555,DATOS!B:B,0),1)),"")</f>
        <v/>
      </c>
      <c r="P555" s="17" t="str">
        <f>IFERROR(IF(INDEX(DATOS!AT:AT,MATCH(CHECKLIST!B555,DATOS!B:B,0),1)=0,"",INDEX(DATOS!AT:AT,MATCH(CHECKLIST!B555,DATOS!B:B,0),1)),"")</f>
        <v/>
      </c>
      <c r="Q555" s="17" t="str">
        <f>IFERROR(IF(INDEX(DATOS!AU:AU,MATCH(CHECKLIST!B555,DATOS!B:B,0),1)=0,"",INDEX(DATOS!AU:AU,MATCH(CHECKLIST!B555,DATOS!B:B,0),1)),"")</f>
        <v/>
      </c>
      <c r="R555" t="str">
        <f>IF(B555="","",1)</f>
        <v/>
      </c>
      <c r="S555" t="str">
        <f t="shared" si="26"/>
        <v/>
      </c>
      <c r="U555" t="str">
        <f t="shared" si="24"/>
        <v/>
      </c>
      <c r="V555" t="str">
        <f t="shared" si="25"/>
        <v/>
      </c>
    </row>
    <row r="556" spans="1:22" x14ac:dyDescent="0.25">
      <c r="A556" s="12">
        <v>543</v>
      </c>
      <c r="B556" t="str">
        <f>IFERROR(INDEX(DATOS!B:B,MATCH(CHECKLIST!A556,DATOS!CG:CG,0),1),"")</f>
        <v/>
      </c>
      <c r="C556" t="str">
        <f>IFERROR(INDEX(DATOS!BT:BT,MATCH(CHECKLIST!A556,DATOS!CG:CG,0),1),"")</f>
        <v/>
      </c>
      <c r="D556" t="str">
        <f>IFERROR(INDEX(DATOS!T:T,MATCH(CHECKLIST!E556,DATOS!C:C,0),1),"")</f>
        <v/>
      </c>
      <c r="E556" s="72" t="str">
        <f>IFERROR(INDEX(DATOS!C:C,MATCH(CHECKLIST!A556,DATOS!CG:CG,0),1),"")</f>
        <v/>
      </c>
      <c r="F556" s="82" t="str">
        <f>IFERROR(IF(INDEX(DATOS!AI:AI,MATCH(CHECKLIST!B556,DATOS!B:B,0),1)=0,"",INDEX(DATOS!AI:AI,MATCH(CHECKLIST!B556,DATOS!B:B,0),1)),"")</f>
        <v/>
      </c>
      <c r="G556" s="17" t="str">
        <f>IFERROR(IF(INDEX(DATOS!AN:AN,MATCH(CHECKLIST!B556,DATOS!B:B,0),1)=0,"",INDEX(DATOS!AN:AN,MATCH(CHECKLIST!B556,DATOS!B:B,0),1)),"")</f>
        <v/>
      </c>
      <c r="H556" s="17" t="str">
        <f>IFERROR(IF(INDEX(DATOS!BQ:BQ,MATCH(CHECKLIST!B556,DATOS!B:B,0),1)="","X",IF(INDEX(DATOS!BQ:BQ,MATCH(CHECKLIST!B556,DATOS!B:B,0),1)="VIGENTE","",INDEX(DATOS!BQ:BQ,MATCH(CHECKLIST!B556,DATOS!B:B,0),1))),"")</f>
        <v/>
      </c>
      <c r="I556" s="17" t="str">
        <f>IFERROR(IF(INDEX(DATOS!AR:AR,MATCH(CHECKLIST!B556,DATOS!B:B,0),1)=0,"",INDEX(DATOS!AR:AR,MATCH(CHECKLIST!B556,DATOS!B:B,0),1)),"")</f>
        <v/>
      </c>
      <c r="J556" s="17" t="str">
        <f>IFERROR(IF(INDEX(DATOS!AP:AP,MATCH(CHECKLIST!B556,DATOS!B:B,0),1)=0,"",INDEX(DATOS!AP:AP,MATCH(CHECKLIST!B556,DATOS!B:B,0),1)),"")</f>
        <v/>
      </c>
      <c r="K556" s="35" t="str">
        <f>IFERROR(IF(INDEX(DATOS!AQ:AQ,MATCH(CHECKLIST!B556,DATOS!B:B,0),1)=0,"",INDEX(DATOS!AQ:AQ,MATCH(CHECKLIST!B556,DATOS!B:B,0),1)),"")</f>
        <v/>
      </c>
      <c r="L556" s="17" t="str">
        <f>IFERROR(IF(INDEX(DATOS!AS:AS,MATCH(CHECKLIST!B556,DATOS!B:B,0),1)=0,"",INDEX(DATOS!AS:AS,MATCH(CHECKLIST!B556,DATOS!B:B,0),1)),"")</f>
        <v/>
      </c>
      <c r="M556" s="17" t="str">
        <f>IFERROR(IF(INDEX(DATOS!AO:AO,MATCH(CHECKLIST!B556,DATOS!B:B,0),1)=0,"",INDEX(DATOS!AO:AO,MATCH(CHECKLIST!B556,DATOS!B:B,0),1)),"")</f>
        <v/>
      </c>
      <c r="N556" s="35" t="str">
        <f ca="1">IFERROR(IF(INDEX(DATOS!P:P,MATCH(CHECKLIST!B556,DATOS!B:B,0),1)="","X",IF(INDEX(DATOS!P:P,MATCH(CHECKLIST!B556,DATOS!B:B,0),1)&gt;YEAR(TODAY())-1,"","VENCIDA")),"")</f>
        <v/>
      </c>
      <c r="O556" s="35" t="str">
        <f>IFERROR(IF(INDEX(DATOS!AV:AV,MATCH(CHECKLIST!B556,DATOS!B:B,0),1)=0,"",INDEX(DATOS!AV:AV,MATCH(CHECKLIST!B556,DATOS!B:B,0),1)),"")</f>
        <v/>
      </c>
      <c r="P556" s="17" t="str">
        <f>IFERROR(IF(INDEX(DATOS!AT:AT,MATCH(CHECKLIST!B556,DATOS!B:B,0),1)=0,"",INDEX(DATOS!AT:AT,MATCH(CHECKLIST!B556,DATOS!B:B,0),1)),"")</f>
        <v/>
      </c>
      <c r="Q556" s="17" t="str">
        <f>IFERROR(IF(INDEX(DATOS!AU:AU,MATCH(CHECKLIST!B556,DATOS!B:B,0),1)=0,"",INDEX(DATOS!AU:AU,MATCH(CHECKLIST!B556,DATOS!B:B,0),1)),"")</f>
        <v/>
      </c>
      <c r="S556">
        <f t="shared" si="26"/>
        <v>0</v>
      </c>
      <c r="U556" t="str">
        <f t="shared" si="24"/>
        <v/>
      </c>
      <c r="V556" t="str">
        <f t="shared" si="25"/>
        <v/>
      </c>
    </row>
    <row r="557" spans="1:22" x14ac:dyDescent="0.25">
      <c r="A557" s="12">
        <v>544</v>
      </c>
      <c r="B557" t="str">
        <f>IFERROR(INDEX(DATOS!B:B,MATCH(CHECKLIST!A557,DATOS!CG:CG,0),1),"")</f>
        <v/>
      </c>
      <c r="C557" t="str">
        <f>IFERROR(INDEX(DATOS!BT:BT,MATCH(CHECKLIST!A557,DATOS!CG:CG,0),1),"")</f>
        <v/>
      </c>
      <c r="D557" t="str">
        <f>IFERROR(INDEX(DATOS!T:T,MATCH(CHECKLIST!E557,DATOS!C:C,0),1),"")</f>
        <v/>
      </c>
      <c r="E557" s="72" t="str">
        <f>IFERROR(INDEX(DATOS!C:C,MATCH(CHECKLIST!A557,DATOS!CG:CG,0),1),"")</f>
        <v/>
      </c>
      <c r="F557" s="82" t="str">
        <f>IFERROR(IF(INDEX(DATOS!AI:AI,MATCH(CHECKLIST!B557,DATOS!B:B,0),1)=0,"",INDEX(DATOS!AI:AI,MATCH(CHECKLIST!B557,DATOS!B:B,0),1)),"")</f>
        <v/>
      </c>
      <c r="G557" s="17" t="str">
        <f>IFERROR(IF(INDEX(DATOS!AN:AN,MATCH(CHECKLIST!B557,DATOS!B:B,0),1)=0,"",INDEX(DATOS!AN:AN,MATCH(CHECKLIST!B557,DATOS!B:B,0),1)),"")</f>
        <v/>
      </c>
      <c r="H557" s="17" t="str">
        <f>IFERROR(IF(INDEX(DATOS!BQ:BQ,MATCH(CHECKLIST!B557,DATOS!B:B,0),1)="","X",IF(INDEX(DATOS!BQ:BQ,MATCH(CHECKLIST!B557,DATOS!B:B,0),1)="VIGENTE","",INDEX(DATOS!BQ:BQ,MATCH(CHECKLIST!B557,DATOS!B:B,0),1))),"")</f>
        <v/>
      </c>
      <c r="I557" s="17" t="str">
        <f>IFERROR(IF(INDEX(DATOS!AR:AR,MATCH(CHECKLIST!B557,DATOS!B:B,0),1)=0,"",INDEX(DATOS!AR:AR,MATCH(CHECKLIST!B557,DATOS!B:B,0),1)),"")</f>
        <v/>
      </c>
      <c r="J557" s="17" t="str">
        <f>IFERROR(IF(INDEX(DATOS!AP:AP,MATCH(CHECKLIST!B557,DATOS!B:B,0),1)=0,"",INDEX(DATOS!AP:AP,MATCH(CHECKLIST!B557,DATOS!B:B,0),1)),"")</f>
        <v/>
      </c>
      <c r="K557" s="35" t="str">
        <f>IFERROR(IF(INDEX(DATOS!AQ:AQ,MATCH(CHECKLIST!B557,DATOS!B:B,0),1)=0,"",INDEX(DATOS!AQ:AQ,MATCH(CHECKLIST!B557,DATOS!B:B,0),1)),"")</f>
        <v/>
      </c>
      <c r="L557" s="17" t="str">
        <f>IFERROR(IF(INDEX(DATOS!AS:AS,MATCH(CHECKLIST!B557,DATOS!B:B,0),1)=0,"",INDEX(DATOS!AS:AS,MATCH(CHECKLIST!B557,DATOS!B:B,0),1)),"")</f>
        <v/>
      </c>
      <c r="M557" s="17" t="str">
        <f>IFERROR(IF(INDEX(DATOS!AO:AO,MATCH(CHECKLIST!B557,DATOS!B:B,0),1)=0,"",INDEX(DATOS!AO:AO,MATCH(CHECKLIST!B557,DATOS!B:B,0),1)),"")</f>
        <v/>
      </c>
      <c r="N557" s="35" t="str">
        <f ca="1">IFERROR(IF(INDEX(DATOS!P:P,MATCH(CHECKLIST!B557,DATOS!B:B,0),1)="","X",IF(INDEX(DATOS!P:P,MATCH(CHECKLIST!B557,DATOS!B:B,0),1)&gt;YEAR(TODAY())-1,"","VENCIDA")),"")</f>
        <v/>
      </c>
      <c r="O557" s="35" t="str">
        <f>IFERROR(IF(INDEX(DATOS!AV:AV,MATCH(CHECKLIST!B557,DATOS!B:B,0),1)=0,"",INDEX(DATOS!AV:AV,MATCH(CHECKLIST!B557,DATOS!B:B,0),1)),"")</f>
        <v/>
      </c>
      <c r="P557" s="17" t="str">
        <f>IFERROR(IF(INDEX(DATOS!AT:AT,MATCH(CHECKLIST!B557,DATOS!B:B,0),1)=0,"",INDEX(DATOS!AT:AT,MATCH(CHECKLIST!B557,DATOS!B:B,0),1)),"")</f>
        <v/>
      </c>
      <c r="Q557" s="17" t="str">
        <f>IFERROR(IF(INDEX(DATOS!AU:AU,MATCH(CHECKLIST!B557,DATOS!B:B,0),1)=0,"",INDEX(DATOS!AU:AU,MATCH(CHECKLIST!B557,DATOS!B:B,0),1)),"")</f>
        <v/>
      </c>
      <c r="R557" t="str">
        <f>IF(B557="","",1)</f>
        <v/>
      </c>
      <c r="S557" t="str">
        <f t="shared" si="26"/>
        <v/>
      </c>
      <c r="U557" t="str">
        <f t="shared" si="24"/>
        <v/>
      </c>
      <c r="V557" t="str">
        <f t="shared" si="25"/>
        <v/>
      </c>
    </row>
    <row r="558" spans="1:22" x14ac:dyDescent="0.25">
      <c r="A558" s="12">
        <v>545</v>
      </c>
      <c r="B558" t="str">
        <f>IFERROR(INDEX(DATOS!B:B,MATCH(CHECKLIST!A558,DATOS!CG:CG,0),1),"")</f>
        <v/>
      </c>
      <c r="C558" t="str">
        <f>IFERROR(INDEX(DATOS!BT:BT,MATCH(CHECKLIST!A558,DATOS!CG:CG,0),1),"")</f>
        <v/>
      </c>
      <c r="D558" t="str">
        <f>IFERROR(INDEX(DATOS!T:T,MATCH(CHECKLIST!E558,DATOS!C:C,0),1),"")</f>
        <v/>
      </c>
      <c r="E558" s="72" t="str">
        <f>IFERROR(INDEX(DATOS!C:C,MATCH(CHECKLIST!A558,DATOS!CG:CG,0),1),"")</f>
        <v/>
      </c>
      <c r="F558" s="82" t="str">
        <f>IFERROR(IF(INDEX(DATOS!AI:AI,MATCH(CHECKLIST!B558,DATOS!B:B,0),1)=0,"",INDEX(DATOS!AI:AI,MATCH(CHECKLIST!B558,DATOS!B:B,0),1)),"")</f>
        <v/>
      </c>
      <c r="G558" s="17" t="str">
        <f>IFERROR(IF(INDEX(DATOS!AN:AN,MATCH(CHECKLIST!B558,DATOS!B:B,0),1)=0,"",INDEX(DATOS!AN:AN,MATCH(CHECKLIST!B558,DATOS!B:B,0),1)),"")</f>
        <v/>
      </c>
      <c r="H558" s="17" t="str">
        <f>IFERROR(IF(INDEX(DATOS!BQ:BQ,MATCH(CHECKLIST!B558,DATOS!B:B,0),1)="","X",IF(INDEX(DATOS!BQ:BQ,MATCH(CHECKLIST!B558,DATOS!B:B,0),1)="VIGENTE","",INDEX(DATOS!BQ:BQ,MATCH(CHECKLIST!B558,DATOS!B:B,0),1))),"")</f>
        <v/>
      </c>
      <c r="I558" s="17" t="str">
        <f>IFERROR(IF(INDEX(DATOS!AR:AR,MATCH(CHECKLIST!B558,DATOS!B:B,0),1)=0,"",INDEX(DATOS!AR:AR,MATCH(CHECKLIST!B558,DATOS!B:B,0),1)),"")</f>
        <v/>
      </c>
      <c r="J558" s="17" t="str">
        <f>IFERROR(IF(INDEX(DATOS!AP:AP,MATCH(CHECKLIST!B558,DATOS!B:B,0),1)=0,"",INDEX(DATOS!AP:AP,MATCH(CHECKLIST!B558,DATOS!B:B,0),1)),"")</f>
        <v/>
      </c>
      <c r="K558" s="35" t="str">
        <f>IFERROR(IF(INDEX(DATOS!AQ:AQ,MATCH(CHECKLIST!B558,DATOS!B:B,0),1)=0,"",INDEX(DATOS!AQ:AQ,MATCH(CHECKLIST!B558,DATOS!B:B,0),1)),"")</f>
        <v/>
      </c>
      <c r="L558" s="17" t="str">
        <f>IFERROR(IF(INDEX(DATOS!AS:AS,MATCH(CHECKLIST!B558,DATOS!B:B,0),1)=0,"",INDEX(DATOS!AS:AS,MATCH(CHECKLIST!B558,DATOS!B:B,0),1)),"")</f>
        <v/>
      </c>
      <c r="M558" s="17" t="str">
        <f>IFERROR(IF(INDEX(DATOS!AO:AO,MATCH(CHECKLIST!B558,DATOS!B:B,0),1)=0,"",INDEX(DATOS!AO:AO,MATCH(CHECKLIST!B558,DATOS!B:B,0),1)),"")</f>
        <v/>
      </c>
      <c r="N558" s="35" t="str">
        <f ca="1">IFERROR(IF(INDEX(DATOS!P:P,MATCH(CHECKLIST!B558,DATOS!B:B,0),1)="","X",IF(INDEX(DATOS!P:P,MATCH(CHECKLIST!B558,DATOS!B:B,0),1)&gt;YEAR(TODAY())-1,"","VENCIDA")),"")</f>
        <v/>
      </c>
      <c r="O558" s="35" t="str">
        <f>IFERROR(IF(INDEX(DATOS!AV:AV,MATCH(CHECKLIST!B558,DATOS!B:B,0),1)=0,"",INDEX(DATOS!AV:AV,MATCH(CHECKLIST!B558,DATOS!B:B,0),1)),"")</f>
        <v/>
      </c>
      <c r="P558" s="17" t="str">
        <f>IFERROR(IF(INDEX(DATOS!AT:AT,MATCH(CHECKLIST!B558,DATOS!B:B,0),1)=0,"",INDEX(DATOS!AT:AT,MATCH(CHECKLIST!B558,DATOS!B:B,0),1)),"")</f>
        <v/>
      </c>
      <c r="Q558" s="17" t="str">
        <f>IFERROR(IF(INDEX(DATOS!AU:AU,MATCH(CHECKLIST!B558,DATOS!B:B,0),1)=0,"",INDEX(DATOS!AU:AU,MATCH(CHECKLIST!B558,DATOS!B:B,0),1)),"")</f>
        <v/>
      </c>
      <c r="S558">
        <f t="shared" si="26"/>
        <v>0</v>
      </c>
      <c r="U558" t="str">
        <f t="shared" si="24"/>
        <v/>
      </c>
      <c r="V558" t="str">
        <f t="shared" si="25"/>
        <v/>
      </c>
    </row>
    <row r="559" spans="1:22" x14ac:dyDescent="0.25">
      <c r="A559" s="12">
        <v>546</v>
      </c>
      <c r="B559" t="str">
        <f>IFERROR(INDEX(DATOS!B:B,MATCH(CHECKLIST!A559,DATOS!CG:CG,0),1),"")</f>
        <v/>
      </c>
      <c r="C559" t="str">
        <f>IFERROR(INDEX(DATOS!BT:BT,MATCH(CHECKLIST!A559,DATOS!CG:CG,0),1),"")</f>
        <v/>
      </c>
      <c r="D559" t="str">
        <f>IFERROR(INDEX(DATOS!T:T,MATCH(CHECKLIST!E559,DATOS!C:C,0),1),"")</f>
        <v/>
      </c>
      <c r="E559" s="72" t="str">
        <f>IFERROR(INDEX(DATOS!C:C,MATCH(CHECKLIST!A559,DATOS!CG:CG,0),1),"")</f>
        <v/>
      </c>
      <c r="F559" s="82" t="str">
        <f>IFERROR(IF(INDEX(DATOS!AI:AI,MATCH(CHECKLIST!B559,DATOS!B:B,0),1)=0,"",INDEX(DATOS!AI:AI,MATCH(CHECKLIST!B559,DATOS!B:B,0),1)),"")</f>
        <v/>
      </c>
      <c r="G559" s="17" t="str">
        <f>IFERROR(IF(INDEX(DATOS!AN:AN,MATCH(CHECKLIST!B559,DATOS!B:B,0),1)=0,"",INDEX(DATOS!AN:AN,MATCH(CHECKLIST!B559,DATOS!B:B,0),1)),"")</f>
        <v/>
      </c>
      <c r="H559" s="17" t="str">
        <f>IFERROR(IF(INDEX(DATOS!BQ:BQ,MATCH(CHECKLIST!B559,DATOS!B:B,0),1)="","X",IF(INDEX(DATOS!BQ:BQ,MATCH(CHECKLIST!B559,DATOS!B:B,0),1)="VIGENTE","",INDEX(DATOS!BQ:BQ,MATCH(CHECKLIST!B559,DATOS!B:B,0),1))),"")</f>
        <v/>
      </c>
      <c r="I559" s="17" t="str">
        <f>IFERROR(IF(INDEX(DATOS!AR:AR,MATCH(CHECKLIST!B559,DATOS!B:B,0),1)=0,"",INDEX(DATOS!AR:AR,MATCH(CHECKLIST!B559,DATOS!B:B,0),1)),"")</f>
        <v/>
      </c>
      <c r="J559" s="17" t="str">
        <f>IFERROR(IF(INDEX(DATOS!AP:AP,MATCH(CHECKLIST!B559,DATOS!B:B,0),1)=0,"",INDEX(DATOS!AP:AP,MATCH(CHECKLIST!B559,DATOS!B:B,0),1)),"")</f>
        <v/>
      </c>
      <c r="K559" s="35" t="str">
        <f>IFERROR(IF(INDEX(DATOS!AQ:AQ,MATCH(CHECKLIST!B559,DATOS!B:B,0),1)=0,"",INDEX(DATOS!AQ:AQ,MATCH(CHECKLIST!B559,DATOS!B:B,0),1)),"")</f>
        <v/>
      </c>
      <c r="L559" s="17" t="str">
        <f>IFERROR(IF(INDEX(DATOS!AS:AS,MATCH(CHECKLIST!B559,DATOS!B:B,0),1)=0,"",INDEX(DATOS!AS:AS,MATCH(CHECKLIST!B559,DATOS!B:B,0),1)),"")</f>
        <v/>
      </c>
      <c r="M559" s="17" t="str">
        <f>IFERROR(IF(INDEX(DATOS!AO:AO,MATCH(CHECKLIST!B559,DATOS!B:B,0),1)=0,"",INDEX(DATOS!AO:AO,MATCH(CHECKLIST!B559,DATOS!B:B,0),1)),"")</f>
        <v/>
      </c>
      <c r="N559" s="35" t="str">
        <f ca="1">IFERROR(IF(INDEX(DATOS!P:P,MATCH(CHECKLIST!B559,DATOS!B:B,0),1)="","X",IF(INDEX(DATOS!P:P,MATCH(CHECKLIST!B559,DATOS!B:B,0),1)&gt;YEAR(TODAY())-1,"","VENCIDA")),"")</f>
        <v/>
      </c>
      <c r="O559" s="35" t="str">
        <f>IFERROR(IF(INDEX(DATOS!AV:AV,MATCH(CHECKLIST!B559,DATOS!B:B,0),1)=0,"",INDEX(DATOS!AV:AV,MATCH(CHECKLIST!B559,DATOS!B:B,0),1)),"")</f>
        <v/>
      </c>
      <c r="P559" s="17" t="str">
        <f>IFERROR(IF(INDEX(DATOS!AT:AT,MATCH(CHECKLIST!B559,DATOS!B:B,0),1)=0,"",INDEX(DATOS!AT:AT,MATCH(CHECKLIST!B559,DATOS!B:B,0),1)),"")</f>
        <v/>
      </c>
      <c r="Q559" s="17" t="str">
        <f>IFERROR(IF(INDEX(DATOS!AU:AU,MATCH(CHECKLIST!B559,DATOS!B:B,0),1)=0,"",INDEX(DATOS!AU:AU,MATCH(CHECKLIST!B559,DATOS!B:B,0),1)),"")</f>
        <v/>
      </c>
      <c r="R559" t="str">
        <f>IF(B559="","",1)</f>
        <v/>
      </c>
      <c r="S559" t="str">
        <f t="shared" si="26"/>
        <v/>
      </c>
      <c r="U559" t="str">
        <f t="shared" si="24"/>
        <v/>
      </c>
      <c r="V559" t="str">
        <f t="shared" si="25"/>
        <v/>
      </c>
    </row>
    <row r="560" spans="1:22" x14ac:dyDescent="0.25">
      <c r="A560" s="12">
        <v>547</v>
      </c>
      <c r="B560" t="str">
        <f>IFERROR(INDEX(DATOS!B:B,MATCH(CHECKLIST!A560,DATOS!CG:CG,0),1),"")</f>
        <v/>
      </c>
      <c r="C560" t="str">
        <f>IFERROR(INDEX(DATOS!BT:BT,MATCH(CHECKLIST!A560,DATOS!CG:CG,0),1),"")</f>
        <v/>
      </c>
      <c r="D560" t="str">
        <f>IFERROR(INDEX(DATOS!T:T,MATCH(CHECKLIST!E560,DATOS!C:C,0),1),"")</f>
        <v/>
      </c>
      <c r="E560" s="72" t="str">
        <f>IFERROR(INDEX(DATOS!C:C,MATCH(CHECKLIST!A560,DATOS!CG:CG,0),1),"")</f>
        <v/>
      </c>
      <c r="F560" s="82" t="str">
        <f>IFERROR(IF(INDEX(DATOS!AI:AI,MATCH(CHECKLIST!B560,DATOS!B:B,0),1)=0,"",INDEX(DATOS!AI:AI,MATCH(CHECKLIST!B560,DATOS!B:B,0),1)),"")</f>
        <v/>
      </c>
      <c r="G560" s="17" t="str">
        <f>IFERROR(IF(INDEX(DATOS!AN:AN,MATCH(CHECKLIST!B560,DATOS!B:B,0),1)=0,"",INDEX(DATOS!AN:AN,MATCH(CHECKLIST!B560,DATOS!B:B,0),1)),"")</f>
        <v/>
      </c>
      <c r="H560" s="17" t="str">
        <f>IFERROR(IF(INDEX(DATOS!BQ:BQ,MATCH(CHECKLIST!B560,DATOS!B:B,0),1)="","X",IF(INDEX(DATOS!BQ:BQ,MATCH(CHECKLIST!B560,DATOS!B:B,0),1)="VIGENTE","",INDEX(DATOS!BQ:BQ,MATCH(CHECKLIST!B560,DATOS!B:B,0),1))),"")</f>
        <v/>
      </c>
      <c r="I560" s="17" t="str">
        <f>IFERROR(IF(INDEX(DATOS!AR:AR,MATCH(CHECKLIST!B560,DATOS!B:B,0),1)=0,"",INDEX(DATOS!AR:AR,MATCH(CHECKLIST!B560,DATOS!B:B,0),1)),"")</f>
        <v/>
      </c>
      <c r="J560" s="17" t="str">
        <f>IFERROR(IF(INDEX(DATOS!AP:AP,MATCH(CHECKLIST!B560,DATOS!B:B,0),1)=0,"",INDEX(DATOS!AP:AP,MATCH(CHECKLIST!B560,DATOS!B:B,0),1)),"")</f>
        <v/>
      </c>
      <c r="K560" s="35" t="str">
        <f>IFERROR(IF(INDEX(DATOS!AQ:AQ,MATCH(CHECKLIST!B560,DATOS!B:B,0),1)=0,"",INDEX(DATOS!AQ:AQ,MATCH(CHECKLIST!B560,DATOS!B:B,0),1)),"")</f>
        <v/>
      </c>
      <c r="L560" s="17" t="str">
        <f>IFERROR(IF(INDEX(DATOS!AS:AS,MATCH(CHECKLIST!B560,DATOS!B:B,0),1)=0,"",INDEX(DATOS!AS:AS,MATCH(CHECKLIST!B560,DATOS!B:B,0),1)),"")</f>
        <v/>
      </c>
      <c r="M560" s="17" t="str">
        <f>IFERROR(IF(INDEX(DATOS!AO:AO,MATCH(CHECKLIST!B560,DATOS!B:B,0),1)=0,"",INDEX(DATOS!AO:AO,MATCH(CHECKLIST!B560,DATOS!B:B,0),1)),"")</f>
        <v/>
      </c>
      <c r="N560" s="35" t="str">
        <f ca="1">IFERROR(IF(INDEX(DATOS!P:P,MATCH(CHECKLIST!B560,DATOS!B:B,0),1)="","X",IF(INDEX(DATOS!P:P,MATCH(CHECKLIST!B560,DATOS!B:B,0),1)&gt;YEAR(TODAY())-1,"","VENCIDA")),"")</f>
        <v/>
      </c>
      <c r="O560" s="35" t="str">
        <f>IFERROR(IF(INDEX(DATOS!AV:AV,MATCH(CHECKLIST!B560,DATOS!B:B,0),1)=0,"",INDEX(DATOS!AV:AV,MATCH(CHECKLIST!B560,DATOS!B:B,0),1)),"")</f>
        <v/>
      </c>
      <c r="P560" s="17" t="str">
        <f>IFERROR(IF(INDEX(DATOS!AT:AT,MATCH(CHECKLIST!B560,DATOS!B:B,0),1)=0,"",INDEX(DATOS!AT:AT,MATCH(CHECKLIST!B560,DATOS!B:B,0),1)),"")</f>
        <v/>
      </c>
      <c r="Q560" s="17" t="str">
        <f>IFERROR(IF(INDEX(DATOS!AU:AU,MATCH(CHECKLIST!B560,DATOS!B:B,0),1)=0,"",INDEX(DATOS!AU:AU,MATCH(CHECKLIST!B560,DATOS!B:B,0),1)),"")</f>
        <v/>
      </c>
      <c r="S560">
        <f t="shared" si="26"/>
        <v>0</v>
      </c>
      <c r="U560" t="str">
        <f t="shared" si="24"/>
        <v/>
      </c>
      <c r="V560" t="str">
        <f t="shared" si="25"/>
        <v/>
      </c>
    </row>
    <row r="561" spans="1:22" x14ac:dyDescent="0.25">
      <c r="A561" s="12">
        <v>548</v>
      </c>
      <c r="B561" t="str">
        <f>IFERROR(INDEX(DATOS!B:B,MATCH(CHECKLIST!A561,DATOS!CG:CG,0),1),"")</f>
        <v/>
      </c>
      <c r="C561" t="str">
        <f>IFERROR(INDEX(DATOS!BT:BT,MATCH(CHECKLIST!A561,DATOS!CG:CG,0),1),"")</f>
        <v/>
      </c>
      <c r="D561" t="str">
        <f>IFERROR(INDEX(DATOS!T:T,MATCH(CHECKLIST!E561,DATOS!C:C,0),1),"")</f>
        <v/>
      </c>
      <c r="E561" s="72" t="str">
        <f>IFERROR(INDEX(DATOS!C:C,MATCH(CHECKLIST!A561,DATOS!CG:CG,0),1),"")</f>
        <v/>
      </c>
      <c r="F561" s="82" t="str">
        <f>IFERROR(IF(INDEX(DATOS!AI:AI,MATCH(CHECKLIST!B561,DATOS!B:B,0),1)=0,"",INDEX(DATOS!AI:AI,MATCH(CHECKLIST!B561,DATOS!B:B,0),1)),"")</f>
        <v/>
      </c>
      <c r="G561" s="17" t="str">
        <f>IFERROR(IF(INDEX(DATOS!AN:AN,MATCH(CHECKLIST!B561,DATOS!B:B,0),1)=0,"",INDEX(DATOS!AN:AN,MATCH(CHECKLIST!B561,DATOS!B:B,0),1)),"")</f>
        <v/>
      </c>
      <c r="H561" s="17" t="str">
        <f>IFERROR(IF(INDEX(DATOS!BQ:BQ,MATCH(CHECKLIST!B561,DATOS!B:B,0),1)="","X",IF(INDEX(DATOS!BQ:BQ,MATCH(CHECKLIST!B561,DATOS!B:B,0),1)="VIGENTE","",INDEX(DATOS!BQ:BQ,MATCH(CHECKLIST!B561,DATOS!B:B,0),1))),"")</f>
        <v/>
      </c>
      <c r="I561" s="17" t="str">
        <f>IFERROR(IF(INDEX(DATOS!AR:AR,MATCH(CHECKLIST!B561,DATOS!B:B,0),1)=0,"",INDEX(DATOS!AR:AR,MATCH(CHECKLIST!B561,DATOS!B:B,0),1)),"")</f>
        <v/>
      </c>
      <c r="J561" s="17" t="str">
        <f>IFERROR(IF(INDEX(DATOS!AP:AP,MATCH(CHECKLIST!B561,DATOS!B:B,0),1)=0,"",INDEX(DATOS!AP:AP,MATCH(CHECKLIST!B561,DATOS!B:B,0),1)),"")</f>
        <v/>
      </c>
      <c r="K561" s="35" t="str">
        <f>IFERROR(IF(INDEX(DATOS!AQ:AQ,MATCH(CHECKLIST!B561,DATOS!B:B,0),1)=0,"",INDEX(DATOS!AQ:AQ,MATCH(CHECKLIST!B561,DATOS!B:B,0),1)),"")</f>
        <v/>
      </c>
      <c r="L561" s="17" t="str">
        <f>IFERROR(IF(INDEX(DATOS!AS:AS,MATCH(CHECKLIST!B561,DATOS!B:B,0),1)=0,"",INDEX(DATOS!AS:AS,MATCH(CHECKLIST!B561,DATOS!B:B,0),1)),"")</f>
        <v/>
      </c>
      <c r="M561" s="17" t="str">
        <f>IFERROR(IF(INDEX(DATOS!AO:AO,MATCH(CHECKLIST!B561,DATOS!B:B,0),1)=0,"",INDEX(DATOS!AO:AO,MATCH(CHECKLIST!B561,DATOS!B:B,0),1)),"")</f>
        <v/>
      </c>
      <c r="N561" s="35" t="str">
        <f ca="1">IFERROR(IF(INDEX(DATOS!P:P,MATCH(CHECKLIST!B561,DATOS!B:B,0),1)="","X",IF(INDEX(DATOS!P:P,MATCH(CHECKLIST!B561,DATOS!B:B,0),1)&gt;YEAR(TODAY())-1,"","VENCIDA")),"")</f>
        <v/>
      </c>
      <c r="O561" s="35" t="str">
        <f>IFERROR(IF(INDEX(DATOS!AV:AV,MATCH(CHECKLIST!B561,DATOS!B:B,0),1)=0,"",INDEX(DATOS!AV:AV,MATCH(CHECKLIST!B561,DATOS!B:B,0),1)),"")</f>
        <v/>
      </c>
      <c r="P561" s="17" t="str">
        <f>IFERROR(IF(INDEX(DATOS!AT:AT,MATCH(CHECKLIST!B561,DATOS!B:B,0),1)=0,"",INDEX(DATOS!AT:AT,MATCH(CHECKLIST!B561,DATOS!B:B,0),1)),"")</f>
        <v/>
      </c>
      <c r="Q561" s="17" t="str">
        <f>IFERROR(IF(INDEX(DATOS!AU:AU,MATCH(CHECKLIST!B561,DATOS!B:B,0),1)=0,"",INDEX(DATOS!AU:AU,MATCH(CHECKLIST!B561,DATOS!B:B,0),1)),"")</f>
        <v/>
      </c>
      <c r="R561" t="str">
        <f>IF(B561="","",1)</f>
        <v/>
      </c>
      <c r="S561" t="str">
        <f t="shared" si="26"/>
        <v/>
      </c>
      <c r="U561" t="str">
        <f t="shared" si="24"/>
        <v/>
      </c>
      <c r="V561" t="str">
        <f t="shared" si="25"/>
        <v/>
      </c>
    </row>
    <row r="562" spans="1:22" x14ac:dyDescent="0.25">
      <c r="A562" s="12">
        <v>549</v>
      </c>
      <c r="B562" t="str">
        <f>IFERROR(INDEX(DATOS!B:B,MATCH(CHECKLIST!A562,DATOS!CG:CG,0),1),"")</f>
        <v/>
      </c>
      <c r="C562" t="str">
        <f>IFERROR(INDEX(DATOS!BT:BT,MATCH(CHECKLIST!A562,DATOS!CG:CG,0),1),"")</f>
        <v/>
      </c>
      <c r="D562" t="str">
        <f>IFERROR(INDEX(DATOS!T:T,MATCH(CHECKLIST!E562,DATOS!C:C,0),1),"")</f>
        <v/>
      </c>
      <c r="E562" s="72" t="str">
        <f>IFERROR(INDEX(DATOS!C:C,MATCH(CHECKLIST!A562,DATOS!CG:CG,0),1),"")</f>
        <v/>
      </c>
      <c r="F562" s="82" t="str">
        <f>IFERROR(IF(INDEX(DATOS!AI:AI,MATCH(CHECKLIST!B562,DATOS!B:B,0),1)=0,"",INDEX(DATOS!AI:AI,MATCH(CHECKLIST!B562,DATOS!B:B,0),1)),"")</f>
        <v/>
      </c>
      <c r="G562" s="17" t="str">
        <f>IFERROR(IF(INDEX(DATOS!AN:AN,MATCH(CHECKLIST!B562,DATOS!B:B,0),1)=0,"",INDEX(DATOS!AN:AN,MATCH(CHECKLIST!B562,DATOS!B:B,0),1)),"")</f>
        <v/>
      </c>
      <c r="H562" s="17" t="str">
        <f>IFERROR(IF(INDEX(DATOS!BQ:BQ,MATCH(CHECKLIST!B562,DATOS!B:B,0),1)="","X",IF(INDEX(DATOS!BQ:BQ,MATCH(CHECKLIST!B562,DATOS!B:B,0),1)="VIGENTE","",INDEX(DATOS!BQ:BQ,MATCH(CHECKLIST!B562,DATOS!B:B,0),1))),"")</f>
        <v/>
      </c>
      <c r="I562" s="17" t="str">
        <f>IFERROR(IF(INDEX(DATOS!AR:AR,MATCH(CHECKLIST!B562,DATOS!B:B,0),1)=0,"",INDEX(DATOS!AR:AR,MATCH(CHECKLIST!B562,DATOS!B:B,0),1)),"")</f>
        <v/>
      </c>
      <c r="J562" s="17" t="str">
        <f>IFERROR(IF(INDEX(DATOS!AP:AP,MATCH(CHECKLIST!B562,DATOS!B:B,0),1)=0,"",INDEX(DATOS!AP:AP,MATCH(CHECKLIST!B562,DATOS!B:B,0),1)),"")</f>
        <v/>
      </c>
      <c r="K562" s="35" t="str">
        <f>IFERROR(IF(INDEX(DATOS!AQ:AQ,MATCH(CHECKLIST!B562,DATOS!B:B,0),1)=0,"",INDEX(DATOS!AQ:AQ,MATCH(CHECKLIST!B562,DATOS!B:B,0),1)),"")</f>
        <v/>
      </c>
      <c r="L562" s="17" t="str">
        <f>IFERROR(IF(INDEX(DATOS!AS:AS,MATCH(CHECKLIST!B562,DATOS!B:B,0),1)=0,"",INDEX(DATOS!AS:AS,MATCH(CHECKLIST!B562,DATOS!B:B,0),1)),"")</f>
        <v/>
      </c>
      <c r="M562" s="17" t="str">
        <f>IFERROR(IF(INDEX(DATOS!AO:AO,MATCH(CHECKLIST!B562,DATOS!B:B,0),1)=0,"",INDEX(DATOS!AO:AO,MATCH(CHECKLIST!B562,DATOS!B:B,0),1)),"")</f>
        <v/>
      </c>
      <c r="N562" s="35" t="str">
        <f ca="1">IFERROR(IF(INDEX(DATOS!P:P,MATCH(CHECKLIST!B562,DATOS!B:B,0),1)="","X",IF(INDEX(DATOS!P:P,MATCH(CHECKLIST!B562,DATOS!B:B,0),1)&gt;YEAR(TODAY())-1,"","VENCIDA")),"")</f>
        <v/>
      </c>
      <c r="O562" s="35" t="str">
        <f>IFERROR(IF(INDEX(DATOS!AV:AV,MATCH(CHECKLIST!B562,DATOS!B:B,0),1)=0,"",INDEX(DATOS!AV:AV,MATCH(CHECKLIST!B562,DATOS!B:B,0),1)),"")</f>
        <v/>
      </c>
      <c r="P562" s="17" t="str">
        <f>IFERROR(IF(INDEX(DATOS!AT:AT,MATCH(CHECKLIST!B562,DATOS!B:B,0),1)=0,"",INDEX(DATOS!AT:AT,MATCH(CHECKLIST!B562,DATOS!B:B,0),1)),"")</f>
        <v/>
      </c>
      <c r="Q562" s="17" t="str">
        <f>IFERROR(IF(INDEX(DATOS!AU:AU,MATCH(CHECKLIST!B562,DATOS!B:B,0),1)=0,"",INDEX(DATOS!AU:AU,MATCH(CHECKLIST!B562,DATOS!B:B,0),1)),"")</f>
        <v/>
      </c>
      <c r="S562">
        <f t="shared" si="26"/>
        <v>0</v>
      </c>
      <c r="U562" t="str">
        <f t="shared" si="24"/>
        <v/>
      </c>
      <c r="V562" t="str">
        <f t="shared" si="25"/>
        <v/>
      </c>
    </row>
    <row r="563" spans="1:22" x14ac:dyDescent="0.25">
      <c r="A563" s="12">
        <v>550</v>
      </c>
      <c r="B563" t="str">
        <f>IFERROR(INDEX(DATOS!B:B,MATCH(CHECKLIST!A563,DATOS!CG:CG,0),1),"")</f>
        <v/>
      </c>
      <c r="C563" t="str">
        <f>IFERROR(INDEX(DATOS!BT:BT,MATCH(CHECKLIST!A563,DATOS!CG:CG,0),1),"")</f>
        <v/>
      </c>
      <c r="D563" t="str">
        <f>IFERROR(INDEX(DATOS!T:T,MATCH(CHECKLIST!E563,DATOS!C:C,0),1),"")</f>
        <v/>
      </c>
      <c r="E563" s="72" t="str">
        <f>IFERROR(INDEX(DATOS!C:C,MATCH(CHECKLIST!A563,DATOS!CG:CG,0),1),"")</f>
        <v/>
      </c>
      <c r="F563" s="82" t="str">
        <f>IFERROR(IF(INDEX(DATOS!AI:AI,MATCH(CHECKLIST!B563,DATOS!B:B,0),1)=0,"",INDEX(DATOS!AI:AI,MATCH(CHECKLIST!B563,DATOS!B:B,0),1)),"")</f>
        <v/>
      </c>
      <c r="G563" s="17" t="str">
        <f>IFERROR(IF(INDEX(DATOS!AN:AN,MATCH(CHECKLIST!B563,DATOS!B:B,0),1)=0,"",INDEX(DATOS!AN:AN,MATCH(CHECKLIST!B563,DATOS!B:B,0),1)),"")</f>
        <v/>
      </c>
      <c r="H563" s="17" t="str">
        <f>IFERROR(IF(INDEX(DATOS!BQ:BQ,MATCH(CHECKLIST!B563,DATOS!B:B,0),1)="","X",IF(INDEX(DATOS!BQ:BQ,MATCH(CHECKLIST!B563,DATOS!B:B,0),1)="VIGENTE","",INDEX(DATOS!BQ:BQ,MATCH(CHECKLIST!B563,DATOS!B:B,0),1))),"")</f>
        <v/>
      </c>
      <c r="I563" s="17" t="str">
        <f>IFERROR(IF(INDEX(DATOS!AR:AR,MATCH(CHECKLIST!B563,DATOS!B:B,0),1)=0,"",INDEX(DATOS!AR:AR,MATCH(CHECKLIST!B563,DATOS!B:B,0),1)),"")</f>
        <v/>
      </c>
      <c r="J563" s="17" t="str">
        <f>IFERROR(IF(INDEX(DATOS!AP:AP,MATCH(CHECKLIST!B563,DATOS!B:B,0),1)=0,"",INDEX(DATOS!AP:AP,MATCH(CHECKLIST!B563,DATOS!B:B,0),1)),"")</f>
        <v/>
      </c>
      <c r="K563" s="35" t="str">
        <f>IFERROR(IF(INDEX(DATOS!AQ:AQ,MATCH(CHECKLIST!B563,DATOS!B:B,0),1)=0,"",INDEX(DATOS!AQ:AQ,MATCH(CHECKLIST!B563,DATOS!B:B,0),1)),"")</f>
        <v/>
      </c>
      <c r="L563" s="17" t="str">
        <f>IFERROR(IF(INDEX(DATOS!AS:AS,MATCH(CHECKLIST!B563,DATOS!B:B,0),1)=0,"",INDEX(DATOS!AS:AS,MATCH(CHECKLIST!B563,DATOS!B:B,0),1)),"")</f>
        <v/>
      </c>
      <c r="M563" s="17" t="str">
        <f>IFERROR(IF(INDEX(DATOS!AO:AO,MATCH(CHECKLIST!B563,DATOS!B:B,0),1)=0,"",INDEX(DATOS!AO:AO,MATCH(CHECKLIST!B563,DATOS!B:B,0),1)),"")</f>
        <v/>
      </c>
      <c r="N563" s="35" t="str">
        <f ca="1">IFERROR(IF(INDEX(DATOS!P:P,MATCH(CHECKLIST!B563,DATOS!B:B,0),1)="","X",IF(INDEX(DATOS!P:P,MATCH(CHECKLIST!B563,DATOS!B:B,0),1)&gt;YEAR(TODAY())-1,"","VENCIDA")),"")</f>
        <v/>
      </c>
      <c r="O563" s="35" t="str">
        <f>IFERROR(IF(INDEX(DATOS!AV:AV,MATCH(CHECKLIST!B563,DATOS!B:B,0),1)=0,"",INDEX(DATOS!AV:AV,MATCH(CHECKLIST!B563,DATOS!B:B,0),1)),"")</f>
        <v/>
      </c>
      <c r="P563" s="17" t="str">
        <f>IFERROR(IF(INDEX(DATOS!AT:AT,MATCH(CHECKLIST!B563,DATOS!B:B,0),1)=0,"",INDEX(DATOS!AT:AT,MATCH(CHECKLIST!B563,DATOS!B:B,0),1)),"")</f>
        <v/>
      </c>
      <c r="Q563" s="17" t="str">
        <f>IFERROR(IF(INDEX(DATOS!AU:AU,MATCH(CHECKLIST!B563,DATOS!B:B,0),1)=0,"",INDEX(DATOS!AU:AU,MATCH(CHECKLIST!B563,DATOS!B:B,0),1)),"")</f>
        <v/>
      </c>
      <c r="R563" t="str">
        <f>IF(B563="","",1)</f>
        <v/>
      </c>
      <c r="S563" t="str">
        <f t="shared" si="26"/>
        <v/>
      </c>
      <c r="U563" t="str">
        <f t="shared" si="24"/>
        <v/>
      </c>
      <c r="V563" t="str">
        <f t="shared" si="25"/>
        <v/>
      </c>
    </row>
    <row r="564" spans="1:22" x14ac:dyDescent="0.25">
      <c r="A564" s="12">
        <v>551</v>
      </c>
      <c r="B564" t="str">
        <f>IFERROR(INDEX(DATOS!B:B,MATCH(CHECKLIST!A564,DATOS!CG:CG,0),1),"")</f>
        <v/>
      </c>
      <c r="C564" t="str">
        <f>IFERROR(INDEX(DATOS!BT:BT,MATCH(CHECKLIST!A564,DATOS!CG:CG,0),1),"")</f>
        <v/>
      </c>
      <c r="D564" t="str">
        <f>IFERROR(INDEX(DATOS!T:T,MATCH(CHECKLIST!E564,DATOS!C:C,0),1),"")</f>
        <v/>
      </c>
      <c r="E564" s="72" t="str">
        <f>IFERROR(INDEX(DATOS!C:C,MATCH(CHECKLIST!A564,DATOS!CG:CG,0),1),"")</f>
        <v/>
      </c>
      <c r="F564" s="82" t="str">
        <f>IFERROR(IF(INDEX(DATOS!AI:AI,MATCH(CHECKLIST!B564,DATOS!B:B,0),1)=0,"",INDEX(DATOS!AI:AI,MATCH(CHECKLIST!B564,DATOS!B:B,0),1)),"")</f>
        <v/>
      </c>
      <c r="G564" s="17" t="str">
        <f>IFERROR(IF(INDEX(DATOS!AN:AN,MATCH(CHECKLIST!B564,DATOS!B:B,0),1)=0,"",INDEX(DATOS!AN:AN,MATCH(CHECKLIST!B564,DATOS!B:B,0),1)),"")</f>
        <v/>
      </c>
      <c r="H564" s="17" t="str">
        <f>IFERROR(IF(INDEX(DATOS!BQ:BQ,MATCH(CHECKLIST!B564,DATOS!B:B,0),1)="","X",IF(INDEX(DATOS!BQ:BQ,MATCH(CHECKLIST!B564,DATOS!B:B,0),1)="VIGENTE","",INDEX(DATOS!BQ:BQ,MATCH(CHECKLIST!B564,DATOS!B:B,0),1))),"")</f>
        <v/>
      </c>
      <c r="I564" s="17" t="str">
        <f>IFERROR(IF(INDEX(DATOS!AR:AR,MATCH(CHECKLIST!B564,DATOS!B:B,0),1)=0,"",INDEX(DATOS!AR:AR,MATCH(CHECKLIST!B564,DATOS!B:B,0),1)),"")</f>
        <v/>
      </c>
      <c r="J564" s="17" t="str">
        <f>IFERROR(IF(INDEX(DATOS!AP:AP,MATCH(CHECKLIST!B564,DATOS!B:B,0),1)=0,"",INDEX(DATOS!AP:AP,MATCH(CHECKLIST!B564,DATOS!B:B,0),1)),"")</f>
        <v/>
      </c>
      <c r="K564" s="35" t="str">
        <f>IFERROR(IF(INDEX(DATOS!AQ:AQ,MATCH(CHECKLIST!B564,DATOS!B:B,0),1)=0,"",INDEX(DATOS!AQ:AQ,MATCH(CHECKLIST!B564,DATOS!B:B,0),1)),"")</f>
        <v/>
      </c>
      <c r="L564" s="17" t="str">
        <f>IFERROR(IF(INDEX(DATOS!AS:AS,MATCH(CHECKLIST!B564,DATOS!B:B,0),1)=0,"",INDEX(DATOS!AS:AS,MATCH(CHECKLIST!B564,DATOS!B:B,0),1)),"")</f>
        <v/>
      </c>
      <c r="M564" s="17" t="str">
        <f>IFERROR(IF(INDEX(DATOS!AO:AO,MATCH(CHECKLIST!B564,DATOS!B:B,0),1)=0,"",INDEX(DATOS!AO:AO,MATCH(CHECKLIST!B564,DATOS!B:B,0),1)),"")</f>
        <v/>
      </c>
      <c r="N564" s="35" t="str">
        <f ca="1">IFERROR(IF(INDEX(DATOS!P:P,MATCH(CHECKLIST!B564,DATOS!B:B,0),1)="","X",IF(INDEX(DATOS!P:P,MATCH(CHECKLIST!B564,DATOS!B:B,0),1)&gt;YEAR(TODAY())-1,"","VENCIDA")),"")</f>
        <v/>
      </c>
      <c r="O564" s="35" t="str">
        <f>IFERROR(IF(INDEX(DATOS!AV:AV,MATCH(CHECKLIST!B564,DATOS!B:B,0),1)=0,"",INDEX(DATOS!AV:AV,MATCH(CHECKLIST!B564,DATOS!B:B,0),1)),"")</f>
        <v/>
      </c>
      <c r="P564" s="17" t="str">
        <f>IFERROR(IF(INDEX(DATOS!AT:AT,MATCH(CHECKLIST!B564,DATOS!B:B,0),1)=0,"",INDEX(DATOS!AT:AT,MATCH(CHECKLIST!B564,DATOS!B:B,0),1)),"")</f>
        <v/>
      </c>
      <c r="Q564" s="17" t="str">
        <f>IFERROR(IF(INDEX(DATOS!AU:AU,MATCH(CHECKLIST!B564,DATOS!B:B,0),1)=0,"",INDEX(DATOS!AU:AU,MATCH(CHECKLIST!B564,DATOS!B:B,0),1)),"")</f>
        <v/>
      </c>
      <c r="S564">
        <f t="shared" si="26"/>
        <v>0</v>
      </c>
      <c r="U564" t="str">
        <f t="shared" si="24"/>
        <v/>
      </c>
      <c r="V564" t="str">
        <f t="shared" si="25"/>
        <v/>
      </c>
    </row>
    <row r="565" spans="1:22" x14ac:dyDescent="0.25">
      <c r="A565" s="12">
        <v>552</v>
      </c>
      <c r="B565" t="str">
        <f>IFERROR(INDEX(DATOS!B:B,MATCH(CHECKLIST!A565,DATOS!CG:CG,0),1),"")</f>
        <v/>
      </c>
      <c r="C565" t="str">
        <f>IFERROR(INDEX(DATOS!BT:BT,MATCH(CHECKLIST!A565,DATOS!CG:CG,0),1),"")</f>
        <v/>
      </c>
      <c r="D565" t="str">
        <f>IFERROR(INDEX(DATOS!T:T,MATCH(CHECKLIST!E565,DATOS!C:C,0),1),"")</f>
        <v/>
      </c>
      <c r="E565" s="72" t="str">
        <f>IFERROR(INDEX(DATOS!C:C,MATCH(CHECKLIST!A565,DATOS!CG:CG,0),1),"")</f>
        <v/>
      </c>
      <c r="F565" s="82" t="str">
        <f>IFERROR(IF(INDEX(DATOS!AI:AI,MATCH(CHECKLIST!B565,DATOS!B:B,0),1)=0,"",INDEX(DATOS!AI:AI,MATCH(CHECKLIST!B565,DATOS!B:B,0),1)),"")</f>
        <v/>
      </c>
      <c r="G565" s="17" t="str">
        <f>IFERROR(IF(INDEX(DATOS!AN:AN,MATCH(CHECKLIST!B565,DATOS!B:B,0),1)=0,"",INDEX(DATOS!AN:AN,MATCH(CHECKLIST!B565,DATOS!B:B,0),1)),"")</f>
        <v/>
      </c>
      <c r="H565" s="17" t="str">
        <f>IFERROR(IF(INDEX(DATOS!BQ:BQ,MATCH(CHECKLIST!B565,DATOS!B:B,0),1)="","X",IF(INDEX(DATOS!BQ:BQ,MATCH(CHECKLIST!B565,DATOS!B:B,0),1)="VIGENTE","",INDEX(DATOS!BQ:BQ,MATCH(CHECKLIST!B565,DATOS!B:B,0),1))),"")</f>
        <v/>
      </c>
      <c r="I565" s="17" t="str">
        <f>IFERROR(IF(INDEX(DATOS!AR:AR,MATCH(CHECKLIST!B565,DATOS!B:B,0),1)=0,"",INDEX(DATOS!AR:AR,MATCH(CHECKLIST!B565,DATOS!B:B,0),1)),"")</f>
        <v/>
      </c>
      <c r="J565" s="17" t="str">
        <f>IFERROR(IF(INDEX(DATOS!AP:AP,MATCH(CHECKLIST!B565,DATOS!B:B,0),1)=0,"",INDEX(DATOS!AP:AP,MATCH(CHECKLIST!B565,DATOS!B:B,0),1)),"")</f>
        <v/>
      </c>
      <c r="K565" s="35" t="str">
        <f>IFERROR(IF(INDEX(DATOS!AQ:AQ,MATCH(CHECKLIST!B565,DATOS!B:B,0),1)=0,"",INDEX(DATOS!AQ:AQ,MATCH(CHECKLIST!B565,DATOS!B:B,0),1)),"")</f>
        <v/>
      </c>
      <c r="L565" s="17" t="str">
        <f>IFERROR(IF(INDEX(DATOS!AS:AS,MATCH(CHECKLIST!B565,DATOS!B:B,0),1)=0,"",INDEX(DATOS!AS:AS,MATCH(CHECKLIST!B565,DATOS!B:B,0),1)),"")</f>
        <v/>
      </c>
      <c r="M565" s="17" t="str">
        <f>IFERROR(IF(INDEX(DATOS!AO:AO,MATCH(CHECKLIST!B565,DATOS!B:B,0),1)=0,"",INDEX(DATOS!AO:AO,MATCH(CHECKLIST!B565,DATOS!B:B,0),1)),"")</f>
        <v/>
      </c>
      <c r="N565" s="35" t="str">
        <f ca="1">IFERROR(IF(INDEX(DATOS!P:P,MATCH(CHECKLIST!B565,DATOS!B:B,0),1)="","X",IF(INDEX(DATOS!P:P,MATCH(CHECKLIST!B565,DATOS!B:B,0),1)&gt;YEAR(TODAY())-1,"","VENCIDA")),"")</f>
        <v/>
      </c>
      <c r="O565" s="35" t="str">
        <f>IFERROR(IF(INDEX(DATOS!AV:AV,MATCH(CHECKLIST!B565,DATOS!B:B,0),1)=0,"",INDEX(DATOS!AV:AV,MATCH(CHECKLIST!B565,DATOS!B:B,0),1)),"")</f>
        <v/>
      </c>
      <c r="P565" s="17" t="str">
        <f>IFERROR(IF(INDEX(DATOS!AT:AT,MATCH(CHECKLIST!B565,DATOS!B:B,0),1)=0,"",INDEX(DATOS!AT:AT,MATCH(CHECKLIST!B565,DATOS!B:B,0),1)),"")</f>
        <v/>
      </c>
      <c r="Q565" s="17" t="str">
        <f>IFERROR(IF(INDEX(DATOS!AU:AU,MATCH(CHECKLIST!B565,DATOS!B:B,0),1)=0,"",INDEX(DATOS!AU:AU,MATCH(CHECKLIST!B565,DATOS!B:B,0),1)),"")</f>
        <v/>
      </c>
      <c r="R565" t="str">
        <f>IF(B565="","",1)</f>
        <v/>
      </c>
      <c r="S565" t="str">
        <f t="shared" si="26"/>
        <v/>
      </c>
      <c r="U565" t="str">
        <f t="shared" si="24"/>
        <v/>
      </c>
      <c r="V565" t="str">
        <f t="shared" si="25"/>
        <v/>
      </c>
    </row>
    <row r="566" spans="1:22" x14ac:dyDescent="0.25">
      <c r="A566" s="12">
        <v>553</v>
      </c>
      <c r="B566" t="str">
        <f>IFERROR(INDEX(DATOS!B:B,MATCH(CHECKLIST!A566,DATOS!CG:CG,0),1),"")</f>
        <v/>
      </c>
      <c r="C566" t="str">
        <f>IFERROR(INDEX(DATOS!BT:BT,MATCH(CHECKLIST!A566,DATOS!CG:CG,0),1),"")</f>
        <v/>
      </c>
      <c r="D566" t="str">
        <f>IFERROR(INDEX(DATOS!T:T,MATCH(CHECKLIST!E566,DATOS!C:C,0),1),"")</f>
        <v/>
      </c>
      <c r="E566" s="72" t="str">
        <f>IFERROR(INDEX(DATOS!C:C,MATCH(CHECKLIST!A566,DATOS!CG:CG,0),1),"")</f>
        <v/>
      </c>
      <c r="F566" s="82" t="str">
        <f>IFERROR(IF(INDEX(DATOS!AI:AI,MATCH(CHECKLIST!B566,DATOS!B:B,0),1)=0,"",INDEX(DATOS!AI:AI,MATCH(CHECKLIST!B566,DATOS!B:B,0),1)),"")</f>
        <v/>
      </c>
      <c r="G566" s="17" t="str">
        <f>IFERROR(IF(INDEX(DATOS!AN:AN,MATCH(CHECKLIST!B566,DATOS!B:B,0),1)=0,"",INDEX(DATOS!AN:AN,MATCH(CHECKLIST!B566,DATOS!B:B,0),1)),"")</f>
        <v/>
      </c>
      <c r="H566" s="17" t="str">
        <f>IFERROR(IF(INDEX(DATOS!BQ:BQ,MATCH(CHECKLIST!B566,DATOS!B:B,0),1)="","X",IF(INDEX(DATOS!BQ:BQ,MATCH(CHECKLIST!B566,DATOS!B:B,0),1)="VIGENTE","",INDEX(DATOS!BQ:BQ,MATCH(CHECKLIST!B566,DATOS!B:B,0),1))),"")</f>
        <v/>
      </c>
      <c r="I566" s="17" t="str">
        <f>IFERROR(IF(INDEX(DATOS!AR:AR,MATCH(CHECKLIST!B566,DATOS!B:B,0),1)=0,"",INDEX(DATOS!AR:AR,MATCH(CHECKLIST!B566,DATOS!B:B,0),1)),"")</f>
        <v/>
      </c>
      <c r="J566" s="17" t="str">
        <f>IFERROR(IF(INDEX(DATOS!AP:AP,MATCH(CHECKLIST!B566,DATOS!B:B,0),1)=0,"",INDEX(DATOS!AP:AP,MATCH(CHECKLIST!B566,DATOS!B:B,0),1)),"")</f>
        <v/>
      </c>
      <c r="K566" s="35" t="str">
        <f>IFERROR(IF(INDEX(DATOS!AQ:AQ,MATCH(CHECKLIST!B566,DATOS!B:B,0),1)=0,"",INDEX(DATOS!AQ:AQ,MATCH(CHECKLIST!B566,DATOS!B:B,0),1)),"")</f>
        <v/>
      </c>
      <c r="L566" s="17" t="str">
        <f>IFERROR(IF(INDEX(DATOS!AS:AS,MATCH(CHECKLIST!B566,DATOS!B:B,0),1)=0,"",INDEX(DATOS!AS:AS,MATCH(CHECKLIST!B566,DATOS!B:B,0),1)),"")</f>
        <v/>
      </c>
      <c r="M566" s="17" t="str">
        <f>IFERROR(IF(INDEX(DATOS!AO:AO,MATCH(CHECKLIST!B566,DATOS!B:B,0),1)=0,"",INDEX(DATOS!AO:AO,MATCH(CHECKLIST!B566,DATOS!B:B,0),1)),"")</f>
        <v/>
      </c>
      <c r="N566" s="35" t="str">
        <f ca="1">IFERROR(IF(INDEX(DATOS!P:P,MATCH(CHECKLIST!B566,DATOS!B:B,0),1)="","X",IF(INDEX(DATOS!P:P,MATCH(CHECKLIST!B566,DATOS!B:B,0),1)&gt;YEAR(TODAY())-1,"","VENCIDA")),"")</f>
        <v/>
      </c>
      <c r="O566" s="35" t="str">
        <f>IFERROR(IF(INDEX(DATOS!AV:AV,MATCH(CHECKLIST!B566,DATOS!B:B,0),1)=0,"",INDEX(DATOS!AV:AV,MATCH(CHECKLIST!B566,DATOS!B:B,0),1)),"")</f>
        <v/>
      </c>
      <c r="P566" s="17" t="str">
        <f>IFERROR(IF(INDEX(DATOS!AT:AT,MATCH(CHECKLIST!B566,DATOS!B:B,0),1)=0,"",INDEX(DATOS!AT:AT,MATCH(CHECKLIST!B566,DATOS!B:B,0),1)),"")</f>
        <v/>
      </c>
      <c r="Q566" s="17" t="str">
        <f>IFERROR(IF(INDEX(DATOS!AU:AU,MATCH(CHECKLIST!B566,DATOS!B:B,0),1)=0,"",INDEX(DATOS!AU:AU,MATCH(CHECKLIST!B566,DATOS!B:B,0),1)),"")</f>
        <v/>
      </c>
      <c r="S566">
        <f t="shared" si="26"/>
        <v>0</v>
      </c>
      <c r="U566" t="str">
        <f t="shared" si="24"/>
        <v/>
      </c>
      <c r="V566" t="str">
        <f t="shared" si="25"/>
        <v/>
      </c>
    </row>
    <row r="567" spans="1:22" x14ac:dyDescent="0.25">
      <c r="A567" s="12">
        <v>554</v>
      </c>
      <c r="B567" t="str">
        <f>IFERROR(INDEX(DATOS!B:B,MATCH(CHECKLIST!A567,DATOS!CG:CG,0),1),"")</f>
        <v/>
      </c>
      <c r="C567" t="str">
        <f>IFERROR(INDEX(DATOS!BT:BT,MATCH(CHECKLIST!A567,DATOS!CG:CG,0),1),"")</f>
        <v/>
      </c>
      <c r="D567" t="str">
        <f>IFERROR(INDEX(DATOS!T:T,MATCH(CHECKLIST!E567,DATOS!C:C,0),1),"")</f>
        <v/>
      </c>
      <c r="E567" s="72" t="str">
        <f>IFERROR(INDEX(DATOS!C:C,MATCH(CHECKLIST!A567,DATOS!CG:CG,0),1),"")</f>
        <v/>
      </c>
      <c r="F567" s="82" t="str">
        <f>IFERROR(IF(INDEX(DATOS!AI:AI,MATCH(CHECKLIST!B567,DATOS!B:B,0),1)=0,"",INDEX(DATOS!AI:AI,MATCH(CHECKLIST!B567,DATOS!B:B,0),1)),"")</f>
        <v/>
      </c>
      <c r="G567" s="17" t="str">
        <f>IFERROR(IF(INDEX(DATOS!AN:AN,MATCH(CHECKLIST!B567,DATOS!B:B,0),1)=0,"",INDEX(DATOS!AN:AN,MATCH(CHECKLIST!B567,DATOS!B:B,0),1)),"")</f>
        <v/>
      </c>
      <c r="H567" s="17" t="str">
        <f>IFERROR(IF(INDEX(DATOS!BQ:BQ,MATCH(CHECKLIST!B567,DATOS!B:B,0),1)="","X",IF(INDEX(DATOS!BQ:BQ,MATCH(CHECKLIST!B567,DATOS!B:B,0),1)="VIGENTE","",INDEX(DATOS!BQ:BQ,MATCH(CHECKLIST!B567,DATOS!B:B,0),1))),"")</f>
        <v/>
      </c>
      <c r="I567" s="17" t="str">
        <f>IFERROR(IF(INDEX(DATOS!AR:AR,MATCH(CHECKLIST!B567,DATOS!B:B,0),1)=0,"",INDEX(DATOS!AR:AR,MATCH(CHECKLIST!B567,DATOS!B:B,0),1)),"")</f>
        <v/>
      </c>
      <c r="J567" s="17" t="str">
        <f>IFERROR(IF(INDEX(DATOS!AP:AP,MATCH(CHECKLIST!B567,DATOS!B:B,0),1)=0,"",INDEX(DATOS!AP:AP,MATCH(CHECKLIST!B567,DATOS!B:B,0),1)),"")</f>
        <v/>
      </c>
      <c r="K567" s="35" t="str">
        <f>IFERROR(IF(INDEX(DATOS!AQ:AQ,MATCH(CHECKLIST!B567,DATOS!B:B,0),1)=0,"",INDEX(DATOS!AQ:AQ,MATCH(CHECKLIST!B567,DATOS!B:B,0),1)),"")</f>
        <v/>
      </c>
      <c r="L567" s="17" t="str">
        <f>IFERROR(IF(INDEX(DATOS!AS:AS,MATCH(CHECKLIST!B567,DATOS!B:B,0),1)=0,"",INDEX(DATOS!AS:AS,MATCH(CHECKLIST!B567,DATOS!B:B,0),1)),"")</f>
        <v/>
      </c>
      <c r="M567" s="17" t="str">
        <f>IFERROR(IF(INDEX(DATOS!AO:AO,MATCH(CHECKLIST!B567,DATOS!B:B,0),1)=0,"",INDEX(DATOS!AO:AO,MATCH(CHECKLIST!B567,DATOS!B:B,0),1)),"")</f>
        <v/>
      </c>
      <c r="N567" s="35" t="str">
        <f ca="1">IFERROR(IF(INDEX(DATOS!P:P,MATCH(CHECKLIST!B567,DATOS!B:B,0),1)="","X",IF(INDEX(DATOS!P:P,MATCH(CHECKLIST!B567,DATOS!B:B,0),1)&gt;YEAR(TODAY())-1,"","VENCIDA")),"")</f>
        <v/>
      </c>
      <c r="O567" s="35" t="str">
        <f>IFERROR(IF(INDEX(DATOS!AV:AV,MATCH(CHECKLIST!B567,DATOS!B:B,0),1)=0,"",INDEX(DATOS!AV:AV,MATCH(CHECKLIST!B567,DATOS!B:B,0),1)),"")</f>
        <v/>
      </c>
      <c r="P567" s="17" t="str">
        <f>IFERROR(IF(INDEX(DATOS!AT:AT,MATCH(CHECKLIST!B567,DATOS!B:B,0),1)=0,"",INDEX(DATOS!AT:AT,MATCH(CHECKLIST!B567,DATOS!B:B,0),1)),"")</f>
        <v/>
      </c>
      <c r="Q567" s="17" t="str">
        <f>IFERROR(IF(INDEX(DATOS!AU:AU,MATCH(CHECKLIST!B567,DATOS!B:B,0),1)=0,"",INDEX(DATOS!AU:AU,MATCH(CHECKLIST!B567,DATOS!B:B,0),1)),"")</f>
        <v/>
      </c>
      <c r="R567" t="str">
        <f>IF(B567="","",1)</f>
        <v/>
      </c>
      <c r="S567" t="str">
        <f t="shared" si="26"/>
        <v/>
      </c>
      <c r="U567" t="str">
        <f t="shared" si="24"/>
        <v/>
      </c>
      <c r="V567" t="str">
        <f t="shared" si="25"/>
        <v/>
      </c>
    </row>
    <row r="568" spans="1:22" x14ac:dyDescent="0.25">
      <c r="A568" s="12">
        <v>555</v>
      </c>
      <c r="B568" t="str">
        <f>IFERROR(INDEX(DATOS!B:B,MATCH(CHECKLIST!A568,DATOS!CG:CG,0),1),"")</f>
        <v/>
      </c>
      <c r="C568" t="str">
        <f>IFERROR(INDEX(DATOS!BT:BT,MATCH(CHECKLIST!A568,DATOS!CG:CG,0),1),"")</f>
        <v/>
      </c>
      <c r="D568" t="str">
        <f>IFERROR(INDEX(DATOS!T:T,MATCH(CHECKLIST!E568,DATOS!C:C,0),1),"")</f>
        <v/>
      </c>
      <c r="E568" s="72" t="str">
        <f>IFERROR(INDEX(DATOS!C:C,MATCH(CHECKLIST!A568,DATOS!CG:CG,0),1),"")</f>
        <v/>
      </c>
      <c r="F568" s="82" t="str">
        <f>IFERROR(IF(INDEX(DATOS!AI:AI,MATCH(CHECKLIST!B568,DATOS!B:B,0),1)=0,"",INDEX(DATOS!AI:AI,MATCH(CHECKLIST!B568,DATOS!B:B,0),1)),"")</f>
        <v/>
      </c>
      <c r="G568" s="17" t="str">
        <f>IFERROR(IF(INDEX(DATOS!AN:AN,MATCH(CHECKLIST!B568,DATOS!B:B,0),1)=0,"",INDEX(DATOS!AN:AN,MATCH(CHECKLIST!B568,DATOS!B:B,0),1)),"")</f>
        <v/>
      </c>
      <c r="H568" s="17" t="str">
        <f>IFERROR(IF(INDEX(DATOS!BQ:BQ,MATCH(CHECKLIST!B568,DATOS!B:B,0),1)="","X",IF(INDEX(DATOS!BQ:BQ,MATCH(CHECKLIST!B568,DATOS!B:B,0),1)="VIGENTE","",INDEX(DATOS!BQ:BQ,MATCH(CHECKLIST!B568,DATOS!B:B,0),1))),"")</f>
        <v/>
      </c>
      <c r="I568" s="17" t="str">
        <f>IFERROR(IF(INDEX(DATOS!AR:AR,MATCH(CHECKLIST!B568,DATOS!B:B,0),1)=0,"",INDEX(DATOS!AR:AR,MATCH(CHECKLIST!B568,DATOS!B:B,0),1)),"")</f>
        <v/>
      </c>
      <c r="J568" s="17" t="str">
        <f>IFERROR(IF(INDEX(DATOS!AP:AP,MATCH(CHECKLIST!B568,DATOS!B:B,0),1)=0,"",INDEX(DATOS!AP:AP,MATCH(CHECKLIST!B568,DATOS!B:B,0),1)),"")</f>
        <v/>
      </c>
      <c r="K568" s="35" t="str">
        <f>IFERROR(IF(INDEX(DATOS!AQ:AQ,MATCH(CHECKLIST!B568,DATOS!B:B,0),1)=0,"",INDEX(DATOS!AQ:AQ,MATCH(CHECKLIST!B568,DATOS!B:B,0),1)),"")</f>
        <v/>
      </c>
      <c r="L568" s="17" t="str">
        <f>IFERROR(IF(INDEX(DATOS!AS:AS,MATCH(CHECKLIST!B568,DATOS!B:B,0),1)=0,"",INDEX(DATOS!AS:AS,MATCH(CHECKLIST!B568,DATOS!B:B,0),1)),"")</f>
        <v/>
      </c>
      <c r="M568" s="17" t="str">
        <f>IFERROR(IF(INDEX(DATOS!AO:AO,MATCH(CHECKLIST!B568,DATOS!B:B,0),1)=0,"",INDEX(DATOS!AO:AO,MATCH(CHECKLIST!B568,DATOS!B:B,0),1)),"")</f>
        <v/>
      </c>
      <c r="N568" s="35" t="str">
        <f ca="1">IFERROR(IF(INDEX(DATOS!P:P,MATCH(CHECKLIST!B568,DATOS!B:B,0),1)="","X",IF(INDEX(DATOS!P:P,MATCH(CHECKLIST!B568,DATOS!B:B,0),1)&gt;YEAR(TODAY())-1,"","VENCIDA")),"")</f>
        <v/>
      </c>
      <c r="O568" s="35" t="str">
        <f>IFERROR(IF(INDEX(DATOS!AV:AV,MATCH(CHECKLIST!B568,DATOS!B:B,0),1)=0,"",INDEX(DATOS!AV:AV,MATCH(CHECKLIST!B568,DATOS!B:B,0),1)),"")</f>
        <v/>
      </c>
      <c r="P568" s="17" t="str">
        <f>IFERROR(IF(INDEX(DATOS!AT:AT,MATCH(CHECKLIST!B568,DATOS!B:B,0),1)=0,"",INDEX(DATOS!AT:AT,MATCH(CHECKLIST!B568,DATOS!B:B,0),1)),"")</f>
        <v/>
      </c>
      <c r="Q568" s="17" t="str">
        <f>IFERROR(IF(INDEX(DATOS!AU:AU,MATCH(CHECKLIST!B568,DATOS!B:B,0),1)=0,"",INDEX(DATOS!AU:AU,MATCH(CHECKLIST!B568,DATOS!B:B,0),1)),"")</f>
        <v/>
      </c>
      <c r="S568">
        <f t="shared" si="26"/>
        <v>0</v>
      </c>
      <c r="U568" t="str">
        <f t="shared" si="24"/>
        <v/>
      </c>
      <c r="V568" t="str">
        <f t="shared" si="25"/>
        <v/>
      </c>
    </row>
    <row r="569" spans="1:22" x14ac:dyDescent="0.25">
      <c r="A569" s="12">
        <v>556</v>
      </c>
      <c r="B569" t="str">
        <f>IFERROR(INDEX(DATOS!B:B,MATCH(CHECKLIST!A569,DATOS!CG:CG,0),1),"")</f>
        <v/>
      </c>
      <c r="C569" t="str">
        <f>IFERROR(INDEX(DATOS!BT:BT,MATCH(CHECKLIST!A569,DATOS!CG:CG,0),1),"")</f>
        <v/>
      </c>
      <c r="D569" t="str">
        <f>IFERROR(INDEX(DATOS!T:T,MATCH(CHECKLIST!E569,DATOS!C:C,0),1),"")</f>
        <v/>
      </c>
      <c r="E569" s="72" t="str">
        <f>IFERROR(INDEX(DATOS!C:C,MATCH(CHECKLIST!A569,DATOS!CG:CG,0),1),"")</f>
        <v/>
      </c>
      <c r="F569" s="82" t="str">
        <f>IFERROR(IF(INDEX(DATOS!AI:AI,MATCH(CHECKLIST!B569,DATOS!B:B,0),1)=0,"",INDEX(DATOS!AI:AI,MATCH(CHECKLIST!B569,DATOS!B:B,0),1)),"")</f>
        <v/>
      </c>
      <c r="G569" s="17" t="str">
        <f>IFERROR(IF(INDEX(DATOS!AN:AN,MATCH(CHECKLIST!B569,DATOS!B:B,0),1)=0,"",INDEX(DATOS!AN:AN,MATCH(CHECKLIST!B569,DATOS!B:B,0),1)),"")</f>
        <v/>
      </c>
      <c r="H569" s="17" t="str">
        <f>IFERROR(IF(INDEX(DATOS!BQ:BQ,MATCH(CHECKLIST!B569,DATOS!B:B,0),1)="","X",IF(INDEX(DATOS!BQ:BQ,MATCH(CHECKLIST!B569,DATOS!B:B,0),1)="VIGENTE","",INDEX(DATOS!BQ:BQ,MATCH(CHECKLIST!B569,DATOS!B:B,0),1))),"")</f>
        <v/>
      </c>
      <c r="I569" s="17" t="str">
        <f>IFERROR(IF(INDEX(DATOS!AR:AR,MATCH(CHECKLIST!B569,DATOS!B:B,0),1)=0,"",INDEX(DATOS!AR:AR,MATCH(CHECKLIST!B569,DATOS!B:B,0),1)),"")</f>
        <v/>
      </c>
      <c r="J569" s="17" t="str">
        <f>IFERROR(IF(INDEX(DATOS!AP:AP,MATCH(CHECKLIST!B569,DATOS!B:B,0),1)=0,"",INDEX(DATOS!AP:AP,MATCH(CHECKLIST!B569,DATOS!B:B,0),1)),"")</f>
        <v/>
      </c>
      <c r="K569" s="35" t="str">
        <f>IFERROR(IF(INDEX(DATOS!AQ:AQ,MATCH(CHECKLIST!B569,DATOS!B:B,0),1)=0,"",INDEX(DATOS!AQ:AQ,MATCH(CHECKLIST!B569,DATOS!B:B,0),1)),"")</f>
        <v/>
      </c>
      <c r="L569" s="17" t="str">
        <f>IFERROR(IF(INDEX(DATOS!AS:AS,MATCH(CHECKLIST!B569,DATOS!B:B,0),1)=0,"",INDEX(DATOS!AS:AS,MATCH(CHECKLIST!B569,DATOS!B:B,0),1)),"")</f>
        <v/>
      </c>
      <c r="M569" s="17" t="str">
        <f>IFERROR(IF(INDEX(DATOS!AO:AO,MATCH(CHECKLIST!B569,DATOS!B:B,0),1)=0,"",INDEX(DATOS!AO:AO,MATCH(CHECKLIST!B569,DATOS!B:B,0),1)),"")</f>
        <v/>
      </c>
      <c r="N569" s="35" t="str">
        <f ca="1">IFERROR(IF(INDEX(DATOS!P:P,MATCH(CHECKLIST!B569,DATOS!B:B,0),1)="","X",IF(INDEX(DATOS!P:P,MATCH(CHECKLIST!B569,DATOS!B:B,0),1)&gt;YEAR(TODAY())-1,"","VENCIDA")),"")</f>
        <v/>
      </c>
      <c r="O569" s="35" t="str">
        <f>IFERROR(IF(INDEX(DATOS!AV:AV,MATCH(CHECKLIST!B569,DATOS!B:B,0),1)=0,"",INDEX(DATOS!AV:AV,MATCH(CHECKLIST!B569,DATOS!B:B,0),1)),"")</f>
        <v/>
      </c>
      <c r="P569" s="17" t="str">
        <f>IFERROR(IF(INDEX(DATOS!AT:AT,MATCH(CHECKLIST!B569,DATOS!B:B,0),1)=0,"",INDEX(DATOS!AT:AT,MATCH(CHECKLIST!B569,DATOS!B:B,0),1)),"")</f>
        <v/>
      </c>
      <c r="Q569" s="17" t="str">
        <f>IFERROR(IF(INDEX(DATOS!AU:AU,MATCH(CHECKLIST!B569,DATOS!B:B,0),1)=0,"",INDEX(DATOS!AU:AU,MATCH(CHECKLIST!B569,DATOS!B:B,0),1)),"")</f>
        <v/>
      </c>
      <c r="R569" t="str">
        <f>IF(B569="","",1)</f>
        <v/>
      </c>
      <c r="S569" t="str">
        <f t="shared" si="26"/>
        <v/>
      </c>
      <c r="U569" t="str">
        <f t="shared" si="24"/>
        <v/>
      </c>
      <c r="V569" t="str">
        <f t="shared" si="25"/>
        <v/>
      </c>
    </row>
    <row r="570" spans="1:22" x14ac:dyDescent="0.25">
      <c r="A570" s="12">
        <v>557</v>
      </c>
      <c r="B570" t="str">
        <f>IFERROR(INDEX(DATOS!B:B,MATCH(CHECKLIST!A570,DATOS!CG:CG,0),1),"")</f>
        <v/>
      </c>
      <c r="C570" t="str">
        <f>IFERROR(INDEX(DATOS!BT:BT,MATCH(CHECKLIST!A570,DATOS!CG:CG,0),1),"")</f>
        <v/>
      </c>
      <c r="D570" t="str">
        <f>IFERROR(INDEX(DATOS!T:T,MATCH(CHECKLIST!E570,DATOS!C:C,0),1),"")</f>
        <v/>
      </c>
      <c r="E570" s="72" t="str">
        <f>IFERROR(INDEX(DATOS!C:C,MATCH(CHECKLIST!A570,DATOS!CG:CG,0),1),"")</f>
        <v/>
      </c>
      <c r="F570" s="82" t="str">
        <f>IFERROR(IF(INDEX(DATOS!AI:AI,MATCH(CHECKLIST!B570,DATOS!B:B,0),1)=0,"",INDEX(DATOS!AI:AI,MATCH(CHECKLIST!B570,DATOS!B:B,0),1)),"")</f>
        <v/>
      </c>
      <c r="G570" s="17" t="str">
        <f>IFERROR(IF(INDEX(DATOS!AN:AN,MATCH(CHECKLIST!B570,DATOS!B:B,0),1)=0,"",INDEX(DATOS!AN:AN,MATCH(CHECKLIST!B570,DATOS!B:B,0),1)),"")</f>
        <v/>
      </c>
      <c r="H570" s="17" t="str">
        <f>IFERROR(IF(INDEX(DATOS!BQ:BQ,MATCH(CHECKLIST!B570,DATOS!B:B,0),1)="","X",IF(INDEX(DATOS!BQ:BQ,MATCH(CHECKLIST!B570,DATOS!B:B,0),1)="VIGENTE","",INDEX(DATOS!BQ:BQ,MATCH(CHECKLIST!B570,DATOS!B:B,0),1))),"")</f>
        <v/>
      </c>
      <c r="I570" s="17" t="str">
        <f>IFERROR(IF(INDEX(DATOS!AR:AR,MATCH(CHECKLIST!B570,DATOS!B:B,0),1)=0,"",INDEX(DATOS!AR:AR,MATCH(CHECKLIST!B570,DATOS!B:B,0),1)),"")</f>
        <v/>
      </c>
      <c r="J570" s="17" t="str">
        <f>IFERROR(IF(INDEX(DATOS!AP:AP,MATCH(CHECKLIST!B570,DATOS!B:B,0),1)=0,"",INDEX(DATOS!AP:AP,MATCH(CHECKLIST!B570,DATOS!B:B,0),1)),"")</f>
        <v/>
      </c>
      <c r="K570" s="35" t="str">
        <f>IFERROR(IF(INDEX(DATOS!AQ:AQ,MATCH(CHECKLIST!B570,DATOS!B:B,0),1)=0,"",INDEX(DATOS!AQ:AQ,MATCH(CHECKLIST!B570,DATOS!B:B,0),1)),"")</f>
        <v/>
      </c>
      <c r="L570" s="17" t="str">
        <f>IFERROR(IF(INDEX(DATOS!AS:AS,MATCH(CHECKLIST!B570,DATOS!B:B,0),1)=0,"",INDEX(DATOS!AS:AS,MATCH(CHECKLIST!B570,DATOS!B:B,0),1)),"")</f>
        <v/>
      </c>
      <c r="M570" s="17" t="str">
        <f>IFERROR(IF(INDEX(DATOS!AO:AO,MATCH(CHECKLIST!B570,DATOS!B:B,0),1)=0,"",INDEX(DATOS!AO:AO,MATCH(CHECKLIST!B570,DATOS!B:B,0),1)),"")</f>
        <v/>
      </c>
      <c r="N570" s="35" t="str">
        <f ca="1">IFERROR(IF(INDEX(DATOS!P:P,MATCH(CHECKLIST!B570,DATOS!B:B,0),1)="","X",IF(INDEX(DATOS!P:P,MATCH(CHECKLIST!B570,DATOS!B:B,0),1)&gt;YEAR(TODAY())-1,"","VENCIDA")),"")</f>
        <v/>
      </c>
      <c r="O570" s="35" t="str">
        <f>IFERROR(IF(INDEX(DATOS!AV:AV,MATCH(CHECKLIST!B570,DATOS!B:B,0),1)=0,"",INDEX(DATOS!AV:AV,MATCH(CHECKLIST!B570,DATOS!B:B,0),1)),"")</f>
        <v/>
      </c>
      <c r="P570" s="17" t="str">
        <f>IFERROR(IF(INDEX(DATOS!AT:AT,MATCH(CHECKLIST!B570,DATOS!B:B,0),1)=0,"",INDEX(DATOS!AT:AT,MATCH(CHECKLIST!B570,DATOS!B:B,0),1)),"")</f>
        <v/>
      </c>
      <c r="Q570" s="17" t="str">
        <f>IFERROR(IF(INDEX(DATOS!AU:AU,MATCH(CHECKLIST!B570,DATOS!B:B,0),1)=0,"",INDEX(DATOS!AU:AU,MATCH(CHECKLIST!B570,DATOS!B:B,0),1)),"")</f>
        <v/>
      </c>
      <c r="S570">
        <f t="shared" si="26"/>
        <v>0</v>
      </c>
      <c r="U570" t="str">
        <f t="shared" si="24"/>
        <v/>
      </c>
      <c r="V570" t="str">
        <f t="shared" si="25"/>
        <v/>
      </c>
    </row>
    <row r="571" spans="1:22" x14ac:dyDescent="0.25">
      <c r="A571" s="12">
        <v>558</v>
      </c>
      <c r="B571" t="str">
        <f>IFERROR(INDEX(DATOS!B:B,MATCH(CHECKLIST!A571,DATOS!CG:CG,0),1),"")</f>
        <v/>
      </c>
      <c r="C571" t="str">
        <f>IFERROR(INDEX(DATOS!BT:BT,MATCH(CHECKLIST!A571,DATOS!CG:CG,0),1),"")</f>
        <v/>
      </c>
      <c r="D571" t="str">
        <f>IFERROR(INDEX(DATOS!T:T,MATCH(CHECKLIST!E571,DATOS!C:C,0),1),"")</f>
        <v/>
      </c>
      <c r="E571" s="72" t="str">
        <f>IFERROR(INDEX(DATOS!C:C,MATCH(CHECKLIST!A571,DATOS!CG:CG,0),1),"")</f>
        <v/>
      </c>
      <c r="F571" s="82" t="str">
        <f>IFERROR(IF(INDEX(DATOS!AI:AI,MATCH(CHECKLIST!B571,DATOS!B:B,0),1)=0,"",INDEX(DATOS!AI:AI,MATCH(CHECKLIST!B571,DATOS!B:B,0),1)),"")</f>
        <v/>
      </c>
      <c r="G571" s="17" t="str">
        <f>IFERROR(IF(INDEX(DATOS!AN:AN,MATCH(CHECKLIST!B571,DATOS!B:B,0),1)=0,"",INDEX(DATOS!AN:AN,MATCH(CHECKLIST!B571,DATOS!B:B,0),1)),"")</f>
        <v/>
      </c>
      <c r="H571" s="17" t="str">
        <f>IFERROR(IF(INDEX(DATOS!BQ:BQ,MATCH(CHECKLIST!B571,DATOS!B:B,0),1)="","X",IF(INDEX(DATOS!BQ:BQ,MATCH(CHECKLIST!B571,DATOS!B:B,0),1)="VIGENTE","",INDEX(DATOS!BQ:BQ,MATCH(CHECKLIST!B571,DATOS!B:B,0),1))),"")</f>
        <v/>
      </c>
      <c r="I571" s="17" t="str">
        <f>IFERROR(IF(INDEX(DATOS!AR:AR,MATCH(CHECKLIST!B571,DATOS!B:B,0),1)=0,"",INDEX(DATOS!AR:AR,MATCH(CHECKLIST!B571,DATOS!B:B,0),1)),"")</f>
        <v/>
      </c>
      <c r="J571" s="17" t="str">
        <f>IFERROR(IF(INDEX(DATOS!AP:AP,MATCH(CHECKLIST!B571,DATOS!B:B,0),1)=0,"",INDEX(DATOS!AP:AP,MATCH(CHECKLIST!B571,DATOS!B:B,0),1)),"")</f>
        <v/>
      </c>
      <c r="K571" s="35" t="str">
        <f>IFERROR(IF(INDEX(DATOS!AQ:AQ,MATCH(CHECKLIST!B571,DATOS!B:B,0),1)=0,"",INDEX(DATOS!AQ:AQ,MATCH(CHECKLIST!B571,DATOS!B:B,0),1)),"")</f>
        <v/>
      </c>
      <c r="L571" s="17" t="str">
        <f>IFERROR(IF(INDEX(DATOS!AS:AS,MATCH(CHECKLIST!B571,DATOS!B:B,0),1)=0,"",INDEX(DATOS!AS:AS,MATCH(CHECKLIST!B571,DATOS!B:B,0),1)),"")</f>
        <v/>
      </c>
      <c r="M571" s="17" t="str">
        <f>IFERROR(IF(INDEX(DATOS!AO:AO,MATCH(CHECKLIST!B571,DATOS!B:B,0),1)=0,"",INDEX(DATOS!AO:AO,MATCH(CHECKLIST!B571,DATOS!B:B,0),1)),"")</f>
        <v/>
      </c>
      <c r="N571" s="35" t="str">
        <f ca="1">IFERROR(IF(INDEX(DATOS!P:P,MATCH(CHECKLIST!B571,DATOS!B:B,0),1)="","X",IF(INDEX(DATOS!P:P,MATCH(CHECKLIST!B571,DATOS!B:B,0),1)&gt;YEAR(TODAY())-1,"","VENCIDA")),"")</f>
        <v/>
      </c>
      <c r="O571" s="35" t="str">
        <f>IFERROR(IF(INDEX(DATOS!AV:AV,MATCH(CHECKLIST!B571,DATOS!B:B,0),1)=0,"",INDEX(DATOS!AV:AV,MATCH(CHECKLIST!B571,DATOS!B:B,0),1)),"")</f>
        <v/>
      </c>
      <c r="P571" s="17" t="str">
        <f>IFERROR(IF(INDEX(DATOS!AT:AT,MATCH(CHECKLIST!B571,DATOS!B:B,0),1)=0,"",INDEX(DATOS!AT:AT,MATCH(CHECKLIST!B571,DATOS!B:B,0),1)),"")</f>
        <v/>
      </c>
      <c r="Q571" s="17" t="str">
        <f>IFERROR(IF(INDEX(DATOS!AU:AU,MATCH(CHECKLIST!B571,DATOS!B:B,0),1)=0,"",INDEX(DATOS!AU:AU,MATCH(CHECKLIST!B571,DATOS!B:B,0),1)),"")</f>
        <v/>
      </c>
      <c r="R571" t="str">
        <f>IF(B571="","",1)</f>
        <v/>
      </c>
      <c r="S571" t="str">
        <f t="shared" si="26"/>
        <v/>
      </c>
      <c r="U571" t="str">
        <f t="shared" si="24"/>
        <v/>
      </c>
      <c r="V571" t="str">
        <f t="shared" si="25"/>
        <v/>
      </c>
    </row>
    <row r="572" spans="1:22" x14ac:dyDescent="0.25">
      <c r="A572" s="12">
        <v>559</v>
      </c>
      <c r="B572" t="str">
        <f>IFERROR(INDEX(DATOS!B:B,MATCH(CHECKLIST!A572,DATOS!CG:CG,0),1),"")</f>
        <v/>
      </c>
      <c r="C572" t="str">
        <f>IFERROR(INDEX(DATOS!BT:BT,MATCH(CHECKLIST!A572,DATOS!CG:CG,0),1),"")</f>
        <v/>
      </c>
      <c r="D572" t="str">
        <f>IFERROR(INDEX(DATOS!T:T,MATCH(CHECKLIST!E572,DATOS!C:C,0),1),"")</f>
        <v/>
      </c>
      <c r="E572" s="72" t="str">
        <f>IFERROR(INDEX(DATOS!C:C,MATCH(CHECKLIST!A572,DATOS!CG:CG,0),1),"")</f>
        <v/>
      </c>
      <c r="F572" s="82" t="str">
        <f>IFERROR(IF(INDEX(DATOS!AI:AI,MATCH(CHECKLIST!B572,DATOS!B:B,0),1)=0,"",INDEX(DATOS!AI:AI,MATCH(CHECKLIST!B572,DATOS!B:B,0),1)),"")</f>
        <v/>
      </c>
      <c r="G572" s="17" t="str">
        <f>IFERROR(IF(INDEX(DATOS!AN:AN,MATCH(CHECKLIST!B572,DATOS!B:B,0),1)=0,"",INDEX(DATOS!AN:AN,MATCH(CHECKLIST!B572,DATOS!B:B,0),1)),"")</f>
        <v/>
      </c>
      <c r="H572" s="17" t="str">
        <f>IFERROR(IF(INDEX(DATOS!BQ:BQ,MATCH(CHECKLIST!B572,DATOS!B:B,0),1)="","X",IF(INDEX(DATOS!BQ:BQ,MATCH(CHECKLIST!B572,DATOS!B:B,0),1)="VIGENTE","",INDEX(DATOS!BQ:BQ,MATCH(CHECKLIST!B572,DATOS!B:B,0),1))),"")</f>
        <v/>
      </c>
      <c r="I572" s="17" t="str">
        <f>IFERROR(IF(INDEX(DATOS!AR:AR,MATCH(CHECKLIST!B572,DATOS!B:B,0),1)=0,"",INDEX(DATOS!AR:AR,MATCH(CHECKLIST!B572,DATOS!B:B,0),1)),"")</f>
        <v/>
      </c>
      <c r="J572" s="17" t="str">
        <f>IFERROR(IF(INDEX(DATOS!AP:AP,MATCH(CHECKLIST!B572,DATOS!B:B,0),1)=0,"",INDEX(DATOS!AP:AP,MATCH(CHECKLIST!B572,DATOS!B:B,0),1)),"")</f>
        <v/>
      </c>
      <c r="K572" s="35" t="str">
        <f>IFERROR(IF(INDEX(DATOS!AQ:AQ,MATCH(CHECKLIST!B572,DATOS!B:B,0),1)=0,"",INDEX(DATOS!AQ:AQ,MATCH(CHECKLIST!B572,DATOS!B:B,0),1)),"")</f>
        <v/>
      </c>
      <c r="L572" s="17" t="str">
        <f>IFERROR(IF(INDEX(DATOS!AS:AS,MATCH(CHECKLIST!B572,DATOS!B:B,0),1)=0,"",INDEX(DATOS!AS:AS,MATCH(CHECKLIST!B572,DATOS!B:B,0),1)),"")</f>
        <v/>
      </c>
      <c r="M572" s="17" t="str">
        <f>IFERROR(IF(INDEX(DATOS!AO:AO,MATCH(CHECKLIST!B572,DATOS!B:B,0),1)=0,"",INDEX(DATOS!AO:AO,MATCH(CHECKLIST!B572,DATOS!B:B,0),1)),"")</f>
        <v/>
      </c>
      <c r="N572" s="35" t="str">
        <f ca="1">IFERROR(IF(INDEX(DATOS!P:P,MATCH(CHECKLIST!B572,DATOS!B:B,0),1)="","X",IF(INDEX(DATOS!P:P,MATCH(CHECKLIST!B572,DATOS!B:B,0),1)&gt;YEAR(TODAY())-1,"","VENCIDA")),"")</f>
        <v/>
      </c>
      <c r="O572" s="35" t="str">
        <f>IFERROR(IF(INDEX(DATOS!AV:AV,MATCH(CHECKLIST!B572,DATOS!B:B,0),1)=0,"",INDEX(DATOS!AV:AV,MATCH(CHECKLIST!B572,DATOS!B:B,0),1)),"")</f>
        <v/>
      </c>
      <c r="P572" s="17" t="str">
        <f>IFERROR(IF(INDEX(DATOS!AT:AT,MATCH(CHECKLIST!B572,DATOS!B:B,0),1)=0,"",INDEX(DATOS!AT:AT,MATCH(CHECKLIST!B572,DATOS!B:B,0),1)),"")</f>
        <v/>
      </c>
      <c r="Q572" s="17" t="str">
        <f>IFERROR(IF(INDEX(DATOS!AU:AU,MATCH(CHECKLIST!B572,DATOS!B:B,0),1)=0,"",INDEX(DATOS!AU:AU,MATCH(CHECKLIST!B572,DATOS!B:B,0),1)),"")</f>
        <v/>
      </c>
      <c r="S572">
        <f t="shared" si="26"/>
        <v>0</v>
      </c>
      <c r="U572" t="str">
        <f t="shared" si="24"/>
        <v/>
      </c>
      <c r="V572" t="str">
        <f t="shared" si="25"/>
        <v/>
      </c>
    </row>
    <row r="573" spans="1:22" x14ac:dyDescent="0.25">
      <c r="A573" s="12">
        <v>560</v>
      </c>
      <c r="B573" t="str">
        <f>IFERROR(INDEX(DATOS!B:B,MATCH(CHECKLIST!A573,DATOS!CG:CG,0),1),"")</f>
        <v/>
      </c>
      <c r="C573" t="str">
        <f>IFERROR(INDEX(DATOS!BT:BT,MATCH(CHECKLIST!A573,DATOS!CG:CG,0),1),"")</f>
        <v/>
      </c>
      <c r="D573" t="str">
        <f>IFERROR(INDEX(DATOS!T:T,MATCH(CHECKLIST!E573,DATOS!C:C,0),1),"")</f>
        <v/>
      </c>
      <c r="E573" s="72" t="str">
        <f>IFERROR(INDEX(DATOS!C:C,MATCH(CHECKLIST!A573,DATOS!CG:CG,0),1),"")</f>
        <v/>
      </c>
      <c r="F573" s="82" t="str">
        <f>IFERROR(IF(INDEX(DATOS!AI:AI,MATCH(CHECKLIST!B573,DATOS!B:B,0),1)=0,"",INDEX(DATOS!AI:AI,MATCH(CHECKLIST!B573,DATOS!B:B,0),1)),"")</f>
        <v/>
      </c>
      <c r="G573" s="17" t="str">
        <f>IFERROR(IF(INDEX(DATOS!AN:AN,MATCH(CHECKLIST!B573,DATOS!B:B,0),1)=0,"",INDEX(DATOS!AN:AN,MATCH(CHECKLIST!B573,DATOS!B:B,0),1)),"")</f>
        <v/>
      </c>
      <c r="H573" s="17" t="str">
        <f>IFERROR(IF(INDEX(DATOS!BQ:BQ,MATCH(CHECKLIST!B573,DATOS!B:B,0),1)="","X",IF(INDEX(DATOS!BQ:BQ,MATCH(CHECKLIST!B573,DATOS!B:B,0),1)="VIGENTE","",INDEX(DATOS!BQ:BQ,MATCH(CHECKLIST!B573,DATOS!B:B,0),1))),"")</f>
        <v/>
      </c>
      <c r="I573" s="17" t="str">
        <f>IFERROR(IF(INDEX(DATOS!AR:AR,MATCH(CHECKLIST!B573,DATOS!B:B,0),1)=0,"",INDEX(DATOS!AR:AR,MATCH(CHECKLIST!B573,DATOS!B:B,0),1)),"")</f>
        <v/>
      </c>
      <c r="J573" s="17" t="str">
        <f>IFERROR(IF(INDEX(DATOS!AP:AP,MATCH(CHECKLIST!B573,DATOS!B:B,0),1)=0,"",INDEX(DATOS!AP:AP,MATCH(CHECKLIST!B573,DATOS!B:B,0),1)),"")</f>
        <v/>
      </c>
      <c r="K573" s="35" t="str">
        <f>IFERROR(IF(INDEX(DATOS!AQ:AQ,MATCH(CHECKLIST!B573,DATOS!B:B,0),1)=0,"",INDEX(DATOS!AQ:AQ,MATCH(CHECKLIST!B573,DATOS!B:B,0),1)),"")</f>
        <v/>
      </c>
      <c r="L573" s="17" t="str">
        <f>IFERROR(IF(INDEX(DATOS!AS:AS,MATCH(CHECKLIST!B573,DATOS!B:B,0),1)=0,"",INDEX(DATOS!AS:AS,MATCH(CHECKLIST!B573,DATOS!B:B,0),1)),"")</f>
        <v/>
      </c>
      <c r="M573" s="17" t="str">
        <f>IFERROR(IF(INDEX(DATOS!AO:AO,MATCH(CHECKLIST!B573,DATOS!B:B,0),1)=0,"",INDEX(DATOS!AO:AO,MATCH(CHECKLIST!B573,DATOS!B:B,0),1)),"")</f>
        <v/>
      </c>
      <c r="N573" s="35" t="str">
        <f ca="1">IFERROR(IF(INDEX(DATOS!P:P,MATCH(CHECKLIST!B573,DATOS!B:B,0),1)="","X",IF(INDEX(DATOS!P:P,MATCH(CHECKLIST!B573,DATOS!B:B,0),1)&gt;YEAR(TODAY())-1,"","VENCIDA")),"")</f>
        <v/>
      </c>
      <c r="O573" s="35" t="str">
        <f>IFERROR(IF(INDEX(DATOS!AV:AV,MATCH(CHECKLIST!B573,DATOS!B:B,0),1)=0,"",INDEX(DATOS!AV:AV,MATCH(CHECKLIST!B573,DATOS!B:B,0),1)),"")</f>
        <v/>
      </c>
      <c r="P573" s="17" t="str">
        <f>IFERROR(IF(INDEX(DATOS!AT:AT,MATCH(CHECKLIST!B573,DATOS!B:B,0),1)=0,"",INDEX(DATOS!AT:AT,MATCH(CHECKLIST!B573,DATOS!B:B,0),1)),"")</f>
        <v/>
      </c>
      <c r="Q573" s="17" t="str">
        <f>IFERROR(IF(INDEX(DATOS!AU:AU,MATCH(CHECKLIST!B573,DATOS!B:B,0),1)=0,"",INDEX(DATOS!AU:AU,MATCH(CHECKLIST!B573,DATOS!B:B,0),1)),"")</f>
        <v/>
      </c>
      <c r="R573" t="str">
        <f>IF(B573="","",1)</f>
        <v/>
      </c>
      <c r="S573" t="str">
        <f t="shared" si="26"/>
        <v/>
      </c>
      <c r="U573" t="str">
        <f t="shared" si="24"/>
        <v/>
      </c>
      <c r="V573" t="str">
        <f t="shared" si="25"/>
        <v/>
      </c>
    </row>
    <row r="574" spans="1:22" x14ac:dyDescent="0.25">
      <c r="A574" s="12">
        <v>561</v>
      </c>
      <c r="B574" t="str">
        <f>IFERROR(INDEX(DATOS!B:B,MATCH(CHECKLIST!A574,DATOS!CG:CG,0),1),"")</f>
        <v/>
      </c>
      <c r="C574" t="str">
        <f>IFERROR(INDEX(DATOS!BT:BT,MATCH(CHECKLIST!A574,DATOS!CG:CG,0),1),"")</f>
        <v/>
      </c>
      <c r="D574" t="str">
        <f>IFERROR(INDEX(DATOS!T:T,MATCH(CHECKLIST!E574,DATOS!C:C,0),1),"")</f>
        <v/>
      </c>
      <c r="E574" s="72" t="str">
        <f>IFERROR(INDEX(DATOS!C:C,MATCH(CHECKLIST!A574,DATOS!CG:CG,0),1),"")</f>
        <v/>
      </c>
      <c r="F574" s="82" t="str">
        <f>IFERROR(IF(INDEX(DATOS!AI:AI,MATCH(CHECKLIST!B574,DATOS!B:B,0),1)=0,"",INDEX(DATOS!AI:AI,MATCH(CHECKLIST!B574,DATOS!B:B,0),1)),"")</f>
        <v/>
      </c>
      <c r="G574" s="17" t="str">
        <f>IFERROR(IF(INDEX(DATOS!AN:AN,MATCH(CHECKLIST!B574,DATOS!B:B,0),1)=0,"",INDEX(DATOS!AN:AN,MATCH(CHECKLIST!B574,DATOS!B:B,0),1)),"")</f>
        <v/>
      </c>
      <c r="H574" s="17" t="str">
        <f>IFERROR(IF(INDEX(DATOS!BQ:BQ,MATCH(CHECKLIST!B574,DATOS!B:B,0),1)="","X",IF(INDEX(DATOS!BQ:BQ,MATCH(CHECKLIST!B574,DATOS!B:B,0),1)="VIGENTE","",INDEX(DATOS!BQ:BQ,MATCH(CHECKLIST!B574,DATOS!B:B,0),1))),"")</f>
        <v/>
      </c>
      <c r="I574" s="17" t="str">
        <f>IFERROR(IF(INDEX(DATOS!AR:AR,MATCH(CHECKLIST!B574,DATOS!B:B,0),1)=0,"",INDEX(DATOS!AR:AR,MATCH(CHECKLIST!B574,DATOS!B:B,0),1)),"")</f>
        <v/>
      </c>
      <c r="J574" s="17" t="str">
        <f>IFERROR(IF(INDEX(DATOS!AP:AP,MATCH(CHECKLIST!B574,DATOS!B:B,0),1)=0,"",INDEX(DATOS!AP:AP,MATCH(CHECKLIST!B574,DATOS!B:B,0),1)),"")</f>
        <v/>
      </c>
      <c r="K574" s="35" t="str">
        <f>IFERROR(IF(INDEX(DATOS!AQ:AQ,MATCH(CHECKLIST!B574,DATOS!B:B,0),1)=0,"",INDEX(DATOS!AQ:AQ,MATCH(CHECKLIST!B574,DATOS!B:B,0),1)),"")</f>
        <v/>
      </c>
      <c r="L574" s="17" t="str">
        <f>IFERROR(IF(INDEX(DATOS!AS:AS,MATCH(CHECKLIST!B574,DATOS!B:B,0),1)=0,"",INDEX(DATOS!AS:AS,MATCH(CHECKLIST!B574,DATOS!B:B,0),1)),"")</f>
        <v/>
      </c>
      <c r="M574" s="17" t="str">
        <f>IFERROR(IF(INDEX(DATOS!AO:AO,MATCH(CHECKLIST!B574,DATOS!B:B,0),1)=0,"",INDEX(DATOS!AO:AO,MATCH(CHECKLIST!B574,DATOS!B:B,0),1)),"")</f>
        <v/>
      </c>
      <c r="N574" s="35" t="str">
        <f ca="1">IFERROR(IF(INDEX(DATOS!P:P,MATCH(CHECKLIST!B574,DATOS!B:B,0),1)="","X",IF(INDEX(DATOS!P:P,MATCH(CHECKLIST!B574,DATOS!B:B,0),1)&gt;YEAR(TODAY())-1,"","VENCIDA")),"")</f>
        <v/>
      </c>
      <c r="O574" s="35" t="str">
        <f>IFERROR(IF(INDEX(DATOS!AV:AV,MATCH(CHECKLIST!B574,DATOS!B:B,0),1)=0,"",INDEX(DATOS!AV:AV,MATCH(CHECKLIST!B574,DATOS!B:B,0),1)),"")</f>
        <v/>
      </c>
      <c r="P574" s="17" t="str">
        <f>IFERROR(IF(INDEX(DATOS!AT:AT,MATCH(CHECKLIST!B574,DATOS!B:B,0),1)=0,"",INDEX(DATOS!AT:AT,MATCH(CHECKLIST!B574,DATOS!B:B,0),1)),"")</f>
        <v/>
      </c>
      <c r="Q574" s="17" t="str">
        <f>IFERROR(IF(INDEX(DATOS!AU:AU,MATCH(CHECKLIST!B574,DATOS!B:B,0),1)=0,"",INDEX(DATOS!AU:AU,MATCH(CHECKLIST!B574,DATOS!B:B,0),1)),"")</f>
        <v/>
      </c>
      <c r="S574">
        <f t="shared" si="26"/>
        <v>0</v>
      </c>
      <c r="U574" t="str">
        <f t="shared" si="24"/>
        <v/>
      </c>
      <c r="V574" t="str">
        <f t="shared" si="25"/>
        <v/>
      </c>
    </row>
    <row r="575" spans="1:22" x14ac:dyDescent="0.25">
      <c r="A575" s="12">
        <v>562</v>
      </c>
      <c r="B575" t="str">
        <f>IFERROR(INDEX(DATOS!B:B,MATCH(CHECKLIST!A575,DATOS!CG:CG,0),1),"")</f>
        <v/>
      </c>
      <c r="C575" t="str">
        <f>IFERROR(INDEX(DATOS!BT:BT,MATCH(CHECKLIST!A575,DATOS!CG:CG,0),1),"")</f>
        <v/>
      </c>
      <c r="D575" t="str">
        <f>IFERROR(INDEX(DATOS!T:T,MATCH(CHECKLIST!E575,DATOS!C:C,0),1),"")</f>
        <v/>
      </c>
      <c r="E575" s="72" t="str">
        <f>IFERROR(INDEX(DATOS!C:C,MATCH(CHECKLIST!A575,DATOS!CG:CG,0),1),"")</f>
        <v/>
      </c>
      <c r="F575" s="82" t="str">
        <f>IFERROR(IF(INDEX(DATOS!AI:AI,MATCH(CHECKLIST!B575,DATOS!B:B,0),1)=0,"",INDEX(DATOS!AI:AI,MATCH(CHECKLIST!B575,DATOS!B:B,0),1)),"")</f>
        <v/>
      </c>
      <c r="G575" s="17" t="str">
        <f>IFERROR(IF(INDEX(DATOS!AN:AN,MATCH(CHECKLIST!B575,DATOS!B:B,0),1)=0,"",INDEX(DATOS!AN:AN,MATCH(CHECKLIST!B575,DATOS!B:B,0),1)),"")</f>
        <v/>
      </c>
      <c r="H575" s="17" t="str">
        <f>IFERROR(IF(INDEX(DATOS!BQ:BQ,MATCH(CHECKLIST!B575,DATOS!B:B,0),1)="","X",IF(INDEX(DATOS!BQ:BQ,MATCH(CHECKLIST!B575,DATOS!B:B,0),1)="VIGENTE","",INDEX(DATOS!BQ:BQ,MATCH(CHECKLIST!B575,DATOS!B:B,0),1))),"")</f>
        <v/>
      </c>
      <c r="I575" s="17" t="str">
        <f>IFERROR(IF(INDEX(DATOS!AR:AR,MATCH(CHECKLIST!B575,DATOS!B:B,0),1)=0,"",INDEX(DATOS!AR:AR,MATCH(CHECKLIST!B575,DATOS!B:B,0),1)),"")</f>
        <v/>
      </c>
      <c r="J575" s="17" t="str">
        <f>IFERROR(IF(INDEX(DATOS!AP:AP,MATCH(CHECKLIST!B575,DATOS!B:B,0),1)=0,"",INDEX(DATOS!AP:AP,MATCH(CHECKLIST!B575,DATOS!B:B,0),1)),"")</f>
        <v/>
      </c>
      <c r="K575" s="35" t="str">
        <f>IFERROR(IF(INDEX(DATOS!AQ:AQ,MATCH(CHECKLIST!B575,DATOS!B:B,0),1)=0,"",INDEX(DATOS!AQ:AQ,MATCH(CHECKLIST!B575,DATOS!B:B,0),1)),"")</f>
        <v/>
      </c>
      <c r="L575" s="17" t="str">
        <f>IFERROR(IF(INDEX(DATOS!AS:AS,MATCH(CHECKLIST!B575,DATOS!B:B,0),1)=0,"",INDEX(DATOS!AS:AS,MATCH(CHECKLIST!B575,DATOS!B:B,0),1)),"")</f>
        <v/>
      </c>
      <c r="M575" s="17" t="str">
        <f>IFERROR(IF(INDEX(DATOS!AO:AO,MATCH(CHECKLIST!B575,DATOS!B:B,0),1)=0,"",INDEX(DATOS!AO:AO,MATCH(CHECKLIST!B575,DATOS!B:B,0),1)),"")</f>
        <v/>
      </c>
      <c r="N575" s="35" t="str">
        <f ca="1">IFERROR(IF(INDEX(DATOS!P:P,MATCH(CHECKLIST!B575,DATOS!B:B,0),1)="","X",IF(INDEX(DATOS!P:P,MATCH(CHECKLIST!B575,DATOS!B:B,0),1)&gt;YEAR(TODAY())-1,"","VENCIDA")),"")</f>
        <v/>
      </c>
      <c r="O575" s="35" t="str">
        <f>IFERROR(IF(INDEX(DATOS!AV:AV,MATCH(CHECKLIST!B575,DATOS!B:B,0),1)=0,"",INDEX(DATOS!AV:AV,MATCH(CHECKLIST!B575,DATOS!B:B,0),1)),"")</f>
        <v/>
      </c>
      <c r="P575" s="17" t="str">
        <f>IFERROR(IF(INDEX(DATOS!AT:AT,MATCH(CHECKLIST!B575,DATOS!B:B,0),1)=0,"",INDEX(DATOS!AT:AT,MATCH(CHECKLIST!B575,DATOS!B:B,0),1)),"")</f>
        <v/>
      </c>
      <c r="Q575" s="17" t="str">
        <f>IFERROR(IF(INDEX(DATOS!AU:AU,MATCH(CHECKLIST!B575,DATOS!B:B,0),1)=0,"",INDEX(DATOS!AU:AU,MATCH(CHECKLIST!B575,DATOS!B:B,0),1)),"")</f>
        <v/>
      </c>
      <c r="R575" t="str">
        <f>IF(B575="","",1)</f>
        <v/>
      </c>
      <c r="S575" t="str">
        <f t="shared" si="26"/>
        <v/>
      </c>
      <c r="U575" t="str">
        <f t="shared" si="24"/>
        <v/>
      </c>
      <c r="V575" t="str">
        <f t="shared" si="25"/>
        <v/>
      </c>
    </row>
    <row r="576" spans="1:22" x14ac:dyDescent="0.25">
      <c r="A576" s="12">
        <v>563</v>
      </c>
      <c r="B576" t="str">
        <f>IFERROR(INDEX(DATOS!B:B,MATCH(CHECKLIST!A576,DATOS!CG:CG,0),1),"")</f>
        <v/>
      </c>
      <c r="C576" t="str">
        <f>IFERROR(INDEX(DATOS!BT:BT,MATCH(CHECKLIST!A576,DATOS!CG:CG,0),1),"")</f>
        <v/>
      </c>
      <c r="D576" t="str">
        <f>IFERROR(INDEX(DATOS!T:T,MATCH(CHECKLIST!E576,DATOS!C:C,0),1),"")</f>
        <v/>
      </c>
      <c r="E576" s="72" t="str">
        <f>IFERROR(INDEX(DATOS!C:C,MATCH(CHECKLIST!A576,DATOS!CG:CG,0),1),"")</f>
        <v/>
      </c>
      <c r="F576" s="82" t="str">
        <f>IFERROR(IF(INDEX(DATOS!AI:AI,MATCH(CHECKLIST!B576,DATOS!B:B,0),1)=0,"",INDEX(DATOS!AI:AI,MATCH(CHECKLIST!B576,DATOS!B:B,0),1)),"")</f>
        <v/>
      </c>
      <c r="G576" s="17" t="str">
        <f>IFERROR(IF(INDEX(DATOS!AN:AN,MATCH(CHECKLIST!B576,DATOS!B:B,0),1)=0,"",INDEX(DATOS!AN:AN,MATCH(CHECKLIST!B576,DATOS!B:B,0),1)),"")</f>
        <v/>
      </c>
      <c r="H576" s="17" t="str">
        <f>IFERROR(IF(INDEX(DATOS!BQ:BQ,MATCH(CHECKLIST!B576,DATOS!B:B,0),1)="","X",IF(INDEX(DATOS!BQ:BQ,MATCH(CHECKLIST!B576,DATOS!B:B,0),1)="VIGENTE","",INDEX(DATOS!BQ:BQ,MATCH(CHECKLIST!B576,DATOS!B:B,0),1))),"")</f>
        <v/>
      </c>
      <c r="I576" s="17" t="str">
        <f>IFERROR(IF(INDEX(DATOS!AR:AR,MATCH(CHECKLIST!B576,DATOS!B:B,0),1)=0,"",INDEX(DATOS!AR:AR,MATCH(CHECKLIST!B576,DATOS!B:B,0),1)),"")</f>
        <v/>
      </c>
      <c r="J576" s="17" t="str">
        <f>IFERROR(IF(INDEX(DATOS!AP:AP,MATCH(CHECKLIST!B576,DATOS!B:B,0),1)=0,"",INDEX(DATOS!AP:AP,MATCH(CHECKLIST!B576,DATOS!B:B,0),1)),"")</f>
        <v/>
      </c>
      <c r="K576" s="35" t="str">
        <f>IFERROR(IF(INDEX(DATOS!AQ:AQ,MATCH(CHECKLIST!B576,DATOS!B:B,0),1)=0,"",INDEX(DATOS!AQ:AQ,MATCH(CHECKLIST!B576,DATOS!B:B,0),1)),"")</f>
        <v/>
      </c>
      <c r="L576" s="17" t="str">
        <f>IFERROR(IF(INDEX(DATOS!AS:AS,MATCH(CHECKLIST!B576,DATOS!B:B,0),1)=0,"",INDEX(DATOS!AS:AS,MATCH(CHECKLIST!B576,DATOS!B:B,0),1)),"")</f>
        <v/>
      </c>
      <c r="M576" s="17" t="str">
        <f>IFERROR(IF(INDEX(DATOS!AO:AO,MATCH(CHECKLIST!B576,DATOS!B:B,0),1)=0,"",INDEX(DATOS!AO:AO,MATCH(CHECKLIST!B576,DATOS!B:B,0),1)),"")</f>
        <v/>
      </c>
      <c r="N576" s="35" t="str">
        <f ca="1">IFERROR(IF(INDEX(DATOS!P:P,MATCH(CHECKLIST!B576,DATOS!B:B,0),1)="","X",IF(INDEX(DATOS!P:P,MATCH(CHECKLIST!B576,DATOS!B:B,0),1)&gt;YEAR(TODAY())-1,"","VENCIDA")),"")</f>
        <v/>
      </c>
      <c r="O576" s="35" t="str">
        <f>IFERROR(IF(INDEX(DATOS!AV:AV,MATCH(CHECKLIST!B576,DATOS!B:B,0),1)=0,"",INDEX(DATOS!AV:AV,MATCH(CHECKLIST!B576,DATOS!B:B,0),1)),"")</f>
        <v/>
      </c>
      <c r="P576" s="17" t="str">
        <f>IFERROR(IF(INDEX(DATOS!AT:AT,MATCH(CHECKLIST!B576,DATOS!B:B,0),1)=0,"",INDEX(DATOS!AT:AT,MATCH(CHECKLIST!B576,DATOS!B:B,0),1)),"")</f>
        <v/>
      </c>
      <c r="Q576" s="17" t="str">
        <f>IFERROR(IF(INDEX(DATOS!AU:AU,MATCH(CHECKLIST!B576,DATOS!B:B,0),1)=0,"",INDEX(DATOS!AU:AU,MATCH(CHECKLIST!B576,DATOS!B:B,0),1)),"")</f>
        <v/>
      </c>
      <c r="S576">
        <f t="shared" si="26"/>
        <v>0</v>
      </c>
      <c r="U576" t="str">
        <f t="shared" si="24"/>
        <v/>
      </c>
      <c r="V576" t="str">
        <f t="shared" si="25"/>
        <v/>
      </c>
    </row>
    <row r="577" spans="1:22" x14ac:dyDescent="0.25">
      <c r="A577" s="12">
        <v>564</v>
      </c>
      <c r="B577" t="str">
        <f>IFERROR(INDEX(DATOS!B:B,MATCH(CHECKLIST!A577,DATOS!CG:CG,0),1),"")</f>
        <v/>
      </c>
      <c r="C577" t="str">
        <f>IFERROR(INDEX(DATOS!BT:BT,MATCH(CHECKLIST!A577,DATOS!CG:CG,0),1),"")</f>
        <v/>
      </c>
      <c r="D577" t="str">
        <f>IFERROR(INDEX(DATOS!T:T,MATCH(CHECKLIST!E577,DATOS!C:C,0),1),"")</f>
        <v/>
      </c>
      <c r="E577" s="72" t="str">
        <f>IFERROR(INDEX(DATOS!C:C,MATCH(CHECKLIST!A577,DATOS!CG:CG,0),1),"")</f>
        <v/>
      </c>
      <c r="F577" s="82" t="str">
        <f>IFERROR(IF(INDEX(DATOS!AI:AI,MATCH(CHECKLIST!B577,DATOS!B:B,0),1)=0,"",INDEX(DATOS!AI:AI,MATCH(CHECKLIST!B577,DATOS!B:B,0),1)),"")</f>
        <v/>
      </c>
      <c r="G577" s="17" t="str">
        <f>IFERROR(IF(INDEX(DATOS!AN:AN,MATCH(CHECKLIST!B577,DATOS!B:B,0),1)=0,"",INDEX(DATOS!AN:AN,MATCH(CHECKLIST!B577,DATOS!B:B,0),1)),"")</f>
        <v/>
      </c>
      <c r="H577" s="17" t="str">
        <f>IFERROR(IF(INDEX(DATOS!BQ:BQ,MATCH(CHECKLIST!B577,DATOS!B:B,0),1)="","X",IF(INDEX(DATOS!BQ:BQ,MATCH(CHECKLIST!B577,DATOS!B:B,0),1)="VIGENTE","",INDEX(DATOS!BQ:BQ,MATCH(CHECKLIST!B577,DATOS!B:B,0),1))),"")</f>
        <v/>
      </c>
      <c r="I577" s="17" t="str">
        <f>IFERROR(IF(INDEX(DATOS!AR:AR,MATCH(CHECKLIST!B577,DATOS!B:B,0),1)=0,"",INDEX(DATOS!AR:AR,MATCH(CHECKLIST!B577,DATOS!B:B,0),1)),"")</f>
        <v/>
      </c>
      <c r="J577" s="17" t="str">
        <f>IFERROR(IF(INDEX(DATOS!AP:AP,MATCH(CHECKLIST!B577,DATOS!B:B,0),1)=0,"",INDEX(DATOS!AP:AP,MATCH(CHECKLIST!B577,DATOS!B:B,0),1)),"")</f>
        <v/>
      </c>
      <c r="K577" s="35" t="str">
        <f>IFERROR(IF(INDEX(DATOS!AQ:AQ,MATCH(CHECKLIST!B577,DATOS!B:B,0),1)=0,"",INDEX(DATOS!AQ:AQ,MATCH(CHECKLIST!B577,DATOS!B:B,0),1)),"")</f>
        <v/>
      </c>
      <c r="L577" s="17" t="str">
        <f>IFERROR(IF(INDEX(DATOS!AS:AS,MATCH(CHECKLIST!B577,DATOS!B:B,0),1)=0,"",INDEX(DATOS!AS:AS,MATCH(CHECKLIST!B577,DATOS!B:B,0),1)),"")</f>
        <v/>
      </c>
      <c r="M577" s="17" t="str">
        <f>IFERROR(IF(INDEX(DATOS!AO:AO,MATCH(CHECKLIST!B577,DATOS!B:B,0),1)=0,"",INDEX(DATOS!AO:AO,MATCH(CHECKLIST!B577,DATOS!B:B,0),1)),"")</f>
        <v/>
      </c>
      <c r="N577" s="35" t="str">
        <f ca="1">IFERROR(IF(INDEX(DATOS!P:P,MATCH(CHECKLIST!B577,DATOS!B:B,0),1)="","X",IF(INDEX(DATOS!P:P,MATCH(CHECKLIST!B577,DATOS!B:B,0),1)&gt;YEAR(TODAY())-1,"","VENCIDA")),"")</f>
        <v/>
      </c>
      <c r="O577" s="35" t="str">
        <f>IFERROR(IF(INDEX(DATOS!AV:AV,MATCH(CHECKLIST!B577,DATOS!B:B,0),1)=0,"",INDEX(DATOS!AV:AV,MATCH(CHECKLIST!B577,DATOS!B:B,0),1)),"")</f>
        <v/>
      </c>
      <c r="P577" s="17" t="str">
        <f>IFERROR(IF(INDEX(DATOS!AT:AT,MATCH(CHECKLIST!B577,DATOS!B:B,0),1)=0,"",INDEX(DATOS!AT:AT,MATCH(CHECKLIST!B577,DATOS!B:B,0),1)),"")</f>
        <v/>
      </c>
      <c r="Q577" s="17" t="str">
        <f>IFERROR(IF(INDEX(DATOS!AU:AU,MATCH(CHECKLIST!B577,DATOS!B:B,0),1)=0,"",INDEX(DATOS!AU:AU,MATCH(CHECKLIST!B577,DATOS!B:B,0),1)),"")</f>
        <v/>
      </c>
      <c r="R577" t="str">
        <f>IF(B577="","",1)</f>
        <v/>
      </c>
      <c r="S577" t="str">
        <f t="shared" si="26"/>
        <v/>
      </c>
      <c r="U577" t="str">
        <f t="shared" si="24"/>
        <v/>
      </c>
      <c r="V577" t="str">
        <f t="shared" si="25"/>
        <v/>
      </c>
    </row>
    <row r="578" spans="1:22" x14ac:dyDescent="0.25">
      <c r="A578" s="12">
        <v>565</v>
      </c>
      <c r="B578" t="str">
        <f>IFERROR(INDEX(DATOS!B:B,MATCH(CHECKLIST!A578,DATOS!CG:CG,0),1),"")</f>
        <v/>
      </c>
      <c r="C578" t="str">
        <f>IFERROR(INDEX(DATOS!BT:BT,MATCH(CHECKLIST!A578,DATOS!CG:CG,0),1),"")</f>
        <v/>
      </c>
      <c r="D578" t="str">
        <f>IFERROR(INDEX(DATOS!T:T,MATCH(CHECKLIST!E578,DATOS!C:C,0),1),"")</f>
        <v/>
      </c>
      <c r="E578" s="72" t="str">
        <f>IFERROR(INDEX(DATOS!C:C,MATCH(CHECKLIST!A578,DATOS!CG:CG,0),1),"")</f>
        <v/>
      </c>
      <c r="F578" s="82" t="str">
        <f>IFERROR(IF(INDEX(DATOS!AI:AI,MATCH(CHECKLIST!B578,DATOS!B:B,0),1)=0,"",INDEX(DATOS!AI:AI,MATCH(CHECKLIST!B578,DATOS!B:B,0),1)),"")</f>
        <v/>
      </c>
      <c r="G578" s="17" t="str">
        <f>IFERROR(IF(INDEX(DATOS!AN:AN,MATCH(CHECKLIST!B578,DATOS!B:B,0),1)=0,"",INDEX(DATOS!AN:AN,MATCH(CHECKLIST!B578,DATOS!B:B,0),1)),"")</f>
        <v/>
      </c>
      <c r="H578" s="17" t="str">
        <f>IFERROR(IF(INDEX(DATOS!BQ:BQ,MATCH(CHECKLIST!B578,DATOS!B:B,0),1)="","X",IF(INDEX(DATOS!BQ:BQ,MATCH(CHECKLIST!B578,DATOS!B:B,0),1)="VIGENTE","",INDEX(DATOS!BQ:BQ,MATCH(CHECKLIST!B578,DATOS!B:B,0),1))),"")</f>
        <v/>
      </c>
      <c r="I578" s="17" t="str">
        <f>IFERROR(IF(INDEX(DATOS!AR:AR,MATCH(CHECKLIST!B578,DATOS!B:B,0),1)=0,"",INDEX(DATOS!AR:AR,MATCH(CHECKLIST!B578,DATOS!B:B,0),1)),"")</f>
        <v/>
      </c>
      <c r="J578" s="17" t="str">
        <f>IFERROR(IF(INDEX(DATOS!AP:AP,MATCH(CHECKLIST!B578,DATOS!B:B,0),1)=0,"",INDEX(DATOS!AP:AP,MATCH(CHECKLIST!B578,DATOS!B:B,0),1)),"")</f>
        <v/>
      </c>
      <c r="K578" s="35" t="str">
        <f>IFERROR(IF(INDEX(DATOS!AQ:AQ,MATCH(CHECKLIST!B578,DATOS!B:B,0),1)=0,"",INDEX(DATOS!AQ:AQ,MATCH(CHECKLIST!B578,DATOS!B:B,0),1)),"")</f>
        <v/>
      </c>
      <c r="L578" s="17" t="str">
        <f>IFERROR(IF(INDEX(DATOS!AS:AS,MATCH(CHECKLIST!B578,DATOS!B:B,0),1)=0,"",INDEX(DATOS!AS:AS,MATCH(CHECKLIST!B578,DATOS!B:B,0),1)),"")</f>
        <v/>
      </c>
      <c r="M578" s="17" t="str">
        <f>IFERROR(IF(INDEX(DATOS!AO:AO,MATCH(CHECKLIST!B578,DATOS!B:B,0),1)=0,"",INDEX(DATOS!AO:AO,MATCH(CHECKLIST!B578,DATOS!B:B,0),1)),"")</f>
        <v/>
      </c>
      <c r="N578" s="35" t="str">
        <f ca="1">IFERROR(IF(INDEX(DATOS!P:P,MATCH(CHECKLIST!B578,DATOS!B:B,0),1)="","X",IF(INDEX(DATOS!P:P,MATCH(CHECKLIST!B578,DATOS!B:B,0),1)&gt;YEAR(TODAY())-1,"","VENCIDA")),"")</f>
        <v/>
      </c>
      <c r="O578" s="35" t="str">
        <f>IFERROR(IF(INDEX(DATOS!AV:AV,MATCH(CHECKLIST!B578,DATOS!B:B,0),1)=0,"",INDEX(DATOS!AV:AV,MATCH(CHECKLIST!B578,DATOS!B:B,0),1)),"")</f>
        <v/>
      </c>
      <c r="P578" s="17" t="str">
        <f>IFERROR(IF(INDEX(DATOS!AT:AT,MATCH(CHECKLIST!B578,DATOS!B:B,0),1)=0,"",INDEX(DATOS!AT:AT,MATCH(CHECKLIST!B578,DATOS!B:B,0),1)),"")</f>
        <v/>
      </c>
      <c r="Q578" s="17" t="str">
        <f>IFERROR(IF(INDEX(DATOS!AU:AU,MATCH(CHECKLIST!B578,DATOS!B:B,0),1)=0,"",INDEX(DATOS!AU:AU,MATCH(CHECKLIST!B578,DATOS!B:B,0),1)),"")</f>
        <v/>
      </c>
      <c r="S578">
        <f t="shared" si="26"/>
        <v>0</v>
      </c>
      <c r="U578" t="str">
        <f t="shared" si="24"/>
        <v/>
      </c>
      <c r="V578" t="str">
        <f t="shared" si="25"/>
        <v/>
      </c>
    </row>
    <row r="579" spans="1:22" x14ac:dyDescent="0.25">
      <c r="A579" s="12">
        <v>566</v>
      </c>
      <c r="B579" t="str">
        <f>IFERROR(INDEX(DATOS!B:B,MATCH(CHECKLIST!A579,DATOS!CG:CG,0),1),"")</f>
        <v/>
      </c>
      <c r="C579" t="str">
        <f>IFERROR(INDEX(DATOS!BT:BT,MATCH(CHECKLIST!A579,DATOS!CG:CG,0),1),"")</f>
        <v/>
      </c>
      <c r="D579" t="str">
        <f>IFERROR(INDEX(DATOS!T:T,MATCH(CHECKLIST!E579,DATOS!C:C,0),1),"")</f>
        <v/>
      </c>
      <c r="E579" s="72" t="str">
        <f>IFERROR(INDEX(DATOS!C:C,MATCH(CHECKLIST!A579,DATOS!CG:CG,0),1),"")</f>
        <v/>
      </c>
      <c r="F579" s="82" t="str">
        <f>IFERROR(IF(INDEX(DATOS!AI:AI,MATCH(CHECKLIST!B579,DATOS!B:B,0),1)=0,"",INDEX(DATOS!AI:AI,MATCH(CHECKLIST!B579,DATOS!B:B,0),1)),"")</f>
        <v/>
      </c>
      <c r="G579" s="17" t="str">
        <f>IFERROR(IF(INDEX(DATOS!AN:AN,MATCH(CHECKLIST!B579,DATOS!B:B,0),1)=0,"",INDEX(DATOS!AN:AN,MATCH(CHECKLIST!B579,DATOS!B:B,0),1)),"")</f>
        <v/>
      </c>
      <c r="H579" s="17" t="str">
        <f>IFERROR(IF(INDEX(DATOS!BQ:BQ,MATCH(CHECKLIST!B579,DATOS!B:B,0),1)="","X",IF(INDEX(DATOS!BQ:BQ,MATCH(CHECKLIST!B579,DATOS!B:B,0),1)="VIGENTE","",INDEX(DATOS!BQ:BQ,MATCH(CHECKLIST!B579,DATOS!B:B,0),1))),"")</f>
        <v/>
      </c>
      <c r="I579" s="17" t="str">
        <f>IFERROR(IF(INDEX(DATOS!AR:AR,MATCH(CHECKLIST!B579,DATOS!B:B,0),1)=0,"",INDEX(DATOS!AR:AR,MATCH(CHECKLIST!B579,DATOS!B:B,0),1)),"")</f>
        <v/>
      </c>
      <c r="J579" s="17" t="str">
        <f>IFERROR(IF(INDEX(DATOS!AP:AP,MATCH(CHECKLIST!B579,DATOS!B:B,0),1)=0,"",INDEX(DATOS!AP:AP,MATCH(CHECKLIST!B579,DATOS!B:B,0),1)),"")</f>
        <v/>
      </c>
      <c r="K579" s="35" t="str">
        <f>IFERROR(IF(INDEX(DATOS!AQ:AQ,MATCH(CHECKLIST!B579,DATOS!B:B,0),1)=0,"",INDEX(DATOS!AQ:AQ,MATCH(CHECKLIST!B579,DATOS!B:B,0),1)),"")</f>
        <v/>
      </c>
      <c r="L579" s="17" t="str">
        <f>IFERROR(IF(INDEX(DATOS!AS:AS,MATCH(CHECKLIST!B579,DATOS!B:B,0),1)=0,"",INDEX(DATOS!AS:AS,MATCH(CHECKLIST!B579,DATOS!B:B,0),1)),"")</f>
        <v/>
      </c>
      <c r="M579" s="17" t="str">
        <f>IFERROR(IF(INDEX(DATOS!AO:AO,MATCH(CHECKLIST!B579,DATOS!B:B,0),1)=0,"",INDEX(DATOS!AO:AO,MATCH(CHECKLIST!B579,DATOS!B:B,0),1)),"")</f>
        <v/>
      </c>
      <c r="N579" s="35" t="str">
        <f ca="1">IFERROR(IF(INDEX(DATOS!P:P,MATCH(CHECKLIST!B579,DATOS!B:B,0),1)="","X",IF(INDEX(DATOS!P:P,MATCH(CHECKLIST!B579,DATOS!B:B,0),1)&gt;YEAR(TODAY())-1,"","VENCIDA")),"")</f>
        <v/>
      </c>
      <c r="O579" s="35" t="str">
        <f>IFERROR(IF(INDEX(DATOS!AV:AV,MATCH(CHECKLIST!B579,DATOS!B:B,0),1)=0,"",INDEX(DATOS!AV:AV,MATCH(CHECKLIST!B579,DATOS!B:B,0),1)),"")</f>
        <v/>
      </c>
      <c r="P579" s="17" t="str">
        <f>IFERROR(IF(INDEX(DATOS!AT:AT,MATCH(CHECKLIST!B579,DATOS!B:B,0),1)=0,"",INDEX(DATOS!AT:AT,MATCH(CHECKLIST!B579,DATOS!B:B,0),1)),"")</f>
        <v/>
      </c>
      <c r="Q579" s="17" t="str">
        <f>IFERROR(IF(INDEX(DATOS!AU:AU,MATCH(CHECKLIST!B579,DATOS!B:B,0),1)=0,"",INDEX(DATOS!AU:AU,MATCH(CHECKLIST!B579,DATOS!B:B,0),1)),"")</f>
        <v/>
      </c>
      <c r="R579" t="str">
        <f>IF(B579="","",1)</f>
        <v/>
      </c>
      <c r="S579" t="str">
        <f t="shared" si="26"/>
        <v/>
      </c>
      <c r="U579" t="str">
        <f t="shared" si="24"/>
        <v/>
      </c>
      <c r="V579" t="str">
        <f t="shared" si="25"/>
        <v/>
      </c>
    </row>
    <row r="580" spans="1:22" x14ac:dyDescent="0.25">
      <c r="A580" s="12">
        <v>567</v>
      </c>
      <c r="B580" t="str">
        <f>IFERROR(INDEX(DATOS!B:B,MATCH(CHECKLIST!A580,DATOS!CG:CG,0),1),"")</f>
        <v/>
      </c>
      <c r="C580" t="str">
        <f>IFERROR(INDEX(DATOS!BT:BT,MATCH(CHECKLIST!A580,DATOS!CG:CG,0),1),"")</f>
        <v/>
      </c>
      <c r="D580" t="str">
        <f>IFERROR(INDEX(DATOS!T:T,MATCH(CHECKLIST!E580,DATOS!C:C,0),1),"")</f>
        <v/>
      </c>
      <c r="E580" s="72" t="str">
        <f>IFERROR(INDEX(DATOS!C:C,MATCH(CHECKLIST!A580,DATOS!CG:CG,0),1),"")</f>
        <v/>
      </c>
      <c r="F580" s="82" t="str">
        <f>IFERROR(IF(INDEX(DATOS!AI:AI,MATCH(CHECKLIST!B580,DATOS!B:B,0),1)=0,"",INDEX(DATOS!AI:AI,MATCH(CHECKLIST!B580,DATOS!B:B,0),1)),"")</f>
        <v/>
      </c>
      <c r="G580" s="17" t="str">
        <f>IFERROR(IF(INDEX(DATOS!AN:AN,MATCH(CHECKLIST!B580,DATOS!B:B,0),1)=0,"",INDEX(DATOS!AN:AN,MATCH(CHECKLIST!B580,DATOS!B:B,0),1)),"")</f>
        <v/>
      </c>
      <c r="H580" s="17" t="str">
        <f>IFERROR(IF(INDEX(DATOS!BQ:BQ,MATCH(CHECKLIST!B580,DATOS!B:B,0),1)="","X",IF(INDEX(DATOS!BQ:BQ,MATCH(CHECKLIST!B580,DATOS!B:B,0),1)="VIGENTE","",INDEX(DATOS!BQ:BQ,MATCH(CHECKLIST!B580,DATOS!B:B,0),1))),"")</f>
        <v/>
      </c>
      <c r="I580" s="17" t="str">
        <f>IFERROR(IF(INDEX(DATOS!AR:AR,MATCH(CHECKLIST!B580,DATOS!B:B,0),1)=0,"",INDEX(DATOS!AR:AR,MATCH(CHECKLIST!B580,DATOS!B:B,0),1)),"")</f>
        <v/>
      </c>
      <c r="J580" s="17" t="str">
        <f>IFERROR(IF(INDEX(DATOS!AP:AP,MATCH(CHECKLIST!B580,DATOS!B:B,0),1)=0,"",INDEX(DATOS!AP:AP,MATCH(CHECKLIST!B580,DATOS!B:B,0),1)),"")</f>
        <v/>
      </c>
      <c r="K580" s="35" t="str">
        <f>IFERROR(IF(INDEX(DATOS!AQ:AQ,MATCH(CHECKLIST!B580,DATOS!B:B,0),1)=0,"",INDEX(DATOS!AQ:AQ,MATCH(CHECKLIST!B580,DATOS!B:B,0),1)),"")</f>
        <v/>
      </c>
      <c r="L580" s="17" t="str">
        <f>IFERROR(IF(INDEX(DATOS!AS:AS,MATCH(CHECKLIST!B580,DATOS!B:B,0),1)=0,"",INDEX(DATOS!AS:AS,MATCH(CHECKLIST!B580,DATOS!B:B,0),1)),"")</f>
        <v/>
      </c>
      <c r="M580" s="17" t="str">
        <f>IFERROR(IF(INDEX(DATOS!AO:AO,MATCH(CHECKLIST!B580,DATOS!B:B,0),1)=0,"",INDEX(DATOS!AO:AO,MATCH(CHECKLIST!B580,DATOS!B:B,0),1)),"")</f>
        <v/>
      </c>
      <c r="N580" s="35" t="str">
        <f ca="1">IFERROR(IF(INDEX(DATOS!P:P,MATCH(CHECKLIST!B580,DATOS!B:B,0),1)="","X",IF(INDEX(DATOS!P:P,MATCH(CHECKLIST!B580,DATOS!B:B,0),1)&gt;YEAR(TODAY())-1,"","VENCIDA")),"")</f>
        <v/>
      </c>
      <c r="O580" s="35" t="str">
        <f>IFERROR(IF(INDEX(DATOS!AV:AV,MATCH(CHECKLIST!B580,DATOS!B:B,0),1)=0,"",INDEX(DATOS!AV:AV,MATCH(CHECKLIST!B580,DATOS!B:B,0),1)),"")</f>
        <v/>
      </c>
      <c r="P580" s="17" t="str">
        <f>IFERROR(IF(INDEX(DATOS!AT:AT,MATCH(CHECKLIST!B580,DATOS!B:B,0),1)=0,"",INDEX(DATOS!AT:AT,MATCH(CHECKLIST!B580,DATOS!B:B,0),1)),"")</f>
        <v/>
      </c>
      <c r="Q580" s="17" t="str">
        <f>IFERROR(IF(INDEX(DATOS!AU:AU,MATCH(CHECKLIST!B580,DATOS!B:B,0),1)=0,"",INDEX(DATOS!AU:AU,MATCH(CHECKLIST!B580,DATOS!B:B,0),1)),"")</f>
        <v/>
      </c>
      <c r="S580">
        <f t="shared" si="26"/>
        <v>0</v>
      </c>
      <c r="U580" t="str">
        <f t="shared" si="24"/>
        <v/>
      </c>
      <c r="V580" t="str">
        <f t="shared" si="25"/>
        <v/>
      </c>
    </row>
    <row r="581" spans="1:22" x14ac:dyDescent="0.25">
      <c r="A581" s="12">
        <v>568</v>
      </c>
      <c r="B581" t="str">
        <f>IFERROR(INDEX(DATOS!B:B,MATCH(CHECKLIST!A581,DATOS!CG:CG,0),1),"")</f>
        <v/>
      </c>
      <c r="C581" t="str">
        <f>IFERROR(INDEX(DATOS!BT:BT,MATCH(CHECKLIST!A581,DATOS!CG:CG,0),1),"")</f>
        <v/>
      </c>
      <c r="D581" t="str">
        <f>IFERROR(INDEX(DATOS!T:T,MATCH(CHECKLIST!E581,DATOS!C:C,0),1),"")</f>
        <v/>
      </c>
      <c r="E581" s="72" t="str">
        <f>IFERROR(INDEX(DATOS!C:C,MATCH(CHECKLIST!A581,DATOS!CG:CG,0),1),"")</f>
        <v/>
      </c>
      <c r="F581" s="82" t="str">
        <f>IFERROR(IF(INDEX(DATOS!AI:AI,MATCH(CHECKLIST!B581,DATOS!B:B,0),1)=0,"",INDEX(DATOS!AI:AI,MATCH(CHECKLIST!B581,DATOS!B:B,0),1)),"")</f>
        <v/>
      </c>
      <c r="G581" s="17" t="str">
        <f>IFERROR(IF(INDEX(DATOS!AN:AN,MATCH(CHECKLIST!B581,DATOS!B:B,0),1)=0,"",INDEX(DATOS!AN:AN,MATCH(CHECKLIST!B581,DATOS!B:B,0),1)),"")</f>
        <v/>
      </c>
      <c r="H581" s="17" t="str">
        <f>IFERROR(IF(INDEX(DATOS!BQ:BQ,MATCH(CHECKLIST!B581,DATOS!B:B,0),1)="","X",IF(INDEX(DATOS!BQ:BQ,MATCH(CHECKLIST!B581,DATOS!B:B,0),1)="VIGENTE","",INDEX(DATOS!BQ:BQ,MATCH(CHECKLIST!B581,DATOS!B:B,0),1))),"")</f>
        <v/>
      </c>
      <c r="I581" s="17" t="str">
        <f>IFERROR(IF(INDEX(DATOS!AR:AR,MATCH(CHECKLIST!B581,DATOS!B:B,0),1)=0,"",INDEX(DATOS!AR:AR,MATCH(CHECKLIST!B581,DATOS!B:B,0),1)),"")</f>
        <v/>
      </c>
      <c r="J581" s="17" t="str">
        <f>IFERROR(IF(INDEX(DATOS!AP:AP,MATCH(CHECKLIST!B581,DATOS!B:B,0),1)=0,"",INDEX(DATOS!AP:AP,MATCH(CHECKLIST!B581,DATOS!B:B,0),1)),"")</f>
        <v/>
      </c>
      <c r="K581" s="35" t="str">
        <f>IFERROR(IF(INDEX(DATOS!AQ:AQ,MATCH(CHECKLIST!B581,DATOS!B:B,0),1)=0,"",INDEX(DATOS!AQ:AQ,MATCH(CHECKLIST!B581,DATOS!B:B,0),1)),"")</f>
        <v/>
      </c>
      <c r="L581" s="17" t="str">
        <f>IFERROR(IF(INDEX(DATOS!AS:AS,MATCH(CHECKLIST!B581,DATOS!B:B,0),1)=0,"",INDEX(DATOS!AS:AS,MATCH(CHECKLIST!B581,DATOS!B:B,0),1)),"")</f>
        <v/>
      </c>
      <c r="M581" s="17" t="str">
        <f>IFERROR(IF(INDEX(DATOS!AO:AO,MATCH(CHECKLIST!B581,DATOS!B:B,0),1)=0,"",INDEX(DATOS!AO:AO,MATCH(CHECKLIST!B581,DATOS!B:B,0),1)),"")</f>
        <v/>
      </c>
      <c r="N581" s="35" t="str">
        <f ca="1">IFERROR(IF(INDEX(DATOS!P:P,MATCH(CHECKLIST!B581,DATOS!B:B,0),1)="","X",IF(INDEX(DATOS!P:P,MATCH(CHECKLIST!B581,DATOS!B:B,0),1)&gt;YEAR(TODAY())-1,"","VENCIDA")),"")</f>
        <v/>
      </c>
      <c r="O581" s="35" t="str">
        <f>IFERROR(IF(INDEX(DATOS!AV:AV,MATCH(CHECKLIST!B581,DATOS!B:B,0),1)=0,"",INDEX(DATOS!AV:AV,MATCH(CHECKLIST!B581,DATOS!B:B,0),1)),"")</f>
        <v/>
      </c>
      <c r="P581" s="17" t="str">
        <f>IFERROR(IF(INDEX(DATOS!AT:AT,MATCH(CHECKLIST!B581,DATOS!B:B,0),1)=0,"",INDEX(DATOS!AT:AT,MATCH(CHECKLIST!B581,DATOS!B:B,0),1)),"")</f>
        <v/>
      </c>
      <c r="Q581" s="17" t="str">
        <f>IFERROR(IF(INDEX(DATOS!AU:AU,MATCH(CHECKLIST!B581,DATOS!B:B,0),1)=0,"",INDEX(DATOS!AU:AU,MATCH(CHECKLIST!B581,DATOS!B:B,0),1)),"")</f>
        <v/>
      </c>
      <c r="R581" t="str">
        <f>IF(B581="","",1)</f>
        <v/>
      </c>
      <c r="S581" t="str">
        <f t="shared" si="26"/>
        <v/>
      </c>
      <c r="U581" t="str">
        <f t="shared" si="24"/>
        <v/>
      </c>
      <c r="V581" t="str">
        <f t="shared" si="25"/>
        <v/>
      </c>
    </row>
    <row r="582" spans="1:22" x14ac:dyDescent="0.25">
      <c r="A582" s="12">
        <v>569</v>
      </c>
      <c r="B582" t="str">
        <f>IFERROR(INDEX(DATOS!B:B,MATCH(CHECKLIST!A582,DATOS!CG:CG,0),1),"")</f>
        <v/>
      </c>
      <c r="C582" t="str">
        <f>IFERROR(INDEX(DATOS!BT:BT,MATCH(CHECKLIST!A582,DATOS!CG:CG,0),1),"")</f>
        <v/>
      </c>
      <c r="D582" t="str">
        <f>IFERROR(INDEX(DATOS!T:T,MATCH(CHECKLIST!E582,DATOS!C:C,0),1),"")</f>
        <v/>
      </c>
      <c r="E582" s="72" t="str">
        <f>IFERROR(INDEX(DATOS!C:C,MATCH(CHECKLIST!A582,DATOS!CG:CG,0),1),"")</f>
        <v/>
      </c>
      <c r="F582" s="82" t="str">
        <f>IFERROR(IF(INDEX(DATOS!AI:AI,MATCH(CHECKLIST!B582,DATOS!B:B,0),1)=0,"",INDEX(DATOS!AI:AI,MATCH(CHECKLIST!B582,DATOS!B:B,0),1)),"")</f>
        <v/>
      </c>
      <c r="G582" s="17" t="str">
        <f>IFERROR(IF(INDEX(DATOS!AN:AN,MATCH(CHECKLIST!B582,DATOS!B:B,0),1)=0,"",INDEX(DATOS!AN:AN,MATCH(CHECKLIST!B582,DATOS!B:B,0),1)),"")</f>
        <v/>
      </c>
      <c r="H582" s="17" t="str">
        <f>IFERROR(IF(INDEX(DATOS!BQ:BQ,MATCH(CHECKLIST!B582,DATOS!B:B,0),1)="","X",IF(INDEX(DATOS!BQ:BQ,MATCH(CHECKLIST!B582,DATOS!B:B,0),1)="VIGENTE","",INDEX(DATOS!BQ:BQ,MATCH(CHECKLIST!B582,DATOS!B:B,0),1))),"")</f>
        <v/>
      </c>
      <c r="I582" s="17" t="str">
        <f>IFERROR(IF(INDEX(DATOS!AR:AR,MATCH(CHECKLIST!B582,DATOS!B:B,0),1)=0,"",INDEX(DATOS!AR:AR,MATCH(CHECKLIST!B582,DATOS!B:B,0),1)),"")</f>
        <v/>
      </c>
      <c r="J582" s="17" t="str">
        <f>IFERROR(IF(INDEX(DATOS!AP:AP,MATCH(CHECKLIST!B582,DATOS!B:B,0),1)=0,"",INDEX(DATOS!AP:AP,MATCH(CHECKLIST!B582,DATOS!B:B,0),1)),"")</f>
        <v/>
      </c>
      <c r="K582" s="35" t="str">
        <f>IFERROR(IF(INDEX(DATOS!AQ:AQ,MATCH(CHECKLIST!B582,DATOS!B:B,0),1)=0,"",INDEX(DATOS!AQ:AQ,MATCH(CHECKLIST!B582,DATOS!B:B,0),1)),"")</f>
        <v/>
      </c>
      <c r="L582" s="17" t="str">
        <f>IFERROR(IF(INDEX(DATOS!AS:AS,MATCH(CHECKLIST!B582,DATOS!B:B,0),1)=0,"",INDEX(DATOS!AS:AS,MATCH(CHECKLIST!B582,DATOS!B:B,0),1)),"")</f>
        <v/>
      </c>
      <c r="M582" s="17" t="str">
        <f>IFERROR(IF(INDEX(DATOS!AO:AO,MATCH(CHECKLIST!B582,DATOS!B:B,0),1)=0,"",INDEX(DATOS!AO:AO,MATCH(CHECKLIST!B582,DATOS!B:B,0),1)),"")</f>
        <v/>
      </c>
      <c r="N582" s="35" t="str">
        <f ca="1">IFERROR(IF(INDEX(DATOS!P:P,MATCH(CHECKLIST!B582,DATOS!B:B,0),1)="","X",IF(INDEX(DATOS!P:P,MATCH(CHECKLIST!B582,DATOS!B:B,0),1)&gt;YEAR(TODAY())-1,"","VENCIDA")),"")</f>
        <v/>
      </c>
      <c r="O582" s="35" t="str">
        <f>IFERROR(IF(INDEX(DATOS!AV:AV,MATCH(CHECKLIST!B582,DATOS!B:B,0),1)=0,"",INDEX(DATOS!AV:AV,MATCH(CHECKLIST!B582,DATOS!B:B,0),1)),"")</f>
        <v/>
      </c>
      <c r="P582" s="17" t="str">
        <f>IFERROR(IF(INDEX(DATOS!AT:AT,MATCH(CHECKLIST!B582,DATOS!B:B,0),1)=0,"",INDEX(DATOS!AT:AT,MATCH(CHECKLIST!B582,DATOS!B:B,0),1)),"")</f>
        <v/>
      </c>
      <c r="Q582" s="17" t="str">
        <f>IFERROR(IF(INDEX(DATOS!AU:AU,MATCH(CHECKLIST!B582,DATOS!B:B,0),1)=0,"",INDEX(DATOS!AU:AU,MATCH(CHECKLIST!B582,DATOS!B:B,0),1)),"")</f>
        <v/>
      </c>
      <c r="S582">
        <f t="shared" si="26"/>
        <v>0</v>
      </c>
      <c r="U582" t="str">
        <f t="shared" si="24"/>
        <v/>
      </c>
      <c r="V582" t="str">
        <f t="shared" si="25"/>
        <v/>
      </c>
    </row>
    <row r="583" spans="1:22" x14ac:dyDescent="0.25">
      <c r="A583" s="12">
        <v>570</v>
      </c>
      <c r="B583" t="str">
        <f>IFERROR(INDEX(DATOS!B:B,MATCH(CHECKLIST!A583,DATOS!CG:CG,0),1),"")</f>
        <v/>
      </c>
      <c r="C583" t="str">
        <f>IFERROR(INDEX(DATOS!BT:BT,MATCH(CHECKLIST!A583,DATOS!CG:CG,0),1),"")</f>
        <v/>
      </c>
      <c r="D583" t="str">
        <f>IFERROR(INDEX(DATOS!T:T,MATCH(CHECKLIST!E583,DATOS!C:C,0),1),"")</f>
        <v/>
      </c>
      <c r="E583" s="72" t="str">
        <f>IFERROR(INDEX(DATOS!C:C,MATCH(CHECKLIST!A583,DATOS!CG:CG,0),1),"")</f>
        <v/>
      </c>
      <c r="F583" s="82" t="str">
        <f>IFERROR(IF(INDEX(DATOS!AI:AI,MATCH(CHECKLIST!B583,DATOS!B:B,0),1)=0,"",INDEX(DATOS!AI:AI,MATCH(CHECKLIST!B583,DATOS!B:B,0),1)),"")</f>
        <v/>
      </c>
      <c r="G583" s="17" t="str">
        <f>IFERROR(IF(INDEX(DATOS!AN:AN,MATCH(CHECKLIST!B583,DATOS!B:B,0),1)=0,"",INDEX(DATOS!AN:AN,MATCH(CHECKLIST!B583,DATOS!B:B,0),1)),"")</f>
        <v/>
      </c>
      <c r="H583" s="17" t="str">
        <f>IFERROR(IF(INDEX(DATOS!BQ:BQ,MATCH(CHECKLIST!B583,DATOS!B:B,0),1)="","X",IF(INDEX(DATOS!BQ:BQ,MATCH(CHECKLIST!B583,DATOS!B:B,0),1)="VIGENTE","",INDEX(DATOS!BQ:BQ,MATCH(CHECKLIST!B583,DATOS!B:B,0),1))),"")</f>
        <v/>
      </c>
      <c r="I583" s="17" t="str">
        <f>IFERROR(IF(INDEX(DATOS!AR:AR,MATCH(CHECKLIST!B583,DATOS!B:B,0),1)=0,"",INDEX(DATOS!AR:AR,MATCH(CHECKLIST!B583,DATOS!B:B,0),1)),"")</f>
        <v/>
      </c>
      <c r="J583" s="17" t="str">
        <f>IFERROR(IF(INDEX(DATOS!AP:AP,MATCH(CHECKLIST!B583,DATOS!B:B,0),1)=0,"",INDEX(DATOS!AP:AP,MATCH(CHECKLIST!B583,DATOS!B:B,0),1)),"")</f>
        <v/>
      </c>
      <c r="K583" s="35" t="str">
        <f>IFERROR(IF(INDEX(DATOS!AQ:AQ,MATCH(CHECKLIST!B583,DATOS!B:B,0),1)=0,"",INDEX(DATOS!AQ:AQ,MATCH(CHECKLIST!B583,DATOS!B:B,0),1)),"")</f>
        <v/>
      </c>
      <c r="L583" s="17" t="str">
        <f>IFERROR(IF(INDEX(DATOS!AS:AS,MATCH(CHECKLIST!B583,DATOS!B:B,0),1)=0,"",INDEX(DATOS!AS:AS,MATCH(CHECKLIST!B583,DATOS!B:B,0),1)),"")</f>
        <v/>
      </c>
      <c r="M583" s="17" t="str">
        <f>IFERROR(IF(INDEX(DATOS!AO:AO,MATCH(CHECKLIST!B583,DATOS!B:B,0),1)=0,"",INDEX(DATOS!AO:AO,MATCH(CHECKLIST!B583,DATOS!B:B,0),1)),"")</f>
        <v/>
      </c>
      <c r="N583" s="35" t="str">
        <f ca="1">IFERROR(IF(INDEX(DATOS!P:P,MATCH(CHECKLIST!B583,DATOS!B:B,0),1)="","X",IF(INDEX(DATOS!P:P,MATCH(CHECKLIST!B583,DATOS!B:B,0),1)&gt;YEAR(TODAY())-1,"","VENCIDA")),"")</f>
        <v/>
      </c>
      <c r="O583" s="35" t="str">
        <f>IFERROR(IF(INDEX(DATOS!AV:AV,MATCH(CHECKLIST!B583,DATOS!B:B,0),1)=0,"",INDEX(DATOS!AV:AV,MATCH(CHECKLIST!B583,DATOS!B:B,0),1)),"")</f>
        <v/>
      </c>
      <c r="P583" s="17" t="str">
        <f>IFERROR(IF(INDEX(DATOS!AT:AT,MATCH(CHECKLIST!B583,DATOS!B:B,0),1)=0,"",INDEX(DATOS!AT:AT,MATCH(CHECKLIST!B583,DATOS!B:B,0),1)),"")</f>
        <v/>
      </c>
      <c r="Q583" s="17" t="str">
        <f>IFERROR(IF(INDEX(DATOS!AU:AU,MATCH(CHECKLIST!B583,DATOS!B:B,0),1)=0,"",INDEX(DATOS!AU:AU,MATCH(CHECKLIST!B583,DATOS!B:B,0),1)),"")</f>
        <v/>
      </c>
      <c r="R583" t="str">
        <f>IF(B583="","",1)</f>
        <v/>
      </c>
      <c r="S583" t="str">
        <f t="shared" si="26"/>
        <v/>
      </c>
      <c r="U583" t="str">
        <f t="shared" si="24"/>
        <v/>
      </c>
      <c r="V583" t="str">
        <f t="shared" si="25"/>
        <v/>
      </c>
    </row>
    <row r="584" spans="1:22" x14ac:dyDescent="0.25">
      <c r="A584" s="12">
        <v>571</v>
      </c>
      <c r="B584" t="str">
        <f>IFERROR(INDEX(DATOS!B:B,MATCH(CHECKLIST!A584,DATOS!CG:CG,0),1),"")</f>
        <v/>
      </c>
      <c r="C584" t="str">
        <f>IFERROR(INDEX(DATOS!BT:BT,MATCH(CHECKLIST!A584,DATOS!CG:CG,0),1),"")</f>
        <v/>
      </c>
      <c r="D584" t="str">
        <f>IFERROR(INDEX(DATOS!T:T,MATCH(CHECKLIST!E584,DATOS!C:C,0),1),"")</f>
        <v/>
      </c>
      <c r="E584" s="72" t="str">
        <f>IFERROR(INDEX(DATOS!C:C,MATCH(CHECKLIST!A584,DATOS!CG:CG,0),1),"")</f>
        <v/>
      </c>
      <c r="F584" s="82" t="str">
        <f>IFERROR(IF(INDEX(DATOS!AI:AI,MATCH(CHECKLIST!B584,DATOS!B:B,0),1)=0,"",INDEX(DATOS!AI:AI,MATCH(CHECKLIST!B584,DATOS!B:B,0),1)),"")</f>
        <v/>
      </c>
      <c r="G584" s="17" t="str">
        <f>IFERROR(IF(INDEX(DATOS!AN:AN,MATCH(CHECKLIST!B584,DATOS!B:B,0),1)=0,"",INDEX(DATOS!AN:AN,MATCH(CHECKLIST!B584,DATOS!B:B,0),1)),"")</f>
        <v/>
      </c>
      <c r="H584" s="17" t="str">
        <f>IFERROR(IF(INDEX(DATOS!BQ:BQ,MATCH(CHECKLIST!B584,DATOS!B:B,0),1)="","X",IF(INDEX(DATOS!BQ:BQ,MATCH(CHECKLIST!B584,DATOS!B:B,0),1)="VIGENTE","",INDEX(DATOS!BQ:BQ,MATCH(CHECKLIST!B584,DATOS!B:B,0),1))),"")</f>
        <v/>
      </c>
      <c r="I584" s="17" t="str">
        <f>IFERROR(IF(INDEX(DATOS!AR:AR,MATCH(CHECKLIST!B584,DATOS!B:B,0),1)=0,"",INDEX(DATOS!AR:AR,MATCH(CHECKLIST!B584,DATOS!B:B,0),1)),"")</f>
        <v/>
      </c>
      <c r="J584" s="17" t="str">
        <f>IFERROR(IF(INDEX(DATOS!AP:AP,MATCH(CHECKLIST!B584,DATOS!B:B,0),1)=0,"",INDEX(DATOS!AP:AP,MATCH(CHECKLIST!B584,DATOS!B:B,0),1)),"")</f>
        <v/>
      </c>
      <c r="K584" s="35" t="str">
        <f>IFERROR(IF(INDEX(DATOS!AQ:AQ,MATCH(CHECKLIST!B584,DATOS!B:B,0),1)=0,"",INDEX(DATOS!AQ:AQ,MATCH(CHECKLIST!B584,DATOS!B:B,0),1)),"")</f>
        <v/>
      </c>
      <c r="L584" s="17" t="str">
        <f>IFERROR(IF(INDEX(DATOS!AS:AS,MATCH(CHECKLIST!B584,DATOS!B:B,0),1)=0,"",INDEX(DATOS!AS:AS,MATCH(CHECKLIST!B584,DATOS!B:B,0),1)),"")</f>
        <v/>
      </c>
      <c r="M584" s="17" t="str">
        <f>IFERROR(IF(INDEX(DATOS!AO:AO,MATCH(CHECKLIST!B584,DATOS!B:B,0),1)=0,"",INDEX(DATOS!AO:AO,MATCH(CHECKLIST!B584,DATOS!B:B,0),1)),"")</f>
        <v/>
      </c>
      <c r="N584" s="35" t="str">
        <f ca="1">IFERROR(IF(INDEX(DATOS!P:P,MATCH(CHECKLIST!B584,DATOS!B:B,0),1)="","X",IF(INDEX(DATOS!P:P,MATCH(CHECKLIST!B584,DATOS!B:B,0),1)&gt;YEAR(TODAY())-1,"","VENCIDA")),"")</f>
        <v/>
      </c>
      <c r="O584" s="35" t="str">
        <f>IFERROR(IF(INDEX(DATOS!AV:AV,MATCH(CHECKLIST!B584,DATOS!B:B,0),1)=0,"",INDEX(DATOS!AV:AV,MATCH(CHECKLIST!B584,DATOS!B:B,0),1)),"")</f>
        <v/>
      </c>
      <c r="P584" s="17" t="str">
        <f>IFERROR(IF(INDEX(DATOS!AT:AT,MATCH(CHECKLIST!B584,DATOS!B:B,0),1)=0,"",INDEX(DATOS!AT:AT,MATCH(CHECKLIST!B584,DATOS!B:B,0),1)),"")</f>
        <v/>
      </c>
      <c r="Q584" s="17" t="str">
        <f>IFERROR(IF(INDEX(DATOS!AU:AU,MATCH(CHECKLIST!B584,DATOS!B:B,0),1)=0,"",INDEX(DATOS!AU:AU,MATCH(CHECKLIST!B584,DATOS!B:B,0),1)),"")</f>
        <v/>
      </c>
      <c r="S584">
        <f t="shared" si="26"/>
        <v>0</v>
      </c>
      <c r="U584" t="str">
        <f t="shared" si="24"/>
        <v/>
      </c>
      <c r="V584" t="str">
        <f t="shared" si="25"/>
        <v/>
      </c>
    </row>
    <row r="585" spans="1:22" x14ac:dyDescent="0.25">
      <c r="A585" s="12">
        <v>572</v>
      </c>
      <c r="B585" t="str">
        <f>IFERROR(INDEX(DATOS!B:B,MATCH(CHECKLIST!A585,DATOS!CG:CG,0),1),"")</f>
        <v/>
      </c>
      <c r="C585" t="str">
        <f>IFERROR(INDEX(DATOS!BT:BT,MATCH(CHECKLIST!A585,DATOS!CG:CG,0),1),"")</f>
        <v/>
      </c>
      <c r="D585" t="str">
        <f>IFERROR(INDEX(DATOS!T:T,MATCH(CHECKLIST!E585,DATOS!C:C,0),1),"")</f>
        <v/>
      </c>
      <c r="E585" s="72" t="str">
        <f>IFERROR(INDEX(DATOS!C:C,MATCH(CHECKLIST!A585,DATOS!CG:CG,0),1),"")</f>
        <v/>
      </c>
      <c r="F585" s="82" t="str">
        <f>IFERROR(IF(INDEX(DATOS!AI:AI,MATCH(CHECKLIST!B585,DATOS!B:B,0),1)=0,"",INDEX(DATOS!AI:AI,MATCH(CHECKLIST!B585,DATOS!B:B,0),1)),"")</f>
        <v/>
      </c>
      <c r="G585" s="17" t="str">
        <f>IFERROR(IF(INDEX(DATOS!AN:AN,MATCH(CHECKLIST!B585,DATOS!B:B,0),1)=0,"",INDEX(DATOS!AN:AN,MATCH(CHECKLIST!B585,DATOS!B:B,0),1)),"")</f>
        <v/>
      </c>
      <c r="H585" s="17" t="str">
        <f>IFERROR(IF(INDEX(DATOS!BQ:BQ,MATCH(CHECKLIST!B585,DATOS!B:B,0),1)="","X",IF(INDEX(DATOS!BQ:BQ,MATCH(CHECKLIST!B585,DATOS!B:B,0),1)="VIGENTE","",INDEX(DATOS!BQ:BQ,MATCH(CHECKLIST!B585,DATOS!B:B,0),1))),"")</f>
        <v/>
      </c>
      <c r="I585" s="17" t="str">
        <f>IFERROR(IF(INDEX(DATOS!AR:AR,MATCH(CHECKLIST!B585,DATOS!B:B,0),1)=0,"",INDEX(DATOS!AR:AR,MATCH(CHECKLIST!B585,DATOS!B:B,0),1)),"")</f>
        <v/>
      </c>
      <c r="J585" s="17" t="str">
        <f>IFERROR(IF(INDEX(DATOS!AP:AP,MATCH(CHECKLIST!B585,DATOS!B:B,0),1)=0,"",INDEX(DATOS!AP:AP,MATCH(CHECKLIST!B585,DATOS!B:B,0),1)),"")</f>
        <v/>
      </c>
      <c r="K585" s="35" t="str">
        <f>IFERROR(IF(INDEX(DATOS!AQ:AQ,MATCH(CHECKLIST!B585,DATOS!B:B,0),1)=0,"",INDEX(DATOS!AQ:AQ,MATCH(CHECKLIST!B585,DATOS!B:B,0),1)),"")</f>
        <v/>
      </c>
      <c r="L585" s="17" t="str">
        <f>IFERROR(IF(INDEX(DATOS!AS:AS,MATCH(CHECKLIST!B585,DATOS!B:B,0),1)=0,"",INDEX(DATOS!AS:AS,MATCH(CHECKLIST!B585,DATOS!B:B,0),1)),"")</f>
        <v/>
      </c>
      <c r="M585" s="17" t="str">
        <f>IFERROR(IF(INDEX(DATOS!AO:AO,MATCH(CHECKLIST!B585,DATOS!B:B,0),1)=0,"",INDEX(DATOS!AO:AO,MATCH(CHECKLIST!B585,DATOS!B:B,0),1)),"")</f>
        <v/>
      </c>
      <c r="N585" s="35" t="str">
        <f ca="1">IFERROR(IF(INDEX(DATOS!P:P,MATCH(CHECKLIST!B585,DATOS!B:B,0),1)="","X",IF(INDEX(DATOS!P:P,MATCH(CHECKLIST!B585,DATOS!B:B,0),1)&gt;YEAR(TODAY())-1,"","VENCIDA")),"")</f>
        <v/>
      </c>
      <c r="O585" s="35" t="str">
        <f>IFERROR(IF(INDEX(DATOS!AV:AV,MATCH(CHECKLIST!B585,DATOS!B:B,0),1)=0,"",INDEX(DATOS!AV:AV,MATCH(CHECKLIST!B585,DATOS!B:B,0),1)),"")</f>
        <v/>
      </c>
      <c r="P585" s="17" t="str">
        <f>IFERROR(IF(INDEX(DATOS!AT:AT,MATCH(CHECKLIST!B585,DATOS!B:B,0),1)=0,"",INDEX(DATOS!AT:AT,MATCH(CHECKLIST!B585,DATOS!B:B,0),1)),"")</f>
        <v/>
      </c>
      <c r="Q585" s="17" t="str">
        <f>IFERROR(IF(INDEX(DATOS!AU:AU,MATCH(CHECKLIST!B585,DATOS!B:B,0),1)=0,"",INDEX(DATOS!AU:AU,MATCH(CHECKLIST!B585,DATOS!B:B,0),1)),"")</f>
        <v/>
      </c>
      <c r="R585" t="str">
        <f>IF(B585="","",1)</f>
        <v/>
      </c>
      <c r="S585" t="str">
        <f t="shared" si="26"/>
        <v/>
      </c>
      <c r="U585" t="str">
        <f t="shared" si="24"/>
        <v/>
      </c>
      <c r="V585" t="str">
        <f t="shared" si="25"/>
        <v/>
      </c>
    </row>
    <row r="586" spans="1:22" x14ac:dyDescent="0.25">
      <c r="A586" s="12">
        <v>573</v>
      </c>
      <c r="B586" t="str">
        <f>IFERROR(INDEX(DATOS!B:B,MATCH(CHECKLIST!A586,DATOS!CG:CG,0),1),"")</f>
        <v/>
      </c>
      <c r="C586" t="str">
        <f>IFERROR(INDEX(DATOS!BT:BT,MATCH(CHECKLIST!A586,DATOS!CG:CG,0),1),"")</f>
        <v/>
      </c>
      <c r="D586" t="str">
        <f>IFERROR(INDEX(DATOS!T:T,MATCH(CHECKLIST!E586,DATOS!C:C,0),1),"")</f>
        <v/>
      </c>
      <c r="E586" s="72" t="str">
        <f>IFERROR(INDEX(DATOS!C:C,MATCH(CHECKLIST!A586,DATOS!CG:CG,0),1),"")</f>
        <v/>
      </c>
      <c r="F586" s="82" t="str">
        <f>IFERROR(IF(INDEX(DATOS!AI:AI,MATCH(CHECKLIST!B586,DATOS!B:B,0),1)=0,"",INDEX(DATOS!AI:AI,MATCH(CHECKLIST!B586,DATOS!B:B,0),1)),"")</f>
        <v/>
      </c>
      <c r="G586" s="17" t="str">
        <f>IFERROR(IF(INDEX(DATOS!AN:AN,MATCH(CHECKLIST!B586,DATOS!B:B,0),1)=0,"",INDEX(DATOS!AN:AN,MATCH(CHECKLIST!B586,DATOS!B:B,0),1)),"")</f>
        <v/>
      </c>
      <c r="H586" s="17" t="str">
        <f>IFERROR(IF(INDEX(DATOS!BQ:BQ,MATCH(CHECKLIST!B586,DATOS!B:B,0),1)="","X",IF(INDEX(DATOS!BQ:BQ,MATCH(CHECKLIST!B586,DATOS!B:B,0),1)="VIGENTE","",INDEX(DATOS!BQ:BQ,MATCH(CHECKLIST!B586,DATOS!B:B,0),1))),"")</f>
        <v/>
      </c>
      <c r="I586" s="17" t="str">
        <f>IFERROR(IF(INDEX(DATOS!AR:AR,MATCH(CHECKLIST!B586,DATOS!B:B,0),1)=0,"",INDEX(DATOS!AR:AR,MATCH(CHECKLIST!B586,DATOS!B:B,0),1)),"")</f>
        <v/>
      </c>
      <c r="J586" s="17" t="str">
        <f>IFERROR(IF(INDEX(DATOS!AP:AP,MATCH(CHECKLIST!B586,DATOS!B:B,0),1)=0,"",INDEX(DATOS!AP:AP,MATCH(CHECKLIST!B586,DATOS!B:B,0),1)),"")</f>
        <v/>
      </c>
      <c r="K586" s="35" t="str">
        <f>IFERROR(IF(INDEX(DATOS!AQ:AQ,MATCH(CHECKLIST!B586,DATOS!B:B,0),1)=0,"",INDEX(DATOS!AQ:AQ,MATCH(CHECKLIST!B586,DATOS!B:B,0),1)),"")</f>
        <v/>
      </c>
      <c r="L586" s="17" t="str">
        <f>IFERROR(IF(INDEX(DATOS!AS:AS,MATCH(CHECKLIST!B586,DATOS!B:B,0),1)=0,"",INDEX(DATOS!AS:AS,MATCH(CHECKLIST!B586,DATOS!B:B,0),1)),"")</f>
        <v/>
      </c>
      <c r="M586" s="17" t="str">
        <f>IFERROR(IF(INDEX(DATOS!AO:AO,MATCH(CHECKLIST!B586,DATOS!B:B,0),1)=0,"",INDEX(DATOS!AO:AO,MATCH(CHECKLIST!B586,DATOS!B:B,0),1)),"")</f>
        <v/>
      </c>
      <c r="N586" s="35" t="str">
        <f ca="1">IFERROR(IF(INDEX(DATOS!P:P,MATCH(CHECKLIST!B586,DATOS!B:B,0),1)="","X",IF(INDEX(DATOS!P:P,MATCH(CHECKLIST!B586,DATOS!B:B,0),1)&gt;YEAR(TODAY())-1,"","VENCIDA")),"")</f>
        <v/>
      </c>
      <c r="O586" s="35" t="str">
        <f>IFERROR(IF(INDEX(DATOS!AV:AV,MATCH(CHECKLIST!B586,DATOS!B:B,0),1)=0,"",INDEX(DATOS!AV:AV,MATCH(CHECKLIST!B586,DATOS!B:B,0),1)),"")</f>
        <v/>
      </c>
      <c r="P586" s="17" t="str">
        <f>IFERROR(IF(INDEX(DATOS!AT:AT,MATCH(CHECKLIST!B586,DATOS!B:B,0),1)=0,"",INDEX(DATOS!AT:AT,MATCH(CHECKLIST!B586,DATOS!B:B,0),1)),"")</f>
        <v/>
      </c>
      <c r="Q586" s="17" t="str">
        <f>IFERROR(IF(INDEX(DATOS!AU:AU,MATCH(CHECKLIST!B586,DATOS!B:B,0),1)=0,"",INDEX(DATOS!AU:AU,MATCH(CHECKLIST!B586,DATOS!B:B,0),1)),"")</f>
        <v/>
      </c>
      <c r="S586">
        <f t="shared" si="26"/>
        <v>0</v>
      </c>
      <c r="U586" t="str">
        <f t="shared" si="24"/>
        <v/>
      </c>
      <c r="V586" t="str">
        <f t="shared" si="25"/>
        <v/>
      </c>
    </row>
    <row r="587" spans="1:22" x14ac:dyDescent="0.25">
      <c r="A587" s="12">
        <v>574</v>
      </c>
      <c r="B587" t="str">
        <f>IFERROR(INDEX(DATOS!B:B,MATCH(CHECKLIST!A587,DATOS!CG:CG,0),1),"")</f>
        <v/>
      </c>
      <c r="C587" t="str">
        <f>IFERROR(INDEX(DATOS!BT:BT,MATCH(CHECKLIST!A587,DATOS!CG:CG,0),1),"")</f>
        <v/>
      </c>
      <c r="D587" t="str">
        <f>IFERROR(INDEX(DATOS!T:T,MATCH(CHECKLIST!E587,DATOS!C:C,0),1),"")</f>
        <v/>
      </c>
      <c r="E587" s="72" t="str">
        <f>IFERROR(INDEX(DATOS!C:C,MATCH(CHECKLIST!A587,DATOS!CG:CG,0),1),"")</f>
        <v/>
      </c>
      <c r="F587" s="82" t="str">
        <f>IFERROR(IF(INDEX(DATOS!AI:AI,MATCH(CHECKLIST!B587,DATOS!B:B,0),1)=0,"",INDEX(DATOS!AI:AI,MATCH(CHECKLIST!B587,DATOS!B:B,0),1)),"")</f>
        <v/>
      </c>
      <c r="G587" s="17" t="str">
        <f>IFERROR(IF(INDEX(DATOS!AN:AN,MATCH(CHECKLIST!B587,DATOS!B:B,0),1)=0,"",INDEX(DATOS!AN:AN,MATCH(CHECKLIST!B587,DATOS!B:B,0),1)),"")</f>
        <v/>
      </c>
      <c r="H587" s="17" t="str">
        <f>IFERROR(IF(INDEX(DATOS!BQ:BQ,MATCH(CHECKLIST!B587,DATOS!B:B,0),1)="","X",IF(INDEX(DATOS!BQ:BQ,MATCH(CHECKLIST!B587,DATOS!B:B,0),1)="VIGENTE","",INDEX(DATOS!BQ:BQ,MATCH(CHECKLIST!B587,DATOS!B:B,0),1))),"")</f>
        <v/>
      </c>
      <c r="I587" s="17" t="str">
        <f>IFERROR(IF(INDEX(DATOS!AR:AR,MATCH(CHECKLIST!B587,DATOS!B:B,0),1)=0,"",INDEX(DATOS!AR:AR,MATCH(CHECKLIST!B587,DATOS!B:B,0),1)),"")</f>
        <v/>
      </c>
      <c r="J587" s="17" t="str">
        <f>IFERROR(IF(INDEX(DATOS!AP:AP,MATCH(CHECKLIST!B587,DATOS!B:B,0),1)=0,"",INDEX(DATOS!AP:AP,MATCH(CHECKLIST!B587,DATOS!B:B,0),1)),"")</f>
        <v/>
      </c>
      <c r="K587" s="35" t="str">
        <f>IFERROR(IF(INDEX(DATOS!AQ:AQ,MATCH(CHECKLIST!B587,DATOS!B:B,0),1)=0,"",INDEX(DATOS!AQ:AQ,MATCH(CHECKLIST!B587,DATOS!B:B,0),1)),"")</f>
        <v/>
      </c>
      <c r="L587" s="17" t="str">
        <f>IFERROR(IF(INDEX(DATOS!AS:AS,MATCH(CHECKLIST!B587,DATOS!B:B,0),1)=0,"",INDEX(DATOS!AS:AS,MATCH(CHECKLIST!B587,DATOS!B:B,0),1)),"")</f>
        <v/>
      </c>
      <c r="M587" s="17" t="str">
        <f>IFERROR(IF(INDEX(DATOS!AO:AO,MATCH(CHECKLIST!B587,DATOS!B:B,0),1)=0,"",INDEX(DATOS!AO:AO,MATCH(CHECKLIST!B587,DATOS!B:B,0),1)),"")</f>
        <v/>
      </c>
      <c r="N587" s="35" t="str">
        <f ca="1">IFERROR(IF(INDEX(DATOS!P:P,MATCH(CHECKLIST!B587,DATOS!B:B,0),1)="","X",IF(INDEX(DATOS!P:P,MATCH(CHECKLIST!B587,DATOS!B:B,0),1)&gt;YEAR(TODAY())-1,"","VENCIDA")),"")</f>
        <v/>
      </c>
      <c r="O587" s="35" t="str">
        <f>IFERROR(IF(INDEX(DATOS!AV:AV,MATCH(CHECKLIST!B587,DATOS!B:B,0),1)=0,"",INDEX(DATOS!AV:AV,MATCH(CHECKLIST!B587,DATOS!B:B,0),1)),"")</f>
        <v/>
      </c>
      <c r="P587" s="17" t="str">
        <f>IFERROR(IF(INDEX(DATOS!AT:AT,MATCH(CHECKLIST!B587,DATOS!B:B,0),1)=0,"",INDEX(DATOS!AT:AT,MATCH(CHECKLIST!B587,DATOS!B:B,0),1)),"")</f>
        <v/>
      </c>
      <c r="Q587" s="17" t="str">
        <f>IFERROR(IF(INDEX(DATOS!AU:AU,MATCH(CHECKLIST!B587,DATOS!B:B,0),1)=0,"",INDEX(DATOS!AU:AU,MATCH(CHECKLIST!B587,DATOS!B:B,0),1)),"")</f>
        <v/>
      </c>
      <c r="R587" t="str">
        <f>IF(B587="","",1)</f>
        <v/>
      </c>
      <c r="S587" t="str">
        <f t="shared" si="26"/>
        <v/>
      </c>
      <c r="U587" t="str">
        <f t="shared" si="24"/>
        <v/>
      </c>
      <c r="V587" t="str">
        <f t="shared" si="25"/>
        <v/>
      </c>
    </row>
    <row r="588" spans="1:22" x14ac:dyDescent="0.25">
      <c r="A588" s="12">
        <v>575</v>
      </c>
      <c r="B588" t="str">
        <f>IFERROR(INDEX(DATOS!B:B,MATCH(CHECKLIST!A588,DATOS!CG:CG,0),1),"")</f>
        <v/>
      </c>
      <c r="C588" t="str">
        <f>IFERROR(INDEX(DATOS!BT:BT,MATCH(CHECKLIST!A588,DATOS!CG:CG,0),1),"")</f>
        <v/>
      </c>
      <c r="D588" t="str">
        <f>IFERROR(INDEX(DATOS!T:T,MATCH(CHECKLIST!E588,DATOS!C:C,0),1),"")</f>
        <v/>
      </c>
      <c r="E588" s="72" t="str">
        <f>IFERROR(INDEX(DATOS!C:C,MATCH(CHECKLIST!A588,DATOS!CG:CG,0),1),"")</f>
        <v/>
      </c>
      <c r="F588" s="82" t="str">
        <f>IFERROR(IF(INDEX(DATOS!AI:AI,MATCH(CHECKLIST!B588,DATOS!B:B,0),1)=0,"",INDEX(DATOS!AI:AI,MATCH(CHECKLIST!B588,DATOS!B:B,0),1)),"")</f>
        <v/>
      </c>
      <c r="G588" s="17" t="str">
        <f>IFERROR(IF(INDEX(DATOS!AN:AN,MATCH(CHECKLIST!B588,DATOS!B:B,0),1)=0,"",INDEX(DATOS!AN:AN,MATCH(CHECKLIST!B588,DATOS!B:B,0),1)),"")</f>
        <v/>
      </c>
      <c r="H588" s="17" t="str">
        <f>IFERROR(IF(INDEX(DATOS!BQ:BQ,MATCH(CHECKLIST!B588,DATOS!B:B,0),1)="","X",IF(INDEX(DATOS!BQ:BQ,MATCH(CHECKLIST!B588,DATOS!B:B,0),1)="VIGENTE","",INDEX(DATOS!BQ:BQ,MATCH(CHECKLIST!B588,DATOS!B:B,0),1))),"")</f>
        <v/>
      </c>
      <c r="I588" s="17" t="str">
        <f>IFERROR(IF(INDEX(DATOS!AR:AR,MATCH(CHECKLIST!B588,DATOS!B:B,0),1)=0,"",INDEX(DATOS!AR:AR,MATCH(CHECKLIST!B588,DATOS!B:B,0),1)),"")</f>
        <v/>
      </c>
      <c r="J588" s="17" t="str">
        <f>IFERROR(IF(INDEX(DATOS!AP:AP,MATCH(CHECKLIST!B588,DATOS!B:B,0),1)=0,"",INDEX(DATOS!AP:AP,MATCH(CHECKLIST!B588,DATOS!B:B,0),1)),"")</f>
        <v/>
      </c>
      <c r="K588" s="35" t="str">
        <f>IFERROR(IF(INDEX(DATOS!AQ:AQ,MATCH(CHECKLIST!B588,DATOS!B:B,0),1)=0,"",INDEX(DATOS!AQ:AQ,MATCH(CHECKLIST!B588,DATOS!B:B,0),1)),"")</f>
        <v/>
      </c>
      <c r="L588" s="17" t="str">
        <f>IFERROR(IF(INDEX(DATOS!AS:AS,MATCH(CHECKLIST!B588,DATOS!B:B,0),1)=0,"",INDEX(DATOS!AS:AS,MATCH(CHECKLIST!B588,DATOS!B:B,0),1)),"")</f>
        <v/>
      </c>
      <c r="M588" s="17" t="str">
        <f>IFERROR(IF(INDEX(DATOS!AO:AO,MATCH(CHECKLIST!B588,DATOS!B:B,0),1)=0,"",INDEX(DATOS!AO:AO,MATCH(CHECKLIST!B588,DATOS!B:B,0),1)),"")</f>
        <v/>
      </c>
      <c r="N588" s="35" t="str">
        <f ca="1">IFERROR(IF(INDEX(DATOS!P:P,MATCH(CHECKLIST!B588,DATOS!B:B,0),1)="","X",IF(INDEX(DATOS!P:P,MATCH(CHECKLIST!B588,DATOS!B:B,0),1)&gt;YEAR(TODAY())-1,"","VENCIDA")),"")</f>
        <v/>
      </c>
      <c r="O588" s="35" t="str">
        <f>IFERROR(IF(INDEX(DATOS!AV:AV,MATCH(CHECKLIST!B588,DATOS!B:B,0),1)=0,"",INDEX(DATOS!AV:AV,MATCH(CHECKLIST!B588,DATOS!B:B,0),1)),"")</f>
        <v/>
      </c>
      <c r="P588" s="17" t="str">
        <f>IFERROR(IF(INDEX(DATOS!AT:AT,MATCH(CHECKLIST!B588,DATOS!B:B,0),1)=0,"",INDEX(DATOS!AT:AT,MATCH(CHECKLIST!B588,DATOS!B:B,0),1)),"")</f>
        <v/>
      </c>
      <c r="Q588" s="17" t="str">
        <f>IFERROR(IF(INDEX(DATOS!AU:AU,MATCH(CHECKLIST!B588,DATOS!B:B,0),1)=0,"",INDEX(DATOS!AU:AU,MATCH(CHECKLIST!B588,DATOS!B:B,0),1)),"")</f>
        <v/>
      </c>
      <c r="S588">
        <f t="shared" si="26"/>
        <v>0</v>
      </c>
      <c r="U588" t="str">
        <f t="shared" si="24"/>
        <v/>
      </c>
      <c r="V588" t="str">
        <f t="shared" si="25"/>
        <v/>
      </c>
    </row>
    <row r="589" spans="1:22" x14ac:dyDescent="0.25">
      <c r="A589" s="12">
        <v>576</v>
      </c>
      <c r="B589" t="str">
        <f>IFERROR(INDEX(DATOS!B:B,MATCH(CHECKLIST!A589,DATOS!CG:CG,0),1),"")</f>
        <v/>
      </c>
      <c r="C589" t="str">
        <f>IFERROR(INDEX(DATOS!BT:BT,MATCH(CHECKLIST!A589,DATOS!CG:CG,0),1),"")</f>
        <v/>
      </c>
      <c r="D589" t="str">
        <f>IFERROR(INDEX(DATOS!T:T,MATCH(CHECKLIST!E589,DATOS!C:C,0),1),"")</f>
        <v/>
      </c>
      <c r="E589" s="72" t="str">
        <f>IFERROR(INDEX(DATOS!C:C,MATCH(CHECKLIST!A589,DATOS!CG:CG,0),1),"")</f>
        <v/>
      </c>
      <c r="F589" s="82" t="str">
        <f>IFERROR(IF(INDEX(DATOS!AI:AI,MATCH(CHECKLIST!B589,DATOS!B:B,0),1)=0,"",INDEX(DATOS!AI:AI,MATCH(CHECKLIST!B589,DATOS!B:B,0),1)),"")</f>
        <v/>
      </c>
      <c r="G589" s="17" t="str">
        <f>IFERROR(IF(INDEX(DATOS!AN:AN,MATCH(CHECKLIST!B589,DATOS!B:B,0),1)=0,"",INDEX(DATOS!AN:AN,MATCH(CHECKLIST!B589,DATOS!B:B,0),1)),"")</f>
        <v/>
      </c>
      <c r="H589" s="17" t="str">
        <f>IFERROR(IF(INDEX(DATOS!BQ:BQ,MATCH(CHECKLIST!B589,DATOS!B:B,0),1)="","X",IF(INDEX(DATOS!BQ:BQ,MATCH(CHECKLIST!B589,DATOS!B:B,0),1)="VIGENTE","",INDEX(DATOS!BQ:BQ,MATCH(CHECKLIST!B589,DATOS!B:B,0),1))),"")</f>
        <v/>
      </c>
      <c r="I589" s="17" t="str">
        <f>IFERROR(IF(INDEX(DATOS!AR:AR,MATCH(CHECKLIST!B589,DATOS!B:B,0),1)=0,"",INDEX(DATOS!AR:AR,MATCH(CHECKLIST!B589,DATOS!B:B,0),1)),"")</f>
        <v/>
      </c>
      <c r="J589" s="17" t="str">
        <f>IFERROR(IF(INDEX(DATOS!AP:AP,MATCH(CHECKLIST!B589,DATOS!B:B,0),1)=0,"",INDEX(DATOS!AP:AP,MATCH(CHECKLIST!B589,DATOS!B:B,0),1)),"")</f>
        <v/>
      </c>
      <c r="K589" s="35" t="str">
        <f>IFERROR(IF(INDEX(DATOS!AQ:AQ,MATCH(CHECKLIST!B589,DATOS!B:B,0),1)=0,"",INDEX(DATOS!AQ:AQ,MATCH(CHECKLIST!B589,DATOS!B:B,0),1)),"")</f>
        <v/>
      </c>
      <c r="L589" s="17" t="str">
        <f>IFERROR(IF(INDEX(DATOS!AS:AS,MATCH(CHECKLIST!B589,DATOS!B:B,0),1)=0,"",INDEX(DATOS!AS:AS,MATCH(CHECKLIST!B589,DATOS!B:B,0),1)),"")</f>
        <v/>
      </c>
      <c r="M589" s="17" t="str">
        <f>IFERROR(IF(INDEX(DATOS!AO:AO,MATCH(CHECKLIST!B589,DATOS!B:B,0),1)=0,"",INDEX(DATOS!AO:AO,MATCH(CHECKLIST!B589,DATOS!B:B,0),1)),"")</f>
        <v/>
      </c>
      <c r="N589" s="35" t="str">
        <f ca="1">IFERROR(IF(INDEX(DATOS!P:P,MATCH(CHECKLIST!B589,DATOS!B:B,0),1)="","X",IF(INDEX(DATOS!P:P,MATCH(CHECKLIST!B589,DATOS!B:B,0),1)&gt;YEAR(TODAY())-1,"","VENCIDA")),"")</f>
        <v/>
      </c>
      <c r="O589" s="35" t="str">
        <f>IFERROR(IF(INDEX(DATOS!AV:AV,MATCH(CHECKLIST!B589,DATOS!B:B,0),1)=0,"",INDEX(DATOS!AV:AV,MATCH(CHECKLIST!B589,DATOS!B:B,0),1)),"")</f>
        <v/>
      </c>
      <c r="P589" s="17" t="str">
        <f>IFERROR(IF(INDEX(DATOS!AT:AT,MATCH(CHECKLIST!B589,DATOS!B:B,0),1)=0,"",INDEX(DATOS!AT:AT,MATCH(CHECKLIST!B589,DATOS!B:B,0),1)),"")</f>
        <v/>
      </c>
      <c r="Q589" s="17" t="str">
        <f>IFERROR(IF(INDEX(DATOS!AU:AU,MATCH(CHECKLIST!B589,DATOS!B:B,0),1)=0,"",INDEX(DATOS!AU:AU,MATCH(CHECKLIST!B589,DATOS!B:B,0),1)),"")</f>
        <v/>
      </c>
      <c r="R589" t="str">
        <f>IF(B589="","",1)</f>
        <v/>
      </c>
      <c r="S589" t="str">
        <f t="shared" si="26"/>
        <v/>
      </c>
      <c r="U589" t="str">
        <f t="shared" si="24"/>
        <v/>
      </c>
      <c r="V589" t="str">
        <f t="shared" si="25"/>
        <v/>
      </c>
    </row>
    <row r="590" spans="1:22" x14ac:dyDescent="0.25">
      <c r="A590" s="12">
        <v>577</v>
      </c>
      <c r="B590" t="str">
        <f>IFERROR(INDEX(DATOS!B:B,MATCH(CHECKLIST!A590,DATOS!CG:CG,0),1),"")</f>
        <v/>
      </c>
      <c r="C590" t="str">
        <f>IFERROR(INDEX(DATOS!BT:BT,MATCH(CHECKLIST!A590,DATOS!CG:CG,0),1),"")</f>
        <v/>
      </c>
      <c r="D590" t="str">
        <f>IFERROR(INDEX(DATOS!T:T,MATCH(CHECKLIST!E590,DATOS!C:C,0),1),"")</f>
        <v/>
      </c>
      <c r="E590" s="72" t="str">
        <f>IFERROR(INDEX(DATOS!C:C,MATCH(CHECKLIST!A590,DATOS!CG:CG,0),1),"")</f>
        <v/>
      </c>
      <c r="F590" s="82" t="str">
        <f>IFERROR(IF(INDEX(DATOS!AI:AI,MATCH(CHECKLIST!B590,DATOS!B:B,0),1)=0,"",INDEX(DATOS!AI:AI,MATCH(CHECKLIST!B590,DATOS!B:B,0),1)),"")</f>
        <v/>
      </c>
      <c r="G590" s="17" t="str">
        <f>IFERROR(IF(INDEX(DATOS!AN:AN,MATCH(CHECKLIST!B590,DATOS!B:B,0),1)=0,"",INDEX(DATOS!AN:AN,MATCH(CHECKLIST!B590,DATOS!B:B,0),1)),"")</f>
        <v/>
      </c>
      <c r="H590" s="17" t="str">
        <f>IFERROR(IF(INDEX(DATOS!BQ:BQ,MATCH(CHECKLIST!B590,DATOS!B:B,0),1)="","X",IF(INDEX(DATOS!BQ:BQ,MATCH(CHECKLIST!B590,DATOS!B:B,0),1)="VIGENTE","",INDEX(DATOS!BQ:BQ,MATCH(CHECKLIST!B590,DATOS!B:B,0),1))),"")</f>
        <v/>
      </c>
      <c r="I590" s="17" t="str">
        <f>IFERROR(IF(INDEX(DATOS!AR:AR,MATCH(CHECKLIST!B590,DATOS!B:B,0),1)=0,"",INDEX(DATOS!AR:AR,MATCH(CHECKLIST!B590,DATOS!B:B,0),1)),"")</f>
        <v/>
      </c>
      <c r="J590" s="17" t="str">
        <f>IFERROR(IF(INDEX(DATOS!AP:AP,MATCH(CHECKLIST!B590,DATOS!B:B,0),1)=0,"",INDEX(DATOS!AP:AP,MATCH(CHECKLIST!B590,DATOS!B:B,0),1)),"")</f>
        <v/>
      </c>
      <c r="K590" s="35" t="str">
        <f>IFERROR(IF(INDEX(DATOS!AQ:AQ,MATCH(CHECKLIST!B590,DATOS!B:B,0),1)=0,"",INDEX(DATOS!AQ:AQ,MATCH(CHECKLIST!B590,DATOS!B:B,0),1)),"")</f>
        <v/>
      </c>
      <c r="L590" s="17" t="str">
        <f>IFERROR(IF(INDEX(DATOS!AS:AS,MATCH(CHECKLIST!B590,DATOS!B:B,0),1)=0,"",INDEX(DATOS!AS:AS,MATCH(CHECKLIST!B590,DATOS!B:B,0),1)),"")</f>
        <v/>
      </c>
      <c r="M590" s="17" t="str">
        <f>IFERROR(IF(INDEX(DATOS!AO:AO,MATCH(CHECKLIST!B590,DATOS!B:B,0),1)=0,"",INDEX(DATOS!AO:AO,MATCH(CHECKLIST!B590,DATOS!B:B,0),1)),"")</f>
        <v/>
      </c>
      <c r="N590" s="35" t="str">
        <f ca="1">IFERROR(IF(INDEX(DATOS!P:P,MATCH(CHECKLIST!B590,DATOS!B:B,0),1)="","X",IF(INDEX(DATOS!P:P,MATCH(CHECKLIST!B590,DATOS!B:B,0),1)&gt;YEAR(TODAY())-1,"","VENCIDA")),"")</f>
        <v/>
      </c>
      <c r="O590" s="35" t="str">
        <f>IFERROR(IF(INDEX(DATOS!AV:AV,MATCH(CHECKLIST!B590,DATOS!B:B,0),1)=0,"",INDEX(DATOS!AV:AV,MATCH(CHECKLIST!B590,DATOS!B:B,0),1)),"")</f>
        <v/>
      </c>
      <c r="P590" s="17" t="str">
        <f>IFERROR(IF(INDEX(DATOS!AT:AT,MATCH(CHECKLIST!B590,DATOS!B:B,0),1)=0,"",INDEX(DATOS!AT:AT,MATCH(CHECKLIST!B590,DATOS!B:B,0),1)),"")</f>
        <v/>
      </c>
      <c r="Q590" s="17" t="str">
        <f>IFERROR(IF(INDEX(DATOS!AU:AU,MATCH(CHECKLIST!B590,DATOS!B:B,0),1)=0,"",INDEX(DATOS!AU:AU,MATCH(CHECKLIST!B590,DATOS!B:B,0),1)),"")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IFERROR(INDEX(DATOS!B:B,MATCH(CHECKLIST!A591,DATOS!CG:CG,0),1),"")</f>
        <v/>
      </c>
      <c r="C591" t="str">
        <f>IFERROR(INDEX(DATOS!BT:BT,MATCH(CHECKLIST!A591,DATOS!CG:CG,0),1),"")</f>
        <v/>
      </c>
      <c r="D591" t="str">
        <f>IFERROR(INDEX(DATOS!T:T,MATCH(CHECKLIST!E591,DATOS!C:C,0),1),"")</f>
        <v/>
      </c>
      <c r="E591" s="72" t="str">
        <f>IFERROR(INDEX(DATOS!C:C,MATCH(CHECKLIST!A591,DATOS!CG:CG,0),1),"")</f>
        <v/>
      </c>
      <c r="F591" s="82" t="str">
        <f>IFERROR(IF(INDEX(DATOS!AI:AI,MATCH(CHECKLIST!B591,DATOS!B:B,0),1)=0,"",INDEX(DATOS!AI:AI,MATCH(CHECKLIST!B591,DATOS!B:B,0),1)),"")</f>
        <v/>
      </c>
      <c r="G591" s="17" t="str">
        <f>IFERROR(IF(INDEX(DATOS!AN:AN,MATCH(CHECKLIST!B591,DATOS!B:B,0),1)=0,"",INDEX(DATOS!AN:AN,MATCH(CHECKLIST!B591,DATOS!B:B,0),1)),"")</f>
        <v/>
      </c>
      <c r="H591" s="17" t="str">
        <f>IFERROR(IF(INDEX(DATOS!BQ:BQ,MATCH(CHECKLIST!B591,DATOS!B:B,0),1)="","X",IF(INDEX(DATOS!BQ:BQ,MATCH(CHECKLIST!B591,DATOS!B:B,0),1)="VIGENTE","",INDEX(DATOS!BQ:BQ,MATCH(CHECKLIST!B591,DATOS!B:B,0),1))),"")</f>
        <v/>
      </c>
      <c r="I591" s="17" t="str">
        <f>IFERROR(IF(INDEX(DATOS!AR:AR,MATCH(CHECKLIST!B591,DATOS!B:B,0),1)=0,"",INDEX(DATOS!AR:AR,MATCH(CHECKLIST!B591,DATOS!B:B,0),1)),"")</f>
        <v/>
      </c>
      <c r="J591" s="17" t="str">
        <f>IFERROR(IF(INDEX(DATOS!AP:AP,MATCH(CHECKLIST!B591,DATOS!B:B,0),1)=0,"",INDEX(DATOS!AP:AP,MATCH(CHECKLIST!B591,DATOS!B:B,0),1)),"")</f>
        <v/>
      </c>
      <c r="K591" s="35" t="str">
        <f>IFERROR(IF(INDEX(DATOS!AQ:AQ,MATCH(CHECKLIST!B591,DATOS!B:B,0),1)=0,"",INDEX(DATOS!AQ:AQ,MATCH(CHECKLIST!B591,DATOS!B:B,0),1)),"")</f>
        <v/>
      </c>
      <c r="L591" s="17" t="str">
        <f>IFERROR(IF(INDEX(DATOS!AS:AS,MATCH(CHECKLIST!B591,DATOS!B:B,0),1)=0,"",INDEX(DATOS!AS:AS,MATCH(CHECKLIST!B591,DATOS!B:B,0),1)),"")</f>
        <v/>
      </c>
      <c r="M591" s="17" t="str">
        <f>IFERROR(IF(INDEX(DATOS!AO:AO,MATCH(CHECKLIST!B591,DATOS!B:B,0),1)=0,"",INDEX(DATOS!AO:AO,MATCH(CHECKLIST!B591,DATOS!B:B,0),1)),"")</f>
        <v/>
      </c>
      <c r="N591" s="35" t="str">
        <f ca="1">IFERROR(IF(INDEX(DATOS!P:P,MATCH(CHECKLIST!B591,DATOS!B:B,0),1)="","X",IF(INDEX(DATOS!P:P,MATCH(CHECKLIST!B591,DATOS!B:B,0),1)&gt;YEAR(TODAY())-1,"","VENCIDA")),"")</f>
        <v/>
      </c>
      <c r="O591" s="35" t="str">
        <f>IFERROR(IF(INDEX(DATOS!AV:AV,MATCH(CHECKLIST!B591,DATOS!B:B,0),1)=0,"",INDEX(DATOS!AV:AV,MATCH(CHECKLIST!B591,DATOS!B:B,0),1)),"")</f>
        <v/>
      </c>
      <c r="P591" s="17" t="str">
        <f>IFERROR(IF(INDEX(DATOS!AT:AT,MATCH(CHECKLIST!B591,DATOS!B:B,0),1)=0,"",INDEX(DATOS!AT:AT,MATCH(CHECKLIST!B591,DATOS!B:B,0),1)),"")</f>
        <v/>
      </c>
      <c r="Q591" s="17" t="str">
        <f>IFERROR(IF(INDEX(DATOS!AU:AU,MATCH(CHECKLIST!B591,DATOS!B:B,0),1)=0,"",INDEX(DATOS!AU:AU,MATCH(CHECKLIST!B591,DATOS!B:B,0),1)),"")</f>
        <v/>
      </c>
      <c r="R591" t="str">
        <f>IF(B591="","",1)</f>
        <v/>
      </c>
      <c r="S591" t="str">
        <f t="shared" si="26"/>
        <v/>
      </c>
      <c r="U591" t="str">
        <f t="shared" si="27"/>
        <v/>
      </c>
      <c r="V591" t="str">
        <f t="shared" si="28"/>
        <v/>
      </c>
    </row>
    <row r="592" spans="1:22" x14ac:dyDescent="0.25">
      <c r="A592" s="12">
        <v>579</v>
      </c>
      <c r="B592" t="str">
        <f>IFERROR(INDEX(DATOS!B:B,MATCH(CHECKLIST!A592,DATOS!CG:CG,0),1),"")</f>
        <v/>
      </c>
      <c r="C592" t="str">
        <f>IFERROR(INDEX(DATOS!BT:BT,MATCH(CHECKLIST!A592,DATOS!CG:CG,0),1),"")</f>
        <v/>
      </c>
      <c r="D592" t="str">
        <f>IFERROR(INDEX(DATOS!T:T,MATCH(CHECKLIST!E592,DATOS!C:C,0),1),"")</f>
        <v/>
      </c>
      <c r="E592" s="72" t="str">
        <f>IFERROR(INDEX(DATOS!C:C,MATCH(CHECKLIST!A592,DATOS!CG:CG,0),1),"")</f>
        <v/>
      </c>
      <c r="F592" s="82" t="str">
        <f>IFERROR(IF(INDEX(DATOS!AI:AI,MATCH(CHECKLIST!B592,DATOS!B:B,0),1)=0,"",INDEX(DATOS!AI:AI,MATCH(CHECKLIST!B592,DATOS!B:B,0),1)),"")</f>
        <v/>
      </c>
      <c r="G592" s="17" t="str">
        <f>IFERROR(IF(INDEX(DATOS!AN:AN,MATCH(CHECKLIST!B592,DATOS!B:B,0),1)=0,"",INDEX(DATOS!AN:AN,MATCH(CHECKLIST!B592,DATOS!B:B,0),1)),"")</f>
        <v/>
      </c>
      <c r="H592" s="17" t="str">
        <f>IFERROR(IF(INDEX(DATOS!BQ:BQ,MATCH(CHECKLIST!B592,DATOS!B:B,0),1)="","X",IF(INDEX(DATOS!BQ:BQ,MATCH(CHECKLIST!B592,DATOS!B:B,0),1)="VIGENTE","",INDEX(DATOS!BQ:BQ,MATCH(CHECKLIST!B592,DATOS!B:B,0),1))),"")</f>
        <v/>
      </c>
      <c r="I592" s="17" t="str">
        <f>IFERROR(IF(INDEX(DATOS!AR:AR,MATCH(CHECKLIST!B592,DATOS!B:B,0),1)=0,"",INDEX(DATOS!AR:AR,MATCH(CHECKLIST!B592,DATOS!B:B,0),1)),"")</f>
        <v/>
      </c>
      <c r="J592" s="17" t="str">
        <f>IFERROR(IF(INDEX(DATOS!AP:AP,MATCH(CHECKLIST!B592,DATOS!B:B,0),1)=0,"",INDEX(DATOS!AP:AP,MATCH(CHECKLIST!B592,DATOS!B:B,0),1)),"")</f>
        <v/>
      </c>
      <c r="K592" s="35" t="str">
        <f>IFERROR(IF(INDEX(DATOS!AQ:AQ,MATCH(CHECKLIST!B592,DATOS!B:B,0),1)=0,"",INDEX(DATOS!AQ:AQ,MATCH(CHECKLIST!B592,DATOS!B:B,0),1)),"")</f>
        <v/>
      </c>
      <c r="L592" s="17" t="str">
        <f>IFERROR(IF(INDEX(DATOS!AS:AS,MATCH(CHECKLIST!B592,DATOS!B:B,0),1)=0,"",INDEX(DATOS!AS:AS,MATCH(CHECKLIST!B592,DATOS!B:B,0),1)),"")</f>
        <v/>
      </c>
      <c r="M592" s="17" t="str">
        <f>IFERROR(IF(INDEX(DATOS!AO:AO,MATCH(CHECKLIST!B592,DATOS!B:B,0),1)=0,"",INDEX(DATOS!AO:AO,MATCH(CHECKLIST!B592,DATOS!B:B,0),1)),"")</f>
        <v/>
      </c>
      <c r="N592" s="35" t="str">
        <f ca="1">IFERROR(IF(INDEX(DATOS!P:P,MATCH(CHECKLIST!B592,DATOS!B:B,0),1)="","X",IF(INDEX(DATOS!P:P,MATCH(CHECKLIST!B592,DATOS!B:B,0),1)&gt;YEAR(TODAY())-1,"","VENCIDA")),"")</f>
        <v/>
      </c>
      <c r="O592" s="35" t="str">
        <f>IFERROR(IF(INDEX(DATOS!AV:AV,MATCH(CHECKLIST!B592,DATOS!B:B,0),1)=0,"",INDEX(DATOS!AV:AV,MATCH(CHECKLIST!B592,DATOS!B:B,0),1)),"")</f>
        <v/>
      </c>
      <c r="P592" s="17" t="str">
        <f>IFERROR(IF(INDEX(DATOS!AT:AT,MATCH(CHECKLIST!B592,DATOS!B:B,0),1)=0,"",INDEX(DATOS!AT:AT,MATCH(CHECKLIST!B592,DATOS!B:B,0),1)),"")</f>
        <v/>
      </c>
      <c r="Q592" s="17" t="str">
        <f>IFERROR(IF(INDEX(DATOS!AU:AU,MATCH(CHECKLIST!B592,DATOS!B:B,0),1)=0,"",INDEX(DATOS!AU:AU,MATCH(CHECKLIST!B592,DATOS!B:B,0),1)),"")</f>
        <v/>
      </c>
      <c r="S592">
        <f t="shared" ref="S592:S655" si="29">IF(Q$13="","",R592)</f>
        <v>0</v>
      </c>
      <c r="U592" t="str">
        <f t="shared" si="27"/>
        <v/>
      </c>
      <c r="V592" t="str">
        <f t="shared" si="28"/>
        <v/>
      </c>
    </row>
    <row r="593" spans="1:22" x14ac:dyDescent="0.25">
      <c r="A593" s="12">
        <v>580</v>
      </c>
      <c r="B593" t="str">
        <f>IFERROR(INDEX(DATOS!B:B,MATCH(CHECKLIST!A593,DATOS!CG:CG,0),1),"")</f>
        <v/>
      </c>
      <c r="C593" t="str">
        <f>IFERROR(INDEX(DATOS!BT:BT,MATCH(CHECKLIST!A593,DATOS!CG:CG,0),1),"")</f>
        <v/>
      </c>
      <c r="D593" t="str">
        <f>IFERROR(INDEX(DATOS!T:T,MATCH(CHECKLIST!E593,DATOS!C:C,0),1),"")</f>
        <v/>
      </c>
      <c r="E593" s="72" t="str">
        <f>IFERROR(INDEX(DATOS!C:C,MATCH(CHECKLIST!A593,DATOS!CG:CG,0),1),"")</f>
        <v/>
      </c>
      <c r="F593" s="82" t="str">
        <f>IFERROR(IF(INDEX(DATOS!AI:AI,MATCH(CHECKLIST!B593,DATOS!B:B,0),1)=0,"",INDEX(DATOS!AI:AI,MATCH(CHECKLIST!B593,DATOS!B:B,0),1)),"")</f>
        <v/>
      </c>
      <c r="G593" s="17" t="str">
        <f>IFERROR(IF(INDEX(DATOS!AN:AN,MATCH(CHECKLIST!B593,DATOS!B:B,0),1)=0,"",INDEX(DATOS!AN:AN,MATCH(CHECKLIST!B593,DATOS!B:B,0),1)),"")</f>
        <v/>
      </c>
      <c r="H593" s="17" t="str">
        <f>IFERROR(IF(INDEX(DATOS!BQ:BQ,MATCH(CHECKLIST!B593,DATOS!B:B,0),1)="","X",IF(INDEX(DATOS!BQ:BQ,MATCH(CHECKLIST!B593,DATOS!B:B,0),1)="VIGENTE","",INDEX(DATOS!BQ:BQ,MATCH(CHECKLIST!B593,DATOS!B:B,0),1))),"")</f>
        <v/>
      </c>
      <c r="I593" s="17" t="str">
        <f>IFERROR(IF(INDEX(DATOS!AR:AR,MATCH(CHECKLIST!B593,DATOS!B:B,0),1)=0,"",INDEX(DATOS!AR:AR,MATCH(CHECKLIST!B593,DATOS!B:B,0),1)),"")</f>
        <v/>
      </c>
      <c r="J593" s="17" t="str">
        <f>IFERROR(IF(INDEX(DATOS!AP:AP,MATCH(CHECKLIST!B593,DATOS!B:B,0),1)=0,"",INDEX(DATOS!AP:AP,MATCH(CHECKLIST!B593,DATOS!B:B,0),1)),"")</f>
        <v/>
      </c>
      <c r="K593" s="35" t="str">
        <f>IFERROR(IF(INDEX(DATOS!AQ:AQ,MATCH(CHECKLIST!B593,DATOS!B:B,0),1)=0,"",INDEX(DATOS!AQ:AQ,MATCH(CHECKLIST!B593,DATOS!B:B,0),1)),"")</f>
        <v/>
      </c>
      <c r="L593" s="17" t="str">
        <f>IFERROR(IF(INDEX(DATOS!AS:AS,MATCH(CHECKLIST!B593,DATOS!B:B,0),1)=0,"",INDEX(DATOS!AS:AS,MATCH(CHECKLIST!B593,DATOS!B:B,0),1)),"")</f>
        <v/>
      </c>
      <c r="M593" s="17" t="str">
        <f>IFERROR(IF(INDEX(DATOS!AO:AO,MATCH(CHECKLIST!B593,DATOS!B:B,0),1)=0,"",INDEX(DATOS!AO:AO,MATCH(CHECKLIST!B593,DATOS!B:B,0),1)),"")</f>
        <v/>
      </c>
      <c r="N593" s="35" t="str">
        <f ca="1">IFERROR(IF(INDEX(DATOS!P:P,MATCH(CHECKLIST!B593,DATOS!B:B,0),1)="","X",IF(INDEX(DATOS!P:P,MATCH(CHECKLIST!B593,DATOS!B:B,0),1)&gt;YEAR(TODAY())-1,"","VENCIDA")),"")</f>
        <v/>
      </c>
      <c r="O593" s="35" t="str">
        <f>IFERROR(IF(INDEX(DATOS!AV:AV,MATCH(CHECKLIST!B593,DATOS!B:B,0),1)=0,"",INDEX(DATOS!AV:AV,MATCH(CHECKLIST!B593,DATOS!B:B,0),1)),"")</f>
        <v/>
      </c>
      <c r="P593" s="17" t="str">
        <f>IFERROR(IF(INDEX(DATOS!AT:AT,MATCH(CHECKLIST!B593,DATOS!B:B,0),1)=0,"",INDEX(DATOS!AT:AT,MATCH(CHECKLIST!B593,DATOS!B:B,0),1)),"")</f>
        <v/>
      </c>
      <c r="Q593" s="17" t="str">
        <f>IFERROR(IF(INDEX(DATOS!AU:AU,MATCH(CHECKLIST!B593,DATOS!B:B,0),1)=0,"",INDEX(DATOS!AU:AU,MATCH(CHECKLIST!B593,DATOS!B:B,0),1)),"")</f>
        <v/>
      </c>
      <c r="R593" t="str">
        <f>IF(B593="","",1)</f>
        <v/>
      </c>
      <c r="S593" t="str">
        <f t="shared" si="29"/>
        <v/>
      </c>
      <c r="U593" t="str">
        <f t="shared" si="27"/>
        <v/>
      </c>
      <c r="V593" t="str">
        <f t="shared" si="28"/>
        <v/>
      </c>
    </row>
    <row r="594" spans="1:22" x14ac:dyDescent="0.25">
      <c r="A594" s="12">
        <v>581</v>
      </c>
      <c r="B594" t="str">
        <f>IFERROR(INDEX(DATOS!B:B,MATCH(CHECKLIST!A594,DATOS!CG:CG,0),1),"")</f>
        <v/>
      </c>
      <c r="C594" t="str">
        <f>IFERROR(INDEX(DATOS!BT:BT,MATCH(CHECKLIST!A594,DATOS!CG:CG,0),1),"")</f>
        <v/>
      </c>
      <c r="D594" t="str">
        <f>IFERROR(INDEX(DATOS!T:T,MATCH(CHECKLIST!E594,DATOS!C:C,0),1),"")</f>
        <v/>
      </c>
      <c r="E594" s="72" t="str">
        <f>IFERROR(INDEX(DATOS!C:C,MATCH(CHECKLIST!A594,DATOS!CG:CG,0),1),"")</f>
        <v/>
      </c>
      <c r="F594" s="82" t="str">
        <f>IFERROR(IF(INDEX(DATOS!AI:AI,MATCH(CHECKLIST!B594,DATOS!B:B,0),1)=0,"",INDEX(DATOS!AI:AI,MATCH(CHECKLIST!B594,DATOS!B:B,0),1)),"")</f>
        <v/>
      </c>
      <c r="G594" s="17" t="str">
        <f>IFERROR(IF(INDEX(DATOS!AN:AN,MATCH(CHECKLIST!B594,DATOS!B:B,0),1)=0,"",INDEX(DATOS!AN:AN,MATCH(CHECKLIST!B594,DATOS!B:B,0),1)),"")</f>
        <v/>
      </c>
      <c r="H594" s="17" t="str">
        <f>IFERROR(IF(INDEX(DATOS!BQ:BQ,MATCH(CHECKLIST!B594,DATOS!B:B,0),1)="","X",IF(INDEX(DATOS!BQ:BQ,MATCH(CHECKLIST!B594,DATOS!B:B,0),1)="VIGENTE","",INDEX(DATOS!BQ:BQ,MATCH(CHECKLIST!B594,DATOS!B:B,0),1))),"")</f>
        <v/>
      </c>
      <c r="I594" s="17" t="str">
        <f>IFERROR(IF(INDEX(DATOS!AR:AR,MATCH(CHECKLIST!B594,DATOS!B:B,0),1)=0,"",INDEX(DATOS!AR:AR,MATCH(CHECKLIST!B594,DATOS!B:B,0),1)),"")</f>
        <v/>
      </c>
      <c r="J594" s="17" t="str">
        <f>IFERROR(IF(INDEX(DATOS!AP:AP,MATCH(CHECKLIST!B594,DATOS!B:B,0),1)=0,"",INDEX(DATOS!AP:AP,MATCH(CHECKLIST!B594,DATOS!B:B,0),1)),"")</f>
        <v/>
      </c>
      <c r="K594" s="35" t="str">
        <f>IFERROR(IF(INDEX(DATOS!AQ:AQ,MATCH(CHECKLIST!B594,DATOS!B:B,0),1)=0,"",INDEX(DATOS!AQ:AQ,MATCH(CHECKLIST!B594,DATOS!B:B,0),1)),"")</f>
        <v/>
      </c>
      <c r="L594" s="17" t="str">
        <f>IFERROR(IF(INDEX(DATOS!AS:AS,MATCH(CHECKLIST!B594,DATOS!B:B,0),1)=0,"",INDEX(DATOS!AS:AS,MATCH(CHECKLIST!B594,DATOS!B:B,0),1)),"")</f>
        <v/>
      </c>
      <c r="M594" s="17" t="str">
        <f>IFERROR(IF(INDEX(DATOS!AO:AO,MATCH(CHECKLIST!B594,DATOS!B:B,0),1)=0,"",INDEX(DATOS!AO:AO,MATCH(CHECKLIST!B594,DATOS!B:B,0),1)),"")</f>
        <v/>
      </c>
      <c r="N594" s="35" t="str">
        <f ca="1">IFERROR(IF(INDEX(DATOS!P:P,MATCH(CHECKLIST!B594,DATOS!B:B,0),1)="","X",IF(INDEX(DATOS!P:P,MATCH(CHECKLIST!B594,DATOS!B:B,0),1)&gt;YEAR(TODAY())-1,"","VENCIDA")),"")</f>
        <v/>
      </c>
      <c r="O594" s="35" t="str">
        <f>IFERROR(IF(INDEX(DATOS!AV:AV,MATCH(CHECKLIST!B594,DATOS!B:B,0),1)=0,"",INDEX(DATOS!AV:AV,MATCH(CHECKLIST!B594,DATOS!B:B,0),1)),"")</f>
        <v/>
      </c>
      <c r="P594" s="17" t="str">
        <f>IFERROR(IF(INDEX(DATOS!AT:AT,MATCH(CHECKLIST!B594,DATOS!B:B,0),1)=0,"",INDEX(DATOS!AT:AT,MATCH(CHECKLIST!B594,DATOS!B:B,0),1)),"")</f>
        <v/>
      </c>
      <c r="Q594" s="17" t="str">
        <f>IFERROR(IF(INDEX(DATOS!AU:AU,MATCH(CHECKLIST!B594,DATOS!B:B,0),1)=0,"",INDEX(DATOS!AU:AU,MATCH(CHECKLIST!B594,DATOS!B:B,0),1)),"")</f>
        <v/>
      </c>
      <c r="S594">
        <f t="shared" si="29"/>
        <v>0</v>
      </c>
      <c r="U594" t="str">
        <f t="shared" si="27"/>
        <v/>
      </c>
      <c r="V594" t="str">
        <f t="shared" si="28"/>
        <v/>
      </c>
    </row>
    <row r="595" spans="1:22" x14ac:dyDescent="0.25">
      <c r="A595" s="12">
        <v>582</v>
      </c>
      <c r="B595" t="str">
        <f>IFERROR(INDEX(DATOS!B:B,MATCH(CHECKLIST!A595,DATOS!CG:CG,0),1),"")</f>
        <v/>
      </c>
      <c r="C595" t="str">
        <f>IFERROR(INDEX(DATOS!BT:BT,MATCH(CHECKLIST!A595,DATOS!CG:CG,0),1),"")</f>
        <v/>
      </c>
      <c r="D595" t="str">
        <f>IFERROR(INDEX(DATOS!T:T,MATCH(CHECKLIST!E595,DATOS!C:C,0),1),"")</f>
        <v/>
      </c>
      <c r="E595" s="72" t="str">
        <f>IFERROR(INDEX(DATOS!C:C,MATCH(CHECKLIST!A595,DATOS!CG:CG,0),1),"")</f>
        <v/>
      </c>
      <c r="F595" s="82" t="str">
        <f>IFERROR(IF(INDEX(DATOS!AI:AI,MATCH(CHECKLIST!B595,DATOS!B:B,0),1)=0,"",INDEX(DATOS!AI:AI,MATCH(CHECKLIST!B595,DATOS!B:B,0),1)),"")</f>
        <v/>
      </c>
      <c r="G595" s="17" t="str">
        <f>IFERROR(IF(INDEX(DATOS!AN:AN,MATCH(CHECKLIST!B595,DATOS!B:B,0),1)=0,"",INDEX(DATOS!AN:AN,MATCH(CHECKLIST!B595,DATOS!B:B,0),1)),"")</f>
        <v/>
      </c>
      <c r="H595" s="17" t="str">
        <f>IFERROR(IF(INDEX(DATOS!BQ:BQ,MATCH(CHECKLIST!B595,DATOS!B:B,0),1)="","X",IF(INDEX(DATOS!BQ:BQ,MATCH(CHECKLIST!B595,DATOS!B:B,0),1)="VIGENTE","",INDEX(DATOS!BQ:BQ,MATCH(CHECKLIST!B595,DATOS!B:B,0),1))),"")</f>
        <v/>
      </c>
      <c r="I595" s="17" t="str">
        <f>IFERROR(IF(INDEX(DATOS!AR:AR,MATCH(CHECKLIST!B595,DATOS!B:B,0),1)=0,"",INDEX(DATOS!AR:AR,MATCH(CHECKLIST!B595,DATOS!B:B,0),1)),"")</f>
        <v/>
      </c>
      <c r="J595" s="17" t="str">
        <f>IFERROR(IF(INDEX(DATOS!AP:AP,MATCH(CHECKLIST!B595,DATOS!B:B,0),1)=0,"",INDEX(DATOS!AP:AP,MATCH(CHECKLIST!B595,DATOS!B:B,0),1)),"")</f>
        <v/>
      </c>
      <c r="K595" s="35" t="str">
        <f>IFERROR(IF(INDEX(DATOS!AQ:AQ,MATCH(CHECKLIST!B595,DATOS!B:B,0),1)=0,"",INDEX(DATOS!AQ:AQ,MATCH(CHECKLIST!B595,DATOS!B:B,0),1)),"")</f>
        <v/>
      </c>
      <c r="L595" s="17" t="str">
        <f>IFERROR(IF(INDEX(DATOS!AS:AS,MATCH(CHECKLIST!B595,DATOS!B:B,0),1)=0,"",INDEX(DATOS!AS:AS,MATCH(CHECKLIST!B595,DATOS!B:B,0),1)),"")</f>
        <v/>
      </c>
      <c r="M595" s="17" t="str">
        <f>IFERROR(IF(INDEX(DATOS!AO:AO,MATCH(CHECKLIST!B595,DATOS!B:B,0),1)=0,"",INDEX(DATOS!AO:AO,MATCH(CHECKLIST!B595,DATOS!B:B,0),1)),"")</f>
        <v/>
      </c>
      <c r="N595" s="35" t="str">
        <f ca="1">IFERROR(IF(INDEX(DATOS!P:P,MATCH(CHECKLIST!B595,DATOS!B:B,0),1)="","X",IF(INDEX(DATOS!P:P,MATCH(CHECKLIST!B595,DATOS!B:B,0),1)&gt;YEAR(TODAY())-1,"","VENCIDA")),"")</f>
        <v/>
      </c>
      <c r="O595" s="35" t="str">
        <f>IFERROR(IF(INDEX(DATOS!AV:AV,MATCH(CHECKLIST!B595,DATOS!B:B,0),1)=0,"",INDEX(DATOS!AV:AV,MATCH(CHECKLIST!B595,DATOS!B:B,0),1)),"")</f>
        <v/>
      </c>
      <c r="P595" s="17" t="str">
        <f>IFERROR(IF(INDEX(DATOS!AT:AT,MATCH(CHECKLIST!B595,DATOS!B:B,0),1)=0,"",INDEX(DATOS!AT:AT,MATCH(CHECKLIST!B595,DATOS!B:B,0),1)),"")</f>
        <v/>
      </c>
      <c r="Q595" s="17" t="str">
        <f>IFERROR(IF(INDEX(DATOS!AU:AU,MATCH(CHECKLIST!B595,DATOS!B:B,0),1)=0,"",INDEX(DATOS!AU:AU,MATCH(CHECKLIST!B595,DATOS!B:B,0),1)),"")</f>
        <v/>
      </c>
      <c r="R595" t="str">
        <f>IF(B595="","",1)</f>
        <v/>
      </c>
      <c r="S595" t="str">
        <f t="shared" si="29"/>
        <v/>
      </c>
      <c r="U595" t="str">
        <f t="shared" si="27"/>
        <v/>
      </c>
      <c r="V595" t="str">
        <f t="shared" si="28"/>
        <v/>
      </c>
    </row>
    <row r="596" spans="1:22" x14ac:dyDescent="0.25">
      <c r="A596" s="12">
        <v>583</v>
      </c>
      <c r="B596" t="str">
        <f>IFERROR(INDEX(DATOS!B:B,MATCH(CHECKLIST!A596,DATOS!CG:CG,0),1),"")</f>
        <v/>
      </c>
      <c r="C596" t="str">
        <f>IFERROR(INDEX(DATOS!BT:BT,MATCH(CHECKLIST!A596,DATOS!CG:CG,0),1),"")</f>
        <v/>
      </c>
      <c r="D596" t="str">
        <f>IFERROR(INDEX(DATOS!T:T,MATCH(CHECKLIST!E596,DATOS!C:C,0),1),"")</f>
        <v/>
      </c>
      <c r="E596" s="72" t="str">
        <f>IFERROR(INDEX(DATOS!C:C,MATCH(CHECKLIST!A596,DATOS!CG:CG,0),1),"")</f>
        <v/>
      </c>
      <c r="F596" s="82" t="str">
        <f>IFERROR(IF(INDEX(DATOS!AI:AI,MATCH(CHECKLIST!B596,DATOS!B:B,0),1)=0,"",INDEX(DATOS!AI:AI,MATCH(CHECKLIST!B596,DATOS!B:B,0),1)),"")</f>
        <v/>
      </c>
      <c r="G596" s="17" t="str">
        <f>IFERROR(IF(INDEX(DATOS!AN:AN,MATCH(CHECKLIST!B596,DATOS!B:B,0),1)=0,"",INDEX(DATOS!AN:AN,MATCH(CHECKLIST!B596,DATOS!B:B,0),1)),"")</f>
        <v/>
      </c>
      <c r="H596" s="17" t="str">
        <f>IFERROR(IF(INDEX(DATOS!BQ:BQ,MATCH(CHECKLIST!B596,DATOS!B:B,0),1)="","X",IF(INDEX(DATOS!BQ:BQ,MATCH(CHECKLIST!B596,DATOS!B:B,0),1)="VIGENTE","",INDEX(DATOS!BQ:BQ,MATCH(CHECKLIST!B596,DATOS!B:B,0),1))),"")</f>
        <v/>
      </c>
      <c r="I596" s="17" t="str">
        <f>IFERROR(IF(INDEX(DATOS!AR:AR,MATCH(CHECKLIST!B596,DATOS!B:B,0),1)=0,"",INDEX(DATOS!AR:AR,MATCH(CHECKLIST!B596,DATOS!B:B,0),1)),"")</f>
        <v/>
      </c>
      <c r="J596" s="17" t="str">
        <f>IFERROR(IF(INDEX(DATOS!AP:AP,MATCH(CHECKLIST!B596,DATOS!B:B,0),1)=0,"",INDEX(DATOS!AP:AP,MATCH(CHECKLIST!B596,DATOS!B:B,0),1)),"")</f>
        <v/>
      </c>
      <c r="K596" s="35" t="str">
        <f>IFERROR(IF(INDEX(DATOS!AQ:AQ,MATCH(CHECKLIST!B596,DATOS!B:B,0),1)=0,"",INDEX(DATOS!AQ:AQ,MATCH(CHECKLIST!B596,DATOS!B:B,0),1)),"")</f>
        <v/>
      </c>
      <c r="L596" s="17" t="str">
        <f>IFERROR(IF(INDEX(DATOS!AS:AS,MATCH(CHECKLIST!B596,DATOS!B:B,0),1)=0,"",INDEX(DATOS!AS:AS,MATCH(CHECKLIST!B596,DATOS!B:B,0),1)),"")</f>
        <v/>
      </c>
      <c r="M596" s="17" t="str">
        <f>IFERROR(IF(INDEX(DATOS!AO:AO,MATCH(CHECKLIST!B596,DATOS!B:B,0),1)=0,"",INDEX(DATOS!AO:AO,MATCH(CHECKLIST!B596,DATOS!B:B,0),1)),"")</f>
        <v/>
      </c>
      <c r="N596" s="35" t="str">
        <f ca="1">IFERROR(IF(INDEX(DATOS!P:P,MATCH(CHECKLIST!B596,DATOS!B:B,0),1)="","X",IF(INDEX(DATOS!P:P,MATCH(CHECKLIST!B596,DATOS!B:B,0),1)&gt;YEAR(TODAY())-1,"","VENCIDA")),"")</f>
        <v/>
      </c>
      <c r="O596" s="35" t="str">
        <f>IFERROR(IF(INDEX(DATOS!AV:AV,MATCH(CHECKLIST!B596,DATOS!B:B,0),1)=0,"",INDEX(DATOS!AV:AV,MATCH(CHECKLIST!B596,DATOS!B:B,0),1)),"")</f>
        <v/>
      </c>
      <c r="P596" s="17" t="str">
        <f>IFERROR(IF(INDEX(DATOS!AT:AT,MATCH(CHECKLIST!B596,DATOS!B:B,0),1)=0,"",INDEX(DATOS!AT:AT,MATCH(CHECKLIST!B596,DATOS!B:B,0),1)),"")</f>
        <v/>
      </c>
      <c r="Q596" s="17" t="str">
        <f>IFERROR(IF(INDEX(DATOS!AU:AU,MATCH(CHECKLIST!B596,DATOS!B:B,0),1)=0,"",INDEX(DATOS!AU:AU,MATCH(CHECKLIST!B596,DATOS!B:B,0),1)),"")</f>
        <v/>
      </c>
      <c r="S596">
        <f t="shared" si="29"/>
        <v>0</v>
      </c>
      <c r="U596" t="str">
        <f t="shared" si="27"/>
        <v/>
      </c>
      <c r="V596" t="str">
        <f t="shared" si="28"/>
        <v/>
      </c>
    </row>
    <row r="597" spans="1:22" x14ac:dyDescent="0.25">
      <c r="A597" s="12">
        <v>584</v>
      </c>
      <c r="B597" t="str">
        <f>IFERROR(INDEX(DATOS!B:B,MATCH(CHECKLIST!A597,DATOS!CG:CG,0),1),"")</f>
        <v/>
      </c>
      <c r="C597" t="str">
        <f>IFERROR(INDEX(DATOS!BT:BT,MATCH(CHECKLIST!A597,DATOS!CG:CG,0),1),"")</f>
        <v/>
      </c>
      <c r="D597" t="str">
        <f>IFERROR(INDEX(DATOS!T:T,MATCH(CHECKLIST!E597,DATOS!C:C,0),1),"")</f>
        <v/>
      </c>
      <c r="E597" s="72" t="str">
        <f>IFERROR(INDEX(DATOS!C:C,MATCH(CHECKLIST!A597,DATOS!CG:CG,0),1),"")</f>
        <v/>
      </c>
      <c r="F597" s="82" t="str">
        <f>IFERROR(IF(INDEX(DATOS!AI:AI,MATCH(CHECKLIST!B597,DATOS!B:B,0),1)=0,"",INDEX(DATOS!AI:AI,MATCH(CHECKLIST!B597,DATOS!B:B,0),1)),"")</f>
        <v/>
      </c>
      <c r="G597" s="17" t="str">
        <f>IFERROR(IF(INDEX(DATOS!AN:AN,MATCH(CHECKLIST!B597,DATOS!B:B,0),1)=0,"",INDEX(DATOS!AN:AN,MATCH(CHECKLIST!B597,DATOS!B:B,0),1)),"")</f>
        <v/>
      </c>
      <c r="H597" s="17" t="str">
        <f>IFERROR(IF(INDEX(DATOS!BQ:BQ,MATCH(CHECKLIST!B597,DATOS!B:B,0),1)="","X",IF(INDEX(DATOS!BQ:BQ,MATCH(CHECKLIST!B597,DATOS!B:B,0),1)="VIGENTE","",INDEX(DATOS!BQ:BQ,MATCH(CHECKLIST!B597,DATOS!B:B,0),1))),"")</f>
        <v/>
      </c>
      <c r="I597" s="17" t="str">
        <f>IFERROR(IF(INDEX(DATOS!AR:AR,MATCH(CHECKLIST!B597,DATOS!B:B,0),1)=0,"",INDEX(DATOS!AR:AR,MATCH(CHECKLIST!B597,DATOS!B:B,0),1)),"")</f>
        <v/>
      </c>
      <c r="J597" s="17" t="str">
        <f>IFERROR(IF(INDEX(DATOS!AP:AP,MATCH(CHECKLIST!B597,DATOS!B:B,0),1)=0,"",INDEX(DATOS!AP:AP,MATCH(CHECKLIST!B597,DATOS!B:B,0),1)),"")</f>
        <v/>
      </c>
      <c r="K597" s="35" t="str">
        <f>IFERROR(IF(INDEX(DATOS!AQ:AQ,MATCH(CHECKLIST!B597,DATOS!B:B,0),1)=0,"",INDEX(DATOS!AQ:AQ,MATCH(CHECKLIST!B597,DATOS!B:B,0),1)),"")</f>
        <v/>
      </c>
      <c r="L597" s="17" t="str">
        <f>IFERROR(IF(INDEX(DATOS!AS:AS,MATCH(CHECKLIST!B597,DATOS!B:B,0),1)=0,"",INDEX(DATOS!AS:AS,MATCH(CHECKLIST!B597,DATOS!B:B,0),1)),"")</f>
        <v/>
      </c>
      <c r="M597" s="17" t="str">
        <f>IFERROR(IF(INDEX(DATOS!AO:AO,MATCH(CHECKLIST!B597,DATOS!B:B,0),1)=0,"",INDEX(DATOS!AO:AO,MATCH(CHECKLIST!B597,DATOS!B:B,0),1)),"")</f>
        <v/>
      </c>
      <c r="N597" s="35" t="str">
        <f ca="1">IFERROR(IF(INDEX(DATOS!P:P,MATCH(CHECKLIST!B597,DATOS!B:B,0),1)="","X",IF(INDEX(DATOS!P:P,MATCH(CHECKLIST!B597,DATOS!B:B,0),1)&gt;YEAR(TODAY())-1,"","VENCIDA")),"")</f>
        <v/>
      </c>
      <c r="O597" s="35" t="str">
        <f>IFERROR(IF(INDEX(DATOS!AV:AV,MATCH(CHECKLIST!B597,DATOS!B:B,0),1)=0,"",INDEX(DATOS!AV:AV,MATCH(CHECKLIST!B597,DATOS!B:B,0),1)),"")</f>
        <v/>
      </c>
      <c r="P597" s="17" t="str">
        <f>IFERROR(IF(INDEX(DATOS!AT:AT,MATCH(CHECKLIST!B597,DATOS!B:B,0),1)=0,"",INDEX(DATOS!AT:AT,MATCH(CHECKLIST!B597,DATOS!B:B,0),1)),"")</f>
        <v/>
      </c>
      <c r="Q597" s="17" t="str">
        <f>IFERROR(IF(INDEX(DATOS!AU:AU,MATCH(CHECKLIST!B597,DATOS!B:B,0),1)=0,"",INDEX(DATOS!AU:AU,MATCH(CHECKLIST!B597,DATOS!B:B,0),1)),"")</f>
        <v/>
      </c>
      <c r="R597" t="str">
        <f>IF(B597="","",1)</f>
        <v/>
      </c>
      <c r="S597" t="str">
        <f t="shared" si="29"/>
        <v/>
      </c>
      <c r="U597" t="str">
        <f t="shared" si="27"/>
        <v/>
      </c>
      <c r="V597" t="str">
        <f t="shared" si="28"/>
        <v/>
      </c>
    </row>
    <row r="598" spans="1:22" x14ac:dyDescent="0.25">
      <c r="A598" s="12">
        <v>585</v>
      </c>
      <c r="B598" t="str">
        <f>IFERROR(INDEX(DATOS!B:B,MATCH(CHECKLIST!A598,DATOS!CG:CG,0),1),"")</f>
        <v/>
      </c>
      <c r="C598" t="str">
        <f>IFERROR(INDEX(DATOS!BT:BT,MATCH(CHECKLIST!A598,DATOS!CG:CG,0),1),"")</f>
        <v/>
      </c>
      <c r="D598" t="str">
        <f>IFERROR(INDEX(DATOS!T:T,MATCH(CHECKLIST!E598,DATOS!C:C,0),1),"")</f>
        <v/>
      </c>
      <c r="E598" s="72" t="str">
        <f>IFERROR(INDEX(DATOS!C:C,MATCH(CHECKLIST!A598,DATOS!CG:CG,0),1),"")</f>
        <v/>
      </c>
      <c r="F598" s="82" t="str">
        <f>IFERROR(IF(INDEX(DATOS!AI:AI,MATCH(CHECKLIST!B598,DATOS!B:B,0),1)=0,"",INDEX(DATOS!AI:AI,MATCH(CHECKLIST!B598,DATOS!B:B,0),1)),"")</f>
        <v/>
      </c>
      <c r="G598" s="17" t="str">
        <f>IFERROR(IF(INDEX(DATOS!AN:AN,MATCH(CHECKLIST!B598,DATOS!B:B,0),1)=0,"",INDEX(DATOS!AN:AN,MATCH(CHECKLIST!B598,DATOS!B:B,0),1)),"")</f>
        <v/>
      </c>
      <c r="H598" s="17" t="str">
        <f>IFERROR(IF(INDEX(DATOS!BQ:BQ,MATCH(CHECKLIST!B598,DATOS!B:B,0),1)="","X",IF(INDEX(DATOS!BQ:BQ,MATCH(CHECKLIST!B598,DATOS!B:B,0),1)="VIGENTE","",INDEX(DATOS!BQ:BQ,MATCH(CHECKLIST!B598,DATOS!B:B,0),1))),"")</f>
        <v/>
      </c>
      <c r="I598" s="17" t="str">
        <f>IFERROR(IF(INDEX(DATOS!AR:AR,MATCH(CHECKLIST!B598,DATOS!B:B,0),1)=0,"",INDEX(DATOS!AR:AR,MATCH(CHECKLIST!B598,DATOS!B:B,0),1)),"")</f>
        <v/>
      </c>
      <c r="J598" s="17" t="str">
        <f>IFERROR(IF(INDEX(DATOS!AP:AP,MATCH(CHECKLIST!B598,DATOS!B:B,0),1)=0,"",INDEX(DATOS!AP:AP,MATCH(CHECKLIST!B598,DATOS!B:B,0),1)),"")</f>
        <v/>
      </c>
      <c r="K598" s="35" t="str">
        <f>IFERROR(IF(INDEX(DATOS!AQ:AQ,MATCH(CHECKLIST!B598,DATOS!B:B,0),1)=0,"",INDEX(DATOS!AQ:AQ,MATCH(CHECKLIST!B598,DATOS!B:B,0),1)),"")</f>
        <v/>
      </c>
      <c r="L598" s="17" t="str">
        <f>IFERROR(IF(INDEX(DATOS!AS:AS,MATCH(CHECKLIST!B598,DATOS!B:B,0),1)=0,"",INDEX(DATOS!AS:AS,MATCH(CHECKLIST!B598,DATOS!B:B,0),1)),"")</f>
        <v/>
      </c>
      <c r="M598" s="17" t="str">
        <f>IFERROR(IF(INDEX(DATOS!AO:AO,MATCH(CHECKLIST!B598,DATOS!B:B,0),1)=0,"",INDEX(DATOS!AO:AO,MATCH(CHECKLIST!B598,DATOS!B:B,0),1)),"")</f>
        <v/>
      </c>
      <c r="N598" s="35" t="str">
        <f ca="1">IFERROR(IF(INDEX(DATOS!P:P,MATCH(CHECKLIST!B598,DATOS!B:B,0),1)="","X",IF(INDEX(DATOS!P:P,MATCH(CHECKLIST!B598,DATOS!B:B,0),1)&gt;YEAR(TODAY())-1,"","VENCIDA")),"")</f>
        <v/>
      </c>
      <c r="O598" s="35" t="str">
        <f>IFERROR(IF(INDEX(DATOS!AV:AV,MATCH(CHECKLIST!B598,DATOS!B:B,0),1)=0,"",INDEX(DATOS!AV:AV,MATCH(CHECKLIST!B598,DATOS!B:B,0),1)),"")</f>
        <v/>
      </c>
      <c r="P598" s="17" t="str">
        <f>IFERROR(IF(INDEX(DATOS!AT:AT,MATCH(CHECKLIST!B598,DATOS!B:B,0),1)=0,"",INDEX(DATOS!AT:AT,MATCH(CHECKLIST!B598,DATOS!B:B,0),1)),"")</f>
        <v/>
      </c>
      <c r="Q598" s="17" t="str">
        <f>IFERROR(IF(INDEX(DATOS!AU:AU,MATCH(CHECKLIST!B598,DATOS!B:B,0),1)=0,"",INDEX(DATOS!AU:AU,MATCH(CHECKLIST!B598,DATOS!B:B,0),1)),"")</f>
        <v/>
      </c>
      <c r="S598">
        <f t="shared" si="29"/>
        <v>0</v>
      </c>
      <c r="U598" t="str">
        <f t="shared" si="27"/>
        <v/>
      </c>
      <c r="V598" t="str">
        <f t="shared" si="28"/>
        <v/>
      </c>
    </row>
    <row r="599" spans="1:22" x14ac:dyDescent="0.25">
      <c r="A599" s="12">
        <v>586</v>
      </c>
      <c r="B599" t="str">
        <f>IFERROR(INDEX(DATOS!B:B,MATCH(CHECKLIST!A599,DATOS!CG:CG,0),1),"")</f>
        <v/>
      </c>
      <c r="C599" t="str">
        <f>IFERROR(INDEX(DATOS!BT:BT,MATCH(CHECKLIST!A599,DATOS!CG:CG,0),1),"")</f>
        <v/>
      </c>
      <c r="D599" t="str">
        <f>IFERROR(INDEX(DATOS!T:T,MATCH(CHECKLIST!E599,DATOS!C:C,0),1),"")</f>
        <v/>
      </c>
      <c r="E599" s="72" t="str">
        <f>IFERROR(INDEX(DATOS!C:C,MATCH(CHECKLIST!A599,DATOS!CG:CG,0),1),"")</f>
        <v/>
      </c>
      <c r="F599" s="82" t="str">
        <f>IFERROR(IF(INDEX(DATOS!AI:AI,MATCH(CHECKLIST!B599,DATOS!B:B,0),1)=0,"",INDEX(DATOS!AI:AI,MATCH(CHECKLIST!B599,DATOS!B:B,0),1)),"")</f>
        <v/>
      </c>
      <c r="G599" s="17" t="str">
        <f>IFERROR(IF(INDEX(DATOS!AN:AN,MATCH(CHECKLIST!B599,DATOS!B:B,0),1)=0,"",INDEX(DATOS!AN:AN,MATCH(CHECKLIST!B599,DATOS!B:B,0),1)),"")</f>
        <v/>
      </c>
      <c r="H599" s="17" t="str">
        <f>IFERROR(IF(INDEX(DATOS!BQ:BQ,MATCH(CHECKLIST!B599,DATOS!B:B,0),1)="","X",IF(INDEX(DATOS!BQ:BQ,MATCH(CHECKLIST!B599,DATOS!B:B,0),1)="VIGENTE","",INDEX(DATOS!BQ:BQ,MATCH(CHECKLIST!B599,DATOS!B:B,0),1))),"")</f>
        <v/>
      </c>
      <c r="I599" s="17" t="str">
        <f>IFERROR(IF(INDEX(DATOS!AR:AR,MATCH(CHECKLIST!B599,DATOS!B:B,0),1)=0,"",INDEX(DATOS!AR:AR,MATCH(CHECKLIST!B599,DATOS!B:B,0),1)),"")</f>
        <v/>
      </c>
      <c r="J599" s="17" t="str">
        <f>IFERROR(IF(INDEX(DATOS!AP:AP,MATCH(CHECKLIST!B599,DATOS!B:B,0),1)=0,"",INDEX(DATOS!AP:AP,MATCH(CHECKLIST!B599,DATOS!B:B,0),1)),"")</f>
        <v/>
      </c>
      <c r="K599" s="35" t="str">
        <f>IFERROR(IF(INDEX(DATOS!AQ:AQ,MATCH(CHECKLIST!B599,DATOS!B:B,0),1)=0,"",INDEX(DATOS!AQ:AQ,MATCH(CHECKLIST!B599,DATOS!B:B,0),1)),"")</f>
        <v/>
      </c>
      <c r="L599" s="17" t="str">
        <f>IFERROR(IF(INDEX(DATOS!AS:AS,MATCH(CHECKLIST!B599,DATOS!B:B,0),1)=0,"",INDEX(DATOS!AS:AS,MATCH(CHECKLIST!B599,DATOS!B:B,0),1)),"")</f>
        <v/>
      </c>
      <c r="M599" s="17" t="str">
        <f>IFERROR(IF(INDEX(DATOS!AO:AO,MATCH(CHECKLIST!B599,DATOS!B:B,0),1)=0,"",INDEX(DATOS!AO:AO,MATCH(CHECKLIST!B599,DATOS!B:B,0),1)),"")</f>
        <v/>
      </c>
      <c r="N599" s="35" t="str">
        <f ca="1">IFERROR(IF(INDEX(DATOS!P:P,MATCH(CHECKLIST!B599,DATOS!B:B,0),1)="","X",IF(INDEX(DATOS!P:P,MATCH(CHECKLIST!B599,DATOS!B:B,0),1)&gt;YEAR(TODAY())-1,"","VENCIDA")),"")</f>
        <v/>
      </c>
      <c r="O599" s="35" t="str">
        <f>IFERROR(IF(INDEX(DATOS!AV:AV,MATCH(CHECKLIST!B599,DATOS!B:B,0),1)=0,"",INDEX(DATOS!AV:AV,MATCH(CHECKLIST!B599,DATOS!B:B,0),1)),"")</f>
        <v/>
      </c>
      <c r="P599" s="17" t="str">
        <f>IFERROR(IF(INDEX(DATOS!AT:AT,MATCH(CHECKLIST!B599,DATOS!B:B,0),1)=0,"",INDEX(DATOS!AT:AT,MATCH(CHECKLIST!B599,DATOS!B:B,0),1)),"")</f>
        <v/>
      </c>
      <c r="Q599" s="17" t="str">
        <f>IFERROR(IF(INDEX(DATOS!AU:AU,MATCH(CHECKLIST!B599,DATOS!B:B,0),1)=0,"",INDEX(DATOS!AU:AU,MATCH(CHECKLIST!B599,DATOS!B:B,0),1)),"")</f>
        <v/>
      </c>
      <c r="R599" t="str">
        <f>IF(B599="","",1)</f>
        <v/>
      </c>
      <c r="S599" t="str">
        <f t="shared" si="29"/>
        <v/>
      </c>
      <c r="U599" t="str">
        <f t="shared" si="27"/>
        <v/>
      </c>
      <c r="V599" t="str">
        <f t="shared" si="28"/>
        <v/>
      </c>
    </row>
    <row r="600" spans="1:22" x14ac:dyDescent="0.25">
      <c r="A600" s="12">
        <v>587</v>
      </c>
      <c r="B600" t="str">
        <f>IFERROR(INDEX(DATOS!B:B,MATCH(CHECKLIST!A600,DATOS!CG:CG,0),1),"")</f>
        <v/>
      </c>
      <c r="C600" t="str">
        <f>IFERROR(INDEX(DATOS!BT:BT,MATCH(CHECKLIST!A600,DATOS!CG:CG,0),1),"")</f>
        <v/>
      </c>
      <c r="D600" t="str">
        <f>IFERROR(INDEX(DATOS!T:T,MATCH(CHECKLIST!E600,DATOS!C:C,0),1),"")</f>
        <v/>
      </c>
      <c r="E600" s="72" t="str">
        <f>IFERROR(INDEX(DATOS!C:C,MATCH(CHECKLIST!A600,DATOS!CG:CG,0),1),"")</f>
        <v/>
      </c>
      <c r="F600" s="82" t="str">
        <f>IFERROR(IF(INDEX(DATOS!AI:AI,MATCH(CHECKLIST!B600,DATOS!B:B,0),1)=0,"",INDEX(DATOS!AI:AI,MATCH(CHECKLIST!B600,DATOS!B:B,0),1)),"")</f>
        <v/>
      </c>
      <c r="G600" s="17" t="str">
        <f>IFERROR(IF(INDEX(DATOS!AN:AN,MATCH(CHECKLIST!B600,DATOS!B:B,0),1)=0,"",INDEX(DATOS!AN:AN,MATCH(CHECKLIST!B600,DATOS!B:B,0),1)),"")</f>
        <v/>
      </c>
      <c r="H600" s="17" t="str">
        <f>IFERROR(IF(INDEX(DATOS!BQ:BQ,MATCH(CHECKLIST!B600,DATOS!B:B,0),1)="","X",IF(INDEX(DATOS!BQ:BQ,MATCH(CHECKLIST!B600,DATOS!B:B,0),1)="VIGENTE","",INDEX(DATOS!BQ:BQ,MATCH(CHECKLIST!B600,DATOS!B:B,0),1))),"")</f>
        <v/>
      </c>
      <c r="I600" s="17" t="str">
        <f>IFERROR(IF(INDEX(DATOS!AR:AR,MATCH(CHECKLIST!B600,DATOS!B:B,0),1)=0,"",INDEX(DATOS!AR:AR,MATCH(CHECKLIST!B600,DATOS!B:B,0),1)),"")</f>
        <v/>
      </c>
      <c r="J600" s="17" t="str">
        <f>IFERROR(IF(INDEX(DATOS!AP:AP,MATCH(CHECKLIST!B600,DATOS!B:B,0),1)=0,"",INDEX(DATOS!AP:AP,MATCH(CHECKLIST!B600,DATOS!B:B,0),1)),"")</f>
        <v/>
      </c>
      <c r="K600" s="35" t="str">
        <f>IFERROR(IF(INDEX(DATOS!AQ:AQ,MATCH(CHECKLIST!B600,DATOS!B:B,0),1)=0,"",INDEX(DATOS!AQ:AQ,MATCH(CHECKLIST!B600,DATOS!B:B,0),1)),"")</f>
        <v/>
      </c>
      <c r="L600" s="17" t="str">
        <f>IFERROR(IF(INDEX(DATOS!AS:AS,MATCH(CHECKLIST!B600,DATOS!B:B,0),1)=0,"",INDEX(DATOS!AS:AS,MATCH(CHECKLIST!B600,DATOS!B:B,0),1)),"")</f>
        <v/>
      </c>
      <c r="M600" s="17" t="str">
        <f>IFERROR(IF(INDEX(DATOS!AO:AO,MATCH(CHECKLIST!B600,DATOS!B:B,0),1)=0,"",INDEX(DATOS!AO:AO,MATCH(CHECKLIST!B600,DATOS!B:B,0),1)),"")</f>
        <v/>
      </c>
      <c r="N600" s="35" t="str">
        <f ca="1">IFERROR(IF(INDEX(DATOS!P:P,MATCH(CHECKLIST!B600,DATOS!B:B,0),1)="","X",IF(INDEX(DATOS!P:P,MATCH(CHECKLIST!B600,DATOS!B:B,0),1)&gt;YEAR(TODAY())-1,"","VENCIDA")),"")</f>
        <v/>
      </c>
      <c r="O600" s="35" t="str">
        <f>IFERROR(IF(INDEX(DATOS!AV:AV,MATCH(CHECKLIST!B600,DATOS!B:B,0),1)=0,"",INDEX(DATOS!AV:AV,MATCH(CHECKLIST!B600,DATOS!B:B,0),1)),"")</f>
        <v/>
      </c>
      <c r="P600" s="17" t="str">
        <f>IFERROR(IF(INDEX(DATOS!AT:AT,MATCH(CHECKLIST!B600,DATOS!B:B,0),1)=0,"",INDEX(DATOS!AT:AT,MATCH(CHECKLIST!B600,DATOS!B:B,0),1)),"")</f>
        <v/>
      </c>
      <c r="Q600" s="17" t="str">
        <f>IFERROR(IF(INDEX(DATOS!AU:AU,MATCH(CHECKLIST!B600,DATOS!B:B,0),1)=0,"",INDEX(DATOS!AU:AU,MATCH(CHECKLIST!B600,DATOS!B:B,0),1)),"")</f>
        <v/>
      </c>
      <c r="S600">
        <f t="shared" si="29"/>
        <v>0</v>
      </c>
      <c r="U600" t="str">
        <f t="shared" si="27"/>
        <v/>
      </c>
      <c r="V600" t="str">
        <f t="shared" si="28"/>
        <v/>
      </c>
    </row>
    <row r="601" spans="1:22" x14ac:dyDescent="0.25">
      <c r="A601" s="12">
        <v>588</v>
      </c>
      <c r="B601" t="str">
        <f>IFERROR(INDEX(DATOS!B:B,MATCH(CHECKLIST!A601,DATOS!CG:CG,0),1),"")</f>
        <v/>
      </c>
      <c r="C601" t="str">
        <f>IFERROR(INDEX(DATOS!BT:BT,MATCH(CHECKLIST!A601,DATOS!CG:CG,0),1),"")</f>
        <v/>
      </c>
      <c r="D601" t="str">
        <f>IFERROR(INDEX(DATOS!T:T,MATCH(CHECKLIST!E601,DATOS!C:C,0),1),"")</f>
        <v/>
      </c>
      <c r="E601" s="72" t="str">
        <f>IFERROR(INDEX(DATOS!C:C,MATCH(CHECKLIST!A601,DATOS!CG:CG,0),1),"")</f>
        <v/>
      </c>
      <c r="F601" s="82" t="str">
        <f>IFERROR(IF(INDEX(DATOS!AI:AI,MATCH(CHECKLIST!B601,DATOS!B:B,0),1)=0,"",INDEX(DATOS!AI:AI,MATCH(CHECKLIST!B601,DATOS!B:B,0),1)),"")</f>
        <v/>
      </c>
      <c r="G601" s="17" t="str">
        <f>IFERROR(IF(INDEX(DATOS!AN:AN,MATCH(CHECKLIST!B601,DATOS!B:B,0),1)=0,"",INDEX(DATOS!AN:AN,MATCH(CHECKLIST!B601,DATOS!B:B,0),1)),"")</f>
        <v/>
      </c>
      <c r="H601" s="17" t="str">
        <f>IFERROR(IF(INDEX(DATOS!BQ:BQ,MATCH(CHECKLIST!B601,DATOS!B:B,0),1)="","X",IF(INDEX(DATOS!BQ:BQ,MATCH(CHECKLIST!B601,DATOS!B:B,0),1)="VIGENTE","",INDEX(DATOS!BQ:BQ,MATCH(CHECKLIST!B601,DATOS!B:B,0),1))),"")</f>
        <v/>
      </c>
      <c r="I601" s="17" t="str">
        <f>IFERROR(IF(INDEX(DATOS!AR:AR,MATCH(CHECKLIST!B601,DATOS!B:B,0),1)=0,"",INDEX(DATOS!AR:AR,MATCH(CHECKLIST!B601,DATOS!B:B,0),1)),"")</f>
        <v/>
      </c>
      <c r="J601" s="17" t="str">
        <f>IFERROR(IF(INDEX(DATOS!AP:AP,MATCH(CHECKLIST!B601,DATOS!B:B,0),1)=0,"",INDEX(DATOS!AP:AP,MATCH(CHECKLIST!B601,DATOS!B:B,0),1)),"")</f>
        <v/>
      </c>
      <c r="K601" s="35" t="str">
        <f>IFERROR(IF(INDEX(DATOS!AQ:AQ,MATCH(CHECKLIST!B601,DATOS!B:B,0),1)=0,"",INDEX(DATOS!AQ:AQ,MATCH(CHECKLIST!B601,DATOS!B:B,0),1)),"")</f>
        <v/>
      </c>
      <c r="L601" s="17" t="str">
        <f>IFERROR(IF(INDEX(DATOS!AS:AS,MATCH(CHECKLIST!B601,DATOS!B:B,0),1)=0,"",INDEX(DATOS!AS:AS,MATCH(CHECKLIST!B601,DATOS!B:B,0),1)),"")</f>
        <v/>
      </c>
      <c r="M601" s="17" t="str">
        <f>IFERROR(IF(INDEX(DATOS!AO:AO,MATCH(CHECKLIST!B601,DATOS!B:B,0),1)=0,"",INDEX(DATOS!AO:AO,MATCH(CHECKLIST!B601,DATOS!B:B,0),1)),"")</f>
        <v/>
      </c>
      <c r="N601" s="35" t="str">
        <f ca="1">IFERROR(IF(INDEX(DATOS!P:P,MATCH(CHECKLIST!B601,DATOS!B:B,0),1)="","X",IF(INDEX(DATOS!P:P,MATCH(CHECKLIST!B601,DATOS!B:B,0),1)&gt;YEAR(TODAY())-1,"","VENCIDA")),"")</f>
        <v/>
      </c>
      <c r="O601" s="35" t="str">
        <f>IFERROR(IF(INDEX(DATOS!AV:AV,MATCH(CHECKLIST!B601,DATOS!B:B,0),1)=0,"",INDEX(DATOS!AV:AV,MATCH(CHECKLIST!B601,DATOS!B:B,0),1)),"")</f>
        <v/>
      </c>
      <c r="P601" s="17" t="str">
        <f>IFERROR(IF(INDEX(DATOS!AT:AT,MATCH(CHECKLIST!B601,DATOS!B:B,0),1)=0,"",INDEX(DATOS!AT:AT,MATCH(CHECKLIST!B601,DATOS!B:B,0),1)),"")</f>
        <v/>
      </c>
      <c r="Q601" s="17" t="str">
        <f>IFERROR(IF(INDEX(DATOS!AU:AU,MATCH(CHECKLIST!B601,DATOS!B:B,0),1)=0,"",INDEX(DATOS!AU:AU,MATCH(CHECKLIST!B601,DATOS!B:B,0),1)),"")</f>
        <v/>
      </c>
      <c r="R601" t="str">
        <f>IF(B601="","",1)</f>
        <v/>
      </c>
      <c r="S601" t="str">
        <f t="shared" si="29"/>
        <v/>
      </c>
      <c r="U601" t="str">
        <f t="shared" si="27"/>
        <v/>
      </c>
      <c r="V601" t="str">
        <f t="shared" si="28"/>
        <v/>
      </c>
    </row>
    <row r="602" spans="1:22" x14ac:dyDescent="0.25">
      <c r="A602" s="12">
        <v>589</v>
      </c>
      <c r="B602" t="str">
        <f>IFERROR(INDEX(DATOS!B:B,MATCH(CHECKLIST!A602,DATOS!CG:CG,0),1),"")</f>
        <v/>
      </c>
      <c r="C602" t="str">
        <f>IFERROR(INDEX(DATOS!BT:BT,MATCH(CHECKLIST!A602,DATOS!CG:CG,0),1),"")</f>
        <v/>
      </c>
      <c r="D602" t="str">
        <f>IFERROR(INDEX(DATOS!T:T,MATCH(CHECKLIST!E602,DATOS!C:C,0),1),"")</f>
        <v/>
      </c>
      <c r="E602" s="72" t="str">
        <f>IFERROR(INDEX(DATOS!C:C,MATCH(CHECKLIST!A602,DATOS!CG:CG,0),1),"")</f>
        <v/>
      </c>
      <c r="F602" s="82" t="str">
        <f>IFERROR(IF(INDEX(DATOS!AI:AI,MATCH(CHECKLIST!B602,DATOS!B:B,0),1)=0,"",INDEX(DATOS!AI:AI,MATCH(CHECKLIST!B602,DATOS!B:B,0),1)),"")</f>
        <v/>
      </c>
      <c r="G602" s="17" t="str">
        <f>IFERROR(IF(INDEX(DATOS!AN:AN,MATCH(CHECKLIST!B602,DATOS!B:B,0),1)=0,"",INDEX(DATOS!AN:AN,MATCH(CHECKLIST!B602,DATOS!B:B,0),1)),"")</f>
        <v/>
      </c>
      <c r="H602" s="17" t="str">
        <f>IFERROR(IF(INDEX(DATOS!BQ:BQ,MATCH(CHECKLIST!B602,DATOS!B:B,0),1)="","X",IF(INDEX(DATOS!BQ:BQ,MATCH(CHECKLIST!B602,DATOS!B:B,0),1)="VIGENTE","",INDEX(DATOS!BQ:BQ,MATCH(CHECKLIST!B602,DATOS!B:B,0),1))),"")</f>
        <v/>
      </c>
      <c r="I602" s="17" t="str">
        <f>IFERROR(IF(INDEX(DATOS!AR:AR,MATCH(CHECKLIST!B602,DATOS!B:B,0),1)=0,"",INDEX(DATOS!AR:AR,MATCH(CHECKLIST!B602,DATOS!B:B,0),1)),"")</f>
        <v/>
      </c>
      <c r="J602" s="17" t="str">
        <f>IFERROR(IF(INDEX(DATOS!AP:AP,MATCH(CHECKLIST!B602,DATOS!B:B,0),1)=0,"",INDEX(DATOS!AP:AP,MATCH(CHECKLIST!B602,DATOS!B:B,0),1)),"")</f>
        <v/>
      </c>
      <c r="K602" s="35" t="str">
        <f>IFERROR(IF(INDEX(DATOS!AQ:AQ,MATCH(CHECKLIST!B602,DATOS!B:B,0),1)=0,"",INDEX(DATOS!AQ:AQ,MATCH(CHECKLIST!B602,DATOS!B:B,0),1)),"")</f>
        <v/>
      </c>
      <c r="L602" s="17" t="str">
        <f>IFERROR(IF(INDEX(DATOS!AS:AS,MATCH(CHECKLIST!B602,DATOS!B:B,0),1)=0,"",INDEX(DATOS!AS:AS,MATCH(CHECKLIST!B602,DATOS!B:B,0),1)),"")</f>
        <v/>
      </c>
      <c r="M602" s="17" t="str">
        <f>IFERROR(IF(INDEX(DATOS!AO:AO,MATCH(CHECKLIST!B602,DATOS!B:B,0),1)=0,"",INDEX(DATOS!AO:AO,MATCH(CHECKLIST!B602,DATOS!B:B,0),1)),"")</f>
        <v/>
      </c>
      <c r="N602" s="35" t="str">
        <f ca="1">IFERROR(IF(INDEX(DATOS!P:P,MATCH(CHECKLIST!B602,DATOS!B:B,0),1)="","X",IF(INDEX(DATOS!P:P,MATCH(CHECKLIST!B602,DATOS!B:B,0),1)&gt;YEAR(TODAY())-1,"","VENCIDA")),"")</f>
        <v/>
      </c>
      <c r="O602" s="35" t="str">
        <f>IFERROR(IF(INDEX(DATOS!AV:AV,MATCH(CHECKLIST!B602,DATOS!B:B,0),1)=0,"",INDEX(DATOS!AV:AV,MATCH(CHECKLIST!B602,DATOS!B:B,0),1)),"")</f>
        <v/>
      </c>
      <c r="P602" s="17" t="str">
        <f>IFERROR(IF(INDEX(DATOS!AT:AT,MATCH(CHECKLIST!B602,DATOS!B:B,0),1)=0,"",INDEX(DATOS!AT:AT,MATCH(CHECKLIST!B602,DATOS!B:B,0),1)),"")</f>
        <v/>
      </c>
      <c r="Q602" s="17" t="str">
        <f>IFERROR(IF(INDEX(DATOS!AU:AU,MATCH(CHECKLIST!B602,DATOS!B:B,0),1)=0,"",INDEX(DATOS!AU:AU,MATCH(CHECKLIST!B602,DATOS!B:B,0),1)),"")</f>
        <v/>
      </c>
      <c r="S602">
        <f t="shared" si="29"/>
        <v>0</v>
      </c>
      <c r="U602" t="str">
        <f t="shared" si="27"/>
        <v/>
      </c>
      <c r="V602" t="str">
        <f t="shared" si="28"/>
        <v/>
      </c>
    </row>
    <row r="603" spans="1:22" x14ac:dyDescent="0.25">
      <c r="A603" s="12">
        <v>590</v>
      </c>
      <c r="B603" t="str">
        <f>IFERROR(INDEX(DATOS!B:B,MATCH(CHECKLIST!A603,DATOS!CG:CG,0),1),"")</f>
        <v/>
      </c>
      <c r="C603" t="str">
        <f>IFERROR(INDEX(DATOS!BT:BT,MATCH(CHECKLIST!A603,DATOS!CG:CG,0),1),"")</f>
        <v/>
      </c>
      <c r="D603" t="str">
        <f>IFERROR(INDEX(DATOS!T:T,MATCH(CHECKLIST!E603,DATOS!C:C,0),1),"")</f>
        <v/>
      </c>
      <c r="E603" s="72" t="str">
        <f>IFERROR(INDEX(DATOS!C:C,MATCH(CHECKLIST!A603,DATOS!CG:CG,0),1),"")</f>
        <v/>
      </c>
      <c r="F603" s="82" t="str">
        <f>IFERROR(IF(INDEX(DATOS!AI:AI,MATCH(CHECKLIST!B603,DATOS!B:B,0),1)=0,"",INDEX(DATOS!AI:AI,MATCH(CHECKLIST!B603,DATOS!B:B,0),1)),"")</f>
        <v/>
      </c>
      <c r="G603" s="17" t="str">
        <f>IFERROR(IF(INDEX(DATOS!AN:AN,MATCH(CHECKLIST!B603,DATOS!B:B,0),1)=0,"",INDEX(DATOS!AN:AN,MATCH(CHECKLIST!B603,DATOS!B:B,0),1)),"")</f>
        <v/>
      </c>
      <c r="H603" s="17" t="str">
        <f>IFERROR(IF(INDEX(DATOS!BQ:BQ,MATCH(CHECKLIST!B603,DATOS!B:B,0),1)="","X",IF(INDEX(DATOS!BQ:BQ,MATCH(CHECKLIST!B603,DATOS!B:B,0),1)="VIGENTE","",INDEX(DATOS!BQ:BQ,MATCH(CHECKLIST!B603,DATOS!B:B,0),1))),"")</f>
        <v/>
      </c>
      <c r="I603" s="17" t="str">
        <f>IFERROR(IF(INDEX(DATOS!AR:AR,MATCH(CHECKLIST!B603,DATOS!B:B,0),1)=0,"",INDEX(DATOS!AR:AR,MATCH(CHECKLIST!B603,DATOS!B:B,0),1)),"")</f>
        <v/>
      </c>
      <c r="J603" s="17" t="str">
        <f>IFERROR(IF(INDEX(DATOS!AP:AP,MATCH(CHECKLIST!B603,DATOS!B:B,0),1)=0,"",INDEX(DATOS!AP:AP,MATCH(CHECKLIST!B603,DATOS!B:B,0),1)),"")</f>
        <v/>
      </c>
      <c r="K603" s="35" t="str">
        <f>IFERROR(IF(INDEX(DATOS!AQ:AQ,MATCH(CHECKLIST!B603,DATOS!B:B,0),1)=0,"",INDEX(DATOS!AQ:AQ,MATCH(CHECKLIST!B603,DATOS!B:B,0),1)),"")</f>
        <v/>
      </c>
      <c r="L603" s="17" t="str">
        <f>IFERROR(IF(INDEX(DATOS!AS:AS,MATCH(CHECKLIST!B603,DATOS!B:B,0),1)=0,"",INDEX(DATOS!AS:AS,MATCH(CHECKLIST!B603,DATOS!B:B,0),1)),"")</f>
        <v/>
      </c>
      <c r="M603" s="17" t="str">
        <f>IFERROR(IF(INDEX(DATOS!AO:AO,MATCH(CHECKLIST!B603,DATOS!B:B,0),1)=0,"",INDEX(DATOS!AO:AO,MATCH(CHECKLIST!B603,DATOS!B:B,0),1)),"")</f>
        <v/>
      </c>
      <c r="N603" s="35" t="str">
        <f ca="1">IFERROR(IF(INDEX(DATOS!P:P,MATCH(CHECKLIST!B603,DATOS!B:B,0),1)="","X",IF(INDEX(DATOS!P:P,MATCH(CHECKLIST!B603,DATOS!B:B,0),1)&gt;YEAR(TODAY())-1,"","VENCIDA")),"")</f>
        <v/>
      </c>
      <c r="O603" s="35" t="str">
        <f>IFERROR(IF(INDEX(DATOS!AV:AV,MATCH(CHECKLIST!B603,DATOS!B:B,0),1)=0,"",INDEX(DATOS!AV:AV,MATCH(CHECKLIST!B603,DATOS!B:B,0),1)),"")</f>
        <v/>
      </c>
      <c r="P603" s="17" t="str">
        <f>IFERROR(IF(INDEX(DATOS!AT:AT,MATCH(CHECKLIST!B603,DATOS!B:B,0),1)=0,"",INDEX(DATOS!AT:AT,MATCH(CHECKLIST!B603,DATOS!B:B,0),1)),"")</f>
        <v/>
      </c>
      <c r="Q603" s="17" t="str">
        <f>IFERROR(IF(INDEX(DATOS!AU:AU,MATCH(CHECKLIST!B603,DATOS!B:B,0),1)=0,"",INDEX(DATOS!AU:AU,MATCH(CHECKLIST!B603,DATOS!B:B,0),1)),"")</f>
        <v/>
      </c>
      <c r="R603" t="str">
        <f>IF(B603="","",1)</f>
        <v/>
      </c>
      <c r="S603" t="str">
        <f t="shared" si="29"/>
        <v/>
      </c>
      <c r="U603" t="str">
        <f t="shared" si="27"/>
        <v/>
      </c>
      <c r="V603" t="str">
        <f t="shared" si="28"/>
        <v/>
      </c>
    </row>
    <row r="604" spans="1:22" x14ac:dyDescent="0.25">
      <c r="A604" s="12">
        <v>591</v>
      </c>
      <c r="B604" t="str">
        <f>IFERROR(INDEX(DATOS!B:B,MATCH(CHECKLIST!A604,DATOS!CG:CG,0),1),"")</f>
        <v/>
      </c>
      <c r="C604" t="str">
        <f>IFERROR(INDEX(DATOS!BT:BT,MATCH(CHECKLIST!A604,DATOS!CG:CG,0),1),"")</f>
        <v/>
      </c>
      <c r="D604" t="str">
        <f>IFERROR(INDEX(DATOS!T:T,MATCH(CHECKLIST!E604,DATOS!C:C,0),1),"")</f>
        <v/>
      </c>
      <c r="E604" s="72" t="str">
        <f>IFERROR(INDEX(DATOS!C:C,MATCH(CHECKLIST!A604,DATOS!CG:CG,0),1),"")</f>
        <v/>
      </c>
      <c r="F604" s="82" t="str">
        <f>IFERROR(IF(INDEX(DATOS!AI:AI,MATCH(CHECKLIST!B604,DATOS!B:B,0),1)=0,"",INDEX(DATOS!AI:AI,MATCH(CHECKLIST!B604,DATOS!B:B,0),1)),"")</f>
        <v/>
      </c>
      <c r="G604" s="17" t="str">
        <f>IFERROR(IF(INDEX(DATOS!AN:AN,MATCH(CHECKLIST!B604,DATOS!B:B,0),1)=0,"",INDEX(DATOS!AN:AN,MATCH(CHECKLIST!B604,DATOS!B:B,0),1)),"")</f>
        <v/>
      </c>
      <c r="H604" s="17" t="str">
        <f>IFERROR(IF(INDEX(DATOS!BQ:BQ,MATCH(CHECKLIST!B604,DATOS!B:B,0),1)="","X",IF(INDEX(DATOS!BQ:BQ,MATCH(CHECKLIST!B604,DATOS!B:B,0),1)="VIGENTE","",INDEX(DATOS!BQ:BQ,MATCH(CHECKLIST!B604,DATOS!B:B,0),1))),"")</f>
        <v/>
      </c>
      <c r="I604" s="17" t="str">
        <f>IFERROR(IF(INDEX(DATOS!AR:AR,MATCH(CHECKLIST!B604,DATOS!B:B,0),1)=0,"",INDEX(DATOS!AR:AR,MATCH(CHECKLIST!B604,DATOS!B:B,0),1)),"")</f>
        <v/>
      </c>
      <c r="J604" s="17" t="str">
        <f>IFERROR(IF(INDEX(DATOS!AP:AP,MATCH(CHECKLIST!B604,DATOS!B:B,0),1)=0,"",INDEX(DATOS!AP:AP,MATCH(CHECKLIST!B604,DATOS!B:B,0),1)),"")</f>
        <v/>
      </c>
      <c r="K604" s="35" t="str">
        <f>IFERROR(IF(INDEX(DATOS!AQ:AQ,MATCH(CHECKLIST!B604,DATOS!B:B,0),1)=0,"",INDEX(DATOS!AQ:AQ,MATCH(CHECKLIST!B604,DATOS!B:B,0),1)),"")</f>
        <v/>
      </c>
      <c r="L604" s="17" t="str">
        <f>IFERROR(IF(INDEX(DATOS!AS:AS,MATCH(CHECKLIST!B604,DATOS!B:B,0),1)=0,"",INDEX(DATOS!AS:AS,MATCH(CHECKLIST!B604,DATOS!B:B,0),1)),"")</f>
        <v/>
      </c>
      <c r="M604" s="17" t="str">
        <f>IFERROR(IF(INDEX(DATOS!AO:AO,MATCH(CHECKLIST!B604,DATOS!B:B,0),1)=0,"",INDEX(DATOS!AO:AO,MATCH(CHECKLIST!B604,DATOS!B:B,0),1)),"")</f>
        <v/>
      </c>
      <c r="N604" s="35" t="str">
        <f ca="1">IFERROR(IF(INDEX(DATOS!P:P,MATCH(CHECKLIST!B604,DATOS!B:B,0),1)="","X",IF(INDEX(DATOS!P:P,MATCH(CHECKLIST!B604,DATOS!B:B,0),1)&gt;YEAR(TODAY())-1,"","VENCIDA")),"")</f>
        <v/>
      </c>
      <c r="O604" s="35" t="str">
        <f>IFERROR(IF(INDEX(DATOS!AV:AV,MATCH(CHECKLIST!B604,DATOS!B:B,0),1)=0,"",INDEX(DATOS!AV:AV,MATCH(CHECKLIST!B604,DATOS!B:B,0),1)),"")</f>
        <v/>
      </c>
      <c r="P604" s="17" t="str">
        <f>IFERROR(IF(INDEX(DATOS!AT:AT,MATCH(CHECKLIST!B604,DATOS!B:B,0),1)=0,"",INDEX(DATOS!AT:AT,MATCH(CHECKLIST!B604,DATOS!B:B,0),1)),"")</f>
        <v/>
      </c>
      <c r="Q604" s="17" t="str">
        <f>IFERROR(IF(INDEX(DATOS!AU:AU,MATCH(CHECKLIST!B604,DATOS!B:B,0),1)=0,"",INDEX(DATOS!AU:AU,MATCH(CHECKLIST!B604,DATOS!B:B,0),1)),"")</f>
        <v/>
      </c>
      <c r="S604">
        <f t="shared" si="29"/>
        <v>0</v>
      </c>
      <c r="U604" t="str">
        <f t="shared" si="27"/>
        <v/>
      </c>
      <c r="V604" t="str">
        <f t="shared" si="28"/>
        <v/>
      </c>
    </row>
    <row r="605" spans="1:22" x14ac:dyDescent="0.25">
      <c r="A605" s="12">
        <v>592</v>
      </c>
      <c r="B605" t="str">
        <f>IFERROR(INDEX(DATOS!B:B,MATCH(CHECKLIST!A605,DATOS!CG:CG,0),1),"")</f>
        <v/>
      </c>
      <c r="C605" t="str">
        <f>IFERROR(INDEX(DATOS!BT:BT,MATCH(CHECKLIST!A605,DATOS!CG:CG,0),1),"")</f>
        <v/>
      </c>
      <c r="D605" t="str">
        <f>IFERROR(INDEX(DATOS!T:T,MATCH(CHECKLIST!E605,DATOS!C:C,0),1),"")</f>
        <v/>
      </c>
      <c r="E605" s="72" t="str">
        <f>IFERROR(INDEX(DATOS!C:C,MATCH(CHECKLIST!A605,DATOS!CG:CG,0),1),"")</f>
        <v/>
      </c>
      <c r="F605" s="82" t="str">
        <f>IFERROR(IF(INDEX(DATOS!AI:AI,MATCH(CHECKLIST!B605,DATOS!B:B,0),1)=0,"",INDEX(DATOS!AI:AI,MATCH(CHECKLIST!B605,DATOS!B:B,0),1)),"")</f>
        <v/>
      </c>
      <c r="G605" s="17" t="str">
        <f>IFERROR(IF(INDEX(DATOS!AN:AN,MATCH(CHECKLIST!B605,DATOS!B:B,0),1)=0,"",INDEX(DATOS!AN:AN,MATCH(CHECKLIST!B605,DATOS!B:B,0),1)),"")</f>
        <v/>
      </c>
      <c r="H605" s="17" t="str">
        <f>IFERROR(IF(INDEX(DATOS!BQ:BQ,MATCH(CHECKLIST!B605,DATOS!B:B,0),1)="","X",IF(INDEX(DATOS!BQ:BQ,MATCH(CHECKLIST!B605,DATOS!B:B,0),1)="VIGENTE","",INDEX(DATOS!BQ:BQ,MATCH(CHECKLIST!B605,DATOS!B:B,0),1))),"")</f>
        <v/>
      </c>
      <c r="I605" s="17" t="str">
        <f>IFERROR(IF(INDEX(DATOS!AR:AR,MATCH(CHECKLIST!B605,DATOS!B:B,0),1)=0,"",INDEX(DATOS!AR:AR,MATCH(CHECKLIST!B605,DATOS!B:B,0),1)),"")</f>
        <v/>
      </c>
      <c r="J605" s="17" t="str">
        <f>IFERROR(IF(INDEX(DATOS!AP:AP,MATCH(CHECKLIST!B605,DATOS!B:B,0),1)=0,"",INDEX(DATOS!AP:AP,MATCH(CHECKLIST!B605,DATOS!B:B,0),1)),"")</f>
        <v/>
      </c>
      <c r="K605" s="35" t="str">
        <f>IFERROR(IF(INDEX(DATOS!AQ:AQ,MATCH(CHECKLIST!B605,DATOS!B:B,0),1)=0,"",INDEX(DATOS!AQ:AQ,MATCH(CHECKLIST!B605,DATOS!B:B,0),1)),"")</f>
        <v/>
      </c>
      <c r="L605" s="17" t="str">
        <f>IFERROR(IF(INDEX(DATOS!AS:AS,MATCH(CHECKLIST!B605,DATOS!B:B,0),1)=0,"",INDEX(DATOS!AS:AS,MATCH(CHECKLIST!B605,DATOS!B:B,0),1)),"")</f>
        <v/>
      </c>
      <c r="M605" s="17" t="str">
        <f>IFERROR(IF(INDEX(DATOS!AO:AO,MATCH(CHECKLIST!B605,DATOS!B:B,0),1)=0,"",INDEX(DATOS!AO:AO,MATCH(CHECKLIST!B605,DATOS!B:B,0),1)),"")</f>
        <v/>
      </c>
      <c r="N605" s="35" t="str">
        <f ca="1">IFERROR(IF(INDEX(DATOS!P:P,MATCH(CHECKLIST!B605,DATOS!B:B,0),1)="","X",IF(INDEX(DATOS!P:P,MATCH(CHECKLIST!B605,DATOS!B:B,0),1)&gt;YEAR(TODAY())-1,"","VENCIDA")),"")</f>
        <v/>
      </c>
      <c r="O605" s="35" t="str">
        <f>IFERROR(IF(INDEX(DATOS!AV:AV,MATCH(CHECKLIST!B605,DATOS!B:B,0),1)=0,"",INDEX(DATOS!AV:AV,MATCH(CHECKLIST!B605,DATOS!B:B,0),1)),"")</f>
        <v/>
      </c>
      <c r="P605" s="17" t="str">
        <f>IFERROR(IF(INDEX(DATOS!AT:AT,MATCH(CHECKLIST!B605,DATOS!B:B,0),1)=0,"",INDEX(DATOS!AT:AT,MATCH(CHECKLIST!B605,DATOS!B:B,0),1)),"")</f>
        <v/>
      </c>
      <c r="Q605" s="17" t="str">
        <f>IFERROR(IF(INDEX(DATOS!AU:AU,MATCH(CHECKLIST!B605,DATOS!B:B,0),1)=0,"",INDEX(DATOS!AU:AU,MATCH(CHECKLIST!B605,DATOS!B:B,0),1)),"")</f>
        <v/>
      </c>
      <c r="R605" t="str">
        <f>IF(B605="","",1)</f>
        <v/>
      </c>
      <c r="S605" t="str">
        <f t="shared" si="29"/>
        <v/>
      </c>
      <c r="U605" t="str">
        <f t="shared" si="27"/>
        <v/>
      </c>
      <c r="V605" t="str">
        <f t="shared" si="28"/>
        <v/>
      </c>
    </row>
    <row r="606" spans="1:22" x14ac:dyDescent="0.25">
      <c r="A606" s="12">
        <v>593</v>
      </c>
      <c r="B606" t="str">
        <f>IFERROR(INDEX(DATOS!B:B,MATCH(CHECKLIST!A606,DATOS!CG:CG,0),1),"")</f>
        <v/>
      </c>
      <c r="C606" t="str">
        <f>IFERROR(INDEX(DATOS!BT:BT,MATCH(CHECKLIST!A606,DATOS!CG:CG,0),1),"")</f>
        <v/>
      </c>
      <c r="D606" t="str">
        <f>IFERROR(INDEX(DATOS!T:T,MATCH(CHECKLIST!E606,DATOS!C:C,0),1),"")</f>
        <v/>
      </c>
      <c r="E606" s="72" t="str">
        <f>IFERROR(INDEX(DATOS!C:C,MATCH(CHECKLIST!A606,DATOS!CG:CG,0),1),"")</f>
        <v/>
      </c>
      <c r="F606" s="82" t="str">
        <f>IFERROR(IF(INDEX(DATOS!AI:AI,MATCH(CHECKLIST!B606,DATOS!B:B,0),1)=0,"",INDEX(DATOS!AI:AI,MATCH(CHECKLIST!B606,DATOS!B:B,0),1)),"")</f>
        <v/>
      </c>
      <c r="G606" s="17" t="str">
        <f>IFERROR(IF(INDEX(DATOS!AN:AN,MATCH(CHECKLIST!B606,DATOS!B:B,0),1)=0,"",INDEX(DATOS!AN:AN,MATCH(CHECKLIST!B606,DATOS!B:B,0),1)),"")</f>
        <v/>
      </c>
      <c r="H606" s="17" t="str">
        <f>IFERROR(IF(INDEX(DATOS!BQ:BQ,MATCH(CHECKLIST!B606,DATOS!B:B,0),1)="","X",IF(INDEX(DATOS!BQ:BQ,MATCH(CHECKLIST!B606,DATOS!B:B,0),1)="VIGENTE","",INDEX(DATOS!BQ:BQ,MATCH(CHECKLIST!B606,DATOS!B:B,0),1))),"")</f>
        <v/>
      </c>
      <c r="I606" s="17" t="str">
        <f>IFERROR(IF(INDEX(DATOS!AR:AR,MATCH(CHECKLIST!B606,DATOS!B:B,0),1)=0,"",INDEX(DATOS!AR:AR,MATCH(CHECKLIST!B606,DATOS!B:B,0),1)),"")</f>
        <v/>
      </c>
      <c r="J606" s="17" t="str">
        <f>IFERROR(IF(INDEX(DATOS!AP:AP,MATCH(CHECKLIST!B606,DATOS!B:B,0),1)=0,"",INDEX(DATOS!AP:AP,MATCH(CHECKLIST!B606,DATOS!B:B,0),1)),"")</f>
        <v/>
      </c>
      <c r="K606" s="35" t="str">
        <f>IFERROR(IF(INDEX(DATOS!AQ:AQ,MATCH(CHECKLIST!B606,DATOS!B:B,0),1)=0,"",INDEX(DATOS!AQ:AQ,MATCH(CHECKLIST!B606,DATOS!B:B,0),1)),"")</f>
        <v/>
      </c>
      <c r="L606" s="17" t="str">
        <f>IFERROR(IF(INDEX(DATOS!AS:AS,MATCH(CHECKLIST!B606,DATOS!B:B,0),1)=0,"",INDEX(DATOS!AS:AS,MATCH(CHECKLIST!B606,DATOS!B:B,0),1)),"")</f>
        <v/>
      </c>
      <c r="M606" s="17" t="str">
        <f>IFERROR(IF(INDEX(DATOS!AO:AO,MATCH(CHECKLIST!B606,DATOS!B:B,0),1)=0,"",INDEX(DATOS!AO:AO,MATCH(CHECKLIST!B606,DATOS!B:B,0),1)),"")</f>
        <v/>
      </c>
      <c r="N606" s="35" t="str">
        <f ca="1">IFERROR(IF(INDEX(DATOS!P:P,MATCH(CHECKLIST!B606,DATOS!B:B,0),1)="","X",IF(INDEX(DATOS!P:P,MATCH(CHECKLIST!B606,DATOS!B:B,0),1)&gt;YEAR(TODAY())-1,"","VENCIDA")),"")</f>
        <v/>
      </c>
      <c r="O606" s="35" t="str">
        <f>IFERROR(IF(INDEX(DATOS!AV:AV,MATCH(CHECKLIST!B606,DATOS!B:B,0),1)=0,"",INDEX(DATOS!AV:AV,MATCH(CHECKLIST!B606,DATOS!B:B,0),1)),"")</f>
        <v/>
      </c>
      <c r="P606" s="17" t="str">
        <f>IFERROR(IF(INDEX(DATOS!AT:AT,MATCH(CHECKLIST!B606,DATOS!B:B,0),1)=0,"",INDEX(DATOS!AT:AT,MATCH(CHECKLIST!B606,DATOS!B:B,0),1)),"")</f>
        <v/>
      </c>
      <c r="Q606" s="17" t="str">
        <f>IFERROR(IF(INDEX(DATOS!AU:AU,MATCH(CHECKLIST!B606,DATOS!B:B,0),1)=0,"",INDEX(DATOS!AU:AU,MATCH(CHECKLIST!B606,DATOS!B:B,0),1)),"")</f>
        <v/>
      </c>
      <c r="S606">
        <f t="shared" si="29"/>
        <v>0</v>
      </c>
      <c r="U606" t="str">
        <f t="shared" si="27"/>
        <v/>
      </c>
      <c r="V606" t="str">
        <f t="shared" si="28"/>
        <v/>
      </c>
    </row>
    <row r="607" spans="1:22" x14ac:dyDescent="0.25">
      <c r="A607" s="12">
        <v>594</v>
      </c>
      <c r="B607" t="str">
        <f>IFERROR(INDEX(DATOS!B:B,MATCH(CHECKLIST!A607,DATOS!CG:CG,0),1),"")</f>
        <v/>
      </c>
      <c r="C607" t="str">
        <f>IFERROR(INDEX(DATOS!BT:BT,MATCH(CHECKLIST!A607,DATOS!CG:CG,0),1),"")</f>
        <v/>
      </c>
      <c r="D607" t="str">
        <f>IFERROR(INDEX(DATOS!T:T,MATCH(CHECKLIST!E607,DATOS!C:C,0),1),"")</f>
        <v/>
      </c>
      <c r="E607" s="72" t="str">
        <f>IFERROR(INDEX(DATOS!C:C,MATCH(CHECKLIST!A607,DATOS!CG:CG,0),1),"")</f>
        <v/>
      </c>
      <c r="F607" s="82" t="str">
        <f>IFERROR(IF(INDEX(DATOS!AI:AI,MATCH(CHECKLIST!B607,DATOS!B:B,0),1)=0,"",INDEX(DATOS!AI:AI,MATCH(CHECKLIST!B607,DATOS!B:B,0),1)),"")</f>
        <v/>
      </c>
      <c r="G607" s="17" t="str">
        <f>IFERROR(IF(INDEX(DATOS!AN:AN,MATCH(CHECKLIST!B607,DATOS!B:B,0),1)=0,"",INDEX(DATOS!AN:AN,MATCH(CHECKLIST!B607,DATOS!B:B,0),1)),"")</f>
        <v/>
      </c>
      <c r="H607" s="17" t="str">
        <f>IFERROR(IF(INDEX(DATOS!BQ:BQ,MATCH(CHECKLIST!B607,DATOS!B:B,0),1)="","X",IF(INDEX(DATOS!BQ:BQ,MATCH(CHECKLIST!B607,DATOS!B:B,0),1)="VIGENTE","",INDEX(DATOS!BQ:BQ,MATCH(CHECKLIST!B607,DATOS!B:B,0),1))),"")</f>
        <v/>
      </c>
      <c r="I607" s="17" t="str">
        <f>IFERROR(IF(INDEX(DATOS!AR:AR,MATCH(CHECKLIST!B607,DATOS!B:B,0),1)=0,"",INDEX(DATOS!AR:AR,MATCH(CHECKLIST!B607,DATOS!B:B,0),1)),"")</f>
        <v/>
      </c>
      <c r="J607" s="17" t="str">
        <f>IFERROR(IF(INDEX(DATOS!AP:AP,MATCH(CHECKLIST!B607,DATOS!B:B,0),1)=0,"",INDEX(DATOS!AP:AP,MATCH(CHECKLIST!B607,DATOS!B:B,0),1)),"")</f>
        <v/>
      </c>
      <c r="K607" s="35" t="str">
        <f>IFERROR(IF(INDEX(DATOS!AQ:AQ,MATCH(CHECKLIST!B607,DATOS!B:B,0),1)=0,"",INDEX(DATOS!AQ:AQ,MATCH(CHECKLIST!B607,DATOS!B:B,0),1)),"")</f>
        <v/>
      </c>
      <c r="L607" s="17" t="str">
        <f>IFERROR(IF(INDEX(DATOS!AS:AS,MATCH(CHECKLIST!B607,DATOS!B:B,0),1)=0,"",INDEX(DATOS!AS:AS,MATCH(CHECKLIST!B607,DATOS!B:B,0),1)),"")</f>
        <v/>
      </c>
      <c r="M607" s="17" t="str">
        <f>IFERROR(IF(INDEX(DATOS!AO:AO,MATCH(CHECKLIST!B607,DATOS!B:B,0),1)=0,"",INDEX(DATOS!AO:AO,MATCH(CHECKLIST!B607,DATOS!B:B,0),1)),"")</f>
        <v/>
      </c>
      <c r="N607" s="35" t="str">
        <f ca="1">IFERROR(IF(INDEX(DATOS!P:P,MATCH(CHECKLIST!B607,DATOS!B:B,0),1)="","X",IF(INDEX(DATOS!P:P,MATCH(CHECKLIST!B607,DATOS!B:B,0),1)&gt;YEAR(TODAY())-1,"","VENCIDA")),"")</f>
        <v/>
      </c>
      <c r="O607" s="35" t="str">
        <f>IFERROR(IF(INDEX(DATOS!AV:AV,MATCH(CHECKLIST!B607,DATOS!B:B,0),1)=0,"",INDEX(DATOS!AV:AV,MATCH(CHECKLIST!B607,DATOS!B:B,0),1)),"")</f>
        <v/>
      </c>
      <c r="P607" s="17" t="str">
        <f>IFERROR(IF(INDEX(DATOS!AT:AT,MATCH(CHECKLIST!B607,DATOS!B:B,0),1)=0,"",INDEX(DATOS!AT:AT,MATCH(CHECKLIST!B607,DATOS!B:B,0),1)),"")</f>
        <v/>
      </c>
      <c r="Q607" s="17" t="str">
        <f>IFERROR(IF(INDEX(DATOS!AU:AU,MATCH(CHECKLIST!B607,DATOS!B:B,0),1)=0,"",INDEX(DATOS!AU:AU,MATCH(CHECKLIST!B607,DATOS!B:B,0),1)),"")</f>
        <v/>
      </c>
      <c r="R607" t="str">
        <f>IF(B607="","",1)</f>
        <v/>
      </c>
      <c r="S607" t="str">
        <f t="shared" si="29"/>
        <v/>
      </c>
      <c r="U607" t="str">
        <f t="shared" si="27"/>
        <v/>
      </c>
      <c r="V607" t="str">
        <f t="shared" si="28"/>
        <v/>
      </c>
    </row>
    <row r="608" spans="1:22" x14ac:dyDescent="0.25">
      <c r="A608" s="12">
        <v>595</v>
      </c>
      <c r="B608" t="str">
        <f>IFERROR(INDEX(DATOS!B:B,MATCH(CHECKLIST!A608,DATOS!CG:CG,0),1),"")</f>
        <v/>
      </c>
      <c r="C608" t="str">
        <f>IFERROR(INDEX(DATOS!BT:BT,MATCH(CHECKLIST!A608,DATOS!CG:CG,0),1),"")</f>
        <v/>
      </c>
      <c r="D608" t="str">
        <f>IFERROR(INDEX(DATOS!T:T,MATCH(CHECKLIST!E608,DATOS!C:C,0),1),"")</f>
        <v/>
      </c>
      <c r="E608" s="72" t="str">
        <f>IFERROR(INDEX(DATOS!C:C,MATCH(CHECKLIST!A608,DATOS!CG:CG,0),1),"")</f>
        <v/>
      </c>
      <c r="F608" s="82" t="str">
        <f>IFERROR(IF(INDEX(DATOS!AI:AI,MATCH(CHECKLIST!B608,DATOS!B:B,0),1)=0,"",INDEX(DATOS!AI:AI,MATCH(CHECKLIST!B608,DATOS!B:B,0),1)),"")</f>
        <v/>
      </c>
      <c r="G608" s="17" t="str">
        <f>IFERROR(IF(INDEX(DATOS!AN:AN,MATCH(CHECKLIST!B608,DATOS!B:B,0),1)=0,"",INDEX(DATOS!AN:AN,MATCH(CHECKLIST!B608,DATOS!B:B,0),1)),"")</f>
        <v/>
      </c>
      <c r="H608" s="17" t="str">
        <f>IFERROR(IF(INDEX(DATOS!BQ:BQ,MATCH(CHECKLIST!B608,DATOS!B:B,0),1)="","X",IF(INDEX(DATOS!BQ:BQ,MATCH(CHECKLIST!B608,DATOS!B:B,0),1)="VIGENTE","",INDEX(DATOS!BQ:BQ,MATCH(CHECKLIST!B608,DATOS!B:B,0),1))),"")</f>
        <v/>
      </c>
      <c r="I608" s="17" t="str">
        <f>IFERROR(IF(INDEX(DATOS!AR:AR,MATCH(CHECKLIST!B608,DATOS!B:B,0),1)=0,"",INDEX(DATOS!AR:AR,MATCH(CHECKLIST!B608,DATOS!B:B,0),1)),"")</f>
        <v/>
      </c>
      <c r="J608" s="17" t="str">
        <f>IFERROR(IF(INDEX(DATOS!AP:AP,MATCH(CHECKLIST!B608,DATOS!B:B,0),1)=0,"",INDEX(DATOS!AP:AP,MATCH(CHECKLIST!B608,DATOS!B:B,0),1)),"")</f>
        <v/>
      </c>
      <c r="K608" s="35" t="str">
        <f>IFERROR(IF(INDEX(DATOS!AQ:AQ,MATCH(CHECKLIST!B608,DATOS!B:B,0),1)=0,"",INDEX(DATOS!AQ:AQ,MATCH(CHECKLIST!B608,DATOS!B:B,0),1)),"")</f>
        <v/>
      </c>
      <c r="L608" s="17" t="str">
        <f>IFERROR(IF(INDEX(DATOS!AS:AS,MATCH(CHECKLIST!B608,DATOS!B:B,0),1)=0,"",INDEX(DATOS!AS:AS,MATCH(CHECKLIST!B608,DATOS!B:B,0),1)),"")</f>
        <v/>
      </c>
      <c r="M608" s="17" t="str">
        <f>IFERROR(IF(INDEX(DATOS!AO:AO,MATCH(CHECKLIST!B608,DATOS!B:B,0),1)=0,"",INDEX(DATOS!AO:AO,MATCH(CHECKLIST!B608,DATOS!B:B,0),1)),"")</f>
        <v/>
      </c>
      <c r="N608" s="35" t="str">
        <f ca="1">IFERROR(IF(INDEX(DATOS!P:P,MATCH(CHECKLIST!B608,DATOS!B:B,0),1)="","X",IF(INDEX(DATOS!P:P,MATCH(CHECKLIST!B608,DATOS!B:B,0),1)&gt;YEAR(TODAY())-1,"","VENCIDA")),"")</f>
        <v/>
      </c>
      <c r="O608" s="35" t="str">
        <f>IFERROR(IF(INDEX(DATOS!AV:AV,MATCH(CHECKLIST!B608,DATOS!B:B,0),1)=0,"",INDEX(DATOS!AV:AV,MATCH(CHECKLIST!B608,DATOS!B:B,0),1)),"")</f>
        <v/>
      </c>
      <c r="P608" s="17" t="str">
        <f>IFERROR(IF(INDEX(DATOS!AT:AT,MATCH(CHECKLIST!B608,DATOS!B:B,0),1)=0,"",INDEX(DATOS!AT:AT,MATCH(CHECKLIST!B608,DATOS!B:B,0),1)),"")</f>
        <v/>
      </c>
      <c r="Q608" s="17" t="str">
        <f>IFERROR(IF(INDEX(DATOS!AU:AU,MATCH(CHECKLIST!B608,DATOS!B:B,0),1)=0,"",INDEX(DATOS!AU:AU,MATCH(CHECKLIST!B608,DATOS!B:B,0),1)),"")</f>
        <v/>
      </c>
      <c r="S608">
        <f t="shared" si="29"/>
        <v>0</v>
      </c>
      <c r="U608" t="str">
        <f t="shared" si="27"/>
        <v/>
      </c>
      <c r="V608" t="str">
        <f t="shared" si="28"/>
        <v/>
      </c>
    </row>
    <row r="609" spans="1:22" x14ac:dyDescent="0.25">
      <c r="A609" s="12">
        <v>596</v>
      </c>
      <c r="B609" t="str">
        <f>IFERROR(INDEX(DATOS!B:B,MATCH(CHECKLIST!A609,DATOS!CG:CG,0),1),"")</f>
        <v/>
      </c>
      <c r="C609" t="str">
        <f>IFERROR(INDEX(DATOS!BT:BT,MATCH(CHECKLIST!A609,DATOS!CG:CG,0),1),"")</f>
        <v/>
      </c>
      <c r="D609" t="str">
        <f>IFERROR(INDEX(DATOS!T:T,MATCH(CHECKLIST!E609,DATOS!C:C,0),1),"")</f>
        <v/>
      </c>
      <c r="E609" s="72" t="str">
        <f>IFERROR(INDEX(DATOS!C:C,MATCH(CHECKLIST!A609,DATOS!CG:CG,0),1),"")</f>
        <v/>
      </c>
      <c r="F609" s="82" t="str">
        <f>IFERROR(IF(INDEX(DATOS!AI:AI,MATCH(CHECKLIST!B609,DATOS!B:B,0),1)=0,"",INDEX(DATOS!AI:AI,MATCH(CHECKLIST!B609,DATOS!B:B,0),1)),"")</f>
        <v/>
      </c>
      <c r="G609" s="17" t="str">
        <f>IFERROR(IF(INDEX(DATOS!AN:AN,MATCH(CHECKLIST!B609,DATOS!B:B,0),1)=0,"",INDEX(DATOS!AN:AN,MATCH(CHECKLIST!B609,DATOS!B:B,0),1)),"")</f>
        <v/>
      </c>
      <c r="H609" s="17" t="str">
        <f>IFERROR(IF(INDEX(DATOS!BQ:BQ,MATCH(CHECKLIST!B609,DATOS!B:B,0),1)="","X",IF(INDEX(DATOS!BQ:BQ,MATCH(CHECKLIST!B609,DATOS!B:B,0),1)="VIGENTE","",INDEX(DATOS!BQ:BQ,MATCH(CHECKLIST!B609,DATOS!B:B,0),1))),"")</f>
        <v/>
      </c>
      <c r="I609" s="17" t="str">
        <f>IFERROR(IF(INDEX(DATOS!AR:AR,MATCH(CHECKLIST!B609,DATOS!B:B,0),1)=0,"",INDEX(DATOS!AR:AR,MATCH(CHECKLIST!B609,DATOS!B:B,0),1)),"")</f>
        <v/>
      </c>
      <c r="J609" s="17" t="str">
        <f>IFERROR(IF(INDEX(DATOS!AP:AP,MATCH(CHECKLIST!B609,DATOS!B:B,0),1)=0,"",INDEX(DATOS!AP:AP,MATCH(CHECKLIST!B609,DATOS!B:B,0),1)),"")</f>
        <v/>
      </c>
      <c r="K609" s="35" t="str">
        <f>IFERROR(IF(INDEX(DATOS!AQ:AQ,MATCH(CHECKLIST!B609,DATOS!B:B,0),1)=0,"",INDEX(DATOS!AQ:AQ,MATCH(CHECKLIST!B609,DATOS!B:B,0),1)),"")</f>
        <v/>
      </c>
      <c r="L609" s="17" t="str">
        <f>IFERROR(IF(INDEX(DATOS!AS:AS,MATCH(CHECKLIST!B609,DATOS!B:B,0),1)=0,"",INDEX(DATOS!AS:AS,MATCH(CHECKLIST!B609,DATOS!B:B,0),1)),"")</f>
        <v/>
      </c>
      <c r="M609" s="17" t="str">
        <f>IFERROR(IF(INDEX(DATOS!AO:AO,MATCH(CHECKLIST!B609,DATOS!B:B,0),1)=0,"",INDEX(DATOS!AO:AO,MATCH(CHECKLIST!B609,DATOS!B:B,0),1)),"")</f>
        <v/>
      </c>
      <c r="N609" s="35" t="str">
        <f ca="1">IFERROR(IF(INDEX(DATOS!P:P,MATCH(CHECKLIST!B609,DATOS!B:B,0),1)="","X",IF(INDEX(DATOS!P:P,MATCH(CHECKLIST!B609,DATOS!B:B,0),1)&gt;YEAR(TODAY())-1,"","VENCIDA")),"")</f>
        <v/>
      </c>
      <c r="O609" s="35" t="str">
        <f>IFERROR(IF(INDEX(DATOS!AV:AV,MATCH(CHECKLIST!B609,DATOS!B:B,0),1)=0,"",INDEX(DATOS!AV:AV,MATCH(CHECKLIST!B609,DATOS!B:B,0),1)),"")</f>
        <v/>
      </c>
      <c r="P609" s="17" t="str">
        <f>IFERROR(IF(INDEX(DATOS!AT:AT,MATCH(CHECKLIST!B609,DATOS!B:B,0),1)=0,"",INDEX(DATOS!AT:AT,MATCH(CHECKLIST!B609,DATOS!B:B,0),1)),"")</f>
        <v/>
      </c>
      <c r="Q609" s="17" t="str">
        <f>IFERROR(IF(INDEX(DATOS!AU:AU,MATCH(CHECKLIST!B609,DATOS!B:B,0),1)=0,"",INDEX(DATOS!AU:AU,MATCH(CHECKLIST!B609,DATOS!B:B,0),1)),"")</f>
        <v/>
      </c>
      <c r="R609" t="str">
        <f>IF(B609="","",1)</f>
        <v/>
      </c>
      <c r="S609" t="str">
        <f t="shared" si="29"/>
        <v/>
      </c>
      <c r="U609" t="str">
        <f t="shared" si="27"/>
        <v/>
      </c>
      <c r="V609" t="str">
        <f t="shared" si="28"/>
        <v/>
      </c>
    </row>
    <row r="610" spans="1:22" x14ac:dyDescent="0.25">
      <c r="A610" s="12">
        <v>597</v>
      </c>
      <c r="B610" t="str">
        <f>IFERROR(INDEX(DATOS!B:B,MATCH(CHECKLIST!A610,DATOS!CG:CG,0),1),"")</f>
        <v/>
      </c>
      <c r="C610" t="str">
        <f>IFERROR(INDEX(DATOS!BT:BT,MATCH(CHECKLIST!A610,DATOS!CG:CG,0),1),"")</f>
        <v/>
      </c>
      <c r="D610" t="str">
        <f>IFERROR(INDEX(DATOS!T:T,MATCH(CHECKLIST!E610,DATOS!C:C,0),1),"")</f>
        <v/>
      </c>
      <c r="E610" s="72" t="str">
        <f>IFERROR(INDEX(DATOS!C:C,MATCH(CHECKLIST!A610,DATOS!CG:CG,0),1),"")</f>
        <v/>
      </c>
      <c r="F610" s="82" t="str">
        <f>IFERROR(IF(INDEX(DATOS!AI:AI,MATCH(CHECKLIST!B610,DATOS!B:B,0),1)=0,"",INDEX(DATOS!AI:AI,MATCH(CHECKLIST!B610,DATOS!B:B,0),1)),"")</f>
        <v/>
      </c>
      <c r="G610" s="17" t="str">
        <f>IFERROR(IF(INDEX(DATOS!AN:AN,MATCH(CHECKLIST!B610,DATOS!B:B,0),1)=0,"",INDEX(DATOS!AN:AN,MATCH(CHECKLIST!B610,DATOS!B:B,0),1)),"")</f>
        <v/>
      </c>
      <c r="H610" s="17" t="str">
        <f>IFERROR(IF(INDEX(DATOS!BQ:BQ,MATCH(CHECKLIST!B610,DATOS!B:B,0),1)="","X",IF(INDEX(DATOS!BQ:BQ,MATCH(CHECKLIST!B610,DATOS!B:B,0),1)="VIGENTE","",INDEX(DATOS!BQ:BQ,MATCH(CHECKLIST!B610,DATOS!B:B,0),1))),"")</f>
        <v/>
      </c>
      <c r="I610" s="17" t="str">
        <f>IFERROR(IF(INDEX(DATOS!AR:AR,MATCH(CHECKLIST!B610,DATOS!B:B,0),1)=0,"",INDEX(DATOS!AR:AR,MATCH(CHECKLIST!B610,DATOS!B:B,0),1)),"")</f>
        <v/>
      </c>
      <c r="J610" s="17" t="str">
        <f>IFERROR(IF(INDEX(DATOS!AP:AP,MATCH(CHECKLIST!B610,DATOS!B:B,0),1)=0,"",INDEX(DATOS!AP:AP,MATCH(CHECKLIST!B610,DATOS!B:B,0),1)),"")</f>
        <v/>
      </c>
      <c r="K610" s="35" t="str">
        <f>IFERROR(IF(INDEX(DATOS!AQ:AQ,MATCH(CHECKLIST!B610,DATOS!B:B,0),1)=0,"",INDEX(DATOS!AQ:AQ,MATCH(CHECKLIST!B610,DATOS!B:B,0),1)),"")</f>
        <v/>
      </c>
      <c r="L610" s="17" t="str">
        <f>IFERROR(IF(INDEX(DATOS!AS:AS,MATCH(CHECKLIST!B610,DATOS!B:B,0),1)=0,"",INDEX(DATOS!AS:AS,MATCH(CHECKLIST!B610,DATOS!B:B,0),1)),"")</f>
        <v/>
      </c>
      <c r="M610" s="17" t="str">
        <f>IFERROR(IF(INDEX(DATOS!AO:AO,MATCH(CHECKLIST!B610,DATOS!B:B,0),1)=0,"",INDEX(DATOS!AO:AO,MATCH(CHECKLIST!B610,DATOS!B:B,0),1)),"")</f>
        <v/>
      </c>
      <c r="N610" s="35" t="str">
        <f ca="1">IFERROR(IF(INDEX(DATOS!P:P,MATCH(CHECKLIST!B610,DATOS!B:B,0),1)="","X",IF(INDEX(DATOS!P:P,MATCH(CHECKLIST!B610,DATOS!B:B,0),1)&gt;YEAR(TODAY())-1,"","VENCIDA")),"")</f>
        <v/>
      </c>
      <c r="O610" s="35" t="str">
        <f>IFERROR(IF(INDEX(DATOS!AV:AV,MATCH(CHECKLIST!B610,DATOS!B:B,0),1)=0,"",INDEX(DATOS!AV:AV,MATCH(CHECKLIST!B610,DATOS!B:B,0),1)),"")</f>
        <v/>
      </c>
      <c r="P610" s="17" t="str">
        <f>IFERROR(IF(INDEX(DATOS!AT:AT,MATCH(CHECKLIST!B610,DATOS!B:B,0),1)=0,"",INDEX(DATOS!AT:AT,MATCH(CHECKLIST!B610,DATOS!B:B,0),1)),"")</f>
        <v/>
      </c>
      <c r="Q610" s="17" t="str">
        <f>IFERROR(IF(INDEX(DATOS!AU:AU,MATCH(CHECKLIST!B610,DATOS!B:B,0),1)=0,"",INDEX(DATOS!AU:AU,MATCH(CHECKLIST!B610,DATOS!B:B,0),1)),"")</f>
        <v/>
      </c>
      <c r="S610">
        <f t="shared" si="29"/>
        <v>0</v>
      </c>
      <c r="U610" t="str">
        <f t="shared" si="27"/>
        <v/>
      </c>
      <c r="V610" t="str">
        <f t="shared" si="28"/>
        <v/>
      </c>
    </row>
    <row r="611" spans="1:22" x14ac:dyDescent="0.25">
      <c r="A611" s="12">
        <v>598</v>
      </c>
      <c r="B611" t="str">
        <f>IFERROR(INDEX(DATOS!B:B,MATCH(CHECKLIST!A611,DATOS!CG:CG,0),1),"")</f>
        <v/>
      </c>
      <c r="C611" t="str">
        <f>IFERROR(INDEX(DATOS!BT:BT,MATCH(CHECKLIST!A611,DATOS!CG:CG,0),1),"")</f>
        <v/>
      </c>
      <c r="D611" t="str">
        <f>IFERROR(INDEX(DATOS!T:T,MATCH(CHECKLIST!E611,DATOS!C:C,0),1),"")</f>
        <v/>
      </c>
      <c r="E611" s="72" t="str">
        <f>IFERROR(INDEX(DATOS!C:C,MATCH(CHECKLIST!A611,DATOS!CG:CG,0),1),"")</f>
        <v/>
      </c>
      <c r="F611" s="82" t="str">
        <f>IFERROR(IF(INDEX(DATOS!AI:AI,MATCH(CHECKLIST!B611,DATOS!B:B,0),1)=0,"",INDEX(DATOS!AI:AI,MATCH(CHECKLIST!B611,DATOS!B:B,0),1)),"")</f>
        <v/>
      </c>
      <c r="G611" s="17" t="str">
        <f>IFERROR(IF(INDEX(DATOS!AN:AN,MATCH(CHECKLIST!B611,DATOS!B:B,0),1)=0,"",INDEX(DATOS!AN:AN,MATCH(CHECKLIST!B611,DATOS!B:B,0),1)),"")</f>
        <v/>
      </c>
      <c r="H611" s="17" t="str">
        <f>IFERROR(IF(INDEX(DATOS!BQ:BQ,MATCH(CHECKLIST!B611,DATOS!B:B,0),1)="","X",IF(INDEX(DATOS!BQ:BQ,MATCH(CHECKLIST!B611,DATOS!B:B,0),1)="VIGENTE","",INDEX(DATOS!BQ:BQ,MATCH(CHECKLIST!B611,DATOS!B:B,0),1))),"")</f>
        <v/>
      </c>
      <c r="I611" s="17" t="str">
        <f>IFERROR(IF(INDEX(DATOS!AR:AR,MATCH(CHECKLIST!B611,DATOS!B:B,0),1)=0,"",INDEX(DATOS!AR:AR,MATCH(CHECKLIST!B611,DATOS!B:B,0),1)),"")</f>
        <v/>
      </c>
      <c r="J611" s="17" t="str">
        <f>IFERROR(IF(INDEX(DATOS!AP:AP,MATCH(CHECKLIST!B611,DATOS!B:B,0),1)=0,"",INDEX(DATOS!AP:AP,MATCH(CHECKLIST!B611,DATOS!B:B,0),1)),"")</f>
        <v/>
      </c>
      <c r="K611" s="35" t="str">
        <f>IFERROR(IF(INDEX(DATOS!AQ:AQ,MATCH(CHECKLIST!B611,DATOS!B:B,0),1)=0,"",INDEX(DATOS!AQ:AQ,MATCH(CHECKLIST!B611,DATOS!B:B,0),1)),"")</f>
        <v/>
      </c>
      <c r="L611" s="17" t="str">
        <f>IFERROR(IF(INDEX(DATOS!AS:AS,MATCH(CHECKLIST!B611,DATOS!B:B,0),1)=0,"",INDEX(DATOS!AS:AS,MATCH(CHECKLIST!B611,DATOS!B:B,0),1)),"")</f>
        <v/>
      </c>
      <c r="M611" s="17" t="str">
        <f>IFERROR(IF(INDEX(DATOS!AO:AO,MATCH(CHECKLIST!B611,DATOS!B:B,0),1)=0,"",INDEX(DATOS!AO:AO,MATCH(CHECKLIST!B611,DATOS!B:B,0),1)),"")</f>
        <v/>
      </c>
      <c r="N611" s="35" t="str">
        <f ca="1">IFERROR(IF(INDEX(DATOS!P:P,MATCH(CHECKLIST!B611,DATOS!B:B,0),1)="","X",IF(INDEX(DATOS!P:P,MATCH(CHECKLIST!B611,DATOS!B:B,0),1)&gt;YEAR(TODAY())-1,"","VENCIDA")),"")</f>
        <v/>
      </c>
      <c r="O611" s="35" t="str">
        <f>IFERROR(IF(INDEX(DATOS!AV:AV,MATCH(CHECKLIST!B611,DATOS!B:B,0),1)=0,"",INDEX(DATOS!AV:AV,MATCH(CHECKLIST!B611,DATOS!B:B,0),1)),"")</f>
        <v/>
      </c>
      <c r="P611" s="17" t="str">
        <f>IFERROR(IF(INDEX(DATOS!AT:AT,MATCH(CHECKLIST!B611,DATOS!B:B,0),1)=0,"",INDEX(DATOS!AT:AT,MATCH(CHECKLIST!B611,DATOS!B:B,0),1)),"")</f>
        <v/>
      </c>
      <c r="Q611" s="17" t="str">
        <f>IFERROR(IF(INDEX(DATOS!AU:AU,MATCH(CHECKLIST!B611,DATOS!B:B,0),1)=0,"",INDEX(DATOS!AU:AU,MATCH(CHECKLIST!B611,DATOS!B:B,0),1)),"")</f>
        <v/>
      </c>
      <c r="R611" t="str">
        <f>IF(B611="","",1)</f>
        <v/>
      </c>
      <c r="S611" t="str">
        <f t="shared" si="29"/>
        <v/>
      </c>
      <c r="U611" t="str">
        <f t="shared" si="27"/>
        <v/>
      </c>
      <c r="V611" t="str">
        <f t="shared" si="28"/>
        <v/>
      </c>
    </row>
    <row r="612" spans="1:22" x14ac:dyDescent="0.25">
      <c r="A612" s="12">
        <v>599</v>
      </c>
      <c r="B612" t="str">
        <f>IFERROR(INDEX(DATOS!B:B,MATCH(CHECKLIST!A612,DATOS!CG:CG,0),1),"")</f>
        <v/>
      </c>
      <c r="C612" t="str">
        <f>IFERROR(INDEX(DATOS!BT:BT,MATCH(CHECKLIST!A612,DATOS!CG:CG,0),1),"")</f>
        <v/>
      </c>
      <c r="D612" t="str">
        <f>IFERROR(INDEX(DATOS!T:T,MATCH(CHECKLIST!E612,DATOS!C:C,0),1),"")</f>
        <v/>
      </c>
      <c r="E612" s="72" t="str">
        <f>IFERROR(INDEX(DATOS!C:C,MATCH(CHECKLIST!A612,DATOS!CG:CG,0),1),"")</f>
        <v/>
      </c>
      <c r="F612" s="82" t="str">
        <f>IFERROR(IF(INDEX(DATOS!AI:AI,MATCH(CHECKLIST!B612,DATOS!B:B,0),1)=0,"",INDEX(DATOS!AI:AI,MATCH(CHECKLIST!B612,DATOS!B:B,0),1)),"")</f>
        <v/>
      </c>
      <c r="G612" s="17" t="str">
        <f>IFERROR(IF(INDEX(DATOS!AN:AN,MATCH(CHECKLIST!B612,DATOS!B:B,0),1)=0,"",INDEX(DATOS!AN:AN,MATCH(CHECKLIST!B612,DATOS!B:B,0),1)),"")</f>
        <v/>
      </c>
      <c r="H612" s="17" t="str">
        <f>IFERROR(IF(INDEX(DATOS!BQ:BQ,MATCH(CHECKLIST!B612,DATOS!B:B,0),1)="","X",IF(INDEX(DATOS!BQ:BQ,MATCH(CHECKLIST!B612,DATOS!B:B,0),1)="VIGENTE","",INDEX(DATOS!BQ:BQ,MATCH(CHECKLIST!B612,DATOS!B:B,0),1))),"")</f>
        <v/>
      </c>
      <c r="I612" s="17" t="str">
        <f>IFERROR(IF(INDEX(DATOS!AR:AR,MATCH(CHECKLIST!B612,DATOS!B:B,0),1)=0,"",INDEX(DATOS!AR:AR,MATCH(CHECKLIST!B612,DATOS!B:B,0),1)),"")</f>
        <v/>
      </c>
      <c r="J612" s="17" t="str">
        <f>IFERROR(IF(INDEX(DATOS!AP:AP,MATCH(CHECKLIST!B612,DATOS!B:B,0),1)=0,"",INDEX(DATOS!AP:AP,MATCH(CHECKLIST!B612,DATOS!B:B,0),1)),"")</f>
        <v/>
      </c>
      <c r="K612" s="35" t="str">
        <f>IFERROR(IF(INDEX(DATOS!AQ:AQ,MATCH(CHECKLIST!B612,DATOS!B:B,0),1)=0,"",INDEX(DATOS!AQ:AQ,MATCH(CHECKLIST!B612,DATOS!B:B,0),1)),"")</f>
        <v/>
      </c>
      <c r="L612" s="17" t="str">
        <f>IFERROR(IF(INDEX(DATOS!AS:AS,MATCH(CHECKLIST!B612,DATOS!B:B,0),1)=0,"",INDEX(DATOS!AS:AS,MATCH(CHECKLIST!B612,DATOS!B:B,0),1)),"")</f>
        <v/>
      </c>
      <c r="M612" s="17" t="str">
        <f>IFERROR(IF(INDEX(DATOS!AO:AO,MATCH(CHECKLIST!B612,DATOS!B:B,0),1)=0,"",INDEX(DATOS!AO:AO,MATCH(CHECKLIST!B612,DATOS!B:B,0),1)),"")</f>
        <v/>
      </c>
      <c r="N612" s="35" t="str">
        <f ca="1">IFERROR(IF(INDEX(DATOS!P:P,MATCH(CHECKLIST!B612,DATOS!B:B,0),1)="","X",IF(INDEX(DATOS!P:P,MATCH(CHECKLIST!B612,DATOS!B:B,0),1)&gt;YEAR(TODAY())-1,"","VENCIDA")),"")</f>
        <v/>
      </c>
      <c r="O612" s="35" t="str">
        <f>IFERROR(IF(INDEX(DATOS!AV:AV,MATCH(CHECKLIST!B612,DATOS!B:B,0),1)=0,"",INDEX(DATOS!AV:AV,MATCH(CHECKLIST!B612,DATOS!B:B,0),1)),"")</f>
        <v/>
      </c>
      <c r="P612" s="17" t="str">
        <f>IFERROR(IF(INDEX(DATOS!AT:AT,MATCH(CHECKLIST!B612,DATOS!B:B,0),1)=0,"",INDEX(DATOS!AT:AT,MATCH(CHECKLIST!B612,DATOS!B:B,0),1)),"")</f>
        <v/>
      </c>
      <c r="Q612" s="17" t="str">
        <f>IFERROR(IF(INDEX(DATOS!AU:AU,MATCH(CHECKLIST!B612,DATOS!B:B,0),1)=0,"",INDEX(DATOS!AU:AU,MATCH(CHECKLIST!B612,DATOS!B:B,0),1)),"")</f>
        <v/>
      </c>
      <c r="S612">
        <f t="shared" si="29"/>
        <v>0</v>
      </c>
      <c r="U612" t="str">
        <f t="shared" si="27"/>
        <v/>
      </c>
      <c r="V612" t="str">
        <f t="shared" si="28"/>
        <v/>
      </c>
    </row>
    <row r="613" spans="1:22" x14ac:dyDescent="0.25">
      <c r="A613" s="12">
        <v>600</v>
      </c>
      <c r="B613" t="str">
        <f>IFERROR(INDEX(DATOS!B:B,MATCH(CHECKLIST!A613,DATOS!CG:CG,0),1),"")</f>
        <v/>
      </c>
      <c r="C613" t="str">
        <f>IFERROR(INDEX(DATOS!BT:BT,MATCH(CHECKLIST!A613,DATOS!CG:CG,0),1),"")</f>
        <v/>
      </c>
      <c r="D613" t="str">
        <f>IFERROR(INDEX(DATOS!T:T,MATCH(CHECKLIST!E613,DATOS!C:C,0),1),"")</f>
        <v/>
      </c>
      <c r="E613" s="72" t="str">
        <f>IFERROR(INDEX(DATOS!C:C,MATCH(CHECKLIST!A613,DATOS!CG:CG,0),1),"")</f>
        <v/>
      </c>
      <c r="F613" s="82" t="str">
        <f>IFERROR(IF(INDEX(DATOS!AI:AI,MATCH(CHECKLIST!B613,DATOS!B:B,0),1)=0,"",INDEX(DATOS!AI:AI,MATCH(CHECKLIST!B613,DATOS!B:B,0),1)),"")</f>
        <v/>
      </c>
      <c r="G613" s="17" t="str">
        <f>IFERROR(IF(INDEX(DATOS!AN:AN,MATCH(CHECKLIST!B613,DATOS!B:B,0),1)=0,"",INDEX(DATOS!AN:AN,MATCH(CHECKLIST!B613,DATOS!B:B,0),1)),"")</f>
        <v/>
      </c>
      <c r="H613" s="17" t="str">
        <f>IFERROR(IF(INDEX(DATOS!BQ:BQ,MATCH(CHECKLIST!B613,DATOS!B:B,0),1)="","X",IF(INDEX(DATOS!BQ:BQ,MATCH(CHECKLIST!B613,DATOS!B:B,0),1)="VIGENTE","",INDEX(DATOS!BQ:BQ,MATCH(CHECKLIST!B613,DATOS!B:B,0),1))),"")</f>
        <v/>
      </c>
      <c r="I613" s="17" t="str">
        <f>IFERROR(IF(INDEX(DATOS!AR:AR,MATCH(CHECKLIST!B613,DATOS!B:B,0),1)=0,"",INDEX(DATOS!AR:AR,MATCH(CHECKLIST!B613,DATOS!B:B,0),1)),"")</f>
        <v/>
      </c>
      <c r="J613" s="17" t="str">
        <f>IFERROR(IF(INDEX(DATOS!AP:AP,MATCH(CHECKLIST!B613,DATOS!B:B,0),1)=0,"",INDEX(DATOS!AP:AP,MATCH(CHECKLIST!B613,DATOS!B:B,0),1)),"")</f>
        <v/>
      </c>
      <c r="K613" s="35" t="str">
        <f>IFERROR(IF(INDEX(DATOS!AQ:AQ,MATCH(CHECKLIST!B613,DATOS!B:B,0),1)=0,"",INDEX(DATOS!AQ:AQ,MATCH(CHECKLIST!B613,DATOS!B:B,0),1)),"")</f>
        <v/>
      </c>
      <c r="L613" s="17" t="str">
        <f>IFERROR(IF(INDEX(DATOS!AS:AS,MATCH(CHECKLIST!B613,DATOS!B:B,0),1)=0,"",INDEX(DATOS!AS:AS,MATCH(CHECKLIST!B613,DATOS!B:B,0),1)),"")</f>
        <v/>
      </c>
      <c r="M613" s="17" t="str">
        <f>IFERROR(IF(INDEX(DATOS!AO:AO,MATCH(CHECKLIST!B613,DATOS!B:B,0),1)=0,"",INDEX(DATOS!AO:AO,MATCH(CHECKLIST!B613,DATOS!B:B,0),1)),"")</f>
        <v/>
      </c>
      <c r="N613" s="35" t="str">
        <f ca="1">IFERROR(IF(INDEX(DATOS!P:P,MATCH(CHECKLIST!B613,DATOS!B:B,0),1)="","X",IF(INDEX(DATOS!P:P,MATCH(CHECKLIST!B613,DATOS!B:B,0),1)&gt;YEAR(TODAY())-1,"","VENCIDA")),"")</f>
        <v/>
      </c>
      <c r="O613" s="35" t="str">
        <f>IFERROR(IF(INDEX(DATOS!AV:AV,MATCH(CHECKLIST!B613,DATOS!B:B,0),1)=0,"",INDEX(DATOS!AV:AV,MATCH(CHECKLIST!B613,DATOS!B:B,0),1)),"")</f>
        <v/>
      </c>
      <c r="P613" s="17" t="str">
        <f>IFERROR(IF(INDEX(DATOS!AT:AT,MATCH(CHECKLIST!B613,DATOS!B:B,0),1)=0,"",INDEX(DATOS!AT:AT,MATCH(CHECKLIST!B613,DATOS!B:B,0),1)),"")</f>
        <v/>
      </c>
      <c r="Q613" s="17" t="str">
        <f>IFERROR(IF(INDEX(DATOS!AU:AU,MATCH(CHECKLIST!B613,DATOS!B:B,0),1)=0,"",INDEX(DATOS!AU:AU,MATCH(CHECKLIST!B613,DATOS!B:B,0),1)),"")</f>
        <v/>
      </c>
      <c r="R613" t="str">
        <f>IF(B613="","",1)</f>
        <v/>
      </c>
      <c r="S613" t="str">
        <f t="shared" si="29"/>
        <v/>
      </c>
      <c r="U613" t="str">
        <f t="shared" si="27"/>
        <v/>
      </c>
      <c r="V613" t="str">
        <f t="shared" si="28"/>
        <v/>
      </c>
    </row>
    <row r="614" spans="1:22" x14ac:dyDescent="0.25">
      <c r="A614" s="12">
        <v>601</v>
      </c>
      <c r="B614" t="str">
        <f>IFERROR(INDEX(DATOS!B:B,MATCH(CHECKLIST!A614,DATOS!CG:CG,0),1),"")</f>
        <v/>
      </c>
      <c r="C614" t="str">
        <f>IFERROR(INDEX(DATOS!BT:BT,MATCH(CHECKLIST!A614,DATOS!CG:CG,0),1),"")</f>
        <v/>
      </c>
      <c r="D614" t="str">
        <f>IFERROR(INDEX(DATOS!T:T,MATCH(CHECKLIST!E614,DATOS!C:C,0),1),"")</f>
        <v/>
      </c>
      <c r="E614" s="72" t="str">
        <f>IFERROR(INDEX(DATOS!C:C,MATCH(CHECKLIST!A614,DATOS!CG:CG,0),1),"")</f>
        <v/>
      </c>
      <c r="F614" s="82" t="str">
        <f>IFERROR(IF(INDEX(DATOS!AI:AI,MATCH(CHECKLIST!B614,DATOS!B:B,0),1)=0,"",INDEX(DATOS!AI:AI,MATCH(CHECKLIST!B614,DATOS!B:B,0),1)),"")</f>
        <v/>
      </c>
      <c r="G614" s="17" t="str">
        <f>IFERROR(IF(INDEX(DATOS!AN:AN,MATCH(CHECKLIST!B614,DATOS!B:B,0),1)=0,"",INDEX(DATOS!AN:AN,MATCH(CHECKLIST!B614,DATOS!B:B,0),1)),"")</f>
        <v/>
      </c>
      <c r="H614" s="17" t="str">
        <f>IFERROR(IF(INDEX(DATOS!BQ:BQ,MATCH(CHECKLIST!B614,DATOS!B:B,0),1)="","X",IF(INDEX(DATOS!BQ:BQ,MATCH(CHECKLIST!B614,DATOS!B:B,0),1)="VIGENTE","",INDEX(DATOS!BQ:BQ,MATCH(CHECKLIST!B614,DATOS!B:B,0),1))),"")</f>
        <v/>
      </c>
      <c r="I614" s="17" t="str">
        <f>IFERROR(IF(INDEX(DATOS!AR:AR,MATCH(CHECKLIST!B614,DATOS!B:B,0),1)=0,"",INDEX(DATOS!AR:AR,MATCH(CHECKLIST!B614,DATOS!B:B,0),1)),"")</f>
        <v/>
      </c>
      <c r="J614" s="17" t="str">
        <f>IFERROR(IF(INDEX(DATOS!AP:AP,MATCH(CHECKLIST!B614,DATOS!B:B,0),1)=0,"",INDEX(DATOS!AP:AP,MATCH(CHECKLIST!B614,DATOS!B:B,0),1)),"")</f>
        <v/>
      </c>
      <c r="K614" s="35" t="str">
        <f>IFERROR(IF(INDEX(DATOS!AQ:AQ,MATCH(CHECKLIST!B614,DATOS!B:B,0),1)=0,"",INDEX(DATOS!AQ:AQ,MATCH(CHECKLIST!B614,DATOS!B:B,0),1)),"")</f>
        <v/>
      </c>
      <c r="L614" s="17" t="str">
        <f>IFERROR(IF(INDEX(DATOS!AS:AS,MATCH(CHECKLIST!B614,DATOS!B:B,0),1)=0,"",INDEX(DATOS!AS:AS,MATCH(CHECKLIST!B614,DATOS!B:B,0),1)),"")</f>
        <v/>
      </c>
      <c r="M614" s="17" t="str">
        <f>IFERROR(IF(INDEX(DATOS!AO:AO,MATCH(CHECKLIST!B614,DATOS!B:B,0),1)=0,"",INDEX(DATOS!AO:AO,MATCH(CHECKLIST!B614,DATOS!B:B,0),1)),"")</f>
        <v/>
      </c>
      <c r="N614" s="35" t="str">
        <f ca="1">IFERROR(IF(INDEX(DATOS!P:P,MATCH(CHECKLIST!B614,DATOS!B:B,0),1)="","X",IF(INDEX(DATOS!P:P,MATCH(CHECKLIST!B614,DATOS!B:B,0),1)&gt;YEAR(TODAY())-1,"","VENCIDA")),"")</f>
        <v/>
      </c>
      <c r="O614" s="35" t="str">
        <f>IFERROR(IF(INDEX(DATOS!AV:AV,MATCH(CHECKLIST!B614,DATOS!B:B,0),1)=0,"",INDEX(DATOS!AV:AV,MATCH(CHECKLIST!B614,DATOS!B:B,0),1)),"")</f>
        <v/>
      </c>
      <c r="P614" s="17" t="str">
        <f>IFERROR(IF(INDEX(DATOS!AT:AT,MATCH(CHECKLIST!B614,DATOS!B:B,0),1)=0,"",INDEX(DATOS!AT:AT,MATCH(CHECKLIST!B614,DATOS!B:B,0),1)),"")</f>
        <v/>
      </c>
      <c r="Q614" s="17" t="str">
        <f>IFERROR(IF(INDEX(DATOS!AU:AU,MATCH(CHECKLIST!B614,DATOS!B:B,0),1)=0,"",INDEX(DATOS!AU:AU,MATCH(CHECKLIST!B614,DATOS!B:B,0),1)),"")</f>
        <v/>
      </c>
      <c r="S614">
        <f t="shared" si="29"/>
        <v>0</v>
      </c>
      <c r="U614" t="str">
        <f t="shared" si="27"/>
        <v/>
      </c>
      <c r="V614" t="str">
        <f t="shared" si="28"/>
        <v/>
      </c>
    </row>
    <row r="615" spans="1:22" x14ac:dyDescent="0.25">
      <c r="A615" s="12">
        <v>602</v>
      </c>
      <c r="B615" t="str">
        <f>IFERROR(INDEX(DATOS!B:B,MATCH(CHECKLIST!A615,DATOS!CG:CG,0),1),"")</f>
        <v/>
      </c>
      <c r="C615" t="str">
        <f>IFERROR(INDEX(DATOS!BT:BT,MATCH(CHECKLIST!A615,DATOS!CG:CG,0),1),"")</f>
        <v/>
      </c>
      <c r="D615" t="str">
        <f>IFERROR(INDEX(DATOS!T:T,MATCH(CHECKLIST!E615,DATOS!C:C,0),1),"")</f>
        <v/>
      </c>
      <c r="E615" s="72" t="str">
        <f>IFERROR(INDEX(DATOS!C:C,MATCH(CHECKLIST!A615,DATOS!CG:CG,0),1),"")</f>
        <v/>
      </c>
      <c r="F615" s="82" t="str">
        <f>IFERROR(IF(INDEX(DATOS!AI:AI,MATCH(CHECKLIST!B615,DATOS!B:B,0),1)=0,"",INDEX(DATOS!AI:AI,MATCH(CHECKLIST!B615,DATOS!B:B,0),1)),"")</f>
        <v/>
      </c>
      <c r="G615" s="17" t="str">
        <f>IFERROR(IF(INDEX(DATOS!AN:AN,MATCH(CHECKLIST!B615,DATOS!B:B,0),1)=0,"",INDEX(DATOS!AN:AN,MATCH(CHECKLIST!B615,DATOS!B:B,0),1)),"")</f>
        <v/>
      </c>
      <c r="H615" s="17" t="str">
        <f>IFERROR(IF(INDEX(DATOS!BQ:BQ,MATCH(CHECKLIST!B615,DATOS!B:B,0),1)="","X",IF(INDEX(DATOS!BQ:BQ,MATCH(CHECKLIST!B615,DATOS!B:B,0),1)="VIGENTE","",INDEX(DATOS!BQ:BQ,MATCH(CHECKLIST!B615,DATOS!B:B,0),1))),"")</f>
        <v/>
      </c>
      <c r="I615" s="17" t="str">
        <f>IFERROR(IF(INDEX(DATOS!AR:AR,MATCH(CHECKLIST!B615,DATOS!B:B,0),1)=0,"",INDEX(DATOS!AR:AR,MATCH(CHECKLIST!B615,DATOS!B:B,0),1)),"")</f>
        <v/>
      </c>
      <c r="J615" s="17" t="str">
        <f>IFERROR(IF(INDEX(DATOS!AP:AP,MATCH(CHECKLIST!B615,DATOS!B:B,0),1)=0,"",INDEX(DATOS!AP:AP,MATCH(CHECKLIST!B615,DATOS!B:B,0),1)),"")</f>
        <v/>
      </c>
      <c r="K615" s="35" t="str">
        <f>IFERROR(IF(INDEX(DATOS!AQ:AQ,MATCH(CHECKLIST!B615,DATOS!B:B,0),1)=0,"",INDEX(DATOS!AQ:AQ,MATCH(CHECKLIST!B615,DATOS!B:B,0),1)),"")</f>
        <v/>
      </c>
      <c r="L615" s="17" t="str">
        <f>IFERROR(IF(INDEX(DATOS!AS:AS,MATCH(CHECKLIST!B615,DATOS!B:B,0),1)=0,"",INDEX(DATOS!AS:AS,MATCH(CHECKLIST!B615,DATOS!B:B,0),1)),"")</f>
        <v/>
      </c>
      <c r="M615" s="17" t="str">
        <f>IFERROR(IF(INDEX(DATOS!AO:AO,MATCH(CHECKLIST!B615,DATOS!B:B,0),1)=0,"",INDEX(DATOS!AO:AO,MATCH(CHECKLIST!B615,DATOS!B:B,0),1)),"")</f>
        <v/>
      </c>
      <c r="N615" s="35" t="str">
        <f ca="1">IFERROR(IF(INDEX(DATOS!P:P,MATCH(CHECKLIST!B615,DATOS!B:B,0),1)="","X",IF(INDEX(DATOS!P:P,MATCH(CHECKLIST!B615,DATOS!B:B,0),1)&gt;YEAR(TODAY())-1,"","VENCIDA")),"")</f>
        <v/>
      </c>
      <c r="O615" s="35" t="str">
        <f>IFERROR(IF(INDEX(DATOS!AV:AV,MATCH(CHECKLIST!B615,DATOS!B:B,0),1)=0,"",INDEX(DATOS!AV:AV,MATCH(CHECKLIST!B615,DATOS!B:B,0),1)),"")</f>
        <v/>
      </c>
      <c r="P615" s="17" t="str">
        <f>IFERROR(IF(INDEX(DATOS!AT:AT,MATCH(CHECKLIST!B615,DATOS!B:B,0),1)=0,"",INDEX(DATOS!AT:AT,MATCH(CHECKLIST!B615,DATOS!B:B,0),1)),"")</f>
        <v/>
      </c>
      <c r="Q615" s="17" t="str">
        <f>IFERROR(IF(INDEX(DATOS!AU:AU,MATCH(CHECKLIST!B615,DATOS!B:B,0),1)=0,"",INDEX(DATOS!AU:AU,MATCH(CHECKLIST!B615,DATOS!B:B,0),1)),"")</f>
        <v/>
      </c>
      <c r="R615" t="str">
        <f>IF(B615="","",1)</f>
        <v/>
      </c>
      <c r="S615" t="str">
        <f t="shared" si="29"/>
        <v/>
      </c>
      <c r="U615" t="str">
        <f t="shared" si="27"/>
        <v/>
      </c>
      <c r="V615" t="str">
        <f t="shared" si="28"/>
        <v/>
      </c>
    </row>
    <row r="616" spans="1:22" x14ac:dyDescent="0.25">
      <c r="A616" s="12">
        <v>603</v>
      </c>
      <c r="B616" t="str">
        <f>IFERROR(INDEX(DATOS!B:B,MATCH(CHECKLIST!A616,DATOS!CG:CG,0),1),"")</f>
        <v/>
      </c>
      <c r="C616" t="str">
        <f>IFERROR(INDEX(DATOS!BT:BT,MATCH(CHECKLIST!A616,DATOS!CG:CG,0),1),"")</f>
        <v/>
      </c>
      <c r="D616" t="str">
        <f>IFERROR(INDEX(DATOS!T:T,MATCH(CHECKLIST!E616,DATOS!C:C,0),1),"")</f>
        <v/>
      </c>
      <c r="E616" s="72" t="str">
        <f>IFERROR(INDEX(DATOS!C:C,MATCH(CHECKLIST!A616,DATOS!CG:CG,0),1),"")</f>
        <v/>
      </c>
      <c r="F616" s="82" t="str">
        <f>IFERROR(IF(INDEX(DATOS!AI:AI,MATCH(CHECKLIST!B616,DATOS!B:B,0),1)=0,"",INDEX(DATOS!AI:AI,MATCH(CHECKLIST!B616,DATOS!B:B,0),1)),"")</f>
        <v/>
      </c>
      <c r="G616" s="17" t="str">
        <f>IFERROR(IF(INDEX(DATOS!AN:AN,MATCH(CHECKLIST!B616,DATOS!B:B,0),1)=0,"",INDEX(DATOS!AN:AN,MATCH(CHECKLIST!B616,DATOS!B:B,0),1)),"")</f>
        <v/>
      </c>
      <c r="H616" s="17" t="str">
        <f>IFERROR(IF(INDEX(DATOS!BQ:BQ,MATCH(CHECKLIST!B616,DATOS!B:B,0),1)="","X",IF(INDEX(DATOS!BQ:BQ,MATCH(CHECKLIST!B616,DATOS!B:B,0),1)="VIGENTE","",INDEX(DATOS!BQ:BQ,MATCH(CHECKLIST!B616,DATOS!B:B,0),1))),"")</f>
        <v/>
      </c>
      <c r="I616" s="17" t="str">
        <f>IFERROR(IF(INDEX(DATOS!AR:AR,MATCH(CHECKLIST!B616,DATOS!B:B,0),1)=0,"",INDEX(DATOS!AR:AR,MATCH(CHECKLIST!B616,DATOS!B:B,0),1)),"")</f>
        <v/>
      </c>
      <c r="J616" s="17" t="str">
        <f>IFERROR(IF(INDEX(DATOS!AP:AP,MATCH(CHECKLIST!B616,DATOS!B:B,0),1)=0,"",INDEX(DATOS!AP:AP,MATCH(CHECKLIST!B616,DATOS!B:B,0),1)),"")</f>
        <v/>
      </c>
      <c r="K616" s="35" t="str">
        <f>IFERROR(IF(INDEX(DATOS!AQ:AQ,MATCH(CHECKLIST!B616,DATOS!B:B,0),1)=0,"",INDEX(DATOS!AQ:AQ,MATCH(CHECKLIST!B616,DATOS!B:B,0),1)),"")</f>
        <v/>
      </c>
      <c r="L616" s="17" t="str">
        <f>IFERROR(IF(INDEX(DATOS!AS:AS,MATCH(CHECKLIST!B616,DATOS!B:B,0),1)=0,"",INDEX(DATOS!AS:AS,MATCH(CHECKLIST!B616,DATOS!B:B,0),1)),"")</f>
        <v/>
      </c>
      <c r="M616" s="17" t="str">
        <f>IFERROR(IF(INDEX(DATOS!AO:AO,MATCH(CHECKLIST!B616,DATOS!B:B,0),1)=0,"",INDEX(DATOS!AO:AO,MATCH(CHECKLIST!B616,DATOS!B:B,0),1)),"")</f>
        <v/>
      </c>
      <c r="N616" s="35" t="str">
        <f ca="1">IFERROR(IF(INDEX(DATOS!P:P,MATCH(CHECKLIST!B616,DATOS!B:B,0),1)="","X",IF(INDEX(DATOS!P:P,MATCH(CHECKLIST!B616,DATOS!B:B,0),1)&gt;YEAR(TODAY())-1,"","VENCIDA")),"")</f>
        <v/>
      </c>
      <c r="O616" s="35" t="str">
        <f>IFERROR(IF(INDEX(DATOS!AV:AV,MATCH(CHECKLIST!B616,DATOS!B:B,0),1)=0,"",INDEX(DATOS!AV:AV,MATCH(CHECKLIST!B616,DATOS!B:B,0),1)),"")</f>
        <v/>
      </c>
      <c r="P616" s="17" t="str">
        <f>IFERROR(IF(INDEX(DATOS!AT:AT,MATCH(CHECKLIST!B616,DATOS!B:B,0),1)=0,"",INDEX(DATOS!AT:AT,MATCH(CHECKLIST!B616,DATOS!B:B,0),1)),"")</f>
        <v/>
      </c>
      <c r="Q616" s="17" t="str">
        <f>IFERROR(IF(INDEX(DATOS!AU:AU,MATCH(CHECKLIST!B616,DATOS!B:B,0),1)=0,"",INDEX(DATOS!AU:AU,MATCH(CHECKLIST!B616,DATOS!B:B,0),1)),"")</f>
        <v/>
      </c>
      <c r="S616">
        <f t="shared" si="29"/>
        <v>0</v>
      </c>
      <c r="U616" t="str">
        <f t="shared" si="27"/>
        <v/>
      </c>
      <c r="V616" t="str">
        <f t="shared" si="28"/>
        <v/>
      </c>
    </row>
    <row r="617" spans="1:22" x14ac:dyDescent="0.25">
      <c r="A617" s="12">
        <v>604</v>
      </c>
      <c r="B617" t="str">
        <f>IFERROR(INDEX(DATOS!B:B,MATCH(CHECKLIST!A617,DATOS!CG:CG,0),1),"")</f>
        <v/>
      </c>
      <c r="C617" t="str">
        <f>IFERROR(INDEX(DATOS!BT:BT,MATCH(CHECKLIST!A617,DATOS!CG:CG,0),1),"")</f>
        <v/>
      </c>
      <c r="D617" t="str">
        <f>IFERROR(INDEX(DATOS!T:T,MATCH(CHECKLIST!E617,DATOS!C:C,0),1),"")</f>
        <v/>
      </c>
      <c r="E617" s="72" t="str">
        <f>IFERROR(INDEX(DATOS!C:C,MATCH(CHECKLIST!A617,DATOS!CG:CG,0),1),"")</f>
        <v/>
      </c>
      <c r="F617" s="82" t="str">
        <f>IFERROR(IF(INDEX(DATOS!AI:AI,MATCH(CHECKLIST!B617,DATOS!B:B,0),1)=0,"",INDEX(DATOS!AI:AI,MATCH(CHECKLIST!B617,DATOS!B:B,0),1)),"")</f>
        <v/>
      </c>
      <c r="G617" s="17" t="str">
        <f>IFERROR(IF(INDEX(DATOS!AN:AN,MATCH(CHECKLIST!B617,DATOS!B:B,0),1)=0,"",INDEX(DATOS!AN:AN,MATCH(CHECKLIST!B617,DATOS!B:B,0),1)),"")</f>
        <v/>
      </c>
      <c r="H617" s="17" t="str">
        <f>IFERROR(IF(INDEX(DATOS!BQ:BQ,MATCH(CHECKLIST!B617,DATOS!B:B,0),1)="","X",IF(INDEX(DATOS!BQ:BQ,MATCH(CHECKLIST!B617,DATOS!B:B,0),1)="VIGENTE","",INDEX(DATOS!BQ:BQ,MATCH(CHECKLIST!B617,DATOS!B:B,0),1))),"")</f>
        <v/>
      </c>
      <c r="I617" s="17" t="str">
        <f>IFERROR(IF(INDEX(DATOS!AR:AR,MATCH(CHECKLIST!B617,DATOS!B:B,0),1)=0,"",INDEX(DATOS!AR:AR,MATCH(CHECKLIST!B617,DATOS!B:B,0),1)),"")</f>
        <v/>
      </c>
      <c r="J617" s="17" t="str">
        <f>IFERROR(IF(INDEX(DATOS!AP:AP,MATCH(CHECKLIST!B617,DATOS!B:B,0),1)=0,"",INDEX(DATOS!AP:AP,MATCH(CHECKLIST!B617,DATOS!B:B,0),1)),"")</f>
        <v/>
      </c>
      <c r="K617" s="35" t="str">
        <f>IFERROR(IF(INDEX(DATOS!AQ:AQ,MATCH(CHECKLIST!B617,DATOS!B:B,0),1)=0,"",INDEX(DATOS!AQ:AQ,MATCH(CHECKLIST!B617,DATOS!B:B,0),1)),"")</f>
        <v/>
      </c>
      <c r="L617" s="17" t="str">
        <f>IFERROR(IF(INDEX(DATOS!AS:AS,MATCH(CHECKLIST!B617,DATOS!B:B,0),1)=0,"",INDEX(DATOS!AS:AS,MATCH(CHECKLIST!B617,DATOS!B:B,0),1)),"")</f>
        <v/>
      </c>
      <c r="M617" s="17" t="str">
        <f>IFERROR(IF(INDEX(DATOS!AO:AO,MATCH(CHECKLIST!B617,DATOS!B:B,0),1)=0,"",INDEX(DATOS!AO:AO,MATCH(CHECKLIST!B617,DATOS!B:B,0),1)),"")</f>
        <v/>
      </c>
      <c r="N617" s="35" t="str">
        <f ca="1">IFERROR(IF(INDEX(DATOS!P:P,MATCH(CHECKLIST!B617,DATOS!B:B,0),1)="","X",IF(INDEX(DATOS!P:P,MATCH(CHECKLIST!B617,DATOS!B:B,0),1)&gt;YEAR(TODAY())-1,"","VENCIDA")),"")</f>
        <v/>
      </c>
      <c r="O617" s="35" t="str">
        <f>IFERROR(IF(INDEX(DATOS!AV:AV,MATCH(CHECKLIST!B617,DATOS!B:B,0),1)=0,"",INDEX(DATOS!AV:AV,MATCH(CHECKLIST!B617,DATOS!B:B,0),1)),"")</f>
        <v/>
      </c>
      <c r="P617" s="17" t="str">
        <f>IFERROR(IF(INDEX(DATOS!AT:AT,MATCH(CHECKLIST!B617,DATOS!B:B,0),1)=0,"",INDEX(DATOS!AT:AT,MATCH(CHECKLIST!B617,DATOS!B:B,0),1)),"")</f>
        <v/>
      </c>
      <c r="Q617" s="17" t="str">
        <f>IFERROR(IF(INDEX(DATOS!AU:AU,MATCH(CHECKLIST!B617,DATOS!B:B,0),1)=0,"",INDEX(DATOS!AU:AU,MATCH(CHECKLIST!B617,DATOS!B:B,0),1)),"")</f>
        <v/>
      </c>
      <c r="R617" t="str">
        <f>IF(B617="","",1)</f>
        <v/>
      </c>
      <c r="S617" t="str">
        <f t="shared" si="29"/>
        <v/>
      </c>
      <c r="U617" t="str">
        <f t="shared" si="27"/>
        <v/>
      </c>
      <c r="V617" t="str">
        <f t="shared" si="28"/>
        <v/>
      </c>
    </row>
    <row r="618" spans="1:22" x14ac:dyDescent="0.25">
      <c r="A618" s="12">
        <v>605</v>
      </c>
      <c r="B618" t="str">
        <f>IFERROR(INDEX(DATOS!B:B,MATCH(CHECKLIST!A618,DATOS!CG:CG,0),1),"")</f>
        <v/>
      </c>
      <c r="C618" t="str">
        <f>IFERROR(INDEX(DATOS!BT:BT,MATCH(CHECKLIST!A618,DATOS!CG:CG,0),1),"")</f>
        <v/>
      </c>
      <c r="D618" t="str">
        <f>IFERROR(INDEX(DATOS!T:T,MATCH(CHECKLIST!E618,DATOS!C:C,0),1),"")</f>
        <v/>
      </c>
      <c r="E618" s="72" t="str">
        <f>IFERROR(INDEX(DATOS!C:C,MATCH(CHECKLIST!A618,DATOS!CG:CG,0),1),"")</f>
        <v/>
      </c>
      <c r="F618" s="82" t="str">
        <f>IFERROR(IF(INDEX(DATOS!AI:AI,MATCH(CHECKLIST!B618,DATOS!B:B,0),1)=0,"",INDEX(DATOS!AI:AI,MATCH(CHECKLIST!B618,DATOS!B:B,0),1)),"")</f>
        <v/>
      </c>
      <c r="G618" s="17" t="str">
        <f>IFERROR(IF(INDEX(DATOS!AN:AN,MATCH(CHECKLIST!B618,DATOS!B:B,0),1)=0,"",INDEX(DATOS!AN:AN,MATCH(CHECKLIST!B618,DATOS!B:B,0),1)),"")</f>
        <v/>
      </c>
      <c r="H618" s="17" t="str">
        <f>IFERROR(IF(INDEX(DATOS!BQ:BQ,MATCH(CHECKLIST!B618,DATOS!B:B,0),1)="","X",IF(INDEX(DATOS!BQ:BQ,MATCH(CHECKLIST!B618,DATOS!B:B,0),1)="VIGENTE","",INDEX(DATOS!BQ:BQ,MATCH(CHECKLIST!B618,DATOS!B:B,0),1))),"")</f>
        <v/>
      </c>
      <c r="I618" s="17" t="str">
        <f>IFERROR(IF(INDEX(DATOS!AR:AR,MATCH(CHECKLIST!B618,DATOS!B:B,0),1)=0,"",INDEX(DATOS!AR:AR,MATCH(CHECKLIST!B618,DATOS!B:B,0),1)),"")</f>
        <v/>
      </c>
      <c r="J618" s="17" t="str">
        <f>IFERROR(IF(INDEX(DATOS!AP:AP,MATCH(CHECKLIST!B618,DATOS!B:B,0),1)=0,"",INDEX(DATOS!AP:AP,MATCH(CHECKLIST!B618,DATOS!B:B,0),1)),"")</f>
        <v/>
      </c>
      <c r="K618" s="35" t="str">
        <f>IFERROR(IF(INDEX(DATOS!AQ:AQ,MATCH(CHECKLIST!B618,DATOS!B:B,0),1)=0,"",INDEX(DATOS!AQ:AQ,MATCH(CHECKLIST!B618,DATOS!B:B,0),1)),"")</f>
        <v/>
      </c>
      <c r="L618" s="17" t="str">
        <f>IFERROR(IF(INDEX(DATOS!AS:AS,MATCH(CHECKLIST!B618,DATOS!B:B,0),1)=0,"",INDEX(DATOS!AS:AS,MATCH(CHECKLIST!B618,DATOS!B:B,0),1)),"")</f>
        <v/>
      </c>
      <c r="M618" s="17" t="str">
        <f>IFERROR(IF(INDEX(DATOS!AO:AO,MATCH(CHECKLIST!B618,DATOS!B:B,0),1)=0,"",INDEX(DATOS!AO:AO,MATCH(CHECKLIST!B618,DATOS!B:B,0),1)),"")</f>
        <v/>
      </c>
      <c r="N618" s="35" t="str">
        <f ca="1">IFERROR(IF(INDEX(DATOS!P:P,MATCH(CHECKLIST!B618,DATOS!B:B,0),1)="","X",IF(INDEX(DATOS!P:P,MATCH(CHECKLIST!B618,DATOS!B:B,0),1)&gt;YEAR(TODAY())-1,"","VENCIDA")),"")</f>
        <v/>
      </c>
      <c r="O618" s="35" t="str">
        <f>IFERROR(IF(INDEX(DATOS!AV:AV,MATCH(CHECKLIST!B618,DATOS!B:B,0),1)=0,"",INDEX(DATOS!AV:AV,MATCH(CHECKLIST!B618,DATOS!B:B,0),1)),"")</f>
        <v/>
      </c>
      <c r="P618" s="17" t="str">
        <f>IFERROR(IF(INDEX(DATOS!AT:AT,MATCH(CHECKLIST!B618,DATOS!B:B,0),1)=0,"",INDEX(DATOS!AT:AT,MATCH(CHECKLIST!B618,DATOS!B:B,0),1)),"")</f>
        <v/>
      </c>
      <c r="Q618" s="17" t="str">
        <f>IFERROR(IF(INDEX(DATOS!AU:AU,MATCH(CHECKLIST!B618,DATOS!B:B,0),1)=0,"",INDEX(DATOS!AU:AU,MATCH(CHECKLIST!B618,DATOS!B:B,0),1)),"")</f>
        <v/>
      </c>
      <c r="S618">
        <f t="shared" si="29"/>
        <v>0</v>
      </c>
      <c r="U618" t="str">
        <f t="shared" si="27"/>
        <v/>
      </c>
      <c r="V618" t="str">
        <f t="shared" si="28"/>
        <v/>
      </c>
    </row>
    <row r="619" spans="1:22" x14ac:dyDescent="0.25">
      <c r="A619" s="12">
        <v>606</v>
      </c>
      <c r="B619" t="str">
        <f>IFERROR(INDEX(DATOS!B:B,MATCH(CHECKLIST!A619,DATOS!CG:CG,0),1),"")</f>
        <v/>
      </c>
      <c r="C619" t="str">
        <f>IFERROR(INDEX(DATOS!BT:BT,MATCH(CHECKLIST!A619,DATOS!CG:CG,0),1),"")</f>
        <v/>
      </c>
      <c r="D619" t="str">
        <f>IFERROR(INDEX(DATOS!T:T,MATCH(CHECKLIST!E619,DATOS!C:C,0),1),"")</f>
        <v/>
      </c>
      <c r="E619" s="72" t="str">
        <f>IFERROR(INDEX(DATOS!C:C,MATCH(CHECKLIST!A619,DATOS!CG:CG,0),1),"")</f>
        <v/>
      </c>
      <c r="F619" s="82" t="str">
        <f>IFERROR(IF(INDEX(DATOS!AI:AI,MATCH(CHECKLIST!B619,DATOS!B:B,0),1)=0,"",INDEX(DATOS!AI:AI,MATCH(CHECKLIST!B619,DATOS!B:B,0),1)),"")</f>
        <v/>
      </c>
      <c r="G619" s="17" t="str">
        <f>IFERROR(IF(INDEX(DATOS!AN:AN,MATCH(CHECKLIST!B619,DATOS!B:B,0),1)=0,"",INDEX(DATOS!AN:AN,MATCH(CHECKLIST!B619,DATOS!B:B,0),1)),"")</f>
        <v/>
      </c>
      <c r="H619" s="17" t="str">
        <f>IFERROR(IF(INDEX(DATOS!BQ:BQ,MATCH(CHECKLIST!B619,DATOS!B:B,0),1)="","X",IF(INDEX(DATOS!BQ:BQ,MATCH(CHECKLIST!B619,DATOS!B:B,0),1)="VIGENTE","",INDEX(DATOS!BQ:BQ,MATCH(CHECKLIST!B619,DATOS!B:B,0),1))),"")</f>
        <v/>
      </c>
      <c r="I619" s="17" t="str">
        <f>IFERROR(IF(INDEX(DATOS!AR:AR,MATCH(CHECKLIST!B619,DATOS!B:B,0),1)=0,"",INDEX(DATOS!AR:AR,MATCH(CHECKLIST!B619,DATOS!B:B,0),1)),"")</f>
        <v/>
      </c>
      <c r="J619" s="17" t="str">
        <f>IFERROR(IF(INDEX(DATOS!AP:AP,MATCH(CHECKLIST!B619,DATOS!B:B,0),1)=0,"",INDEX(DATOS!AP:AP,MATCH(CHECKLIST!B619,DATOS!B:B,0),1)),"")</f>
        <v/>
      </c>
      <c r="K619" s="35" t="str">
        <f>IFERROR(IF(INDEX(DATOS!AQ:AQ,MATCH(CHECKLIST!B619,DATOS!B:B,0),1)=0,"",INDEX(DATOS!AQ:AQ,MATCH(CHECKLIST!B619,DATOS!B:B,0),1)),"")</f>
        <v/>
      </c>
      <c r="L619" s="17" t="str">
        <f>IFERROR(IF(INDEX(DATOS!AS:AS,MATCH(CHECKLIST!B619,DATOS!B:B,0),1)=0,"",INDEX(DATOS!AS:AS,MATCH(CHECKLIST!B619,DATOS!B:B,0),1)),"")</f>
        <v/>
      </c>
      <c r="M619" s="17" t="str">
        <f>IFERROR(IF(INDEX(DATOS!AO:AO,MATCH(CHECKLIST!B619,DATOS!B:B,0),1)=0,"",INDEX(DATOS!AO:AO,MATCH(CHECKLIST!B619,DATOS!B:B,0),1)),"")</f>
        <v/>
      </c>
      <c r="N619" s="35" t="str">
        <f ca="1">IFERROR(IF(INDEX(DATOS!P:P,MATCH(CHECKLIST!B619,DATOS!B:B,0),1)="","X",IF(INDEX(DATOS!P:P,MATCH(CHECKLIST!B619,DATOS!B:B,0),1)&gt;YEAR(TODAY())-1,"","VENCIDA")),"")</f>
        <v/>
      </c>
      <c r="O619" s="35" t="str">
        <f>IFERROR(IF(INDEX(DATOS!AV:AV,MATCH(CHECKLIST!B619,DATOS!B:B,0),1)=0,"",INDEX(DATOS!AV:AV,MATCH(CHECKLIST!B619,DATOS!B:B,0),1)),"")</f>
        <v/>
      </c>
      <c r="P619" s="17" t="str">
        <f>IFERROR(IF(INDEX(DATOS!AT:AT,MATCH(CHECKLIST!B619,DATOS!B:B,0),1)=0,"",INDEX(DATOS!AT:AT,MATCH(CHECKLIST!B619,DATOS!B:B,0),1)),"")</f>
        <v/>
      </c>
      <c r="Q619" s="17" t="str">
        <f>IFERROR(IF(INDEX(DATOS!AU:AU,MATCH(CHECKLIST!B619,DATOS!B:B,0),1)=0,"",INDEX(DATOS!AU:AU,MATCH(CHECKLIST!B619,DATOS!B:B,0),1)),"")</f>
        <v/>
      </c>
      <c r="R619" t="str">
        <f>IF(B619="","",1)</f>
        <v/>
      </c>
      <c r="S619" t="str">
        <f t="shared" si="29"/>
        <v/>
      </c>
      <c r="U619" t="str">
        <f t="shared" si="27"/>
        <v/>
      </c>
      <c r="V619" t="str">
        <f t="shared" si="28"/>
        <v/>
      </c>
    </row>
    <row r="620" spans="1:22" x14ac:dyDescent="0.25">
      <c r="A620" s="12">
        <v>607</v>
      </c>
      <c r="B620" t="str">
        <f>IFERROR(INDEX(DATOS!B:B,MATCH(CHECKLIST!A620,DATOS!CG:CG,0),1),"")</f>
        <v/>
      </c>
      <c r="C620" t="str">
        <f>IFERROR(INDEX(DATOS!BT:BT,MATCH(CHECKLIST!A620,DATOS!CG:CG,0),1),"")</f>
        <v/>
      </c>
      <c r="D620" t="str">
        <f>IFERROR(INDEX(DATOS!T:T,MATCH(CHECKLIST!E620,DATOS!C:C,0),1),"")</f>
        <v/>
      </c>
      <c r="E620" s="72" t="str">
        <f>IFERROR(INDEX(DATOS!C:C,MATCH(CHECKLIST!A620,DATOS!CG:CG,0),1),"")</f>
        <v/>
      </c>
      <c r="F620" s="82" t="str">
        <f>IFERROR(IF(INDEX(DATOS!AI:AI,MATCH(CHECKLIST!B620,DATOS!B:B,0),1)=0,"",INDEX(DATOS!AI:AI,MATCH(CHECKLIST!B620,DATOS!B:B,0),1)),"")</f>
        <v/>
      </c>
      <c r="G620" s="17" t="str">
        <f>IFERROR(IF(INDEX(DATOS!AN:AN,MATCH(CHECKLIST!B620,DATOS!B:B,0),1)=0,"",INDEX(DATOS!AN:AN,MATCH(CHECKLIST!B620,DATOS!B:B,0),1)),"")</f>
        <v/>
      </c>
      <c r="H620" s="17" t="str">
        <f>IFERROR(IF(INDEX(DATOS!BQ:BQ,MATCH(CHECKLIST!B620,DATOS!B:B,0),1)="","X",IF(INDEX(DATOS!BQ:BQ,MATCH(CHECKLIST!B620,DATOS!B:B,0),1)="VIGENTE","",INDEX(DATOS!BQ:BQ,MATCH(CHECKLIST!B620,DATOS!B:B,0),1))),"")</f>
        <v/>
      </c>
      <c r="I620" s="17" t="str">
        <f>IFERROR(IF(INDEX(DATOS!AR:AR,MATCH(CHECKLIST!B620,DATOS!B:B,0),1)=0,"",INDEX(DATOS!AR:AR,MATCH(CHECKLIST!B620,DATOS!B:B,0),1)),"")</f>
        <v/>
      </c>
      <c r="J620" s="17" t="str">
        <f>IFERROR(IF(INDEX(DATOS!AP:AP,MATCH(CHECKLIST!B620,DATOS!B:B,0),1)=0,"",INDEX(DATOS!AP:AP,MATCH(CHECKLIST!B620,DATOS!B:B,0),1)),"")</f>
        <v/>
      </c>
      <c r="K620" s="35" t="str">
        <f>IFERROR(IF(INDEX(DATOS!AQ:AQ,MATCH(CHECKLIST!B620,DATOS!B:B,0),1)=0,"",INDEX(DATOS!AQ:AQ,MATCH(CHECKLIST!B620,DATOS!B:B,0),1)),"")</f>
        <v/>
      </c>
      <c r="L620" s="17" t="str">
        <f>IFERROR(IF(INDEX(DATOS!AS:AS,MATCH(CHECKLIST!B620,DATOS!B:B,0),1)=0,"",INDEX(DATOS!AS:AS,MATCH(CHECKLIST!B620,DATOS!B:B,0),1)),"")</f>
        <v/>
      </c>
      <c r="M620" s="17" t="str">
        <f>IFERROR(IF(INDEX(DATOS!AO:AO,MATCH(CHECKLIST!B620,DATOS!B:B,0),1)=0,"",INDEX(DATOS!AO:AO,MATCH(CHECKLIST!B620,DATOS!B:B,0),1)),"")</f>
        <v/>
      </c>
      <c r="N620" s="35" t="str">
        <f ca="1">IFERROR(IF(INDEX(DATOS!P:P,MATCH(CHECKLIST!B620,DATOS!B:B,0),1)="","X",IF(INDEX(DATOS!P:P,MATCH(CHECKLIST!B620,DATOS!B:B,0),1)&gt;YEAR(TODAY())-1,"","VENCIDA")),"")</f>
        <v/>
      </c>
      <c r="O620" s="35" t="str">
        <f>IFERROR(IF(INDEX(DATOS!AV:AV,MATCH(CHECKLIST!B620,DATOS!B:B,0),1)=0,"",INDEX(DATOS!AV:AV,MATCH(CHECKLIST!B620,DATOS!B:B,0),1)),"")</f>
        <v/>
      </c>
      <c r="P620" s="17" t="str">
        <f>IFERROR(IF(INDEX(DATOS!AT:AT,MATCH(CHECKLIST!B620,DATOS!B:B,0),1)=0,"",INDEX(DATOS!AT:AT,MATCH(CHECKLIST!B620,DATOS!B:B,0),1)),"")</f>
        <v/>
      </c>
      <c r="Q620" s="17" t="str">
        <f>IFERROR(IF(INDEX(DATOS!AU:AU,MATCH(CHECKLIST!B620,DATOS!B:B,0),1)=0,"",INDEX(DATOS!AU:AU,MATCH(CHECKLIST!B620,DATOS!B:B,0),1)),"")</f>
        <v/>
      </c>
      <c r="S620">
        <f t="shared" si="29"/>
        <v>0</v>
      </c>
      <c r="U620" t="str">
        <f t="shared" si="27"/>
        <v/>
      </c>
      <c r="V620" t="str">
        <f t="shared" si="28"/>
        <v/>
      </c>
    </row>
    <row r="621" spans="1:22" x14ac:dyDescent="0.25">
      <c r="A621" s="12">
        <v>608</v>
      </c>
      <c r="B621" t="str">
        <f>IFERROR(INDEX(DATOS!B:B,MATCH(CHECKLIST!A621,DATOS!CG:CG,0),1),"")</f>
        <v/>
      </c>
      <c r="C621" t="str">
        <f>IFERROR(INDEX(DATOS!BT:BT,MATCH(CHECKLIST!A621,DATOS!CG:CG,0),1),"")</f>
        <v/>
      </c>
      <c r="D621" t="str">
        <f>IFERROR(INDEX(DATOS!T:T,MATCH(CHECKLIST!E621,DATOS!C:C,0),1),"")</f>
        <v/>
      </c>
      <c r="E621" s="72" t="str">
        <f>IFERROR(INDEX(DATOS!C:C,MATCH(CHECKLIST!A621,DATOS!CG:CG,0),1),"")</f>
        <v/>
      </c>
      <c r="F621" s="82" t="str">
        <f>IFERROR(IF(INDEX(DATOS!AI:AI,MATCH(CHECKLIST!B621,DATOS!B:B,0),1)=0,"",INDEX(DATOS!AI:AI,MATCH(CHECKLIST!B621,DATOS!B:B,0),1)),"")</f>
        <v/>
      </c>
      <c r="G621" s="17" t="str">
        <f>IFERROR(IF(INDEX(DATOS!AN:AN,MATCH(CHECKLIST!B621,DATOS!B:B,0),1)=0,"",INDEX(DATOS!AN:AN,MATCH(CHECKLIST!B621,DATOS!B:B,0),1)),"")</f>
        <v/>
      </c>
      <c r="H621" s="17" t="str">
        <f>IFERROR(IF(INDEX(DATOS!BQ:BQ,MATCH(CHECKLIST!B621,DATOS!B:B,0),1)="","X",IF(INDEX(DATOS!BQ:BQ,MATCH(CHECKLIST!B621,DATOS!B:B,0),1)="VIGENTE","",INDEX(DATOS!BQ:BQ,MATCH(CHECKLIST!B621,DATOS!B:B,0),1))),"")</f>
        <v/>
      </c>
      <c r="I621" s="17" t="str">
        <f>IFERROR(IF(INDEX(DATOS!AR:AR,MATCH(CHECKLIST!B621,DATOS!B:B,0),1)=0,"",INDEX(DATOS!AR:AR,MATCH(CHECKLIST!B621,DATOS!B:B,0),1)),"")</f>
        <v/>
      </c>
      <c r="J621" s="17" t="str">
        <f>IFERROR(IF(INDEX(DATOS!AP:AP,MATCH(CHECKLIST!B621,DATOS!B:B,0),1)=0,"",INDEX(DATOS!AP:AP,MATCH(CHECKLIST!B621,DATOS!B:B,0),1)),"")</f>
        <v/>
      </c>
      <c r="K621" s="35" t="str">
        <f>IFERROR(IF(INDEX(DATOS!AQ:AQ,MATCH(CHECKLIST!B621,DATOS!B:B,0),1)=0,"",INDEX(DATOS!AQ:AQ,MATCH(CHECKLIST!B621,DATOS!B:B,0),1)),"")</f>
        <v/>
      </c>
      <c r="L621" s="17" t="str">
        <f>IFERROR(IF(INDEX(DATOS!AS:AS,MATCH(CHECKLIST!B621,DATOS!B:B,0),1)=0,"",INDEX(DATOS!AS:AS,MATCH(CHECKLIST!B621,DATOS!B:B,0),1)),"")</f>
        <v/>
      </c>
      <c r="M621" s="17" t="str">
        <f>IFERROR(IF(INDEX(DATOS!AO:AO,MATCH(CHECKLIST!B621,DATOS!B:B,0),1)=0,"",INDEX(DATOS!AO:AO,MATCH(CHECKLIST!B621,DATOS!B:B,0),1)),"")</f>
        <v/>
      </c>
      <c r="N621" s="35" t="str">
        <f ca="1">IFERROR(IF(INDEX(DATOS!P:P,MATCH(CHECKLIST!B621,DATOS!B:B,0),1)="","X",IF(INDEX(DATOS!P:P,MATCH(CHECKLIST!B621,DATOS!B:B,0),1)&gt;YEAR(TODAY())-1,"","VENCIDA")),"")</f>
        <v/>
      </c>
      <c r="O621" s="35" t="str">
        <f>IFERROR(IF(INDEX(DATOS!AV:AV,MATCH(CHECKLIST!B621,DATOS!B:B,0),1)=0,"",INDEX(DATOS!AV:AV,MATCH(CHECKLIST!B621,DATOS!B:B,0),1)),"")</f>
        <v/>
      </c>
      <c r="P621" s="17" t="str">
        <f>IFERROR(IF(INDEX(DATOS!AT:AT,MATCH(CHECKLIST!B621,DATOS!B:B,0),1)=0,"",INDEX(DATOS!AT:AT,MATCH(CHECKLIST!B621,DATOS!B:B,0),1)),"")</f>
        <v/>
      </c>
      <c r="Q621" s="17" t="str">
        <f>IFERROR(IF(INDEX(DATOS!AU:AU,MATCH(CHECKLIST!B621,DATOS!B:B,0),1)=0,"",INDEX(DATOS!AU:AU,MATCH(CHECKLIST!B621,DATOS!B:B,0),1)),"")</f>
        <v/>
      </c>
      <c r="R621" t="str">
        <f>IF(B621="","",1)</f>
        <v/>
      </c>
      <c r="S621" t="str">
        <f t="shared" si="29"/>
        <v/>
      </c>
      <c r="U621" t="str">
        <f t="shared" si="27"/>
        <v/>
      </c>
      <c r="V621" t="str">
        <f t="shared" si="28"/>
        <v/>
      </c>
    </row>
    <row r="622" spans="1:22" x14ac:dyDescent="0.25">
      <c r="A622" s="12">
        <v>609</v>
      </c>
      <c r="B622" t="str">
        <f>IFERROR(INDEX(DATOS!B:B,MATCH(CHECKLIST!A622,DATOS!CG:CG,0),1),"")</f>
        <v/>
      </c>
      <c r="C622" t="str">
        <f>IFERROR(INDEX(DATOS!BT:BT,MATCH(CHECKLIST!A622,DATOS!CG:CG,0),1),"")</f>
        <v/>
      </c>
      <c r="D622" t="str">
        <f>IFERROR(INDEX(DATOS!T:T,MATCH(CHECKLIST!E622,DATOS!C:C,0),1),"")</f>
        <v/>
      </c>
      <c r="E622" s="72" t="str">
        <f>IFERROR(INDEX(DATOS!C:C,MATCH(CHECKLIST!A622,DATOS!CG:CG,0),1),"")</f>
        <v/>
      </c>
      <c r="F622" s="82" t="str">
        <f>IFERROR(IF(INDEX(DATOS!AI:AI,MATCH(CHECKLIST!B622,DATOS!B:B,0),1)=0,"",INDEX(DATOS!AI:AI,MATCH(CHECKLIST!B622,DATOS!B:B,0),1)),"")</f>
        <v/>
      </c>
      <c r="G622" s="17" t="str">
        <f>IFERROR(IF(INDEX(DATOS!AN:AN,MATCH(CHECKLIST!B622,DATOS!B:B,0),1)=0,"",INDEX(DATOS!AN:AN,MATCH(CHECKLIST!B622,DATOS!B:B,0),1)),"")</f>
        <v/>
      </c>
      <c r="H622" s="17" t="str">
        <f>IFERROR(IF(INDEX(DATOS!BQ:BQ,MATCH(CHECKLIST!B622,DATOS!B:B,0),1)="","X",IF(INDEX(DATOS!BQ:BQ,MATCH(CHECKLIST!B622,DATOS!B:B,0),1)="VIGENTE","",INDEX(DATOS!BQ:BQ,MATCH(CHECKLIST!B622,DATOS!B:B,0),1))),"")</f>
        <v/>
      </c>
      <c r="I622" s="17" t="str">
        <f>IFERROR(IF(INDEX(DATOS!AR:AR,MATCH(CHECKLIST!B622,DATOS!B:B,0),1)=0,"",INDEX(DATOS!AR:AR,MATCH(CHECKLIST!B622,DATOS!B:B,0),1)),"")</f>
        <v/>
      </c>
      <c r="J622" s="17" t="str">
        <f>IFERROR(IF(INDEX(DATOS!AP:AP,MATCH(CHECKLIST!B622,DATOS!B:B,0),1)=0,"",INDEX(DATOS!AP:AP,MATCH(CHECKLIST!B622,DATOS!B:B,0),1)),"")</f>
        <v/>
      </c>
      <c r="K622" s="35" t="str">
        <f>IFERROR(IF(INDEX(DATOS!AQ:AQ,MATCH(CHECKLIST!B622,DATOS!B:B,0),1)=0,"",INDEX(DATOS!AQ:AQ,MATCH(CHECKLIST!B622,DATOS!B:B,0),1)),"")</f>
        <v/>
      </c>
      <c r="L622" s="17" t="str">
        <f>IFERROR(IF(INDEX(DATOS!AS:AS,MATCH(CHECKLIST!B622,DATOS!B:B,0),1)=0,"",INDEX(DATOS!AS:AS,MATCH(CHECKLIST!B622,DATOS!B:B,0),1)),"")</f>
        <v/>
      </c>
      <c r="M622" s="17" t="str">
        <f>IFERROR(IF(INDEX(DATOS!AO:AO,MATCH(CHECKLIST!B622,DATOS!B:B,0),1)=0,"",INDEX(DATOS!AO:AO,MATCH(CHECKLIST!B622,DATOS!B:B,0),1)),"")</f>
        <v/>
      </c>
      <c r="N622" s="35" t="str">
        <f ca="1">IFERROR(IF(INDEX(DATOS!P:P,MATCH(CHECKLIST!B622,DATOS!B:B,0),1)="","X",IF(INDEX(DATOS!P:P,MATCH(CHECKLIST!B622,DATOS!B:B,0),1)&gt;YEAR(TODAY())-1,"","VENCIDA")),"")</f>
        <v/>
      </c>
      <c r="O622" s="35" t="str">
        <f>IFERROR(IF(INDEX(DATOS!AV:AV,MATCH(CHECKLIST!B622,DATOS!B:B,0),1)=0,"",INDEX(DATOS!AV:AV,MATCH(CHECKLIST!B622,DATOS!B:B,0),1)),"")</f>
        <v/>
      </c>
      <c r="P622" s="17" t="str">
        <f>IFERROR(IF(INDEX(DATOS!AT:AT,MATCH(CHECKLIST!B622,DATOS!B:B,0),1)=0,"",INDEX(DATOS!AT:AT,MATCH(CHECKLIST!B622,DATOS!B:B,0),1)),"")</f>
        <v/>
      </c>
      <c r="Q622" s="17" t="str">
        <f>IFERROR(IF(INDEX(DATOS!AU:AU,MATCH(CHECKLIST!B622,DATOS!B:B,0),1)=0,"",INDEX(DATOS!AU:AU,MATCH(CHECKLIST!B622,DATOS!B:B,0),1)),"")</f>
        <v/>
      </c>
      <c r="S622">
        <f t="shared" si="29"/>
        <v>0</v>
      </c>
      <c r="U622" t="str">
        <f t="shared" si="27"/>
        <v/>
      </c>
      <c r="V622" t="str">
        <f t="shared" si="28"/>
        <v/>
      </c>
    </row>
    <row r="623" spans="1:22" x14ac:dyDescent="0.25">
      <c r="A623" s="12">
        <v>610</v>
      </c>
      <c r="B623" t="str">
        <f>IFERROR(INDEX(DATOS!B:B,MATCH(CHECKLIST!A623,DATOS!CG:CG,0),1),"")</f>
        <v/>
      </c>
      <c r="C623" t="str">
        <f>IFERROR(INDEX(DATOS!BT:BT,MATCH(CHECKLIST!A623,DATOS!CG:CG,0),1),"")</f>
        <v/>
      </c>
      <c r="D623" t="str">
        <f>IFERROR(INDEX(DATOS!T:T,MATCH(CHECKLIST!E623,DATOS!C:C,0),1),"")</f>
        <v/>
      </c>
      <c r="E623" s="72" t="str">
        <f>IFERROR(INDEX(DATOS!C:C,MATCH(CHECKLIST!A623,DATOS!CG:CG,0),1),"")</f>
        <v/>
      </c>
      <c r="F623" s="82" t="str">
        <f>IFERROR(IF(INDEX(DATOS!AI:AI,MATCH(CHECKLIST!B623,DATOS!B:B,0),1)=0,"",INDEX(DATOS!AI:AI,MATCH(CHECKLIST!B623,DATOS!B:B,0),1)),"")</f>
        <v/>
      </c>
      <c r="G623" s="17" t="str">
        <f>IFERROR(IF(INDEX(DATOS!AN:AN,MATCH(CHECKLIST!B623,DATOS!B:B,0),1)=0,"",INDEX(DATOS!AN:AN,MATCH(CHECKLIST!B623,DATOS!B:B,0),1)),"")</f>
        <v/>
      </c>
      <c r="H623" s="17" t="str">
        <f>IFERROR(IF(INDEX(DATOS!BQ:BQ,MATCH(CHECKLIST!B623,DATOS!B:B,0),1)="","X",IF(INDEX(DATOS!BQ:BQ,MATCH(CHECKLIST!B623,DATOS!B:B,0),1)="VIGENTE","",INDEX(DATOS!BQ:BQ,MATCH(CHECKLIST!B623,DATOS!B:B,0),1))),"")</f>
        <v/>
      </c>
      <c r="I623" s="17" t="str">
        <f>IFERROR(IF(INDEX(DATOS!AR:AR,MATCH(CHECKLIST!B623,DATOS!B:B,0),1)=0,"",INDEX(DATOS!AR:AR,MATCH(CHECKLIST!B623,DATOS!B:B,0),1)),"")</f>
        <v/>
      </c>
      <c r="J623" s="17" t="str">
        <f>IFERROR(IF(INDEX(DATOS!AP:AP,MATCH(CHECKLIST!B623,DATOS!B:B,0),1)=0,"",INDEX(DATOS!AP:AP,MATCH(CHECKLIST!B623,DATOS!B:B,0),1)),"")</f>
        <v/>
      </c>
      <c r="K623" s="35" t="str">
        <f>IFERROR(IF(INDEX(DATOS!AQ:AQ,MATCH(CHECKLIST!B623,DATOS!B:B,0),1)=0,"",INDEX(DATOS!AQ:AQ,MATCH(CHECKLIST!B623,DATOS!B:B,0),1)),"")</f>
        <v/>
      </c>
      <c r="L623" s="17" t="str">
        <f>IFERROR(IF(INDEX(DATOS!AS:AS,MATCH(CHECKLIST!B623,DATOS!B:B,0),1)=0,"",INDEX(DATOS!AS:AS,MATCH(CHECKLIST!B623,DATOS!B:B,0),1)),"")</f>
        <v/>
      </c>
      <c r="M623" s="17" t="str">
        <f>IFERROR(IF(INDEX(DATOS!AO:AO,MATCH(CHECKLIST!B623,DATOS!B:B,0),1)=0,"",INDEX(DATOS!AO:AO,MATCH(CHECKLIST!B623,DATOS!B:B,0),1)),"")</f>
        <v/>
      </c>
      <c r="N623" s="35" t="str">
        <f ca="1">IFERROR(IF(INDEX(DATOS!P:P,MATCH(CHECKLIST!B623,DATOS!B:B,0),1)="","X",IF(INDEX(DATOS!P:P,MATCH(CHECKLIST!B623,DATOS!B:B,0),1)&gt;YEAR(TODAY())-1,"","VENCIDA")),"")</f>
        <v/>
      </c>
      <c r="O623" s="35" t="str">
        <f>IFERROR(IF(INDEX(DATOS!AV:AV,MATCH(CHECKLIST!B623,DATOS!B:B,0),1)=0,"",INDEX(DATOS!AV:AV,MATCH(CHECKLIST!B623,DATOS!B:B,0),1)),"")</f>
        <v/>
      </c>
      <c r="P623" s="17" t="str">
        <f>IFERROR(IF(INDEX(DATOS!AT:AT,MATCH(CHECKLIST!B623,DATOS!B:B,0),1)=0,"",INDEX(DATOS!AT:AT,MATCH(CHECKLIST!B623,DATOS!B:B,0),1)),"")</f>
        <v/>
      </c>
      <c r="Q623" s="17" t="str">
        <f>IFERROR(IF(INDEX(DATOS!AU:AU,MATCH(CHECKLIST!B623,DATOS!B:B,0),1)=0,"",INDEX(DATOS!AU:AU,MATCH(CHECKLIST!B623,DATOS!B:B,0),1)),"")</f>
        <v/>
      </c>
      <c r="R623" t="str">
        <f>IF(B623="","",1)</f>
        <v/>
      </c>
      <c r="S623" t="str">
        <f t="shared" si="29"/>
        <v/>
      </c>
      <c r="U623" t="str">
        <f t="shared" si="27"/>
        <v/>
      </c>
      <c r="V623" t="str">
        <f t="shared" si="28"/>
        <v/>
      </c>
    </row>
    <row r="624" spans="1:22" x14ac:dyDescent="0.25">
      <c r="A624" s="12">
        <v>611</v>
      </c>
      <c r="B624" t="str">
        <f>IFERROR(INDEX(DATOS!B:B,MATCH(CHECKLIST!A624,DATOS!CG:CG,0),1),"")</f>
        <v/>
      </c>
      <c r="C624" t="str">
        <f>IFERROR(INDEX(DATOS!BT:BT,MATCH(CHECKLIST!A624,DATOS!CG:CG,0),1),"")</f>
        <v/>
      </c>
      <c r="D624" t="str">
        <f>IFERROR(INDEX(DATOS!T:T,MATCH(CHECKLIST!E624,DATOS!C:C,0),1),"")</f>
        <v/>
      </c>
      <c r="E624" s="72" t="str">
        <f>IFERROR(INDEX(DATOS!C:C,MATCH(CHECKLIST!A624,DATOS!CG:CG,0),1),"")</f>
        <v/>
      </c>
      <c r="F624" s="82" t="str">
        <f>IFERROR(IF(INDEX(DATOS!AI:AI,MATCH(CHECKLIST!B624,DATOS!B:B,0),1)=0,"",INDEX(DATOS!AI:AI,MATCH(CHECKLIST!B624,DATOS!B:B,0),1)),"")</f>
        <v/>
      </c>
      <c r="G624" s="17" t="str">
        <f>IFERROR(IF(INDEX(DATOS!AN:AN,MATCH(CHECKLIST!B624,DATOS!B:B,0),1)=0,"",INDEX(DATOS!AN:AN,MATCH(CHECKLIST!B624,DATOS!B:B,0),1)),"")</f>
        <v/>
      </c>
      <c r="H624" s="17" t="str">
        <f>IFERROR(IF(INDEX(DATOS!BQ:BQ,MATCH(CHECKLIST!B624,DATOS!B:B,0),1)="","X",IF(INDEX(DATOS!BQ:BQ,MATCH(CHECKLIST!B624,DATOS!B:B,0),1)="VIGENTE","",INDEX(DATOS!BQ:BQ,MATCH(CHECKLIST!B624,DATOS!B:B,0),1))),"")</f>
        <v/>
      </c>
      <c r="I624" s="17" t="str">
        <f>IFERROR(IF(INDEX(DATOS!AR:AR,MATCH(CHECKLIST!B624,DATOS!B:B,0),1)=0,"",INDEX(DATOS!AR:AR,MATCH(CHECKLIST!B624,DATOS!B:B,0),1)),"")</f>
        <v/>
      </c>
      <c r="J624" s="17" t="str">
        <f>IFERROR(IF(INDEX(DATOS!AP:AP,MATCH(CHECKLIST!B624,DATOS!B:B,0),1)=0,"",INDEX(DATOS!AP:AP,MATCH(CHECKLIST!B624,DATOS!B:B,0),1)),"")</f>
        <v/>
      </c>
      <c r="K624" s="35" t="str">
        <f>IFERROR(IF(INDEX(DATOS!AQ:AQ,MATCH(CHECKLIST!B624,DATOS!B:B,0),1)=0,"",INDEX(DATOS!AQ:AQ,MATCH(CHECKLIST!B624,DATOS!B:B,0),1)),"")</f>
        <v/>
      </c>
      <c r="L624" s="17" t="str">
        <f>IFERROR(IF(INDEX(DATOS!AS:AS,MATCH(CHECKLIST!B624,DATOS!B:B,0),1)=0,"",INDEX(DATOS!AS:AS,MATCH(CHECKLIST!B624,DATOS!B:B,0),1)),"")</f>
        <v/>
      </c>
      <c r="M624" s="17" t="str">
        <f>IFERROR(IF(INDEX(DATOS!AO:AO,MATCH(CHECKLIST!B624,DATOS!B:B,0),1)=0,"",INDEX(DATOS!AO:AO,MATCH(CHECKLIST!B624,DATOS!B:B,0),1)),"")</f>
        <v/>
      </c>
      <c r="N624" s="35" t="str">
        <f ca="1">IFERROR(IF(INDEX(DATOS!P:P,MATCH(CHECKLIST!B624,DATOS!B:B,0),1)="","X",IF(INDEX(DATOS!P:P,MATCH(CHECKLIST!B624,DATOS!B:B,0),1)&gt;YEAR(TODAY())-1,"","VENCIDA")),"")</f>
        <v/>
      </c>
      <c r="O624" s="35" t="str">
        <f>IFERROR(IF(INDEX(DATOS!AV:AV,MATCH(CHECKLIST!B624,DATOS!B:B,0),1)=0,"",INDEX(DATOS!AV:AV,MATCH(CHECKLIST!B624,DATOS!B:B,0),1)),"")</f>
        <v/>
      </c>
      <c r="P624" s="17" t="str">
        <f>IFERROR(IF(INDEX(DATOS!AT:AT,MATCH(CHECKLIST!B624,DATOS!B:B,0),1)=0,"",INDEX(DATOS!AT:AT,MATCH(CHECKLIST!B624,DATOS!B:B,0),1)),"")</f>
        <v/>
      </c>
      <c r="Q624" s="17" t="str">
        <f>IFERROR(IF(INDEX(DATOS!AU:AU,MATCH(CHECKLIST!B624,DATOS!B:B,0),1)=0,"",INDEX(DATOS!AU:AU,MATCH(CHECKLIST!B624,DATOS!B:B,0),1)),"")</f>
        <v/>
      </c>
      <c r="S624">
        <f t="shared" si="29"/>
        <v>0</v>
      </c>
      <c r="U624" t="str">
        <f t="shared" si="27"/>
        <v/>
      </c>
      <c r="V624" t="str">
        <f t="shared" si="28"/>
        <v/>
      </c>
    </row>
    <row r="625" spans="1:22" x14ac:dyDescent="0.25">
      <c r="A625" s="12">
        <v>612</v>
      </c>
      <c r="B625" t="str">
        <f>IFERROR(INDEX(DATOS!B:B,MATCH(CHECKLIST!A625,DATOS!CG:CG,0),1),"")</f>
        <v/>
      </c>
      <c r="C625" t="str">
        <f>IFERROR(INDEX(DATOS!BT:BT,MATCH(CHECKLIST!A625,DATOS!CG:CG,0),1),"")</f>
        <v/>
      </c>
      <c r="D625" t="str">
        <f>IFERROR(INDEX(DATOS!T:T,MATCH(CHECKLIST!E625,DATOS!C:C,0),1),"")</f>
        <v/>
      </c>
      <c r="E625" s="72" t="str">
        <f>IFERROR(INDEX(DATOS!C:C,MATCH(CHECKLIST!A625,DATOS!CG:CG,0),1),"")</f>
        <v/>
      </c>
      <c r="F625" s="82" t="str">
        <f>IFERROR(IF(INDEX(DATOS!AI:AI,MATCH(CHECKLIST!B625,DATOS!B:B,0),1)=0,"",INDEX(DATOS!AI:AI,MATCH(CHECKLIST!B625,DATOS!B:B,0),1)),"")</f>
        <v/>
      </c>
      <c r="G625" s="17" t="str">
        <f>IFERROR(IF(INDEX(DATOS!AN:AN,MATCH(CHECKLIST!B625,DATOS!B:B,0),1)=0,"",INDEX(DATOS!AN:AN,MATCH(CHECKLIST!B625,DATOS!B:B,0),1)),"")</f>
        <v/>
      </c>
      <c r="H625" s="17" t="str">
        <f>IFERROR(IF(INDEX(DATOS!BQ:BQ,MATCH(CHECKLIST!B625,DATOS!B:B,0),1)="","X",IF(INDEX(DATOS!BQ:BQ,MATCH(CHECKLIST!B625,DATOS!B:B,0),1)="VIGENTE","",INDEX(DATOS!BQ:BQ,MATCH(CHECKLIST!B625,DATOS!B:B,0),1))),"")</f>
        <v/>
      </c>
      <c r="I625" s="17" t="str">
        <f>IFERROR(IF(INDEX(DATOS!AR:AR,MATCH(CHECKLIST!B625,DATOS!B:B,0),1)=0,"",INDEX(DATOS!AR:AR,MATCH(CHECKLIST!B625,DATOS!B:B,0),1)),"")</f>
        <v/>
      </c>
      <c r="J625" s="17" t="str">
        <f>IFERROR(IF(INDEX(DATOS!AP:AP,MATCH(CHECKLIST!B625,DATOS!B:B,0),1)=0,"",INDEX(DATOS!AP:AP,MATCH(CHECKLIST!B625,DATOS!B:B,0),1)),"")</f>
        <v/>
      </c>
      <c r="K625" s="35" t="str">
        <f>IFERROR(IF(INDEX(DATOS!AQ:AQ,MATCH(CHECKLIST!B625,DATOS!B:B,0),1)=0,"",INDEX(DATOS!AQ:AQ,MATCH(CHECKLIST!B625,DATOS!B:B,0),1)),"")</f>
        <v/>
      </c>
      <c r="L625" s="17" t="str">
        <f>IFERROR(IF(INDEX(DATOS!AS:AS,MATCH(CHECKLIST!B625,DATOS!B:B,0),1)=0,"",INDEX(DATOS!AS:AS,MATCH(CHECKLIST!B625,DATOS!B:B,0),1)),"")</f>
        <v/>
      </c>
      <c r="M625" s="17" t="str">
        <f>IFERROR(IF(INDEX(DATOS!AO:AO,MATCH(CHECKLIST!B625,DATOS!B:B,0),1)=0,"",INDEX(DATOS!AO:AO,MATCH(CHECKLIST!B625,DATOS!B:B,0),1)),"")</f>
        <v/>
      </c>
      <c r="N625" s="35" t="str">
        <f ca="1">IFERROR(IF(INDEX(DATOS!P:P,MATCH(CHECKLIST!B625,DATOS!B:B,0),1)="","X",IF(INDEX(DATOS!P:P,MATCH(CHECKLIST!B625,DATOS!B:B,0),1)&gt;YEAR(TODAY())-1,"","VENCIDA")),"")</f>
        <v/>
      </c>
      <c r="O625" s="35" t="str">
        <f>IFERROR(IF(INDEX(DATOS!AV:AV,MATCH(CHECKLIST!B625,DATOS!B:B,0),1)=0,"",INDEX(DATOS!AV:AV,MATCH(CHECKLIST!B625,DATOS!B:B,0),1)),"")</f>
        <v/>
      </c>
      <c r="P625" s="17" t="str">
        <f>IFERROR(IF(INDEX(DATOS!AT:AT,MATCH(CHECKLIST!B625,DATOS!B:B,0),1)=0,"",INDEX(DATOS!AT:AT,MATCH(CHECKLIST!B625,DATOS!B:B,0),1)),"")</f>
        <v/>
      </c>
      <c r="Q625" s="17" t="str">
        <f>IFERROR(IF(INDEX(DATOS!AU:AU,MATCH(CHECKLIST!B625,DATOS!B:B,0),1)=0,"",INDEX(DATOS!AU:AU,MATCH(CHECKLIST!B625,DATOS!B:B,0),1)),"")</f>
        <v/>
      </c>
      <c r="R625" t="str">
        <f>IF(B625="","",1)</f>
        <v/>
      </c>
      <c r="S625" t="str">
        <f t="shared" si="29"/>
        <v/>
      </c>
      <c r="U625" t="str">
        <f t="shared" si="27"/>
        <v/>
      </c>
      <c r="V625" t="str">
        <f t="shared" si="28"/>
        <v/>
      </c>
    </row>
    <row r="626" spans="1:22" x14ac:dyDescent="0.25">
      <c r="A626" s="12">
        <v>613</v>
      </c>
      <c r="B626" t="str">
        <f>IFERROR(INDEX(DATOS!B:B,MATCH(CHECKLIST!A626,DATOS!CG:CG,0),1),"")</f>
        <v/>
      </c>
      <c r="C626" t="str">
        <f>IFERROR(INDEX(DATOS!BT:BT,MATCH(CHECKLIST!A626,DATOS!CG:CG,0),1),"")</f>
        <v/>
      </c>
      <c r="D626" t="str">
        <f>IFERROR(INDEX(DATOS!T:T,MATCH(CHECKLIST!E626,DATOS!C:C,0),1),"")</f>
        <v/>
      </c>
      <c r="E626" s="72" t="str">
        <f>IFERROR(INDEX(DATOS!C:C,MATCH(CHECKLIST!A626,DATOS!CG:CG,0),1),"")</f>
        <v/>
      </c>
      <c r="F626" s="82" t="str">
        <f>IFERROR(IF(INDEX(DATOS!AI:AI,MATCH(CHECKLIST!B626,DATOS!B:B,0),1)=0,"",INDEX(DATOS!AI:AI,MATCH(CHECKLIST!B626,DATOS!B:B,0),1)),"")</f>
        <v/>
      </c>
      <c r="G626" s="17" t="str">
        <f>IFERROR(IF(INDEX(DATOS!AN:AN,MATCH(CHECKLIST!B626,DATOS!B:B,0),1)=0,"",INDEX(DATOS!AN:AN,MATCH(CHECKLIST!B626,DATOS!B:B,0),1)),"")</f>
        <v/>
      </c>
      <c r="H626" s="17" t="str">
        <f>IFERROR(IF(INDEX(DATOS!BQ:BQ,MATCH(CHECKLIST!B626,DATOS!B:B,0),1)="","X",IF(INDEX(DATOS!BQ:BQ,MATCH(CHECKLIST!B626,DATOS!B:B,0),1)="VIGENTE","",INDEX(DATOS!BQ:BQ,MATCH(CHECKLIST!B626,DATOS!B:B,0),1))),"")</f>
        <v/>
      </c>
      <c r="I626" s="17" t="str">
        <f>IFERROR(IF(INDEX(DATOS!AR:AR,MATCH(CHECKLIST!B626,DATOS!B:B,0),1)=0,"",INDEX(DATOS!AR:AR,MATCH(CHECKLIST!B626,DATOS!B:B,0),1)),"")</f>
        <v/>
      </c>
      <c r="J626" s="17" t="str">
        <f>IFERROR(IF(INDEX(DATOS!AP:AP,MATCH(CHECKLIST!B626,DATOS!B:B,0),1)=0,"",INDEX(DATOS!AP:AP,MATCH(CHECKLIST!B626,DATOS!B:B,0),1)),"")</f>
        <v/>
      </c>
      <c r="K626" s="35" t="str">
        <f>IFERROR(IF(INDEX(DATOS!AQ:AQ,MATCH(CHECKLIST!B626,DATOS!B:B,0),1)=0,"",INDEX(DATOS!AQ:AQ,MATCH(CHECKLIST!B626,DATOS!B:B,0),1)),"")</f>
        <v/>
      </c>
      <c r="L626" s="17" t="str">
        <f>IFERROR(IF(INDEX(DATOS!AS:AS,MATCH(CHECKLIST!B626,DATOS!B:B,0),1)=0,"",INDEX(DATOS!AS:AS,MATCH(CHECKLIST!B626,DATOS!B:B,0),1)),"")</f>
        <v/>
      </c>
      <c r="M626" s="17" t="str">
        <f>IFERROR(IF(INDEX(DATOS!AO:AO,MATCH(CHECKLIST!B626,DATOS!B:B,0),1)=0,"",INDEX(DATOS!AO:AO,MATCH(CHECKLIST!B626,DATOS!B:B,0),1)),"")</f>
        <v/>
      </c>
      <c r="N626" s="35" t="str">
        <f ca="1">IFERROR(IF(INDEX(DATOS!P:P,MATCH(CHECKLIST!B626,DATOS!B:B,0),1)="","X",IF(INDEX(DATOS!P:P,MATCH(CHECKLIST!B626,DATOS!B:B,0),1)&gt;YEAR(TODAY())-1,"","VENCIDA")),"")</f>
        <v/>
      </c>
      <c r="O626" s="35" t="str">
        <f>IFERROR(IF(INDEX(DATOS!AV:AV,MATCH(CHECKLIST!B626,DATOS!B:B,0),1)=0,"",INDEX(DATOS!AV:AV,MATCH(CHECKLIST!B626,DATOS!B:B,0),1)),"")</f>
        <v/>
      </c>
      <c r="P626" s="17" t="str">
        <f>IFERROR(IF(INDEX(DATOS!AT:AT,MATCH(CHECKLIST!B626,DATOS!B:B,0),1)=0,"",INDEX(DATOS!AT:AT,MATCH(CHECKLIST!B626,DATOS!B:B,0),1)),"")</f>
        <v/>
      </c>
      <c r="Q626" s="17" t="str">
        <f>IFERROR(IF(INDEX(DATOS!AU:AU,MATCH(CHECKLIST!B626,DATOS!B:B,0),1)=0,"",INDEX(DATOS!AU:AU,MATCH(CHECKLIST!B626,DATOS!B:B,0),1)),"")</f>
        <v/>
      </c>
      <c r="S626">
        <f t="shared" si="29"/>
        <v>0</v>
      </c>
      <c r="U626" t="str">
        <f t="shared" si="27"/>
        <v/>
      </c>
      <c r="V626" t="str">
        <f t="shared" si="28"/>
        <v/>
      </c>
    </row>
    <row r="627" spans="1:22" x14ac:dyDescent="0.25">
      <c r="A627" s="12">
        <v>614</v>
      </c>
      <c r="B627" t="str">
        <f>IFERROR(INDEX(DATOS!B:B,MATCH(CHECKLIST!A627,DATOS!CG:CG,0),1),"")</f>
        <v/>
      </c>
      <c r="C627" t="str">
        <f>IFERROR(INDEX(DATOS!BT:BT,MATCH(CHECKLIST!A627,DATOS!CG:CG,0),1),"")</f>
        <v/>
      </c>
      <c r="D627" t="str">
        <f>IFERROR(INDEX(DATOS!T:T,MATCH(CHECKLIST!E627,DATOS!C:C,0),1),"")</f>
        <v/>
      </c>
      <c r="E627" s="72" t="str">
        <f>IFERROR(INDEX(DATOS!C:C,MATCH(CHECKLIST!A627,DATOS!CG:CG,0),1),"")</f>
        <v/>
      </c>
      <c r="F627" s="82" t="str">
        <f>IFERROR(IF(INDEX(DATOS!AI:AI,MATCH(CHECKLIST!B627,DATOS!B:B,0),1)=0,"",INDEX(DATOS!AI:AI,MATCH(CHECKLIST!B627,DATOS!B:B,0),1)),"")</f>
        <v/>
      </c>
      <c r="G627" s="17" t="str">
        <f>IFERROR(IF(INDEX(DATOS!AN:AN,MATCH(CHECKLIST!B627,DATOS!B:B,0),1)=0,"",INDEX(DATOS!AN:AN,MATCH(CHECKLIST!B627,DATOS!B:B,0),1)),"")</f>
        <v/>
      </c>
      <c r="H627" s="17" t="str">
        <f>IFERROR(IF(INDEX(DATOS!BQ:BQ,MATCH(CHECKLIST!B627,DATOS!B:B,0),1)="","X",IF(INDEX(DATOS!BQ:BQ,MATCH(CHECKLIST!B627,DATOS!B:B,0),1)="VIGENTE","",INDEX(DATOS!BQ:BQ,MATCH(CHECKLIST!B627,DATOS!B:B,0),1))),"")</f>
        <v/>
      </c>
      <c r="I627" s="17" t="str">
        <f>IFERROR(IF(INDEX(DATOS!AR:AR,MATCH(CHECKLIST!B627,DATOS!B:B,0),1)=0,"",INDEX(DATOS!AR:AR,MATCH(CHECKLIST!B627,DATOS!B:B,0),1)),"")</f>
        <v/>
      </c>
      <c r="J627" s="17" t="str">
        <f>IFERROR(IF(INDEX(DATOS!AP:AP,MATCH(CHECKLIST!B627,DATOS!B:B,0),1)=0,"",INDEX(DATOS!AP:AP,MATCH(CHECKLIST!B627,DATOS!B:B,0),1)),"")</f>
        <v/>
      </c>
      <c r="K627" s="35" t="str">
        <f>IFERROR(IF(INDEX(DATOS!AQ:AQ,MATCH(CHECKLIST!B627,DATOS!B:B,0),1)=0,"",INDEX(DATOS!AQ:AQ,MATCH(CHECKLIST!B627,DATOS!B:B,0),1)),"")</f>
        <v/>
      </c>
      <c r="L627" s="17" t="str">
        <f>IFERROR(IF(INDEX(DATOS!AS:AS,MATCH(CHECKLIST!B627,DATOS!B:B,0),1)=0,"",INDEX(DATOS!AS:AS,MATCH(CHECKLIST!B627,DATOS!B:B,0),1)),"")</f>
        <v/>
      </c>
      <c r="M627" s="17" t="str">
        <f>IFERROR(IF(INDEX(DATOS!AO:AO,MATCH(CHECKLIST!B627,DATOS!B:B,0),1)=0,"",INDEX(DATOS!AO:AO,MATCH(CHECKLIST!B627,DATOS!B:B,0),1)),"")</f>
        <v/>
      </c>
      <c r="N627" s="35" t="str">
        <f ca="1">IFERROR(IF(INDEX(DATOS!P:P,MATCH(CHECKLIST!B627,DATOS!B:B,0),1)="","X",IF(INDEX(DATOS!P:P,MATCH(CHECKLIST!B627,DATOS!B:B,0),1)&gt;YEAR(TODAY())-1,"","VENCIDA")),"")</f>
        <v/>
      </c>
      <c r="O627" s="35" t="str">
        <f>IFERROR(IF(INDEX(DATOS!AV:AV,MATCH(CHECKLIST!B627,DATOS!B:B,0),1)=0,"",INDEX(DATOS!AV:AV,MATCH(CHECKLIST!B627,DATOS!B:B,0),1)),"")</f>
        <v/>
      </c>
      <c r="P627" s="17" t="str">
        <f>IFERROR(IF(INDEX(DATOS!AT:AT,MATCH(CHECKLIST!B627,DATOS!B:B,0),1)=0,"",INDEX(DATOS!AT:AT,MATCH(CHECKLIST!B627,DATOS!B:B,0),1)),"")</f>
        <v/>
      </c>
      <c r="Q627" s="17" t="str">
        <f>IFERROR(IF(INDEX(DATOS!AU:AU,MATCH(CHECKLIST!B627,DATOS!B:B,0),1)=0,"",INDEX(DATOS!AU:AU,MATCH(CHECKLIST!B627,DATOS!B:B,0),1)),"")</f>
        <v/>
      </c>
      <c r="R627" t="str">
        <f>IF(B627="","",1)</f>
        <v/>
      </c>
      <c r="S627" t="str">
        <f t="shared" si="29"/>
        <v/>
      </c>
      <c r="U627" t="str">
        <f t="shared" si="27"/>
        <v/>
      </c>
      <c r="V627" t="str">
        <f t="shared" si="28"/>
        <v/>
      </c>
    </row>
    <row r="628" spans="1:22" x14ac:dyDescent="0.25">
      <c r="A628" s="12">
        <v>615</v>
      </c>
      <c r="B628" t="str">
        <f>IFERROR(INDEX(DATOS!B:B,MATCH(CHECKLIST!A628,DATOS!CG:CG,0),1),"")</f>
        <v/>
      </c>
      <c r="C628" t="str">
        <f>IFERROR(INDEX(DATOS!BT:BT,MATCH(CHECKLIST!A628,DATOS!CG:CG,0),1),"")</f>
        <v/>
      </c>
      <c r="D628" t="str">
        <f>IFERROR(INDEX(DATOS!T:T,MATCH(CHECKLIST!E628,DATOS!C:C,0),1),"")</f>
        <v/>
      </c>
      <c r="E628" s="72" t="str">
        <f>IFERROR(INDEX(DATOS!C:C,MATCH(CHECKLIST!A628,DATOS!CG:CG,0),1),"")</f>
        <v/>
      </c>
      <c r="F628" s="82" t="str">
        <f>IFERROR(IF(INDEX(DATOS!AI:AI,MATCH(CHECKLIST!B628,DATOS!B:B,0),1)=0,"",INDEX(DATOS!AI:AI,MATCH(CHECKLIST!B628,DATOS!B:B,0),1)),"")</f>
        <v/>
      </c>
      <c r="G628" s="17" t="str">
        <f>IFERROR(IF(INDEX(DATOS!AN:AN,MATCH(CHECKLIST!B628,DATOS!B:B,0),1)=0,"",INDEX(DATOS!AN:AN,MATCH(CHECKLIST!B628,DATOS!B:B,0),1)),"")</f>
        <v/>
      </c>
      <c r="H628" s="17" t="str">
        <f>IFERROR(IF(INDEX(DATOS!BQ:BQ,MATCH(CHECKLIST!B628,DATOS!B:B,0),1)="","X",IF(INDEX(DATOS!BQ:BQ,MATCH(CHECKLIST!B628,DATOS!B:B,0),1)="VIGENTE","",INDEX(DATOS!BQ:BQ,MATCH(CHECKLIST!B628,DATOS!B:B,0),1))),"")</f>
        <v/>
      </c>
      <c r="I628" s="17" t="str">
        <f>IFERROR(IF(INDEX(DATOS!AR:AR,MATCH(CHECKLIST!B628,DATOS!B:B,0),1)=0,"",INDEX(DATOS!AR:AR,MATCH(CHECKLIST!B628,DATOS!B:B,0),1)),"")</f>
        <v/>
      </c>
      <c r="J628" s="17" t="str">
        <f>IFERROR(IF(INDEX(DATOS!AP:AP,MATCH(CHECKLIST!B628,DATOS!B:B,0),1)=0,"",INDEX(DATOS!AP:AP,MATCH(CHECKLIST!B628,DATOS!B:B,0),1)),"")</f>
        <v/>
      </c>
      <c r="K628" s="35" t="str">
        <f>IFERROR(IF(INDEX(DATOS!AQ:AQ,MATCH(CHECKLIST!B628,DATOS!B:B,0),1)=0,"",INDEX(DATOS!AQ:AQ,MATCH(CHECKLIST!B628,DATOS!B:B,0),1)),"")</f>
        <v/>
      </c>
      <c r="L628" s="17" t="str">
        <f>IFERROR(IF(INDEX(DATOS!AS:AS,MATCH(CHECKLIST!B628,DATOS!B:B,0),1)=0,"",INDEX(DATOS!AS:AS,MATCH(CHECKLIST!B628,DATOS!B:B,0),1)),"")</f>
        <v/>
      </c>
      <c r="M628" s="17" t="str">
        <f>IFERROR(IF(INDEX(DATOS!AO:AO,MATCH(CHECKLIST!B628,DATOS!B:B,0),1)=0,"",INDEX(DATOS!AO:AO,MATCH(CHECKLIST!B628,DATOS!B:B,0),1)),"")</f>
        <v/>
      </c>
      <c r="N628" s="35" t="str">
        <f ca="1">IFERROR(IF(INDEX(DATOS!P:P,MATCH(CHECKLIST!B628,DATOS!B:B,0),1)="","X",IF(INDEX(DATOS!P:P,MATCH(CHECKLIST!B628,DATOS!B:B,0),1)&gt;YEAR(TODAY())-1,"","VENCIDA")),"")</f>
        <v/>
      </c>
      <c r="O628" s="35" t="str">
        <f>IFERROR(IF(INDEX(DATOS!AV:AV,MATCH(CHECKLIST!B628,DATOS!B:B,0),1)=0,"",INDEX(DATOS!AV:AV,MATCH(CHECKLIST!B628,DATOS!B:B,0),1)),"")</f>
        <v/>
      </c>
      <c r="P628" s="17" t="str">
        <f>IFERROR(IF(INDEX(DATOS!AT:AT,MATCH(CHECKLIST!B628,DATOS!B:B,0),1)=0,"",INDEX(DATOS!AT:AT,MATCH(CHECKLIST!B628,DATOS!B:B,0),1)),"")</f>
        <v/>
      </c>
      <c r="Q628" s="17" t="str">
        <f>IFERROR(IF(INDEX(DATOS!AU:AU,MATCH(CHECKLIST!B628,DATOS!B:B,0),1)=0,"",INDEX(DATOS!AU:AU,MATCH(CHECKLIST!B628,DATOS!B:B,0),1)),"")</f>
        <v/>
      </c>
      <c r="S628">
        <f t="shared" si="29"/>
        <v>0</v>
      </c>
      <c r="U628" t="str">
        <f t="shared" si="27"/>
        <v/>
      </c>
      <c r="V628" t="str">
        <f t="shared" si="28"/>
        <v/>
      </c>
    </row>
    <row r="629" spans="1:22" x14ac:dyDescent="0.25">
      <c r="A629" s="12">
        <v>616</v>
      </c>
      <c r="B629" t="str">
        <f>IFERROR(INDEX(DATOS!B:B,MATCH(CHECKLIST!A629,DATOS!CG:CG,0),1),"")</f>
        <v/>
      </c>
      <c r="C629" t="str">
        <f>IFERROR(INDEX(DATOS!BT:BT,MATCH(CHECKLIST!A629,DATOS!CG:CG,0),1),"")</f>
        <v/>
      </c>
      <c r="D629" t="str">
        <f>IFERROR(INDEX(DATOS!T:T,MATCH(CHECKLIST!E629,DATOS!C:C,0),1),"")</f>
        <v/>
      </c>
      <c r="E629" s="72" t="str">
        <f>IFERROR(INDEX(DATOS!C:C,MATCH(CHECKLIST!A629,DATOS!CG:CG,0),1),"")</f>
        <v/>
      </c>
      <c r="F629" s="82" t="str">
        <f>IFERROR(IF(INDEX(DATOS!AI:AI,MATCH(CHECKLIST!B629,DATOS!B:B,0),1)=0,"",INDEX(DATOS!AI:AI,MATCH(CHECKLIST!B629,DATOS!B:B,0),1)),"")</f>
        <v/>
      </c>
      <c r="G629" s="17" t="str">
        <f>IFERROR(IF(INDEX(DATOS!AN:AN,MATCH(CHECKLIST!B629,DATOS!B:B,0),1)=0,"",INDEX(DATOS!AN:AN,MATCH(CHECKLIST!B629,DATOS!B:B,0),1)),"")</f>
        <v/>
      </c>
      <c r="H629" s="17" t="str">
        <f>IFERROR(IF(INDEX(DATOS!BQ:BQ,MATCH(CHECKLIST!B629,DATOS!B:B,0),1)="","X",IF(INDEX(DATOS!BQ:BQ,MATCH(CHECKLIST!B629,DATOS!B:B,0),1)="VIGENTE","",INDEX(DATOS!BQ:BQ,MATCH(CHECKLIST!B629,DATOS!B:B,0),1))),"")</f>
        <v/>
      </c>
      <c r="I629" s="17" t="str">
        <f>IFERROR(IF(INDEX(DATOS!AR:AR,MATCH(CHECKLIST!B629,DATOS!B:B,0),1)=0,"",INDEX(DATOS!AR:AR,MATCH(CHECKLIST!B629,DATOS!B:B,0),1)),"")</f>
        <v/>
      </c>
      <c r="J629" s="17" t="str">
        <f>IFERROR(IF(INDEX(DATOS!AP:AP,MATCH(CHECKLIST!B629,DATOS!B:B,0),1)=0,"",INDEX(DATOS!AP:AP,MATCH(CHECKLIST!B629,DATOS!B:B,0),1)),"")</f>
        <v/>
      </c>
      <c r="K629" s="35" t="str">
        <f>IFERROR(IF(INDEX(DATOS!AQ:AQ,MATCH(CHECKLIST!B629,DATOS!B:B,0),1)=0,"",INDEX(DATOS!AQ:AQ,MATCH(CHECKLIST!B629,DATOS!B:B,0),1)),"")</f>
        <v/>
      </c>
      <c r="L629" s="17" t="str">
        <f>IFERROR(IF(INDEX(DATOS!AS:AS,MATCH(CHECKLIST!B629,DATOS!B:B,0),1)=0,"",INDEX(DATOS!AS:AS,MATCH(CHECKLIST!B629,DATOS!B:B,0),1)),"")</f>
        <v/>
      </c>
      <c r="M629" s="17" t="str">
        <f>IFERROR(IF(INDEX(DATOS!AO:AO,MATCH(CHECKLIST!B629,DATOS!B:B,0),1)=0,"",INDEX(DATOS!AO:AO,MATCH(CHECKLIST!B629,DATOS!B:B,0),1)),"")</f>
        <v/>
      </c>
      <c r="N629" s="35" t="str">
        <f ca="1">IFERROR(IF(INDEX(DATOS!P:P,MATCH(CHECKLIST!B629,DATOS!B:B,0),1)="","X",IF(INDEX(DATOS!P:P,MATCH(CHECKLIST!B629,DATOS!B:B,0),1)&gt;YEAR(TODAY())-1,"","VENCIDA")),"")</f>
        <v/>
      </c>
      <c r="O629" s="35" t="str">
        <f>IFERROR(IF(INDEX(DATOS!AV:AV,MATCH(CHECKLIST!B629,DATOS!B:B,0),1)=0,"",INDEX(DATOS!AV:AV,MATCH(CHECKLIST!B629,DATOS!B:B,0),1)),"")</f>
        <v/>
      </c>
      <c r="P629" s="17" t="str">
        <f>IFERROR(IF(INDEX(DATOS!AT:AT,MATCH(CHECKLIST!B629,DATOS!B:B,0),1)=0,"",INDEX(DATOS!AT:AT,MATCH(CHECKLIST!B629,DATOS!B:B,0),1)),"")</f>
        <v/>
      </c>
      <c r="Q629" s="17" t="str">
        <f>IFERROR(IF(INDEX(DATOS!AU:AU,MATCH(CHECKLIST!B629,DATOS!B:B,0),1)=0,"",INDEX(DATOS!AU:AU,MATCH(CHECKLIST!B629,DATOS!B:B,0),1)),"")</f>
        <v/>
      </c>
      <c r="R629" t="str">
        <f>IF(B629="","",1)</f>
        <v/>
      </c>
      <c r="S629" t="str">
        <f t="shared" si="29"/>
        <v/>
      </c>
      <c r="U629" t="str">
        <f t="shared" si="27"/>
        <v/>
      </c>
      <c r="V629" t="str">
        <f t="shared" si="28"/>
        <v/>
      </c>
    </row>
    <row r="630" spans="1:22" x14ac:dyDescent="0.25">
      <c r="A630" s="12">
        <v>617</v>
      </c>
      <c r="B630" t="str">
        <f>IFERROR(INDEX(DATOS!B:B,MATCH(CHECKLIST!A630,DATOS!CG:CG,0),1),"")</f>
        <v/>
      </c>
      <c r="C630" t="str">
        <f>IFERROR(INDEX(DATOS!BT:BT,MATCH(CHECKLIST!A630,DATOS!CG:CG,0),1),"")</f>
        <v/>
      </c>
      <c r="D630" t="str">
        <f>IFERROR(INDEX(DATOS!T:T,MATCH(CHECKLIST!E630,DATOS!C:C,0),1),"")</f>
        <v/>
      </c>
      <c r="E630" s="72" t="str">
        <f>IFERROR(INDEX(DATOS!C:C,MATCH(CHECKLIST!A630,DATOS!CG:CG,0),1),"")</f>
        <v/>
      </c>
      <c r="F630" s="82" t="str">
        <f>IFERROR(IF(INDEX(DATOS!AI:AI,MATCH(CHECKLIST!B630,DATOS!B:B,0),1)=0,"",INDEX(DATOS!AI:AI,MATCH(CHECKLIST!B630,DATOS!B:B,0),1)),"")</f>
        <v/>
      </c>
      <c r="G630" s="17" t="str">
        <f>IFERROR(IF(INDEX(DATOS!AN:AN,MATCH(CHECKLIST!B630,DATOS!B:B,0),1)=0,"",INDEX(DATOS!AN:AN,MATCH(CHECKLIST!B630,DATOS!B:B,0),1)),"")</f>
        <v/>
      </c>
      <c r="H630" s="17" t="str">
        <f>IFERROR(IF(INDEX(DATOS!BQ:BQ,MATCH(CHECKLIST!B630,DATOS!B:B,0),1)="","X",IF(INDEX(DATOS!BQ:BQ,MATCH(CHECKLIST!B630,DATOS!B:B,0),1)="VIGENTE","",INDEX(DATOS!BQ:BQ,MATCH(CHECKLIST!B630,DATOS!B:B,0),1))),"")</f>
        <v/>
      </c>
      <c r="I630" s="17" t="str">
        <f>IFERROR(IF(INDEX(DATOS!AR:AR,MATCH(CHECKLIST!B630,DATOS!B:B,0),1)=0,"",INDEX(DATOS!AR:AR,MATCH(CHECKLIST!B630,DATOS!B:B,0),1)),"")</f>
        <v/>
      </c>
      <c r="J630" s="17" t="str">
        <f>IFERROR(IF(INDEX(DATOS!AP:AP,MATCH(CHECKLIST!B630,DATOS!B:B,0),1)=0,"",INDEX(DATOS!AP:AP,MATCH(CHECKLIST!B630,DATOS!B:B,0),1)),"")</f>
        <v/>
      </c>
      <c r="K630" s="35" t="str">
        <f>IFERROR(IF(INDEX(DATOS!AQ:AQ,MATCH(CHECKLIST!B630,DATOS!B:B,0),1)=0,"",INDEX(DATOS!AQ:AQ,MATCH(CHECKLIST!B630,DATOS!B:B,0),1)),"")</f>
        <v/>
      </c>
      <c r="L630" s="17" t="str">
        <f>IFERROR(IF(INDEX(DATOS!AS:AS,MATCH(CHECKLIST!B630,DATOS!B:B,0),1)=0,"",INDEX(DATOS!AS:AS,MATCH(CHECKLIST!B630,DATOS!B:B,0),1)),"")</f>
        <v/>
      </c>
      <c r="M630" s="17" t="str">
        <f>IFERROR(IF(INDEX(DATOS!AO:AO,MATCH(CHECKLIST!B630,DATOS!B:B,0),1)=0,"",INDEX(DATOS!AO:AO,MATCH(CHECKLIST!B630,DATOS!B:B,0),1)),"")</f>
        <v/>
      </c>
      <c r="N630" s="35" t="str">
        <f ca="1">IFERROR(IF(INDEX(DATOS!P:P,MATCH(CHECKLIST!B630,DATOS!B:B,0),1)="","X",IF(INDEX(DATOS!P:P,MATCH(CHECKLIST!B630,DATOS!B:B,0),1)&gt;YEAR(TODAY())-1,"","VENCIDA")),"")</f>
        <v/>
      </c>
      <c r="O630" s="35" t="str">
        <f>IFERROR(IF(INDEX(DATOS!AV:AV,MATCH(CHECKLIST!B630,DATOS!B:B,0),1)=0,"",INDEX(DATOS!AV:AV,MATCH(CHECKLIST!B630,DATOS!B:B,0),1)),"")</f>
        <v/>
      </c>
      <c r="P630" s="17" t="str">
        <f>IFERROR(IF(INDEX(DATOS!AT:AT,MATCH(CHECKLIST!B630,DATOS!B:B,0),1)=0,"",INDEX(DATOS!AT:AT,MATCH(CHECKLIST!B630,DATOS!B:B,0),1)),"")</f>
        <v/>
      </c>
      <c r="Q630" s="17" t="str">
        <f>IFERROR(IF(INDEX(DATOS!AU:AU,MATCH(CHECKLIST!B630,DATOS!B:B,0),1)=0,"",INDEX(DATOS!AU:AU,MATCH(CHECKLIST!B630,DATOS!B:B,0),1)),"")</f>
        <v/>
      </c>
      <c r="S630">
        <f t="shared" si="29"/>
        <v>0</v>
      </c>
      <c r="U630" t="str">
        <f t="shared" si="27"/>
        <v/>
      </c>
      <c r="V630" t="str">
        <f t="shared" si="28"/>
        <v/>
      </c>
    </row>
    <row r="631" spans="1:22" x14ac:dyDescent="0.25">
      <c r="A631" s="12">
        <v>618</v>
      </c>
      <c r="B631" t="str">
        <f>IFERROR(INDEX(DATOS!B:B,MATCH(CHECKLIST!A631,DATOS!CG:CG,0),1),"")</f>
        <v/>
      </c>
      <c r="C631" t="str">
        <f>IFERROR(INDEX(DATOS!BT:BT,MATCH(CHECKLIST!A631,DATOS!CG:CG,0),1),"")</f>
        <v/>
      </c>
      <c r="D631" t="str">
        <f>IFERROR(INDEX(DATOS!T:T,MATCH(CHECKLIST!E631,DATOS!C:C,0),1),"")</f>
        <v/>
      </c>
      <c r="E631" s="72" t="str">
        <f>IFERROR(INDEX(DATOS!C:C,MATCH(CHECKLIST!A631,DATOS!CG:CG,0),1),"")</f>
        <v/>
      </c>
      <c r="F631" s="82" t="str">
        <f>IFERROR(IF(INDEX(DATOS!AI:AI,MATCH(CHECKLIST!B631,DATOS!B:B,0),1)=0,"",INDEX(DATOS!AI:AI,MATCH(CHECKLIST!B631,DATOS!B:B,0),1)),"")</f>
        <v/>
      </c>
      <c r="G631" s="17" t="str">
        <f>IFERROR(IF(INDEX(DATOS!AN:AN,MATCH(CHECKLIST!B631,DATOS!B:B,0),1)=0,"",INDEX(DATOS!AN:AN,MATCH(CHECKLIST!B631,DATOS!B:B,0),1)),"")</f>
        <v/>
      </c>
      <c r="H631" s="17" t="str">
        <f>IFERROR(IF(INDEX(DATOS!BQ:BQ,MATCH(CHECKLIST!B631,DATOS!B:B,0),1)="","X",IF(INDEX(DATOS!BQ:BQ,MATCH(CHECKLIST!B631,DATOS!B:B,0),1)="VIGENTE","",INDEX(DATOS!BQ:BQ,MATCH(CHECKLIST!B631,DATOS!B:B,0),1))),"")</f>
        <v/>
      </c>
      <c r="I631" s="17" t="str">
        <f>IFERROR(IF(INDEX(DATOS!AR:AR,MATCH(CHECKLIST!B631,DATOS!B:B,0),1)=0,"",INDEX(DATOS!AR:AR,MATCH(CHECKLIST!B631,DATOS!B:B,0),1)),"")</f>
        <v/>
      </c>
      <c r="J631" s="17" t="str">
        <f>IFERROR(IF(INDEX(DATOS!AP:AP,MATCH(CHECKLIST!B631,DATOS!B:B,0),1)=0,"",INDEX(DATOS!AP:AP,MATCH(CHECKLIST!B631,DATOS!B:B,0),1)),"")</f>
        <v/>
      </c>
      <c r="K631" s="35" t="str">
        <f>IFERROR(IF(INDEX(DATOS!AQ:AQ,MATCH(CHECKLIST!B631,DATOS!B:B,0),1)=0,"",INDEX(DATOS!AQ:AQ,MATCH(CHECKLIST!B631,DATOS!B:B,0),1)),"")</f>
        <v/>
      </c>
      <c r="L631" s="17" t="str">
        <f>IFERROR(IF(INDEX(DATOS!AS:AS,MATCH(CHECKLIST!B631,DATOS!B:B,0),1)=0,"",INDEX(DATOS!AS:AS,MATCH(CHECKLIST!B631,DATOS!B:B,0),1)),"")</f>
        <v/>
      </c>
      <c r="M631" s="17" t="str">
        <f>IFERROR(IF(INDEX(DATOS!AO:AO,MATCH(CHECKLIST!B631,DATOS!B:B,0),1)=0,"",INDEX(DATOS!AO:AO,MATCH(CHECKLIST!B631,DATOS!B:B,0),1)),"")</f>
        <v/>
      </c>
      <c r="N631" s="35" t="str">
        <f ca="1">IFERROR(IF(INDEX(DATOS!P:P,MATCH(CHECKLIST!B631,DATOS!B:B,0),1)="","X",IF(INDEX(DATOS!P:P,MATCH(CHECKLIST!B631,DATOS!B:B,0),1)&gt;YEAR(TODAY())-1,"","VENCIDA")),"")</f>
        <v/>
      </c>
      <c r="O631" s="35" t="str">
        <f>IFERROR(IF(INDEX(DATOS!AV:AV,MATCH(CHECKLIST!B631,DATOS!B:B,0),1)=0,"",INDEX(DATOS!AV:AV,MATCH(CHECKLIST!B631,DATOS!B:B,0),1)),"")</f>
        <v/>
      </c>
      <c r="P631" s="17" t="str">
        <f>IFERROR(IF(INDEX(DATOS!AT:AT,MATCH(CHECKLIST!B631,DATOS!B:B,0),1)=0,"",INDEX(DATOS!AT:AT,MATCH(CHECKLIST!B631,DATOS!B:B,0),1)),"")</f>
        <v/>
      </c>
      <c r="Q631" s="17" t="str">
        <f>IFERROR(IF(INDEX(DATOS!AU:AU,MATCH(CHECKLIST!B631,DATOS!B:B,0),1)=0,"",INDEX(DATOS!AU:AU,MATCH(CHECKLIST!B631,DATOS!B:B,0),1)),"")</f>
        <v/>
      </c>
      <c r="R631" t="str">
        <f>IF(B631="","",1)</f>
        <v/>
      </c>
      <c r="S631" t="str">
        <f t="shared" si="29"/>
        <v/>
      </c>
      <c r="U631" t="str">
        <f t="shared" si="27"/>
        <v/>
      </c>
      <c r="V631" t="str">
        <f t="shared" si="28"/>
        <v/>
      </c>
    </row>
    <row r="632" spans="1:22" x14ac:dyDescent="0.25">
      <c r="A632" s="12">
        <v>619</v>
      </c>
      <c r="B632" t="str">
        <f>IFERROR(INDEX(DATOS!B:B,MATCH(CHECKLIST!A632,DATOS!CG:CG,0),1),"")</f>
        <v/>
      </c>
      <c r="C632" t="str">
        <f>IFERROR(INDEX(DATOS!BT:BT,MATCH(CHECKLIST!A632,DATOS!CG:CG,0),1),"")</f>
        <v/>
      </c>
      <c r="D632" t="str">
        <f>IFERROR(INDEX(DATOS!T:T,MATCH(CHECKLIST!E632,DATOS!C:C,0),1),"")</f>
        <v/>
      </c>
      <c r="E632" s="72" t="str">
        <f>IFERROR(INDEX(DATOS!C:C,MATCH(CHECKLIST!A632,DATOS!CG:CG,0),1),"")</f>
        <v/>
      </c>
      <c r="F632" s="82" t="str">
        <f>IFERROR(IF(INDEX(DATOS!AI:AI,MATCH(CHECKLIST!B632,DATOS!B:B,0),1)=0,"",INDEX(DATOS!AI:AI,MATCH(CHECKLIST!B632,DATOS!B:B,0),1)),"")</f>
        <v/>
      </c>
      <c r="G632" s="17" t="str">
        <f>IFERROR(IF(INDEX(DATOS!AN:AN,MATCH(CHECKLIST!B632,DATOS!B:B,0),1)=0,"",INDEX(DATOS!AN:AN,MATCH(CHECKLIST!B632,DATOS!B:B,0),1)),"")</f>
        <v/>
      </c>
      <c r="H632" s="17" t="str">
        <f>IFERROR(IF(INDEX(DATOS!BQ:BQ,MATCH(CHECKLIST!B632,DATOS!B:B,0),1)="","X",IF(INDEX(DATOS!BQ:BQ,MATCH(CHECKLIST!B632,DATOS!B:B,0),1)="VIGENTE","",INDEX(DATOS!BQ:BQ,MATCH(CHECKLIST!B632,DATOS!B:B,0),1))),"")</f>
        <v/>
      </c>
      <c r="I632" s="17" t="str">
        <f>IFERROR(IF(INDEX(DATOS!AR:AR,MATCH(CHECKLIST!B632,DATOS!B:B,0),1)=0,"",INDEX(DATOS!AR:AR,MATCH(CHECKLIST!B632,DATOS!B:B,0),1)),"")</f>
        <v/>
      </c>
      <c r="J632" s="17" t="str">
        <f>IFERROR(IF(INDEX(DATOS!AP:AP,MATCH(CHECKLIST!B632,DATOS!B:B,0),1)=0,"",INDEX(DATOS!AP:AP,MATCH(CHECKLIST!B632,DATOS!B:B,0),1)),"")</f>
        <v/>
      </c>
      <c r="K632" s="35" t="str">
        <f>IFERROR(IF(INDEX(DATOS!AQ:AQ,MATCH(CHECKLIST!B632,DATOS!B:B,0),1)=0,"",INDEX(DATOS!AQ:AQ,MATCH(CHECKLIST!B632,DATOS!B:B,0),1)),"")</f>
        <v/>
      </c>
      <c r="L632" s="17" t="str">
        <f>IFERROR(IF(INDEX(DATOS!AS:AS,MATCH(CHECKLIST!B632,DATOS!B:B,0),1)=0,"",INDEX(DATOS!AS:AS,MATCH(CHECKLIST!B632,DATOS!B:B,0),1)),"")</f>
        <v/>
      </c>
      <c r="M632" s="17" t="str">
        <f>IFERROR(IF(INDEX(DATOS!AO:AO,MATCH(CHECKLIST!B632,DATOS!B:B,0),1)=0,"",INDEX(DATOS!AO:AO,MATCH(CHECKLIST!B632,DATOS!B:B,0),1)),"")</f>
        <v/>
      </c>
      <c r="N632" s="35" t="str">
        <f ca="1">IFERROR(IF(INDEX(DATOS!P:P,MATCH(CHECKLIST!B632,DATOS!B:B,0),1)="","X",IF(INDEX(DATOS!P:P,MATCH(CHECKLIST!B632,DATOS!B:B,0),1)&gt;YEAR(TODAY())-1,"","VENCIDA")),"")</f>
        <v/>
      </c>
      <c r="O632" s="35" t="str">
        <f>IFERROR(IF(INDEX(DATOS!AV:AV,MATCH(CHECKLIST!B632,DATOS!B:B,0),1)=0,"",INDEX(DATOS!AV:AV,MATCH(CHECKLIST!B632,DATOS!B:B,0),1)),"")</f>
        <v/>
      </c>
      <c r="P632" s="17" t="str">
        <f>IFERROR(IF(INDEX(DATOS!AT:AT,MATCH(CHECKLIST!B632,DATOS!B:B,0),1)=0,"",INDEX(DATOS!AT:AT,MATCH(CHECKLIST!B632,DATOS!B:B,0),1)),"")</f>
        <v/>
      </c>
      <c r="Q632" s="17" t="str">
        <f>IFERROR(IF(INDEX(DATOS!AU:AU,MATCH(CHECKLIST!B632,DATOS!B:B,0),1)=0,"",INDEX(DATOS!AU:AU,MATCH(CHECKLIST!B632,DATOS!B:B,0),1)),"")</f>
        <v/>
      </c>
      <c r="S632">
        <f t="shared" si="29"/>
        <v>0</v>
      </c>
      <c r="U632" t="str">
        <f t="shared" si="27"/>
        <v/>
      </c>
      <c r="V632" t="str">
        <f t="shared" si="28"/>
        <v/>
      </c>
    </row>
    <row r="633" spans="1:22" x14ac:dyDescent="0.25">
      <c r="A633" s="12">
        <v>620</v>
      </c>
      <c r="B633" t="str">
        <f>IFERROR(INDEX(DATOS!B:B,MATCH(CHECKLIST!A633,DATOS!CG:CG,0),1),"")</f>
        <v/>
      </c>
      <c r="C633" t="str">
        <f>IFERROR(INDEX(DATOS!BT:BT,MATCH(CHECKLIST!A633,DATOS!CG:CG,0),1),"")</f>
        <v/>
      </c>
      <c r="D633" t="str">
        <f>IFERROR(INDEX(DATOS!T:T,MATCH(CHECKLIST!E633,DATOS!C:C,0),1),"")</f>
        <v/>
      </c>
      <c r="E633" s="72" t="str">
        <f>IFERROR(INDEX(DATOS!C:C,MATCH(CHECKLIST!A633,DATOS!CG:CG,0),1),"")</f>
        <v/>
      </c>
      <c r="F633" s="82" t="str">
        <f>IFERROR(IF(INDEX(DATOS!AI:AI,MATCH(CHECKLIST!B633,DATOS!B:B,0),1)=0,"",INDEX(DATOS!AI:AI,MATCH(CHECKLIST!B633,DATOS!B:B,0),1)),"")</f>
        <v/>
      </c>
      <c r="G633" s="17" t="str">
        <f>IFERROR(IF(INDEX(DATOS!AN:AN,MATCH(CHECKLIST!B633,DATOS!B:B,0),1)=0,"",INDEX(DATOS!AN:AN,MATCH(CHECKLIST!B633,DATOS!B:B,0),1)),"")</f>
        <v/>
      </c>
      <c r="H633" s="17" t="str">
        <f>IFERROR(IF(INDEX(DATOS!BQ:BQ,MATCH(CHECKLIST!B633,DATOS!B:B,0),1)="","X",IF(INDEX(DATOS!BQ:BQ,MATCH(CHECKLIST!B633,DATOS!B:B,0),1)="VIGENTE","",INDEX(DATOS!BQ:BQ,MATCH(CHECKLIST!B633,DATOS!B:B,0),1))),"")</f>
        <v/>
      </c>
      <c r="I633" s="17" t="str">
        <f>IFERROR(IF(INDEX(DATOS!AR:AR,MATCH(CHECKLIST!B633,DATOS!B:B,0),1)=0,"",INDEX(DATOS!AR:AR,MATCH(CHECKLIST!B633,DATOS!B:B,0),1)),"")</f>
        <v/>
      </c>
      <c r="J633" s="17" t="str">
        <f>IFERROR(IF(INDEX(DATOS!AP:AP,MATCH(CHECKLIST!B633,DATOS!B:B,0),1)=0,"",INDEX(DATOS!AP:AP,MATCH(CHECKLIST!B633,DATOS!B:B,0),1)),"")</f>
        <v/>
      </c>
      <c r="K633" s="35" t="str">
        <f>IFERROR(IF(INDEX(DATOS!AQ:AQ,MATCH(CHECKLIST!B633,DATOS!B:B,0),1)=0,"",INDEX(DATOS!AQ:AQ,MATCH(CHECKLIST!B633,DATOS!B:B,0),1)),"")</f>
        <v/>
      </c>
      <c r="L633" s="17" t="str">
        <f>IFERROR(IF(INDEX(DATOS!AS:AS,MATCH(CHECKLIST!B633,DATOS!B:B,0),1)=0,"",INDEX(DATOS!AS:AS,MATCH(CHECKLIST!B633,DATOS!B:B,0),1)),"")</f>
        <v/>
      </c>
      <c r="M633" s="17" t="str">
        <f>IFERROR(IF(INDEX(DATOS!AO:AO,MATCH(CHECKLIST!B633,DATOS!B:B,0),1)=0,"",INDEX(DATOS!AO:AO,MATCH(CHECKLIST!B633,DATOS!B:B,0),1)),"")</f>
        <v/>
      </c>
      <c r="N633" s="35" t="str">
        <f ca="1">IFERROR(IF(INDEX(DATOS!P:P,MATCH(CHECKLIST!B633,DATOS!B:B,0),1)="","X",IF(INDEX(DATOS!P:P,MATCH(CHECKLIST!B633,DATOS!B:B,0),1)&gt;YEAR(TODAY())-1,"","VENCIDA")),"")</f>
        <v/>
      </c>
      <c r="O633" s="35" t="str">
        <f>IFERROR(IF(INDEX(DATOS!AV:AV,MATCH(CHECKLIST!B633,DATOS!B:B,0),1)=0,"",INDEX(DATOS!AV:AV,MATCH(CHECKLIST!B633,DATOS!B:B,0),1)),"")</f>
        <v/>
      </c>
      <c r="P633" s="17" t="str">
        <f>IFERROR(IF(INDEX(DATOS!AT:AT,MATCH(CHECKLIST!B633,DATOS!B:B,0),1)=0,"",INDEX(DATOS!AT:AT,MATCH(CHECKLIST!B633,DATOS!B:B,0),1)),"")</f>
        <v/>
      </c>
      <c r="Q633" s="17" t="str">
        <f>IFERROR(IF(INDEX(DATOS!AU:AU,MATCH(CHECKLIST!B633,DATOS!B:B,0),1)=0,"",INDEX(DATOS!AU:AU,MATCH(CHECKLIST!B633,DATOS!B:B,0),1)),"")</f>
        <v/>
      </c>
      <c r="R633" t="str">
        <f>IF(B633="","",1)</f>
        <v/>
      </c>
      <c r="S633" t="str">
        <f t="shared" si="29"/>
        <v/>
      </c>
      <c r="U633" t="str">
        <f t="shared" si="27"/>
        <v/>
      </c>
      <c r="V633" t="str">
        <f t="shared" si="28"/>
        <v/>
      </c>
    </row>
    <row r="634" spans="1:22" x14ac:dyDescent="0.25">
      <c r="A634" s="12">
        <v>621</v>
      </c>
      <c r="B634" t="str">
        <f>IFERROR(INDEX(DATOS!B:B,MATCH(CHECKLIST!A634,DATOS!CG:CG,0),1),"")</f>
        <v/>
      </c>
      <c r="C634" t="str">
        <f>IFERROR(INDEX(DATOS!BT:BT,MATCH(CHECKLIST!A634,DATOS!CG:CG,0),1),"")</f>
        <v/>
      </c>
      <c r="D634" t="str">
        <f>IFERROR(INDEX(DATOS!T:T,MATCH(CHECKLIST!E634,DATOS!C:C,0),1),"")</f>
        <v/>
      </c>
      <c r="E634" s="72" t="str">
        <f>IFERROR(INDEX(DATOS!C:C,MATCH(CHECKLIST!A634,DATOS!CG:CG,0),1),"")</f>
        <v/>
      </c>
      <c r="F634" s="82" t="str">
        <f>IFERROR(IF(INDEX(DATOS!AI:AI,MATCH(CHECKLIST!B634,DATOS!B:B,0),1)=0,"",INDEX(DATOS!AI:AI,MATCH(CHECKLIST!B634,DATOS!B:B,0),1)),"")</f>
        <v/>
      </c>
      <c r="G634" s="17" t="str">
        <f>IFERROR(IF(INDEX(DATOS!AN:AN,MATCH(CHECKLIST!B634,DATOS!B:B,0),1)=0,"",INDEX(DATOS!AN:AN,MATCH(CHECKLIST!B634,DATOS!B:B,0),1)),"")</f>
        <v/>
      </c>
      <c r="H634" s="17" t="str">
        <f>IFERROR(IF(INDEX(DATOS!BQ:BQ,MATCH(CHECKLIST!B634,DATOS!B:B,0),1)="","X",IF(INDEX(DATOS!BQ:BQ,MATCH(CHECKLIST!B634,DATOS!B:B,0),1)="VIGENTE","",INDEX(DATOS!BQ:BQ,MATCH(CHECKLIST!B634,DATOS!B:B,0),1))),"")</f>
        <v/>
      </c>
      <c r="I634" s="17" t="str">
        <f>IFERROR(IF(INDEX(DATOS!AR:AR,MATCH(CHECKLIST!B634,DATOS!B:B,0),1)=0,"",INDEX(DATOS!AR:AR,MATCH(CHECKLIST!B634,DATOS!B:B,0),1)),"")</f>
        <v/>
      </c>
      <c r="J634" s="17" t="str">
        <f>IFERROR(IF(INDEX(DATOS!AP:AP,MATCH(CHECKLIST!B634,DATOS!B:B,0),1)=0,"",INDEX(DATOS!AP:AP,MATCH(CHECKLIST!B634,DATOS!B:B,0),1)),"")</f>
        <v/>
      </c>
      <c r="K634" s="35" t="str">
        <f>IFERROR(IF(INDEX(DATOS!AQ:AQ,MATCH(CHECKLIST!B634,DATOS!B:B,0),1)=0,"",INDEX(DATOS!AQ:AQ,MATCH(CHECKLIST!B634,DATOS!B:B,0),1)),"")</f>
        <v/>
      </c>
      <c r="L634" s="17" t="str">
        <f>IFERROR(IF(INDEX(DATOS!AS:AS,MATCH(CHECKLIST!B634,DATOS!B:B,0),1)=0,"",INDEX(DATOS!AS:AS,MATCH(CHECKLIST!B634,DATOS!B:B,0),1)),"")</f>
        <v/>
      </c>
      <c r="M634" s="17" t="str">
        <f>IFERROR(IF(INDEX(DATOS!AO:AO,MATCH(CHECKLIST!B634,DATOS!B:B,0),1)=0,"",INDEX(DATOS!AO:AO,MATCH(CHECKLIST!B634,DATOS!B:B,0),1)),"")</f>
        <v/>
      </c>
      <c r="N634" s="35" t="str">
        <f ca="1">IFERROR(IF(INDEX(DATOS!P:P,MATCH(CHECKLIST!B634,DATOS!B:B,0),1)="","X",IF(INDEX(DATOS!P:P,MATCH(CHECKLIST!B634,DATOS!B:B,0),1)&gt;YEAR(TODAY())-1,"","VENCIDA")),"")</f>
        <v/>
      </c>
      <c r="O634" s="35" t="str">
        <f>IFERROR(IF(INDEX(DATOS!AV:AV,MATCH(CHECKLIST!B634,DATOS!B:B,0),1)=0,"",INDEX(DATOS!AV:AV,MATCH(CHECKLIST!B634,DATOS!B:B,0),1)),"")</f>
        <v/>
      </c>
      <c r="P634" s="17" t="str">
        <f>IFERROR(IF(INDEX(DATOS!AT:AT,MATCH(CHECKLIST!B634,DATOS!B:B,0),1)=0,"",INDEX(DATOS!AT:AT,MATCH(CHECKLIST!B634,DATOS!B:B,0),1)),"")</f>
        <v/>
      </c>
      <c r="Q634" s="17" t="str">
        <f>IFERROR(IF(INDEX(DATOS!AU:AU,MATCH(CHECKLIST!B634,DATOS!B:B,0),1)=0,"",INDEX(DATOS!AU:AU,MATCH(CHECKLIST!B634,DATOS!B:B,0),1)),"")</f>
        <v/>
      </c>
      <c r="S634">
        <f t="shared" si="29"/>
        <v>0</v>
      </c>
      <c r="U634" t="str">
        <f t="shared" si="27"/>
        <v/>
      </c>
      <c r="V634" t="str">
        <f t="shared" si="28"/>
        <v/>
      </c>
    </row>
    <row r="635" spans="1:22" x14ac:dyDescent="0.25">
      <c r="A635" s="12">
        <v>622</v>
      </c>
      <c r="B635" t="str">
        <f>IFERROR(INDEX(DATOS!B:B,MATCH(CHECKLIST!A635,DATOS!CG:CG,0),1),"")</f>
        <v/>
      </c>
      <c r="C635" t="str">
        <f>IFERROR(INDEX(DATOS!BT:BT,MATCH(CHECKLIST!A635,DATOS!CG:CG,0),1),"")</f>
        <v/>
      </c>
      <c r="D635" t="str">
        <f>IFERROR(INDEX(DATOS!T:T,MATCH(CHECKLIST!E635,DATOS!C:C,0),1),"")</f>
        <v/>
      </c>
      <c r="E635" s="72" t="str">
        <f>IFERROR(INDEX(DATOS!C:C,MATCH(CHECKLIST!A635,DATOS!CG:CG,0),1),"")</f>
        <v/>
      </c>
      <c r="F635" s="82" t="str">
        <f>IFERROR(IF(INDEX(DATOS!AI:AI,MATCH(CHECKLIST!B635,DATOS!B:B,0),1)=0,"",INDEX(DATOS!AI:AI,MATCH(CHECKLIST!B635,DATOS!B:B,0),1)),"")</f>
        <v/>
      </c>
      <c r="G635" s="17" t="str">
        <f>IFERROR(IF(INDEX(DATOS!AN:AN,MATCH(CHECKLIST!B635,DATOS!B:B,0),1)=0,"",INDEX(DATOS!AN:AN,MATCH(CHECKLIST!B635,DATOS!B:B,0),1)),"")</f>
        <v/>
      </c>
      <c r="H635" s="17" t="str">
        <f>IFERROR(IF(INDEX(DATOS!BQ:BQ,MATCH(CHECKLIST!B635,DATOS!B:B,0),1)="","X",IF(INDEX(DATOS!BQ:BQ,MATCH(CHECKLIST!B635,DATOS!B:B,0),1)="VIGENTE","",INDEX(DATOS!BQ:BQ,MATCH(CHECKLIST!B635,DATOS!B:B,0),1))),"")</f>
        <v/>
      </c>
      <c r="I635" s="17" t="str">
        <f>IFERROR(IF(INDEX(DATOS!AR:AR,MATCH(CHECKLIST!B635,DATOS!B:B,0),1)=0,"",INDEX(DATOS!AR:AR,MATCH(CHECKLIST!B635,DATOS!B:B,0),1)),"")</f>
        <v/>
      </c>
      <c r="J635" s="17" t="str">
        <f>IFERROR(IF(INDEX(DATOS!AP:AP,MATCH(CHECKLIST!B635,DATOS!B:B,0),1)=0,"",INDEX(DATOS!AP:AP,MATCH(CHECKLIST!B635,DATOS!B:B,0),1)),"")</f>
        <v/>
      </c>
      <c r="K635" s="35" t="str">
        <f>IFERROR(IF(INDEX(DATOS!AQ:AQ,MATCH(CHECKLIST!B635,DATOS!B:B,0),1)=0,"",INDEX(DATOS!AQ:AQ,MATCH(CHECKLIST!B635,DATOS!B:B,0),1)),"")</f>
        <v/>
      </c>
      <c r="L635" s="17" t="str">
        <f>IFERROR(IF(INDEX(DATOS!AS:AS,MATCH(CHECKLIST!B635,DATOS!B:B,0),1)=0,"",INDEX(DATOS!AS:AS,MATCH(CHECKLIST!B635,DATOS!B:B,0),1)),"")</f>
        <v/>
      </c>
      <c r="M635" s="17" t="str">
        <f>IFERROR(IF(INDEX(DATOS!AO:AO,MATCH(CHECKLIST!B635,DATOS!B:B,0),1)=0,"",INDEX(DATOS!AO:AO,MATCH(CHECKLIST!B635,DATOS!B:B,0),1)),"")</f>
        <v/>
      </c>
      <c r="N635" s="35" t="str">
        <f ca="1">IFERROR(IF(INDEX(DATOS!P:P,MATCH(CHECKLIST!B635,DATOS!B:B,0),1)="","X",IF(INDEX(DATOS!P:P,MATCH(CHECKLIST!B635,DATOS!B:B,0),1)&gt;YEAR(TODAY())-1,"","VENCIDA")),"")</f>
        <v/>
      </c>
      <c r="O635" s="35" t="str">
        <f>IFERROR(IF(INDEX(DATOS!AV:AV,MATCH(CHECKLIST!B635,DATOS!B:B,0),1)=0,"",INDEX(DATOS!AV:AV,MATCH(CHECKLIST!B635,DATOS!B:B,0),1)),"")</f>
        <v/>
      </c>
      <c r="P635" s="17" t="str">
        <f>IFERROR(IF(INDEX(DATOS!AT:AT,MATCH(CHECKLIST!B635,DATOS!B:B,0),1)=0,"",INDEX(DATOS!AT:AT,MATCH(CHECKLIST!B635,DATOS!B:B,0),1)),"")</f>
        <v/>
      </c>
      <c r="Q635" s="17" t="str">
        <f>IFERROR(IF(INDEX(DATOS!AU:AU,MATCH(CHECKLIST!B635,DATOS!B:B,0),1)=0,"",INDEX(DATOS!AU:AU,MATCH(CHECKLIST!B635,DATOS!B:B,0),1)),"")</f>
        <v/>
      </c>
      <c r="R635" t="str">
        <f>IF(B635="","",1)</f>
        <v/>
      </c>
      <c r="S635" t="str">
        <f t="shared" si="29"/>
        <v/>
      </c>
      <c r="U635" t="str">
        <f t="shared" si="27"/>
        <v/>
      </c>
      <c r="V635" t="str">
        <f t="shared" si="28"/>
        <v/>
      </c>
    </row>
    <row r="636" spans="1:22" x14ac:dyDescent="0.25">
      <c r="A636" s="12">
        <v>623</v>
      </c>
      <c r="B636" t="str">
        <f>IFERROR(INDEX(DATOS!B:B,MATCH(CHECKLIST!A636,DATOS!CG:CG,0),1),"")</f>
        <v/>
      </c>
      <c r="C636" t="str">
        <f>IFERROR(INDEX(DATOS!BT:BT,MATCH(CHECKLIST!A636,DATOS!CG:CG,0),1),"")</f>
        <v/>
      </c>
      <c r="D636" t="str">
        <f>IFERROR(INDEX(DATOS!T:T,MATCH(CHECKLIST!E636,DATOS!C:C,0),1),"")</f>
        <v/>
      </c>
      <c r="E636" s="72" t="str">
        <f>IFERROR(INDEX(DATOS!C:C,MATCH(CHECKLIST!A636,DATOS!CG:CG,0),1),"")</f>
        <v/>
      </c>
      <c r="F636" s="82" t="str">
        <f>IFERROR(IF(INDEX(DATOS!AI:AI,MATCH(CHECKLIST!B636,DATOS!B:B,0),1)=0,"",INDEX(DATOS!AI:AI,MATCH(CHECKLIST!B636,DATOS!B:B,0),1)),"")</f>
        <v/>
      </c>
      <c r="G636" s="17" t="str">
        <f>IFERROR(IF(INDEX(DATOS!AN:AN,MATCH(CHECKLIST!B636,DATOS!B:B,0),1)=0,"",INDEX(DATOS!AN:AN,MATCH(CHECKLIST!B636,DATOS!B:B,0),1)),"")</f>
        <v/>
      </c>
      <c r="H636" s="17" t="str">
        <f>IFERROR(IF(INDEX(DATOS!BQ:BQ,MATCH(CHECKLIST!B636,DATOS!B:B,0),1)="","X",IF(INDEX(DATOS!BQ:BQ,MATCH(CHECKLIST!B636,DATOS!B:B,0),1)="VIGENTE","",INDEX(DATOS!BQ:BQ,MATCH(CHECKLIST!B636,DATOS!B:B,0),1))),"")</f>
        <v/>
      </c>
      <c r="I636" s="17" t="str">
        <f>IFERROR(IF(INDEX(DATOS!AR:AR,MATCH(CHECKLIST!B636,DATOS!B:B,0),1)=0,"",INDEX(DATOS!AR:AR,MATCH(CHECKLIST!B636,DATOS!B:B,0),1)),"")</f>
        <v/>
      </c>
      <c r="J636" s="17" t="str">
        <f>IFERROR(IF(INDEX(DATOS!AP:AP,MATCH(CHECKLIST!B636,DATOS!B:B,0),1)=0,"",INDEX(DATOS!AP:AP,MATCH(CHECKLIST!B636,DATOS!B:B,0),1)),"")</f>
        <v/>
      </c>
      <c r="K636" s="35" t="str">
        <f>IFERROR(IF(INDEX(DATOS!AQ:AQ,MATCH(CHECKLIST!B636,DATOS!B:B,0),1)=0,"",INDEX(DATOS!AQ:AQ,MATCH(CHECKLIST!B636,DATOS!B:B,0),1)),"")</f>
        <v/>
      </c>
      <c r="L636" s="17" t="str">
        <f>IFERROR(IF(INDEX(DATOS!AS:AS,MATCH(CHECKLIST!B636,DATOS!B:B,0),1)=0,"",INDEX(DATOS!AS:AS,MATCH(CHECKLIST!B636,DATOS!B:B,0),1)),"")</f>
        <v/>
      </c>
      <c r="M636" s="17" t="str">
        <f>IFERROR(IF(INDEX(DATOS!AO:AO,MATCH(CHECKLIST!B636,DATOS!B:B,0),1)=0,"",INDEX(DATOS!AO:AO,MATCH(CHECKLIST!B636,DATOS!B:B,0),1)),"")</f>
        <v/>
      </c>
      <c r="N636" s="35" t="str">
        <f ca="1">IFERROR(IF(INDEX(DATOS!P:P,MATCH(CHECKLIST!B636,DATOS!B:B,0),1)="","X",IF(INDEX(DATOS!P:P,MATCH(CHECKLIST!B636,DATOS!B:B,0),1)&gt;YEAR(TODAY())-1,"","VENCIDA")),"")</f>
        <v/>
      </c>
      <c r="O636" s="35" t="str">
        <f>IFERROR(IF(INDEX(DATOS!AV:AV,MATCH(CHECKLIST!B636,DATOS!B:B,0),1)=0,"",INDEX(DATOS!AV:AV,MATCH(CHECKLIST!B636,DATOS!B:B,0),1)),"")</f>
        <v/>
      </c>
      <c r="P636" s="17" t="str">
        <f>IFERROR(IF(INDEX(DATOS!AT:AT,MATCH(CHECKLIST!B636,DATOS!B:B,0),1)=0,"",INDEX(DATOS!AT:AT,MATCH(CHECKLIST!B636,DATOS!B:B,0),1)),"")</f>
        <v/>
      </c>
      <c r="Q636" s="17" t="str">
        <f>IFERROR(IF(INDEX(DATOS!AU:AU,MATCH(CHECKLIST!B636,DATOS!B:B,0),1)=0,"",INDEX(DATOS!AU:AU,MATCH(CHECKLIST!B636,DATOS!B:B,0),1)),"")</f>
        <v/>
      </c>
      <c r="S636">
        <f t="shared" si="29"/>
        <v>0</v>
      </c>
      <c r="U636" t="str">
        <f t="shared" si="27"/>
        <v/>
      </c>
      <c r="V636" t="str">
        <f t="shared" si="28"/>
        <v/>
      </c>
    </row>
    <row r="637" spans="1:22" x14ac:dyDescent="0.25">
      <c r="A637" s="12">
        <v>624</v>
      </c>
      <c r="B637" t="str">
        <f>IFERROR(INDEX(DATOS!B:B,MATCH(CHECKLIST!A637,DATOS!CG:CG,0),1),"")</f>
        <v/>
      </c>
      <c r="C637" t="str">
        <f>IFERROR(INDEX(DATOS!BT:BT,MATCH(CHECKLIST!A637,DATOS!CG:CG,0),1),"")</f>
        <v/>
      </c>
      <c r="D637" t="str">
        <f>IFERROR(INDEX(DATOS!T:T,MATCH(CHECKLIST!E637,DATOS!C:C,0),1),"")</f>
        <v/>
      </c>
      <c r="E637" s="72" t="str">
        <f>IFERROR(INDEX(DATOS!C:C,MATCH(CHECKLIST!A637,DATOS!CG:CG,0),1),"")</f>
        <v/>
      </c>
      <c r="F637" s="82" t="str">
        <f>IFERROR(IF(INDEX(DATOS!AI:AI,MATCH(CHECKLIST!B637,DATOS!B:B,0),1)=0,"",INDEX(DATOS!AI:AI,MATCH(CHECKLIST!B637,DATOS!B:B,0),1)),"")</f>
        <v/>
      </c>
      <c r="G637" s="17" t="str">
        <f>IFERROR(IF(INDEX(DATOS!AN:AN,MATCH(CHECKLIST!B637,DATOS!B:B,0),1)=0,"",INDEX(DATOS!AN:AN,MATCH(CHECKLIST!B637,DATOS!B:B,0),1)),"")</f>
        <v/>
      </c>
      <c r="H637" s="17" t="str">
        <f>IFERROR(IF(INDEX(DATOS!BQ:BQ,MATCH(CHECKLIST!B637,DATOS!B:B,0),1)="","X",IF(INDEX(DATOS!BQ:BQ,MATCH(CHECKLIST!B637,DATOS!B:B,0),1)="VIGENTE","",INDEX(DATOS!BQ:BQ,MATCH(CHECKLIST!B637,DATOS!B:B,0),1))),"")</f>
        <v/>
      </c>
      <c r="I637" s="17" t="str">
        <f>IFERROR(IF(INDEX(DATOS!AR:AR,MATCH(CHECKLIST!B637,DATOS!B:B,0),1)=0,"",INDEX(DATOS!AR:AR,MATCH(CHECKLIST!B637,DATOS!B:B,0),1)),"")</f>
        <v/>
      </c>
      <c r="J637" s="17" t="str">
        <f>IFERROR(IF(INDEX(DATOS!AP:AP,MATCH(CHECKLIST!B637,DATOS!B:B,0),1)=0,"",INDEX(DATOS!AP:AP,MATCH(CHECKLIST!B637,DATOS!B:B,0),1)),"")</f>
        <v/>
      </c>
      <c r="K637" s="35" t="str">
        <f>IFERROR(IF(INDEX(DATOS!AQ:AQ,MATCH(CHECKLIST!B637,DATOS!B:B,0),1)=0,"",INDEX(DATOS!AQ:AQ,MATCH(CHECKLIST!B637,DATOS!B:B,0),1)),"")</f>
        <v/>
      </c>
      <c r="L637" s="17" t="str">
        <f>IFERROR(IF(INDEX(DATOS!AS:AS,MATCH(CHECKLIST!B637,DATOS!B:B,0),1)=0,"",INDEX(DATOS!AS:AS,MATCH(CHECKLIST!B637,DATOS!B:B,0),1)),"")</f>
        <v/>
      </c>
      <c r="M637" s="17" t="str">
        <f>IFERROR(IF(INDEX(DATOS!AO:AO,MATCH(CHECKLIST!B637,DATOS!B:B,0),1)=0,"",INDEX(DATOS!AO:AO,MATCH(CHECKLIST!B637,DATOS!B:B,0),1)),"")</f>
        <v/>
      </c>
      <c r="N637" s="35" t="str">
        <f ca="1">IFERROR(IF(INDEX(DATOS!P:P,MATCH(CHECKLIST!B637,DATOS!B:B,0),1)="","X",IF(INDEX(DATOS!P:P,MATCH(CHECKLIST!B637,DATOS!B:B,0),1)&gt;YEAR(TODAY())-1,"","VENCIDA")),"")</f>
        <v/>
      </c>
      <c r="O637" s="35" t="str">
        <f>IFERROR(IF(INDEX(DATOS!AV:AV,MATCH(CHECKLIST!B637,DATOS!B:B,0),1)=0,"",INDEX(DATOS!AV:AV,MATCH(CHECKLIST!B637,DATOS!B:B,0),1)),"")</f>
        <v/>
      </c>
      <c r="P637" s="17" t="str">
        <f>IFERROR(IF(INDEX(DATOS!AT:AT,MATCH(CHECKLIST!B637,DATOS!B:B,0),1)=0,"",INDEX(DATOS!AT:AT,MATCH(CHECKLIST!B637,DATOS!B:B,0),1)),"")</f>
        <v/>
      </c>
      <c r="Q637" s="17" t="str">
        <f>IFERROR(IF(INDEX(DATOS!AU:AU,MATCH(CHECKLIST!B637,DATOS!B:B,0),1)=0,"",INDEX(DATOS!AU:AU,MATCH(CHECKLIST!B637,DATOS!B:B,0),1)),"")</f>
        <v/>
      </c>
      <c r="R637" t="str">
        <f>IF(B637="","",1)</f>
        <v/>
      </c>
      <c r="S637" t="str">
        <f t="shared" si="29"/>
        <v/>
      </c>
      <c r="U637" t="str">
        <f t="shared" si="27"/>
        <v/>
      </c>
      <c r="V637" t="str">
        <f t="shared" si="28"/>
        <v/>
      </c>
    </row>
    <row r="638" spans="1:22" x14ac:dyDescent="0.25">
      <c r="A638" s="12">
        <v>625</v>
      </c>
      <c r="B638" t="str">
        <f>IFERROR(INDEX(DATOS!B:B,MATCH(CHECKLIST!A638,DATOS!CG:CG,0),1),"")</f>
        <v/>
      </c>
      <c r="C638" t="str">
        <f>IFERROR(INDEX(DATOS!BT:BT,MATCH(CHECKLIST!A638,DATOS!CG:CG,0),1),"")</f>
        <v/>
      </c>
      <c r="D638" t="str">
        <f>IFERROR(INDEX(DATOS!T:T,MATCH(CHECKLIST!E638,DATOS!C:C,0),1),"")</f>
        <v/>
      </c>
      <c r="E638" s="72" t="str">
        <f>IFERROR(INDEX(DATOS!C:C,MATCH(CHECKLIST!A638,DATOS!CG:CG,0),1),"")</f>
        <v/>
      </c>
      <c r="F638" s="82" t="str">
        <f>IFERROR(IF(INDEX(DATOS!AI:AI,MATCH(CHECKLIST!B638,DATOS!B:B,0),1)=0,"",INDEX(DATOS!AI:AI,MATCH(CHECKLIST!B638,DATOS!B:B,0),1)),"")</f>
        <v/>
      </c>
      <c r="G638" s="17" t="str">
        <f>IFERROR(IF(INDEX(DATOS!AN:AN,MATCH(CHECKLIST!B638,DATOS!B:B,0),1)=0,"",INDEX(DATOS!AN:AN,MATCH(CHECKLIST!B638,DATOS!B:B,0),1)),"")</f>
        <v/>
      </c>
      <c r="H638" s="17" t="str">
        <f>IFERROR(IF(INDEX(DATOS!BQ:BQ,MATCH(CHECKLIST!B638,DATOS!B:B,0),1)="","X",IF(INDEX(DATOS!BQ:BQ,MATCH(CHECKLIST!B638,DATOS!B:B,0),1)="VIGENTE","",INDEX(DATOS!BQ:BQ,MATCH(CHECKLIST!B638,DATOS!B:B,0),1))),"")</f>
        <v/>
      </c>
      <c r="I638" s="17" t="str">
        <f>IFERROR(IF(INDEX(DATOS!AR:AR,MATCH(CHECKLIST!B638,DATOS!B:B,0),1)=0,"",INDEX(DATOS!AR:AR,MATCH(CHECKLIST!B638,DATOS!B:B,0),1)),"")</f>
        <v/>
      </c>
      <c r="J638" s="17" t="str">
        <f>IFERROR(IF(INDEX(DATOS!AP:AP,MATCH(CHECKLIST!B638,DATOS!B:B,0),1)=0,"",INDEX(DATOS!AP:AP,MATCH(CHECKLIST!B638,DATOS!B:B,0),1)),"")</f>
        <v/>
      </c>
      <c r="K638" s="35" t="str">
        <f>IFERROR(IF(INDEX(DATOS!AQ:AQ,MATCH(CHECKLIST!B638,DATOS!B:B,0),1)=0,"",INDEX(DATOS!AQ:AQ,MATCH(CHECKLIST!B638,DATOS!B:B,0),1)),"")</f>
        <v/>
      </c>
      <c r="L638" s="17" t="str">
        <f>IFERROR(IF(INDEX(DATOS!AS:AS,MATCH(CHECKLIST!B638,DATOS!B:B,0),1)=0,"",INDEX(DATOS!AS:AS,MATCH(CHECKLIST!B638,DATOS!B:B,0),1)),"")</f>
        <v/>
      </c>
      <c r="M638" s="17" t="str">
        <f>IFERROR(IF(INDEX(DATOS!AO:AO,MATCH(CHECKLIST!B638,DATOS!B:B,0),1)=0,"",INDEX(DATOS!AO:AO,MATCH(CHECKLIST!B638,DATOS!B:B,0),1)),"")</f>
        <v/>
      </c>
      <c r="N638" s="35" t="str">
        <f ca="1">IFERROR(IF(INDEX(DATOS!P:P,MATCH(CHECKLIST!B638,DATOS!B:B,0),1)="","X",IF(INDEX(DATOS!P:P,MATCH(CHECKLIST!B638,DATOS!B:B,0),1)&gt;YEAR(TODAY())-1,"","VENCIDA")),"")</f>
        <v/>
      </c>
      <c r="O638" s="35" t="str">
        <f>IFERROR(IF(INDEX(DATOS!AV:AV,MATCH(CHECKLIST!B638,DATOS!B:B,0),1)=0,"",INDEX(DATOS!AV:AV,MATCH(CHECKLIST!B638,DATOS!B:B,0),1)),"")</f>
        <v/>
      </c>
      <c r="P638" s="17" t="str">
        <f>IFERROR(IF(INDEX(DATOS!AT:AT,MATCH(CHECKLIST!B638,DATOS!B:B,0),1)=0,"",INDEX(DATOS!AT:AT,MATCH(CHECKLIST!B638,DATOS!B:B,0),1)),"")</f>
        <v/>
      </c>
      <c r="Q638" s="17" t="str">
        <f>IFERROR(IF(INDEX(DATOS!AU:AU,MATCH(CHECKLIST!B638,DATOS!B:B,0),1)=0,"",INDEX(DATOS!AU:AU,MATCH(CHECKLIST!B638,DATOS!B:B,0),1)),"")</f>
        <v/>
      </c>
      <c r="S638">
        <f t="shared" si="29"/>
        <v>0</v>
      </c>
      <c r="U638" t="str">
        <f t="shared" si="27"/>
        <v/>
      </c>
      <c r="V638" t="str">
        <f t="shared" si="28"/>
        <v/>
      </c>
    </row>
    <row r="639" spans="1:22" x14ac:dyDescent="0.25">
      <c r="A639" s="12">
        <v>626</v>
      </c>
      <c r="B639" t="str">
        <f>IFERROR(INDEX(DATOS!B:B,MATCH(CHECKLIST!A639,DATOS!CG:CG,0),1),"")</f>
        <v/>
      </c>
      <c r="C639" t="str">
        <f>IFERROR(INDEX(DATOS!BT:BT,MATCH(CHECKLIST!A639,DATOS!CG:CG,0),1),"")</f>
        <v/>
      </c>
      <c r="D639" t="str">
        <f>IFERROR(INDEX(DATOS!T:T,MATCH(CHECKLIST!E639,DATOS!C:C,0),1),"")</f>
        <v/>
      </c>
      <c r="E639" s="72" t="str">
        <f>IFERROR(INDEX(DATOS!C:C,MATCH(CHECKLIST!A639,DATOS!CG:CG,0),1),"")</f>
        <v/>
      </c>
      <c r="F639" s="82" t="str">
        <f>IFERROR(IF(INDEX(DATOS!AI:AI,MATCH(CHECKLIST!B639,DATOS!B:B,0),1)=0,"",INDEX(DATOS!AI:AI,MATCH(CHECKLIST!B639,DATOS!B:B,0),1)),"")</f>
        <v/>
      </c>
      <c r="G639" s="17" t="str">
        <f>IFERROR(IF(INDEX(DATOS!AN:AN,MATCH(CHECKLIST!B639,DATOS!B:B,0),1)=0,"",INDEX(DATOS!AN:AN,MATCH(CHECKLIST!B639,DATOS!B:B,0),1)),"")</f>
        <v/>
      </c>
      <c r="H639" s="17" t="str">
        <f>IFERROR(IF(INDEX(DATOS!BQ:BQ,MATCH(CHECKLIST!B639,DATOS!B:B,0),1)="","X",IF(INDEX(DATOS!BQ:BQ,MATCH(CHECKLIST!B639,DATOS!B:B,0),1)="VIGENTE","",INDEX(DATOS!BQ:BQ,MATCH(CHECKLIST!B639,DATOS!B:B,0),1))),"")</f>
        <v/>
      </c>
      <c r="I639" s="17" t="str">
        <f>IFERROR(IF(INDEX(DATOS!AR:AR,MATCH(CHECKLIST!B639,DATOS!B:B,0),1)=0,"",INDEX(DATOS!AR:AR,MATCH(CHECKLIST!B639,DATOS!B:B,0),1)),"")</f>
        <v/>
      </c>
      <c r="J639" s="17" t="str">
        <f>IFERROR(IF(INDEX(DATOS!AP:AP,MATCH(CHECKLIST!B639,DATOS!B:B,0),1)=0,"",INDEX(DATOS!AP:AP,MATCH(CHECKLIST!B639,DATOS!B:B,0),1)),"")</f>
        <v/>
      </c>
      <c r="K639" s="35" t="str">
        <f>IFERROR(IF(INDEX(DATOS!AQ:AQ,MATCH(CHECKLIST!B639,DATOS!B:B,0),1)=0,"",INDEX(DATOS!AQ:AQ,MATCH(CHECKLIST!B639,DATOS!B:B,0),1)),"")</f>
        <v/>
      </c>
      <c r="L639" s="17" t="str">
        <f>IFERROR(IF(INDEX(DATOS!AS:AS,MATCH(CHECKLIST!B639,DATOS!B:B,0),1)=0,"",INDEX(DATOS!AS:AS,MATCH(CHECKLIST!B639,DATOS!B:B,0),1)),"")</f>
        <v/>
      </c>
      <c r="M639" s="17" t="str">
        <f>IFERROR(IF(INDEX(DATOS!AO:AO,MATCH(CHECKLIST!B639,DATOS!B:B,0),1)=0,"",INDEX(DATOS!AO:AO,MATCH(CHECKLIST!B639,DATOS!B:B,0),1)),"")</f>
        <v/>
      </c>
      <c r="N639" s="35" t="str">
        <f ca="1">IFERROR(IF(INDEX(DATOS!P:P,MATCH(CHECKLIST!B639,DATOS!B:B,0),1)="","X",IF(INDEX(DATOS!P:P,MATCH(CHECKLIST!B639,DATOS!B:B,0),1)&gt;YEAR(TODAY())-1,"","VENCIDA")),"")</f>
        <v/>
      </c>
      <c r="O639" s="35" t="str">
        <f>IFERROR(IF(INDEX(DATOS!AV:AV,MATCH(CHECKLIST!B639,DATOS!B:B,0),1)=0,"",INDEX(DATOS!AV:AV,MATCH(CHECKLIST!B639,DATOS!B:B,0),1)),"")</f>
        <v/>
      </c>
      <c r="P639" s="17" t="str">
        <f>IFERROR(IF(INDEX(DATOS!AT:AT,MATCH(CHECKLIST!B639,DATOS!B:B,0),1)=0,"",INDEX(DATOS!AT:AT,MATCH(CHECKLIST!B639,DATOS!B:B,0),1)),"")</f>
        <v/>
      </c>
      <c r="Q639" s="17" t="str">
        <f>IFERROR(IF(INDEX(DATOS!AU:AU,MATCH(CHECKLIST!B639,DATOS!B:B,0),1)=0,"",INDEX(DATOS!AU:AU,MATCH(CHECKLIST!B639,DATOS!B:B,0),1)),"")</f>
        <v/>
      </c>
      <c r="R639" t="str">
        <f>IF(B639="","",1)</f>
        <v/>
      </c>
      <c r="S639" t="str">
        <f t="shared" si="29"/>
        <v/>
      </c>
      <c r="U639" t="str">
        <f t="shared" si="27"/>
        <v/>
      </c>
      <c r="V639" t="str">
        <f t="shared" si="28"/>
        <v/>
      </c>
    </row>
    <row r="640" spans="1:22" x14ac:dyDescent="0.25">
      <c r="A640" s="12">
        <v>627</v>
      </c>
      <c r="B640" t="str">
        <f>IFERROR(INDEX(DATOS!B:B,MATCH(CHECKLIST!A640,DATOS!CG:CG,0),1),"")</f>
        <v/>
      </c>
      <c r="C640" t="str">
        <f>IFERROR(INDEX(DATOS!BT:BT,MATCH(CHECKLIST!A640,DATOS!CG:CG,0),1),"")</f>
        <v/>
      </c>
      <c r="D640" t="str">
        <f>IFERROR(INDEX(DATOS!T:T,MATCH(CHECKLIST!E640,DATOS!C:C,0),1),"")</f>
        <v/>
      </c>
      <c r="E640" s="72" t="str">
        <f>IFERROR(INDEX(DATOS!C:C,MATCH(CHECKLIST!A640,DATOS!CG:CG,0),1),"")</f>
        <v/>
      </c>
      <c r="F640" s="82" t="str">
        <f>IFERROR(IF(INDEX(DATOS!AI:AI,MATCH(CHECKLIST!B640,DATOS!B:B,0),1)=0,"",INDEX(DATOS!AI:AI,MATCH(CHECKLIST!B640,DATOS!B:B,0),1)),"")</f>
        <v/>
      </c>
      <c r="G640" s="17" t="str">
        <f>IFERROR(IF(INDEX(DATOS!AN:AN,MATCH(CHECKLIST!B640,DATOS!B:B,0),1)=0,"",INDEX(DATOS!AN:AN,MATCH(CHECKLIST!B640,DATOS!B:B,0),1)),"")</f>
        <v/>
      </c>
      <c r="H640" s="17" t="str">
        <f>IFERROR(IF(INDEX(DATOS!BQ:BQ,MATCH(CHECKLIST!B640,DATOS!B:B,0),1)="","X",IF(INDEX(DATOS!BQ:BQ,MATCH(CHECKLIST!B640,DATOS!B:B,0),1)="VIGENTE","",INDEX(DATOS!BQ:BQ,MATCH(CHECKLIST!B640,DATOS!B:B,0),1))),"")</f>
        <v/>
      </c>
      <c r="I640" s="17" t="str">
        <f>IFERROR(IF(INDEX(DATOS!AR:AR,MATCH(CHECKLIST!B640,DATOS!B:B,0),1)=0,"",INDEX(DATOS!AR:AR,MATCH(CHECKLIST!B640,DATOS!B:B,0),1)),"")</f>
        <v/>
      </c>
      <c r="J640" s="17" t="str">
        <f>IFERROR(IF(INDEX(DATOS!AP:AP,MATCH(CHECKLIST!B640,DATOS!B:B,0),1)=0,"",INDEX(DATOS!AP:AP,MATCH(CHECKLIST!B640,DATOS!B:B,0),1)),"")</f>
        <v/>
      </c>
      <c r="K640" s="35" t="str">
        <f>IFERROR(IF(INDEX(DATOS!AQ:AQ,MATCH(CHECKLIST!B640,DATOS!B:B,0),1)=0,"",INDEX(DATOS!AQ:AQ,MATCH(CHECKLIST!B640,DATOS!B:B,0),1)),"")</f>
        <v/>
      </c>
      <c r="L640" s="17" t="str">
        <f>IFERROR(IF(INDEX(DATOS!AS:AS,MATCH(CHECKLIST!B640,DATOS!B:B,0),1)=0,"",INDEX(DATOS!AS:AS,MATCH(CHECKLIST!B640,DATOS!B:B,0),1)),"")</f>
        <v/>
      </c>
      <c r="M640" s="17" t="str">
        <f>IFERROR(IF(INDEX(DATOS!AO:AO,MATCH(CHECKLIST!B640,DATOS!B:B,0),1)=0,"",INDEX(DATOS!AO:AO,MATCH(CHECKLIST!B640,DATOS!B:B,0),1)),"")</f>
        <v/>
      </c>
      <c r="N640" s="35" t="str">
        <f ca="1">IFERROR(IF(INDEX(DATOS!P:P,MATCH(CHECKLIST!B640,DATOS!B:B,0),1)="","X",IF(INDEX(DATOS!P:P,MATCH(CHECKLIST!B640,DATOS!B:B,0),1)&gt;YEAR(TODAY())-1,"","VENCIDA")),"")</f>
        <v/>
      </c>
      <c r="O640" s="35" t="str">
        <f>IFERROR(IF(INDEX(DATOS!AV:AV,MATCH(CHECKLIST!B640,DATOS!B:B,0),1)=0,"",INDEX(DATOS!AV:AV,MATCH(CHECKLIST!B640,DATOS!B:B,0),1)),"")</f>
        <v/>
      </c>
      <c r="P640" s="17" t="str">
        <f>IFERROR(IF(INDEX(DATOS!AT:AT,MATCH(CHECKLIST!B640,DATOS!B:B,0),1)=0,"",INDEX(DATOS!AT:AT,MATCH(CHECKLIST!B640,DATOS!B:B,0),1)),"")</f>
        <v/>
      </c>
      <c r="Q640" s="17" t="str">
        <f>IFERROR(IF(INDEX(DATOS!AU:AU,MATCH(CHECKLIST!B640,DATOS!B:B,0),1)=0,"",INDEX(DATOS!AU:AU,MATCH(CHECKLIST!B640,DATOS!B:B,0),1)),"")</f>
        <v/>
      </c>
      <c r="S640">
        <f t="shared" si="29"/>
        <v>0</v>
      </c>
      <c r="U640" t="str">
        <f t="shared" si="27"/>
        <v/>
      </c>
      <c r="V640" t="str">
        <f t="shared" si="28"/>
        <v/>
      </c>
    </row>
    <row r="641" spans="1:22" x14ac:dyDescent="0.25">
      <c r="A641" s="12">
        <v>628</v>
      </c>
      <c r="B641" t="str">
        <f>IFERROR(INDEX(DATOS!B:B,MATCH(CHECKLIST!A641,DATOS!CG:CG,0),1),"")</f>
        <v/>
      </c>
      <c r="C641" t="str">
        <f>IFERROR(INDEX(DATOS!BT:BT,MATCH(CHECKLIST!A641,DATOS!CG:CG,0),1),"")</f>
        <v/>
      </c>
      <c r="D641" t="str">
        <f>IFERROR(INDEX(DATOS!T:T,MATCH(CHECKLIST!E641,DATOS!C:C,0),1),"")</f>
        <v/>
      </c>
      <c r="E641" s="72" t="str">
        <f>IFERROR(INDEX(DATOS!C:C,MATCH(CHECKLIST!A641,DATOS!CG:CG,0),1),"")</f>
        <v/>
      </c>
      <c r="F641" s="82" t="str">
        <f>IFERROR(IF(INDEX(DATOS!AI:AI,MATCH(CHECKLIST!B641,DATOS!B:B,0),1)=0,"",INDEX(DATOS!AI:AI,MATCH(CHECKLIST!B641,DATOS!B:B,0),1)),"")</f>
        <v/>
      </c>
      <c r="G641" s="17" t="str">
        <f>IFERROR(IF(INDEX(DATOS!AN:AN,MATCH(CHECKLIST!B641,DATOS!B:B,0),1)=0,"",INDEX(DATOS!AN:AN,MATCH(CHECKLIST!B641,DATOS!B:B,0),1)),"")</f>
        <v/>
      </c>
      <c r="H641" s="17" t="str">
        <f>IFERROR(IF(INDEX(DATOS!BQ:BQ,MATCH(CHECKLIST!B641,DATOS!B:B,0),1)="","X",IF(INDEX(DATOS!BQ:BQ,MATCH(CHECKLIST!B641,DATOS!B:B,0),1)="VIGENTE","",INDEX(DATOS!BQ:BQ,MATCH(CHECKLIST!B641,DATOS!B:B,0),1))),"")</f>
        <v/>
      </c>
      <c r="I641" s="17" t="str">
        <f>IFERROR(IF(INDEX(DATOS!AR:AR,MATCH(CHECKLIST!B641,DATOS!B:B,0),1)=0,"",INDEX(DATOS!AR:AR,MATCH(CHECKLIST!B641,DATOS!B:B,0),1)),"")</f>
        <v/>
      </c>
      <c r="J641" s="17" t="str">
        <f>IFERROR(IF(INDEX(DATOS!AP:AP,MATCH(CHECKLIST!B641,DATOS!B:B,0),1)=0,"",INDEX(DATOS!AP:AP,MATCH(CHECKLIST!B641,DATOS!B:B,0),1)),"")</f>
        <v/>
      </c>
      <c r="K641" s="35" t="str">
        <f>IFERROR(IF(INDEX(DATOS!AQ:AQ,MATCH(CHECKLIST!B641,DATOS!B:B,0),1)=0,"",INDEX(DATOS!AQ:AQ,MATCH(CHECKLIST!B641,DATOS!B:B,0),1)),"")</f>
        <v/>
      </c>
      <c r="L641" s="17" t="str">
        <f>IFERROR(IF(INDEX(DATOS!AS:AS,MATCH(CHECKLIST!B641,DATOS!B:B,0),1)=0,"",INDEX(DATOS!AS:AS,MATCH(CHECKLIST!B641,DATOS!B:B,0),1)),"")</f>
        <v/>
      </c>
      <c r="M641" s="17" t="str">
        <f>IFERROR(IF(INDEX(DATOS!AO:AO,MATCH(CHECKLIST!B641,DATOS!B:B,0),1)=0,"",INDEX(DATOS!AO:AO,MATCH(CHECKLIST!B641,DATOS!B:B,0),1)),"")</f>
        <v/>
      </c>
      <c r="N641" s="35" t="str">
        <f ca="1">IFERROR(IF(INDEX(DATOS!P:P,MATCH(CHECKLIST!B641,DATOS!B:B,0),1)="","X",IF(INDEX(DATOS!P:P,MATCH(CHECKLIST!B641,DATOS!B:B,0),1)&gt;YEAR(TODAY())-1,"","VENCIDA")),"")</f>
        <v/>
      </c>
      <c r="O641" s="35" t="str">
        <f>IFERROR(IF(INDEX(DATOS!AV:AV,MATCH(CHECKLIST!B641,DATOS!B:B,0),1)=0,"",INDEX(DATOS!AV:AV,MATCH(CHECKLIST!B641,DATOS!B:B,0),1)),"")</f>
        <v/>
      </c>
      <c r="P641" s="17" t="str">
        <f>IFERROR(IF(INDEX(DATOS!AT:AT,MATCH(CHECKLIST!B641,DATOS!B:B,0),1)=0,"",INDEX(DATOS!AT:AT,MATCH(CHECKLIST!B641,DATOS!B:B,0),1)),"")</f>
        <v/>
      </c>
      <c r="Q641" s="17" t="str">
        <f>IFERROR(IF(INDEX(DATOS!AU:AU,MATCH(CHECKLIST!B641,DATOS!B:B,0),1)=0,"",INDEX(DATOS!AU:AU,MATCH(CHECKLIST!B641,DATOS!B:B,0),1)),"")</f>
        <v/>
      </c>
      <c r="R641" t="str">
        <f>IF(B641="","",1)</f>
        <v/>
      </c>
      <c r="S641" t="str">
        <f t="shared" si="29"/>
        <v/>
      </c>
      <c r="U641" t="str">
        <f t="shared" si="27"/>
        <v/>
      </c>
      <c r="V641" t="str">
        <f t="shared" si="28"/>
        <v/>
      </c>
    </row>
    <row r="642" spans="1:22" x14ac:dyDescent="0.25">
      <c r="A642" s="12">
        <v>629</v>
      </c>
      <c r="B642" t="str">
        <f>IFERROR(INDEX(DATOS!B:B,MATCH(CHECKLIST!A642,DATOS!CG:CG,0),1),"")</f>
        <v/>
      </c>
      <c r="C642" t="str">
        <f>IFERROR(INDEX(DATOS!BT:BT,MATCH(CHECKLIST!A642,DATOS!CG:CG,0),1),"")</f>
        <v/>
      </c>
      <c r="D642" t="str">
        <f>IFERROR(INDEX(DATOS!T:T,MATCH(CHECKLIST!E642,DATOS!C:C,0),1),"")</f>
        <v/>
      </c>
      <c r="E642" s="72" t="str">
        <f>IFERROR(INDEX(DATOS!C:C,MATCH(CHECKLIST!A642,DATOS!CG:CG,0),1),"")</f>
        <v/>
      </c>
      <c r="F642" s="82" t="str">
        <f>IFERROR(IF(INDEX(DATOS!AI:AI,MATCH(CHECKLIST!B642,DATOS!B:B,0),1)=0,"",INDEX(DATOS!AI:AI,MATCH(CHECKLIST!B642,DATOS!B:B,0),1)),"")</f>
        <v/>
      </c>
      <c r="G642" s="17" t="str">
        <f>IFERROR(IF(INDEX(DATOS!AN:AN,MATCH(CHECKLIST!B642,DATOS!B:B,0),1)=0,"",INDEX(DATOS!AN:AN,MATCH(CHECKLIST!B642,DATOS!B:B,0),1)),"")</f>
        <v/>
      </c>
      <c r="H642" s="17" t="str">
        <f>IFERROR(IF(INDEX(DATOS!BQ:BQ,MATCH(CHECKLIST!B642,DATOS!B:B,0),1)="","X",IF(INDEX(DATOS!BQ:BQ,MATCH(CHECKLIST!B642,DATOS!B:B,0),1)="VIGENTE","",INDEX(DATOS!BQ:BQ,MATCH(CHECKLIST!B642,DATOS!B:B,0),1))),"")</f>
        <v/>
      </c>
      <c r="I642" s="17" t="str">
        <f>IFERROR(IF(INDEX(DATOS!AR:AR,MATCH(CHECKLIST!B642,DATOS!B:B,0),1)=0,"",INDEX(DATOS!AR:AR,MATCH(CHECKLIST!B642,DATOS!B:B,0),1)),"")</f>
        <v/>
      </c>
      <c r="J642" s="17" t="str">
        <f>IFERROR(IF(INDEX(DATOS!AP:AP,MATCH(CHECKLIST!B642,DATOS!B:B,0),1)=0,"",INDEX(DATOS!AP:AP,MATCH(CHECKLIST!B642,DATOS!B:B,0),1)),"")</f>
        <v/>
      </c>
      <c r="K642" s="35" t="str">
        <f>IFERROR(IF(INDEX(DATOS!AQ:AQ,MATCH(CHECKLIST!B642,DATOS!B:B,0),1)=0,"",INDEX(DATOS!AQ:AQ,MATCH(CHECKLIST!B642,DATOS!B:B,0),1)),"")</f>
        <v/>
      </c>
      <c r="L642" s="17" t="str">
        <f>IFERROR(IF(INDEX(DATOS!AS:AS,MATCH(CHECKLIST!B642,DATOS!B:B,0),1)=0,"",INDEX(DATOS!AS:AS,MATCH(CHECKLIST!B642,DATOS!B:B,0),1)),"")</f>
        <v/>
      </c>
      <c r="M642" s="17" t="str">
        <f>IFERROR(IF(INDEX(DATOS!AO:AO,MATCH(CHECKLIST!B642,DATOS!B:B,0),1)=0,"",INDEX(DATOS!AO:AO,MATCH(CHECKLIST!B642,DATOS!B:B,0),1)),"")</f>
        <v/>
      </c>
      <c r="N642" s="35" t="str">
        <f ca="1">IFERROR(IF(INDEX(DATOS!P:P,MATCH(CHECKLIST!B642,DATOS!B:B,0),1)="","X",IF(INDEX(DATOS!P:P,MATCH(CHECKLIST!B642,DATOS!B:B,0),1)&gt;YEAR(TODAY())-1,"","VENCIDA")),"")</f>
        <v/>
      </c>
      <c r="O642" s="35" t="str">
        <f>IFERROR(IF(INDEX(DATOS!AV:AV,MATCH(CHECKLIST!B642,DATOS!B:B,0),1)=0,"",INDEX(DATOS!AV:AV,MATCH(CHECKLIST!B642,DATOS!B:B,0),1)),"")</f>
        <v/>
      </c>
      <c r="P642" s="17" t="str">
        <f>IFERROR(IF(INDEX(DATOS!AT:AT,MATCH(CHECKLIST!B642,DATOS!B:B,0),1)=0,"",INDEX(DATOS!AT:AT,MATCH(CHECKLIST!B642,DATOS!B:B,0),1)),"")</f>
        <v/>
      </c>
      <c r="Q642" s="17" t="str">
        <f>IFERROR(IF(INDEX(DATOS!AU:AU,MATCH(CHECKLIST!B642,DATOS!B:B,0),1)=0,"",INDEX(DATOS!AU:AU,MATCH(CHECKLIST!B642,DATOS!B:B,0),1)),"")</f>
        <v/>
      </c>
      <c r="S642">
        <f t="shared" si="29"/>
        <v>0</v>
      </c>
      <c r="U642" t="str">
        <f t="shared" si="27"/>
        <v/>
      </c>
      <c r="V642" t="str">
        <f t="shared" si="28"/>
        <v/>
      </c>
    </row>
    <row r="643" spans="1:22" x14ac:dyDescent="0.25">
      <c r="A643" s="12">
        <v>630</v>
      </c>
      <c r="B643" t="str">
        <f>IFERROR(INDEX(DATOS!B:B,MATCH(CHECKLIST!A643,DATOS!CG:CG,0),1),"")</f>
        <v/>
      </c>
      <c r="C643" t="str">
        <f>IFERROR(INDEX(DATOS!BT:BT,MATCH(CHECKLIST!A643,DATOS!CG:CG,0),1),"")</f>
        <v/>
      </c>
      <c r="D643" t="str">
        <f>IFERROR(INDEX(DATOS!T:T,MATCH(CHECKLIST!E643,DATOS!C:C,0),1),"")</f>
        <v/>
      </c>
      <c r="E643" s="72" t="str">
        <f>IFERROR(INDEX(DATOS!C:C,MATCH(CHECKLIST!A643,DATOS!CG:CG,0),1),"")</f>
        <v/>
      </c>
      <c r="F643" s="82" t="str">
        <f>IFERROR(IF(INDEX(DATOS!AI:AI,MATCH(CHECKLIST!B643,DATOS!B:B,0),1)=0,"",INDEX(DATOS!AI:AI,MATCH(CHECKLIST!B643,DATOS!B:B,0),1)),"")</f>
        <v/>
      </c>
      <c r="G643" s="17" t="str">
        <f>IFERROR(IF(INDEX(DATOS!AN:AN,MATCH(CHECKLIST!B643,DATOS!B:B,0),1)=0,"",INDEX(DATOS!AN:AN,MATCH(CHECKLIST!B643,DATOS!B:B,0),1)),"")</f>
        <v/>
      </c>
      <c r="H643" s="17" t="str">
        <f>IFERROR(IF(INDEX(DATOS!BQ:BQ,MATCH(CHECKLIST!B643,DATOS!B:B,0),1)="","X",IF(INDEX(DATOS!BQ:BQ,MATCH(CHECKLIST!B643,DATOS!B:B,0),1)="VIGENTE","",INDEX(DATOS!BQ:BQ,MATCH(CHECKLIST!B643,DATOS!B:B,0),1))),"")</f>
        <v/>
      </c>
      <c r="I643" s="17" t="str">
        <f>IFERROR(IF(INDEX(DATOS!AR:AR,MATCH(CHECKLIST!B643,DATOS!B:B,0),1)=0,"",INDEX(DATOS!AR:AR,MATCH(CHECKLIST!B643,DATOS!B:B,0),1)),"")</f>
        <v/>
      </c>
      <c r="J643" s="17" t="str">
        <f>IFERROR(IF(INDEX(DATOS!AP:AP,MATCH(CHECKLIST!B643,DATOS!B:B,0),1)=0,"",INDEX(DATOS!AP:AP,MATCH(CHECKLIST!B643,DATOS!B:B,0),1)),"")</f>
        <v/>
      </c>
      <c r="K643" s="35" t="str">
        <f>IFERROR(IF(INDEX(DATOS!AQ:AQ,MATCH(CHECKLIST!B643,DATOS!B:B,0),1)=0,"",INDEX(DATOS!AQ:AQ,MATCH(CHECKLIST!B643,DATOS!B:B,0),1)),"")</f>
        <v/>
      </c>
      <c r="L643" s="17" t="str">
        <f>IFERROR(IF(INDEX(DATOS!AS:AS,MATCH(CHECKLIST!B643,DATOS!B:B,0),1)=0,"",INDEX(DATOS!AS:AS,MATCH(CHECKLIST!B643,DATOS!B:B,0),1)),"")</f>
        <v/>
      </c>
      <c r="M643" s="17" t="str">
        <f>IFERROR(IF(INDEX(DATOS!AO:AO,MATCH(CHECKLIST!B643,DATOS!B:B,0),1)=0,"",INDEX(DATOS!AO:AO,MATCH(CHECKLIST!B643,DATOS!B:B,0),1)),"")</f>
        <v/>
      </c>
      <c r="N643" s="35" t="str">
        <f ca="1">IFERROR(IF(INDEX(DATOS!P:P,MATCH(CHECKLIST!B643,DATOS!B:B,0),1)="","X",IF(INDEX(DATOS!P:P,MATCH(CHECKLIST!B643,DATOS!B:B,0),1)&gt;YEAR(TODAY())-1,"","VENCIDA")),"")</f>
        <v/>
      </c>
      <c r="O643" s="35" t="str">
        <f>IFERROR(IF(INDEX(DATOS!AV:AV,MATCH(CHECKLIST!B643,DATOS!B:B,0),1)=0,"",INDEX(DATOS!AV:AV,MATCH(CHECKLIST!B643,DATOS!B:B,0),1)),"")</f>
        <v/>
      </c>
      <c r="P643" s="17" t="str">
        <f>IFERROR(IF(INDEX(DATOS!AT:AT,MATCH(CHECKLIST!B643,DATOS!B:B,0),1)=0,"",INDEX(DATOS!AT:AT,MATCH(CHECKLIST!B643,DATOS!B:B,0),1)),"")</f>
        <v/>
      </c>
      <c r="Q643" s="17" t="str">
        <f>IFERROR(IF(INDEX(DATOS!AU:AU,MATCH(CHECKLIST!B643,DATOS!B:B,0),1)=0,"",INDEX(DATOS!AU:AU,MATCH(CHECKLIST!B643,DATOS!B:B,0),1)),"")</f>
        <v/>
      </c>
      <c r="R643" t="str">
        <f>IF(B643="","",1)</f>
        <v/>
      </c>
      <c r="S643" t="str">
        <f t="shared" si="29"/>
        <v/>
      </c>
      <c r="U643" t="str">
        <f t="shared" si="27"/>
        <v/>
      </c>
      <c r="V643" t="str">
        <f t="shared" si="28"/>
        <v/>
      </c>
    </row>
    <row r="644" spans="1:22" x14ac:dyDescent="0.25">
      <c r="A644" s="12">
        <v>631</v>
      </c>
      <c r="B644" t="str">
        <f>IFERROR(INDEX(DATOS!B:B,MATCH(CHECKLIST!A644,DATOS!CG:CG,0),1),"")</f>
        <v/>
      </c>
      <c r="C644" t="str">
        <f>IFERROR(INDEX(DATOS!BT:BT,MATCH(CHECKLIST!A644,DATOS!CG:CG,0),1),"")</f>
        <v/>
      </c>
      <c r="D644" t="str">
        <f>IFERROR(INDEX(DATOS!T:T,MATCH(CHECKLIST!E644,DATOS!C:C,0),1),"")</f>
        <v/>
      </c>
      <c r="E644" s="72" t="str">
        <f>IFERROR(INDEX(DATOS!C:C,MATCH(CHECKLIST!A644,DATOS!CG:CG,0),1),"")</f>
        <v/>
      </c>
      <c r="F644" s="82" t="str">
        <f>IFERROR(IF(INDEX(DATOS!AI:AI,MATCH(CHECKLIST!B644,DATOS!B:B,0),1)=0,"",INDEX(DATOS!AI:AI,MATCH(CHECKLIST!B644,DATOS!B:B,0),1)),"")</f>
        <v/>
      </c>
      <c r="G644" s="17" t="str">
        <f>IFERROR(IF(INDEX(DATOS!AN:AN,MATCH(CHECKLIST!B644,DATOS!B:B,0),1)=0,"",INDEX(DATOS!AN:AN,MATCH(CHECKLIST!B644,DATOS!B:B,0),1)),"")</f>
        <v/>
      </c>
      <c r="H644" s="17" t="str">
        <f>IFERROR(IF(INDEX(DATOS!BQ:BQ,MATCH(CHECKLIST!B644,DATOS!B:B,0),1)="","X",IF(INDEX(DATOS!BQ:BQ,MATCH(CHECKLIST!B644,DATOS!B:B,0),1)="VIGENTE","",INDEX(DATOS!BQ:BQ,MATCH(CHECKLIST!B644,DATOS!B:B,0),1))),"")</f>
        <v/>
      </c>
      <c r="I644" s="17" t="str">
        <f>IFERROR(IF(INDEX(DATOS!AR:AR,MATCH(CHECKLIST!B644,DATOS!B:B,0),1)=0,"",INDEX(DATOS!AR:AR,MATCH(CHECKLIST!B644,DATOS!B:B,0),1)),"")</f>
        <v/>
      </c>
      <c r="J644" s="17" t="str">
        <f>IFERROR(IF(INDEX(DATOS!AP:AP,MATCH(CHECKLIST!B644,DATOS!B:B,0),1)=0,"",INDEX(DATOS!AP:AP,MATCH(CHECKLIST!B644,DATOS!B:B,0),1)),"")</f>
        <v/>
      </c>
      <c r="K644" s="35" t="str">
        <f>IFERROR(IF(INDEX(DATOS!AQ:AQ,MATCH(CHECKLIST!B644,DATOS!B:B,0),1)=0,"",INDEX(DATOS!AQ:AQ,MATCH(CHECKLIST!B644,DATOS!B:B,0),1)),"")</f>
        <v/>
      </c>
      <c r="L644" s="17" t="str">
        <f>IFERROR(IF(INDEX(DATOS!AS:AS,MATCH(CHECKLIST!B644,DATOS!B:B,0),1)=0,"",INDEX(DATOS!AS:AS,MATCH(CHECKLIST!B644,DATOS!B:B,0),1)),"")</f>
        <v/>
      </c>
      <c r="M644" s="17" t="str">
        <f>IFERROR(IF(INDEX(DATOS!AO:AO,MATCH(CHECKLIST!B644,DATOS!B:B,0),1)=0,"",INDEX(DATOS!AO:AO,MATCH(CHECKLIST!B644,DATOS!B:B,0),1)),"")</f>
        <v/>
      </c>
      <c r="N644" s="35" t="str">
        <f ca="1">IFERROR(IF(INDEX(DATOS!P:P,MATCH(CHECKLIST!B644,DATOS!B:B,0),1)="","X",IF(INDEX(DATOS!P:P,MATCH(CHECKLIST!B644,DATOS!B:B,0),1)&gt;YEAR(TODAY())-1,"","VENCIDA")),"")</f>
        <v/>
      </c>
      <c r="O644" s="35" t="str">
        <f>IFERROR(IF(INDEX(DATOS!AV:AV,MATCH(CHECKLIST!B644,DATOS!B:B,0),1)=0,"",INDEX(DATOS!AV:AV,MATCH(CHECKLIST!B644,DATOS!B:B,0),1)),"")</f>
        <v/>
      </c>
      <c r="P644" s="17" t="str">
        <f>IFERROR(IF(INDEX(DATOS!AT:AT,MATCH(CHECKLIST!B644,DATOS!B:B,0),1)=0,"",INDEX(DATOS!AT:AT,MATCH(CHECKLIST!B644,DATOS!B:B,0),1)),"")</f>
        <v/>
      </c>
      <c r="Q644" s="17" t="str">
        <f>IFERROR(IF(INDEX(DATOS!AU:AU,MATCH(CHECKLIST!B644,DATOS!B:B,0),1)=0,"",INDEX(DATOS!AU:AU,MATCH(CHECKLIST!B644,DATOS!B:B,0),1)),"")</f>
        <v/>
      </c>
      <c r="S644">
        <f t="shared" si="29"/>
        <v>0</v>
      </c>
      <c r="U644" t="str">
        <f t="shared" si="27"/>
        <v/>
      </c>
      <c r="V644" t="str">
        <f t="shared" si="28"/>
        <v/>
      </c>
    </row>
    <row r="645" spans="1:22" x14ac:dyDescent="0.25">
      <c r="A645" s="12">
        <v>632</v>
      </c>
      <c r="B645" t="str">
        <f>IFERROR(INDEX(DATOS!B:B,MATCH(CHECKLIST!A645,DATOS!CG:CG,0),1),"")</f>
        <v/>
      </c>
      <c r="C645" t="str">
        <f>IFERROR(INDEX(DATOS!BT:BT,MATCH(CHECKLIST!A645,DATOS!CG:CG,0),1),"")</f>
        <v/>
      </c>
      <c r="D645" t="str">
        <f>IFERROR(INDEX(DATOS!T:T,MATCH(CHECKLIST!E645,DATOS!C:C,0),1),"")</f>
        <v/>
      </c>
      <c r="E645" s="72" t="str">
        <f>IFERROR(INDEX(DATOS!C:C,MATCH(CHECKLIST!A645,DATOS!CG:CG,0),1),"")</f>
        <v/>
      </c>
      <c r="F645" s="82" t="str">
        <f>IFERROR(IF(INDEX(DATOS!AI:AI,MATCH(CHECKLIST!B645,DATOS!B:B,0),1)=0,"",INDEX(DATOS!AI:AI,MATCH(CHECKLIST!B645,DATOS!B:B,0),1)),"")</f>
        <v/>
      </c>
      <c r="G645" s="17" t="str">
        <f>IFERROR(IF(INDEX(DATOS!AN:AN,MATCH(CHECKLIST!B645,DATOS!B:B,0),1)=0,"",INDEX(DATOS!AN:AN,MATCH(CHECKLIST!B645,DATOS!B:B,0),1)),"")</f>
        <v/>
      </c>
      <c r="H645" s="17" t="str">
        <f>IFERROR(IF(INDEX(DATOS!BQ:BQ,MATCH(CHECKLIST!B645,DATOS!B:B,0),1)="","X",IF(INDEX(DATOS!BQ:BQ,MATCH(CHECKLIST!B645,DATOS!B:B,0),1)="VIGENTE","",INDEX(DATOS!BQ:BQ,MATCH(CHECKLIST!B645,DATOS!B:B,0),1))),"")</f>
        <v/>
      </c>
      <c r="I645" s="17" t="str">
        <f>IFERROR(IF(INDEX(DATOS!AR:AR,MATCH(CHECKLIST!B645,DATOS!B:B,0),1)=0,"",INDEX(DATOS!AR:AR,MATCH(CHECKLIST!B645,DATOS!B:B,0),1)),"")</f>
        <v/>
      </c>
      <c r="J645" s="17" t="str">
        <f>IFERROR(IF(INDEX(DATOS!AP:AP,MATCH(CHECKLIST!B645,DATOS!B:B,0),1)=0,"",INDEX(DATOS!AP:AP,MATCH(CHECKLIST!B645,DATOS!B:B,0),1)),"")</f>
        <v/>
      </c>
      <c r="K645" s="35" t="str">
        <f>IFERROR(IF(INDEX(DATOS!AQ:AQ,MATCH(CHECKLIST!B645,DATOS!B:B,0),1)=0,"",INDEX(DATOS!AQ:AQ,MATCH(CHECKLIST!B645,DATOS!B:B,0),1)),"")</f>
        <v/>
      </c>
      <c r="L645" s="17" t="str">
        <f>IFERROR(IF(INDEX(DATOS!AS:AS,MATCH(CHECKLIST!B645,DATOS!B:B,0),1)=0,"",INDEX(DATOS!AS:AS,MATCH(CHECKLIST!B645,DATOS!B:B,0),1)),"")</f>
        <v/>
      </c>
      <c r="M645" s="17" t="str">
        <f>IFERROR(IF(INDEX(DATOS!AO:AO,MATCH(CHECKLIST!B645,DATOS!B:B,0),1)=0,"",INDEX(DATOS!AO:AO,MATCH(CHECKLIST!B645,DATOS!B:B,0),1)),"")</f>
        <v/>
      </c>
      <c r="N645" s="35" t="str">
        <f ca="1">IFERROR(IF(INDEX(DATOS!P:P,MATCH(CHECKLIST!B645,DATOS!B:B,0),1)="","X",IF(INDEX(DATOS!P:P,MATCH(CHECKLIST!B645,DATOS!B:B,0),1)&gt;YEAR(TODAY())-1,"","VENCIDA")),"")</f>
        <v/>
      </c>
      <c r="O645" s="35" t="str">
        <f>IFERROR(IF(INDEX(DATOS!AV:AV,MATCH(CHECKLIST!B645,DATOS!B:B,0),1)=0,"",INDEX(DATOS!AV:AV,MATCH(CHECKLIST!B645,DATOS!B:B,0),1)),"")</f>
        <v/>
      </c>
      <c r="P645" s="17" t="str">
        <f>IFERROR(IF(INDEX(DATOS!AT:AT,MATCH(CHECKLIST!B645,DATOS!B:B,0),1)=0,"",INDEX(DATOS!AT:AT,MATCH(CHECKLIST!B645,DATOS!B:B,0),1)),"")</f>
        <v/>
      </c>
      <c r="Q645" s="17" t="str">
        <f>IFERROR(IF(INDEX(DATOS!AU:AU,MATCH(CHECKLIST!B645,DATOS!B:B,0),1)=0,"",INDEX(DATOS!AU:AU,MATCH(CHECKLIST!B645,DATOS!B:B,0),1)),"")</f>
        <v/>
      </c>
      <c r="R645" t="str">
        <f>IF(B645="","",1)</f>
        <v/>
      </c>
      <c r="S645" t="str">
        <f t="shared" si="29"/>
        <v/>
      </c>
      <c r="U645" t="str">
        <f t="shared" si="27"/>
        <v/>
      </c>
      <c r="V645" t="str">
        <f t="shared" si="28"/>
        <v/>
      </c>
    </row>
    <row r="646" spans="1:22" x14ac:dyDescent="0.25">
      <c r="A646" s="12">
        <v>633</v>
      </c>
      <c r="B646" t="str">
        <f>IFERROR(INDEX(DATOS!B:B,MATCH(CHECKLIST!A646,DATOS!CG:CG,0),1),"")</f>
        <v/>
      </c>
      <c r="C646" t="str">
        <f>IFERROR(INDEX(DATOS!BT:BT,MATCH(CHECKLIST!A646,DATOS!CG:CG,0),1),"")</f>
        <v/>
      </c>
      <c r="D646" t="str">
        <f>IFERROR(INDEX(DATOS!T:T,MATCH(CHECKLIST!E646,DATOS!C:C,0),1),"")</f>
        <v/>
      </c>
      <c r="E646" s="72" t="str">
        <f>IFERROR(INDEX(DATOS!C:C,MATCH(CHECKLIST!A646,DATOS!CG:CG,0),1),"")</f>
        <v/>
      </c>
      <c r="F646" s="82" t="str">
        <f>IFERROR(IF(INDEX(DATOS!AI:AI,MATCH(CHECKLIST!B646,DATOS!B:B,0),1)=0,"",INDEX(DATOS!AI:AI,MATCH(CHECKLIST!B646,DATOS!B:B,0),1)),"")</f>
        <v/>
      </c>
      <c r="G646" s="17" t="str">
        <f>IFERROR(IF(INDEX(DATOS!AN:AN,MATCH(CHECKLIST!B646,DATOS!B:B,0),1)=0,"",INDEX(DATOS!AN:AN,MATCH(CHECKLIST!B646,DATOS!B:B,0),1)),"")</f>
        <v/>
      </c>
      <c r="H646" s="17" t="str">
        <f>IFERROR(IF(INDEX(DATOS!BQ:BQ,MATCH(CHECKLIST!B646,DATOS!B:B,0),1)="","X",IF(INDEX(DATOS!BQ:BQ,MATCH(CHECKLIST!B646,DATOS!B:B,0),1)="VIGENTE","",INDEX(DATOS!BQ:BQ,MATCH(CHECKLIST!B646,DATOS!B:B,0),1))),"")</f>
        <v/>
      </c>
      <c r="I646" s="17" t="str">
        <f>IFERROR(IF(INDEX(DATOS!AR:AR,MATCH(CHECKLIST!B646,DATOS!B:B,0),1)=0,"",INDEX(DATOS!AR:AR,MATCH(CHECKLIST!B646,DATOS!B:B,0),1)),"")</f>
        <v/>
      </c>
      <c r="J646" s="17" t="str">
        <f>IFERROR(IF(INDEX(DATOS!AP:AP,MATCH(CHECKLIST!B646,DATOS!B:B,0),1)=0,"",INDEX(DATOS!AP:AP,MATCH(CHECKLIST!B646,DATOS!B:B,0),1)),"")</f>
        <v/>
      </c>
      <c r="K646" s="35" t="str">
        <f>IFERROR(IF(INDEX(DATOS!AQ:AQ,MATCH(CHECKLIST!B646,DATOS!B:B,0),1)=0,"",INDEX(DATOS!AQ:AQ,MATCH(CHECKLIST!B646,DATOS!B:B,0),1)),"")</f>
        <v/>
      </c>
      <c r="L646" s="17" t="str">
        <f>IFERROR(IF(INDEX(DATOS!AS:AS,MATCH(CHECKLIST!B646,DATOS!B:B,0),1)=0,"",INDEX(DATOS!AS:AS,MATCH(CHECKLIST!B646,DATOS!B:B,0),1)),"")</f>
        <v/>
      </c>
      <c r="M646" s="17" t="str">
        <f>IFERROR(IF(INDEX(DATOS!AO:AO,MATCH(CHECKLIST!B646,DATOS!B:B,0),1)=0,"",INDEX(DATOS!AO:AO,MATCH(CHECKLIST!B646,DATOS!B:B,0),1)),"")</f>
        <v/>
      </c>
      <c r="N646" s="35" t="str">
        <f ca="1">IFERROR(IF(INDEX(DATOS!P:P,MATCH(CHECKLIST!B646,DATOS!B:B,0),1)="","X",IF(INDEX(DATOS!P:P,MATCH(CHECKLIST!B646,DATOS!B:B,0),1)&gt;YEAR(TODAY())-1,"","VENCIDA")),"")</f>
        <v/>
      </c>
      <c r="O646" s="35" t="str">
        <f>IFERROR(IF(INDEX(DATOS!AV:AV,MATCH(CHECKLIST!B646,DATOS!B:B,0),1)=0,"",INDEX(DATOS!AV:AV,MATCH(CHECKLIST!B646,DATOS!B:B,0),1)),"")</f>
        <v/>
      </c>
      <c r="P646" s="17" t="str">
        <f>IFERROR(IF(INDEX(DATOS!AT:AT,MATCH(CHECKLIST!B646,DATOS!B:B,0),1)=0,"",INDEX(DATOS!AT:AT,MATCH(CHECKLIST!B646,DATOS!B:B,0),1)),"")</f>
        <v/>
      </c>
      <c r="Q646" s="17" t="str">
        <f>IFERROR(IF(INDEX(DATOS!AU:AU,MATCH(CHECKLIST!B646,DATOS!B:B,0),1)=0,"",INDEX(DATOS!AU:AU,MATCH(CHECKLIST!B646,DATOS!B:B,0),1)),"")</f>
        <v/>
      </c>
      <c r="S646">
        <f t="shared" si="29"/>
        <v>0</v>
      </c>
      <c r="U646" t="str">
        <f t="shared" si="27"/>
        <v/>
      </c>
      <c r="V646" t="str">
        <f t="shared" si="28"/>
        <v/>
      </c>
    </row>
    <row r="647" spans="1:22" x14ac:dyDescent="0.25">
      <c r="A647" s="12">
        <v>634</v>
      </c>
      <c r="B647" t="str">
        <f>IFERROR(INDEX(DATOS!B:B,MATCH(CHECKLIST!A647,DATOS!CG:CG,0),1),"")</f>
        <v/>
      </c>
      <c r="C647" t="str">
        <f>IFERROR(INDEX(DATOS!BT:BT,MATCH(CHECKLIST!A647,DATOS!CG:CG,0),1),"")</f>
        <v/>
      </c>
      <c r="D647" t="str">
        <f>IFERROR(INDEX(DATOS!T:T,MATCH(CHECKLIST!E647,DATOS!C:C,0),1),"")</f>
        <v/>
      </c>
      <c r="E647" s="72" t="str">
        <f>IFERROR(INDEX(DATOS!C:C,MATCH(CHECKLIST!A647,DATOS!CG:CG,0),1),"")</f>
        <v/>
      </c>
      <c r="F647" s="82" t="str">
        <f>IFERROR(IF(INDEX(DATOS!AI:AI,MATCH(CHECKLIST!B647,DATOS!B:B,0),1)=0,"",INDEX(DATOS!AI:AI,MATCH(CHECKLIST!B647,DATOS!B:B,0),1)),"")</f>
        <v/>
      </c>
      <c r="G647" s="17" t="str">
        <f>IFERROR(IF(INDEX(DATOS!AN:AN,MATCH(CHECKLIST!B647,DATOS!B:B,0),1)=0,"",INDEX(DATOS!AN:AN,MATCH(CHECKLIST!B647,DATOS!B:B,0),1)),"")</f>
        <v/>
      </c>
      <c r="H647" s="17" t="str">
        <f>IFERROR(IF(INDEX(DATOS!BQ:BQ,MATCH(CHECKLIST!B647,DATOS!B:B,0),1)="","X",IF(INDEX(DATOS!BQ:BQ,MATCH(CHECKLIST!B647,DATOS!B:B,0),1)="VIGENTE","",INDEX(DATOS!BQ:BQ,MATCH(CHECKLIST!B647,DATOS!B:B,0),1))),"")</f>
        <v/>
      </c>
      <c r="I647" s="17" t="str">
        <f>IFERROR(IF(INDEX(DATOS!AR:AR,MATCH(CHECKLIST!B647,DATOS!B:B,0),1)=0,"",INDEX(DATOS!AR:AR,MATCH(CHECKLIST!B647,DATOS!B:B,0),1)),"")</f>
        <v/>
      </c>
      <c r="J647" s="17" t="str">
        <f>IFERROR(IF(INDEX(DATOS!AP:AP,MATCH(CHECKLIST!B647,DATOS!B:B,0),1)=0,"",INDEX(DATOS!AP:AP,MATCH(CHECKLIST!B647,DATOS!B:B,0),1)),"")</f>
        <v/>
      </c>
      <c r="K647" s="35" t="str">
        <f>IFERROR(IF(INDEX(DATOS!AQ:AQ,MATCH(CHECKLIST!B647,DATOS!B:B,0),1)=0,"",INDEX(DATOS!AQ:AQ,MATCH(CHECKLIST!B647,DATOS!B:B,0),1)),"")</f>
        <v/>
      </c>
      <c r="L647" s="17" t="str">
        <f>IFERROR(IF(INDEX(DATOS!AS:AS,MATCH(CHECKLIST!B647,DATOS!B:B,0),1)=0,"",INDEX(DATOS!AS:AS,MATCH(CHECKLIST!B647,DATOS!B:B,0),1)),"")</f>
        <v/>
      </c>
      <c r="M647" s="17" t="str">
        <f>IFERROR(IF(INDEX(DATOS!AO:AO,MATCH(CHECKLIST!B647,DATOS!B:B,0),1)=0,"",INDEX(DATOS!AO:AO,MATCH(CHECKLIST!B647,DATOS!B:B,0),1)),"")</f>
        <v/>
      </c>
      <c r="N647" s="35" t="str">
        <f ca="1">IFERROR(IF(INDEX(DATOS!P:P,MATCH(CHECKLIST!B647,DATOS!B:B,0),1)="","X",IF(INDEX(DATOS!P:P,MATCH(CHECKLIST!B647,DATOS!B:B,0),1)&gt;YEAR(TODAY())-1,"","VENCIDA")),"")</f>
        <v/>
      </c>
      <c r="O647" s="35" t="str">
        <f>IFERROR(IF(INDEX(DATOS!AV:AV,MATCH(CHECKLIST!B647,DATOS!B:B,0),1)=0,"",INDEX(DATOS!AV:AV,MATCH(CHECKLIST!B647,DATOS!B:B,0),1)),"")</f>
        <v/>
      </c>
      <c r="P647" s="17" t="str">
        <f>IFERROR(IF(INDEX(DATOS!AT:AT,MATCH(CHECKLIST!B647,DATOS!B:B,0),1)=0,"",INDEX(DATOS!AT:AT,MATCH(CHECKLIST!B647,DATOS!B:B,0),1)),"")</f>
        <v/>
      </c>
      <c r="Q647" s="17" t="str">
        <f>IFERROR(IF(INDEX(DATOS!AU:AU,MATCH(CHECKLIST!B647,DATOS!B:B,0),1)=0,"",INDEX(DATOS!AU:AU,MATCH(CHECKLIST!B647,DATOS!B:B,0),1)),"")</f>
        <v/>
      </c>
      <c r="R647" t="str">
        <f>IF(B647="","",1)</f>
        <v/>
      </c>
      <c r="S647" t="str">
        <f t="shared" si="29"/>
        <v/>
      </c>
      <c r="U647" t="str">
        <f t="shared" si="27"/>
        <v/>
      </c>
      <c r="V647" t="str">
        <f t="shared" si="28"/>
        <v/>
      </c>
    </row>
    <row r="648" spans="1:22" x14ac:dyDescent="0.25">
      <c r="A648" s="12">
        <v>635</v>
      </c>
      <c r="B648" t="str">
        <f>IFERROR(INDEX(DATOS!B:B,MATCH(CHECKLIST!A648,DATOS!CG:CG,0),1),"")</f>
        <v/>
      </c>
      <c r="C648" t="str">
        <f>IFERROR(INDEX(DATOS!BT:BT,MATCH(CHECKLIST!A648,DATOS!CG:CG,0),1),"")</f>
        <v/>
      </c>
      <c r="D648" t="str">
        <f>IFERROR(INDEX(DATOS!T:T,MATCH(CHECKLIST!E648,DATOS!C:C,0),1),"")</f>
        <v/>
      </c>
      <c r="E648" s="72" t="str">
        <f>IFERROR(INDEX(DATOS!C:C,MATCH(CHECKLIST!A648,DATOS!CG:CG,0),1),"")</f>
        <v/>
      </c>
      <c r="F648" s="82" t="str">
        <f>IFERROR(IF(INDEX(DATOS!AI:AI,MATCH(CHECKLIST!B648,DATOS!B:B,0),1)=0,"",INDEX(DATOS!AI:AI,MATCH(CHECKLIST!B648,DATOS!B:B,0),1)),"")</f>
        <v/>
      </c>
      <c r="G648" s="17" t="str">
        <f>IFERROR(IF(INDEX(DATOS!AN:AN,MATCH(CHECKLIST!B648,DATOS!B:B,0),1)=0,"",INDEX(DATOS!AN:AN,MATCH(CHECKLIST!B648,DATOS!B:B,0),1)),"")</f>
        <v/>
      </c>
      <c r="H648" s="17" t="str">
        <f>IFERROR(IF(INDEX(DATOS!BQ:BQ,MATCH(CHECKLIST!B648,DATOS!B:B,0),1)="","X",IF(INDEX(DATOS!BQ:BQ,MATCH(CHECKLIST!B648,DATOS!B:B,0),1)="VIGENTE","",INDEX(DATOS!BQ:BQ,MATCH(CHECKLIST!B648,DATOS!B:B,0),1))),"")</f>
        <v/>
      </c>
      <c r="I648" s="17" t="str">
        <f>IFERROR(IF(INDEX(DATOS!AR:AR,MATCH(CHECKLIST!B648,DATOS!B:B,0),1)=0,"",INDEX(DATOS!AR:AR,MATCH(CHECKLIST!B648,DATOS!B:B,0),1)),"")</f>
        <v/>
      </c>
      <c r="J648" s="17" t="str">
        <f>IFERROR(IF(INDEX(DATOS!AP:AP,MATCH(CHECKLIST!B648,DATOS!B:B,0),1)=0,"",INDEX(DATOS!AP:AP,MATCH(CHECKLIST!B648,DATOS!B:B,0),1)),"")</f>
        <v/>
      </c>
      <c r="K648" s="35" t="str">
        <f>IFERROR(IF(INDEX(DATOS!AQ:AQ,MATCH(CHECKLIST!B648,DATOS!B:B,0),1)=0,"",INDEX(DATOS!AQ:AQ,MATCH(CHECKLIST!B648,DATOS!B:B,0),1)),"")</f>
        <v/>
      </c>
      <c r="L648" s="17" t="str">
        <f>IFERROR(IF(INDEX(DATOS!AS:AS,MATCH(CHECKLIST!B648,DATOS!B:B,0),1)=0,"",INDEX(DATOS!AS:AS,MATCH(CHECKLIST!B648,DATOS!B:B,0),1)),"")</f>
        <v/>
      </c>
      <c r="M648" s="17" t="str">
        <f>IFERROR(IF(INDEX(DATOS!AO:AO,MATCH(CHECKLIST!B648,DATOS!B:B,0),1)=0,"",INDEX(DATOS!AO:AO,MATCH(CHECKLIST!B648,DATOS!B:B,0),1)),"")</f>
        <v/>
      </c>
      <c r="N648" s="35" t="str">
        <f ca="1">IFERROR(IF(INDEX(DATOS!P:P,MATCH(CHECKLIST!B648,DATOS!B:B,0),1)="","X",IF(INDEX(DATOS!P:P,MATCH(CHECKLIST!B648,DATOS!B:B,0),1)&gt;YEAR(TODAY())-1,"","VENCIDA")),"")</f>
        <v/>
      </c>
      <c r="O648" s="35" t="str">
        <f>IFERROR(IF(INDEX(DATOS!AV:AV,MATCH(CHECKLIST!B648,DATOS!B:B,0),1)=0,"",INDEX(DATOS!AV:AV,MATCH(CHECKLIST!B648,DATOS!B:B,0),1)),"")</f>
        <v/>
      </c>
      <c r="P648" s="17" t="str">
        <f>IFERROR(IF(INDEX(DATOS!AT:AT,MATCH(CHECKLIST!B648,DATOS!B:B,0),1)=0,"",INDEX(DATOS!AT:AT,MATCH(CHECKLIST!B648,DATOS!B:B,0),1)),"")</f>
        <v/>
      </c>
      <c r="Q648" s="17" t="str">
        <f>IFERROR(IF(INDEX(DATOS!AU:AU,MATCH(CHECKLIST!B648,DATOS!B:B,0),1)=0,"",INDEX(DATOS!AU:AU,MATCH(CHECKLIST!B648,DATOS!B:B,0),1)),"")</f>
        <v/>
      </c>
      <c r="S648">
        <f t="shared" si="29"/>
        <v>0</v>
      </c>
      <c r="U648" t="str">
        <f t="shared" si="27"/>
        <v/>
      </c>
      <c r="V648" t="str">
        <f t="shared" si="28"/>
        <v/>
      </c>
    </row>
    <row r="649" spans="1:22" x14ac:dyDescent="0.25">
      <c r="A649" s="12">
        <v>636</v>
      </c>
      <c r="B649" t="str">
        <f>IFERROR(INDEX(DATOS!B:B,MATCH(CHECKLIST!A649,DATOS!CG:CG,0),1),"")</f>
        <v/>
      </c>
      <c r="C649" t="str">
        <f>IFERROR(INDEX(DATOS!BT:BT,MATCH(CHECKLIST!A649,DATOS!CG:CG,0),1),"")</f>
        <v/>
      </c>
      <c r="D649" t="str">
        <f>IFERROR(INDEX(DATOS!T:T,MATCH(CHECKLIST!E649,DATOS!C:C,0),1),"")</f>
        <v/>
      </c>
      <c r="E649" s="72" t="str">
        <f>IFERROR(INDEX(DATOS!C:C,MATCH(CHECKLIST!A649,DATOS!CG:CG,0),1),"")</f>
        <v/>
      </c>
      <c r="F649" s="82" t="str">
        <f>IFERROR(IF(INDEX(DATOS!AI:AI,MATCH(CHECKLIST!B649,DATOS!B:B,0),1)=0,"",INDEX(DATOS!AI:AI,MATCH(CHECKLIST!B649,DATOS!B:B,0),1)),"")</f>
        <v/>
      </c>
      <c r="G649" s="17" t="str">
        <f>IFERROR(IF(INDEX(DATOS!AN:AN,MATCH(CHECKLIST!B649,DATOS!B:B,0),1)=0,"",INDEX(DATOS!AN:AN,MATCH(CHECKLIST!B649,DATOS!B:B,0),1)),"")</f>
        <v/>
      </c>
      <c r="H649" s="17" t="str">
        <f>IFERROR(IF(INDEX(DATOS!BQ:BQ,MATCH(CHECKLIST!B649,DATOS!B:B,0),1)="","X",IF(INDEX(DATOS!BQ:BQ,MATCH(CHECKLIST!B649,DATOS!B:B,0),1)="VIGENTE","",INDEX(DATOS!BQ:BQ,MATCH(CHECKLIST!B649,DATOS!B:B,0),1))),"")</f>
        <v/>
      </c>
      <c r="I649" s="17" t="str">
        <f>IFERROR(IF(INDEX(DATOS!AR:AR,MATCH(CHECKLIST!B649,DATOS!B:B,0),1)=0,"",INDEX(DATOS!AR:AR,MATCH(CHECKLIST!B649,DATOS!B:B,0),1)),"")</f>
        <v/>
      </c>
      <c r="J649" s="17" t="str">
        <f>IFERROR(IF(INDEX(DATOS!AP:AP,MATCH(CHECKLIST!B649,DATOS!B:B,0),1)=0,"",INDEX(DATOS!AP:AP,MATCH(CHECKLIST!B649,DATOS!B:B,0),1)),"")</f>
        <v/>
      </c>
      <c r="K649" s="35" t="str">
        <f>IFERROR(IF(INDEX(DATOS!AQ:AQ,MATCH(CHECKLIST!B649,DATOS!B:B,0),1)=0,"",INDEX(DATOS!AQ:AQ,MATCH(CHECKLIST!B649,DATOS!B:B,0),1)),"")</f>
        <v/>
      </c>
      <c r="L649" s="17" t="str">
        <f>IFERROR(IF(INDEX(DATOS!AS:AS,MATCH(CHECKLIST!B649,DATOS!B:B,0),1)=0,"",INDEX(DATOS!AS:AS,MATCH(CHECKLIST!B649,DATOS!B:B,0),1)),"")</f>
        <v/>
      </c>
      <c r="M649" s="17" t="str">
        <f>IFERROR(IF(INDEX(DATOS!AO:AO,MATCH(CHECKLIST!B649,DATOS!B:B,0),1)=0,"",INDEX(DATOS!AO:AO,MATCH(CHECKLIST!B649,DATOS!B:B,0),1)),"")</f>
        <v/>
      </c>
      <c r="N649" s="35" t="str">
        <f ca="1">IFERROR(IF(INDEX(DATOS!P:P,MATCH(CHECKLIST!B649,DATOS!B:B,0),1)="","X",IF(INDEX(DATOS!P:P,MATCH(CHECKLIST!B649,DATOS!B:B,0),1)&gt;YEAR(TODAY())-1,"","VENCIDA")),"")</f>
        <v/>
      </c>
      <c r="O649" s="35" t="str">
        <f>IFERROR(IF(INDEX(DATOS!AV:AV,MATCH(CHECKLIST!B649,DATOS!B:B,0),1)=0,"",INDEX(DATOS!AV:AV,MATCH(CHECKLIST!B649,DATOS!B:B,0),1)),"")</f>
        <v/>
      </c>
      <c r="P649" s="17" t="str">
        <f>IFERROR(IF(INDEX(DATOS!AT:AT,MATCH(CHECKLIST!B649,DATOS!B:B,0),1)=0,"",INDEX(DATOS!AT:AT,MATCH(CHECKLIST!B649,DATOS!B:B,0),1)),"")</f>
        <v/>
      </c>
      <c r="Q649" s="17" t="str">
        <f>IFERROR(IF(INDEX(DATOS!AU:AU,MATCH(CHECKLIST!B649,DATOS!B:B,0),1)=0,"",INDEX(DATOS!AU:AU,MATCH(CHECKLIST!B649,DATOS!B:B,0),1)),"")</f>
        <v/>
      </c>
      <c r="R649" t="str">
        <f>IF(B649="","",1)</f>
        <v/>
      </c>
      <c r="S649" t="str">
        <f t="shared" si="29"/>
        <v/>
      </c>
      <c r="U649" t="str">
        <f t="shared" si="27"/>
        <v/>
      </c>
      <c r="V649" t="str">
        <f t="shared" si="28"/>
        <v/>
      </c>
    </row>
    <row r="650" spans="1:22" x14ac:dyDescent="0.25">
      <c r="A650" s="12">
        <v>637</v>
      </c>
      <c r="B650" t="str">
        <f>IFERROR(INDEX(DATOS!B:B,MATCH(CHECKLIST!A650,DATOS!CG:CG,0),1),"")</f>
        <v/>
      </c>
      <c r="C650" t="str">
        <f>IFERROR(INDEX(DATOS!BT:BT,MATCH(CHECKLIST!A650,DATOS!CG:CG,0),1),"")</f>
        <v/>
      </c>
      <c r="D650" t="str">
        <f>IFERROR(INDEX(DATOS!T:T,MATCH(CHECKLIST!E650,DATOS!C:C,0),1),"")</f>
        <v/>
      </c>
      <c r="E650" s="72" t="str">
        <f>IFERROR(INDEX(DATOS!C:C,MATCH(CHECKLIST!A650,DATOS!CG:CG,0),1),"")</f>
        <v/>
      </c>
      <c r="F650" s="82" t="str">
        <f>IFERROR(IF(INDEX(DATOS!AI:AI,MATCH(CHECKLIST!B650,DATOS!B:B,0),1)=0,"",INDEX(DATOS!AI:AI,MATCH(CHECKLIST!B650,DATOS!B:B,0),1)),"")</f>
        <v/>
      </c>
      <c r="G650" s="17" t="str">
        <f>IFERROR(IF(INDEX(DATOS!AN:AN,MATCH(CHECKLIST!B650,DATOS!B:B,0),1)=0,"",INDEX(DATOS!AN:AN,MATCH(CHECKLIST!B650,DATOS!B:B,0),1)),"")</f>
        <v/>
      </c>
      <c r="H650" s="17" t="str">
        <f>IFERROR(IF(INDEX(DATOS!BQ:BQ,MATCH(CHECKLIST!B650,DATOS!B:B,0),1)="","X",IF(INDEX(DATOS!BQ:BQ,MATCH(CHECKLIST!B650,DATOS!B:B,0),1)="VIGENTE","",INDEX(DATOS!BQ:BQ,MATCH(CHECKLIST!B650,DATOS!B:B,0),1))),"")</f>
        <v/>
      </c>
      <c r="I650" s="17" t="str">
        <f>IFERROR(IF(INDEX(DATOS!AR:AR,MATCH(CHECKLIST!B650,DATOS!B:B,0),1)=0,"",INDEX(DATOS!AR:AR,MATCH(CHECKLIST!B650,DATOS!B:B,0),1)),"")</f>
        <v/>
      </c>
      <c r="J650" s="17" t="str">
        <f>IFERROR(IF(INDEX(DATOS!AP:AP,MATCH(CHECKLIST!B650,DATOS!B:B,0),1)=0,"",INDEX(DATOS!AP:AP,MATCH(CHECKLIST!B650,DATOS!B:B,0),1)),"")</f>
        <v/>
      </c>
      <c r="K650" s="35" t="str">
        <f>IFERROR(IF(INDEX(DATOS!AQ:AQ,MATCH(CHECKLIST!B650,DATOS!B:B,0),1)=0,"",INDEX(DATOS!AQ:AQ,MATCH(CHECKLIST!B650,DATOS!B:B,0),1)),"")</f>
        <v/>
      </c>
      <c r="L650" s="17" t="str">
        <f>IFERROR(IF(INDEX(DATOS!AS:AS,MATCH(CHECKLIST!B650,DATOS!B:B,0),1)=0,"",INDEX(DATOS!AS:AS,MATCH(CHECKLIST!B650,DATOS!B:B,0),1)),"")</f>
        <v/>
      </c>
      <c r="M650" s="17" t="str">
        <f>IFERROR(IF(INDEX(DATOS!AO:AO,MATCH(CHECKLIST!B650,DATOS!B:B,0),1)=0,"",INDEX(DATOS!AO:AO,MATCH(CHECKLIST!B650,DATOS!B:B,0),1)),"")</f>
        <v/>
      </c>
      <c r="N650" s="35" t="str">
        <f ca="1">IFERROR(IF(INDEX(DATOS!P:P,MATCH(CHECKLIST!B650,DATOS!B:B,0),1)="","X",IF(INDEX(DATOS!P:P,MATCH(CHECKLIST!B650,DATOS!B:B,0),1)&gt;YEAR(TODAY())-1,"","VENCIDA")),"")</f>
        <v/>
      </c>
      <c r="O650" s="35" t="str">
        <f>IFERROR(IF(INDEX(DATOS!AV:AV,MATCH(CHECKLIST!B650,DATOS!B:B,0),1)=0,"",INDEX(DATOS!AV:AV,MATCH(CHECKLIST!B650,DATOS!B:B,0),1)),"")</f>
        <v/>
      </c>
      <c r="P650" s="17" t="str">
        <f>IFERROR(IF(INDEX(DATOS!AT:AT,MATCH(CHECKLIST!B650,DATOS!B:B,0),1)=0,"",INDEX(DATOS!AT:AT,MATCH(CHECKLIST!B650,DATOS!B:B,0),1)),"")</f>
        <v/>
      </c>
      <c r="Q650" s="17" t="str">
        <f>IFERROR(IF(INDEX(DATOS!AU:AU,MATCH(CHECKLIST!B650,DATOS!B:B,0),1)=0,"",INDEX(DATOS!AU:AU,MATCH(CHECKLIST!B650,DATOS!B:B,0),1)),"")</f>
        <v/>
      </c>
      <c r="S650">
        <f t="shared" si="29"/>
        <v>0</v>
      </c>
      <c r="U650" t="str">
        <f t="shared" si="27"/>
        <v/>
      </c>
      <c r="V650" t="str">
        <f t="shared" si="28"/>
        <v/>
      </c>
    </row>
    <row r="651" spans="1:22" x14ac:dyDescent="0.25">
      <c r="A651" s="12">
        <v>638</v>
      </c>
      <c r="B651" t="str">
        <f>IFERROR(INDEX(DATOS!B:B,MATCH(CHECKLIST!A651,DATOS!CG:CG,0),1),"")</f>
        <v/>
      </c>
      <c r="C651" t="str">
        <f>IFERROR(INDEX(DATOS!BT:BT,MATCH(CHECKLIST!A651,DATOS!CG:CG,0),1),"")</f>
        <v/>
      </c>
      <c r="D651" t="str">
        <f>IFERROR(INDEX(DATOS!T:T,MATCH(CHECKLIST!E651,DATOS!C:C,0),1),"")</f>
        <v/>
      </c>
      <c r="E651" s="72" t="str">
        <f>IFERROR(INDEX(DATOS!C:C,MATCH(CHECKLIST!A651,DATOS!CG:CG,0),1),"")</f>
        <v/>
      </c>
      <c r="F651" s="82" t="str">
        <f>IFERROR(IF(INDEX(DATOS!AI:AI,MATCH(CHECKLIST!B651,DATOS!B:B,0),1)=0,"",INDEX(DATOS!AI:AI,MATCH(CHECKLIST!B651,DATOS!B:B,0),1)),"")</f>
        <v/>
      </c>
      <c r="G651" s="17" t="str">
        <f>IFERROR(IF(INDEX(DATOS!AN:AN,MATCH(CHECKLIST!B651,DATOS!B:B,0),1)=0,"",INDEX(DATOS!AN:AN,MATCH(CHECKLIST!B651,DATOS!B:B,0),1)),"")</f>
        <v/>
      </c>
      <c r="H651" s="17" t="str">
        <f>IFERROR(IF(INDEX(DATOS!BQ:BQ,MATCH(CHECKLIST!B651,DATOS!B:B,0),1)="","X",IF(INDEX(DATOS!BQ:BQ,MATCH(CHECKLIST!B651,DATOS!B:B,0),1)="VIGENTE","",INDEX(DATOS!BQ:BQ,MATCH(CHECKLIST!B651,DATOS!B:B,0),1))),"")</f>
        <v/>
      </c>
      <c r="I651" s="17" t="str">
        <f>IFERROR(IF(INDEX(DATOS!AR:AR,MATCH(CHECKLIST!B651,DATOS!B:B,0),1)=0,"",INDEX(DATOS!AR:AR,MATCH(CHECKLIST!B651,DATOS!B:B,0),1)),"")</f>
        <v/>
      </c>
      <c r="J651" s="17" t="str">
        <f>IFERROR(IF(INDEX(DATOS!AP:AP,MATCH(CHECKLIST!B651,DATOS!B:B,0),1)=0,"",INDEX(DATOS!AP:AP,MATCH(CHECKLIST!B651,DATOS!B:B,0),1)),"")</f>
        <v/>
      </c>
      <c r="K651" s="35" t="str">
        <f>IFERROR(IF(INDEX(DATOS!AQ:AQ,MATCH(CHECKLIST!B651,DATOS!B:B,0),1)=0,"",INDEX(DATOS!AQ:AQ,MATCH(CHECKLIST!B651,DATOS!B:B,0),1)),"")</f>
        <v/>
      </c>
      <c r="L651" s="17" t="str">
        <f>IFERROR(IF(INDEX(DATOS!AS:AS,MATCH(CHECKLIST!B651,DATOS!B:B,0),1)=0,"",INDEX(DATOS!AS:AS,MATCH(CHECKLIST!B651,DATOS!B:B,0),1)),"")</f>
        <v/>
      </c>
      <c r="M651" s="17" t="str">
        <f>IFERROR(IF(INDEX(DATOS!AO:AO,MATCH(CHECKLIST!B651,DATOS!B:B,0),1)=0,"",INDEX(DATOS!AO:AO,MATCH(CHECKLIST!B651,DATOS!B:B,0),1)),"")</f>
        <v/>
      </c>
      <c r="N651" s="35" t="str">
        <f ca="1">IFERROR(IF(INDEX(DATOS!P:P,MATCH(CHECKLIST!B651,DATOS!B:B,0),1)="","X",IF(INDEX(DATOS!P:P,MATCH(CHECKLIST!B651,DATOS!B:B,0),1)&gt;YEAR(TODAY())-1,"","VENCIDA")),"")</f>
        <v/>
      </c>
      <c r="O651" s="35" t="str">
        <f>IFERROR(IF(INDEX(DATOS!AV:AV,MATCH(CHECKLIST!B651,DATOS!B:B,0),1)=0,"",INDEX(DATOS!AV:AV,MATCH(CHECKLIST!B651,DATOS!B:B,0),1)),"")</f>
        <v/>
      </c>
      <c r="P651" s="17" t="str">
        <f>IFERROR(IF(INDEX(DATOS!AT:AT,MATCH(CHECKLIST!B651,DATOS!B:B,0),1)=0,"",INDEX(DATOS!AT:AT,MATCH(CHECKLIST!B651,DATOS!B:B,0),1)),"")</f>
        <v/>
      </c>
      <c r="Q651" s="17" t="str">
        <f>IFERROR(IF(INDEX(DATOS!AU:AU,MATCH(CHECKLIST!B651,DATOS!B:B,0),1)=0,"",INDEX(DATOS!AU:AU,MATCH(CHECKLIST!B651,DATOS!B:B,0),1)),"")</f>
        <v/>
      </c>
      <c r="R651" t="str">
        <f>IF(B651="","",1)</f>
        <v/>
      </c>
      <c r="S651" t="str">
        <f t="shared" si="29"/>
        <v/>
      </c>
      <c r="U651" t="str">
        <f t="shared" si="27"/>
        <v/>
      </c>
      <c r="V651" t="str">
        <f t="shared" si="28"/>
        <v/>
      </c>
    </row>
    <row r="652" spans="1:22" x14ac:dyDescent="0.25">
      <c r="A652" s="12">
        <v>639</v>
      </c>
      <c r="B652" t="str">
        <f>IFERROR(INDEX(DATOS!B:B,MATCH(CHECKLIST!A652,DATOS!CG:CG,0),1),"")</f>
        <v/>
      </c>
      <c r="C652" t="str">
        <f>IFERROR(INDEX(DATOS!BT:BT,MATCH(CHECKLIST!A652,DATOS!CG:CG,0),1),"")</f>
        <v/>
      </c>
      <c r="D652" t="str">
        <f>IFERROR(INDEX(DATOS!T:T,MATCH(CHECKLIST!E652,DATOS!C:C,0),1),"")</f>
        <v/>
      </c>
      <c r="E652" s="72" t="str">
        <f>IFERROR(INDEX(DATOS!C:C,MATCH(CHECKLIST!A652,DATOS!CG:CG,0),1),"")</f>
        <v/>
      </c>
      <c r="F652" s="82" t="str">
        <f>IFERROR(IF(INDEX(DATOS!AI:AI,MATCH(CHECKLIST!B652,DATOS!B:B,0),1)=0,"",INDEX(DATOS!AI:AI,MATCH(CHECKLIST!B652,DATOS!B:B,0),1)),"")</f>
        <v/>
      </c>
      <c r="G652" s="17" t="str">
        <f>IFERROR(IF(INDEX(DATOS!AN:AN,MATCH(CHECKLIST!B652,DATOS!B:B,0),1)=0,"",INDEX(DATOS!AN:AN,MATCH(CHECKLIST!B652,DATOS!B:B,0),1)),"")</f>
        <v/>
      </c>
      <c r="H652" s="17" t="str">
        <f>IFERROR(IF(INDEX(DATOS!BQ:BQ,MATCH(CHECKLIST!B652,DATOS!B:B,0),1)="","X",IF(INDEX(DATOS!BQ:BQ,MATCH(CHECKLIST!B652,DATOS!B:B,0),1)="VIGENTE","",INDEX(DATOS!BQ:BQ,MATCH(CHECKLIST!B652,DATOS!B:B,0),1))),"")</f>
        <v/>
      </c>
      <c r="I652" s="17" t="str">
        <f>IFERROR(IF(INDEX(DATOS!AR:AR,MATCH(CHECKLIST!B652,DATOS!B:B,0),1)=0,"",INDEX(DATOS!AR:AR,MATCH(CHECKLIST!B652,DATOS!B:B,0),1)),"")</f>
        <v/>
      </c>
      <c r="J652" s="17" t="str">
        <f>IFERROR(IF(INDEX(DATOS!AP:AP,MATCH(CHECKLIST!B652,DATOS!B:B,0),1)=0,"",INDEX(DATOS!AP:AP,MATCH(CHECKLIST!B652,DATOS!B:B,0),1)),"")</f>
        <v/>
      </c>
      <c r="K652" s="35" t="str">
        <f>IFERROR(IF(INDEX(DATOS!AQ:AQ,MATCH(CHECKLIST!B652,DATOS!B:B,0),1)=0,"",INDEX(DATOS!AQ:AQ,MATCH(CHECKLIST!B652,DATOS!B:B,0),1)),"")</f>
        <v/>
      </c>
      <c r="L652" s="17" t="str">
        <f>IFERROR(IF(INDEX(DATOS!AS:AS,MATCH(CHECKLIST!B652,DATOS!B:B,0),1)=0,"",INDEX(DATOS!AS:AS,MATCH(CHECKLIST!B652,DATOS!B:B,0),1)),"")</f>
        <v/>
      </c>
      <c r="M652" s="17" t="str">
        <f>IFERROR(IF(INDEX(DATOS!AO:AO,MATCH(CHECKLIST!B652,DATOS!B:B,0),1)=0,"",INDEX(DATOS!AO:AO,MATCH(CHECKLIST!B652,DATOS!B:B,0),1)),"")</f>
        <v/>
      </c>
      <c r="N652" s="35" t="str">
        <f ca="1">IFERROR(IF(INDEX(DATOS!P:P,MATCH(CHECKLIST!B652,DATOS!B:B,0),1)="","X",IF(INDEX(DATOS!P:P,MATCH(CHECKLIST!B652,DATOS!B:B,0),1)&gt;YEAR(TODAY())-1,"","VENCIDA")),"")</f>
        <v/>
      </c>
      <c r="O652" s="35" t="str">
        <f>IFERROR(IF(INDEX(DATOS!AV:AV,MATCH(CHECKLIST!B652,DATOS!B:B,0),1)=0,"",INDEX(DATOS!AV:AV,MATCH(CHECKLIST!B652,DATOS!B:B,0),1)),"")</f>
        <v/>
      </c>
      <c r="P652" s="17" t="str">
        <f>IFERROR(IF(INDEX(DATOS!AT:AT,MATCH(CHECKLIST!B652,DATOS!B:B,0),1)=0,"",INDEX(DATOS!AT:AT,MATCH(CHECKLIST!B652,DATOS!B:B,0),1)),"")</f>
        <v/>
      </c>
      <c r="Q652" s="17" t="str">
        <f>IFERROR(IF(INDEX(DATOS!AU:AU,MATCH(CHECKLIST!B652,DATOS!B:B,0),1)=0,"",INDEX(DATOS!AU:AU,MATCH(CHECKLIST!B652,DATOS!B:B,0),1)),"")</f>
        <v/>
      </c>
      <c r="S652">
        <f t="shared" si="29"/>
        <v>0</v>
      </c>
      <c r="U652" t="str">
        <f t="shared" si="27"/>
        <v/>
      </c>
      <c r="V652" t="str">
        <f t="shared" si="28"/>
        <v/>
      </c>
    </row>
    <row r="653" spans="1:22" x14ac:dyDescent="0.25">
      <c r="A653" s="12">
        <v>640</v>
      </c>
      <c r="B653" t="str">
        <f>IFERROR(INDEX(DATOS!B:B,MATCH(CHECKLIST!A653,DATOS!CG:CG,0),1),"")</f>
        <v/>
      </c>
      <c r="C653" t="str">
        <f>IFERROR(INDEX(DATOS!BT:BT,MATCH(CHECKLIST!A653,DATOS!CG:CG,0),1),"")</f>
        <v/>
      </c>
      <c r="D653" t="str">
        <f>IFERROR(INDEX(DATOS!T:T,MATCH(CHECKLIST!E653,DATOS!C:C,0),1),"")</f>
        <v/>
      </c>
      <c r="E653" s="72" t="str">
        <f>IFERROR(INDEX(DATOS!C:C,MATCH(CHECKLIST!A653,DATOS!CG:CG,0),1),"")</f>
        <v/>
      </c>
      <c r="F653" s="82" t="str">
        <f>IFERROR(IF(INDEX(DATOS!AI:AI,MATCH(CHECKLIST!B653,DATOS!B:B,0),1)=0,"",INDEX(DATOS!AI:AI,MATCH(CHECKLIST!B653,DATOS!B:B,0),1)),"")</f>
        <v/>
      </c>
      <c r="G653" s="17" t="str">
        <f>IFERROR(IF(INDEX(DATOS!AN:AN,MATCH(CHECKLIST!B653,DATOS!B:B,0),1)=0,"",INDEX(DATOS!AN:AN,MATCH(CHECKLIST!B653,DATOS!B:B,0),1)),"")</f>
        <v/>
      </c>
      <c r="H653" s="17" t="str">
        <f>IFERROR(IF(INDEX(DATOS!BQ:BQ,MATCH(CHECKLIST!B653,DATOS!B:B,0),1)="","X",IF(INDEX(DATOS!BQ:BQ,MATCH(CHECKLIST!B653,DATOS!B:B,0),1)="VIGENTE","",INDEX(DATOS!BQ:BQ,MATCH(CHECKLIST!B653,DATOS!B:B,0),1))),"")</f>
        <v/>
      </c>
      <c r="I653" s="17" t="str">
        <f>IFERROR(IF(INDEX(DATOS!AR:AR,MATCH(CHECKLIST!B653,DATOS!B:B,0),1)=0,"",INDEX(DATOS!AR:AR,MATCH(CHECKLIST!B653,DATOS!B:B,0),1)),"")</f>
        <v/>
      </c>
      <c r="J653" s="17" t="str">
        <f>IFERROR(IF(INDEX(DATOS!AP:AP,MATCH(CHECKLIST!B653,DATOS!B:B,0),1)=0,"",INDEX(DATOS!AP:AP,MATCH(CHECKLIST!B653,DATOS!B:B,0),1)),"")</f>
        <v/>
      </c>
      <c r="K653" s="35" t="str">
        <f>IFERROR(IF(INDEX(DATOS!AQ:AQ,MATCH(CHECKLIST!B653,DATOS!B:B,0),1)=0,"",INDEX(DATOS!AQ:AQ,MATCH(CHECKLIST!B653,DATOS!B:B,0),1)),"")</f>
        <v/>
      </c>
      <c r="L653" s="17" t="str">
        <f>IFERROR(IF(INDEX(DATOS!AS:AS,MATCH(CHECKLIST!B653,DATOS!B:B,0),1)=0,"",INDEX(DATOS!AS:AS,MATCH(CHECKLIST!B653,DATOS!B:B,0),1)),"")</f>
        <v/>
      </c>
      <c r="M653" s="17" t="str">
        <f>IFERROR(IF(INDEX(DATOS!AO:AO,MATCH(CHECKLIST!B653,DATOS!B:B,0),1)=0,"",INDEX(DATOS!AO:AO,MATCH(CHECKLIST!B653,DATOS!B:B,0),1)),"")</f>
        <v/>
      </c>
      <c r="N653" s="35" t="str">
        <f ca="1">IFERROR(IF(INDEX(DATOS!P:P,MATCH(CHECKLIST!B653,DATOS!B:B,0),1)="","X",IF(INDEX(DATOS!P:P,MATCH(CHECKLIST!B653,DATOS!B:B,0),1)&gt;YEAR(TODAY())-1,"","VENCIDA")),"")</f>
        <v/>
      </c>
      <c r="O653" s="35" t="str">
        <f>IFERROR(IF(INDEX(DATOS!AV:AV,MATCH(CHECKLIST!B653,DATOS!B:B,0),1)=0,"",INDEX(DATOS!AV:AV,MATCH(CHECKLIST!B653,DATOS!B:B,0),1)),"")</f>
        <v/>
      </c>
      <c r="P653" s="17" t="str">
        <f>IFERROR(IF(INDEX(DATOS!AT:AT,MATCH(CHECKLIST!B653,DATOS!B:B,0),1)=0,"",INDEX(DATOS!AT:AT,MATCH(CHECKLIST!B653,DATOS!B:B,0),1)),"")</f>
        <v/>
      </c>
      <c r="Q653" s="17" t="str">
        <f>IFERROR(IF(INDEX(DATOS!AU:AU,MATCH(CHECKLIST!B653,DATOS!B:B,0),1)=0,"",INDEX(DATOS!AU:AU,MATCH(CHECKLIST!B653,DATOS!B:B,0),1)),"")</f>
        <v/>
      </c>
      <c r="R653" t="str">
        <f>IF(B653="","",1)</f>
        <v/>
      </c>
      <c r="S653" t="str">
        <f t="shared" si="29"/>
        <v/>
      </c>
      <c r="U653" t="str">
        <f t="shared" si="27"/>
        <v/>
      </c>
      <c r="V653" t="str">
        <f t="shared" si="28"/>
        <v/>
      </c>
    </row>
    <row r="654" spans="1:22" x14ac:dyDescent="0.25">
      <c r="A654" s="12">
        <v>641</v>
      </c>
      <c r="B654" t="str">
        <f>IFERROR(INDEX(DATOS!B:B,MATCH(CHECKLIST!A654,DATOS!CG:CG,0),1),"")</f>
        <v/>
      </c>
      <c r="C654" t="str">
        <f>IFERROR(INDEX(DATOS!BT:BT,MATCH(CHECKLIST!A654,DATOS!CG:CG,0),1),"")</f>
        <v/>
      </c>
      <c r="D654" t="str">
        <f>IFERROR(INDEX(DATOS!T:T,MATCH(CHECKLIST!E654,DATOS!C:C,0),1),"")</f>
        <v/>
      </c>
      <c r="E654" s="72" t="str">
        <f>IFERROR(INDEX(DATOS!C:C,MATCH(CHECKLIST!A654,DATOS!CG:CG,0),1),"")</f>
        <v/>
      </c>
      <c r="F654" s="82" t="str">
        <f>IFERROR(IF(INDEX(DATOS!AI:AI,MATCH(CHECKLIST!B654,DATOS!B:B,0),1)=0,"",INDEX(DATOS!AI:AI,MATCH(CHECKLIST!B654,DATOS!B:B,0),1)),"")</f>
        <v/>
      </c>
      <c r="G654" s="17" t="str">
        <f>IFERROR(IF(INDEX(DATOS!AN:AN,MATCH(CHECKLIST!B654,DATOS!B:B,0),1)=0,"",INDEX(DATOS!AN:AN,MATCH(CHECKLIST!B654,DATOS!B:B,0),1)),"")</f>
        <v/>
      </c>
      <c r="H654" s="17" t="str">
        <f>IFERROR(IF(INDEX(DATOS!BQ:BQ,MATCH(CHECKLIST!B654,DATOS!B:B,0),1)="","X",IF(INDEX(DATOS!BQ:BQ,MATCH(CHECKLIST!B654,DATOS!B:B,0),1)="VIGENTE","",INDEX(DATOS!BQ:BQ,MATCH(CHECKLIST!B654,DATOS!B:B,0),1))),"")</f>
        <v/>
      </c>
      <c r="I654" s="17" t="str">
        <f>IFERROR(IF(INDEX(DATOS!AR:AR,MATCH(CHECKLIST!B654,DATOS!B:B,0),1)=0,"",INDEX(DATOS!AR:AR,MATCH(CHECKLIST!B654,DATOS!B:B,0),1)),"")</f>
        <v/>
      </c>
      <c r="J654" s="17" t="str">
        <f>IFERROR(IF(INDEX(DATOS!AP:AP,MATCH(CHECKLIST!B654,DATOS!B:B,0),1)=0,"",INDEX(DATOS!AP:AP,MATCH(CHECKLIST!B654,DATOS!B:B,0),1)),"")</f>
        <v/>
      </c>
      <c r="K654" s="35" t="str">
        <f>IFERROR(IF(INDEX(DATOS!AQ:AQ,MATCH(CHECKLIST!B654,DATOS!B:B,0),1)=0,"",INDEX(DATOS!AQ:AQ,MATCH(CHECKLIST!B654,DATOS!B:B,0),1)),"")</f>
        <v/>
      </c>
      <c r="L654" s="17" t="str">
        <f>IFERROR(IF(INDEX(DATOS!AS:AS,MATCH(CHECKLIST!B654,DATOS!B:B,0),1)=0,"",INDEX(DATOS!AS:AS,MATCH(CHECKLIST!B654,DATOS!B:B,0),1)),"")</f>
        <v/>
      </c>
      <c r="M654" s="17" t="str">
        <f>IFERROR(IF(INDEX(DATOS!AO:AO,MATCH(CHECKLIST!B654,DATOS!B:B,0),1)=0,"",INDEX(DATOS!AO:AO,MATCH(CHECKLIST!B654,DATOS!B:B,0),1)),"")</f>
        <v/>
      </c>
      <c r="N654" s="35" t="str">
        <f ca="1">IFERROR(IF(INDEX(DATOS!P:P,MATCH(CHECKLIST!B654,DATOS!B:B,0),1)="","X",IF(INDEX(DATOS!P:P,MATCH(CHECKLIST!B654,DATOS!B:B,0),1)&gt;YEAR(TODAY())-1,"","VENCIDA")),"")</f>
        <v/>
      </c>
      <c r="O654" s="35" t="str">
        <f>IFERROR(IF(INDEX(DATOS!AV:AV,MATCH(CHECKLIST!B654,DATOS!B:B,0),1)=0,"",INDEX(DATOS!AV:AV,MATCH(CHECKLIST!B654,DATOS!B:B,0),1)),"")</f>
        <v/>
      </c>
      <c r="P654" s="17" t="str">
        <f>IFERROR(IF(INDEX(DATOS!AT:AT,MATCH(CHECKLIST!B654,DATOS!B:B,0),1)=0,"",INDEX(DATOS!AT:AT,MATCH(CHECKLIST!B654,DATOS!B:B,0),1)),"")</f>
        <v/>
      </c>
      <c r="Q654" s="17" t="str">
        <f>IFERROR(IF(INDEX(DATOS!AU:AU,MATCH(CHECKLIST!B654,DATOS!B:B,0),1)=0,"",INDEX(DATOS!AU:AU,MATCH(CHECKLIST!B654,DATOS!B:B,0),1)),"")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IFERROR(INDEX(DATOS!B:B,MATCH(CHECKLIST!A655,DATOS!CG:CG,0),1),"")</f>
        <v/>
      </c>
      <c r="C655" t="str">
        <f>IFERROR(INDEX(DATOS!BT:BT,MATCH(CHECKLIST!A655,DATOS!CG:CG,0),1),"")</f>
        <v/>
      </c>
      <c r="D655" t="str">
        <f>IFERROR(INDEX(DATOS!T:T,MATCH(CHECKLIST!E655,DATOS!C:C,0),1),"")</f>
        <v/>
      </c>
      <c r="E655" s="72" t="str">
        <f>IFERROR(INDEX(DATOS!C:C,MATCH(CHECKLIST!A655,DATOS!CG:CG,0),1),"")</f>
        <v/>
      </c>
      <c r="F655" s="82" t="str">
        <f>IFERROR(IF(INDEX(DATOS!AI:AI,MATCH(CHECKLIST!B655,DATOS!B:B,0),1)=0,"",INDEX(DATOS!AI:AI,MATCH(CHECKLIST!B655,DATOS!B:B,0),1)),"")</f>
        <v/>
      </c>
      <c r="G655" s="17" t="str">
        <f>IFERROR(IF(INDEX(DATOS!AN:AN,MATCH(CHECKLIST!B655,DATOS!B:B,0),1)=0,"",INDEX(DATOS!AN:AN,MATCH(CHECKLIST!B655,DATOS!B:B,0),1)),"")</f>
        <v/>
      </c>
      <c r="H655" s="17" t="str">
        <f>IFERROR(IF(INDEX(DATOS!BQ:BQ,MATCH(CHECKLIST!B655,DATOS!B:B,0),1)="","X",IF(INDEX(DATOS!BQ:BQ,MATCH(CHECKLIST!B655,DATOS!B:B,0),1)="VIGENTE","",INDEX(DATOS!BQ:BQ,MATCH(CHECKLIST!B655,DATOS!B:B,0),1))),"")</f>
        <v/>
      </c>
      <c r="I655" s="17" t="str">
        <f>IFERROR(IF(INDEX(DATOS!AR:AR,MATCH(CHECKLIST!B655,DATOS!B:B,0),1)=0,"",INDEX(DATOS!AR:AR,MATCH(CHECKLIST!B655,DATOS!B:B,0),1)),"")</f>
        <v/>
      </c>
      <c r="J655" s="17" t="str">
        <f>IFERROR(IF(INDEX(DATOS!AP:AP,MATCH(CHECKLIST!B655,DATOS!B:B,0),1)=0,"",INDEX(DATOS!AP:AP,MATCH(CHECKLIST!B655,DATOS!B:B,0),1)),"")</f>
        <v/>
      </c>
      <c r="K655" s="35" t="str">
        <f>IFERROR(IF(INDEX(DATOS!AQ:AQ,MATCH(CHECKLIST!B655,DATOS!B:B,0),1)=0,"",INDEX(DATOS!AQ:AQ,MATCH(CHECKLIST!B655,DATOS!B:B,0),1)),"")</f>
        <v/>
      </c>
      <c r="L655" s="17" t="str">
        <f>IFERROR(IF(INDEX(DATOS!AS:AS,MATCH(CHECKLIST!B655,DATOS!B:B,0),1)=0,"",INDEX(DATOS!AS:AS,MATCH(CHECKLIST!B655,DATOS!B:B,0),1)),"")</f>
        <v/>
      </c>
      <c r="M655" s="17" t="str">
        <f>IFERROR(IF(INDEX(DATOS!AO:AO,MATCH(CHECKLIST!B655,DATOS!B:B,0),1)=0,"",INDEX(DATOS!AO:AO,MATCH(CHECKLIST!B655,DATOS!B:B,0),1)),"")</f>
        <v/>
      </c>
      <c r="N655" s="35" t="str">
        <f ca="1">IFERROR(IF(INDEX(DATOS!P:P,MATCH(CHECKLIST!B655,DATOS!B:B,0),1)="","X",IF(INDEX(DATOS!P:P,MATCH(CHECKLIST!B655,DATOS!B:B,0),1)&gt;YEAR(TODAY())-1,"","VENCIDA")),"")</f>
        <v/>
      </c>
      <c r="O655" s="35" t="str">
        <f>IFERROR(IF(INDEX(DATOS!AV:AV,MATCH(CHECKLIST!B655,DATOS!B:B,0),1)=0,"",INDEX(DATOS!AV:AV,MATCH(CHECKLIST!B655,DATOS!B:B,0),1)),"")</f>
        <v/>
      </c>
      <c r="P655" s="17" t="str">
        <f>IFERROR(IF(INDEX(DATOS!AT:AT,MATCH(CHECKLIST!B655,DATOS!B:B,0),1)=0,"",INDEX(DATOS!AT:AT,MATCH(CHECKLIST!B655,DATOS!B:B,0),1)),"")</f>
        <v/>
      </c>
      <c r="Q655" s="17" t="str">
        <f>IFERROR(IF(INDEX(DATOS!AU:AU,MATCH(CHECKLIST!B655,DATOS!B:B,0),1)=0,"",INDEX(DATOS!AU:AU,MATCH(CHECKLIST!B655,DATOS!B:B,0),1)),"")</f>
        <v/>
      </c>
      <c r="R655" t="str">
        <f>IF(B655="","",1)</f>
        <v/>
      </c>
      <c r="S655" t="str">
        <f t="shared" si="29"/>
        <v/>
      </c>
      <c r="U655" t="str">
        <f t="shared" si="30"/>
        <v/>
      </c>
      <c r="V655" t="str">
        <f t="shared" si="31"/>
        <v/>
      </c>
    </row>
    <row r="656" spans="1:22" x14ac:dyDescent="0.25">
      <c r="A656" s="12">
        <v>643</v>
      </c>
      <c r="B656" t="str">
        <f>IFERROR(INDEX(DATOS!B:B,MATCH(CHECKLIST!A656,DATOS!CG:CG,0),1),"")</f>
        <v/>
      </c>
      <c r="C656" t="str">
        <f>IFERROR(INDEX(DATOS!BT:BT,MATCH(CHECKLIST!A656,DATOS!CG:CG,0),1),"")</f>
        <v/>
      </c>
      <c r="D656" t="str">
        <f>IFERROR(INDEX(DATOS!T:T,MATCH(CHECKLIST!E656,DATOS!C:C,0),1),"")</f>
        <v/>
      </c>
      <c r="E656" s="72" t="str">
        <f>IFERROR(INDEX(DATOS!C:C,MATCH(CHECKLIST!A656,DATOS!CG:CG,0),1),"")</f>
        <v/>
      </c>
      <c r="F656" s="82" t="str">
        <f>IFERROR(IF(INDEX(DATOS!AI:AI,MATCH(CHECKLIST!B656,DATOS!B:B,0),1)=0,"",INDEX(DATOS!AI:AI,MATCH(CHECKLIST!B656,DATOS!B:B,0),1)),"")</f>
        <v/>
      </c>
      <c r="G656" s="17" t="str">
        <f>IFERROR(IF(INDEX(DATOS!AN:AN,MATCH(CHECKLIST!B656,DATOS!B:B,0),1)=0,"",INDEX(DATOS!AN:AN,MATCH(CHECKLIST!B656,DATOS!B:B,0),1)),"")</f>
        <v/>
      </c>
      <c r="H656" s="17" t="str">
        <f>IFERROR(IF(INDEX(DATOS!BQ:BQ,MATCH(CHECKLIST!B656,DATOS!B:B,0),1)="","X",IF(INDEX(DATOS!BQ:BQ,MATCH(CHECKLIST!B656,DATOS!B:B,0),1)="VIGENTE","",INDEX(DATOS!BQ:BQ,MATCH(CHECKLIST!B656,DATOS!B:B,0),1))),"")</f>
        <v/>
      </c>
      <c r="I656" s="17" t="str">
        <f>IFERROR(IF(INDEX(DATOS!AR:AR,MATCH(CHECKLIST!B656,DATOS!B:B,0),1)=0,"",INDEX(DATOS!AR:AR,MATCH(CHECKLIST!B656,DATOS!B:B,0),1)),"")</f>
        <v/>
      </c>
      <c r="J656" s="17" t="str">
        <f>IFERROR(IF(INDEX(DATOS!AP:AP,MATCH(CHECKLIST!B656,DATOS!B:B,0),1)=0,"",INDEX(DATOS!AP:AP,MATCH(CHECKLIST!B656,DATOS!B:B,0),1)),"")</f>
        <v/>
      </c>
      <c r="K656" s="35" t="str">
        <f>IFERROR(IF(INDEX(DATOS!AQ:AQ,MATCH(CHECKLIST!B656,DATOS!B:B,0),1)=0,"",INDEX(DATOS!AQ:AQ,MATCH(CHECKLIST!B656,DATOS!B:B,0),1)),"")</f>
        <v/>
      </c>
      <c r="L656" s="17" t="str">
        <f>IFERROR(IF(INDEX(DATOS!AS:AS,MATCH(CHECKLIST!B656,DATOS!B:B,0),1)=0,"",INDEX(DATOS!AS:AS,MATCH(CHECKLIST!B656,DATOS!B:B,0),1)),"")</f>
        <v/>
      </c>
      <c r="M656" s="17" t="str">
        <f>IFERROR(IF(INDEX(DATOS!AO:AO,MATCH(CHECKLIST!B656,DATOS!B:B,0),1)=0,"",INDEX(DATOS!AO:AO,MATCH(CHECKLIST!B656,DATOS!B:B,0),1)),"")</f>
        <v/>
      </c>
      <c r="N656" s="35" t="str">
        <f ca="1">IFERROR(IF(INDEX(DATOS!P:P,MATCH(CHECKLIST!B656,DATOS!B:B,0),1)="","X",IF(INDEX(DATOS!P:P,MATCH(CHECKLIST!B656,DATOS!B:B,0),1)&gt;YEAR(TODAY())-1,"","VENCIDA")),"")</f>
        <v/>
      </c>
      <c r="O656" s="35" t="str">
        <f>IFERROR(IF(INDEX(DATOS!AV:AV,MATCH(CHECKLIST!B656,DATOS!B:B,0),1)=0,"",INDEX(DATOS!AV:AV,MATCH(CHECKLIST!B656,DATOS!B:B,0),1)),"")</f>
        <v/>
      </c>
      <c r="P656" s="17" t="str">
        <f>IFERROR(IF(INDEX(DATOS!AT:AT,MATCH(CHECKLIST!B656,DATOS!B:B,0),1)=0,"",INDEX(DATOS!AT:AT,MATCH(CHECKLIST!B656,DATOS!B:B,0),1)),"")</f>
        <v/>
      </c>
      <c r="Q656" s="17" t="str">
        <f>IFERROR(IF(INDEX(DATOS!AU:AU,MATCH(CHECKLIST!B656,DATOS!B:B,0),1)=0,"",INDEX(DATOS!AU:AU,MATCH(CHECKLIST!B656,DATOS!B:B,0),1)),"")</f>
        <v/>
      </c>
      <c r="S656">
        <f t="shared" ref="S656:S719" si="32">IF(Q$13="","",R656)</f>
        <v>0</v>
      </c>
      <c r="U656" t="str">
        <f t="shared" si="30"/>
        <v/>
      </c>
      <c r="V656" t="str">
        <f t="shared" si="31"/>
        <v/>
      </c>
    </row>
    <row r="657" spans="1:22" x14ac:dyDescent="0.25">
      <c r="A657" s="12">
        <v>644</v>
      </c>
      <c r="B657" t="str">
        <f>IFERROR(INDEX(DATOS!B:B,MATCH(CHECKLIST!A657,DATOS!CG:CG,0),1),"")</f>
        <v/>
      </c>
      <c r="C657" t="str">
        <f>IFERROR(INDEX(DATOS!BT:BT,MATCH(CHECKLIST!A657,DATOS!CG:CG,0),1),"")</f>
        <v/>
      </c>
      <c r="D657" t="str">
        <f>IFERROR(INDEX(DATOS!T:T,MATCH(CHECKLIST!E657,DATOS!C:C,0),1),"")</f>
        <v/>
      </c>
      <c r="E657" s="72" t="str">
        <f>IFERROR(INDEX(DATOS!C:C,MATCH(CHECKLIST!A657,DATOS!CG:CG,0),1),"")</f>
        <v/>
      </c>
      <c r="F657" s="82" t="str">
        <f>IFERROR(IF(INDEX(DATOS!AI:AI,MATCH(CHECKLIST!B657,DATOS!B:B,0),1)=0,"",INDEX(DATOS!AI:AI,MATCH(CHECKLIST!B657,DATOS!B:B,0),1)),"")</f>
        <v/>
      </c>
      <c r="G657" s="17" t="str">
        <f>IFERROR(IF(INDEX(DATOS!AN:AN,MATCH(CHECKLIST!B657,DATOS!B:B,0),1)=0,"",INDEX(DATOS!AN:AN,MATCH(CHECKLIST!B657,DATOS!B:B,0),1)),"")</f>
        <v/>
      </c>
      <c r="H657" s="17" t="str">
        <f>IFERROR(IF(INDEX(DATOS!BQ:BQ,MATCH(CHECKLIST!B657,DATOS!B:B,0),1)="","X",IF(INDEX(DATOS!BQ:BQ,MATCH(CHECKLIST!B657,DATOS!B:B,0),1)="VIGENTE","",INDEX(DATOS!BQ:BQ,MATCH(CHECKLIST!B657,DATOS!B:B,0),1))),"")</f>
        <v/>
      </c>
      <c r="I657" s="17" t="str">
        <f>IFERROR(IF(INDEX(DATOS!AR:AR,MATCH(CHECKLIST!B657,DATOS!B:B,0),1)=0,"",INDEX(DATOS!AR:AR,MATCH(CHECKLIST!B657,DATOS!B:B,0),1)),"")</f>
        <v/>
      </c>
      <c r="J657" s="17" t="str">
        <f>IFERROR(IF(INDEX(DATOS!AP:AP,MATCH(CHECKLIST!B657,DATOS!B:B,0),1)=0,"",INDEX(DATOS!AP:AP,MATCH(CHECKLIST!B657,DATOS!B:B,0),1)),"")</f>
        <v/>
      </c>
      <c r="K657" s="35" t="str">
        <f>IFERROR(IF(INDEX(DATOS!AQ:AQ,MATCH(CHECKLIST!B657,DATOS!B:B,0),1)=0,"",INDEX(DATOS!AQ:AQ,MATCH(CHECKLIST!B657,DATOS!B:B,0),1)),"")</f>
        <v/>
      </c>
      <c r="L657" s="17" t="str">
        <f>IFERROR(IF(INDEX(DATOS!AS:AS,MATCH(CHECKLIST!B657,DATOS!B:B,0),1)=0,"",INDEX(DATOS!AS:AS,MATCH(CHECKLIST!B657,DATOS!B:B,0),1)),"")</f>
        <v/>
      </c>
      <c r="M657" s="17" t="str">
        <f>IFERROR(IF(INDEX(DATOS!AO:AO,MATCH(CHECKLIST!B657,DATOS!B:B,0),1)=0,"",INDEX(DATOS!AO:AO,MATCH(CHECKLIST!B657,DATOS!B:B,0),1)),"")</f>
        <v/>
      </c>
      <c r="N657" s="35" t="str">
        <f ca="1">IFERROR(IF(INDEX(DATOS!P:P,MATCH(CHECKLIST!B657,DATOS!B:B,0),1)="","X",IF(INDEX(DATOS!P:P,MATCH(CHECKLIST!B657,DATOS!B:B,0),1)&gt;YEAR(TODAY())-1,"","VENCIDA")),"")</f>
        <v/>
      </c>
      <c r="O657" s="35" t="str">
        <f>IFERROR(IF(INDEX(DATOS!AV:AV,MATCH(CHECKLIST!B657,DATOS!B:B,0),1)=0,"",INDEX(DATOS!AV:AV,MATCH(CHECKLIST!B657,DATOS!B:B,0),1)),"")</f>
        <v/>
      </c>
      <c r="P657" s="17" t="str">
        <f>IFERROR(IF(INDEX(DATOS!AT:AT,MATCH(CHECKLIST!B657,DATOS!B:B,0),1)=0,"",INDEX(DATOS!AT:AT,MATCH(CHECKLIST!B657,DATOS!B:B,0),1)),"")</f>
        <v/>
      </c>
      <c r="Q657" s="17" t="str">
        <f>IFERROR(IF(INDEX(DATOS!AU:AU,MATCH(CHECKLIST!B657,DATOS!B:B,0),1)=0,"",INDEX(DATOS!AU:AU,MATCH(CHECKLIST!B657,DATOS!B:B,0),1)),"")</f>
        <v/>
      </c>
      <c r="R657" t="str">
        <f>IF(B657="","",1)</f>
        <v/>
      </c>
      <c r="S657" t="str">
        <f t="shared" si="32"/>
        <v/>
      </c>
      <c r="U657" t="str">
        <f t="shared" si="30"/>
        <v/>
      </c>
      <c r="V657" t="str">
        <f t="shared" si="31"/>
        <v/>
      </c>
    </row>
    <row r="658" spans="1:22" x14ac:dyDescent="0.25">
      <c r="A658" s="12">
        <v>645</v>
      </c>
      <c r="B658" t="str">
        <f>IFERROR(INDEX(DATOS!B:B,MATCH(CHECKLIST!A658,DATOS!CG:CG,0),1),"")</f>
        <v/>
      </c>
      <c r="C658" t="str">
        <f>IFERROR(INDEX(DATOS!BT:BT,MATCH(CHECKLIST!A658,DATOS!CG:CG,0),1),"")</f>
        <v/>
      </c>
      <c r="D658" t="str">
        <f>IFERROR(INDEX(DATOS!T:T,MATCH(CHECKLIST!E658,DATOS!C:C,0),1),"")</f>
        <v/>
      </c>
      <c r="E658" s="72" t="str">
        <f>IFERROR(INDEX(DATOS!C:C,MATCH(CHECKLIST!A658,DATOS!CG:CG,0),1),"")</f>
        <v/>
      </c>
      <c r="F658" s="82" t="str">
        <f>IFERROR(IF(INDEX(DATOS!AI:AI,MATCH(CHECKLIST!B658,DATOS!B:B,0),1)=0,"",INDEX(DATOS!AI:AI,MATCH(CHECKLIST!B658,DATOS!B:B,0),1)),"")</f>
        <v/>
      </c>
      <c r="G658" s="17" t="str">
        <f>IFERROR(IF(INDEX(DATOS!AN:AN,MATCH(CHECKLIST!B658,DATOS!B:B,0),1)=0,"",INDEX(DATOS!AN:AN,MATCH(CHECKLIST!B658,DATOS!B:B,0),1)),"")</f>
        <v/>
      </c>
      <c r="H658" s="17" t="str">
        <f>IFERROR(IF(INDEX(DATOS!BQ:BQ,MATCH(CHECKLIST!B658,DATOS!B:B,0),1)="","X",IF(INDEX(DATOS!BQ:BQ,MATCH(CHECKLIST!B658,DATOS!B:B,0),1)="VIGENTE","",INDEX(DATOS!BQ:BQ,MATCH(CHECKLIST!B658,DATOS!B:B,0),1))),"")</f>
        <v/>
      </c>
      <c r="I658" s="17" t="str">
        <f>IFERROR(IF(INDEX(DATOS!AR:AR,MATCH(CHECKLIST!B658,DATOS!B:B,0),1)=0,"",INDEX(DATOS!AR:AR,MATCH(CHECKLIST!B658,DATOS!B:B,0),1)),"")</f>
        <v/>
      </c>
      <c r="J658" s="17" t="str">
        <f>IFERROR(IF(INDEX(DATOS!AP:AP,MATCH(CHECKLIST!B658,DATOS!B:B,0),1)=0,"",INDEX(DATOS!AP:AP,MATCH(CHECKLIST!B658,DATOS!B:B,0),1)),"")</f>
        <v/>
      </c>
      <c r="K658" s="35" t="str">
        <f>IFERROR(IF(INDEX(DATOS!AQ:AQ,MATCH(CHECKLIST!B658,DATOS!B:B,0),1)=0,"",INDEX(DATOS!AQ:AQ,MATCH(CHECKLIST!B658,DATOS!B:B,0),1)),"")</f>
        <v/>
      </c>
      <c r="L658" s="17" t="str">
        <f>IFERROR(IF(INDEX(DATOS!AS:AS,MATCH(CHECKLIST!B658,DATOS!B:B,0),1)=0,"",INDEX(DATOS!AS:AS,MATCH(CHECKLIST!B658,DATOS!B:B,0),1)),"")</f>
        <v/>
      </c>
      <c r="M658" s="17" t="str">
        <f>IFERROR(IF(INDEX(DATOS!AO:AO,MATCH(CHECKLIST!B658,DATOS!B:B,0),1)=0,"",INDEX(DATOS!AO:AO,MATCH(CHECKLIST!B658,DATOS!B:B,0),1)),"")</f>
        <v/>
      </c>
      <c r="N658" s="35" t="str">
        <f ca="1">IFERROR(IF(INDEX(DATOS!P:P,MATCH(CHECKLIST!B658,DATOS!B:B,0),1)="","X",IF(INDEX(DATOS!P:P,MATCH(CHECKLIST!B658,DATOS!B:B,0),1)&gt;YEAR(TODAY())-1,"","VENCIDA")),"")</f>
        <v/>
      </c>
      <c r="O658" s="35" t="str">
        <f>IFERROR(IF(INDEX(DATOS!AV:AV,MATCH(CHECKLIST!B658,DATOS!B:B,0),1)=0,"",INDEX(DATOS!AV:AV,MATCH(CHECKLIST!B658,DATOS!B:B,0),1)),"")</f>
        <v/>
      </c>
      <c r="P658" s="17" t="str">
        <f>IFERROR(IF(INDEX(DATOS!AT:AT,MATCH(CHECKLIST!B658,DATOS!B:B,0),1)=0,"",INDEX(DATOS!AT:AT,MATCH(CHECKLIST!B658,DATOS!B:B,0),1)),"")</f>
        <v/>
      </c>
      <c r="Q658" s="17" t="str">
        <f>IFERROR(IF(INDEX(DATOS!AU:AU,MATCH(CHECKLIST!B658,DATOS!B:B,0),1)=0,"",INDEX(DATOS!AU:AU,MATCH(CHECKLIST!B658,DATOS!B:B,0),1)),"")</f>
        <v/>
      </c>
      <c r="S658">
        <f t="shared" si="32"/>
        <v>0</v>
      </c>
      <c r="U658" t="str">
        <f t="shared" si="30"/>
        <v/>
      </c>
      <c r="V658" t="str">
        <f t="shared" si="31"/>
        <v/>
      </c>
    </row>
    <row r="659" spans="1:22" x14ac:dyDescent="0.25">
      <c r="A659" s="12">
        <v>646</v>
      </c>
      <c r="B659" t="str">
        <f>IFERROR(INDEX(DATOS!B:B,MATCH(CHECKLIST!A659,DATOS!CG:CG,0),1),"")</f>
        <v/>
      </c>
      <c r="C659" t="str">
        <f>IFERROR(INDEX(DATOS!BT:BT,MATCH(CHECKLIST!A659,DATOS!CG:CG,0),1),"")</f>
        <v/>
      </c>
      <c r="D659" t="str">
        <f>IFERROR(INDEX(DATOS!T:T,MATCH(CHECKLIST!E659,DATOS!C:C,0),1),"")</f>
        <v/>
      </c>
      <c r="E659" s="72" t="str">
        <f>IFERROR(INDEX(DATOS!C:C,MATCH(CHECKLIST!A659,DATOS!CG:CG,0),1),"")</f>
        <v/>
      </c>
      <c r="F659" s="82" t="str">
        <f>IFERROR(IF(INDEX(DATOS!AI:AI,MATCH(CHECKLIST!B659,DATOS!B:B,0),1)=0,"",INDEX(DATOS!AI:AI,MATCH(CHECKLIST!B659,DATOS!B:B,0),1)),"")</f>
        <v/>
      </c>
      <c r="G659" s="17" t="str">
        <f>IFERROR(IF(INDEX(DATOS!AN:AN,MATCH(CHECKLIST!B659,DATOS!B:B,0),1)=0,"",INDEX(DATOS!AN:AN,MATCH(CHECKLIST!B659,DATOS!B:B,0),1)),"")</f>
        <v/>
      </c>
      <c r="H659" s="17" t="str">
        <f>IFERROR(IF(INDEX(DATOS!BQ:BQ,MATCH(CHECKLIST!B659,DATOS!B:B,0),1)="","X",IF(INDEX(DATOS!BQ:BQ,MATCH(CHECKLIST!B659,DATOS!B:B,0),1)="VIGENTE","",INDEX(DATOS!BQ:BQ,MATCH(CHECKLIST!B659,DATOS!B:B,0),1))),"")</f>
        <v/>
      </c>
      <c r="I659" s="17" t="str">
        <f>IFERROR(IF(INDEX(DATOS!AR:AR,MATCH(CHECKLIST!B659,DATOS!B:B,0),1)=0,"",INDEX(DATOS!AR:AR,MATCH(CHECKLIST!B659,DATOS!B:B,0),1)),"")</f>
        <v/>
      </c>
      <c r="J659" s="17" t="str">
        <f>IFERROR(IF(INDEX(DATOS!AP:AP,MATCH(CHECKLIST!B659,DATOS!B:B,0),1)=0,"",INDEX(DATOS!AP:AP,MATCH(CHECKLIST!B659,DATOS!B:B,0),1)),"")</f>
        <v/>
      </c>
      <c r="K659" s="35" t="str">
        <f>IFERROR(IF(INDEX(DATOS!AQ:AQ,MATCH(CHECKLIST!B659,DATOS!B:B,0),1)=0,"",INDEX(DATOS!AQ:AQ,MATCH(CHECKLIST!B659,DATOS!B:B,0),1)),"")</f>
        <v/>
      </c>
      <c r="L659" s="17" t="str">
        <f>IFERROR(IF(INDEX(DATOS!AS:AS,MATCH(CHECKLIST!B659,DATOS!B:B,0),1)=0,"",INDEX(DATOS!AS:AS,MATCH(CHECKLIST!B659,DATOS!B:B,0),1)),"")</f>
        <v/>
      </c>
      <c r="M659" s="17" t="str">
        <f>IFERROR(IF(INDEX(DATOS!AO:AO,MATCH(CHECKLIST!B659,DATOS!B:B,0),1)=0,"",INDEX(DATOS!AO:AO,MATCH(CHECKLIST!B659,DATOS!B:B,0),1)),"")</f>
        <v/>
      </c>
      <c r="N659" s="35" t="str">
        <f ca="1">IFERROR(IF(INDEX(DATOS!P:P,MATCH(CHECKLIST!B659,DATOS!B:B,0),1)="","X",IF(INDEX(DATOS!P:P,MATCH(CHECKLIST!B659,DATOS!B:B,0),1)&gt;YEAR(TODAY())-1,"","VENCIDA")),"")</f>
        <v/>
      </c>
      <c r="O659" s="35" t="str">
        <f>IFERROR(IF(INDEX(DATOS!AV:AV,MATCH(CHECKLIST!B659,DATOS!B:B,0),1)=0,"",INDEX(DATOS!AV:AV,MATCH(CHECKLIST!B659,DATOS!B:B,0),1)),"")</f>
        <v/>
      </c>
      <c r="P659" s="17" t="str">
        <f>IFERROR(IF(INDEX(DATOS!AT:AT,MATCH(CHECKLIST!B659,DATOS!B:B,0),1)=0,"",INDEX(DATOS!AT:AT,MATCH(CHECKLIST!B659,DATOS!B:B,0),1)),"")</f>
        <v/>
      </c>
      <c r="Q659" s="17" t="str">
        <f>IFERROR(IF(INDEX(DATOS!AU:AU,MATCH(CHECKLIST!B659,DATOS!B:B,0),1)=0,"",INDEX(DATOS!AU:AU,MATCH(CHECKLIST!B659,DATOS!B:B,0),1)),"")</f>
        <v/>
      </c>
      <c r="R659" t="str">
        <f>IF(B659="","",1)</f>
        <v/>
      </c>
      <c r="S659" t="str">
        <f t="shared" si="32"/>
        <v/>
      </c>
      <c r="U659" t="str">
        <f t="shared" si="30"/>
        <v/>
      </c>
      <c r="V659" t="str">
        <f t="shared" si="31"/>
        <v/>
      </c>
    </row>
    <row r="660" spans="1:22" x14ac:dyDescent="0.25">
      <c r="A660" s="12">
        <v>647</v>
      </c>
      <c r="B660" t="str">
        <f>IFERROR(INDEX(DATOS!B:B,MATCH(CHECKLIST!A660,DATOS!CG:CG,0),1),"")</f>
        <v/>
      </c>
      <c r="C660" t="str">
        <f>IFERROR(INDEX(DATOS!BT:BT,MATCH(CHECKLIST!A660,DATOS!CG:CG,0),1),"")</f>
        <v/>
      </c>
      <c r="D660" t="str">
        <f>IFERROR(INDEX(DATOS!T:T,MATCH(CHECKLIST!E660,DATOS!C:C,0),1),"")</f>
        <v/>
      </c>
      <c r="E660" s="72" t="str">
        <f>IFERROR(INDEX(DATOS!C:C,MATCH(CHECKLIST!A660,DATOS!CG:CG,0),1),"")</f>
        <v/>
      </c>
      <c r="F660" s="82" t="str">
        <f>IFERROR(IF(INDEX(DATOS!AI:AI,MATCH(CHECKLIST!B660,DATOS!B:B,0),1)=0,"",INDEX(DATOS!AI:AI,MATCH(CHECKLIST!B660,DATOS!B:B,0),1)),"")</f>
        <v/>
      </c>
      <c r="G660" s="17" t="str">
        <f>IFERROR(IF(INDEX(DATOS!AN:AN,MATCH(CHECKLIST!B660,DATOS!B:B,0),1)=0,"",INDEX(DATOS!AN:AN,MATCH(CHECKLIST!B660,DATOS!B:B,0),1)),"")</f>
        <v/>
      </c>
      <c r="H660" s="17" t="str">
        <f>IFERROR(IF(INDEX(DATOS!BQ:BQ,MATCH(CHECKLIST!B660,DATOS!B:B,0),1)="","X",IF(INDEX(DATOS!BQ:BQ,MATCH(CHECKLIST!B660,DATOS!B:B,0),1)="VIGENTE","",INDEX(DATOS!BQ:BQ,MATCH(CHECKLIST!B660,DATOS!B:B,0),1))),"")</f>
        <v/>
      </c>
      <c r="I660" s="17" t="str">
        <f>IFERROR(IF(INDEX(DATOS!AR:AR,MATCH(CHECKLIST!B660,DATOS!B:B,0),1)=0,"",INDEX(DATOS!AR:AR,MATCH(CHECKLIST!B660,DATOS!B:B,0),1)),"")</f>
        <v/>
      </c>
      <c r="J660" s="17" t="str">
        <f>IFERROR(IF(INDEX(DATOS!AP:AP,MATCH(CHECKLIST!B660,DATOS!B:B,0),1)=0,"",INDEX(DATOS!AP:AP,MATCH(CHECKLIST!B660,DATOS!B:B,0),1)),"")</f>
        <v/>
      </c>
      <c r="K660" s="35" t="str">
        <f>IFERROR(IF(INDEX(DATOS!AQ:AQ,MATCH(CHECKLIST!B660,DATOS!B:B,0),1)=0,"",INDEX(DATOS!AQ:AQ,MATCH(CHECKLIST!B660,DATOS!B:B,0),1)),"")</f>
        <v/>
      </c>
      <c r="L660" s="17" t="str">
        <f>IFERROR(IF(INDEX(DATOS!AS:AS,MATCH(CHECKLIST!B660,DATOS!B:B,0),1)=0,"",INDEX(DATOS!AS:AS,MATCH(CHECKLIST!B660,DATOS!B:B,0),1)),"")</f>
        <v/>
      </c>
      <c r="M660" s="17" t="str">
        <f>IFERROR(IF(INDEX(DATOS!AO:AO,MATCH(CHECKLIST!B660,DATOS!B:B,0),1)=0,"",INDEX(DATOS!AO:AO,MATCH(CHECKLIST!B660,DATOS!B:B,0),1)),"")</f>
        <v/>
      </c>
      <c r="N660" s="35" t="str">
        <f ca="1">IFERROR(IF(INDEX(DATOS!P:P,MATCH(CHECKLIST!B660,DATOS!B:B,0),1)="","X",IF(INDEX(DATOS!P:P,MATCH(CHECKLIST!B660,DATOS!B:B,0),1)&gt;YEAR(TODAY())-1,"","VENCIDA")),"")</f>
        <v/>
      </c>
      <c r="O660" s="35" t="str">
        <f>IFERROR(IF(INDEX(DATOS!AV:AV,MATCH(CHECKLIST!B660,DATOS!B:B,0),1)=0,"",INDEX(DATOS!AV:AV,MATCH(CHECKLIST!B660,DATOS!B:B,0),1)),"")</f>
        <v/>
      </c>
      <c r="P660" s="17" t="str">
        <f>IFERROR(IF(INDEX(DATOS!AT:AT,MATCH(CHECKLIST!B660,DATOS!B:B,0),1)=0,"",INDEX(DATOS!AT:AT,MATCH(CHECKLIST!B660,DATOS!B:B,0),1)),"")</f>
        <v/>
      </c>
      <c r="Q660" s="17" t="str">
        <f>IFERROR(IF(INDEX(DATOS!AU:AU,MATCH(CHECKLIST!B660,DATOS!B:B,0),1)=0,"",INDEX(DATOS!AU:AU,MATCH(CHECKLIST!B660,DATOS!B:B,0),1)),"")</f>
        <v/>
      </c>
      <c r="S660">
        <f t="shared" si="32"/>
        <v>0</v>
      </c>
      <c r="U660" t="str">
        <f t="shared" si="30"/>
        <v/>
      </c>
      <c r="V660" t="str">
        <f t="shared" si="31"/>
        <v/>
      </c>
    </row>
    <row r="661" spans="1:22" x14ac:dyDescent="0.25">
      <c r="A661" s="12">
        <v>648</v>
      </c>
      <c r="B661" t="str">
        <f>IFERROR(INDEX(DATOS!B:B,MATCH(CHECKLIST!A661,DATOS!CG:CG,0),1),"")</f>
        <v/>
      </c>
      <c r="C661" t="str">
        <f>IFERROR(INDEX(DATOS!BT:BT,MATCH(CHECKLIST!A661,DATOS!CG:CG,0),1),"")</f>
        <v/>
      </c>
      <c r="D661" t="str">
        <f>IFERROR(INDEX(DATOS!T:T,MATCH(CHECKLIST!E661,DATOS!C:C,0),1),"")</f>
        <v/>
      </c>
      <c r="E661" s="72" t="str">
        <f>IFERROR(INDEX(DATOS!C:C,MATCH(CHECKLIST!A661,DATOS!CG:CG,0),1),"")</f>
        <v/>
      </c>
      <c r="F661" s="82" t="str">
        <f>IFERROR(IF(INDEX(DATOS!AI:AI,MATCH(CHECKLIST!B661,DATOS!B:B,0),1)=0,"",INDEX(DATOS!AI:AI,MATCH(CHECKLIST!B661,DATOS!B:B,0),1)),"")</f>
        <v/>
      </c>
      <c r="G661" s="17" t="str">
        <f>IFERROR(IF(INDEX(DATOS!AN:AN,MATCH(CHECKLIST!B661,DATOS!B:B,0),1)=0,"",INDEX(DATOS!AN:AN,MATCH(CHECKLIST!B661,DATOS!B:B,0),1)),"")</f>
        <v/>
      </c>
      <c r="H661" s="17" t="str">
        <f>IFERROR(IF(INDEX(DATOS!BQ:BQ,MATCH(CHECKLIST!B661,DATOS!B:B,0),1)="","X",IF(INDEX(DATOS!BQ:BQ,MATCH(CHECKLIST!B661,DATOS!B:B,0),1)="VIGENTE","",INDEX(DATOS!BQ:BQ,MATCH(CHECKLIST!B661,DATOS!B:B,0),1))),"")</f>
        <v/>
      </c>
      <c r="I661" s="17" t="str">
        <f>IFERROR(IF(INDEX(DATOS!AR:AR,MATCH(CHECKLIST!B661,DATOS!B:B,0),1)=0,"",INDEX(DATOS!AR:AR,MATCH(CHECKLIST!B661,DATOS!B:B,0),1)),"")</f>
        <v/>
      </c>
      <c r="J661" s="17" t="str">
        <f>IFERROR(IF(INDEX(DATOS!AP:AP,MATCH(CHECKLIST!B661,DATOS!B:B,0),1)=0,"",INDEX(DATOS!AP:AP,MATCH(CHECKLIST!B661,DATOS!B:B,0),1)),"")</f>
        <v/>
      </c>
      <c r="K661" s="35" t="str">
        <f>IFERROR(IF(INDEX(DATOS!AQ:AQ,MATCH(CHECKLIST!B661,DATOS!B:B,0),1)=0,"",INDEX(DATOS!AQ:AQ,MATCH(CHECKLIST!B661,DATOS!B:B,0),1)),"")</f>
        <v/>
      </c>
      <c r="L661" s="17" t="str">
        <f>IFERROR(IF(INDEX(DATOS!AS:AS,MATCH(CHECKLIST!B661,DATOS!B:B,0),1)=0,"",INDEX(DATOS!AS:AS,MATCH(CHECKLIST!B661,DATOS!B:B,0),1)),"")</f>
        <v/>
      </c>
      <c r="M661" s="17" t="str">
        <f>IFERROR(IF(INDEX(DATOS!AO:AO,MATCH(CHECKLIST!B661,DATOS!B:B,0),1)=0,"",INDEX(DATOS!AO:AO,MATCH(CHECKLIST!B661,DATOS!B:B,0),1)),"")</f>
        <v/>
      </c>
      <c r="N661" s="35" t="str">
        <f ca="1">IFERROR(IF(INDEX(DATOS!P:P,MATCH(CHECKLIST!B661,DATOS!B:B,0),1)="","X",IF(INDEX(DATOS!P:P,MATCH(CHECKLIST!B661,DATOS!B:B,0),1)&gt;YEAR(TODAY())-1,"","VENCIDA")),"")</f>
        <v/>
      </c>
      <c r="O661" s="35" t="str">
        <f>IFERROR(IF(INDEX(DATOS!AV:AV,MATCH(CHECKLIST!B661,DATOS!B:B,0),1)=0,"",INDEX(DATOS!AV:AV,MATCH(CHECKLIST!B661,DATOS!B:B,0),1)),"")</f>
        <v/>
      </c>
      <c r="P661" s="17" t="str">
        <f>IFERROR(IF(INDEX(DATOS!AT:AT,MATCH(CHECKLIST!B661,DATOS!B:B,0),1)=0,"",INDEX(DATOS!AT:AT,MATCH(CHECKLIST!B661,DATOS!B:B,0),1)),"")</f>
        <v/>
      </c>
      <c r="Q661" s="17" t="str">
        <f>IFERROR(IF(INDEX(DATOS!AU:AU,MATCH(CHECKLIST!B661,DATOS!B:B,0),1)=0,"",INDEX(DATOS!AU:AU,MATCH(CHECKLIST!B661,DATOS!B:B,0),1)),"")</f>
        <v/>
      </c>
      <c r="R661" t="str">
        <f>IF(B661="","",1)</f>
        <v/>
      </c>
      <c r="S661" t="str">
        <f t="shared" si="32"/>
        <v/>
      </c>
      <c r="U661" t="str">
        <f t="shared" si="30"/>
        <v/>
      </c>
      <c r="V661" t="str">
        <f t="shared" si="31"/>
        <v/>
      </c>
    </row>
    <row r="662" spans="1:22" x14ac:dyDescent="0.25">
      <c r="A662" s="12">
        <v>649</v>
      </c>
      <c r="B662" t="str">
        <f>IFERROR(INDEX(DATOS!B:B,MATCH(CHECKLIST!A662,DATOS!CG:CG,0),1),"")</f>
        <v/>
      </c>
      <c r="C662" t="str">
        <f>IFERROR(INDEX(DATOS!BT:BT,MATCH(CHECKLIST!A662,DATOS!CG:CG,0),1),"")</f>
        <v/>
      </c>
      <c r="D662" t="str">
        <f>IFERROR(INDEX(DATOS!T:T,MATCH(CHECKLIST!E662,DATOS!C:C,0),1),"")</f>
        <v/>
      </c>
      <c r="E662" s="72" t="str">
        <f>IFERROR(INDEX(DATOS!C:C,MATCH(CHECKLIST!A662,DATOS!CG:CG,0),1),"")</f>
        <v/>
      </c>
      <c r="F662" s="82" t="str">
        <f>IFERROR(IF(INDEX(DATOS!AI:AI,MATCH(CHECKLIST!B662,DATOS!B:B,0),1)=0,"",INDEX(DATOS!AI:AI,MATCH(CHECKLIST!B662,DATOS!B:B,0),1)),"")</f>
        <v/>
      </c>
      <c r="G662" s="17" t="str">
        <f>IFERROR(IF(INDEX(DATOS!AN:AN,MATCH(CHECKLIST!B662,DATOS!B:B,0),1)=0,"",INDEX(DATOS!AN:AN,MATCH(CHECKLIST!B662,DATOS!B:B,0),1)),"")</f>
        <v/>
      </c>
      <c r="H662" s="17" t="str">
        <f>IFERROR(IF(INDEX(DATOS!BQ:BQ,MATCH(CHECKLIST!B662,DATOS!B:B,0),1)="","X",IF(INDEX(DATOS!BQ:BQ,MATCH(CHECKLIST!B662,DATOS!B:B,0),1)="VIGENTE","",INDEX(DATOS!BQ:BQ,MATCH(CHECKLIST!B662,DATOS!B:B,0),1))),"")</f>
        <v/>
      </c>
      <c r="I662" s="17" t="str">
        <f>IFERROR(IF(INDEX(DATOS!AR:AR,MATCH(CHECKLIST!B662,DATOS!B:B,0),1)=0,"",INDEX(DATOS!AR:AR,MATCH(CHECKLIST!B662,DATOS!B:B,0),1)),"")</f>
        <v/>
      </c>
      <c r="J662" s="17" t="str">
        <f>IFERROR(IF(INDEX(DATOS!AP:AP,MATCH(CHECKLIST!B662,DATOS!B:B,0),1)=0,"",INDEX(DATOS!AP:AP,MATCH(CHECKLIST!B662,DATOS!B:B,0),1)),"")</f>
        <v/>
      </c>
      <c r="K662" s="35" t="str">
        <f>IFERROR(IF(INDEX(DATOS!AQ:AQ,MATCH(CHECKLIST!B662,DATOS!B:B,0),1)=0,"",INDEX(DATOS!AQ:AQ,MATCH(CHECKLIST!B662,DATOS!B:B,0),1)),"")</f>
        <v/>
      </c>
      <c r="L662" s="17" t="str">
        <f>IFERROR(IF(INDEX(DATOS!AS:AS,MATCH(CHECKLIST!B662,DATOS!B:B,0),1)=0,"",INDEX(DATOS!AS:AS,MATCH(CHECKLIST!B662,DATOS!B:B,0),1)),"")</f>
        <v/>
      </c>
      <c r="M662" s="17" t="str">
        <f>IFERROR(IF(INDEX(DATOS!AO:AO,MATCH(CHECKLIST!B662,DATOS!B:B,0),1)=0,"",INDEX(DATOS!AO:AO,MATCH(CHECKLIST!B662,DATOS!B:B,0),1)),"")</f>
        <v/>
      </c>
      <c r="N662" s="35" t="str">
        <f ca="1">IFERROR(IF(INDEX(DATOS!P:P,MATCH(CHECKLIST!B662,DATOS!B:B,0),1)="","X",IF(INDEX(DATOS!P:P,MATCH(CHECKLIST!B662,DATOS!B:B,0),1)&gt;YEAR(TODAY())-1,"","VENCIDA")),"")</f>
        <v/>
      </c>
      <c r="O662" s="35" t="str">
        <f>IFERROR(IF(INDEX(DATOS!AV:AV,MATCH(CHECKLIST!B662,DATOS!B:B,0),1)=0,"",INDEX(DATOS!AV:AV,MATCH(CHECKLIST!B662,DATOS!B:B,0),1)),"")</f>
        <v/>
      </c>
      <c r="P662" s="17" t="str">
        <f>IFERROR(IF(INDEX(DATOS!AT:AT,MATCH(CHECKLIST!B662,DATOS!B:B,0),1)=0,"",INDEX(DATOS!AT:AT,MATCH(CHECKLIST!B662,DATOS!B:B,0),1)),"")</f>
        <v/>
      </c>
      <c r="Q662" s="17" t="str">
        <f>IFERROR(IF(INDEX(DATOS!AU:AU,MATCH(CHECKLIST!B662,DATOS!B:B,0),1)=0,"",INDEX(DATOS!AU:AU,MATCH(CHECKLIST!B662,DATOS!B:B,0),1)),"")</f>
        <v/>
      </c>
      <c r="S662">
        <f t="shared" si="32"/>
        <v>0</v>
      </c>
      <c r="U662" t="str">
        <f t="shared" si="30"/>
        <v/>
      </c>
      <c r="V662" t="str">
        <f t="shared" si="31"/>
        <v/>
      </c>
    </row>
    <row r="663" spans="1:22" x14ac:dyDescent="0.25">
      <c r="A663" s="12">
        <v>650</v>
      </c>
      <c r="B663" t="str">
        <f>IFERROR(INDEX(DATOS!B:B,MATCH(CHECKLIST!A663,DATOS!CG:CG,0),1),"")</f>
        <v/>
      </c>
      <c r="C663" t="str">
        <f>IFERROR(INDEX(DATOS!BT:BT,MATCH(CHECKLIST!A663,DATOS!CG:CG,0),1),"")</f>
        <v/>
      </c>
      <c r="D663" t="str">
        <f>IFERROR(INDEX(DATOS!T:T,MATCH(CHECKLIST!E663,DATOS!C:C,0),1),"")</f>
        <v/>
      </c>
      <c r="E663" s="72" t="str">
        <f>IFERROR(INDEX(DATOS!C:C,MATCH(CHECKLIST!A663,DATOS!CG:CG,0),1),"")</f>
        <v/>
      </c>
      <c r="F663" s="82" t="str">
        <f>IFERROR(IF(INDEX(DATOS!AI:AI,MATCH(CHECKLIST!B663,DATOS!B:B,0),1)=0,"",INDEX(DATOS!AI:AI,MATCH(CHECKLIST!B663,DATOS!B:B,0),1)),"")</f>
        <v/>
      </c>
      <c r="G663" s="17" t="str">
        <f>IFERROR(IF(INDEX(DATOS!AN:AN,MATCH(CHECKLIST!B663,DATOS!B:B,0),1)=0,"",INDEX(DATOS!AN:AN,MATCH(CHECKLIST!B663,DATOS!B:B,0),1)),"")</f>
        <v/>
      </c>
      <c r="H663" s="17" t="str">
        <f>IFERROR(IF(INDEX(DATOS!BQ:BQ,MATCH(CHECKLIST!B663,DATOS!B:B,0),1)="","X",IF(INDEX(DATOS!BQ:BQ,MATCH(CHECKLIST!B663,DATOS!B:B,0),1)="VIGENTE","",INDEX(DATOS!BQ:BQ,MATCH(CHECKLIST!B663,DATOS!B:B,0),1))),"")</f>
        <v/>
      </c>
      <c r="I663" s="17" t="str">
        <f>IFERROR(IF(INDEX(DATOS!AR:AR,MATCH(CHECKLIST!B663,DATOS!B:B,0),1)=0,"",INDEX(DATOS!AR:AR,MATCH(CHECKLIST!B663,DATOS!B:B,0),1)),"")</f>
        <v/>
      </c>
      <c r="J663" s="17" t="str">
        <f>IFERROR(IF(INDEX(DATOS!AP:AP,MATCH(CHECKLIST!B663,DATOS!B:B,0),1)=0,"",INDEX(DATOS!AP:AP,MATCH(CHECKLIST!B663,DATOS!B:B,0),1)),"")</f>
        <v/>
      </c>
      <c r="K663" s="35" t="str">
        <f>IFERROR(IF(INDEX(DATOS!AQ:AQ,MATCH(CHECKLIST!B663,DATOS!B:B,0),1)=0,"",INDEX(DATOS!AQ:AQ,MATCH(CHECKLIST!B663,DATOS!B:B,0),1)),"")</f>
        <v/>
      </c>
      <c r="L663" s="17" t="str">
        <f>IFERROR(IF(INDEX(DATOS!AS:AS,MATCH(CHECKLIST!B663,DATOS!B:B,0),1)=0,"",INDEX(DATOS!AS:AS,MATCH(CHECKLIST!B663,DATOS!B:B,0),1)),"")</f>
        <v/>
      </c>
      <c r="M663" s="17" t="str">
        <f>IFERROR(IF(INDEX(DATOS!AO:AO,MATCH(CHECKLIST!B663,DATOS!B:B,0),1)=0,"",INDEX(DATOS!AO:AO,MATCH(CHECKLIST!B663,DATOS!B:B,0),1)),"")</f>
        <v/>
      </c>
      <c r="N663" s="35" t="str">
        <f ca="1">IFERROR(IF(INDEX(DATOS!P:P,MATCH(CHECKLIST!B663,DATOS!B:B,0),1)="","X",IF(INDEX(DATOS!P:P,MATCH(CHECKLIST!B663,DATOS!B:B,0),1)&gt;YEAR(TODAY())-1,"","VENCIDA")),"")</f>
        <v/>
      </c>
      <c r="O663" s="35" t="str">
        <f>IFERROR(IF(INDEX(DATOS!AV:AV,MATCH(CHECKLIST!B663,DATOS!B:B,0),1)=0,"",INDEX(DATOS!AV:AV,MATCH(CHECKLIST!B663,DATOS!B:B,0),1)),"")</f>
        <v/>
      </c>
      <c r="P663" s="17" t="str">
        <f>IFERROR(IF(INDEX(DATOS!AT:AT,MATCH(CHECKLIST!B663,DATOS!B:B,0),1)=0,"",INDEX(DATOS!AT:AT,MATCH(CHECKLIST!B663,DATOS!B:B,0),1)),"")</f>
        <v/>
      </c>
      <c r="Q663" s="17" t="str">
        <f>IFERROR(IF(INDEX(DATOS!AU:AU,MATCH(CHECKLIST!B663,DATOS!B:B,0),1)=0,"",INDEX(DATOS!AU:AU,MATCH(CHECKLIST!B663,DATOS!B:B,0),1)),"")</f>
        <v/>
      </c>
      <c r="R663" t="str">
        <f>IF(B663="","",1)</f>
        <v/>
      </c>
      <c r="S663" t="str">
        <f t="shared" si="32"/>
        <v/>
      </c>
      <c r="U663" t="str">
        <f t="shared" si="30"/>
        <v/>
      </c>
      <c r="V663" t="str">
        <f t="shared" si="31"/>
        <v/>
      </c>
    </row>
    <row r="664" spans="1:22" x14ac:dyDescent="0.25">
      <c r="A664" s="12">
        <v>651</v>
      </c>
      <c r="B664" t="str">
        <f>IFERROR(INDEX(DATOS!B:B,MATCH(CHECKLIST!A664,DATOS!CG:CG,0),1),"")</f>
        <v/>
      </c>
      <c r="C664" t="str">
        <f>IFERROR(INDEX(DATOS!BT:BT,MATCH(CHECKLIST!A664,DATOS!CG:CG,0),1),"")</f>
        <v/>
      </c>
      <c r="D664" t="str">
        <f>IFERROR(INDEX(DATOS!T:T,MATCH(CHECKLIST!E664,DATOS!C:C,0),1),"")</f>
        <v/>
      </c>
      <c r="E664" s="72" t="str">
        <f>IFERROR(INDEX(DATOS!C:C,MATCH(CHECKLIST!A664,DATOS!CG:CG,0),1),"")</f>
        <v/>
      </c>
      <c r="F664" s="82" t="str">
        <f>IFERROR(IF(INDEX(DATOS!AI:AI,MATCH(CHECKLIST!B664,DATOS!B:B,0),1)=0,"",INDEX(DATOS!AI:AI,MATCH(CHECKLIST!B664,DATOS!B:B,0),1)),"")</f>
        <v/>
      </c>
      <c r="G664" s="17" t="str">
        <f>IFERROR(IF(INDEX(DATOS!AN:AN,MATCH(CHECKLIST!B664,DATOS!B:B,0),1)=0,"",INDEX(DATOS!AN:AN,MATCH(CHECKLIST!B664,DATOS!B:B,0),1)),"")</f>
        <v/>
      </c>
      <c r="H664" s="17" t="str">
        <f>IFERROR(IF(INDEX(DATOS!BQ:BQ,MATCH(CHECKLIST!B664,DATOS!B:B,0),1)="","X",IF(INDEX(DATOS!BQ:BQ,MATCH(CHECKLIST!B664,DATOS!B:B,0),1)="VIGENTE","",INDEX(DATOS!BQ:BQ,MATCH(CHECKLIST!B664,DATOS!B:B,0),1))),"")</f>
        <v/>
      </c>
      <c r="I664" s="17" t="str">
        <f>IFERROR(IF(INDEX(DATOS!AR:AR,MATCH(CHECKLIST!B664,DATOS!B:B,0),1)=0,"",INDEX(DATOS!AR:AR,MATCH(CHECKLIST!B664,DATOS!B:B,0),1)),"")</f>
        <v/>
      </c>
      <c r="J664" s="17" t="str">
        <f>IFERROR(IF(INDEX(DATOS!AP:AP,MATCH(CHECKLIST!B664,DATOS!B:B,0),1)=0,"",INDEX(DATOS!AP:AP,MATCH(CHECKLIST!B664,DATOS!B:B,0),1)),"")</f>
        <v/>
      </c>
      <c r="K664" s="35" t="str">
        <f>IFERROR(IF(INDEX(DATOS!AQ:AQ,MATCH(CHECKLIST!B664,DATOS!B:B,0),1)=0,"",INDEX(DATOS!AQ:AQ,MATCH(CHECKLIST!B664,DATOS!B:B,0),1)),"")</f>
        <v/>
      </c>
      <c r="L664" s="17" t="str">
        <f>IFERROR(IF(INDEX(DATOS!AS:AS,MATCH(CHECKLIST!B664,DATOS!B:B,0),1)=0,"",INDEX(DATOS!AS:AS,MATCH(CHECKLIST!B664,DATOS!B:B,0),1)),"")</f>
        <v/>
      </c>
      <c r="M664" s="17" t="str">
        <f>IFERROR(IF(INDEX(DATOS!AO:AO,MATCH(CHECKLIST!B664,DATOS!B:B,0),1)=0,"",INDEX(DATOS!AO:AO,MATCH(CHECKLIST!B664,DATOS!B:B,0),1)),"")</f>
        <v/>
      </c>
      <c r="N664" s="35" t="str">
        <f ca="1">IFERROR(IF(INDEX(DATOS!P:P,MATCH(CHECKLIST!B664,DATOS!B:B,0),1)="","X",IF(INDEX(DATOS!P:P,MATCH(CHECKLIST!B664,DATOS!B:B,0),1)&gt;YEAR(TODAY())-1,"","VENCIDA")),"")</f>
        <v/>
      </c>
      <c r="O664" s="35" t="str">
        <f>IFERROR(IF(INDEX(DATOS!AV:AV,MATCH(CHECKLIST!B664,DATOS!B:B,0),1)=0,"",INDEX(DATOS!AV:AV,MATCH(CHECKLIST!B664,DATOS!B:B,0),1)),"")</f>
        <v/>
      </c>
      <c r="P664" s="17" t="str">
        <f>IFERROR(IF(INDEX(DATOS!AT:AT,MATCH(CHECKLIST!B664,DATOS!B:B,0),1)=0,"",INDEX(DATOS!AT:AT,MATCH(CHECKLIST!B664,DATOS!B:B,0),1)),"")</f>
        <v/>
      </c>
      <c r="Q664" s="17" t="str">
        <f>IFERROR(IF(INDEX(DATOS!AU:AU,MATCH(CHECKLIST!B664,DATOS!B:B,0),1)=0,"",INDEX(DATOS!AU:AU,MATCH(CHECKLIST!B664,DATOS!B:B,0),1)),"")</f>
        <v/>
      </c>
      <c r="S664">
        <f t="shared" si="32"/>
        <v>0</v>
      </c>
      <c r="U664" t="str">
        <f t="shared" si="30"/>
        <v/>
      </c>
      <c r="V664" t="str">
        <f t="shared" si="31"/>
        <v/>
      </c>
    </row>
    <row r="665" spans="1:22" x14ac:dyDescent="0.25">
      <c r="A665" s="12">
        <v>652</v>
      </c>
      <c r="B665" t="str">
        <f>IFERROR(INDEX(DATOS!B:B,MATCH(CHECKLIST!A665,DATOS!CG:CG,0),1),"")</f>
        <v/>
      </c>
      <c r="C665" t="str">
        <f>IFERROR(INDEX(DATOS!BT:BT,MATCH(CHECKLIST!A665,DATOS!CG:CG,0),1),"")</f>
        <v/>
      </c>
      <c r="D665" t="str">
        <f>IFERROR(INDEX(DATOS!T:T,MATCH(CHECKLIST!E665,DATOS!C:C,0),1),"")</f>
        <v/>
      </c>
      <c r="E665" s="72" t="str">
        <f>IFERROR(INDEX(DATOS!C:C,MATCH(CHECKLIST!A665,DATOS!CG:CG,0),1),"")</f>
        <v/>
      </c>
      <c r="F665" s="82" t="str">
        <f>IFERROR(IF(INDEX(DATOS!AI:AI,MATCH(CHECKLIST!B665,DATOS!B:B,0),1)=0,"",INDEX(DATOS!AI:AI,MATCH(CHECKLIST!B665,DATOS!B:B,0),1)),"")</f>
        <v/>
      </c>
      <c r="G665" s="17" t="str">
        <f>IFERROR(IF(INDEX(DATOS!AN:AN,MATCH(CHECKLIST!B665,DATOS!B:B,0),1)=0,"",INDEX(DATOS!AN:AN,MATCH(CHECKLIST!B665,DATOS!B:B,0),1)),"")</f>
        <v/>
      </c>
      <c r="H665" s="17" t="str">
        <f>IFERROR(IF(INDEX(DATOS!BQ:BQ,MATCH(CHECKLIST!B665,DATOS!B:B,0),1)="","X",IF(INDEX(DATOS!BQ:BQ,MATCH(CHECKLIST!B665,DATOS!B:B,0),1)="VIGENTE","",INDEX(DATOS!BQ:BQ,MATCH(CHECKLIST!B665,DATOS!B:B,0),1))),"")</f>
        <v/>
      </c>
      <c r="I665" s="17" t="str">
        <f>IFERROR(IF(INDEX(DATOS!AR:AR,MATCH(CHECKLIST!B665,DATOS!B:B,0),1)=0,"",INDEX(DATOS!AR:AR,MATCH(CHECKLIST!B665,DATOS!B:B,0),1)),"")</f>
        <v/>
      </c>
      <c r="J665" s="17" t="str">
        <f>IFERROR(IF(INDEX(DATOS!AP:AP,MATCH(CHECKLIST!B665,DATOS!B:B,0),1)=0,"",INDEX(DATOS!AP:AP,MATCH(CHECKLIST!B665,DATOS!B:B,0),1)),"")</f>
        <v/>
      </c>
      <c r="K665" s="35" t="str">
        <f>IFERROR(IF(INDEX(DATOS!AQ:AQ,MATCH(CHECKLIST!B665,DATOS!B:B,0),1)=0,"",INDEX(DATOS!AQ:AQ,MATCH(CHECKLIST!B665,DATOS!B:B,0),1)),"")</f>
        <v/>
      </c>
      <c r="L665" s="17" t="str">
        <f>IFERROR(IF(INDEX(DATOS!AS:AS,MATCH(CHECKLIST!B665,DATOS!B:B,0),1)=0,"",INDEX(DATOS!AS:AS,MATCH(CHECKLIST!B665,DATOS!B:B,0),1)),"")</f>
        <v/>
      </c>
      <c r="M665" s="17" t="str">
        <f>IFERROR(IF(INDEX(DATOS!AO:AO,MATCH(CHECKLIST!B665,DATOS!B:B,0),1)=0,"",INDEX(DATOS!AO:AO,MATCH(CHECKLIST!B665,DATOS!B:B,0),1)),"")</f>
        <v/>
      </c>
      <c r="N665" s="35" t="str">
        <f ca="1">IFERROR(IF(INDEX(DATOS!P:P,MATCH(CHECKLIST!B665,DATOS!B:B,0),1)="","X",IF(INDEX(DATOS!P:P,MATCH(CHECKLIST!B665,DATOS!B:B,0),1)&gt;YEAR(TODAY())-1,"","VENCIDA")),"")</f>
        <v/>
      </c>
      <c r="O665" s="35" t="str">
        <f>IFERROR(IF(INDEX(DATOS!AV:AV,MATCH(CHECKLIST!B665,DATOS!B:B,0),1)=0,"",INDEX(DATOS!AV:AV,MATCH(CHECKLIST!B665,DATOS!B:B,0),1)),"")</f>
        <v/>
      </c>
      <c r="P665" s="17" t="str">
        <f>IFERROR(IF(INDEX(DATOS!AT:AT,MATCH(CHECKLIST!B665,DATOS!B:B,0),1)=0,"",INDEX(DATOS!AT:AT,MATCH(CHECKLIST!B665,DATOS!B:B,0),1)),"")</f>
        <v/>
      </c>
      <c r="Q665" s="17" t="str">
        <f>IFERROR(IF(INDEX(DATOS!AU:AU,MATCH(CHECKLIST!B665,DATOS!B:B,0),1)=0,"",INDEX(DATOS!AU:AU,MATCH(CHECKLIST!B665,DATOS!B:B,0),1)),"")</f>
        <v/>
      </c>
      <c r="R665" t="str">
        <f>IF(B665="","",1)</f>
        <v/>
      </c>
      <c r="S665" t="str">
        <f t="shared" si="32"/>
        <v/>
      </c>
      <c r="U665" t="str">
        <f t="shared" si="30"/>
        <v/>
      </c>
      <c r="V665" t="str">
        <f t="shared" si="31"/>
        <v/>
      </c>
    </row>
    <row r="666" spans="1:22" x14ac:dyDescent="0.25">
      <c r="A666" s="12">
        <v>653</v>
      </c>
      <c r="B666" t="str">
        <f>IFERROR(INDEX(DATOS!B:B,MATCH(CHECKLIST!A666,DATOS!CG:CG,0),1),"")</f>
        <v/>
      </c>
      <c r="C666" t="str">
        <f>IFERROR(INDEX(DATOS!BT:BT,MATCH(CHECKLIST!A666,DATOS!CG:CG,0),1),"")</f>
        <v/>
      </c>
      <c r="D666" t="str">
        <f>IFERROR(INDEX(DATOS!T:T,MATCH(CHECKLIST!E666,DATOS!C:C,0),1),"")</f>
        <v/>
      </c>
      <c r="E666" s="72" t="str">
        <f>IFERROR(INDEX(DATOS!C:C,MATCH(CHECKLIST!A666,DATOS!CG:CG,0),1),"")</f>
        <v/>
      </c>
      <c r="F666" s="82" t="str">
        <f>IFERROR(IF(INDEX(DATOS!AI:AI,MATCH(CHECKLIST!B666,DATOS!B:B,0),1)=0,"",INDEX(DATOS!AI:AI,MATCH(CHECKLIST!B666,DATOS!B:B,0),1)),"")</f>
        <v/>
      </c>
      <c r="G666" s="17" t="str">
        <f>IFERROR(IF(INDEX(DATOS!AN:AN,MATCH(CHECKLIST!B666,DATOS!B:B,0),1)=0,"",INDEX(DATOS!AN:AN,MATCH(CHECKLIST!B666,DATOS!B:B,0),1)),"")</f>
        <v/>
      </c>
      <c r="H666" s="17" t="str">
        <f>IFERROR(IF(INDEX(DATOS!BQ:BQ,MATCH(CHECKLIST!B666,DATOS!B:B,0),1)="","X",IF(INDEX(DATOS!BQ:BQ,MATCH(CHECKLIST!B666,DATOS!B:B,0),1)="VIGENTE","",INDEX(DATOS!BQ:BQ,MATCH(CHECKLIST!B666,DATOS!B:B,0),1))),"")</f>
        <v/>
      </c>
      <c r="I666" s="17" t="str">
        <f>IFERROR(IF(INDEX(DATOS!AR:AR,MATCH(CHECKLIST!B666,DATOS!B:B,0),1)=0,"",INDEX(DATOS!AR:AR,MATCH(CHECKLIST!B666,DATOS!B:B,0),1)),"")</f>
        <v/>
      </c>
      <c r="J666" s="17" t="str">
        <f>IFERROR(IF(INDEX(DATOS!AP:AP,MATCH(CHECKLIST!B666,DATOS!B:B,0),1)=0,"",INDEX(DATOS!AP:AP,MATCH(CHECKLIST!B666,DATOS!B:B,0),1)),"")</f>
        <v/>
      </c>
      <c r="K666" s="35" t="str">
        <f>IFERROR(IF(INDEX(DATOS!AQ:AQ,MATCH(CHECKLIST!B666,DATOS!B:B,0),1)=0,"",INDEX(DATOS!AQ:AQ,MATCH(CHECKLIST!B666,DATOS!B:B,0),1)),"")</f>
        <v/>
      </c>
      <c r="L666" s="17" t="str">
        <f>IFERROR(IF(INDEX(DATOS!AS:AS,MATCH(CHECKLIST!B666,DATOS!B:B,0),1)=0,"",INDEX(DATOS!AS:AS,MATCH(CHECKLIST!B666,DATOS!B:B,0),1)),"")</f>
        <v/>
      </c>
      <c r="M666" s="17" t="str">
        <f>IFERROR(IF(INDEX(DATOS!AO:AO,MATCH(CHECKLIST!B666,DATOS!B:B,0),1)=0,"",INDEX(DATOS!AO:AO,MATCH(CHECKLIST!B666,DATOS!B:B,0),1)),"")</f>
        <v/>
      </c>
      <c r="N666" s="35" t="str">
        <f ca="1">IFERROR(IF(INDEX(DATOS!P:P,MATCH(CHECKLIST!B666,DATOS!B:B,0),1)="","X",IF(INDEX(DATOS!P:P,MATCH(CHECKLIST!B666,DATOS!B:B,0),1)&gt;YEAR(TODAY())-1,"","VENCIDA")),"")</f>
        <v/>
      </c>
      <c r="O666" s="35" t="str">
        <f>IFERROR(IF(INDEX(DATOS!AV:AV,MATCH(CHECKLIST!B666,DATOS!B:B,0),1)=0,"",INDEX(DATOS!AV:AV,MATCH(CHECKLIST!B666,DATOS!B:B,0),1)),"")</f>
        <v/>
      </c>
      <c r="P666" s="17" t="str">
        <f>IFERROR(IF(INDEX(DATOS!AT:AT,MATCH(CHECKLIST!B666,DATOS!B:B,0),1)=0,"",INDEX(DATOS!AT:AT,MATCH(CHECKLIST!B666,DATOS!B:B,0),1)),"")</f>
        <v/>
      </c>
      <c r="Q666" s="17" t="str">
        <f>IFERROR(IF(INDEX(DATOS!AU:AU,MATCH(CHECKLIST!B666,DATOS!B:B,0),1)=0,"",INDEX(DATOS!AU:AU,MATCH(CHECKLIST!B666,DATOS!B:B,0),1)),"")</f>
        <v/>
      </c>
      <c r="S666">
        <f t="shared" si="32"/>
        <v>0</v>
      </c>
      <c r="U666" t="str">
        <f t="shared" si="30"/>
        <v/>
      </c>
      <c r="V666" t="str">
        <f t="shared" si="31"/>
        <v/>
      </c>
    </row>
    <row r="667" spans="1:22" x14ac:dyDescent="0.25">
      <c r="A667" s="12">
        <v>654</v>
      </c>
      <c r="B667" t="str">
        <f>IFERROR(INDEX(DATOS!B:B,MATCH(CHECKLIST!A667,DATOS!CG:CG,0),1),"")</f>
        <v/>
      </c>
      <c r="C667" t="str">
        <f>IFERROR(INDEX(DATOS!BT:BT,MATCH(CHECKLIST!A667,DATOS!CG:CG,0),1),"")</f>
        <v/>
      </c>
      <c r="D667" t="str">
        <f>IFERROR(INDEX(DATOS!T:T,MATCH(CHECKLIST!E667,DATOS!C:C,0),1),"")</f>
        <v/>
      </c>
      <c r="E667" s="72" t="str">
        <f>IFERROR(INDEX(DATOS!C:C,MATCH(CHECKLIST!A667,DATOS!CG:CG,0),1),"")</f>
        <v/>
      </c>
      <c r="F667" s="82" t="str">
        <f>IFERROR(IF(INDEX(DATOS!AI:AI,MATCH(CHECKLIST!B667,DATOS!B:B,0),1)=0,"",INDEX(DATOS!AI:AI,MATCH(CHECKLIST!B667,DATOS!B:B,0),1)),"")</f>
        <v/>
      </c>
      <c r="G667" s="17" t="str">
        <f>IFERROR(IF(INDEX(DATOS!AN:AN,MATCH(CHECKLIST!B667,DATOS!B:B,0),1)=0,"",INDEX(DATOS!AN:AN,MATCH(CHECKLIST!B667,DATOS!B:B,0),1)),"")</f>
        <v/>
      </c>
      <c r="H667" s="17" t="str">
        <f>IFERROR(IF(INDEX(DATOS!BQ:BQ,MATCH(CHECKLIST!B667,DATOS!B:B,0),1)="","X",IF(INDEX(DATOS!BQ:BQ,MATCH(CHECKLIST!B667,DATOS!B:B,0),1)="VIGENTE","",INDEX(DATOS!BQ:BQ,MATCH(CHECKLIST!B667,DATOS!B:B,0),1))),"")</f>
        <v/>
      </c>
      <c r="I667" s="17" t="str">
        <f>IFERROR(IF(INDEX(DATOS!AR:AR,MATCH(CHECKLIST!B667,DATOS!B:B,0),1)=0,"",INDEX(DATOS!AR:AR,MATCH(CHECKLIST!B667,DATOS!B:B,0),1)),"")</f>
        <v/>
      </c>
      <c r="J667" s="17" t="str">
        <f>IFERROR(IF(INDEX(DATOS!AP:AP,MATCH(CHECKLIST!B667,DATOS!B:B,0),1)=0,"",INDEX(DATOS!AP:AP,MATCH(CHECKLIST!B667,DATOS!B:B,0),1)),"")</f>
        <v/>
      </c>
      <c r="K667" s="35" t="str">
        <f>IFERROR(IF(INDEX(DATOS!AQ:AQ,MATCH(CHECKLIST!B667,DATOS!B:B,0),1)=0,"",INDEX(DATOS!AQ:AQ,MATCH(CHECKLIST!B667,DATOS!B:B,0),1)),"")</f>
        <v/>
      </c>
      <c r="L667" s="17" t="str">
        <f>IFERROR(IF(INDEX(DATOS!AS:AS,MATCH(CHECKLIST!B667,DATOS!B:B,0),1)=0,"",INDEX(DATOS!AS:AS,MATCH(CHECKLIST!B667,DATOS!B:B,0),1)),"")</f>
        <v/>
      </c>
      <c r="M667" s="17" t="str">
        <f>IFERROR(IF(INDEX(DATOS!AO:AO,MATCH(CHECKLIST!B667,DATOS!B:B,0),1)=0,"",INDEX(DATOS!AO:AO,MATCH(CHECKLIST!B667,DATOS!B:B,0),1)),"")</f>
        <v/>
      </c>
      <c r="N667" s="35" t="str">
        <f ca="1">IFERROR(IF(INDEX(DATOS!P:P,MATCH(CHECKLIST!B667,DATOS!B:B,0),1)="","X",IF(INDEX(DATOS!P:P,MATCH(CHECKLIST!B667,DATOS!B:B,0),1)&gt;YEAR(TODAY())-1,"","VENCIDA")),"")</f>
        <v/>
      </c>
      <c r="O667" s="35" t="str">
        <f>IFERROR(IF(INDEX(DATOS!AV:AV,MATCH(CHECKLIST!B667,DATOS!B:B,0),1)=0,"",INDEX(DATOS!AV:AV,MATCH(CHECKLIST!B667,DATOS!B:B,0),1)),"")</f>
        <v/>
      </c>
      <c r="P667" s="17" t="str">
        <f>IFERROR(IF(INDEX(DATOS!AT:AT,MATCH(CHECKLIST!B667,DATOS!B:B,0),1)=0,"",INDEX(DATOS!AT:AT,MATCH(CHECKLIST!B667,DATOS!B:B,0),1)),"")</f>
        <v/>
      </c>
      <c r="Q667" s="17" t="str">
        <f>IFERROR(IF(INDEX(DATOS!AU:AU,MATCH(CHECKLIST!B667,DATOS!B:B,0),1)=0,"",INDEX(DATOS!AU:AU,MATCH(CHECKLIST!B667,DATOS!B:B,0),1)),"")</f>
        <v/>
      </c>
      <c r="R667" t="str">
        <f>IF(B667="","",1)</f>
        <v/>
      </c>
      <c r="S667" t="str">
        <f t="shared" si="32"/>
        <v/>
      </c>
      <c r="U667" t="str">
        <f t="shared" si="30"/>
        <v/>
      </c>
      <c r="V667" t="str">
        <f t="shared" si="31"/>
        <v/>
      </c>
    </row>
    <row r="668" spans="1:22" x14ac:dyDescent="0.25">
      <c r="A668" s="12">
        <v>655</v>
      </c>
      <c r="B668" t="str">
        <f>IFERROR(INDEX(DATOS!B:B,MATCH(CHECKLIST!A668,DATOS!CG:CG,0),1),"")</f>
        <v/>
      </c>
      <c r="C668" t="str">
        <f>IFERROR(INDEX(DATOS!BT:BT,MATCH(CHECKLIST!A668,DATOS!CG:CG,0),1),"")</f>
        <v/>
      </c>
      <c r="D668" t="str">
        <f>IFERROR(INDEX(DATOS!T:T,MATCH(CHECKLIST!E668,DATOS!C:C,0),1),"")</f>
        <v/>
      </c>
      <c r="E668" s="72" t="str">
        <f>IFERROR(INDEX(DATOS!C:C,MATCH(CHECKLIST!A668,DATOS!CG:CG,0),1),"")</f>
        <v/>
      </c>
      <c r="F668" s="82" t="str">
        <f>IFERROR(IF(INDEX(DATOS!AI:AI,MATCH(CHECKLIST!B668,DATOS!B:B,0),1)=0,"",INDEX(DATOS!AI:AI,MATCH(CHECKLIST!B668,DATOS!B:B,0),1)),"")</f>
        <v/>
      </c>
      <c r="G668" s="17" t="str">
        <f>IFERROR(IF(INDEX(DATOS!AN:AN,MATCH(CHECKLIST!B668,DATOS!B:B,0),1)=0,"",INDEX(DATOS!AN:AN,MATCH(CHECKLIST!B668,DATOS!B:B,0),1)),"")</f>
        <v/>
      </c>
      <c r="H668" s="17" t="str">
        <f>IFERROR(IF(INDEX(DATOS!BQ:BQ,MATCH(CHECKLIST!B668,DATOS!B:B,0),1)="","X",IF(INDEX(DATOS!BQ:BQ,MATCH(CHECKLIST!B668,DATOS!B:B,0),1)="VIGENTE","",INDEX(DATOS!BQ:BQ,MATCH(CHECKLIST!B668,DATOS!B:B,0),1))),"")</f>
        <v/>
      </c>
      <c r="I668" s="17" t="str">
        <f>IFERROR(IF(INDEX(DATOS!AR:AR,MATCH(CHECKLIST!B668,DATOS!B:B,0),1)=0,"",INDEX(DATOS!AR:AR,MATCH(CHECKLIST!B668,DATOS!B:B,0),1)),"")</f>
        <v/>
      </c>
      <c r="J668" s="17" t="str">
        <f>IFERROR(IF(INDEX(DATOS!AP:AP,MATCH(CHECKLIST!B668,DATOS!B:B,0),1)=0,"",INDEX(DATOS!AP:AP,MATCH(CHECKLIST!B668,DATOS!B:B,0),1)),"")</f>
        <v/>
      </c>
      <c r="K668" s="35" t="str">
        <f>IFERROR(IF(INDEX(DATOS!AQ:AQ,MATCH(CHECKLIST!B668,DATOS!B:B,0),1)=0,"",INDEX(DATOS!AQ:AQ,MATCH(CHECKLIST!B668,DATOS!B:B,0),1)),"")</f>
        <v/>
      </c>
      <c r="L668" s="17" t="str">
        <f>IFERROR(IF(INDEX(DATOS!AS:AS,MATCH(CHECKLIST!B668,DATOS!B:B,0),1)=0,"",INDEX(DATOS!AS:AS,MATCH(CHECKLIST!B668,DATOS!B:B,0),1)),"")</f>
        <v/>
      </c>
      <c r="M668" s="17" t="str">
        <f>IFERROR(IF(INDEX(DATOS!AO:AO,MATCH(CHECKLIST!B668,DATOS!B:B,0),1)=0,"",INDEX(DATOS!AO:AO,MATCH(CHECKLIST!B668,DATOS!B:B,0),1)),"")</f>
        <v/>
      </c>
      <c r="N668" s="35" t="str">
        <f ca="1">IFERROR(IF(INDEX(DATOS!P:P,MATCH(CHECKLIST!B668,DATOS!B:B,0),1)="","X",IF(INDEX(DATOS!P:P,MATCH(CHECKLIST!B668,DATOS!B:B,0),1)&gt;YEAR(TODAY())-1,"","VENCIDA")),"")</f>
        <v/>
      </c>
      <c r="O668" s="35" t="str">
        <f>IFERROR(IF(INDEX(DATOS!AV:AV,MATCH(CHECKLIST!B668,DATOS!B:B,0),1)=0,"",INDEX(DATOS!AV:AV,MATCH(CHECKLIST!B668,DATOS!B:B,0),1)),"")</f>
        <v/>
      </c>
      <c r="P668" s="17" t="str">
        <f>IFERROR(IF(INDEX(DATOS!AT:AT,MATCH(CHECKLIST!B668,DATOS!B:B,0),1)=0,"",INDEX(DATOS!AT:AT,MATCH(CHECKLIST!B668,DATOS!B:B,0),1)),"")</f>
        <v/>
      </c>
      <c r="Q668" s="17" t="str">
        <f>IFERROR(IF(INDEX(DATOS!AU:AU,MATCH(CHECKLIST!B668,DATOS!B:B,0),1)=0,"",INDEX(DATOS!AU:AU,MATCH(CHECKLIST!B668,DATOS!B:B,0),1)),"")</f>
        <v/>
      </c>
      <c r="S668">
        <f t="shared" si="32"/>
        <v>0</v>
      </c>
      <c r="U668" t="str">
        <f t="shared" si="30"/>
        <v/>
      </c>
      <c r="V668" t="str">
        <f t="shared" si="31"/>
        <v/>
      </c>
    </row>
    <row r="669" spans="1:22" x14ac:dyDescent="0.25">
      <c r="A669" s="12">
        <v>656</v>
      </c>
      <c r="B669" t="str">
        <f>IFERROR(INDEX(DATOS!B:B,MATCH(CHECKLIST!A669,DATOS!CG:CG,0),1),"")</f>
        <v/>
      </c>
      <c r="C669" t="str">
        <f>IFERROR(INDEX(DATOS!BT:BT,MATCH(CHECKLIST!A669,DATOS!CG:CG,0),1),"")</f>
        <v/>
      </c>
      <c r="D669" t="str">
        <f>IFERROR(INDEX(DATOS!T:T,MATCH(CHECKLIST!E669,DATOS!C:C,0),1),"")</f>
        <v/>
      </c>
      <c r="E669" s="72" t="str">
        <f>IFERROR(INDEX(DATOS!C:C,MATCH(CHECKLIST!A669,DATOS!CG:CG,0),1),"")</f>
        <v/>
      </c>
      <c r="F669" s="82" t="str">
        <f>IFERROR(IF(INDEX(DATOS!AI:AI,MATCH(CHECKLIST!B669,DATOS!B:B,0),1)=0,"",INDEX(DATOS!AI:AI,MATCH(CHECKLIST!B669,DATOS!B:B,0),1)),"")</f>
        <v/>
      </c>
      <c r="G669" s="17" t="str">
        <f>IFERROR(IF(INDEX(DATOS!AN:AN,MATCH(CHECKLIST!B669,DATOS!B:B,0),1)=0,"",INDEX(DATOS!AN:AN,MATCH(CHECKLIST!B669,DATOS!B:B,0),1)),"")</f>
        <v/>
      </c>
      <c r="H669" s="17" t="str">
        <f>IFERROR(IF(INDEX(DATOS!BQ:BQ,MATCH(CHECKLIST!B669,DATOS!B:B,0),1)="","X",IF(INDEX(DATOS!BQ:BQ,MATCH(CHECKLIST!B669,DATOS!B:B,0),1)="VIGENTE","",INDEX(DATOS!BQ:BQ,MATCH(CHECKLIST!B669,DATOS!B:B,0),1))),"")</f>
        <v/>
      </c>
      <c r="I669" s="17" t="str">
        <f>IFERROR(IF(INDEX(DATOS!AR:AR,MATCH(CHECKLIST!B669,DATOS!B:B,0),1)=0,"",INDEX(DATOS!AR:AR,MATCH(CHECKLIST!B669,DATOS!B:B,0),1)),"")</f>
        <v/>
      </c>
      <c r="J669" s="17" t="str">
        <f>IFERROR(IF(INDEX(DATOS!AP:AP,MATCH(CHECKLIST!B669,DATOS!B:B,0),1)=0,"",INDEX(DATOS!AP:AP,MATCH(CHECKLIST!B669,DATOS!B:B,0),1)),"")</f>
        <v/>
      </c>
      <c r="K669" s="35" t="str">
        <f>IFERROR(IF(INDEX(DATOS!AQ:AQ,MATCH(CHECKLIST!B669,DATOS!B:B,0),1)=0,"",INDEX(DATOS!AQ:AQ,MATCH(CHECKLIST!B669,DATOS!B:B,0),1)),"")</f>
        <v/>
      </c>
      <c r="L669" s="17" t="str">
        <f>IFERROR(IF(INDEX(DATOS!AS:AS,MATCH(CHECKLIST!B669,DATOS!B:B,0),1)=0,"",INDEX(DATOS!AS:AS,MATCH(CHECKLIST!B669,DATOS!B:B,0),1)),"")</f>
        <v/>
      </c>
      <c r="M669" s="17" t="str">
        <f>IFERROR(IF(INDEX(DATOS!AO:AO,MATCH(CHECKLIST!B669,DATOS!B:B,0),1)=0,"",INDEX(DATOS!AO:AO,MATCH(CHECKLIST!B669,DATOS!B:B,0),1)),"")</f>
        <v/>
      </c>
      <c r="N669" s="35" t="str">
        <f ca="1">IFERROR(IF(INDEX(DATOS!P:P,MATCH(CHECKLIST!B669,DATOS!B:B,0),1)="","X",IF(INDEX(DATOS!P:P,MATCH(CHECKLIST!B669,DATOS!B:B,0),1)&gt;YEAR(TODAY())-1,"","VENCIDA")),"")</f>
        <v/>
      </c>
      <c r="O669" s="35" t="str">
        <f>IFERROR(IF(INDEX(DATOS!AV:AV,MATCH(CHECKLIST!B669,DATOS!B:B,0),1)=0,"",INDEX(DATOS!AV:AV,MATCH(CHECKLIST!B669,DATOS!B:B,0),1)),"")</f>
        <v/>
      </c>
      <c r="P669" s="17" t="str">
        <f>IFERROR(IF(INDEX(DATOS!AT:AT,MATCH(CHECKLIST!B669,DATOS!B:B,0),1)=0,"",INDEX(DATOS!AT:AT,MATCH(CHECKLIST!B669,DATOS!B:B,0),1)),"")</f>
        <v/>
      </c>
      <c r="Q669" s="17" t="str">
        <f>IFERROR(IF(INDEX(DATOS!AU:AU,MATCH(CHECKLIST!B669,DATOS!B:B,0),1)=0,"",INDEX(DATOS!AU:AU,MATCH(CHECKLIST!B669,DATOS!B:B,0),1)),"")</f>
        <v/>
      </c>
      <c r="R669" t="str">
        <f>IF(B669="","",1)</f>
        <v/>
      </c>
      <c r="S669" t="str">
        <f t="shared" si="32"/>
        <v/>
      </c>
      <c r="U669" t="str">
        <f t="shared" si="30"/>
        <v/>
      </c>
      <c r="V669" t="str">
        <f t="shared" si="31"/>
        <v/>
      </c>
    </row>
    <row r="670" spans="1:22" x14ac:dyDescent="0.25">
      <c r="A670" s="12">
        <v>657</v>
      </c>
      <c r="B670" t="str">
        <f>IFERROR(INDEX(DATOS!B:B,MATCH(CHECKLIST!A670,DATOS!CG:CG,0),1),"")</f>
        <v/>
      </c>
      <c r="C670" t="str">
        <f>IFERROR(INDEX(DATOS!BT:BT,MATCH(CHECKLIST!A670,DATOS!CG:CG,0),1),"")</f>
        <v/>
      </c>
      <c r="D670" t="str">
        <f>IFERROR(INDEX(DATOS!T:T,MATCH(CHECKLIST!E670,DATOS!C:C,0),1),"")</f>
        <v/>
      </c>
      <c r="E670" s="72" t="str">
        <f>IFERROR(INDEX(DATOS!C:C,MATCH(CHECKLIST!A670,DATOS!CG:CG,0),1),"")</f>
        <v/>
      </c>
      <c r="F670" s="82" t="str">
        <f>IFERROR(IF(INDEX(DATOS!AI:AI,MATCH(CHECKLIST!B670,DATOS!B:B,0),1)=0,"",INDEX(DATOS!AI:AI,MATCH(CHECKLIST!B670,DATOS!B:B,0),1)),"")</f>
        <v/>
      </c>
      <c r="G670" s="17" t="str">
        <f>IFERROR(IF(INDEX(DATOS!AN:AN,MATCH(CHECKLIST!B670,DATOS!B:B,0),1)=0,"",INDEX(DATOS!AN:AN,MATCH(CHECKLIST!B670,DATOS!B:B,0),1)),"")</f>
        <v/>
      </c>
      <c r="H670" s="17" t="str">
        <f>IFERROR(IF(INDEX(DATOS!BQ:BQ,MATCH(CHECKLIST!B670,DATOS!B:B,0),1)="","X",IF(INDEX(DATOS!BQ:BQ,MATCH(CHECKLIST!B670,DATOS!B:B,0),1)="VIGENTE","",INDEX(DATOS!BQ:BQ,MATCH(CHECKLIST!B670,DATOS!B:B,0),1))),"")</f>
        <v/>
      </c>
      <c r="I670" s="17" t="str">
        <f>IFERROR(IF(INDEX(DATOS!AR:AR,MATCH(CHECKLIST!B670,DATOS!B:B,0),1)=0,"",INDEX(DATOS!AR:AR,MATCH(CHECKLIST!B670,DATOS!B:B,0),1)),"")</f>
        <v/>
      </c>
      <c r="J670" s="17" t="str">
        <f>IFERROR(IF(INDEX(DATOS!AP:AP,MATCH(CHECKLIST!B670,DATOS!B:B,0),1)=0,"",INDEX(DATOS!AP:AP,MATCH(CHECKLIST!B670,DATOS!B:B,0),1)),"")</f>
        <v/>
      </c>
      <c r="K670" s="35" t="str">
        <f>IFERROR(IF(INDEX(DATOS!AQ:AQ,MATCH(CHECKLIST!B670,DATOS!B:B,0),1)=0,"",INDEX(DATOS!AQ:AQ,MATCH(CHECKLIST!B670,DATOS!B:B,0),1)),"")</f>
        <v/>
      </c>
      <c r="L670" s="17" t="str">
        <f>IFERROR(IF(INDEX(DATOS!AS:AS,MATCH(CHECKLIST!B670,DATOS!B:B,0),1)=0,"",INDEX(DATOS!AS:AS,MATCH(CHECKLIST!B670,DATOS!B:B,0),1)),"")</f>
        <v/>
      </c>
      <c r="M670" s="17" t="str">
        <f>IFERROR(IF(INDEX(DATOS!AO:AO,MATCH(CHECKLIST!B670,DATOS!B:B,0),1)=0,"",INDEX(DATOS!AO:AO,MATCH(CHECKLIST!B670,DATOS!B:B,0),1)),"")</f>
        <v/>
      </c>
      <c r="N670" s="35" t="str">
        <f ca="1">IFERROR(IF(INDEX(DATOS!P:P,MATCH(CHECKLIST!B670,DATOS!B:B,0),1)="","X",IF(INDEX(DATOS!P:P,MATCH(CHECKLIST!B670,DATOS!B:B,0),1)&gt;YEAR(TODAY())-1,"","VENCIDA")),"")</f>
        <v/>
      </c>
      <c r="O670" s="35" t="str">
        <f>IFERROR(IF(INDEX(DATOS!AV:AV,MATCH(CHECKLIST!B670,DATOS!B:B,0),1)=0,"",INDEX(DATOS!AV:AV,MATCH(CHECKLIST!B670,DATOS!B:B,0),1)),"")</f>
        <v/>
      </c>
      <c r="P670" s="17" t="str">
        <f>IFERROR(IF(INDEX(DATOS!AT:AT,MATCH(CHECKLIST!B670,DATOS!B:B,0),1)=0,"",INDEX(DATOS!AT:AT,MATCH(CHECKLIST!B670,DATOS!B:B,0),1)),"")</f>
        <v/>
      </c>
      <c r="Q670" s="17" t="str">
        <f>IFERROR(IF(INDEX(DATOS!AU:AU,MATCH(CHECKLIST!B670,DATOS!B:B,0),1)=0,"",INDEX(DATOS!AU:AU,MATCH(CHECKLIST!B670,DATOS!B:B,0),1)),"")</f>
        <v/>
      </c>
      <c r="S670">
        <f t="shared" si="32"/>
        <v>0</v>
      </c>
      <c r="U670" t="str">
        <f t="shared" si="30"/>
        <v/>
      </c>
      <c r="V670" t="str">
        <f t="shared" si="31"/>
        <v/>
      </c>
    </row>
    <row r="671" spans="1:22" x14ac:dyDescent="0.25">
      <c r="A671" s="12">
        <v>658</v>
      </c>
      <c r="B671" t="str">
        <f>IFERROR(INDEX(DATOS!B:B,MATCH(CHECKLIST!A671,DATOS!CG:CG,0),1),"")</f>
        <v/>
      </c>
      <c r="C671" t="str">
        <f>IFERROR(INDEX(DATOS!BT:BT,MATCH(CHECKLIST!A671,DATOS!CG:CG,0),1),"")</f>
        <v/>
      </c>
      <c r="D671" t="str">
        <f>IFERROR(INDEX(DATOS!T:T,MATCH(CHECKLIST!E671,DATOS!C:C,0),1),"")</f>
        <v/>
      </c>
      <c r="E671" s="72" t="str">
        <f>IFERROR(INDEX(DATOS!C:C,MATCH(CHECKLIST!A671,DATOS!CG:CG,0),1),"")</f>
        <v/>
      </c>
      <c r="F671" s="82" t="str">
        <f>IFERROR(IF(INDEX(DATOS!AI:AI,MATCH(CHECKLIST!B671,DATOS!B:B,0),1)=0,"",INDEX(DATOS!AI:AI,MATCH(CHECKLIST!B671,DATOS!B:B,0),1)),"")</f>
        <v/>
      </c>
      <c r="G671" s="17" t="str">
        <f>IFERROR(IF(INDEX(DATOS!AN:AN,MATCH(CHECKLIST!B671,DATOS!B:B,0),1)=0,"",INDEX(DATOS!AN:AN,MATCH(CHECKLIST!B671,DATOS!B:B,0),1)),"")</f>
        <v/>
      </c>
      <c r="H671" s="17" t="str">
        <f>IFERROR(IF(INDEX(DATOS!BQ:BQ,MATCH(CHECKLIST!B671,DATOS!B:B,0),1)="","X",IF(INDEX(DATOS!BQ:BQ,MATCH(CHECKLIST!B671,DATOS!B:B,0),1)="VIGENTE","",INDEX(DATOS!BQ:BQ,MATCH(CHECKLIST!B671,DATOS!B:B,0),1))),"")</f>
        <v/>
      </c>
      <c r="I671" s="17" t="str">
        <f>IFERROR(IF(INDEX(DATOS!AR:AR,MATCH(CHECKLIST!B671,DATOS!B:B,0),1)=0,"",INDEX(DATOS!AR:AR,MATCH(CHECKLIST!B671,DATOS!B:B,0),1)),"")</f>
        <v/>
      </c>
      <c r="J671" s="17" t="str">
        <f>IFERROR(IF(INDEX(DATOS!AP:AP,MATCH(CHECKLIST!B671,DATOS!B:B,0),1)=0,"",INDEX(DATOS!AP:AP,MATCH(CHECKLIST!B671,DATOS!B:B,0),1)),"")</f>
        <v/>
      </c>
      <c r="K671" s="35" t="str">
        <f>IFERROR(IF(INDEX(DATOS!AQ:AQ,MATCH(CHECKLIST!B671,DATOS!B:B,0),1)=0,"",INDEX(DATOS!AQ:AQ,MATCH(CHECKLIST!B671,DATOS!B:B,0),1)),"")</f>
        <v/>
      </c>
      <c r="L671" s="17" t="str">
        <f>IFERROR(IF(INDEX(DATOS!AS:AS,MATCH(CHECKLIST!B671,DATOS!B:B,0),1)=0,"",INDEX(DATOS!AS:AS,MATCH(CHECKLIST!B671,DATOS!B:B,0),1)),"")</f>
        <v/>
      </c>
      <c r="M671" s="17" t="str">
        <f>IFERROR(IF(INDEX(DATOS!AO:AO,MATCH(CHECKLIST!B671,DATOS!B:B,0),1)=0,"",INDEX(DATOS!AO:AO,MATCH(CHECKLIST!B671,DATOS!B:B,0),1)),"")</f>
        <v/>
      </c>
      <c r="N671" s="35" t="str">
        <f ca="1">IFERROR(IF(INDEX(DATOS!P:P,MATCH(CHECKLIST!B671,DATOS!B:B,0),1)="","X",IF(INDEX(DATOS!P:P,MATCH(CHECKLIST!B671,DATOS!B:B,0),1)&gt;YEAR(TODAY())-1,"","VENCIDA")),"")</f>
        <v/>
      </c>
      <c r="O671" s="35" t="str">
        <f>IFERROR(IF(INDEX(DATOS!AV:AV,MATCH(CHECKLIST!B671,DATOS!B:B,0),1)=0,"",INDEX(DATOS!AV:AV,MATCH(CHECKLIST!B671,DATOS!B:B,0),1)),"")</f>
        <v/>
      </c>
      <c r="P671" s="17" t="str">
        <f>IFERROR(IF(INDEX(DATOS!AT:AT,MATCH(CHECKLIST!B671,DATOS!B:B,0),1)=0,"",INDEX(DATOS!AT:AT,MATCH(CHECKLIST!B671,DATOS!B:B,0),1)),"")</f>
        <v/>
      </c>
      <c r="Q671" s="17" t="str">
        <f>IFERROR(IF(INDEX(DATOS!AU:AU,MATCH(CHECKLIST!B671,DATOS!B:B,0),1)=0,"",INDEX(DATOS!AU:AU,MATCH(CHECKLIST!B671,DATOS!B:B,0),1)),"")</f>
        <v/>
      </c>
      <c r="R671" t="str">
        <f>IF(B671="","",1)</f>
        <v/>
      </c>
      <c r="S671" t="str">
        <f t="shared" si="32"/>
        <v/>
      </c>
      <c r="U671" t="str">
        <f t="shared" si="30"/>
        <v/>
      </c>
      <c r="V671" t="str">
        <f t="shared" si="31"/>
        <v/>
      </c>
    </row>
    <row r="672" spans="1:22" x14ac:dyDescent="0.25">
      <c r="A672" s="12">
        <v>659</v>
      </c>
      <c r="B672" t="str">
        <f>IFERROR(INDEX(DATOS!B:B,MATCH(CHECKLIST!A672,DATOS!CG:CG,0),1),"")</f>
        <v/>
      </c>
      <c r="C672" t="str">
        <f>IFERROR(INDEX(DATOS!BT:BT,MATCH(CHECKLIST!A672,DATOS!CG:CG,0),1),"")</f>
        <v/>
      </c>
      <c r="D672" t="str">
        <f>IFERROR(INDEX(DATOS!T:T,MATCH(CHECKLIST!E672,DATOS!C:C,0),1),"")</f>
        <v/>
      </c>
      <c r="E672" s="72" t="str">
        <f>IFERROR(INDEX(DATOS!C:C,MATCH(CHECKLIST!A672,DATOS!CG:CG,0),1),"")</f>
        <v/>
      </c>
      <c r="F672" s="82" t="str">
        <f>IFERROR(IF(INDEX(DATOS!AI:AI,MATCH(CHECKLIST!B672,DATOS!B:B,0),1)=0,"",INDEX(DATOS!AI:AI,MATCH(CHECKLIST!B672,DATOS!B:B,0),1)),"")</f>
        <v/>
      </c>
      <c r="G672" s="17" t="str">
        <f>IFERROR(IF(INDEX(DATOS!AN:AN,MATCH(CHECKLIST!B672,DATOS!B:B,0),1)=0,"",INDEX(DATOS!AN:AN,MATCH(CHECKLIST!B672,DATOS!B:B,0),1)),"")</f>
        <v/>
      </c>
      <c r="H672" s="17" t="str">
        <f>IFERROR(IF(INDEX(DATOS!BQ:BQ,MATCH(CHECKLIST!B672,DATOS!B:B,0),1)="","X",IF(INDEX(DATOS!BQ:BQ,MATCH(CHECKLIST!B672,DATOS!B:B,0),1)="VIGENTE","",INDEX(DATOS!BQ:BQ,MATCH(CHECKLIST!B672,DATOS!B:B,0),1))),"")</f>
        <v/>
      </c>
      <c r="I672" s="17" t="str">
        <f>IFERROR(IF(INDEX(DATOS!AR:AR,MATCH(CHECKLIST!B672,DATOS!B:B,0),1)=0,"",INDEX(DATOS!AR:AR,MATCH(CHECKLIST!B672,DATOS!B:B,0),1)),"")</f>
        <v/>
      </c>
      <c r="J672" s="17" t="str">
        <f>IFERROR(IF(INDEX(DATOS!AP:AP,MATCH(CHECKLIST!B672,DATOS!B:B,0),1)=0,"",INDEX(DATOS!AP:AP,MATCH(CHECKLIST!B672,DATOS!B:B,0),1)),"")</f>
        <v/>
      </c>
      <c r="K672" s="35" t="str">
        <f>IFERROR(IF(INDEX(DATOS!AQ:AQ,MATCH(CHECKLIST!B672,DATOS!B:B,0),1)=0,"",INDEX(DATOS!AQ:AQ,MATCH(CHECKLIST!B672,DATOS!B:B,0),1)),"")</f>
        <v/>
      </c>
      <c r="L672" s="17" t="str">
        <f>IFERROR(IF(INDEX(DATOS!AS:AS,MATCH(CHECKLIST!B672,DATOS!B:B,0),1)=0,"",INDEX(DATOS!AS:AS,MATCH(CHECKLIST!B672,DATOS!B:B,0),1)),"")</f>
        <v/>
      </c>
      <c r="M672" s="17" t="str">
        <f>IFERROR(IF(INDEX(DATOS!AO:AO,MATCH(CHECKLIST!B672,DATOS!B:B,0),1)=0,"",INDEX(DATOS!AO:AO,MATCH(CHECKLIST!B672,DATOS!B:B,0),1)),"")</f>
        <v/>
      </c>
      <c r="N672" s="35" t="str">
        <f ca="1">IFERROR(IF(INDEX(DATOS!P:P,MATCH(CHECKLIST!B672,DATOS!B:B,0),1)="","X",IF(INDEX(DATOS!P:P,MATCH(CHECKLIST!B672,DATOS!B:B,0),1)&gt;YEAR(TODAY())-1,"","VENCIDA")),"")</f>
        <v/>
      </c>
      <c r="O672" s="35" t="str">
        <f>IFERROR(IF(INDEX(DATOS!AV:AV,MATCH(CHECKLIST!B672,DATOS!B:B,0),1)=0,"",INDEX(DATOS!AV:AV,MATCH(CHECKLIST!B672,DATOS!B:B,0),1)),"")</f>
        <v/>
      </c>
      <c r="P672" s="17" t="str">
        <f>IFERROR(IF(INDEX(DATOS!AT:AT,MATCH(CHECKLIST!B672,DATOS!B:B,0),1)=0,"",INDEX(DATOS!AT:AT,MATCH(CHECKLIST!B672,DATOS!B:B,0),1)),"")</f>
        <v/>
      </c>
      <c r="Q672" s="17" t="str">
        <f>IFERROR(IF(INDEX(DATOS!AU:AU,MATCH(CHECKLIST!B672,DATOS!B:B,0),1)=0,"",INDEX(DATOS!AU:AU,MATCH(CHECKLIST!B672,DATOS!B:B,0),1)),"")</f>
        <v/>
      </c>
      <c r="S672">
        <f t="shared" si="32"/>
        <v>0</v>
      </c>
      <c r="U672" t="str">
        <f t="shared" si="30"/>
        <v/>
      </c>
      <c r="V672" t="str">
        <f t="shared" si="31"/>
        <v/>
      </c>
    </row>
    <row r="673" spans="1:22" x14ac:dyDescent="0.25">
      <c r="A673" s="12">
        <v>660</v>
      </c>
      <c r="B673" t="str">
        <f>IFERROR(INDEX(DATOS!B:B,MATCH(CHECKLIST!A673,DATOS!CG:CG,0),1),"")</f>
        <v/>
      </c>
      <c r="C673" t="str">
        <f>IFERROR(INDEX(DATOS!BT:BT,MATCH(CHECKLIST!A673,DATOS!CG:CG,0),1),"")</f>
        <v/>
      </c>
      <c r="D673" t="str">
        <f>IFERROR(INDEX(DATOS!T:T,MATCH(CHECKLIST!E673,DATOS!C:C,0),1),"")</f>
        <v/>
      </c>
      <c r="E673" s="72" t="str">
        <f>IFERROR(INDEX(DATOS!C:C,MATCH(CHECKLIST!A673,DATOS!CG:CG,0),1),"")</f>
        <v/>
      </c>
      <c r="F673" s="82" t="str">
        <f>IFERROR(IF(INDEX(DATOS!AI:AI,MATCH(CHECKLIST!B673,DATOS!B:B,0),1)=0,"",INDEX(DATOS!AI:AI,MATCH(CHECKLIST!B673,DATOS!B:B,0),1)),"")</f>
        <v/>
      </c>
      <c r="G673" s="17" t="str">
        <f>IFERROR(IF(INDEX(DATOS!AN:AN,MATCH(CHECKLIST!B673,DATOS!B:B,0),1)=0,"",INDEX(DATOS!AN:AN,MATCH(CHECKLIST!B673,DATOS!B:B,0),1)),"")</f>
        <v/>
      </c>
      <c r="H673" s="17" t="str">
        <f>IFERROR(IF(INDEX(DATOS!BQ:BQ,MATCH(CHECKLIST!B673,DATOS!B:B,0),1)="","X",IF(INDEX(DATOS!BQ:BQ,MATCH(CHECKLIST!B673,DATOS!B:B,0),1)="VIGENTE","",INDEX(DATOS!BQ:BQ,MATCH(CHECKLIST!B673,DATOS!B:B,0),1))),"")</f>
        <v/>
      </c>
      <c r="I673" s="17" t="str">
        <f>IFERROR(IF(INDEX(DATOS!AR:AR,MATCH(CHECKLIST!B673,DATOS!B:B,0),1)=0,"",INDEX(DATOS!AR:AR,MATCH(CHECKLIST!B673,DATOS!B:B,0),1)),"")</f>
        <v/>
      </c>
      <c r="J673" s="17" t="str">
        <f>IFERROR(IF(INDEX(DATOS!AP:AP,MATCH(CHECKLIST!B673,DATOS!B:B,0),1)=0,"",INDEX(DATOS!AP:AP,MATCH(CHECKLIST!B673,DATOS!B:B,0),1)),"")</f>
        <v/>
      </c>
      <c r="K673" s="35" t="str">
        <f>IFERROR(IF(INDEX(DATOS!AQ:AQ,MATCH(CHECKLIST!B673,DATOS!B:B,0),1)=0,"",INDEX(DATOS!AQ:AQ,MATCH(CHECKLIST!B673,DATOS!B:B,0),1)),"")</f>
        <v/>
      </c>
      <c r="L673" s="17" t="str">
        <f>IFERROR(IF(INDEX(DATOS!AS:AS,MATCH(CHECKLIST!B673,DATOS!B:B,0),1)=0,"",INDEX(DATOS!AS:AS,MATCH(CHECKLIST!B673,DATOS!B:B,0),1)),"")</f>
        <v/>
      </c>
      <c r="M673" s="17" t="str">
        <f>IFERROR(IF(INDEX(DATOS!AO:AO,MATCH(CHECKLIST!B673,DATOS!B:B,0),1)=0,"",INDEX(DATOS!AO:AO,MATCH(CHECKLIST!B673,DATOS!B:B,0),1)),"")</f>
        <v/>
      </c>
      <c r="N673" s="35" t="str">
        <f ca="1">IFERROR(IF(INDEX(DATOS!P:P,MATCH(CHECKLIST!B673,DATOS!B:B,0),1)="","X",IF(INDEX(DATOS!P:P,MATCH(CHECKLIST!B673,DATOS!B:B,0),1)&gt;YEAR(TODAY())-1,"","VENCIDA")),"")</f>
        <v/>
      </c>
      <c r="O673" s="35" t="str">
        <f>IFERROR(IF(INDEX(DATOS!AV:AV,MATCH(CHECKLIST!B673,DATOS!B:B,0),1)=0,"",INDEX(DATOS!AV:AV,MATCH(CHECKLIST!B673,DATOS!B:B,0),1)),"")</f>
        <v/>
      </c>
      <c r="P673" s="17" t="str">
        <f>IFERROR(IF(INDEX(DATOS!AT:AT,MATCH(CHECKLIST!B673,DATOS!B:B,0),1)=0,"",INDEX(DATOS!AT:AT,MATCH(CHECKLIST!B673,DATOS!B:B,0),1)),"")</f>
        <v/>
      </c>
      <c r="Q673" s="17" t="str">
        <f>IFERROR(IF(INDEX(DATOS!AU:AU,MATCH(CHECKLIST!B673,DATOS!B:B,0),1)=0,"",INDEX(DATOS!AU:AU,MATCH(CHECKLIST!B673,DATOS!B:B,0),1)),"")</f>
        <v/>
      </c>
      <c r="R673" t="str">
        <f>IF(B673="","",1)</f>
        <v/>
      </c>
      <c r="S673" t="str">
        <f t="shared" si="32"/>
        <v/>
      </c>
      <c r="U673" t="str">
        <f t="shared" si="30"/>
        <v/>
      </c>
      <c r="V673" t="str">
        <f t="shared" si="31"/>
        <v/>
      </c>
    </row>
    <row r="674" spans="1:22" x14ac:dyDescent="0.25">
      <c r="A674" s="12">
        <v>661</v>
      </c>
      <c r="B674" t="str">
        <f>IFERROR(INDEX(DATOS!B:B,MATCH(CHECKLIST!A674,DATOS!CG:CG,0),1),"")</f>
        <v/>
      </c>
      <c r="C674" t="str">
        <f>IFERROR(INDEX(DATOS!BT:BT,MATCH(CHECKLIST!A674,DATOS!CG:CG,0),1),"")</f>
        <v/>
      </c>
      <c r="D674" t="str">
        <f>IFERROR(INDEX(DATOS!T:T,MATCH(CHECKLIST!E674,DATOS!C:C,0),1),"")</f>
        <v/>
      </c>
      <c r="E674" s="72" t="str">
        <f>IFERROR(INDEX(DATOS!C:C,MATCH(CHECKLIST!A674,DATOS!CG:CG,0),1),"")</f>
        <v/>
      </c>
      <c r="F674" s="82" t="str">
        <f>IFERROR(IF(INDEX(DATOS!AI:AI,MATCH(CHECKLIST!B674,DATOS!B:B,0),1)=0,"",INDEX(DATOS!AI:AI,MATCH(CHECKLIST!B674,DATOS!B:B,0),1)),"")</f>
        <v/>
      </c>
      <c r="G674" s="17" t="str">
        <f>IFERROR(IF(INDEX(DATOS!AN:AN,MATCH(CHECKLIST!B674,DATOS!B:B,0),1)=0,"",INDEX(DATOS!AN:AN,MATCH(CHECKLIST!B674,DATOS!B:B,0),1)),"")</f>
        <v/>
      </c>
      <c r="H674" s="17" t="str">
        <f>IFERROR(IF(INDEX(DATOS!BQ:BQ,MATCH(CHECKLIST!B674,DATOS!B:B,0),1)="","X",IF(INDEX(DATOS!BQ:BQ,MATCH(CHECKLIST!B674,DATOS!B:B,0),1)="VIGENTE","",INDEX(DATOS!BQ:BQ,MATCH(CHECKLIST!B674,DATOS!B:B,0),1))),"")</f>
        <v/>
      </c>
      <c r="I674" s="17" t="str">
        <f>IFERROR(IF(INDEX(DATOS!AR:AR,MATCH(CHECKLIST!B674,DATOS!B:B,0),1)=0,"",INDEX(DATOS!AR:AR,MATCH(CHECKLIST!B674,DATOS!B:B,0),1)),"")</f>
        <v/>
      </c>
      <c r="J674" s="17" t="str">
        <f>IFERROR(IF(INDEX(DATOS!AP:AP,MATCH(CHECKLIST!B674,DATOS!B:B,0),1)=0,"",INDEX(DATOS!AP:AP,MATCH(CHECKLIST!B674,DATOS!B:B,0),1)),"")</f>
        <v/>
      </c>
      <c r="K674" s="35" t="str">
        <f>IFERROR(IF(INDEX(DATOS!AQ:AQ,MATCH(CHECKLIST!B674,DATOS!B:B,0),1)=0,"",INDEX(DATOS!AQ:AQ,MATCH(CHECKLIST!B674,DATOS!B:B,0),1)),"")</f>
        <v/>
      </c>
      <c r="L674" s="17" t="str">
        <f>IFERROR(IF(INDEX(DATOS!AS:AS,MATCH(CHECKLIST!B674,DATOS!B:B,0),1)=0,"",INDEX(DATOS!AS:AS,MATCH(CHECKLIST!B674,DATOS!B:B,0),1)),"")</f>
        <v/>
      </c>
      <c r="M674" s="17" t="str">
        <f>IFERROR(IF(INDEX(DATOS!AO:AO,MATCH(CHECKLIST!B674,DATOS!B:B,0),1)=0,"",INDEX(DATOS!AO:AO,MATCH(CHECKLIST!B674,DATOS!B:B,0),1)),"")</f>
        <v/>
      </c>
      <c r="N674" s="35" t="str">
        <f ca="1">IFERROR(IF(INDEX(DATOS!P:P,MATCH(CHECKLIST!B674,DATOS!B:B,0),1)="","X",IF(INDEX(DATOS!P:P,MATCH(CHECKLIST!B674,DATOS!B:B,0),1)&gt;YEAR(TODAY())-1,"","VENCIDA")),"")</f>
        <v/>
      </c>
      <c r="O674" s="35" t="str">
        <f>IFERROR(IF(INDEX(DATOS!AV:AV,MATCH(CHECKLIST!B674,DATOS!B:B,0),1)=0,"",INDEX(DATOS!AV:AV,MATCH(CHECKLIST!B674,DATOS!B:B,0),1)),"")</f>
        <v/>
      </c>
      <c r="P674" s="17" t="str">
        <f>IFERROR(IF(INDEX(DATOS!AT:AT,MATCH(CHECKLIST!B674,DATOS!B:B,0),1)=0,"",INDEX(DATOS!AT:AT,MATCH(CHECKLIST!B674,DATOS!B:B,0),1)),"")</f>
        <v/>
      </c>
      <c r="Q674" s="17" t="str">
        <f>IFERROR(IF(INDEX(DATOS!AU:AU,MATCH(CHECKLIST!B674,DATOS!B:B,0),1)=0,"",INDEX(DATOS!AU:AU,MATCH(CHECKLIST!B674,DATOS!B:B,0),1)),"")</f>
        <v/>
      </c>
      <c r="S674">
        <f t="shared" si="32"/>
        <v>0</v>
      </c>
      <c r="U674" t="str">
        <f t="shared" si="30"/>
        <v/>
      </c>
      <c r="V674" t="str">
        <f t="shared" si="31"/>
        <v/>
      </c>
    </row>
    <row r="675" spans="1:22" x14ac:dyDescent="0.25">
      <c r="A675" s="12">
        <v>662</v>
      </c>
      <c r="B675" t="str">
        <f>IFERROR(INDEX(DATOS!B:B,MATCH(CHECKLIST!A675,DATOS!CG:CG,0),1),"")</f>
        <v/>
      </c>
      <c r="C675" t="str">
        <f>IFERROR(INDEX(DATOS!BT:BT,MATCH(CHECKLIST!A675,DATOS!CG:CG,0),1),"")</f>
        <v/>
      </c>
      <c r="D675" t="str">
        <f>IFERROR(INDEX(DATOS!T:T,MATCH(CHECKLIST!E675,DATOS!C:C,0),1),"")</f>
        <v/>
      </c>
      <c r="E675" s="72" t="str">
        <f>IFERROR(INDEX(DATOS!C:C,MATCH(CHECKLIST!A675,DATOS!CG:CG,0),1),"")</f>
        <v/>
      </c>
      <c r="F675" s="82" t="str">
        <f>IFERROR(IF(INDEX(DATOS!AI:AI,MATCH(CHECKLIST!B675,DATOS!B:B,0),1)=0,"",INDEX(DATOS!AI:AI,MATCH(CHECKLIST!B675,DATOS!B:B,0),1)),"")</f>
        <v/>
      </c>
      <c r="G675" s="17" t="str">
        <f>IFERROR(IF(INDEX(DATOS!AN:AN,MATCH(CHECKLIST!B675,DATOS!B:B,0),1)=0,"",INDEX(DATOS!AN:AN,MATCH(CHECKLIST!B675,DATOS!B:B,0),1)),"")</f>
        <v/>
      </c>
      <c r="H675" s="17" t="str">
        <f>IFERROR(IF(INDEX(DATOS!BQ:BQ,MATCH(CHECKLIST!B675,DATOS!B:B,0),1)="","X",IF(INDEX(DATOS!BQ:BQ,MATCH(CHECKLIST!B675,DATOS!B:B,0),1)="VIGENTE","",INDEX(DATOS!BQ:BQ,MATCH(CHECKLIST!B675,DATOS!B:B,0),1))),"")</f>
        <v/>
      </c>
      <c r="I675" s="17" t="str">
        <f>IFERROR(IF(INDEX(DATOS!AR:AR,MATCH(CHECKLIST!B675,DATOS!B:B,0),1)=0,"",INDEX(DATOS!AR:AR,MATCH(CHECKLIST!B675,DATOS!B:B,0),1)),"")</f>
        <v/>
      </c>
      <c r="J675" s="17" t="str">
        <f>IFERROR(IF(INDEX(DATOS!AP:AP,MATCH(CHECKLIST!B675,DATOS!B:B,0),1)=0,"",INDEX(DATOS!AP:AP,MATCH(CHECKLIST!B675,DATOS!B:B,0),1)),"")</f>
        <v/>
      </c>
      <c r="K675" s="35" t="str">
        <f>IFERROR(IF(INDEX(DATOS!AQ:AQ,MATCH(CHECKLIST!B675,DATOS!B:B,0),1)=0,"",INDEX(DATOS!AQ:AQ,MATCH(CHECKLIST!B675,DATOS!B:B,0),1)),"")</f>
        <v/>
      </c>
      <c r="L675" s="17" t="str">
        <f>IFERROR(IF(INDEX(DATOS!AS:AS,MATCH(CHECKLIST!B675,DATOS!B:B,0),1)=0,"",INDEX(DATOS!AS:AS,MATCH(CHECKLIST!B675,DATOS!B:B,0),1)),"")</f>
        <v/>
      </c>
      <c r="M675" s="17" t="str">
        <f>IFERROR(IF(INDEX(DATOS!AO:AO,MATCH(CHECKLIST!B675,DATOS!B:B,0),1)=0,"",INDEX(DATOS!AO:AO,MATCH(CHECKLIST!B675,DATOS!B:B,0),1)),"")</f>
        <v/>
      </c>
      <c r="N675" s="35" t="str">
        <f ca="1">IFERROR(IF(INDEX(DATOS!P:P,MATCH(CHECKLIST!B675,DATOS!B:B,0),1)="","X",IF(INDEX(DATOS!P:P,MATCH(CHECKLIST!B675,DATOS!B:B,0),1)&gt;YEAR(TODAY())-1,"","VENCIDA")),"")</f>
        <v/>
      </c>
      <c r="O675" s="35" t="str">
        <f>IFERROR(IF(INDEX(DATOS!AV:AV,MATCH(CHECKLIST!B675,DATOS!B:B,0),1)=0,"",INDEX(DATOS!AV:AV,MATCH(CHECKLIST!B675,DATOS!B:B,0),1)),"")</f>
        <v/>
      </c>
      <c r="P675" s="17" t="str">
        <f>IFERROR(IF(INDEX(DATOS!AT:AT,MATCH(CHECKLIST!B675,DATOS!B:B,0),1)=0,"",INDEX(DATOS!AT:AT,MATCH(CHECKLIST!B675,DATOS!B:B,0),1)),"")</f>
        <v/>
      </c>
      <c r="Q675" s="17" t="str">
        <f>IFERROR(IF(INDEX(DATOS!AU:AU,MATCH(CHECKLIST!B675,DATOS!B:B,0),1)=0,"",INDEX(DATOS!AU:AU,MATCH(CHECKLIST!B675,DATOS!B:B,0),1)),"")</f>
        <v/>
      </c>
      <c r="R675" t="str">
        <f>IF(B675="","",1)</f>
        <v/>
      </c>
      <c r="S675" t="str">
        <f t="shared" si="32"/>
        <v/>
      </c>
      <c r="U675" t="str">
        <f t="shared" si="30"/>
        <v/>
      </c>
      <c r="V675" t="str">
        <f t="shared" si="31"/>
        <v/>
      </c>
    </row>
    <row r="676" spans="1:22" x14ac:dyDescent="0.25">
      <c r="A676" s="12">
        <v>663</v>
      </c>
      <c r="B676" t="str">
        <f>IFERROR(INDEX(DATOS!B:B,MATCH(CHECKLIST!A676,DATOS!CG:CG,0),1),"")</f>
        <v/>
      </c>
      <c r="C676" t="str">
        <f>IFERROR(INDEX(DATOS!BT:BT,MATCH(CHECKLIST!A676,DATOS!CG:CG,0),1),"")</f>
        <v/>
      </c>
      <c r="D676" t="str">
        <f>IFERROR(INDEX(DATOS!T:T,MATCH(CHECKLIST!E676,DATOS!C:C,0),1),"")</f>
        <v/>
      </c>
      <c r="E676" s="72" t="str">
        <f>IFERROR(INDEX(DATOS!C:C,MATCH(CHECKLIST!A676,DATOS!CG:CG,0),1),"")</f>
        <v/>
      </c>
      <c r="F676" s="82" t="str">
        <f>IFERROR(IF(INDEX(DATOS!AI:AI,MATCH(CHECKLIST!B676,DATOS!B:B,0),1)=0,"",INDEX(DATOS!AI:AI,MATCH(CHECKLIST!B676,DATOS!B:B,0),1)),"")</f>
        <v/>
      </c>
      <c r="G676" s="17" t="str">
        <f>IFERROR(IF(INDEX(DATOS!AN:AN,MATCH(CHECKLIST!B676,DATOS!B:B,0),1)=0,"",INDEX(DATOS!AN:AN,MATCH(CHECKLIST!B676,DATOS!B:B,0),1)),"")</f>
        <v/>
      </c>
      <c r="H676" s="17" t="str">
        <f>IFERROR(IF(INDEX(DATOS!BQ:BQ,MATCH(CHECKLIST!B676,DATOS!B:B,0),1)="","X",IF(INDEX(DATOS!BQ:BQ,MATCH(CHECKLIST!B676,DATOS!B:B,0),1)="VIGENTE","",INDEX(DATOS!BQ:BQ,MATCH(CHECKLIST!B676,DATOS!B:B,0),1))),"")</f>
        <v/>
      </c>
      <c r="I676" s="17" t="str">
        <f>IFERROR(IF(INDEX(DATOS!AR:AR,MATCH(CHECKLIST!B676,DATOS!B:B,0),1)=0,"",INDEX(DATOS!AR:AR,MATCH(CHECKLIST!B676,DATOS!B:B,0),1)),"")</f>
        <v/>
      </c>
      <c r="J676" s="17" t="str">
        <f>IFERROR(IF(INDEX(DATOS!AP:AP,MATCH(CHECKLIST!B676,DATOS!B:B,0),1)=0,"",INDEX(DATOS!AP:AP,MATCH(CHECKLIST!B676,DATOS!B:B,0),1)),"")</f>
        <v/>
      </c>
      <c r="K676" s="35" t="str">
        <f>IFERROR(IF(INDEX(DATOS!AQ:AQ,MATCH(CHECKLIST!B676,DATOS!B:B,0),1)=0,"",INDEX(DATOS!AQ:AQ,MATCH(CHECKLIST!B676,DATOS!B:B,0),1)),"")</f>
        <v/>
      </c>
      <c r="L676" s="17" t="str">
        <f>IFERROR(IF(INDEX(DATOS!AS:AS,MATCH(CHECKLIST!B676,DATOS!B:B,0),1)=0,"",INDEX(DATOS!AS:AS,MATCH(CHECKLIST!B676,DATOS!B:B,0),1)),"")</f>
        <v/>
      </c>
      <c r="M676" s="17" t="str">
        <f>IFERROR(IF(INDEX(DATOS!AO:AO,MATCH(CHECKLIST!B676,DATOS!B:B,0),1)=0,"",INDEX(DATOS!AO:AO,MATCH(CHECKLIST!B676,DATOS!B:B,0),1)),"")</f>
        <v/>
      </c>
      <c r="N676" s="35" t="str">
        <f ca="1">IFERROR(IF(INDEX(DATOS!P:P,MATCH(CHECKLIST!B676,DATOS!B:B,0),1)="","X",IF(INDEX(DATOS!P:P,MATCH(CHECKLIST!B676,DATOS!B:B,0),1)&gt;YEAR(TODAY())-1,"","VENCIDA")),"")</f>
        <v/>
      </c>
      <c r="O676" s="35" t="str">
        <f>IFERROR(IF(INDEX(DATOS!AV:AV,MATCH(CHECKLIST!B676,DATOS!B:B,0),1)=0,"",INDEX(DATOS!AV:AV,MATCH(CHECKLIST!B676,DATOS!B:B,0),1)),"")</f>
        <v/>
      </c>
      <c r="P676" s="17" t="str">
        <f>IFERROR(IF(INDEX(DATOS!AT:AT,MATCH(CHECKLIST!B676,DATOS!B:B,0),1)=0,"",INDEX(DATOS!AT:AT,MATCH(CHECKLIST!B676,DATOS!B:B,0),1)),"")</f>
        <v/>
      </c>
      <c r="Q676" s="17" t="str">
        <f>IFERROR(IF(INDEX(DATOS!AU:AU,MATCH(CHECKLIST!B676,DATOS!B:B,0),1)=0,"",INDEX(DATOS!AU:AU,MATCH(CHECKLIST!B676,DATOS!B:B,0),1)),"")</f>
        <v/>
      </c>
      <c r="S676">
        <f t="shared" si="32"/>
        <v>0</v>
      </c>
      <c r="U676" t="str">
        <f t="shared" si="30"/>
        <v/>
      </c>
      <c r="V676" t="str">
        <f t="shared" si="31"/>
        <v/>
      </c>
    </row>
    <row r="677" spans="1:22" x14ac:dyDescent="0.25">
      <c r="A677" s="12">
        <v>664</v>
      </c>
      <c r="B677" t="str">
        <f>IFERROR(INDEX(DATOS!B:B,MATCH(CHECKLIST!A677,DATOS!CG:CG,0),1),"")</f>
        <v/>
      </c>
      <c r="C677" t="str">
        <f>IFERROR(INDEX(DATOS!BT:BT,MATCH(CHECKLIST!A677,DATOS!CG:CG,0),1),"")</f>
        <v/>
      </c>
      <c r="D677" t="str">
        <f>IFERROR(INDEX(DATOS!T:T,MATCH(CHECKLIST!E677,DATOS!C:C,0),1),"")</f>
        <v/>
      </c>
      <c r="E677" s="72" t="str">
        <f>IFERROR(INDEX(DATOS!C:C,MATCH(CHECKLIST!A677,DATOS!CG:CG,0),1),"")</f>
        <v/>
      </c>
      <c r="F677" s="82" t="str">
        <f>IFERROR(IF(INDEX(DATOS!AI:AI,MATCH(CHECKLIST!B677,DATOS!B:B,0),1)=0,"",INDEX(DATOS!AI:AI,MATCH(CHECKLIST!B677,DATOS!B:B,0),1)),"")</f>
        <v/>
      </c>
      <c r="G677" s="17" t="str">
        <f>IFERROR(IF(INDEX(DATOS!AN:AN,MATCH(CHECKLIST!B677,DATOS!B:B,0),1)=0,"",INDEX(DATOS!AN:AN,MATCH(CHECKLIST!B677,DATOS!B:B,0),1)),"")</f>
        <v/>
      </c>
      <c r="H677" s="17" t="str">
        <f>IFERROR(IF(INDEX(DATOS!BQ:BQ,MATCH(CHECKLIST!B677,DATOS!B:B,0),1)="","X",IF(INDEX(DATOS!BQ:BQ,MATCH(CHECKLIST!B677,DATOS!B:B,0),1)="VIGENTE","",INDEX(DATOS!BQ:BQ,MATCH(CHECKLIST!B677,DATOS!B:B,0),1))),"")</f>
        <v/>
      </c>
      <c r="I677" s="17" t="str">
        <f>IFERROR(IF(INDEX(DATOS!AR:AR,MATCH(CHECKLIST!B677,DATOS!B:B,0),1)=0,"",INDEX(DATOS!AR:AR,MATCH(CHECKLIST!B677,DATOS!B:B,0),1)),"")</f>
        <v/>
      </c>
      <c r="J677" s="17" t="str">
        <f>IFERROR(IF(INDEX(DATOS!AP:AP,MATCH(CHECKLIST!B677,DATOS!B:B,0),1)=0,"",INDEX(DATOS!AP:AP,MATCH(CHECKLIST!B677,DATOS!B:B,0),1)),"")</f>
        <v/>
      </c>
      <c r="K677" s="35" t="str">
        <f>IFERROR(IF(INDEX(DATOS!AQ:AQ,MATCH(CHECKLIST!B677,DATOS!B:B,0),1)=0,"",INDEX(DATOS!AQ:AQ,MATCH(CHECKLIST!B677,DATOS!B:B,0),1)),"")</f>
        <v/>
      </c>
      <c r="L677" s="17" t="str">
        <f>IFERROR(IF(INDEX(DATOS!AS:AS,MATCH(CHECKLIST!B677,DATOS!B:B,0),1)=0,"",INDEX(DATOS!AS:AS,MATCH(CHECKLIST!B677,DATOS!B:B,0),1)),"")</f>
        <v/>
      </c>
      <c r="M677" s="17" t="str">
        <f>IFERROR(IF(INDEX(DATOS!AO:AO,MATCH(CHECKLIST!B677,DATOS!B:B,0),1)=0,"",INDEX(DATOS!AO:AO,MATCH(CHECKLIST!B677,DATOS!B:B,0),1)),"")</f>
        <v/>
      </c>
      <c r="N677" s="35" t="str">
        <f ca="1">IFERROR(IF(INDEX(DATOS!P:P,MATCH(CHECKLIST!B677,DATOS!B:B,0),1)="","X",IF(INDEX(DATOS!P:P,MATCH(CHECKLIST!B677,DATOS!B:B,0),1)&gt;YEAR(TODAY())-1,"","VENCIDA")),"")</f>
        <v/>
      </c>
      <c r="O677" s="35" t="str">
        <f>IFERROR(IF(INDEX(DATOS!AV:AV,MATCH(CHECKLIST!B677,DATOS!B:B,0),1)=0,"",INDEX(DATOS!AV:AV,MATCH(CHECKLIST!B677,DATOS!B:B,0),1)),"")</f>
        <v/>
      </c>
      <c r="P677" s="17" t="str">
        <f>IFERROR(IF(INDEX(DATOS!AT:AT,MATCH(CHECKLIST!B677,DATOS!B:B,0),1)=0,"",INDEX(DATOS!AT:AT,MATCH(CHECKLIST!B677,DATOS!B:B,0),1)),"")</f>
        <v/>
      </c>
      <c r="Q677" s="17" t="str">
        <f>IFERROR(IF(INDEX(DATOS!AU:AU,MATCH(CHECKLIST!B677,DATOS!B:B,0),1)=0,"",INDEX(DATOS!AU:AU,MATCH(CHECKLIST!B677,DATOS!B:B,0),1)),"")</f>
        <v/>
      </c>
      <c r="R677" t="str">
        <f>IF(B677="","",1)</f>
        <v/>
      </c>
      <c r="S677" t="str">
        <f t="shared" si="32"/>
        <v/>
      </c>
      <c r="U677" t="str">
        <f t="shared" si="30"/>
        <v/>
      </c>
      <c r="V677" t="str">
        <f t="shared" si="31"/>
        <v/>
      </c>
    </row>
    <row r="678" spans="1:22" x14ac:dyDescent="0.25">
      <c r="A678" s="12">
        <v>665</v>
      </c>
      <c r="B678" t="str">
        <f>IFERROR(INDEX(DATOS!B:B,MATCH(CHECKLIST!A678,DATOS!CG:CG,0),1),"")</f>
        <v/>
      </c>
      <c r="C678" t="str">
        <f>IFERROR(INDEX(DATOS!BT:BT,MATCH(CHECKLIST!A678,DATOS!CG:CG,0),1),"")</f>
        <v/>
      </c>
      <c r="D678" t="str">
        <f>IFERROR(INDEX(DATOS!T:T,MATCH(CHECKLIST!E678,DATOS!C:C,0),1),"")</f>
        <v/>
      </c>
      <c r="E678" s="72" t="str">
        <f>IFERROR(INDEX(DATOS!C:C,MATCH(CHECKLIST!A678,DATOS!CG:CG,0),1),"")</f>
        <v/>
      </c>
      <c r="F678" s="82" t="str">
        <f>IFERROR(IF(INDEX(DATOS!AI:AI,MATCH(CHECKLIST!B678,DATOS!B:B,0),1)=0,"",INDEX(DATOS!AI:AI,MATCH(CHECKLIST!B678,DATOS!B:B,0),1)),"")</f>
        <v/>
      </c>
      <c r="G678" s="17" t="str">
        <f>IFERROR(IF(INDEX(DATOS!AN:AN,MATCH(CHECKLIST!B678,DATOS!B:B,0),1)=0,"",INDEX(DATOS!AN:AN,MATCH(CHECKLIST!B678,DATOS!B:B,0),1)),"")</f>
        <v/>
      </c>
      <c r="H678" s="17" t="str">
        <f>IFERROR(IF(INDEX(DATOS!BQ:BQ,MATCH(CHECKLIST!B678,DATOS!B:B,0),1)="","X",IF(INDEX(DATOS!BQ:BQ,MATCH(CHECKLIST!B678,DATOS!B:B,0),1)="VIGENTE","",INDEX(DATOS!BQ:BQ,MATCH(CHECKLIST!B678,DATOS!B:B,0),1))),"")</f>
        <v/>
      </c>
      <c r="I678" s="17" t="str">
        <f>IFERROR(IF(INDEX(DATOS!AR:AR,MATCH(CHECKLIST!B678,DATOS!B:B,0),1)=0,"",INDEX(DATOS!AR:AR,MATCH(CHECKLIST!B678,DATOS!B:B,0),1)),"")</f>
        <v/>
      </c>
      <c r="J678" s="17" t="str">
        <f>IFERROR(IF(INDEX(DATOS!AP:AP,MATCH(CHECKLIST!B678,DATOS!B:B,0),1)=0,"",INDEX(DATOS!AP:AP,MATCH(CHECKLIST!B678,DATOS!B:B,0),1)),"")</f>
        <v/>
      </c>
      <c r="K678" s="35" t="str">
        <f>IFERROR(IF(INDEX(DATOS!AQ:AQ,MATCH(CHECKLIST!B678,DATOS!B:B,0),1)=0,"",INDEX(DATOS!AQ:AQ,MATCH(CHECKLIST!B678,DATOS!B:B,0),1)),"")</f>
        <v/>
      </c>
      <c r="L678" s="17" t="str">
        <f>IFERROR(IF(INDEX(DATOS!AS:AS,MATCH(CHECKLIST!B678,DATOS!B:B,0),1)=0,"",INDEX(DATOS!AS:AS,MATCH(CHECKLIST!B678,DATOS!B:B,0),1)),"")</f>
        <v/>
      </c>
      <c r="M678" s="17" t="str">
        <f>IFERROR(IF(INDEX(DATOS!AO:AO,MATCH(CHECKLIST!B678,DATOS!B:B,0),1)=0,"",INDEX(DATOS!AO:AO,MATCH(CHECKLIST!B678,DATOS!B:B,0),1)),"")</f>
        <v/>
      </c>
      <c r="N678" s="35" t="str">
        <f ca="1">IFERROR(IF(INDEX(DATOS!P:P,MATCH(CHECKLIST!B678,DATOS!B:B,0),1)="","X",IF(INDEX(DATOS!P:P,MATCH(CHECKLIST!B678,DATOS!B:B,0),1)&gt;YEAR(TODAY())-1,"","VENCIDA")),"")</f>
        <v/>
      </c>
      <c r="O678" s="35" t="str">
        <f>IFERROR(IF(INDEX(DATOS!AV:AV,MATCH(CHECKLIST!B678,DATOS!B:B,0),1)=0,"",INDEX(DATOS!AV:AV,MATCH(CHECKLIST!B678,DATOS!B:B,0),1)),"")</f>
        <v/>
      </c>
      <c r="P678" s="17" t="str">
        <f>IFERROR(IF(INDEX(DATOS!AT:AT,MATCH(CHECKLIST!B678,DATOS!B:B,0),1)=0,"",INDEX(DATOS!AT:AT,MATCH(CHECKLIST!B678,DATOS!B:B,0),1)),"")</f>
        <v/>
      </c>
      <c r="Q678" s="17" t="str">
        <f>IFERROR(IF(INDEX(DATOS!AU:AU,MATCH(CHECKLIST!B678,DATOS!B:B,0),1)=0,"",INDEX(DATOS!AU:AU,MATCH(CHECKLIST!B678,DATOS!B:B,0),1)),"")</f>
        <v/>
      </c>
      <c r="S678">
        <f t="shared" si="32"/>
        <v>0</v>
      </c>
      <c r="U678" t="str">
        <f t="shared" si="30"/>
        <v/>
      </c>
      <c r="V678" t="str">
        <f t="shared" si="31"/>
        <v/>
      </c>
    </row>
    <row r="679" spans="1:22" x14ac:dyDescent="0.25">
      <c r="A679" s="12">
        <v>666</v>
      </c>
      <c r="B679" t="str">
        <f>IFERROR(INDEX(DATOS!B:B,MATCH(CHECKLIST!A679,DATOS!CG:CG,0),1),"")</f>
        <v/>
      </c>
      <c r="C679" t="str">
        <f>IFERROR(INDEX(DATOS!BT:BT,MATCH(CHECKLIST!A679,DATOS!CG:CG,0),1),"")</f>
        <v/>
      </c>
      <c r="D679" t="str">
        <f>IFERROR(INDEX(DATOS!T:T,MATCH(CHECKLIST!E679,DATOS!C:C,0),1),"")</f>
        <v/>
      </c>
      <c r="E679" s="72" t="str">
        <f>IFERROR(INDEX(DATOS!C:C,MATCH(CHECKLIST!A679,DATOS!CG:CG,0),1),"")</f>
        <v/>
      </c>
      <c r="F679" s="82" t="str">
        <f>IFERROR(IF(INDEX(DATOS!AI:AI,MATCH(CHECKLIST!B679,DATOS!B:B,0),1)=0,"",INDEX(DATOS!AI:AI,MATCH(CHECKLIST!B679,DATOS!B:B,0),1)),"")</f>
        <v/>
      </c>
      <c r="G679" s="17" t="str">
        <f>IFERROR(IF(INDEX(DATOS!AN:AN,MATCH(CHECKLIST!B679,DATOS!B:B,0),1)=0,"",INDEX(DATOS!AN:AN,MATCH(CHECKLIST!B679,DATOS!B:B,0),1)),"")</f>
        <v/>
      </c>
      <c r="H679" s="17" t="str">
        <f>IFERROR(IF(INDEX(DATOS!BQ:BQ,MATCH(CHECKLIST!B679,DATOS!B:B,0),1)="","X",IF(INDEX(DATOS!BQ:BQ,MATCH(CHECKLIST!B679,DATOS!B:B,0),1)="VIGENTE","",INDEX(DATOS!BQ:BQ,MATCH(CHECKLIST!B679,DATOS!B:B,0),1))),"")</f>
        <v/>
      </c>
      <c r="I679" s="17" t="str">
        <f>IFERROR(IF(INDEX(DATOS!AR:AR,MATCH(CHECKLIST!B679,DATOS!B:B,0),1)=0,"",INDEX(DATOS!AR:AR,MATCH(CHECKLIST!B679,DATOS!B:B,0),1)),"")</f>
        <v/>
      </c>
      <c r="J679" s="17" t="str">
        <f>IFERROR(IF(INDEX(DATOS!AP:AP,MATCH(CHECKLIST!B679,DATOS!B:B,0),1)=0,"",INDEX(DATOS!AP:AP,MATCH(CHECKLIST!B679,DATOS!B:B,0),1)),"")</f>
        <v/>
      </c>
      <c r="K679" s="35" t="str">
        <f>IFERROR(IF(INDEX(DATOS!AQ:AQ,MATCH(CHECKLIST!B679,DATOS!B:B,0),1)=0,"",INDEX(DATOS!AQ:AQ,MATCH(CHECKLIST!B679,DATOS!B:B,0),1)),"")</f>
        <v/>
      </c>
      <c r="L679" s="17" t="str">
        <f>IFERROR(IF(INDEX(DATOS!AS:AS,MATCH(CHECKLIST!B679,DATOS!B:B,0),1)=0,"",INDEX(DATOS!AS:AS,MATCH(CHECKLIST!B679,DATOS!B:B,0),1)),"")</f>
        <v/>
      </c>
      <c r="M679" s="17" t="str">
        <f>IFERROR(IF(INDEX(DATOS!AO:AO,MATCH(CHECKLIST!B679,DATOS!B:B,0),1)=0,"",INDEX(DATOS!AO:AO,MATCH(CHECKLIST!B679,DATOS!B:B,0),1)),"")</f>
        <v/>
      </c>
      <c r="N679" s="35" t="str">
        <f ca="1">IFERROR(IF(INDEX(DATOS!P:P,MATCH(CHECKLIST!B679,DATOS!B:B,0),1)="","X",IF(INDEX(DATOS!P:P,MATCH(CHECKLIST!B679,DATOS!B:B,0),1)&gt;YEAR(TODAY())-1,"","VENCIDA")),"")</f>
        <v/>
      </c>
      <c r="O679" s="35" t="str">
        <f>IFERROR(IF(INDEX(DATOS!AV:AV,MATCH(CHECKLIST!B679,DATOS!B:B,0),1)=0,"",INDEX(DATOS!AV:AV,MATCH(CHECKLIST!B679,DATOS!B:B,0),1)),"")</f>
        <v/>
      </c>
      <c r="P679" s="17" t="str">
        <f>IFERROR(IF(INDEX(DATOS!AT:AT,MATCH(CHECKLIST!B679,DATOS!B:B,0),1)=0,"",INDEX(DATOS!AT:AT,MATCH(CHECKLIST!B679,DATOS!B:B,0),1)),"")</f>
        <v/>
      </c>
      <c r="Q679" s="17" t="str">
        <f>IFERROR(IF(INDEX(DATOS!AU:AU,MATCH(CHECKLIST!B679,DATOS!B:B,0),1)=0,"",INDEX(DATOS!AU:AU,MATCH(CHECKLIST!B679,DATOS!B:B,0),1)),"")</f>
        <v/>
      </c>
      <c r="R679" t="str">
        <f>IF(B679="","",1)</f>
        <v/>
      </c>
      <c r="S679" t="str">
        <f t="shared" si="32"/>
        <v/>
      </c>
      <c r="U679" t="str">
        <f t="shared" si="30"/>
        <v/>
      </c>
      <c r="V679" t="str">
        <f t="shared" si="31"/>
        <v/>
      </c>
    </row>
    <row r="680" spans="1:22" x14ac:dyDescent="0.25">
      <c r="A680" s="12">
        <v>667</v>
      </c>
      <c r="B680" t="str">
        <f>IFERROR(INDEX(DATOS!B:B,MATCH(CHECKLIST!A680,DATOS!CG:CG,0),1),"")</f>
        <v/>
      </c>
      <c r="C680" t="str">
        <f>IFERROR(INDEX(DATOS!BT:BT,MATCH(CHECKLIST!A680,DATOS!CG:CG,0),1),"")</f>
        <v/>
      </c>
      <c r="D680" t="str">
        <f>IFERROR(INDEX(DATOS!T:T,MATCH(CHECKLIST!E680,DATOS!C:C,0),1),"")</f>
        <v/>
      </c>
      <c r="E680" s="72" t="str">
        <f>IFERROR(INDEX(DATOS!C:C,MATCH(CHECKLIST!A680,DATOS!CG:CG,0),1),"")</f>
        <v/>
      </c>
      <c r="F680" s="82" t="str">
        <f>IFERROR(IF(INDEX(DATOS!AI:AI,MATCH(CHECKLIST!B680,DATOS!B:B,0),1)=0,"",INDEX(DATOS!AI:AI,MATCH(CHECKLIST!B680,DATOS!B:B,0),1)),"")</f>
        <v/>
      </c>
      <c r="G680" s="17" t="str">
        <f>IFERROR(IF(INDEX(DATOS!AN:AN,MATCH(CHECKLIST!B680,DATOS!B:B,0),1)=0,"",INDEX(DATOS!AN:AN,MATCH(CHECKLIST!B680,DATOS!B:B,0),1)),"")</f>
        <v/>
      </c>
      <c r="H680" s="17" t="str">
        <f>IFERROR(IF(INDEX(DATOS!BQ:BQ,MATCH(CHECKLIST!B680,DATOS!B:B,0),1)="","X",IF(INDEX(DATOS!BQ:BQ,MATCH(CHECKLIST!B680,DATOS!B:B,0),1)="VIGENTE","",INDEX(DATOS!BQ:BQ,MATCH(CHECKLIST!B680,DATOS!B:B,0),1))),"")</f>
        <v/>
      </c>
      <c r="I680" s="17" t="str">
        <f>IFERROR(IF(INDEX(DATOS!AR:AR,MATCH(CHECKLIST!B680,DATOS!B:B,0),1)=0,"",INDEX(DATOS!AR:AR,MATCH(CHECKLIST!B680,DATOS!B:B,0),1)),"")</f>
        <v/>
      </c>
      <c r="J680" s="17" t="str">
        <f>IFERROR(IF(INDEX(DATOS!AP:AP,MATCH(CHECKLIST!B680,DATOS!B:B,0),1)=0,"",INDEX(DATOS!AP:AP,MATCH(CHECKLIST!B680,DATOS!B:B,0),1)),"")</f>
        <v/>
      </c>
      <c r="K680" s="35" t="str">
        <f>IFERROR(IF(INDEX(DATOS!AQ:AQ,MATCH(CHECKLIST!B680,DATOS!B:B,0),1)=0,"",INDEX(DATOS!AQ:AQ,MATCH(CHECKLIST!B680,DATOS!B:B,0),1)),"")</f>
        <v/>
      </c>
      <c r="L680" s="17" t="str">
        <f>IFERROR(IF(INDEX(DATOS!AS:AS,MATCH(CHECKLIST!B680,DATOS!B:B,0),1)=0,"",INDEX(DATOS!AS:AS,MATCH(CHECKLIST!B680,DATOS!B:B,0),1)),"")</f>
        <v/>
      </c>
      <c r="M680" s="17" t="str">
        <f>IFERROR(IF(INDEX(DATOS!AO:AO,MATCH(CHECKLIST!B680,DATOS!B:B,0),1)=0,"",INDEX(DATOS!AO:AO,MATCH(CHECKLIST!B680,DATOS!B:B,0),1)),"")</f>
        <v/>
      </c>
      <c r="N680" s="35" t="str">
        <f ca="1">IFERROR(IF(INDEX(DATOS!P:P,MATCH(CHECKLIST!B680,DATOS!B:B,0),1)="","X",IF(INDEX(DATOS!P:P,MATCH(CHECKLIST!B680,DATOS!B:B,0),1)&gt;YEAR(TODAY())-1,"","VENCIDA")),"")</f>
        <v/>
      </c>
      <c r="O680" s="35" t="str">
        <f>IFERROR(IF(INDEX(DATOS!AV:AV,MATCH(CHECKLIST!B680,DATOS!B:B,0),1)=0,"",INDEX(DATOS!AV:AV,MATCH(CHECKLIST!B680,DATOS!B:B,0),1)),"")</f>
        <v/>
      </c>
      <c r="P680" s="17" t="str">
        <f>IFERROR(IF(INDEX(DATOS!AT:AT,MATCH(CHECKLIST!B680,DATOS!B:B,0),1)=0,"",INDEX(DATOS!AT:AT,MATCH(CHECKLIST!B680,DATOS!B:B,0),1)),"")</f>
        <v/>
      </c>
      <c r="Q680" s="17" t="str">
        <f>IFERROR(IF(INDEX(DATOS!AU:AU,MATCH(CHECKLIST!B680,DATOS!B:B,0),1)=0,"",INDEX(DATOS!AU:AU,MATCH(CHECKLIST!B680,DATOS!B:B,0),1)),"")</f>
        <v/>
      </c>
      <c r="S680">
        <f t="shared" si="32"/>
        <v>0</v>
      </c>
      <c r="U680" t="str">
        <f t="shared" si="30"/>
        <v/>
      </c>
      <c r="V680" t="str">
        <f t="shared" si="31"/>
        <v/>
      </c>
    </row>
    <row r="681" spans="1:22" x14ac:dyDescent="0.25">
      <c r="A681" s="12">
        <v>668</v>
      </c>
      <c r="B681" t="str">
        <f>IFERROR(INDEX(DATOS!B:B,MATCH(CHECKLIST!A681,DATOS!CG:CG,0),1),"")</f>
        <v/>
      </c>
      <c r="C681" t="str">
        <f>IFERROR(INDEX(DATOS!BT:BT,MATCH(CHECKLIST!A681,DATOS!CG:CG,0),1),"")</f>
        <v/>
      </c>
      <c r="D681" t="str">
        <f>IFERROR(INDEX(DATOS!T:T,MATCH(CHECKLIST!E681,DATOS!C:C,0),1),"")</f>
        <v/>
      </c>
      <c r="E681" s="72" t="str">
        <f>IFERROR(INDEX(DATOS!C:C,MATCH(CHECKLIST!A681,DATOS!CG:CG,0),1),"")</f>
        <v/>
      </c>
      <c r="F681" s="82" t="str">
        <f>IFERROR(IF(INDEX(DATOS!AI:AI,MATCH(CHECKLIST!B681,DATOS!B:B,0),1)=0,"",INDEX(DATOS!AI:AI,MATCH(CHECKLIST!B681,DATOS!B:B,0),1)),"")</f>
        <v/>
      </c>
      <c r="G681" s="17" t="str">
        <f>IFERROR(IF(INDEX(DATOS!AN:AN,MATCH(CHECKLIST!B681,DATOS!B:B,0),1)=0,"",INDEX(DATOS!AN:AN,MATCH(CHECKLIST!B681,DATOS!B:B,0),1)),"")</f>
        <v/>
      </c>
      <c r="H681" s="17" t="str">
        <f>IFERROR(IF(INDEX(DATOS!BQ:BQ,MATCH(CHECKLIST!B681,DATOS!B:B,0),1)="","X",IF(INDEX(DATOS!BQ:BQ,MATCH(CHECKLIST!B681,DATOS!B:B,0),1)="VIGENTE","",INDEX(DATOS!BQ:BQ,MATCH(CHECKLIST!B681,DATOS!B:B,0),1))),"")</f>
        <v/>
      </c>
      <c r="I681" s="17" t="str">
        <f>IFERROR(IF(INDEX(DATOS!AR:AR,MATCH(CHECKLIST!B681,DATOS!B:B,0),1)=0,"",INDEX(DATOS!AR:AR,MATCH(CHECKLIST!B681,DATOS!B:B,0),1)),"")</f>
        <v/>
      </c>
      <c r="J681" s="17" t="str">
        <f>IFERROR(IF(INDEX(DATOS!AP:AP,MATCH(CHECKLIST!B681,DATOS!B:B,0),1)=0,"",INDEX(DATOS!AP:AP,MATCH(CHECKLIST!B681,DATOS!B:B,0),1)),"")</f>
        <v/>
      </c>
      <c r="K681" s="35" t="str">
        <f>IFERROR(IF(INDEX(DATOS!AQ:AQ,MATCH(CHECKLIST!B681,DATOS!B:B,0),1)=0,"",INDEX(DATOS!AQ:AQ,MATCH(CHECKLIST!B681,DATOS!B:B,0),1)),"")</f>
        <v/>
      </c>
      <c r="L681" s="17" t="str">
        <f>IFERROR(IF(INDEX(DATOS!AS:AS,MATCH(CHECKLIST!B681,DATOS!B:B,0),1)=0,"",INDEX(DATOS!AS:AS,MATCH(CHECKLIST!B681,DATOS!B:B,0),1)),"")</f>
        <v/>
      </c>
      <c r="M681" s="17" t="str">
        <f>IFERROR(IF(INDEX(DATOS!AO:AO,MATCH(CHECKLIST!B681,DATOS!B:B,0),1)=0,"",INDEX(DATOS!AO:AO,MATCH(CHECKLIST!B681,DATOS!B:B,0),1)),"")</f>
        <v/>
      </c>
      <c r="N681" s="35" t="str">
        <f ca="1">IFERROR(IF(INDEX(DATOS!P:P,MATCH(CHECKLIST!B681,DATOS!B:B,0),1)="","X",IF(INDEX(DATOS!P:P,MATCH(CHECKLIST!B681,DATOS!B:B,0),1)&gt;YEAR(TODAY())-1,"","VENCIDA")),"")</f>
        <v/>
      </c>
      <c r="O681" s="35" t="str">
        <f>IFERROR(IF(INDEX(DATOS!AV:AV,MATCH(CHECKLIST!B681,DATOS!B:B,0),1)=0,"",INDEX(DATOS!AV:AV,MATCH(CHECKLIST!B681,DATOS!B:B,0),1)),"")</f>
        <v/>
      </c>
      <c r="P681" s="17" t="str">
        <f>IFERROR(IF(INDEX(DATOS!AT:AT,MATCH(CHECKLIST!B681,DATOS!B:B,0),1)=0,"",INDEX(DATOS!AT:AT,MATCH(CHECKLIST!B681,DATOS!B:B,0),1)),"")</f>
        <v/>
      </c>
      <c r="Q681" s="17" t="str">
        <f>IFERROR(IF(INDEX(DATOS!AU:AU,MATCH(CHECKLIST!B681,DATOS!B:B,0),1)=0,"",INDEX(DATOS!AU:AU,MATCH(CHECKLIST!B681,DATOS!B:B,0),1)),"")</f>
        <v/>
      </c>
      <c r="R681" t="str">
        <f>IF(B681="","",1)</f>
        <v/>
      </c>
      <c r="S681" t="str">
        <f t="shared" si="32"/>
        <v/>
      </c>
      <c r="U681" t="str">
        <f t="shared" si="30"/>
        <v/>
      </c>
      <c r="V681" t="str">
        <f t="shared" si="31"/>
        <v/>
      </c>
    </row>
    <row r="682" spans="1:22" x14ac:dyDescent="0.25">
      <c r="A682" s="12">
        <v>669</v>
      </c>
      <c r="B682" t="str">
        <f>IFERROR(INDEX(DATOS!B:B,MATCH(CHECKLIST!A682,DATOS!CG:CG,0),1),"")</f>
        <v/>
      </c>
      <c r="C682" t="str">
        <f>IFERROR(INDEX(DATOS!BT:BT,MATCH(CHECKLIST!A682,DATOS!CG:CG,0),1),"")</f>
        <v/>
      </c>
      <c r="D682" t="str">
        <f>IFERROR(INDEX(DATOS!T:T,MATCH(CHECKLIST!E682,DATOS!C:C,0),1),"")</f>
        <v/>
      </c>
      <c r="E682" s="72" t="str">
        <f>IFERROR(INDEX(DATOS!C:C,MATCH(CHECKLIST!A682,DATOS!CG:CG,0),1),"")</f>
        <v/>
      </c>
      <c r="F682" s="82" t="str">
        <f>IFERROR(IF(INDEX(DATOS!AI:AI,MATCH(CHECKLIST!B682,DATOS!B:B,0),1)=0,"",INDEX(DATOS!AI:AI,MATCH(CHECKLIST!B682,DATOS!B:B,0),1)),"")</f>
        <v/>
      </c>
      <c r="G682" s="17" t="str">
        <f>IFERROR(IF(INDEX(DATOS!AN:AN,MATCH(CHECKLIST!B682,DATOS!B:B,0),1)=0,"",INDEX(DATOS!AN:AN,MATCH(CHECKLIST!B682,DATOS!B:B,0),1)),"")</f>
        <v/>
      </c>
      <c r="H682" s="17" t="str">
        <f>IFERROR(IF(INDEX(DATOS!BQ:BQ,MATCH(CHECKLIST!B682,DATOS!B:B,0),1)="","X",IF(INDEX(DATOS!BQ:BQ,MATCH(CHECKLIST!B682,DATOS!B:B,0),1)="VIGENTE","",INDEX(DATOS!BQ:BQ,MATCH(CHECKLIST!B682,DATOS!B:B,0),1))),"")</f>
        <v/>
      </c>
      <c r="I682" s="17" t="str">
        <f>IFERROR(IF(INDEX(DATOS!AR:AR,MATCH(CHECKLIST!B682,DATOS!B:B,0),1)=0,"",INDEX(DATOS!AR:AR,MATCH(CHECKLIST!B682,DATOS!B:B,0),1)),"")</f>
        <v/>
      </c>
      <c r="J682" s="17" t="str">
        <f>IFERROR(IF(INDEX(DATOS!AP:AP,MATCH(CHECKLIST!B682,DATOS!B:B,0),1)=0,"",INDEX(DATOS!AP:AP,MATCH(CHECKLIST!B682,DATOS!B:B,0),1)),"")</f>
        <v/>
      </c>
      <c r="K682" s="35" t="str">
        <f>IFERROR(IF(INDEX(DATOS!AQ:AQ,MATCH(CHECKLIST!B682,DATOS!B:B,0),1)=0,"",INDEX(DATOS!AQ:AQ,MATCH(CHECKLIST!B682,DATOS!B:B,0),1)),"")</f>
        <v/>
      </c>
      <c r="L682" s="17" t="str">
        <f>IFERROR(IF(INDEX(DATOS!AS:AS,MATCH(CHECKLIST!B682,DATOS!B:B,0),1)=0,"",INDEX(DATOS!AS:AS,MATCH(CHECKLIST!B682,DATOS!B:B,0),1)),"")</f>
        <v/>
      </c>
      <c r="M682" s="17" t="str">
        <f>IFERROR(IF(INDEX(DATOS!AO:AO,MATCH(CHECKLIST!B682,DATOS!B:B,0),1)=0,"",INDEX(DATOS!AO:AO,MATCH(CHECKLIST!B682,DATOS!B:B,0),1)),"")</f>
        <v/>
      </c>
      <c r="N682" s="35" t="str">
        <f ca="1">IFERROR(IF(INDEX(DATOS!P:P,MATCH(CHECKLIST!B682,DATOS!B:B,0),1)="","X",IF(INDEX(DATOS!P:P,MATCH(CHECKLIST!B682,DATOS!B:B,0),1)&gt;YEAR(TODAY())-1,"","VENCIDA")),"")</f>
        <v/>
      </c>
      <c r="O682" s="35" t="str">
        <f>IFERROR(IF(INDEX(DATOS!AV:AV,MATCH(CHECKLIST!B682,DATOS!B:B,0),1)=0,"",INDEX(DATOS!AV:AV,MATCH(CHECKLIST!B682,DATOS!B:B,0),1)),"")</f>
        <v/>
      </c>
      <c r="P682" s="17" t="str">
        <f>IFERROR(IF(INDEX(DATOS!AT:AT,MATCH(CHECKLIST!B682,DATOS!B:B,0),1)=0,"",INDEX(DATOS!AT:AT,MATCH(CHECKLIST!B682,DATOS!B:B,0),1)),"")</f>
        <v/>
      </c>
      <c r="Q682" s="17" t="str">
        <f>IFERROR(IF(INDEX(DATOS!AU:AU,MATCH(CHECKLIST!B682,DATOS!B:B,0),1)=0,"",INDEX(DATOS!AU:AU,MATCH(CHECKLIST!B682,DATOS!B:B,0),1)),"")</f>
        <v/>
      </c>
      <c r="S682">
        <f t="shared" si="32"/>
        <v>0</v>
      </c>
      <c r="U682" t="str">
        <f t="shared" si="30"/>
        <v/>
      </c>
      <c r="V682" t="str">
        <f t="shared" si="31"/>
        <v/>
      </c>
    </row>
    <row r="683" spans="1:22" x14ac:dyDescent="0.25">
      <c r="A683" s="12">
        <v>670</v>
      </c>
      <c r="B683" t="str">
        <f>IFERROR(INDEX(DATOS!B:B,MATCH(CHECKLIST!A683,DATOS!CG:CG,0),1),"")</f>
        <v/>
      </c>
      <c r="C683" t="str">
        <f>IFERROR(INDEX(DATOS!BT:BT,MATCH(CHECKLIST!A683,DATOS!CG:CG,0),1),"")</f>
        <v/>
      </c>
      <c r="D683" t="str">
        <f>IFERROR(INDEX(DATOS!T:T,MATCH(CHECKLIST!E683,DATOS!C:C,0),1),"")</f>
        <v/>
      </c>
      <c r="E683" s="72" t="str">
        <f>IFERROR(INDEX(DATOS!C:C,MATCH(CHECKLIST!A683,DATOS!CG:CG,0),1),"")</f>
        <v/>
      </c>
      <c r="F683" s="82" t="str">
        <f>IFERROR(IF(INDEX(DATOS!AI:AI,MATCH(CHECKLIST!B683,DATOS!B:B,0),1)=0,"",INDEX(DATOS!AI:AI,MATCH(CHECKLIST!B683,DATOS!B:B,0),1)),"")</f>
        <v/>
      </c>
      <c r="G683" s="17" t="str">
        <f>IFERROR(IF(INDEX(DATOS!AN:AN,MATCH(CHECKLIST!B683,DATOS!B:B,0),1)=0,"",INDEX(DATOS!AN:AN,MATCH(CHECKLIST!B683,DATOS!B:B,0),1)),"")</f>
        <v/>
      </c>
      <c r="H683" s="17" t="str">
        <f>IFERROR(IF(INDEX(DATOS!BQ:BQ,MATCH(CHECKLIST!B683,DATOS!B:B,0),1)="","X",IF(INDEX(DATOS!BQ:BQ,MATCH(CHECKLIST!B683,DATOS!B:B,0),1)="VIGENTE","",INDEX(DATOS!BQ:BQ,MATCH(CHECKLIST!B683,DATOS!B:B,0),1))),"")</f>
        <v/>
      </c>
      <c r="I683" s="17" t="str">
        <f>IFERROR(IF(INDEX(DATOS!AR:AR,MATCH(CHECKLIST!B683,DATOS!B:B,0),1)=0,"",INDEX(DATOS!AR:AR,MATCH(CHECKLIST!B683,DATOS!B:B,0),1)),"")</f>
        <v/>
      </c>
      <c r="J683" s="17" t="str">
        <f>IFERROR(IF(INDEX(DATOS!AP:AP,MATCH(CHECKLIST!B683,DATOS!B:B,0),1)=0,"",INDEX(DATOS!AP:AP,MATCH(CHECKLIST!B683,DATOS!B:B,0),1)),"")</f>
        <v/>
      </c>
      <c r="K683" s="35" t="str">
        <f>IFERROR(IF(INDEX(DATOS!AQ:AQ,MATCH(CHECKLIST!B683,DATOS!B:B,0),1)=0,"",INDEX(DATOS!AQ:AQ,MATCH(CHECKLIST!B683,DATOS!B:B,0),1)),"")</f>
        <v/>
      </c>
      <c r="L683" s="17" t="str">
        <f>IFERROR(IF(INDEX(DATOS!AS:AS,MATCH(CHECKLIST!B683,DATOS!B:B,0),1)=0,"",INDEX(DATOS!AS:AS,MATCH(CHECKLIST!B683,DATOS!B:B,0),1)),"")</f>
        <v/>
      </c>
      <c r="M683" s="17" t="str">
        <f>IFERROR(IF(INDEX(DATOS!AO:AO,MATCH(CHECKLIST!B683,DATOS!B:B,0),1)=0,"",INDEX(DATOS!AO:AO,MATCH(CHECKLIST!B683,DATOS!B:B,0),1)),"")</f>
        <v/>
      </c>
      <c r="N683" s="35" t="str">
        <f ca="1">IFERROR(IF(INDEX(DATOS!P:P,MATCH(CHECKLIST!B683,DATOS!B:B,0),1)="","X",IF(INDEX(DATOS!P:P,MATCH(CHECKLIST!B683,DATOS!B:B,0),1)&gt;YEAR(TODAY())-1,"","VENCIDA")),"")</f>
        <v/>
      </c>
      <c r="O683" s="35" t="str">
        <f>IFERROR(IF(INDEX(DATOS!AV:AV,MATCH(CHECKLIST!B683,DATOS!B:B,0),1)=0,"",INDEX(DATOS!AV:AV,MATCH(CHECKLIST!B683,DATOS!B:B,0),1)),"")</f>
        <v/>
      </c>
      <c r="P683" s="17" t="str">
        <f>IFERROR(IF(INDEX(DATOS!AT:AT,MATCH(CHECKLIST!B683,DATOS!B:B,0),1)=0,"",INDEX(DATOS!AT:AT,MATCH(CHECKLIST!B683,DATOS!B:B,0),1)),"")</f>
        <v/>
      </c>
      <c r="Q683" s="17" t="str">
        <f>IFERROR(IF(INDEX(DATOS!AU:AU,MATCH(CHECKLIST!B683,DATOS!B:B,0),1)=0,"",INDEX(DATOS!AU:AU,MATCH(CHECKLIST!B683,DATOS!B:B,0),1)),"")</f>
        <v/>
      </c>
      <c r="R683" t="str">
        <f>IF(B683="","",1)</f>
        <v/>
      </c>
      <c r="S683" t="str">
        <f t="shared" si="32"/>
        <v/>
      </c>
      <c r="U683" t="str">
        <f t="shared" si="30"/>
        <v/>
      </c>
      <c r="V683" t="str">
        <f t="shared" si="31"/>
        <v/>
      </c>
    </row>
    <row r="684" spans="1:22" x14ac:dyDescent="0.25">
      <c r="A684" s="12">
        <v>671</v>
      </c>
      <c r="B684" t="str">
        <f>IFERROR(INDEX(DATOS!B:B,MATCH(CHECKLIST!A684,DATOS!CG:CG,0),1),"")</f>
        <v/>
      </c>
      <c r="C684" t="str">
        <f>IFERROR(INDEX(DATOS!BT:BT,MATCH(CHECKLIST!A684,DATOS!CG:CG,0),1),"")</f>
        <v/>
      </c>
      <c r="D684" t="str">
        <f>IFERROR(INDEX(DATOS!T:T,MATCH(CHECKLIST!E684,DATOS!C:C,0),1),"")</f>
        <v/>
      </c>
      <c r="E684" s="72" t="str">
        <f>IFERROR(INDEX(DATOS!C:C,MATCH(CHECKLIST!A684,DATOS!CG:CG,0),1),"")</f>
        <v/>
      </c>
      <c r="F684" s="82" t="str">
        <f>IFERROR(IF(INDEX(DATOS!AI:AI,MATCH(CHECKLIST!B684,DATOS!B:B,0),1)=0,"",INDEX(DATOS!AI:AI,MATCH(CHECKLIST!B684,DATOS!B:B,0),1)),"")</f>
        <v/>
      </c>
      <c r="G684" s="17" t="str">
        <f>IFERROR(IF(INDEX(DATOS!AN:AN,MATCH(CHECKLIST!B684,DATOS!B:B,0),1)=0,"",INDEX(DATOS!AN:AN,MATCH(CHECKLIST!B684,DATOS!B:B,0),1)),"")</f>
        <v/>
      </c>
      <c r="H684" s="17" t="str">
        <f>IFERROR(IF(INDEX(DATOS!BQ:BQ,MATCH(CHECKLIST!B684,DATOS!B:B,0),1)="","X",IF(INDEX(DATOS!BQ:BQ,MATCH(CHECKLIST!B684,DATOS!B:B,0),1)="VIGENTE","",INDEX(DATOS!BQ:BQ,MATCH(CHECKLIST!B684,DATOS!B:B,0),1))),"")</f>
        <v/>
      </c>
      <c r="I684" s="17" t="str">
        <f>IFERROR(IF(INDEX(DATOS!AR:AR,MATCH(CHECKLIST!B684,DATOS!B:B,0),1)=0,"",INDEX(DATOS!AR:AR,MATCH(CHECKLIST!B684,DATOS!B:B,0),1)),"")</f>
        <v/>
      </c>
      <c r="J684" s="17" t="str">
        <f>IFERROR(IF(INDEX(DATOS!AP:AP,MATCH(CHECKLIST!B684,DATOS!B:B,0),1)=0,"",INDEX(DATOS!AP:AP,MATCH(CHECKLIST!B684,DATOS!B:B,0),1)),"")</f>
        <v/>
      </c>
      <c r="K684" s="35" t="str">
        <f>IFERROR(IF(INDEX(DATOS!AQ:AQ,MATCH(CHECKLIST!B684,DATOS!B:B,0),1)=0,"",INDEX(DATOS!AQ:AQ,MATCH(CHECKLIST!B684,DATOS!B:B,0),1)),"")</f>
        <v/>
      </c>
      <c r="L684" s="17" t="str">
        <f>IFERROR(IF(INDEX(DATOS!AS:AS,MATCH(CHECKLIST!B684,DATOS!B:B,0),1)=0,"",INDEX(DATOS!AS:AS,MATCH(CHECKLIST!B684,DATOS!B:B,0),1)),"")</f>
        <v/>
      </c>
      <c r="M684" s="17" t="str">
        <f>IFERROR(IF(INDEX(DATOS!AO:AO,MATCH(CHECKLIST!B684,DATOS!B:B,0),1)=0,"",INDEX(DATOS!AO:AO,MATCH(CHECKLIST!B684,DATOS!B:B,0),1)),"")</f>
        <v/>
      </c>
      <c r="N684" s="35" t="str">
        <f ca="1">IFERROR(IF(INDEX(DATOS!P:P,MATCH(CHECKLIST!B684,DATOS!B:B,0),1)="","X",IF(INDEX(DATOS!P:P,MATCH(CHECKLIST!B684,DATOS!B:B,0),1)&gt;YEAR(TODAY())-1,"","VENCIDA")),"")</f>
        <v/>
      </c>
      <c r="O684" s="35" t="str">
        <f>IFERROR(IF(INDEX(DATOS!AV:AV,MATCH(CHECKLIST!B684,DATOS!B:B,0),1)=0,"",INDEX(DATOS!AV:AV,MATCH(CHECKLIST!B684,DATOS!B:B,0),1)),"")</f>
        <v/>
      </c>
      <c r="P684" s="17" t="str">
        <f>IFERROR(IF(INDEX(DATOS!AT:AT,MATCH(CHECKLIST!B684,DATOS!B:B,0),1)=0,"",INDEX(DATOS!AT:AT,MATCH(CHECKLIST!B684,DATOS!B:B,0),1)),"")</f>
        <v/>
      </c>
      <c r="Q684" s="17" t="str">
        <f>IFERROR(IF(INDEX(DATOS!AU:AU,MATCH(CHECKLIST!B684,DATOS!B:B,0),1)=0,"",INDEX(DATOS!AU:AU,MATCH(CHECKLIST!B684,DATOS!B:B,0),1)),"")</f>
        <v/>
      </c>
      <c r="S684">
        <f t="shared" si="32"/>
        <v>0</v>
      </c>
      <c r="U684" t="str">
        <f t="shared" si="30"/>
        <v/>
      </c>
      <c r="V684" t="str">
        <f t="shared" si="31"/>
        <v/>
      </c>
    </row>
    <row r="685" spans="1:22" x14ac:dyDescent="0.25">
      <c r="A685" s="12">
        <v>672</v>
      </c>
      <c r="B685" t="str">
        <f>IFERROR(INDEX(DATOS!B:B,MATCH(CHECKLIST!A685,DATOS!CG:CG,0),1),"")</f>
        <v/>
      </c>
      <c r="C685" t="str">
        <f>IFERROR(INDEX(DATOS!BT:BT,MATCH(CHECKLIST!A685,DATOS!CG:CG,0),1),"")</f>
        <v/>
      </c>
      <c r="D685" t="str">
        <f>IFERROR(INDEX(DATOS!T:T,MATCH(CHECKLIST!E685,DATOS!C:C,0),1),"")</f>
        <v/>
      </c>
      <c r="E685" s="72" t="str">
        <f>IFERROR(INDEX(DATOS!C:C,MATCH(CHECKLIST!A685,DATOS!CG:CG,0),1),"")</f>
        <v/>
      </c>
      <c r="F685" s="82" t="str">
        <f>IFERROR(IF(INDEX(DATOS!AI:AI,MATCH(CHECKLIST!B685,DATOS!B:B,0),1)=0,"",INDEX(DATOS!AI:AI,MATCH(CHECKLIST!B685,DATOS!B:B,0),1)),"")</f>
        <v/>
      </c>
      <c r="G685" s="17" t="str">
        <f>IFERROR(IF(INDEX(DATOS!AN:AN,MATCH(CHECKLIST!B685,DATOS!B:B,0),1)=0,"",INDEX(DATOS!AN:AN,MATCH(CHECKLIST!B685,DATOS!B:B,0),1)),"")</f>
        <v/>
      </c>
      <c r="H685" s="17" t="str">
        <f>IFERROR(IF(INDEX(DATOS!BQ:BQ,MATCH(CHECKLIST!B685,DATOS!B:B,0),1)="","X",IF(INDEX(DATOS!BQ:BQ,MATCH(CHECKLIST!B685,DATOS!B:B,0),1)="VIGENTE","",INDEX(DATOS!BQ:BQ,MATCH(CHECKLIST!B685,DATOS!B:B,0),1))),"")</f>
        <v/>
      </c>
      <c r="I685" s="17" t="str">
        <f>IFERROR(IF(INDEX(DATOS!AR:AR,MATCH(CHECKLIST!B685,DATOS!B:B,0),1)=0,"",INDEX(DATOS!AR:AR,MATCH(CHECKLIST!B685,DATOS!B:B,0),1)),"")</f>
        <v/>
      </c>
      <c r="J685" s="17" t="str">
        <f>IFERROR(IF(INDEX(DATOS!AP:AP,MATCH(CHECKLIST!B685,DATOS!B:B,0),1)=0,"",INDEX(DATOS!AP:AP,MATCH(CHECKLIST!B685,DATOS!B:B,0),1)),"")</f>
        <v/>
      </c>
      <c r="K685" s="35" t="str">
        <f>IFERROR(IF(INDEX(DATOS!AQ:AQ,MATCH(CHECKLIST!B685,DATOS!B:B,0),1)=0,"",INDEX(DATOS!AQ:AQ,MATCH(CHECKLIST!B685,DATOS!B:B,0),1)),"")</f>
        <v/>
      </c>
      <c r="L685" s="17" t="str">
        <f>IFERROR(IF(INDEX(DATOS!AS:AS,MATCH(CHECKLIST!B685,DATOS!B:B,0),1)=0,"",INDEX(DATOS!AS:AS,MATCH(CHECKLIST!B685,DATOS!B:B,0),1)),"")</f>
        <v/>
      </c>
      <c r="M685" s="17" t="str">
        <f>IFERROR(IF(INDEX(DATOS!AO:AO,MATCH(CHECKLIST!B685,DATOS!B:B,0),1)=0,"",INDEX(DATOS!AO:AO,MATCH(CHECKLIST!B685,DATOS!B:B,0),1)),"")</f>
        <v/>
      </c>
      <c r="N685" s="35" t="str">
        <f ca="1">IFERROR(IF(INDEX(DATOS!P:P,MATCH(CHECKLIST!B685,DATOS!B:B,0),1)="","X",IF(INDEX(DATOS!P:P,MATCH(CHECKLIST!B685,DATOS!B:B,0),1)&gt;YEAR(TODAY())-1,"","VENCIDA")),"")</f>
        <v/>
      </c>
      <c r="O685" s="35" t="str">
        <f>IFERROR(IF(INDEX(DATOS!AV:AV,MATCH(CHECKLIST!B685,DATOS!B:B,0),1)=0,"",INDEX(DATOS!AV:AV,MATCH(CHECKLIST!B685,DATOS!B:B,0),1)),"")</f>
        <v/>
      </c>
      <c r="P685" s="17" t="str">
        <f>IFERROR(IF(INDEX(DATOS!AT:AT,MATCH(CHECKLIST!B685,DATOS!B:B,0),1)=0,"",INDEX(DATOS!AT:AT,MATCH(CHECKLIST!B685,DATOS!B:B,0),1)),"")</f>
        <v/>
      </c>
      <c r="Q685" s="17" t="str">
        <f>IFERROR(IF(INDEX(DATOS!AU:AU,MATCH(CHECKLIST!B685,DATOS!B:B,0),1)=0,"",INDEX(DATOS!AU:AU,MATCH(CHECKLIST!B685,DATOS!B:B,0),1)),"")</f>
        <v/>
      </c>
      <c r="R685" t="str">
        <f>IF(B685="","",1)</f>
        <v/>
      </c>
      <c r="S685" t="str">
        <f t="shared" si="32"/>
        <v/>
      </c>
      <c r="U685" t="str">
        <f t="shared" si="30"/>
        <v/>
      </c>
      <c r="V685" t="str">
        <f t="shared" si="31"/>
        <v/>
      </c>
    </row>
    <row r="686" spans="1:22" x14ac:dyDescent="0.25">
      <c r="A686" s="12">
        <v>673</v>
      </c>
      <c r="B686" t="str">
        <f>IFERROR(INDEX(DATOS!B:B,MATCH(CHECKLIST!A686,DATOS!CG:CG,0),1),"")</f>
        <v/>
      </c>
      <c r="C686" t="str">
        <f>IFERROR(INDEX(DATOS!BT:BT,MATCH(CHECKLIST!A686,DATOS!CG:CG,0),1),"")</f>
        <v/>
      </c>
      <c r="D686" t="str">
        <f>IFERROR(INDEX(DATOS!T:T,MATCH(CHECKLIST!E686,DATOS!C:C,0),1),"")</f>
        <v/>
      </c>
      <c r="E686" s="72" t="str">
        <f>IFERROR(INDEX(DATOS!C:C,MATCH(CHECKLIST!A686,DATOS!CG:CG,0),1),"")</f>
        <v/>
      </c>
      <c r="F686" s="82" t="str">
        <f>IFERROR(IF(INDEX(DATOS!AI:AI,MATCH(CHECKLIST!B686,DATOS!B:B,0),1)=0,"",INDEX(DATOS!AI:AI,MATCH(CHECKLIST!B686,DATOS!B:B,0),1)),"")</f>
        <v/>
      </c>
      <c r="G686" s="17" t="str">
        <f>IFERROR(IF(INDEX(DATOS!AN:AN,MATCH(CHECKLIST!B686,DATOS!B:B,0),1)=0,"",INDEX(DATOS!AN:AN,MATCH(CHECKLIST!B686,DATOS!B:B,0),1)),"")</f>
        <v/>
      </c>
      <c r="H686" s="17" t="str">
        <f>IFERROR(IF(INDEX(DATOS!BQ:BQ,MATCH(CHECKLIST!B686,DATOS!B:B,0),1)="","X",IF(INDEX(DATOS!BQ:BQ,MATCH(CHECKLIST!B686,DATOS!B:B,0),1)="VIGENTE","",INDEX(DATOS!BQ:BQ,MATCH(CHECKLIST!B686,DATOS!B:B,0),1))),"")</f>
        <v/>
      </c>
      <c r="I686" s="17" t="str">
        <f>IFERROR(IF(INDEX(DATOS!AR:AR,MATCH(CHECKLIST!B686,DATOS!B:B,0),1)=0,"",INDEX(DATOS!AR:AR,MATCH(CHECKLIST!B686,DATOS!B:B,0),1)),"")</f>
        <v/>
      </c>
      <c r="J686" s="17" t="str">
        <f>IFERROR(IF(INDEX(DATOS!AP:AP,MATCH(CHECKLIST!B686,DATOS!B:B,0),1)=0,"",INDEX(DATOS!AP:AP,MATCH(CHECKLIST!B686,DATOS!B:B,0),1)),"")</f>
        <v/>
      </c>
      <c r="K686" s="35" t="str">
        <f>IFERROR(IF(INDEX(DATOS!AQ:AQ,MATCH(CHECKLIST!B686,DATOS!B:B,0),1)=0,"",INDEX(DATOS!AQ:AQ,MATCH(CHECKLIST!B686,DATOS!B:B,0),1)),"")</f>
        <v/>
      </c>
      <c r="L686" s="17" t="str">
        <f>IFERROR(IF(INDEX(DATOS!AS:AS,MATCH(CHECKLIST!B686,DATOS!B:B,0),1)=0,"",INDEX(DATOS!AS:AS,MATCH(CHECKLIST!B686,DATOS!B:B,0),1)),"")</f>
        <v/>
      </c>
      <c r="M686" s="17" t="str">
        <f>IFERROR(IF(INDEX(DATOS!AO:AO,MATCH(CHECKLIST!B686,DATOS!B:B,0),1)=0,"",INDEX(DATOS!AO:AO,MATCH(CHECKLIST!B686,DATOS!B:B,0),1)),"")</f>
        <v/>
      </c>
      <c r="N686" s="35" t="str">
        <f ca="1">IFERROR(IF(INDEX(DATOS!P:P,MATCH(CHECKLIST!B686,DATOS!B:B,0),1)="","X",IF(INDEX(DATOS!P:P,MATCH(CHECKLIST!B686,DATOS!B:B,0),1)&gt;YEAR(TODAY())-1,"","VENCIDA")),"")</f>
        <v/>
      </c>
      <c r="O686" s="35" t="str">
        <f>IFERROR(IF(INDEX(DATOS!AV:AV,MATCH(CHECKLIST!B686,DATOS!B:B,0),1)=0,"",INDEX(DATOS!AV:AV,MATCH(CHECKLIST!B686,DATOS!B:B,0),1)),"")</f>
        <v/>
      </c>
      <c r="P686" s="17" t="str">
        <f>IFERROR(IF(INDEX(DATOS!AT:AT,MATCH(CHECKLIST!B686,DATOS!B:B,0),1)=0,"",INDEX(DATOS!AT:AT,MATCH(CHECKLIST!B686,DATOS!B:B,0),1)),"")</f>
        <v/>
      </c>
      <c r="Q686" s="17" t="str">
        <f>IFERROR(IF(INDEX(DATOS!AU:AU,MATCH(CHECKLIST!B686,DATOS!B:B,0),1)=0,"",INDEX(DATOS!AU:AU,MATCH(CHECKLIST!B686,DATOS!B:B,0),1)),"")</f>
        <v/>
      </c>
      <c r="S686">
        <f t="shared" si="32"/>
        <v>0</v>
      </c>
      <c r="U686" t="str">
        <f t="shared" si="30"/>
        <v/>
      </c>
      <c r="V686" t="str">
        <f t="shared" si="31"/>
        <v/>
      </c>
    </row>
    <row r="687" spans="1:22" x14ac:dyDescent="0.25">
      <c r="A687" s="12">
        <v>674</v>
      </c>
      <c r="B687" t="str">
        <f>IFERROR(INDEX(DATOS!B:B,MATCH(CHECKLIST!A687,DATOS!CG:CG,0),1),"")</f>
        <v/>
      </c>
      <c r="C687" t="str">
        <f>IFERROR(INDEX(DATOS!BT:BT,MATCH(CHECKLIST!A687,DATOS!CG:CG,0),1),"")</f>
        <v/>
      </c>
      <c r="D687" t="str">
        <f>IFERROR(INDEX(DATOS!T:T,MATCH(CHECKLIST!E687,DATOS!C:C,0),1),"")</f>
        <v/>
      </c>
      <c r="E687" s="72" t="str">
        <f>IFERROR(INDEX(DATOS!C:C,MATCH(CHECKLIST!A687,DATOS!CG:CG,0),1),"")</f>
        <v/>
      </c>
      <c r="F687" s="82" t="str">
        <f>IFERROR(IF(INDEX(DATOS!AI:AI,MATCH(CHECKLIST!B687,DATOS!B:B,0),1)=0,"",INDEX(DATOS!AI:AI,MATCH(CHECKLIST!B687,DATOS!B:B,0),1)),"")</f>
        <v/>
      </c>
      <c r="G687" s="17" t="str">
        <f>IFERROR(IF(INDEX(DATOS!AN:AN,MATCH(CHECKLIST!B687,DATOS!B:B,0),1)=0,"",INDEX(DATOS!AN:AN,MATCH(CHECKLIST!B687,DATOS!B:B,0),1)),"")</f>
        <v/>
      </c>
      <c r="H687" s="17" t="str">
        <f>IFERROR(IF(INDEX(DATOS!BQ:BQ,MATCH(CHECKLIST!B687,DATOS!B:B,0),1)="","X",IF(INDEX(DATOS!BQ:BQ,MATCH(CHECKLIST!B687,DATOS!B:B,0),1)="VIGENTE","",INDEX(DATOS!BQ:BQ,MATCH(CHECKLIST!B687,DATOS!B:B,0),1))),"")</f>
        <v/>
      </c>
      <c r="I687" s="17" t="str">
        <f>IFERROR(IF(INDEX(DATOS!AR:AR,MATCH(CHECKLIST!B687,DATOS!B:B,0),1)=0,"",INDEX(DATOS!AR:AR,MATCH(CHECKLIST!B687,DATOS!B:B,0),1)),"")</f>
        <v/>
      </c>
      <c r="J687" s="17" t="str">
        <f>IFERROR(IF(INDEX(DATOS!AP:AP,MATCH(CHECKLIST!B687,DATOS!B:B,0),1)=0,"",INDEX(DATOS!AP:AP,MATCH(CHECKLIST!B687,DATOS!B:B,0),1)),"")</f>
        <v/>
      </c>
      <c r="K687" s="35" t="str">
        <f>IFERROR(IF(INDEX(DATOS!AQ:AQ,MATCH(CHECKLIST!B687,DATOS!B:B,0),1)=0,"",INDEX(DATOS!AQ:AQ,MATCH(CHECKLIST!B687,DATOS!B:B,0),1)),"")</f>
        <v/>
      </c>
      <c r="L687" s="17" t="str">
        <f>IFERROR(IF(INDEX(DATOS!AS:AS,MATCH(CHECKLIST!B687,DATOS!B:B,0),1)=0,"",INDEX(DATOS!AS:AS,MATCH(CHECKLIST!B687,DATOS!B:B,0),1)),"")</f>
        <v/>
      </c>
      <c r="M687" s="17" t="str">
        <f>IFERROR(IF(INDEX(DATOS!AO:AO,MATCH(CHECKLIST!B687,DATOS!B:B,0),1)=0,"",INDEX(DATOS!AO:AO,MATCH(CHECKLIST!B687,DATOS!B:B,0),1)),"")</f>
        <v/>
      </c>
      <c r="N687" s="35" t="str">
        <f ca="1">IFERROR(IF(INDEX(DATOS!P:P,MATCH(CHECKLIST!B687,DATOS!B:B,0),1)="","X",IF(INDEX(DATOS!P:P,MATCH(CHECKLIST!B687,DATOS!B:B,0),1)&gt;YEAR(TODAY())-1,"","VENCIDA")),"")</f>
        <v/>
      </c>
      <c r="O687" s="35" t="str">
        <f>IFERROR(IF(INDEX(DATOS!AV:AV,MATCH(CHECKLIST!B687,DATOS!B:B,0),1)=0,"",INDEX(DATOS!AV:AV,MATCH(CHECKLIST!B687,DATOS!B:B,0),1)),"")</f>
        <v/>
      </c>
      <c r="P687" s="17" t="str">
        <f>IFERROR(IF(INDEX(DATOS!AT:AT,MATCH(CHECKLIST!B687,DATOS!B:B,0),1)=0,"",INDEX(DATOS!AT:AT,MATCH(CHECKLIST!B687,DATOS!B:B,0),1)),"")</f>
        <v/>
      </c>
      <c r="Q687" s="17" t="str">
        <f>IFERROR(IF(INDEX(DATOS!AU:AU,MATCH(CHECKLIST!B687,DATOS!B:B,0),1)=0,"",INDEX(DATOS!AU:AU,MATCH(CHECKLIST!B687,DATOS!B:B,0),1)),"")</f>
        <v/>
      </c>
      <c r="R687" t="str">
        <f>IF(B687="","",1)</f>
        <v/>
      </c>
      <c r="S687" t="str">
        <f t="shared" si="32"/>
        <v/>
      </c>
      <c r="U687" t="str">
        <f t="shared" si="30"/>
        <v/>
      </c>
      <c r="V687" t="str">
        <f t="shared" si="31"/>
        <v/>
      </c>
    </row>
    <row r="688" spans="1:22" x14ac:dyDescent="0.25">
      <c r="A688" s="12">
        <v>675</v>
      </c>
      <c r="B688" t="str">
        <f>IFERROR(INDEX(DATOS!B:B,MATCH(CHECKLIST!A688,DATOS!CG:CG,0),1),"")</f>
        <v/>
      </c>
      <c r="C688" t="str">
        <f>IFERROR(INDEX(DATOS!BT:BT,MATCH(CHECKLIST!A688,DATOS!CG:CG,0),1),"")</f>
        <v/>
      </c>
      <c r="D688" t="str">
        <f>IFERROR(INDEX(DATOS!T:T,MATCH(CHECKLIST!E688,DATOS!C:C,0),1),"")</f>
        <v/>
      </c>
      <c r="E688" s="72" t="str">
        <f>IFERROR(INDEX(DATOS!C:C,MATCH(CHECKLIST!A688,DATOS!CG:CG,0),1),"")</f>
        <v/>
      </c>
      <c r="F688" s="82" t="str">
        <f>IFERROR(IF(INDEX(DATOS!AI:AI,MATCH(CHECKLIST!B688,DATOS!B:B,0),1)=0,"",INDEX(DATOS!AI:AI,MATCH(CHECKLIST!B688,DATOS!B:B,0),1)),"")</f>
        <v/>
      </c>
      <c r="G688" s="17" t="str">
        <f>IFERROR(IF(INDEX(DATOS!AN:AN,MATCH(CHECKLIST!B688,DATOS!B:B,0),1)=0,"",INDEX(DATOS!AN:AN,MATCH(CHECKLIST!B688,DATOS!B:B,0),1)),"")</f>
        <v/>
      </c>
      <c r="H688" s="17" t="str">
        <f>IFERROR(IF(INDEX(DATOS!BQ:BQ,MATCH(CHECKLIST!B688,DATOS!B:B,0),1)="","X",IF(INDEX(DATOS!BQ:BQ,MATCH(CHECKLIST!B688,DATOS!B:B,0),1)="VIGENTE","",INDEX(DATOS!BQ:BQ,MATCH(CHECKLIST!B688,DATOS!B:B,0),1))),"")</f>
        <v/>
      </c>
      <c r="I688" s="17" t="str">
        <f>IFERROR(IF(INDEX(DATOS!AR:AR,MATCH(CHECKLIST!B688,DATOS!B:B,0),1)=0,"",INDEX(DATOS!AR:AR,MATCH(CHECKLIST!B688,DATOS!B:B,0),1)),"")</f>
        <v/>
      </c>
      <c r="J688" s="17" t="str">
        <f>IFERROR(IF(INDEX(DATOS!AP:AP,MATCH(CHECKLIST!B688,DATOS!B:B,0),1)=0,"",INDEX(DATOS!AP:AP,MATCH(CHECKLIST!B688,DATOS!B:B,0),1)),"")</f>
        <v/>
      </c>
      <c r="K688" s="35" t="str">
        <f>IFERROR(IF(INDEX(DATOS!AQ:AQ,MATCH(CHECKLIST!B688,DATOS!B:B,0),1)=0,"",INDEX(DATOS!AQ:AQ,MATCH(CHECKLIST!B688,DATOS!B:B,0),1)),"")</f>
        <v/>
      </c>
      <c r="L688" s="17" t="str">
        <f>IFERROR(IF(INDEX(DATOS!AS:AS,MATCH(CHECKLIST!B688,DATOS!B:B,0),1)=0,"",INDEX(DATOS!AS:AS,MATCH(CHECKLIST!B688,DATOS!B:B,0),1)),"")</f>
        <v/>
      </c>
      <c r="M688" s="17" t="str">
        <f>IFERROR(IF(INDEX(DATOS!AO:AO,MATCH(CHECKLIST!B688,DATOS!B:B,0),1)=0,"",INDEX(DATOS!AO:AO,MATCH(CHECKLIST!B688,DATOS!B:B,0),1)),"")</f>
        <v/>
      </c>
      <c r="N688" s="35" t="str">
        <f ca="1">IFERROR(IF(INDEX(DATOS!P:P,MATCH(CHECKLIST!B688,DATOS!B:B,0),1)="","X",IF(INDEX(DATOS!P:P,MATCH(CHECKLIST!B688,DATOS!B:B,0),1)&gt;YEAR(TODAY())-1,"","VENCIDA")),"")</f>
        <v/>
      </c>
      <c r="O688" s="35" t="str">
        <f>IFERROR(IF(INDEX(DATOS!AV:AV,MATCH(CHECKLIST!B688,DATOS!B:B,0),1)=0,"",INDEX(DATOS!AV:AV,MATCH(CHECKLIST!B688,DATOS!B:B,0),1)),"")</f>
        <v/>
      </c>
      <c r="P688" s="17" t="str">
        <f>IFERROR(IF(INDEX(DATOS!AT:AT,MATCH(CHECKLIST!B688,DATOS!B:B,0),1)=0,"",INDEX(DATOS!AT:AT,MATCH(CHECKLIST!B688,DATOS!B:B,0),1)),"")</f>
        <v/>
      </c>
      <c r="Q688" s="17" t="str">
        <f>IFERROR(IF(INDEX(DATOS!AU:AU,MATCH(CHECKLIST!B688,DATOS!B:B,0),1)=0,"",INDEX(DATOS!AU:AU,MATCH(CHECKLIST!B688,DATOS!B:B,0),1)),"")</f>
        <v/>
      </c>
      <c r="S688">
        <f t="shared" si="32"/>
        <v>0</v>
      </c>
      <c r="U688" t="str">
        <f t="shared" si="30"/>
        <v/>
      </c>
      <c r="V688" t="str">
        <f t="shared" si="31"/>
        <v/>
      </c>
    </row>
    <row r="689" spans="1:22" x14ac:dyDescent="0.25">
      <c r="A689" s="12">
        <v>676</v>
      </c>
      <c r="B689" t="str">
        <f>IFERROR(INDEX(DATOS!B:B,MATCH(CHECKLIST!A689,DATOS!CG:CG,0),1),"")</f>
        <v/>
      </c>
      <c r="C689" t="str">
        <f>IFERROR(INDEX(DATOS!BT:BT,MATCH(CHECKLIST!A689,DATOS!CG:CG,0),1),"")</f>
        <v/>
      </c>
      <c r="D689" t="str">
        <f>IFERROR(INDEX(DATOS!T:T,MATCH(CHECKLIST!E689,DATOS!C:C,0),1),"")</f>
        <v/>
      </c>
      <c r="E689" s="72" t="str">
        <f>IFERROR(INDEX(DATOS!C:C,MATCH(CHECKLIST!A689,DATOS!CG:CG,0),1),"")</f>
        <v/>
      </c>
      <c r="F689" s="82" t="str">
        <f>IFERROR(IF(INDEX(DATOS!AI:AI,MATCH(CHECKLIST!B689,DATOS!B:B,0),1)=0,"",INDEX(DATOS!AI:AI,MATCH(CHECKLIST!B689,DATOS!B:B,0),1)),"")</f>
        <v/>
      </c>
      <c r="G689" s="17" t="str">
        <f>IFERROR(IF(INDEX(DATOS!AN:AN,MATCH(CHECKLIST!B689,DATOS!B:B,0),1)=0,"",INDEX(DATOS!AN:AN,MATCH(CHECKLIST!B689,DATOS!B:B,0),1)),"")</f>
        <v/>
      </c>
      <c r="H689" s="17" t="str">
        <f>IFERROR(IF(INDEX(DATOS!BQ:BQ,MATCH(CHECKLIST!B689,DATOS!B:B,0),1)="","X",IF(INDEX(DATOS!BQ:BQ,MATCH(CHECKLIST!B689,DATOS!B:B,0),1)="VIGENTE","",INDEX(DATOS!BQ:BQ,MATCH(CHECKLIST!B689,DATOS!B:B,0),1))),"")</f>
        <v/>
      </c>
      <c r="I689" s="17" t="str">
        <f>IFERROR(IF(INDEX(DATOS!AR:AR,MATCH(CHECKLIST!B689,DATOS!B:B,0),1)=0,"",INDEX(DATOS!AR:AR,MATCH(CHECKLIST!B689,DATOS!B:B,0),1)),"")</f>
        <v/>
      </c>
      <c r="J689" s="17" t="str">
        <f>IFERROR(IF(INDEX(DATOS!AP:AP,MATCH(CHECKLIST!B689,DATOS!B:B,0),1)=0,"",INDEX(DATOS!AP:AP,MATCH(CHECKLIST!B689,DATOS!B:B,0),1)),"")</f>
        <v/>
      </c>
      <c r="K689" s="35" t="str">
        <f>IFERROR(IF(INDEX(DATOS!AQ:AQ,MATCH(CHECKLIST!B689,DATOS!B:B,0),1)=0,"",INDEX(DATOS!AQ:AQ,MATCH(CHECKLIST!B689,DATOS!B:B,0),1)),"")</f>
        <v/>
      </c>
      <c r="L689" s="17" t="str">
        <f>IFERROR(IF(INDEX(DATOS!AS:AS,MATCH(CHECKLIST!B689,DATOS!B:B,0),1)=0,"",INDEX(DATOS!AS:AS,MATCH(CHECKLIST!B689,DATOS!B:B,0),1)),"")</f>
        <v/>
      </c>
      <c r="M689" s="17" t="str">
        <f>IFERROR(IF(INDEX(DATOS!AO:AO,MATCH(CHECKLIST!B689,DATOS!B:B,0),1)=0,"",INDEX(DATOS!AO:AO,MATCH(CHECKLIST!B689,DATOS!B:B,0),1)),"")</f>
        <v/>
      </c>
      <c r="N689" s="35" t="str">
        <f ca="1">IFERROR(IF(INDEX(DATOS!P:P,MATCH(CHECKLIST!B689,DATOS!B:B,0),1)="","X",IF(INDEX(DATOS!P:P,MATCH(CHECKLIST!B689,DATOS!B:B,0),1)&gt;YEAR(TODAY())-1,"","VENCIDA")),"")</f>
        <v/>
      </c>
      <c r="O689" s="35" t="str">
        <f>IFERROR(IF(INDEX(DATOS!AV:AV,MATCH(CHECKLIST!B689,DATOS!B:B,0),1)=0,"",INDEX(DATOS!AV:AV,MATCH(CHECKLIST!B689,DATOS!B:B,0),1)),"")</f>
        <v/>
      </c>
      <c r="P689" s="17" t="str">
        <f>IFERROR(IF(INDEX(DATOS!AT:AT,MATCH(CHECKLIST!B689,DATOS!B:B,0),1)=0,"",INDEX(DATOS!AT:AT,MATCH(CHECKLIST!B689,DATOS!B:B,0),1)),"")</f>
        <v/>
      </c>
      <c r="Q689" s="17" t="str">
        <f>IFERROR(IF(INDEX(DATOS!AU:AU,MATCH(CHECKLIST!B689,DATOS!B:B,0),1)=0,"",INDEX(DATOS!AU:AU,MATCH(CHECKLIST!B689,DATOS!B:B,0),1)),"")</f>
        <v/>
      </c>
      <c r="R689" t="str">
        <f>IF(B689="","",1)</f>
        <v/>
      </c>
      <c r="S689" t="str">
        <f t="shared" si="32"/>
        <v/>
      </c>
      <c r="U689" t="str">
        <f t="shared" si="30"/>
        <v/>
      </c>
      <c r="V689" t="str">
        <f t="shared" si="31"/>
        <v/>
      </c>
    </row>
    <row r="690" spans="1:22" x14ac:dyDescent="0.25">
      <c r="A690" s="12">
        <v>677</v>
      </c>
      <c r="B690" t="str">
        <f>IFERROR(INDEX(DATOS!B:B,MATCH(CHECKLIST!A690,DATOS!CG:CG,0),1),"")</f>
        <v/>
      </c>
      <c r="C690" t="str">
        <f>IFERROR(INDEX(DATOS!BT:BT,MATCH(CHECKLIST!A690,DATOS!CG:CG,0),1),"")</f>
        <v/>
      </c>
      <c r="D690" t="str">
        <f>IFERROR(INDEX(DATOS!T:T,MATCH(CHECKLIST!E690,DATOS!C:C,0),1),"")</f>
        <v/>
      </c>
      <c r="E690" s="72" t="str">
        <f>IFERROR(INDEX(DATOS!C:C,MATCH(CHECKLIST!A690,DATOS!CG:CG,0),1),"")</f>
        <v/>
      </c>
      <c r="F690" s="82" t="str">
        <f>IFERROR(IF(INDEX(DATOS!AI:AI,MATCH(CHECKLIST!B690,DATOS!B:B,0),1)=0,"",INDEX(DATOS!AI:AI,MATCH(CHECKLIST!B690,DATOS!B:B,0),1)),"")</f>
        <v/>
      </c>
      <c r="G690" s="17" t="str">
        <f>IFERROR(IF(INDEX(DATOS!AN:AN,MATCH(CHECKLIST!B690,DATOS!B:B,0),1)=0,"",INDEX(DATOS!AN:AN,MATCH(CHECKLIST!B690,DATOS!B:B,0),1)),"")</f>
        <v/>
      </c>
      <c r="H690" s="17" t="str">
        <f>IFERROR(IF(INDEX(DATOS!BQ:BQ,MATCH(CHECKLIST!B690,DATOS!B:B,0),1)="","X",IF(INDEX(DATOS!BQ:BQ,MATCH(CHECKLIST!B690,DATOS!B:B,0),1)="VIGENTE","",INDEX(DATOS!BQ:BQ,MATCH(CHECKLIST!B690,DATOS!B:B,0),1))),"")</f>
        <v/>
      </c>
      <c r="I690" s="17" t="str">
        <f>IFERROR(IF(INDEX(DATOS!AR:AR,MATCH(CHECKLIST!B690,DATOS!B:B,0),1)=0,"",INDEX(DATOS!AR:AR,MATCH(CHECKLIST!B690,DATOS!B:B,0),1)),"")</f>
        <v/>
      </c>
      <c r="J690" s="17" t="str">
        <f>IFERROR(IF(INDEX(DATOS!AP:AP,MATCH(CHECKLIST!B690,DATOS!B:B,0),1)=0,"",INDEX(DATOS!AP:AP,MATCH(CHECKLIST!B690,DATOS!B:B,0),1)),"")</f>
        <v/>
      </c>
      <c r="K690" s="35" t="str">
        <f>IFERROR(IF(INDEX(DATOS!AQ:AQ,MATCH(CHECKLIST!B690,DATOS!B:B,0),1)=0,"",INDEX(DATOS!AQ:AQ,MATCH(CHECKLIST!B690,DATOS!B:B,0),1)),"")</f>
        <v/>
      </c>
      <c r="L690" s="17" t="str">
        <f>IFERROR(IF(INDEX(DATOS!AS:AS,MATCH(CHECKLIST!B690,DATOS!B:B,0),1)=0,"",INDEX(DATOS!AS:AS,MATCH(CHECKLIST!B690,DATOS!B:B,0),1)),"")</f>
        <v/>
      </c>
      <c r="M690" s="17" t="str">
        <f>IFERROR(IF(INDEX(DATOS!AO:AO,MATCH(CHECKLIST!B690,DATOS!B:B,0),1)=0,"",INDEX(DATOS!AO:AO,MATCH(CHECKLIST!B690,DATOS!B:B,0),1)),"")</f>
        <v/>
      </c>
      <c r="N690" s="35" t="str">
        <f ca="1">IFERROR(IF(INDEX(DATOS!P:P,MATCH(CHECKLIST!B690,DATOS!B:B,0),1)="","X",IF(INDEX(DATOS!P:P,MATCH(CHECKLIST!B690,DATOS!B:B,0),1)&gt;YEAR(TODAY())-1,"","VENCIDA")),"")</f>
        <v/>
      </c>
      <c r="O690" s="35" t="str">
        <f>IFERROR(IF(INDEX(DATOS!AV:AV,MATCH(CHECKLIST!B690,DATOS!B:B,0),1)=0,"",INDEX(DATOS!AV:AV,MATCH(CHECKLIST!B690,DATOS!B:B,0),1)),"")</f>
        <v/>
      </c>
      <c r="P690" s="17" t="str">
        <f>IFERROR(IF(INDEX(DATOS!AT:AT,MATCH(CHECKLIST!B690,DATOS!B:B,0),1)=0,"",INDEX(DATOS!AT:AT,MATCH(CHECKLIST!B690,DATOS!B:B,0),1)),"")</f>
        <v/>
      </c>
      <c r="Q690" s="17" t="str">
        <f>IFERROR(IF(INDEX(DATOS!AU:AU,MATCH(CHECKLIST!B690,DATOS!B:B,0),1)=0,"",INDEX(DATOS!AU:AU,MATCH(CHECKLIST!B690,DATOS!B:B,0),1)),"")</f>
        <v/>
      </c>
      <c r="S690">
        <f t="shared" si="32"/>
        <v>0</v>
      </c>
      <c r="U690" t="str">
        <f t="shared" si="30"/>
        <v/>
      </c>
      <c r="V690" t="str">
        <f t="shared" si="31"/>
        <v/>
      </c>
    </row>
    <row r="691" spans="1:22" x14ac:dyDescent="0.25">
      <c r="A691" s="12">
        <v>678</v>
      </c>
      <c r="B691" t="str">
        <f>IFERROR(INDEX(DATOS!B:B,MATCH(CHECKLIST!A691,DATOS!CG:CG,0),1),"")</f>
        <v/>
      </c>
      <c r="C691" t="str">
        <f>IFERROR(INDEX(DATOS!BT:BT,MATCH(CHECKLIST!A691,DATOS!CG:CG,0),1),"")</f>
        <v/>
      </c>
      <c r="D691" t="str">
        <f>IFERROR(INDEX(DATOS!T:T,MATCH(CHECKLIST!E691,DATOS!C:C,0),1),"")</f>
        <v/>
      </c>
      <c r="E691" s="72" t="str">
        <f>IFERROR(INDEX(DATOS!C:C,MATCH(CHECKLIST!A691,DATOS!CG:CG,0),1),"")</f>
        <v/>
      </c>
      <c r="F691" s="82" t="str">
        <f>IFERROR(IF(INDEX(DATOS!AI:AI,MATCH(CHECKLIST!B691,DATOS!B:B,0),1)=0,"",INDEX(DATOS!AI:AI,MATCH(CHECKLIST!B691,DATOS!B:B,0),1)),"")</f>
        <v/>
      </c>
      <c r="G691" s="17" t="str">
        <f>IFERROR(IF(INDEX(DATOS!AN:AN,MATCH(CHECKLIST!B691,DATOS!B:B,0),1)=0,"",INDEX(DATOS!AN:AN,MATCH(CHECKLIST!B691,DATOS!B:B,0),1)),"")</f>
        <v/>
      </c>
      <c r="H691" s="17" t="str">
        <f>IFERROR(IF(INDEX(DATOS!BQ:BQ,MATCH(CHECKLIST!B691,DATOS!B:B,0),1)="","X",IF(INDEX(DATOS!BQ:BQ,MATCH(CHECKLIST!B691,DATOS!B:B,0),1)="VIGENTE","",INDEX(DATOS!BQ:BQ,MATCH(CHECKLIST!B691,DATOS!B:B,0),1))),"")</f>
        <v/>
      </c>
      <c r="I691" s="17" t="str">
        <f>IFERROR(IF(INDEX(DATOS!AR:AR,MATCH(CHECKLIST!B691,DATOS!B:B,0),1)=0,"",INDEX(DATOS!AR:AR,MATCH(CHECKLIST!B691,DATOS!B:B,0),1)),"")</f>
        <v/>
      </c>
      <c r="J691" s="17" t="str">
        <f>IFERROR(IF(INDEX(DATOS!AP:AP,MATCH(CHECKLIST!B691,DATOS!B:B,0),1)=0,"",INDEX(DATOS!AP:AP,MATCH(CHECKLIST!B691,DATOS!B:B,0),1)),"")</f>
        <v/>
      </c>
      <c r="K691" s="35" t="str">
        <f>IFERROR(IF(INDEX(DATOS!AQ:AQ,MATCH(CHECKLIST!B691,DATOS!B:B,0),1)=0,"",INDEX(DATOS!AQ:AQ,MATCH(CHECKLIST!B691,DATOS!B:B,0),1)),"")</f>
        <v/>
      </c>
      <c r="L691" s="17" t="str">
        <f>IFERROR(IF(INDEX(DATOS!AS:AS,MATCH(CHECKLIST!B691,DATOS!B:B,0),1)=0,"",INDEX(DATOS!AS:AS,MATCH(CHECKLIST!B691,DATOS!B:B,0),1)),"")</f>
        <v/>
      </c>
      <c r="M691" s="17" t="str">
        <f>IFERROR(IF(INDEX(DATOS!AO:AO,MATCH(CHECKLIST!B691,DATOS!B:B,0),1)=0,"",INDEX(DATOS!AO:AO,MATCH(CHECKLIST!B691,DATOS!B:B,0),1)),"")</f>
        <v/>
      </c>
      <c r="N691" s="35" t="str">
        <f ca="1">IFERROR(IF(INDEX(DATOS!P:P,MATCH(CHECKLIST!B691,DATOS!B:B,0),1)="","X",IF(INDEX(DATOS!P:P,MATCH(CHECKLIST!B691,DATOS!B:B,0),1)&gt;YEAR(TODAY())-1,"","VENCIDA")),"")</f>
        <v/>
      </c>
      <c r="O691" s="35" t="str">
        <f>IFERROR(IF(INDEX(DATOS!AV:AV,MATCH(CHECKLIST!B691,DATOS!B:B,0),1)=0,"",INDEX(DATOS!AV:AV,MATCH(CHECKLIST!B691,DATOS!B:B,0),1)),"")</f>
        <v/>
      </c>
      <c r="P691" s="17" t="str">
        <f>IFERROR(IF(INDEX(DATOS!AT:AT,MATCH(CHECKLIST!B691,DATOS!B:B,0),1)=0,"",INDEX(DATOS!AT:AT,MATCH(CHECKLIST!B691,DATOS!B:B,0),1)),"")</f>
        <v/>
      </c>
      <c r="Q691" s="17" t="str">
        <f>IFERROR(IF(INDEX(DATOS!AU:AU,MATCH(CHECKLIST!B691,DATOS!B:B,0),1)=0,"",INDEX(DATOS!AU:AU,MATCH(CHECKLIST!B691,DATOS!B:B,0),1)),"")</f>
        <v/>
      </c>
      <c r="R691" t="str">
        <f>IF(B691="","",1)</f>
        <v/>
      </c>
      <c r="S691" t="str">
        <f t="shared" si="32"/>
        <v/>
      </c>
      <c r="U691" t="str">
        <f t="shared" si="30"/>
        <v/>
      </c>
      <c r="V691" t="str">
        <f t="shared" si="31"/>
        <v/>
      </c>
    </row>
    <row r="692" spans="1:22" x14ac:dyDescent="0.25">
      <c r="A692" s="12">
        <v>679</v>
      </c>
      <c r="B692" t="str">
        <f>IFERROR(INDEX(DATOS!B:B,MATCH(CHECKLIST!A692,DATOS!CG:CG,0),1),"")</f>
        <v/>
      </c>
      <c r="C692" t="str">
        <f>IFERROR(INDEX(DATOS!BT:BT,MATCH(CHECKLIST!A692,DATOS!CG:CG,0),1),"")</f>
        <v/>
      </c>
      <c r="D692" t="str">
        <f>IFERROR(INDEX(DATOS!T:T,MATCH(CHECKLIST!E692,DATOS!C:C,0),1),"")</f>
        <v/>
      </c>
      <c r="E692" s="72" t="str">
        <f>IFERROR(INDEX(DATOS!C:C,MATCH(CHECKLIST!A692,DATOS!CG:CG,0),1),"")</f>
        <v/>
      </c>
      <c r="F692" s="82" t="str">
        <f>IFERROR(IF(INDEX(DATOS!AI:AI,MATCH(CHECKLIST!B692,DATOS!B:B,0),1)=0,"",INDEX(DATOS!AI:AI,MATCH(CHECKLIST!B692,DATOS!B:B,0),1)),"")</f>
        <v/>
      </c>
      <c r="G692" s="17" t="str">
        <f>IFERROR(IF(INDEX(DATOS!AN:AN,MATCH(CHECKLIST!B692,DATOS!B:B,0),1)=0,"",INDEX(DATOS!AN:AN,MATCH(CHECKLIST!B692,DATOS!B:B,0),1)),"")</f>
        <v/>
      </c>
      <c r="H692" s="17" t="str">
        <f>IFERROR(IF(INDEX(DATOS!BQ:BQ,MATCH(CHECKLIST!B692,DATOS!B:B,0),1)="","X",IF(INDEX(DATOS!BQ:BQ,MATCH(CHECKLIST!B692,DATOS!B:B,0),1)="VIGENTE","",INDEX(DATOS!BQ:BQ,MATCH(CHECKLIST!B692,DATOS!B:B,0),1))),"")</f>
        <v/>
      </c>
      <c r="I692" s="17" t="str">
        <f>IFERROR(IF(INDEX(DATOS!AR:AR,MATCH(CHECKLIST!B692,DATOS!B:B,0),1)=0,"",INDEX(DATOS!AR:AR,MATCH(CHECKLIST!B692,DATOS!B:B,0),1)),"")</f>
        <v/>
      </c>
      <c r="J692" s="17" t="str">
        <f>IFERROR(IF(INDEX(DATOS!AP:AP,MATCH(CHECKLIST!B692,DATOS!B:B,0),1)=0,"",INDEX(DATOS!AP:AP,MATCH(CHECKLIST!B692,DATOS!B:B,0),1)),"")</f>
        <v/>
      </c>
      <c r="K692" s="35" t="str">
        <f>IFERROR(IF(INDEX(DATOS!AQ:AQ,MATCH(CHECKLIST!B692,DATOS!B:B,0),1)=0,"",INDEX(DATOS!AQ:AQ,MATCH(CHECKLIST!B692,DATOS!B:B,0),1)),"")</f>
        <v/>
      </c>
      <c r="L692" s="17" t="str">
        <f>IFERROR(IF(INDEX(DATOS!AS:AS,MATCH(CHECKLIST!B692,DATOS!B:B,0),1)=0,"",INDEX(DATOS!AS:AS,MATCH(CHECKLIST!B692,DATOS!B:B,0),1)),"")</f>
        <v/>
      </c>
      <c r="M692" s="17" t="str">
        <f>IFERROR(IF(INDEX(DATOS!AO:AO,MATCH(CHECKLIST!B692,DATOS!B:B,0),1)=0,"",INDEX(DATOS!AO:AO,MATCH(CHECKLIST!B692,DATOS!B:B,0),1)),"")</f>
        <v/>
      </c>
      <c r="N692" s="35" t="str">
        <f ca="1">IFERROR(IF(INDEX(DATOS!P:P,MATCH(CHECKLIST!B692,DATOS!B:B,0),1)="","X",IF(INDEX(DATOS!P:P,MATCH(CHECKLIST!B692,DATOS!B:B,0),1)&gt;YEAR(TODAY())-1,"","VENCIDA")),"")</f>
        <v/>
      </c>
      <c r="O692" s="35" t="str">
        <f>IFERROR(IF(INDEX(DATOS!AV:AV,MATCH(CHECKLIST!B692,DATOS!B:B,0),1)=0,"",INDEX(DATOS!AV:AV,MATCH(CHECKLIST!B692,DATOS!B:B,0),1)),"")</f>
        <v/>
      </c>
      <c r="P692" s="17" t="str">
        <f>IFERROR(IF(INDEX(DATOS!AT:AT,MATCH(CHECKLIST!B692,DATOS!B:B,0),1)=0,"",INDEX(DATOS!AT:AT,MATCH(CHECKLIST!B692,DATOS!B:B,0),1)),"")</f>
        <v/>
      </c>
      <c r="Q692" s="17" t="str">
        <f>IFERROR(IF(INDEX(DATOS!AU:AU,MATCH(CHECKLIST!B692,DATOS!B:B,0),1)=0,"",INDEX(DATOS!AU:AU,MATCH(CHECKLIST!B692,DATOS!B:B,0),1)),"")</f>
        <v/>
      </c>
      <c r="S692">
        <f t="shared" si="32"/>
        <v>0</v>
      </c>
      <c r="U692" t="str">
        <f t="shared" si="30"/>
        <v/>
      </c>
      <c r="V692" t="str">
        <f t="shared" si="31"/>
        <v/>
      </c>
    </row>
    <row r="693" spans="1:22" x14ac:dyDescent="0.25">
      <c r="A693" s="12">
        <v>680</v>
      </c>
      <c r="B693" t="str">
        <f>IFERROR(INDEX(DATOS!B:B,MATCH(CHECKLIST!A693,DATOS!CG:CG,0),1),"")</f>
        <v/>
      </c>
      <c r="C693" t="str">
        <f>IFERROR(INDEX(DATOS!BT:BT,MATCH(CHECKLIST!A693,DATOS!CG:CG,0),1),"")</f>
        <v/>
      </c>
      <c r="D693" t="str">
        <f>IFERROR(INDEX(DATOS!T:T,MATCH(CHECKLIST!E693,DATOS!C:C,0),1),"")</f>
        <v/>
      </c>
      <c r="E693" s="72" t="str">
        <f>IFERROR(INDEX(DATOS!C:C,MATCH(CHECKLIST!A693,DATOS!CG:CG,0),1),"")</f>
        <v/>
      </c>
      <c r="F693" s="82" t="str">
        <f>IFERROR(IF(INDEX(DATOS!AI:AI,MATCH(CHECKLIST!B693,DATOS!B:B,0),1)=0,"",INDEX(DATOS!AI:AI,MATCH(CHECKLIST!B693,DATOS!B:B,0),1)),"")</f>
        <v/>
      </c>
      <c r="G693" s="17" t="str">
        <f>IFERROR(IF(INDEX(DATOS!AN:AN,MATCH(CHECKLIST!B693,DATOS!B:B,0),1)=0,"",INDEX(DATOS!AN:AN,MATCH(CHECKLIST!B693,DATOS!B:B,0),1)),"")</f>
        <v/>
      </c>
      <c r="H693" s="17" t="str">
        <f>IFERROR(IF(INDEX(DATOS!BQ:BQ,MATCH(CHECKLIST!B693,DATOS!B:B,0),1)="","X",IF(INDEX(DATOS!BQ:BQ,MATCH(CHECKLIST!B693,DATOS!B:B,0),1)="VIGENTE","",INDEX(DATOS!BQ:BQ,MATCH(CHECKLIST!B693,DATOS!B:B,0),1))),"")</f>
        <v/>
      </c>
      <c r="I693" s="17" t="str">
        <f>IFERROR(IF(INDEX(DATOS!AR:AR,MATCH(CHECKLIST!B693,DATOS!B:B,0),1)=0,"",INDEX(DATOS!AR:AR,MATCH(CHECKLIST!B693,DATOS!B:B,0),1)),"")</f>
        <v/>
      </c>
      <c r="J693" s="17" t="str">
        <f>IFERROR(IF(INDEX(DATOS!AP:AP,MATCH(CHECKLIST!B693,DATOS!B:B,0),1)=0,"",INDEX(DATOS!AP:AP,MATCH(CHECKLIST!B693,DATOS!B:B,0),1)),"")</f>
        <v/>
      </c>
      <c r="K693" s="35" t="str">
        <f>IFERROR(IF(INDEX(DATOS!AQ:AQ,MATCH(CHECKLIST!B693,DATOS!B:B,0),1)=0,"",INDEX(DATOS!AQ:AQ,MATCH(CHECKLIST!B693,DATOS!B:B,0),1)),"")</f>
        <v/>
      </c>
      <c r="L693" s="17" t="str">
        <f>IFERROR(IF(INDEX(DATOS!AS:AS,MATCH(CHECKLIST!B693,DATOS!B:B,0),1)=0,"",INDEX(DATOS!AS:AS,MATCH(CHECKLIST!B693,DATOS!B:B,0),1)),"")</f>
        <v/>
      </c>
      <c r="M693" s="17" t="str">
        <f>IFERROR(IF(INDEX(DATOS!AO:AO,MATCH(CHECKLIST!B693,DATOS!B:B,0),1)=0,"",INDEX(DATOS!AO:AO,MATCH(CHECKLIST!B693,DATOS!B:B,0),1)),"")</f>
        <v/>
      </c>
      <c r="N693" s="35" t="str">
        <f ca="1">IFERROR(IF(INDEX(DATOS!P:P,MATCH(CHECKLIST!B693,DATOS!B:B,0),1)="","X",IF(INDEX(DATOS!P:P,MATCH(CHECKLIST!B693,DATOS!B:B,0),1)&gt;YEAR(TODAY())-1,"","VENCIDA")),"")</f>
        <v/>
      </c>
      <c r="O693" s="35" t="str">
        <f>IFERROR(IF(INDEX(DATOS!AV:AV,MATCH(CHECKLIST!B693,DATOS!B:B,0),1)=0,"",INDEX(DATOS!AV:AV,MATCH(CHECKLIST!B693,DATOS!B:B,0),1)),"")</f>
        <v/>
      </c>
      <c r="P693" s="17" t="str">
        <f>IFERROR(IF(INDEX(DATOS!AT:AT,MATCH(CHECKLIST!B693,DATOS!B:B,0),1)=0,"",INDEX(DATOS!AT:AT,MATCH(CHECKLIST!B693,DATOS!B:B,0),1)),"")</f>
        <v/>
      </c>
      <c r="Q693" s="17" t="str">
        <f>IFERROR(IF(INDEX(DATOS!AU:AU,MATCH(CHECKLIST!B693,DATOS!B:B,0),1)=0,"",INDEX(DATOS!AU:AU,MATCH(CHECKLIST!B693,DATOS!B:B,0),1)),"")</f>
        <v/>
      </c>
      <c r="R693" t="str">
        <f>IF(B693="","",1)</f>
        <v/>
      </c>
      <c r="S693" t="str">
        <f t="shared" si="32"/>
        <v/>
      </c>
      <c r="U693" t="str">
        <f t="shared" si="30"/>
        <v/>
      </c>
      <c r="V693" t="str">
        <f t="shared" si="31"/>
        <v/>
      </c>
    </row>
    <row r="694" spans="1:22" x14ac:dyDescent="0.25">
      <c r="A694" s="12">
        <v>681</v>
      </c>
      <c r="B694" t="str">
        <f>IFERROR(INDEX(DATOS!B:B,MATCH(CHECKLIST!A694,DATOS!CG:CG,0),1),"")</f>
        <v/>
      </c>
      <c r="C694" t="str">
        <f>IFERROR(INDEX(DATOS!BT:BT,MATCH(CHECKLIST!A694,DATOS!CG:CG,0),1),"")</f>
        <v/>
      </c>
      <c r="D694" t="str">
        <f>IFERROR(INDEX(DATOS!T:T,MATCH(CHECKLIST!E694,DATOS!C:C,0),1),"")</f>
        <v/>
      </c>
      <c r="E694" s="72" t="str">
        <f>IFERROR(INDEX(DATOS!C:C,MATCH(CHECKLIST!A694,DATOS!CG:CG,0),1),"")</f>
        <v/>
      </c>
      <c r="F694" s="82" t="str">
        <f>IFERROR(IF(INDEX(DATOS!AI:AI,MATCH(CHECKLIST!B694,DATOS!B:B,0),1)=0,"",INDEX(DATOS!AI:AI,MATCH(CHECKLIST!B694,DATOS!B:B,0),1)),"")</f>
        <v/>
      </c>
      <c r="G694" s="17" t="str">
        <f>IFERROR(IF(INDEX(DATOS!AN:AN,MATCH(CHECKLIST!B694,DATOS!B:B,0),1)=0,"",INDEX(DATOS!AN:AN,MATCH(CHECKLIST!B694,DATOS!B:B,0),1)),"")</f>
        <v/>
      </c>
      <c r="H694" s="17" t="str">
        <f>IFERROR(IF(INDEX(DATOS!BQ:BQ,MATCH(CHECKLIST!B694,DATOS!B:B,0),1)="","X",IF(INDEX(DATOS!BQ:BQ,MATCH(CHECKLIST!B694,DATOS!B:B,0),1)="VIGENTE","",INDEX(DATOS!BQ:BQ,MATCH(CHECKLIST!B694,DATOS!B:B,0),1))),"")</f>
        <v/>
      </c>
      <c r="I694" s="17" t="str">
        <f>IFERROR(IF(INDEX(DATOS!AR:AR,MATCH(CHECKLIST!B694,DATOS!B:B,0),1)=0,"",INDEX(DATOS!AR:AR,MATCH(CHECKLIST!B694,DATOS!B:B,0),1)),"")</f>
        <v/>
      </c>
      <c r="J694" s="17" t="str">
        <f>IFERROR(IF(INDEX(DATOS!AP:AP,MATCH(CHECKLIST!B694,DATOS!B:B,0),1)=0,"",INDEX(DATOS!AP:AP,MATCH(CHECKLIST!B694,DATOS!B:B,0),1)),"")</f>
        <v/>
      </c>
      <c r="K694" s="35" t="str">
        <f>IFERROR(IF(INDEX(DATOS!AQ:AQ,MATCH(CHECKLIST!B694,DATOS!B:B,0),1)=0,"",INDEX(DATOS!AQ:AQ,MATCH(CHECKLIST!B694,DATOS!B:B,0),1)),"")</f>
        <v/>
      </c>
      <c r="L694" s="17" t="str">
        <f>IFERROR(IF(INDEX(DATOS!AS:AS,MATCH(CHECKLIST!B694,DATOS!B:B,0),1)=0,"",INDEX(DATOS!AS:AS,MATCH(CHECKLIST!B694,DATOS!B:B,0),1)),"")</f>
        <v/>
      </c>
      <c r="M694" s="17" t="str">
        <f>IFERROR(IF(INDEX(DATOS!AO:AO,MATCH(CHECKLIST!B694,DATOS!B:B,0),1)=0,"",INDEX(DATOS!AO:AO,MATCH(CHECKLIST!B694,DATOS!B:B,0),1)),"")</f>
        <v/>
      </c>
      <c r="N694" s="35" t="str">
        <f ca="1">IFERROR(IF(INDEX(DATOS!P:P,MATCH(CHECKLIST!B694,DATOS!B:B,0),1)="","X",IF(INDEX(DATOS!P:P,MATCH(CHECKLIST!B694,DATOS!B:B,0),1)&gt;YEAR(TODAY())-1,"","VENCIDA")),"")</f>
        <v/>
      </c>
      <c r="O694" s="35" t="str">
        <f>IFERROR(IF(INDEX(DATOS!AV:AV,MATCH(CHECKLIST!B694,DATOS!B:B,0),1)=0,"",INDEX(DATOS!AV:AV,MATCH(CHECKLIST!B694,DATOS!B:B,0),1)),"")</f>
        <v/>
      </c>
      <c r="P694" s="17" t="str">
        <f>IFERROR(IF(INDEX(DATOS!AT:AT,MATCH(CHECKLIST!B694,DATOS!B:B,0),1)=0,"",INDEX(DATOS!AT:AT,MATCH(CHECKLIST!B694,DATOS!B:B,0),1)),"")</f>
        <v/>
      </c>
      <c r="Q694" s="17" t="str">
        <f>IFERROR(IF(INDEX(DATOS!AU:AU,MATCH(CHECKLIST!B694,DATOS!B:B,0),1)=0,"",INDEX(DATOS!AU:AU,MATCH(CHECKLIST!B694,DATOS!B:B,0),1)),"")</f>
        <v/>
      </c>
      <c r="S694">
        <f t="shared" si="32"/>
        <v>0</v>
      </c>
      <c r="U694" t="str">
        <f t="shared" si="30"/>
        <v/>
      </c>
      <c r="V694" t="str">
        <f t="shared" si="31"/>
        <v/>
      </c>
    </row>
    <row r="695" spans="1:22" x14ac:dyDescent="0.25">
      <c r="A695" s="12">
        <v>682</v>
      </c>
      <c r="B695" t="str">
        <f>IFERROR(INDEX(DATOS!B:B,MATCH(CHECKLIST!A695,DATOS!CG:CG,0),1),"")</f>
        <v/>
      </c>
      <c r="C695" t="str">
        <f>IFERROR(INDEX(DATOS!BT:BT,MATCH(CHECKLIST!A695,DATOS!CG:CG,0),1),"")</f>
        <v/>
      </c>
      <c r="D695" t="str">
        <f>IFERROR(INDEX(DATOS!T:T,MATCH(CHECKLIST!E695,DATOS!C:C,0),1),"")</f>
        <v/>
      </c>
      <c r="E695" s="72" t="str">
        <f>IFERROR(INDEX(DATOS!C:C,MATCH(CHECKLIST!A695,DATOS!CG:CG,0),1),"")</f>
        <v/>
      </c>
      <c r="F695" s="82" t="str">
        <f>IFERROR(IF(INDEX(DATOS!AI:AI,MATCH(CHECKLIST!B695,DATOS!B:B,0),1)=0,"",INDEX(DATOS!AI:AI,MATCH(CHECKLIST!B695,DATOS!B:B,0),1)),"")</f>
        <v/>
      </c>
      <c r="G695" s="17" t="str">
        <f>IFERROR(IF(INDEX(DATOS!AN:AN,MATCH(CHECKLIST!B695,DATOS!B:B,0),1)=0,"",INDEX(DATOS!AN:AN,MATCH(CHECKLIST!B695,DATOS!B:B,0),1)),"")</f>
        <v/>
      </c>
      <c r="H695" s="17" t="str">
        <f>IFERROR(IF(INDEX(DATOS!BQ:BQ,MATCH(CHECKLIST!B695,DATOS!B:B,0),1)="","X",IF(INDEX(DATOS!BQ:BQ,MATCH(CHECKLIST!B695,DATOS!B:B,0),1)="VIGENTE","",INDEX(DATOS!BQ:BQ,MATCH(CHECKLIST!B695,DATOS!B:B,0),1))),"")</f>
        <v/>
      </c>
      <c r="I695" s="17" t="str">
        <f>IFERROR(IF(INDEX(DATOS!AR:AR,MATCH(CHECKLIST!B695,DATOS!B:B,0),1)=0,"",INDEX(DATOS!AR:AR,MATCH(CHECKLIST!B695,DATOS!B:B,0),1)),"")</f>
        <v/>
      </c>
      <c r="J695" s="17" t="str">
        <f>IFERROR(IF(INDEX(DATOS!AP:AP,MATCH(CHECKLIST!B695,DATOS!B:B,0),1)=0,"",INDEX(DATOS!AP:AP,MATCH(CHECKLIST!B695,DATOS!B:B,0),1)),"")</f>
        <v/>
      </c>
      <c r="K695" s="35" t="str">
        <f>IFERROR(IF(INDEX(DATOS!AQ:AQ,MATCH(CHECKLIST!B695,DATOS!B:B,0),1)=0,"",INDEX(DATOS!AQ:AQ,MATCH(CHECKLIST!B695,DATOS!B:B,0),1)),"")</f>
        <v/>
      </c>
      <c r="L695" s="17" t="str">
        <f>IFERROR(IF(INDEX(DATOS!AS:AS,MATCH(CHECKLIST!B695,DATOS!B:B,0),1)=0,"",INDEX(DATOS!AS:AS,MATCH(CHECKLIST!B695,DATOS!B:B,0),1)),"")</f>
        <v/>
      </c>
      <c r="M695" s="17" t="str">
        <f>IFERROR(IF(INDEX(DATOS!AO:AO,MATCH(CHECKLIST!B695,DATOS!B:B,0),1)=0,"",INDEX(DATOS!AO:AO,MATCH(CHECKLIST!B695,DATOS!B:B,0),1)),"")</f>
        <v/>
      </c>
      <c r="N695" s="35" t="str">
        <f ca="1">IFERROR(IF(INDEX(DATOS!P:P,MATCH(CHECKLIST!B695,DATOS!B:B,0),1)="","X",IF(INDEX(DATOS!P:P,MATCH(CHECKLIST!B695,DATOS!B:B,0),1)&gt;YEAR(TODAY())-1,"","VENCIDA")),"")</f>
        <v/>
      </c>
      <c r="O695" s="35" t="str">
        <f>IFERROR(IF(INDEX(DATOS!AV:AV,MATCH(CHECKLIST!B695,DATOS!B:B,0),1)=0,"",INDEX(DATOS!AV:AV,MATCH(CHECKLIST!B695,DATOS!B:B,0),1)),"")</f>
        <v/>
      </c>
      <c r="P695" s="17" t="str">
        <f>IFERROR(IF(INDEX(DATOS!AT:AT,MATCH(CHECKLIST!B695,DATOS!B:B,0),1)=0,"",INDEX(DATOS!AT:AT,MATCH(CHECKLIST!B695,DATOS!B:B,0),1)),"")</f>
        <v/>
      </c>
      <c r="Q695" s="17" t="str">
        <f>IFERROR(IF(INDEX(DATOS!AU:AU,MATCH(CHECKLIST!B695,DATOS!B:B,0),1)=0,"",INDEX(DATOS!AU:AU,MATCH(CHECKLIST!B695,DATOS!B:B,0),1)),"")</f>
        <v/>
      </c>
      <c r="R695" t="str">
        <f>IF(B695="","",1)</f>
        <v/>
      </c>
      <c r="S695" t="str">
        <f t="shared" si="32"/>
        <v/>
      </c>
      <c r="U695" t="str">
        <f t="shared" si="30"/>
        <v/>
      </c>
      <c r="V695" t="str">
        <f t="shared" si="31"/>
        <v/>
      </c>
    </row>
    <row r="696" spans="1:22" x14ac:dyDescent="0.25">
      <c r="A696" s="12">
        <v>683</v>
      </c>
      <c r="B696" t="str">
        <f>IFERROR(INDEX(DATOS!B:B,MATCH(CHECKLIST!A696,DATOS!CG:CG,0),1),"")</f>
        <v/>
      </c>
      <c r="C696" t="str">
        <f>IFERROR(INDEX(DATOS!BT:BT,MATCH(CHECKLIST!A696,DATOS!CG:CG,0),1),"")</f>
        <v/>
      </c>
      <c r="D696" t="str">
        <f>IFERROR(INDEX(DATOS!T:T,MATCH(CHECKLIST!E696,DATOS!C:C,0),1),"")</f>
        <v/>
      </c>
      <c r="E696" s="72" t="str">
        <f>IFERROR(INDEX(DATOS!C:C,MATCH(CHECKLIST!A696,DATOS!CG:CG,0),1),"")</f>
        <v/>
      </c>
      <c r="F696" s="82" t="str">
        <f>IFERROR(IF(INDEX(DATOS!AI:AI,MATCH(CHECKLIST!B696,DATOS!B:B,0),1)=0,"",INDEX(DATOS!AI:AI,MATCH(CHECKLIST!B696,DATOS!B:B,0),1)),"")</f>
        <v/>
      </c>
      <c r="G696" s="17" t="str">
        <f>IFERROR(IF(INDEX(DATOS!AN:AN,MATCH(CHECKLIST!B696,DATOS!B:B,0),1)=0,"",INDEX(DATOS!AN:AN,MATCH(CHECKLIST!B696,DATOS!B:B,0),1)),"")</f>
        <v/>
      </c>
      <c r="H696" s="17" t="str">
        <f>IFERROR(IF(INDEX(DATOS!BQ:BQ,MATCH(CHECKLIST!B696,DATOS!B:B,0),1)="","X",IF(INDEX(DATOS!BQ:BQ,MATCH(CHECKLIST!B696,DATOS!B:B,0),1)="VIGENTE","",INDEX(DATOS!BQ:BQ,MATCH(CHECKLIST!B696,DATOS!B:B,0),1))),"")</f>
        <v/>
      </c>
      <c r="I696" s="17" t="str">
        <f>IFERROR(IF(INDEX(DATOS!AR:AR,MATCH(CHECKLIST!B696,DATOS!B:B,0),1)=0,"",INDEX(DATOS!AR:AR,MATCH(CHECKLIST!B696,DATOS!B:B,0),1)),"")</f>
        <v/>
      </c>
      <c r="J696" s="17" t="str">
        <f>IFERROR(IF(INDEX(DATOS!AP:AP,MATCH(CHECKLIST!B696,DATOS!B:B,0),1)=0,"",INDEX(DATOS!AP:AP,MATCH(CHECKLIST!B696,DATOS!B:B,0),1)),"")</f>
        <v/>
      </c>
      <c r="K696" s="35" t="str">
        <f>IFERROR(IF(INDEX(DATOS!AQ:AQ,MATCH(CHECKLIST!B696,DATOS!B:B,0),1)=0,"",INDEX(DATOS!AQ:AQ,MATCH(CHECKLIST!B696,DATOS!B:B,0),1)),"")</f>
        <v/>
      </c>
      <c r="L696" s="17" t="str">
        <f>IFERROR(IF(INDEX(DATOS!AS:AS,MATCH(CHECKLIST!B696,DATOS!B:B,0),1)=0,"",INDEX(DATOS!AS:AS,MATCH(CHECKLIST!B696,DATOS!B:B,0),1)),"")</f>
        <v/>
      </c>
      <c r="M696" s="17" t="str">
        <f>IFERROR(IF(INDEX(DATOS!AO:AO,MATCH(CHECKLIST!B696,DATOS!B:B,0),1)=0,"",INDEX(DATOS!AO:AO,MATCH(CHECKLIST!B696,DATOS!B:B,0),1)),"")</f>
        <v/>
      </c>
      <c r="N696" s="35" t="str">
        <f ca="1">IFERROR(IF(INDEX(DATOS!P:P,MATCH(CHECKLIST!B696,DATOS!B:B,0),1)="","X",IF(INDEX(DATOS!P:P,MATCH(CHECKLIST!B696,DATOS!B:B,0),1)&gt;YEAR(TODAY())-1,"","VENCIDA")),"")</f>
        <v/>
      </c>
      <c r="O696" s="35" t="str">
        <f>IFERROR(IF(INDEX(DATOS!AV:AV,MATCH(CHECKLIST!B696,DATOS!B:B,0),1)=0,"",INDEX(DATOS!AV:AV,MATCH(CHECKLIST!B696,DATOS!B:B,0),1)),"")</f>
        <v/>
      </c>
      <c r="P696" s="17" t="str">
        <f>IFERROR(IF(INDEX(DATOS!AT:AT,MATCH(CHECKLIST!B696,DATOS!B:B,0),1)=0,"",INDEX(DATOS!AT:AT,MATCH(CHECKLIST!B696,DATOS!B:B,0),1)),"")</f>
        <v/>
      </c>
      <c r="Q696" s="17" t="str">
        <f>IFERROR(IF(INDEX(DATOS!AU:AU,MATCH(CHECKLIST!B696,DATOS!B:B,0),1)=0,"",INDEX(DATOS!AU:AU,MATCH(CHECKLIST!B696,DATOS!B:B,0),1)),"")</f>
        <v/>
      </c>
      <c r="S696">
        <f t="shared" si="32"/>
        <v>0</v>
      </c>
      <c r="U696" t="str">
        <f t="shared" si="30"/>
        <v/>
      </c>
      <c r="V696" t="str">
        <f t="shared" si="31"/>
        <v/>
      </c>
    </row>
    <row r="697" spans="1:22" x14ac:dyDescent="0.25">
      <c r="A697" s="12">
        <v>684</v>
      </c>
      <c r="B697" t="str">
        <f>IFERROR(INDEX(DATOS!B:B,MATCH(CHECKLIST!A697,DATOS!CG:CG,0),1),"")</f>
        <v/>
      </c>
      <c r="C697" t="str">
        <f>IFERROR(INDEX(DATOS!BT:BT,MATCH(CHECKLIST!A697,DATOS!CG:CG,0),1),"")</f>
        <v/>
      </c>
      <c r="D697" t="str">
        <f>IFERROR(INDEX(DATOS!T:T,MATCH(CHECKLIST!E697,DATOS!C:C,0),1),"")</f>
        <v/>
      </c>
      <c r="E697" s="72" t="str">
        <f>IFERROR(INDEX(DATOS!C:C,MATCH(CHECKLIST!A697,DATOS!CG:CG,0),1),"")</f>
        <v/>
      </c>
      <c r="F697" s="82" t="str">
        <f>IFERROR(IF(INDEX(DATOS!AI:AI,MATCH(CHECKLIST!B697,DATOS!B:B,0),1)=0,"",INDEX(DATOS!AI:AI,MATCH(CHECKLIST!B697,DATOS!B:B,0),1)),"")</f>
        <v/>
      </c>
      <c r="G697" s="17" t="str">
        <f>IFERROR(IF(INDEX(DATOS!AN:AN,MATCH(CHECKLIST!B697,DATOS!B:B,0),1)=0,"",INDEX(DATOS!AN:AN,MATCH(CHECKLIST!B697,DATOS!B:B,0),1)),"")</f>
        <v/>
      </c>
      <c r="H697" s="17" t="str">
        <f>IFERROR(IF(INDEX(DATOS!BQ:BQ,MATCH(CHECKLIST!B697,DATOS!B:B,0),1)="","X",IF(INDEX(DATOS!BQ:BQ,MATCH(CHECKLIST!B697,DATOS!B:B,0),1)="VIGENTE","",INDEX(DATOS!BQ:BQ,MATCH(CHECKLIST!B697,DATOS!B:B,0),1))),"")</f>
        <v/>
      </c>
      <c r="I697" s="17" t="str">
        <f>IFERROR(IF(INDEX(DATOS!AR:AR,MATCH(CHECKLIST!B697,DATOS!B:B,0),1)=0,"",INDEX(DATOS!AR:AR,MATCH(CHECKLIST!B697,DATOS!B:B,0),1)),"")</f>
        <v/>
      </c>
      <c r="J697" s="17" t="str">
        <f>IFERROR(IF(INDEX(DATOS!AP:AP,MATCH(CHECKLIST!B697,DATOS!B:B,0),1)=0,"",INDEX(DATOS!AP:AP,MATCH(CHECKLIST!B697,DATOS!B:B,0),1)),"")</f>
        <v/>
      </c>
      <c r="K697" s="35" t="str">
        <f>IFERROR(IF(INDEX(DATOS!AQ:AQ,MATCH(CHECKLIST!B697,DATOS!B:B,0),1)=0,"",INDEX(DATOS!AQ:AQ,MATCH(CHECKLIST!B697,DATOS!B:B,0),1)),"")</f>
        <v/>
      </c>
      <c r="L697" s="17" t="str">
        <f>IFERROR(IF(INDEX(DATOS!AS:AS,MATCH(CHECKLIST!B697,DATOS!B:B,0),1)=0,"",INDEX(DATOS!AS:AS,MATCH(CHECKLIST!B697,DATOS!B:B,0),1)),"")</f>
        <v/>
      </c>
      <c r="M697" s="17" t="str">
        <f>IFERROR(IF(INDEX(DATOS!AO:AO,MATCH(CHECKLIST!B697,DATOS!B:B,0),1)=0,"",INDEX(DATOS!AO:AO,MATCH(CHECKLIST!B697,DATOS!B:B,0),1)),"")</f>
        <v/>
      </c>
      <c r="N697" s="35" t="str">
        <f ca="1">IFERROR(IF(INDEX(DATOS!P:P,MATCH(CHECKLIST!B697,DATOS!B:B,0),1)="","X",IF(INDEX(DATOS!P:P,MATCH(CHECKLIST!B697,DATOS!B:B,0),1)&gt;YEAR(TODAY())-1,"","VENCIDA")),"")</f>
        <v/>
      </c>
      <c r="O697" s="35" t="str">
        <f>IFERROR(IF(INDEX(DATOS!AV:AV,MATCH(CHECKLIST!B697,DATOS!B:B,0),1)=0,"",INDEX(DATOS!AV:AV,MATCH(CHECKLIST!B697,DATOS!B:B,0),1)),"")</f>
        <v/>
      </c>
      <c r="P697" s="17" t="str">
        <f>IFERROR(IF(INDEX(DATOS!AT:AT,MATCH(CHECKLIST!B697,DATOS!B:B,0),1)=0,"",INDEX(DATOS!AT:AT,MATCH(CHECKLIST!B697,DATOS!B:B,0),1)),"")</f>
        <v/>
      </c>
      <c r="Q697" s="17" t="str">
        <f>IFERROR(IF(INDEX(DATOS!AU:AU,MATCH(CHECKLIST!B697,DATOS!B:B,0),1)=0,"",INDEX(DATOS!AU:AU,MATCH(CHECKLIST!B697,DATOS!B:B,0),1)),"")</f>
        <v/>
      </c>
      <c r="R697" t="str">
        <f>IF(B697="","",1)</f>
        <v/>
      </c>
      <c r="S697" t="str">
        <f t="shared" si="32"/>
        <v/>
      </c>
      <c r="U697" t="str">
        <f t="shared" si="30"/>
        <v/>
      </c>
      <c r="V697" t="str">
        <f t="shared" si="31"/>
        <v/>
      </c>
    </row>
    <row r="698" spans="1:22" x14ac:dyDescent="0.25">
      <c r="A698" s="12">
        <v>685</v>
      </c>
      <c r="B698" t="str">
        <f>IFERROR(INDEX(DATOS!B:B,MATCH(CHECKLIST!A698,DATOS!CG:CG,0),1),"")</f>
        <v/>
      </c>
      <c r="C698" t="str">
        <f>IFERROR(INDEX(DATOS!BT:BT,MATCH(CHECKLIST!A698,DATOS!CG:CG,0),1),"")</f>
        <v/>
      </c>
      <c r="D698" t="str">
        <f>IFERROR(INDEX(DATOS!T:T,MATCH(CHECKLIST!E698,DATOS!C:C,0),1),"")</f>
        <v/>
      </c>
      <c r="E698" s="72" t="str">
        <f>IFERROR(INDEX(DATOS!C:C,MATCH(CHECKLIST!A698,DATOS!CG:CG,0),1),"")</f>
        <v/>
      </c>
      <c r="F698" s="82" t="str">
        <f>IFERROR(IF(INDEX(DATOS!AI:AI,MATCH(CHECKLIST!B698,DATOS!B:B,0),1)=0,"",INDEX(DATOS!AI:AI,MATCH(CHECKLIST!B698,DATOS!B:B,0),1)),"")</f>
        <v/>
      </c>
      <c r="G698" s="17" t="str">
        <f>IFERROR(IF(INDEX(DATOS!AN:AN,MATCH(CHECKLIST!B698,DATOS!B:B,0),1)=0,"",INDEX(DATOS!AN:AN,MATCH(CHECKLIST!B698,DATOS!B:B,0),1)),"")</f>
        <v/>
      </c>
      <c r="H698" s="17" t="str">
        <f>IFERROR(IF(INDEX(DATOS!BQ:BQ,MATCH(CHECKLIST!B698,DATOS!B:B,0),1)="","X",IF(INDEX(DATOS!BQ:BQ,MATCH(CHECKLIST!B698,DATOS!B:B,0),1)="VIGENTE","",INDEX(DATOS!BQ:BQ,MATCH(CHECKLIST!B698,DATOS!B:B,0),1))),"")</f>
        <v/>
      </c>
      <c r="I698" s="17" t="str">
        <f>IFERROR(IF(INDEX(DATOS!AR:AR,MATCH(CHECKLIST!B698,DATOS!B:B,0),1)=0,"",INDEX(DATOS!AR:AR,MATCH(CHECKLIST!B698,DATOS!B:B,0),1)),"")</f>
        <v/>
      </c>
      <c r="J698" s="17" t="str">
        <f>IFERROR(IF(INDEX(DATOS!AP:AP,MATCH(CHECKLIST!B698,DATOS!B:B,0),1)=0,"",INDEX(DATOS!AP:AP,MATCH(CHECKLIST!B698,DATOS!B:B,0),1)),"")</f>
        <v/>
      </c>
      <c r="K698" s="35" t="str">
        <f>IFERROR(IF(INDEX(DATOS!AQ:AQ,MATCH(CHECKLIST!B698,DATOS!B:B,0),1)=0,"",INDEX(DATOS!AQ:AQ,MATCH(CHECKLIST!B698,DATOS!B:B,0),1)),"")</f>
        <v/>
      </c>
      <c r="L698" s="17" t="str">
        <f>IFERROR(IF(INDEX(DATOS!AS:AS,MATCH(CHECKLIST!B698,DATOS!B:B,0),1)=0,"",INDEX(DATOS!AS:AS,MATCH(CHECKLIST!B698,DATOS!B:B,0),1)),"")</f>
        <v/>
      </c>
      <c r="M698" s="17" t="str">
        <f>IFERROR(IF(INDEX(DATOS!AO:AO,MATCH(CHECKLIST!B698,DATOS!B:B,0),1)=0,"",INDEX(DATOS!AO:AO,MATCH(CHECKLIST!B698,DATOS!B:B,0),1)),"")</f>
        <v/>
      </c>
      <c r="N698" s="35" t="str">
        <f ca="1">IFERROR(IF(INDEX(DATOS!P:P,MATCH(CHECKLIST!B698,DATOS!B:B,0),1)="","X",IF(INDEX(DATOS!P:P,MATCH(CHECKLIST!B698,DATOS!B:B,0),1)&gt;YEAR(TODAY())-1,"","VENCIDA")),"")</f>
        <v/>
      </c>
      <c r="O698" s="35" t="str">
        <f>IFERROR(IF(INDEX(DATOS!AV:AV,MATCH(CHECKLIST!B698,DATOS!B:B,0),1)=0,"",INDEX(DATOS!AV:AV,MATCH(CHECKLIST!B698,DATOS!B:B,0),1)),"")</f>
        <v/>
      </c>
      <c r="P698" s="17" t="str">
        <f>IFERROR(IF(INDEX(DATOS!AT:AT,MATCH(CHECKLIST!B698,DATOS!B:B,0),1)=0,"",INDEX(DATOS!AT:AT,MATCH(CHECKLIST!B698,DATOS!B:B,0),1)),"")</f>
        <v/>
      </c>
      <c r="Q698" s="17" t="str">
        <f>IFERROR(IF(INDEX(DATOS!AU:AU,MATCH(CHECKLIST!B698,DATOS!B:B,0),1)=0,"",INDEX(DATOS!AU:AU,MATCH(CHECKLIST!B698,DATOS!B:B,0),1)),"")</f>
        <v/>
      </c>
      <c r="S698">
        <f t="shared" si="32"/>
        <v>0</v>
      </c>
      <c r="U698" t="str">
        <f t="shared" si="30"/>
        <v/>
      </c>
      <c r="V698" t="str">
        <f t="shared" si="31"/>
        <v/>
      </c>
    </row>
    <row r="699" spans="1:22" x14ac:dyDescent="0.25">
      <c r="A699" s="12">
        <v>686</v>
      </c>
      <c r="B699" t="str">
        <f>IFERROR(INDEX(DATOS!B:B,MATCH(CHECKLIST!A699,DATOS!CG:CG,0),1),"")</f>
        <v/>
      </c>
      <c r="C699" t="str">
        <f>IFERROR(INDEX(DATOS!BT:BT,MATCH(CHECKLIST!A699,DATOS!CG:CG,0),1),"")</f>
        <v/>
      </c>
      <c r="D699" t="str">
        <f>IFERROR(INDEX(DATOS!T:T,MATCH(CHECKLIST!E699,DATOS!C:C,0),1),"")</f>
        <v/>
      </c>
      <c r="E699" s="72" t="str">
        <f>IFERROR(INDEX(DATOS!C:C,MATCH(CHECKLIST!A699,DATOS!CG:CG,0),1),"")</f>
        <v/>
      </c>
      <c r="F699" s="82" t="str">
        <f>IFERROR(IF(INDEX(DATOS!AI:AI,MATCH(CHECKLIST!B699,DATOS!B:B,0),1)=0,"",INDEX(DATOS!AI:AI,MATCH(CHECKLIST!B699,DATOS!B:B,0),1)),"")</f>
        <v/>
      </c>
      <c r="G699" s="17" t="str">
        <f>IFERROR(IF(INDEX(DATOS!AN:AN,MATCH(CHECKLIST!B699,DATOS!B:B,0),1)=0,"",INDEX(DATOS!AN:AN,MATCH(CHECKLIST!B699,DATOS!B:B,0),1)),"")</f>
        <v/>
      </c>
      <c r="H699" s="17" t="str">
        <f>IFERROR(IF(INDEX(DATOS!BQ:BQ,MATCH(CHECKLIST!B699,DATOS!B:B,0),1)="","X",IF(INDEX(DATOS!BQ:BQ,MATCH(CHECKLIST!B699,DATOS!B:B,0),1)="VIGENTE","",INDEX(DATOS!BQ:BQ,MATCH(CHECKLIST!B699,DATOS!B:B,0),1))),"")</f>
        <v/>
      </c>
      <c r="I699" s="17" t="str">
        <f>IFERROR(IF(INDEX(DATOS!AR:AR,MATCH(CHECKLIST!B699,DATOS!B:B,0),1)=0,"",INDEX(DATOS!AR:AR,MATCH(CHECKLIST!B699,DATOS!B:B,0),1)),"")</f>
        <v/>
      </c>
      <c r="J699" s="17" t="str">
        <f>IFERROR(IF(INDEX(DATOS!AP:AP,MATCH(CHECKLIST!B699,DATOS!B:B,0),1)=0,"",INDEX(DATOS!AP:AP,MATCH(CHECKLIST!B699,DATOS!B:B,0),1)),"")</f>
        <v/>
      </c>
      <c r="K699" s="35" t="str">
        <f>IFERROR(IF(INDEX(DATOS!AQ:AQ,MATCH(CHECKLIST!B699,DATOS!B:B,0),1)=0,"",INDEX(DATOS!AQ:AQ,MATCH(CHECKLIST!B699,DATOS!B:B,0),1)),"")</f>
        <v/>
      </c>
      <c r="L699" s="17" t="str">
        <f>IFERROR(IF(INDEX(DATOS!AS:AS,MATCH(CHECKLIST!B699,DATOS!B:B,0),1)=0,"",INDEX(DATOS!AS:AS,MATCH(CHECKLIST!B699,DATOS!B:B,0),1)),"")</f>
        <v/>
      </c>
      <c r="M699" s="17" t="str">
        <f>IFERROR(IF(INDEX(DATOS!AO:AO,MATCH(CHECKLIST!B699,DATOS!B:B,0),1)=0,"",INDEX(DATOS!AO:AO,MATCH(CHECKLIST!B699,DATOS!B:B,0),1)),"")</f>
        <v/>
      </c>
      <c r="N699" s="35" t="str">
        <f ca="1">IFERROR(IF(INDEX(DATOS!P:P,MATCH(CHECKLIST!B699,DATOS!B:B,0),1)="","X",IF(INDEX(DATOS!P:P,MATCH(CHECKLIST!B699,DATOS!B:B,0),1)&gt;YEAR(TODAY())-1,"","VENCIDA")),"")</f>
        <v/>
      </c>
      <c r="O699" s="35" t="str">
        <f>IFERROR(IF(INDEX(DATOS!AV:AV,MATCH(CHECKLIST!B699,DATOS!B:B,0),1)=0,"",INDEX(DATOS!AV:AV,MATCH(CHECKLIST!B699,DATOS!B:B,0),1)),"")</f>
        <v/>
      </c>
      <c r="P699" s="17" t="str">
        <f>IFERROR(IF(INDEX(DATOS!AT:AT,MATCH(CHECKLIST!B699,DATOS!B:B,0),1)=0,"",INDEX(DATOS!AT:AT,MATCH(CHECKLIST!B699,DATOS!B:B,0),1)),"")</f>
        <v/>
      </c>
      <c r="Q699" s="17" t="str">
        <f>IFERROR(IF(INDEX(DATOS!AU:AU,MATCH(CHECKLIST!B699,DATOS!B:B,0),1)=0,"",INDEX(DATOS!AU:AU,MATCH(CHECKLIST!B699,DATOS!B:B,0),1)),"")</f>
        <v/>
      </c>
      <c r="R699" t="str">
        <f>IF(B699="","",1)</f>
        <v/>
      </c>
      <c r="S699" t="str">
        <f t="shared" si="32"/>
        <v/>
      </c>
      <c r="U699" t="str">
        <f t="shared" si="30"/>
        <v/>
      </c>
      <c r="V699" t="str">
        <f t="shared" si="31"/>
        <v/>
      </c>
    </row>
    <row r="700" spans="1:22" x14ac:dyDescent="0.25">
      <c r="A700" s="12">
        <v>687</v>
      </c>
      <c r="B700" t="str">
        <f>IFERROR(INDEX(DATOS!B:B,MATCH(CHECKLIST!A700,DATOS!CG:CG,0),1),"")</f>
        <v/>
      </c>
      <c r="C700" t="str">
        <f>IFERROR(INDEX(DATOS!BT:BT,MATCH(CHECKLIST!A700,DATOS!CG:CG,0),1),"")</f>
        <v/>
      </c>
      <c r="D700" t="str">
        <f>IFERROR(INDEX(DATOS!T:T,MATCH(CHECKLIST!E700,DATOS!C:C,0),1),"")</f>
        <v/>
      </c>
      <c r="E700" s="72" t="str">
        <f>IFERROR(INDEX(DATOS!C:C,MATCH(CHECKLIST!A700,DATOS!CG:CG,0),1),"")</f>
        <v/>
      </c>
      <c r="F700" s="82" t="str">
        <f>IFERROR(IF(INDEX(DATOS!AI:AI,MATCH(CHECKLIST!B700,DATOS!B:B,0),1)=0,"",INDEX(DATOS!AI:AI,MATCH(CHECKLIST!B700,DATOS!B:B,0),1)),"")</f>
        <v/>
      </c>
      <c r="G700" s="17" t="str">
        <f>IFERROR(IF(INDEX(DATOS!AN:AN,MATCH(CHECKLIST!B700,DATOS!B:B,0),1)=0,"",INDEX(DATOS!AN:AN,MATCH(CHECKLIST!B700,DATOS!B:B,0),1)),"")</f>
        <v/>
      </c>
      <c r="H700" s="17" t="str">
        <f>IFERROR(IF(INDEX(DATOS!BQ:BQ,MATCH(CHECKLIST!B700,DATOS!B:B,0),1)="","X",IF(INDEX(DATOS!BQ:BQ,MATCH(CHECKLIST!B700,DATOS!B:B,0),1)="VIGENTE","",INDEX(DATOS!BQ:BQ,MATCH(CHECKLIST!B700,DATOS!B:B,0),1))),"")</f>
        <v/>
      </c>
      <c r="I700" s="17" t="str">
        <f>IFERROR(IF(INDEX(DATOS!AR:AR,MATCH(CHECKLIST!B700,DATOS!B:B,0),1)=0,"",INDEX(DATOS!AR:AR,MATCH(CHECKLIST!B700,DATOS!B:B,0),1)),"")</f>
        <v/>
      </c>
      <c r="J700" s="17" t="str">
        <f>IFERROR(IF(INDEX(DATOS!AP:AP,MATCH(CHECKLIST!B700,DATOS!B:B,0),1)=0,"",INDEX(DATOS!AP:AP,MATCH(CHECKLIST!B700,DATOS!B:B,0),1)),"")</f>
        <v/>
      </c>
      <c r="K700" s="35" t="str">
        <f>IFERROR(IF(INDEX(DATOS!AQ:AQ,MATCH(CHECKLIST!B700,DATOS!B:B,0),1)=0,"",INDEX(DATOS!AQ:AQ,MATCH(CHECKLIST!B700,DATOS!B:B,0),1)),"")</f>
        <v/>
      </c>
      <c r="L700" s="17" t="str">
        <f>IFERROR(IF(INDEX(DATOS!AS:AS,MATCH(CHECKLIST!B700,DATOS!B:B,0),1)=0,"",INDEX(DATOS!AS:AS,MATCH(CHECKLIST!B700,DATOS!B:B,0),1)),"")</f>
        <v/>
      </c>
      <c r="M700" s="17" t="str">
        <f>IFERROR(IF(INDEX(DATOS!AO:AO,MATCH(CHECKLIST!B700,DATOS!B:B,0),1)=0,"",INDEX(DATOS!AO:AO,MATCH(CHECKLIST!B700,DATOS!B:B,0),1)),"")</f>
        <v/>
      </c>
      <c r="N700" s="35" t="str">
        <f ca="1">IFERROR(IF(INDEX(DATOS!P:P,MATCH(CHECKLIST!B700,DATOS!B:B,0),1)="","X",IF(INDEX(DATOS!P:P,MATCH(CHECKLIST!B700,DATOS!B:B,0),1)&gt;YEAR(TODAY())-1,"","VENCIDA")),"")</f>
        <v/>
      </c>
      <c r="O700" s="35" t="str">
        <f>IFERROR(IF(INDEX(DATOS!AV:AV,MATCH(CHECKLIST!B700,DATOS!B:B,0),1)=0,"",INDEX(DATOS!AV:AV,MATCH(CHECKLIST!B700,DATOS!B:B,0),1)),"")</f>
        <v/>
      </c>
      <c r="P700" s="17" t="str">
        <f>IFERROR(IF(INDEX(DATOS!AT:AT,MATCH(CHECKLIST!B700,DATOS!B:B,0),1)=0,"",INDEX(DATOS!AT:AT,MATCH(CHECKLIST!B700,DATOS!B:B,0),1)),"")</f>
        <v/>
      </c>
      <c r="Q700" s="17" t="str">
        <f>IFERROR(IF(INDEX(DATOS!AU:AU,MATCH(CHECKLIST!B700,DATOS!B:B,0),1)=0,"",INDEX(DATOS!AU:AU,MATCH(CHECKLIST!B700,DATOS!B:B,0),1)),"")</f>
        <v/>
      </c>
      <c r="S700">
        <f t="shared" si="32"/>
        <v>0</v>
      </c>
      <c r="U700" t="str">
        <f t="shared" si="30"/>
        <v/>
      </c>
      <c r="V700" t="str">
        <f t="shared" si="31"/>
        <v/>
      </c>
    </row>
    <row r="701" spans="1:22" x14ac:dyDescent="0.25">
      <c r="A701" s="12">
        <v>688</v>
      </c>
      <c r="B701" t="str">
        <f>IFERROR(INDEX(DATOS!B:B,MATCH(CHECKLIST!A701,DATOS!CG:CG,0),1),"")</f>
        <v/>
      </c>
      <c r="C701" t="str">
        <f>IFERROR(INDEX(DATOS!BT:BT,MATCH(CHECKLIST!A701,DATOS!CG:CG,0),1),"")</f>
        <v/>
      </c>
      <c r="D701" t="str">
        <f>IFERROR(INDEX(DATOS!T:T,MATCH(CHECKLIST!E701,DATOS!C:C,0),1),"")</f>
        <v/>
      </c>
      <c r="E701" s="72" t="str">
        <f>IFERROR(INDEX(DATOS!C:C,MATCH(CHECKLIST!A701,DATOS!CG:CG,0),1),"")</f>
        <v/>
      </c>
      <c r="F701" s="82" t="str">
        <f>IFERROR(IF(INDEX(DATOS!AI:AI,MATCH(CHECKLIST!B701,DATOS!B:B,0),1)=0,"",INDEX(DATOS!AI:AI,MATCH(CHECKLIST!B701,DATOS!B:B,0),1)),"")</f>
        <v/>
      </c>
      <c r="G701" s="17" t="str">
        <f>IFERROR(IF(INDEX(DATOS!AN:AN,MATCH(CHECKLIST!B701,DATOS!B:B,0),1)=0,"",INDEX(DATOS!AN:AN,MATCH(CHECKLIST!B701,DATOS!B:B,0),1)),"")</f>
        <v/>
      </c>
      <c r="H701" s="17" t="str">
        <f>IFERROR(IF(INDEX(DATOS!BQ:BQ,MATCH(CHECKLIST!B701,DATOS!B:B,0),1)="","X",IF(INDEX(DATOS!BQ:BQ,MATCH(CHECKLIST!B701,DATOS!B:B,0),1)="VIGENTE","",INDEX(DATOS!BQ:BQ,MATCH(CHECKLIST!B701,DATOS!B:B,0),1))),"")</f>
        <v/>
      </c>
      <c r="I701" s="17" t="str">
        <f>IFERROR(IF(INDEX(DATOS!AR:AR,MATCH(CHECKLIST!B701,DATOS!B:B,0),1)=0,"",INDEX(DATOS!AR:AR,MATCH(CHECKLIST!B701,DATOS!B:B,0),1)),"")</f>
        <v/>
      </c>
      <c r="J701" s="17" t="str">
        <f>IFERROR(IF(INDEX(DATOS!AP:AP,MATCH(CHECKLIST!B701,DATOS!B:B,0),1)=0,"",INDEX(DATOS!AP:AP,MATCH(CHECKLIST!B701,DATOS!B:B,0),1)),"")</f>
        <v/>
      </c>
      <c r="K701" s="35" t="str">
        <f>IFERROR(IF(INDEX(DATOS!AQ:AQ,MATCH(CHECKLIST!B701,DATOS!B:B,0),1)=0,"",INDEX(DATOS!AQ:AQ,MATCH(CHECKLIST!B701,DATOS!B:B,0),1)),"")</f>
        <v/>
      </c>
      <c r="L701" s="17" t="str">
        <f>IFERROR(IF(INDEX(DATOS!AS:AS,MATCH(CHECKLIST!B701,DATOS!B:B,0),1)=0,"",INDEX(DATOS!AS:AS,MATCH(CHECKLIST!B701,DATOS!B:B,0),1)),"")</f>
        <v/>
      </c>
      <c r="M701" s="17" t="str">
        <f>IFERROR(IF(INDEX(DATOS!AO:AO,MATCH(CHECKLIST!B701,DATOS!B:B,0),1)=0,"",INDEX(DATOS!AO:AO,MATCH(CHECKLIST!B701,DATOS!B:B,0),1)),"")</f>
        <v/>
      </c>
      <c r="N701" s="35" t="str">
        <f ca="1">IFERROR(IF(INDEX(DATOS!P:P,MATCH(CHECKLIST!B701,DATOS!B:B,0),1)="","X",IF(INDEX(DATOS!P:P,MATCH(CHECKLIST!B701,DATOS!B:B,0),1)&gt;YEAR(TODAY())-1,"","VENCIDA")),"")</f>
        <v/>
      </c>
      <c r="O701" s="35" t="str">
        <f>IFERROR(IF(INDEX(DATOS!AV:AV,MATCH(CHECKLIST!B701,DATOS!B:B,0),1)=0,"",INDEX(DATOS!AV:AV,MATCH(CHECKLIST!B701,DATOS!B:B,0),1)),"")</f>
        <v/>
      </c>
      <c r="P701" s="17" t="str">
        <f>IFERROR(IF(INDEX(DATOS!AT:AT,MATCH(CHECKLIST!B701,DATOS!B:B,0),1)=0,"",INDEX(DATOS!AT:AT,MATCH(CHECKLIST!B701,DATOS!B:B,0),1)),"")</f>
        <v/>
      </c>
      <c r="Q701" s="17" t="str">
        <f>IFERROR(IF(INDEX(DATOS!AU:AU,MATCH(CHECKLIST!B701,DATOS!B:B,0),1)=0,"",INDEX(DATOS!AU:AU,MATCH(CHECKLIST!B701,DATOS!B:B,0),1)),"")</f>
        <v/>
      </c>
      <c r="R701" t="str">
        <f>IF(B701="","",1)</f>
        <v/>
      </c>
      <c r="S701" t="str">
        <f t="shared" si="32"/>
        <v/>
      </c>
      <c r="U701" t="str">
        <f t="shared" si="30"/>
        <v/>
      </c>
      <c r="V701" t="str">
        <f t="shared" si="31"/>
        <v/>
      </c>
    </row>
    <row r="702" spans="1:22" x14ac:dyDescent="0.25">
      <c r="A702" s="12">
        <v>689</v>
      </c>
      <c r="B702" t="str">
        <f>IFERROR(INDEX(DATOS!B:B,MATCH(CHECKLIST!A702,DATOS!CG:CG,0),1),"")</f>
        <v/>
      </c>
      <c r="C702" t="str">
        <f>IFERROR(INDEX(DATOS!BT:BT,MATCH(CHECKLIST!A702,DATOS!CG:CG,0),1),"")</f>
        <v/>
      </c>
      <c r="D702" t="str">
        <f>IFERROR(INDEX(DATOS!T:T,MATCH(CHECKLIST!E702,DATOS!C:C,0),1),"")</f>
        <v/>
      </c>
      <c r="E702" s="72" t="str">
        <f>IFERROR(INDEX(DATOS!C:C,MATCH(CHECKLIST!A702,DATOS!CG:CG,0),1),"")</f>
        <v/>
      </c>
      <c r="F702" s="82" t="str">
        <f>IFERROR(IF(INDEX(DATOS!AI:AI,MATCH(CHECKLIST!B702,DATOS!B:B,0),1)=0,"",INDEX(DATOS!AI:AI,MATCH(CHECKLIST!B702,DATOS!B:B,0),1)),"")</f>
        <v/>
      </c>
      <c r="G702" s="17" t="str">
        <f>IFERROR(IF(INDEX(DATOS!AN:AN,MATCH(CHECKLIST!B702,DATOS!B:B,0),1)=0,"",INDEX(DATOS!AN:AN,MATCH(CHECKLIST!B702,DATOS!B:B,0),1)),"")</f>
        <v/>
      </c>
      <c r="H702" s="17" t="str">
        <f>IFERROR(IF(INDEX(DATOS!BQ:BQ,MATCH(CHECKLIST!B702,DATOS!B:B,0),1)="","X",IF(INDEX(DATOS!BQ:BQ,MATCH(CHECKLIST!B702,DATOS!B:B,0),1)="VIGENTE","",INDEX(DATOS!BQ:BQ,MATCH(CHECKLIST!B702,DATOS!B:B,0),1))),"")</f>
        <v/>
      </c>
      <c r="I702" s="17" t="str">
        <f>IFERROR(IF(INDEX(DATOS!AR:AR,MATCH(CHECKLIST!B702,DATOS!B:B,0),1)=0,"",INDEX(DATOS!AR:AR,MATCH(CHECKLIST!B702,DATOS!B:B,0),1)),"")</f>
        <v/>
      </c>
      <c r="J702" s="17" t="str">
        <f>IFERROR(IF(INDEX(DATOS!AP:AP,MATCH(CHECKLIST!B702,DATOS!B:B,0),1)=0,"",INDEX(DATOS!AP:AP,MATCH(CHECKLIST!B702,DATOS!B:B,0),1)),"")</f>
        <v/>
      </c>
      <c r="K702" s="35" t="str">
        <f>IFERROR(IF(INDEX(DATOS!AQ:AQ,MATCH(CHECKLIST!B702,DATOS!B:B,0),1)=0,"",INDEX(DATOS!AQ:AQ,MATCH(CHECKLIST!B702,DATOS!B:B,0),1)),"")</f>
        <v/>
      </c>
      <c r="L702" s="17" t="str">
        <f>IFERROR(IF(INDEX(DATOS!AS:AS,MATCH(CHECKLIST!B702,DATOS!B:B,0),1)=0,"",INDEX(DATOS!AS:AS,MATCH(CHECKLIST!B702,DATOS!B:B,0),1)),"")</f>
        <v/>
      </c>
      <c r="M702" s="17" t="str">
        <f>IFERROR(IF(INDEX(DATOS!AO:AO,MATCH(CHECKLIST!B702,DATOS!B:B,0),1)=0,"",INDEX(DATOS!AO:AO,MATCH(CHECKLIST!B702,DATOS!B:B,0),1)),"")</f>
        <v/>
      </c>
      <c r="N702" s="35" t="str">
        <f ca="1">IFERROR(IF(INDEX(DATOS!P:P,MATCH(CHECKLIST!B702,DATOS!B:B,0),1)="","X",IF(INDEX(DATOS!P:P,MATCH(CHECKLIST!B702,DATOS!B:B,0),1)&gt;YEAR(TODAY())-1,"","VENCIDA")),"")</f>
        <v/>
      </c>
      <c r="O702" s="35" t="str">
        <f>IFERROR(IF(INDEX(DATOS!AV:AV,MATCH(CHECKLIST!B702,DATOS!B:B,0),1)=0,"",INDEX(DATOS!AV:AV,MATCH(CHECKLIST!B702,DATOS!B:B,0),1)),"")</f>
        <v/>
      </c>
      <c r="P702" s="17" t="str">
        <f>IFERROR(IF(INDEX(DATOS!AT:AT,MATCH(CHECKLIST!B702,DATOS!B:B,0),1)=0,"",INDEX(DATOS!AT:AT,MATCH(CHECKLIST!B702,DATOS!B:B,0),1)),"")</f>
        <v/>
      </c>
      <c r="Q702" s="17" t="str">
        <f>IFERROR(IF(INDEX(DATOS!AU:AU,MATCH(CHECKLIST!B702,DATOS!B:B,0),1)=0,"",INDEX(DATOS!AU:AU,MATCH(CHECKLIST!B702,DATOS!B:B,0),1)),"")</f>
        <v/>
      </c>
      <c r="S702">
        <f t="shared" si="32"/>
        <v>0</v>
      </c>
      <c r="U702" t="str">
        <f t="shared" si="30"/>
        <v/>
      </c>
      <c r="V702" t="str">
        <f t="shared" si="31"/>
        <v/>
      </c>
    </row>
    <row r="703" spans="1:22" x14ac:dyDescent="0.25">
      <c r="A703" s="12">
        <v>690</v>
      </c>
      <c r="B703" t="str">
        <f>IFERROR(INDEX(DATOS!B:B,MATCH(CHECKLIST!A703,DATOS!CG:CG,0),1),"")</f>
        <v/>
      </c>
      <c r="C703" t="str">
        <f>IFERROR(INDEX(DATOS!BT:BT,MATCH(CHECKLIST!A703,DATOS!CG:CG,0),1),"")</f>
        <v/>
      </c>
      <c r="D703" t="str">
        <f>IFERROR(INDEX(DATOS!T:T,MATCH(CHECKLIST!E703,DATOS!C:C,0),1),"")</f>
        <v/>
      </c>
      <c r="E703" s="72" t="str">
        <f>IFERROR(INDEX(DATOS!C:C,MATCH(CHECKLIST!A703,DATOS!CG:CG,0),1),"")</f>
        <v/>
      </c>
      <c r="F703" s="82" t="str">
        <f>IFERROR(IF(INDEX(DATOS!AI:AI,MATCH(CHECKLIST!B703,DATOS!B:B,0),1)=0,"",INDEX(DATOS!AI:AI,MATCH(CHECKLIST!B703,DATOS!B:B,0),1)),"")</f>
        <v/>
      </c>
      <c r="G703" s="17" t="str">
        <f>IFERROR(IF(INDEX(DATOS!AN:AN,MATCH(CHECKLIST!B703,DATOS!B:B,0),1)=0,"",INDEX(DATOS!AN:AN,MATCH(CHECKLIST!B703,DATOS!B:B,0),1)),"")</f>
        <v/>
      </c>
      <c r="H703" s="17" t="str">
        <f>IFERROR(IF(INDEX(DATOS!BQ:BQ,MATCH(CHECKLIST!B703,DATOS!B:B,0),1)="","X",IF(INDEX(DATOS!BQ:BQ,MATCH(CHECKLIST!B703,DATOS!B:B,0),1)="VIGENTE","",INDEX(DATOS!BQ:BQ,MATCH(CHECKLIST!B703,DATOS!B:B,0),1))),"")</f>
        <v/>
      </c>
      <c r="I703" s="17" t="str">
        <f>IFERROR(IF(INDEX(DATOS!AR:AR,MATCH(CHECKLIST!B703,DATOS!B:B,0),1)=0,"",INDEX(DATOS!AR:AR,MATCH(CHECKLIST!B703,DATOS!B:B,0),1)),"")</f>
        <v/>
      </c>
      <c r="J703" s="17" t="str">
        <f>IFERROR(IF(INDEX(DATOS!AP:AP,MATCH(CHECKLIST!B703,DATOS!B:B,0),1)=0,"",INDEX(DATOS!AP:AP,MATCH(CHECKLIST!B703,DATOS!B:B,0),1)),"")</f>
        <v/>
      </c>
      <c r="K703" s="35" t="str">
        <f>IFERROR(IF(INDEX(DATOS!AQ:AQ,MATCH(CHECKLIST!B703,DATOS!B:B,0),1)=0,"",INDEX(DATOS!AQ:AQ,MATCH(CHECKLIST!B703,DATOS!B:B,0),1)),"")</f>
        <v/>
      </c>
      <c r="L703" s="17" t="str">
        <f>IFERROR(IF(INDEX(DATOS!AS:AS,MATCH(CHECKLIST!B703,DATOS!B:B,0),1)=0,"",INDEX(DATOS!AS:AS,MATCH(CHECKLIST!B703,DATOS!B:B,0),1)),"")</f>
        <v/>
      </c>
      <c r="M703" s="17" t="str">
        <f>IFERROR(IF(INDEX(DATOS!AO:AO,MATCH(CHECKLIST!B703,DATOS!B:B,0),1)=0,"",INDEX(DATOS!AO:AO,MATCH(CHECKLIST!B703,DATOS!B:B,0),1)),"")</f>
        <v/>
      </c>
      <c r="N703" s="35" t="str">
        <f ca="1">IFERROR(IF(INDEX(DATOS!P:P,MATCH(CHECKLIST!B703,DATOS!B:B,0),1)="","X",IF(INDEX(DATOS!P:P,MATCH(CHECKLIST!B703,DATOS!B:B,0),1)&gt;YEAR(TODAY())-1,"","VENCIDA")),"")</f>
        <v/>
      </c>
      <c r="O703" s="35" t="str">
        <f>IFERROR(IF(INDEX(DATOS!AV:AV,MATCH(CHECKLIST!B703,DATOS!B:B,0),1)=0,"",INDEX(DATOS!AV:AV,MATCH(CHECKLIST!B703,DATOS!B:B,0),1)),"")</f>
        <v/>
      </c>
      <c r="P703" s="17" t="str">
        <f>IFERROR(IF(INDEX(DATOS!AT:AT,MATCH(CHECKLIST!B703,DATOS!B:B,0),1)=0,"",INDEX(DATOS!AT:AT,MATCH(CHECKLIST!B703,DATOS!B:B,0),1)),"")</f>
        <v/>
      </c>
      <c r="Q703" s="17" t="str">
        <f>IFERROR(IF(INDEX(DATOS!AU:AU,MATCH(CHECKLIST!B703,DATOS!B:B,0),1)=0,"",INDEX(DATOS!AU:AU,MATCH(CHECKLIST!B703,DATOS!B:B,0),1)),"")</f>
        <v/>
      </c>
      <c r="R703" t="str">
        <f>IF(B703="","",1)</f>
        <v/>
      </c>
      <c r="S703" t="str">
        <f t="shared" si="32"/>
        <v/>
      </c>
      <c r="U703" t="str">
        <f t="shared" si="30"/>
        <v/>
      </c>
      <c r="V703" t="str">
        <f t="shared" si="31"/>
        <v/>
      </c>
    </row>
    <row r="704" spans="1:22" x14ac:dyDescent="0.25">
      <c r="A704" s="12">
        <v>691</v>
      </c>
      <c r="B704" t="str">
        <f>IFERROR(INDEX(DATOS!B:B,MATCH(CHECKLIST!A704,DATOS!CG:CG,0),1),"")</f>
        <v/>
      </c>
      <c r="C704" t="str">
        <f>IFERROR(INDEX(DATOS!BT:BT,MATCH(CHECKLIST!A704,DATOS!CG:CG,0),1),"")</f>
        <v/>
      </c>
      <c r="D704" t="str">
        <f>IFERROR(INDEX(DATOS!T:T,MATCH(CHECKLIST!E704,DATOS!C:C,0),1),"")</f>
        <v/>
      </c>
      <c r="E704" s="72" t="str">
        <f>IFERROR(INDEX(DATOS!C:C,MATCH(CHECKLIST!A704,DATOS!CG:CG,0),1),"")</f>
        <v/>
      </c>
      <c r="F704" s="82" t="str">
        <f>IFERROR(IF(INDEX(DATOS!AI:AI,MATCH(CHECKLIST!B704,DATOS!B:B,0),1)=0,"",INDEX(DATOS!AI:AI,MATCH(CHECKLIST!B704,DATOS!B:B,0),1)),"")</f>
        <v/>
      </c>
      <c r="G704" s="17" t="str">
        <f>IFERROR(IF(INDEX(DATOS!AN:AN,MATCH(CHECKLIST!B704,DATOS!B:B,0),1)=0,"",INDEX(DATOS!AN:AN,MATCH(CHECKLIST!B704,DATOS!B:B,0),1)),"")</f>
        <v/>
      </c>
      <c r="H704" s="17" t="str">
        <f>IFERROR(IF(INDEX(DATOS!BQ:BQ,MATCH(CHECKLIST!B704,DATOS!B:B,0),1)="","X",IF(INDEX(DATOS!BQ:BQ,MATCH(CHECKLIST!B704,DATOS!B:B,0),1)="VIGENTE","",INDEX(DATOS!BQ:BQ,MATCH(CHECKLIST!B704,DATOS!B:B,0),1))),"")</f>
        <v/>
      </c>
      <c r="I704" s="17" t="str">
        <f>IFERROR(IF(INDEX(DATOS!AR:AR,MATCH(CHECKLIST!B704,DATOS!B:B,0),1)=0,"",INDEX(DATOS!AR:AR,MATCH(CHECKLIST!B704,DATOS!B:B,0),1)),"")</f>
        <v/>
      </c>
      <c r="J704" s="17" t="str">
        <f>IFERROR(IF(INDEX(DATOS!AP:AP,MATCH(CHECKLIST!B704,DATOS!B:B,0),1)=0,"",INDEX(DATOS!AP:AP,MATCH(CHECKLIST!B704,DATOS!B:B,0),1)),"")</f>
        <v/>
      </c>
      <c r="K704" s="35" t="str">
        <f>IFERROR(IF(INDEX(DATOS!AQ:AQ,MATCH(CHECKLIST!B704,DATOS!B:B,0),1)=0,"",INDEX(DATOS!AQ:AQ,MATCH(CHECKLIST!B704,DATOS!B:B,0),1)),"")</f>
        <v/>
      </c>
      <c r="L704" s="17" t="str">
        <f>IFERROR(IF(INDEX(DATOS!AS:AS,MATCH(CHECKLIST!B704,DATOS!B:B,0),1)=0,"",INDEX(DATOS!AS:AS,MATCH(CHECKLIST!B704,DATOS!B:B,0),1)),"")</f>
        <v/>
      </c>
      <c r="M704" s="17" t="str">
        <f>IFERROR(IF(INDEX(DATOS!AO:AO,MATCH(CHECKLIST!B704,DATOS!B:B,0),1)=0,"",INDEX(DATOS!AO:AO,MATCH(CHECKLIST!B704,DATOS!B:B,0),1)),"")</f>
        <v/>
      </c>
      <c r="N704" s="35" t="str">
        <f ca="1">IFERROR(IF(INDEX(DATOS!P:P,MATCH(CHECKLIST!B704,DATOS!B:B,0),1)="","X",IF(INDEX(DATOS!P:P,MATCH(CHECKLIST!B704,DATOS!B:B,0),1)&gt;YEAR(TODAY())-1,"","VENCIDA")),"")</f>
        <v/>
      </c>
      <c r="O704" s="35" t="str">
        <f>IFERROR(IF(INDEX(DATOS!AV:AV,MATCH(CHECKLIST!B704,DATOS!B:B,0),1)=0,"",INDEX(DATOS!AV:AV,MATCH(CHECKLIST!B704,DATOS!B:B,0),1)),"")</f>
        <v/>
      </c>
      <c r="P704" s="17" t="str">
        <f>IFERROR(IF(INDEX(DATOS!AT:AT,MATCH(CHECKLIST!B704,DATOS!B:B,0),1)=0,"",INDEX(DATOS!AT:AT,MATCH(CHECKLIST!B704,DATOS!B:B,0),1)),"")</f>
        <v/>
      </c>
      <c r="Q704" s="17" t="str">
        <f>IFERROR(IF(INDEX(DATOS!AU:AU,MATCH(CHECKLIST!B704,DATOS!B:B,0),1)=0,"",INDEX(DATOS!AU:AU,MATCH(CHECKLIST!B704,DATOS!B:B,0),1)),"")</f>
        <v/>
      </c>
      <c r="S704">
        <f t="shared" si="32"/>
        <v>0</v>
      </c>
      <c r="U704" t="str">
        <f t="shared" si="30"/>
        <v/>
      </c>
      <c r="V704" t="str">
        <f t="shared" si="31"/>
        <v/>
      </c>
    </row>
    <row r="705" spans="1:22" x14ac:dyDescent="0.25">
      <c r="A705" s="12">
        <v>692</v>
      </c>
      <c r="B705" t="str">
        <f>IFERROR(INDEX(DATOS!B:B,MATCH(CHECKLIST!A705,DATOS!CG:CG,0),1),"")</f>
        <v/>
      </c>
      <c r="C705" t="str">
        <f>IFERROR(INDEX(DATOS!BT:BT,MATCH(CHECKLIST!A705,DATOS!CG:CG,0),1),"")</f>
        <v/>
      </c>
      <c r="D705" t="str">
        <f>IFERROR(INDEX(DATOS!T:T,MATCH(CHECKLIST!E705,DATOS!C:C,0),1),"")</f>
        <v/>
      </c>
      <c r="E705" s="72" t="str">
        <f>IFERROR(INDEX(DATOS!C:C,MATCH(CHECKLIST!A705,DATOS!CG:CG,0),1),"")</f>
        <v/>
      </c>
      <c r="F705" s="82" t="str">
        <f>IFERROR(IF(INDEX(DATOS!AI:AI,MATCH(CHECKLIST!B705,DATOS!B:B,0),1)=0,"",INDEX(DATOS!AI:AI,MATCH(CHECKLIST!B705,DATOS!B:B,0),1)),"")</f>
        <v/>
      </c>
      <c r="G705" s="17" t="str">
        <f>IFERROR(IF(INDEX(DATOS!AN:AN,MATCH(CHECKLIST!B705,DATOS!B:B,0),1)=0,"",INDEX(DATOS!AN:AN,MATCH(CHECKLIST!B705,DATOS!B:B,0),1)),"")</f>
        <v/>
      </c>
      <c r="H705" s="17" t="str">
        <f>IFERROR(IF(INDEX(DATOS!BQ:BQ,MATCH(CHECKLIST!B705,DATOS!B:B,0),1)="","X",IF(INDEX(DATOS!BQ:BQ,MATCH(CHECKLIST!B705,DATOS!B:B,0),1)="VIGENTE","",INDEX(DATOS!BQ:BQ,MATCH(CHECKLIST!B705,DATOS!B:B,0),1))),"")</f>
        <v/>
      </c>
      <c r="I705" s="17" t="str">
        <f>IFERROR(IF(INDEX(DATOS!AR:AR,MATCH(CHECKLIST!B705,DATOS!B:B,0),1)=0,"",INDEX(DATOS!AR:AR,MATCH(CHECKLIST!B705,DATOS!B:B,0),1)),"")</f>
        <v/>
      </c>
      <c r="J705" s="17" t="str">
        <f>IFERROR(IF(INDEX(DATOS!AP:AP,MATCH(CHECKLIST!B705,DATOS!B:B,0),1)=0,"",INDEX(DATOS!AP:AP,MATCH(CHECKLIST!B705,DATOS!B:B,0),1)),"")</f>
        <v/>
      </c>
      <c r="K705" s="35" t="str">
        <f>IFERROR(IF(INDEX(DATOS!AQ:AQ,MATCH(CHECKLIST!B705,DATOS!B:B,0),1)=0,"",INDEX(DATOS!AQ:AQ,MATCH(CHECKLIST!B705,DATOS!B:B,0),1)),"")</f>
        <v/>
      </c>
      <c r="L705" s="17" t="str">
        <f>IFERROR(IF(INDEX(DATOS!AS:AS,MATCH(CHECKLIST!B705,DATOS!B:B,0),1)=0,"",INDEX(DATOS!AS:AS,MATCH(CHECKLIST!B705,DATOS!B:B,0),1)),"")</f>
        <v/>
      </c>
      <c r="M705" s="17" t="str">
        <f>IFERROR(IF(INDEX(DATOS!AO:AO,MATCH(CHECKLIST!B705,DATOS!B:B,0),1)=0,"",INDEX(DATOS!AO:AO,MATCH(CHECKLIST!B705,DATOS!B:B,0),1)),"")</f>
        <v/>
      </c>
      <c r="N705" s="35" t="str">
        <f ca="1">IFERROR(IF(INDEX(DATOS!P:P,MATCH(CHECKLIST!B705,DATOS!B:B,0),1)="","X",IF(INDEX(DATOS!P:P,MATCH(CHECKLIST!B705,DATOS!B:B,0),1)&gt;YEAR(TODAY())-1,"","VENCIDA")),"")</f>
        <v/>
      </c>
      <c r="O705" s="35" t="str">
        <f>IFERROR(IF(INDEX(DATOS!AV:AV,MATCH(CHECKLIST!B705,DATOS!B:B,0),1)=0,"",INDEX(DATOS!AV:AV,MATCH(CHECKLIST!B705,DATOS!B:B,0),1)),"")</f>
        <v/>
      </c>
      <c r="P705" s="17" t="str">
        <f>IFERROR(IF(INDEX(DATOS!AT:AT,MATCH(CHECKLIST!B705,DATOS!B:B,0),1)=0,"",INDEX(DATOS!AT:AT,MATCH(CHECKLIST!B705,DATOS!B:B,0),1)),"")</f>
        <v/>
      </c>
      <c r="Q705" s="17" t="str">
        <f>IFERROR(IF(INDEX(DATOS!AU:AU,MATCH(CHECKLIST!B705,DATOS!B:B,0),1)=0,"",INDEX(DATOS!AU:AU,MATCH(CHECKLIST!B705,DATOS!B:B,0),1)),"")</f>
        <v/>
      </c>
      <c r="R705" t="str">
        <f>IF(B705="","",1)</f>
        <v/>
      </c>
      <c r="S705" t="str">
        <f t="shared" si="32"/>
        <v/>
      </c>
      <c r="U705" t="str">
        <f t="shared" si="30"/>
        <v/>
      </c>
      <c r="V705" t="str">
        <f t="shared" si="31"/>
        <v/>
      </c>
    </row>
    <row r="706" spans="1:22" x14ac:dyDescent="0.25">
      <c r="A706" s="12">
        <v>693</v>
      </c>
      <c r="B706" t="str">
        <f>IFERROR(INDEX(DATOS!B:B,MATCH(CHECKLIST!A706,DATOS!CG:CG,0),1),"")</f>
        <v/>
      </c>
      <c r="C706" t="str">
        <f>IFERROR(INDEX(DATOS!BT:BT,MATCH(CHECKLIST!A706,DATOS!CG:CG,0),1),"")</f>
        <v/>
      </c>
      <c r="D706" t="str">
        <f>IFERROR(INDEX(DATOS!T:T,MATCH(CHECKLIST!E706,DATOS!C:C,0),1),"")</f>
        <v/>
      </c>
      <c r="E706" s="72" t="str">
        <f>IFERROR(INDEX(DATOS!C:C,MATCH(CHECKLIST!A706,DATOS!CG:CG,0),1),"")</f>
        <v/>
      </c>
      <c r="F706" s="82" t="str">
        <f>IFERROR(IF(INDEX(DATOS!AI:AI,MATCH(CHECKLIST!B706,DATOS!B:B,0),1)=0,"",INDEX(DATOS!AI:AI,MATCH(CHECKLIST!B706,DATOS!B:B,0),1)),"")</f>
        <v/>
      </c>
      <c r="G706" s="17" t="str">
        <f>IFERROR(IF(INDEX(DATOS!AN:AN,MATCH(CHECKLIST!B706,DATOS!B:B,0),1)=0,"",INDEX(DATOS!AN:AN,MATCH(CHECKLIST!B706,DATOS!B:B,0),1)),"")</f>
        <v/>
      </c>
      <c r="H706" s="17" t="str">
        <f>IFERROR(IF(INDEX(DATOS!BQ:BQ,MATCH(CHECKLIST!B706,DATOS!B:B,0),1)="","X",IF(INDEX(DATOS!BQ:BQ,MATCH(CHECKLIST!B706,DATOS!B:B,0),1)="VIGENTE","",INDEX(DATOS!BQ:BQ,MATCH(CHECKLIST!B706,DATOS!B:B,0),1))),"")</f>
        <v/>
      </c>
      <c r="I706" s="17" t="str">
        <f>IFERROR(IF(INDEX(DATOS!AR:AR,MATCH(CHECKLIST!B706,DATOS!B:B,0),1)=0,"",INDEX(DATOS!AR:AR,MATCH(CHECKLIST!B706,DATOS!B:B,0),1)),"")</f>
        <v/>
      </c>
      <c r="J706" s="17" t="str">
        <f>IFERROR(IF(INDEX(DATOS!AP:AP,MATCH(CHECKLIST!B706,DATOS!B:B,0),1)=0,"",INDEX(DATOS!AP:AP,MATCH(CHECKLIST!B706,DATOS!B:B,0),1)),"")</f>
        <v/>
      </c>
      <c r="K706" s="35" t="str">
        <f>IFERROR(IF(INDEX(DATOS!AQ:AQ,MATCH(CHECKLIST!B706,DATOS!B:B,0),1)=0,"",INDEX(DATOS!AQ:AQ,MATCH(CHECKLIST!B706,DATOS!B:B,0),1)),"")</f>
        <v/>
      </c>
      <c r="L706" s="17" t="str">
        <f>IFERROR(IF(INDEX(DATOS!AS:AS,MATCH(CHECKLIST!B706,DATOS!B:B,0),1)=0,"",INDEX(DATOS!AS:AS,MATCH(CHECKLIST!B706,DATOS!B:B,0),1)),"")</f>
        <v/>
      </c>
      <c r="M706" s="17" t="str">
        <f>IFERROR(IF(INDEX(DATOS!AO:AO,MATCH(CHECKLIST!B706,DATOS!B:B,0),1)=0,"",INDEX(DATOS!AO:AO,MATCH(CHECKLIST!B706,DATOS!B:B,0),1)),"")</f>
        <v/>
      </c>
      <c r="N706" s="35" t="str">
        <f ca="1">IFERROR(IF(INDEX(DATOS!P:P,MATCH(CHECKLIST!B706,DATOS!B:B,0),1)="","X",IF(INDEX(DATOS!P:P,MATCH(CHECKLIST!B706,DATOS!B:B,0),1)&gt;YEAR(TODAY())-1,"","VENCIDA")),"")</f>
        <v/>
      </c>
      <c r="O706" s="35" t="str">
        <f>IFERROR(IF(INDEX(DATOS!AV:AV,MATCH(CHECKLIST!B706,DATOS!B:B,0),1)=0,"",INDEX(DATOS!AV:AV,MATCH(CHECKLIST!B706,DATOS!B:B,0),1)),"")</f>
        <v/>
      </c>
      <c r="P706" s="17" t="str">
        <f>IFERROR(IF(INDEX(DATOS!AT:AT,MATCH(CHECKLIST!B706,DATOS!B:B,0),1)=0,"",INDEX(DATOS!AT:AT,MATCH(CHECKLIST!B706,DATOS!B:B,0),1)),"")</f>
        <v/>
      </c>
      <c r="Q706" s="17" t="str">
        <f>IFERROR(IF(INDEX(DATOS!AU:AU,MATCH(CHECKLIST!B706,DATOS!B:B,0),1)=0,"",INDEX(DATOS!AU:AU,MATCH(CHECKLIST!B706,DATOS!B:B,0),1)),"")</f>
        <v/>
      </c>
      <c r="S706">
        <f t="shared" si="32"/>
        <v>0</v>
      </c>
      <c r="U706" t="str">
        <f t="shared" si="30"/>
        <v/>
      </c>
      <c r="V706" t="str">
        <f t="shared" si="31"/>
        <v/>
      </c>
    </row>
    <row r="707" spans="1:22" x14ac:dyDescent="0.25">
      <c r="A707" s="12">
        <v>694</v>
      </c>
      <c r="B707" t="str">
        <f>IFERROR(INDEX(DATOS!B:B,MATCH(CHECKLIST!A707,DATOS!CG:CG,0),1),"")</f>
        <v/>
      </c>
      <c r="C707" t="str">
        <f>IFERROR(INDEX(DATOS!BT:BT,MATCH(CHECKLIST!A707,DATOS!CG:CG,0),1),"")</f>
        <v/>
      </c>
      <c r="D707" t="str">
        <f>IFERROR(INDEX(DATOS!T:T,MATCH(CHECKLIST!E707,DATOS!C:C,0),1),"")</f>
        <v/>
      </c>
      <c r="E707" s="72" t="str">
        <f>IFERROR(INDEX(DATOS!C:C,MATCH(CHECKLIST!A707,DATOS!CG:CG,0),1),"")</f>
        <v/>
      </c>
      <c r="F707" s="82" t="str">
        <f>IFERROR(IF(INDEX(DATOS!AI:AI,MATCH(CHECKLIST!B707,DATOS!B:B,0),1)=0,"",INDEX(DATOS!AI:AI,MATCH(CHECKLIST!B707,DATOS!B:B,0),1)),"")</f>
        <v/>
      </c>
      <c r="G707" s="17" t="str">
        <f>IFERROR(IF(INDEX(DATOS!AN:AN,MATCH(CHECKLIST!B707,DATOS!B:B,0),1)=0,"",INDEX(DATOS!AN:AN,MATCH(CHECKLIST!B707,DATOS!B:B,0),1)),"")</f>
        <v/>
      </c>
      <c r="H707" s="17" t="str">
        <f>IFERROR(IF(INDEX(DATOS!BQ:BQ,MATCH(CHECKLIST!B707,DATOS!B:B,0),1)="","X",IF(INDEX(DATOS!BQ:BQ,MATCH(CHECKLIST!B707,DATOS!B:B,0),1)="VIGENTE","",INDEX(DATOS!BQ:BQ,MATCH(CHECKLIST!B707,DATOS!B:B,0),1))),"")</f>
        <v/>
      </c>
      <c r="I707" s="17" t="str">
        <f>IFERROR(IF(INDEX(DATOS!AR:AR,MATCH(CHECKLIST!B707,DATOS!B:B,0),1)=0,"",INDEX(DATOS!AR:AR,MATCH(CHECKLIST!B707,DATOS!B:B,0),1)),"")</f>
        <v/>
      </c>
      <c r="J707" s="17" t="str">
        <f>IFERROR(IF(INDEX(DATOS!AP:AP,MATCH(CHECKLIST!B707,DATOS!B:B,0),1)=0,"",INDEX(DATOS!AP:AP,MATCH(CHECKLIST!B707,DATOS!B:B,0),1)),"")</f>
        <v/>
      </c>
      <c r="K707" s="35" t="str">
        <f>IFERROR(IF(INDEX(DATOS!AQ:AQ,MATCH(CHECKLIST!B707,DATOS!B:B,0),1)=0,"",INDEX(DATOS!AQ:AQ,MATCH(CHECKLIST!B707,DATOS!B:B,0),1)),"")</f>
        <v/>
      </c>
      <c r="L707" s="17" t="str">
        <f>IFERROR(IF(INDEX(DATOS!AS:AS,MATCH(CHECKLIST!B707,DATOS!B:B,0),1)=0,"",INDEX(DATOS!AS:AS,MATCH(CHECKLIST!B707,DATOS!B:B,0),1)),"")</f>
        <v/>
      </c>
      <c r="M707" s="17" t="str">
        <f>IFERROR(IF(INDEX(DATOS!AO:AO,MATCH(CHECKLIST!B707,DATOS!B:B,0),1)=0,"",INDEX(DATOS!AO:AO,MATCH(CHECKLIST!B707,DATOS!B:B,0),1)),"")</f>
        <v/>
      </c>
      <c r="N707" s="35" t="str">
        <f ca="1">IFERROR(IF(INDEX(DATOS!P:P,MATCH(CHECKLIST!B707,DATOS!B:B,0),1)="","X",IF(INDEX(DATOS!P:P,MATCH(CHECKLIST!B707,DATOS!B:B,0),1)&gt;YEAR(TODAY())-1,"","VENCIDA")),"")</f>
        <v/>
      </c>
      <c r="O707" s="35" t="str">
        <f>IFERROR(IF(INDEX(DATOS!AV:AV,MATCH(CHECKLIST!B707,DATOS!B:B,0),1)=0,"",INDEX(DATOS!AV:AV,MATCH(CHECKLIST!B707,DATOS!B:B,0),1)),"")</f>
        <v/>
      </c>
      <c r="P707" s="17" t="str">
        <f>IFERROR(IF(INDEX(DATOS!AT:AT,MATCH(CHECKLIST!B707,DATOS!B:B,0),1)=0,"",INDEX(DATOS!AT:AT,MATCH(CHECKLIST!B707,DATOS!B:B,0),1)),"")</f>
        <v/>
      </c>
      <c r="Q707" s="17" t="str">
        <f>IFERROR(IF(INDEX(DATOS!AU:AU,MATCH(CHECKLIST!B707,DATOS!B:B,0),1)=0,"",INDEX(DATOS!AU:AU,MATCH(CHECKLIST!B707,DATOS!B:B,0),1)),"")</f>
        <v/>
      </c>
      <c r="R707" t="str">
        <f>IF(B707="","",1)</f>
        <v/>
      </c>
      <c r="S707" t="str">
        <f t="shared" si="32"/>
        <v/>
      </c>
      <c r="U707" t="str">
        <f t="shared" si="30"/>
        <v/>
      </c>
      <c r="V707" t="str">
        <f t="shared" si="31"/>
        <v/>
      </c>
    </row>
    <row r="708" spans="1:22" x14ac:dyDescent="0.25">
      <c r="A708" s="12">
        <v>695</v>
      </c>
      <c r="B708" t="str">
        <f>IFERROR(INDEX(DATOS!B:B,MATCH(CHECKLIST!A708,DATOS!CG:CG,0),1),"")</f>
        <v/>
      </c>
      <c r="C708" t="str">
        <f>IFERROR(INDEX(DATOS!BT:BT,MATCH(CHECKLIST!A708,DATOS!CG:CG,0),1),"")</f>
        <v/>
      </c>
      <c r="D708" t="str">
        <f>IFERROR(INDEX(DATOS!T:T,MATCH(CHECKLIST!E708,DATOS!C:C,0),1),"")</f>
        <v/>
      </c>
      <c r="E708" s="72" t="str">
        <f>IFERROR(INDEX(DATOS!C:C,MATCH(CHECKLIST!A708,DATOS!CG:CG,0),1),"")</f>
        <v/>
      </c>
      <c r="F708" s="82" t="str">
        <f>IFERROR(IF(INDEX(DATOS!AI:AI,MATCH(CHECKLIST!B708,DATOS!B:B,0),1)=0,"",INDEX(DATOS!AI:AI,MATCH(CHECKLIST!B708,DATOS!B:B,0),1)),"")</f>
        <v/>
      </c>
      <c r="G708" s="17" t="str">
        <f>IFERROR(IF(INDEX(DATOS!AN:AN,MATCH(CHECKLIST!B708,DATOS!B:B,0),1)=0,"",INDEX(DATOS!AN:AN,MATCH(CHECKLIST!B708,DATOS!B:B,0),1)),"")</f>
        <v/>
      </c>
      <c r="H708" s="17" t="str">
        <f>IFERROR(IF(INDEX(DATOS!BQ:BQ,MATCH(CHECKLIST!B708,DATOS!B:B,0),1)="","X",IF(INDEX(DATOS!BQ:BQ,MATCH(CHECKLIST!B708,DATOS!B:B,0),1)="VIGENTE","",INDEX(DATOS!BQ:BQ,MATCH(CHECKLIST!B708,DATOS!B:B,0),1))),"")</f>
        <v/>
      </c>
      <c r="I708" s="17" t="str">
        <f>IFERROR(IF(INDEX(DATOS!AR:AR,MATCH(CHECKLIST!B708,DATOS!B:B,0),1)=0,"",INDEX(DATOS!AR:AR,MATCH(CHECKLIST!B708,DATOS!B:B,0),1)),"")</f>
        <v/>
      </c>
      <c r="J708" s="17" t="str">
        <f>IFERROR(IF(INDEX(DATOS!AP:AP,MATCH(CHECKLIST!B708,DATOS!B:B,0),1)=0,"",INDEX(DATOS!AP:AP,MATCH(CHECKLIST!B708,DATOS!B:B,0),1)),"")</f>
        <v/>
      </c>
      <c r="K708" s="35" t="str">
        <f>IFERROR(IF(INDEX(DATOS!AQ:AQ,MATCH(CHECKLIST!B708,DATOS!B:B,0),1)=0,"",INDEX(DATOS!AQ:AQ,MATCH(CHECKLIST!B708,DATOS!B:B,0),1)),"")</f>
        <v/>
      </c>
      <c r="L708" s="17" t="str">
        <f>IFERROR(IF(INDEX(DATOS!AS:AS,MATCH(CHECKLIST!B708,DATOS!B:B,0),1)=0,"",INDEX(DATOS!AS:AS,MATCH(CHECKLIST!B708,DATOS!B:B,0),1)),"")</f>
        <v/>
      </c>
      <c r="M708" s="17" t="str">
        <f>IFERROR(IF(INDEX(DATOS!AO:AO,MATCH(CHECKLIST!B708,DATOS!B:B,0),1)=0,"",INDEX(DATOS!AO:AO,MATCH(CHECKLIST!B708,DATOS!B:B,0),1)),"")</f>
        <v/>
      </c>
      <c r="N708" s="35" t="str">
        <f ca="1">IFERROR(IF(INDEX(DATOS!P:P,MATCH(CHECKLIST!B708,DATOS!B:B,0),1)="","X",IF(INDEX(DATOS!P:P,MATCH(CHECKLIST!B708,DATOS!B:B,0),1)&gt;YEAR(TODAY())-1,"","VENCIDA")),"")</f>
        <v/>
      </c>
      <c r="O708" s="35" t="str">
        <f>IFERROR(IF(INDEX(DATOS!AV:AV,MATCH(CHECKLIST!B708,DATOS!B:B,0),1)=0,"",INDEX(DATOS!AV:AV,MATCH(CHECKLIST!B708,DATOS!B:B,0),1)),"")</f>
        <v/>
      </c>
      <c r="P708" s="17" t="str">
        <f>IFERROR(IF(INDEX(DATOS!AT:AT,MATCH(CHECKLIST!B708,DATOS!B:B,0),1)=0,"",INDEX(DATOS!AT:AT,MATCH(CHECKLIST!B708,DATOS!B:B,0),1)),"")</f>
        <v/>
      </c>
      <c r="Q708" s="17" t="str">
        <f>IFERROR(IF(INDEX(DATOS!AU:AU,MATCH(CHECKLIST!B708,DATOS!B:B,0),1)=0,"",INDEX(DATOS!AU:AU,MATCH(CHECKLIST!B708,DATOS!B:B,0),1)),"")</f>
        <v/>
      </c>
      <c r="S708">
        <f t="shared" si="32"/>
        <v>0</v>
      </c>
      <c r="U708" t="str">
        <f t="shared" si="30"/>
        <v/>
      </c>
      <c r="V708" t="str">
        <f t="shared" si="31"/>
        <v/>
      </c>
    </row>
    <row r="709" spans="1:22" x14ac:dyDescent="0.25">
      <c r="A709" s="12">
        <v>696</v>
      </c>
      <c r="B709" t="str">
        <f>IFERROR(INDEX(DATOS!B:B,MATCH(CHECKLIST!A709,DATOS!CG:CG,0),1),"")</f>
        <v/>
      </c>
      <c r="C709" t="str">
        <f>IFERROR(INDEX(DATOS!BT:BT,MATCH(CHECKLIST!A709,DATOS!CG:CG,0),1),"")</f>
        <v/>
      </c>
      <c r="D709" t="str">
        <f>IFERROR(INDEX(DATOS!T:T,MATCH(CHECKLIST!E709,DATOS!C:C,0),1),"")</f>
        <v/>
      </c>
      <c r="E709" s="72" t="str">
        <f>IFERROR(INDEX(DATOS!C:C,MATCH(CHECKLIST!A709,DATOS!CG:CG,0),1),"")</f>
        <v/>
      </c>
      <c r="F709" s="82" t="str">
        <f>IFERROR(IF(INDEX(DATOS!AI:AI,MATCH(CHECKLIST!B709,DATOS!B:B,0),1)=0,"",INDEX(DATOS!AI:AI,MATCH(CHECKLIST!B709,DATOS!B:B,0),1)),"")</f>
        <v/>
      </c>
      <c r="G709" s="17" t="str">
        <f>IFERROR(IF(INDEX(DATOS!AN:AN,MATCH(CHECKLIST!B709,DATOS!B:B,0),1)=0,"",INDEX(DATOS!AN:AN,MATCH(CHECKLIST!B709,DATOS!B:B,0),1)),"")</f>
        <v/>
      </c>
      <c r="H709" s="17" t="str">
        <f>IFERROR(IF(INDEX(DATOS!BQ:BQ,MATCH(CHECKLIST!B709,DATOS!B:B,0),1)="","X",IF(INDEX(DATOS!BQ:BQ,MATCH(CHECKLIST!B709,DATOS!B:B,0),1)="VIGENTE","",INDEX(DATOS!BQ:BQ,MATCH(CHECKLIST!B709,DATOS!B:B,0),1))),"")</f>
        <v/>
      </c>
      <c r="I709" s="17" t="str">
        <f>IFERROR(IF(INDEX(DATOS!AR:AR,MATCH(CHECKLIST!B709,DATOS!B:B,0),1)=0,"",INDEX(DATOS!AR:AR,MATCH(CHECKLIST!B709,DATOS!B:B,0),1)),"")</f>
        <v/>
      </c>
      <c r="J709" s="17" t="str">
        <f>IFERROR(IF(INDEX(DATOS!AP:AP,MATCH(CHECKLIST!B709,DATOS!B:B,0),1)=0,"",INDEX(DATOS!AP:AP,MATCH(CHECKLIST!B709,DATOS!B:B,0),1)),"")</f>
        <v/>
      </c>
      <c r="K709" s="35" t="str">
        <f>IFERROR(IF(INDEX(DATOS!AQ:AQ,MATCH(CHECKLIST!B709,DATOS!B:B,0),1)=0,"",INDEX(DATOS!AQ:AQ,MATCH(CHECKLIST!B709,DATOS!B:B,0),1)),"")</f>
        <v/>
      </c>
      <c r="L709" s="17" t="str">
        <f>IFERROR(IF(INDEX(DATOS!AS:AS,MATCH(CHECKLIST!B709,DATOS!B:B,0),1)=0,"",INDEX(DATOS!AS:AS,MATCH(CHECKLIST!B709,DATOS!B:B,0),1)),"")</f>
        <v/>
      </c>
      <c r="M709" s="17" t="str">
        <f>IFERROR(IF(INDEX(DATOS!AO:AO,MATCH(CHECKLIST!B709,DATOS!B:B,0),1)=0,"",INDEX(DATOS!AO:AO,MATCH(CHECKLIST!B709,DATOS!B:B,0),1)),"")</f>
        <v/>
      </c>
      <c r="N709" s="35" t="str">
        <f ca="1">IFERROR(IF(INDEX(DATOS!P:P,MATCH(CHECKLIST!B709,DATOS!B:B,0),1)="","X",IF(INDEX(DATOS!P:P,MATCH(CHECKLIST!B709,DATOS!B:B,0),1)&gt;YEAR(TODAY())-1,"","VENCIDA")),"")</f>
        <v/>
      </c>
      <c r="O709" s="35" t="str">
        <f>IFERROR(IF(INDEX(DATOS!AV:AV,MATCH(CHECKLIST!B709,DATOS!B:B,0),1)=0,"",INDEX(DATOS!AV:AV,MATCH(CHECKLIST!B709,DATOS!B:B,0),1)),"")</f>
        <v/>
      </c>
      <c r="P709" s="17" t="str">
        <f>IFERROR(IF(INDEX(DATOS!AT:AT,MATCH(CHECKLIST!B709,DATOS!B:B,0),1)=0,"",INDEX(DATOS!AT:AT,MATCH(CHECKLIST!B709,DATOS!B:B,0),1)),"")</f>
        <v/>
      </c>
      <c r="Q709" s="17" t="str">
        <f>IFERROR(IF(INDEX(DATOS!AU:AU,MATCH(CHECKLIST!B709,DATOS!B:B,0),1)=0,"",INDEX(DATOS!AU:AU,MATCH(CHECKLIST!B709,DATOS!B:B,0),1)),"")</f>
        <v/>
      </c>
      <c r="R709" t="str">
        <f>IF(B709="","",1)</f>
        <v/>
      </c>
      <c r="S709" t="str">
        <f t="shared" si="32"/>
        <v/>
      </c>
      <c r="U709" t="str">
        <f t="shared" si="30"/>
        <v/>
      </c>
      <c r="V709" t="str">
        <f t="shared" si="31"/>
        <v/>
      </c>
    </row>
    <row r="710" spans="1:22" x14ac:dyDescent="0.25">
      <c r="A710" s="12">
        <v>697</v>
      </c>
      <c r="B710" t="str">
        <f>IFERROR(INDEX(DATOS!B:B,MATCH(CHECKLIST!A710,DATOS!CG:CG,0),1),"")</f>
        <v/>
      </c>
      <c r="C710" t="str">
        <f>IFERROR(INDEX(DATOS!BT:BT,MATCH(CHECKLIST!A710,DATOS!CG:CG,0),1),"")</f>
        <v/>
      </c>
      <c r="D710" t="str">
        <f>IFERROR(INDEX(DATOS!T:T,MATCH(CHECKLIST!E710,DATOS!C:C,0),1),"")</f>
        <v/>
      </c>
      <c r="E710" s="72" t="str">
        <f>IFERROR(INDEX(DATOS!C:C,MATCH(CHECKLIST!A710,DATOS!CG:CG,0),1),"")</f>
        <v/>
      </c>
      <c r="F710" s="82" t="str">
        <f>IFERROR(IF(INDEX(DATOS!AI:AI,MATCH(CHECKLIST!B710,DATOS!B:B,0),1)=0,"",INDEX(DATOS!AI:AI,MATCH(CHECKLIST!B710,DATOS!B:B,0),1)),"")</f>
        <v/>
      </c>
      <c r="G710" s="17" t="str">
        <f>IFERROR(IF(INDEX(DATOS!AN:AN,MATCH(CHECKLIST!B710,DATOS!B:B,0),1)=0,"",INDEX(DATOS!AN:AN,MATCH(CHECKLIST!B710,DATOS!B:B,0),1)),"")</f>
        <v/>
      </c>
      <c r="H710" s="17" t="str">
        <f>IFERROR(IF(INDEX(DATOS!BQ:BQ,MATCH(CHECKLIST!B710,DATOS!B:B,0),1)="","X",IF(INDEX(DATOS!BQ:BQ,MATCH(CHECKLIST!B710,DATOS!B:B,0),1)="VIGENTE","",INDEX(DATOS!BQ:BQ,MATCH(CHECKLIST!B710,DATOS!B:B,0),1))),"")</f>
        <v/>
      </c>
      <c r="I710" s="17" t="str">
        <f>IFERROR(IF(INDEX(DATOS!AR:AR,MATCH(CHECKLIST!B710,DATOS!B:B,0),1)=0,"",INDEX(DATOS!AR:AR,MATCH(CHECKLIST!B710,DATOS!B:B,0),1)),"")</f>
        <v/>
      </c>
      <c r="J710" s="17" t="str">
        <f>IFERROR(IF(INDEX(DATOS!AP:AP,MATCH(CHECKLIST!B710,DATOS!B:B,0),1)=0,"",INDEX(DATOS!AP:AP,MATCH(CHECKLIST!B710,DATOS!B:B,0),1)),"")</f>
        <v/>
      </c>
      <c r="K710" s="35" t="str">
        <f>IFERROR(IF(INDEX(DATOS!AQ:AQ,MATCH(CHECKLIST!B710,DATOS!B:B,0),1)=0,"",INDEX(DATOS!AQ:AQ,MATCH(CHECKLIST!B710,DATOS!B:B,0),1)),"")</f>
        <v/>
      </c>
      <c r="L710" s="17" t="str">
        <f>IFERROR(IF(INDEX(DATOS!AS:AS,MATCH(CHECKLIST!B710,DATOS!B:B,0),1)=0,"",INDEX(DATOS!AS:AS,MATCH(CHECKLIST!B710,DATOS!B:B,0),1)),"")</f>
        <v/>
      </c>
      <c r="M710" s="17" t="str">
        <f>IFERROR(IF(INDEX(DATOS!AO:AO,MATCH(CHECKLIST!B710,DATOS!B:B,0),1)=0,"",INDEX(DATOS!AO:AO,MATCH(CHECKLIST!B710,DATOS!B:B,0),1)),"")</f>
        <v/>
      </c>
      <c r="N710" s="35" t="str">
        <f ca="1">IFERROR(IF(INDEX(DATOS!P:P,MATCH(CHECKLIST!B710,DATOS!B:B,0),1)="","X",IF(INDEX(DATOS!P:P,MATCH(CHECKLIST!B710,DATOS!B:B,0),1)&gt;YEAR(TODAY())-1,"","VENCIDA")),"")</f>
        <v/>
      </c>
      <c r="O710" s="35" t="str">
        <f>IFERROR(IF(INDEX(DATOS!AV:AV,MATCH(CHECKLIST!B710,DATOS!B:B,0),1)=0,"",INDEX(DATOS!AV:AV,MATCH(CHECKLIST!B710,DATOS!B:B,0),1)),"")</f>
        <v/>
      </c>
      <c r="P710" s="17" t="str">
        <f>IFERROR(IF(INDEX(DATOS!AT:AT,MATCH(CHECKLIST!B710,DATOS!B:B,0),1)=0,"",INDEX(DATOS!AT:AT,MATCH(CHECKLIST!B710,DATOS!B:B,0),1)),"")</f>
        <v/>
      </c>
      <c r="Q710" s="17" t="str">
        <f>IFERROR(IF(INDEX(DATOS!AU:AU,MATCH(CHECKLIST!B710,DATOS!B:B,0),1)=0,"",INDEX(DATOS!AU:AU,MATCH(CHECKLIST!B710,DATOS!B:B,0),1)),"")</f>
        <v/>
      </c>
      <c r="S710">
        <f t="shared" si="32"/>
        <v>0</v>
      </c>
      <c r="U710" t="str">
        <f t="shared" si="30"/>
        <v/>
      </c>
      <c r="V710" t="str">
        <f t="shared" si="31"/>
        <v/>
      </c>
    </row>
    <row r="711" spans="1:22" x14ac:dyDescent="0.25">
      <c r="A711" s="12">
        <v>698</v>
      </c>
      <c r="B711" t="str">
        <f>IFERROR(INDEX(DATOS!B:B,MATCH(CHECKLIST!A711,DATOS!CG:CG,0),1),"")</f>
        <v/>
      </c>
      <c r="C711" t="str">
        <f>IFERROR(INDEX(DATOS!BT:BT,MATCH(CHECKLIST!A711,DATOS!CG:CG,0),1),"")</f>
        <v/>
      </c>
      <c r="D711" t="str">
        <f>IFERROR(INDEX(DATOS!T:T,MATCH(CHECKLIST!E711,DATOS!C:C,0),1),"")</f>
        <v/>
      </c>
      <c r="E711" s="72" t="str">
        <f>IFERROR(INDEX(DATOS!C:C,MATCH(CHECKLIST!A711,DATOS!CG:CG,0),1),"")</f>
        <v/>
      </c>
      <c r="F711" s="82" t="str">
        <f>IFERROR(IF(INDEX(DATOS!AI:AI,MATCH(CHECKLIST!B711,DATOS!B:B,0),1)=0,"",INDEX(DATOS!AI:AI,MATCH(CHECKLIST!B711,DATOS!B:B,0),1)),"")</f>
        <v/>
      </c>
      <c r="G711" s="17" t="str">
        <f>IFERROR(IF(INDEX(DATOS!AN:AN,MATCH(CHECKLIST!B711,DATOS!B:B,0),1)=0,"",INDEX(DATOS!AN:AN,MATCH(CHECKLIST!B711,DATOS!B:B,0),1)),"")</f>
        <v/>
      </c>
      <c r="H711" s="17" t="str">
        <f>IFERROR(IF(INDEX(DATOS!BQ:BQ,MATCH(CHECKLIST!B711,DATOS!B:B,0),1)="","X",IF(INDEX(DATOS!BQ:BQ,MATCH(CHECKLIST!B711,DATOS!B:B,0),1)="VIGENTE","",INDEX(DATOS!BQ:BQ,MATCH(CHECKLIST!B711,DATOS!B:B,0),1))),"")</f>
        <v/>
      </c>
      <c r="I711" s="17" t="str">
        <f>IFERROR(IF(INDEX(DATOS!AR:AR,MATCH(CHECKLIST!B711,DATOS!B:B,0),1)=0,"",INDEX(DATOS!AR:AR,MATCH(CHECKLIST!B711,DATOS!B:B,0),1)),"")</f>
        <v/>
      </c>
      <c r="J711" s="17" t="str">
        <f>IFERROR(IF(INDEX(DATOS!AP:AP,MATCH(CHECKLIST!B711,DATOS!B:B,0),1)=0,"",INDEX(DATOS!AP:AP,MATCH(CHECKLIST!B711,DATOS!B:B,0),1)),"")</f>
        <v/>
      </c>
      <c r="K711" s="35" t="str">
        <f>IFERROR(IF(INDEX(DATOS!AQ:AQ,MATCH(CHECKLIST!B711,DATOS!B:B,0),1)=0,"",INDEX(DATOS!AQ:AQ,MATCH(CHECKLIST!B711,DATOS!B:B,0),1)),"")</f>
        <v/>
      </c>
      <c r="L711" s="17" t="str">
        <f>IFERROR(IF(INDEX(DATOS!AS:AS,MATCH(CHECKLIST!B711,DATOS!B:B,0),1)=0,"",INDEX(DATOS!AS:AS,MATCH(CHECKLIST!B711,DATOS!B:B,0),1)),"")</f>
        <v/>
      </c>
      <c r="M711" s="17" t="str">
        <f>IFERROR(IF(INDEX(DATOS!AO:AO,MATCH(CHECKLIST!B711,DATOS!B:B,0),1)=0,"",INDEX(DATOS!AO:AO,MATCH(CHECKLIST!B711,DATOS!B:B,0),1)),"")</f>
        <v/>
      </c>
      <c r="N711" s="35" t="str">
        <f ca="1">IFERROR(IF(INDEX(DATOS!P:P,MATCH(CHECKLIST!B711,DATOS!B:B,0),1)="","X",IF(INDEX(DATOS!P:P,MATCH(CHECKLIST!B711,DATOS!B:B,0),1)&gt;YEAR(TODAY())-1,"","VENCIDA")),"")</f>
        <v/>
      </c>
      <c r="O711" s="35" t="str">
        <f>IFERROR(IF(INDEX(DATOS!AV:AV,MATCH(CHECKLIST!B711,DATOS!B:B,0),1)=0,"",INDEX(DATOS!AV:AV,MATCH(CHECKLIST!B711,DATOS!B:B,0),1)),"")</f>
        <v/>
      </c>
      <c r="P711" s="17" t="str">
        <f>IFERROR(IF(INDEX(DATOS!AT:AT,MATCH(CHECKLIST!B711,DATOS!B:B,0),1)=0,"",INDEX(DATOS!AT:AT,MATCH(CHECKLIST!B711,DATOS!B:B,0),1)),"")</f>
        <v/>
      </c>
      <c r="Q711" s="17" t="str">
        <f>IFERROR(IF(INDEX(DATOS!AU:AU,MATCH(CHECKLIST!B711,DATOS!B:B,0),1)=0,"",INDEX(DATOS!AU:AU,MATCH(CHECKLIST!B711,DATOS!B:B,0),1)),"")</f>
        <v/>
      </c>
      <c r="R711" t="str">
        <f>IF(B711="","",1)</f>
        <v/>
      </c>
      <c r="S711" t="str">
        <f t="shared" si="32"/>
        <v/>
      </c>
      <c r="U711" t="str">
        <f t="shared" si="30"/>
        <v/>
      </c>
      <c r="V711" t="str">
        <f t="shared" si="31"/>
        <v/>
      </c>
    </row>
    <row r="712" spans="1:22" x14ac:dyDescent="0.25">
      <c r="A712" s="12">
        <v>699</v>
      </c>
      <c r="B712" t="str">
        <f>IFERROR(INDEX(DATOS!B:B,MATCH(CHECKLIST!A712,DATOS!CG:CG,0),1),"")</f>
        <v/>
      </c>
      <c r="C712" t="str">
        <f>IFERROR(INDEX(DATOS!BT:BT,MATCH(CHECKLIST!A712,DATOS!CG:CG,0),1),"")</f>
        <v/>
      </c>
      <c r="D712" t="str">
        <f>IFERROR(INDEX(DATOS!T:T,MATCH(CHECKLIST!E712,DATOS!C:C,0),1),"")</f>
        <v/>
      </c>
      <c r="E712" s="72" t="str">
        <f>IFERROR(INDEX(DATOS!C:C,MATCH(CHECKLIST!A712,DATOS!CG:CG,0),1),"")</f>
        <v/>
      </c>
      <c r="F712" s="82" t="str">
        <f>IFERROR(IF(INDEX(DATOS!AI:AI,MATCH(CHECKLIST!B712,DATOS!B:B,0),1)=0,"",INDEX(DATOS!AI:AI,MATCH(CHECKLIST!B712,DATOS!B:B,0),1)),"")</f>
        <v/>
      </c>
      <c r="G712" s="17" t="str">
        <f>IFERROR(IF(INDEX(DATOS!AN:AN,MATCH(CHECKLIST!B712,DATOS!B:B,0),1)=0,"",INDEX(DATOS!AN:AN,MATCH(CHECKLIST!B712,DATOS!B:B,0),1)),"")</f>
        <v/>
      </c>
      <c r="H712" s="17" t="str">
        <f>IFERROR(IF(INDEX(DATOS!BQ:BQ,MATCH(CHECKLIST!B712,DATOS!B:B,0),1)="","X",IF(INDEX(DATOS!BQ:BQ,MATCH(CHECKLIST!B712,DATOS!B:B,0),1)="VIGENTE","",INDEX(DATOS!BQ:BQ,MATCH(CHECKLIST!B712,DATOS!B:B,0),1))),"")</f>
        <v/>
      </c>
      <c r="I712" s="17" t="str">
        <f>IFERROR(IF(INDEX(DATOS!AR:AR,MATCH(CHECKLIST!B712,DATOS!B:B,0),1)=0,"",INDEX(DATOS!AR:AR,MATCH(CHECKLIST!B712,DATOS!B:B,0),1)),"")</f>
        <v/>
      </c>
      <c r="J712" s="17" t="str">
        <f>IFERROR(IF(INDEX(DATOS!AP:AP,MATCH(CHECKLIST!B712,DATOS!B:B,0),1)=0,"",INDEX(DATOS!AP:AP,MATCH(CHECKLIST!B712,DATOS!B:B,0),1)),"")</f>
        <v/>
      </c>
      <c r="K712" s="35" t="str">
        <f>IFERROR(IF(INDEX(DATOS!AQ:AQ,MATCH(CHECKLIST!B712,DATOS!B:B,0),1)=0,"",INDEX(DATOS!AQ:AQ,MATCH(CHECKLIST!B712,DATOS!B:B,0),1)),"")</f>
        <v/>
      </c>
      <c r="L712" s="17" t="str">
        <f>IFERROR(IF(INDEX(DATOS!AS:AS,MATCH(CHECKLIST!B712,DATOS!B:B,0),1)=0,"",INDEX(DATOS!AS:AS,MATCH(CHECKLIST!B712,DATOS!B:B,0),1)),"")</f>
        <v/>
      </c>
      <c r="M712" s="17" t="str">
        <f>IFERROR(IF(INDEX(DATOS!AO:AO,MATCH(CHECKLIST!B712,DATOS!B:B,0),1)=0,"",INDEX(DATOS!AO:AO,MATCH(CHECKLIST!B712,DATOS!B:B,0),1)),"")</f>
        <v/>
      </c>
      <c r="N712" s="35" t="str">
        <f ca="1">IFERROR(IF(INDEX(DATOS!P:P,MATCH(CHECKLIST!B712,DATOS!B:B,0),1)="","X",IF(INDEX(DATOS!P:P,MATCH(CHECKLIST!B712,DATOS!B:B,0),1)&gt;YEAR(TODAY())-1,"","VENCIDA")),"")</f>
        <v/>
      </c>
      <c r="O712" s="35" t="str">
        <f>IFERROR(IF(INDEX(DATOS!AV:AV,MATCH(CHECKLIST!B712,DATOS!B:B,0),1)=0,"",INDEX(DATOS!AV:AV,MATCH(CHECKLIST!B712,DATOS!B:B,0),1)),"")</f>
        <v/>
      </c>
      <c r="P712" s="17" t="str">
        <f>IFERROR(IF(INDEX(DATOS!AT:AT,MATCH(CHECKLIST!B712,DATOS!B:B,0),1)=0,"",INDEX(DATOS!AT:AT,MATCH(CHECKLIST!B712,DATOS!B:B,0),1)),"")</f>
        <v/>
      </c>
      <c r="Q712" s="17" t="str">
        <f>IFERROR(IF(INDEX(DATOS!AU:AU,MATCH(CHECKLIST!B712,DATOS!B:B,0),1)=0,"",INDEX(DATOS!AU:AU,MATCH(CHECKLIST!B712,DATOS!B:B,0),1)),"")</f>
        <v/>
      </c>
      <c r="S712">
        <f t="shared" si="32"/>
        <v>0</v>
      </c>
      <c r="U712" t="str">
        <f t="shared" si="30"/>
        <v/>
      </c>
      <c r="V712" t="str">
        <f t="shared" si="31"/>
        <v/>
      </c>
    </row>
    <row r="713" spans="1:22" x14ac:dyDescent="0.25">
      <c r="A713" s="12">
        <v>700</v>
      </c>
      <c r="B713" t="str">
        <f>IFERROR(INDEX(DATOS!B:B,MATCH(CHECKLIST!A713,DATOS!CG:CG,0),1),"")</f>
        <v/>
      </c>
      <c r="C713" t="str">
        <f>IFERROR(INDEX(DATOS!BT:BT,MATCH(CHECKLIST!A713,DATOS!CG:CG,0),1),"")</f>
        <v/>
      </c>
      <c r="D713" t="str">
        <f>IFERROR(INDEX(DATOS!T:T,MATCH(CHECKLIST!E713,DATOS!C:C,0),1),"")</f>
        <v/>
      </c>
      <c r="E713" s="72" t="str">
        <f>IFERROR(INDEX(DATOS!C:C,MATCH(CHECKLIST!A713,DATOS!CG:CG,0),1),"")</f>
        <v/>
      </c>
      <c r="F713" s="82" t="str">
        <f>IFERROR(IF(INDEX(DATOS!AI:AI,MATCH(CHECKLIST!B713,DATOS!B:B,0),1)=0,"",INDEX(DATOS!AI:AI,MATCH(CHECKLIST!B713,DATOS!B:B,0),1)),"")</f>
        <v/>
      </c>
      <c r="G713" s="17" t="str">
        <f>IFERROR(IF(INDEX(DATOS!AN:AN,MATCH(CHECKLIST!B713,DATOS!B:B,0),1)=0,"",INDEX(DATOS!AN:AN,MATCH(CHECKLIST!B713,DATOS!B:B,0),1)),"")</f>
        <v/>
      </c>
      <c r="H713" s="17" t="str">
        <f>IFERROR(IF(INDEX(DATOS!BQ:BQ,MATCH(CHECKLIST!B713,DATOS!B:B,0),1)="","X",IF(INDEX(DATOS!BQ:BQ,MATCH(CHECKLIST!B713,DATOS!B:B,0),1)="VIGENTE","",INDEX(DATOS!BQ:BQ,MATCH(CHECKLIST!B713,DATOS!B:B,0),1))),"")</f>
        <v/>
      </c>
      <c r="I713" s="17" t="str">
        <f>IFERROR(IF(INDEX(DATOS!AR:AR,MATCH(CHECKLIST!B713,DATOS!B:B,0),1)=0,"",INDEX(DATOS!AR:AR,MATCH(CHECKLIST!B713,DATOS!B:B,0),1)),"")</f>
        <v/>
      </c>
      <c r="J713" s="17" t="str">
        <f>IFERROR(IF(INDEX(DATOS!AP:AP,MATCH(CHECKLIST!B713,DATOS!B:B,0),1)=0,"",INDEX(DATOS!AP:AP,MATCH(CHECKLIST!B713,DATOS!B:B,0),1)),"")</f>
        <v/>
      </c>
      <c r="K713" s="35" t="str">
        <f>IFERROR(IF(INDEX(DATOS!AQ:AQ,MATCH(CHECKLIST!B713,DATOS!B:B,0),1)=0,"",INDEX(DATOS!AQ:AQ,MATCH(CHECKLIST!B713,DATOS!B:B,0),1)),"")</f>
        <v/>
      </c>
      <c r="L713" s="17" t="str">
        <f>IFERROR(IF(INDEX(DATOS!AS:AS,MATCH(CHECKLIST!B713,DATOS!B:B,0),1)=0,"",INDEX(DATOS!AS:AS,MATCH(CHECKLIST!B713,DATOS!B:B,0),1)),"")</f>
        <v/>
      </c>
      <c r="M713" s="17" t="str">
        <f>IFERROR(IF(INDEX(DATOS!AO:AO,MATCH(CHECKLIST!B713,DATOS!B:B,0),1)=0,"",INDEX(DATOS!AO:AO,MATCH(CHECKLIST!B713,DATOS!B:B,0),1)),"")</f>
        <v/>
      </c>
      <c r="N713" s="35" t="str">
        <f ca="1">IFERROR(IF(INDEX(DATOS!P:P,MATCH(CHECKLIST!B713,DATOS!B:B,0),1)="","X",IF(INDEX(DATOS!P:P,MATCH(CHECKLIST!B713,DATOS!B:B,0),1)&gt;YEAR(TODAY())-1,"","VENCIDA")),"")</f>
        <v/>
      </c>
      <c r="O713" s="35" t="str">
        <f>IFERROR(IF(INDEX(DATOS!AV:AV,MATCH(CHECKLIST!B713,DATOS!B:B,0),1)=0,"",INDEX(DATOS!AV:AV,MATCH(CHECKLIST!B713,DATOS!B:B,0),1)),"")</f>
        <v/>
      </c>
      <c r="P713" s="17" t="str">
        <f>IFERROR(IF(INDEX(DATOS!AT:AT,MATCH(CHECKLIST!B713,DATOS!B:B,0),1)=0,"",INDEX(DATOS!AT:AT,MATCH(CHECKLIST!B713,DATOS!B:B,0),1)),"")</f>
        <v/>
      </c>
      <c r="Q713" s="17" t="str">
        <f>IFERROR(IF(INDEX(DATOS!AU:AU,MATCH(CHECKLIST!B713,DATOS!B:B,0),1)=0,"",INDEX(DATOS!AU:AU,MATCH(CHECKLIST!B713,DATOS!B:B,0),1)),"")</f>
        <v/>
      </c>
      <c r="R713" t="str">
        <f>IF(B713="","",1)</f>
        <v/>
      </c>
      <c r="S713" t="str">
        <f t="shared" si="32"/>
        <v/>
      </c>
      <c r="U713" t="str">
        <f t="shared" si="30"/>
        <v/>
      </c>
      <c r="V713" t="str">
        <f t="shared" si="31"/>
        <v/>
      </c>
    </row>
    <row r="714" spans="1:22" x14ac:dyDescent="0.25">
      <c r="A714" s="12">
        <v>701</v>
      </c>
      <c r="B714" t="str">
        <f>IFERROR(INDEX(DATOS!B:B,MATCH(CHECKLIST!A714,DATOS!CG:CG,0),1),"")</f>
        <v/>
      </c>
      <c r="C714" t="str">
        <f>IFERROR(INDEX(DATOS!BT:BT,MATCH(CHECKLIST!A714,DATOS!CG:CG,0),1),"")</f>
        <v/>
      </c>
      <c r="D714" t="str">
        <f>IFERROR(INDEX(DATOS!T:T,MATCH(CHECKLIST!E714,DATOS!C:C,0),1),"")</f>
        <v/>
      </c>
      <c r="E714" s="72" t="str">
        <f>IFERROR(INDEX(DATOS!C:C,MATCH(CHECKLIST!A714,DATOS!CG:CG,0),1),"")</f>
        <v/>
      </c>
      <c r="F714" s="82" t="str">
        <f>IFERROR(IF(INDEX(DATOS!AI:AI,MATCH(CHECKLIST!B714,DATOS!B:B,0),1)=0,"",INDEX(DATOS!AI:AI,MATCH(CHECKLIST!B714,DATOS!B:B,0),1)),"")</f>
        <v/>
      </c>
      <c r="G714" s="17" t="str">
        <f>IFERROR(IF(INDEX(DATOS!AN:AN,MATCH(CHECKLIST!B714,DATOS!B:B,0),1)=0,"",INDEX(DATOS!AN:AN,MATCH(CHECKLIST!B714,DATOS!B:B,0),1)),"")</f>
        <v/>
      </c>
      <c r="H714" s="17" t="str">
        <f>IFERROR(IF(INDEX(DATOS!BQ:BQ,MATCH(CHECKLIST!B714,DATOS!B:B,0),1)="","X",IF(INDEX(DATOS!BQ:BQ,MATCH(CHECKLIST!B714,DATOS!B:B,0),1)="VIGENTE","",INDEX(DATOS!BQ:BQ,MATCH(CHECKLIST!B714,DATOS!B:B,0),1))),"")</f>
        <v/>
      </c>
      <c r="I714" s="17" t="str">
        <f>IFERROR(IF(INDEX(DATOS!AR:AR,MATCH(CHECKLIST!B714,DATOS!B:B,0),1)=0,"",INDEX(DATOS!AR:AR,MATCH(CHECKLIST!B714,DATOS!B:B,0),1)),"")</f>
        <v/>
      </c>
      <c r="J714" s="17" t="str">
        <f>IFERROR(IF(INDEX(DATOS!AP:AP,MATCH(CHECKLIST!B714,DATOS!B:B,0),1)=0,"",INDEX(DATOS!AP:AP,MATCH(CHECKLIST!B714,DATOS!B:B,0),1)),"")</f>
        <v/>
      </c>
      <c r="K714" s="35" t="str">
        <f>IFERROR(IF(INDEX(DATOS!AQ:AQ,MATCH(CHECKLIST!B714,DATOS!B:B,0),1)=0,"",INDEX(DATOS!AQ:AQ,MATCH(CHECKLIST!B714,DATOS!B:B,0),1)),"")</f>
        <v/>
      </c>
      <c r="L714" s="17" t="str">
        <f>IFERROR(IF(INDEX(DATOS!AS:AS,MATCH(CHECKLIST!B714,DATOS!B:B,0),1)=0,"",INDEX(DATOS!AS:AS,MATCH(CHECKLIST!B714,DATOS!B:B,0),1)),"")</f>
        <v/>
      </c>
      <c r="M714" s="17" t="str">
        <f>IFERROR(IF(INDEX(DATOS!AO:AO,MATCH(CHECKLIST!B714,DATOS!B:B,0),1)=0,"",INDEX(DATOS!AO:AO,MATCH(CHECKLIST!B714,DATOS!B:B,0),1)),"")</f>
        <v/>
      </c>
      <c r="N714" s="35" t="str">
        <f ca="1">IFERROR(IF(INDEX(DATOS!P:P,MATCH(CHECKLIST!B714,DATOS!B:B,0),1)="","X",IF(INDEX(DATOS!P:P,MATCH(CHECKLIST!B714,DATOS!B:B,0),1)&gt;YEAR(TODAY())-1,"","VENCIDA")),"")</f>
        <v/>
      </c>
      <c r="O714" s="35" t="str">
        <f>IFERROR(IF(INDEX(DATOS!AV:AV,MATCH(CHECKLIST!B714,DATOS!B:B,0),1)=0,"",INDEX(DATOS!AV:AV,MATCH(CHECKLIST!B714,DATOS!B:B,0),1)),"")</f>
        <v/>
      </c>
      <c r="P714" s="17" t="str">
        <f>IFERROR(IF(INDEX(DATOS!AT:AT,MATCH(CHECKLIST!B714,DATOS!B:B,0),1)=0,"",INDEX(DATOS!AT:AT,MATCH(CHECKLIST!B714,DATOS!B:B,0),1)),"")</f>
        <v/>
      </c>
      <c r="Q714" s="17" t="str">
        <f>IFERROR(IF(INDEX(DATOS!AU:AU,MATCH(CHECKLIST!B714,DATOS!B:B,0),1)=0,"",INDEX(DATOS!AU:AU,MATCH(CHECKLIST!B714,DATOS!B:B,0),1)),"")</f>
        <v/>
      </c>
      <c r="S714">
        <f t="shared" si="32"/>
        <v>0</v>
      </c>
      <c r="U714" t="str">
        <f t="shared" si="30"/>
        <v/>
      </c>
      <c r="V714" t="str">
        <f t="shared" si="31"/>
        <v/>
      </c>
    </row>
    <row r="715" spans="1:22" x14ac:dyDescent="0.25">
      <c r="A715" s="12">
        <v>702</v>
      </c>
      <c r="B715" t="str">
        <f>IFERROR(INDEX(DATOS!B:B,MATCH(CHECKLIST!A715,DATOS!CG:CG,0),1),"")</f>
        <v/>
      </c>
      <c r="C715" t="str">
        <f>IFERROR(INDEX(DATOS!BT:BT,MATCH(CHECKLIST!A715,DATOS!CG:CG,0),1),"")</f>
        <v/>
      </c>
      <c r="D715" t="str">
        <f>IFERROR(INDEX(DATOS!T:T,MATCH(CHECKLIST!E715,DATOS!C:C,0),1),"")</f>
        <v/>
      </c>
      <c r="E715" s="72" t="str">
        <f>IFERROR(INDEX(DATOS!C:C,MATCH(CHECKLIST!A715,DATOS!CG:CG,0),1),"")</f>
        <v/>
      </c>
      <c r="F715" s="82" t="str">
        <f>IFERROR(IF(INDEX(DATOS!AI:AI,MATCH(CHECKLIST!B715,DATOS!B:B,0),1)=0,"",INDEX(DATOS!AI:AI,MATCH(CHECKLIST!B715,DATOS!B:B,0),1)),"")</f>
        <v/>
      </c>
      <c r="G715" s="17" t="str">
        <f>IFERROR(IF(INDEX(DATOS!AN:AN,MATCH(CHECKLIST!B715,DATOS!B:B,0),1)=0,"",INDEX(DATOS!AN:AN,MATCH(CHECKLIST!B715,DATOS!B:B,0),1)),"")</f>
        <v/>
      </c>
      <c r="H715" s="17" t="str">
        <f>IFERROR(IF(INDEX(DATOS!BQ:BQ,MATCH(CHECKLIST!B715,DATOS!B:B,0),1)="","X",IF(INDEX(DATOS!BQ:BQ,MATCH(CHECKLIST!B715,DATOS!B:B,0),1)="VIGENTE","",INDEX(DATOS!BQ:BQ,MATCH(CHECKLIST!B715,DATOS!B:B,0),1))),"")</f>
        <v/>
      </c>
      <c r="I715" s="17" t="str">
        <f>IFERROR(IF(INDEX(DATOS!AR:AR,MATCH(CHECKLIST!B715,DATOS!B:B,0),1)=0,"",INDEX(DATOS!AR:AR,MATCH(CHECKLIST!B715,DATOS!B:B,0),1)),"")</f>
        <v/>
      </c>
      <c r="J715" s="17" t="str">
        <f>IFERROR(IF(INDEX(DATOS!AP:AP,MATCH(CHECKLIST!B715,DATOS!B:B,0),1)=0,"",INDEX(DATOS!AP:AP,MATCH(CHECKLIST!B715,DATOS!B:B,0),1)),"")</f>
        <v/>
      </c>
      <c r="K715" s="35" t="str">
        <f>IFERROR(IF(INDEX(DATOS!AQ:AQ,MATCH(CHECKLIST!B715,DATOS!B:B,0),1)=0,"",INDEX(DATOS!AQ:AQ,MATCH(CHECKLIST!B715,DATOS!B:B,0),1)),"")</f>
        <v/>
      </c>
      <c r="L715" s="17" t="str">
        <f>IFERROR(IF(INDEX(DATOS!AS:AS,MATCH(CHECKLIST!B715,DATOS!B:B,0),1)=0,"",INDEX(DATOS!AS:AS,MATCH(CHECKLIST!B715,DATOS!B:B,0),1)),"")</f>
        <v/>
      </c>
      <c r="M715" s="17" t="str">
        <f>IFERROR(IF(INDEX(DATOS!AO:AO,MATCH(CHECKLIST!B715,DATOS!B:B,0),1)=0,"",INDEX(DATOS!AO:AO,MATCH(CHECKLIST!B715,DATOS!B:B,0),1)),"")</f>
        <v/>
      </c>
      <c r="N715" s="35" t="str">
        <f ca="1">IFERROR(IF(INDEX(DATOS!P:P,MATCH(CHECKLIST!B715,DATOS!B:B,0),1)="","X",IF(INDEX(DATOS!P:P,MATCH(CHECKLIST!B715,DATOS!B:B,0),1)&gt;YEAR(TODAY())-1,"","VENCIDA")),"")</f>
        <v/>
      </c>
      <c r="O715" s="35" t="str">
        <f>IFERROR(IF(INDEX(DATOS!AV:AV,MATCH(CHECKLIST!B715,DATOS!B:B,0),1)=0,"",INDEX(DATOS!AV:AV,MATCH(CHECKLIST!B715,DATOS!B:B,0),1)),"")</f>
        <v/>
      </c>
      <c r="P715" s="17" t="str">
        <f>IFERROR(IF(INDEX(DATOS!AT:AT,MATCH(CHECKLIST!B715,DATOS!B:B,0),1)=0,"",INDEX(DATOS!AT:AT,MATCH(CHECKLIST!B715,DATOS!B:B,0),1)),"")</f>
        <v/>
      </c>
      <c r="Q715" s="17" t="str">
        <f>IFERROR(IF(INDEX(DATOS!AU:AU,MATCH(CHECKLIST!B715,DATOS!B:B,0),1)=0,"",INDEX(DATOS!AU:AU,MATCH(CHECKLIST!B715,DATOS!B:B,0),1)),"")</f>
        <v/>
      </c>
      <c r="R715" t="str">
        <f>IF(B715="","",1)</f>
        <v/>
      </c>
      <c r="S715" t="str">
        <f t="shared" si="32"/>
        <v/>
      </c>
      <c r="U715" t="str">
        <f t="shared" si="30"/>
        <v/>
      </c>
      <c r="V715" t="str">
        <f t="shared" si="31"/>
        <v/>
      </c>
    </row>
    <row r="716" spans="1:22" x14ac:dyDescent="0.25">
      <c r="A716" s="12">
        <v>703</v>
      </c>
      <c r="B716" t="str">
        <f>IFERROR(INDEX(DATOS!B:B,MATCH(CHECKLIST!A716,DATOS!CG:CG,0),1),"")</f>
        <v/>
      </c>
      <c r="C716" t="str">
        <f>IFERROR(INDEX(DATOS!BT:BT,MATCH(CHECKLIST!A716,DATOS!CG:CG,0),1),"")</f>
        <v/>
      </c>
      <c r="D716" t="str">
        <f>IFERROR(INDEX(DATOS!T:T,MATCH(CHECKLIST!E716,DATOS!C:C,0),1),"")</f>
        <v/>
      </c>
      <c r="E716" s="72" t="str">
        <f>IFERROR(INDEX(DATOS!C:C,MATCH(CHECKLIST!A716,DATOS!CG:CG,0),1),"")</f>
        <v/>
      </c>
      <c r="F716" s="82" t="str">
        <f>IFERROR(IF(INDEX(DATOS!AI:AI,MATCH(CHECKLIST!B716,DATOS!B:B,0),1)=0,"",INDEX(DATOS!AI:AI,MATCH(CHECKLIST!B716,DATOS!B:B,0),1)),"")</f>
        <v/>
      </c>
      <c r="G716" s="17" t="str">
        <f>IFERROR(IF(INDEX(DATOS!AN:AN,MATCH(CHECKLIST!B716,DATOS!B:B,0),1)=0,"",INDEX(DATOS!AN:AN,MATCH(CHECKLIST!B716,DATOS!B:B,0),1)),"")</f>
        <v/>
      </c>
      <c r="H716" s="17" t="str">
        <f>IFERROR(IF(INDEX(DATOS!BQ:BQ,MATCH(CHECKLIST!B716,DATOS!B:B,0),1)="","X",IF(INDEX(DATOS!BQ:BQ,MATCH(CHECKLIST!B716,DATOS!B:B,0),1)="VIGENTE","",INDEX(DATOS!BQ:BQ,MATCH(CHECKLIST!B716,DATOS!B:B,0),1))),"")</f>
        <v/>
      </c>
      <c r="I716" s="17" t="str">
        <f>IFERROR(IF(INDEX(DATOS!AR:AR,MATCH(CHECKLIST!B716,DATOS!B:B,0),1)=0,"",INDEX(DATOS!AR:AR,MATCH(CHECKLIST!B716,DATOS!B:B,0),1)),"")</f>
        <v/>
      </c>
      <c r="J716" s="17" t="str">
        <f>IFERROR(IF(INDEX(DATOS!AP:AP,MATCH(CHECKLIST!B716,DATOS!B:B,0),1)=0,"",INDEX(DATOS!AP:AP,MATCH(CHECKLIST!B716,DATOS!B:B,0),1)),"")</f>
        <v/>
      </c>
      <c r="K716" s="35" t="str">
        <f>IFERROR(IF(INDEX(DATOS!AQ:AQ,MATCH(CHECKLIST!B716,DATOS!B:B,0),1)=0,"",INDEX(DATOS!AQ:AQ,MATCH(CHECKLIST!B716,DATOS!B:B,0),1)),"")</f>
        <v/>
      </c>
      <c r="L716" s="17" t="str">
        <f>IFERROR(IF(INDEX(DATOS!AS:AS,MATCH(CHECKLIST!B716,DATOS!B:B,0),1)=0,"",INDEX(DATOS!AS:AS,MATCH(CHECKLIST!B716,DATOS!B:B,0),1)),"")</f>
        <v/>
      </c>
      <c r="M716" s="17" t="str">
        <f>IFERROR(IF(INDEX(DATOS!AO:AO,MATCH(CHECKLIST!B716,DATOS!B:B,0),1)=0,"",INDEX(DATOS!AO:AO,MATCH(CHECKLIST!B716,DATOS!B:B,0),1)),"")</f>
        <v/>
      </c>
      <c r="N716" s="35" t="str">
        <f ca="1">IFERROR(IF(INDEX(DATOS!P:P,MATCH(CHECKLIST!B716,DATOS!B:B,0),1)="","X",IF(INDEX(DATOS!P:P,MATCH(CHECKLIST!B716,DATOS!B:B,0),1)&gt;YEAR(TODAY())-1,"","VENCIDA")),"")</f>
        <v/>
      </c>
      <c r="O716" s="35" t="str">
        <f>IFERROR(IF(INDEX(DATOS!AV:AV,MATCH(CHECKLIST!B716,DATOS!B:B,0),1)=0,"",INDEX(DATOS!AV:AV,MATCH(CHECKLIST!B716,DATOS!B:B,0),1)),"")</f>
        <v/>
      </c>
      <c r="P716" s="17" t="str">
        <f>IFERROR(IF(INDEX(DATOS!AT:AT,MATCH(CHECKLIST!B716,DATOS!B:B,0),1)=0,"",INDEX(DATOS!AT:AT,MATCH(CHECKLIST!B716,DATOS!B:B,0),1)),"")</f>
        <v/>
      </c>
      <c r="Q716" s="17" t="str">
        <f>IFERROR(IF(INDEX(DATOS!AU:AU,MATCH(CHECKLIST!B716,DATOS!B:B,0),1)=0,"",INDEX(DATOS!AU:AU,MATCH(CHECKLIST!B716,DATOS!B:B,0),1)),"")</f>
        <v/>
      </c>
      <c r="S716">
        <f t="shared" si="32"/>
        <v>0</v>
      </c>
      <c r="U716" t="str">
        <f t="shared" si="30"/>
        <v/>
      </c>
      <c r="V716" t="str">
        <f t="shared" si="31"/>
        <v/>
      </c>
    </row>
    <row r="717" spans="1:22" x14ac:dyDescent="0.25">
      <c r="A717" s="12">
        <v>704</v>
      </c>
      <c r="B717" t="str">
        <f>IFERROR(INDEX(DATOS!B:B,MATCH(CHECKLIST!A717,DATOS!CG:CG,0),1),"")</f>
        <v/>
      </c>
      <c r="C717" t="str">
        <f>IFERROR(INDEX(DATOS!BT:BT,MATCH(CHECKLIST!A717,DATOS!CG:CG,0),1),"")</f>
        <v/>
      </c>
      <c r="D717" t="str">
        <f>IFERROR(INDEX(DATOS!T:T,MATCH(CHECKLIST!E717,DATOS!C:C,0),1),"")</f>
        <v/>
      </c>
      <c r="E717" s="72" t="str">
        <f>IFERROR(INDEX(DATOS!C:C,MATCH(CHECKLIST!A717,DATOS!CG:CG,0),1),"")</f>
        <v/>
      </c>
      <c r="F717" s="82" t="str">
        <f>IFERROR(IF(INDEX(DATOS!AI:AI,MATCH(CHECKLIST!B717,DATOS!B:B,0),1)=0,"",INDEX(DATOS!AI:AI,MATCH(CHECKLIST!B717,DATOS!B:B,0),1)),"")</f>
        <v/>
      </c>
      <c r="G717" s="17" t="str">
        <f>IFERROR(IF(INDEX(DATOS!AN:AN,MATCH(CHECKLIST!B717,DATOS!B:B,0),1)=0,"",INDEX(DATOS!AN:AN,MATCH(CHECKLIST!B717,DATOS!B:B,0),1)),"")</f>
        <v/>
      </c>
      <c r="H717" s="17" t="str">
        <f>IFERROR(IF(INDEX(DATOS!BQ:BQ,MATCH(CHECKLIST!B717,DATOS!B:B,0),1)="","X",IF(INDEX(DATOS!BQ:BQ,MATCH(CHECKLIST!B717,DATOS!B:B,0),1)="VIGENTE","",INDEX(DATOS!BQ:BQ,MATCH(CHECKLIST!B717,DATOS!B:B,0),1))),"")</f>
        <v/>
      </c>
      <c r="I717" s="17" t="str">
        <f>IFERROR(IF(INDEX(DATOS!AR:AR,MATCH(CHECKLIST!B717,DATOS!B:B,0),1)=0,"",INDEX(DATOS!AR:AR,MATCH(CHECKLIST!B717,DATOS!B:B,0),1)),"")</f>
        <v/>
      </c>
      <c r="J717" s="17" t="str">
        <f>IFERROR(IF(INDEX(DATOS!AP:AP,MATCH(CHECKLIST!B717,DATOS!B:B,0),1)=0,"",INDEX(DATOS!AP:AP,MATCH(CHECKLIST!B717,DATOS!B:B,0),1)),"")</f>
        <v/>
      </c>
      <c r="K717" s="35" t="str">
        <f>IFERROR(IF(INDEX(DATOS!AQ:AQ,MATCH(CHECKLIST!B717,DATOS!B:B,0),1)=0,"",INDEX(DATOS!AQ:AQ,MATCH(CHECKLIST!B717,DATOS!B:B,0),1)),"")</f>
        <v/>
      </c>
      <c r="L717" s="17" t="str">
        <f>IFERROR(IF(INDEX(DATOS!AS:AS,MATCH(CHECKLIST!B717,DATOS!B:B,0),1)=0,"",INDEX(DATOS!AS:AS,MATCH(CHECKLIST!B717,DATOS!B:B,0),1)),"")</f>
        <v/>
      </c>
      <c r="M717" s="17" t="str">
        <f>IFERROR(IF(INDEX(DATOS!AO:AO,MATCH(CHECKLIST!B717,DATOS!B:B,0),1)=0,"",INDEX(DATOS!AO:AO,MATCH(CHECKLIST!B717,DATOS!B:B,0),1)),"")</f>
        <v/>
      </c>
      <c r="N717" s="35" t="str">
        <f ca="1">IFERROR(IF(INDEX(DATOS!P:P,MATCH(CHECKLIST!B717,DATOS!B:B,0),1)="","X",IF(INDEX(DATOS!P:P,MATCH(CHECKLIST!B717,DATOS!B:B,0),1)&gt;YEAR(TODAY())-1,"","VENCIDA")),"")</f>
        <v/>
      </c>
      <c r="O717" s="35" t="str">
        <f>IFERROR(IF(INDEX(DATOS!AV:AV,MATCH(CHECKLIST!B717,DATOS!B:B,0),1)=0,"",INDEX(DATOS!AV:AV,MATCH(CHECKLIST!B717,DATOS!B:B,0),1)),"")</f>
        <v/>
      </c>
      <c r="P717" s="17" t="str">
        <f>IFERROR(IF(INDEX(DATOS!AT:AT,MATCH(CHECKLIST!B717,DATOS!B:B,0),1)=0,"",INDEX(DATOS!AT:AT,MATCH(CHECKLIST!B717,DATOS!B:B,0),1)),"")</f>
        <v/>
      </c>
      <c r="Q717" s="17" t="str">
        <f>IFERROR(IF(INDEX(DATOS!AU:AU,MATCH(CHECKLIST!B717,DATOS!B:B,0),1)=0,"",INDEX(DATOS!AU:AU,MATCH(CHECKLIST!B717,DATOS!B:B,0),1)),"")</f>
        <v/>
      </c>
      <c r="R717" t="str">
        <f>IF(B717="","",1)</f>
        <v/>
      </c>
      <c r="S717" t="str">
        <f t="shared" si="32"/>
        <v/>
      </c>
      <c r="U717" t="str">
        <f t="shared" si="30"/>
        <v/>
      </c>
      <c r="V717" t="str">
        <f t="shared" si="31"/>
        <v/>
      </c>
    </row>
    <row r="718" spans="1:22" x14ac:dyDescent="0.25">
      <c r="A718" s="12">
        <v>705</v>
      </c>
      <c r="B718" t="str">
        <f>IFERROR(INDEX(DATOS!B:B,MATCH(CHECKLIST!A718,DATOS!CG:CG,0),1),"")</f>
        <v/>
      </c>
      <c r="C718" t="str">
        <f>IFERROR(INDEX(DATOS!BT:BT,MATCH(CHECKLIST!A718,DATOS!CG:CG,0),1),"")</f>
        <v/>
      </c>
      <c r="D718" t="str">
        <f>IFERROR(INDEX(DATOS!T:T,MATCH(CHECKLIST!E718,DATOS!C:C,0),1),"")</f>
        <v/>
      </c>
      <c r="E718" s="72" t="str">
        <f>IFERROR(INDEX(DATOS!C:C,MATCH(CHECKLIST!A718,DATOS!CG:CG,0),1),"")</f>
        <v/>
      </c>
      <c r="F718" s="82" t="str">
        <f>IFERROR(IF(INDEX(DATOS!AI:AI,MATCH(CHECKLIST!B718,DATOS!B:B,0),1)=0,"",INDEX(DATOS!AI:AI,MATCH(CHECKLIST!B718,DATOS!B:B,0),1)),"")</f>
        <v/>
      </c>
      <c r="G718" s="17" t="str">
        <f>IFERROR(IF(INDEX(DATOS!AN:AN,MATCH(CHECKLIST!B718,DATOS!B:B,0),1)=0,"",INDEX(DATOS!AN:AN,MATCH(CHECKLIST!B718,DATOS!B:B,0),1)),"")</f>
        <v/>
      </c>
      <c r="H718" s="17" t="str">
        <f>IFERROR(IF(INDEX(DATOS!BQ:BQ,MATCH(CHECKLIST!B718,DATOS!B:B,0),1)="","X",IF(INDEX(DATOS!BQ:BQ,MATCH(CHECKLIST!B718,DATOS!B:B,0),1)="VIGENTE","",INDEX(DATOS!BQ:BQ,MATCH(CHECKLIST!B718,DATOS!B:B,0),1))),"")</f>
        <v/>
      </c>
      <c r="I718" s="17" t="str">
        <f>IFERROR(IF(INDEX(DATOS!AR:AR,MATCH(CHECKLIST!B718,DATOS!B:B,0),1)=0,"",INDEX(DATOS!AR:AR,MATCH(CHECKLIST!B718,DATOS!B:B,0),1)),"")</f>
        <v/>
      </c>
      <c r="J718" s="17" t="str">
        <f>IFERROR(IF(INDEX(DATOS!AP:AP,MATCH(CHECKLIST!B718,DATOS!B:B,0),1)=0,"",INDEX(DATOS!AP:AP,MATCH(CHECKLIST!B718,DATOS!B:B,0),1)),"")</f>
        <v/>
      </c>
      <c r="K718" s="35" t="str">
        <f>IFERROR(IF(INDEX(DATOS!AQ:AQ,MATCH(CHECKLIST!B718,DATOS!B:B,0),1)=0,"",INDEX(DATOS!AQ:AQ,MATCH(CHECKLIST!B718,DATOS!B:B,0),1)),"")</f>
        <v/>
      </c>
      <c r="L718" s="17" t="str">
        <f>IFERROR(IF(INDEX(DATOS!AS:AS,MATCH(CHECKLIST!B718,DATOS!B:B,0),1)=0,"",INDEX(DATOS!AS:AS,MATCH(CHECKLIST!B718,DATOS!B:B,0),1)),"")</f>
        <v/>
      </c>
      <c r="M718" s="17" t="str">
        <f>IFERROR(IF(INDEX(DATOS!AO:AO,MATCH(CHECKLIST!B718,DATOS!B:B,0),1)=0,"",INDEX(DATOS!AO:AO,MATCH(CHECKLIST!B718,DATOS!B:B,0),1)),"")</f>
        <v/>
      </c>
      <c r="N718" s="35" t="str">
        <f ca="1">IFERROR(IF(INDEX(DATOS!P:P,MATCH(CHECKLIST!B718,DATOS!B:B,0),1)="","X",IF(INDEX(DATOS!P:P,MATCH(CHECKLIST!B718,DATOS!B:B,0),1)&gt;YEAR(TODAY())-1,"","VENCIDA")),"")</f>
        <v/>
      </c>
      <c r="O718" s="35" t="str">
        <f>IFERROR(IF(INDEX(DATOS!AV:AV,MATCH(CHECKLIST!B718,DATOS!B:B,0),1)=0,"",INDEX(DATOS!AV:AV,MATCH(CHECKLIST!B718,DATOS!B:B,0),1)),"")</f>
        <v/>
      </c>
      <c r="P718" s="17" t="str">
        <f>IFERROR(IF(INDEX(DATOS!AT:AT,MATCH(CHECKLIST!B718,DATOS!B:B,0),1)=0,"",INDEX(DATOS!AT:AT,MATCH(CHECKLIST!B718,DATOS!B:B,0),1)),"")</f>
        <v/>
      </c>
      <c r="Q718" s="17" t="str">
        <f>IFERROR(IF(INDEX(DATOS!AU:AU,MATCH(CHECKLIST!B718,DATOS!B:B,0),1)=0,"",INDEX(DATOS!AU:AU,MATCH(CHECKLIST!B718,DATOS!B:B,0),1)),"")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IFERROR(INDEX(DATOS!B:B,MATCH(CHECKLIST!A719,DATOS!CG:CG,0),1),"")</f>
        <v/>
      </c>
      <c r="C719" t="str">
        <f>IFERROR(INDEX(DATOS!BT:BT,MATCH(CHECKLIST!A719,DATOS!CG:CG,0),1),"")</f>
        <v/>
      </c>
      <c r="D719" t="str">
        <f>IFERROR(INDEX(DATOS!T:T,MATCH(CHECKLIST!E719,DATOS!C:C,0),1),"")</f>
        <v/>
      </c>
      <c r="E719" s="72" t="str">
        <f>IFERROR(INDEX(DATOS!C:C,MATCH(CHECKLIST!A719,DATOS!CG:CG,0),1),"")</f>
        <v/>
      </c>
      <c r="F719" s="82" t="str">
        <f>IFERROR(IF(INDEX(DATOS!AI:AI,MATCH(CHECKLIST!B719,DATOS!B:B,0),1)=0,"",INDEX(DATOS!AI:AI,MATCH(CHECKLIST!B719,DATOS!B:B,0),1)),"")</f>
        <v/>
      </c>
      <c r="G719" s="17" t="str">
        <f>IFERROR(IF(INDEX(DATOS!AN:AN,MATCH(CHECKLIST!B719,DATOS!B:B,0),1)=0,"",INDEX(DATOS!AN:AN,MATCH(CHECKLIST!B719,DATOS!B:B,0),1)),"")</f>
        <v/>
      </c>
      <c r="H719" s="17" t="str">
        <f>IFERROR(IF(INDEX(DATOS!BQ:BQ,MATCH(CHECKLIST!B719,DATOS!B:B,0),1)="","X",IF(INDEX(DATOS!BQ:BQ,MATCH(CHECKLIST!B719,DATOS!B:B,0),1)="VIGENTE","",INDEX(DATOS!BQ:BQ,MATCH(CHECKLIST!B719,DATOS!B:B,0),1))),"")</f>
        <v/>
      </c>
      <c r="I719" s="17" t="str">
        <f>IFERROR(IF(INDEX(DATOS!AR:AR,MATCH(CHECKLIST!B719,DATOS!B:B,0),1)=0,"",INDEX(DATOS!AR:AR,MATCH(CHECKLIST!B719,DATOS!B:B,0),1)),"")</f>
        <v/>
      </c>
      <c r="J719" s="17" t="str">
        <f>IFERROR(IF(INDEX(DATOS!AP:AP,MATCH(CHECKLIST!B719,DATOS!B:B,0),1)=0,"",INDEX(DATOS!AP:AP,MATCH(CHECKLIST!B719,DATOS!B:B,0),1)),"")</f>
        <v/>
      </c>
      <c r="K719" s="35" t="str">
        <f>IFERROR(IF(INDEX(DATOS!AQ:AQ,MATCH(CHECKLIST!B719,DATOS!B:B,0),1)=0,"",INDEX(DATOS!AQ:AQ,MATCH(CHECKLIST!B719,DATOS!B:B,0),1)),"")</f>
        <v/>
      </c>
      <c r="L719" s="17" t="str">
        <f>IFERROR(IF(INDEX(DATOS!AS:AS,MATCH(CHECKLIST!B719,DATOS!B:B,0),1)=0,"",INDEX(DATOS!AS:AS,MATCH(CHECKLIST!B719,DATOS!B:B,0),1)),"")</f>
        <v/>
      </c>
      <c r="M719" s="17" t="str">
        <f>IFERROR(IF(INDEX(DATOS!AO:AO,MATCH(CHECKLIST!B719,DATOS!B:B,0),1)=0,"",INDEX(DATOS!AO:AO,MATCH(CHECKLIST!B719,DATOS!B:B,0),1)),"")</f>
        <v/>
      </c>
      <c r="N719" s="35" t="str">
        <f ca="1">IFERROR(IF(INDEX(DATOS!P:P,MATCH(CHECKLIST!B719,DATOS!B:B,0),1)="","X",IF(INDEX(DATOS!P:P,MATCH(CHECKLIST!B719,DATOS!B:B,0),1)&gt;YEAR(TODAY())-1,"","VENCIDA")),"")</f>
        <v/>
      </c>
      <c r="O719" s="35" t="str">
        <f>IFERROR(IF(INDEX(DATOS!AV:AV,MATCH(CHECKLIST!B719,DATOS!B:B,0),1)=0,"",INDEX(DATOS!AV:AV,MATCH(CHECKLIST!B719,DATOS!B:B,0),1)),"")</f>
        <v/>
      </c>
      <c r="P719" s="17" t="str">
        <f>IFERROR(IF(INDEX(DATOS!AT:AT,MATCH(CHECKLIST!B719,DATOS!B:B,0),1)=0,"",INDEX(DATOS!AT:AT,MATCH(CHECKLIST!B719,DATOS!B:B,0),1)),"")</f>
        <v/>
      </c>
      <c r="Q719" s="17" t="str">
        <f>IFERROR(IF(INDEX(DATOS!AU:AU,MATCH(CHECKLIST!B719,DATOS!B:B,0),1)=0,"",INDEX(DATOS!AU:AU,MATCH(CHECKLIST!B719,DATOS!B:B,0),1)),"")</f>
        <v/>
      </c>
      <c r="R719" t="str">
        <f>IF(B719="","",1)</f>
        <v/>
      </c>
      <c r="S719" t="str">
        <f t="shared" si="32"/>
        <v/>
      </c>
      <c r="U719" t="str">
        <f t="shared" si="33"/>
        <v/>
      </c>
      <c r="V719" t="str">
        <f t="shared" si="34"/>
        <v/>
      </c>
    </row>
    <row r="720" spans="1:22" x14ac:dyDescent="0.25">
      <c r="A720" s="12">
        <v>707</v>
      </c>
      <c r="B720" t="str">
        <f>IFERROR(INDEX(DATOS!B:B,MATCH(CHECKLIST!A720,DATOS!CG:CG,0),1),"")</f>
        <v/>
      </c>
      <c r="C720" t="str">
        <f>IFERROR(INDEX(DATOS!BT:BT,MATCH(CHECKLIST!A720,DATOS!CG:CG,0),1),"")</f>
        <v/>
      </c>
      <c r="D720" t="str">
        <f>IFERROR(INDEX(DATOS!T:T,MATCH(CHECKLIST!E720,DATOS!C:C,0),1),"")</f>
        <v/>
      </c>
      <c r="E720" s="72" t="str">
        <f>IFERROR(INDEX(DATOS!C:C,MATCH(CHECKLIST!A720,DATOS!CG:CG,0),1),"")</f>
        <v/>
      </c>
      <c r="F720" s="82" t="str">
        <f>IFERROR(IF(INDEX(DATOS!AI:AI,MATCH(CHECKLIST!B720,DATOS!B:B,0),1)=0,"",INDEX(DATOS!AI:AI,MATCH(CHECKLIST!B720,DATOS!B:B,0),1)),"")</f>
        <v/>
      </c>
      <c r="G720" s="17" t="str">
        <f>IFERROR(IF(INDEX(DATOS!AN:AN,MATCH(CHECKLIST!B720,DATOS!B:B,0),1)=0,"",INDEX(DATOS!AN:AN,MATCH(CHECKLIST!B720,DATOS!B:B,0),1)),"")</f>
        <v/>
      </c>
      <c r="H720" s="17" t="str">
        <f>IFERROR(IF(INDEX(DATOS!BQ:BQ,MATCH(CHECKLIST!B720,DATOS!B:B,0),1)="","X",IF(INDEX(DATOS!BQ:BQ,MATCH(CHECKLIST!B720,DATOS!B:B,0),1)="VIGENTE","",INDEX(DATOS!BQ:BQ,MATCH(CHECKLIST!B720,DATOS!B:B,0),1))),"")</f>
        <v/>
      </c>
      <c r="I720" s="17" t="str">
        <f>IFERROR(IF(INDEX(DATOS!AR:AR,MATCH(CHECKLIST!B720,DATOS!B:B,0),1)=0,"",INDEX(DATOS!AR:AR,MATCH(CHECKLIST!B720,DATOS!B:B,0),1)),"")</f>
        <v/>
      </c>
      <c r="J720" s="17" t="str">
        <f>IFERROR(IF(INDEX(DATOS!AP:AP,MATCH(CHECKLIST!B720,DATOS!B:B,0),1)=0,"",INDEX(DATOS!AP:AP,MATCH(CHECKLIST!B720,DATOS!B:B,0),1)),"")</f>
        <v/>
      </c>
      <c r="K720" s="35" t="str">
        <f>IFERROR(IF(INDEX(DATOS!AQ:AQ,MATCH(CHECKLIST!B720,DATOS!B:B,0),1)=0,"",INDEX(DATOS!AQ:AQ,MATCH(CHECKLIST!B720,DATOS!B:B,0),1)),"")</f>
        <v/>
      </c>
      <c r="L720" s="17" t="str">
        <f>IFERROR(IF(INDEX(DATOS!AS:AS,MATCH(CHECKLIST!B720,DATOS!B:B,0),1)=0,"",INDEX(DATOS!AS:AS,MATCH(CHECKLIST!B720,DATOS!B:B,0),1)),"")</f>
        <v/>
      </c>
      <c r="M720" s="17" t="str">
        <f>IFERROR(IF(INDEX(DATOS!AO:AO,MATCH(CHECKLIST!B720,DATOS!B:B,0),1)=0,"",INDEX(DATOS!AO:AO,MATCH(CHECKLIST!B720,DATOS!B:B,0),1)),"")</f>
        <v/>
      </c>
      <c r="N720" s="35" t="str">
        <f ca="1">IFERROR(IF(INDEX(DATOS!P:P,MATCH(CHECKLIST!B720,DATOS!B:B,0),1)="","X",IF(INDEX(DATOS!P:P,MATCH(CHECKLIST!B720,DATOS!B:B,0),1)&gt;YEAR(TODAY())-1,"","VENCIDA")),"")</f>
        <v/>
      </c>
      <c r="O720" s="35" t="str">
        <f>IFERROR(IF(INDEX(DATOS!AV:AV,MATCH(CHECKLIST!B720,DATOS!B:B,0),1)=0,"",INDEX(DATOS!AV:AV,MATCH(CHECKLIST!B720,DATOS!B:B,0),1)),"")</f>
        <v/>
      </c>
      <c r="P720" s="17" t="str">
        <f>IFERROR(IF(INDEX(DATOS!AT:AT,MATCH(CHECKLIST!B720,DATOS!B:B,0),1)=0,"",INDEX(DATOS!AT:AT,MATCH(CHECKLIST!B720,DATOS!B:B,0),1)),"")</f>
        <v/>
      </c>
      <c r="Q720" s="17" t="str">
        <f>IFERROR(IF(INDEX(DATOS!AU:AU,MATCH(CHECKLIST!B720,DATOS!B:B,0),1)=0,"",INDEX(DATOS!AU:AU,MATCH(CHECKLIST!B720,DATOS!B:B,0),1)),"")</f>
        <v/>
      </c>
      <c r="S720">
        <f t="shared" ref="S720:S783" si="35">IF(Q$13="","",R720)</f>
        <v>0</v>
      </c>
      <c r="U720" t="str">
        <f t="shared" si="33"/>
        <v/>
      </c>
      <c r="V720" t="str">
        <f t="shared" si="34"/>
        <v/>
      </c>
    </row>
    <row r="721" spans="1:22" x14ac:dyDescent="0.25">
      <c r="A721" s="12">
        <v>708</v>
      </c>
      <c r="B721" t="str">
        <f>IFERROR(INDEX(DATOS!B:B,MATCH(CHECKLIST!A721,DATOS!CG:CG,0),1),"")</f>
        <v/>
      </c>
      <c r="C721" t="str">
        <f>IFERROR(INDEX(DATOS!BT:BT,MATCH(CHECKLIST!A721,DATOS!CG:CG,0),1),"")</f>
        <v/>
      </c>
      <c r="D721" t="str">
        <f>IFERROR(INDEX(DATOS!T:T,MATCH(CHECKLIST!E721,DATOS!C:C,0),1),"")</f>
        <v/>
      </c>
      <c r="E721" s="72" t="str">
        <f>IFERROR(INDEX(DATOS!C:C,MATCH(CHECKLIST!A721,DATOS!CG:CG,0),1),"")</f>
        <v/>
      </c>
      <c r="F721" s="82" t="str">
        <f>IFERROR(IF(INDEX(DATOS!AI:AI,MATCH(CHECKLIST!B721,DATOS!B:B,0),1)=0,"",INDEX(DATOS!AI:AI,MATCH(CHECKLIST!B721,DATOS!B:B,0),1)),"")</f>
        <v/>
      </c>
      <c r="G721" s="17" t="str">
        <f>IFERROR(IF(INDEX(DATOS!AN:AN,MATCH(CHECKLIST!B721,DATOS!B:B,0),1)=0,"",INDEX(DATOS!AN:AN,MATCH(CHECKLIST!B721,DATOS!B:B,0),1)),"")</f>
        <v/>
      </c>
      <c r="H721" s="17" t="str">
        <f>IFERROR(IF(INDEX(DATOS!BQ:BQ,MATCH(CHECKLIST!B721,DATOS!B:B,0),1)="","X",IF(INDEX(DATOS!BQ:BQ,MATCH(CHECKLIST!B721,DATOS!B:B,0),1)="VIGENTE","",INDEX(DATOS!BQ:BQ,MATCH(CHECKLIST!B721,DATOS!B:B,0),1))),"")</f>
        <v/>
      </c>
      <c r="I721" s="17" t="str">
        <f>IFERROR(IF(INDEX(DATOS!AR:AR,MATCH(CHECKLIST!B721,DATOS!B:B,0),1)=0,"",INDEX(DATOS!AR:AR,MATCH(CHECKLIST!B721,DATOS!B:B,0),1)),"")</f>
        <v/>
      </c>
      <c r="J721" s="17" t="str">
        <f>IFERROR(IF(INDEX(DATOS!AP:AP,MATCH(CHECKLIST!B721,DATOS!B:B,0),1)=0,"",INDEX(DATOS!AP:AP,MATCH(CHECKLIST!B721,DATOS!B:B,0),1)),"")</f>
        <v/>
      </c>
      <c r="K721" s="35" t="str">
        <f>IFERROR(IF(INDEX(DATOS!AQ:AQ,MATCH(CHECKLIST!B721,DATOS!B:B,0),1)=0,"",INDEX(DATOS!AQ:AQ,MATCH(CHECKLIST!B721,DATOS!B:B,0),1)),"")</f>
        <v/>
      </c>
      <c r="L721" s="17" t="str">
        <f>IFERROR(IF(INDEX(DATOS!AS:AS,MATCH(CHECKLIST!B721,DATOS!B:B,0),1)=0,"",INDEX(DATOS!AS:AS,MATCH(CHECKLIST!B721,DATOS!B:B,0),1)),"")</f>
        <v/>
      </c>
      <c r="M721" s="17" t="str">
        <f>IFERROR(IF(INDEX(DATOS!AO:AO,MATCH(CHECKLIST!B721,DATOS!B:B,0),1)=0,"",INDEX(DATOS!AO:AO,MATCH(CHECKLIST!B721,DATOS!B:B,0),1)),"")</f>
        <v/>
      </c>
      <c r="N721" s="35" t="str">
        <f ca="1">IFERROR(IF(INDEX(DATOS!P:P,MATCH(CHECKLIST!B721,DATOS!B:B,0),1)="","X",IF(INDEX(DATOS!P:P,MATCH(CHECKLIST!B721,DATOS!B:B,0),1)&gt;YEAR(TODAY())-1,"","VENCIDA")),"")</f>
        <v/>
      </c>
      <c r="O721" s="35" t="str">
        <f>IFERROR(IF(INDEX(DATOS!AV:AV,MATCH(CHECKLIST!B721,DATOS!B:B,0),1)=0,"",INDEX(DATOS!AV:AV,MATCH(CHECKLIST!B721,DATOS!B:B,0),1)),"")</f>
        <v/>
      </c>
      <c r="P721" s="17" t="str">
        <f>IFERROR(IF(INDEX(DATOS!AT:AT,MATCH(CHECKLIST!B721,DATOS!B:B,0),1)=0,"",INDEX(DATOS!AT:AT,MATCH(CHECKLIST!B721,DATOS!B:B,0),1)),"")</f>
        <v/>
      </c>
      <c r="Q721" s="17" t="str">
        <f>IFERROR(IF(INDEX(DATOS!AU:AU,MATCH(CHECKLIST!B721,DATOS!B:B,0),1)=0,"",INDEX(DATOS!AU:AU,MATCH(CHECKLIST!B721,DATOS!B:B,0),1)),"")</f>
        <v/>
      </c>
      <c r="R721" t="str">
        <f>IF(B721="","",1)</f>
        <v/>
      </c>
      <c r="S721" t="str">
        <f t="shared" si="35"/>
        <v/>
      </c>
      <c r="U721" t="str">
        <f t="shared" si="33"/>
        <v/>
      </c>
      <c r="V721" t="str">
        <f t="shared" si="34"/>
        <v/>
      </c>
    </row>
    <row r="722" spans="1:22" x14ac:dyDescent="0.25">
      <c r="A722" s="12">
        <v>709</v>
      </c>
      <c r="B722" t="str">
        <f>IFERROR(INDEX(DATOS!B:B,MATCH(CHECKLIST!A722,DATOS!CG:CG,0),1),"")</f>
        <v/>
      </c>
      <c r="C722" t="str">
        <f>IFERROR(INDEX(DATOS!BT:BT,MATCH(CHECKLIST!A722,DATOS!CG:CG,0),1),"")</f>
        <v/>
      </c>
      <c r="D722" t="str">
        <f>IFERROR(INDEX(DATOS!T:T,MATCH(CHECKLIST!E722,DATOS!C:C,0),1),"")</f>
        <v/>
      </c>
      <c r="E722" s="72" t="str">
        <f>IFERROR(INDEX(DATOS!C:C,MATCH(CHECKLIST!A722,DATOS!CG:CG,0),1),"")</f>
        <v/>
      </c>
      <c r="F722" s="82" t="str">
        <f>IFERROR(IF(INDEX(DATOS!AI:AI,MATCH(CHECKLIST!B722,DATOS!B:B,0),1)=0,"",INDEX(DATOS!AI:AI,MATCH(CHECKLIST!B722,DATOS!B:B,0),1)),"")</f>
        <v/>
      </c>
      <c r="G722" s="17" t="str">
        <f>IFERROR(IF(INDEX(DATOS!AN:AN,MATCH(CHECKLIST!B722,DATOS!B:B,0),1)=0,"",INDEX(DATOS!AN:AN,MATCH(CHECKLIST!B722,DATOS!B:B,0),1)),"")</f>
        <v/>
      </c>
      <c r="H722" s="17" t="str">
        <f>IFERROR(IF(INDEX(DATOS!BQ:BQ,MATCH(CHECKLIST!B722,DATOS!B:B,0),1)="","X",IF(INDEX(DATOS!BQ:BQ,MATCH(CHECKLIST!B722,DATOS!B:B,0),1)="VIGENTE","",INDEX(DATOS!BQ:BQ,MATCH(CHECKLIST!B722,DATOS!B:B,0),1))),"")</f>
        <v/>
      </c>
      <c r="I722" s="17" t="str">
        <f>IFERROR(IF(INDEX(DATOS!AR:AR,MATCH(CHECKLIST!B722,DATOS!B:B,0),1)=0,"",INDEX(DATOS!AR:AR,MATCH(CHECKLIST!B722,DATOS!B:B,0),1)),"")</f>
        <v/>
      </c>
      <c r="J722" s="17" t="str">
        <f>IFERROR(IF(INDEX(DATOS!AP:AP,MATCH(CHECKLIST!B722,DATOS!B:B,0),1)=0,"",INDEX(DATOS!AP:AP,MATCH(CHECKLIST!B722,DATOS!B:B,0),1)),"")</f>
        <v/>
      </c>
      <c r="K722" s="35" t="str">
        <f>IFERROR(IF(INDEX(DATOS!AQ:AQ,MATCH(CHECKLIST!B722,DATOS!B:B,0),1)=0,"",INDEX(DATOS!AQ:AQ,MATCH(CHECKLIST!B722,DATOS!B:B,0),1)),"")</f>
        <v/>
      </c>
      <c r="L722" s="17" t="str">
        <f>IFERROR(IF(INDEX(DATOS!AS:AS,MATCH(CHECKLIST!B722,DATOS!B:B,0),1)=0,"",INDEX(DATOS!AS:AS,MATCH(CHECKLIST!B722,DATOS!B:B,0),1)),"")</f>
        <v/>
      </c>
      <c r="M722" s="17" t="str">
        <f>IFERROR(IF(INDEX(DATOS!AO:AO,MATCH(CHECKLIST!B722,DATOS!B:B,0),1)=0,"",INDEX(DATOS!AO:AO,MATCH(CHECKLIST!B722,DATOS!B:B,0),1)),"")</f>
        <v/>
      </c>
      <c r="N722" s="35" t="str">
        <f ca="1">IFERROR(IF(INDEX(DATOS!P:P,MATCH(CHECKLIST!B722,DATOS!B:B,0),1)="","X",IF(INDEX(DATOS!P:P,MATCH(CHECKLIST!B722,DATOS!B:B,0),1)&gt;YEAR(TODAY())-1,"","VENCIDA")),"")</f>
        <v/>
      </c>
      <c r="O722" s="35" t="str">
        <f>IFERROR(IF(INDEX(DATOS!AV:AV,MATCH(CHECKLIST!B722,DATOS!B:B,0),1)=0,"",INDEX(DATOS!AV:AV,MATCH(CHECKLIST!B722,DATOS!B:B,0),1)),"")</f>
        <v/>
      </c>
      <c r="P722" s="17" t="str">
        <f>IFERROR(IF(INDEX(DATOS!AT:AT,MATCH(CHECKLIST!B722,DATOS!B:B,0),1)=0,"",INDEX(DATOS!AT:AT,MATCH(CHECKLIST!B722,DATOS!B:B,0),1)),"")</f>
        <v/>
      </c>
      <c r="Q722" s="17" t="str">
        <f>IFERROR(IF(INDEX(DATOS!AU:AU,MATCH(CHECKLIST!B722,DATOS!B:B,0),1)=0,"",INDEX(DATOS!AU:AU,MATCH(CHECKLIST!B722,DATOS!B:B,0),1)),"")</f>
        <v/>
      </c>
      <c r="S722">
        <f t="shared" si="35"/>
        <v>0</v>
      </c>
      <c r="U722" t="str">
        <f t="shared" si="33"/>
        <v/>
      </c>
      <c r="V722" t="str">
        <f t="shared" si="34"/>
        <v/>
      </c>
    </row>
    <row r="723" spans="1:22" x14ac:dyDescent="0.25">
      <c r="A723" s="12">
        <v>710</v>
      </c>
      <c r="B723" t="str">
        <f>IFERROR(INDEX(DATOS!B:B,MATCH(CHECKLIST!A723,DATOS!CG:CG,0),1),"")</f>
        <v/>
      </c>
      <c r="C723" t="str">
        <f>IFERROR(INDEX(DATOS!BT:BT,MATCH(CHECKLIST!A723,DATOS!CG:CG,0),1),"")</f>
        <v/>
      </c>
      <c r="D723" t="str">
        <f>IFERROR(INDEX(DATOS!T:T,MATCH(CHECKLIST!E723,DATOS!C:C,0),1),"")</f>
        <v/>
      </c>
      <c r="E723" s="72" t="str">
        <f>IFERROR(INDEX(DATOS!C:C,MATCH(CHECKLIST!A723,DATOS!CG:CG,0),1),"")</f>
        <v/>
      </c>
      <c r="F723" s="82" t="str">
        <f>IFERROR(IF(INDEX(DATOS!AI:AI,MATCH(CHECKLIST!B723,DATOS!B:B,0),1)=0,"",INDEX(DATOS!AI:AI,MATCH(CHECKLIST!B723,DATOS!B:B,0),1)),"")</f>
        <v/>
      </c>
      <c r="G723" s="17" t="str">
        <f>IFERROR(IF(INDEX(DATOS!AN:AN,MATCH(CHECKLIST!B723,DATOS!B:B,0),1)=0,"",INDEX(DATOS!AN:AN,MATCH(CHECKLIST!B723,DATOS!B:B,0),1)),"")</f>
        <v/>
      </c>
      <c r="H723" s="17" t="str">
        <f>IFERROR(IF(INDEX(DATOS!BQ:BQ,MATCH(CHECKLIST!B723,DATOS!B:B,0),1)="","X",IF(INDEX(DATOS!BQ:BQ,MATCH(CHECKLIST!B723,DATOS!B:B,0),1)="VIGENTE","",INDEX(DATOS!BQ:BQ,MATCH(CHECKLIST!B723,DATOS!B:B,0),1))),"")</f>
        <v/>
      </c>
      <c r="I723" s="17" t="str">
        <f>IFERROR(IF(INDEX(DATOS!AR:AR,MATCH(CHECKLIST!B723,DATOS!B:B,0),1)=0,"",INDEX(DATOS!AR:AR,MATCH(CHECKLIST!B723,DATOS!B:B,0),1)),"")</f>
        <v/>
      </c>
      <c r="J723" s="17" t="str">
        <f>IFERROR(IF(INDEX(DATOS!AP:AP,MATCH(CHECKLIST!B723,DATOS!B:B,0),1)=0,"",INDEX(DATOS!AP:AP,MATCH(CHECKLIST!B723,DATOS!B:B,0),1)),"")</f>
        <v/>
      </c>
      <c r="K723" s="35" t="str">
        <f>IFERROR(IF(INDEX(DATOS!AQ:AQ,MATCH(CHECKLIST!B723,DATOS!B:B,0),1)=0,"",INDEX(DATOS!AQ:AQ,MATCH(CHECKLIST!B723,DATOS!B:B,0),1)),"")</f>
        <v/>
      </c>
      <c r="L723" s="17" t="str">
        <f>IFERROR(IF(INDEX(DATOS!AS:AS,MATCH(CHECKLIST!B723,DATOS!B:B,0),1)=0,"",INDEX(DATOS!AS:AS,MATCH(CHECKLIST!B723,DATOS!B:B,0),1)),"")</f>
        <v/>
      </c>
      <c r="M723" s="17" t="str">
        <f>IFERROR(IF(INDEX(DATOS!AO:AO,MATCH(CHECKLIST!B723,DATOS!B:B,0),1)=0,"",INDEX(DATOS!AO:AO,MATCH(CHECKLIST!B723,DATOS!B:B,0),1)),"")</f>
        <v/>
      </c>
      <c r="N723" s="35" t="str">
        <f ca="1">IFERROR(IF(INDEX(DATOS!P:P,MATCH(CHECKLIST!B723,DATOS!B:B,0),1)="","X",IF(INDEX(DATOS!P:P,MATCH(CHECKLIST!B723,DATOS!B:B,0),1)&gt;YEAR(TODAY())-1,"","VENCIDA")),"")</f>
        <v/>
      </c>
      <c r="O723" s="35" t="str">
        <f>IFERROR(IF(INDEX(DATOS!AV:AV,MATCH(CHECKLIST!B723,DATOS!B:B,0),1)=0,"",INDEX(DATOS!AV:AV,MATCH(CHECKLIST!B723,DATOS!B:B,0),1)),"")</f>
        <v/>
      </c>
      <c r="P723" s="17" t="str">
        <f>IFERROR(IF(INDEX(DATOS!AT:AT,MATCH(CHECKLIST!B723,DATOS!B:B,0),1)=0,"",INDEX(DATOS!AT:AT,MATCH(CHECKLIST!B723,DATOS!B:B,0),1)),"")</f>
        <v/>
      </c>
      <c r="Q723" s="17" t="str">
        <f>IFERROR(IF(INDEX(DATOS!AU:AU,MATCH(CHECKLIST!B723,DATOS!B:B,0),1)=0,"",INDEX(DATOS!AU:AU,MATCH(CHECKLIST!B723,DATOS!B:B,0),1)),"")</f>
        <v/>
      </c>
      <c r="R723" t="str">
        <f>IF(B723="","",1)</f>
        <v/>
      </c>
      <c r="S723" t="str">
        <f t="shared" si="35"/>
        <v/>
      </c>
      <c r="U723" t="str">
        <f t="shared" si="33"/>
        <v/>
      </c>
      <c r="V723" t="str">
        <f t="shared" si="34"/>
        <v/>
      </c>
    </row>
    <row r="724" spans="1:22" x14ac:dyDescent="0.25">
      <c r="A724" s="12">
        <v>711</v>
      </c>
      <c r="B724" t="str">
        <f>IFERROR(INDEX(DATOS!B:B,MATCH(CHECKLIST!A724,DATOS!CG:CG,0),1),"")</f>
        <v/>
      </c>
      <c r="C724" t="str">
        <f>IFERROR(INDEX(DATOS!BT:BT,MATCH(CHECKLIST!A724,DATOS!CG:CG,0),1),"")</f>
        <v/>
      </c>
      <c r="D724" t="str">
        <f>IFERROR(INDEX(DATOS!T:T,MATCH(CHECKLIST!E724,DATOS!C:C,0),1),"")</f>
        <v/>
      </c>
      <c r="E724" s="72" t="str">
        <f>IFERROR(INDEX(DATOS!C:C,MATCH(CHECKLIST!A724,DATOS!CG:CG,0),1),"")</f>
        <v/>
      </c>
      <c r="F724" s="82" t="str">
        <f>IFERROR(IF(INDEX(DATOS!AI:AI,MATCH(CHECKLIST!B724,DATOS!B:B,0),1)=0,"",INDEX(DATOS!AI:AI,MATCH(CHECKLIST!B724,DATOS!B:B,0),1)),"")</f>
        <v/>
      </c>
      <c r="G724" s="17" t="str">
        <f>IFERROR(IF(INDEX(DATOS!AN:AN,MATCH(CHECKLIST!B724,DATOS!B:B,0),1)=0,"",INDEX(DATOS!AN:AN,MATCH(CHECKLIST!B724,DATOS!B:B,0),1)),"")</f>
        <v/>
      </c>
      <c r="H724" s="17" t="str">
        <f>IFERROR(IF(INDEX(DATOS!BQ:BQ,MATCH(CHECKLIST!B724,DATOS!B:B,0),1)="","X",IF(INDEX(DATOS!BQ:BQ,MATCH(CHECKLIST!B724,DATOS!B:B,0),1)="VIGENTE","",INDEX(DATOS!BQ:BQ,MATCH(CHECKLIST!B724,DATOS!B:B,0),1))),"")</f>
        <v/>
      </c>
      <c r="I724" s="17" t="str">
        <f>IFERROR(IF(INDEX(DATOS!AR:AR,MATCH(CHECKLIST!B724,DATOS!B:B,0),1)=0,"",INDEX(DATOS!AR:AR,MATCH(CHECKLIST!B724,DATOS!B:B,0),1)),"")</f>
        <v/>
      </c>
      <c r="J724" s="17" t="str">
        <f>IFERROR(IF(INDEX(DATOS!AP:AP,MATCH(CHECKLIST!B724,DATOS!B:B,0),1)=0,"",INDEX(DATOS!AP:AP,MATCH(CHECKLIST!B724,DATOS!B:B,0),1)),"")</f>
        <v/>
      </c>
      <c r="K724" s="35" t="str">
        <f>IFERROR(IF(INDEX(DATOS!AQ:AQ,MATCH(CHECKLIST!B724,DATOS!B:B,0),1)=0,"",INDEX(DATOS!AQ:AQ,MATCH(CHECKLIST!B724,DATOS!B:B,0),1)),"")</f>
        <v/>
      </c>
      <c r="L724" s="17" t="str">
        <f>IFERROR(IF(INDEX(DATOS!AS:AS,MATCH(CHECKLIST!B724,DATOS!B:B,0),1)=0,"",INDEX(DATOS!AS:AS,MATCH(CHECKLIST!B724,DATOS!B:B,0),1)),"")</f>
        <v/>
      </c>
      <c r="M724" s="17" t="str">
        <f>IFERROR(IF(INDEX(DATOS!AO:AO,MATCH(CHECKLIST!B724,DATOS!B:B,0),1)=0,"",INDEX(DATOS!AO:AO,MATCH(CHECKLIST!B724,DATOS!B:B,0),1)),"")</f>
        <v/>
      </c>
      <c r="N724" s="35" t="str">
        <f ca="1">IFERROR(IF(INDEX(DATOS!P:P,MATCH(CHECKLIST!B724,DATOS!B:B,0),1)="","X",IF(INDEX(DATOS!P:P,MATCH(CHECKLIST!B724,DATOS!B:B,0),1)&gt;YEAR(TODAY())-1,"","VENCIDA")),"")</f>
        <v/>
      </c>
      <c r="O724" s="35" t="str">
        <f>IFERROR(IF(INDEX(DATOS!AV:AV,MATCH(CHECKLIST!B724,DATOS!B:B,0),1)=0,"",INDEX(DATOS!AV:AV,MATCH(CHECKLIST!B724,DATOS!B:B,0),1)),"")</f>
        <v/>
      </c>
      <c r="P724" s="17" t="str">
        <f>IFERROR(IF(INDEX(DATOS!AT:AT,MATCH(CHECKLIST!B724,DATOS!B:B,0),1)=0,"",INDEX(DATOS!AT:AT,MATCH(CHECKLIST!B724,DATOS!B:B,0),1)),"")</f>
        <v/>
      </c>
      <c r="Q724" s="17" t="str">
        <f>IFERROR(IF(INDEX(DATOS!AU:AU,MATCH(CHECKLIST!B724,DATOS!B:B,0),1)=0,"",INDEX(DATOS!AU:AU,MATCH(CHECKLIST!B724,DATOS!B:B,0),1)),"")</f>
        <v/>
      </c>
      <c r="S724">
        <f t="shared" si="35"/>
        <v>0</v>
      </c>
      <c r="U724" t="str">
        <f t="shared" si="33"/>
        <v/>
      </c>
      <c r="V724" t="str">
        <f t="shared" si="34"/>
        <v/>
      </c>
    </row>
    <row r="725" spans="1:22" x14ac:dyDescent="0.25">
      <c r="A725" s="12">
        <v>712</v>
      </c>
      <c r="B725" t="str">
        <f>IFERROR(INDEX(DATOS!B:B,MATCH(CHECKLIST!A725,DATOS!CG:CG,0),1),"")</f>
        <v/>
      </c>
      <c r="C725" t="str">
        <f>IFERROR(INDEX(DATOS!BT:BT,MATCH(CHECKLIST!A725,DATOS!CG:CG,0),1),"")</f>
        <v/>
      </c>
      <c r="D725" t="str">
        <f>IFERROR(INDEX(DATOS!T:T,MATCH(CHECKLIST!E725,DATOS!C:C,0),1),"")</f>
        <v/>
      </c>
      <c r="E725" s="72" t="str">
        <f>IFERROR(INDEX(DATOS!C:C,MATCH(CHECKLIST!A725,DATOS!CG:CG,0),1),"")</f>
        <v/>
      </c>
      <c r="F725" s="82" t="str">
        <f>IFERROR(IF(INDEX(DATOS!AI:AI,MATCH(CHECKLIST!B725,DATOS!B:B,0),1)=0,"",INDEX(DATOS!AI:AI,MATCH(CHECKLIST!B725,DATOS!B:B,0),1)),"")</f>
        <v/>
      </c>
      <c r="G725" s="17" t="str">
        <f>IFERROR(IF(INDEX(DATOS!AN:AN,MATCH(CHECKLIST!B725,DATOS!B:B,0),1)=0,"",INDEX(DATOS!AN:AN,MATCH(CHECKLIST!B725,DATOS!B:B,0),1)),"")</f>
        <v/>
      </c>
      <c r="H725" s="17" t="str">
        <f>IFERROR(IF(INDEX(DATOS!BQ:BQ,MATCH(CHECKLIST!B725,DATOS!B:B,0),1)="","X",IF(INDEX(DATOS!BQ:BQ,MATCH(CHECKLIST!B725,DATOS!B:B,0),1)="VIGENTE","",INDEX(DATOS!BQ:BQ,MATCH(CHECKLIST!B725,DATOS!B:B,0),1))),"")</f>
        <v/>
      </c>
      <c r="I725" s="17" t="str">
        <f>IFERROR(IF(INDEX(DATOS!AR:AR,MATCH(CHECKLIST!B725,DATOS!B:B,0),1)=0,"",INDEX(DATOS!AR:AR,MATCH(CHECKLIST!B725,DATOS!B:B,0),1)),"")</f>
        <v/>
      </c>
      <c r="J725" s="17" t="str">
        <f>IFERROR(IF(INDEX(DATOS!AP:AP,MATCH(CHECKLIST!B725,DATOS!B:B,0),1)=0,"",INDEX(DATOS!AP:AP,MATCH(CHECKLIST!B725,DATOS!B:B,0),1)),"")</f>
        <v/>
      </c>
      <c r="K725" s="35" t="str">
        <f>IFERROR(IF(INDEX(DATOS!AQ:AQ,MATCH(CHECKLIST!B725,DATOS!B:B,0),1)=0,"",INDEX(DATOS!AQ:AQ,MATCH(CHECKLIST!B725,DATOS!B:B,0),1)),"")</f>
        <v/>
      </c>
      <c r="L725" s="17" t="str">
        <f>IFERROR(IF(INDEX(DATOS!AS:AS,MATCH(CHECKLIST!B725,DATOS!B:B,0),1)=0,"",INDEX(DATOS!AS:AS,MATCH(CHECKLIST!B725,DATOS!B:B,0),1)),"")</f>
        <v/>
      </c>
      <c r="M725" s="17" t="str">
        <f>IFERROR(IF(INDEX(DATOS!AO:AO,MATCH(CHECKLIST!B725,DATOS!B:B,0),1)=0,"",INDEX(DATOS!AO:AO,MATCH(CHECKLIST!B725,DATOS!B:B,0),1)),"")</f>
        <v/>
      </c>
      <c r="N725" s="35" t="str">
        <f ca="1">IFERROR(IF(INDEX(DATOS!P:P,MATCH(CHECKLIST!B725,DATOS!B:B,0),1)="","X",IF(INDEX(DATOS!P:P,MATCH(CHECKLIST!B725,DATOS!B:B,0),1)&gt;YEAR(TODAY())-1,"","VENCIDA")),"")</f>
        <v/>
      </c>
      <c r="O725" s="35" t="str">
        <f>IFERROR(IF(INDEX(DATOS!AV:AV,MATCH(CHECKLIST!B725,DATOS!B:B,0),1)=0,"",INDEX(DATOS!AV:AV,MATCH(CHECKLIST!B725,DATOS!B:B,0),1)),"")</f>
        <v/>
      </c>
      <c r="P725" s="17" t="str">
        <f>IFERROR(IF(INDEX(DATOS!AT:AT,MATCH(CHECKLIST!B725,DATOS!B:B,0),1)=0,"",INDEX(DATOS!AT:AT,MATCH(CHECKLIST!B725,DATOS!B:B,0),1)),"")</f>
        <v/>
      </c>
      <c r="Q725" s="17" t="str">
        <f>IFERROR(IF(INDEX(DATOS!AU:AU,MATCH(CHECKLIST!B725,DATOS!B:B,0),1)=0,"",INDEX(DATOS!AU:AU,MATCH(CHECKLIST!B725,DATOS!B:B,0),1)),"")</f>
        <v/>
      </c>
      <c r="R725" t="str">
        <f>IF(B725="","",1)</f>
        <v/>
      </c>
      <c r="S725" t="str">
        <f t="shared" si="35"/>
        <v/>
      </c>
      <c r="U725" t="str">
        <f t="shared" si="33"/>
        <v/>
      </c>
      <c r="V725" t="str">
        <f t="shared" si="34"/>
        <v/>
      </c>
    </row>
    <row r="726" spans="1:22" x14ac:dyDescent="0.25">
      <c r="A726" s="12">
        <v>713</v>
      </c>
      <c r="B726" t="str">
        <f>IFERROR(INDEX(DATOS!B:B,MATCH(CHECKLIST!A726,DATOS!CG:CG,0),1),"")</f>
        <v/>
      </c>
      <c r="C726" t="str">
        <f>IFERROR(INDEX(DATOS!BT:BT,MATCH(CHECKLIST!A726,DATOS!CG:CG,0),1),"")</f>
        <v/>
      </c>
      <c r="D726" t="str">
        <f>IFERROR(INDEX(DATOS!T:T,MATCH(CHECKLIST!E726,DATOS!C:C,0),1),"")</f>
        <v/>
      </c>
      <c r="E726" s="72" t="str">
        <f>IFERROR(INDEX(DATOS!C:C,MATCH(CHECKLIST!A726,DATOS!CG:CG,0),1),"")</f>
        <v/>
      </c>
      <c r="F726" s="82" t="str">
        <f>IFERROR(IF(INDEX(DATOS!AI:AI,MATCH(CHECKLIST!B726,DATOS!B:B,0),1)=0,"",INDEX(DATOS!AI:AI,MATCH(CHECKLIST!B726,DATOS!B:B,0),1)),"")</f>
        <v/>
      </c>
      <c r="G726" s="17" t="str">
        <f>IFERROR(IF(INDEX(DATOS!AN:AN,MATCH(CHECKLIST!B726,DATOS!B:B,0),1)=0,"",INDEX(DATOS!AN:AN,MATCH(CHECKLIST!B726,DATOS!B:B,0),1)),"")</f>
        <v/>
      </c>
      <c r="H726" s="17" t="str">
        <f>IFERROR(IF(INDEX(DATOS!BQ:BQ,MATCH(CHECKLIST!B726,DATOS!B:B,0),1)="","X",IF(INDEX(DATOS!BQ:BQ,MATCH(CHECKLIST!B726,DATOS!B:B,0),1)="VIGENTE","",INDEX(DATOS!BQ:BQ,MATCH(CHECKLIST!B726,DATOS!B:B,0),1))),"")</f>
        <v/>
      </c>
      <c r="I726" s="17" t="str">
        <f>IFERROR(IF(INDEX(DATOS!AR:AR,MATCH(CHECKLIST!B726,DATOS!B:B,0),1)=0,"",INDEX(DATOS!AR:AR,MATCH(CHECKLIST!B726,DATOS!B:B,0),1)),"")</f>
        <v/>
      </c>
      <c r="J726" s="17" t="str">
        <f>IFERROR(IF(INDEX(DATOS!AP:AP,MATCH(CHECKLIST!B726,DATOS!B:B,0),1)=0,"",INDEX(DATOS!AP:AP,MATCH(CHECKLIST!B726,DATOS!B:B,0),1)),"")</f>
        <v/>
      </c>
      <c r="K726" s="35" t="str">
        <f>IFERROR(IF(INDEX(DATOS!AQ:AQ,MATCH(CHECKLIST!B726,DATOS!B:B,0),1)=0,"",INDEX(DATOS!AQ:AQ,MATCH(CHECKLIST!B726,DATOS!B:B,0),1)),"")</f>
        <v/>
      </c>
      <c r="L726" s="17" t="str">
        <f>IFERROR(IF(INDEX(DATOS!AS:AS,MATCH(CHECKLIST!B726,DATOS!B:B,0),1)=0,"",INDEX(DATOS!AS:AS,MATCH(CHECKLIST!B726,DATOS!B:B,0),1)),"")</f>
        <v/>
      </c>
      <c r="M726" s="17" t="str">
        <f>IFERROR(IF(INDEX(DATOS!AO:AO,MATCH(CHECKLIST!B726,DATOS!B:B,0),1)=0,"",INDEX(DATOS!AO:AO,MATCH(CHECKLIST!B726,DATOS!B:B,0),1)),"")</f>
        <v/>
      </c>
      <c r="N726" s="35" t="str">
        <f ca="1">IFERROR(IF(INDEX(DATOS!P:P,MATCH(CHECKLIST!B726,DATOS!B:B,0),1)="","X",IF(INDEX(DATOS!P:P,MATCH(CHECKLIST!B726,DATOS!B:B,0),1)&gt;YEAR(TODAY())-1,"","VENCIDA")),"")</f>
        <v/>
      </c>
      <c r="O726" s="35" t="str">
        <f>IFERROR(IF(INDEX(DATOS!AV:AV,MATCH(CHECKLIST!B726,DATOS!B:B,0),1)=0,"",INDEX(DATOS!AV:AV,MATCH(CHECKLIST!B726,DATOS!B:B,0),1)),"")</f>
        <v/>
      </c>
      <c r="P726" s="17" t="str">
        <f>IFERROR(IF(INDEX(DATOS!AT:AT,MATCH(CHECKLIST!B726,DATOS!B:B,0),1)=0,"",INDEX(DATOS!AT:AT,MATCH(CHECKLIST!B726,DATOS!B:B,0),1)),"")</f>
        <v/>
      </c>
      <c r="Q726" s="17" t="str">
        <f>IFERROR(IF(INDEX(DATOS!AU:AU,MATCH(CHECKLIST!B726,DATOS!B:B,0),1)=0,"",INDEX(DATOS!AU:AU,MATCH(CHECKLIST!B726,DATOS!B:B,0),1)),"")</f>
        <v/>
      </c>
      <c r="S726">
        <f t="shared" si="35"/>
        <v>0</v>
      </c>
      <c r="U726" t="str">
        <f t="shared" si="33"/>
        <v/>
      </c>
      <c r="V726" t="str">
        <f t="shared" si="34"/>
        <v/>
      </c>
    </row>
    <row r="727" spans="1:22" x14ac:dyDescent="0.25">
      <c r="A727" s="12">
        <v>714</v>
      </c>
      <c r="B727" t="str">
        <f>IFERROR(INDEX(DATOS!B:B,MATCH(CHECKLIST!A727,DATOS!CG:CG,0),1),"")</f>
        <v/>
      </c>
      <c r="C727" t="str">
        <f>IFERROR(INDEX(DATOS!BT:BT,MATCH(CHECKLIST!A727,DATOS!CG:CG,0),1),"")</f>
        <v/>
      </c>
      <c r="D727" t="str">
        <f>IFERROR(INDEX(DATOS!T:T,MATCH(CHECKLIST!E727,DATOS!C:C,0),1),"")</f>
        <v/>
      </c>
      <c r="E727" s="72" t="str">
        <f>IFERROR(INDEX(DATOS!C:C,MATCH(CHECKLIST!A727,DATOS!CG:CG,0),1),"")</f>
        <v/>
      </c>
      <c r="F727" s="82" t="str">
        <f>IFERROR(IF(INDEX(DATOS!AI:AI,MATCH(CHECKLIST!B727,DATOS!B:B,0),1)=0,"",INDEX(DATOS!AI:AI,MATCH(CHECKLIST!B727,DATOS!B:B,0),1)),"")</f>
        <v/>
      </c>
      <c r="G727" s="17" t="str">
        <f>IFERROR(IF(INDEX(DATOS!AN:AN,MATCH(CHECKLIST!B727,DATOS!B:B,0),1)=0,"",INDEX(DATOS!AN:AN,MATCH(CHECKLIST!B727,DATOS!B:B,0),1)),"")</f>
        <v/>
      </c>
      <c r="H727" s="17" t="str">
        <f>IFERROR(IF(INDEX(DATOS!BQ:BQ,MATCH(CHECKLIST!B727,DATOS!B:B,0),1)="","X",IF(INDEX(DATOS!BQ:BQ,MATCH(CHECKLIST!B727,DATOS!B:B,0),1)="VIGENTE","",INDEX(DATOS!BQ:BQ,MATCH(CHECKLIST!B727,DATOS!B:B,0),1))),"")</f>
        <v/>
      </c>
      <c r="I727" s="17" t="str">
        <f>IFERROR(IF(INDEX(DATOS!AR:AR,MATCH(CHECKLIST!B727,DATOS!B:B,0),1)=0,"",INDEX(DATOS!AR:AR,MATCH(CHECKLIST!B727,DATOS!B:B,0),1)),"")</f>
        <v/>
      </c>
      <c r="J727" s="17" t="str">
        <f>IFERROR(IF(INDEX(DATOS!AP:AP,MATCH(CHECKLIST!B727,DATOS!B:B,0),1)=0,"",INDEX(DATOS!AP:AP,MATCH(CHECKLIST!B727,DATOS!B:B,0),1)),"")</f>
        <v/>
      </c>
      <c r="K727" s="35" t="str">
        <f>IFERROR(IF(INDEX(DATOS!AQ:AQ,MATCH(CHECKLIST!B727,DATOS!B:B,0),1)=0,"",INDEX(DATOS!AQ:AQ,MATCH(CHECKLIST!B727,DATOS!B:B,0),1)),"")</f>
        <v/>
      </c>
      <c r="L727" s="17" t="str">
        <f>IFERROR(IF(INDEX(DATOS!AS:AS,MATCH(CHECKLIST!B727,DATOS!B:B,0),1)=0,"",INDEX(DATOS!AS:AS,MATCH(CHECKLIST!B727,DATOS!B:B,0),1)),"")</f>
        <v/>
      </c>
      <c r="M727" s="17" t="str">
        <f>IFERROR(IF(INDEX(DATOS!AO:AO,MATCH(CHECKLIST!B727,DATOS!B:B,0),1)=0,"",INDEX(DATOS!AO:AO,MATCH(CHECKLIST!B727,DATOS!B:B,0),1)),"")</f>
        <v/>
      </c>
      <c r="N727" s="35" t="str">
        <f ca="1">IFERROR(IF(INDEX(DATOS!P:P,MATCH(CHECKLIST!B727,DATOS!B:B,0),1)="","X",IF(INDEX(DATOS!P:P,MATCH(CHECKLIST!B727,DATOS!B:B,0),1)&gt;YEAR(TODAY())-1,"","VENCIDA")),"")</f>
        <v/>
      </c>
      <c r="O727" s="35" t="str">
        <f>IFERROR(IF(INDEX(DATOS!AV:AV,MATCH(CHECKLIST!B727,DATOS!B:B,0),1)=0,"",INDEX(DATOS!AV:AV,MATCH(CHECKLIST!B727,DATOS!B:B,0),1)),"")</f>
        <v/>
      </c>
      <c r="P727" s="17" t="str">
        <f>IFERROR(IF(INDEX(DATOS!AT:AT,MATCH(CHECKLIST!B727,DATOS!B:B,0),1)=0,"",INDEX(DATOS!AT:AT,MATCH(CHECKLIST!B727,DATOS!B:B,0),1)),"")</f>
        <v/>
      </c>
      <c r="Q727" s="17" t="str">
        <f>IFERROR(IF(INDEX(DATOS!AU:AU,MATCH(CHECKLIST!B727,DATOS!B:B,0),1)=0,"",INDEX(DATOS!AU:AU,MATCH(CHECKLIST!B727,DATOS!B:B,0),1)),"")</f>
        <v/>
      </c>
      <c r="R727" t="str">
        <f>IF(B727="","",1)</f>
        <v/>
      </c>
      <c r="S727" t="str">
        <f t="shared" si="35"/>
        <v/>
      </c>
      <c r="U727" t="str">
        <f t="shared" si="33"/>
        <v/>
      </c>
      <c r="V727" t="str">
        <f t="shared" si="34"/>
        <v/>
      </c>
    </row>
    <row r="728" spans="1:22" x14ac:dyDescent="0.25">
      <c r="A728" s="12">
        <v>715</v>
      </c>
      <c r="B728" t="str">
        <f>IFERROR(INDEX(DATOS!B:B,MATCH(CHECKLIST!A728,DATOS!CG:CG,0),1),"")</f>
        <v/>
      </c>
      <c r="C728" t="str">
        <f>IFERROR(INDEX(DATOS!BT:BT,MATCH(CHECKLIST!A728,DATOS!CG:CG,0),1),"")</f>
        <v/>
      </c>
      <c r="D728" t="str">
        <f>IFERROR(INDEX(DATOS!T:T,MATCH(CHECKLIST!E728,DATOS!C:C,0),1),"")</f>
        <v/>
      </c>
      <c r="E728" s="72" t="str">
        <f>IFERROR(INDEX(DATOS!C:C,MATCH(CHECKLIST!A728,DATOS!CG:CG,0),1),"")</f>
        <v/>
      </c>
      <c r="F728" s="82" t="str">
        <f>IFERROR(IF(INDEX(DATOS!AI:AI,MATCH(CHECKLIST!B728,DATOS!B:B,0),1)=0,"",INDEX(DATOS!AI:AI,MATCH(CHECKLIST!B728,DATOS!B:B,0),1)),"")</f>
        <v/>
      </c>
      <c r="G728" s="17" t="str">
        <f>IFERROR(IF(INDEX(DATOS!AN:AN,MATCH(CHECKLIST!B728,DATOS!B:B,0),1)=0,"",INDEX(DATOS!AN:AN,MATCH(CHECKLIST!B728,DATOS!B:B,0),1)),"")</f>
        <v/>
      </c>
      <c r="H728" s="17" t="str">
        <f>IFERROR(IF(INDEX(DATOS!BQ:BQ,MATCH(CHECKLIST!B728,DATOS!B:B,0),1)="","X",IF(INDEX(DATOS!BQ:BQ,MATCH(CHECKLIST!B728,DATOS!B:B,0),1)="VIGENTE","",INDEX(DATOS!BQ:BQ,MATCH(CHECKLIST!B728,DATOS!B:B,0),1))),"")</f>
        <v/>
      </c>
      <c r="I728" s="17" t="str">
        <f>IFERROR(IF(INDEX(DATOS!AR:AR,MATCH(CHECKLIST!B728,DATOS!B:B,0),1)=0,"",INDEX(DATOS!AR:AR,MATCH(CHECKLIST!B728,DATOS!B:B,0),1)),"")</f>
        <v/>
      </c>
      <c r="J728" s="17" t="str">
        <f>IFERROR(IF(INDEX(DATOS!AP:AP,MATCH(CHECKLIST!B728,DATOS!B:B,0),1)=0,"",INDEX(DATOS!AP:AP,MATCH(CHECKLIST!B728,DATOS!B:B,0),1)),"")</f>
        <v/>
      </c>
      <c r="K728" s="35" t="str">
        <f>IFERROR(IF(INDEX(DATOS!AQ:AQ,MATCH(CHECKLIST!B728,DATOS!B:B,0),1)=0,"",INDEX(DATOS!AQ:AQ,MATCH(CHECKLIST!B728,DATOS!B:B,0),1)),"")</f>
        <v/>
      </c>
      <c r="L728" s="17" t="str">
        <f>IFERROR(IF(INDEX(DATOS!AS:AS,MATCH(CHECKLIST!B728,DATOS!B:B,0),1)=0,"",INDEX(DATOS!AS:AS,MATCH(CHECKLIST!B728,DATOS!B:B,0),1)),"")</f>
        <v/>
      </c>
      <c r="M728" s="17" t="str">
        <f>IFERROR(IF(INDEX(DATOS!AO:AO,MATCH(CHECKLIST!B728,DATOS!B:B,0),1)=0,"",INDEX(DATOS!AO:AO,MATCH(CHECKLIST!B728,DATOS!B:B,0),1)),"")</f>
        <v/>
      </c>
      <c r="N728" s="35" t="str">
        <f ca="1">IFERROR(IF(INDEX(DATOS!P:P,MATCH(CHECKLIST!B728,DATOS!B:B,0),1)="","X",IF(INDEX(DATOS!P:P,MATCH(CHECKLIST!B728,DATOS!B:B,0),1)&gt;YEAR(TODAY())-1,"","VENCIDA")),"")</f>
        <v/>
      </c>
      <c r="O728" s="35" t="str">
        <f>IFERROR(IF(INDEX(DATOS!AV:AV,MATCH(CHECKLIST!B728,DATOS!B:B,0),1)=0,"",INDEX(DATOS!AV:AV,MATCH(CHECKLIST!B728,DATOS!B:B,0),1)),"")</f>
        <v/>
      </c>
      <c r="P728" s="17" t="str">
        <f>IFERROR(IF(INDEX(DATOS!AT:AT,MATCH(CHECKLIST!B728,DATOS!B:B,0),1)=0,"",INDEX(DATOS!AT:AT,MATCH(CHECKLIST!B728,DATOS!B:B,0),1)),"")</f>
        <v/>
      </c>
      <c r="Q728" s="17" t="str">
        <f>IFERROR(IF(INDEX(DATOS!AU:AU,MATCH(CHECKLIST!B728,DATOS!B:B,0),1)=0,"",INDEX(DATOS!AU:AU,MATCH(CHECKLIST!B728,DATOS!B:B,0),1)),"")</f>
        <v/>
      </c>
      <c r="S728">
        <f t="shared" si="35"/>
        <v>0</v>
      </c>
      <c r="U728" t="str">
        <f t="shared" si="33"/>
        <v/>
      </c>
      <c r="V728" t="str">
        <f t="shared" si="34"/>
        <v/>
      </c>
    </row>
    <row r="729" spans="1:22" x14ac:dyDescent="0.25">
      <c r="A729" s="12">
        <v>716</v>
      </c>
      <c r="B729" t="str">
        <f>IFERROR(INDEX(DATOS!B:B,MATCH(CHECKLIST!A729,DATOS!CG:CG,0),1),"")</f>
        <v/>
      </c>
      <c r="C729" t="str">
        <f>IFERROR(INDEX(DATOS!BT:BT,MATCH(CHECKLIST!A729,DATOS!CG:CG,0),1),"")</f>
        <v/>
      </c>
      <c r="D729" t="str">
        <f>IFERROR(INDEX(DATOS!T:T,MATCH(CHECKLIST!E729,DATOS!C:C,0),1),"")</f>
        <v/>
      </c>
      <c r="E729" s="72" t="str">
        <f>IFERROR(INDEX(DATOS!C:C,MATCH(CHECKLIST!A729,DATOS!CG:CG,0),1),"")</f>
        <v/>
      </c>
      <c r="F729" s="82" t="str">
        <f>IFERROR(IF(INDEX(DATOS!AI:AI,MATCH(CHECKLIST!B729,DATOS!B:B,0),1)=0,"",INDEX(DATOS!AI:AI,MATCH(CHECKLIST!B729,DATOS!B:B,0),1)),"")</f>
        <v/>
      </c>
      <c r="G729" s="17" t="str">
        <f>IFERROR(IF(INDEX(DATOS!AN:AN,MATCH(CHECKLIST!B729,DATOS!B:B,0),1)=0,"",INDEX(DATOS!AN:AN,MATCH(CHECKLIST!B729,DATOS!B:B,0),1)),"")</f>
        <v/>
      </c>
      <c r="H729" s="17" t="str">
        <f>IFERROR(IF(INDEX(DATOS!BQ:BQ,MATCH(CHECKLIST!B729,DATOS!B:B,0),1)="","X",IF(INDEX(DATOS!BQ:BQ,MATCH(CHECKLIST!B729,DATOS!B:B,0),1)="VIGENTE","",INDEX(DATOS!BQ:BQ,MATCH(CHECKLIST!B729,DATOS!B:B,0),1))),"")</f>
        <v/>
      </c>
      <c r="I729" s="17" t="str">
        <f>IFERROR(IF(INDEX(DATOS!AR:AR,MATCH(CHECKLIST!B729,DATOS!B:B,0),1)=0,"",INDEX(DATOS!AR:AR,MATCH(CHECKLIST!B729,DATOS!B:B,0),1)),"")</f>
        <v/>
      </c>
      <c r="J729" s="17" t="str">
        <f>IFERROR(IF(INDEX(DATOS!AP:AP,MATCH(CHECKLIST!B729,DATOS!B:B,0),1)=0,"",INDEX(DATOS!AP:AP,MATCH(CHECKLIST!B729,DATOS!B:B,0),1)),"")</f>
        <v/>
      </c>
      <c r="K729" s="35" t="str">
        <f>IFERROR(IF(INDEX(DATOS!AQ:AQ,MATCH(CHECKLIST!B729,DATOS!B:B,0),1)=0,"",INDEX(DATOS!AQ:AQ,MATCH(CHECKLIST!B729,DATOS!B:B,0),1)),"")</f>
        <v/>
      </c>
      <c r="L729" s="17" t="str">
        <f>IFERROR(IF(INDEX(DATOS!AS:AS,MATCH(CHECKLIST!B729,DATOS!B:B,0),1)=0,"",INDEX(DATOS!AS:AS,MATCH(CHECKLIST!B729,DATOS!B:B,0),1)),"")</f>
        <v/>
      </c>
      <c r="M729" s="17" t="str">
        <f>IFERROR(IF(INDEX(DATOS!AO:AO,MATCH(CHECKLIST!B729,DATOS!B:B,0),1)=0,"",INDEX(DATOS!AO:AO,MATCH(CHECKLIST!B729,DATOS!B:B,0),1)),"")</f>
        <v/>
      </c>
      <c r="N729" s="35" t="str">
        <f ca="1">IFERROR(IF(INDEX(DATOS!P:P,MATCH(CHECKLIST!B729,DATOS!B:B,0),1)="","X",IF(INDEX(DATOS!P:P,MATCH(CHECKLIST!B729,DATOS!B:B,0),1)&gt;YEAR(TODAY())-1,"","VENCIDA")),"")</f>
        <v/>
      </c>
      <c r="O729" s="35" t="str">
        <f>IFERROR(IF(INDEX(DATOS!AV:AV,MATCH(CHECKLIST!B729,DATOS!B:B,0),1)=0,"",INDEX(DATOS!AV:AV,MATCH(CHECKLIST!B729,DATOS!B:B,0),1)),"")</f>
        <v/>
      </c>
      <c r="P729" s="17" t="str">
        <f>IFERROR(IF(INDEX(DATOS!AT:AT,MATCH(CHECKLIST!B729,DATOS!B:B,0),1)=0,"",INDEX(DATOS!AT:AT,MATCH(CHECKLIST!B729,DATOS!B:B,0),1)),"")</f>
        <v/>
      </c>
      <c r="Q729" s="17" t="str">
        <f>IFERROR(IF(INDEX(DATOS!AU:AU,MATCH(CHECKLIST!B729,DATOS!B:B,0),1)=0,"",INDEX(DATOS!AU:AU,MATCH(CHECKLIST!B729,DATOS!B:B,0),1)),"")</f>
        <v/>
      </c>
      <c r="R729" t="str">
        <f>IF(B729="","",1)</f>
        <v/>
      </c>
      <c r="S729" t="str">
        <f t="shared" si="35"/>
        <v/>
      </c>
      <c r="U729" t="str">
        <f t="shared" si="33"/>
        <v/>
      </c>
      <c r="V729" t="str">
        <f t="shared" si="34"/>
        <v/>
      </c>
    </row>
    <row r="730" spans="1:22" x14ac:dyDescent="0.25">
      <c r="A730" s="12">
        <v>717</v>
      </c>
      <c r="B730" t="str">
        <f>IFERROR(INDEX(DATOS!B:B,MATCH(CHECKLIST!A730,DATOS!CG:CG,0),1),"")</f>
        <v/>
      </c>
      <c r="C730" t="str">
        <f>IFERROR(INDEX(DATOS!BT:BT,MATCH(CHECKLIST!A730,DATOS!CG:CG,0),1),"")</f>
        <v/>
      </c>
      <c r="D730" t="str">
        <f>IFERROR(INDEX(DATOS!T:T,MATCH(CHECKLIST!E730,DATOS!C:C,0),1),"")</f>
        <v/>
      </c>
      <c r="E730" s="72" t="str">
        <f>IFERROR(INDEX(DATOS!C:C,MATCH(CHECKLIST!A730,DATOS!CG:CG,0),1),"")</f>
        <v/>
      </c>
      <c r="F730" s="82" t="str">
        <f>IFERROR(IF(INDEX(DATOS!AI:AI,MATCH(CHECKLIST!B730,DATOS!B:B,0),1)=0,"",INDEX(DATOS!AI:AI,MATCH(CHECKLIST!B730,DATOS!B:B,0),1)),"")</f>
        <v/>
      </c>
      <c r="G730" s="17" t="str">
        <f>IFERROR(IF(INDEX(DATOS!AN:AN,MATCH(CHECKLIST!B730,DATOS!B:B,0),1)=0,"",INDEX(DATOS!AN:AN,MATCH(CHECKLIST!B730,DATOS!B:B,0),1)),"")</f>
        <v/>
      </c>
      <c r="H730" s="17" t="str">
        <f>IFERROR(IF(INDEX(DATOS!BQ:BQ,MATCH(CHECKLIST!B730,DATOS!B:B,0),1)="","X",IF(INDEX(DATOS!BQ:BQ,MATCH(CHECKLIST!B730,DATOS!B:B,0),1)="VIGENTE","",INDEX(DATOS!BQ:BQ,MATCH(CHECKLIST!B730,DATOS!B:B,0),1))),"")</f>
        <v/>
      </c>
      <c r="I730" s="17" t="str">
        <f>IFERROR(IF(INDEX(DATOS!AR:AR,MATCH(CHECKLIST!B730,DATOS!B:B,0),1)=0,"",INDEX(DATOS!AR:AR,MATCH(CHECKLIST!B730,DATOS!B:B,0),1)),"")</f>
        <v/>
      </c>
      <c r="J730" s="17" t="str">
        <f>IFERROR(IF(INDEX(DATOS!AP:AP,MATCH(CHECKLIST!B730,DATOS!B:B,0),1)=0,"",INDEX(DATOS!AP:AP,MATCH(CHECKLIST!B730,DATOS!B:B,0),1)),"")</f>
        <v/>
      </c>
      <c r="K730" s="35" t="str">
        <f>IFERROR(IF(INDEX(DATOS!AQ:AQ,MATCH(CHECKLIST!B730,DATOS!B:B,0),1)=0,"",INDEX(DATOS!AQ:AQ,MATCH(CHECKLIST!B730,DATOS!B:B,0),1)),"")</f>
        <v/>
      </c>
      <c r="L730" s="17" t="str">
        <f>IFERROR(IF(INDEX(DATOS!AS:AS,MATCH(CHECKLIST!B730,DATOS!B:B,0),1)=0,"",INDEX(DATOS!AS:AS,MATCH(CHECKLIST!B730,DATOS!B:B,0),1)),"")</f>
        <v/>
      </c>
      <c r="M730" s="17" t="str">
        <f>IFERROR(IF(INDEX(DATOS!AO:AO,MATCH(CHECKLIST!B730,DATOS!B:B,0),1)=0,"",INDEX(DATOS!AO:AO,MATCH(CHECKLIST!B730,DATOS!B:B,0),1)),"")</f>
        <v/>
      </c>
      <c r="N730" s="35" t="str">
        <f ca="1">IFERROR(IF(INDEX(DATOS!P:P,MATCH(CHECKLIST!B730,DATOS!B:B,0),1)="","X",IF(INDEX(DATOS!P:P,MATCH(CHECKLIST!B730,DATOS!B:B,0),1)&gt;YEAR(TODAY())-1,"","VENCIDA")),"")</f>
        <v/>
      </c>
      <c r="O730" s="35" t="str">
        <f>IFERROR(IF(INDEX(DATOS!AV:AV,MATCH(CHECKLIST!B730,DATOS!B:B,0),1)=0,"",INDEX(DATOS!AV:AV,MATCH(CHECKLIST!B730,DATOS!B:B,0),1)),"")</f>
        <v/>
      </c>
      <c r="P730" s="17" t="str">
        <f>IFERROR(IF(INDEX(DATOS!AT:AT,MATCH(CHECKLIST!B730,DATOS!B:B,0),1)=0,"",INDEX(DATOS!AT:AT,MATCH(CHECKLIST!B730,DATOS!B:B,0),1)),"")</f>
        <v/>
      </c>
      <c r="Q730" s="17" t="str">
        <f>IFERROR(IF(INDEX(DATOS!AU:AU,MATCH(CHECKLIST!B730,DATOS!B:B,0),1)=0,"",INDEX(DATOS!AU:AU,MATCH(CHECKLIST!B730,DATOS!B:B,0),1)),"")</f>
        <v/>
      </c>
      <c r="S730">
        <f t="shared" si="35"/>
        <v>0</v>
      </c>
      <c r="U730" t="str">
        <f t="shared" si="33"/>
        <v/>
      </c>
      <c r="V730" t="str">
        <f t="shared" si="34"/>
        <v/>
      </c>
    </row>
    <row r="731" spans="1:22" x14ac:dyDescent="0.25">
      <c r="A731" s="12">
        <v>718</v>
      </c>
      <c r="B731" t="str">
        <f>IFERROR(INDEX(DATOS!B:B,MATCH(CHECKLIST!A731,DATOS!CG:CG,0),1),"")</f>
        <v/>
      </c>
      <c r="C731" t="str">
        <f>IFERROR(INDEX(DATOS!BT:BT,MATCH(CHECKLIST!A731,DATOS!CG:CG,0),1),"")</f>
        <v/>
      </c>
      <c r="D731" t="str">
        <f>IFERROR(INDEX(DATOS!T:T,MATCH(CHECKLIST!E731,DATOS!C:C,0),1),"")</f>
        <v/>
      </c>
      <c r="E731" s="72" t="str">
        <f>IFERROR(INDEX(DATOS!C:C,MATCH(CHECKLIST!A731,DATOS!CG:CG,0),1),"")</f>
        <v/>
      </c>
      <c r="F731" s="82" t="str">
        <f>IFERROR(IF(INDEX(DATOS!AI:AI,MATCH(CHECKLIST!B731,DATOS!B:B,0),1)=0,"",INDEX(DATOS!AI:AI,MATCH(CHECKLIST!B731,DATOS!B:B,0),1)),"")</f>
        <v/>
      </c>
      <c r="G731" s="17" t="str">
        <f>IFERROR(IF(INDEX(DATOS!AN:AN,MATCH(CHECKLIST!B731,DATOS!B:B,0),1)=0,"",INDEX(DATOS!AN:AN,MATCH(CHECKLIST!B731,DATOS!B:B,0),1)),"")</f>
        <v/>
      </c>
      <c r="H731" s="17" t="str">
        <f>IFERROR(IF(INDEX(DATOS!BQ:BQ,MATCH(CHECKLIST!B731,DATOS!B:B,0),1)="","X",IF(INDEX(DATOS!BQ:BQ,MATCH(CHECKLIST!B731,DATOS!B:B,0),1)="VIGENTE","",INDEX(DATOS!BQ:BQ,MATCH(CHECKLIST!B731,DATOS!B:B,0),1))),"")</f>
        <v/>
      </c>
      <c r="I731" s="17" t="str">
        <f>IFERROR(IF(INDEX(DATOS!AR:AR,MATCH(CHECKLIST!B731,DATOS!B:B,0),1)=0,"",INDEX(DATOS!AR:AR,MATCH(CHECKLIST!B731,DATOS!B:B,0),1)),"")</f>
        <v/>
      </c>
      <c r="J731" s="17" t="str">
        <f>IFERROR(IF(INDEX(DATOS!AP:AP,MATCH(CHECKLIST!B731,DATOS!B:B,0),1)=0,"",INDEX(DATOS!AP:AP,MATCH(CHECKLIST!B731,DATOS!B:B,0),1)),"")</f>
        <v/>
      </c>
      <c r="K731" s="35" t="str">
        <f>IFERROR(IF(INDEX(DATOS!AQ:AQ,MATCH(CHECKLIST!B731,DATOS!B:B,0),1)=0,"",INDEX(DATOS!AQ:AQ,MATCH(CHECKLIST!B731,DATOS!B:B,0),1)),"")</f>
        <v/>
      </c>
      <c r="L731" s="17" t="str">
        <f>IFERROR(IF(INDEX(DATOS!AS:AS,MATCH(CHECKLIST!B731,DATOS!B:B,0),1)=0,"",INDEX(DATOS!AS:AS,MATCH(CHECKLIST!B731,DATOS!B:B,0),1)),"")</f>
        <v/>
      </c>
      <c r="M731" s="17" t="str">
        <f>IFERROR(IF(INDEX(DATOS!AO:AO,MATCH(CHECKLIST!B731,DATOS!B:B,0),1)=0,"",INDEX(DATOS!AO:AO,MATCH(CHECKLIST!B731,DATOS!B:B,0),1)),"")</f>
        <v/>
      </c>
      <c r="N731" s="35" t="str">
        <f ca="1">IFERROR(IF(INDEX(DATOS!P:P,MATCH(CHECKLIST!B731,DATOS!B:B,0),1)="","X",IF(INDEX(DATOS!P:P,MATCH(CHECKLIST!B731,DATOS!B:B,0),1)&gt;YEAR(TODAY())-1,"","VENCIDA")),"")</f>
        <v/>
      </c>
      <c r="O731" s="35" t="str">
        <f>IFERROR(IF(INDEX(DATOS!AV:AV,MATCH(CHECKLIST!B731,DATOS!B:B,0),1)=0,"",INDEX(DATOS!AV:AV,MATCH(CHECKLIST!B731,DATOS!B:B,0),1)),"")</f>
        <v/>
      </c>
      <c r="P731" s="17" t="str">
        <f>IFERROR(IF(INDEX(DATOS!AT:AT,MATCH(CHECKLIST!B731,DATOS!B:B,0),1)=0,"",INDEX(DATOS!AT:AT,MATCH(CHECKLIST!B731,DATOS!B:B,0),1)),"")</f>
        <v/>
      </c>
      <c r="Q731" s="17" t="str">
        <f>IFERROR(IF(INDEX(DATOS!AU:AU,MATCH(CHECKLIST!B731,DATOS!B:B,0),1)=0,"",INDEX(DATOS!AU:AU,MATCH(CHECKLIST!B731,DATOS!B:B,0),1)),"")</f>
        <v/>
      </c>
      <c r="R731" t="str">
        <f>IF(B731="","",1)</f>
        <v/>
      </c>
      <c r="S731" t="str">
        <f t="shared" si="35"/>
        <v/>
      </c>
      <c r="U731" t="str">
        <f t="shared" si="33"/>
        <v/>
      </c>
      <c r="V731" t="str">
        <f t="shared" si="34"/>
        <v/>
      </c>
    </row>
    <row r="732" spans="1:22" x14ac:dyDescent="0.25">
      <c r="A732" s="12">
        <v>719</v>
      </c>
      <c r="B732" t="str">
        <f>IFERROR(INDEX(DATOS!B:B,MATCH(CHECKLIST!A732,DATOS!CG:CG,0),1),"")</f>
        <v/>
      </c>
      <c r="C732" t="str">
        <f>IFERROR(INDEX(DATOS!BT:BT,MATCH(CHECKLIST!A732,DATOS!CG:CG,0),1),"")</f>
        <v/>
      </c>
      <c r="D732" t="str">
        <f>IFERROR(INDEX(DATOS!T:T,MATCH(CHECKLIST!E732,DATOS!C:C,0),1),"")</f>
        <v/>
      </c>
      <c r="E732" s="72" t="str">
        <f>IFERROR(INDEX(DATOS!C:C,MATCH(CHECKLIST!A732,DATOS!CG:CG,0),1),"")</f>
        <v/>
      </c>
      <c r="F732" s="82" t="str">
        <f>IFERROR(IF(INDEX(DATOS!AI:AI,MATCH(CHECKLIST!B732,DATOS!B:B,0),1)=0,"",INDEX(DATOS!AI:AI,MATCH(CHECKLIST!B732,DATOS!B:B,0),1)),"")</f>
        <v/>
      </c>
      <c r="G732" s="17" t="str">
        <f>IFERROR(IF(INDEX(DATOS!AN:AN,MATCH(CHECKLIST!B732,DATOS!B:B,0),1)=0,"",INDEX(DATOS!AN:AN,MATCH(CHECKLIST!B732,DATOS!B:B,0),1)),"")</f>
        <v/>
      </c>
      <c r="H732" s="17" t="str">
        <f>IFERROR(IF(INDEX(DATOS!BQ:BQ,MATCH(CHECKLIST!B732,DATOS!B:B,0),1)="","X",IF(INDEX(DATOS!BQ:BQ,MATCH(CHECKLIST!B732,DATOS!B:B,0),1)="VIGENTE","",INDEX(DATOS!BQ:BQ,MATCH(CHECKLIST!B732,DATOS!B:B,0),1))),"")</f>
        <v/>
      </c>
      <c r="I732" s="17" t="str">
        <f>IFERROR(IF(INDEX(DATOS!AR:AR,MATCH(CHECKLIST!B732,DATOS!B:B,0),1)=0,"",INDEX(DATOS!AR:AR,MATCH(CHECKLIST!B732,DATOS!B:B,0),1)),"")</f>
        <v/>
      </c>
      <c r="J732" s="17" t="str">
        <f>IFERROR(IF(INDEX(DATOS!AP:AP,MATCH(CHECKLIST!B732,DATOS!B:B,0),1)=0,"",INDEX(DATOS!AP:AP,MATCH(CHECKLIST!B732,DATOS!B:B,0),1)),"")</f>
        <v/>
      </c>
      <c r="K732" s="35" t="str">
        <f>IFERROR(IF(INDEX(DATOS!AQ:AQ,MATCH(CHECKLIST!B732,DATOS!B:B,0),1)=0,"",INDEX(DATOS!AQ:AQ,MATCH(CHECKLIST!B732,DATOS!B:B,0),1)),"")</f>
        <v/>
      </c>
      <c r="L732" s="17" t="str">
        <f>IFERROR(IF(INDEX(DATOS!AS:AS,MATCH(CHECKLIST!B732,DATOS!B:B,0),1)=0,"",INDEX(DATOS!AS:AS,MATCH(CHECKLIST!B732,DATOS!B:B,0),1)),"")</f>
        <v/>
      </c>
      <c r="M732" s="17" t="str">
        <f>IFERROR(IF(INDEX(DATOS!AO:AO,MATCH(CHECKLIST!B732,DATOS!B:B,0),1)=0,"",INDEX(DATOS!AO:AO,MATCH(CHECKLIST!B732,DATOS!B:B,0),1)),"")</f>
        <v/>
      </c>
      <c r="N732" s="35" t="str">
        <f ca="1">IFERROR(IF(INDEX(DATOS!P:P,MATCH(CHECKLIST!B732,DATOS!B:B,0),1)="","X",IF(INDEX(DATOS!P:P,MATCH(CHECKLIST!B732,DATOS!B:B,0),1)&gt;YEAR(TODAY())-1,"","VENCIDA")),"")</f>
        <v/>
      </c>
      <c r="O732" s="35" t="str">
        <f>IFERROR(IF(INDEX(DATOS!AV:AV,MATCH(CHECKLIST!B732,DATOS!B:B,0),1)=0,"",INDEX(DATOS!AV:AV,MATCH(CHECKLIST!B732,DATOS!B:B,0),1)),"")</f>
        <v/>
      </c>
      <c r="P732" s="17" t="str">
        <f>IFERROR(IF(INDEX(DATOS!AT:AT,MATCH(CHECKLIST!B732,DATOS!B:B,0),1)=0,"",INDEX(DATOS!AT:AT,MATCH(CHECKLIST!B732,DATOS!B:B,0),1)),"")</f>
        <v/>
      </c>
      <c r="Q732" s="17" t="str">
        <f>IFERROR(IF(INDEX(DATOS!AU:AU,MATCH(CHECKLIST!B732,DATOS!B:B,0),1)=0,"",INDEX(DATOS!AU:AU,MATCH(CHECKLIST!B732,DATOS!B:B,0),1)),"")</f>
        <v/>
      </c>
      <c r="S732">
        <f t="shared" si="35"/>
        <v>0</v>
      </c>
      <c r="U732" t="str">
        <f t="shared" si="33"/>
        <v/>
      </c>
      <c r="V732" t="str">
        <f t="shared" si="34"/>
        <v/>
      </c>
    </row>
    <row r="733" spans="1:22" x14ac:dyDescent="0.25">
      <c r="A733" s="12">
        <v>720</v>
      </c>
      <c r="B733" t="str">
        <f>IFERROR(INDEX(DATOS!B:B,MATCH(CHECKLIST!A733,DATOS!CG:CG,0),1),"")</f>
        <v/>
      </c>
      <c r="C733" t="str">
        <f>IFERROR(INDEX(DATOS!BT:BT,MATCH(CHECKLIST!A733,DATOS!CG:CG,0),1),"")</f>
        <v/>
      </c>
      <c r="D733" t="str">
        <f>IFERROR(INDEX(DATOS!T:T,MATCH(CHECKLIST!E733,DATOS!C:C,0),1),"")</f>
        <v/>
      </c>
      <c r="E733" s="72" t="str">
        <f>IFERROR(INDEX(DATOS!C:C,MATCH(CHECKLIST!A733,DATOS!CG:CG,0),1),"")</f>
        <v/>
      </c>
      <c r="F733" s="82" t="str">
        <f>IFERROR(IF(INDEX(DATOS!AI:AI,MATCH(CHECKLIST!B733,DATOS!B:B,0),1)=0,"",INDEX(DATOS!AI:AI,MATCH(CHECKLIST!B733,DATOS!B:B,0),1)),"")</f>
        <v/>
      </c>
      <c r="G733" s="17" t="str">
        <f>IFERROR(IF(INDEX(DATOS!AN:AN,MATCH(CHECKLIST!B733,DATOS!B:B,0),1)=0,"",INDEX(DATOS!AN:AN,MATCH(CHECKLIST!B733,DATOS!B:B,0),1)),"")</f>
        <v/>
      </c>
      <c r="H733" s="17" t="str">
        <f>IFERROR(IF(INDEX(DATOS!BQ:BQ,MATCH(CHECKLIST!B733,DATOS!B:B,0),1)="","X",IF(INDEX(DATOS!BQ:BQ,MATCH(CHECKLIST!B733,DATOS!B:B,0),1)="VIGENTE","",INDEX(DATOS!BQ:BQ,MATCH(CHECKLIST!B733,DATOS!B:B,0),1))),"")</f>
        <v/>
      </c>
      <c r="I733" s="17" t="str">
        <f>IFERROR(IF(INDEX(DATOS!AR:AR,MATCH(CHECKLIST!B733,DATOS!B:B,0),1)=0,"",INDEX(DATOS!AR:AR,MATCH(CHECKLIST!B733,DATOS!B:B,0),1)),"")</f>
        <v/>
      </c>
      <c r="J733" s="17" t="str">
        <f>IFERROR(IF(INDEX(DATOS!AP:AP,MATCH(CHECKLIST!B733,DATOS!B:B,0),1)=0,"",INDEX(DATOS!AP:AP,MATCH(CHECKLIST!B733,DATOS!B:B,0),1)),"")</f>
        <v/>
      </c>
      <c r="K733" s="35" t="str">
        <f>IFERROR(IF(INDEX(DATOS!AQ:AQ,MATCH(CHECKLIST!B733,DATOS!B:B,0),1)=0,"",INDEX(DATOS!AQ:AQ,MATCH(CHECKLIST!B733,DATOS!B:B,0),1)),"")</f>
        <v/>
      </c>
      <c r="L733" s="17" t="str">
        <f>IFERROR(IF(INDEX(DATOS!AS:AS,MATCH(CHECKLIST!B733,DATOS!B:B,0),1)=0,"",INDEX(DATOS!AS:AS,MATCH(CHECKLIST!B733,DATOS!B:B,0),1)),"")</f>
        <v/>
      </c>
      <c r="M733" s="17" t="str">
        <f>IFERROR(IF(INDEX(DATOS!AO:AO,MATCH(CHECKLIST!B733,DATOS!B:B,0),1)=0,"",INDEX(DATOS!AO:AO,MATCH(CHECKLIST!B733,DATOS!B:B,0),1)),"")</f>
        <v/>
      </c>
      <c r="N733" s="35" t="str">
        <f ca="1">IFERROR(IF(INDEX(DATOS!P:P,MATCH(CHECKLIST!B733,DATOS!B:B,0),1)="","X",IF(INDEX(DATOS!P:P,MATCH(CHECKLIST!B733,DATOS!B:B,0),1)&gt;YEAR(TODAY())-1,"","VENCIDA")),"")</f>
        <v/>
      </c>
      <c r="O733" s="35" t="str">
        <f>IFERROR(IF(INDEX(DATOS!AV:AV,MATCH(CHECKLIST!B733,DATOS!B:B,0),1)=0,"",INDEX(DATOS!AV:AV,MATCH(CHECKLIST!B733,DATOS!B:B,0),1)),"")</f>
        <v/>
      </c>
      <c r="P733" s="17" t="str">
        <f>IFERROR(IF(INDEX(DATOS!AT:AT,MATCH(CHECKLIST!B733,DATOS!B:B,0),1)=0,"",INDEX(DATOS!AT:AT,MATCH(CHECKLIST!B733,DATOS!B:B,0),1)),"")</f>
        <v/>
      </c>
      <c r="Q733" s="17" t="str">
        <f>IFERROR(IF(INDEX(DATOS!AU:AU,MATCH(CHECKLIST!B733,DATOS!B:B,0),1)=0,"",INDEX(DATOS!AU:AU,MATCH(CHECKLIST!B733,DATOS!B:B,0),1)),"")</f>
        <v/>
      </c>
      <c r="R733" t="str">
        <f>IF(B733="","",1)</f>
        <v/>
      </c>
      <c r="S733" t="str">
        <f t="shared" si="35"/>
        <v/>
      </c>
      <c r="U733" t="str">
        <f t="shared" si="33"/>
        <v/>
      </c>
      <c r="V733" t="str">
        <f t="shared" si="34"/>
        <v/>
      </c>
    </row>
    <row r="734" spans="1:22" x14ac:dyDescent="0.25">
      <c r="A734" s="12">
        <v>721</v>
      </c>
      <c r="B734" t="str">
        <f>IFERROR(INDEX(DATOS!B:B,MATCH(CHECKLIST!A734,DATOS!CG:CG,0),1),"")</f>
        <v/>
      </c>
      <c r="C734" t="str">
        <f>IFERROR(INDEX(DATOS!BT:BT,MATCH(CHECKLIST!A734,DATOS!CG:CG,0),1),"")</f>
        <v/>
      </c>
      <c r="D734" t="str">
        <f>IFERROR(INDEX(DATOS!T:T,MATCH(CHECKLIST!E734,DATOS!C:C,0),1),"")</f>
        <v/>
      </c>
      <c r="E734" s="72" t="str">
        <f>IFERROR(INDEX(DATOS!C:C,MATCH(CHECKLIST!A734,DATOS!CG:CG,0),1),"")</f>
        <v/>
      </c>
      <c r="F734" s="82" t="str">
        <f>IFERROR(IF(INDEX(DATOS!AI:AI,MATCH(CHECKLIST!B734,DATOS!B:B,0),1)=0,"",INDEX(DATOS!AI:AI,MATCH(CHECKLIST!B734,DATOS!B:B,0),1)),"")</f>
        <v/>
      </c>
      <c r="G734" s="17" t="str">
        <f>IFERROR(IF(INDEX(DATOS!AN:AN,MATCH(CHECKLIST!B734,DATOS!B:B,0),1)=0,"",INDEX(DATOS!AN:AN,MATCH(CHECKLIST!B734,DATOS!B:B,0),1)),"")</f>
        <v/>
      </c>
      <c r="H734" s="17" t="str">
        <f>IFERROR(IF(INDEX(DATOS!BQ:BQ,MATCH(CHECKLIST!B734,DATOS!B:B,0),1)="","X",IF(INDEX(DATOS!BQ:BQ,MATCH(CHECKLIST!B734,DATOS!B:B,0),1)="VIGENTE","",INDEX(DATOS!BQ:BQ,MATCH(CHECKLIST!B734,DATOS!B:B,0),1))),"")</f>
        <v/>
      </c>
      <c r="I734" s="17" t="str">
        <f>IFERROR(IF(INDEX(DATOS!AR:AR,MATCH(CHECKLIST!B734,DATOS!B:B,0),1)=0,"",INDEX(DATOS!AR:AR,MATCH(CHECKLIST!B734,DATOS!B:B,0),1)),"")</f>
        <v/>
      </c>
      <c r="J734" s="17" t="str">
        <f>IFERROR(IF(INDEX(DATOS!AP:AP,MATCH(CHECKLIST!B734,DATOS!B:B,0),1)=0,"",INDEX(DATOS!AP:AP,MATCH(CHECKLIST!B734,DATOS!B:B,0),1)),"")</f>
        <v/>
      </c>
      <c r="K734" s="35" t="str">
        <f>IFERROR(IF(INDEX(DATOS!AQ:AQ,MATCH(CHECKLIST!B734,DATOS!B:B,0),1)=0,"",INDEX(DATOS!AQ:AQ,MATCH(CHECKLIST!B734,DATOS!B:B,0),1)),"")</f>
        <v/>
      </c>
      <c r="L734" s="17" t="str">
        <f>IFERROR(IF(INDEX(DATOS!AS:AS,MATCH(CHECKLIST!B734,DATOS!B:B,0),1)=0,"",INDEX(DATOS!AS:AS,MATCH(CHECKLIST!B734,DATOS!B:B,0),1)),"")</f>
        <v/>
      </c>
      <c r="M734" s="17" t="str">
        <f>IFERROR(IF(INDEX(DATOS!AO:AO,MATCH(CHECKLIST!B734,DATOS!B:B,0),1)=0,"",INDEX(DATOS!AO:AO,MATCH(CHECKLIST!B734,DATOS!B:B,0),1)),"")</f>
        <v/>
      </c>
      <c r="N734" s="35" t="str">
        <f ca="1">IFERROR(IF(INDEX(DATOS!P:P,MATCH(CHECKLIST!B734,DATOS!B:B,0),1)="","X",IF(INDEX(DATOS!P:P,MATCH(CHECKLIST!B734,DATOS!B:B,0),1)&gt;YEAR(TODAY())-1,"","VENCIDA")),"")</f>
        <v/>
      </c>
      <c r="O734" s="35" t="str">
        <f>IFERROR(IF(INDEX(DATOS!AV:AV,MATCH(CHECKLIST!B734,DATOS!B:B,0),1)=0,"",INDEX(DATOS!AV:AV,MATCH(CHECKLIST!B734,DATOS!B:B,0),1)),"")</f>
        <v/>
      </c>
      <c r="P734" s="17" t="str">
        <f>IFERROR(IF(INDEX(DATOS!AT:AT,MATCH(CHECKLIST!B734,DATOS!B:B,0),1)=0,"",INDEX(DATOS!AT:AT,MATCH(CHECKLIST!B734,DATOS!B:B,0),1)),"")</f>
        <v/>
      </c>
      <c r="Q734" s="17" t="str">
        <f>IFERROR(IF(INDEX(DATOS!AU:AU,MATCH(CHECKLIST!B734,DATOS!B:B,0),1)=0,"",INDEX(DATOS!AU:AU,MATCH(CHECKLIST!B734,DATOS!B:B,0),1)),"")</f>
        <v/>
      </c>
      <c r="S734">
        <f t="shared" si="35"/>
        <v>0</v>
      </c>
      <c r="U734" t="str">
        <f t="shared" si="33"/>
        <v/>
      </c>
      <c r="V734" t="str">
        <f t="shared" si="34"/>
        <v/>
      </c>
    </row>
    <row r="735" spans="1:22" x14ac:dyDescent="0.25">
      <c r="A735" s="12">
        <v>722</v>
      </c>
      <c r="B735" t="str">
        <f>IFERROR(INDEX(DATOS!B:B,MATCH(CHECKLIST!A735,DATOS!CG:CG,0),1),"")</f>
        <v/>
      </c>
      <c r="C735" t="str">
        <f>IFERROR(INDEX(DATOS!BT:BT,MATCH(CHECKLIST!A735,DATOS!CG:CG,0),1),"")</f>
        <v/>
      </c>
      <c r="D735" t="str">
        <f>IFERROR(INDEX(DATOS!T:T,MATCH(CHECKLIST!E735,DATOS!C:C,0),1),"")</f>
        <v/>
      </c>
      <c r="E735" s="72" t="str">
        <f>IFERROR(INDEX(DATOS!C:C,MATCH(CHECKLIST!A735,DATOS!CG:CG,0),1),"")</f>
        <v/>
      </c>
      <c r="F735" s="82" t="str">
        <f>IFERROR(IF(INDEX(DATOS!AI:AI,MATCH(CHECKLIST!B735,DATOS!B:B,0),1)=0,"",INDEX(DATOS!AI:AI,MATCH(CHECKLIST!B735,DATOS!B:B,0),1)),"")</f>
        <v/>
      </c>
      <c r="G735" s="17" t="str">
        <f>IFERROR(IF(INDEX(DATOS!AN:AN,MATCH(CHECKLIST!B735,DATOS!B:B,0),1)=0,"",INDEX(DATOS!AN:AN,MATCH(CHECKLIST!B735,DATOS!B:B,0),1)),"")</f>
        <v/>
      </c>
      <c r="H735" s="17" t="str">
        <f>IFERROR(IF(INDEX(DATOS!BQ:BQ,MATCH(CHECKLIST!B735,DATOS!B:B,0),1)="","X",IF(INDEX(DATOS!BQ:BQ,MATCH(CHECKLIST!B735,DATOS!B:B,0),1)="VIGENTE","",INDEX(DATOS!BQ:BQ,MATCH(CHECKLIST!B735,DATOS!B:B,0),1))),"")</f>
        <v/>
      </c>
      <c r="I735" s="17" t="str">
        <f>IFERROR(IF(INDEX(DATOS!AR:AR,MATCH(CHECKLIST!B735,DATOS!B:B,0),1)=0,"",INDEX(DATOS!AR:AR,MATCH(CHECKLIST!B735,DATOS!B:B,0),1)),"")</f>
        <v/>
      </c>
      <c r="J735" s="17" t="str">
        <f>IFERROR(IF(INDEX(DATOS!AP:AP,MATCH(CHECKLIST!B735,DATOS!B:B,0),1)=0,"",INDEX(DATOS!AP:AP,MATCH(CHECKLIST!B735,DATOS!B:B,0),1)),"")</f>
        <v/>
      </c>
      <c r="K735" s="35" t="str">
        <f>IFERROR(IF(INDEX(DATOS!AQ:AQ,MATCH(CHECKLIST!B735,DATOS!B:B,0),1)=0,"",INDEX(DATOS!AQ:AQ,MATCH(CHECKLIST!B735,DATOS!B:B,0),1)),"")</f>
        <v/>
      </c>
      <c r="L735" s="17" t="str">
        <f>IFERROR(IF(INDEX(DATOS!AS:AS,MATCH(CHECKLIST!B735,DATOS!B:B,0),1)=0,"",INDEX(DATOS!AS:AS,MATCH(CHECKLIST!B735,DATOS!B:B,0),1)),"")</f>
        <v/>
      </c>
      <c r="M735" s="17" t="str">
        <f>IFERROR(IF(INDEX(DATOS!AO:AO,MATCH(CHECKLIST!B735,DATOS!B:B,0),1)=0,"",INDEX(DATOS!AO:AO,MATCH(CHECKLIST!B735,DATOS!B:B,0),1)),"")</f>
        <v/>
      </c>
      <c r="N735" s="35" t="str">
        <f ca="1">IFERROR(IF(INDEX(DATOS!P:P,MATCH(CHECKLIST!B735,DATOS!B:B,0),1)="","X",IF(INDEX(DATOS!P:P,MATCH(CHECKLIST!B735,DATOS!B:B,0),1)&gt;YEAR(TODAY())-1,"","VENCIDA")),"")</f>
        <v/>
      </c>
      <c r="O735" s="35" t="str">
        <f>IFERROR(IF(INDEX(DATOS!AV:AV,MATCH(CHECKLIST!B735,DATOS!B:B,0),1)=0,"",INDEX(DATOS!AV:AV,MATCH(CHECKLIST!B735,DATOS!B:B,0),1)),"")</f>
        <v/>
      </c>
      <c r="P735" s="17" t="str">
        <f>IFERROR(IF(INDEX(DATOS!AT:AT,MATCH(CHECKLIST!B735,DATOS!B:B,0),1)=0,"",INDEX(DATOS!AT:AT,MATCH(CHECKLIST!B735,DATOS!B:B,0),1)),"")</f>
        <v/>
      </c>
      <c r="Q735" s="17" t="str">
        <f>IFERROR(IF(INDEX(DATOS!AU:AU,MATCH(CHECKLIST!B735,DATOS!B:B,0),1)=0,"",INDEX(DATOS!AU:AU,MATCH(CHECKLIST!B735,DATOS!B:B,0),1)),"")</f>
        <v/>
      </c>
      <c r="R735" t="str">
        <f>IF(B735="","",1)</f>
        <v/>
      </c>
      <c r="S735" t="str">
        <f t="shared" si="35"/>
        <v/>
      </c>
      <c r="U735" t="str">
        <f t="shared" si="33"/>
        <v/>
      </c>
      <c r="V735" t="str">
        <f t="shared" si="34"/>
        <v/>
      </c>
    </row>
    <row r="736" spans="1:22" x14ac:dyDescent="0.25">
      <c r="A736" s="12">
        <v>723</v>
      </c>
      <c r="B736" t="str">
        <f>IFERROR(INDEX(DATOS!B:B,MATCH(CHECKLIST!A736,DATOS!CG:CG,0),1),"")</f>
        <v/>
      </c>
      <c r="C736" t="str">
        <f>IFERROR(INDEX(DATOS!BT:BT,MATCH(CHECKLIST!A736,DATOS!CG:CG,0),1),"")</f>
        <v/>
      </c>
      <c r="D736" t="str">
        <f>IFERROR(INDEX(DATOS!T:T,MATCH(CHECKLIST!E736,DATOS!C:C,0),1),"")</f>
        <v/>
      </c>
      <c r="E736" s="72" t="str">
        <f>IFERROR(INDEX(DATOS!C:C,MATCH(CHECKLIST!A736,DATOS!CG:CG,0),1),"")</f>
        <v/>
      </c>
      <c r="F736" s="82" t="str">
        <f>IFERROR(IF(INDEX(DATOS!AI:AI,MATCH(CHECKLIST!B736,DATOS!B:B,0),1)=0,"",INDEX(DATOS!AI:AI,MATCH(CHECKLIST!B736,DATOS!B:B,0),1)),"")</f>
        <v/>
      </c>
      <c r="G736" s="17" t="str">
        <f>IFERROR(IF(INDEX(DATOS!AN:AN,MATCH(CHECKLIST!B736,DATOS!B:B,0),1)=0,"",INDEX(DATOS!AN:AN,MATCH(CHECKLIST!B736,DATOS!B:B,0),1)),"")</f>
        <v/>
      </c>
      <c r="H736" s="17" t="str">
        <f>IFERROR(IF(INDEX(DATOS!BQ:BQ,MATCH(CHECKLIST!B736,DATOS!B:B,0),1)="","X",IF(INDEX(DATOS!BQ:BQ,MATCH(CHECKLIST!B736,DATOS!B:B,0),1)="VIGENTE","",INDEX(DATOS!BQ:BQ,MATCH(CHECKLIST!B736,DATOS!B:B,0),1))),"")</f>
        <v/>
      </c>
      <c r="I736" s="17" t="str">
        <f>IFERROR(IF(INDEX(DATOS!AR:AR,MATCH(CHECKLIST!B736,DATOS!B:B,0),1)=0,"",INDEX(DATOS!AR:AR,MATCH(CHECKLIST!B736,DATOS!B:B,0),1)),"")</f>
        <v/>
      </c>
      <c r="J736" s="17" t="str">
        <f>IFERROR(IF(INDEX(DATOS!AP:AP,MATCH(CHECKLIST!B736,DATOS!B:B,0),1)=0,"",INDEX(DATOS!AP:AP,MATCH(CHECKLIST!B736,DATOS!B:B,0),1)),"")</f>
        <v/>
      </c>
      <c r="K736" s="35" t="str">
        <f>IFERROR(IF(INDEX(DATOS!AQ:AQ,MATCH(CHECKLIST!B736,DATOS!B:B,0),1)=0,"",INDEX(DATOS!AQ:AQ,MATCH(CHECKLIST!B736,DATOS!B:B,0),1)),"")</f>
        <v/>
      </c>
      <c r="L736" s="17" t="str">
        <f>IFERROR(IF(INDEX(DATOS!AS:AS,MATCH(CHECKLIST!B736,DATOS!B:B,0),1)=0,"",INDEX(DATOS!AS:AS,MATCH(CHECKLIST!B736,DATOS!B:B,0),1)),"")</f>
        <v/>
      </c>
      <c r="M736" s="17" t="str">
        <f>IFERROR(IF(INDEX(DATOS!AO:AO,MATCH(CHECKLIST!B736,DATOS!B:B,0),1)=0,"",INDEX(DATOS!AO:AO,MATCH(CHECKLIST!B736,DATOS!B:B,0),1)),"")</f>
        <v/>
      </c>
      <c r="N736" s="35" t="str">
        <f ca="1">IFERROR(IF(INDEX(DATOS!P:P,MATCH(CHECKLIST!B736,DATOS!B:B,0),1)="","X",IF(INDEX(DATOS!P:P,MATCH(CHECKLIST!B736,DATOS!B:B,0),1)&gt;YEAR(TODAY())-1,"","VENCIDA")),"")</f>
        <v/>
      </c>
      <c r="O736" s="35" t="str">
        <f>IFERROR(IF(INDEX(DATOS!AV:AV,MATCH(CHECKLIST!B736,DATOS!B:B,0),1)=0,"",INDEX(DATOS!AV:AV,MATCH(CHECKLIST!B736,DATOS!B:B,0),1)),"")</f>
        <v/>
      </c>
      <c r="P736" s="17" t="str">
        <f>IFERROR(IF(INDEX(DATOS!AT:AT,MATCH(CHECKLIST!B736,DATOS!B:B,0),1)=0,"",INDEX(DATOS!AT:AT,MATCH(CHECKLIST!B736,DATOS!B:B,0),1)),"")</f>
        <v/>
      </c>
      <c r="Q736" s="17" t="str">
        <f>IFERROR(IF(INDEX(DATOS!AU:AU,MATCH(CHECKLIST!B736,DATOS!B:B,0),1)=0,"",INDEX(DATOS!AU:AU,MATCH(CHECKLIST!B736,DATOS!B:B,0),1)),"")</f>
        <v/>
      </c>
      <c r="S736">
        <f t="shared" si="35"/>
        <v>0</v>
      </c>
      <c r="U736" t="str">
        <f t="shared" si="33"/>
        <v/>
      </c>
      <c r="V736" t="str">
        <f t="shared" si="34"/>
        <v/>
      </c>
    </row>
    <row r="737" spans="1:22" x14ac:dyDescent="0.25">
      <c r="A737" s="12">
        <v>724</v>
      </c>
      <c r="B737" t="str">
        <f>IFERROR(INDEX(DATOS!B:B,MATCH(CHECKLIST!A737,DATOS!CG:CG,0),1),"")</f>
        <v/>
      </c>
      <c r="C737" t="str">
        <f>IFERROR(INDEX(DATOS!BT:BT,MATCH(CHECKLIST!A737,DATOS!CG:CG,0),1),"")</f>
        <v/>
      </c>
      <c r="D737" t="str">
        <f>IFERROR(INDEX(DATOS!T:T,MATCH(CHECKLIST!E737,DATOS!C:C,0),1),"")</f>
        <v/>
      </c>
      <c r="E737" s="72" t="str">
        <f>IFERROR(INDEX(DATOS!C:C,MATCH(CHECKLIST!A737,DATOS!CG:CG,0),1),"")</f>
        <v/>
      </c>
      <c r="F737" s="82" t="str">
        <f>IFERROR(IF(INDEX(DATOS!AI:AI,MATCH(CHECKLIST!B737,DATOS!B:B,0),1)=0,"",INDEX(DATOS!AI:AI,MATCH(CHECKLIST!B737,DATOS!B:B,0),1)),"")</f>
        <v/>
      </c>
      <c r="G737" s="17" t="str">
        <f>IFERROR(IF(INDEX(DATOS!AN:AN,MATCH(CHECKLIST!B737,DATOS!B:B,0),1)=0,"",INDEX(DATOS!AN:AN,MATCH(CHECKLIST!B737,DATOS!B:B,0),1)),"")</f>
        <v/>
      </c>
      <c r="H737" s="17" t="str">
        <f>IFERROR(IF(INDEX(DATOS!BQ:BQ,MATCH(CHECKLIST!B737,DATOS!B:B,0),1)="","X",IF(INDEX(DATOS!BQ:BQ,MATCH(CHECKLIST!B737,DATOS!B:B,0),1)="VIGENTE","",INDEX(DATOS!BQ:BQ,MATCH(CHECKLIST!B737,DATOS!B:B,0),1))),"")</f>
        <v/>
      </c>
      <c r="I737" s="17" t="str">
        <f>IFERROR(IF(INDEX(DATOS!AR:AR,MATCH(CHECKLIST!B737,DATOS!B:B,0),1)=0,"",INDEX(DATOS!AR:AR,MATCH(CHECKLIST!B737,DATOS!B:B,0),1)),"")</f>
        <v/>
      </c>
      <c r="J737" s="17" t="str">
        <f>IFERROR(IF(INDEX(DATOS!AP:AP,MATCH(CHECKLIST!B737,DATOS!B:B,0),1)=0,"",INDEX(DATOS!AP:AP,MATCH(CHECKLIST!B737,DATOS!B:B,0),1)),"")</f>
        <v/>
      </c>
      <c r="K737" s="35" t="str">
        <f>IFERROR(IF(INDEX(DATOS!AQ:AQ,MATCH(CHECKLIST!B737,DATOS!B:B,0),1)=0,"",INDEX(DATOS!AQ:AQ,MATCH(CHECKLIST!B737,DATOS!B:B,0),1)),"")</f>
        <v/>
      </c>
      <c r="L737" s="17" t="str">
        <f>IFERROR(IF(INDEX(DATOS!AS:AS,MATCH(CHECKLIST!B737,DATOS!B:B,0),1)=0,"",INDEX(DATOS!AS:AS,MATCH(CHECKLIST!B737,DATOS!B:B,0),1)),"")</f>
        <v/>
      </c>
      <c r="M737" s="17" t="str">
        <f>IFERROR(IF(INDEX(DATOS!AO:AO,MATCH(CHECKLIST!B737,DATOS!B:B,0),1)=0,"",INDEX(DATOS!AO:AO,MATCH(CHECKLIST!B737,DATOS!B:B,0),1)),"")</f>
        <v/>
      </c>
      <c r="N737" s="35" t="str">
        <f ca="1">IFERROR(IF(INDEX(DATOS!P:P,MATCH(CHECKLIST!B737,DATOS!B:B,0),1)="","X",IF(INDEX(DATOS!P:P,MATCH(CHECKLIST!B737,DATOS!B:B,0),1)&gt;YEAR(TODAY())-1,"","VENCIDA")),"")</f>
        <v/>
      </c>
      <c r="O737" s="35" t="str">
        <f>IFERROR(IF(INDEX(DATOS!AV:AV,MATCH(CHECKLIST!B737,DATOS!B:B,0),1)=0,"",INDEX(DATOS!AV:AV,MATCH(CHECKLIST!B737,DATOS!B:B,0),1)),"")</f>
        <v/>
      </c>
      <c r="P737" s="17" t="str">
        <f>IFERROR(IF(INDEX(DATOS!AT:AT,MATCH(CHECKLIST!B737,DATOS!B:B,0),1)=0,"",INDEX(DATOS!AT:AT,MATCH(CHECKLIST!B737,DATOS!B:B,0),1)),"")</f>
        <v/>
      </c>
      <c r="Q737" s="17" t="str">
        <f>IFERROR(IF(INDEX(DATOS!AU:AU,MATCH(CHECKLIST!B737,DATOS!B:B,0),1)=0,"",INDEX(DATOS!AU:AU,MATCH(CHECKLIST!B737,DATOS!B:B,0),1)),"")</f>
        <v/>
      </c>
      <c r="R737" t="str">
        <f>IF(B737="","",1)</f>
        <v/>
      </c>
      <c r="S737" t="str">
        <f t="shared" si="35"/>
        <v/>
      </c>
      <c r="U737" t="str">
        <f t="shared" si="33"/>
        <v/>
      </c>
      <c r="V737" t="str">
        <f t="shared" si="34"/>
        <v/>
      </c>
    </row>
    <row r="738" spans="1:22" x14ac:dyDescent="0.25">
      <c r="A738" s="12">
        <v>725</v>
      </c>
      <c r="B738" t="str">
        <f>IFERROR(INDEX(DATOS!B:B,MATCH(CHECKLIST!A738,DATOS!CG:CG,0),1),"")</f>
        <v/>
      </c>
      <c r="C738" t="str">
        <f>IFERROR(INDEX(DATOS!BT:BT,MATCH(CHECKLIST!A738,DATOS!CG:CG,0),1),"")</f>
        <v/>
      </c>
      <c r="D738" t="str">
        <f>IFERROR(INDEX(DATOS!T:T,MATCH(CHECKLIST!E738,DATOS!C:C,0),1),"")</f>
        <v/>
      </c>
      <c r="E738" s="72" t="str">
        <f>IFERROR(INDEX(DATOS!C:C,MATCH(CHECKLIST!A738,DATOS!CG:CG,0),1),"")</f>
        <v/>
      </c>
      <c r="F738" s="82" t="str">
        <f>IFERROR(IF(INDEX(DATOS!AI:AI,MATCH(CHECKLIST!B738,DATOS!B:B,0),1)=0,"",INDEX(DATOS!AI:AI,MATCH(CHECKLIST!B738,DATOS!B:B,0),1)),"")</f>
        <v/>
      </c>
      <c r="G738" s="17" t="str">
        <f>IFERROR(IF(INDEX(DATOS!AN:AN,MATCH(CHECKLIST!B738,DATOS!B:B,0),1)=0,"",INDEX(DATOS!AN:AN,MATCH(CHECKLIST!B738,DATOS!B:B,0),1)),"")</f>
        <v/>
      </c>
      <c r="H738" s="17" t="str">
        <f>IFERROR(IF(INDEX(DATOS!BQ:BQ,MATCH(CHECKLIST!B738,DATOS!B:B,0),1)="","X",IF(INDEX(DATOS!BQ:BQ,MATCH(CHECKLIST!B738,DATOS!B:B,0),1)="VIGENTE","",INDEX(DATOS!BQ:BQ,MATCH(CHECKLIST!B738,DATOS!B:B,0),1))),"")</f>
        <v/>
      </c>
      <c r="I738" s="17" t="str">
        <f>IFERROR(IF(INDEX(DATOS!AR:AR,MATCH(CHECKLIST!B738,DATOS!B:B,0),1)=0,"",INDEX(DATOS!AR:AR,MATCH(CHECKLIST!B738,DATOS!B:B,0),1)),"")</f>
        <v/>
      </c>
      <c r="J738" s="17" t="str">
        <f>IFERROR(IF(INDEX(DATOS!AP:AP,MATCH(CHECKLIST!B738,DATOS!B:B,0),1)=0,"",INDEX(DATOS!AP:AP,MATCH(CHECKLIST!B738,DATOS!B:B,0),1)),"")</f>
        <v/>
      </c>
      <c r="K738" s="35" t="str">
        <f>IFERROR(IF(INDEX(DATOS!AQ:AQ,MATCH(CHECKLIST!B738,DATOS!B:B,0),1)=0,"",INDEX(DATOS!AQ:AQ,MATCH(CHECKLIST!B738,DATOS!B:B,0),1)),"")</f>
        <v/>
      </c>
      <c r="L738" s="17" t="str">
        <f>IFERROR(IF(INDEX(DATOS!AS:AS,MATCH(CHECKLIST!B738,DATOS!B:B,0),1)=0,"",INDEX(DATOS!AS:AS,MATCH(CHECKLIST!B738,DATOS!B:B,0),1)),"")</f>
        <v/>
      </c>
      <c r="M738" s="17" t="str">
        <f>IFERROR(IF(INDEX(DATOS!AO:AO,MATCH(CHECKLIST!B738,DATOS!B:B,0),1)=0,"",INDEX(DATOS!AO:AO,MATCH(CHECKLIST!B738,DATOS!B:B,0),1)),"")</f>
        <v/>
      </c>
      <c r="N738" s="35" t="str">
        <f ca="1">IFERROR(IF(INDEX(DATOS!P:P,MATCH(CHECKLIST!B738,DATOS!B:B,0),1)="","X",IF(INDEX(DATOS!P:P,MATCH(CHECKLIST!B738,DATOS!B:B,0),1)&gt;YEAR(TODAY())-1,"","VENCIDA")),"")</f>
        <v/>
      </c>
      <c r="O738" s="35" t="str">
        <f>IFERROR(IF(INDEX(DATOS!AV:AV,MATCH(CHECKLIST!B738,DATOS!B:B,0),1)=0,"",INDEX(DATOS!AV:AV,MATCH(CHECKLIST!B738,DATOS!B:B,0),1)),"")</f>
        <v/>
      </c>
      <c r="P738" s="17" t="str">
        <f>IFERROR(IF(INDEX(DATOS!AT:AT,MATCH(CHECKLIST!B738,DATOS!B:B,0),1)=0,"",INDEX(DATOS!AT:AT,MATCH(CHECKLIST!B738,DATOS!B:B,0),1)),"")</f>
        <v/>
      </c>
      <c r="Q738" s="17" t="str">
        <f>IFERROR(IF(INDEX(DATOS!AU:AU,MATCH(CHECKLIST!B738,DATOS!B:B,0),1)=0,"",INDEX(DATOS!AU:AU,MATCH(CHECKLIST!B738,DATOS!B:B,0),1)),"")</f>
        <v/>
      </c>
      <c r="S738">
        <f t="shared" si="35"/>
        <v>0</v>
      </c>
      <c r="U738" t="str">
        <f t="shared" si="33"/>
        <v/>
      </c>
      <c r="V738" t="str">
        <f t="shared" si="34"/>
        <v/>
      </c>
    </row>
    <row r="739" spans="1:22" x14ac:dyDescent="0.25">
      <c r="A739" s="12">
        <v>726</v>
      </c>
      <c r="B739" t="str">
        <f>IFERROR(INDEX(DATOS!B:B,MATCH(CHECKLIST!A739,DATOS!CG:CG,0),1),"")</f>
        <v/>
      </c>
      <c r="C739" t="str">
        <f>IFERROR(INDEX(DATOS!BT:BT,MATCH(CHECKLIST!A739,DATOS!CG:CG,0),1),"")</f>
        <v/>
      </c>
      <c r="D739" t="str">
        <f>IFERROR(INDEX(DATOS!T:T,MATCH(CHECKLIST!E739,DATOS!C:C,0),1),"")</f>
        <v/>
      </c>
      <c r="E739" s="72" t="str">
        <f>IFERROR(INDEX(DATOS!C:C,MATCH(CHECKLIST!A739,DATOS!CG:CG,0),1),"")</f>
        <v/>
      </c>
      <c r="F739" s="82" t="str">
        <f>IFERROR(IF(INDEX(DATOS!AI:AI,MATCH(CHECKLIST!B739,DATOS!B:B,0),1)=0,"",INDEX(DATOS!AI:AI,MATCH(CHECKLIST!B739,DATOS!B:B,0),1)),"")</f>
        <v/>
      </c>
      <c r="G739" s="17" t="str">
        <f>IFERROR(IF(INDEX(DATOS!AN:AN,MATCH(CHECKLIST!B739,DATOS!B:B,0),1)=0,"",INDEX(DATOS!AN:AN,MATCH(CHECKLIST!B739,DATOS!B:B,0),1)),"")</f>
        <v/>
      </c>
      <c r="H739" s="17" t="str">
        <f>IFERROR(IF(INDEX(DATOS!BQ:BQ,MATCH(CHECKLIST!B739,DATOS!B:B,0),1)="","X",IF(INDEX(DATOS!BQ:BQ,MATCH(CHECKLIST!B739,DATOS!B:B,0),1)="VIGENTE","",INDEX(DATOS!BQ:BQ,MATCH(CHECKLIST!B739,DATOS!B:B,0),1))),"")</f>
        <v/>
      </c>
      <c r="I739" s="17" t="str">
        <f>IFERROR(IF(INDEX(DATOS!AR:AR,MATCH(CHECKLIST!B739,DATOS!B:B,0),1)=0,"",INDEX(DATOS!AR:AR,MATCH(CHECKLIST!B739,DATOS!B:B,0),1)),"")</f>
        <v/>
      </c>
      <c r="J739" s="17" t="str">
        <f>IFERROR(IF(INDEX(DATOS!AP:AP,MATCH(CHECKLIST!B739,DATOS!B:B,0),1)=0,"",INDEX(DATOS!AP:AP,MATCH(CHECKLIST!B739,DATOS!B:B,0),1)),"")</f>
        <v/>
      </c>
      <c r="K739" s="35" t="str">
        <f>IFERROR(IF(INDEX(DATOS!AQ:AQ,MATCH(CHECKLIST!B739,DATOS!B:B,0),1)=0,"",INDEX(DATOS!AQ:AQ,MATCH(CHECKLIST!B739,DATOS!B:B,0),1)),"")</f>
        <v/>
      </c>
      <c r="L739" s="17" t="str">
        <f>IFERROR(IF(INDEX(DATOS!AS:AS,MATCH(CHECKLIST!B739,DATOS!B:B,0),1)=0,"",INDEX(DATOS!AS:AS,MATCH(CHECKLIST!B739,DATOS!B:B,0),1)),"")</f>
        <v/>
      </c>
      <c r="M739" s="17" t="str">
        <f>IFERROR(IF(INDEX(DATOS!AO:AO,MATCH(CHECKLIST!B739,DATOS!B:B,0),1)=0,"",INDEX(DATOS!AO:AO,MATCH(CHECKLIST!B739,DATOS!B:B,0),1)),"")</f>
        <v/>
      </c>
      <c r="N739" s="35" t="str">
        <f ca="1">IFERROR(IF(INDEX(DATOS!P:P,MATCH(CHECKLIST!B739,DATOS!B:B,0),1)="","X",IF(INDEX(DATOS!P:P,MATCH(CHECKLIST!B739,DATOS!B:B,0),1)&gt;YEAR(TODAY())-1,"","VENCIDA")),"")</f>
        <v/>
      </c>
      <c r="O739" s="35" t="str">
        <f>IFERROR(IF(INDEX(DATOS!AV:AV,MATCH(CHECKLIST!B739,DATOS!B:B,0),1)=0,"",INDEX(DATOS!AV:AV,MATCH(CHECKLIST!B739,DATOS!B:B,0),1)),"")</f>
        <v/>
      </c>
      <c r="P739" s="17" t="str">
        <f>IFERROR(IF(INDEX(DATOS!AT:AT,MATCH(CHECKLIST!B739,DATOS!B:B,0),1)=0,"",INDEX(DATOS!AT:AT,MATCH(CHECKLIST!B739,DATOS!B:B,0),1)),"")</f>
        <v/>
      </c>
      <c r="Q739" s="17" t="str">
        <f>IFERROR(IF(INDEX(DATOS!AU:AU,MATCH(CHECKLIST!B739,DATOS!B:B,0),1)=0,"",INDEX(DATOS!AU:AU,MATCH(CHECKLIST!B739,DATOS!B:B,0),1)),"")</f>
        <v/>
      </c>
      <c r="R739" t="str">
        <f>IF(B739="","",1)</f>
        <v/>
      </c>
      <c r="S739" t="str">
        <f t="shared" si="35"/>
        <v/>
      </c>
      <c r="U739" t="str">
        <f t="shared" si="33"/>
        <v/>
      </c>
      <c r="V739" t="str">
        <f t="shared" si="34"/>
        <v/>
      </c>
    </row>
    <row r="740" spans="1:22" x14ac:dyDescent="0.25">
      <c r="A740" s="12">
        <v>727</v>
      </c>
      <c r="B740" t="str">
        <f>IFERROR(INDEX(DATOS!B:B,MATCH(CHECKLIST!A740,DATOS!CG:CG,0),1),"")</f>
        <v/>
      </c>
      <c r="C740" t="str">
        <f>IFERROR(INDEX(DATOS!BT:BT,MATCH(CHECKLIST!A740,DATOS!CG:CG,0),1),"")</f>
        <v/>
      </c>
      <c r="D740" t="str">
        <f>IFERROR(INDEX(DATOS!T:T,MATCH(CHECKLIST!E740,DATOS!C:C,0),1),"")</f>
        <v/>
      </c>
      <c r="E740" s="72" t="str">
        <f>IFERROR(INDEX(DATOS!C:C,MATCH(CHECKLIST!A740,DATOS!CG:CG,0),1),"")</f>
        <v/>
      </c>
      <c r="F740" s="82" t="str">
        <f>IFERROR(IF(INDEX(DATOS!AI:AI,MATCH(CHECKLIST!B740,DATOS!B:B,0),1)=0,"",INDEX(DATOS!AI:AI,MATCH(CHECKLIST!B740,DATOS!B:B,0),1)),"")</f>
        <v/>
      </c>
      <c r="G740" s="17" t="str">
        <f>IFERROR(IF(INDEX(DATOS!AN:AN,MATCH(CHECKLIST!B740,DATOS!B:B,0),1)=0,"",INDEX(DATOS!AN:AN,MATCH(CHECKLIST!B740,DATOS!B:B,0),1)),"")</f>
        <v/>
      </c>
      <c r="H740" s="17" t="str">
        <f>IFERROR(IF(INDEX(DATOS!BQ:BQ,MATCH(CHECKLIST!B740,DATOS!B:B,0),1)="","X",IF(INDEX(DATOS!BQ:BQ,MATCH(CHECKLIST!B740,DATOS!B:B,0),1)="VIGENTE","",INDEX(DATOS!BQ:BQ,MATCH(CHECKLIST!B740,DATOS!B:B,0),1))),"")</f>
        <v/>
      </c>
      <c r="I740" s="17" t="str">
        <f>IFERROR(IF(INDEX(DATOS!AR:AR,MATCH(CHECKLIST!B740,DATOS!B:B,0),1)=0,"",INDEX(DATOS!AR:AR,MATCH(CHECKLIST!B740,DATOS!B:B,0),1)),"")</f>
        <v/>
      </c>
      <c r="J740" s="17" t="str">
        <f>IFERROR(IF(INDEX(DATOS!AP:AP,MATCH(CHECKLIST!B740,DATOS!B:B,0),1)=0,"",INDEX(DATOS!AP:AP,MATCH(CHECKLIST!B740,DATOS!B:B,0),1)),"")</f>
        <v/>
      </c>
      <c r="K740" s="35" t="str">
        <f>IFERROR(IF(INDEX(DATOS!AQ:AQ,MATCH(CHECKLIST!B740,DATOS!B:B,0),1)=0,"",INDEX(DATOS!AQ:AQ,MATCH(CHECKLIST!B740,DATOS!B:B,0),1)),"")</f>
        <v/>
      </c>
      <c r="L740" s="17" t="str">
        <f>IFERROR(IF(INDEX(DATOS!AS:AS,MATCH(CHECKLIST!B740,DATOS!B:B,0),1)=0,"",INDEX(DATOS!AS:AS,MATCH(CHECKLIST!B740,DATOS!B:B,0),1)),"")</f>
        <v/>
      </c>
      <c r="M740" s="17" t="str">
        <f>IFERROR(IF(INDEX(DATOS!AO:AO,MATCH(CHECKLIST!B740,DATOS!B:B,0),1)=0,"",INDEX(DATOS!AO:AO,MATCH(CHECKLIST!B740,DATOS!B:B,0),1)),"")</f>
        <v/>
      </c>
      <c r="N740" s="35" t="str">
        <f ca="1">IFERROR(IF(INDEX(DATOS!P:P,MATCH(CHECKLIST!B740,DATOS!B:B,0),1)="","X",IF(INDEX(DATOS!P:P,MATCH(CHECKLIST!B740,DATOS!B:B,0),1)&gt;YEAR(TODAY())-1,"","VENCIDA")),"")</f>
        <v/>
      </c>
      <c r="O740" s="35" t="str">
        <f>IFERROR(IF(INDEX(DATOS!AV:AV,MATCH(CHECKLIST!B740,DATOS!B:B,0),1)=0,"",INDEX(DATOS!AV:AV,MATCH(CHECKLIST!B740,DATOS!B:B,0),1)),"")</f>
        <v/>
      </c>
      <c r="P740" s="17" t="str">
        <f>IFERROR(IF(INDEX(DATOS!AT:AT,MATCH(CHECKLIST!B740,DATOS!B:B,0),1)=0,"",INDEX(DATOS!AT:AT,MATCH(CHECKLIST!B740,DATOS!B:B,0),1)),"")</f>
        <v/>
      </c>
      <c r="Q740" s="17" t="str">
        <f>IFERROR(IF(INDEX(DATOS!AU:AU,MATCH(CHECKLIST!B740,DATOS!B:B,0),1)=0,"",INDEX(DATOS!AU:AU,MATCH(CHECKLIST!B740,DATOS!B:B,0),1)),"")</f>
        <v/>
      </c>
      <c r="S740">
        <f t="shared" si="35"/>
        <v>0</v>
      </c>
      <c r="U740" t="str">
        <f t="shared" si="33"/>
        <v/>
      </c>
      <c r="V740" t="str">
        <f t="shared" si="34"/>
        <v/>
      </c>
    </row>
    <row r="741" spans="1:22" x14ac:dyDescent="0.25">
      <c r="A741" s="12">
        <v>728</v>
      </c>
      <c r="B741" t="str">
        <f>IFERROR(INDEX(DATOS!B:B,MATCH(CHECKLIST!A741,DATOS!CG:CG,0),1),"")</f>
        <v/>
      </c>
      <c r="C741" t="str">
        <f>IFERROR(INDEX(DATOS!BT:BT,MATCH(CHECKLIST!A741,DATOS!CG:CG,0),1),"")</f>
        <v/>
      </c>
      <c r="D741" t="str">
        <f>IFERROR(INDEX(DATOS!T:T,MATCH(CHECKLIST!E741,DATOS!C:C,0),1),"")</f>
        <v/>
      </c>
      <c r="E741" s="72" t="str">
        <f>IFERROR(INDEX(DATOS!C:C,MATCH(CHECKLIST!A741,DATOS!CG:CG,0),1),"")</f>
        <v/>
      </c>
      <c r="F741" s="82" t="str">
        <f>IFERROR(IF(INDEX(DATOS!AI:AI,MATCH(CHECKLIST!B741,DATOS!B:B,0),1)=0,"",INDEX(DATOS!AI:AI,MATCH(CHECKLIST!B741,DATOS!B:B,0),1)),"")</f>
        <v/>
      </c>
      <c r="G741" s="17" t="str">
        <f>IFERROR(IF(INDEX(DATOS!AN:AN,MATCH(CHECKLIST!B741,DATOS!B:B,0),1)=0,"",INDEX(DATOS!AN:AN,MATCH(CHECKLIST!B741,DATOS!B:B,0),1)),"")</f>
        <v/>
      </c>
      <c r="H741" s="17" t="str">
        <f>IFERROR(IF(INDEX(DATOS!BQ:BQ,MATCH(CHECKLIST!B741,DATOS!B:B,0),1)="","X",IF(INDEX(DATOS!BQ:BQ,MATCH(CHECKLIST!B741,DATOS!B:B,0),1)="VIGENTE","",INDEX(DATOS!BQ:BQ,MATCH(CHECKLIST!B741,DATOS!B:B,0),1))),"")</f>
        <v/>
      </c>
      <c r="I741" s="17" t="str">
        <f>IFERROR(IF(INDEX(DATOS!AR:AR,MATCH(CHECKLIST!B741,DATOS!B:B,0),1)=0,"",INDEX(DATOS!AR:AR,MATCH(CHECKLIST!B741,DATOS!B:B,0),1)),"")</f>
        <v/>
      </c>
      <c r="J741" s="17" t="str">
        <f>IFERROR(IF(INDEX(DATOS!AP:AP,MATCH(CHECKLIST!B741,DATOS!B:B,0),1)=0,"",INDEX(DATOS!AP:AP,MATCH(CHECKLIST!B741,DATOS!B:B,0),1)),"")</f>
        <v/>
      </c>
      <c r="K741" s="35" t="str">
        <f>IFERROR(IF(INDEX(DATOS!AQ:AQ,MATCH(CHECKLIST!B741,DATOS!B:B,0),1)=0,"",INDEX(DATOS!AQ:AQ,MATCH(CHECKLIST!B741,DATOS!B:B,0),1)),"")</f>
        <v/>
      </c>
      <c r="L741" s="17" t="str">
        <f>IFERROR(IF(INDEX(DATOS!AS:AS,MATCH(CHECKLIST!B741,DATOS!B:B,0),1)=0,"",INDEX(DATOS!AS:AS,MATCH(CHECKLIST!B741,DATOS!B:B,0),1)),"")</f>
        <v/>
      </c>
      <c r="M741" s="17" t="str">
        <f>IFERROR(IF(INDEX(DATOS!AO:AO,MATCH(CHECKLIST!B741,DATOS!B:B,0),1)=0,"",INDEX(DATOS!AO:AO,MATCH(CHECKLIST!B741,DATOS!B:B,0),1)),"")</f>
        <v/>
      </c>
      <c r="N741" s="35" t="str">
        <f ca="1">IFERROR(IF(INDEX(DATOS!P:P,MATCH(CHECKLIST!B741,DATOS!B:B,0),1)="","X",IF(INDEX(DATOS!P:P,MATCH(CHECKLIST!B741,DATOS!B:B,0),1)&gt;YEAR(TODAY())-1,"","VENCIDA")),"")</f>
        <v/>
      </c>
      <c r="O741" s="35" t="str">
        <f>IFERROR(IF(INDEX(DATOS!AV:AV,MATCH(CHECKLIST!B741,DATOS!B:B,0),1)=0,"",INDEX(DATOS!AV:AV,MATCH(CHECKLIST!B741,DATOS!B:B,0),1)),"")</f>
        <v/>
      </c>
      <c r="P741" s="17" t="str">
        <f>IFERROR(IF(INDEX(DATOS!AT:AT,MATCH(CHECKLIST!B741,DATOS!B:B,0),1)=0,"",INDEX(DATOS!AT:AT,MATCH(CHECKLIST!B741,DATOS!B:B,0),1)),"")</f>
        <v/>
      </c>
      <c r="Q741" s="17" t="str">
        <f>IFERROR(IF(INDEX(DATOS!AU:AU,MATCH(CHECKLIST!B741,DATOS!B:B,0),1)=0,"",INDEX(DATOS!AU:AU,MATCH(CHECKLIST!B741,DATOS!B:B,0),1)),"")</f>
        <v/>
      </c>
      <c r="R741" t="str">
        <f>IF(B741="","",1)</f>
        <v/>
      </c>
      <c r="S741" t="str">
        <f t="shared" si="35"/>
        <v/>
      </c>
      <c r="U741" t="str">
        <f t="shared" si="33"/>
        <v/>
      </c>
      <c r="V741" t="str">
        <f t="shared" si="34"/>
        <v/>
      </c>
    </row>
    <row r="742" spans="1:22" x14ac:dyDescent="0.25">
      <c r="A742" s="12">
        <v>729</v>
      </c>
      <c r="B742" t="str">
        <f>IFERROR(INDEX(DATOS!B:B,MATCH(CHECKLIST!A742,DATOS!CG:CG,0),1),"")</f>
        <v/>
      </c>
      <c r="C742" t="str">
        <f>IFERROR(INDEX(DATOS!BT:BT,MATCH(CHECKLIST!A742,DATOS!CG:CG,0),1),"")</f>
        <v/>
      </c>
      <c r="D742" t="str">
        <f>IFERROR(INDEX(DATOS!T:T,MATCH(CHECKLIST!E742,DATOS!C:C,0),1),"")</f>
        <v/>
      </c>
      <c r="E742" s="72" t="str">
        <f>IFERROR(INDEX(DATOS!C:C,MATCH(CHECKLIST!A742,DATOS!CG:CG,0),1),"")</f>
        <v/>
      </c>
      <c r="F742" s="82" t="str">
        <f>IFERROR(IF(INDEX(DATOS!AI:AI,MATCH(CHECKLIST!B742,DATOS!B:B,0),1)=0,"",INDEX(DATOS!AI:AI,MATCH(CHECKLIST!B742,DATOS!B:B,0),1)),"")</f>
        <v/>
      </c>
      <c r="G742" s="17" t="str">
        <f>IFERROR(IF(INDEX(DATOS!AN:AN,MATCH(CHECKLIST!B742,DATOS!B:B,0),1)=0,"",INDEX(DATOS!AN:AN,MATCH(CHECKLIST!B742,DATOS!B:B,0),1)),"")</f>
        <v/>
      </c>
      <c r="H742" s="17" t="str">
        <f>IFERROR(IF(INDEX(DATOS!BQ:BQ,MATCH(CHECKLIST!B742,DATOS!B:B,0),1)="","X",IF(INDEX(DATOS!BQ:BQ,MATCH(CHECKLIST!B742,DATOS!B:B,0),1)="VIGENTE","",INDEX(DATOS!BQ:BQ,MATCH(CHECKLIST!B742,DATOS!B:B,0),1))),"")</f>
        <v/>
      </c>
      <c r="I742" s="17" t="str">
        <f>IFERROR(IF(INDEX(DATOS!AR:AR,MATCH(CHECKLIST!B742,DATOS!B:B,0),1)=0,"",INDEX(DATOS!AR:AR,MATCH(CHECKLIST!B742,DATOS!B:B,0),1)),"")</f>
        <v/>
      </c>
      <c r="J742" s="17" t="str">
        <f>IFERROR(IF(INDEX(DATOS!AP:AP,MATCH(CHECKLIST!B742,DATOS!B:B,0),1)=0,"",INDEX(DATOS!AP:AP,MATCH(CHECKLIST!B742,DATOS!B:B,0),1)),"")</f>
        <v/>
      </c>
      <c r="K742" s="35" t="str">
        <f>IFERROR(IF(INDEX(DATOS!AQ:AQ,MATCH(CHECKLIST!B742,DATOS!B:B,0),1)=0,"",INDEX(DATOS!AQ:AQ,MATCH(CHECKLIST!B742,DATOS!B:B,0),1)),"")</f>
        <v/>
      </c>
      <c r="L742" s="17" t="str">
        <f>IFERROR(IF(INDEX(DATOS!AS:AS,MATCH(CHECKLIST!B742,DATOS!B:B,0),1)=0,"",INDEX(DATOS!AS:AS,MATCH(CHECKLIST!B742,DATOS!B:B,0),1)),"")</f>
        <v/>
      </c>
      <c r="M742" s="17" t="str">
        <f>IFERROR(IF(INDEX(DATOS!AO:AO,MATCH(CHECKLIST!B742,DATOS!B:B,0),1)=0,"",INDEX(DATOS!AO:AO,MATCH(CHECKLIST!B742,DATOS!B:B,0),1)),"")</f>
        <v/>
      </c>
      <c r="N742" s="35" t="str">
        <f ca="1">IFERROR(IF(INDEX(DATOS!P:P,MATCH(CHECKLIST!B742,DATOS!B:B,0),1)="","X",IF(INDEX(DATOS!P:P,MATCH(CHECKLIST!B742,DATOS!B:B,0),1)&gt;YEAR(TODAY())-1,"","VENCIDA")),"")</f>
        <v/>
      </c>
      <c r="O742" s="35" t="str">
        <f>IFERROR(IF(INDEX(DATOS!AV:AV,MATCH(CHECKLIST!B742,DATOS!B:B,0),1)=0,"",INDEX(DATOS!AV:AV,MATCH(CHECKLIST!B742,DATOS!B:B,0),1)),"")</f>
        <v/>
      </c>
      <c r="P742" s="17" t="str">
        <f>IFERROR(IF(INDEX(DATOS!AT:AT,MATCH(CHECKLIST!B742,DATOS!B:B,0),1)=0,"",INDEX(DATOS!AT:AT,MATCH(CHECKLIST!B742,DATOS!B:B,0),1)),"")</f>
        <v/>
      </c>
      <c r="Q742" s="17" t="str">
        <f>IFERROR(IF(INDEX(DATOS!AU:AU,MATCH(CHECKLIST!B742,DATOS!B:B,0),1)=0,"",INDEX(DATOS!AU:AU,MATCH(CHECKLIST!B742,DATOS!B:B,0),1)),"")</f>
        <v/>
      </c>
      <c r="S742">
        <f t="shared" si="35"/>
        <v>0</v>
      </c>
      <c r="U742" t="str">
        <f t="shared" si="33"/>
        <v/>
      </c>
      <c r="V742" t="str">
        <f t="shared" si="34"/>
        <v/>
      </c>
    </row>
    <row r="743" spans="1:22" x14ac:dyDescent="0.25">
      <c r="A743" s="12">
        <v>730</v>
      </c>
      <c r="B743" t="str">
        <f>IFERROR(INDEX(DATOS!B:B,MATCH(CHECKLIST!A743,DATOS!CG:CG,0),1),"")</f>
        <v/>
      </c>
      <c r="C743" t="str">
        <f>IFERROR(INDEX(DATOS!BT:BT,MATCH(CHECKLIST!A743,DATOS!CG:CG,0),1),"")</f>
        <v/>
      </c>
      <c r="D743" t="str">
        <f>IFERROR(INDEX(DATOS!T:T,MATCH(CHECKLIST!E743,DATOS!C:C,0),1),"")</f>
        <v/>
      </c>
      <c r="E743" s="72" t="str">
        <f>IFERROR(INDEX(DATOS!C:C,MATCH(CHECKLIST!A743,DATOS!CG:CG,0),1),"")</f>
        <v/>
      </c>
      <c r="F743" s="82" t="str">
        <f>IFERROR(IF(INDEX(DATOS!AI:AI,MATCH(CHECKLIST!B743,DATOS!B:B,0),1)=0,"",INDEX(DATOS!AI:AI,MATCH(CHECKLIST!B743,DATOS!B:B,0),1)),"")</f>
        <v/>
      </c>
      <c r="G743" s="17" t="str">
        <f>IFERROR(IF(INDEX(DATOS!AN:AN,MATCH(CHECKLIST!B743,DATOS!B:B,0),1)=0,"",INDEX(DATOS!AN:AN,MATCH(CHECKLIST!B743,DATOS!B:B,0),1)),"")</f>
        <v/>
      </c>
      <c r="H743" s="17" t="str">
        <f>IFERROR(IF(INDEX(DATOS!BQ:BQ,MATCH(CHECKLIST!B743,DATOS!B:B,0),1)="","X",IF(INDEX(DATOS!BQ:BQ,MATCH(CHECKLIST!B743,DATOS!B:B,0),1)="VIGENTE","",INDEX(DATOS!BQ:BQ,MATCH(CHECKLIST!B743,DATOS!B:B,0),1))),"")</f>
        <v/>
      </c>
      <c r="I743" s="17" t="str">
        <f>IFERROR(IF(INDEX(DATOS!AR:AR,MATCH(CHECKLIST!B743,DATOS!B:B,0),1)=0,"",INDEX(DATOS!AR:AR,MATCH(CHECKLIST!B743,DATOS!B:B,0),1)),"")</f>
        <v/>
      </c>
      <c r="J743" s="17" t="str">
        <f>IFERROR(IF(INDEX(DATOS!AP:AP,MATCH(CHECKLIST!B743,DATOS!B:B,0),1)=0,"",INDEX(DATOS!AP:AP,MATCH(CHECKLIST!B743,DATOS!B:B,0),1)),"")</f>
        <v/>
      </c>
      <c r="K743" s="35" t="str">
        <f>IFERROR(IF(INDEX(DATOS!AQ:AQ,MATCH(CHECKLIST!B743,DATOS!B:B,0),1)=0,"",INDEX(DATOS!AQ:AQ,MATCH(CHECKLIST!B743,DATOS!B:B,0),1)),"")</f>
        <v/>
      </c>
      <c r="L743" s="17" t="str">
        <f>IFERROR(IF(INDEX(DATOS!AS:AS,MATCH(CHECKLIST!B743,DATOS!B:B,0),1)=0,"",INDEX(DATOS!AS:AS,MATCH(CHECKLIST!B743,DATOS!B:B,0),1)),"")</f>
        <v/>
      </c>
      <c r="M743" s="17" t="str">
        <f>IFERROR(IF(INDEX(DATOS!AO:AO,MATCH(CHECKLIST!B743,DATOS!B:B,0),1)=0,"",INDEX(DATOS!AO:AO,MATCH(CHECKLIST!B743,DATOS!B:B,0),1)),"")</f>
        <v/>
      </c>
      <c r="N743" s="35" t="str">
        <f ca="1">IFERROR(IF(INDEX(DATOS!P:P,MATCH(CHECKLIST!B743,DATOS!B:B,0),1)="","X",IF(INDEX(DATOS!P:P,MATCH(CHECKLIST!B743,DATOS!B:B,0),1)&gt;YEAR(TODAY())-1,"","VENCIDA")),"")</f>
        <v/>
      </c>
      <c r="O743" s="35" t="str">
        <f>IFERROR(IF(INDEX(DATOS!AV:AV,MATCH(CHECKLIST!B743,DATOS!B:B,0),1)=0,"",INDEX(DATOS!AV:AV,MATCH(CHECKLIST!B743,DATOS!B:B,0),1)),"")</f>
        <v/>
      </c>
      <c r="P743" s="17" t="str">
        <f>IFERROR(IF(INDEX(DATOS!AT:AT,MATCH(CHECKLIST!B743,DATOS!B:B,0),1)=0,"",INDEX(DATOS!AT:AT,MATCH(CHECKLIST!B743,DATOS!B:B,0),1)),"")</f>
        <v/>
      </c>
      <c r="Q743" s="17" t="str">
        <f>IFERROR(IF(INDEX(DATOS!AU:AU,MATCH(CHECKLIST!B743,DATOS!B:B,0),1)=0,"",INDEX(DATOS!AU:AU,MATCH(CHECKLIST!B743,DATOS!B:B,0),1)),"")</f>
        <v/>
      </c>
      <c r="R743" t="str">
        <f>IF(B743="","",1)</f>
        <v/>
      </c>
      <c r="S743" t="str">
        <f t="shared" si="35"/>
        <v/>
      </c>
      <c r="U743" t="str">
        <f t="shared" si="33"/>
        <v/>
      </c>
      <c r="V743" t="str">
        <f t="shared" si="34"/>
        <v/>
      </c>
    </row>
    <row r="744" spans="1:22" x14ac:dyDescent="0.25">
      <c r="A744" s="12">
        <v>731</v>
      </c>
      <c r="B744" t="str">
        <f>IFERROR(INDEX(DATOS!B:B,MATCH(CHECKLIST!A744,DATOS!CG:CG,0),1),"")</f>
        <v/>
      </c>
      <c r="C744" t="str">
        <f>IFERROR(INDEX(DATOS!BT:BT,MATCH(CHECKLIST!A744,DATOS!CG:CG,0),1),"")</f>
        <v/>
      </c>
      <c r="D744" t="str">
        <f>IFERROR(INDEX(DATOS!T:T,MATCH(CHECKLIST!E744,DATOS!C:C,0),1),"")</f>
        <v/>
      </c>
      <c r="E744" s="72" t="str">
        <f>IFERROR(INDEX(DATOS!C:C,MATCH(CHECKLIST!A744,DATOS!CG:CG,0),1),"")</f>
        <v/>
      </c>
      <c r="F744" s="82" t="str">
        <f>IFERROR(IF(INDEX(DATOS!AI:AI,MATCH(CHECKLIST!B744,DATOS!B:B,0),1)=0,"",INDEX(DATOS!AI:AI,MATCH(CHECKLIST!B744,DATOS!B:B,0),1)),"")</f>
        <v/>
      </c>
      <c r="G744" s="17" t="str">
        <f>IFERROR(IF(INDEX(DATOS!AN:AN,MATCH(CHECKLIST!B744,DATOS!B:B,0),1)=0,"",INDEX(DATOS!AN:AN,MATCH(CHECKLIST!B744,DATOS!B:B,0),1)),"")</f>
        <v/>
      </c>
      <c r="H744" s="17" t="str">
        <f>IFERROR(IF(INDEX(DATOS!BQ:BQ,MATCH(CHECKLIST!B744,DATOS!B:B,0),1)="","X",IF(INDEX(DATOS!BQ:BQ,MATCH(CHECKLIST!B744,DATOS!B:B,0),1)="VIGENTE","",INDEX(DATOS!BQ:BQ,MATCH(CHECKLIST!B744,DATOS!B:B,0),1))),"")</f>
        <v/>
      </c>
      <c r="I744" s="17" t="str">
        <f>IFERROR(IF(INDEX(DATOS!AR:AR,MATCH(CHECKLIST!B744,DATOS!B:B,0),1)=0,"",INDEX(DATOS!AR:AR,MATCH(CHECKLIST!B744,DATOS!B:B,0),1)),"")</f>
        <v/>
      </c>
      <c r="J744" s="17" t="str">
        <f>IFERROR(IF(INDEX(DATOS!AP:AP,MATCH(CHECKLIST!B744,DATOS!B:B,0),1)=0,"",INDEX(DATOS!AP:AP,MATCH(CHECKLIST!B744,DATOS!B:B,0),1)),"")</f>
        <v/>
      </c>
      <c r="K744" s="35" t="str">
        <f>IFERROR(IF(INDEX(DATOS!AQ:AQ,MATCH(CHECKLIST!B744,DATOS!B:B,0),1)=0,"",INDEX(DATOS!AQ:AQ,MATCH(CHECKLIST!B744,DATOS!B:B,0),1)),"")</f>
        <v/>
      </c>
      <c r="L744" s="17" t="str">
        <f>IFERROR(IF(INDEX(DATOS!AS:AS,MATCH(CHECKLIST!B744,DATOS!B:B,0),1)=0,"",INDEX(DATOS!AS:AS,MATCH(CHECKLIST!B744,DATOS!B:B,0),1)),"")</f>
        <v/>
      </c>
      <c r="M744" s="17" t="str">
        <f>IFERROR(IF(INDEX(DATOS!AO:AO,MATCH(CHECKLIST!B744,DATOS!B:B,0),1)=0,"",INDEX(DATOS!AO:AO,MATCH(CHECKLIST!B744,DATOS!B:B,0),1)),"")</f>
        <v/>
      </c>
      <c r="N744" s="35" t="str">
        <f ca="1">IFERROR(IF(INDEX(DATOS!P:P,MATCH(CHECKLIST!B744,DATOS!B:B,0),1)="","X",IF(INDEX(DATOS!P:P,MATCH(CHECKLIST!B744,DATOS!B:B,0),1)&gt;YEAR(TODAY())-1,"","VENCIDA")),"")</f>
        <v/>
      </c>
      <c r="O744" s="35" t="str">
        <f>IFERROR(IF(INDEX(DATOS!AV:AV,MATCH(CHECKLIST!B744,DATOS!B:B,0),1)=0,"",INDEX(DATOS!AV:AV,MATCH(CHECKLIST!B744,DATOS!B:B,0),1)),"")</f>
        <v/>
      </c>
      <c r="P744" s="17" t="str">
        <f>IFERROR(IF(INDEX(DATOS!AT:AT,MATCH(CHECKLIST!B744,DATOS!B:B,0),1)=0,"",INDEX(DATOS!AT:AT,MATCH(CHECKLIST!B744,DATOS!B:B,0),1)),"")</f>
        <v/>
      </c>
      <c r="Q744" s="17" t="str">
        <f>IFERROR(IF(INDEX(DATOS!AU:AU,MATCH(CHECKLIST!B744,DATOS!B:B,0),1)=0,"",INDEX(DATOS!AU:AU,MATCH(CHECKLIST!B744,DATOS!B:B,0),1)),"")</f>
        <v/>
      </c>
      <c r="S744">
        <f t="shared" si="35"/>
        <v>0</v>
      </c>
      <c r="U744" t="str">
        <f t="shared" si="33"/>
        <v/>
      </c>
      <c r="V744" t="str">
        <f t="shared" si="34"/>
        <v/>
      </c>
    </row>
    <row r="745" spans="1:22" x14ac:dyDescent="0.25">
      <c r="A745" s="12">
        <v>732</v>
      </c>
      <c r="B745" t="str">
        <f>IFERROR(INDEX(DATOS!B:B,MATCH(CHECKLIST!A745,DATOS!CG:CG,0),1),"")</f>
        <v/>
      </c>
      <c r="C745" t="str">
        <f>IFERROR(INDEX(DATOS!BT:BT,MATCH(CHECKLIST!A745,DATOS!CG:CG,0),1),"")</f>
        <v/>
      </c>
      <c r="D745" t="str">
        <f>IFERROR(INDEX(DATOS!T:T,MATCH(CHECKLIST!E745,DATOS!C:C,0),1),"")</f>
        <v/>
      </c>
      <c r="E745" s="72" t="str">
        <f>IFERROR(INDEX(DATOS!C:C,MATCH(CHECKLIST!A745,DATOS!CG:CG,0),1),"")</f>
        <v/>
      </c>
      <c r="F745" s="82" t="str">
        <f>IFERROR(IF(INDEX(DATOS!AI:AI,MATCH(CHECKLIST!B745,DATOS!B:B,0),1)=0,"",INDEX(DATOS!AI:AI,MATCH(CHECKLIST!B745,DATOS!B:B,0),1)),"")</f>
        <v/>
      </c>
      <c r="G745" s="17" t="str">
        <f>IFERROR(IF(INDEX(DATOS!AN:AN,MATCH(CHECKLIST!B745,DATOS!B:B,0),1)=0,"",INDEX(DATOS!AN:AN,MATCH(CHECKLIST!B745,DATOS!B:B,0),1)),"")</f>
        <v/>
      </c>
      <c r="H745" s="17" t="str">
        <f>IFERROR(IF(INDEX(DATOS!BQ:BQ,MATCH(CHECKLIST!B745,DATOS!B:B,0),1)="","X",IF(INDEX(DATOS!BQ:BQ,MATCH(CHECKLIST!B745,DATOS!B:B,0),1)="VIGENTE","",INDEX(DATOS!BQ:BQ,MATCH(CHECKLIST!B745,DATOS!B:B,0),1))),"")</f>
        <v/>
      </c>
      <c r="I745" s="17" t="str">
        <f>IFERROR(IF(INDEX(DATOS!AR:AR,MATCH(CHECKLIST!B745,DATOS!B:B,0),1)=0,"",INDEX(DATOS!AR:AR,MATCH(CHECKLIST!B745,DATOS!B:B,0),1)),"")</f>
        <v/>
      </c>
      <c r="J745" s="17" t="str">
        <f>IFERROR(IF(INDEX(DATOS!AP:AP,MATCH(CHECKLIST!B745,DATOS!B:B,0),1)=0,"",INDEX(DATOS!AP:AP,MATCH(CHECKLIST!B745,DATOS!B:B,0),1)),"")</f>
        <v/>
      </c>
      <c r="K745" s="35" t="str">
        <f>IFERROR(IF(INDEX(DATOS!AQ:AQ,MATCH(CHECKLIST!B745,DATOS!B:B,0),1)=0,"",INDEX(DATOS!AQ:AQ,MATCH(CHECKLIST!B745,DATOS!B:B,0),1)),"")</f>
        <v/>
      </c>
      <c r="L745" s="17" t="str">
        <f>IFERROR(IF(INDEX(DATOS!AS:AS,MATCH(CHECKLIST!B745,DATOS!B:B,0),1)=0,"",INDEX(DATOS!AS:AS,MATCH(CHECKLIST!B745,DATOS!B:B,0),1)),"")</f>
        <v/>
      </c>
      <c r="M745" s="17" t="str">
        <f>IFERROR(IF(INDEX(DATOS!AO:AO,MATCH(CHECKLIST!B745,DATOS!B:B,0),1)=0,"",INDEX(DATOS!AO:AO,MATCH(CHECKLIST!B745,DATOS!B:B,0),1)),"")</f>
        <v/>
      </c>
      <c r="N745" s="35" t="str">
        <f ca="1">IFERROR(IF(INDEX(DATOS!P:P,MATCH(CHECKLIST!B745,DATOS!B:B,0),1)="","X",IF(INDEX(DATOS!P:P,MATCH(CHECKLIST!B745,DATOS!B:B,0),1)&gt;YEAR(TODAY())-1,"","VENCIDA")),"")</f>
        <v/>
      </c>
      <c r="O745" s="35" t="str">
        <f>IFERROR(IF(INDEX(DATOS!AV:AV,MATCH(CHECKLIST!B745,DATOS!B:B,0),1)=0,"",INDEX(DATOS!AV:AV,MATCH(CHECKLIST!B745,DATOS!B:B,0),1)),"")</f>
        <v/>
      </c>
      <c r="P745" s="17" t="str">
        <f>IFERROR(IF(INDEX(DATOS!AT:AT,MATCH(CHECKLIST!B745,DATOS!B:B,0),1)=0,"",INDEX(DATOS!AT:AT,MATCH(CHECKLIST!B745,DATOS!B:B,0),1)),"")</f>
        <v/>
      </c>
      <c r="Q745" s="17" t="str">
        <f>IFERROR(IF(INDEX(DATOS!AU:AU,MATCH(CHECKLIST!B745,DATOS!B:B,0),1)=0,"",INDEX(DATOS!AU:AU,MATCH(CHECKLIST!B745,DATOS!B:B,0),1)),"")</f>
        <v/>
      </c>
      <c r="R745" t="str">
        <f>IF(B745="","",1)</f>
        <v/>
      </c>
      <c r="S745" t="str">
        <f t="shared" si="35"/>
        <v/>
      </c>
      <c r="U745" t="str">
        <f t="shared" si="33"/>
        <v/>
      </c>
      <c r="V745" t="str">
        <f t="shared" si="34"/>
        <v/>
      </c>
    </row>
    <row r="746" spans="1:22" x14ac:dyDescent="0.25">
      <c r="A746" s="12">
        <v>733</v>
      </c>
      <c r="B746" t="str">
        <f>IFERROR(INDEX(DATOS!B:B,MATCH(CHECKLIST!A746,DATOS!CG:CG,0),1),"")</f>
        <v/>
      </c>
      <c r="C746" t="str">
        <f>IFERROR(INDEX(DATOS!BT:BT,MATCH(CHECKLIST!A746,DATOS!CG:CG,0),1),"")</f>
        <v/>
      </c>
      <c r="D746" t="str">
        <f>IFERROR(INDEX(DATOS!T:T,MATCH(CHECKLIST!E746,DATOS!C:C,0),1),"")</f>
        <v/>
      </c>
      <c r="E746" s="72" t="str">
        <f>IFERROR(INDEX(DATOS!C:C,MATCH(CHECKLIST!A746,DATOS!CG:CG,0),1),"")</f>
        <v/>
      </c>
      <c r="F746" s="82" t="str">
        <f>IFERROR(IF(INDEX(DATOS!AI:AI,MATCH(CHECKLIST!B746,DATOS!B:B,0),1)=0,"",INDEX(DATOS!AI:AI,MATCH(CHECKLIST!B746,DATOS!B:B,0),1)),"")</f>
        <v/>
      </c>
      <c r="G746" s="17" t="str">
        <f>IFERROR(IF(INDEX(DATOS!AN:AN,MATCH(CHECKLIST!B746,DATOS!B:B,0),1)=0,"",INDEX(DATOS!AN:AN,MATCH(CHECKLIST!B746,DATOS!B:B,0),1)),"")</f>
        <v/>
      </c>
      <c r="H746" s="17" t="str">
        <f>IFERROR(IF(INDEX(DATOS!BQ:BQ,MATCH(CHECKLIST!B746,DATOS!B:B,0),1)="","X",IF(INDEX(DATOS!BQ:BQ,MATCH(CHECKLIST!B746,DATOS!B:B,0),1)="VIGENTE","",INDEX(DATOS!BQ:BQ,MATCH(CHECKLIST!B746,DATOS!B:B,0),1))),"")</f>
        <v/>
      </c>
      <c r="I746" s="17" t="str">
        <f>IFERROR(IF(INDEX(DATOS!AR:AR,MATCH(CHECKLIST!B746,DATOS!B:B,0),1)=0,"",INDEX(DATOS!AR:AR,MATCH(CHECKLIST!B746,DATOS!B:B,0),1)),"")</f>
        <v/>
      </c>
      <c r="J746" s="17" t="str">
        <f>IFERROR(IF(INDEX(DATOS!AP:AP,MATCH(CHECKLIST!B746,DATOS!B:B,0),1)=0,"",INDEX(DATOS!AP:AP,MATCH(CHECKLIST!B746,DATOS!B:B,0),1)),"")</f>
        <v/>
      </c>
      <c r="K746" s="35" t="str">
        <f>IFERROR(IF(INDEX(DATOS!AQ:AQ,MATCH(CHECKLIST!B746,DATOS!B:B,0),1)=0,"",INDEX(DATOS!AQ:AQ,MATCH(CHECKLIST!B746,DATOS!B:B,0),1)),"")</f>
        <v/>
      </c>
      <c r="L746" s="17" t="str">
        <f>IFERROR(IF(INDEX(DATOS!AS:AS,MATCH(CHECKLIST!B746,DATOS!B:B,0),1)=0,"",INDEX(DATOS!AS:AS,MATCH(CHECKLIST!B746,DATOS!B:B,0),1)),"")</f>
        <v/>
      </c>
      <c r="M746" s="17" t="str">
        <f>IFERROR(IF(INDEX(DATOS!AO:AO,MATCH(CHECKLIST!B746,DATOS!B:B,0),1)=0,"",INDEX(DATOS!AO:AO,MATCH(CHECKLIST!B746,DATOS!B:B,0),1)),"")</f>
        <v/>
      </c>
      <c r="N746" s="35" t="str">
        <f ca="1">IFERROR(IF(INDEX(DATOS!P:P,MATCH(CHECKLIST!B746,DATOS!B:B,0),1)="","X",IF(INDEX(DATOS!P:P,MATCH(CHECKLIST!B746,DATOS!B:B,0),1)&gt;YEAR(TODAY())-1,"","VENCIDA")),"")</f>
        <v/>
      </c>
      <c r="O746" s="35" t="str">
        <f>IFERROR(IF(INDEX(DATOS!AV:AV,MATCH(CHECKLIST!B746,DATOS!B:B,0),1)=0,"",INDEX(DATOS!AV:AV,MATCH(CHECKLIST!B746,DATOS!B:B,0),1)),"")</f>
        <v/>
      </c>
      <c r="P746" s="17" t="str">
        <f>IFERROR(IF(INDEX(DATOS!AT:AT,MATCH(CHECKLIST!B746,DATOS!B:B,0),1)=0,"",INDEX(DATOS!AT:AT,MATCH(CHECKLIST!B746,DATOS!B:B,0),1)),"")</f>
        <v/>
      </c>
      <c r="Q746" s="17" t="str">
        <f>IFERROR(IF(INDEX(DATOS!AU:AU,MATCH(CHECKLIST!B746,DATOS!B:B,0),1)=0,"",INDEX(DATOS!AU:AU,MATCH(CHECKLIST!B746,DATOS!B:B,0),1)),"")</f>
        <v/>
      </c>
      <c r="S746">
        <f t="shared" si="35"/>
        <v>0</v>
      </c>
      <c r="U746" t="str">
        <f t="shared" si="33"/>
        <v/>
      </c>
      <c r="V746" t="str">
        <f t="shared" si="34"/>
        <v/>
      </c>
    </row>
    <row r="747" spans="1:22" x14ac:dyDescent="0.25">
      <c r="A747" s="12">
        <v>734</v>
      </c>
      <c r="B747" t="str">
        <f>IFERROR(INDEX(DATOS!B:B,MATCH(CHECKLIST!A747,DATOS!CG:CG,0),1),"")</f>
        <v/>
      </c>
      <c r="C747" t="str">
        <f>IFERROR(INDEX(DATOS!BT:BT,MATCH(CHECKLIST!A747,DATOS!CG:CG,0),1),"")</f>
        <v/>
      </c>
      <c r="D747" t="str">
        <f>IFERROR(INDEX(DATOS!T:T,MATCH(CHECKLIST!E747,DATOS!C:C,0),1),"")</f>
        <v/>
      </c>
      <c r="E747" s="72" t="str">
        <f>IFERROR(INDEX(DATOS!C:C,MATCH(CHECKLIST!A747,DATOS!CG:CG,0),1),"")</f>
        <v/>
      </c>
      <c r="F747" s="82" t="str">
        <f>IFERROR(IF(INDEX(DATOS!AI:AI,MATCH(CHECKLIST!B747,DATOS!B:B,0),1)=0,"",INDEX(DATOS!AI:AI,MATCH(CHECKLIST!B747,DATOS!B:B,0),1)),"")</f>
        <v/>
      </c>
      <c r="G747" s="17" t="str">
        <f>IFERROR(IF(INDEX(DATOS!AN:AN,MATCH(CHECKLIST!B747,DATOS!B:B,0),1)=0,"",INDEX(DATOS!AN:AN,MATCH(CHECKLIST!B747,DATOS!B:B,0),1)),"")</f>
        <v/>
      </c>
      <c r="H747" s="17" t="str">
        <f>IFERROR(IF(INDEX(DATOS!BQ:BQ,MATCH(CHECKLIST!B747,DATOS!B:B,0),1)="","X",IF(INDEX(DATOS!BQ:BQ,MATCH(CHECKLIST!B747,DATOS!B:B,0),1)="VIGENTE","",INDEX(DATOS!BQ:BQ,MATCH(CHECKLIST!B747,DATOS!B:B,0),1))),"")</f>
        <v/>
      </c>
      <c r="I747" s="17" t="str">
        <f>IFERROR(IF(INDEX(DATOS!AR:AR,MATCH(CHECKLIST!B747,DATOS!B:B,0),1)=0,"",INDEX(DATOS!AR:AR,MATCH(CHECKLIST!B747,DATOS!B:B,0),1)),"")</f>
        <v/>
      </c>
      <c r="J747" s="17" t="str">
        <f>IFERROR(IF(INDEX(DATOS!AP:AP,MATCH(CHECKLIST!B747,DATOS!B:B,0),1)=0,"",INDEX(DATOS!AP:AP,MATCH(CHECKLIST!B747,DATOS!B:B,0),1)),"")</f>
        <v/>
      </c>
      <c r="K747" s="35" t="str">
        <f>IFERROR(IF(INDEX(DATOS!AQ:AQ,MATCH(CHECKLIST!B747,DATOS!B:B,0),1)=0,"",INDEX(DATOS!AQ:AQ,MATCH(CHECKLIST!B747,DATOS!B:B,0),1)),"")</f>
        <v/>
      </c>
      <c r="L747" s="17" t="str">
        <f>IFERROR(IF(INDEX(DATOS!AS:AS,MATCH(CHECKLIST!B747,DATOS!B:B,0),1)=0,"",INDEX(DATOS!AS:AS,MATCH(CHECKLIST!B747,DATOS!B:B,0),1)),"")</f>
        <v/>
      </c>
      <c r="M747" s="17" t="str">
        <f>IFERROR(IF(INDEX(DATOS!AO:AO,MATCH(CHECKLIST!B747,DATOS!B:B,0),1)=0,"",INDEX(DATOS!AO:AO,MATCH(CHECKLIST!B747,DATOS!B:B,0),1)),"")</f>
        <v/>
      </c>
      <c r="N747" s="35" t="str">
        <f ca="1">IFERROR(IF(INDEX(DATOS!P:P,MATCH(CHECKLIST!B747,DATOS!B:B,0),1)="","X",IF(INDEX(DATOS!P:P,MATCH(CHECKLIST!B747,DATOS!B:B,0),1)&gt;YEAR(TODAY())-1,"","VENCIDA")),"")</f>
        <v/>
      </c>
      <c r="O747" s="35" t="str">
        <f>IFERROR(IF(INDEX(DATOS!AV:AV,MATCH(CHECKLIST!B747,DATOS!B:B,0),1)=0,"",INDEX(DATOS!AV:AV,MATCH(CHECKLIST!B747,DATOS!B:B,0),1)),"")</f>
        <v/>
      </c>
      <c r="P747" s="17" t="str">
        <f>IFERROR(IF(INDEX(DATOS!AT:AT,MATCH(CHECKLIST!B747,DATOS!B:B,0),1)=0,"",INDEX(DATOS!AT:AT,MATCH(CHECKLIST!B747,DATOS!B:B,0),1)),"")</f>
        <v/>
      </c>
      <c r="Q747" s="17" t="str">
        <f>IFERROR(IF(INDEX(DATOS!AU:AU,MATCH(CHECKLIST!B747,DATOS!B:B,0),1)=0,"",INDEX(DATOS!AU:AU,MATCH(CHECKLIST!B747,DATOS!B:B,0),1)),"")</f>
        <v/>
      </c>
      <c r="R747" t="str">
        <f>IF(B747="","",1)</f>
        <v/>
      </c>
      <c r="S747" t="str">
        <f t="shared" si="35"/>
        <v/>
      </c>
      <c r="U747" t="str">
        <f t="shared" si="33"/>
        <v/>
      </c>
      <c r="V747" t="str">
        <f t="shared" si="34"/>
        <v/>
      </c>
    </row>
    <row r="748" spans="1:22" x14ac:dyDescent="0.25">
      <c r="A748" s="12">
        <v>735</v>
      </c>
      <c r="B748" t="str">
        <f>IFERROR(INDEX(DATOS!B:B,MATCH(CHECKLIST!A748,DATOS!CG:CG,0),1),"")</f>
        <v/>
      </c>
      <c r="C748" t="str">
        <f>IFERROR(INDEX(DATOS!BT:BT,MATCH(CHECKLIST!A748,DATOS!CG:CG,0),1),"")</f>
        <v/>
      </c>
      <c r="D748" t="str">
        <f>IFERROR(INDEX(DATOS!T:T,MATCH(CHECKLIST!E748,DATOS!C:C,0),1),"")</f>
        <v/>
      </c>
      <c r="E748" s="72" t="str">
        <f>IFERROR(INDEX(DATOS!C:C,MATCH(CHECKLIST!A748,DATOS!CG:CG,0),1),"")</f>
        <v/>
      </c>
      <c r="F748" s="82" t="str">
        <f>IFERROR(IF(INDEX(DATOS!AI:AI,MATCH(CHECKLIST!B748,DATOS!B:B,0),1)=0,"",INDEX(DATOS!AI:AI,MATCH(CHECKLIST!B748,DATOS!B:B,0),1)),"")</f>
        <v/>
      </c>
      <c r="G748" s="17" t="str">
        <f>IFERROR(IF(INDEX(DATOS!AN:AN,MATCH(CHECKLIST!B748,DATOS!B:B,0),1)=0,"",INDEX(DATOS!AN:AN,MATCH(CHECKLIST!B748,DATOS!B:B,0),1)),"")</f>
        <v/>
      </c>
      <c r="H748" s="17" t="str">
        <f>IFERROR(IF(INDEX(DATOS!BQ:BQ,MATCH(CHECKLIST!B748,DATOS!B:B,0),1)="","X",IF(INDEX(DATOS!BQ:BQ,MATCH(CHECKLIST!B748,DATOS!B:B,0),1)="VIGENTE","",INDEX(DATOS!BQ:BQ,MATCH(CHECKLIST!B748,DATOS!B:B,0),1))),"")</f>
        <v/>
      </c>
      <c r="I748" s="17" t="str">
        <f>IFERROR(IF(INDEX(DATOS!AR:AR,MATCH(CHECKLIST!B748,DATOS!B:B,0),1)=0,"",INDEX(DATOS!AR:AR,MATCH(CHECKLIST!B748,DATOS!B:B,0),1)),"")</f>
        <v/>
      </c>
      <c r="J748" s="17" t="str">
        <f>IFERROR(IF(INDEX(DATOS!AP:AP,MATCH(CHECKLIST!B748,DATOS!B:B,0),1)=0,"",INDEX(DATOS!AP:AP,MATCH(CHECKLIST!B748,DATOS!B:B,0),1)),"")</f>
        <v/>
      </c>
      <c r="K748" s="35" t="str">
        <f>IFERROR(IF(INDEX(DATOS!AQ:AQ,MATCH(CHECKLIST!B748,DATOS!B:B,0),1)=0,"",INDEX(DATOS!AQ:AQ,MATCH(CHECKLIST!B748,DATOS!B:B,0),1)),"")</f>
        <v/>
      </c>
      <c r="L748" s="17" t="str">
        <f>IFERROR(IF(INDEX(DATOS!AS:AS,MATCH(CHECKLIST!B748,DATOS!B:B,0),1)=0,"",INDEX(DATOS!AS:AS,MATCH(CHECKLIST!B748,DATOS!B:B,0),1)),"")</f>
        <v/>
      </c>
      <c r="M748" s="17" t="str">
        <f>IFERROR(IF(INDEX(DATOS!AO:AO,MATCH(CHECKLIST!B748,DATOS!B:B,0),1)=0,"",INDEX(DATOS!AO:AO,MATCH(CHECKLIST!B748,DATOS!B:B,0),1)),"")</f>
        <v/>
      </c>
      <c r="N748" s="35" t="str">
        <f ca="1">IFERROR(IF(INDEX(DATOS!P:P,MATCH(CHECKLIST!B748,DATOS!B:B,0),1)="","X",IF(INDEX(DATOS!P:P,MATCH(CHECKLIST!B748,DATOS!B:B,0),1)&gt;YEAR(TODAY())-1,"","VENCIDA")),"")</f>
        <v/>
      </c>
      <c r="O748" s="35" t="str">
        <f>IFERROR(IF(INDEX(DATOS!AV:AV,MATCH(CHECKLIST!B748,DATOS!B:B,0),1)=0,"",INDEX(DATOS!AV:AV,MATCH(CHECKLIST!B748,DATOS!B:B,0),1)),"")</f>
        <v/>
      </c>
      <c r="P748" s="17" t="str">
        <f>IFERROR(IF(INDEX(DATOS!AT:AT,MATCH(CHECKLIST!B748,DATOS!B:B,0),1)=0,"",INDEX(DATOS!AT:AT,MATCH(CHECKLIST!B748,DATOS!B:B,0),1)),"")</f>
        <v/>
      </c>
      <c r="Q748" s="17" t="str">
        <f>IFERROR(IF(INDEX(DATOS!AU:AU,MATCH(CHECKLIST!B748,DATOS!B:B,0),1)=0,"",INDEX(DATOS!AU:AU,MATCH(CHECKLIST!B748,DATOS!B:B,0),1)),"")</f>
        <v/>
      </c>
      <c r="S748">
        <f t="shared" si="35"/>
        <v>0</v>
      </c>
      <c r="U748" t="str">
        <f t="shared" si="33"/>
        <v/>
      </c>
      <c r="V748" t="str">
        <f t="shared" si="34"/>
        <v/>
      </c>
    </row>
    <row r="749" spans="1:22" x14ac:dyDescent="0.25">
      <c r="A749" s="12">
        <v>736</v>
      </c>
      <c r="B749" t="str">
        <f>IFERROR(INDEX(DATOS!B:B,MATCH(CHECKLIST!A749,DATOS!CG:CG,0),1),"")</f>
        <v/>
      </c>
      <c r="C749" t="str">
        <f>IFERROR(INDEX(DATOS!BT:BT,MATCH(CHECKLIST!A749,DATOS!CG:CG,0),1),"")</f>
        <v/>
      </c>
      <c r="D749" t="str">
        <f>IFERROR(INDEX(DATOS!T:T,MATCH(CHECKLIST!E749,DATOS!C:C,0),1),"")</f>
        <v/>
      </c>
      <c r="E749" s="72" t="str">
        <f>IFERROR(INDEX(DATOS!C:C,MATCH(CHECKLIST!A749,DATOS!CG:CG,0),1),"")</f>
        <v/>
      </c>
      <c r="F749" s="82" t="str">
        <f>IFERROR(IF(INDEX(DATOS!AI:AI,MATCH(CHECKLIST!B749,DATOS!B:B,0),1)=0,"",INDEX(DATOS!AI:AI,MATCH(CHECKLIST!B749,DATOS!B:B,0),1)),"")</f>
        <v/>
      </c>
      <c r="G749" s="17" t="str">
        <f>IFERROR(IF(INDEX(DATOS!AN:AN,MATCH(CHECKLIST!B749,DATOS!B:B,0),1)=0,"",INDEX(DATOS!AN:AN,MATCH(CHECKLIST!B749,DATOS!B:B,0),1)),"")</f>
        <v/>
      </c>
      <c r="H749" s="17" t="str">
        <f>IFERROR(IF(INDEX(DATOS!BQ:BQ,MATCH(CHECKLIST!B749,DATOS!B:B,0),1)="","X",IF(INDEX(DATOS!BQ:BQ,MATCH(CHECKLIST!B749,DATOS!B:B,0),1)="VIGENTE","",INDEX(DATOS!BQ:BQ,MATCH(CHECKLIST!B749,DATOS!B:B,0),1))),"")</f>
        <v/>
      </c>
      <c r="I749" s="17" t="str">
        <f>IFERROR(IF(INDEX(DATOS!AR:AR,MATCH(CHECKLIST!B749,DATOS!B:B,0),1)=0,"",INDEX(DATOS!AR:AR,MATCH(CHECKLIST!B749,DATOS!B:B,0),1)),"")</f>
        <v/>
      </c>
      <c r="J749" s="17" t="str">
        <f>IFERROR(IF(INDEX(DATOS!AP:AP,MATCH(CHECKLIST!B749,DATOS!B:B,0),1)=0,"",INDEX(DATOS!AP:AP,MATCH(CHECKLIST!B749,DATOS!B:B,0),1)),"")</f>
        <v/>
      </c>
      <c r="K749" s="35" t="str">
        <f>IFERROR(IF(INDEX(DATOS!AQ:AQ,MATCH(CHECKLIST!B749,DATOS!B:B,0),1)=0,"",INDEX(DATOS!AQ:AQ,MATCH(CHECKLIST!B749,DATOS!B:B,0),1)),"")</f>
        <v/>
      </c>
      <c r="L749" s="17" t="str">
        <f>IFERROR(IF(INDEX(DATOS!AS:AS,MATCH(CHECKLIST!B749,DATOS!B:B,0),1)=0,"",INDEX(DATOS!AS:AS,MATCH(CHECKLIST!B749,DATOS!B:B,0),1)),"")</f>
        <v/>
      </c>
      <c r="M749" s="17" t="str">
        <f>IFERROR(IF(INDEX(DATOS!AO:AO,MATCH(CHECKLIST!B749,DATOS!B:B,0),1)=0,"",INDEX(DATOS!AO:AO,MATCH(CHECKLIST!B749,DATOS!B:B,0),1)),"")</f>
        <v/>
      </c>
      <c r="N749" s="35" t="str">
        <f ca="1">IFERROR(IF(INDEX(DATOS!P:P,MATCH(CHECKLIST!B749,DATOS!B:B,0),1)="","X",IF(INDEX(DATOS!P:P,MATCH(CHECKLIST!B749,DATOS!B:B,0),1)&gt;YEAR(TODAY())-1,"","VENCIDA")),"")</f>
        <v/>
      </c>
      <c r="O749" s="35" t="str">
        <f>IFERROR(IF(INDEX(DATOS!AV:AV,MATCH(CHECKLIST!B749,DATOS!B:B,0),1)=0,"",INDEX(DATOS!AV:AV,MATCH(CHECKLIST!B749,DATOS!B:B,0),1)),"")</f>
        <v/>
      </c>
      <c r="P749" s="17" t="str">
        <f>IFERROR(IF(INDEX(DATOS!AT:AT,MATCH(CHECKLIST!B749,DATOS!B:B,0),1)=0,"",INDEX(DATOS!AT:AT,MATCH(CHECKLIST!B749,DATOS!B:B,0),1)),"")</f>
        <v/>
      </c>
      <c r="Q749" s="17" t="str">
        <f>IFERROR(IF(INDEX(DATOS!AU:AU,MATCH(CHECKLIST!B749,DATOS!B:B,0),1)=0,"",INDEX(DATOS!AU:AU,MATCH(CHECKLIST!B749,DATOS!B:B,0),1)),"")</f>
        <v/>
      </c>
      <c r="R749" t="str">
        <f>IF(B749="","",1)</f>
        <v/>
      </c>
      <c r="S749" t="str">
        <f t="shared" si="35"/>
        <v/>
      </c>
      <c r="U749" t="str">
        <f t="shared" si="33"/>
        <v/>
      </c>
      <c r="V749" t="str">
        <f t="shared" si="34"/>
        <v/>
      </c>
    </row>
    <row r="750" spans="1:22" x14ac:dyDescent="0.25">
      <c r="A750" s="12">
        <v>737</v>
      </c>
      <c r="B750" t="str">
        <f>IFERROR(INDEX(DATOS!B:B,MATCH(CHECKLIST!A750,DATOS!CG:CG,0),1),"")</f>
        <v/>
      </c>
      <c r="C750" t="str">
        <f>IFERROR(INDEX(DATOS!BT:BT,MATCH(CHECKLIST!A750,DATOS!CG:CG,0),1),"")</f>
        <v/>
      </c>
      <c r="D750" t="str">
        <f>IFERROR(INDEX(DATOS!T:T,MATCH(CHECKLIST!E750,DATOS!C:C,0),1),"")</f>
        <v/>
      </c>
      <c r="E750" s="72" t="str">
        <f>IFERROR(INDEX(DATOS!C:C,MATCH(CHECKLIST!A750,DATOS!CG:CG,0),1),"")</f>
        <v/>
      </c>
      <c r="F750" s="82" t="str">
        <f>IFERROR(IF(INDEX(DATOS!AI:AI,MATCH(CHECKLIST!B750,DATOS!B:B,0),1)=0,"",INDEX(DATOS!AI:AI,MATCH(CHECKLIST!B750,DATOS!B:B,0),1)),"")</f>
        <v/>
      </c>
      <c r="G750" s="17" t="str">
        <f>IFERROR(IF(INDEX(DATOS!AN:AN,MATCH(CHECKLIST!B750,DATOS!B:B,0),1)=0,"",INDEX(DATOS!AN:AN,MATCH(CHECKLIST!B750,DATOS!B:B,0),1)),"")</f>
        <v/>
      </c>
      <c r="H750" s="17" t="str">
        <f>IFERROR(IF(INDEX(DATOS!BQ:BQ,MATCH(CHECKLIST!B750,DATOS!B:B,0),1)="","X",IF(INDEX(DATOS!BQ:BQ,MATCH(CHECKLIST!B750,DATOS!B:B,0),1)="VIGENTE","",INDEX(DATOS!BQ:BQ,MATCH(CHECKLIST!B750,DATOS!B:B,0),1))),"")</f>
        <v/>
      </c>
      <c r="I750" s="17" t="str">
        <f>IFERROR(IF(INDEX(DATOS!AR:AR,MATCH(CHECKLIST!B750,DATOS!B:B,0),1)=0,"",INDEX(DATOS!AR:AR,MATCH(CHECKLIST!B750,DATOS!B:B,0),1)),"")</f>
        <v/>
      </c>
      <c r="J750" s="17" t="str">
        <f>IFERROR(IF(INDEX(DATOS!AP:AP,MATCH(CHECKLIST!B750,DATOS!B:B,0),1)=0,"",INDEX(DATOS!AP:AP,MATCH(CHECKLIST!B750,DATOS!B:B,0),1)),"")</f>
        <v/>
      </c>
      <c r="K750" s="35" t="str">
        <f>IFERROR(IF(INDEX(DATOS!AQ:AQ,MATCH(CHECKLIST!B750,DATOS!B:B,0),1)=0,"",INDEX(DATOS!AQ:AQ,MATCH(CHECKLIST!B750,DATOS!B:B,0),1)),"")</f>
        <v/>
      </c>
      <c r="L750" s="17" t="str">
        <f>IFERROR(IF(INDEX(DATOS!AS:AS,MATCH(CHECKLIST!B750,DATOS!B:B,0),1)=0,"",INDEX(DATOS!AS:AS,MATCH(CHECKLIST!B750,DATOS!B:B,0),1)),"")</f>
        <v/>
      </c>
      <c r="M750" s="17" t="str">
        <f>IFERROR(IF(INDEX(DATOS!AO:AO,MATCH(CHECKLIST!B750,DATOS!B:B,0),1)=0,"",INDEX(DATOS!AO:AO,MATCH(CHECKLIST!B750,DATOS!B:B,0),1)),"")</f>
        <v/>
      </c>
      <c r="N750" s="35" t="str">
        <f ca="1">IFERROR(IF(INDEX(DATOS!P:P,MATCH(CHECKLIST!B750,DATOS!B:B,0),1)="","X",IF(INDEX(DATOS!P:P,MATCH(CHECKLIST!B750,DATOS!B:B,0),1)&gt;YEAR(TODAY())-1,"","VENCIDA")),"")</f>
        <v/>
      </c>
      <c r="O750" s="35" t="str">
        <f>IFERROR(IF(INDEX(DATOS!AV:AV,MATCH(CHECKLIST!B750,DATOS!B:B,0),1)=0,"",INDEX(DATOS!AV:AV,MATCH(CHECKLIST!B750,DATOS!B:B,0),1)),"")</f>
        <v/>
      </c>
      <c r="P750" s="17" t="str">
        <f>IFERROR(IF(INDEX(DATOS!AT:AT,MATCH(CHECKLIST!B750,DATOS!B:B,0),1)=0,"",INDEX(DATOS!AT:AT,MATCH(CHECKLIST!B750,DATOS!B:B,0),1)),"")</f>
        <v/>
      </c>
      <c r="Q750" s="17" t="str">
        <f>IFERROR(IF(INDEX(DATOS!AU:AU,MATCH(CHECKLIST!B750,DATOS!B:B,0),1)=0,"",INDEX(DATOS!AU:AU,MATCH(CHECKLIST!B750,DATOS!B:B,0),1)),"")</f>
        <v/>
      </c>
      <c r="S750">
        <f t="shared" si="35"/>
        <v>0</v>
      </c>
      <c r="U750" t="str">
        <f t="shared" si="33"/>
        <v/>
      </c>
      <c r="V750" t="str">
        <f t="shared" si="34"/>
        <v/>
      </c>
    </row>
    <row r="751" spans="1:22" x14ac:dyDescent="0.25">
      <c r="A751" s="12">
        <v>738</v>
      </c>
      <c r="B751" t="str">
        <f>IFERROR(INDEX(DATOS!B:B,MATCH(CHECKLIST!A751,DATOS!CG:CG,0),1),"")</f>
        <v/>
      </c>
      <c r="C751" t="str">
        <f>IFERROR(INDEX(DATOS!BT:BT,MATCH(CHECKLIST!A751,DATOS!CG:CG,0),1),"")</f>
        <v/>
      </c>
      <c r="D751" t="str">
        <f>IFERROR(INDEX(DATOS!T:T,MATCH(CHECKLIST!E751,DATOS!C:C,0),1),"")</f>
        <v/>
      </c>
      <c r="E751" s="72" t="str">
        <f>IFERROR(INDEX(DATOS!C:C,MATCH(CHECKLIST!A751,DATOS!CG:CG,0),1),"")</f>
        <v/>
      </c>
      <c r="F751" s="82" t="str">
        <f>IFERROR(IF(INDEX(DATOS!AI:AI,MATCH(CHECKLIST!B751,DATOS!B:B,0),1)=0,"",INDEX(DATOS!AI:AI,MATCH(CHECKLIST!B751,DATOS!B:B,0),1)),"")</f>
        <v/>
      </c>
      <c r="G751" s="17" t="str">
        <f>IFERROR(IF(INDEX(DATOS!AN:AN,MATCH(CHECKLIST!B751,DATOS!B:B,0),1)=0,"",INDEX(DATOS!AN:AN,MATCH(CHECKLIST!B751,DATOS!B:B,0),1)),"")</f>
        <v/>
      </c>
      <c r="H751" s="17" t="str">
        <f>IFERROR(IF(INDEX(DATOS!BQ:BQ,MATCH(CHECKLIST!B751,DATOS!B:B,0),1)="","X",IF(INDEX(DATOS!BQ:BQ,MATCH(CHECKLIST!B751,DATOS!B:B,0),1)="VIGENTE","",INDEX(DATOS!BQ:BQ,MATCH(CHECKLIST!B751,DATOS!B:B,0),1))),"")</f>
        <v/>
      </c>
      <c r="I751" s="17" t="str">
        <f>IFERROR(IF(INDEX(DATOS!AR:AR,MATCH(CHECKLIST!B751,DATOS!B:B,0),1)=0,"",INDEX(DATOS!AR:AR,MATCH(CHECKLIST!B751,DATOS!B:B,0),1)),"")</f>
        <v/>
      </c>
      <c r="J751" s="17" t="str">
        <f>IFERROR(IF(INDEX(DATOS!AP:AP,MATCH(CHECKLIST!B751,DATOS!B:B,0),1)=0,"",INDEX(DATOS!AP:AP,MATCH(CHECKLIST!B751,DATOS!B:B,0),1)),"")</f>
        <v/>
      </c>
      <c r="K751" s="35" t="str">
        <f>IFERROR(IF(INDEX(DATOS!AQ:AQ,MATCH(CHECKLIST!B751,DATOS!B:B,0),1)=0,"",INDEX(DATOS!AQ:AQ,MATCH(CHECKLIST!B751,DATOS!B:B,0),1)),"")</f>
        <v/>
      </c>
      <c r="L751" s="17" t="str">
        <f>IFERROR(IF(INDEX(DATOS!AS:AS,MATCH(CHECKLIST!B751,DATOS!B:B,0),1)=0,"",INDEX(DATOS!AS:AS,MATCH(CHECKLIST!B751,DATOS!B:B,0),1)),"")</f>
        <v/>
      </c>
      <c r="M751" s="17" t="str">
        <f>IFERROR(IF(INDEX(DATOS!AO:AO,MATCH(CHECKLIST!B751,DATOS!B:B,0),1)=0,"",INDEX(DATOS!AO:AO,MATCH(CHECKLIST!B751,DATOS!B:B,0),1)),"")</f>
        <v/>
      </c>
      <c r="N751" s="35" t="str">
        <f ca="1">IFERROR(IF(INDEX(DATOS!P:P,MATCH(CHECKLIST!B751,DATOS!B:B,0),1)="","X",IF(INDEX(DATOS!P:P,MATCH(CHECKLIST!B751,DATOS!B:B,0),1)&gt;YEAR(TODAY())-1,"","VENCIDA")),"")</f>
        <v/>
      </c>
      <c r="O751" s="35" t="str">
        <f>IFERROR(IF(INDEX(DATOS!AV:AV,MATCH(CHECKLIST!B751,DATOS!B:B,0),1)=0,"",INDEX(DATOS!AV:AV,MATCH(CHECKLIST!B751,DATOS!B:B,0),1)),"")</f>
        <v/>
      </c>
      <c r="P751" s="17" t="str">
        <f>IFERROR(IF(INDEX(DATOS!AT:AT,MATCH(CHECKLIST!B751,DATOS!B:B,0),1)=0,"",INDEX(DATOS!AT:AT,MATCH(CHECKLIST!B751,DATOS!B:B,0),1)),"")</f>
        <v/>
      </c>
      <c r="Q751" s="17" t="str">
        <f>IFERROR(IF(INDEX(DATOS!AU:AU,MATCH(CHECKLIST!B751,DATOS!B:B,0),1)=0,"",INDEX(DATOS!AU:AU,MATCH(CHECKLIST!B751,DATOS!B:B,0),1)),"")</f>
        <v/>
      </c>
      <c r="R751" t="str">
        <f>IF(B751="","",1)</f>
        <v/>
      </c>
      <c r="S751" t="str">
        <f t="shared" si="35"/>
        <v/>
      </c>
      <c r="U751" t="str">
        <f t="shared" si="33"/>
        <v/>
      </c>
      <c r="V751" t="str">
        <f t="shared" si="34"/>
        <v/>
      </c>
    </row>
    <row r="752" spans="1:22" x14ac:dyDescent="0.25">
      <c r="A752" s="12">
        <v>739</v>
      </c>
      <c r="B752" t="str">
        <f>IFERROR(INDEX(DATOS!B:B,MATCH(CHECKLIST!A752,DATOS!CG:CG,0),1),"")</f>
        <v/>
      </c>
      <c r="C752" t="str">
        <f>IFERROR(INDEX(DATOS!BT:BT,MATCH(CHECKLIST!A752,DATOS!CG:CG,0),1),"")</f>
        <v/>
      </c>
      <c r="D752" t="str">
        <f>IFERROR(INDEX(DATOS!T:T,MATCH(CHECKLIST!E752,DATOS!C:C,0),1),"")</f>
        <v/>
      </c>
      <c r="E752" s="72" t="str">
        <f>IFERROR(INDEX(DATOS!C:C,MATCH(CHECKLIST!A752,DATOS!CG:CG,0),1),"")</f>
        <v/>
      </c>
      <c r="F752" s="82" t="str">
        <f>IFERROR(IF(INDEX(DATOS!AI:AI,MATCH(CHECKLIST!B752,DATOS!B:B,0),1)=0,"",INDEX(DATOS!AI:AI,MATCH(CHECKLIST!B752,DATOS!B:B,0),1)),"")</f>
        <v/>
      </c>
      <c r="G752" s="17" t="str">
        <f>IFERROR(IF(INDEX(DATOS!AN:AN,MATCH(CHECKLIST!B752,DATOS!B:B,0),1)=0,"",INDEX(DATOS!AN:AN,MATCH(CHECKLIST!B752,DATOS!B:B,0),1)),"")</f>
        <v/>
      </c>
      <c r="H752" s="17" t="str">
        <f>IFERROR(IF(INDEX(DATOS!BQ:BQ,MATCH(CHECKLIST!B752,DATOS!B:B,0),1)="","X",IF(INDEX(DATOS!BQ:BQ,MATCH(CHECKLIST!B752,DATOS!B:B,0),1)="VIGENTE","",INDEX(DATOS!BQ:BQ,MATCH(CHECKLIST!B752,DATOS!B:B,0),1))),"")</f>
        <v/>
      </c>
      <c r="I752" s="17" t="str">
        <f>IFERROR(IF(INDEX(DATOS!AR:AR,MATCH(CHECKLIST!B752,DATOS!B:B,0),1)=0,"",INDEX(DATOS!AR:AR,MATCH(CHECKLIST!B752,DATOS!B:B,0),1)),"")</f>
        <v/>
      </c>
      <c r="J752" s="17" t="str">
        <f>IFERROR(IF(INDEX(DATOS!AP:AP,MATCH(CHECKLIST!B752,DATOS!B:B,0),1)=0,"",INDEX(DATOS!AP:AP,MATCH(CHECKLIST!B752,DATOS!B:B,0),1)),"")</f>
        <v/>
      </c>
      <c r="K752" s="35" t="str">
        <f>IFERROR(IF(INDEX(DATOS!AQ:AQ,MATCH(CHECKLIST!B752,DATOS!B:B,0),1)=0,"",INDEX(DATOS!AQ:AQ,MATCH(CHECKLIST!B752,DATOS!B:B,0),1)),"")</f>
        <v/>
      </c>
      <c r="L752" s="17" t="str">
        <f>IFERROR(IF(INDEX(DATOS!AS:AS,MATCH(CHECKLIST!B752,DATOS!B:B,0),1)=0,"",INDEX(DATOS!AS:AS,MATCH(CHECKLIST!B752,DATOS!B:B,0),1)),"")</f>
        <v/>
      </c>
      <c r="M752" s="17" t="str">
        <f>IFERROR(IF(INDEX(DATOS!AO:AO,MATCH(CHECKLIST!B752,DATOS!B:B,0),1)=0,"",INDEX(DATOS!AO:AO,MATCH(CHECKLIST!B752,DATOS!B:B,0),1)),"")</f>
        <v/>
      </c>
      <c r="N752" s="35" t="str">
        <f ca="1">IFERROR(IF(INDEX(DATOS!P:P,MATCH(CHECKLIST!B752,DATOS!B:B,0),1)="","X",IF(INDEX(DATOS!P:P,MATCH(CHECKLIST!B752,DATOS!B:B,0),1)&gt;YEAR(TODAY())-1,"","VENCIDA")),"")</f>
        <v/>
      </c>
      <c r="O752" s="35" t="str">
        <f>IFERROR(IF(INDEX(DATOS!AV:AV,MATCH(CHECKLIST!B752,DATOS!B:B,0),1)=0,"",INDEX(DATOS!AV:AV,MATCH(CHECKLIST!B752,DATOS!B:B,0),1)),"")</f>
        <v/>
      </c>
      <c r="P752" s="17" t="str">
        <f>IFERROR(IF(INDEX(DATOS!AT:AT,MATCH(CHECKLIST!B752,DATOS!B:B,0),1)=0,"",INDEX(DATOS!AT:AT,MATCH(CHECKLIST!B752,DATOS!B:B,0),1)),"")</f>
        <v/>
      </c>
      <c r="Q752" s="17" t="str">
        <f>IFERROR(IF(INDEX(DATOS!AU:AU,MATCH(CHECKLIST!B752,DATOS!B:B,0),1)=0,"",INDEX(DATOS!AU:AU,MATCH(CHECKLIST!B752,DATOS!B:B,0),1)),"")</f>
        <v/>
      </c>
      <c r="S752">
        <f t="shared" si="35"/>
        <v>0</v>
      </c>
      <c r="U752" t="str">
        <f t="shared" si="33"/>
        <v/>
      </c>
      <c r="V752" t="str">
        <f t="shared" si="34"/>
        <v/>
      </c>
    </row>
    <row r="753" spans="1:22" x14ac:dyDescent="0.25">
      <c r="A753" s="12">
        <v>740</v>
      </c>
      <c r="B753" t="str">
        <f>IFERROR(INDEX(DATOS!B:B,MATCH(CHECKLIST!A753,DATOS!CG:CG,0),1),"")</f>
        <v/>
      </c>
      <c r="C753" t="str">
        <f>IFERROR(INDEX(DATOS!BT:BT,MATCH(CHECKLIST!A753,DATOS!CG:CG,0),1),"")</f>
        <v/>
      </c>
      <c r="D753" t="str">
        <f>IFERROR(INDEX(DATOS!T:T,MATCH(CHECKLIST!E753,DATOS!C:C,0),1),"")</f>
        <v/>
      </c>
      <c r="E753" s="72" t="str">
        <f>IFERROR(INDEX(DATOS!C:C,MATCH(CHECKLIST!A753,DATOS!CG:CG,0),1),"")</f>
        <v/>
      </c>
      <c r="F753" s="82" t="str">
        <f>IFERROR(IF(INDEX(DATOS!AI:AI,MATCH(CHECKLIST!B753,DATOS!B:B,0),1)=0,"",INDEX(DATOS!AI:AI,MATCH(CHECKLIST!B753,DATOS!B:B,0),1)),"")</f>
        <v/>
      </c>
      <c r="G753" s="17" t="str">
        <f>IFERROR(IF(INDEX(DATOS!AN:AN,MATCH(CHECKLIST!B753,DATOS!B:B,0),1)=0,"",INDEX(DATOS!AN:AN,MATCH(CHECKLIST!B753,DATOS!B:B,0),1)),"")</f>
        <v/>
      </c>
      <c r="H753" s="17" t="str">
        <f>IFERROR(IF(INDEX(DATOS!BQ:BQ,MATCH(CHECKLIST!B753,DATOS!B:B,0),1)="","X",IF(INDEX(DATOS!BQ:BQ,MATCH(CHECKLIST!B753,DATOS!B:B,0),1)="VIGENTE","",INDEX(DATOS!BQ:BQ,MATCH(CHECKLIST!B753,DATOS!B:B,0),1))),"")</f>
        <v/>
      </c>
      <c r="I753" s="17" t="str">
        <f>IFERROR(IF(INDEX(DATOS!AR:AR,MATCH(CHECKLIST!B753,DATOS!B:B,0),1)=0,"",INDEX(DATOS!AR:AR,MATCH(CHECKLIST!B753,DATOS!B:B,0),1)),"")</f>
        <v/>
      </c>
      <c r="J753" s="17" t="str">
        <f>IFERROR(IF(INDEX(DATOS!AP:AP,MATCH(CHECKLIST!B753,DATOS!B:B,0),1)=0,"",INDEX(DATOS!AP:AP,MATCH(CHECKLIST!B753,DATOS!B:B,0),1)),"")</f>
        <v/>
      </c>
      <c r="K753" s="35" t="str">
        <f>IFERROR(IF(INDEX(DATOS!AQ:AQ,MATCH(CHECKLIST!B753,DATOS!B:B,0),1)=0,"",INDEX(DATOS!AQ:AQ,MATCH(CHECKLIST!B753,DATOS!B:B,0),1)),"")</f>
        <v/>
      </c>
      <c r="L753" s="17" t="str">
        <f>IFERROR(IF(INDEX(DATOS!AS:AS,MATCH(CHECKLIST!B753,DATOS!B:B,0),1)=0,"",INDEX(DATOS!AS:AS,MATCH(CHECKLIST!B753,DATOS!B:B,0),1)),"")</f>
        <v/>
      </c>
      <c r="M753" s="17" t="str">
        <f>IFERROR(IF(INDEX(DATOS!AO:AO,MATCH(CHECKLIST!B753,DATOS!B:B,0),1)=0,"",INDEX(DATOS!AO:AO,MATCH(CHECKLIST!B753,DATOS!B:B,0),1)),"")</f>
        <v/>
      </c>
      <c r="N753" s="35" t="str">
        <f ca="1">IFERROR(IF(INDEX(DATOS!P:P,MATCH(CHECKLIST!B753,DATOS!B:B,0),1)="","X",IF(INDEX(DATOS!P:P,MATCH(CHECKLIST!B753,DATOS!B:B,0),1)&gt;YEAR(TODAY())-1,"","VENCIDA")),"")</f>
        <v/>
      </c>
      <c r="O753" s="35" t="str">
        <f>IFERROR(IF(INDEX(DATOS!AV:AV,MATCH(CHECKLIST!B753,DATOS!B:B,0),1)=0,"",INDEX(DATOS!AV:AV,MATCH(CHECKLIST!B753,DATOS!B:B,0),1)),"")</f>
        <v/>
      </c>
      <c r="P753" s="17" t="str">
        <f>IFERROR(IF(INDEX(DATOS!AT:AT,MATCH(CHECKLIST!B753,DATOS!B:B,0),1)=0,"",INDEX(DATOS!AT:AT,MATCH(CHECKLIST!B753,DATOS!B:B,0),1)),"")</f>
        <v/>
      </c>
      <c r="Q753" s="17" t="str">
        <f>IFERROR(IF(INDEX(DATOS!AU:AU,MATCH(CHECKLIST!B753,DATOS!B:B,0),1)=0,"",INDEX(DATOS!AU:AU,MATCH(CHECKLIST!B753,DATOS!B:B,0),1)),"")</f>
        <v/>
      </c>
      <c r="R753" t="str">
        <f>IF(B753="","",1)</f>
        <v/>
      </c>
      <c r="S753" t="str">
        <f t="shared" si="35"/>
        <v/>
      </c>
      <c r="U753" t="str">
        <f t="shared" si="33"/>
        <v/>
      </c>
      <c r="V753" t="str">
        <f t="shared" si="34"/>
        <v/>
      </c>
    </row>
    <row r="754" spans="1:22" x14ac:dyDescent="0.25">
      <c r="A754" s="12">
        <v>741</v>
      </c>
      <c r="B754" t="str">
        <f>IFERROR(INDEX(DATOS!B:B,MATCH(CHECKLIST!A754,DATOS!CG:CG,0),1),"")</f>
        <v/>
      </c>
      <c r="C754" t="str">
        <f>IFERROR(INDEX(DATOS!BT:BT,MATCH(CHECKLIST!A754,DATOS!CG:CG,0),1),"")</f>
        <v/>
      </c>
      <c r="D754" t="str">
        <f>IFERROR(INDEX(DATOS!T:T,MATCH(CHECKLIST!E754,DATOS!C:C,0),1),"")</f>
        <v/>
      </c>
      <c r="E754" s="72" t="str">
        <f>IFERROR(INDEX(DATOS!C:C,MATCH(CHECKLIST!A754,DATOS!CG:CG,0),1),"")</f>
        <v/>
      </c>
      <c r="F754" s="82" t="str">
        <f>IFERROR(IF(INDEX(DATOS!AI:AI,MATCH(CHECKLIST!B754,DATOS!B:B,0),1)=0,"",INDEX(DATOS!AI:AI,MATCH(CHECKLIST!B754,DATOS!B:B,0),1)),"")</f>
        <v/>
      </c>
      <c r="G754" s="17" t="str">
        <f>IFERROR(IF(INDEX(DATOS!AN:AN,MATCH(CHECKLIST!B754,DATOS!B:B,0),1)=0,"",INDEX(DATOS!AN:AN,MATCH(CHECKLIST!B754,DATOS!B:B,0),1)),"")</f>
        <v/>
      </c>
      <c r="H754" s="17" t="str">
        <f>IFERROR(IF(INDEX(DATOS!BQ:BQ,MATCH(CHECKLIST!B754,DATOS!B:B,0),1)="","X",IF(INDEX(DATOS!BQ:BQ,MATCH(CHECKLIST!B754,DATOS!B:B,0),1)="VIGENTE","",INDEX(DATOS!BQ:BQ,MATCH(CHECKLIST!B754,DATOS!B:B,0),1))),"")</f>
        <v/>
      </c>
      <c r="I754" s="17" t="str">
        <f>IFERROR(IF(INDEX(DATOS!AR:AR,MATCH(CHECKLIST!B754,DATOS!B:B,0),1)=0,"",INDEX(DATOS!AR:AR,MATCH(CHECKLIST!B754,DATOS!B:B,0),1)),"")</f>
        <v/>
      </c>
      <c r="J754" s="17" t="str">
        <f>IFERROR(IF(INDEX(DATOS!AP:AP,MATCH(CHECKLIST!B754,DATOS!B:B,0),1)=0,"",INDEX(DATOS!AP:AP,MATCH(CHECKLIST!B754,DATOS!B:B,0),1)),"")</f>
        <v/>
      </c>
      <c r="K754" s="35" t="str">
        <f>IFERROR(IF(INDEX(DATOS!AQ:AQ,MATCH(CHECKLIST!B754,DATOS!B:B,0),1)=0,"",INDEX(DATOS!AQ:AQ,MATCH(CHECKLIST!B754,DATOS!B:B,0),1)),"")</f>
        <v/>
      </c>
      <c r="L754" s="17" t="str">
        <f>IFERROR(IF(INDEX(DATOS!AS:AS,MATCH(CHECKLIST!B754,DATOS!B:B,0),1)=0,"",INDEX(DATOS!AS:AS,MATCH(CHECKLIST!B754,DATOS!B:B,0),1)),"")</f>
        <v/>
      </c>
      <c r="M754" s="17" t="str">
        <f>IFERROR(IF(INDEX(DATOS!AO:AO,MATCH(CHECKLIST!B754,DATOS!B:B,0),1)=0,"",INDEX(DATOS!AO:AO,MATCH(CHECKLIST!B754,DATOS!B:B,0),1)),"")</f>
        <v/>
      </c>
      <c r="N754" s="35" t="str">
        <f ca="1">IFERROR(IF(INDEX(DATOS!P:P,MATCH(CHECKLIST!B754,DATOS!B:B,0),1)="","X",IF(INDEX(DATOS!P:P,MATCH(CHECKLIST!B754,DATOS!B:B,0),1)&gt;YEAR(TODAY())-1,"","VENCIDA")),"")</f>
        <v/>
      </c>
      <c r="O754" s="35" t="str">
        <f>IFERROR(IF(INDEX(DATOS!AV:AV,MATCH(CHECKLIST!B754,DATOS!B:B,0),1)=0,"",INDEX(DATOS!AV:AV,MATCH(CHECKLIST!B754,DATOS!B:B,0),1)),"")</f>
        <v/>
      </c>
      <c r="P754" s="17" t="str">
        <f>IFERROR(IF(INDEX(DATOS!AT:AT,MATCH(CHECKLIST!B754,DATOS!B:B,0),1)=0,"",INDEX(DATOS!AT:AT,MATCH(CHECKLIST!B754,DATOS!B:B,0),1)),"")</f>
        <v/>
      </c>
      <c r="Q754" s="17" t="str">
        <f>IFERROR(IF(INDEX(DATOS!AU:AU,MATCH(CHECKLIST!B754,DATOS!B:B,0),1)=0,"",INDEX(DATOS!AU:AU,MATCH(CHECKLIST!B754,DATOS!B:B,0),1)),"")</f>
        <v/>
      </c>
      <c r="S754">
        <f t="shared" si="35"/>
        <v>0</v>
      </c>
      <c r="U754" t="str">
        <f t="shared" si="33"/>
        <v/>
      </c>
      <c r="V754" t="str">
        <f t="shared" si="34"/>
        <v/>
      </c>
    </row>
    <row r="755" spans="1:22" x14ac:dyDescent="0.25">
      <c r="A755" s="12">
        <v>742</v>
      </c>
      <c r="B755" t="str">
        <f>IFERROR(INDEX(DATOS!B:B,MATCH(CHECKLIST!A755,DATOS!CG:CG,0),1),"")</f>
        <v/>
      </c>
      <c r="C755" t="str">
        <f>IFERROR(INDEX(DATOS!BT:BT,MATCH(CHECKLIST!A755,DATOS!CG:CG,0),1),"")</f>
        <v/>
      </c>
      <c r="D755" t="str">
        <f>IFERROR(INDEX(DATOS!T:T,MATCH(CHECKLIST!E755,DATOS!C:C,0),1),"")</f>
        <v/>
      </c>
      <c r="E755" s="72" t="str">
        <f>IFERROR(INDEX(DATOS!C:C,MATCH(CHECKLIST!A755,DATOS!CG:CG,0),1),"")</f>
        <v/>
      </c>
      <c r="F755" s="82" t="str">
        <f>IFERROR(IF(INDEX(DATOS!AI:AI,MATCH(CHECKLIST!B755,DATOS!B:B,0),1)=0,"",INDEX(DATOS!AI:AI,MATCH(CHECKLIST!B755,DATOS!B:B,0),1)),"")</f>
        <v/>
      </c>
      <c r="G755" s="17" t="str">
        <f>IFERROR(IF(INDEX(DATOS!AN:AN,MATCH(CHECKLIST!B755,DATOS!B:B,0),1)=0,"",INDEX(DATOS!AN:AN,MATCH(CHECKLIST!B755,DATOS!B:B,0),1)),"")</f>
        <v/>
      </c>
      <c r="H755" s="17" t="str">
        <f>IFERROR(IF(INDEX(DATOS!BQ:BQ,MATCH(CHECKLIST!B755,DATOS!B:B,0),1)="","X",IF(INDEX(DATOS!BQ:BQ,MATCH(CHECKLIST!B755,DATOS!B:B,0),1)="VIGENTE","",INDEX(DATOS!BQ:BQ,MATCH(CHECKLIST!B755,DATOS!B:B,0),1))),"")</f>
        <v/>
      </c>
      <c r="I755" s="17" t="str">
        <f>IFERROR(IF(INDEX(DATOS!AR:AR,MATCH(CHECKLIST!B755,DATOS!B:B,0),1)=0,"",INDEX(DATOS!AR:AR,MATCH(CHECKLIST!B755,DATOS!B:B,0),1)),"")</f>
        <v/>
      </c>
      <c r="J755" s="17" t="str">
        <f>IFERROR(IF(INDEX(DATOS!AP:AP,MATCH(CHECKLIST!B755,DATOS!B:B,0),1)=0,"",INDEX(DATOS!AP:AP,MATCH(CHECKLIST!B755,DATOS!B:B,0),1)),"")</f>
        <v/>
      </c>
      <c r="K755" s="35" t="str">
        <f>IFERROR(IF(INDEX(DATOS!AQ:AQ,MATCH(CHECKLIST!B755,DATOS!B:B,0),1)=0,"",INDEX(DATOS!AQ:AQ,MATCH(CHECKLIST!B755,DATOS!B:B,0),1)),"")</f>
        <v/>
      </c>
      <c r="L755" s="17" t="str">
        <f>IFERROR(IF(INDEX(DATOS!AS:AS,MATCH(CHECKLIST!B755,DATOS!B:B,0),1)=0,"",INDEX(DATOS!AS:AS,MATCH(CHECKLIST!B755,DATOS!B:B,0),1)),"")</f>
        <v/>
      </c>
      <c r="M755" s="17" t="str">
        <f>IFERROR(IF(INDEX(DATOS!AO:AO,MATCH(CHECKLIST!B755,DATOS!B:B,0),1)=0,"",INDEX(DATOS!AO:AO,MATCH(CHECKLIST!B755,DATOS!B:B,0),1)),"")</f>
        <v/>
      </c>
      <c r="N755" s="35" t="str">
        <f ca="1">IFERROR(IF(INDEX(DATOS!P:P,MATCH(CHECKLIST!B755,DATOS!B:B,0),1)="","X",IF(INDEX(DATOS!P:P,MATCH(CHECKLIST!B755,DATOS!B:B,0),1)&gt;YEAR(TODAY())-1,"","VENCIDA")),"")</f>
        <v/>
      </c>
      <c r="O755" s="35" t="str">
        <f>IFERROR(IF(INDEX(DATOS!AV:AV,MATCH(CHECKLIST!B755,DATOS!B:B,0),1)=0,"",INDEX(DATOS!AV:AV,MATCH(CHECKLIST!B755,DATOS!B:B,0),1)),"")</f>
        <v/>
      </c>
      <c r="P755" s="17" t="str">
        <f>IFERROR(IF(INDEX(DATOS!AT:AT,MATCH(CHECKLIST!B755,DATOS!B:B,0),1)=0,"",INDEX(DATOS!AT:AT,MATCH(CHECKLIST!B755,DATOS!B:B,0),1)),"")</f>
        <v/>
      </c>
      <c r="Q755" s="17" t="str">
        <f>IFERROR(IF(INDEX(DATOS!AU:AU,MATCH(CHECKLIST!B755,DATOS!B:B,0),1)=0,"",INDEX(DATOS!AU:AU,MATCH(CHECKLIST!B755,DATOS!B:B,0),1)),"")</f>
        <v/>
      </c>
      <c r="R755" t="str">
        <f>IF(B755="","",1)</f>
        <v/>
      </c>
      <c r="S755" t="str">
        <f t="shared" si="35"/>
        <v/>
      </c>
      <c r="U755" t="str">
        <f t="shared" si="33"/>
        <v/>
      </c>
      <c r="V755" t="str">
        <f t="shared" si="34"/>
        <v/>
      </c>
    </row>
    <row r="756" spans="1:22" x14ac:dyDescent="0.25">
      <c r="A756" s="12">
        <v>743</v>
      </c>
      <c r="B756" t="str">
        <f>IFERROR(INDEX(DATOS!B:B,MATCH(CHECKLIST!A756,DATOS!CG:CG,0),1),"")</f>
        <v/>
      </c>
      <c r="C756" t="str">
        <f>IFERROR(INDEX(DATOS!BT:BT,MATCH(CHECKLIST!A756,DATOS!CG:CG,0),1),"")</f>
        <v/>
      </c>
      <c r="D756" t="str">
        <f>IFERROR(INDEX(DATOS!T:T,MATCH(CHECKLIST!E756,DATOS!C:C,0),1),"")</f>
        <v/>
      </c>
      <c r="E756" s="72" t="str">
        <f>IFERROR(INDEX(DATOS!C:C,MATCH(CHECKLIST!A756,DATOS!CG:CG,0),1),"")</f>
        <v/>
      </c>
      <c r="F756" s="82" t="str">
        <f>IFERROR(IF(INDEX(DATOS!AI:AI,MATCH(CHECKLIST!B756,DATOS!B:B,0),1)=0,"",INDEX(DATOS!AI:AI,MATCH(CHECKLIST!B756,DATOS!B:B,0),1)),"")</f>
        <v/>
      </c>
      <c r="G756" s="17" t="str">
        <f>IFERROR(IF(INDEX(DATOS!AN:AN,MATCH(CHECKLIST!B756,DATOS!B:B,0),1)=0,"",INDEX(DATOS!AN:AN,MATCH(CHECKLIST!B756,DATOS!B:B,0),1)),"")</f>
        <v/>
      </c>
      <c r="H756" s="17" t="str">
        <f>IFERROR(IF(INDEX(DATOS!BQ:BQ,MATCH(CHECKLIST!B756,DATOS!B:B,0),1)="","X",IF(INDEX(DATOS!BQ:BQ,MATCH(CHECKLIST!B756,DATOS!B:B,0),1)="VIGENTE","",INDEX(DATOS!BQ:BQ,MATCH(CHECKLIST!B756,DATOS!B:B,0),1))),"")</f>
        <v/>
      </c>
      <c r="I756" s="17" t="str">
        <f>IFERROR(IF(INDEX(DATOS!AR:AR,MATCH(CHECKLIST!B756,DATOS!B:B,0),1)=0,"",INDEX(DATOS!AR:AR,MATCH(CHECKLIST!B756,DATOS!B:B,0),1)),"")</f>
        <v/>
      </c>
      <c r="J756" s="17" t="str">
        <f>IFERROR(IF(INDEX(DATOS!AP:AP,MATCH(CHECKLIST!B756,DATOS!B:B,0),1)=0,"",INDEX(DATOS!AP:AP,MATCH(CHECKLIST!B756,DATOS!B:B,0),1)),"")</f>
        <v/>
      </c>
      <c r="K756" s="35" t="str">
        <f>IFERROR(IF(INDEX(DATOS!AQ:AQ,MATCH(CHECKLIST!B756,DATOS!B:B,0),1)=0,"",INDEX(DATOS!AQ:AQ,MATCH(CHECKLIST!B756,DATOS!B:B,0),1)),"")</f>
        <v/>
      </c>
      <c r="L756" s="17" t="str">
        <f>IFERROR(IF(INDEX(DATOS!AS:AS,MATCH(CHECKLIST!B756,DATOS!B:B,0),1)=0,"",INDEX(DATOS!AS:AS,MATCH(CHECKLIST!B756,DATOS!B:B,0),1)),"")</f>
        <v/>
      </c>
      <c r="M756" s="17" t="str">
        <f>IFERROR(IF(INDEX(DATOS!AO:AO,MATCH(CHECKLIST!B756,DATOS!B:B,0),1)=0,"",INDEX(DATOS!AO:AO,MATCH(CHECKLIST!B756,DATOS!B:B,0),1)),"")</f>
        <v/>
      </c>
      <c r="N756" s="35" t="str">
        <f ca="1">IFERROR(IF(INDEX(DATOS!P:P,MATCH(CHECKLIST!B756,DATOS!B:B,0),1)="","X",IF(INDEX(DATOS!P:P,MATCH(CHECKLIST!B756,DATOS!B:B,0),1)&gt;YEAR(TODAY())-1,"","VENCIDA")),"")</f>
        <v/>
      </c>
      <c r="O756" s="35" t="str">
        <f>IFERROR(IF(INDEX(DATOS!AV:AV,MATCH(CHECKLIST!B756,DATOS!B:B,0),1)=0,"",INDEX(DATOS!AV:AV,MATCH(CHECKLIST!B756,DATOS!B:B,0),1)),"")</f>
        <v/>
      </c>
      <c r="P756" s="17" t="str">
        <f>IFERROR(IF(INDEX(DATOS!AT:AT,MATCH(CHECKLIST!B756,DATOS!B:B,0),1)=0,"",INDEX(DATOS!AT:AT,MATCH(CHECKLIST!B756,DATOS!B:B,0),1)),"")</f>
        <v/>
      </c>
      <c r="Q756" s="17" t="str">
        <f>IFERROR(IF(INDEX(DATOS!AU:AU,MATCH(CHECKLIST!B756,DATOS!B:B,0),1)=0,"",INDEX(DATOS!AU:AU,MATCH(CHECKLIST!B756,DATOS!B:B,0),1)),"")</f>
        <v/>
      </c>
      <c r="S756">
        <f t="shared" si="35"/>
        <v>0</v>
      </c>
      <c r="U756" t="str">
        <f t="shared" si="33"/>
        <v/>
      </c>
      <c r="V756" t="str">
        <f t="shared" si="34"/>
        <v/>
      </c>
    </row>
    <row r="757" spans="1:22" x14ac:dyDescent="0.25">
      <c r="A757" s="12">
        <v>744</v>
      </c>
      <c r="B757" t="str">
        <f>IFERROR(INDEX(DATOS!B:B,MATCH(CHECKLIST!A757,DATOS!CG:CG,0),1),"")</f>
        <v/>
      </c>
      <c r="C757" t="str">
        <f>IFERROR(INDEX(DATOS!BT:BT,MATCH(CHECKLIST!A757,DATOS!CG:CG,0),1),"")</f>
        <v/>
      </c>
      <c r="D757" t="str">
        <f>IFERROR(INDEX(DATOS!T:T,MATCH(CHECKLIST!E757,DATOS!C:C,0),1),"")</f>
        <v/>
      </c>
      <c r="E757" s="72" t="str">
        <f>IFERROR(INDEX(DATOS!C:C,MATCH(CHECKLIST!A757,DATOS!CG:CG,0),1),"")</f>
        <v/>
      </c>
      <c r="F757" s="82" t="str">
        <f>IFERROR(IF(INDEX(DATOS!AI:AI,MATCH(CHECKLIST!B757,DATOS!B:B,0),1)=0,"",INDEX(DATOS!AI:AI,MATCH(CHECKLIST!B757,DATOS!B:B,0),1)),"")</f>
        <v/>
      </c>
      <c r="G757" s="17" t="str">
        <f>IFERROR(IF(INDEX(DATOS!AN:AN,MATCH(CHECKLIST!B757,DATOS!B:B,0),1)=0,"",INDEX(DATOS!AN:AN,MATCH(CHECKLIST!B757,DATOS!B:B,0),1)),"")</f>
        <v/>
      </c>
      <c r="H757" s="17" t="str">
        <f>IFERROR(IF(INDEX(DATOS!BQ:BQ,MATCH(CHECKLIST!B757,DATOS!B:B,0),1)="","X",IF(INDEX(DATOS!BQ:BQ,MATCH(CHECKLIST!B757,DATOS!B:B,0),1)="VIGENTE","",INDEX(DATOS!BQ:BQ,MATCH(CHECKLIST!B757,DATOS!B:B,0),1))),"")</f>
        <v/>
      </c>
      <c r="I757" s="17" t="str">
        <f>IFERROR(IF(INDEX(DATOS!AR:AR,MATCH(CHECKLIST!B757,DATOS!B:B,0),1)=0,"",INDEX(DATOS!AR:AR,MATCH(CHECKLIST!B757,DATOS!B:B,0),1)),"")</f>
        <v/>
      </c>
      <c r="J757" s="17" t="str">
        <f>IFERROR(IF(INDEX(DATOS!AP:AP,MATCH(CHECKLIST!B757,DATOS!B:B,0),1)=0,"",INDEX(DATOS!AP:AP,MATCH(CHECKLIST!B757,DATOS!B:B,0),1)),"")</f>
        <v/>
      </c>
      <c r="K757" s="35" t="str">
        <f>IFERROR(IF(INDEX(DATOS!AQ:AQ,MATCH(CHECKLIST!B757,DATOS!B:B,0),1)=0,"",INDEX(DATOS!AQ:AQ,MATCH(CHECKLIST!B757,DATOS!B:B,0),1)),"")</f>
        <v/>
      </c>
      <c r="L757" s="17" t="str">
        <f>IFERROR(IF(INDEX(DATOS!AS:AS,MATCH(CHECKLIST!B757,DATOS!B:B,0),1)=0,"",INDEX(DATOS!AS:AS,MATCH(CHECKLIST!B757,DATOS!B:B,0),1)),"")</f>
        <v/>
      </c>
      <c r="M757" s="17" t="str">
        <f>IFERROR(IF(INDEX(DATOS!AO:AO,MATCH(CHECKLIST!B757,DATOS!B:B,0),1)=0,"",INDEX(DATOS!AO:AO,MATCH(CHECKLIST!B757,DATOS!B:B,0),1)),"")</f>
        <v/>
      </c>
      <c r="N757" s="35" t="str">
        <f ca="1">IFERROR(IF(INDEX(DATOS!P:P,MATCH(CHECKLIST!B757,DATOS!B:B,0),1)="","X",IF(INDEX(DATOS!P:P,MATCH(CHECKLIST!B757,DATOS!B:B,0),1)&gt;YEAR(TODAY())-1,"","VENCIDA")),"")</f>
        <v/>
      </c>
      <c r="O757" s="35" t="str">
        <f>IFERROR(IF(INDEX(DATOS!AV:AV,MATCH(CHECKLIST!B757,DATOS!B:B,0),1)=0,"",INDEX(DATOS!AV:AV,MATCH(CHECKLIST!B757,DATOS!B:B,0),1)),"")</f>
        <v/>
      </c>
      <c r="P757" s="17" t="str">
        <f>IFERROR(IF(INDEX(DATOS!AT:AT,MATCH(CHECKLIST!B757,DATOS!B:B,0),1)=0,"",INDEX(DATOS!AT:AT,MATCH(CHECKLIST!B757,DATOS!B:B,0),1)),"")</f>
        <v/>
      </c>
      <c r="Q757" s="17" t="str">
        <f>IFERROR(IF(INDEX(DATOS!AU:AU,MATCH(CHECKLIST!B757,DATOS!B:B,0),1)=0,"",INDEX(DATOS!AU:AU,MATCH(CHECKLIST!B757,DATOS!B:B,0),1)),"")</f>
        <v/>
      </c>
      <c r="R757" t="str">
        <f>IF(B757="","",1)</f>
        <v/>
      </c>
      <c r="S757" t="str">
        <f t="shared" si="35"/>
        <v/>
      </c>
      <c r="U757" t="str">
        <f t="shared" si="33"/>
        <v/>
      </c>
      <c r="V757" t="str">
        <f t="shared" si="34"/>
        <v/>
      </c>
    </row>
    <row r="758" spans="1:22" x14ac:dyDescent="0.25">
      <c r="A758" s="12">
        <v>745</v>
      </c>
      <c r="B758" t="str">
        <f>IFERROR(INDEX(DATOS!B:B,MATCH(CHECKLIST!A758,DATOS!CG:CG,0),1),"")</f>
        <v/>
      </c>
      <c r="C758" t="str">
        <f>IFERROR(INDEX(DATOS!BT:BT,MATCH(CHECKLIST!A758,DATOS!CG:CG,0),1),"")</f>
        <v/>
      </c>
      <c r="D758" t="str">
        <f>IFERROR(INDEX(DATOS!T:T,MATCH(CHECKLIST!E758,DATOS!C:C,0),1),"")</f>
        <v/>
      </c>
      <c r="E758" s="72" t="str">
        <f>IFERROR(INDEX(DATOS!C:C,MATCH(CHECKLIST!A758,DATOS!CG:CG,0),1),"")</f>
        <v/>
      </c>
      <c r="F758" s="82" t="str">
        <f>IFERROR(IF(INDEX(DATOS!AI:AI,MATCH(CHECKLIST!B758,DATOS!B:B,0),1)=0,"",INDEX(DATOS!AI:AI,MATCH(CHECKLIST!B758,DATOS!B:B,0),1)),"")</f>
        <v/>
      </c>
      <c r="G758" s="17" t="str">
        <f>IFERROR(IF(INDEX(DATOS!AN:AN,MATCH(CHECKLIST!B758,DATOS!B:B,0),1)=0,"",INDEX(DATOS!AN:AN,MATCH(CHECKLIST!B758,DATOS!B:B,0),1)),"")</f>
        <v/>
      </c>
      <c r="H758" s="17" t="str">
        <f>IFERROR(IF(INDEX(DATOS!BQ:BQ,MATCH(CHECKLIST!B758,DATOS!B:B,0),1)="","X",IF(INDEX(DATOS!BQ:BQ,MATCH(CHECKLIST!B758,DATOS!B:B,0),1)="VIGENTE","",INDEX(DATOS!BQ:BQ,MATCH(CHECKLIST!B758,DATOS!B:B,0),1))),"")</f>
        <v/>
      </c>
      <c r="I758" s="17" t="str">
        <f>IFERROR(IF(INDEX(DATOS!AR:AR,MATCH(CHECKLIST!B758,DATOS!B:B,0),1)=0,"",INDEX(DATOS!AR:AR,MATCH(CHECKLIST!B758,DATOS!B:B,0),1)),"")</f>
        <v/>
      </c>
      <c r="J758" s="17" t="str">
        <f>IFERROR(IF(INDEX(DATOS!AP:AP,MATCH(CHECKLIST!B758,DATOS!B:B,0),1)=0,"",INDEX(DATOS!AP:AP,MATCH(CHECKLIST!B758,DATOS!B:B,0),1)),"")</f>
        <v/>
      </c>
      <c r="K758" s="35" t="str">
        <f>IFERROR(IF(INDEX(DATOS!AQ:AQ,MATCH(CHECKLIST!B758,DATOS!B:B,0),1)=0,"",INDEX(DATOS!AQ:AQ,MATCH(CHECKLIST!B758,DATOS!B:B,0),1)),"")</f>
        <v/>
      </c>
      <c r="L758" s="17" t="str">
        <f>IFERROR(IF(INDEX(DATOS!AS:AS,MATCH(CHECKLIST!B758,DATOS!B:B,0),1)=0,"",INDEX(DATOS!AS:AS,MATCH(CHECKLIST!B758,DATOS!B:B,0),1)),"")</f>
        <v/>
      </c>
      <c r="M758" s="17" t="str">
        <f>IFERROR(IF(INDEX(DATOS!AO:AO,MATCH(CHECKLIST!B758,DATOS!B:B,0),1)=0,"",INDEX(DATOS!AO:AO,MATCH(CHECKLIST!B758,DATOS!B:B,0),1)),"")</f>
        <v/>
      </c>
      <c r="N758" s="35" t="str">
        <f ca="1">IFERROR(IF(INDEX(DATOS!P:P,MATCH(CHECKLIST!B758,DATOS!B:B,0),1)="","X",IF(INDEX(DATOS!P:P,MATCH(CHECKLIST!B758,DATOS!B:B,0),1)&gt;YEAR(TODAY())-1,"","VENCIDA")),"")</f>
        <v/>
      </c>
      <c r="O758" s="35" t="str">
        <f>IFERROR(IF(INDEX(DATOS!AV:AV,MATCH(CHECKLIST!B758,DATOS!B:B,0),1)=0,"",INDEX(DATOS!AV:AV,MATCH(CHECKLIST!B758,DATOS!B:B,0),1)),"")</f>
        <v/>
      </c>
      <c r="P758" s="17" t="str">
        <f>IFERROR(IF(INDEX(DATOS!AT:AT,MATCH(CHECKLIST!B758,DATOS!B:B,0),1)=0,"",INDEX(DATOS!AT:AT,MATCH(CHECKLIST!B758,DATOS!B:B,0),1)),"")</f>
        <v/>
      </c>
      <c r="Q758" s="17" t="str">
        <f>IFERROR(IF(INDEX(DATOS!AU:AU,MATCH(CHECKLIST!B758,DATOS!B:B,0),1)=0,"",INDEX(DATOS!AU:AU,MATCH(CHECKLIST!B758,DATOS!B:B,0),1)),"")</f>
        <v/>
      </c>
      <c r="S758">
        <f t="shared" si="35"/>
        <v>0</v>
      </c>
      <c r="U758" t="str">
        <f t="shared" si="33"/>
        <v/>
      </c>
      <c r="V758" t="str">
        <f t="shared" si="34"/>
        <v/>
      </c>
    </row>
    <row r="759" spans="1:22" x14ac:dyDescent="0.25">
      <c r="A759" s="12">
        <v>746</v>
      </c>
      <c r="B759" t="str">
        <f>IFERROR(INDEX(DATOS!B:B,MATCH(CHECKLIST!A759,DATOS!CG:CG,0),1),"")</f>
        <v/>
      </c>
      <c r="C759" t="str">
        <f>IFERROR(INDEX(DATOS!BT:BT,MATCH(CHECKLIST!A759,DATOS!CG:CG,0),1),"")</f>
        <v/>
      </c>
      <c r="D759" t="str">
        <f>IFERROR(INDEX(DATOS!T:T,MATCH(CHECKLIST!E759,DATOS!C:C,0),1),"")</f>
        <v/>
      </c>
      <c r="E759" s="72" t="str">
        <f>IFERROR(INDEX(DATOS!C:C,MATCH(CHECKLIST!A759,DATOS!CG:CG,0),1),"")</f>
        <v/>
      </c>
      <c r="F759" s="82" t="str">
        <f>IFERROR(IF(INDEX(DATOS!AI:AI,MATCH(CHECKLIST!B759,DATOS!B:B,0),1)=0,"",INDEX(DATOS!AI:AI,MATCH(CHECKLIST!B759,DATOS!B:B,0),1)),"")</f>
        <v/>
      </c>
      <c r="G759" s="17" t="str">
        <f>IFERROR(IF(INDEX(DATOS!AN:AN,MATCH(CHECKLIST!B759,DATOS!B:B,0),1)=0,"",INDEX(DATOS!AN:AN,MATCH(CHECKLIST!B759,DATOS!B:B,0),1)),"")</f>
        <v/>
      </c>
      <c r="H759" s="17" t="str">
        <f>IFERROR(IF(INDEX(DATOS!BQ:BQ,MATCH(CHECKLIST!B759,DATOS!B:B,0),1)="","X",IF(INDEX(DATOS!BQ:BQ,MATCH(CHECKLIST!B759,DATOS!B:B,0),1)="VIGENTE","",INDEX(DATOS!BQ:BQ,MATCH(CHECKLIST!B759,DATOS!B:B,0),1))),"")</f>
        <v/>
      </c>
      <c r="I759" s="17" t="str">
        <f>IFERROR(IF(INDEX(DATOS!AR:AR,MATCH(CHECKLIST!B759,DATOS!B:B,0),1)=0,"",INDEX(DATOS!AR:AR,MATCH(CHECKLIST!B759,DATOS!B:B,0),1)),"")</f>
        <v/>
      </c>
      <c r="J759" s="17" t="str">
        <f>IFERROR(IF(INDEX(DATOS!AP:AP,MATCH(CHECKLIST!B759,DATOS!B:B,0),1)=0,"",INDEX(DATOS!AP:AP,MATCH(CHECKLIST!B759,DATOS!B:B,0),1)),"")</f>
        <v/>
      </c>
      <c r="K759" s="35" t="str">
        <f>IFERROR(IF(INDEX(DATOS!AQ:AQ,MATCH(CHECKLIST!B759,DATOS!B:B,0),1)=0,"",INDEX(DATOS!AQ:AQ,MATCH(CHECKLIST!B759,DATOS!B:B,0),1)),"")</f>
        <v/>
      </c>
      <c r="L759" s="17" t="str">
        <f>IFERROR(IF(INDEX(DATOS!AS:AS,MATCH(CHECKLIST!B759,DATOS!B:B,0),1)=0,"",INDEX(DATOS!AS:AS,MATCH(CHECKLIST!B759,DATOS!B:B,0),1)),"")</f>
        <v/>
      </c>
      <c r="M759" s="17" t="str">
        <f>IFERROR(IF(INDEX(DATOS!AO:AO,MATCH(CHECKLIST!B759,DATOS!B:B,0),1)=0,"",INDEX(DATOS!AO:AO,MATCH(CHECKLIST!B759,DATOS!B:B,0),1)),"")</f>
        <v/>
      </c>
      <c r="N759" s="35" t="str">
        <f ca="1">IFERROR(IF(INDEX(DATOS!P:P,MATCH(CHECKLIST!B759,DATOS!B:B,0),1)="","X",IF(INDEX(DATOS!P:P,MATCH(CHECKLIST!B759,DATOS!B:B,0),1)&gt;YEAR(TODAY())-1,"","VENCIDA")),"")</f>
        <v/>
      </c>
      <c r="O759" s="35" t="str">
        <f>IFERROR(IF(INDEX(DATOS!AV:AV,MATCH(CHECKLIST!B759,DATOS!B:B,0),1)=0,"",INDEX(DATOS!AV:AV,MATCH(CHECKLIST!B759,DATOS!B:B,0),1)),"")</f>
        <v/>
      </c>
      <c r="P759" s="17" t="str">
        <f>IFERROR(IF(INDEX(DATOS!AT:AT,MATCH(CHECKLIST!B759,DATOS!B:B,0),1)=0,"",INDEX(DATOS!AT:AT,MATCH(CHECKLIST!B759,DATOS!B:B,0),1)),"")</f>
        <v/>
      </c>
      <c r="Q759" s="17" t="str">
        <f>IFERROR(IF(INDEX(DATOS!AU:AU,MATCH(CHECKLIST!B759,DATOS!B:B,0),1)=0,"",INDEX(DATOS!AU:AU,MATCH(CHECKLIST!B759,DATOS!B:B,0),1)),"")</f>
        <v/>
      </c>
      <c r="R759" t="str">
        <f>IF(B759="","",1)</f>
        <v/>
      </c>
      <c r="S759" t="str">
        <f t="shared" si="35"/>
        <v/>
      </c>
      <c r="U759" t="str">
        <f t="shared" si="33"/>
        <v/>
      </c>
      <c r="V759" t="str">
        <f t="shared" si="34"/>
        <v/>
      </c>
    </row>
    <row r="760" spans="1:22" x14ac:dyDescent="0.25">
      <c r="A760" s="12">
        <v>747</v>
      </c>
      <c r="B760" t="str">
        <f>IFERROR(INDEX(DATOS!B:B,MATCH(CHECKLIST!A760,DATOS!CG:CG,0),1),"")</f>
        <v/>
      </c>
      <c r="C760" t="str">
        <f>IFERROR(INDEX(DATOS!BT:BT,MATCH(CHECKLIST!A760,DATOS!CG:CG,0),1),"")</f>
        <v/>
      </c>
      <c r="D760" t="str">
        <f>IFERROR(INDEX(DATOS!T:T,MATCH(CHECKLIST!E760,DATOS!C:C,0),1),"")</f>
        <v/>
      </c>
      <c r="E760" s="72" t="str">
        <f>IFERROR(INDEX(DATOS!C:C,MATCH(CHECKLIST!A760,DATOS!CG:CG,0),1),"")</f>
        <v/>
      </c>
      <c r="F760" s="82" t="str">
        <f>IFERROR(IF(INDEX(DATOS!AI:AI,MATCH(CHECKLIST!B760,DATOS!B:B,0),1)=0,"",INDEX(DATOS!AI:AI,MATCH(CHECKLIST!B760,DATOS!B:B,0),1)),"")</f>
        <v/>
      </c>
      <c r="G760" s="17" t="str">
        <f>IFERROR(IF(INDEX(DATOS!AN:AN,MATCH(CHECKLIST!B760,DATOS!B:B,0),1)=0,"",INDEX(DATOS!AN:AN,MATCH(CHECKLIST!B760,DATOS!B:B,0),1)),"")</f>
        <v/>
      </c>
      <c r="H760" s="17" t="str">
        <f>IFERROR(IF(INDEX(DATOS!BQ:BQ,MATCH(CHECKLIST!B760,DATOS!B:B,0),1)="","X",IF(INDEX(DATOS!BQ:BQ,MATCH(CHECKLIST!B760,DATOS!B:B,0),1)="VIGENTE","",INDEX(DATOS!BQ:BQ,MATCH(CHECKLIST!B760,DATOS!B:B,0),1))),"")</f>
        <v/>
      </c>
      <c r="I760" s="17" t="str">
        <f>IFERROR(IF(INDEX(DATOS!AR:AR,MATCH(CHECKLIST!B760,DATOS!B:B,0),1)=0,"",INDEX(DATOS!AR:AR,MATCH(CHECKLIST!B760,DATOS!B:B,0),1)),"")</f>
        <v/>
      </c>
      <c r="J760" s="17" t="str">
        <f>IFERROR(IF(INDEX(DATOS!AP:AP,MATCH(CHECKLIST!B760,DATOS!B:B,0),1)=0,"",INDEX(DATOS!AP:AP,MATCH(CHECKLIST!B760,DATOS!B:B,0),1)),"")</f>
        <v/>
      </c>
      <c r="K760" s="35" t="str">
        <f>IFERROR(IF(INDEX(DATOS!AQ:AQ,MATCH(CHECKLIST!B760,DATOS!B:B,0),1)=0,"",INDEX(DATOS!AQ:AQ,MATCH(CHECKLIST!B760,DATOS!B:B,0),1)),"")</f>
        <v/>
      </c>
      <c r="L760" s="17" t="str">
        <f>IFERROR(IF(INDEX(DATOS!AS:AS,MATCH(CHECKLIST!B760,DATOS!B:B,0),1)=0,"",INDEX(DATOS!AS:AS,MATCH(CHECKLIST!B760,DATOS!B:B,0),1)),"")</f>
        <v/>
      </c>
      <c r="M760" s="17" t="str">
        <f>IFERROR(IF(INDEX(DATOS!AO:AO,MATCH(CHECKLIST!B760,DATOS!B:B,0),1)=0,"",INDEX(DATOS!AO:AO,MATCH(CHECKLIST!B760,DATOS!B:B,0),1)),"")</f>
        <v/>
      </c>
      <c r="N760" s="35" t="str">
        <f ca="1">IFERROR(IF(INDEX(DATOS!P:P,MATCH(CHECKLIST!B760,DATOS!B:B,0),1)="","X",IF(INDEX(DATOS!P:P,MATCH(CHECKLIST!B760,DATOS!B:B,0),1)&gt;YEAR(TODAY())-1,"","VENCIDA")),"")</f>
        <v/>
      </c>
      <c r="O760" s="35" t="str">
        <f>IFERROR(IF(INDEX(DATOS!AV:AV,MATCH(CHECKLIST!B760,DATOS!B:B,0),1)=0,"",INDEX(DATOS!AV:AV,MATCH(CHECKLIST!B760,DATOS!B:B,0),1)),"")</f>
        <v/>
      </c>
      <c r="P760" s="17" t="str">
        <f>IFERROR(IF(INDEX(DATOS!AT:AT,MATCH(CHECKLIST!B760,DATOS!B:B,0),1)=0,"",INDEX(DATOS!AT:AT,MATCH(CHECKLIST!B760,DATOS!B:B,0),1)),"")</f>
        <v/>
      </c>
      <c r="Q760" s="17" t="str">
        <f>IFERROR(IF(INDEX(DATOS!AU:AU,MATCH(CHECKLIST!B760,DATOS!B:B,0),1)=0,"",INDEX(DATOS!AU:AU,MATCH(CHECKLIST!B760,DATOS!B:B,0),1)),"")</f>
        <v/>
      </c>
      <c r="S760">
        <f t="shared" si="35"/>
        <v>0</v>
      </c>
      <c r="U760" t="str">
        <f t="shared" si="33"/>
        <v/>
      </c>
      <c r="V760" t="str">
        <f t="shared" si="34"/>
        <v/>
      </c>
    </row>
    <row r="761" spans="1:22" x14ac:dyDescent="0.25">
      <c r="A761" s="12">
        <v>748</v>
      </c>
      <c r="B761" t="str">
        <f>IFERROR(INDEX(DATOS!B:B,MATCH(CHECKLIST!A761,DATOS!CG:CG,0),1),"")</f>
        <v/>
      </c>
      <c r="C761" t="str">
        <f>IFERROR(INDEX(DATOS!BT:BT,MATCH(CHECKLIST!A761,DATOS!CG:CG,0),1),"")</f>
        <v/>
      </c>
      <c r="D761" t="str">
        <f>IFERROR(INDEX(DATOS!T:T,MATCH(CHECKLIST!E761,DATOS!C:C,0),1),"")</f>
        <v/>
      </c>
      <c r="E761" s="72" t="str">
        <f>IFERROR(INDEX(DATOS!C:C,MATCH(CHECKLIST!A761,DATOS!CG:CG,0),1),"")</f>
        <v/>
      </c>
      <c r="F761" s="82" t="str">
        <f>IFERROR(IF(INDEX(DATOS!AI:AI,MATCH(CHECKLIST!B761,DATOS!B:B,0),1)=0,"",INDEX(DATOS!AI:AI,MATCH(CHECKLIST!B761,DATOS!B:B,0),1)),"")</f>
        <v/>
      </c>
      <c r="G761" s="17" t="str">
        <f>IFERROR(IF(INDEX(DATOS!AN:AN,MATCH(CHECKLIST!B761,DATOS!B:B,0),1)=0,"",INDEX(DATOS!AN:AN,MATCH(CHECKLIST!B761,DATOS!B:B,0),1)),"")</f>
        <v/>
      </c>
      <c r="H761" s="17" t="str">
        <f>IFERROR(IF(INDEX(DATOS!BQ:BQ,MATCH(CHECKLIST!B761,DATOS!B:B,0),1)="","X",IF(INDEX(DATOS!BQ:BQ,MATCH(CHECKLIST!B761,DATOS!B:B,0),1)="VIGENTE","",INDEX(DATOS!BQ:BQ,MATCH(CHECKLIST!B761,DATOS!B:B,0),1))),"")</f>
        <v/>
      </c>
      <c r="I761" s="17" t="str">
        <f>IFERROR(IF(INDEX(DATOS!AR:AR,MATCH(CHECKLIST!B761,DATOS!B:B,0),1)=0,"",INDEX(DATOS!AR:AR,MATCH(CHECKLIST!B761,DATOS!B:B,0),1)),"")</f>
        <v/>
      </c>
      <c r="J761" s="17" t="str">
        <f>IFERROR(IF(INDEX(DATOS!AP:AP,MATCH(CHECKLIST!B761,DATOS!B:B,0),1)=0,"",INDEX(DATOS!AP:AP,MATCH(CHECKLIST!B761,DATOS!B:B,0),1)),"")</f>
        <v/>
      </c>
      <c r="K761" s="35" t="str">
        <f>IFERROR(IF(INDEX(DATOS!AQ:AQ,MATCH(CHECKLIST!B761,DATOS!B:B,0),1)=0,"",INDEX(DATOS!AQ:AQ,MATCH(CHECKLIST!B761,DATOS!B:B,0),1)),"")</f>
        <v/>
      </c>
      <c r="L761" s="17" t="str">
        <f>IFERROR(IF(INDEX(DATOS!AS:AS,MATCH(CHECKLIST!B761,DATOS!B:B,0),1)=0,"",INDEX(DATOS!AS:AS,MATCH(CHECKLIST!B761,DATOS!B:B,0),1)),"")</f>
        <v/>
      </c>
      <c r="M761" s="17" t="str">
        <f>IFERROR(IF(INDEX(DATOS!AO:AO,MATCH(CHECKLIST!B761,DATOS!B:B,0),1)=0,"",INDEX(DATOS!AO:AO,MATCH(CHECKLIST!B761,DATOS!B:B,0),1)),"")</f>
        <v/>
      </c>
      <c r="N761" s="35" t="str">
        <f ca="1">IFERROR(IF(INDEX(DATOS!P:P,MATCH(CHECKLIST!B761,DATOS!B:B,0),1)="","X",IF(INDEX(DATOS!P:P,MATCH(CHECKLIST!B761,DATOS!B:B,0),1)&gt;YEAR(TODAY())-1,"","VENCIDA")),"")</f>
        <v/>
      </c>
      <c r="O761" s="35" t="str">
        <f>IFERROR(IF(INDEX(DATOS!AV:AV,MATCH(CHECKLIST!B761,DATOS!B:B,0),1)=0,"",INDEX(DATOS!AV:AV,MATCH(CHECKLIST!B761,DATOS!B:B,0),1)),"")</f>
        <v/>
      </c>
      <c r="P761" s="17" t="str">
        <f>IFERROR(IF(INDEX(DATOS!AT:AT,MATCH(CHECKLIST!B761,DATOS!B:B,0),1)=0,"",INDEX(DATOS!AT:AT,MATCH(CHECKLIST!B761,DATOS!B:B,0),1)),"")</f>
        <v/>
      </c>
      <c r="Q761" s="17" t="str">
        <f>IFERROR(IF(INDEX(DATOS!AU:AU,MATCH(CHECKLIST!B761,DATOS!B:B,0),1)=0,"",INDEX(DATOS!AU:AU,MATCH(CHECKLIST!B761,DATOS!B:B,0),1)),"")</f>
        <v/>
      </c>
      <c r="R761" t="str">
        <f>IF(B761="","",1)</f>
        <v/>
      </c>
      <c r="S761" t="str">
        <f t="shared" si="35"/>
        <v/>
      </c>
      <c r="U761" t="str">
        <f t="shared" si="33"/>
        <v/>
      </c>
      <c r="V761" t="str">
        <f t="shared" si="34"/>
        <v/>
      </c>
    </row>
    <row r="762" spans="1:22" x14ac:dyDescent="0.25">
      <c r="A762" s="12">
        <v>749</v>
      </c>
      <c r="B762" t="str">
        <f>IFERROR(INDEX(DATOS!B:B,MATCH(CHECKLIST!A762,DATOS!CG:CG,0),1),"")</f>
        <v/>
      </c>
      <c r="C762" t="str">
        <f>IFERROR(INDEX(DATOS!BT:BT,MATCH(CHECKLIST!A762,DATOS!CG:CG,0),1),"")</f>
        <v/>
      </c>
      <c r="D762" t="str">
        <f>IFERROR(INDEX(DATOS!T:T,MATCH(CHECKLIST!E762,DATOS!C:C,0),1),"")</f>
        <v/>
      </c>
      <c r="E762" s="72" t="str">
        <f>IFERROR(INDEX(DATOS!C:C,MATCH(CHECKLIST!A762,DATOS!CG:CG,0),1),"")</f>
        <v/>
      </c>
      <c r="F762" s="82" t="str">
        <f>IFERROR(IF(INDEX(DATOS!AI:AI,MATCH(CHECKLIST!B762,DATOS!B:B,0),1)=0,"",INDEX(DATOS!AI:AI,MATCH(CHECKLIST!B762,DATOS!B:B,0),1)),"")</f>
        <v/>
      </c>
      <c r="G762" s="17" t="str">
        <f>IFERROR(IF(INDEX(DATOS!AN:AN,MATCH(CHECKLIST!B762,DATOS!B:B,0),1)=0,"",INDEX(DATOS!AN:AN,MATCH(CHECKLIST!B762,DATOS!B:B,0),1)),"")</f>
        <v/>
      </c>
      <c r="H762" s="17" t="str">
        <f>IFERROR(IF(INDEX(DATOS!BQ:BQ,MATCH(CHECKLIST!B762,DATOS!B:B,0),1)="","X",IF(INDEX(DATOS!BQ:BQ,MATCH(CHECKLIST!B762,DATOS!B:B,0),1)="VIGENTE","",INDEX(DATOS!BQ:BQ,MATCH(CHECKLIST!B762,DATOS!B:B,0),1))),"")</f>
        <v/>
      </c>
      <c r="I762" s="17" t="str">
        <f>IFERROR(IF(INDEX(DATOS!AR:AR,MATCH(CHECKLIST!B762,DATOS!B:B,0),1)=0,"",INDEX(DATOS!AR:AR,MATCH(CHECKLIST!B762,DATOS!B:B,0),1)),"")</f>
        <v/>
      </c>
      <c r="J762" s="17" t="str">
        <f>IFERROR(IF(INDEX(DATOS!AP:AP,MATCH(CHECKLIST!B762,DATOS!B:B,0),1)=0,"",INDEX(DATOS!AP:AP,MATCH(CHECKLIST!B762,DATOS!B:B,0),1)),"")</f>
        <v/>
      </c>
      <c r="K762" s="35" t="str">
        <f>IFERROR(IF(INDEX(DATOS!AQ:AQ,MATCH(CHECKLIST!B762,DATOS!B:B,0),1)=0,"",INDEX(DATOS!AQ:AQ,MATCH(CHECKLIST!B762,DATOS!B:B,0),1)),"")</f>
        <v/>
      </c>
      <c r="L762" s="17" t="str">
        <f>IFERROR(IF(INDEX(DATOS!AS:AS,MATCH(CHECKLIST!B762,DATOS!B:B,0),1)=0,"",INDEX(DATOS!AS:AS,MATCH(CHECKLIST!B762,DATOS!B:B,0),1)),"")</f>
        <v/>
      </c>
      <c r="M762" s="17" t="str">
        <f>IFERROR(IF(INDEX(DATOS!AO:AO,MATCH(CHECKLIST!B762,DATOS!B:B,0),1)=0,"",INDEX(DATOS!AO:AO,MATCH(CHECKLIST!B762,DATOS!B:B,0),1)),"")</f>
        <v/>
      </c>
      <c r="N762" s="35" t="str">
        <f ca="1">IFERROR(IF(INDEX(DATOS!P:P,MATCH(CHECKLIST!B762,DATOS!B:B,0),1)="","X",IF(INDEX(DATOS!P:P,MATCH(CHECKLIST!B762,DATOS!B:B,0),1)&gt;YEAR(TODAY())-1,"","VENCIDA")),"")</f>
        <v/>
      </c>
      <c r="O762" s="35" t="str">
        <f>IFERROR(IF(INDEX(DATOS!AV:AV,MATCH(CHECKLIST!B762,DATOS!B:B,0),1)=0,"",INDEX(DATOS!AV:AV,MATCH(CHECKLIST!B762,DATOS!B:B,0),1)),"")</f>
        <v/>
      </c>
      <c r="P762" s="17" t="str">
        <f>IFERROR(IF(INDEX(DATOS!AT:AT,MATCH(CHECKLIST!B762,DATOS!B:B,0),1)=0,"",INDEX(DATOS!AT:AT,MATCH(CHECKLIST!B762,DATOS!B:B,0),1)),"")</f>
        <v/>
      </c>
      <c r="Q762" s="17" t="str">
        <f>IFERROR(IF(INDEX(DATOS!AU:AU,MATCH(CHECKLIST!B762,DATOS!B:B,0),1)=0,"",INDEX(DATOS!AU:AU,MATCH(CHECKLIST!B762,DATOS!B:B,0),1)),"")</f>
        <v/>
      </c>
      <c r="S762">
        <f t="shared" si="35"/>
        <v>0</v>
      </c>
      <c r="U762" t="str">
        <f t="shared" si="33"/>
        <v/>
      </c>
      <c r="V762" t="str">
        <f t="shared" si="34"/>
        <v/>
      </c>
    </row>
    <row r="763" spans="1:22" x14ac:dyDescent="0.25">
      <c r="A763" s="12">
        <v>750</v>
      </c>
      <c r="B763" t="str">
        <f>IFERROR(INDEX(DATOS!B:B,MATCH(CHECKLIST!A763,DATOS!CG:CG,0),1),"")</f>
        <v/>
      </c>
      <c r="C763" t="str">
        <f>IFERROR(INDEX(DATOS!BT:BT,MATCH(CHECKLIST!A763,DATOS!CG:CG,0),1),"")</f>
        <v/>
      </c>
      <c r="D763" t="str">
        <f>IFERROR(INDEX(DATOS!T:T,MATCH(CHECKLIST!E763,DATOS!C:C,0),1),"")</f>
        <v/>
      </c>
      <c r="E763" s="72" t="str">
        <f>IFERROR(INDEX(DATOS!C:C,MATCH(CHECKLIST!A763,DATOS!CG:CG,0),1),"")</f>
        <v/>
      </c>
      <c r="F763" s="82" t="str">
        <f>IFERROR(IF(INDEX(DATOS!AI:AI,MATCH(CHECKLIST!B763,DATOS!B:B,0),1)=0,"",INDEX(DATOS!AI:AI,MATCH(CHECKLIST!B763,DATOS!B:B,0),1)),"")</f>
        <v/>
      </c>
      <c r="G763" s="17" t="str">
        <f>IFERROR(IF(INDEX(DATOS!AN:AN,MATCH(CHECKLIST!B763,DATOS!B:B,0),1)=0,"",INDEX(DATOS!AN:AN,MATCH(CHECKLIST!B763,DATOS!B:B,0),1)),"")</f>
        <v/>
      </c>
      <c r="H763" s="17" t="str">
        <f>IFERROR(IF(INDEX(DATOS!BQ:BQ,MATCH(CHECKLIST!B763,DATOS!B:B,0),1)="","X",IF(INDEX(DATOS!BQ:BQ,MATCH(CHECKLIST!B763,DATOS!B:B,0),1)="VIGENTE","",INDEX(DATOS!BQ:BQ,MATCH(CHECKLIST!B763,DATOS!B:B,0),1))),"")</f>
        <v/>
      </c>
      <c r="I763" s="17" t="str">
        <f>IFERROR(IF(INDEX(DATOS!AR:AR,MATCH(CHECKLIST!B763,DATOS!B:B,0),1)=0,"",INDEX(DATOS!AR:AR,MATCH(CHECKLIST!B763,DATOS!B:B,0),1)),"")</f>
        <v/>
      </c>
      <c r="J763" s="17" t="str">
        <f>IFERROR(IF(INDEX(DATOS!AP:AP,MATCH(CHECKLIST!B763,DATOS!B:B,0),1)=0,"",INDEX(DATOS!AP:AP,MATCH(CHECKLIST!B763,DATOS!B:B,0),1)),"")</f>
        <v/>
      </c>
      <c r="K763" s="35" t="str">
        <f>IFERROR(IF(INDEX(DATOS!AQ:AQ,MATCH(CHECKLIST!B763,DATOS!B:B,0),1)=0,"",INDEX(DATOS!AQ:AQ,MATCH(CHECKLIST!B763,DATOS!B:B,0),1)),"")</f>
        <v/>
      </c>
      <c r="L763" s="17" t="str">
        <f>IFERROR(IF(INDEX(DATOS!AS:AS,MATCH(CHECKLIST!B763,DATOS!B:B,0),1)=0,"",INDEX(DATOS!AS:AS,MATCH(CHECKLIST!B763,DATOS!B:B,0),1)),"")</f>
        <v/>
      </c>
      <c r="M763" s="17" t="str">
        <f>IFERROR(IF(INDEX(DATOS!AO:AO,MATCH(CHECKLIST!B763,DATOS!B:B,0),1)=0,"",INDEX(DATOS!AO:AO,MATCH(CHECKLIST!B763,DATOS!B:B,0),1)),"")</f>
        <v/>
      </c>
      <c r="N763" s="35" t="str">
        <f ca="1">IFERROR(IF(INDEX(DATOS!P:P,MATCH(CHECKLIST!B763,DATOS!B:B,0),1)="","X",IF(INDEX(DATOS!P:P,MATCH(CHECKLIST!B763,DATOS!B:B,0),1)&gt;YEAR(TODAY())-1,"","VENCIDA")),"")</f>
        <v/>
      </c>
      <c r="O763" s="35" t="str">
        <f>IFERROR(IF(INDEX(DATOS!AV:AV,MATCH(CHECKLIST!B763,DATOS!B:B,0),1)=0,"",INDEX(DATOS!AV:AV,MATCH(CHECKLIST!B763,DATOS!B:B,0),1)),"")</f>
        <v/>
      </c>
      <c r="P763" s="17" t="str">
        <f>IFERROR(IF(INDEX(DATOS!AT:AT,MATCH(CHECKLIST!B763,DATOS!B:B,0),1)=0,"",INDEX(DATOS!AT:AT,MATCH(CHECKLIST!B763,DATOS!B:B,0),1)),"")</f>
        <v/>
      </c>
      <c r="Q763" s="17" t="str">
        <f>IFERROR(IF(INDEX(DATOS!AU:AU,MATCH(CHECKLIST!B763,DATOS!B:B,0),1)=0,"",INDEX(DATOS!AU:AU,MATCH(CHECKLIST!B763,DATOS!B:B,0),1)),"")</f>
        <v/>
      </c>
      <c r="R763" t="str">
        <f>IF(B763="","",1)</f>
        <v/>
      </c>
      <c r="S763" t="str">
        <f t="shared" si="35"/>
        <v/>
      </c>
      <c r="U763" t="str">
        <f t="shared" si="33"/>
        <v/>
      </c>
      <c r="V763" t="str">
        <f t="shared" si="34"/>
        <v/>
      </c>
    </row>
    <row r="764" spans="1:22" x14ac:dyDescent="0.25">
      <c r="A764" s="12">
        <v>751</v>
      </c>
      <c r="B764" t="str">
        <f>IFERROR(INDEX(DATOS!B:B,MATCH(CHECKLIST!A764,DATOS!CG:CG,0),1),"")</f>
        <v/>
      </c>
      <c r="C764" t="str">
        <f>IFERROR(INDEX(DATOS!BT:BT,MATCH(CHECKLIST!A764,DATOS!CG:CG,0),1),"")</f>
        <v/>
      </c>
      <c r="D764" t="str">
        <f>IFERROR(INDEX(DATOS!T:T,MATCH(CHECKLIST!E764,DATOS!C:C,0),1),"")</f>
        <v/>
      </c>
      <c r="E764" s="72" t="str">
        <f>IFERROR(INDEX(DATOS!C:C,MATCH(CHECKLIST!A764,DATOS!CG:CG,0),1),"")</f>
        <v/>
      </c>
      <c r="F764" s="82" t="str">
        <f>IFERROR(IF(INDEX(DATOS!AI:AI,MATCH(CHECKLIST!B764,DATOS!B:B,0),1)=0,"",INDEX(DATOS!AI:AI,MATCH(CHECKLIST!B764,DATOS!B:B,0),1)),"")</f>
        <v/>
      </c>
      <c r="G764" s="17" t="str">
        <f>IFERROR(IF(INDEX(DATOS!AN:AN,MATCH(CHECKLIST!B764,DATOS!B:B,0),1)=0,"",INDEX(DATOS!AN:AN,MATCH(CHECKLIST!B764,DATOS!B:B,0),1)),"")</f>
        <v/>
      </c>
      <c r="H764" s="17" t="str">
        <f>IFERROR(IF(INDEX(DATOS!BQ:BQ,MATCH(CHECKLIST!B764,DATOS!B:B,0),1)="","X",IF(INDEX(DATOS!BQ:BQ,MATCH(CHECKLIST!B764,DATOS!B:B,0),1)="VIGENTE","",INDEX(DATOS!BQ:BQ,MATCH(CHECKLIST!B764,DATOS!B:B,0),1))),"")</f>
        <v/>
      </c>
      <c r="I764" s="17" t="str">
        <f>IFERROR(IF(INDEX(DATOS!AR:AR,MATCH(CHECKLIST!B764,DATOS!B:B,0),1)=0,"",INDEX(DATOS!AR:AR,MATCH(CHECKLIST!B764,DATOS!B:B,0),1)),"")</f>
        <v/>
      </c>
      <c r="J764" s="17" t="str">
        <f>IFERROR(IF(INDEX(DATOS!AP:AP,MATCH(CHECKLIST!B764,DATOS!B:B,0),1)=0,"",INDEX(DATOS!AP:AP,MATCH(CHECKLIST!B764,DATOS!B:B,0),1)),"")</f>
        <v/>
      </c>
      <c r="K764" s="35" t="str">
        <f>IFERROR(IF(INDEX(DATOS!AQ:AQ,MATCH(CHECKLIST!B764,DATOS!B:B,0),1)=0,"",INDEX(DATOS!AQ:AQ,MATCH(CHECKLIST!B764,DATOS!B:B,0),1)),"")</f>
        <v/>
      </c>
      <c r="L764" s="17" t="str">
        <f>IFERROR(IF(INDEX(DATOS!AS:AS,MATCH(CHECKLIST!B764,DATOS!B:B,0),1)=0,"",INDEX(DATOS!AS:AS,MATCH(CHECKLIST!B764,DATOS!B:B,0),1)),"")</f>
        <v/>
      </c>
      <c r="M764" s="17" t="str">
        <f>IFERROR(IF(INDEX(DATOS!AO:AO,MATCH(CHECKLIST!B764,DATOS!B:B,0),1)=0,"",INDEX(DATOS!AO:AO,MATCH(CHECKLIST!B764,DATOS!B:B,0),1)),"")</f>
        <v/>
      </c>
      <c r="N764" s="35" t="str">
        <f ca="1">IFERROR(IF(INDEX(DATOS!P:P,MATCH(CHECKLIST!B764,DATOS!B:B,0),1)="","X",IF(INDEX(DATOS!P:P,MATCH(CHECKLIST!B764,DATOS!B:B,0),1)&gt;YEAR(TODAY())-1,"","VENCIDA")),"")</f>
        <v/>
      </c>
      <c r="O764" s="35" t="str">
        <f>IFERROR(IF(INDEX(DATOS!AV:AV,MATCH(CHECKLIST!B764,DATOS!B:B,0),1)=0,"",INDEX(DATOS!AV:AV,MATCH(CHECKLIST!B764,DATOS!B:B,0),1)),"")</f>
        <v/>
      </c>
      <c r="P764" s="17" t="str">
        <f>IFERROR(IF(INDEX(DATOS!AT:AT,MATCH(CHECKLIST!B764,DATOS!B:B,0),1)=0,"",INDEX(DATOS!AT:AT,MATCH(CHECKLIST!B764,DATOS!B:B,0),1)),"")</f>
        <v/>
      </c>
      <c r="Q764" s="17" t="str">
        <f>IFERROR(IF(INDEX(DATOS!AU:AU,MATCH(CHECKLIST!B764,DATOS!B:B,0),1)=0,"",INDEX(DATOS!AU:AU,MATCH(CHECKLIST!B764,DATOS!B:B,0),1)),"")</f>
        <v/>
      </c>
      <c r="S764">
        <f t="shared" si="35"/>
        <v>0</v>
      </c>
      <c r="U764" t="str">
        <f t="shared" si="33"/>
        <v/>
      </c>
      <c r="V764" t="str">
        <f t="shared" si="34"/>
        <v/>
      </c>
    </row>
    <row r="765" spans="1:22" x14ac:dyDescent="0.25">
      <c r="A765" s="12">
        <v>752</v>
      </c>
      <c r="B765" t="str">
        <f>IFERROR(INDEX(DATOS!B:B,MATCH(CHECKLIST!A765,DATOS!CG:CG,0),1),"")</f>
        <v/>
      </c>
      <c r="C765" t="str">
        <f>IFERROR(INDEX(DATOS!BT:BT,MATCH(CHECKLIST!A765,DATOS!CG:CG,0),1),"")</f>
        <v/>
      </c>
      <c r="D765" t="str">
        <f>IFERROR(INDEX(DATOS!T:T,MATCH(CHECKLIST!E765,DATOS!C:C,0),1),"")</f>
        <v/>
      </c>
      <c r="E765" s="72" t="str">
        <f>IFERROR(INDEX(DATOS!C:C,MATCH(CHECKLIST!A765,DATOS!CG:CG,0),1),"")</f>
        <v/>
      </c>
      <c r="F765" s="82" t="str">
        <f>IFERROR(IF(INDEX(DATOS!AI:AI,MATCH(CHECKLIST!B765,DATOS!B:B,0),1)=0,"",INDEX(DATOS!AI:AI,MATCH(CHECKLIST!B765,DATOS!B:B,0),1)),"")</f>
        <v/>
      </c>
      <c r="G765" s="17" t="str">
        <f>IFERROR(IF(INDEX(DATOS!AN:AN,MATCH(CHECKLIST!B765,DATOS!B:B,0),1)=0,"",INDEX(DATOS!AN:AN,MATCH(CHECKLIST!B765,DATOS!B:B,0),1)),"")</f>
        <v/>
      </c>
      <c r="H765" s="17" t="str">
        <f>IFERROR(IF(INDEX(DATOS!BQ:BQ,MATCH(CHECKLIST!B765,DATOS!B:B,0),1)="","X",IF(INDEX(DATOS!BQ:BQ,MATCH(CHECKLIST!B765,DATOS!B:B,0),1)="VIGENTE","",INDEX(DATOS!BQ:BQ,MATCH(CHECKLIST!B765,DATOS!B:B,0),1))),"")</f>
        <v/>
      </c>
      <c r="I765" s="17" t="str">
        <f>IFERROR(IF(INDEX(DATOS!AR:AR,MATCH(CHECKLIST!B765,DATOS!B:B,0),1)=0,"",INDEX(DATOS!AR:AR,MATCH(CHECKLIST!B765,DATOS!B:B,0),1)),"")</f>
        <v/>
      </c>
      <c r="J765" s="17" t="str">
        <f>IFERROR(IF(INDEX(DATOS!AP:AP,MATCH(CHECKLIST!B765,DATOS!B:B,0),1)=0,"",INDEX(DATOS!AP:AP,MATCH(CHECKLIST!B765,DATOS!B:B,0),1)),"")</f>
        <v/>
      </c>
      <c r="K765" s="35" t="str">
        <f>IFERROR(IF(INDEX(DATOS!AQ:AQ,MATCH(CHECKLIST!B765,DATOS!B:B,0),1)=0,"",INDEX(DATOS!AQ:AQ,MATCH(CHECKLIST!B765,DATOS!B:B,0),1)),"")</f>
        <v/>
      </c>
      <c r="L765" s="17" t="str">
        <f>IFERROR(IF(INDEX(DATOS!AS:AS,MATCH(CHECKLIST!B765,DATOS!B:B,0),1)=0,"",INDEX(DATOS!AS:AS,MATCH(CHECKLIST!B765,DATOS!B:B,0),1)),"")</f>
        <v/>
      </c>
      <c r="M765" s="17" t="str">
        <f>IFERROR(IF(INDEX(DATOS!AO:AO,MATCH(CHECKLIST!B765,DATOS!B:B,0),1)=0,"",INDEX(DATOS!AO:AO,MATCH(CHECKLIST!B765,DATOS!B:B,0),1)),"")</f>
        <v/>
      </c>
      <c r="N765" s="35" t="str">
        <f ca="1">IFERROR(IF(INDEX(DATOS!P:P,MATCH(CHECKLIST!B765,DATOS!B:B,0),1)="","X",IF(INDEX(DATOS!P:P,MATCH(CHECKLIST!B765,DATOS!B:B,0),1)&gt;YEAR(TODAY())-1,"","VENCIDA")),"")</f>
        <v/>
      </c>
      <c r="O765" s="35" t="str">
        <f>IFERROR(IF(INDEX(DATOS!AV:AV,MATCH(CHECKLIST!B765,DATOS!B:B,0),1)=0,"",INDEX(DATOS!AV:AV,MATCH(CHECKLIST!B765,DATOS!B:B,0),1)),"")</f>
        <v/>
      </c>
      <c r="P765" s="17" t="str">
        <f>IFERROR(IF(INDEX(DATOS!AT:AT,MATCH(CHECKLIST!B765,DATOS!B:B,0),1)=0,"",INDEX(DATOS!AT:AT,MATCH(CHECKLIST!B765,DATOS!B:B,0),1)),"")</f>
        <v/>
      </c>
      <c r="Q765" s="17" t="str">
        <f>IFERROR(IF(INDEX(DATOS!AU:AU,MATCH(CHECKLIST!B765,DATOS!B:B,0),1)=0,"",INDEX(DATOS!AU:AU,MATCH(CHECKLIST!B765,DATOS!B:B,0),1)),"")</f>
        <v/>
      </c>
      <c r="R765" t="str">
        <f>IF(B765="","",1)</f>
        <v/>
      </c>
      <c r="S765" t="str">
        <f t="shared" si="35"/>
        <v/>
      </c>
      <c r="U765" t="str">
        <f t="shared" si="33"/>
        <v/>
      </c>
      <c r="V765" t="str">
        <f t="shared" si="34"/>
        <v/>
      </c>
    </row>
    <row r="766" spans="1:22" x14ac:dyDescent="0.25">
      <c r="A766" s="12">
        <v>753</v>
      </c>
      <c r="B766" t="str">
        <f>IFERROR(INDEX(DATOS!B:B,MATCH(CHECKLIST!A766,DATOS!CG:CG,0),1),"")</f>
        <v/>
      </c>
      <c r="C766" t="str">
        <f>IFERROR(INDEX(DATOS!BT:BT,MATCH(CHECKLIST!A766,DATOS!CG:CG,0),1),"")</f>
        <v/>
      </c>
      <c r="D766" t="str">
        <f>IFERROR(INDEX(DATOS!T:T,MATCH(CHECKLIST!E766,DATOS!C:C,0),1),"")</f>
        <v/>
      </c>
      <c r="E766" s="72" t="str">
        <f>IFERROR(INDEX(DATOS!C:C,MATCH(CHECKLIST!A766,DATOS!CG:CG,0),1),"")</f>
        <v/>
      </c>
      <c r="F766" s="82" t="str">
        <f>IFERROR(IF(INDEX(DATOS!AI:AI,MATCH(CHECKLIST!B766,DATOS!B:B,0),1)=0,"",INDEX(DATOS!AI:AI,MATCH(CHECKLIST!B766,DATOS!B:B,0),1)),"")</f>
        <v/>
      </c>
      <c r="G766" s="17" t="str">
        <f>IFERROR(IF(INDEX(DATOS!AN:AN,MATCH(CHECKLIST!B766,DATOS!B:B,0),1)=0,"",INDEX(DATOS!AN:AN,MATCH(CHECKLIST!B766,DATOS!B:B,0),1)),"")</f>
        <v/>
      </c>
      <c r="H766" s="17" t="str">
        <f>IFERROR(IF(INDEX(DATOS!BQ:BQ,MATCH(CHECKLIST!B766,DATOS!B:B,0),1)="","X",IF(INDEX(DATOS!BQ:BQ,MATCH(CHECKLIST!B766,DATOS!B:B,0),1)="VIGENTE","",INDEX(DATOS!BQ:BQ,MATCH(CHECKLIST!B766,DATOS!B:B,0),1))),"")</f>
        <v/>
      </c>
      <c r="I766" s="17" t="str">
        <f>IFERROR(IF(INDEX(DATOS!AR:AR,MATCH(CHECKLIST!B766,DATOS!B:B,0),1)=0,"",INDEX(DATOS!AR:AR,MATCH(CHECKLIST!B766,DATOS!B:B,0),1)),"")</f>
        <v/>
      </c>
      <c r="J766" s="17" t="str">
        <f>IFERROR(IF(INDEX(DATOS!AP:AP,MATCH(CHECKLIST!B766,DATOS!B:B,0),1)=0,"",INDEX(DATOS!AP:AP,MATCH(CHECKLIST!B766,DATOS!B:B,0),1)),"")</f>
        <v/>
      </c>
      <c r="K766" s="35" t="str">
        <f>IFERROR(IF(INDEX(DATOS!AQ:AQ,MATCH(CHECKLIST!B766,DATOS!B:B,0),1)=0,"",INDEX(DATOS!AQ:AQ,MATCH(CHECKLIST!B766,DATOS!B:B,0),1)),"")</f>
        <v/>
      </c>
      <c r="L766" s="17" t="str">
        <f>IFERROR(IF(INDEX(DATOS!AS:AS,MATCH(CHECKLIST!B766,DATOS!B:B,0),1)=0,"",INDEX(DATOS!AS:AS,MATCH(CHECKLIST!B766,DATOS!B:B,0),1)),"")</f>
        <v/>
      </c>
      <c r="M766" s="17" t="str">
        <f>IFERROR(IF(INDEX(DATOS!AO:AO,MATCH(CHECKLIST!B766,DATOS!B:B,0),1)=0,"",INDEX(DATOS!AO:AO,MATCH(CHECKLIST!B766,DATOS!B:B,0),1)),"")</f>
        <v/>
      </c>
      <c r="N766" s="35" t="str">
        <f ca="1">IFERROR(IF(INDEX(DATOS!P:P,MATCH(CHECKLIST!B766,DATOS!B:B,0),1)="","X",IF(INDEX(DATOS!P:P,MATCH(CHECKLIST!B766,DATOS!B:B,0),1)&gt;YEAR(TODAY())-1,"","VENCIDA")),"")</f>
        <v/>
      </c>
      <c r="O766" s="35" t="str">
        <f>IFERROR(IF(INDEX(DATOS!AV:AV,MATCH(CHECKLIST!B766,DATOS!B:B,0),1)=0,"",INDEX(DATOS!AV:AV,MATCH(CHECKLIST!B766,DATOS!B:B,0),1)),"")</f>
        <v/>
      </c>
      <c r="P766" s="17" t="str">
        <f>IFERROR(IF(INDEX(DATOS!AT:AT,MATCH(CHECKLIST!B766,DATOS!B:B,0),1)=0,"",INDEX(DATOS!AT:AT,MATCH(CHECKLIST!B766,DATOS!B:B,0),1)),"")</f>
        <v/>
      </c>
      <c r="Q766" s="17" t="str">
        <f>IFERROR(IF(INDEX(DATOS!AU:AU,MATCH(CHECKLIST!B766,DATOS!B:B,0),1)=0,"",INDEX(DATOS!AU:AU,MATCH(CHECKLIST!B766,DATOS!B:B,0),1)),"")</f>
        <v/>
      </c>
      <c r="S766">
        <f t="shared" si="35"/>
        <v>0</v>
      </c>
      <c r="U766" t="str">
        <f t="shared" si="33"/>
        <v/>
      </c>
      <c r="V766" t="str">
        <f t="shared" si="34"/>
        <v/>
      </c>
    </row>
    <row r="767" spans="1:22" x14ac:dyDescent="0.25">
      <c r="A767" s="12">
        <v>754</v>
      </c>
      <c r="B767" t="str">
        <f>IFERROR(INDEX(DATOS!B:B,MATCH(CHECKLIST!A767,DATOS!CG:CG,0),1),"")</f>
        <v/>
      </c>
      <c r="C767" t="str">
        <f>IFERROR(INDEX(DATOS!BT:BT,MATCH(CHECKLIST!A767,DATOS!CG:CG,0),1),"")</f>
        <v/>
      </c>
      <c r="D767" t="str">
        <f>IFERROR(INDEX(DATOS!T:T,MATCH(CHECKLIST!E767,DATOS!C:C,0),1),"")</f>
        <v/>
      </c>
      <c r="E767" s="72" t="str">
        <f>IFERROR(INDEX(DATOS!C:C,MATCH(CHECKLIST!A767,DATOS!CG:CG,0),1),"")</f>
        <v/>
      </c>
      <c r="F767" s="82" t="str">
        <f>IFERROR(IF(INDEX(DATOS!AI:AI,MATCH(CHECKLIST!B767,DATOS!B:B,0),1)=0,"",INDEX(DATOS!AI:AI,MATCH(CHECKLIST!B767,DATOS!B:B,0),1)),"")</f>
        <v/>
      </c>
      <c r="G767" s="17" t="str">
        <f>IFERROR(IF(INDEX(DATOS!AN:AN,MATCH(CHECKLIST!B767,DATOS!B:B,0),1)=0,"",INDEX(DATOS!AN:AN,MATCH(CHECKLIST!B767,DATOS!B:B,0),1)),"")</f>
        <v/>
      </c>
      <c r="H767" s="17" t="str">
        <f>IFERROR(IF(INDEX(DATOS!BQ:BQ,MATCH(CHECKLIST!B767,DATOS!B:B,0),1)="","X",IF(INDEX(DATOS!BQ:BQ,MATCH(CHECKLIST!B767,DATOS!B:B,0),1)="VIGENTE","",INDEX(DATOS!BQ:BQ,MATCH(CHECKLIST!B767,DATOS!B:B,0),1))),"")</f>
        <v/>
      </c>
      <c r="I767" s="17" t="str">
        <f>IFERROR(IF(INDEX(DATOS!AR:AR,MATCH(CHECKLIST!B767,DATOS!B:B,0),1)=0,"",INDEX(DATOS!AR:AR,MATCH(CHECKLIST!B767,DATOS!B:B,0),1)),"")</f>
        <v/>
      </c>
      <c r="J767" s="17" t="str">
        <f>IFERROR(IF(INDEX(DATOS!AP:AP,MATCH(CHECKLIST!B767,DATOS!B:B,0),1)=0,"",INDEX(DATOS!AP:AP,MATCH(CHECKLIST!B767,DATOS!B:B,0),1)),"")</f>
        <v/>
      </c>
      <c r="K767" s="35" t="str">
        <f>IFERROR(IF(INDEX(DATOS!AQ:AQ,MATCH(CHECKLIST!B767,DATOS!B:B,0),1)=0,"",INDEX(DATOS!AQ:AQ,MATCH(CHECKLIST!B767,DATOS!B:B,0),1)),"")</f>
        <v/>
      </c>
      <c r="L767" s="17" t="str">
        <f>IFERROR(IF(INDEX(DATOS!AS:AS,MATCH(CHECKLIST!B767,DATOS!B:B,0),1)=0,"",INDEX(DATOS!AS:AS,MATCH(CHECKLIST!B767,DATOS!B:B,0),1)),"")</f>
        <v/>
      </c>
      <c r="M767" s="17" t="str">
        <f>IFERROR(IF(INDEX(DATOS!AO:AO,MATCH(CHECKLIST!B767,DATOS!B:B,0),1)=0,"",INDEX(DATOS!AO:AO,MATCH(CHECKLIST!B767,DATOS!B:B,0),1)),"")</f>
        <v/>
      </c>
      <c r="N767" s="35" t="str">
        <f ca="1">IFERROR(IF(INDEX(DATOS!P:P,MATCH(CHECKLIST!B767,DATOS!B:B,0),1)="","X",IF(INDEX(DATOS!P:P,MATCH(CHECKLIST!B767,DATOS!B:B,0),1)&gt;YEAR(TODAY())-1,"","VENCIDA")),"")</f>
        <v/>
      </c>
      <c r="O767" s="35" t="str">
        <f>IFERROR(IF(INDEX(DATOS!AV:AV,MATCH(CHECKLIST!B767,DATOS!B:B,0),1)=0,"",INDEX(DATOS!AV:AV,MATCH(CHECKLIST!B767,DATOS!B:B,0),1)),"")</f>
        <v/>
      </c>
      <c r="P767" s="17" t="str">
        <f>IFERROR(IF(INDEX(DATOS!AT:AT,MATCH(CHECKLIST!B767,DATOS!B:B,0),1)=0,"",INDEX(DATOS!AT:AT,MATCH(CHECKLIST!B767,DATOS!B:B,0),1)),"")</f>
        <v/>
      </c>
      <c r="Q767" s="17" t="str">
        <f>IFERROR(IF(INDEX(DATOS!AU:AU,MATCH(CHECKLIST!B767,DATOS!B:B,0),1)=0,"",INDEX(DATOS!AU:AU,MATCH(CHECKLIST!B767,DATOS!B:B,0),1)),"")</f>
        <v/>
      </c>
      <c r="R767" t="str">
        <f>IF(B767="","",1)</f>
        <v/>
      </c>
      <c r="S767" t="str">
        <f t="shared" si="35"/>
        <v/>
      </c>
      <c r="U767" t="str">
        <f t="shared" si="33"/>
        <v/>
      </c>
      <c r="V767" t="str">
        <f t="shared" si="34"/>
        <v/>
      </c>
    </row>
    <row r="768" spans="1:22" x14ac:dyDescent="0.25">
      <c r="A768" s="12">
        <v>755</v>
      </c>
      <c r="B768" t="str">
        <f>IFERROR(INDEX(DATOS!B:B,MATCH(CHECKLIST!A768,DATOS!CG:CG,0),1),"")</f>
        <v/>
      </c>
      <c r="C768" t="str">
        <f>IFERROR(INDEX(DATOS!BT:BT,MATCH(CHECKLIST!A768,DATOS!CG:CG,0),1),"")</f>
        <v/>
      </c>
      <c r="D768" t="str">
        <f>IFERROR(INDEX(DATOS!T:T,MATCH(CHECKLIST!E768,DATOS!C:C,0),1),"")</f>
        <v/>
      </c>
      <c r="E768" s="72" t="str">
        <f>IFERROR(INDEX(DATOS!C:C,MATCH(CHECKLIST!A768,DATOS!CG:CG,0),1),"")</f>
        <v/>
      </c>
      <c r="F768" s="82" t="str">
        <f>IFERROR(IF(INDEX(DATOS!AI:AI,MATCH(CHECKLIST!B768,DATOS!B:B,0),1)=0,"",INDEX(DATOS!AI:AI,MATCH(CHECKLIST!B768,DATOS!B:B,0),1)),"")</f>
        <v/>
      </c>
      <c r="G768" s="17" t="str">
        <f>IFERROR(IF(INDEX(DATOS!AN:AN,MATCH(CHECKLIST!B768,DATOS!B:B,0),1)=0,"",INDEX(DATOS!AN:AN,MATCH(CHECKLIST!B768,DATOS!B:B,0),1)),"")</f>
        <v/>
      </c>
      <c r="H768" s="17" t="str">
        <f>IFERROR(IF(INDEX(DATOS!BQ:BQ,MATCH(CHECKLIST!B768,DATOS!B:B,0),1)="","X",IF(INDEX(DATOS!BQ:BQ,MATCH(CHECKLIST!B768,DATOS!B:B,0),1)="VIGENTE","",INDEX(DATOS!BQ:BQ,MATCH(CHECKLIST!B768,DATOS!B:B,0),1))),"")</f>
        <v/>
      </c>
      <c r="I768" s="17" t="str">
        <f>IFERROR(IF(INDEX(DATOS!AR:AR,MATCH(CHECKLIST!B768,DATOS!B:B,0),1)=0,"",INDEX(DATOS!AR:AR,MATCH(CHECKLIST!B768,DATOS!B:B,0),1)),"")</f>
        <v/>
      </c>
      <c r="J768" s="17" t="str">
        <f>IFERROR(IF(INDEX(DATOS!AP:AP,MATCH(CHECKLIST!B768,DATOS!B:B,0),1)=0,"",INDEX(DATOS!AP:AP,MATCH(CHECKLIST!B768,DATOS!B:B,0),1)),"")</f>
        <v/>
      </c>
      <c r="K768" s="35" t="str">
        <f>IFERROR(IF(INDEX(DATOS!AQ:AQ,MATCH(CHECKLIST!B768,DATOS!B:B,0),1)=0,"",INDEX(DATOS!AQ:AQ,MATCH(CHECKLIST!B768,DATOS!B:B,0),1)),"")</f>
        <v/>
      </c>
      <c r="L768" s="17" t="str">
        <f>IFERROR(IF(INDEX(DATOS!AS:AS,MATCH(CHECKLIST!B768,DATOS!B:B,0),1)=0,"",INDEX(DATOS!AS:AS,MATCH(CHECKLIST!B768,DATOS!B:B,0),1)),"")</f>
        <v/>
      </c>
      <c r="M768" s="17" t="str">
        <f>IFERROR(IF(INDEX(DATOS!AO:AO,MATCH(CHECKLIST!B768,DATOS!B:B,0),1)=0,"",INDEX(DATOS!AO:AO,MATCH(CHECKLIST!B768,DATOS!B:B,0),1)),"")</f>
        <v/>
      </c>
      <c r="N768" s="35" t="str">
        <f ca="1">IFERROR(IF(INDEX(DATOS!P:P,MATCH(CHECKLIST!B768,DATOS!B:B,0),1)="","X",IF(INDEX(DATOS!P:P,MATCH(CHECKLIST!B768,DATOS!B:B,0),1)&gt;YEAR(TODAY())-1,"","VENCIDA")),"")</f>
        <v/>
      </c>
      <c r="O768" s="35" t="str">
        <f>IFERROR(IF(INDEX(DATOS!AV:AV,MATCH(CHECKLIST!B768,DATOS!B:B,0),1)=0,"",INDEX(DATOS!AV:AV,MATCH(CHECKLIST!B768,DATOS!B:B,0),1)),"")</f>
        <v/>
      </c>
      <c r="P768" s="17" t="str">
        <f>IFERROR(IF(INDEX(DATOS!AT:AT,MATCH(CHECKLIST!B768,DATOS!B:B,0),1)=0,"",INDEX(DATOS!AT:AT,MATCH(CHECKLIST!B768,DATOS!B:B,0),1)),"")</f>
        <v/>
      </c>
      <c r="Q768" s="17" t="str">
        <f>IFERROR(IF(INDEX(DATOS!AU:AU,MATCH(CHECKLIST!B768,DATOS!B:B,0),1)=0,"",INDEX(DATOS!AU:AU,MATCH(CHECKLIST!B768,DATOS!B:B,0),1)),"")</f>
        <v/>
      </c>
      <c r="S768">
        <f t="shared" si="35"/>
        <v>0</v>
      </c>
      <c r="U768" t="str">
        <f t="shared" si="33"/>
        <v/>
      </c>
      <c r="V768" t="str">
        <f t="shared" si="34"/>
        <v/>
      </c>
    </row>
    <row r="769" spans="1:22" x14ac:dyDescent="0.25">
      <c r="A769" s="12">
        <v>756</v>
      </c>
      <c r="B769" t="str">
        <f>IFERROR(INDEX(DATOS!B:B,MATCH(CHECKLIST!A769,DATOS!CG:CG,0),1),"")</f>
        <v/>
      </c>
      <c r="C769" t="str">
        <f>IFERROR(INDEX(DATOS!BT:BT,MATCH(CHECKLIST!A769,DATOS!CG:CG,0),1),"")</f>
        <v/>
      </c>
      <c r="D769" t="str">
        <f>IFERROR(INDEX(DATOS!T:T,MATCH(CHECKLIST!E769,DATOS!C:C,0),1),"")</f>
        <v/>
      </c>
      <c r="E769" s="72" t="str">
        <f>IFERROR(INDEX(DATOS!C:C,MATCH(CHECKLIST!A769,DATOS!CG:CG,0),1),"")</f>
        <v/>
      </c>
      <c r="F769" s="82" t="str">
        <f>IFERROR(IF(INDEX(DATOS!AI:AI,MATCH(CHECKLIST!B769,DATOS!B:B,0),1)=0,"",INDEX(DATOS!AI:AI,MATCH(CHECKLIST!B769,DATOS!B:B,0),1)),"")</f>
        <v/>
      </c>
      <c r="G769" s="17" t="str">
        <f>IFERROR(IF(INDEX(DATOS!AN:AN,MATCH(CHECKLIST!B769,DATOS!B:B,0),1)=0,"",INDEX(DATOS!AN:AN,MATCH(CHECKLIST!B769,DATOS!B:B,0),1)),"")</f>
        <v/>
      </c>
      <c r="H769" s="17" t="str">
        <f>IFERROR(IF(INDEX(DATOS!BQ:BQ,MATCH(CHECKLIST!B769,DATOS!B:B,0),1)="","X",IF(INDEX(DATOS!BQ:BQ,MATCH(CHECKLIST!B769,DATOS!B:B,0),1)="VIGENTE","",INDEX(DATOS!BQ:BQ,MATCH(CHECKLIST!B769,DATOS!B:B,0),1))),"")</f>
        <v/>
      </c>
      <c r="I769" s="17" t="str">
        <f>IFERROR(IF(INDEX(DATOS!AR:AR,MATCH(CHECKLIST!B769,DATOS!B:B,0),1)=0,"",INDEX(DATOS!AR:AR,MATCH(CHECKLIST!B769,DATOS!B:B,0),1)),"")</f>
        <v/>
      </c>
      <c r="J769" s="17" t="str">
        <f>IFERROR(IF(INDEX(DATOS!AP:AP,MATCH(CHECKLIST!B769,DATOS!B:B,0),1)=0,"",INDEX(DATOS!AP:AP,MATCH(CHECKLIST!B769,DATOS!B:B,0),1)),"")</f>
        <v/>
      </c>
      <c r="K769" s="35" t="str">
        <f>IFERROR(IF(INDEX(DATOS!AQ:AQ,MATCH(CHECKLIST!B769,DATOS!B:B,0),1)=0,"",INDEX(DATOS!AQ:AQ,MATCH(CHECKLIST!B769,DATOS!B:B,0),1)),"")</f>
        <v/>
      </c>
      <c r="L769" s="17" t="str">
        <f>IFERROR(IF(INDEX(DATOS!AS:AS,MATCH(CHECKLIST!B769,DATOS!B:B,0),1)=0,"",INDEX(DATOS!AS:AS,MATCH(CHECKLIST!B769,DATOS!B:B,0),1)),"")</f>
        <v/>
      </c>
      <c r="M769" s="17" t="str">
        <f>IFERROR(IF(INDEX(DATOS!AO:AO,MATCH(CHECKLIST!B769,DATOS!B:B,0),1)=0,"",INDEX(DATOS!AO:AO,MATCH(CHECKLIST!B769,DATOS!B:B,0),1)),"")</f>
        <v/>
      </c>
      <c r="N769" s="35" t="str">
        <f ca="1">IFERROR(IF(INDEX(DATOS!P:P,MATCH(CHECKLIST!B769,DATOS!B:B,0),1)="","X",IF(INDEX(DATOS!P:P,MATCH(CHECKLIST!B769,DATOS!B:B,0),1)&gt;YEAR(TODAY())-1,"","VENCIDA")),"")</f>
        <v/>
      </c>
      <c r="O769" s="35" t="str">
        <f>IFERROR(IF(INDEX(DATOS!AV:AV,MATCH(CHECKLIST!B769,DATOS!B:B,0),1)=0,"",INDEX(DATOS!AV:AV,MATCH(CHECKLIST!B769,DATOS!B:B,0),1)),"")</f>
        <v/>
      </c>
      <c r="P769" s="17" t="str">
        <f>IFERROR(IF(INDEX(DATOS!AT:AT,MATCH(CHECKLIST!B769,DATOS!B:B,0),1)=0,"",INDEX(DATOS!AT:AT,MATCH(CHECKLIST!B769,DATOS!B:B,0),1)),"")</f>
        <v/>
      </c>
      <c r="Q769" s="17" t="str">
        <f>IFERROR(IF(INDEX(DATOS!AU:AU,MATCH(CHECKLIST!B769,DATOS!B:B,0),1)=0,"",INDEX(DATOS!AU:AU,MATCH(CHECKLIST!B769,DATOS!B:B,0),1)),"")</f>
        <v/>
      </c>
      <c r="R769" t="str">
        <f>IF(B769="","",1)</f>
        <v/>
      </c>
      <c r="S769" t="str">
        <f t="shared" si="35"/>
        <v/>
      </c>
      <c r="U769" t="str">
        <f t="shared" si="33"/>
        <v/>
      </c>
      <c r="V769" t="str">
        <f t="shared" si="34"/>
        <v/>
      </c>
    </row>
    <row r="770" spans="1:22" x14ac:dyDescent="0.25">
      <c r="A770" s="12">
        <v>757</v>
      </c>
      <c r="B770" t="str">
        <f>IFERROR(INDEX(DATOS!B:B,MATCH(CHECKLIST!A770,DATOS!CG:CG,0),1),"")</f>
        <v/>
      </c>
      <c r="C770" t="str">
        <f>IFERROR(INDEX(DATOS!BT:BT,MATCH(CHECKLIST!A770,DATOS!CG:CG,0),1),"")</f>
        <v/>
      </c>
      <c r="D770" t="str">
        <f>IFERROR(INDEX(DATOS!T:T,MATCH(CHECKLIST!E770,DATOS!C:C,0),1),"")</f>
        <v/>
      </c>
      <c r="E770" s="72" t="str">
        <f>IFERROR(INDEX(DATOS!C:C,MATCH(CHECKLIST!A770,DATOS!CG:CG,0),1),"")</f>
        <v/>
      </c>
      <c r="F770" s="82" t="str">
        <f>IFERROR(IF(INDEX(DATOS!AI:AI,MATCH(CHECKLIST!B770,DATOS!B:B,0),1)=0,"",INDEX(DATOS!AI:AI,MATCH(CHECKLIST!B770,DATOS!B:B,0),1)),"")</f>
        <v/>
      </c>
      <c r="G770" s="17" t="str">
        <f>IFERROR(IF(INDEX(DATOS!AN:AN,MATCH(CHECKLIST!B770,DATOS!B:B,0),1)=0,"",INDEX(DATOS!AN:AN,MATCH(CHECKLIST!B770,DATOS!B:B,0),1)),"")</f>
        <v/>
      </c>
      <c r="H770" s="17" t="str">
        <f>IFERROR(IF(INDEX(DATOS!BQ:BQ,MATCH(CHECKLIST!B770,DATOS!B:B,0),1)="","X",IF(INDEX(DATOS!BQ:BQ,MATCH(CHECKLIST!B770,DATOS!B:B,0),1)="VIGENTE","",INDEX(DATOS!BQ:BQ,MATCH(CHECKLIST!B770,DATOS!B:B,0),1))),"")</f>
        <v/>
      </c>
      <c r="I770" s="17" t="str">
        <f>IFERROR(IF(INDEX(DATOS!AR:AR,MATCH(CHECKLIST!B770,DATOS!B:B,0),1)=0,"",INDEX(DATOS!AR:AR,MATCH(CHECKLIST!B770,DATOS!B:B,0),1)),"")</f>
        <v/>
      </c>
      <c r="J770" s="17" t="str">
        <f>IFERROR(IF(INDEX(DATOS!AP:AP,MATCH(CHECKLIST!B770,DATOS!B:B,0),1)=0,"",INDEX(DATOS!AP:AP,MATCH(CHECKLIST!B770,DATOS!B:B,0),1)),"")</f>
        <v/>
      </c>
      <c r="K770" s="35" t="str">
        <f>IFERROR(IF(INDEX(DATOS!AQ:AQ,MATCH(CHECKLIST!B770,DATOS!B:B,0),1)=0,"",INDEX(DATOS!AQ:AQ,MATCH(CHECKLIST!B770,DATOS!B:B,0),1)),"")</f>
        <v/>
      </c>
      <c r="L770" s="17" t="str">
        <f>IFERROR(IF(INDEX(DATOS!AS:AS,MATCH(CHECKLIST!B770,DATOS!B:B,0),1)=0,"",INDEX(DATOS!AS:AS,MATCH(CHECKLIST!B770,DATOS!B:B,0),1)),"")</f>
        <v/>
      </c>
      <c r="M770" s="17" t="str">
        <f>IFERROR(IF(INDEX(DATOS!AO:AO,MATCH(CHECKLIST!B770,DATOS!B:B,0),1)=0,"",INDEX(DATOS!AO:AO,MATCH(CHECKLIST!B770,DATOS!B:B,0),1)),"")</f>
        <v/>
      </c>
      <c r="N770" s="35" t="str">
        <f ca="1">IFERROR(IF(INDEX(DATOS!P:P,MATCH(CHECKLIST!B770,DATOS!B:B,0),1)="","X",IF(INDEX(DATOS!P:P,MATCH(CHECKLIST!B770,DATOS!B:B,0),1)&gt;YEAR(TODAY())-1,"","VENCIDA")),"")</f>
        <v/>
      </c>
      <c r="O770" s="35" t="str">
        <f>IFERROR(IF(INDEX(DATOS!AV:AV,MATCH(CHECKLIST!B770,DATOS!B:B,0),1)=0,"",INDEX(DATOS!AV:AV,MATCH(CHECKLIST!B770,DATOS!B:B,0),1)),"")</f>
        <v/>
      </c>
      <c r="P770" s="17" t="str">
        <f>IFERROR(IF(INDEX(DATOS!AT:AT,MATCH(CHECKLIST!B770,DATOS!B:B,0),1)=0,"",INDEX(DATOS!AT:AT,MATCH(CHECKLIST!B770,DATOS!B:B,0),1)),"")</f>
        <v/>
      </c>
      <c r="Q770" s="17" t="str">
        <f>IFERROR(IF(INDEX(DATOS!AU:AU,MATCH(CHECKLIST!B770,DATOS!B:B,0),1)=0,"",INDEX(DATOS!AU:AU,MATCH(CHECKLIST!B770,DATOS!B:B,0),1)),"")</f>
        <v/>
      </c>
      <c r="S770">
        <f t="shared" si="35"/>
        <v>0</v>
      </c>
      <c r="U770" t="str">
        <f t="shared" si="33"/>
        <v/>
      </c>
      <c r="V770" t="str">
        <f t="shared" si="34"/>
        <v/>
      </c>
    </row>
    <row r="771" spans="1:22" x14ac:dyDescent="0.25">
      <c r="A771" s="12">
        <v>758</v>
      </c>
      <c r="B771" t="str">
        <f>IFERROR(INDEX(DATOS!B:B,MATCH(CHECKLIST!A771,DATOS!CG:CG,0),1),"")</f>
        <v/>
      </c>
      <c r="C771" t="str">
        <f>IFERROR(INDEX(DATOS!BT:BT,MATCH(CHECKLIST!A771,DATOS!CG:CG,0),1),"")</f>
        <v/>
      </c>
      <c r="D771" t="str">
        <f>IFERROR(INDEX(DATOS!T:T,MATCH(CHECKLIST!E771,DATOS!C:C,0),1),"")</f>
        <v/>
      </c>
      <c r="E771" s="72" t="str">
        <f>IFERROR(INDEX(DATOS!C:C,MATCH(CHECKLIST!A771,DATOS!CG:CG,0),1),"")</f>
        <v/>
      </c>
      <c r="F771" s="82" t="str">
        <f>IFERROR(IF(INDEX(DATOS!AI:AI,MATCH(CHECKLIST!B771,DATOS!B:B,0),1)=0,"",INDEX(DATOS!AI:AI,MATCH(CHECKLIST!B771,DATOS!B:B,0),1)),"")</f>
        <v/>
      </c>
      <c r="G771" s="17" t="str">
        <f>IFERROR(IF(INDEX(DATOS!AN:AN,MATCH(CHECKLIST!B771,DATOS!B:B,0),1)=0,"",INDEX(DATOS!AN:AN,MATCH(CHECKLIST!B771,DATOS!B:B,0),1)),"")</f>
        <v/>
      </c>
      <c r="H771" s="17" t="str">
        <f>IFERROR(IF(INDEX(DATOS!BQ:BQ,MATCH(CHECKLIST!B771,DATOS!B:B,0),1)="","X",IF(INDEX(DATOS!BQ:BQ,MATCH(CHECKLIST!B771,DATOS!B:B,0),1)="VIGENTE","",INDEX(DATOS!BQ:BQ,MATCH(CHECKLIST!B771,DATOS!B:B,0),1))),"")</f>
        <v/>
      </c>
      <c r="I771" s="17" t="str">
        <f>IFERROR(IF(INDEX(DATOS!AR:AR,MATCH(CHECKLIST!B771,DATOS!B:B,0),1)=0,"",INDEX(DATOS!AR:AR,MATCH(CHECKLIST!B771,DATOS!B:B,0),1)),"")</f>
        <v/>
      </c>
      <c r="J771" s="17" t="str">
        <f>IFERROR(IF(INDEX(DATOS!AP:AP,MATCH(CHECKLIST!B771,DATOS!B:B,0),1)=0,"",INDEX(DATOS!AP:AP,MATCH(CHECKLIST!B771,DATOS!B:B,0),1)),"")</f>
        <v/>
      </c>
      <c r="K771" s="35" t="str">
        <f>IFERROR(IF(INDEX(DATOS!AQ:AQ,MATCH(CHECKLIST!B771,DATOS!B:B,0),1)=0,"",INDEX(DATOS!AQ:AQ,MATCH(CHECKLIST!B771,DATOS!B:B,0),1)),"")</f>
        <v/>
      </c>
      <c r="L771" s="17" t="str">
        <f>IFERROR(IF(INDEX(DATOS!AS:AS,MATCH(CHECKLIST!B771,DATOS!B:B,0),1)=0,"",INDEX(DATOS!AS:AS,MATCH(CHECKLIST!B771,DATOS!B:B,0),1)),"")</f>
        <v/>
      </c>
      <c r="M771" s="17" t="str">
        <f>IFERROR(IF(INDEX(DATOS!AO:AO,MATCH(CHECKLIST!B771,DATOS!B:B,0),1)=0,"",INDEX(DATOS!AO:AO,MATCH(CHECKLIST!B771,DATOS!B:B,0),1)),"")</f>
        <v/>
      </c>
      <c r="N771" s="35" t="str">
        <f ca="1">IFERROR(IF(INDEX(DATOS!P:P,MATCH(CHECKLIST!B771,DATOS!B:B,0),1)="","X",IF(INDEX(DATOS!P:P,MATCH(CHECKLIST!B771,DATOS!B:B,0),1)&gt;YEAR(TODAY())-1,"","VENCIDA")),"")</f>
        <v/>
      </c>
      <c r="O771" s="35" t="str">
        <f>IFERROR(IF(INDEX(DATOS!AV:AV,MATCH(CHECKLIST!B771,DATOS!B:B,0),1)=0,"",INDEX(DATOS!AV:AV,MATCH(CHECKLIST!B771,DATOS!B:B,0),1)),"")</f>
        <v/>
      </c>
      <c r="P771" s="17" t="str">
        <f>IFERROR(IF(INDEX(DATOS!AT:AT,MATCH(CHECKLIST!B771,DATOS!B:B,0),1)=0,"",INDEX(DATOS!AT:AT,MATCH(CHECKLIST!B771,DATOS!B:B,0),1)),"")</f>
        <v/>
      </c>
      <c r="Q771" s="17" t="str">
        <f>IFERROR(IF(INDEX(DATOS!AU:AU,MATCH(CHECKLIST!B771,DATOS!B:B,0),1)=0,"",INDEX(DATOS!AU:AU,MATCH(CHECKLIST!B771,DATOS!B:B,0),1)),"")</f>
        <v/>
      </c>
      <c r="R771" t="str">
        <f>IF(B771="","",1)</f>
        <v/>
      </c>
      <c r="S771" t="str">
        <f t="shared" si="35"/>
        <v/>
      </c>
      <c r="U771" t="str">
        <f t="shared" si="33"/>
        <v/>
      </c>
      <c r="V771" t="str">
        <f t="shared" si="34"/>
        <v/>
      </c>
    </row>
    <row r="772" spans="1:22" x14ac:dyDescent="0.25">
      <c r="A772" s="12">
        <v>759</v>
      </c>
      <c r="B772" t="str">
        <f>IFERROR(INDEX(DATOS!B:B,MATCH(CHECKLIST!A772,DATOS!CG:CG,0),1),"")</f>
        <v/>
      </c>
      <c r="C772" t="str">
        <f>IFERROR(INDEX(DATOS!BT:BT,MATCH(CHECKLIST!A772,DATOS!CG:CG,0),1),"")</f>
        <v/>
      </c>
      <c r="D772" t="str">
        <f>IFERROR(INDEX(DATOS!T:T,MATCH(CHECKLIST!E772,DATOS!C:C,0),1),"")</f>
        <v/>
      </c>
      <c r="E772" s="72" t="str">
        <f>IFERROR(INDEX(DATOS!C:C,MATCH(CHECKLIST!A772,DATOS!CG:CG,0),1),"")</f>
        <v/>
      </c>
      <c r="F772" s="82" t="str">
        <f>IFERROR(IF(INDEX(DATOS!AI:AI,MATCH(CHECKLIST!B772,DATOS!B:B,0),1)=0,"",INDEX(DATOS!AI:AI,MATCH(CHECKLIST!B772,DATOS!B:B,0),1)),"")</f>
        <v/>
      </c>
      <c r="G772" s="17" t="str">
        <f>IFERROR(IF(INDEX(DATOS!AN:AN,MATCH(CHECKLIST!B772,DATOS!B:B,0),1)=0,"",INDEX(DATOS!AN:AN,MATCH(CHECKLIST!B772,DATOS!B:B,0),1)),"")</f>
        <v/>
      </c>
      <c r="H772" s="17" t="str">
        <f>IFERROR(IF(INDEX(DATOS!BQ:BQ,MATCH(CHECKLIST!B772,DATOS!B:B,0),1)="","X",IF(INDEX(DATOS!BQ:BQ,MATCH(CHECKLIST!B772,DATOS!B:B,0),1)="VIGENTE","",INDEX(DATOS!BQ:BQ,MATCH(CHECKLIST!B772,DATOS!B:B,0),1))),"")</f>
        <v/>
      </c>
      <c r="I772" s="17" t="str">
        <f>IFERROR(IF(INDEX(DATOS!AR:AR,MATCH(CHECKLIST!B772,DATOS!B:B,0),1)=0,"",INDEX(DATOS!AR:AR,MATCH(CHECKLIST!B772,DATOS!B:B,0),1)),"")</f>
        <v/>
      </c>
      <c r="J772" s="17" t="str">
        <f>IFERROR(IF(INDEX(DATOS!AP:AP,MATCH(CHECKLIST!B772,DATOS!B:B,0),1)=0,"",INDEX(DATOS!AP:AP,MATCH(CHECKLIST!B772,DATOS!B:B,0),1)),"")</f>
        <v/>
      </c>
      <c r="K772" s="35" t="str">
        <f>IFERROR(IF(INDEX(DATOS!AQ:AQ,MATCH(CHECKLIST!B772,DATOS!B:B,0),1)=0,"",INDEX(DATOS!AQ:AQ,MATCH(CHECKLIST!B772,DATOS!B:B,0),1)),"")</f>
        <v/>
      </c>
      <c r="L772" s="17" t="str">
        <f>IFERROR(IF(INDEX(DATOS!AS:AS,MATCH(CHECKLIST!B772,DATOS!B:B,0),1)=0,"",INDEX(DATOS!AS:AS,MATCH(CHECKLIST!B772,DATOS!B:B,0),1)),"")</f>
        <v/>
      </c>
      <c r="M772" s="17" t="str">
        <f>IFERROR(IF(INDEX(DATOS!AO:AO,MATCH(CHECKLIST!B772,DATOS!B:B,0),1)=0,"",INDEX(DATOS!AO:AO,MATCH(CHECKLIST!B772,DATOS!B:B,0),1)),"")</f>
        <v/>
      </c>
      <c r="N772" s="35" t="str">
        <f ca="1">IFERROR(IF(INDEX(DATOS!P:P,MATCH(CHECKLIST!B772,DATOS!B:B,0),1)="","X",IF(INDEX(DATOS!P:P,MATCH(CHECKLIST!B772,DATOS!B:B,0),1)&gt;YEAR(TODAY())-1,"","VENCIDA")),"")</f>
        <v/>
      </c>
      <c r="O772" s="35" t="str">
        <f>IFERROR(IF(INDEX(DATOS!AV:AV,MATCH(CHECKLIST!B772,DATOS!B:B,0),1)=0,"",INDEX(DATOS!AV:AV,MATCH(CHECKLIST!B772,DATOS!B:B,0),1)),"")</f>
        <v/>
      </c>
      <c r="P772" s="17" t="str">
        <f>IFERROR(IF(INDEX(DATOS!AT:AT,MATCH(CHECKLIST!B772,DATOS!B:B,0),1)=0,"",INDEX(DATOS!AT:AT,MATCH(CHECKLIST!B772,DATOS!B:B,0),1)),"")</f>
        <v/>
      </c>
      <c r="Q772" s="17" t="str">
        <f>IFERROR(IF(INDEX(DATOS!AU:AU,MATCH(CHECKLIST!B772,DATOS!B:B,0),1)=0,"",INDEX(DATOS!AU:AU,MATCH(CHECKLIST!B772,DATOS!B:B,0),1)),"")</f>
        <v/>
      </c>
      <c r="S772">
        <f t="shared" si="35"/>
        <v>0</v>
      </c>
      <c r="U772" t="str">
        <f t="shared" si="33"/>
        <v/>
      </c>
      <c r="V772" t="str">
        <f t="shared" si="34"/>
        <v/>
      </c>
    </row>
    <row r="773" spans="1:22" x14ac:dyDescent="0.25">
      <c r="A773" s="12">
        <v>760</v>
      </c>
      <c r="B773" t="str">
        <f>IFERROR(INDEX(DATOS!B:B,MATCH(CHECKLIST!A773,DATOS!CG:CG,0),1),"")</f>
        <v/>
      </c>
      <c r="C773" t="str">
        <f>IFERROR(INDEX(DATOS!BT:BT,MATCH(CHECKLIST!A773,DATOS!CG:CG,0),1),"")</f>
        <v/>
      </c>
      <c r="D773" t="str">
        <f>IFERROR(INDEX(DATOS!T:T,MATCH(CHECKLIST!E773,DATOS!C:C,0),1),"")</f>
        <v/>
      </c>
      <c r="E773" s="72" t="str">
        <f>IFERROR(INDEX(DATOS!C:C,MATCH(CHECKLIST!A773,DATOS!CG:CG,0),1),"")</f>
        <v/>
      </c>
      <c r="F773" s="82" t="str">
        <f>IFERROR(IF(INDEX(DATOS!AI:AI,MATCH(CHECKLIST!B773,DATOS!B:B,0),1)=0,"",INDEX(DATOS!AI:AI,MATCH(CHECKLIST!B773,DATOS!B:B,0),1)),"")</f>
        <v/>
      </c>
      <c r="G773" s="17" t="str">
        <f>IFERROR(IF(INDEX(DATOS!AN:AN,MATCH(CHECKLIST!B773,DATOS!B:B,0),1)=0,"",INDEX(DATOS!AN:AN,MATCH(CHECKLIST!B773,DATOS!B:B,0),1)),"")</f>
        <v/>
      </c>
      <c r="H773" s="17" t="str">
        <f>IFERROR(IF(INDEX(DATOS!BQ:BQ,MATCH(CHECKLIST!B773,DATOS!B:B,0),1)="","X",IF(INDEX(DATOS!BQ:BQ,MATCH(CHECKLIST!B773,DATOS!B:B,0),1)="VIGENTE","",INDEX(DATOS!BQ:BQ,MATCH(CHECKLIST!B773,DATOS!B:B,0),1))),"")</f>
        <v/>
      </c>
      <c r="I773" s="17" t="str">
        <f>IFERROR(IF(INDEX(DATOS!AR:AR,MATCH(CHECKLIST!B773,DATOS!B:B,0),1)=0,"",INDEX(DATOS!AR:AR,MATCH(CHECKLIST!B773,DATOS!B:B,0),1)),"")</f>
        <v/>
      </c>
      <c r="J773" s="17" t="str">
        <f>IFERROR(IF(INDEX(DATOS!AP:AP,MATCH(CHECKLIST!B773,DATOS!B:B,0),1)=0,"",INDEX(DATOS!AP:AP,MATCH(CHECKLIST!B773,DATOS!B:B,0),1)),"")</f>
        <v/>
      </c>
      <c r="K773" s="35" t="str">
        <f>IFERROR(IF(INDEX(DATOS!AQ:AQ,MATCH(CHECKLIST!B773,DATOS!B:B,0),1)=0,"",INDEX(DATOS!AQ:AQ,MATCH(CHECKLIST!B773,DATOS!B:B,0),1)),"")</f>
        <v/>
      </c>
      <c r="L773" s="17" t="str">
        <f>IFERROR(IF(INDEX(DATOS!AS:AS,MATCH(CHECKLIST!B773,DATOS!B:B,0),1)=0,"",INDEX(DATOS!AS:AS,MATCH(CHECKLIST!B773,DATOS!B:B,0),1)),"")</f>
        <v/>
      </c>
      <c r="M773" s="17" t="str">
        <f>IFERROR(IF(INDEX(DATOS!AO:AO,MATCH(CHECKLIST!B773,DATOS!B:B,0),1)=0,"",INDEX(DATOS!AO:AO,MATCH(CHECKLIST!B773,DATOS!B:B,0),1)),"")</f>
        <v/>
      </c>
      <c r="N773" s="35" t="str">
        <f ca="1">IFERROR(IF(INDEX(DATOS!P:P,MATCH(CHECKLIST!B773,DATOS!B:B,0),1)="","X",IF(INDEX(DATOS!P:P,MATCH(CHECKLIST!B773,DATOS!B:B,0),1)&gt;YEAR(TODAY())-1,"","VENCIDA")),"")</f>
        <v/>
      </c>
      <c r="O773" s="35" t="str">
        <f>IFERROR(IF(INDEX(DATOS!AV:AV,MATCH(CHECKLIST!B773,DATOS!B:B,0),1)=0,"",INDEX(DATOS!AV:AV,MATCH(CHECKLIST!B773,DATOS!B:B,0),1)),"")</f>
        <v/>
      </c>
      <c r="P773" s="17" t="str">
        <f>IFERROR(IF(INDEX(DATOS!AT:AT,MATCH(CHECKLIST!B773,DATOS!B:B,0),1)=0,"",INDEX(DATOS!AT:AT,MATCH(CHECKLIST!B773,DATOS!B:B,0),1)),"")</f>
        <v/>
      </c>
      <c r="Q773" s="17" t="str">
        <f>IFERROR(IF(INDEX(DATOS!AU:AU,MATCH(CHECKLIST!B773,DATOS!B:B,0),1)=0,"",INDEX(DATOS!AU:AU,MATCH(CHECKLIST!B773,DATOS!B:B,0),1)),"")</f>
        <v/>
      </c>
      <c r="R773" t="str">
        <f>IF(B773="","",1)</f>
        <v/>
      </c>
      <c r="S773" t="str">
        <f t="shared" si="35"/>
        <v/>
      </c>
      <c r="U773" t="str">
        <f t="shared" si="33"/>
        <v/>
      </c>
      <c r="V773" t="str">
        <f t="shared" si="34"/>
        <v/>
      </c>
    </row>
    <row r="774" spans="1:22" x14ac:dyDescent="0.25">
      <c r="A774" s="12">
        <v>761</v>
      </c>
      <c r="B774" t="str">
        <f>IFERROR(INDEX(DATOS!B:B,MATCH(CHECKLIST!A774,DATOS!CG:CG,0),1),"")</f>
        <v/>
      </c>
      <c r="C774" t="str">
        <f>IFERROR(INDEX(DATOS!BT:BT,MATCH(CHECKLIST!A774,DATOS!CG:CG,0),1),"")</f>
        <v/>
      </c>
      <c r="D774" t="str">
        <f>IFERROR(INDEX(DATOS!T:T,MATCH(CHECKLIST!E774,DATOS!C:C,0),1),"")</f>
        <v/>
      </c>
      <c r="E774" s="72" t="str">
        <f>IFERROR(INDEX(DATOS!C:C,MATCH(CHECKLIST!A774,DATOS!CG:CG,0),1),"")</f>
        <v/>
      </c>
      <c r="F774" s="82" t="str">
        <f>IFERROR(IF(INDEX(DATOS!AI:AI,MATCH(CHECKLIST!B774,DATOS!B:B,0),1)=0,"",INDEX(DATOS!AI:AI,MATCH(CHECKLIST!B774,DATOS!B:B,0),1)),"")</f>
        <v/>
      </c>
      <c r="G774" s="17" t="str">
        <f>IFERROR(IF(INDEX(DATOS!AN:AN,MATCH(CHECKLIST!B774,DATOS!B:B,0),1)=0,"",INDEX(DATOS!AN:AN,MATCH(CHECKLIST!B774,DATOS!B:B,0),1)),"")</f>
        <v/>
      </c>
      <c r="H774" s="17" t="str">
        <f>IFERROR(IF(INDEX(DATOS!BQ:BQ,MATCH(CHECKLIST!B774,DATOS!B:B,0),1)="","X",IF(INDEX(DATOS!BQ:BQ,MATCH(CHECKLIST!B774,DATOS!B:B,0),1)="VIGENTE","",INDEX(DATOS!BQ:BQ,MATCH(CHECKLIST!B774,DATOS!B:B,0),1))),"")</f>
        <v/>
      </c>
      <c r="I774" s="17" t="str">
        <f>IFERROR(IF(INDEX(DATOS!AR:AR,MATCH(CHECKLIST!B774,DATOS!B:B,0),1)=0,"",INDEX(DATOS!AR:AR,MATCH(CHECKLIST!B774,DATOS!B:B,0),1)),"")</f>
        <v/>
      </c>
      <c r="J774" s="17" t="str">
        <f>IFERROR(IF(INDEX(DATOS!AP:AP,MATCH(CHECKLIST!B774,DATOS!B:B,0),1)=0,"",INDEX(DATOS!AP:AP,MATCH(CHECKLIST!B774,DATOS!B:B,0),1)),"")</f>
        <v/>
      </c>
      <c r="K774" s="35" t="str">
        <f>IFERROR(IF(INDEX(DATOS!AQ:AQ,MATCH(CHECKLIST!B774,DATOS!B:B,0),1)=0,"",INDEX(DATOS!AQ:AQ,MATCH(CHECKLIST!B774,DATOS!B:B,0),1)),"")</f>
        <v/>
      </c>
      <c r="L774" s="17" t="str">
        <f>IFERROR(IF(INDEX(DATOS!AS:AS,MATCH(CHECKLIST!B774,DATOS!B:B,0),1)=0,"",INDEX(DATOS!AS:AS,MATCH(CHECKLIST!B774,DATOS!B:B,0),1)),"")</f>
        <v/>
      </c>
      <c r="M774" s="17" t="str">
        <f>IFERROR(IF(INDEX(DATOS!AO:AO,MATCH(CHECKLIST!B774,DATOS!B:B,0),1)=0,"",INDEX(DATOS!AO:AO,MATCH(CHECKLIST!B774,DATOS!B:B,0),1)),"")</f>
        <v/>
      </c>
      <c r="N774" s="35" t="str">
        <f ca="1">IFERROR(IF(INDEX(DATOS!P:P,MATCH(CHECKLIST!B774,DATOS!B:B,0),1)="","X",IF(INDEX(DATOS!P:P,MATCH(CHECKLIST!B774,DATOS!B:B,0),1)&gt;YEAR(TODAY())-1,"","VENCIDA")),"")</f>
        <v/>
      </c>
      <c r="O774" s="35" t="str">
        <f>IFERROR(IF(INDEX(DATOS!AV:AV,MATCH(CHECKLIST!B774,DATOS!B:B,0),1)=0,"",INDEX(DATOS!AV:AV,MATCH(CHECKLIST!B774,DATOS!B:B,0),1)),"")</f>
        <v/>
      </c>
      <c r="P774" s="17" t="str">
        <f>IFERROR(IF(INDEX(DATOS!AT:AT,MATCH(CHECKLIST!B774,DATOS!B:B,0),1)=0,"",INDEX(DATOS!AT:AT,MATCH(CHECKLIST!B774,DATOS!B:B,0),1)),"")</f>
        <v/>
      </c>
      <c r="Q774" s="17" t="str">
        <f>IFERROR(IF(INDEX(DATOS!AU:AU,MATCH(CHECKLIST!B774,DATOS!B:B,0),1)=0,"",INDEX(DATOS!AU:AU,MATCH(CHECKLIST!B774,DATOS!B:B,0),1)),"")</f>
        <v/>
      </c>
      <c r="S774">
        <f t="shared" si="35"/>
        <v>0</v>
      </c>
      <c r="U774" t="str">
        <f t="shared" si="33"/>
        <v/>
      </c>
      <c r="V774" t="str">
        <f t="shared" si="34"/>
        <v/>
      </c>
    </row>
    <row r="775" spans="1:22" x14ac:dyDescent="0.25">
      <c r="A775" s="12">
        <v>762</v>
      </c>
      <c r="B775" t="str">
        <f>IFERROR(INDEX(DATOS!B:B,MATCH(CHECKLIST!A775,DATOS!CG:CG,0),1),"")</f>
        <v/>
      </c>
      <c r="C775" t="str">
        <f>IFERROR(INDEX(DATOS!BT:BT,MATCH(CHECKLIST!A775,DATOS!CG:CG,0),1),"")</f>
        <v/>
      </c>
      <c r="D775" t="str">
        <f>IFERROR(INDEX(DATOS!T:T,MATCH(CHECKLIST!E775,DATOS!C:C,0),1),"")</f>
        <v/>
      </c>
      <c r="E775" s="72" t="str">
        <f>IFERROR(INDEX(DATOS!C:C,MATCH(CHECKLIST!A775,DATOS!CG:CG,0),1),"")</f>
        <v/>
      </c>
      <c r="F775" s="82" t="str">
        <f>IFERROR(IF(INDEX(DATOS!AI:AI,MATCH(CHECKLIST!B775,DATOS!B:B,0),1)=0,"",INDEX(DATOS!AI:AI,MATCH(CHECKLIST!B775,DATOS!B:B,0),1)),"")</f>
        <v/>
      </c>
      <c r="G775" s="17" t="str">
        <f>IFERROR(IF(INDEX(DATOS!AN:AN,MATCH(CHECKLIST!B775,DATOS!B:B,0),1)=0,"",INDEX(DATOS!AN:AN,MATCH(CHECKLIST!B775,DATOS!B:B,0),1)),"")</f>
        <v/>
      </c>
      <c r="H775" s="17" t="str">
        <f>IFERROR(IF(INDEX(DATOS!BQ:BQ,MATCH(CHECKLIST!B775,DATOS!B:B,0),1)="","X",IF(INDEX(DATOS!BQ:BQ,MATCH(CHECKLIST!B775,DATOS!B:B,0),1)="VIGENTE","",INDEX(DATOS!BQ:BQ,MATCH(CHECKLIST!B775,DATOS!B:B,0),1))),"")</f>
        <v/>
      </c>
      <c r="I775" s="17" t="str">
        <f>IFERROR(IF(INDEX(DATOS!AR:AR,MATCH(CHECKLIST!B775,DATOS!B:B,0),1)=0,"",INDEX(DATOS!AR:AR,MATCH(CHECKLIST!B775,DATOS!B:B,0),1)),"")</f>
        <v/>
      </c>
      <c r="J775" s="17" t="str">
        <f>IFERROR(IF(INDEX(DATOS!AP:AP,MATCH(CHECKLIST!B775,DATOS!B:B,0),1)=0,"",INDEX(DATOS!AP:AP,MATCH(CHECKLIST!B775,DATOS!B:B,0),1)),"")</f>
        <v/>
      </c>
      <c r="K775" s="35" t="str">
        <f>IFERROR(IF(INDEX(DATOS!AQ:AQ,MATCH(CHECKLIST!B775,DATOS!B:B,0),1)=0,"",INDEX(DATOS!AQ:AQ,MATCH(CHECKLIST!B775,DATOS!B:B,0),1)),"")</f>
        <v/>
      </c>
      <c r="L775" s="17" t="str">
        <f>IFERROR(IF(INDEX(DATOS!AS:AS,MATCH(CHECKLIST!B775,DATOS!B:B,0),1)=0,"",INDEX(DATOS!AS:AS,MATCH(CHECKLIST!B775,DATOS!B:B,0),1)),"")</f>
        <v/>
      </c>
      <c r="M775" s="17" t="str">
        <f>IFERROR(IF(INDEX(DATOS!AO:AO,MATCH(CHECKLIST!B775,DATOS!B:B,0),1)=0,"",INDEX(DATOS!AO:AO,MATCH(CHECKLIST!B775,DATOS!B:B,0),1)),"")</f>
        <v/>
      </c>
      <c r="N775" s="35" t="str">
        <f ca="1">IFERROR(IF(INDEX(DATOS!P:P,MATCH(CHECKLIST!B775,DATOS!B:B,0),1)="","X",IF(INDEX(DATOS!P:P,MATCH(CHECKLIST!B775,DATOS!B:B,0),1)&gt;YEAR(TODAY())-1,"","VENCIDA")),"")</f>
        <v/>
      </c>
      <c r="O775" s="35" t="str">
        <f>IFERROR(IF(INDEX(DATOS!AV:AV,MATCH(CHECKLIST!B775,DATOS!B:B,0),1)=0,"",INDEX(DATOS!AV:AV,MATCH(CHECKLIST!B775,DATOS!B:B,0),1)),"")</f>
        <v/>
      </c>
      <c r="P775" s="17" t="str">
        <f>IFERROR(IF(INDEX(DATOS!AT:AT,MATCH(CHECKLIST!B775,DATOS!B:B,0),1)=0,"",INDEX(DATOS!AT:AT,MATCH(CHECKLIST!B775,DATOS!B:B,0),1)),"")</f>
        <v/>
      </c>
      <c r="Q775" s="17" t="str">
        <f>IFERROR(IF(INDEX(DATOS!AU:AU,MATCH(CHECKLIST!B775,DATOS!B:B,0),1)=0,"",INDEX(DATOS!AU:AU,MATCH(CHECKLIST!B775,DATOS!B:B,0),1)),"")</f>
        <v/>
      </c>
      <c r="R775" t="str">
        <f>IF(B775="","",1)</f>
        <v/>
      </c>
      <c r="S775" t="str">
        <f t="shared" si="35"/>
        <v/>
      </c>
      <c r="U775" t="str">
        <f t="shared" si="33"/>
        <v/>
      </c>
      <c r="V775" t="str">
        <f t="shared" si="34"/>
        <v/>
      </c>
    </row>
    <row r="776" spans="1:22" x14ac:dyDescent="0.25">
      <c r="A776" s="12">
        <v>763</v>
      </c>
      <c r="B776" t="str">
        <f>IFERROR(INDEX(DATOS!B:B,MATCH(CHECKLIST!A776,DATOS!CG:CG,0),1),"")</f>
        <v/>
      </c>
      <c r="C776" t="str">
        <f>IFERROR(INDEX(DATOS!BT:BT,MATCH(CHECKLIST!A776,DATOS!CG:CG,0),1),"")</f>
        <v/>
      </c>
      <c r="D776" t="str">
        <f>IFERROR(INDEX(DATOS!T:T,MATCH(CHECKLIST!E776,DATOS!C:C,0),1),"")</f>
        <v/>
      </c>
      <c r="E776" s="72" t="str">
        <f>IFERROR(INDEX(DATOS!C:C,MATCH(CHECKLIST!A776,DATOS!CG:CG,0),1),"")</f>
        <v/>
      </c>
      <c r="F776" s="82" t="str">
        <f>IFERROR(IF(INDEX(DATOS!AI:AI,MATCH(CHECKLIST!B776,DATOS!B:B,0),1)=0,"",INDEX(DATOS!AI:AI,MATCH(CHECKLIST!B776,DATOS!B:B,0),1)),"")</f>
        <v/>
      </c>
      <c r="G776" s="17" t="str">
        <f>IFERROR(IF(INDEX(DATOS!AN:AN,MATCH(CHECKLIST!B776,DATOS!B:B,0),1)=0,"",INDEX(DATOS!AN:AN,MATCH(CHECKLIST!B776,DATOS!B:B,0),1)),"")</f>
        <v/>
      </c>
      <c r="H776" s="17" t="str">
        <f>IFERROR(IF(INDEX(DATOS!BQ:BQ,MATCH(CHECKLIST!B776,DATOS!B:B,0),1)="","X",IF(INDEX(DATOS!BQ:BQ,MATCH(CHECKLIST!B776,DATOS!B:B,0),1)="VIGENTE","",INDEX(DATOS!BQ:BQ,MATCH(CHECKLIST!B776,DATOS!B:B,0),1))),"")</f>
        <v/>
      </c>
      <c r="I776" s="17" t="str">
        <f>IFERROR(IF(INDEX(DATOS!AR:AR,MATCH(CHECKLIST!B776,DATOS!B:B,0),1)=0,"",INDEX(DATOS!AR:AR,MATCH(CHECKLIST!B776,DATOS!B:B,0),1)),"")</f>
        <v/>
      </c>
      <c r="J776" s="17" t="str">
        <f>IFERROR(IF(INDEX(DATOS!AP:AP,MATCH(CHECKLIST!B776,DATOS!B:B,0),1)=0,"",INDEX(DATOS!AP:AP,MATCH(CHECKLIST!B776,DATOS!B:B,0),1)),"")</f>
        <v/>
      </c>
      <c r="K776" s="35" t="str">
        <f>IFERROR(IF(INDEX(DATOS!AQ:AQ,MATCH(CHECKLIST!B776,DATOS!B:B,0),1)=0,"",INDEX(DATOS!AQ:AQ,MATCH(CHECKLIST!B776,DATOS!B:B,0),1)),"")</f>
        <v/>
      </c>
      <c r="L776" s="17" t="str">
        <f>IFERROR(IF(INDEX(DATOS!AS:AS,MATCH(CHECKLIST!B776,DATOS!B:B,0),1)=0,"",INDEX(DATOS!AS:AS,MATCH(CHECKLIST!B776,DATOS!B:B,0),1)),"")</f>
        <v/>
      </c>
      <c r="M776" s="17" t="str">
        <f>IFERROR(IF(INDEX(DATOS!AO:AO,MATCH(CHECKLIST!B776,DATOS!B:B,0),1)=0,"",INDEX(DATOS!AO:AO,MATCH(CHECKLIST!B776,DATOS!B:B,0),1)),"")</f>
        <v/>
      </c>
      <c r="N776" s="35" t="str">
        <f ca="1">IFERROR(IF(INDEX(DATOS!P:P,MATCH(CHECKLIST!B776,DATOS!B:B,0),1)="","X",IF(INDEX(DATOS!P:P,MATCH(CHECKLIST!B776,DATOS!B:B,0),1)&gt;YEAR(TODAY())-1,"","VENCIDA")),"")</f>
        <v/>
      </c>
      <c r="O776" s="35" t="str">
        <f>IFERROR(IF(INDEX(DATOS!AV:AV,MATCH(CHECKLIST!B776,DATOS!B:B,0),1)=0,"",INDEX(DATOS!AV:AV,MATCH(CHECKLIST!B776,DATOS!B:B,0),1)),"")</f>
        <v/>
      </c>
      <c r="P776" s="17" t="str">
        <f>IFERROR(IF(INDEX(DATOS!AT:AT,MATCH(CHECKLIST!B776,DATOS!B:B,0),1)=0,"",INDEX(DATOS!AT:AT,MATCH(CHECKLIST!B776,DATOS!B:B,0),1)),"")</f>
        <v/>
      </c>
      <c r="Q776" s="17" t="str">
        <f>IFERROR(IF(INDEX(DATOS!AU:AU,MATCH(CHECKLIST!B776,DATOS!B:B,0),1)=0,"",INDEX(DATOS!AU:AU,MATCH(CHECKLIST!B776,DATOS!B:B,0),1)),"")</f>
        <v/>
      </c>
      <c r="S776">
        <f t="shared" si="35"/>
        <v>0</v>
      </c>
      <c r="U776" t="str">
        <f t="shared" si="33"/>
        <v/>
      </c>
      <c r="V776" t="str">
        <f t="shared" si="34"/>
        <v/>
      </c>
    </row>
    <row r="777" spans="1:22" x14ac:dyDescent="0.25">
      <c r="A777" s="12">
        <v>764</v>
      </c>
      <c r="B777" t="str">
        <f>IFERROR(INDEX(DATOS!B:B,MATCH(CHECKLIST!A777,DATOS!CG:CG,0),1),"")</f>
        <v/>
      </c>
      <c r="C777" t="str">
        <f>IFERROR(INDEX(DATOS!BT:BT,MATCH(CHECKLIST!A777,DATOS!CG:CG,0),1),"")</f>
        <v/>
      </c>
      <c r="D777" t="str">
        <f>IFERROR(INDEX(DATOS!T:T,MATCH(CHECKLIST!E777,DATOS!C:C,0),1),"")</f>
        <v/>
      </c>
      <c r="E777" s="72" t="str">
        <f>IFERROR(INDEX(DATOS!C:C,MATCH(CHECKLIST!A777,DATOS!CG:CG,0),1),"")</f>
        <v/>
      </c>
      <c r="F777" s="82" t="str">
        <f>IFERROR(IF(INDEX(DATOS!AI:AI,MATCH(CHECKLIST!B777,DATOS!B:B,0),1)=0,"",INDEX(DATOS!AI:AI,MATCH(CHECKLIST!B777,DATOS!B:B,0),1)),"")</f>
        <v/>
      </c>
      <c r="G777" s="17" t="str">
        <f>IFERROR(IF(INDEX(DATOS!AN:AN,MATCH(CHECKLIST!B777,DATOS!B:B,0),1)=0,"",INDEX(DATOS!AN:AN,MATCH(CHECKLIST!B777,DATOS!B:B,0),1)),"")</f>
        <v/>
      </c>
      <c r="H777" s="17" t="str">
        <f>IFERROR(IF(INDEX(DATOS!BQ:BQ,MATCH(CHECKLIST!B777,DATOS!B:B,0),1)="","X",IF(INDEX(DATOS!BQ:BQ,MATCH(CHECKLIST!B777,DATOS!B:B,0),1)="VIGENTE","",INDEX(DATOS!BQ:BQ,MATCH(CHECKLIST!B777,DATOS!B:B,0),1))),"")</f>
        <v/>
      </c>
      <c r="I777" s="17" t="str">
        <f>IFERROR(IF(INDEX(DATOS!AR:AR,MATCH(CHECKLIST!B777,DATOS!B:B,0),1)=0,"",INDEX(DATOS!AR:AR,MATCH(CHECKLIST!B777,DATOS!B:B,0),1)),"")</f>
        <v/>
      </c>
      <c r="J777" s="17" t="str">
        <f>IFERROR(IF(INDEX(DATOS!AP:AP,MATCH(CHECKLIST!B777,DATOS!B:B,0),1)=0,"",INDEX(DATOS!AP:AP,MATCH(CHECKLIST!B777,DATOS!B:B,0),1)),"")</f>
        <v/>
      </c>
      <c r="K777" s="35" t="str">
        <f>IFERROR(IF(INDEX(DATOS!AQ:AQ,MATCH(CHECKLIST!B777,DATOS!B:B,0),1)=0,"",INDEX(DATOS!AQ:AQ,MATCH(CHECKLIST!B777,DATOS!B:B,0),1)),"")</f>
        <v/>
      </c>
      <c r="L777" s="17" t="str">
        <f>IFERROR(IF(INDEX(DATOS!AS:AS,MATCH(CHECKLIST!B777,DATOS!B:B,0),1)=0,"",INDEX(DATOS!AS:AS,MATCH(CHECKLIST!B777,DATOS!B:B,0),1)),"")</f>
        <v/>
      </c>
      <c r="M777" s="17" t="str">
        <f>IFERROR(IF(INDEX(DATOS!AO:AO,MATCH(CHECKLIST!B777,DATOS!B:B,0),1)=0,"",INDEX(DATOS!AO:AO,MATCH(CHECKLIST!B777,DATOS!B:B,0),1)),"")</f>
        <v/>
      </c>
      <c r="N777" s="35" t="str">
        <f ca="1">IFERROR(IF(INDEX(DATOS!P:P,MATCH(CHECKLIST!B777,DATOS!B:B,0),1)="","X",IF(INDEX(DATOS!P:P,MATCH(CHECKLIST!B777,DATOS!B:B,0),1)&gt;YEAR(TODAY())-1,"","VENCIDA")),"")</f>
        <v/>
      </c>
      <c r="O777" s="35" t="str">
        <f>IFERROR(IF(INDEX(DATOS!AV:AV,MATCH(CHECKLIST!B777,DATOS!B:B,0),1)=0,"",INDEX(DATOS!AV:AV,MATCH(CHECKLIST!B777,DATOS!B:B,0),1)),"")</f>
        <v/>
      </c>
      <c r="P777" s="17" t="str">
        <f>IFERROR(IF(INDEX(DATOS!AT:AT,MATCH(CHECKLIST!B777,DATOS!B:B,0),1)=0,"",INDEX(DATOS!AT:AT,MATCH(CHECKLIST!B777,DATOS!B:B,0),1)),"")</f>
        <v/>
      </c>
      <c r="Q777" s="17" t="str">
        <f>IFERROR(IF(INDEX(DATOS!AU:AU,MATCH(CHECKLIST!B777,DATOS!B:B,0),1)=0,"",INDEX(DATOS!AU:AU,MATCH(CHECKLIST!B777,DATOS!B:B,0),1)),"")</f>
        <v/>
      </c>
      <c r="R777" t="str">
        <f>IF(B777="","",1)</f>
        <v/>
      </c>
      <c r="S777" t="str">
        <f t="shared" si="35"/>
        <v/>
      </c>
      <c r="U777" t="str">
        <f t="shared" si="33"/>
        <v/>
      </c>
      <c r="V777" t="str">
        <f t="shared" si="34"/>
        <v/>
      </c>
    </row>
    <row r="778" spans="1:22" x14ac:dyDescent="0.25">
      <c r="A778" s="12">
        <v>765</v>
      </c>
      <c r="B778" t="str">
        <f>IFERROR(INDEX(DATOS!B:B,MATCH(CHECKLIST!A778,DATOS!CG:CG,0),1),"")</f>
        <v/>
      </c>
      <c r="C778" t="str">
        <f>IFERROR(INDEX(DATOS!BT:BT,MATCH(CHECKLIST!A778,DATOS!CG:CG,0),1),"")</f>
        <v/>
      </c>
      <c r="D778" t="str">
        <f>IFERROR(INDEX(DATOS!T:T,MATCH(CHECKLIST!E778,DATOS!C:C,0),1),"")</f>
        <v/>
      </c>
      <c r="E778" s="72" t="str">
        <f>IFERROR(INDEX(DATOS!C:C,MATCH(CHECKLIST!A778,DATOS!CG:CG,0),1),"")</f>
        <v/>
      </c>
      <c r="F778" s="82" t="str">
        <f>IFERROR(IF(INDEX(DATOS!AI:AI,MATCH(CHECKLIST!B778,DATOS!B:B,0),1)=0,"",INDEX(DATOS!AI:AI,MATCH(CHECKLIST!B778,DATOS!B:B,0),1)),"")</f>
        <v/>
      </c>
      <c r="G778" s="17" t="str">
        <f>IFERROR(IF(INDEX(DATOS!AN:AN,MATCH(CHECKLIST!B778,DATOS!B:B,0),1)=0,"",INDEX(DATOS!AN:AN,MATCH(CHECKLIST!B778,DATOS!B:B,0),1)),"")</f>
        <v/>
      </c>
      <c r="H778" s="17" t="str">
        <f>IFERROR(IF(INDEX(DATOS!BQ:BQ,MATCH(CHECKLIST!B778,DATOS!B:B,0),1)="","X",IF(INDEX(DATOS!BQ:BQ,MATCH(CHECKLIST!B778,DATOS!B:B,0),1)="VIGENTE","",INDEX(DATOS!BQ:BQ,MATCH(CHECKLIST!B778,DATOS!B:B,0),1))),"")</f>
        <v/>
      </c>
      <c r="I778" s="17" t="str">
        <f>IFERROR(IF(INDEX(DATOS!AR:AR,MATCH(CHECKLIST!B778,DATOS!B:B,0),1)=0,"",INDEX(DATOS!AR:AR,MATCH(CHECKLIST!B778,DATOS!B:B,0),1)),"")</f>
        <v/>
      </c>
      <c r="J778" s="17" t="str">
        <f>IFERROR(IF(INDEX(DATOS!AP:AP,MATCH(CHECKLIST!B778,DATOS!B:B,0),1)=0,"",INDEX(DATOS!AP:AP,MATCH(CHECKLIST!B778,DATOS!B:B,0),1)),"")</f>
        <v/>
      </c>
      <c r="K778" s="35" t="str">
        <f>IFERROR(IF(INDEX(DATOS!AQ:AQ,MATCH(CHECKLIST!B778,DATOS!B:B,0),1)=0,"",INDEX(DATOS!AQ:AQ,MATCH(CHECKLIST!B778,DATOS!B:B,0),1)),"")</f>
        <v/>
      </c>
      <c r="L778" s="17" t="str">
        <f>IFERROR(IF(INDEX(DATOS!AS:AS,MATCH(CHECKLIST!B778,DATOS!B:B,0),1)=0,"",INDEX(DATOS!AS:AS,MATCH(CHECKLIST!B778,DATOS!B:B,0),1)),"")</f>
        <v/>
      </c>
      <c r="M778" s="17" t="str">
        <f>IFERROR(IF(INDEX(DATOS!AO:AO,MATCH(CHECKLIST!B778,DATOS!B:B,0),1)=0,"",INDEX(DATOS!AO:AO,MATCH(CHECKLIST!B778,DATOS!B:B,0),1)),"")</f>
        <v/>
      </c>
      <c r="N778" s="35" t="str">
        <f ca="1">IFERROR(IF(INDEX(DATOS!P:P,MATCH(CHECKLIST!B778,DATOS!B:B,0),1)="","X",IF(INDEX(DATOS!P:P,MATCH(CHECKLIST!B778,DATOS!B:B,0),1)&gt;YEAR(TODAY())-1,"","VENCIDA")),"")</f>
        <v/>
      </c>
      <c r="O778" s="35" t="str">
        <f>IFERROR(IF(INDEX(DATOS!AV:AV,MATCH(CHECKLIST!B778,DATOS!B:B,0),1)=0,"",INDEX(DATOS!AV:AV,MATCH(CHECKLIST!B778,DATOS!B:B,0),1)),"")</f>
        <v/>
      </c>
      <c r="P778" s="17" t="str">
        <f>IFERROR(IF(INDEX(DATOS!AT:AT,MATCH(CHECKLIST!B778,DATOS!B:B,0),1)=0,"",INDEX(DATOS!AT:AT,MATCH(CHECKLIST!B778,DATOS!B:B,0),1)),"")</f>
        <v/>
      </c>
      <c r="Q778" s="17" t="str">
        <f>IFERROR(IF(INDEX(DATOS!AU:AU,MATCH(CHECKLIST!B778,DATOS!B:B,0),1)=0,"",INDEX(DATOS!AU:AU,MATCH(CHECKLIST!B778,DATOS!B:B,0),1)),"")</f>
        <v/>
      </c>
      <c r="S778">
        <f t="shared" si="35"/>
        <v>0</v>
      </c>
      <c r="U778" t="str">
        <f t="shared" si="33"/>
        <v/>
      </c>
      <c r="V778" t="str">
        <f t="shared" si="34"/>
        <v/>
      </c>
    </row>
    <row r="779" spans="1:22" x14ac:dyDescent="0.25">
      <c r="A779" s="12">
        <v>766</v>
      </c>
      <c r="B779" t="str">
        <f>IFERROR(INDEX(DATOS!B:B,MATCH(CHECKLIST!A779,DATOS!CG:CG,0),1),"")</f>
        <v/>
      </c>
      <c r="C779" t="str">
        <f>IFERROR(INDEX(DATOS!BT:BT,MATCH(CHECKLIST!A779,DATOS!CG:CG,0),1),"")</f>
        <v/>
      </c>
      <c r="D779" t="str">
        <f>IFERROR(INDEX(DATOS!T:T,MATCH(CHECKLIST!E779,DATOS!C:C,0),1),"")</f>
        <v/>
      </c>
      <c r="E779" s="72" t="str">
        <f>IFERROR(INDEX(DATOS!C:C,MATCH(CHECKLIST!A779,DATOS!CG:CG,0),1),"")</f>
        <v/>
      </c>
      <c r="F779" s="82" t="str">
        <f>IFERROR(IF(INDEX(DATOS!AI:AI,MATCH(CHECKLIST!B779,DATOS!B:B,0),1)=0,"",INDEX(DATOS!AI:AI,MATCH(CHECKLIST!B779,DATOS!B:B,0),1)),"")</f>
        <v/>
      </c>
      <c r="G779" s="17" t="str">
        <f>IFERROR(IF(INDEX(DATOS!AN:AN,MATCH(CHECKLIST!B779,DATOS!B:B,0),1)=0,"",INDEX(DATOS!AN:AN,MATCH(CHECKLIST!B779,DATOS!B:B,0),1)),"")</f>
        <v/>
      </c>
      <c r="H779" s="17" t="str">
        <f>IFERROR(IF(INDEX(DATOS!BQ:BQ,MATCH(CHECKLIST!B779,DATOS!B:B,0),1)="","X",IF(INDEX(DATOS!BQ:BQ,MATCH(CHECKLIST!B779,DATOS!B:B,0),1)="VIGENTE","",INDEX(DATOS!BQ:BQ,MATCH(CHECKLIST!B779,DATOS!B:B,0),1))),"")</f>
        <v/>
      </c>
      <c r="I779" s="17" t="str">
        <f>IFERROR(IF(INDEX(DATOS!AR:AR,MATCH(CHECKLIST!B779,DATOS!B:B,0),1)=0,"",INDEX(DATOS!AR:AR,MATCH(CHECKLIST!B779,DATOS!B:B,0),1)),"")</f>
        <v/>
      </c>
      <c r="J779" s="17" t="str">
        <f>IFERROR(IF(INDEX(DATOS!AP:AP,MATCH(CHECKLIST!B779,DATOS!B:B,0),1)=0,"",INDEX(DATOS!AP:AP,MATCH(CHECKLIST!B779,DATOS!B:B,0),1)),"")</f>
        <v/>
      </c>
      <c r="K779" s="35" t="str">
        <f>IFERROR(IF(INDEX(DATOS!AQ:AQ,MATCH(CHECKLIST!B779,DATOS!B:B,0),1)=0,"",INDEX(DATOS!AQ:AQ,MATCH(CHECKLIST!B779,DATOS!B:B,0),1)),"")</f>
        <v/>
      </c>
      <c r="L779" s="17" t="str">
        <f>IFERROR(IF(INDEX(DATOS!AS:AS,MATCH(CHECKLIST!B779,DATOS!B:B,0),1)=0,"",INDEX(DATOS!AS:AS,MATCH(CHECKLIST!B779,DATOS!B:B,0),1)),"")</f>
        <v/>
      </c>
      <c r="M779" s="17" t="str">
        <f>IFERROR(IF(INDEX(DATOS!AO:AO,MATCH(CHECKLIST!B779,DATOS!B:B,0),1)=0,"",INDEX(DATOS!AO:AO,MATCH(CHECKLIST!B779,DATOS!B:B,0),1)),"")</f>
        <v/>
      </c>
      <c r="N779" s="35" t="str">
        <f ca="1">IFERROR(IF(INDEX(DATOS!P:P,MATCH(CHECKLIST!B779,DATOS!B:B,0),1)="","X",IF(INDEX(DATOS!P:P,MATCH(CHECKLIST!B779,DATOS!B:B,0),1)&gt;YEAR(TODAY())-1,"","VENCIDA")),"")</f>
        <v/>
      </c>
      <c r="O779" s="35" t="str">
        <f>IFERROR(IF(INDEX(DATOS!AV:AV,MATCH(CHECKLIST!B779,DATOS!B:B,0),1)=0,"",INDEX(DATOS!AV:AV,MATCH(CHECKLIST!B779,DATOS!B:B,0),1)),"")</f>
        <v/>
      </c>
      <c r="P779" s="17" t="str">
        <f>IFERROR(IF(INDEX(DATOS!AT:AT,MATCH(CHECKLIST!B779,DATOS!B:B,0),1)=0,"",INDEX(DATOS!AT:AT,MATCH(CHECKLIST!B779,DATOS!B:B,0),1)),"")</f>
        <v/>
      </c>
      <c r="Q779" s="17" t="str">
        <f>IFERROR(IF(INDEX(DATOS!AU:AU,MATCH(CHECKLIST!B779,DATOS!B:B,0),1)=0,"",INDEX(DATOS!AU:AU,MATCH(CHECKLIST!B779,DATOS!B:B,0),1)),"")</f>
        <v/>
      </c>
      <c r="R779" t="str">
        <f>IF(B779="","",1)</f>
        <v/>
      </c>
      <c r="S779" t="str">
        <f t="shared" si="35"/>
        <v/>
      </c>
      <c r="U779" t="str">
        <f t="shared" si="33"/>
        <v/>
      </c>
      <c r="V779" t="str">
        <f t="shared" si="34"/>
        <v/>
      </c>
    </row>
    <row r="780" spans="1:22" x14ac:dyDescent="0.25">
      <c r="A780" s="12">
        <v>767</v>
      </c>
      <c r="B780" t="str">
        <f>IFERROR(INDEX(DATOS!B:B,MATCH(CHECKLIST!A780,DATOS!CG:CG,0),1),"")</f>
        <v/>
      </c>
      <c r="C780" t="str">
        <f>IFERROR(INDEX(DATOS!BT:BT,MATCH(CHECKLIST!A780,DATOS!CG:CG,0),1),"")</f>
        <v/>
      </c>
      <c r="D780" t="str">
        <f>IFERROR(INDEX(DATOS!T:T,MATCH(CHECKLIST!E780,DATOS!C:C,0),1),"")</f>
        <v/>
      </c>
      <c r="E780" s="72" t="str">
        <f>IFERROR(INDEX(DATOS!C:C,MATCH(CHECKLIST!A780,DATOS!CG:CG,0),1),"")</f>
        <v/>
      </c>
      <c r="F780" s="82" t="str">
        <f>IFERROR(IF(INDEX(DATOS!AI:AI,MATCH(CHECKLIST!B780,DATOS!B:B,0),1)=0,"",INDEX(DATOS!AI:AI,MATCH(CHECKLIST!B780,DATOS!B:B,0),1)),"")</f>
        <v/>
      </c>
      <c r="G780" s="17" t="str">
        <f>IFERROR(IF(INDEX(DATOS!AN:AN,MATCH(CHECKLIST!B780,DATOS!B:B,0),1)=0,"",INDEX(DATOS!AN:AN,MATCH(CHECKLIST!B780,DATOS!B:B,0),1)),"")</f>
        <v/>
      </c>
      <c r="H780" s="17" t="str">
        <f>IFERROR(IF(INDEX(DATOS!BQ:BQ,MATCH(CHECKLIST!B780,DATOS!B:B,0),1)="","X",IF(INDEX(DATOS!BQ:BQ,MATCH(CHECKLIST!B780,DATOS!B:B,0),1)="VIGENTE","",INDEX(DATOS!BQ:BQ,MATCH(CHECKLIST!B780,DATOS!B:B,0),1))),"")</f>
        <v/>
      </c>
      <c r="I780" s="17" t="str">
        <f>IFERROR(IF(INDEX(DATOS!AR:AR,MATCH(CHECKLIST!B780,DATOS!B:B,0),1)=0,"",INDEX(DATOS!AR:AR,MATCH(CHECKLIST!B780,DATOS!B:B,0),1)),"")</f>
        <v/>
      </c>
      <c r="J780" s="17" t="str">
        <f>IFERROR(IF(INDEX(DATOS!AP:AP,MATCH(CHECKLIST!B780,DATOS!B:B,0),1)=0,"",INDEX(DATOS!AP:AP,MATCH(CHECKLIST!B780,DATOS!B:B,0),1)),"")</f>
        <v/>
      </c>
      <c r="K780" s="35" t="str">
        <f>IFERROR(IF(INDEX(DATOS!AQ:AQ,MATCH(CHECKLIST!B780,DATOS!B:B,0),1)=0,"",INDEX(DATOS!AQ:AQ,MATCH(CHECKLIST!B780,DATOS!B:B,0),1)),"")</f>
        <v/>
      </c>
      <c r="L780" s="17" t="str">
        <f>IFERROR(IF(INDEX(DATOS!AS:AS,MATCH(CHECKLIST!B780,DATOS!B:B,0),1)=0,"",INDEX(DATOS!AS:AS,MATCH(CHECKLIST!B780,DATOS!B:B,0),1)),"")</f>
        <v/>
      </c>
      <c r="M780" s="17" t="str">
        <f>IFERROR(IF(INDEX(DATOS!AO:AO,MATCH(CHECKLIST!B780,DATOS!B:B,0),1)=0,"",INDEX(DATOS!AO:AO,MATCH(CHECKLIST!B780,DATOS!B:B,0),1)),"")</f>
        <v/>
      </c>
      <c r="N780" s="35" t="str">
        <f ca="1">IFERROR(IF(INDEX(DATOS!P:P,MATCH(CHECKLIST!B780,DATOS!B:B,0),1)="","X",IF(INDEX(DATOS!P:P,MATCH(CHECKLIST!B780,DATOS!B:B,0),1)&gt;YEAR(TODAY())-1,"","VENCIDA")),"")</f>
        <v/>
      </c>
      <c r="O780" s="35" t="str">
        <f>IFERROR(IF(INDEX(DATOS!AV:AV,MATCH(CHECKLIST!B780,DATOS!B:B,0),1)=0,"",INDEX(DATOS!AV:AV,MATCH(CHECKLIST!B780,DATOS!B:B,0),1)),"")</f>
        <v/>
      </c>
      <c r="P780" s="17" t="str">
        <f>IFERROR(IF(INDEX(DATOS!AT:AT,MATCH(CHECKLIST!B780,DATOS!B:B,0),1)=0,"",INDEX(DATOS!AT:AT,MATCH(CHECKLIST!B780,DATOS!B:B,0),1)),"")</f>
        <v/>
      </c>
      <c r="Q780" s="17" t="str">
        <f>IFERROR(IF(INDEX(DATOS!AU:AU,MATCH(CHECKLIST!B780,DATOS!B:B,0),1)=0,"",INDEX(DATOS!AU:AU,MATCH(CHECKLIST!B780,DATOS!B:B,0),1)),"")</f>
        <v/>
      </c>
      <c r="S780">
        <f t="shared" si="35"/>
        <v>0</v>
      </c>
      <c r="U780" t="str">
        <f t="shared" si="33"/>
        <v/>
      </c>
      <c r="V780" t="str">
        <f t="shared" si="34"/>
        <v/>
      </c>
    </row>
    <row r="781" spans="1:22" x14ac:dyDescent="0.25">
      <c r="A781" s="12">
        <v>768</v>
      </c>
      <c r="B781" t="str">
        <f>IFERROR(INDEX(DATOS!B:B,MATCH(CHECKLIST!A781,DATOS!CG:CG,0),1),"")</f>
        <v/>
      </c>
      <c r="C781" t="str">
        <f>IFERROR(INDEX(DATOS!BT:BT,MATCH(CHECKLIST!A781,DATOS!CG:CG,0),1),"")</f>
        <v/>
      </c>
      <c r="D781" t="str">
        <f>IFERROR(INDEX(DATOS!T:T,MATCH(CHECKLIST!E781,DATOS!C:C,0),1),"")</f>
        <v/>
      </c>
      <c r="E781" s="72" t="str">
        <f>IFERROR(INDEX(DATOS!C:C,MATCH(CHECKLIST!A781,DATOS!CG:CG,0),1),"")</f>
        <v/>
      </c>
      <c r="F781" s="82" t="str">
        <f>IFERROR(IF(INDEX(DATOS!AI:AI,MATCH(CHECKLIST!B781,DATOS!B:B,0),1)=0,"",INDEX(DATOS!AI:AI,MATCH(CHECKLIST!B781,DATOS!B:B,0),1)),"")</f>
        <v/>
      </c>
      <c r="G781" s="17" t="str">
        <f>IFERROR(IF(INDEX(DATOS!AN:AN,MATCH(CHECKLIST!B781,DATOS!B:B,0),1)=0,"",INDEX(DATOS!AN:AN,MATCH(CHECKLIST!B781,DATOS!B:B,0),1)),"")</f>
        <v/>
      </c>
      <c r="H781" s="17" t="str">
        <f>IFERROR(IF(INDEX(DATOS!BQ:BQ,MATCH(CHECKLIST!B781,DATOS!B:B,0),1)="","X",IF(INDEX(DATOS!BQ:BQ,MATCH(CHECKLIST!B781,DATOS!B:B,0),1)="VIGENTE","",INDEX(DATOS!BQ:BQ,MATCH(CHECKLIST!B781,DATOS!B:B,0),1))),"")</f>
        <v/>
      </c>
      <c r="I781" s="17" t="str">
        <f>IFERROR(IF(INDEX(DATOS!AR:AR,MATCH(CHECKLIST!B781,DATOS!B:B,0),1)=0,"",INDEX(DATOS!AR:AR,MATCH(CHECKLIST!B781,DATOS!B:B,0),1)),"")</f>
        <v/>
      </c>
      <c r="J781" s="17" t="str">
        <f>IFERROR(IF(INDEX(DATOS!AP:AP,MATCH(CHECKLIST!B781,DATOS!B:B,0),1)=0,"",INDEX(DATOS!AP:AP,MATCH(CHECKLIST!B781,DATOS!B:B,0),1)),"")</f>
        <v/>
      </c>
      <c r="K781" s="35" t="str">
        <f>IFERROR(IF(INDEX(DATOS!AQ:AQ,MATCH(CHECKLIST!B781,DATOS!B:B,0),1)=0,"",INDEX(DATOS!AQ:AQ,MATCH(CHECKLIST!B781,DATOS!B:B,0),1)),"")</f>
        <v/>
      </c>
      <c r="L781" s="17" t="str">
        <f>IFERROR(IF(INDEX(DATOS!AS:AS,MATCH(CHECKLIST!B781,DATOS!B:B,0),1)=0,"",INDEX(DATOS!AS:AS,MATCH(CHECKLIST!B781,DATOS!B:B,0),1)),"")</f>
        <v/>
      </c>
      <c r="M781" s="17" t="str">
        <f>IFERROR(IF(INDEX(DATOS!AO:AO,MATCH(CHECKLIST!B781,DATOS!B:B,0),1)=0,"",INDEX(DATOS!AO:AO,MATCH(CHECKLIST!B781,DATOS!B:B,0),1)),"")</f>
        <v/>
      </c>
      <c r="N781" s="35" t="str">
        <f ca="1">IFERROR(IF(INDEX(DATOS!P:P,MATCH(CHECKLIST!B781,DATOS!B:B,0),1)="","X",IF(INDEX(DATOS!P:P,MATCH(CHECKLIST!B781,DATOS!B:B,0),1)&gt;YEAR(TODAY())-1,"","VENCIDA")),"")</f>
        <v/>
      </c>
      <c r="O781" s="35" t="str">
        <f>IFERROR(IF(INDEX(DATOS!AV:AV,MATCH(CHECKLIST!B781,DATOS!B:B,0),1)=0,"",INDEX(DATOS!AV:AV,MATCH(CHECKLIST!B781,DATOS!B:B,0),1)),"")</f>
        <v/>
      </c>
      <c r="P781" s="17" t="str">
        <f>IFERROR(IF(INDEX(DATOS!AT:AT,MATCH(CHECKLIST!B781,DATOS!B:B,0),1)=0,"",INDEX(DATOS!AT:AT,MATCH(CHECKLIST!B781,DATOS!B:B,0),1)),"")</f>
        <v/>
      </c>
      <c r="Q781" s="17" t="str">
        <f>IFERROR(IF(INDEX(DATOS!AU:AU,MATCH(CHECKLIST!B781,DATOS!B:B,0),1)=0,"",INDEX(DATOS!AU:AU,MATCH(CHECKLIST!B781,DATOS!B:B,0),1)),"")</f>
        <v/>
      </c>
      <c r="R781" t="str">
        <f>IF(B781="","",1)</f>
        <v/>
      </c>
      <c r="S781" t="str">
        <f t="shared" si="35"/>
        <v/>
      </c>
      <c r="U781" t="str">
        <f t="shared" si="33"/>
        <v/>
      </c>
      <c r="V781" t="str">
        <f t="shared" si="34"/>
        <v/>
      </c>
    </row>
    <row r="782" spans="1:22" x14ac:dyDescent="0.25">
      <c r="A782" s="12">
        <v>769</v>
      </c>
      <c r="B782" t="str">
        <f>IFERROR(INDEX(DATOS!B:B,MATCH(CHECKLIST!A782,DATOS!CG:CG,0),1),"")</f>
        <v/>
      </c>
      <c r="C782" t="str">
        <f>IFERROR(INDEX(DATOS!BT:BT,MATCH(CHECKLIST!A782,DATOS!CG:CG,0),1),"")</f>
        <v/>
      </c>
      <c r="D782" t="str">
        <f>IFERROR(INDEX(DATOS!T:T,MATCH(CHECKLIST!E782,DATOS!C:C,0),1),"")</f>
        <v/>
      </c>
      <c r="E782" s="72" t="str">
        <f>IFERROR(INDEX(DATOS!C:C,MATCH(CHECKLIST!A782,DATOS!CG:CG,0),1),"")</f>
        <v/>
      </c>
      <c r="F782" s="82" t="str">
        <f>IFERROR(IF(INDEX(DATOS!AI:AI,MATCH(CHECKLIST!B782,DATOS!B:B,0),1)=0,"",INDEX(DATOS!AI:AI,MATCH(CHECKLIST!B782,DATOS!B:B,0),1)),"")</f>
        <v/>
      </c>
      <c r="G782" s="17" t="str">
        <f>IFERROR(IF(INDEX(DATOS!AN:AN,MATCH(CHECKLIST!B782,DATOS!B:B,0),1)=0,"",INDEX(DATOS!AN:AN,MATCH(CHECKLIST!B782,DATOS!B:B,0),1)),"")</f>
        <v/>
      </c>
      <c r="H782" s="17" t="str">
        <f>IFERROR(IF(INDEX(DATOS!BQ:BQ,MATCH(CHECKLIST!B782,DATOS!B:B,0),1)="","X",IF(INDEX(DATOS!BQ:BQ,MATCH(CHECKLIST!B782,DATOS!B:B,0),1)="VIGENTE","",INDEX(DATOS!BQ:BQ,MATCH(CHECKLIST!B782,DATOS!B:B,0),1))),"")</f>
        <v/>
      </c>
      <c r="I782" s="17" t="str">
        <f>IFERROR(IF(INDEX(DATOS!AR:AR,MATCH(CHECKLIST!B782,DATOS!B:B,0),1)=0,"",INDEX(DATOS!AR:AR,MATCH(CHECKLIST!B782,DATOS!B:B,0),1)),"")</f>
        <v/>
      </c>
      <c r="J782" s="17" t="str">
        <f>IFERROR(IF(INDEX(DATOS!AP:AP,MATCH(CHECKLIST!B782,DATOS!B:B,0),1)=0,"",INDEX(DATOS!AP:AP,MATCH(CHECKLIST!B782,DATOS!B:B,0),1)),"")</f>
        <v/>
      </c>
      <c r="K782" s="35" t="str">
        <f>IFERROR(IF(INDEX(DATOS!AQ:AQ,MATCH(CHECKLIST!B782,DATOS!B:B,0),1)=0,"",INDEX(DATOS!AQ:AQ,MATCH(CHECKLIST!B782,DATOS!B:B,0),1)),"")</f>
        <v/>
      </c>
      <c r="L782" s="17" t="str">
        <f>IFERROR(IF(INDEX(DATOS!AS:AS,MATCH(CHECKLIST!B782,DATOS!B:B,0),1)=0,"",INDEX(DATOS!AS:AS,MATCH(CHECKLIST!B782,DATOS!B:B,0),1)),"")</f>
        <v/>
      </c>
      <c r="M782" s="17" t="str">
        <f>IFERROR(IF(INDEX(DATOS!AO:AO,MATCH(CHECKLIST!B782,DATOS!B:B,0),1)=0,"",INDEX(DATOS!AO:AO,MATCH(CHECKLIST!B782,DATOS!B:B,0),1)),"")</f>
        <v/>
      </c>
      <c r="N782" s="35" t="str">
        <f ca="1">IFERROR(IF(INDEX(DATOS!P:P,MATCH(CHECKLIST!B782,DATOS!B:B,0),1)="","X",IF(INDEX(DATOS!P:P,MATCH(CHECKLIST!B782,DATOS!B:B,0),1)&gt;YEAR(TODAY())-1,"","VENCIDA")),"")</f>
        <v/>
      </c>
      <c r="O782" s="35" t="str">
        <f>IFERROR(IF(INDEX(DATOS!AV:AV,MATCH(CHECKLIST!B782,DATOS!B:B,0),1)=0,"",INDEX(DATOS!AV:AV,MATCH(CHECKLIST!B782,DATOS!B:B,0),1)),"")</f>
        <v/>
      </c>
      <c r="P782" s="17" t="str">
        <f>IFERROR(IF(INDEX(DATOS!AT:AT,MATCH(CHECKLIST!B782,DATOS!B:B,0),1)=0,"",INDEX(DATOS!AT:AT,MATCH(CHECKLIST!B782,DATOS!B:B,0),1)),"")</f>
        <v/>
      </c>
      <c r="Q782" s="17" t="str">
        <f>IFERROR(IF(INDEX(DATOS!AU:AU,MATCH(CHECKLIST!B782,DATOS!B:B,0),1)=0,"",INDEX(DATOS!AU:AU,MATCH(CHECKLIST!B782,DATOS!B:B,0),1)),"")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IFERROR(INDEX(DATOS!B:B,MATCH(CHECKLIST!A783,DATOS!CG:CG,0),1),"")</f>
        <v/>
      </c>
      <c r="C783" t="str">
        <f>IFERROR(INDEX(DATOS!BT:BT,MATCH(CHECKLIST!A783,DATOS!CG:CG,0),1),"")</f>
        <v/>
      </c>
      <c r="D783" t="str">
        <f>IFERROR(INDEX(DATOS!T:T,MATCH(CHECKLIST!E783,DATOS!C:C,0),1),"")</f>
        <v/>
      </c>
      <c r="E783" s="72" t="str">
        <f>IFERROR(INDEX(DATOS!C:C,MATCH(CHECKLIST!A783,DATOS!CG:CG,0),1),"")</f>
        <v/>
      </c>
      <c r="F783" s="82" t="str">
        <f>IFERROR(IF(INDEX(DATOS!AI:AI,MATCH(CHECKLIST!B783,DATOS!B:B,0),1)=0,"",INDEX(DATOS!AI:AI,MATCH(CHECKLIST!B783,DATOS!B:B,0),1)),"")</f>
        <v/>
      </c>
      <c r="G783" s="17" t="str">
        <f>IFERROR(IF(INDEX(DATOS!AN:AN,MATCH(CHECKLIST!B783,DATOS!B:B,0),1)=0,"",INDEX(DATOS!AN:AN,MATCH(CHECKLIST!B783,DATOS!B:B,0),1)),"")</f>
        <v/>
      </c>
      <c r="H783" s="17" t="str">
        <f>IFERROR(IF(INDEX(DATOS!BQ:BQ,MATCH(CHECKLIST!B783,DATOS!B:B,0),1)="","X",IF(INDEX(DATOS!BQ:BQ,MATCH(CHECKLIST!B783,DATOS!B:B,0),1)="VIGENTE","",INDEX(DATOS!BQ:BQ,MATCH(CHECKLIST!B783,DATOS!B:B,0),1))),"")</f>
        <v/>
      </c>
      <c r="I783" s="17" t="str">
        <f>IFERROR(IF(INDEX(DATOS!AR:AR,MATCH(CHECKLIST!B783,DATOS!B:B,0),1)=0,"",INDEX(DATOS!AR:AR,MATCH(CHECKLIST!B783,DATOS!B:B,0),1)),"")</f>
        <v/>
      </c>
      <c r="J783" s="17" t="str">
        <f>IFERROR(IF(INDEX(DATOS!AP:AP,MATCH(CHECKLIST!B783,DATOS!B:B,0),1)=0,"",INDEX(DATOS!AP:AP,MATCH(CHECKLIST!B783,DATOS!B:B,0),1)),"")</f>
        <v/>
      </c>
      <c r="K783" s="35" t="str">
        <f>IFERROR(IF(INDEX(DATOS!AQ:AQ,MATCH(CHECKLIST!B783,DATOS!B:B,0),1)=0,"",INDEX(DATOS!AQ:AQ,MATCH(CHECKLIST!B783,DATOS!B:B,0),1)),"")</f>
        <v/>
      </c>
      <c r="L783" s="17" t="str">
        <f>IFERROR(IF(INDEX(DATOS!AS:AS,MATCH(CHECKLIST!B783,DATOS!B:B,0),1)=0,"",INDEX(DATOS!AS:AS,MATCH(CHECKLIST!B783,DATOS!B:B,0),1)),"")</f>
        <v/>
      </c>
      <c r="M783" s="17" t="str">
        <f>IFERROR(IF(INDEX(DATOS!AO:AO,MATCH(CHECKLIST!B783,DATOS!B:B,0),1)=0,"",INDEX(DATOS!AO:AO,MATCH(CHECKLIST!B783,DATOS!B:B,0),1)),"")</f>
        <v/>
      </c>
      <c r="N783" s="35" t="str">
        <f ca="1">IFERROR(IF(INDEX(DATOS!P:P,MATCH(CHECKLIST!B783,DATOS!B:B,0),1)="","X",IF(INDEX(DATOS!P:P,MATCH(CHECKLIST!B783,DATOS!B:B,0),1)&gt;YEAR(TODAY())-1,"","VENCIDA")),"")</f>
        <v/>
      </c>
      <c r="O783" s="35" t="str">
        <f>IFERROR(IF(INDEX(DATOS!AV:AV,MATCH(CHECKLIST!B783,DATOS!B:B,0),1)=0,"",INDEX(DATOS!AV:AV,MATCH(CHECKLIST!B783,DATOS!B:B,0),1)),"")</f>
        <v/>
      </c>
      <c r="P783" s="17" t="str">
        <f>IFERROR(IF(INDEX(DATOS!AT:AT,MATCH(CHECKLIST!B783,DATOS!B:B,0),1)=0,"",INDEX(DATOS!AT:AT,MATCH(CHECKLIST!B783,DATOS!B:B,0),1)),"")</f>
        <v/>
      </c>
      <c r="Q783" s="17" t="str">
        <f>IFERROR(IF(INDEX(DATOS!AU:AU,MATCH(CHECKLIST!B783,DATOS!B:B,0),1)=0,"",INDEX(DATOS!AU:AU,MATCH(CHECKLIST!B783,DATOS!B:B,0),1)),"")</f>
        <v/>
      </c>
      <c r="R783" t="str">
        <f>IF(B783="","",1)</f>
        <v/>
      </c>
      <c r="S783" t="str">
        <f t="shared" si="35"/>
        <v/>
      </c>
      <c r="U783" t="str">
        <f t="shared" si="36"/>
        <v/>
      </c>
      <c r="V783" t="str">
        <f t="shared" si="37"/>
        <v/>
      </c>
    </row>
    <row r="784" spans="1:22" x14ac:dyDescent="0.25">
      <c r="A784" s="12">
        <v>771</v>
      </c>
      <c r="B784" t="str">
        <f>IFERROR(INDEX(DATOS!B:B,MATCH(CHECKLIST!A784,DATOS!CG:CG,0),1),"")</f>
        <v/>
      </c>
      <c r="C784" t="str">
        <f>IFERROR(INDEX(DATOS!BT:BT,MATCH(CHECKLIST!A784,DATOS!CG:CG,0),1),"")</f>
        <v/>
      </c>
      <c r="D784" t="str">
        <f>IFERROR(INDEX(DATOS!T:T,MATCH(CHECKLIST!E784,DATOS!C:C,0),1),"")</f>
        <v/>
      </c>
      <c r="E784" s="72" t="str">
        <f>IFERROR(INDEX(DATOS!C:C,MATCH(CHECKLIST!A784,DATOS!CG:CG,0),1),"")</f>
        <v/>
      </c>
      <c r="F784" s="82" t="str">
        <f>IFERROR(IF(INDEX(DATOS!AI:AI,MATCH(CHECKLIST!B784,DATOS!B:B,0),1)=0,"",INDEX(DATOS!AI:AI,MATCH(CHECKLIST!B784,DATOS!B:B,0),1)),"")</f>
        <v/>
      </c>
      <c r="G784" s="17" t="str">
        <f>IFERROR(IF(INDEX(DATOS!AN:AN,MATCH(CHECKLIST!B784,DATOS!B:B,0),1)=0,"",INDEX(DATOS!AN:AN,MATCH(CHECKLIST!B784,DATOS!B:B,0),1)),"")</f>
        <v/>
      </c>
      <c r="H784" s="17" t="str">
        <f>IFERROR(IF(INDEX(DATOS!BQ:BQ,MATCH(CHECKLIST!B784,DATOS!B:B,0),1)="","X",IF(INDEX(DATOS!BQ:BQ,MATCH(CHECKLIST!B784,DATOS!B:B,0),1)="VIGENTE","",INDEX(DATOS!BQ:BQ,MATCH(CHECKLIST!B784,DATOS!B:B,0),1))),"")</f>
        <v/>
      </c>
      <c r="I784" s="17" t="str">
        <f>IFERROR(IF(INDEX(DATOS!AR:AR,MATCH(CHECKLIST!B784,DATOS!B:B,0),1)=0,"",INDEX(DATOS!AR:AR,MATCH(CHECKLIST!B784,DATOS!B:B,0),1)),"")</f>
        <v/>
      </c>
      <c r="J784" s="17" t="str">
        <f>IFERROR(IF(INDEX(DATOS!AP:AP,MATCH(CHECKLIST!B784,DATOS!B:B,0),1)=0,"",INDEX(DATOS!AP:AP,MATCH(CHECKLIST!B784,DATOS!B:B,0),1)),"")</f>
        <v/>
      </c>
      <c r="K784" s="35" t="str">
        <f>IFERROR(IF(INDEX(DATOS!AQ:AQ,MATCH(CHECKLIST!B784,DATOS!B:B,0),1)=0,"",INDEX(DATOS!AQ:AQ,MATCH(CHECKLIST!B784,DATOS!B:B,0),1)),"")</f>
        <v/>
      </c>
      <c r="L784" s="17" t="str">
        <f>IFERROR(IF(INDEX(DATOS!AS:AS,MATCH(CHECKLIST!B784,DATOS!B:B,0),1)=0,"",INDEX(DATOS!AS:AS,MATCH(CHECKLIST!B784,DATOS!B:B,0),1)),"")</f>
        <v/>
      </c>
      <c r="M784" s="17" t="str">
        <f>IFERROR(IF(INDEX(DATOS!AO:AO,MATCH(CHECKLIST!B784,DATOS!B:B,0),1)=0,"",INDEX(DATOS!AO:AO,MATCH(CHECKLIST!B784,DATOS!B:B,0),1)),"")</f>
        <v/>
      </c>
      <c r="N784" s="35" t="str">
        <f ca="1">IFERROR(IF(INDEX(DATOS!P:P,MATCH(CHECKLIST!B784,DATOS!B:B,0),1)="","X",IF(INDEX(DATOS!P:P,MATCH(CHECKLIST!B784,DATOS!B:B,0),1)&gt;YEAR(TODAY())-1,"","VENCIDA")),"")</f>
        <v/>
      </c>
      <c r="O784" s="35" t="str">
        <f>IFERROR(IF(INDEX(DATOS!AV:AV,MATCH(CHECKLIST!B784,DATOS!B:B,0),1)=0,"",INDEX(DATOS!AV:AV,MATCH(CHECKLIST!B784,DATOS!B:B,0),1)),"")</f>
        <v/>
      </c>
      <c r="P784" s="17" t="str">
        <f>IFERROR(IF(INDEX(DATOS!AT:AT,MATCH(CHECKLIST!B784,DATOS!B:B,0),1)=0,"",INDEX(DATOS!AT:AT,MATCH(CHECKLIST!B784,DATOS!B:B,0),1)),"")</f>
        <v/>
      </c>
      <c r="Q784" s="17" t="str">
        <f>IFERROR(IF(INDEX(DATOS!AU:AU,MATCH(CHECKLIST!B784,DATOS!B:B,0),1)=0,"",INDEX(DATOS!AU:AU,MATCH(CHECKLIST!B784,DATOS!B:B,0),1)),"")</f>
        <v/>
      </c>
      <c r="S784">
        <f t="shared" ref="S784:S847" si="38">IF(Q$13="","",R784)</f>
        <v>0</v>
      </c>
      <c r="U784" t="str">
        <f t="shared" si="36"/>
        <v/>
      </c>
      <c r="V784" t="str">
        <f t="shared" si="37"/>
        <v/>
      </c>
    </row>
    <row r="785" spans="1:22" x14ac:dyDescent="0.25">
      <c r="A785" s="12">
        <v>772</v>
      </c>
      <c r="B785" t="str">
        <f>IFERROR(INDEX(DATOS!B:B,MATCH(CHECKLIST!A785,DATOS!CG:CG,0),1),"")</f>
        <v/>
      </c>
      <c r="C785" t="str">
        <f>IFERROR(INDEX(DATOS!BT:BT,MATCH(CHECKLIST!A785,DATOS!CG:CG,0),1),"")</f>
        <v/>
      </c>
      <c r="D785" t="str">
        <f>IFERROR(INDEX(DATOS!T:T,MATCH(CHECKLIST!E785,DATOS!C:C,0),1),"")</f>
        <v/>
      </c>
      <c r="E785" s="72" t="str">
        <f>IFERROR(INDEX(DATOS!C:C,MATCH(CHECKLIST!A785,DATOS!CG:CG,0),1),"")</f>
        <v/>
      </c>
      <c r="F785" s="82" t="str">
        <f>IFERROR(IF(INDEX(DATOS!AI:AI,MATCH(CHECKLIST!B785,DATOS!B:B,0),1)=0,"",INDEX(DATOS!AI:AI,MATCH(CHECKLIST!B785,DATOS!B:B,0),1)),"")</f>
        <v/>
      </c>
      <c r="G785" s="17" t="str">
        <f>IFERROR(IF(INDEX(DATOS!AN:AN,MATCH(CHECKLIST!B785,DATOS!B:B,0),1)=0,"",INDEX(DATOS!AN:AN,MATCH(CHECKLIST!B785,DATOS!B:B,0),1)),"")</f>
        <v/>
      </c>
      <c r="H785" s="17" t="str">
        <f>IFERROR(IF(INDEX(DATOS!BQ:BQ,MATCH(CHECKLIST!B785,DATOS!B:B,0),1)="","X",IF(INDEX(DATOS!BQ:BQ,MATCH(CHECKLIST!B785,DATOS!B:B,0),1)="VIGENTE","",INDEX(DATOS!BQ:BQ,MATCH(CHECKLIST!B785,DATOS!B:B,0),1))),"")</f>
        <v/>
      </c>
      <c r="I785" s="17" t="str">
        <f>IFERROR(IF(INDEX(DATOS!AR:AR,MATCH(CHECKLIST!B785,DATOS!B:B,0),1)=0,"",INDEX(DATOS!AR:AR,MATCH(CHECKLIST!B785,DATOS!B:B,0),1)),"")</f>
        <v/>
      </c>
      <c r="J785" s="17" t="str">
        <f>IFERROR(IF(INDEX(DATOS!AP:AP,MATCH(CHECKLIST!B785,DATOS!B:B,0),1)=0,"",INDEX(DATOS!AP:AP,MATCH(CHECKLIST!B785,DATOS!B:B,0),1)),"")</f>
        <v/>
      </c>
      <c r="K785" s="35" t="str">
        <f>IFERROR(IF(INDEX(DATOS!AQ:AQ,MATCH(CHECKLIST!B785,DATOS!B:B,0),1)=0,"",INDEX(DATOS!AQ:AQ,MATCH(CHECKLIST!B785,DATOS!B:B,0),1)),"")</f>
        <v/>
      </c>
      <c r="L785" s="17" t="str">
        <f>IFERROR(IF(INDEX(DATOS!AS:AS,MATCH(CHECKLIST!B785,DATOS!B:B,0),1)=0,"",INDEX(DATOS!AS:AS,MATCH(CHECKLIST!B785,DATOS!B:B,0),1)),"")</f>
        <v/>
      </c>
      <c r="M785" s="17" t="str">
        <f>IFERROR(IF(INDEX(DATOS!AO:AO,MATCH(CHECKLIST!B785,DATOS!B:B,0),1)=0,"",INDEX(DATOS!AO:AO,MATCH(CHECKLIST!B785,DATOS!B:B,0),1)),"")</f>
        <v/>
      </c>
      <c r="N785" s="35" t="str">
        <f ca="1">IFERROR(IF(INDEX(DATOS!P:P,MATCH(CHECKLIST!B785,DATOS!B:B,0),1)="","X",IF(INDEX(DATOS!P:P,MATCH(CHECKLIST!B785,DATOS!B:B,0),1)&gt;YEAR(TODAY())-1,"","VENCIDA")),"")</f>
        <v/>
      </c>
      <c r="O785" s="35" t="str">
        <f>IFERROR(IF(INDEX(DATOS!AV:AV,MATCH(CHECKLIST!B785,DATOS!B:B,0),1)=0,"",INDEX(DATOS!AV:AV,MATCH(CHECKLIST!B785,DATOS!B:B,0),1)),"")</f>
        <v/>
      </c>
      <c r="P785" s="17" t="str">
        <f>IFERROR(IF(INDEX(DATOS!AT:AT,MATCH(CHECKLIST!B785,DATOS!B:B,0),1)=0,"",INDEX(DATOS!AT:AT,MATCH(CHECKLIST!B785,DATOS!B:B,0),1)),"")</f>
        <v/>
      </c>
      <c r="Q785" s="17" t="str">
        <f>IFERROR(IF(INDEX(DATOS!AU:AU,MATCH(CHECKLIST!B785,DATOS!B:B,0),1)=0,"",INDEX(DATOS!AU:AU,MATCH(CHECKLIST!B785,DATOS!B:B,0),1)),"")</f>
        <v/>
      </c>
      <c r="R785" t="str">
        <f>IF(B785="","",1)</f>
        <v/>
      </c>
      <c r="S785" t="str">
        <f t="shared" si="38"/>
        <v/>
      </c>
      <c r="U785" t="str">
        <f t="shared" si="36"/>
        <v/>
      </c>
      <c r="V785" t="str">
        <f t="shared" si="37"/>
        <v/>
      </c>
    </row>
    <row r="786" spans="1:22" x14ac:dyDescent="0.25">
      <c r="A786" s="12">
        <v>773</v>
      </c>
      <c r="B786" t="str">
        <f>IFERROR(INDEX(DATOS!B:B,MATCH(CHECKLIST!A786,DATOS!CG:CG,0),1),"")</f>
        <v/>
      </c>
      <c r="C786" t="str">
        <f>IFERROR(INDEX(DATOS!BT:BT,MATCH(CHECKLIST!A786,DATOS!CG:CG,0),1),"")</f>
        <v/>
      </c>
      <c r="D786" t="str">
        <f>IFERROR(INDEX(DATOS!T:T,MATCH(CHECKLIST!E786,DATOS!C:C,0),1),"")</f>
        <v/>
      </c>
      <c r="E786" s="72" t="str">
        <f>IFERROR(INDEX(DATOS!C:C,MATCH(CHECKLIST!A786,DATOS!CG:CG,0),1),"")</f>
        <v/>
      </c>
      <c r="F786" s="82" t="str">
        <f>IFERROR(IF(INDEX(DATOS!AI:AI,MATCH(CHECKLIST!B786,DATOS!B:B,0),1)=0,"",INDEX(DATOS!AI:AI,MATCH(CHECKLIST!B786,DATOS!B:B,0),1)),"")</f>
        <v/>
      </c>
      <c r="G786" s="17" t="str">
        <f>IFERROR(IF(INDEX(DATOS!AN:AN,MATCH(CHECKLIST!B786,DATOS!B:B,0),1)=0,"",INDEX(DATOS!AN:AN,MATCH(CHECKLIST!B786,DATOS!B:B,0),1)),"")</f>
        <v/>
      </c>
      <c r="H786" s="17" t="str">
        <f>IFERROR(IF(INDEX(DATOS!BQ:BQ,MATCH(CHECKLIST!B786,DATOS!B:B,0),1)="","X",IF(INDEX(DATOS!BQ:BQ,MATCH(CHECKLIST!B786,DATOS!B:B,0),1)="VIGENTE","",INDEX(DATOS!BQ:BQ,MATCH(CHECKLIST!B786,DATOS!B:B,0),1))),"")</f>
        <v/>
      </c>
      <c r="I786" s="17" t="str">
        <f>IFERROR(IF(INDEX(DATOS!AR:AR,MATCH(CHECKLIST!B786,DATOS!B:B,0),1)=0,"",INDEX(DATOS!AR:AR,MATCH(CHECKLIST!B786,DATOS!B:B,0),1)),"")</f>
        <v/>
      </c>
      <c r="J786" s="17" t="str">
        <f>IFERROR(IF(INDEX(DATOS!AP:AP,MATCH(CHECKLIST!B786,DATOS!B:B,0),1)=0,"",INDEX(DATOS!AP:AP,MATCH(CHECKLIST!B786,DATOS!B:B,0),1)),"")</f>
        <v/>
      </c>
      <c r="K786" s="35" t="str">
        <f>IFERROR(IF(INDEX(DATOS!AQ:AQ,MATCH(CHECKLIST!B786,DATOS!B:B,0),1)=0,"",INDEX(DATOS!AQ:AQ,MATCH(CHECKLIST!B786,DATOS!B:B,0),1)),"")</f>
        <v/>
      </c>
      <c r="L786" s="17" t="str">
        <f>IFERROR(IF(INDEX(DATOS!AS:AS,MATCH(CHECKLIST!B786,DATOS!B:B,0),1)=0,"",INDEX(DATOS!AS:AS,MATCH(CHECKLIST!B786,DATOS!B:B,0),1)),"")</f>
        <v/>
      </c>
      <c r="M786" s="17" t="str">
        <f>IFERROR(IF(INDEX(DATOS!AO:AO,MATCH(CHECKLIST!B786,DATOS!B:B,0),1)=0,"",INDEX(DATOS!AO:AO,MATCH(CHECKLIST!B786,DATOS!B:B,0),1)),"")</f>
        <v/>
      </c>
      <c r="N786" s="35" t="str">
        <f ca="1">IFERROR(IF(INDEX(DATOS!P:P,MATCH(CHECKLIST!B786,DATOS!B:B,0),1)="","X",IF(INDEX(DATOS!P:P,MATCH(CHECKLIST!B786,DATOS!B:B,0),1)&gt;YEAR(TODAY())-1,"","VENCIDA")),"")</f>
        <v/>
      </c>
      <c r="O786" s="35" t="str">
        <f>IFERROR(IF(INDEX(DATOS!AV:AV,MATCH(CHECKLIST!B786,DATOS!B:B,0),1)=0,"",INDEX(DATOS!AV:AV,MATCH(CHECKLIST!B786,DATOS!B:B,0),1)),"")</f>
        <v/>
      </c>
      <c r="P786" s="17" t="str">
        <f>IFERROR(IF(INDEX(DATOS!AT:AT,MATCH(CHECKLIST!B786,DATOS!B:B,0),1)=0,"",INDEX(DATOS!AT:AT,MATCH(CHECKLIST!B786,DATOS!B:B,0),1)),"")</f>
        <v/>
      </c>
      <c r="Q786" s="17" t="str">
        <f>IFERROR(IF(INDEX(DATOS!AU:AU,MATCH(CHECKLIST!B786,DATOS!B:B,0),1)=0,"",INDEX(DATOS!AU:AU,MATCH(CHECKLIST!B786,DATOS!B:B,0),1)),"")</f>
        <v/>
      </c>
      <c r="S786">
        <f t="shared" si="38"/>
        <v>0</v>
      </c>
      <c r="U786" t="str">
        <f t="shared" si="36"/>
        <v/>
      </c>
      <c r="V786" t="str">
        <f t="shared" si="37"/>
        <v/>
      </c>
    </row>
    <row r="787" spans="1:22" x14ac:dyDescent="0.25">
      <c r="A787" s="12">
        <v>774</v>
      </c>
      <c r="B787" t="str">
        <f>IFERROR(INDEX(DATOS!B:B,MATCH(CHECKLIST!A787,DATOS!CG:CG,0),1),"")</f>
        <v/>
      </c>
      <c r="C787" t="str">
        <f>IFERROR(INDEX(DATOS!BT:BT,MATCH(CHECKLIST!A787,DATOS!CG:CG,0),1),"")</f>
        <v/>
      </c>
      <c r="D787" t="str">
        <f>IFERROR(INDEX(DATOS!T:T,MATCH(CHECKLIST!E787,DATOS!C:C,0),1),"")</f>
        <v/>
      </c>
      <c r="E787" s="72" t="str">
        <f>IFERROR(INDEX(DATOS!C:C,MATCH(CHECKLIST!A787,DATOS!CG:CG,0),1),"")</f>
        <v/>
      </c>
      <c r="F787" s="82" t="str">
        <f>IFERROR(IF(INDEX(DATOS!AI:AI,MATCH(CHECKLIST!B787,DATOS!B:B,0),1)=0,"",INDEX(DATOS!AI:AI,MATCH(CHECKLIST!B787,DATOS!B:B,0),1)),"")</f>
        <v/>
      </c>
      <c r="G787" s="17" t="str">
        <f>IFERROR(IF(INDEX(DATOS!AN:AN,MATCH(CHECKLIST!B787,DATOS!B:B,0),1)=0,"",INDEX(DATOS!AN:AN,MATCH(CHECKLIST!B787,DATOS!B:B,0),1)),"")</f>
        <v/>
      </c>
      <c r="H787" s="17" t="str">
        <f>IFERROR(IF(INDEX(DATOS!BQ:BQ,MATCH(CHECKLIST!B787,DATOS!B:B,0),1)="","X",IF(INDEX(DATOS!BQ:BQ,MATCH(CHECKLIST!B787,DATOS!B:B,0),1)="VIGENTE","",INDEX(DATOS!BQ:BQ,MATCH(CHECKLIST!B787,DATOS!B:B,0),1))),"")</f>
        <v/>
      </c>
      <c r="I787" s="17" t="str">
        <f>IFERROR(IF(INDEX(DATOS!AR:AR,MATCH(CHECKLIST!B787,DATOS!B:B,0),1)=0,"",INDEX(DATOS!AR:AR,MATCH(CHECKLIST!B787,DATOS!B:B,0),1)),"")</f>
        <v/>
      </c>
      <c r="J787" s="17" t="str">
        <f>IFERROR(IF(INDEX(DATOS!AP:AP,MATCH(CHECKLIST!B787,DATOS!B:B,0),1)=0,"",INDEX(DATOS!AP:AP,MATCH(CHECKLIST!B787,DATOS!B:B,0),1)),"")</f>
        <v/>
      </c>
      <c r="K787" s="35" t="str">
        <f>IFERROR(IF(INDEX(DATOS!AQ:AQ,MATCH(CHECKLIST!B787,DATOS!B:B,0),1)=0,"",INDEX(DATOS!AQ:AQ,MATCH(CHECKLIST!B787,DATOS!B:B,0),1)),"")</f>
        <v/>
      </c>
      <c r="L787" s="17" t="str">
        <f>IFERROR(IF(INDEX(DATOS!AS:AS,MATCH(CHECKLIST!B787,DATOS!B:B,0),1)=0,"",INDEX(DATOS!AS:AS,MATCH(CHECKLIST!B787,DATOS!B:B,0),1)),"")</f>
        <v/>
      </c>
      <c r="M787" s="17" t="str">
        <f>IFERROR(IF(INDEX(DATOS!AO:AO,MATCH(CHECKLIST!B787,DATOS!B:B,0),1)=0,"",INDEX(DATOS!AO:AO,MATCH(CHECKLIST!B787,DATOS!B:B,0),1)),"")</f>
        <v/>
      </c>
      <c r="N787" s="35" t="str">
        <f ca="1">IFERROR(IF(INDEX(DATOS!P:P,MATCH(CHECKLIST!B787,DATOS!B:B,0),1)="","X",IF(INDEX(DATOS!P:P,MATCH(CHECKLIST!B787,DATOS!B:B,0),1)&gt;YEAR(TODAY())-1,"","VENCIDA")),"")</f>
        <v/>
      </c>
      <c r="O787" s="35" t="str">
        <f>IFERROR(IF(INDEX(DATOS!AV:AV,MATCH(CHECKLIST!B787,DATOS!B:B,0),1)=0,"",INDEX(DATOS!AV:AV,MATCH(CHECKLIST!B787,DATOS!B:B,0),1)),"")</f>
        <v/>
      </c>
      <c r="P787" s="17" t="str">
        <f>IFERROR(IF(INDEX(DATOS!AT:AT,MATCH(CHECKLIST!B787,DATOS!B:B,0),1)=0,"",INDEX(DATOS!AT:AT,MATCH(CHECKLIST!B787,DATOS!B:B,0),1)),"")</f>
        <v/>
      </c>
      <c r="Q787" s="17" t="str">
        <f>IFERROR(IF(INDEX(DATOS!AU:AU,MATCH(CHECKLIST!B787,DATOS!B:B,0),1)=0,"",INDEX(DATOS!AU:AU,MATCH(CHECKLIST!B787,DATOS!B:B,0),1)),"")</f>
        <v/>
      </c>
      <c r="R787" t="str">
        <f>IF(B787="","",1)</f>
        <v/>
      </c>
      <c r="S787" t="str">
        <f t="shared" si="38"/>
        <v/>
      </c>
      <c r="U787" t="str">
        <f t="shared" si="36"/>
        <v/>
      </c>
      <c r="V787" t="str">
        <f t="shared" si="37"/>
        <v/>
      </c>
    </row>
    <row r="788" spans="1:22" x14ac:dyDescent="0.25">
      <c r="A788" s="12">
        <v>775</v>
      </c>
      <c r="B788" t="str">
        <f>IFERROR(INDEX(DATOS!B:B,MATCH(CHECKLIST!A788,DATOS!CG:CG,0),1),"")</f>
        <v/>
      </c>
      <c r="C788" t="str">
        <f>IFERROR(INDEX(DATOS!BT:BT,MATCH(CHECKLIST!A788,DATOS!CG:CG,0),1),"")</f>
        <v/>
      </c>
      <c r="D788" t="str">
        <f>IFERROR(INDEX(DATOS!T:T,MATCH(CHECKLIST!E788,DATOS!C:C,0),1),"")</f>
        <v/>
      </c>
      <c r="E788" s="72" t="str">
        <f>IFERROR(INDEX(DATOS!C:C,MATCH(CHECKLIST!A788,DATOS!CG:CG,0),1),"")</f>
        <v/>
      </c>
      <c r="F788" s="82" t="str">
        <f>IFERROR(IF(INDEX(DATOS!AI:AI,MATCH(CHECKLIST!B788,DATOS!B:B,0),1)=0,"",INDEX(DATOS!AI:AI,MATCH(CHECKLIST!B788,DATOS!B:B,0),1)),"")</f>
        <v/>
      </c>
      <c r="G788" s="17" t="str">
        <f>IFERROR(IF(INDEX(DATOS!AN:AN,MATCH(CHECKLIST!B788,DATOS!B:B,0),1)=0,"",INDEX(DATOS!AN:AN,MATCH(CHECKLIST!B788,DATOS!B:B,0),1)),"")</f>
        <v/>
      </c>
      <c r="H788" s="17" t="str">
        <f>IFERROR(IF(INDEX(DATOS!BQ:BQ,MATCH(CHECKLIST!B788,DATOS!B:B,0),1)="","X",IF(INDEX(DATOS!BQ:BQ,MATCH(CHECKLIST!B788,DATOS!B:B,0),1)="VIGENTE","",INDEX(DATOS!BQ:BQ,MATCH(CHECKLIST!B788,DATOS!B:B,0),1))),"")</f>
        <v/>
      </c>
      <c r="I788" s="17" t="str">
        <f>IFERROR(IF(INDEX(DATOS!AR:AR,MATCH(CHECKLIST!B788,DATOS!B:B,0),1)=0,"",INDEX(DATOS!AR:AR,MATCH(CHECKLIST!B788,DATOS!B:B,0),1)),"")</f>
        <v/>
      </c>
      <c r="J788" s="17" t="str">
        <f>IFERROR(IF(INDEX(DATOS!AP:AP,MATCH(CHECKLIST!B788,DATOS!B:B,0),1)=0,"",INDEX(DATOS!AP:AP,MATCH(CHECKLIST!B788,DATOS!B:B,0),1)),"")</f>
        <v/>
      </c>
      <c r="K788" s="35" t="str">
        <f>IFERROR(IF(INDEX(DATOS!AQ:AQ,MATCH(CHECKLIST!B788,DATOS!B:B,0),1)=0,"",INDEX(DATOS!AQ:AQ,MATCH(CHECKLIST!B788,DATOS!B:B,0),1)),"")</f>
        <v/>
      </c>
      <c r="L788" s="17" t="str">
        <f>IFERROR(IF(INDEX(DATOS!AS:AS,MATCH(CHECKLIST!B788,DATOS!B:B,0),1)=0,"",INDEX(DATOS!AS:AS,MATCH(CHECKLIST!B788,DATOS!B:B,0),1)),"")</f>
        <v/>
      </c>
      <c r="M788" s="17" t="str">
        <f>IFERROR(IF(INDEX(DATOS!AO:AO,MATCH(CHECKLIST!B788,DATOS!B:B,0),1)=0,"",INDEX(DATOS!AO:AO,MATCH(CHECKLIST!B788,DATOS!B:B,0),1)),"")</f>
        <v/>
      </c>
      <c r="N788" s="35" t="str">
        <f ca="1">IFERROR(IF(INDEX(DATOS!P:P,MATCH(CHECKLIST!B788,DATOS!B:B,0),1)="","X",IF(INDEX(DATOS!P:P,MATCH(CHECKLIST!B788,DATOS!B:B,0),1)&gt;YEAR(TODAY())-1,"","VENCIDA")),"")</f>
        <v/>
      </c>
      <c r="O788" s="35" t="str">
        <f>IFERROR(IF(INDEX(DATOS!AV:AV,MATCH(CHECKLIST!B788,DATOS!B:B,0),1)=0,"",INDEX(DATOS!AV:AV,MATCH(CHECKLIST!B788,DATOS!B:B,0),1)),"")</f>
        <v/>
      </c>
      <c r="P788" s="17" t="str">
        <f>IFERROR(IF(INDEX(DATOS!AT:AT,MATCH(CHECKLIST!B788,DATOS!B:B,0),1)=0,"",INDEX(DATOS!AT:AT,MATCH(CHECKLIST!B788,DATOS!B:B,0),1)),"")</f>
        <v/>
      </c>
      <c r="Q788" s="17" t="str">
        <f>IFERROR(IF(INDEX(DATOS!AU:AU,MATCH(CHECKLIST!B788,DATOS!B:B,0),1)=0,"",INDEX(DATOS!AU:AU,MATCH(CHECKLIST!B788,DATOS!B:B,0),1)),"")</f>
        <v/>
      </c>
      <c r="S788">
        <f t="shared" si="38"/>
        <v>0</v>
      </c>
      <c r="U788" t="str">
        <f t="shared" si="36"/>
        <v/>
      </c>
      <c r="V788" t="str">
        <f t="shared" si="37"/>
        <v/>
      </c>
    </row>
    <row r="789" spans="1:22" x14ac:dyDescent="0.25">
      <c r="A789" s="12">
        <v>776</v>
      </c>
      <c r="B789" t="str">
        <f>IFERROR(INDEX(DATOS!B:B,MATCH(CHECKLIST!A789,DATOS!CG:CG,0),1),"")</f>
        <v/>
      </c>
      <c r="C789" t="str">
        <f>IFERROR(INDEX(DATOS!BT:BT,MATCH(CHECKLIST!A789,DATOS!CG:CG,0),1),"")</f>
        <v/>
      </c>
      <c r="D789" t="str">
        <f>IFERROR(INDEX(DATOS!T:T,MATCH(CHECKLIST!E789,DATOS!C:C,0),1),"")</f>
        <v/>
      </c>
      <c r="E789" s="72" t="str">
        <f>IFERROR(INDEX(DATOS!C:C,MATCH(CHECKLIST!A789,DATOS!CG:CG,0),1),"")</f>
        <v/>
      </c>
      <c r="F789" s="82" t="str">
        <f>IFERROR(IF(INDEX(DATOS!AI:AI,MATCH(CHECKLIST!B789,DATOS!B:B,0),1)=0,"",INDEX(DATOS!AI:AI,MATCH(CHECKLIST!B789,DATOS!B:B,0),1)),"")</f>
        <v/>
      </c>
      <c r="G789" s="17" t="str">
        <f>IFERROR(IF(INDEX(DATOS!AN:AN,MATCH(CHECKLIST!B789,DATOS!B:B,0),1)=0,"",INDEX(DATOS!AN:AN,MATCH(CHECKLIST!B789,DATOS!B:B,0),1)),"")</f>
        <v/>
      </c>
      <c r="H789" s="17" t="str">
        <f>IFERROR(IF(INDEX(DATOS!BQ:BQ,MATCH(CHECKLIST!B789,DATOS!B:B,0),1)="","X",IF(INDEX(DATOS!BQ:BQ,MATCH(CHECKLIST!B789,DATOS!B:B,0),1)="VIGENTE","",INDEX(DATOS!BQ:BQ,MATCH(CHECKLIST!B789,DATOS!B:B,0),1))),"")</f>
        <v/>
      </c>
      <c r="I789" s="17" t="str">
        <f>IFERROR(IF(INDEX(DATOS!AR:AR,MATCH(CHECKLIST!B789,DATOS!B:B,0),1)=0,"",INDEX(DATOS!AR:AR,MATCH(CHECKLIST!B789,DATOS!B:B,0),1)),"")</f>
        <v/>
      </c>
      <c r="J789" s="17" t="str">
        <f>IFERROR(IF(INDEX(DATOS!AP:AP,MATCH(CHECKLIST!B789,DATOS!B:B,0),1)=0,"",INDEX(DATOS!AP:AP,MATCH(CHECKLIST!B789,DATOS!B:B,0),1)),"")</f>
        <v/>
      </c>
      <c r="K789" s="35" t="str">
        <f>IFERROR(IF(INDEX(DATOS!AQ:AQ,MATCH(CHECKLIST!B789,DATOS!B:B,0),1)=0,"",INDEX(DATOS!AQ:AQ,MATCH(CHECKLIST!B789,DATOS!B:B,0),1)),"")</f>
        <v/>
      </c>
      <c r="L789" s="17" t="str">
        <f>IFERROR(IF(INDEX(DATOS!AS:AS,MATCH(CHECKLIST!B789,DATOS!B:B,0),1)=0,"",INDEX(DATOS!AS:AS,MATCH(CHECKLIST!B789,DATOS!B:B,0),1)),"")</f>
        <v/>
      </c>
      <c r="M789" s="17" t="str">
        <f>IFERROR(IF(INDEX(DATOS!AO:AO,MATCH(CHECKLIST!B789,DATOS!B:B,0),1)=0,"",INDEX(DATOS!AO:AO,MATCH(CHECKLIST!B789,DATOS!B:B,0),1)),"")</f>
        <v/>
      </c>
      <c r="N789" s="35" t="str">
        <f ca="1">IFERROR(IF(INDEX(DATOS!P:P,MATCH(CHECKLIST!B789,DATOS!B:B,0),1)="","X",IF(INDEX(DATOS!P:P,MATCH(CHECKLIST!B789,DATOS!B:B,0),1)&gt;YEAR(TODAY())-1,"","VENCIDA")),"")</f>
        <v/>
      </c>
      <c r="O789" s="35" t="str">
        <f>IFERROR(IF(INDEX(DATOS!AV:AV,MATCH(CHECKLIST!B789,DATOS!B:B,0),1)=0,"",INDEX(DATOS!AV:AV,MATCH(CHECKLIST!B789,DATOS!B:B,0),1)),"")</f>
        <v/>
      </c>
      <c r="P789" s="17" t="str">
        <f>IFERROR(IF(INDEX(DATOS!AT:AT,MATCH(CHECKLIST!B789,DATOS!B:B,0),1)=0,"",INDEX(DATOS!AT:AT,MATCH(CHECKLIST!B789,DATOS!B:B,0),1)),"")</f>
        <v/>
      </c>
      <c r="Q789" s="17" t="str">
        <f>IFERROR(IF(INDEX(DATOS!AU:AU,MATCH(CHECKLIST!B789,DATOS!B:B,0),1)=0,"",INDEX(DATOS!AU:AU,MATCH(CHECKLIST!B789,DATOS!B:B,0),1)),"")</f>
        <v/>
      </c>
      <c r="R789" t="str">
        <f>IF(B789="","",1)</f>
        <v/>
      </c>
      <c r="S789" t="str">
        <f t="shared" si="38"/>
        <v/>
      </c>
      <c r="U789" t="str">
        <f t="shared" si="36"/>
        <v/>
      </c>
      <c r="V789" t="str">
        <f t="shared" si="37"/>
        <v/>
      </c>
    </row>
    <row r="790" spans="1:22" x14ac:dyDescent="0.25">
      <c r="A790" s="12">
        <v>777</v>
      </c>
      <c r="B790" t="str">
        <f>IFERROR(INDEX(DATOS!B:B,MATCH(CHECKLIST!A790,DATOS!CG:CG,0),1),"")</f>
        <v/>
      </c>
      <c r="C790" t="str">
        <f>IFERROR(INDEX(DATOS!BT:BT,MATCH(CHECKLIST!A790,DATOS!CG:CG,0),1),"")</f>
        <v/>
      </c>
      <c r="D790" t="str">
        <f>IFERROR(INDEX(DATOS!T:T,MATCH(CHECKLIST!E790,DATOS!C:C,0),1),"")</f>
        <v/>
      </c>
      <c r="E790" s="72" t="str">
        <f>IFERROR(INDEX(DATOS!C:C,MATCH(CHECKLIST!A790,DATOS!CG:CG,0),1),"")</f>
        <v/>
      </c>
      <c r="F790" s="82" t="str">
        <f>IFERROR(IF(INDEX(DATOS!AI:AI,MATCH(CHECKLIST!B790,DATOS!B:B,0),1)=0,"",INDEX(DATOS!AI:AI,MATCH(CHECKLIST!B790,DATOS!B:B,0),1)),"")</f>
        <v/>
      </c>
      <c r="G790" s="17" t="str">
        <f>IFERROR(IF(INDEX(DATOS!AN:AN,MATCH(CHECKLIST!B790,DATOS!B:B,0),1)=0,"",INDEX(DATOS!AN:AN,MATCH(CHECKLIST!B790,DATOS!B:B,0),1)),"")</f>
        <v/>
      </c>
      <c r="H790" s="17" t="str">
        <f>IFERROR(IF(INDEX(DATOS!BQ:BQ,MATCH(CHECKLIST!B790,DATOS!B:B,0),1)="","X",IF(INDEX(DATOS!BQ:BQ,MATCH(CHECKLIST!B790,DATOS!B:B,0),1)="VIGENTE","",INDEX(DATOS!BQ:BQ,MATCH(CHECKLIST!B790,DATOS!B:B,0),1))),"")</f>
        <v/>
      </c>
      <c r="I790" s="17" t="str">
        <f>IFERROR(IF(INDEX(DATOS!AR:AR,MATCH(CHECKLIST!B790,DATOS!B:B,0),1)=0,"",INDEX(DATOS!AR:AR,MATCH(CHECKLIST!B790,DATOS!B:B,0),1)),"")</f>
        <v/>
      </c>
      <c r="J790" s="17" t="str">
        <f>IFERROR(IF(INDEX(DATOS!AP:AP,MATCH(CHECKLIST!B790,DATOS!B:B,0),1)=0,"",INDEX(DATOS!AP:AP,MATCH(CHECKLIST!B790,DATOS!B:B,0),1)),"")</f>
        <v/>
      </c>
      <c r="K790" s="35" t="str">
        <f>IFERROR(IF(INDEX(DATOS!AQ:AQ,MATCH(CHECKLIST!B790,DATOS!B:B,0),1)=0,"",INDEX(DATOS!AQ:AQ,MATCH(CHECKLIST!B790,DATOS!B:B,0),1)),"")</f>
        <v/>
      </c>
      <c r="L790" s="17" t="str">
        <f>IFERROR(IF(INDEX(DATOS!AS:AS,MATCH(CHECKLIST!B790,DATOS!B:B,0),1)=0,"",INDEX(DATOS!AS:AS,MATCH(CHECKLIST!B790,DATOS!B:B,0),1)),"")</f>
        <v/>
      </c>
      <c r="M790" s="17" t="str">
        <f>IFERROR(IF(INDEX(DATOS!AO:AO,MATCH(CHECKLIST!B790,DATOS!B:B,0),1)=0,"",INDEX(DATOS!AO:AO,MATCH(CHECKLIST!B790,DATOS!B:B,0),1)),"")</f>
        <v/>
      </c>
      <c r="N790" s="35" t="str">
        <f ca="1">IFERROR(IF(INDEX(DATOS!P:P,MATCH(CHECKLIST!B790,DATOS!B:B,0),1)="","X",IF(INDEX(DATOS!P:P,MATCH(CHECKLIST!B790,DATOS!B:B,0),1)&gt;YEAR(TODAY())-1,"","VENCIDA")),"")</f>
        <v/>
      </c>
      <c r="O790" s="35" t="str">
        <f>IFERROR(IF(INDEX(DATOS!AV:AV,MATCH(CHECKLIST!B790,DATOS!B:B,0),1)=0,"",INDEX(DATOS!AV:AV,MATCH(CHECKLIST!B790,DATOS!B:B,0),1)),"")</f>
        <v/>
      </c>
      <c r="P790" s="17" t="str">
        <f>IFERROR(IF(INDEX(DATOS!AT:AT,MATCH(CHECKLIST!B790,DATOS!B:B,0),1)=0,"",INDEX(DATOS!AT:AT,MATCH(CHECKLIST!B790,DATOS!B:B,0),1)),"")</f>
        <v/>
      </c>
      <c r="Q790" s="17" t="str">
        <f>IFERROR(IF(INDEX(DATOS!AU:AU,MATCH(CHECKLIST!B790,DATOS!B:B,0),1)=0,"",INDEX(DATOS!AU:AU,MATCH(CHECKLIST!B790,DATOS!B:B,0),1)),"")</f>
        <v/>
      </c>
      <c r="S790">
        <f t="shared" si="38"/>
        <v>0</v>
      </c>
      <c r="U790" t="str">
        <f t="shared" si="36"/>
        <v/>
      </c>
      <c r="V790" t="str">
        <f t="shared" si="37"/>
        <v/>
      </c>
    </row>
    <row r="791" spans="1:22" x14ac:dyDescent="0.25">
      <c r="A791" s="12">
        <v>778</v>
      </c>
      <c r="B791" t="str">
        <f>IFERROR(INDEX(DATOS!B:B,MATCH(CHECKLIST!A791,DATOS!CG:CG,0),1),"")</f>
        <v/>
      </c>
      <c r="C791" t="str">
        <f>IFERROR(INDEX(DATOS!BT:BT,MATCH(CHECKLIST!A791,DATOS!CG:CG,0),1),"")</f>
        <v/>
      </c>
      <c r="D791" t="str">
        <f>IFERROR(INDEX(DATOS!T:T,MATCH(CHECKLIST!E791,DATOS!C:C,0),1),"")</f>
        <v/>
      </c>
      <c r="E791" s="72" t="str">
        <f>IFERROR(INDEX(DATOS!C:C,MATCH(CHECKLIST!A791,DATOS!CG:CG,0),1),"")</f>
        <v/>
      </c>
      <c r="F791" s="82" t="str">
        <f>IFERROR(IF(INDEX(DATOS!AI:AI,MATCH(CHECKLIST!B791,DATOS!B:B,0),1)=0,"",INDEX(DATOS!AI:AI,MATCH(CHECKLIST!B791,DATOS!B:B,0),1)),"")</f>
        <v/>
      </c>
      <c r="G791" s="17" t="str">
        <f>IFERROR(IF(INDEX(DATOS!AN:AN,MATCH(CHECKLIST!B791,DATOS!B:B,0),1)=0,"",INDEX(DATOS!AN:AN,MATCH(CHECKLIST!B791,DATOS!B:B,0),1)),"")</f>
        <v/>
      </c>
      <c r="H791" s="17" t="str">
        <f>IFERROR(IF(INDEX(DATOS!BQ:BQ,MATCH(CHECKLIST!B791,DATOS!B:B,0),1)="","X",IF(INDEX(DATOS!BQ:BQ,MATCH(CHECKLIST!B791,DATOS!B:B,0),1)="VIGENTE","",INDEX(DATOS!BQ:BQ,MATCH(CHECKLIST!B791,DATOS!B:B,0),1))),"")</f>
        <v/>
      </c>
      <c r="I791" s="17" t="str">
        <f>IFERROR(IF(INDEX(DATOS!AR:AR,MATCH(CHECKLIST!B791,DATOS!B:B,0),1)=0,"",INDEX(DATOS!AR:AR,MATCH(CHECKLIST!B791,DATOS!B:B,0),1)),"")</f>
        <v/>
      </c>
      <c r="J791" s="17" t="str">
        <f>IFERROR(IF(INDEX(DATOS!AP:AP,MATCH(CHECKLIST!B791,DATOS!B:B,0),1)=0,"",INDEX(DATOS!AP:AP,MATCH(CHECKLIST!B791,DATOS!B:B,0),1)),"")</f>
        <v/>
      </c>
      <c r="K791" s="35" t="str">
        <f>IFERROR(IF(INDEX(DATOS!AQ:AQ,MATCH(CHECKLIST!B791,DATOS!B:B,0),1)=0,"",INDEX(DATOS!AQ:AQ,MATCH(CHECKLIST!B791,DATOS!B:B,0),1)),"")</f>
        <v/>
      </c>
      <c r="L791" s="17" t="str">
        <f>IFERROR(IF(INDEX(DATOS!AS:AS,MATCH(CHECKLIST!B791,DATOS!B:B,0),1)=0,"",INDEX(DATOS!AS:AS,MATCH(CHECKLIST!B791,DATOS!B:B,0),1)),"")</f>
        <v/>
      </c>
      <c r="M791" s="17" t="str">
        <f>IFERROR(IF(INDEX(DATOS!AO:AO,MATCH(CHECKLIST!B791,DATOS!B:B,0),1)=0,"",INDEX(DATOS!AO:AO,MATCH(CHECKLIST!B791,DATOS!B:B,0),1)),"")</f>
        <v/>
      </c>
      <c r="N791" s="35" t="str">
        <f ca="1">IFERROR(IF(INDEX(DATOS!P:P,MATCH(CHECKLIST!B791,DATOS!B:B,0),1)="","X",IF(INDEX(DATOS!P:P,MATCH(CHECKLIST!B791,DATOS!B:B,0),1)&gt;YEAR(TODAY())-1,"","VENCIDA")),"")</f>
        <v/>
      </c>
      <c r="O791" s="35" t="str">
        <f>IFERROR(IF(INDEX(DATOS!AV:AV,MATCH(CHECKLIST!B791,DATOS!B:B,0),1)=0,"",INDEX(DATOS!AV:AV,MATCH(CHECKLIST!B791,DATOS!B:B,0),1)),"")</f>
        <v/>
      </c>
      <c r="P791" s="17" t="str">
        <f>IFERROR(IF(INDEX(DATOS!AT:AT,MATCH(CHECKLIST!B791,DATOS!B:B,0),1)=0,"",INDEX(DATOS!AT:AT,MATCH(CHECKLIST!B791,DATOS!B:B,0),1)),"")</f>
        <v/>
      </c>
      <c r="Q791" s="17" t="str">
        <f>IFERROR(IF(INDEX(DATOS!AU:AU,MATCH(CHECKLIST!B791,DATOS!B:B,0),1)=0,"",INDEX(DATOS!AU:AU,MATCH(CHECKLIST!B791,DATOS!B:B,0),1)),"")</f>
        <v/>
      </c>
      <c r="R791" t="str">
        <f>IF(B791="","",1)</f>
        <v/>
      </c>
      <c r="S791" t="str">
        <f t="shared" si="38"/>
        <v/>
      </c>
      <c r="U791" t="str">
        <f t="shared" si="36"/>
        <v/>
      </c>
      <c r="V791" t="str">
        <f t="shared" si="37"/>
        <v/>
      </c>
    </row>
    <row r="792" spans="1:22" x14ac:dyDescent="0.25">
      <c r="A792" s="12">
        <v>779</v>
      </c>
      <c r="B792" t="str">
        <f>IFERROR(INDEX(DATOS!B:B,MATCH(CHECKLIST!A792,DATOS!CG:CG,0),1),"")</f>
        <v/>
      </c>
      <c r="C792" t="str">
        <f>IFERROR(INDEX(DATOS!BT:BT,MATCH(CHECKLIST!A792,DATOS!CG:CG,0),1),"")</f>
        <v/>
      </c>
      <c r="D792" t="str">
        <f>IFERROR(INDEX(DATOS!T:T,MATCH(CHECKLIST!E792,DATOS!C:C,0),1),"")</f>
        <v/>
      </c>
      <c r="E792" s="72" t="str">
        <f>IFERROR(INDEX(DATOS!C:C,MATCH(CHECKLIST!A792,DATOS!CG:CG,0),1),"")</f>
        <v/>
      </c>
      <c r="F792" s="82" t="str">
        <f>IFERROR(IF(INDEX(DATOS!AI:AI,MATCH(CHECKLIST!B792,DATOS!B:B,0),1)=0,"",INDEX(DATOS!AI:AI,MATCH(CHECKLIST!B792,DATOS!B:B,0),1)),"")</f>
        <v/>
      </c>
      <c r="G792" s="17" t="str">
        <f>IFERROR(IF(INDEX(DATOS!AN:AN,MATCH(CHECKLIST!B792,DATOS!B:B,0),1)=0,"",INDEX(DATOS!AN:AN,MATCH(CHECKLIST!B792,DATOS!B:B,0),1)),"")</f>
        <v/>
      </c>
      <c r="H792" s="17" t="str">
        <f>IFERROR(IF(INDEX(DATOS!BQ:BQ,MATCH(CHECKLIST!B792,DATOS!B:B,0),1)="","X",IF(INDEX(DATOS!BQ:BQ,MATCH(CHECKLIST!B792,DATOS!B:B,0),1)="VIGENTE","",INDEX(DATOS!BQ:BQ,MATCH(CHECKLIST!B792,DATOS!B:B,0),1))),"")</f>
        <v/>
      </c>
      <c r="I792" s="17" t="str">
        <f>IFERROR(IF(INDEX(DATOS!AR:AR,MATCH(CHECKLIST!B792,DATOS!B:B,0),1)=0,"",INDEX(DATOS!AR:AR,MATCH(CHECKLIST!B792,DATOS!B:B,0),1)),"")</f>
        <v/>
      </c>
      <c r="J792" s="17" t="str">
        <f>IFERROR(IF(INDEX(DATOS!AP:AP,MATCH(CHECKLIST!B792,DATOS!B:B,0),1)=0,"",INDEX(DATOS!AP:AP,MATCH(CHECKLIST!B792,DATOS!B:B,0),1)),"")</f>
        <v/>
      </c>
      <c r="K792" s="35" t="str">
        <f>IFERROR(IF(INDEX(DATOS!AQ:AQ,MATCH(CHECKLIST!B792,DATOS!B:B,0),1)=0,"",INDEX(DATOS!AQ:AQ,MATCH(CHECKLIST!B792,DATOS!B:B,0),1)),"")</f>
        <v/>
      </c>
      <c r="L792" s="17" t="str">
        <f>IFERROR(IF(INDEX(DATOS!AS:AS,MATCH(CHECKLIST!B792,DATOS!B:B,0),1)=0,"",INDEX(DATOS!AS:AS,MATCH(CHECKLIST!B792,DATOS!B:B,0),1)),"")</f>
        <v/>
      </c>
      <c r="M792" s="17" t="str">
        <f>IFERROR(IF(INDEX(DATOS!AO:AO,MATCH(CHECKLIST!B792,DATOS!B:B,0),1)=0,"",INDEX(DATOS!AO:AO,MATCH(CHECKLIST!B792,DATOS!B:B,0),1)),"")</f>
        <v/>
      </c>
      <c r="N792" s="35" t="str">
        <f ca="1">IFERROR(IF(INDEX(DATOS!P:P,MATCH(CHECKLIST!B792,DATOS!B:B,0),1)="","X",IF(INDEX(DATOS!P:P,MATCH(CHECKLIST!B792,DATOS!B:B,0),1)&gt;YEAR(TODAY())-1,"","VENCIDA")),"")</f>
        <v/>
      </c>
      <c r="O792" s="35" t="str">
        <f>IFERROR(IF(INDEX(DATOS!AV:AV,MATCH(CHECKLIST!B792,DATOS!B:B,0),1)=0,"",INDEX(DATOS!AV:AV,MATCH(CHECKLIST!B792,DATOS!B:B,0),1)),"")</f>
        <v/>
      </c>
      <c r="P792" s="17" t="str">
        <f>IFERROR(IF(INDEX(DATOS!AT:AT,MATCH(CHECKLIST!B792,DATOS!B:B,0),1)=0,"",INDEX(DATOS!AT:AT,MATCH(CHECKLIST!B792,DATOS!B:B,0),1)),"")</f>
        <v/>
      </c>
      <c r="Q792" s="17" t="str">
        <f>IFERROR(IF(INDEX(DATOS!AU:AU,MATCH(CHECKLIST!B792,DATOS!B:B,0),1)=0,"",INDEX(DATOS!AU:AU,MATCH(CHECKLIST!B792,DATOS!B:B,0),1)),"")</f>
        <v/>
      </c>
      <c r="S792">
        <f t="shared" si="38"/>
        <v>0</v>
      </c>
      <c r="U792" t="str">
        <f t="shared" si="36"/>
        <v/>
      </c>
      <c r="V792" t="str">
        <f t="shared" si="37"/>
        <v/>
      </c>
    </row>
    <row r="793" spans="1:22" x14ac:dyDescent="0.25">
      <c r="A793" s="12">
        <v>780</v>
      </c>
      <c r="B793" t="str">
        <f>IFERROR(INDEX(DATOS!B:B,MATCH(CHECKLIST!A793,DATOS!CG:CG,0),1),"")</f>
        <v/>
      </c>
      <c r="C793" t="str">
        <f>IFERROR(INDEX(DATOS!BT:BT,MATCH(CHECKLIST!A793,DATOS!CG:CG,0),1),"")</f>
        <v/>
      </c>
      <c r="D793" t="str">
        <f>IFERROR(INDEX(DATOS!T:T,MATCH(CHECKLIST!E793,DATOS!C:C,0),1),"")</f>
        <v/>
      </c>
      <c r="E793" s="72" t="str">
        <f>IFERROR(INDEX(DATOS!C:C,MATCH(CHECKLIST!A793,DATOS!CG:CG,0),1),"")</f>
        <v/>
      </c>
      <c r="F793" s="82" t="str">
        <f>IFERROR(IF(INDEX(DATOS!AI:AI,MATCH(CHECKLIST!B793,DATOS!B:B,0),1)=0,"",INDEX(DATOS!AI:AI,MATCH(CHECKLIST!B793,DATOS!B:B,0),1)),"")</f>
        <v/>
      </c>
      <c r="G793" s="17" t="str">
        <f>IFERROR(IF(INDEX(DATOS!AN:AN,MATCH(CHECKLIST!B793,DATOS!B:B,0),1)=0,"",INDEX(DATOS!AN:AN,MATCH(CHECKLIST!B793,DATOS!B:B,0),1)),"")</f>
        <v/>
      </c>
      <c r="H793" s="17" t="str">
        <f>IFERROR(IF(INDEX(DATOS!BQ:BQ,MATCH(CHECKLIST!B793,DATOS!B:B,0),1)="","X",IF(INDEX(DATOS!BQ:BQ,MATCH(CHECKLIST!B793,DATOS!B:B,0),1)="VIGENTE","",INDEX(DATOS!BQ:BQ,MATCH(CHECKLIST!B793,DATOS!B:B,0),1))),"")</f>
        <v/>
      </c>
      <c r="I793" s="17" t="str">
        <f>IFERROR(IF(INDEX(DATOS!AR:AR,MATCH(CHECKLIST!B793,DATOS!B:B,0),1)=0,"",INDEX(DATOS!AR:AR,MATCH(CHECKLIST!B793,DATOS!B:B,0),1)),"")</f>
        <v/>
      </c>
      <c r="J793" s="17" t="str">
        <f>IFERROR(IF(INDEX(DATOS!AP:AP,MATCH(CHECKLIST!B793,DATOS!B:B,0),1)=0,"",INDEX(DATOS!AP:AP,MATCH(CHECKLIST!B793,DATOS!B:B,0),1)),"")</f>
        <v/>
      </c>
      <c r="K793" s="35" t="str">
        <f>IFERROR(IF(INDEX(DATOS!AQ:AQ,MATCH(CHECKLIST!B793,DATOS!B:B,0),1)=0,"",INDEX(DATOS!AQ:AQ,MATCH(CHECKLIST!B793,DATOS!B:B,0),1)),"")</f>
        <v/>
      </c>
      <c r="L793" s="17" t="str">
        <f>IFERROR(IF(INDEX(DATOS!AS:AS,MATCH(CHECKLIST!B793,DATOS!B:B,0),1)=0,"",INDEX(DATOS!AS:AS,MATCH(CHECKLIST!B793,DATOS!B:B,0),1)),"")</f>
        <v/>
      </c>
      <c r="M793" s="17" t="str">
        <f>IFERROR(IF(INDEX(DATOS!AO:AO,MATCH(CHECKLIST!B793,DATOS!B:B,0),1)=0,"",INDEX(DATOS!AO:AO,MATCH(CHECKLIST!B793,DATOS!B:B,0),1)),"")</f>
        <v/>
      </c>
      <c r="N793" s="35" t="str">
        <f ca="1">IFERROR(IF(INDEX(DATOS!P:P,MATCH(CHECKLIST!B793,DATOS!B:B,0),1)="","X",IF(INDEX(DATOS!P:P,MATCH(CHECKLIST!B793,DATOS!B:B,0),1)&gt;YEAR(TODAY())-1,"","VENCIDA")),"")</f>
        <v/>
      </c>
      <c r="O793" s="35" t="str">
        <f>IFERROR(IF(INDEX(DATOS!AV:AV,MATCH(CHECKLIST!B793,DATOS!B:B,0),1)=0,"",INDEX(DATOS!AV:AV,MATCH(CHECKLIST!B793,DATOS!B:B,0),1)),"")</f>
        <v/>
      </c>
      <c r="P793" s="17" t="str">
        <f>IFERROR(IF(INDEX(DATOS!AT:AT,MATCH(CHECKLIST!B793,DATOS!B:B,0),1)=0,"",INDEX(DATOS!AT:AT,MATCH(CHECKLIST!B793,DATOS!B:B,0),1)),"")</f>
        <v/>
      </c>
      <c r="Q793" s="17" t="str">
        <f>IFERROR(IF(INDEX(DATOS!AU:AU,MATCH(CHECKLIST!B793,DATOS!B:B,0),1)=0,"",INDEX(DATOS!AU:AU,MATCH(CHECKLIST!B793,DATOS!B:B,0),1)),"")</f>
        <v/>
      </c>
      <c r="R793" t="str">
        <f>IF(B793="","",1)</f>
        <v/>
      </c>
      <c r="S793" t="str">
        <f t="shared" si="38"/>
        <v/>
      </c>
      <c r="U793" t="str">
        <f t="shared" si="36"/>
        <v/>
      </c>
      <c r="V793" t="str">
        <f t="shared" si="37"/>
        <v/>
      </c>
    </row>
    <row r="794" spans="1:22" x14ac:dyDescent="0.25">
      <c r="A794" s="12">
        <v>781</v>
      </c>
      <c r="B794" t="str">
        <f>IFERROR(INDEX(DATOS!B:B,MATCH(CHECKLIST!A794,DATOS!CG:CG,0),1),"")</f>
        <v/>
      </c>
      <c r="C794" t="str">
        <f>IFERROR(INDEX(DATOS!BT:BT,MATCH(CHECKLIST!A794,DATOS!CG:CG,0),1),"")</f>
        <v/>
      </c>
      <c r="D794" t="str">
        <f>IFERROR(INDEX(DATOS!T:T,MATCH(CHECKLIST!E794,DATOS!C:C,0),1),"")</f>
        <v/>
      </c>
      <c r="E794" s="72" t="str">
        <f>IFERROR(INDEX(DATOS!C:C,MATCH(CHECKLIST!A794,DATOS!CG:CG,0),1),"")</f>
        <v/>
      </c>
      <c r="F794" s="82" t="str">
        <f>IFERROR(IF(INDEX(DATOS!AI:AI,MATCH(CHECKLIST!B794,DATOS!B:B,0),1)=0,"",INDEX(DATOS!AI:AI,MATCH(CHECKLIST!B794,DATOS!B:B,0),1)),"")</f>
        <v/>
      </c>
      <c r="G794" s="17" t="str">
        <f>IFERROR(IF(INDEX(DATOS!AN:AN,MATCH(CHECKLIST!B794,DATOS!B:B,0),1)=0,"",INDEX(DATOS!AN:AN,MATCH(CHECKLIST!B794,DATOS!B:B,0),1)),"")</f>
        <v/>
      </c>
      <c r="H794" s="17" t="str">
        <f>IFERROR(IF(INDEX(DATOS!BQ:BQ,MATCH(CHECKLIST!B794,DATOS!B:B,0),1)="","X",IF(INDEX(DATOS!BQ:BQ,MATCH(CHECKLIST!B794,DATOS!B:B,0),1)="VIGENTE","",INDEX(DATOS!BQ:BQ,MATCH(CHECKLIST!B794,DATOS!B:B,0),1))),"")</f>
        <v/>
      </c>
      <c r="I794" s="17" t="str">
        <f>IFERROR(IF(INDEX(DATOS!AR:AR,MATCH(CHECKLIST!B794,DATOS!B:B,0),1)=0,"",INDEX(DATOS!AR:AR,MATCH(CHECKLIST!B794,DATOS!B:B,0),1)),"")</f>
        <v/>
      </c>
      <c r="J794" s="17" t="str">
        <f>IFERROR(IF(INDEX(DATOS!AP:AP,MATCH(CHECKLIST!B794,DATOS!B:B,0),1)=0,"",INDEX(DATOS!AP:AP,MATCH(CHECKLIST!B794,DATOS!B:B,0),1)),"")</f>
        <v/>
      </c>
      <c r="K794" s="35" t="str">
        <f>IFERROR(IF(INDEX(DATOS!AQ:AQ,MATCH(CHECKLIST!B794,DATOS!B:B,0),1)=0,"",INDEX(DATOS!AQ:AQ,MATCH(CHECKLIST!B794,DATOS!B:B,0),1)),"")</f>
        <v/>
      </c>
      <c r="L794" s="17" t="str">
        <f>IFERROR(IF(INDEX(DATOS!AS:AS,MATCH(CHECKLIST!B794,DATOS!B:B,0),1)=0,"",INDEX(DATOS!AS:AS,MATCH(CHECKLIST!B794,DATOS!B:B,0),1)),"")</f>
        <v/>
      </c>
      <c r="M794" s="17" t="str">
        <f>IFERROR(IF(INDEX(DATOS!AO:AO,MATCH(CHECKLIST!B794,DATOS!B:B,0),1)=0,"",INDEX(DATOS!AO:AO,MATCH(CHECKLIST!B794,DATOS!B:B,0),1)),"")</f>
        <v/>
      </c>
      <c r="N794" s="35" t="str">
        <f ca="1">IFERROR(IF(INDEX(DATOS!P:P,MATCH(CHECKLIST!B794,DATOS!B:B,0),1)="","X",IF(INDEX(DATOS!P:P,MATCH(CHECKLIST!B794,DATOS!B:B,0),1)&gt;YEAR(TODAY())-1,"","VENCIDA")),"")</f>
        <v/>
      </c>
      <c r="O794" s="35" t="str">
        <f>IFERROR(IF(INDEX(DATOS!AV:AV,MATCH(CHECKLIST!B794,DATOS!B:B,0),1)=0,"",INDEX(DATOS!AV:AV,MATCH(CHECKLIST!B794,DATOS!B:B,0),1)),"")</f>
        <v/>
      </c>
      <c r="P794" s="17" t="str">
        <f>IFERROR(IF(INDEX(DATOS!AT:AT,MATCH(CHECKLIST!B794,DATOS!B:B,0),1)=0,"",INDEX(DATOS!AT:AT,MATCH(CHECKLIST!B794,DATOS!B:B,0),1)),"")</f>
        <v/>
      </c>
      <c r="Q794" s="17" t="str">
        <f>IFERROR(IF(INDEX(DATOS!AU:AU,MATCH(CHECKLIST!B794,DATOS!B:B,0),1)=0,"",INDEX(DATOS!AU:AU,MATCH(CHECKLIST!B794,DATOS!B:B,0),1)),"")</f>
        <v/>
      </c>
      <c r="S794">
        <f t="shared" si="38"/>
        <v>0</v>
      </c>
      <c r="U794" t="str">
        <f t="shared" si="36"/>
        <v/>
      </c>
      <c r="V794" t="str">
        <f t="shared" si="37"/>
        <v/>
      </c>
    </row>
    <row r="795" spans="1:22" x14ac:dyDescent="0.25">
      <c r="A795" s="12">
        <v>782</v>
      </c>
      <c r="B795" t="str">
        <f>IFERROR(INDEX(DATOS!B:B,MATCH(CHECKLIST!A795,DATOS!CG:CG,0),1),"")</f>
        <v/>
      </c>
      <c r="C795" t="str">
        <f>IFERROR(INDEX(DATOS!BT:BT,MATCH(CHECKLIST!A795,DATOS!CG:CG,0),1),"")</f>
        <v/>
      </c>
      <c r="D795" t="str">
        <f>IFERROR(INDEX(DATOS!T:T,MATCH(CHECKLIST!E795,DATOS!C:C,0),1),"")</f>
        <v/>
      </c>
      <c r="E795" s="72" t="str">
        <f>IFERROR(INDEX(DATOS!C:C,MATCH(CHECKLIST!A795,DATOS!CG:CG,0),1),"")</f>
        <v/>
      </c>
      <c r="F795" s="82" t="str">
        <f>IFERROR(IF(INDEX(DATOS!AI:AI,MATCH(CHECKLIST!B795,DATOS!B:B,0),1)=0,"",INDEX(DATOS!AI:AI,MATCH(CHECKLIST!B795,DATOS!B:B,0),1)),"")</f>
        <v/>
      </c>
      <c r="G795" s="17" t="str">
        <f>IFERROR(IF(INDEX(DATOS!AN:AN,MATCH(CHECKLIST!B795,DATOS!B:B,0),1)=0,"",INDEX(DATOS!AN:AN,MATCH(CHECKLIST!B795,DATOS!B:B,0),1)),"")</f>
        <v/>
      </c>
      <c r="H795" s="17" t="str">
        <f>IFERROR(IF(INDEX(DATOS!BQ:BQ,MATCH(CHECKLIST!B795,DATOS!B:B,0),1)="","X",IF(INDEX(DATOS!BQ:BQ,MATCH(CHECKLIST!B795,DATOS!B:B,0),1)="VIGENTE","",INDEX(DATOS!BQ:BQ,MATCH(CHECKLIST!B795,DATOS!B:B,0),1))),"")</f>
        <v/>
      </c>
      <c r="I795" s="17" t="str">
        <f>IFERROR(IF(INDEX(DATOS!AR:AR,MATCH(CHECKLIST!B795,DATOS!B:B,0),1)=0,"",INDEX(DATOS!AR:AR,MATCH(CHECKLIST!B795,DATOS!B:B,0),1)),"")</f>
        <v/>
      </c>
      <c r="J795" s="17" t="str">
        <f>IFERROR(IF(INDEX(DATOS!AP:AP,MATCH(CHECKLIST!B795,DATOS!B:B,0),1)=0,"",INDEX(DATOS!AP:AP,MATCH(CHECKLIST!B795,DATOS!B:B,0),1)),"")</f>
        <v/>
      </c>
      <c r="K795" s="35" t="str">
        <f>IFERROR(IF(INDEX(DATOS!AQ:AQ,MATCH(CHECKLIST!B795,DATOS!B:B,0),1)=0,"",INDEX(DATOS!AQ:AQ,MATCH(CHECKLIST!B795,DATOS!B:B,0),1)),"")</f>
        <v/>
      </c>
      <c r="L795" s="17" t="str">
        <f>IFERROR(IF(INDEX(DATOS!AS:AS,MATCH(CHECKLIST!B795,DATOS!B:B,0),1)=0,"",INDEX(DATOS!AS:AS,MATCH(CHECKLIST!B795,DATOS!B:B,0),1)),"")</f>
        <v/>
      </c>
      <c r="M795" s="17" t="str">
        <f>IFERROR(IF(INDEX(DATOS!AO:AO,MATCH(CHECKLIST!B795,DATOS!B:B,0),1)=0,"",INDEX(DATOS!AO:AO,MATCH(CHECKLIST!B795,DATOS!B:B,0),1)),"")</f>
        <v/>
      </c>
      <c r="N795" s="35" t="str">
        <f ca="1">IFERROR(IF(INDEX(DATOS!P:P,MATCH(CHECKLIST!B795,DATOS!B:B,0),1)="","X",IF(INDEX(DATOS!P:P,MATCH(CHECKLIST!B795,DATOS!B:B,0),1)&gt;YEAR(TODAY())-1,"","VENCIDA")),"")</f>
        <v/>
      </c>
      <c r="O795" s="35" t="str">
        <f>IFERROR(IF(INDEX(DATOS!AV:AV,MATCH(CHECKLIST!B795,DATOS!B:B,0),1)=0,"",INDEX(DATOS!AV:AV,MATCH(CHECKLIST!B795,DATOS!B:B,0),1)),"")</f>
        <v/>
      </c>
      <c r="P795" s="17" t="str">
        <f>IFERROR(IF(INDEX(DATOS!AT:AT,MATCH(CHECKLIST!B795,DATOS!B:B,0),1)=0,"",INDEX(DATOS!AT:AT,MATCH(CHECKLIST!B795,DATOS!B:B,0),1)),"")</f>
        <v/>
      </c>
      <c r="Q795" s="17" t="str">
        <f>IFERROR(IF(INDEX(DATOS!AU:AU,MATCH(CHECKLIST!B795,DATOS!B:B,0),1)=0,"",INDEX(DATOS!AU:AU,MATCH(CHECKLIST!B795,DATOS!B:B,0),1)),"")</f>
        <v/>
      </c>
      <c r="R795" t="str">
        <f>IF(B795="","",1)</f>
        <v/>
      </c>
      <c r="S795" t="str">
        <f t="shared" si="38"/>
        <v/>
      </c>
      <c r="U795" t="str">
        <f t="shared" si="36"/>
        <v/>
      </c>
      <c r="V795" t="str">
        <f t="shared" si="37"/>
        <v/>
      </c>
    </row>
    <row r="796" spans="1:22" x14ac:dyDescent="0.25">
      <c r="A796" s="12">
        <v>783</v>
      </c>
      <c r="B796" t="str">
        <f>IFERROR(INDEX(DATOS!B:B,MATCH(CHECKLIST!A796,DATOS!CG:CG,0),1),"")</f>
        <v/>
      </c>
      <c r="C796" t="str">
        <f>IFERROR(INDEX(DATOS!BT:BT,MATCH(CHECKLIST!A796,DATOS!CG:CG,0),1),"")</f>
        <v/>
      </c>
      <c r="D796" t="str">
        <f>IFERROR(INDEX(DATOS!T:T,MATCH(CHECKLIST!E796,DATOS!C:C,0),1),"")</f>
        <v/>
      </c>
      <c r="E796" s="72" t="str">
        <f>IFERROR(INDEX(DATOS!C:C,MATCH(CHECKLIST!A796,DATOS!CG:CG,0),1),"")</f>
        <v/>
      </c>
      <c r="F796" s="82" t="str">
        <f>IFERROR(IF(INDEX(DATOS!AI:AI,MATCH(CHECKLIST!B796,DATOS!B:B,0),1)=0,"",INDEX(DATOS!AI:AI,MATCH(CHECKLIST!B796,DATOS!B:B,0),1)),"")</f>
        <v/>
      </c>
      <c r="G796" s="17" t="str">
        <f>IFERROR(IF(INDEX(DATOS!AN:AN,MATCH(CHECKLIST!B796,DATOS!B:B,0),1)=0,"",INDEX(DATOS!AN:AN,MATCH(CHECKLIST!B796,DATOS!B:B,0),1)),"")</f>
        <v/>
      </c>
      <c r="H796" s="17" t="str">
        <f>IFERROR(IF(INDEX(DATOS!BQ:BQ,MATCH(CHECKLIST!B796,DATOS!B:B,0),1)="","X",IF(INDEX(DATOS!BQ:BQ,MATCH(CHECKLIST!B796,DATOS!B:B,0),1)="VIGENTE","",INDEX(DATOS!BQ:BQ,MATCH(CHECKLIST!B796,DATOS!B:B,0),1))),"")</f>
        <v/>
      </c>
      <c r="I796" s="17" t="str">
        <f>IFERROR(IF(INDEX(DATOS!AR:AR,MATCH(CHECKLIST!B796,DATOS!B:B,0),1)=0,"",INDEX(DATOS!AR:AR,MATCH(CHECKLIST!B796,DATOS!B:B,0),1)),"")</f>
        <v/>
      </c>
      <c r="J796" s="17" t="str">
        <f>IFERROR(IF(INDEX(DATOS!AP:AP,MATCH(CHECKLIST!B796,DATOS!B:B,0),1)=0,"",INDEX(DATOS!AP:AP,MATCH(CHECKLIST!B796,DATOS!B:B,0),1)),"")</f>
        <v/>
      </c>
      <c r="K796" s="35" t="str">
        <f>IFERROR(IF(INDEX(DATOS!AQ:AQ,MATCH(CHECKLIST!B796,DATOS!B:B,0),1)=0,"",INDEX(DATOS!AQ:AQ,MATCH(CHECKLIST!B796,DATOS!B:B,0),1)),"")</f>
        <v/>
      </c>
      <c r="L796" s="17" t="str">
        <f>IFERROR(IF(INDEX(DATOS!AS:AS,MATCH(CHECKLIST!B796,DATOS!B:B,0),1)=0,"",INDEX(DATOS!AS:AS,MATCH(CHECKLIST!B796,DATOS!B:B,0),1)),"")</f>
        <v/>
      </c>
      <c r="M796" s="17" t="str">
        <f>IFERROR(IF(INDEX(DATOS!AO:AO,MATCH(CHECKLIST!B796,DATOS!B:B,0),1)=0,"",INDEX(DATOS!AO:AO,MATCH(CHECKLIST!B796,DATOS!B:B,0),1)),"")</f>
        <v/>
      </c>
      <c r="N796" s="35" t="str">
        <f ca="1">IFERROR(IF(INDEX(DATOS!P:P,MATCH(CHECKLIST!B796,DATOS!B:B,0),1)="","X",IF(INDEX(DATOS!P:P,MATCH(CHECKLIST!B796,DATOS!B:B,0),1)&gt;YEAR(TODAY())-1,"","VENCIDA")),"")</f>
        <v/>
      </c>
      <c r="O796" s="35" t="str">
        <f>IFERROR(IF(INDEX(DATOS!AV:AV,MATCH(CHECKLIST!B796,DATOS!B:B,0),1)=0,"",INDEX(DATOS!AV:AV,MATCH(CHECKLIST!B796,DATOS!B:B,0),1)),"")</f>
        <v/>
      </c>
      <c r="P796" s="17" t="str">
        <f>IFERROR(IF(INDEX(DATOS!AT:AT,MATCH(CHECKLIST!B796,DATOS!B:B,0),1)=0,"",INDEX(DATOS!AT:AT,MATCH(CHECKLIST!B796,DATOS!B:B,0),1)),"")</f>
        <v/>
      </c>
      <c r="Q796" s="17" t="str">
        <f>IFERROR(IF(INDEX(DATOS!AU:AU,MATCH(CHECKLIST!B796,DATOS!B:B,0),1)=0,"",INDEX(DATOS!AU:AU,MATCH(CHECKLIST!B796,DATOS!B:B,0),1)),"")</f>
        <v/>
      </c>
      <c r="S796">
        <f t="shared" si="38"/>
        <v>0</v>
      </c>
      <c r="U796" t="str">
        <f t="shared" si="36"/>
        <v/>
      </c>
      <c r="V796" t="str">
        <f t="shared" si="37"/>
        <v/>
      </c>
    </row>
    <row r="797" spans="1:22" x14ac:dyDescent="0.25">
      <c r="A797" s="12">
        <v>784</v>
      </c>
      <c r="B797" t="str">
        <f>IFERROR(INDEX(DATOS!B:B,MATCH(CHECKLIST!A797,DATOS!CG:CG,0),1),"")</f>
        <v/>
      </c>
      <c r="C797" t="str">
        <f>IFERROR(INDEX(DATOS!BT:BT,MATCH(CHECKLIST!A797,DATOS!CG:CG,0),1),"")</f>
        <v/>
      </c>
      <c r="D797" t="str">
        <f>IFERROR(INDEX(DATOS!T:T,MATCH(CHECKLIST!E797,DATOS!C:C,0),1),"")</f>
        <v/>
      </c>
      <c r="E797" s="72" t="str">
        <f>IFERROR(INDEX(DATOS!C:C,MATCH(CHECKLIST!A797,DATOS!CG:CG,0),1),"")</f>
        <v/>
      </c>
      <c r="F797" s="82" t="str">
        <f>IFERROR(IF(INDEX(DATOS!AI:AI,MATCH(CHECKLIST!B797,DATOS!B:B,0),1)=0,"",INDEX(DATOS!AI:AI,MATCH(CHECKLIST!B797,DATOS!B:B,0),1)),"")</f>
        <v/>
      </c>
      <c r="G797" s="17" t="str">
        <f>IFERROR(IF(INDEX(DATOS!AN:AN,MATCH(CHECKLIST!B797,DATOS!B:B,0),1)=0,"",INDEX(DATOS!AN:AN,MATCH(CHECKLIST!B797,DATOS!B:B,0),1)),"")</f>
        <v/>
      </c>
      <c r="H797" s="17" t="str">
        <f>IFERROR(IF(INDEX(DATOS!BQ:BQ,MATCH(CHECKLIST!B797,DATOS!B:B,0),1)="","X",IF(INDEX(DATOS!BQ:BQ,MATCH(CHECKLIST!B797,DATOS!B:B,0),1)="VIGENTE","",INDEX(DATOS!BQ:BQ,MATCH(CHECKLIST!B797,DATOS!B:B,0),1))),"")</f>
        <v/>
      </c>
      <c r="I797" s="17" t="str">
        <f>IFERROR(IF(INDEX(DATOS!AR:AR,MATCH(CHECKLIST!B797,DATOS!B:B,0),1)=0,"",INDEX(DATOS!AR:AR,MATCH(CHECKLIST!B797,DATOS!B:B,0),1)),"")</f>
        <v/>
      </c>
      <c r="J797" s="17" t="str">
        <f>IFERROR(IF(INDEX(DATOS!AP:AP,MATCH(CHECKLIST!B797,DATOS!B:B,0),1)=0,"",INDEX(DATOS!AP:AP,MATCH(CHECKLIST!B797,DATOS!B:B,0),1)),"")</f>
        <v/>
      </c>
      <c r="K797" s="35" t="str">
        <f>IFERROR(IF(INDEX(DATOS!AQ:AQ,MATCH(CHECKLIST!B797,DATOS!B:B,0),1)=0,"",INDEX(DATOS!AQ:AQ,MATCH(CHECKLIST!B797,DATOS!B:B,0),1)),"")</f>
        <v/>
      </c>
      <c r="L797" s="17" t="str">
        <f>IFERROR(IF(INDEX(DATOS!AS:AS,MATCH(CHECKLIST!B797,DATOS!B:B,0),1)=0,"",INDEX(DATOS!AS:AS,MATCH(CHECKLIST!B797,DATOS!B:B,0),1)),"")</f>
        <v/>
      </c>
      <c r="M797" s="17" t="str">
        <f>IFERROR(IF(INDEX(DATOS!AO:AO,MATCH(CHECKLIST!B797,DATOS!B:B,0),1)=0,"",INDEX(DATOS!AO:AO,MATCH(CHECKLIST!B797,DATOS!B:B,0),1)),"")</f>
        <v/>
      </c>
      <c r="N797" s="35" t="str">
        <f ca="1">IFERROR(IF(INDEX(DATOS!P:P,MATCH(CHECKLIST!B797,DATOS!B:B,0),1)="","X",IF(INDEX(DATOS!P:P,MATCH(CHECKLIST!B797,DATOS!B:B,0),1)&gt;YEAR(TODAY())-1,"","VENCIDA")),"")</f>
        <v/>
      </c>
      <c r="O797" s="35" t="str">
        <f>IFERROR(IF(INDEX(DATOS!AV:AV,MATCH(CHECKLIST!B797,DATOS!B:B,0),1)=0,"",INDEX(DATOS!AV:AV,MATCH(CHECKLIST!B797,DATOS!B:B,0),1)),"")</f>
        <v/>
      </c>
      <c r="P797" s="17" t="str">
        <f>IFERROR(IF(INDEX(DATOS!AT:AT,MATCH(CHECKLIST!B797,DATOS!B:B,0),1)=0,"",INDEX(DATOS!AT:AT,MATCH(CHECKLIST!B797,DATOS!B:B,0),1)),"")</f>
        <v/>
      </c>
      <c r="Q797" s="17" t="str">
        <f>IFERROR(IF(INDEX(DATOS!AU:AU,MATCH(CHECKLIST!B797,DATOS!B:B,0),1)=0,"",INDEX(DATOS!AU:AU,MATCH(CHECKLIST!B797,DATOS!B:B,0),1)),"")</f>
        <v/>
      </c>
      <c r="R797" t="str">
        <f>IF(B797="","",1)</f>
        <v/>
      </c>
      <c r="S797" t="str">
        <f t="shared" si="38"/>
        <v/>
      </c>
      <c r="U797" t="str">
        <f t="shared" si="36"/>
        <v/>
      </c>
      <c r="V797" t="str">
        <f t="shared" si="37"/>
        <v/>
      </c>
    </row>
    <row r="798" spans="1:22" x14ac:dyDescent="0.25">
      <c r="A798" s="12">
        <v>785</v>
      </c>
      <c r="B798" t="str">
        <f>IFERROR(INDEX(DATOS!B:B,MATCH(CHECKLIST!A798,DATOS!CG:CG,0),1),"")</f>
        <v/>
      </c>
      <c r="C798" t="str">
        <f>IFERROR(INDEX(DATOS!BT:BT,MATCH(CHECKLIST!A798,DATOS!CG:CG,0),1),"")</f>
        <v/>
      </c>
      <c r="D798" t="str">
        <f>IFERROR(INDEX(DATOS!T:T,MATCH(CHECKLIST!E798,DATOS!C:C,0),1),"")</f>
        <v/>
      </c>
      <c r="E798" s="72" t="str">
        <f>IFERROR(INDEX(DATOS!C:C,MATCH(CHECKLIST!A798,DATOS!CG:CG,0),1),"")</f>
        <v/>
      </c>
      <c r="F798" s="82" t="str">
        <f>IFERROR(IF(INDEX(DATOS!AI:AI,MATCH(CHECKLIST!B798,DATOS!B:B,0),1)=0,"",INDEX(DATOS!AI:AI,MATCH(CHECKLIST!B798,DATOS!B:B,0),1)),"")</f>
        <v/>
      </c>
      <c r="G798" s="17" t="str">
        <f>IFERROR(IF(INDEX(DATOS!AN:AN,MATCH(CHECKLIST!B798,DATOS!B:B,0),1)=0,"",INDEX(DATOS!AN:AN,MATCH(CHECKLIST!B798,DATOS!B:B,0),1)),"")</f>
        <v/>
      </c>
      <c r="H798" s="17" t="str">
        <f>IFERROR(IF(INDEX(DATOS!BQ:BQ,MATCH(CHECKLIST!B798,DATOS!B:B,0),1)="","X",IF(INDEX(DATOS!BQ:BQ,MATCH(CHECKLIST!B798,DATOS!B:B,0),1)="VIGENTE","",INDEX(DATOS!BQ:BQ,MATCH(CHECKLIST!B798,DATOS!B:B,0),1))),"")</f>
        <v/>
      </c>
      <c r="I798" s="17" t="str">
        <f>IFERROR(IF(INDEX(DATOS!AR:AR,MATCH(CHECKLIST!B798,DATOS!B:B,0),1)=0,"",INDEX(DATOS!AR:AR,MATCH(CHECKLIST!B798,DATOS!B:B,0),1)),"")</f>
        <v/>
      </c>
      <c r="J798" s="17" t="str">
        <f>IFERROR(IF(INDEX(DATOS!AP:AP,MATCH(CHECKLIST!B798,DATOS!B:B,0),1)=0,"",INDEX(DATOS!AP:AP,MATCH(CHECKLIST!B798,DATOS!B:B,0),1)),"")</f>
        <v/>
      </c>
      <c r="K798" s="35" t="str">
        <f>IFERROR(IF(INDEX(DATOS!AQ:AQ,MATCH(CHECKLIST!B798,DATOS!B:B,0),1)=0,"",INDEX(DATOS!AQ:AQ,MATCH(CHECKLIST!B798,DATOS!B:B,0),1)),"")</f>
        <v/>
      </c>
      <c r="L798" s="17" t="str">
        <f>IFERROR(IF(INDEX(DATOS!AS:AS,MATCH(CHECKLIST!B798,DATOS!B:B,0),1)=0,"",INDEX(DATOS!AS:AS,MATCH(CHECKLIST!B798,DATOS!B:B,0),1)),"")</f>
        <v/>
      </c>
      <c r="M798" s="17" t="str">
        <f>IFERROR(IF(INDEX(DATOS!AO:AO,MATCH(CHECKLIST!B798,DATOS!B:B,0),1)=0,"",INDEX(DATOS!AO:AO,MATCH(CHECKLIST!B798,DATOS!B:B,0),1)),"")</f>
        <v/>
      </c>
      <c r="N798" s="35" t="str">
        <f ca="1">IFERROR(IF(INDEX(DATOS!P:P,MATCH(CHECKLIST!B798,DATOS!B:B,0),1)="","X",IF(INDEX(DATOS!P:P,MATCH(CHECKLIST!B798,DATOS!B:B,0),1)&gt;YEAR(TODAY())-1,"","VENCIDA")),"")</f>
        <v/>
      </c>
      <c r="O798" s="35" t="str">
        <f>IFERROR(IF(INDEX(DATOS!AV:AV,MATCH(CHECKLIST!B798,DATOS!B:B,0),1)=0,"",INDEX(DATOS!AV:AV,MATCH(CHECKLIST!B798,DATOS!B:B,0),1)),"")</f>
        <v/>
      </c>
      <c r="P798" s="17" t="str">
        <f>IFERROR(IF(INDEX(DATOS!AT:AT,MATCH(CHECKLIST!B798,DATOS!B:B,0),1)=0,"",INDEX(DATOS!AT:AT,MATCH(CHECKLIST!B798,DATOS!B:B,0),1)),"")</f>
        <v/>
      </c>
      <c r="Q798" s="17" t="str">
        <f>IFERROR(IF(INDEX(DATOS!AU:AU,MATCH(CHECKLIST!B798,DATOS!B:B,0),1)=0,"",INDEX(DATOS!AU:AU,MATCH(CHECKLIST!B798,DATOS!B:B,0),1)),"")</f>
        <v/>
      </c>
      <c r="S798">
        <f t="shared" si="38"/>
        <v>0</v>
      </c>
      <c r="U798" t="str">
        <f t="shared" si="36"/>
        <v/>
      </c>
      <c r="V798" t="str">
        <f t="shared" si="37"/>
        <v/>
      </c>
    </row>
    <row r="799" spans="1:22" x14ac:dyDescent="0.25">
      <c r="A799" s="12">
        <v>786</v>
      </c>
      <c r="B799" t="str">
        <f>IFERROR(INDEX(DATOS!B:B,MATCH(CHECKLIST!A799,DATOS!CG:CG,0),1),"")</f>
        <v/>
      </c>
      <c r="C799" t="str">
        <f>IFERROR(INDEX(DATOS!BT:BT,MATCH(CHECKLIST!A799,DATOS!CG:CG,0),1),"")</f>
        <v/>
      </c>
      <c r="D799" t="str">
        <f>IFERROR(INDEX(DATOS!T:T,MATCH(CHECKLIST!E799,DATOS!C:C,0),1),"")</f>
        <v/>
      </c>
      <c r="E799" s="72" t="str">
        <f>IFERROR(INDEX(DATOS!C:C,MATCH(CHECKLIST!A799,DATOS!CG:CG,0),1),"")</f>
        <v/>
      </c>
      <c r="F799" s="82" t="str">
        <f>IFERROR(IF(INDEX(DATOS!AI:AI,MATCH(CHECKLIST!B799,DATOS!B:B,0),1)=0,"",INDEX(DATOS!AI:AI,MATCH(CHECKLIST!B799,DATOS!B:B,0),1)),"")</f>
        <v/>
      </c>
      <c r="G799" s="17" t="str">
        <f>IFERROR(IF(INDEX(DATOS!AN:AN,MATCH(CHECKLIST!B799,DATOS!B:B,0),1)=0,"",INDEX(DATOS!AN:AN,MATCH(CHECKLIST!B799,DATOS!B:B,0),1)),"")</f>
        <v/>
      </c>
      <c r="H799" s="17" t="str">
        <f>IFERROR(IF(INDEX(DATOS!BQ:BQ,MATCH(CHECKLIST!B799,DATOS!B:B,0),1)="","X",IF(INDEX(DATOS!BQ:BQ,MATCH(CHECKLIST!B799,DATOS!B:B,0),1)="VIGENTE","",INDEX(DATOS!BQ:BQ,MATCH(CHECKLIST!B799,DATOS!B:B,0),1))),"")</f>
        <v/>
      </c>
      <c r="I799" s="17" t="str">
        <f>IFERROR(IF(INDEX(DATOS!AR:AR,MATCH(CHECKLIST!B799,DATOS!B:B,0),1)=0,"",INDEX(DATOS!AR:AR,MATCH(CHECKLIST!B799,DATOS!B:B,0),1)),"")</f>
        <v/>
      </c>
      <c r="J799" s="17" t="str">
        <f>IFERROR(IF(INDEX(DATOS!AP:AP,MATCH(CHECKLIST!B799,DATOS!B:B,0),1)=0,"",INDEX(DATOS!AP:AP,MATCH(CHECKLIST!B799,DATOS!B:B,0),1)),"")</f>
        <v/>
      </c>
      <c r="K799" s="35" t="str">
        <f>IFERROR(IF(INDEX(DATOS!AQ:AQ,MATCH(CHECKLIST!B799,DATOS!B:B,0),1)=0,"",INDEX(DATOS!AQ:AQ,MATCH(CHECKLIST!B799,DATOS!B:B,0),1)),"")</f>
        <v/>
      </c>
      <c r="L799" s="17" t="str">
        <f>IFERROR(IF(INDEX(DATOS!AS:AS,MATCH(CHECKLIST!B799,DATOS!B:B,0),1)=0,"",INDEX(DATOS!AS:AS,MATCH(CHECKLIST!B799,DATOS!B:B,0),1)),"")</f>
        <v/>
      </c>
      <c r="M799" s="17" t="str">
        <f>IFERROR(IF(INDEX(DATOS!AO:AO,MATCH(CHECKLIST!B799,DATOS!B:B,0),1)=0,"",INDEX(DATOS!AO:AO,MATCH(CHECKLIST!B799,DATOS!B:B,0),1)),"")</f>
        <v/>
      </c>
      <c r="N799" s="35" t="str">
        <f ca="1">IFERROR(IF(INDEX(DATOS!P:P,MATCH(CHECKLIST!B799,DATOS!B:B,0),1)="","X",IF(INDEX(DATOS!P:P,MATCH(CHECKLIST!B799,DATOS!B:B,0),1)&gt;YEAR(TODAY())-1,"","VENCIDA")),"")</f>
        <v/>
      </c>
      <c r="O799" s="35" t="str">
        <f>IFERROR(IF(INDEX(DATOS!AV:AV,MATCH(CHECKLIST!B799,DATOS!B:B,0),1)=0,"",INDEX(DATOS!AV:AV,MATCH(CHECKLIST!B799,DATOS!B:B,0),1)),"")</f>
        <v/>
      </c>
      <c r="P799" s="17" t="str">
        <f>IFERROR(IF(INDEX(DATOS!AT:AT,MATCH(CHECKLIST!B799,DATOS!B:B,0),1)=0,"",INDEX(DATOS!AT:AT,MATCH(CHECKLIST!B799,DATOS!B:B,0),1)),"")</f>
        <v/>
      </c>
      <c r="Q799" s="17" t="str">
        <f>IFERROR(IF(INDEX(DATOS!AU:AU,MATCH(CHECKLIST!B799,DATOS!B:B,0),1)=0,"",INDEX(DATOS!AU:AU,MATCH(CHECKLIST!B799,DATOS!B:B,0),1)),"")</f>
        <v/>
      </c>
      <c r="R799" t="str">
        <f>IF(B799="","",1)</f>
        <v/>
      </c>
      <c r="S799" t="str">
        <f t="shared" si="38"/>
        <v/>
      </c>
      <c r="U799" t="str">
        <f t="shared" si="36"/>
        <v/>
      </c>
      <c r="V799" t="str">
        <f t="shared" si="37"/>
        <v/>
      </c>
    </row>
    <row r="800" spans="1:22" x14ac:dyDescent="0.25">
      <c r="A800" s="12">
        <v>787</v>
      </c>
      <c r="B800" t="str">
        <f>IFERROR(INDEX(DATOS!B:B,MATCH(CHECKLIST!A800,DATOS!CG:CG,0),1),"")</f>
        <v/>
      </c>
      <c r="C800" t="str">
        <f>IFERROR(INDEX(DATOS!BT:BT,MATCH(CHECKLIST!A800,DATOS!CG:CG,0),1),"")</f>
        <v/>
      </c>
      <c r="D800" t="str">
        <f>IFERROR(INDEX(DATOS!T:T,MATCH(CHECKLIST!E800,DATOS!C:C,0),1),"")</f>
        <v/>
      </c>
      <c r="E800" s="72" t="str">
        <f>IFERROR(INDEX(DATOS!C:C,MATCH(CHECKLIST!A800,DATOS!CG:CG,0),1),"")</f>
        <v/>
      </c>
      <c r="F800" s="82" t="str">
        <f>IFERROR(IF(INDEX(DATOS!AI:AI,MATCH(CHECKLIST!B800,DATOS!B:B,0),1)=0,"",INDEX(DATOS!AI:AI,MATCH(CHECKLIST!B800,DATOS!B:B,0),1)),"")</f>
        <v/>
      </c>
      <c r="G800" s="17" t="str">
        <f>IFERROR(IF(INDEX(DATOS!AN:AN,MATCH(CHECKLIST!B800,DATOS!B:B,0),1)=0,"",INDEX(DATOS!AN:AN,MATCH(CHECKLIST!B800,DATOS!B:B,0),1)),"")</f>
        <v/>
      </c>
      <c r="H800" s="17" t="str">
        <f>IFERROR(IF(INDEX(DATOS!BQ:BQ,MATCH(CHECKLIST!B800,DATOS!B:B,0),1)="","X",IF(INDEX(DATOS!BQ:BQ,MATCH(CHECKLIST!B800,DATOS!B:B,0),1)="VIGENTE","",INDEX(DATOS!BQ:BQ,MATCH(CHECKLIST!B800,DATOS!B:B,0),1))),"")</f>
        <v/>
      </c>
      <c r="I800" s="17" t="str">
        <f>IFERROR(IF(INDEX(DATOS!AR:AR,MATCH(CHECKLIST!B800,DATOS!B:B,0),1)=0,"",INDEX(DATOS!AR:AR,MATCH(CHECKLIST!B800,DATOS!B:B,0),1)),"")</f>
        <v/>
      </c>
      <c r="J800" s="17" t="str">
        <f>IFERROR(IF(INDEX(DATOS!AP:AP,MATCH(CHECKLIST!B800,DATOS!B:B,0),1)=0,"",INDEX(DATOS!AP:AP,MATCH(CHECKLIST!B800,DATOS!B:B,0),1)),"")</f>
        <v/>
      </c>
      <c r="K800" s="35" t="str">
        <f>IFERROR(IF(INDEX(DATOS!AQ:AQ,MATCH(CHECKLIST!B800,DATOS!B:B,0),1)=0,"",INDEX(DATOS!AQ:AQ,MATCH(CHECKLIST!B800,DATOS!B:B,0),1)),"")</f>
        <v/>
      </c>
      <c r="L800" s="17" t="str">
        <f>IFERROR(IF(INDEX(DATOS!AS:AS,MATCH(CHECKLIST!B800,DATOS!B:B,0),1)=0,"",INDEX(DATOS!AS:AS,MATCH(CHECKLIST!B800,DATOS!B:B,0),1)),"")</f>
        <v/>
      </c>
      <c r="M800" s="17" t="str">
        <f>IFERROR(IF(INDEX(DATOS!AO:AO,MATCH(CHECKLIST!B800,DATOS!B:B,0),1)=0,"",INDEX(DATOS!AO:AO,MATCH(CHECKLIST!B800,DATOS!B:B,0),1)),"")</f>
        <v/>
      </c>
      <c r="N800" s="35" t="str">
        <f ca="1">IFERROR(IF(INDEX(DATOS!P:P,MATCH(CHECKLIST!B800,DATOS!B:B,0),1)="","X",IF(INDEX(DATOS!P:P,MATCH(CHECKLIST!B800,DATOS!B:B,0),1)&gt;YEAR(TODAY())-1,"","VENCIDA")),"")</f>
        <v/>
      </c>
      <c r="O800" s="35" t="str">
        <f>IFERROR(IF(INDEX(DATOS!AV:AV,MATCH(CHECKLIST!B800,DATOS!B:B,0),1)=0,"",INDEX(DATOS!AV:AV,MATCH(CHECKLIST!B800,DATOS!B:B,0),1)),"")</f>
        <v/>
      </c>
      <c r="P800" s="17" t="str">
        <f>IFERROR(IF(INDEX(DATOS!AT:AT,MATCH(CHECKLIST!B800,DATOS!B:B,0),1)=0,"",INDEX(DATOS!AT:AT,MATCH(CHECKLIST!B800,DATOS!B:B,0),1)),"")</f>
        <v/>
      </c>
      <c r="Q800" s="17" t="str">
        <f>IFERROR(IF(INDEX(DATOS!AU:AU,MATCH(CHECKLIST!B800,DATOS!B:B,0),1)=0,"",INDEX(DATOS!AU:AU,MATCH(CHECKLIST!B800,DATOS!B:B,0),1)),"")</f>
        <v/>
      </c>
      <c r="S800">
        <f t="shared" si="38"/>
        <v>0</v>
      </c>
      <c r="U800" t="str">
        <f t="shared" si="36"/>
        <v/>
      </c>
      <c r="V800" t="str">
        <f t="shared" si="37"/>
        <v/>
      </c>
    </row>
    <row r="801" spans="1:22" x14ac:dyDescent="0.25">
      <c r="A801" s="12">
        <v>788</v>
      </c>
      <c r="B801" t="str">
        <f>IFERROR(INDEX(DATOS!B:B,MATCH(CHECKLIST!A801,DATOS!CG:CG,0),1),"")</f>
        <v/>
      </c>
      <c r="C801" t="str">
        <f>IFERROR(INDEX(DATOS!BT:BT,MATCH(CHECKLIST!A801,DATOS!CG:CG,0),1),"")</f>
        <v/>
      </c>
      <c r="D801" t="str">
        <f>IFERROR(INDEX(DATOS!T:T,MATCH(CHECKLIST!E801,DATOS!C:C,0),1),"")</f>
        <v/>
      </c>
      <c r="E801" s="72" t="str">
        <f>IFERROR(INDEX(DATOS!C:C,MATCH(CHECKLIST!A801,DATOS!CG:CG,0),1),"")</f>
        <v/>
      </c>
      <c r="F801" s="82" t="str">
        <f>IFERROR(IF(INDEX(DATOS!AI:AI,MATCH(CHECKLIST!B801,DATOS!B:B,0),1)=0,"",INDEX(DATOS!AI:AI,MATCH(CHECKLIST!B801,DATOS!B:B,0),1)),"")</f>
        <v/>
      </c>
      <c r="G801" s="17" t="str">
        <f>IFERROR(IF(INDEX(DATOS!AN:AN,MATCH(CHECKLIST!B801,DATOS!B:B,0),1)=0,"",INDEX(DATOS!AN:AN,MATCH(CHECKLIST!B801,DATOS!B:B,0),1)),"")</f>
        <v/>
      </c>
      <c r="H801" s="17" t="str">
        <f>IFERROR(IF(INDEX(DATOS!BQ:BQ,MATCH(CHECKLIST!B801,DATOS!B:B,0),1)="","X",IF(INDEX(DATOS!BQ:BQ,MATCH(CHECKLIST!B801,DATOS!B:B,0),1)="VIGENTE","",INDEX(DATOS!BQ:BQ,MATCH(CHECKLIST!B801,DATOS!B:B,0),1))),"")</f>
        <v/>
      </c>
      <c r="I801" s="17" t="str">
        <f>IFERROR(IF(INDEX(DATOS!AR:AR,MATCH(CHECKLIST!B801,DATOS!B:B,0),1)=0,"",INDEX(DATOS!AR:AR,MATCH(CHECKLIST!B801,DATOS!B:B,0),1)),"")</f>
        <v/>
      </c>
      <c r="J801" s="17" t="str">
        <f>IFERROR(IF(INDEX(DATOS!AP:AP,MATCH(CHECKLIST!B801,DATOS!B:B,0),1)=0,"",INDEX(DATOS!AP:AP,MATCH(CHECKLIST!B801,DATOS!B:B,0),1)),"")</f>
        <v/>
      </c>
      <c r="K801" s="35" t="str">
        <f>IFERROR(IF(INDEX(DATOS!AQ:AQ,MATCH(CHECKLIST!B801,DATOS!B:B,0),1)=0,"",INDEX(DATOS!AQ:AQ,MATCH(CHECKLIST!B801,DATOS!B:B,0),1)),"")</f>
        <v/>
      </c>
      <c r="L801" s="17" t="str">
        <f>IFERROR(IF(INDEX(DATOS!AS:AS,MATCH(CHECKLIST!B801,DATOS!B:B,0),1)=0,"",INDEX(DATOS!AS:AS,MATCH(CHECKLIST!B801,DATOS!B:B,0),1)),"")</f>
        <v/>
      </c>
      <c r="M801" s="17" t="str">
        <f>IFERROR(IF(INDEX(DATOS!AO:AO,MATCH(CHECKLIST!B801,DATOS!B:B,0),1)=0,"",INDEX(DATOS!AO:AO,MATCH(CHECKLIST!B801,DATOS!B:B,0),1)),"")</f>
        <v/>
      </c>
      <c r="N801" s="35" t="str">
        <f ca="1">IFERROR(IF(INDEX(DATOS!P:P,MATCH(CHECKLIST!B801,DATOS!B:B,0),1)="","X",IF(INDEX(DATOS!P:P,MATCH(CHECKLIST!B801,DATOS!B:B,0),1)&gt;YEAR(TODAY())-1,"","VENCIDA")),"")</f>
        <v/>
      </c>
      <c r="O801" s="35" t="str">
        <f>IFERROR(IF(INDEX(DATOS!AV:AV,MATCH(CHECKLIST!B801,DATOS!B:B,0),1)=0,"",INDEX(DATOS!AV:AV,MATCH(CHECKLIST!B801,DATOS!B:B,0),1)),"")</f>
        <v/>
      </c>
      <c r="P801" s="17" t="str">
        <f>IFERROR(IF(INDEX(DATOS!AT:AT,MATCH(CHECKLIST!B801,DATOS!B:B,0),1)=0,"",INDEX(DATOS!AT:AT,MATCH(CHECKLIST!B801,DATOS!B:B,0),1)),"")</f>
        <v/>
      </c>
      <c r="Q801" s="17" t="str">
        <f>IFERROR(IF(INDEX(DATOS!AU:AU,MATCH(CHECKLIST!B801,DATOS!B:B,0),1)=0,"",INDEX(DATOS!AU:AU,MATCH(CHECKLIST!B801,DATOS!B:B,0),1)),"")</f>
        <v/>
      </c>
      <c r="R801" t="str">
        <f>IF(B801="","",1)</f>
        <v/>
      </c>
      <c r="S801" t="str">
        <f t="shared" si="38"/>
        <v/>
      </c>
      <c r="U801" t="str">
        <f t="shared" si="36"/>
        <v/>
      </c>
      <c r="V801" t="str">
        <f t="shared" si="37"/>
        <v/>
      </c>
    </row>
    <row r="802" spans="1:22" x14ac:dyDescent="0.25">
      <c r="A802" s="12">
        <v>789</v>
      </c>
      <c r="B802" t="str">
        <f>IFERROR(INDEX(DATOS!B:B,MATCH(CHECKLIST!A802,DATOS!CG:CG,0),1),"")</f>
        <v/>
      </c>
      <c r="C802" t="str">
        <f>IFERROR(INDEX(DATOS!BT:BT,MATCH(CHECKLIST!A802,DATOS!CG:CG,0),1),"")</f>
        <v/>
      </c>
      <c r="D802" t="str">
        <f>IFERROR(INDEX(DATOS!T:T,MATCH(CHECKLIST!E802,DATOS!C:C,0),1),"")</f>
        <v/>
      </c>
      <c r="E802" s="72" t="str">
        <f>IFERROR(INDEX(DATOS!C:C,MATCH(CHECKLIST!A802,DATOS!CG:CG,0),1),"")</f>
        <v/>
      </c>
      <c r="F802" s="82" t="str">
        <f>IFERROR(IF(INDEX(DATOS!AI:AI,MATCH(CHECKLIST!B802,DATOS!B:B,0),1)=0,"",INDEX(DATOS!AI:AI,MATCH(CHECKLIST!B802,DATOS!B:B,0),1)),"")</f>
        <v/>
      </c>
      <c r="G802" s="17" t="str">
        <f>IFERROR(IF(INDEX(DATOS!AN:AN,MATCH(CHECKLIST!B802,DATOS!B:B,0),1)=0,"",INDEX(DATOS!AN:AN,MATCH(CHECKLIST!B802,DATOS!B:B,0),1)),"")</f>
        <v/>
      </c>
      <c r="H802" s="17" t="str">
        <f>IFERROR(IF(INDEX(DATOS!BQ:BQ,MATCH(CHECKLIST!B802,DATOS!B:B,0),1)="","X",IF(INDEX(DATOS!BQ:BQ,MATCH(CHECKLIST!B802,DATOS!B:B,0),1)="VIGENTE","",INDEX(DATOS!BQ:BQ,MATCH(CHECKLIST!B802,DATOS!B:B,0),1))),"")</f>
        <v/>
      </c>
      <c r="I802" s="17" t="str">
        <f>IFERROR(IF(INDEX(DATOS!AR:AR,MATCH(CHECKLIST!B802,DATOS!B:B,0),1)=0,"",INDEX(DATOS!AR:AR,MATCH(CHECKLIST!B802,DATOS!B:B,0),1)),"")</f>
        <v/>
      </c>
      <c r="J802" s="17" t="str">
        <f>IFERROR(IF(INDEX(DATOS!AP:AP,MATCH(CHECKLIST!B802,DATOS!B:B,0),1)=0,"",INDEX(DATOS!AP:AP,MATCH(CHECKLIST!B802,DATOS!B:B,0),1)),"")</f>
        <v/>
      </c>
      <c r="K802" s="35" t="str">
        <f>IFERROR(IF(INDEX(DATOS!AQ:AQ,MATCH(CHECKLIST!B802,DATOS!B:B,0),1)=0,"",INDEX(DATOS!AQ:AQ,MATCH(CHECKLIST!B802,DATOS!B:B,0),1)),"")</f>
        <v/>
      </c>
      <c r="L802" s="17" t="str">
        <f>IFERROR(IF(INDEX(DATOS!AS:AS,MATCH(CHECKLIST!B802,DATOS!B:B,0),1)=0,"",INDEX(DATOS!AS:AS,MATCH(CHECKLIST!B802,DATOS!B:B,0),1)),"")</f>
        <v/>
      </c>
      <c r="M802" s="17" t="str">
        <f>IFERROR(IF(INDEX(DATOS!AO:AO,MATCH(CHECKLIST!B802,DATOS!B:B,0),1)=0,"",INDEX(DATOS!AO:AO,MATCH(CHECKLIST!B802,DATOS!B:B,0),1)),"")</f>
        <v/>
      </c>
      <c r="N802" s="35" t="str">
        <f ca="1">IFERROR(IF(INDEX(DATOS!P:P,MATCH(CHECKLIST!B802,DATOS!B:B,0),1)="","X",IF(INDEX(DATOS!P:P,MATCH(CHECKLIST!B802,DATOS!B:B,0),1)&gt;YEAR(TODAY())-1,"","VENCIDA")),"")</f>
        <v/>
      </c>
      <c r="O802" s="35" t="str">
        <f>IFERROR(IF(INDEX(DATOS!AV:AV,MATCH(CHECKLIST!B802,DATOS!B:B,0),1)=0,"",INDEX(DATOS!AV:AV,MATCH(CHECKLIST!B802,DATOS!B:B,0),1)),"")</f>
        <v/>
      </c>
      <c r="P802" s="17" t="str">
        <f>IFERROR(IF(INDEX(DATOS!AT:AT,MATCH(CHECKLIST!B802,DATOS!B:B,0),1)=0,"",INDEX(DATOS!AT:AT,MATCH(CHECKLIST!B802,DATOS!B:B,0),1)),"")</f>
        <v/>
      </c>
      <c r="Q802" s="17" t="str">
        <f>IFERROR(IF(INDEX(DATOS!AU:AU,MATCH(CHECKLIST!B802,DATOS!B:B,0),1)=0,"",INDEX(DATOS!AU:AU,MATCH(CHECKLIST!B802,DATOS!B:B,0),1)),"")</f>
        <v/>
      </c>
      <c r="S802">
        <f t="shared" si="38"/>
        <v>0</v>
      </c>
      <c r="U802" t="str">
        <f t="shared" si="36"/>
        <v/>
      </c>
      <c r="V802" t="str">
        <f t="shared" si="37"/>
        <v/>
      </c>
    </row>
    <row r="803" spans="1:22" x14ac:dyDescent="0.25">
      <c r="A803" s="12">
        <v>790</v>
      </c>
      <c r="B803" t="str">
        <f>IFERROR(INDEX(DATOS!B:B,MATCH(CHECKLIST!A803,DATOS!CG:CG,0),1),"")</f>
        <v/>
      </c>
      <c r="C803" t="str">
        <f>IFERROR(INDEX(DATOS!BT:BT,MATCH(CHECKLIST!A803,DATOS!CG:CG,0),1),"")</f>
        <v/>
      </c>
      <c r="D803" t="str">
        <f>IFERROR(INDEX(DATOS!T:T,MATCH(CHECKLIST!E803,DATOS!C:C,0),1),"")</f>
        <v/>
      </c>
      <c r="E803" s="72" t="str">
        <f>IFERROR(INDEX(DATOS!C:C,MATCH(CHECKLIST!A803,DATOS!CG:CG,0),1),"")</f>
        <v/>
      </c>
      <c r="F803" s="82" t="str">
        <f>IFERROR(IF(INDEX(DATOS!AI:AI,MATCH(CHECKLIST!B803,DATOS!B:B,0),1)=0,"",INDEX(DATOS!AI:AI,MATCH(CHECKLIST!B803,DATOS!B:B,0),1)),"")</f>
        <v/>
      </c>
      <c r="G803" s="17" t="str">
        <f>IFERROR(IF(INDEX(DATOS!AN:AN,MATCH(CHECKLIST!B803,DATOS!B:B,0),1)=0,"",INDEX(DATOS!AN:AN,MATCH(CHECKLIST!B803,DATOS!B:B,0),1)),"")</f>
        <v/>
      </c>
      <c r="H803" s="17" t="str">
        <f>IFERROR(IF(INDEX(DATOS!BQ:BQ,MATCH(CHECKLIST!B803,DATOS!B:B,0),1)="","X",IF(INDEX(DATOS!BQ:BQ,MATCH(CHECKLIST!B803,DATOS!B:B,0),1)="VIGENTE","",INDEX(DATOS!BQ:BQ,MATCH(CHECKLIST!B803,DATOS!B:B,0),1))),"")</f>
        <v/>
      </c>
      <c r="I803" s="17" t="str">
        <f>IFERROR(IF(INDEX(DATOS!AR:AR,MATCH(CHECKLIST!B803,DATOS!B:B,0),1)=0,"",INDEX(DATOS!AR:AR,MATCH(CHECKLIST!B803,DATOS!B:B,0),1)),"")</f>
        <v/>
      </c>
      <c r="J803" s="17" t="str">
        <f>IFERROR(IF(INDEX(DATOS!AP:AP,MATCH(CHECKLIST!B803,DATOS!B:B,0),1)=0,"",INDEX(DATOS!AP:AP,MATCH(CHECKLIST!B803,DATOS!B:B,0),1)),"")</f>
        <v/>
      </c>
      <c r="K803" s="35" t="str">
        <f>IFERROR(IF(INDEX(DATOS!AQ:AQ,MATCH(CHECKLIST!B803,DATOS!B:B,0),1)=0,"",INDEX(DATOS!AQ:AQ,MATCH(CHECKLIST!B803,DATOS!B:B,0),1)),"")</f>
        <v/>
      </c>
      <c r="L803" s="17" t="str">
        <f>IFERROR(IF(INDEX(DATOS!AS:AS,MATCH(CHECKLIST!B803,DATOS!B:B,0),1)=0,"",INDEX(DATOS!AS:AS,MATCH(CHECKLIST!B803,DATOS!B:B,0),1)),"")</f>
        <v/>
      </c>
      <c r="M803" s="17" t="str">
        <f>IFERROR(IF(INDEX(DATOS!AO:AO,MATCH(CHECKLIST!B803,DATOS!B:B,0),1)=0,"",INDEX(DATOS!AO:AO,MATCH(CHECKLIST!B803,DATOS!B:B,0),1)),"")</f>
        <v/>
      </c>
      <c r="N803" s="35" t="str">
        <f ca="1">IFERROR(IF(INDEX(DATOS!P:P,MATCH(CHECKLIST!B803,DATOS!B:B,0),1)="","X",IF(INDEX(DATOS!P:P,MATCH(CHECKLIST!B803,DATOS!B:B,0),1)&gt;YEAR(TODAY())-1,"","VENCIDA")),"")</f>
        <v/>
      </c>
      <c r="O803" s="35" t="str">
        <f>IFERROR(IF(INDEX(DATOS!AV:AV,MATCH(CHECKLIST!B803,DATOS!B:B,0),1)=0,"",INDEX(DATOS!AV:AV,MATCH(CHECKLIST!B803,DATOS!B:B,0),1)),"")</f>
        <v/>
      </c>
      <c r="P803" s="17" t="str">
        <f>IFERROR(IF(INDEX(DATOS!AT:AT,MATCH(CHECKLIST!B803,DATOS!B:B,0),1)=0,"",INDEX(DATOS!AT:AT,MATCH(CHECKLIST!B803,DATOS!B:B,0),1)),"")</f>
        <v/>
      </c>
      <c r="Q803" s="17" t="str">
        <f>IFERROR(IF(INDEX(DATOS!AU:AU,MATCH(CHECKLIST!B803,DATOS!B:B,0),1)=0,"",INDEX(DATOS!AU:AU,MATCH(CHECKLIST!B803,DATOS!B:B,0),1)),"")</f>
        <v/>
      </c>
      <c r="R803" t="str">
        <f>IF(B803="","",1)</f>
        <v/>
      </c>
      <c r="S803" t="str">
        <f t="shared" si="38"/>
        <v/>
      </c>
      <c r="U803" t="str">
        <f t="shared" si="36"/>
        <v/>
      </c>
      <c r="V803" t="str">
        <f t="shared" si="37"/>
        <v/>
      </c>
    </row>
    <row r="804" spans="1:22" x14ac:dyDescent="0.25">
      <c r="A804" s="12">
        <v>791</v>
      </c>
      <c r="B804" t="str">
        <f>IFERROR(INDEX(DATOS!B:B,MATCH(CHECKLIST!A804,DATOS!CG:CG,0),1),"")</f>
        <v/>
      </c>
      <c r="C804" t="str">
        <f>IFERROR(INDEX(DATOS!BT:BT,MATCH(CHECKLIST!A804,DATOS!CG:CG,0),1),"")</f>
        <v/>
      </c>
      <c r="D804" t="str">
        <f>IFERROR(INDEX(DATOS!T:T,MATCH(CHECKLIST!E804,DATOS!C:C,0),1),"")</f>
        <v/>
      </c>
      <c r="E804" s="72" t="str">
        <f>IFERROR(INDEX(DATOS!C:C,MATCH(CHECKLIST!A804,DATOS!CG:CG,0),1),"")</f>
        <v/>
      </c>
      <c r="F804" s="82" t="str">
        <f>IFERROR(IF(INDEX(DATOS!AI:AI,MATCH(CHECKLIST!B804,DATOS!B:B,0),1)=0,"",INDEX(DATOS!AI:AI,MATCH(CHECKLIST!B804,DATOS!B:B,0),1)),"")</f>
        <v/>
      </c>
      <c r="G804" s="17" t="str">
        <f>IFERROR(IF(INDEX(DATOS!AN:AN,MATCH(CHECKLIST!B804,DATOS!B:B,0),1)=0,"",INDEX(DATOS!AN:AN,MATCH(CHECKLIST!B804,DATOS!B:B,0),1)),"")</f>
        <v/>
      </c>
      <c r="H804" s="17" t="str">
        <f>IFERROR(IF(INDEX(DATOS!BQ:BQ,MATCH(CHECKLIST!B804,DATOS!B:B,0),1)="","X",IF(INDEX(DATOS!BQ:BQ,MATCH(CHECKLIST!B804,DATOS!B:B,0),1)="VIGENTE","",INDEX(DATOS!BQ:BQ,MATCH(CHECKLIST!B804,DATOS!B:B,0),1))),"")</f>
        <v/>
      </c>
      <c r="I804" s="17" t="str">
        <f>IFERROR(IF(INDEX(DATOS!AR:AR,MATCH(CHECKLIST!B804,DATOS!B:B,0),1)=0,"",INDEX(DATOS!AR:AR,MATCH(CHECKLIST!B804,DATOS!B:B,0),1)),"")</f>
        <v/>
      </c>
      <c r="J804" s="17" t="str">
        <f>IFERROR(IF(INDEX(DATOS!AP:AP,MATCH(CHECKLIST!B804,DATOS!B:B,0),1)=0,"",INDEX(DATOS!AP:AP,MATCH(CHECKLIST!B804,DATOS!B:B,0),1)),"")</f>
        <v/>
      </c>
      <c r="K804" s="35" t="str">
        <f>IFERROR(IF(INDEX(DATOS!AQ:AQ,MATCH(CHECKLIST!B804,DATOS!B:B,0),1)=0,"",INDEX(DATOS!AQ:AQ,MATCH(CHECKLIST!B804,DATOS!B:B,0),1)),"")</f>
        <v/>
      </c>
      <c r="L804" s="17" t="str">
        <f>IFERROR(IF(INDEX(DATOS!AS:AS,MATCH(CHECKLIST!B804,DATOS!B:B,0),1)=0,"",INDEX(DATOS!AS:AS,MATCH(CHECKLIST!B804,DATOS!B:B,0),1)),"")</f>
        <v/>
      </c>
      <c r="M804" s="17" t="str">
        <f>IFERROR(IF(INDEX(DATOS!AO:AO,MATCH(CHECKLIST!B804,DATOS!B:B,0),1)=0,"",INDEX(DATOS!AO:AO,MATCH(CHECKLIST!B804,DATOS!B:B,0),1)),"")</f>
        <v/>
      </c>
      <c r="N804" s="35" t="str">
        <f ca="1">IFERROR(IF(INDEX(DATOS!P:P,MATCH(CHECKLIST!B804,DATOS!B:B,0),1)="","X",IF(INDEX(DATOS!P:P,MATCH(CHECKLIST!B804,DATOS!B:B,0),1)&gt;YEAR(TODAY())-1,"","VENCIDA")),"")</f>
        <v/>
      </c>
      <c r="O804" s="35" t="str">
        <f>IFERROR(IF(INDEX(DATOS!AV:AV,MATCH(CHECKLIST!B804,DATOS!B:B,0),1)=0,"",INDEX(DATOS!AV:AV,MATCH(CHECKLIST!B804,DATOS!B:B,0),1)),"")</f>
        <v/>
      </c>
      <c r="P804" s="17" t="str">
        <f>IFERROR(IF(INDEX(DATOS!AT:AT,MATCH(CHECKLIST!B804,DATOS!B:B,0),1)=0,"",INDEX(DATOS!AT:AT,MATCH(CHECKLIST!B804,DATOS!B:B,0),1)),"")</f>
        <v/>
      </c>
      <c r="Q804" s="17" t="str">
        <f>IFERROR(IF(INDEX(DATOS!AU:AU,MATCH(CHECKLIST!B804,DATOS!B:B,0),1)=0,"",INDEX(DATOS!AU:AU,MATCH(CHECKLIST!B804,DATOS!B:B,0),1)),"")</f>
        <v/>
      </c>
      <c r="S804">
        <f t="shared" si="38"/>
        <v>0</v>
      </c>
      <c r="U804" t="str">
        <f t="shared" si="36"/>
        <v/>
      </c>
      <c r="V804" t="str">
        <f t="shared" si="37"/>
        <v/>
      </c>
    </row>
    <row r="805" spans="1:22" x14ac:dyDescent="0.25">
      <c r="A805" s="12">
        <v>792</v>
      </c>
      <c r="B805" t="str">
        <f>IFERROR(INDEX(DATOS!B:B,MATCH(CHECKLIST!A805,DATOS!CG:CG,0),1),"")</f>
        <v/>
      </c>
      <c r="C805" t="str">
        <f>IFERROR(INDEX(DATOS!BT:BT,MATCH(CHECKLIST!A805,DATOS!CG:CG,0),1),"")</f>
        <v/>
      </c>
      <c r="D805" t="str">
        <f>IFERROR(INDEX(DATOS!T:T,MATCH(CHECKLIST!E805,DATOS!C:C,0),1),"")</f>
        <v/>
      </c>
      <c r="E805" s="72" t="str">
        <f>IFERROR(INDEX(DATOS!C:C,MATCH(CHECKLIST!A805,DATOS!CG:CG,0),1),"")</f>
        <v/>
      </c>
      <c r="F805" s="82" t="str">
        <f>IFERROR(IF(INDEX(DATOS!AI:AI,MATCH(CHECKLIST!B805,DATOS!B:B,0),1)=0,"",INDEX(DATOS!AI:AI,MATCH(CHECKLIST!B805,DATOS!B:B,0),1)),"")</f>
        <v/>
      </c>
      <c r="G805" s="17" t="str">
        <f>IFERROR(IF(INDEX(DATOS!AN:AN,MATCH(CHECKLIST!B805,DATOS!B:B,0),1)=0,"",INDEX(DATOS!AN:AN,MATCH(CHECKLIST!B805,DATOS!B:B,0),1)),"")</f>
        <v/>
      </c>
      <c r="H805" s="17" t="str">
        <f>IFERROR(IF(INDEX(DATOS!BQ:BQ,MATCH(CHECKLIST!B805,DATOS!B:B,0),1)="","X",IF(INDEX(DATOS!BQ:BQ,MATCH(CHECKLIST!B805,DATOS!B:B,0),1)="VIGENTE","",INDEX(DATOS!BQ:BQ,MATCH(CHECKLIST!B805,DATOS!B:B,0),1))),"")</f>
        <v/>
      </c>
      <c r="I805" s="17" t="str">
        <f>IFERROR(IF(INDEX(DATOS!AR:AR,MATCH(CHECKLIST!B805,DATOS!B:B,0),1)=0,"",INDEX(DATOS!AR:AR,MATCH(CHECKLIST!B805,DATOS!B:B,0),1)),"")</f>
        <v/>
      </c>
      <c r="J805" s="17" t="str">
        <f>IFERROR(IF(INDEX(DATOS!AP:AP,MATCH(CHECKLIST!B805,DATOS!B:B,0),1)=0,"",INDEX(DATOS!AP:AP,MATCH(CHECKLIST!B805,DATOS!B:B,0),1)),"")</f>
        <v/>
      </c>
      <c r="K805" s="35" t="str">
        <f>IFERROR(IF(INDEX(DATOS!AQ:AQ,MATCH(CHECKLIST!B805,DATOS!B:B,0),1)=0,"",INDEX(DATOS!AQ:AQ,MATCH(CHECKLIST!B805,DATOS!B:B,0),1)),"")</f>
        <v/>
      </c>
      <c r="L805" s="17" t="str">
        <f>IFERROR(IF(INDEX(DATOS!AS:AS,MATCH(CHECKLIST!B805,DATOS!B:B,0),1)=0,"",INDEX(DATOS!AS:AS,MATCH(CHECKLIST!B805,DATOS!B:B,0),1)),"")</f>
        <v/>
      </c>
      <c r="M805" s="17" t="str">
        <f>IFERROR(IF(INDEX(DATOS!AO:AO,MATCH(CHECKLIST!B805,DATOS!B:B,0),1)=0,"",INDEX(DATOS!AO:AO,MATCH(CHECKLIST!B805,DATOS!B:B,0),1)),"")</f>
        <v/>
      </c>
      <c r="N805" s="35" t="str">
        <f ca="1">IFERROR(IF(INDEX(DATOS!P:P,MATCH(CHECKLIST!B805,DATOS!B:B,0),1)="","X",IF(INDEX(DATOS!P:P,MATCH(CHECKLIST!B805,DATOS!B:B,0),1)&gt;YEAR(TODAY())-1,"","VENCIDA")),"")</f>
        <v/>
      </c>
      <c r="O805" s="35" t="str">
        <f>IFERROR(IF(INDEX(DATOS!AV:AV,MATCH(CHECKLIST!B805,DATOS!B:B,0),1)=0,"",INDEX(DATOS!AV:AV,MATCH(CHECKLIST!B805,DATOS!B:B,0),1)),"")</f>
        <v/>
      </c>
      <c r="P805" s="17" t="str">
        <f>IFERROR(IF(INDEX(DATOS!AT:AT,MATCH(CHECKLIST!B805,DATOS!B:B,0),1)=0,"",INDEX(DATOS!AT:AT,MATCH(CHECKLIST!B805,DATOS!B:B,0),1)),"")</f>
        <v/>
      </c>
      <c r="Q805" s="17" t="str">
        <f>IFERROR(IF(INDEX(DATOS!AU:AU,MATCH(CHECKLIST!B805,DATOS!B:B,0),1)=0,"",INDEX(DATOS!AU:AU,MATCH(CHECKLIST!B805,DATOS!B:B,0),1)),"")</f>
        <v/>
      </c>
      <c r="R805" t="str">
        <f>IF(B805="","",1)</f>
        <v/>
      </c>
      <c r="S805" t="str">
        <f t="shared" si="38"/>
        <v/>
      </c>
      <c r="U805" t="str">
        <f t="shared" si="36"/>
        <v/>
      </c>
      <c r="V805" t="str">
        <f t="shared" si="37"/>
        <v/>
      </c>
    </row>
    <row r="806" spans="1:22" x14ac:dyDescent="0.25">
      <c r="A806" s="12">
        <v>793</v>
      </c>
      <c r="B806" t="str">
        <f>IFERROR(INDEX(DATOS!B:B,MATCH(CHECKLIST!A806,DATOS!CG:CG,0),1),"")</f>
        <v/>
      </c>
      <c r="C806" t="str">
        <f>IFERROR(INDEX(DATOS!BT:BT,MATCH(CHECKLIST!A806,DATOS!CG:CG,0),1),"")</f>
        <v/>
      </c>
      <c r="D806" t="str">
        <f>IFERROR(INDEX(DATOS!T:T,MATCH(CHECKLIST!E806,DATOS!C:C,0),1),"")</f>
        <v/>
      </c>
      <c r="E806" s="72" t="str">
        <f>IFERROR(INDEX(DATOS!C:C,MATCH(CHECKLIST!A806,DATOS!CG:CG,0),1),"")</f>
        <v/>
      </c>
      <c r="F806" s="82" t="str">
        <f>IFERROR(IF(INDEX(DATOS!AI:AI,MATCH(CHECKLIST!B806,DATOS!B:B,0),1)=0,"",INDEX(DATOS!AI:AI,MATCH(CHECKLIST!B806,DATOS!B:B,0),1)),"")</f>
        <v/>
      </c>
      <c r="G806" s="17" t="str">
        <f>IFERROR(IF(INDEX(DATOS!AN:AN,MATCH(CHECKLIST!B806,DATOS!B:B,0),1)=0,"",INDEX(DATOS!AN:AN,MATCH(CHECKLIST!B806,DATOS!B:B,0),1)),"")</f>
        <v/>
      </c>
      <c r="H806" s="17" t="str">
        <f>IFERROR(IF(INDEX(DATOS!BQ:BQ,MATCH(CHECKLIST!B806,DATOS!B:B,0),1)="","X",IF(INDEX(DATOS!BQ:BQ,MATCH(CHECKLIST!B806,DATOS!B:B,0),1)="VIGENTE","",INDEX(DATOS!BQ:BQ,MATCH(CHECKLIST!B806,DATOS!B:B,0),1))),"")</f>
        <v/>
      </c>
      <c r="I806" s="17" t="str">
        <f>IFERROR(IF(INDEX(DATOS!AR:AR,MATCH(CHECKLIST!B806,DATOS!B:B,0),1)=0,"",INDEX(DATOS!AR:AR,MATCH(CHECKLIST!B806,DATOS!B:B,0),1)),"")</f>
        <v/>
      </c>
      <c r="J806" s="17" t="str">
        <f>IFERROR(IF(INDEX(DATOS!AP:AP,MATCH(CHECKLIST!B806,DATOS!B:B,0),1)=0,"",INDEX(DATOS!AP:AP,MATCH(CHECKLIST!B806,DATOS!B:B,0),1)),"")</f>
        <v/>
      </c>
      <c r="K806" s="35" t="str">
        <f>IFERROR(IF(INDEX(DATOS!AQ:AQ,MATCH(CHECKLIST!B806,DATOS!B:B,0),1)=0,"",INDEX(DATOS!AQ:AQ,MATCH(CHECKLIST!B806,DATOS!B:B,0),1)),"")</f>
        <v/>
      </c>
      <c r="L806" s="17" t="str">
        <f>IFERROR(IF(INDEX(DATOS!AS:AS,MATCH(CHECKLIST!B806,DATOS!B:B,0),1)=0,"",INDEX(DATOS!AS:AS,MATCH(CHECKLIST!B806,DATOS!B:B,0),1)),"")</f>
        <v/>
      </c>
      <c r="M806" s="17" t="str">
        <f>IFERROR(IF(INDEX(DATOS!AO:AO,MATCH(CHECKLIST!B806,DATOS!B:B,0),1)=0,"",INDEX(DATOS!AO:AO,MATCH(CHECKLIST!B806,DATOS!B:B,0),1)),"")</f>
        <v/>
      </c>
      <c r="N806" s="35" t="str">
        <f ca="1">IFERROR(IF(INDEX(DATOS!P:P,MATCH(CHECKLIST!B806,DATOS!B:B,0),1)="","X",IF(INDEX(DATOS!P:P,MATCH(CHECKLIST!B806,DATOS!B:B,0),1)&gt;YEAR(TODAY())-1,"","VENCIDA")),"")</f>
        <v/>
      </c>
      <c r="O806" s="35" t="str">
        <f>IFERROR(IF(INDEX(DATOS!AV:AV,MATCH(CHECKLIST!B806,DATOS!B:B,0),1)=0,"",INDEX(DATOS!AV:AV,MATCH(CHECKLIST!B806,DATOS!B:B,0),1)),"")</f>
        <v/>
      </c>
      <c r="P806" s="17" t="str">
        <f>IFERROR(IF(INDEX(DATOS!AT:AT,MATCH(CHECKLIST!B806,DATOS!B:B,0),1)=0,"",INDEX(DATOS!AT:AT,MATCH(CHECKLIST!B806,DATOS!B:B,0),1)),"")</f>
        <v/>
      </c>
      <c r="Q806" s="17" t="str">
        <f>IFERROR(IF(INDEX(DATOS!AU:AU,MATCH(CHECKLIST!B806,DATOS!B:B,0),1)=0,"",INDEX(DATOS!AU:AU,MATCH(CHECKLIST!B806,DATOS!B:B,0),1)),"")</f>
        <v/>
      </c>
      <c r="S806">
        <f t="shared" si="38"/>
        <v>0</v>
      </c>
      <c r="U806" t="str">
        <f t="shared" si="36"/>
        <v/>
      </c>
      <c r="V806" t="str">
        <f t="shared" si="37"/>
        <v/>
      </c>
    </row>
    <row r="807" spans="1:22" x14ac:dyDescent="0.25">
      <c r="A807" s="12">
        <v>794</v>
      </c>
      <c r="B807" t="str">
        <f>IFERROR(INDEX(DATOS!B:B,MATCH(CHECKLIST!A807,DATOS!CG:CG,0),1),"")</f>
        <v/>
      </c>
      <c r="C807" t="str">
        <f>IFERROR(INDEX(DATOS!BT:BT,MATCH(CHECKLIST!A807,DATOS!CG:CG,0),1),"")</f>
        <v/>
      </c>
      <c r="D807" t="str">
        <f>IFERROR(INDEX(DATOS!T:T,MATCH(CHECKLIST!E807,DATOS!C:C,0),1),"")</f>
        <v/>
      </c>
      <c r="E807" s="72" t="str">
        <f>IFERROR(INDEX(DATOS!C:C,MATCH(CHECKLIST!A807,DATOS!CG:CG,0),1),"")</f>
        <v/>
      </c>
      <c r="F807" s="82" t="str">
        <f>IFERROR(IF(INDEX(DATOS!AI:AI,MATCH(CHECKLIST!B807,DATOS!B:B,0),1)=0,"",INDEX(DATOS!AI:AI,MATCH(CHECKLIST!B807,DATOS!B:B,0),1)),"")</f>
        <v/>
      </c>
      <c r="G807" s="17" t="str">
        <f>IFERROR(IF(INDEX(DATOS!AN:AN,MATCH(CHECKLIST!B807,DATOS!B:B,0),1)=0,"",INDEX(DATOS!AN:AN,MATCH(CHECKLIST!B807,DATOS!B:B,0),1)),"")</f>
        <v/>
      </c>
      <c r="H807" s="17" t="str">
        <f>IFERROR(IF(INDEX(DATOS!BQ:BQ,MATCH(CHECKLIST!B807,DATOS!B:B,0),1)="","X",IF(INDEX(DATOS!BQ:BQ,MATCH(CHECKLIST!B807,DATOS!B:B,0),1)="VIGENTE","",INDEX(DATOS!BQ:BQ,MATCH(CHECKLIST!B807,DATOS!B:B,0),1))),"")</f>
        <v/>
      </c>
      <c r="I807" s="17" t="str">
        <f>IFERROR(IF(INDEX(DATOS!AR:AR,MATCH(CHECKLIST!B807,DATOS!B:B,0),1)=0,"",INDEX(DATOS!AR:AR,MATCH(CHECKLIST!B807,DATOS!B:B,0),1)),"")</f>
        <v/>
      </c>
      <c r="J807" s="17" t="str">
        <f>IFERROR(IF(INDEX(DATOS!AP:AP,MATCH(CHECKLIST!B807,DATOS!B:B,0),1)=0,"",INDEX(DATOS!AP:AP,MATCH(CHECKLIST!B807,DATOS!B:B,0),1)),"")</f>
        <v/>
      </c>
      <c r="K807" s="35" t="str">
        <f>IFERROR(IF(INDEX(DATOS!AQ:AQ,MATCH(CHECKLIST!B807,DATOS!B:B,0),1)=0,"",INDEX(DATOS!AQ:AQ,MATCH(CHECKLIST!B807,DATOS!B:B,0),1)),"")</f>
        <v/>
      </c>
      <c r="L807" s="17" t="str">
        <f>IFERROR(IF(INDEX(DATOS!AS:AS,MATCH(CHECKLIST!B807,DATOS!B:B,0),1)=0,"",INDEX(DATOS!AS:AS,MATCH(CHECKLIST!B807,DATOS!B:B,0),1)),"")</f>
        <v/>
      </c>
      <c r="M807" s="17" t="str">
        <f>IFERROR(IF(INDEX(DATOS!AO:AO,MATCH(CHECKLIST!B807,DATOS!B:B,0),1)=0,"",INDEX(DATOS!AO:AO,MATCH(CHECKLIST!B807,DATOS!B:B,0),1)),"")</f>
        <v/>
      </c>
      <c r="N807" s="35" t="str">
        <f ca="1">IFERROR(IF(INDEX(DATOS!P:P,MATCH(CHECKLIST!B807,DATOS!B:B,0),1)="","X",IF(INDEX(DATOS!P:P,MATCH(CHECKLIST!B807,DATOS!B:B,0),1)&gt;YEAR(TODAY())-1,"","VENCIDA")),"")</f>
        <v/>
      </c>
      <c r="O807" s="35" t="str">
        <f>IFERROR(IF(INDEX(DATOS!AV:AV,MATCH(CHECKLIST!B807,DATOS!B:B,0),1)=0,"",INDEX(DATOS!AV:AV,MATCH(CHECKLIST!B807,DATOS!B:B,0),1)),"")</f>
        <v/>
      </c>
      <c r="P807" s="17" t="str">
        <f>IFERROR(IF(INDEX(DATOS!AT:AT,MATCH(CHECKLIST!B807,DATOS!B:B,0),1)=0,"",INDEX(DATOS!AT:AT,MATCH(CHECKLIST!B807,DATOS!B:B,0),1)),"")</f>
        <v/>
      </c>
      <c r="Q807" s="17" t="str">
        <f>IFERROR(IF(INDEX(DATOS!AU:AU,MATCH(CHECKLIST!B807,DATOS!B:B,0),1)=0,"",INDEX(DATOS!AU:AU,MATCH(CHECKLIST!B807,DATOS!B:B,0),1)),"")</f>
        <v/>
      </c>
      <c r="R807" t="str">
        <f>IF(B807="","",1)</f>
        <v/>
      </c>
      <c r="S807" t="str">
        <f t="shared" si="38"/>
        <v/>
      </c>
      <c r="U807" t="str">
        <f t="shared" si="36"/>
        <v/>
      </c>
      <c r="V807" t="str">
        <f t="shared" si="37"/>
        <v/>
      </c>
    </row>
    <row r="808" spans="1:22" x14ac:dyDescent="0.25">
      <c r="A808" s="12">
        <v>795</v>
      </c>
      <c r="B808" t="str">
        <f>IFERROR(INDEX(DATOS!B:B,MATCH(CHECKLIST!A808,DATOS!CG:CG,0),1),"")</f>
        <v/>
      </c>
      <c r="C808" t="str">
        <f>IFERROR(INDEX(DATOS!BT:BT,MATCH(CHECKLIST!A808,DATOS!CG:CG,0),1),"")</f>
        <v/>
      </c>
      <c r="D808" t="str">
        <f>IFERROR(INDEX(DATOS!T:T,MATCH(CHECKLIST!E808,DATOS!C:C,0),1),"")</f>
        <v/>
      </c>
      <c r="E808" s="72" t="str">
        <f>IFERROR(INDEX(DATOS!C:C,MATCH(CHECKLIST!A808,DATOS!CG:CG,0),1),"")</f>
        <v/>
      </c>
      <c r="F808" s="82" t="str">
        <f>IFERROR(IF(INDEX(DATOS!AI:AI,MATCH(CHECKLIST!B808,DATOS!B:B,0),1)=0,"",INDEX(DATOS!AI:AI,MATCH(CHECKLIST!B808,DATOS!B:B,0),1)),"")</f>
        <v/>
      </c>
      <c r="G808" s="17" t="str">
        <f>IFERROR(IF(INDEX(DATOS!AN:AN,MATCH(CHECKLIST!B808,DATOS!B:B,0),1)=0,"",INDEX(DATOS!AN:AN,MATCH(CHECKLIST!B808,DATOS!B:B,0),1)),"")</f>
        <v/>
      </c>
      <c r="H808" s="17" t="str">
        <f>IFERROR(IF(INDEX(DATOS!BQ:BQ,MATCH(CHECKLIST!B808,DATOS!B:B,0),1)="","X",IF(INDEX(DATOS!BQ:BQ,MATCH(CHECKLIST!B808,DATOS!B:B,0),1)="VIGENTE","",INDEX(DATOS!BQ:BQ,MATCH(CHECKLIST!B808,DATOS!B:B,0),1))),"")</f>
        <v/>
      </c>
      <c r="I808" s="17" t="str">
        <f>IFERROR(IF(INDEX(DATOS!AR:AR,MATCH(CHECKLIST!B808,DATOS!B:B,0),1)=0,"",INDEX(DATOS!AR:AR,MATCH(CHECKLIST!B808,DATOS!B:B,0),1)),"")</f>
        <v/>
      </c>
      <c r="J808" s="17" t="str">
        <f>IFERROR(IF(INDEX(DATOS!AP:AP,MATCH(CHECKLIST!B808,DATOS!B:B,0),1)=0,"",INDEX(DATOS!AP:AP,MATCH(CHECKLIST!B808,DATOS!B:B,0),1)),"")</f>
        <v/>
      </c>
      <c r="K808" s="35" t="str">
        <f>IFERROR(IF(INDEX(DATOS!AQ:AQ,MATCH(CHECKLIST!B808,DATOS!B:B,0),1)=0,"",INDEX(DATOS!AQ:AQ,MATCH(CHECKLIST!B808,DATOS!B:B,0),1)),"")</f>
        <v/>
      </c>
      <c r="L808" s="17" t="str">
        <f>IFERROR(IF(INDEX(DATOS!AS:AS,MATCH(CHECKLIST!B808,DATOS!B:B,0),1)=0,"",INDEX(DATOS!AS:AS,MATCH(CHECKLIST!B808,DATOS!B:B,0),1)),"")</f>
        <v/>
      </c>
      <c r="M808" s="17" t="str">
        <f>IFERROR(IF(INDEX(DATOS!AO:AO,MATCH(CHECKLIST!B808,DATOS!B:B,0),1)=0,"",INDEX(DATOS!AO:AO,MATCH(CHECKLIST!B808,DATOS!B:B,0),1)),"")</f>
        <v/>
      </c>
      <c r="N808" s="35" t="str">
        <f ca="1">IFERROR(IF(INDEX(DATOS!P:P,MATCH(CHECKLIST!B808,DATOS!B:B,0),1)="","X",IF(INDEX(DATOS!P:P,MATCH(CHECKLIST!B808,DATOS!B:B,0),1)&gt;YEAR(TODAY())-1,"","VENCIDA")),"")</f>
        <v/>
      </c>
      <c r="O808" s="35" t="str">
        <f>IFERROR(IF(INDEX(DATOS!AV:AV,MATCH(CHECKLIST!B808,DATOS!B:B,0),1)=0,"",INDEX(DATOS!AV:AV,MATCH(CHECKLIST!B808,DATOS!B:B,0),1)),"")</f>
        <v/>
      </c>
      <c r="P808" s="17" t="str">
        <f>IFERROR(IF(INDEX(DATOS!AT:AT,MATCH(CHECKLIST!B808,DATOS!B:B,0),1)=0,"",INDEX(DATOS!AT:AT,MATCH(CHECKLIST!B808,DATOS!B:B,0),1)),"")</f>
        <v/>
      </c>
      <c r="Q808" s="17" t="str">
        <f>IFERROR(IF(INDEX(DATOS!AU:AU,MATCH(CHECKLIST!B808,DATOS!B:B,0),1)=0,"",INDEX(DATOS!AU:AU,MATCH(CHECKLIST!B808,DATOS!B:B,0),1)),"")</f>
        <v/>
      </c>
      <c r="S808">
        <f t="shared" si="38"/>
        <v>0</v>
      </c>
      <c r="U808" t="str">
        <f t="shared" si="36"/>
        <v/>
      </c>
      <c r="V808" t="str">
        <f t="shared" si="37"/>
        <v/>
      </c>
    </row>
    <row r="809" spans="1:22" x14ac:dyDescent="0.25">
      <c r="A809" s="12">
        <v>796</v>
      </c>
      <c r="B809" t="str">
        <f>IFERROR(INDEX(DATOS!B:B,MATCH(CHECKLIST!A809,DATOS!CG:CG,0),1),"")</f>
        <v/>
      </c>
      <c r="C809" t="str">
        <f>IFERROR(INDEX(DATOS!BT:BT,MATCH(CHECKLIST!A809,DATOS!CG:CG,0),1),"")</f>
        <v/>
      </c>
      <c r="D809" t="str">
        <f>IFERROR(INDEX(DATOS!T:T,MATCH(CHECKLIST!E809,DATOS!C:C,0),1),"")</f>
        <v/>
      </c>
      <c r="E809" s="72" t="str">
        <f>IFERROR(INDEX(DATOS!C:C,MATCH(CHECKLIST!A809,DATOS!CG:CG,0),1),"")</f>
        <v/>
      </c>
      <c r="F809" s="82" t="str">
        <f>IFERROR(IF(INDEX(DATOS!AI:AI,MATCH(CHECKLIST!B809,DATOS!B:B,0),1)=0,"",INDEX(DATOS!AI:AI,MATCH(CHECKLIST!B809,DATOS!B:B,0),1)),"")</f>
        <v/>
      </c>
      <c r="G809" s="17" t="str">
        <f>IFERROR(IF(INDEX(DATOS!AN:AN,MATCH(CHECKLIST!B809,DATOS!B:B,0),1)=0,"",INDEX(DATOS!AN:AN,MATCH(CHECKLIST!B809,DATOS!B:B,0),1)),"")</f>
        <v/>
      </c>
      <c r="H809" s="17" t="str">
        <f>IFERROR(IF(INDEX(DATOS!BQ:BQ,MATCH(CHECKLIST!B809,DATOS!B:B,0),1)="","X",IF(INDEX(DATOS!BQ:BQ,MATCH(CHECKLIST!B809,DATOS!B:B,0),1)="VIGENTE","",INDEX(DATOS!BQ:BQ,MATCH(CHECKLIST!B809,DATOS!B:B,0),1))),"")</f>
        <v/>
      </c>
      <c r="I809" s="17" t="str">
        <f>IFERROR(IF(INDEX(DATOS!AR:AR,MATCH(CHECKLIST!B809,DATOS!B:B,0),1)=0,"",INDEX(DATOS!AR:AR,MATCH(CHECKLIST!B809,DATOS!B:B,0),1)),"")</f>
        <v/>
      </c>
      <c r="J809" s="17" t="str">
        <f>IFERROR(IF(INDEX(DATOS!AP:AP,MATCH(CHECKLIST!B809,DATOS!B:B,0),1)=0,"",INDEX(DATOS!AP:AP,MATCH(CHECKLIST!B809,DATOS!B:B,0),1)),"")</f>
        <v/>
      </c>
      <c r="K809" s="35" t="str">
        <f>IFERROR(IF(INDEX(DATOS!AQ:AQ,MATCH(CHECKLIST!B809,DATOS!B:B,0),1)=0,"",INDEX(DATOS!AQ:AQ,MATCH(CHECKLIST!B809,DATOS!B:B,0),1)),"")</f>
        <v/>
      </c>
      <c r="L809" s="17" t="str">
        <f>IFERROR(IF(INDEX(DATOS!AS:AS,MATCH(CHECKLIST!B809,DATOS!B:B,0),1)=0,"",INDEX(DATOS!AS:AS,MATCH(CHECKLIST!B809,DATOS!B:B,0),1)),"")</f>
        <v/>
      </c>
      <c r="M809" s="17" t="str">
        <f>IFERROR(IF(INDEX(DATOS!AO:AO,MATCH(CHECKLIST!B809,DATOS!B:B,0),1)=0,"",INDEX(DATOS!AO:AO,MATCH(CHECKLIST!B809,DATOS!B:B,0),1)),"")</f>
        <v/>
      </c>
      <c r="N809" s="35" t="str">
        <f ca="1">IFERROR(IF(INDEX(DATOS!P:P,MATCH(CHECKLIST!B809,DATOS!B:B,0),1)="","X",IF(INDEX(DATOS!P:P,MATCH(CHECKLIST!B809,DATOS!B:B,0),1)&gt;YEAR(TODAY())-1,"","VENCIDA")),"")</f>
        <v/>
      </c>
      <c r="O809" s="35" t="str">
        <f>IFERROR(IF(INDEX(DATOS!AV:AV,MATCH(CHECKLIST!B809,DATOS!B:B,0),1)=0,"",INDEX(DATOS!AV:AV,MATCH(CHECKLIST!B809,DATOS!B:B,0),1)),"")</f>
        <v/>
      </c>
      <c r="P809" s="17" t="str">
        <f>IFERROR(IF(INDEX(DATOS!AT:AT,MATCH(CHECKLIST!B809,DATOS!B:B,0),1)=0,"",INDEX(DATOS!AT:AT,MATCH(CHECKLIST!B809,DATOS!B:B,0),1)),"")</f>
        <v/>
      </c>
      <c r="Q809" s="17" t="str">
        <f>IFERROR(IF(INDEX(DATOS!AU:AU,MATCH(CHECKLIST!B809,DATOS!B:B,0),1)=0,"",INDEX(DATOS!AU:AU,MATCH(CHECKLIST!B809,DATOS!B:B,0),1)),"")</f>
        <v/>
      </c>
      <c r="R809" t="str">
        <f>IF(B809="","",1)</f>
        <v/>
      </c>
      <c r="S809" t="str">
        <f t="shared" si="38"/>
        <v/>
      </c>
      <c r="U809" t="str">
        <f t="shared" si="36"/>
        <v/>
      </c>
      <c r="V809" t="str">
        <f t="shared" si="37"/>
        <v/>
      </c>
    </row>
    <row r="810" spans="1:22" x14ac:dyDescent="0.25">
      <c r="A810" s="12">
        <v>797</v>
      </c>
      <c r="B810" t="str">
        <f>IFERROR(INDEX(DATOS!B:B,MATCH(CHECKLIST!A810,DATOS!CG:CG,0),1),"")</f>
        <v/>
      </c>
      <c r="C810" t="str">
        <f>IFERROR(INDEX(DATOS!BT:BT,MATCH(CHECKLIST!A810,DATOS!CG:CG,0),1),"")</f>
        <v/>
      </c>
      <c r="D810" t="str">
        <f>IFERROR(INDEX(DATOS!T:T,MATCH(CHECKLIST!E810,DATOS!C:C,0),1),"")</f>
        <v/>
      </c>
      <c r="E810" s="72" t="str">
        <f>IFERROR(INDEX(DATOS!C:C,MATCH(CHECKLIST!A810,DATOS!CG:CG,0),1),"")</f>
        <v/>
      </c>
      <c r="F810" s="82" t="str">
        <f>IFERROR(IF(INDEX(DATOS!AI:AI,MATCH(CHECKLIST!B810,DATOS!B:B,0),1)=0,"",INDEX(DATOS!AI:AI,MATCH(CHECKLIST!B810,DATOS!B:B,0),1)),"")</f>
        <v/>
      </c>
      <c r="G810" s="17" t="str">
        <f>IFERROR(IF(INDEX(DATOS!AN:AN,MATCH(CHECKLIST!B810,DATOS!B:B,0),1)=0,"",INDEX(DATOS!AN:AN,MATCH(CHECKLIST!B810,DATOS!B:B,0),1)),"")</f>
        <v/>
      </c>
      <c r="H810" s="17" t="str">
        <f>IFERROR(IF(INDEX(DATOS!BQ:BQ,MATCH(CHECKLIST!B810,DATOS!B:B,0),1)="","X",IF(INDEX(DATOS!BQ:BQ,MATCH(CHECKLIST!B810,DATOS!B:B,0),1)="VIGENTE","",INDEX(DATOS!BQ:BQ,MATCH(CHECKLIST!B810,DATOS!B:B,0),1))),"")</f>
        <v/>
      </c>
      <c r="I810" s="17" t="str">
        <f>IFERROR(IF(INDEX(DATOS!AR:AR,MATCH(CHECKLIST!B810,DATOS!B:B,0),1)=0,"",INDEX(DATOS!AR:AR,MATCH(CHECKLIST!B810,DATOS!B:B,0),1)),"")</f>
        <v/>
      </c>
      <c r="J810" s="17" t="str">
        <f>IFERROR(IF(INDEX(DATOS!AP:AP,MATCH(CHECKLIST!B810,DATOS!B:B,0),1)=0,"",INDEX(DATOS!AP:AP,MATCH(CHECKLIST!B810,DATOS!B:B,0),1)),"")</f>
        <v/>
      </c>
      <c r="K810" s="35" t="str">
        <f>IFERROR(IF(INDEX(DATOS!AQ:AQ,MATCH(CHECKLIST!B810,DATOS!B:B,0),1)=0,"",INDEX(DATOS!AQ:AQ,MATCH(CHECKLIST!B810,DATOS!B:B,0),1)),"")</f>
        <v/>
      </c>
      <c r="L810" s="17" t="str">
        <f>IFERROR(IF(INDEX(DATOS!AS:AS,MATCH(CHECKLIST!B810,DATOS!B:B,0),1)=0,"",INDEX(DATOS!AS:AS,MATCH(CHECKLIST!B810,DATOS!B:B,0),1)),"")</f>
        <v/>
      </c>
      <c r="M810" s="17" t="str">
        <f>IFERROR(IF(INDEX(DATOS!AO:AO,MATCH(CHECKLIST!B810,DATOS!B:B,0),1)=0,"",INDEX(DATOS!AO:AO,MATCH(CHECKLIST!B810,DATOS!B:B,0),1)),"")</f>
        <v/>
      </c>
      <c r="N810" s="35" t="str">
        <f ca="1">IFERROR(IF(INDEX(DATOS!P:P,MATCH(CHECKLIST!B810,DATOS!B:B,0),1)="","X",IF(INDEX(DATOS!P:P,MATCH(CHECKLIST!B810,DATOS!B:B,0),1)&gt;YEAR(TODAY())-1,"","VENCIDA")),"")</f>
        <v/>
      </c>
      <c r="O810" s="35" t="str">
        <f>IFERROR(IF(INDEX(DATOS!AV:AV,MATCH(CHECKLIST!B810,DATOS!B:B,0),1)=0,"",INDEX(DATOS!AV:AV,MATCH(CHECKLIST!B810,DATOS!B:B,0),1)),"")</f>
        <v/>
      </c>
      <c r="P810" s="17" t="str">
        <f>IFERROR(IF(INDEX(DATOS!AT:AT,MATCH(CHECKLIST!B810,DATOS!B:B,0),1)=0,"",INDEX(DATOS!AT:AT,MATCH(CHECKLIST!B810,DATOS!B:B,0),1)),"")</f>
        <v/>
      </c>
      <c r="Q810" s="17" t="str">
        <f>IFERROR(IF(INDEX(DATOS!AU:AU,MATCH(CHECKLIST!B810,DATOS!B:B,0),1)=0,"",INDEX(DATOS!AU:AU,MATCH(CHECKLIST!B810,DATOS!B:B,0),1)),"")</f>
        <v/>
      </c>
      <c r="S810">
        <f t="shared" si="38"/>
        <v>0</v>
      </c>
      <c r="U810" t="str">
        <f t="shared" si="36"/>
        <v/>
      </c>
      <c r="V810" t="str">
        <f t="shared" si="37"/>
        <v/>
      </c>
    </row>
    <row r="811" spans="1:22" x14ac:dyDescent="0.25">
      <c r="A811" s="12">
        <v>798</v>
      </c>
      <c r="B811" t="str">
        <f>IFERROR(INDEX(DATOS!B:B,MATCH(CHECKLIST!A811,DATOS!CG:CG,0),1),"")</f>
        <v/>
      </c>
      <c r="C811" t="str">
        <f>IFERROR(INDEX(DATOS!BT:BT,MATCH(CHECKLIST!A811,DATOS!CG:CG,0),1),"")</f>
        <v/>
      </c>
      <c r="D811" t="str">
        <f>IFERROR(INDEX(DATOS!T:T,MATCH(CHECKLIST!E811,DATOS!C:C,0),1),"")</f>
        <v/>
      </c>
      <c r="E811" s="72" t="str">
        <f>IFERROR(INDEX(DATOS!C:C,MATCH(CHECKLIST!A811,DATOS!CG:CG,0),1),"")</f>
        <v/>
      </c>
      <c r="F811" s="82" t="str">
        <f>IFERROR(IF(INDEX(DATOS!AI:AI,MATCH(CHECKLIST!B811,DATOS!B:B,0),1)=0,"",INDEX(DATOS!AI:AI,MATCH(CHECKLIST!B811,DATOS!B:B,0),1)),"")</f>
        <v/>
      </c>
      <c r="G811" s="17" t="str">
        <f>IFERROR(IF(INDEX(DATOS!AN:AN,MATCH(CHECKLIST!B811,DATOS!B:B,0),1)=0,"",INDEX(DATOS!AN:AN,MATCH(CHECKLIST!B811,DATOS!B:B,0),1)),"")</f>
        <v/>
      </c>
      <c r="H811" s="17" t="str">
        <f>IFERROR(IF(INDEX(DATOS!BQ:BQ,MATCH(CHECKLIST!B811,DATOS!B:B,0),1)="","X",IF(INDEX(DATOS!BQ:BQ,MATCH(CHECKLIST!B811,DATOS!B:B,0),1)="VIGENTE","",INDEX(DATOS!BQ:BQ,MATCH(CHECKLIST!B811,DATOS!B:B,0),1))),"")</f>
        <v/>
      </c>
      <c r="I811" s="17" t="str">
        <f>IFERROR(IF(INDEX(DATOS!AR:AR,MATCH(CHECKLIST!B811,DATOS!B:B,0),1)=0,"",INDEX(DATOS!AR:AR,MATCH(CHECKLIST!B811,DATOS!B:B,0),1)),"")</f>
        <v/>
      </c>
      <c r="J811" s="17" t="str">
        <f>IFERROR(IF(INDEX(DATOS!AP:AP,MATCH(CHECKLIST!B811,DATOS!B:B,0),1)=0,"",INDEX(DATOS!AP:AP,MATCH(CHECKLIST!B811,DATOS!B:B,0),1)),"")</f>
        <v/>
      </c>
      <c r="K811" s="35" t="str">
        <f>IFERROR(IF(INDEX(DATOS!AQ:AQ,MATCH(CHECKLIST!B811,DATOS!B:B,0),1)=0,"",INDEX(DATOS!AQ:AQ,MATCH(CHECKLIST!B811,DATOS!B:B,0),1)),"")</f>
        <v/>
      </c>
      <c r="L811" s="17" t="str">
        <f>IFERROR(IF(INDEX(DATOS!AS:AS,MATCH(CHECKLIST!B811,DATOS!B:B,0),1)=0,"",INDEX(DATOS!AS:AS,MATCH(CHECKLIST!B811,DATOS!B:B,0),1)),"")</f>
        <v/>
      </c>
      <c r="M811" s="17" t="str">
        <f>IFERROR(IF(INDEX(DATOS!AO:AO,MATCH(CHECKLIST!B811,DATOS!B:B,0),1)=0,"",INDEX(DATOS!AO:AO,MATCH(CHECKLIST!B811,DATOS!B:B,0),1)),"")</f>
        <v/>
      </c>
      <c r="N811" s="35" t="str">
        <f ca="1">IFERROR(IF(INDEX(DATOS!P:P,MATCH(CHECKLIST!B811,DATOS!B:B,0),1)="","X",IF(INDEX(DATOS!P:P,MATCH(CHECKLIST!B811,DATOS!B:B,0),1)&gt;YEAR(TODAY())-1,"","VENCIDA")),"")</f>
        <v/>
      </c>
      <c r="O811" s="35" t="str">
        <f>IFERROR(IF(INDEX(DATOS!AV:AV,MATCH(CHECKLIST!B811,DATOS!B:B,0),1)=0,"",INDEX(DATOS!AV:AV,MATCH(CHECKLIST!B811,DATOS!B:B,0),1)),"")</f>
        <v/>
      </c>
      <c r="P811" s="17" t="str">
        <f>IFERROR(IF(INDEX(DATOS!AT:AT,MATCH(CHECKLIST!B811,DATOS!B:B,0),1)=0,"",INDEX(DATOS!AT:AT,MATCH(CHECKLIST!B811,DATOS!B:B,0),1)),"")</f>
        <v/>
      </c>
      <c r="Q811" s="17" t="str">
        <f>IFERROR(IF(INDEX(DATOS!AU:AU,MATCH(CHECKLIST!B811,DATOS!B:B,0),1)=0,"",INDEX(DATOS!AU:AU,MATCH(CHECKLIST!B811,DATOS!B:B,0),1)),"")</f>
        <v/>
      </c>
      <c r="R811" t="str">
        <f>IF(B811="","",1)</f>
        <v/>
      </c>
      <c r="S811" t="str">
        <f t="shared" si="38"/>
        <v/>
      </c>
      <c r="U811" t="str">
        <f t="shared" si="36"/>
        <v/>
      </c>
      <c r="V811" t="str">
        <f t="shared" si="37"/>
        <v/>
      </c>
    </row>
    <row r="812" spans="1:22" x14ac:dyDescent="0.25">
      <c r="A812" s="12">
        <v>799</v>
      </c>
      <c r="B812" t="str">
        <f>IFERROR(INDEX(DATOS!B:B,MATCH(CHECKLIST!A812,DATOS!CG:CG,0),1),"")</f>
        <v/>
      </c>
      <c r="C812" t="str">
        <f>IFERROR(INDEX(DATOS!BT:BT,MATCH(CHECKLIST!A812,DATOS!CG:CG,0),1),"")</f>
        <v/>
      </c>
      <c r="D812" t="str">
        <f>IFERROR(INDEX(DATOS!T:T,MATCH(CHECKLIST!E812,DATOS!C:C,0),1),"")</f>
        <v/>
      </c>
      <c r="E812" s="72" t="str">
        <f>IFERROR(INDEX(DATOS!C:C,MATCH(CHECKLIST!A812,DATOS!CG:CG,0),1),"")</f>
        <v/>
      </c>
      <c r="F812" s="82" t="str">
        <f>IFERROR(IF(INDEX(DATOS!AI:AI,MATCH(CHECKLIST!B812,DATOS!B:B,0),1)=0,"",INDEX(DATOS!AI:AI,MATCH(CHECKLIST!B812,DATOS!B:B,0),1)),"")</f>
        <v/>
      </c>
      <c r="G812" s="17" t="str">
        <f>IFERROR(IF(INDEX(DATOS!AN:AN,MATCH(CHECKLIST!B812,DATOS!B:B,0),1)=0,"",INDEX(DATOS!AN:AN,MATCH(CHECKLIST!B812,DATOS!B:B,0),1)),"")</f>
        <v/>
      </c>
      <c r="H812" s="17" t="str">
        <f>IFERROR(IF(INDEX(DATOS!BQ:BQ,MATCH(CHECKLIST!B812,DATOS!B:B,0),1)="","X",IF(INDEX(DATOS!BQ:BQ,MATCH(CHECKLIST!B812,DATOS!B:B,0),1)="VIGENTE","",INDEX(DATOS!BQ:BQ,MATCH(CHECKLIST!B812,DATOS!B:B,0),1))),"")</f>
        <v/>
      </c>
      <c r="I812" s="17" t="str">
        <f>IFERROR(IF(INDEX(DATOS!AR:AR,MATCH(CHECKLIST!B812,DATOS!B:B,0),1)=0,"",INDEX(DATOS!AR:AR,MATCH(CHECKLIST!B812,DATOS!B:B,0),1)),"")</f>
        <v/>
      </c>
      <c r="J812" s="17" t="str">
        <f>IFERROR(IF(INDEX(DATOS!AP:AP,MATCH(CHECKLIST!B812,DATOS!B:B,0),1)=0,"",INDEX(DATOS!AP:AP,MATCH(CHECKLIST!B812,DATOS!B:B,0),1)),"")</f>
        <v/>
      </c>
      <c r="K812" s="35" t="str">
        <f>IFERROR(IF(INDEX(DATOS!AQ:AQ,MATCH(CHECKLIST!B812,DATOS!B:B,0),1)=0,"",INDEX(DATOS!AQ:AQ,MATCH(CHECKLIST!B812,DATOS!B:B,0),1)),"")</f>
        <v/>
      </c>
      <c r="L812" s="17" t="str">
        <f>IFERROR(IF(INDEX(DATOS!AS:AS,MATCH(CHECKLIST!B812,DATOS!B:B,0),1)=0,"",INDEX(DATOS!AS:AS,MATCH(CHECKLIST!B812,DATOS!B:B,0),1)),"")</f>
        <v/>
      </c>
      <c r="M812" s="17" t="str">
        <f>IFERROR(IF(INDEX(DATOS!AO:AO,MATCH(CHECKLIST!B812,DATOS!B:B,0),1)=0,"",INDEX(DATOS!AO:AO,MATCH(CHECKLIST!B812,DATOS!B:B,0),1)),"")</f>
        <v/>
      </c>
      <c r="N812" s="35" t="str">
        <f ca="1">IFERROR(IF(INDEX(DATOS!P:P,MATCH(CHECKLIST!B812,DATOS!B:B,0),1)="","X",IF(INDEX(DATOS!P:P,MATCH(CHECKLIST!B812,DATOS!B:B,0),1)&gt;YEAR(TODAY())-1,"","VENCIDA")),"")</f>
        <v/>
      </c>
      <c r="O812" s="35" t="str">
        <f>IFERROR(IF(INDEX(DATOS!AV:AV,MATCH(CHECKLIST!B812,DATOS!B:B,0),1)=0,"",INDEX(DATOS!AV:AV,MATCH(CHECKLIST!B812,DATOS!B:B,0),1)),"")</f>
        <v/>
      </c>
      <c r="P812" s="17" t="str">
        <f>IFERROR(IF(INDEX(DATOS!AT:AT,MATCH(CHECKLIST!B812,DATOS!B:B,0),1)=0,"",INDEX(DATOS!AT:AT,MATCH(CHECKLIST!B812,DATOS!B:B,0),1)),"")</f>
        <v/>
      </c>
      <c r="Q812" s="17" t="str">
        <f>IFERROR(IF(INDEX(DATOS!AU:AU,MATCH(CHECKLIST!B812,DATOS!B:B,0),1)=0,"",INDEX(DATOS!AU:AU,MATCH(CHECKLIST!B812,DATOS!B:B,0),1)),"")</f>
        <v/>
      </c>
      <c r="S812">
        <f t="shared" si="38"/>
        <v>0</v>
      </c>
      <c r="U812" t="str">
        <f t="shared" si="36"/>
        <v/>
      </c>
      <c r="V812" t="str">
        <f t="shared" si="37"/>
        <v/>
      </c>
    </row>
    <row r="813" spans="1:22" x14ac:dyDescent="0.25">
      <c r="A813" s="12">
        <v>800</v>
      </c>
      <c r="B813" t="str">
        <f>IFERROR(INDEX(DATOS!B:B,MATCH(CHECKLIST!A813,DATOS!CG:CG,0),1),"")</f>
        <v/>
      </c>
      <c r="C813" t="str">
        <f>IFERROR(INDEX(DATOS!BT:BT,MATCH(CHECKLIST!A813,DATOS!CG:CG,0),1),"")</f>
        <v/>
      </c>
      <c r="D813" t="str">
        <f>IFERROR(INDEX(DATOS!T:T,MATCH(CHECKLIST!E813,DATOS!C:C,0),1),"")</f>
        <v/>
      </c>
      <c r="E813" s="72" t="str">
        <f>IFERROR(INDEX(DATOS!C:C,MATCH(CHECKLIST!A813,DATOS!CG:CG,0),1),"")</f>
        <v/>
      </c>
      <c r="F813" s="82" t="str">
        <f>IFERROR(IF(INDEX(DATOS!AI:AI,MATCH(CHECKLIST!B813,DATOS!B:B,0),1)=0,"",INDEX(DATOS!AI:AI,MATCH(CHECKLIST!B813,DATOS!B:B,0),1)),"")</f>
        <v/>
      </c>
      <c r="G813" s="17" t="str">
        <f>IFERROR(IF(INDEX(DATOS!AN:AN,MATCH(CHECKLIST!B813,DATOS!B:B,0),1)=0,"",INDEX(DATOS!AN:AN,MATCH(CHECKLIST!B813,DATOS!B:B,0),1)),"")</f>
        <v/>
      </c>
      <c r="H813" s="17" t="str">
        <f>IFERROR(IF(INDEX(DATOS!BQ:BQ,MATCH(CHECKLIST!B813,DATOS!B:B,0),1)="","X",IF(INDEX(DATOS!BQ:BQ,MATCH(CHECKLIST!B813,DATOS!B:B,0),1)="VIGENTE","",INDEX(DATOS!BQ:BQ,MATCH(CHECKLIST!B813,DATOS!B:B,0),1))),"")</f>
        <v/>
      </c>
      <c r="I813" s="17" t="str">
        <f>IFERROR(IF(INDEX(DATOS!AR:AR,MATCH(CHECKLIST!B813,DATOS!B:B,0),1)=0,"",INDEX(DATOS!AR:AR,MATCH(CHECKLIST!B813,DATOS!B:B,0),1)),"")</f>
        <v/>
      </c>
      <c r="J813" s="17" t="str">
        <f>IFERROR(IF(INDEX(DATOS!AP:AP,MATCH(CHECKLIST!B813,DATOS!B:B,0),1)=0,"",INDEX(DATOS!AP:AP,MATCH(CHECKLIST!B813,DATOS!B:B,0),1)),"")</f>
        <v/>
      </c>
      <c r="K813" s="35" t="str">
        <f>IFERROR(IF(INDEX(DATOS!AQ:AQ,MATCH(CHECKLIST!B813,DATOS!B:B,0),1)=0,"",INDEX(DATOS!AQ:AQ,MATCH(CHECKLIST!B813,DATOS!B:B,0),1)),"")</f>
        <v/>
      </c>
      <c r="L813" s="17" t="str">
        <f>IFERROR(IF(INDEX(DATOS!AS:AS,MATCH(CHECKLIST!B813,DATOS!B:B,0),1)=0,"",INDEX(DATOS!AS:AS,MATCH(CHECKLIST!B813,DATOS!B:B,0),1)),"")</f>
        <v/>
      </c>
      <c r="M813" s="17" t="str">
        <f>IFERROR(IF(INDEX(DATOS!AO:AO,MATCH(CHECKLIST!B813,DATOS!B:B,0),1)=0,"",INDEX(DATOS!AO:AO,MATCH(CHECKLIST!B813,DATOS!B:B,0),1)),"")</f>
        <v/>
      </c>
      <c r="N813" s="35" t="str">
        <f ca="1">IFERROR(IF(INDEX(DATOS!P:P,MATCH(CHECKLIST!B813,DATOS!B:B,0),1)="","X",IF(INDEX(DATOS!P:P,MATCH(CHECKLIST!B813,DATOS!B:B,0),1)&gt;YEAR(TODAY())-1,"","VENCIDA")),"")</f>
        <v/>
      </c>
      <c r="O813" s="35" t="str">
        <f>IFERROR(IF(INDEX(DATOS!AV:AV,MATCH(CHECKLIST!B813,DATOS!B:B,0),1)=0,"",INDEX(DATOS!AV:AV,MATCH(CHECKLIST!B813,DATOS!B:B,0),1)),"")</f>
        <v/>
      </c>
      <c r="P813" s="17" t="str">
        <f>IFERROR(IF(INDEX(DATOS!AT:AT,MATCH(CHECKLIST!B813,DATOS!B:B,0),1)=0,"",INDEX(DATOS!AT:AT,MATCH(CHECKLIST!B813,DATOS!B:B,0),1)),"")</f>
        <v/>
      </c>
      <c r="Q813" s="17" t="str">
        <f>IFERROR(IF(INDEX(DATOS!AU:AU,MATCH(CHECKLIST!B813,DATOS!B:B,0),1)=0,"",INDEX(DATOS!AU:AU,MATCH(CHECKLIST!B813,DATOS!B:B,0),1)),"")</f>
        <v/>
      </c>
      <c r="R813" t="str">
        <f>IF(B813="","",1)</f>
        <v/>
      </c>
      <c r="S813" t="str">
        <f t="shared" si="38"/>
        <v/>
      </c>
      <c r="U813" t="str">
        <f t="shared" si="36"/>
        <v/>
      </c>
      <c r="V813" t="str">
        <f t="shared" si="37"/>
        <v/>
      </c>
    </row>
    <row r="814" spans="1:22" x14ac:dyDescent="0.25">
      <c r="A814" s="12">
        <v>801</v>
      </c>
      <c r="B814" t="str">
        <f>IFERROR(INDEX(DATOS!B:B,MATCH(CHECKLIST!A814,DATOS!CG:CG,0),1),"")</f>
        <v/>
      </c>
      <c r="C814" t="str">
        <f>IFERROR(INDEX(DATOS!BT:BT,MATCH(CHECKLIST!A814,DATOS!CG:CG,0),1),"")</f>
        <v/>
      </c>
      <c r="D814" t="str">
        <f>IFERROR(INDEX(DATOS!T:T,MATCH(CHECKLIST!E814,DATOS!C:C,0),1),"")</f>
        <v/>
      </c>
      <c r="E814" s="72" t="str">
        <f>IFERROR(INDEX(DATOS!C:C,MATCH(CHECKLIST!A814,DATOS!CG:CG,0),1),"")</f>
        <v/>
      </c>
      <c r="F814" s="82" t="str">
        <f>IFERROR(IF(INDEX(DATOS!AI:AI,MATCH(CHECKLIST!B814,DATOS!B:B,0),1)=0,"",INDEX(DATOS!AI:AI,MATCH(CHECKLIST!B814,DATOS!B:B,0),1)),"")</f>
        <v/>
      </c>
      <c r="G814" s="17" t="str">
        <f>IFERROR(IF(INDEX(DATOS!AN:AN,MATCH(CHECKLIST!B814,DATOS!B:B,0),1)=0,"",INDEX(DATOS!AN:AN,MATCH(CHECKLIST!B814,DATOS!B:B,0),1)),"")</f>
        <v/>
      </c>
      <c r="H814" s="17" t="str">
        <f>IFERROR(IF(INDEX(DATOS!BQ:BQ,MATCH(CHECKLIST!B814,DATOS!B:B,0),1)="","X",IF(INDEX(DATOS!BQ:BQ,MATCH(CHECKLIST!B814,DATOS!B:B,0),1)="VIGENTE","",INDEX(DATOS!BQ:BQ,MATCH(CHECKLIST!B814,DATOS!B:B,0),1))),"")</f>
        <v/>
      </c>
      <c r="I814" s="17" t="str">
        <f>IFERROR(IF(INDEX(DATOS!AR:AR,MATCH(CHECKLIST!B814,DATOS!B:B,0),1)=0,"",INDEX(DATOS!AR:AR,MATCH(CHECKLIST!B814,DATOS!B:B,0),1)),"")</f>
        <v/>
      </c>
      <c r="J814" s="17" t="str">
        <f>IFERROR(IF(INDEX(DATOS!AP:AP,MATCH(CHECKLIST!B814,DATOS!B:B,0),1)=0,"",INDEX(DATOS!AP:AP,MATCH(CHECKLIST!B814,DATOS!B:B,0),1)),"")</f>
        <v/>
      </c>
      <c r="K814" s="35" t="str">
        <f>IFERROR(IF(INDEX(DATOS!AQ:AQ,MATCH(CHECKLIST!B814,DATOS!B:B,0),1)=0,"",INDEX(DATOS!AQ:AQ,MATCH(CHECKLIST!B814,DATOS!B:B,0),1)),"")</f>
        <v/>
      </c>
      <c r="L814" s="17" t="str">
        <f>IFERROR(IF(INDEX(DATOS!AS:AS,MATCH(CHECKLIST!B814,DATOS!B:B,0),1)=0,"",INDEX(DATOS!AS:AS,MATCH(CHECKLIST!B814,DATOS!B:B,0),1)),"")</f>
        <v/>
      </c>
      <c r="M814" s="17" t="str">
        <f>IFERROR(IF(INDEX(DATOS!AO:AO,MATCH(CHECKLIST!B814,DATOS!B:B,0),1)=0,"",INDEX(DATOS!AO:AO,MATCH(CHECKLIST!B814,DATOS!B:B,0),1)),"")</f>
        <v/>
      </c>
      <c r="N814" s="35" t="str">
        <f ca="1">IFERROR(IF(INDEX(DATOS!P:P,MATCH(CHECKLIST!B814,DATOS!B:B,0),1)="","X",IF(INDEX(DATOS!P:P,MATCH(CHECKLIST!B814,DATOS!B:B,0),1)&gt;YEAR(TODAY())-1,"","VENCIDA")),"")</f>
        <v/>
      </c>
      <c r="O814" s="35" t="str">
        <f>IFERROR(IF(INDEX(DATOS!AV:AV,MATCH(CHECKLIST!B814,DATOS!B:B,0),1)=0,"",INDEX(DATOS!AV:AV,MATCH(CHECKLIST!B814,DATOS!B:B,0),1)),"")</f>
        <v/>
      </c>
      <c r="P814" s="17" t="str">
        <f>IFERROR(IF(INDEX(DATOS!AT:AT,MATCH(CHECKLIST!B814,DATOS!B:B,0),1)=0,"",INDEX(DATOS!AT:AT,MATCH(CHECKLIST!B814,DATOS!B:B,0),1)),"")</f>
        <v/>
      </c>
      <c r="Q814" s="17" t="str">
        <f>IFERROR(IF(INDEX(DATOS!AU:AU,MATCH(CHECKLIST!B814,DATOS!B:B,0),1)=0,"",INDEX(DATOS!AU:AU,MATCH(CHECKLIST!B814,DATOS!B:B,0),1)),"")</f>
        <v/>
      </c>
      <c r="S814">
        <f t="shared" si="38"/>
        <v>0</v>
      </c>
      <c r="U814" t="str">
        <f t="shared" si="36"/>
        <v/>
      </c>
      <c r="V814" t="str">
        <f t="shared" si="37"/>
        <v/>
      </c>
    </row>
    <row r="815" spans="1:22" x14ac:dyDescent="0.25">
      <c r="A815" s="12">
        <v>802</v>
      </c>
      <c r="B815" t="str">
        <f>IFERROR(INDEX(DATOS!B:B,MATCH(CHECKLIST!A815,DATOS!CG:CG,0),1),"")</f>
        <v/>
      </c>
      <c r="C815" t="str">
        <f>IFERROR(INDEX(DATOS!BT:BT,MATCH(CHECKLIST!A815,DATOS!CG:CG,0),1),"")</f>
        <v/>
      </c>
      <c r="D815" t="str">
        <f>IFERROR(INDEX(DATOS!T:T,MATCH(CHECKLIST!E815,DATOS!C:C,0),1),"")</f>
        <v/>
      </c>
      <c r="E815" s="72" t="str">
        <f>IFERROR(INDEX(DATOS!C:C,MATCH(CHECKLIST!A815,DATOS!CG:CG,0),1),"")</f>
        <v/>
      </c>
      <c r="F815" s="82" t="str">
        <f>IFERROR(IF(INDEX(DATOS!AI:AI,MATCH(CHECKLIST!B815,DATOS!B:B,0),1)=0,"",INDEX(DATOS!AI:AI,MATCH(CHECKLIST!B815,DATOS!B:B,0),1)),"")</f>
        <v/>
      </c>
      <c r="G815" s="17" t="str">
        <f>IFERROR(IF(INDEX(DATOS!AN:AN,MATCH(CHECKLIST!B815,DATOS!B:B,0),1)=0,"",INDEX(DATOS!AN:AN,MATCH(CHECKLIST!B815,DATOS!B:B,0),1)),"")</f>
        <v/>
      </c>
      <c r="H815" s="17" t="str">
        <f>IFERROR(IF(INDEX(DATOS!BQ:BQ,MATCH(CHECKLIST!B815,DATOS!B:B,0),1)="","X",IF(INDEX(DATOS!BQ:BQ,MATCH(CHECKLIST!B815,DATOS!B:B,0),1)="VIGENTE","",INDEX(DATOS!BQ:BQ,MATCH(CHECKLIST!B815,DATOS!B:B,0),1))),"")</f>
        <v/>
      </c>
      <c r="I815" s="17" t="str">
        <f>IFERROR(IF(INDEX(DATOS!AR:AR,MATCH(CHECKLIST!B815,DATOS!B:B,0),1)=0,"",INDEX(DATOS!AR:AR,MATCH(CHECKLIST!B815,DATOS!B:B,0),1)),"")</f>
        <v/>
      </c>
      <c r="J815" s="17" t="str">
        <f>IFERROR(IF(INDEX(DATOS!AP:AP,MATCH(CHECKLIST!B815,DATOS!B:B,0),1)=0,"",INDEX(DATOS!AP:AP,MATCH(CHECKLIST!B815,DATOS!B:B,0),1)),"")</f>
        <v/>
      </c>
      <c r="K815" s="35" t="str">
        <f>IFERROR(IF(INDEX(DATOS!AQ:AQ,MATCH(CHECKLIST!B815,DATOS!B:B,0),1)=0,"",INDEX(DATOS!AQ:AQ,MATCH(CHECKLIST!B815,DATOS!B:B,0),1)),"")</f>
        <v/>
      </c>
      <c r="L815" s="17" t="str">
        <f>IFERROR(IF(INDEX(DATOS!AS:AS,MATCH(CHECKLIST!B815,DATOS!B:B,0),1)=0,"",INDEX(DATOS!AS:AS,MATCH(CHECKLIST!B815,DATOS!B:B,0),1)),"")</f>
        <v/>
      </c>
      <c r="M815" s="17" t="str">
        <f>IFERROR(IF(INDEX(DATOS!AO:AO,MATCH(CHECKLIST!B815,DATOS!B:B,0),1)=0,"",INDEX(DATOS!AO:AO,MATCH(CHECKLIST!B815,DATOS!B:B,0),1)),"")</f>
        <v/>
      </c>
      <c r="N815" s="35" t="str">
        <f ca="1">IFERROR(IF(INDEX(DATOS!P:P,MATCH(CHECKLIST!B815,DATOS!B:B,0),1)="","X",IF(INDEX(DATOS!P:P,MATCH(CHECKLIST!B815,DATOS!B:B,0),1)&gt;YEAR(TODAY())-1,"","VENCIDA")),"")</f>
        <v/>
      </c>
      <c r="O815" s="35" t="str">
        <f>IFERROR(IF(INDEX(DATOS!AV:AV,MATCH(CHECKLIST!B815,DATOS!B:B,0),1)=0,"",INDEX(DATOS!AV:AV,MATCH(CHECKLIST!B815,DATOS!B:B,0),1)),"")</f>
        <v/>
      </c>
      <c r="P815" s="17" t="str">
        <f>IFERROR(IF(INDEX(DATOS!AT:AT,MATCH(CHECKLIST!B815,DATOS!B:B,0),1)=0,"",INDEX(DATOS!AT:AT,MATCH(CHECKLIST!B815,DATOS!B:B,0),1)),"")</f>
        <v/>
      </c>
      <c r="Q815" s="17" t="str">
        <f>IFERROR(IF(INDEX(DATOS!AU:AU,MATCH(CHECKLIST!B815,DATOS!B:B,0),1)=0,"",INDEX(DATOS!AU:AU,MATCH(CHECKLIST!B815,DATOS!B:B,0),1)),"")</f>
        <v/>
      </c>
      <c r="R815" t="str">
        <f>IF(B815="","",1)</f>
        <v/>
      </c>
      <c r="S815" t="str">
        <f t="shared" si="38"/>
        <v/>
      </c>
      <c r="U815" t="str">
        <f t="shared" si="36"/>
        <v/>
      </c>
      <c r="V815" t="str">
        <f t="shared" si="37"/>
        <v/>
      </c>
    </row>
    <row r="816" spans="1:22" x14ac:dyDescent="0.25">
      <c r="A816" s="12">
        <v>803</v>
      </c>
      <c r="B816" t="str">
        <f>IFERROR(INDEX(DATOS!B:B,MATCH(CHECKLIST!A816,DATOS!CG:CG,0),1),"")</f>
        <v/>
      </c>
      <c r="C816" t="str">
        <f>IFERROR(INDEX(DATOS!BT:BT,MATCH(CHECKLIST!A816,DATOS!CG:CG,0),1),"")</f>
        <v/>
      </c>
      <c r="D816" t="str">
        <f>IFERROR(INDEX(DATOS!T:T,MATCH(CHECKLIST!E816,DATOS!C:C,0),1),"")</f>
        <v/>
      </c>
      <c r="E816" s="72" t="str">
        <f>IFERROR(INDEX(DATOS!C:C,MATCH(CHECKLIST!A816,DATOS!CG:CG,0),1),"")</f>
        <v/>
      </c>
      <c r="F816" s="82" t="str">
        <f>IFERROR(IF(INDEX(DATOS!AI:AI,MATCH(CHECKLIST!B816,DATOS!B:B,0),1)=0,"",INDEX(DATOS!AI:AI,MATCH(CHECKLIST!B816,DATOS!B:B,0),1)),"")</f>
        <v/>
      </c>
      <c r="G816" s="17" t="str">
        <f>IFERROR(IF(INDEX(DATOS!AN:AN,MATCH(CHECKLIST!B816,DATOS!B:B,0),1)=0,"",INDEX(DATOS!AN:AN,MATCH(CHECKLIST!B816,DATOS!B:B,0),1)),"")</f>
        <v/>
      </c>
      <c r="H816" s="17" t="str">
        <f>IFERROR(IF(INDEX(DATOS!BQ:BQ,MATCH(CHECKLIST!B816,DATOS!B:B,0),1)="","X",IF(INDEX(DATOS!BQ:BQ,MATCH(CHECKLIST!B816,DATOS!B:B,0),1)="VIGENTE","",INDEX(DATOS!BQ:BQ,MATCH(CHECKLIST!B816,DATOS!B:B,0),1))),"")</f>
        <v/>
      </c>
      <c r="I816" s="17" t="str">
        <f>IFERROR(IF(INDEX(DATOS!AR:AR,MATCH(CHECKLIST!B816,DATOS!B:B,0),1)=0,"",INDEX(DATOS!AR:AR,MATCH(CHECKLIST!B816,DATOS!B:B,0),1)),"")</f>
        <v/>
      </c>
      <c r="J816" s="17" t="str">
        <f>IFERROR(IF(INDEX(DATOS!AP:AP,MATCH(CHECKLIST!B816,DATOS!B:B,0),1)=0,"",INDEX(DATOS!AP:AP,MATCH(CHECKLIST!B816,DATOS!B:B,0),1)),"")</f>
        <v/>
      </c>
      <c r="K816" s="35" t="str">
        <f>IFERROR(IF(INDEX(DATOS!AQ:AQ,MATCH(CHECKLIST!B816,DATOS!B:B,0),1)=0,"",INDEX(DATOS!AQ:AQ,MATCH(CHECKLIST!B816,DATOS!B:B,0),1)),"")</f>
        <v/>
      </c>
      <c r="L816" s="17" t="str">
        <f>IFERROR(IF(INDEX(DATOS!AS:AS,MATCH(CHECKLIST!B816,DATOS!B:B,0),1)=0,"",INDEX(DATOS!AS:AS,MATCH(CHECKLIST!B816,DATOS!B:B,0),1)),"")</f>
        <v/>
      </c>
      <c r="M816" s="17" t="str">
        <f>IFERROR(IF(INDEX(DATOS!AO:AO,MATCH(CHECKLIST!B816,DATOS!B:B,0),1)=0,"",INDEX(DATOS!AO:AO,MATCH(CHECKLIST!B816,DATOS!B:B,0),1)),"")</f>
        <v/>
      </c>
      <c r="N816" s="35" t="str">
        <f ca="1">IFERROR(IF(INDEX(DATOS!P:P,MATCH(CHECKLIST!B816,DATOS!B:B,0),1)="","X",IF(INDEX(DATOS!P:P,MATCH(CHECKLIST!B816,DATOS!B:B,0),1)&gt;YEAR(TODAY())-1,"","VENCIDA")),"")</f>
        <v/>
      </c>
      <c r="O816" s="35" t="str">
        <f>IFERROR(IF(INDEX(DATOS!AV:AV,MATCH(CHECKLIST!B816,DATOS!B:B,0),1)=0,"",INDEX(DATOS!AV:AV,MATCH(CHECKLIST!B816,DATOS!B:B,0),1)),"")</f>
        <v/>
      </c>
      <c r="P816" s="17" t="str">
        <f>IFERROR(IF(INDEX(DATOS!AT:AT,MATCH(CHECKLIST!B816,DATOS!B:B,0),1)=0,"",INDEX(DATOS!AT:AT,MATCH(CHECKLIST!B816,DATOS!B:B,0),1)),"")</f>
        <v/>
      </c>
      <c r="Q816" s="17" t="str">
        <f>IFERROR(IF(INDEX(DATOS!AU:AU,MATCH(CHECKLIST!B816,DATOS!B:B,0),1)=0,"",INDEX(DATOS!AU:AU,MATCH(CHECKLIST!B816,DATOS!B:B,0),1)),"")</f>
        <v/>
      </c>
      <c r="S816">
        <f t="shared" si="38"/>
        <v>0</v>
      </c>
      <c r="U816" t="str">
        <f t="shared" si="36"/>
        <v/>
      </c>
      <c r="V816" t="str">
        <f t="shared" si="37"/>
        <v/>
      </c>
    </row>
    <row r="817" spans="1:22" x14ac:dyDescent="0.25">
      <c r="A817" s="12">
        <v>804</v>
      </c>
      <c r="B817" t="str">
        <f>IFERROR(INDEX(DATOS!B:B,MATCH(CHECKLIST!A817,DATOS!CG:CG,0),1),"")</f>
        <v/>
      </c>
      <c r="C817" t="str">
        <f>IFERROR(INDEX(DATOS!BT:BT,MATCH(CHECKLIST!A817,DATOS!CG:CG,0),1),"")</f>
        <v/>
      </c>
      <c r="D817" t="str">
        <f>IFERROR(INDEX(DATOS!T:T,MATCH(CHECKLIST!E817,DATOS!C:C,0),1),"")</f>
        <v/>
      </c>
      <c r="E817" s="72" t="str">
        <f>IFERROR(INDEX(DATOS!C:C,MATCH(CHECKLIST!A817,DATOS!CG:CG,0),1),"")</f>
        <v/>
      </c>
      <c r="F817" s="82" t="str">
        <f>IFERROR(IF(INDEX(DATOS!AI:AI,MATCH(CHECKLIST!B817,DATOS!B:B,0),1)=0,"",INDEX(DATOS!AI:AI,MATCH(CHECKLIST!B817,DATOS!B:B,0),1)),"")</f>
        <v/>
      </c>
      <c r="G817" s="17" t="str">
        <f>IFERROR(IF(INDEX(DATOS!AN:AN,MATCH(CHECKLIST!B817,DATOS!B:B,0),1)=0,"",INDEX(DATOS!AN:AN,MATCH(CHECKLIST!B817,DATOS!B:B,0),1)),"")</f>
        <v/>
      </c>
      <c r="H817" s="17" t="str">
        <f>IFERROR(IF(INDEX(DATOS!BQ:BQ,MATCH(CHECKLIST!B817,DATOS!B:B,0),1)="","X",IF(INDEX(DATOS!BQ:BQ,MATCH(CHECKLIST!B817,DATOS!B:B,0),1)="VIGENTE","",INDEX(DATOS!BQ:BQ,MATCH(CHECKLIST!B817,DATOS!B:B,0),1))),"")</f>
        <v/>
      </c>
      <c r="I817" s="17" t="str">
        <f>IFERROR(IF(INDEX(DATOS!AR:AR,MATCH(CHECKLIST!B817,DATOS!B:B,0),1)=0,"",INDEX(DATOS!AR:AR,MATCH(CHECKLIST!B817,DATOS!B:B,0),1)),"")</f>
        <v/>
      </c>
      <c r="J817" s="17" t="str">
        <f>IFERROR(IF(INDEX(DATOS!AP:AP,MATCH(CHECKLIST!B817,DATOS!B:B,0),1)=0,"",INDEX(DATOS!AP:AP,MATCH(CHECKLIST!B817,DATOS!B:B,0),1)),"")</f>
        <v/>
      </c>
      <c r="K817" s="35" t="str">
        <f>IFERROR(IF(INDEX(DATOS!AQ:AQ,MATCH(CHECKLIST!B817,DATOS!B:B,0),1)=0,"",INDEX(DATOS!AQ:AQ,MATCH(CHECKLIST!B817,DATOS!B:B,0),1)),"")</f>
        <v/>
      </c>
      <c r="L817" s="17" t="str">
        <f>IFERROR(IF(INDEX(DATOS!AS:AS,MATCH(CHECKLIST!B817,DATOS!B:B,0),1)=0,"",INDEX(DATOS!AS:AS,MATCH(CHECKLIST!B817,DATOS!B:B,0),1)),"")</f>
        <v/>
      </c>
      <c r="M817" s="17" t="str">
        <f>IFERROR(IF(INDEX(DATOS!AO:AO,MATCH(CHECKLIST!B817,DATOS!B:B,0),1)=0,"",INDEX(DATOS!AO:AO,MATCH(CHECKLIST!B817,DATOS!B:B,0),1)),"")</f>
        <v/>
      </c>
      <c r="N817" s="35" t="str">
        <f ca="1">IFERROR(IF(INDEX(DATOS!P:P,MATCH(CHECKLIST!B817,DATOS!B:B,0),1)="","X",IF(INDEX(DATOS!P:P,MATCH(CHECKLIST!B817,DATOS!B:B,0),1)&gt;YEAR(TODAY())-1,"","VENCIDA")),"")</f>
        <v/>
      </c>
      <c r="O817" s="35" t="str">
        <f>IFERROR(IF(INDEX(DATOS!AV:AV,MATCH(CHECKLIST!B817,DATOS!B:B,0),1)=0,"",INDEX(DATOS!AV:AV,MATCH(CHECKLIST!B817,DATOS!B:B,0),1)),"")</f>
        <v/>
      </c>
      <c r="P817" s="17" t="str">
        <f>IFERROR(IF(INDEX(DATOS!AT:AT,MATCH(CHECKLIST!B817,DATOS!B:B,0),1)=0,"",INDEX(DATOS!AT:AT,MATCH(CHECKLIST!B817,DATOS!B:B,0),1)),"")</f>
        <v/>
      </c>
      <c r="Q817" s="17" t="str">
        <f>IFERROR(IF(INDEX(DATOS!AU:AU,MATCH(CHECKLIST!B817,DATOS!B:B,0),1)=0,"",INDEX(DATOS!AU:AU,MATCH(CHECKLIST!B817,DATOS!B:B,0),1)),"")</f>
        <v/>
      </c>
      <c r="R817" t="str">
        <f>IF(B817="","",1)</f>
        <v/>
      </c>
      <c r="S817" t="str">
        <f t="shared" si="38"/>
        <v/>
      </c>
      <c r="U817" t="str">
        <f t="shared" si="36"/>
        <v/>
      </c>
      <c r="V817" t="str">
        <f t="shared" si="37"/>
        <v/>
      </c>
    </row>
    <row r="818" spans="1:22" x14ac:dyDescent="0.25">
      <c r="A818" s="12">
        <v>805</v>
      </c>
      <c r="B818" t="str">
        <f>IFERROR(INDEX(DATOS!B:B,MATCH(CHECKLIST!A818,DATOS!CG:CG,0),1),"")</f>
        <v/>
      </c>
      <c r="C818" t="str">
        <f>IFERROR(INDEX(DATOS!BT:BT,MATCH(CHECKLIST!A818,DATOS!CG:CG,0),1),"")</f>
        <v/>
      </c>
      <c r="D818" t="str">
        <f>IFERROR(INDEX(DATOS!T:T,MATCH(CHECKLIST!E818,DATOS!C:C,0),1),"")</f>
        <v/>
      </c>
      <c r="E818" s="72" t="str">
        <f>IFERROR(INDEX(DATOS!C:C,MATCH(CHECKLIST!A818,DATOS!CG:CG,0),1),"")</f>
        <v/>
      </c>
      <c r="F818" s="82" t="str">
        <f>IFERROR(IF(INDEX(DATOS!AI:AI,MATCH(CHECKLIST!B818,DATOS!B:B,0),1)=0,"",INDEX(DATOS!AI:AI,MATCH(CHECKLIST!B818,DATOS!B:B,0),1)),"")</f>
        <v/>
      </c>
      <c r="G818" s="17" t="str">
        <f>IFERROR(IF(INDEX(DATOS!AN:AN,MATCH(CHECKLIST!B818,DATOS!B:B,0),1)=0,"",INDEX(DATOS!AN:AN,MATCH(CHECKLIST!B818,DATOS!B:B,0),1)),"")</f>
        <v/>
      </c>
      <c r="H818" s="17" t="str">
        <f>IFERROR(IF(INDEX(DATOS!BQ:BQ,MATCH(CHECKLIST!B818,DATOS!B:B,0),1)="","X",IF(INDEX(DATOS!BQ:BQ,MATCH(CHECKLIST!B818,DATOS!B:B,0),1)="VIGENTE","",INDEX(DATOS!BQ:BQ,MATCH(CHECKLIST!B818,DATOS!B:B,0),1))),"")</f>
        <v/>
      </c>
      <c r="I818" s="17" t="str">
        <f>IFERROR(IF(INDEX(DATOS!AR:AR,MATCH(CHECKLIST!B818,DATOS!B:B,0),1)=0,"",INDEX(DATOS!AR:AR,MATCH(CHECKLIST!B818,DATOS!B:B,0),1)),"")</f>
        <v/>
      </c>
      <c r="J818" s="17" t="str">
        <f>IFERROR(IF(INDEX(DATOS!AP:AP,MATCH(CHECKLIST!B818,DATOS!B:B,0),1)=0,"",INDEX(DATOS!AP:AP,MATCH(CHECKLIST!B818,DATOS!B:B,0),1)),"")</f>
        <v/>
      </c>
      <c r="K818" s="35" t="str">
        <f>IFERROR(IF(INDEX(DATOS!AQ:AQ,MATCH(CHECKLIST!B818,DATOS!B:B,0),1)=0,"",INDEX(DATOS!AQ:AQ,MATCH(CHECKLIST!B818,DATOS!B:B,0),1)),"")</f>
        <v/>
      </c>
      <c r="L818" s="17" t="str">
        <f>IFERROR(IF(INDEX(DATOS!AS:AS,MATCH(CHECKLIST!B818,DATOS!B:B,0),1)=0,"",INDEX(DATOS!AS:AS,MATCH(CHECKLIST!B818,DATOS!B:B,0),1)),"")</f>
        <v/>
      </c>
      <c r="M818" s="17" t="str">
        <f>IFERROR(IF(INDEX(DATOS!AO:AO,MATCH(CHECKLIST!B818,DATOS!B:B,0),1)=0,"",INDEX(DATOS!AO:AO,MATCH(CHECKLIST!B818,DATOS!B:B,0),1)),"")</f>
        <v/>
      </c>
      <c r="N818" s="35" t="str">
        <f ca="1">IFERROR(IF(INDEX(DATOS!P:P,MATCH(CHECKLIST!B818,DATOS!B:B,0),1)="","X",IF(INDEX(DATOS!P:P,MATCH(CHECKLIST!B818,DATOS!B:B,0),1)&gt;YEAR(TODAY())-1,"","VENCIDA")),"")</f>
        <v/>
      </c>
      <c r="O818" s="35" t="str">
        <f>IFERROR(IF(INDEX(DATOS!AV:AV,MATCH(CHECKLIST!B818,DATOS!B:B,0),1)=0,"",INDEX(DATOS!AV:AV,MATCH(CHECKLIST!B818,DATOS!B:B,0),1)),"")</f>
        <v/>
      </c>
      <c r="P818" s="17" t="str">
        <f>IFERROR(IF(INDEX(DATOS!AT:AT,MATCH(CHECKLIST!B818,DATOS!B:B,0),1)=0,"",INDEX(DATOS!AT:AT,MATCH(CHECKLIST!B818,DATOS!B:B,0),1)),"")</f>
        <v/>
      </c>
      <c r="Q818" s="17" t="str">
        <f>IFERROR(IF(INDEX(DATOS!AU:AU,MATCH(CHECKLIST!B818,DATOS!B:B,0),1)=0,"",INDEX(DATOS!AU:AU,MATCH(CHECKLIST!B818,DATOS!B:B,0),1)),"")</f>
        <v/>
      </c>
      <c r="S818">
        <f t="shared" si="38"/>
        <v>0</v>
      </c>
      <c r="U818" t="str">
        <f t="shared" si="36"/>
        <v/>
      </c>
      <c r="V818" t="str">
        <f t="shared" si="37"/>
        <v/>
      </c>
    </row>
    <row r="819" spans="1:22" x14ac:dyDescent="0.25">
      <c r="A819" s="12">
        <v>806</v>
      </c>
      <c r="B819" t="str">
        <f>IFERROR(INDEX(DATOS!B:B,MATCH(CHECKLIST!A819,DATOS!CG:CG,0),1),"")</f>
        <v/>
      </c>
      <c r="C819" t="str">
        <f>IFERROR(INDEX(DATOS!BT:BT,MATCH(CHECKLIST!A819,DATOS!CG:CG,0),1),"")</f>
        <v/>
      </c>
      <c r="D819" t="str">
        <f>IFERROR(INDEX(DATOS!T:T,MATCH(CHECKLIST!E819,DATOS!C:C,0),1),"")</f>
        <v/>
      </c>
      <c r="E819" s="72" t="str">
        <f>IFERROR(INDEX(DATOS!C:C,MATCH(CHECKLIST!A819,DATOS!CG:CG,0),1),"")</f>
        <v/>
      </c>
      <c r="F819" s="82" t="str">
        <f>IFERROR(IF(INDEX(DATOS!AI:AI,MATCH(CHECKLIST!B819,DATOS!B:B,0),1)=0,"",INDEX(DATOS!AI:AI,MATCH(CHECKLIST!B819,DATOS!B:B,0),1)),"")</f>
        <v/>
      </c>
      <c r="G819" s="17" t="str">
        <f>IFERROR(IF(INDEX(DATOS!AN:AN,MATCH(CHECKLIST!B819,DATOS!B:B,0),1)=0,"",INDEX(DATOS!AN:AN,MATCH(CHECKLIST!B819,DATOS!B:B,0),1)),"")</f>
        <v/>
      </c>
      <c r="H819" s="17" t="str">
        <f>IFERROR(IF(INDEX(DATOS!BQ:BQ,MATCH(CHECKLIST!B819,DATOS!B:B,0),1)="","X",IF(INDEX(DATOS!BQ:BQ,MATCH(CHECKLIST!B819,DATOS!B:B,0),1)="VIGENTE","",INDEX(DATOS!BQ:BQ,MATCH(CHECKLIST!B819,DATOS!B:B,0),1))),"")</f>
        <v/>
      </c>
      <c r="I819" s="17" t="str">
        <f>IFERROR(IF(INDEX(DATOS!AR:AR,MATCH(CHECKLIST!B819,DATOS!B:B,0),1)=0,"",INDEX(DATOS!AR:AR,MATCH(CHECKLIST!B819,DATOS!B:B,0),1)),"")</f>
        <v/>
      </c>
      <c r="J819" s="17" t="str">
        <f>IFERROR(IF(INDEX(DATOS!AP:AP,MATCH(CHECKLIST!B819,DATOS!B:B,0),1)=0,"",INDEX(DATOS!AP:AP,MATCH(CHECKLIST!B819,DATOS!B:B,0),1)),"")</f>
        <v/>
      </c>
      <c r="K819" s="35" t="str">
        <f>IFERROR(IF(INDEX(DATOS!AQ:AQ,MATCH(CHECKLIST!B819,DATOS!B:B,0),1)=0,"",INDEX(DATOS!AQ:AQ,MATCH(CHECKLIST!B819,DATOS!B:B,0),1)),"")</f>
        <v/>
      </c>
      <c r="L819" s="17" t="str">
        <f>IFERROR(IF(INDEX(DATOS!AS:AS,MATCH(CHECKLIST!B819,DATOS!B:B,0),1)=0,"",INDEX(DATOS!AS:AS,MATCH(CHECKLIST!B819,DATOS!B:B,0),1)),"")</f>
        <v/>
      </c>
      <c r="M819" s="17" t="str">
        <f>IFERROR(IF(INDEX(DATOS!AO:AO,MATCH(CHECKLIST!B819,DATOS!B:B,0),1)=0,"",INDEX(DATOS!AO:AO,MATCH(CHECKLIST!B819,DATOS!B:B,0),1)),"")</f>
        <v/>
      </c>
      <c r="N819" s="35" t="str">
        <f ca="1">IFERROR(IF(INDEX(DATOS!P:P,MATCH(CHECKLIST!B819,DATOS!B:B,0),1)="","X",IF(INDEX(DATOS!P:P,MATCH(CHECKLIST!B819,DATOS!B:B,0),1)&gt;YEAR(TODAY())-1,"","VENCIDA")),"")</f>
        <v/>
      </c>
      <c r="O819" s="35" t="str">
        <f>IFERROR(IF(INDEX(DATOS!AV:AV,MATCH(CHECKLIST!B819,DATOS!B:B,0),1)=0,"",INDEX(DATOS!AV:AV,MATCH(CHECKLIST!B819,DATOS!B:B,0),1)),"")</f>
        <v/>
      </c>
      <c r="P819" s="17" t="str">
        <f>IFERROR(IF(INDEX(DATOS!AT:AT,MATCH(CHECKLIST!B819,DATOS!B:B,0),1)=0,"",INDEX(DATOS!AT:AT,MATCH(CHECKLIST!B819,DATOS!B:B,0),1)),"")</f>
        <v/>
      </c>
      <c r="Q819" s="17" t="str">
        <f>IFERROR(IF(INDEX(DATOS!AU:AU,MATCH(CHECKLIST!B819,DATOS!B:B,0),1)=0,"",INDEX(DATOS!AU:AU,MATCH(CHECKLIST!B819,DATOS!B:B,0),1)),"")</f>
        <v/>
      </c>
      <c r="R819" t="str">
        <f>IF(B819="","",1)</f>
        <v/>
      </c>
      <c r="S819" t="str">
        <f t="shared" si="38"/>
        <v/>
      </c>
      <c r="U819" t="str">
        <f t="shared" si="36"/>
        <v/>
      </c>
      <c r="V819" t="str">
        <f t="shared" si="37"/>
        <v/>
      </c>
    </row>
    <row r="820" spans="1:22" x14ac:dyDescent="0.25">
      <c r="A820" s="12">
        <v>807</v>
      </c>
      <c r="B820" t="str">
        <f>IFERROR(INDEX(DATOS!B:B,MATCH(CHECKLIST!A820,DATOS!CG:CG,0),1),"")</f>
        <v/>
      </c>
      <c r="C820" t="str">
        <f>IFERROR(INDEX(DATOS!BT:BT,MATCH(CHECKLIST!A820,DATOS!CG:CG,0),1),"")</f>
        <v/>
      </c>
      <c r="D820" t="str">
        <f>IFERROR(INDEX(DATOS!T:T,MATCH(CHECKLIST!E820,DATOS!C:C,0),1),"")</f>
        <v/>
      </c>
      <c r="E820" s="72" t="str">
        <f>IFERROR(INDEX(DATOS!C:C,MATCH(CHECKLIST!A820,DATOS!CG:CG,0),1),"")</f>
        <v/>
      </c>
      <c r="F820" s="82" t="str">
        <f>IFERROR(IF(INDEX(DATOS!AI:AI,MATCH(CHECKLIST!B820,DATOS!B:B,0),1)=0,"",INDEX(DATOS!AI:AI,MATCH(CHECKLIST!B820,DATOS!B:B,0),1)),"")</f>
        <v/>
      </c>
      <c r="G820" s="17" t="str">
        <f>IFERROR(IF(INDEX(DATOS!AN:AN,MATCH(CHECKLIST!B820,DATOS!B:B,0),1)=0,"",INDEX(DATOS!AN:AN,MATCH(CHECKLIST!B820,DATOS!B:B,0),1)),"")</f>
        <v/>
      </c>
      <c r="H820" s="17" t="str">
        <f>IFERROR(IF(INDEX(DATOS!BQ:BQ,MATCH(CHECKLIST!B820,DATOS!B:B,0),1)="","X",IF(INDEX(DATOS!BQ:BQ,MATCH(CHECKLIST!B820,DATOS!B:B,0),1)="VIGENTE","",INDEX(DATOS!BQ:BQ,MATCH(CHECKLIST!B820,DATOS!B:B,0),1))),"")</f>
        <v/>
      </c>
      <c r="I820" s="17" t="str">
        <f>IFERROR(IF(INDEX(DATOS!AR:AR,MATCH(CHECKLIST!B820,DATOS!B:B,0),1)=0,"",INDEX(DATOS!AR:AR,MATCH(CHECKLIST!B820,DATOS!B:B,0),1)),"")</f>
        <v/>
      </c>
      <c r="J820" s="17" t="str">
        <f>IFERROR(IF(INDEX(DATOS!AP:AP,MATCH(CHECKLIST!B820,DATOS!B:B,0),1)=0,"",INDEX(DATOS!AP:AP,MATCH(CHECKLIST!B820,DATOS!B:B,0),1)),"")</f>
        <v/>
      </c>
      <c r="K820" s="35" t="str">
        <f>IFERROR(IF(INDEX(DATOS!AQ:AQ,MATCH(CHECKLIST!B820,DATOS!B:B,0),1)=0,"",INDEX(DATOS!AQ:AQ,MATCH(CHECKLIST!B820,DATOS!B:B,0),1)),"")</f>
        <v/>
      </c>
      <c r="L820" s="17" t="str">
        <f>IFERROR(IF(INDEX(DATOS!AS:AS,MATCH(CHECKLIST!B820,DATOS!B:B,0),1)=0,"",INDEX(DATOS!AS:AS,MATCH(CHECKLIST!B820,DATOS!B:B,0),1)),"")</f>
        <v/>
      </c>
      <c r="M820" s="17" t="str">
        <f>IFERROR(IF(INDEX(DATOS!AO:AO,MATCH(CHECKLIST!B820,DATOS!B:B,0),1)=0,"",INDEX(DATOS!AO:AO,MATCH(CHECKLIST!B820,DATOS!B:B,0),1)),"")</f>
        <v/>
      </c>
      <c r="N820" s="35" t="str">
        <f ca="1">IFERROR(IF(INDEX(DATOS!P:P,MATCH(CHECKLIST!B820,DATOS!B:B,0),1)="","X",IF(INDEX(DATOS!P:P,MATCH(CHECKLIST!B820,DATOS!B:B,0),1)&gt;YEAR(TODAY())-1,"","VENCIDA")),"")</f>
        <v/>
      </c>
      <c r="O820" s="35" t="str">
        <f>IFERROR(IF(INDEX(DATOS!AV:AV,MATCH(CHECKLIST!B820,DATOS!B:B,0),1)=0,"",INDEX(DATOS!AV:AV,MATCH(CHECKLIST!B820,DATOS!B:B,0),1)),"")</f>
        <v/>
      </c>
      <c r="P820" s="17" t="str">
        <f>IFERROR(IF(INDEX(DATOS!AT:AT,MATCH(CHECKLIST!B820,DATOS!B:B,0),1)=0,"",INDEX(DATOS!AT:AT,MATCH(CHECKLIST!B820,DATOS!B:B,0),1)),"")</f>
        <v/>
      </c>
      <c r="Q820" s="17" t="str">
        <f>IFERROR(IF(INDEX(DATOS!AU:AU,MATCH(CHECKLIST!B820,DATOS!B:B,0),1)=0,"",INDEX(DATOS!AU:AU,MATCH(CHECKLIST!B820,DATOS!B:B,0),1)),"")</f>
        <v/>
      </c>
      <c r="S820">
        <f t="shared" si="38"/>
        <v>0</v>
      </c>
      <c r="U820" t="str">
        <f t="shared" si="36"/>
        <v/>
      </c>
      <c r="V820" t="str">
        <f t="shared" si="37"/>
        <v/>
      </c>
    </row>
    <row r="821" spans="1:22" x14ac:dyDescent="0.25">
      <c r="A821" s="12">
        <v>808</v>
      </c>
      <c r="B821" t="str">
        <f>IFERROR(INDEX(DATOS!B:B,MATCH(CHECKLIST!A821,DATOS!CG:CG,0),1),"")</f>
        <v/>
      </c>
      <c r="C821" t="str">
        <f>IFERROR(INDEX(DATOS!BT:BT,MATCH(CHECKLIST!A821,DATOS!CG:CG,0),1),"")</f>
        <v/>
      </c>
      <c r="D821" t="str">
        <f>IFERROR(INDEX(DATOS!T:T,MATCH(CHECKLIST!E821,DATOS!C:C,0),1),"")</f>
        <v/>
      </c>
      <c r="E821" s="72" t="str">
        <f>IFERROR(INDEX(DATOS!C:C,MATCH(CHECKLIST!A821,DATOS!CG:CG,0),1),"")</f>
        <v/>
      </c>
      <c r="F821" s="82" t="str">
        <f>IFERROR(IF(INDEX(DATOS!AI:AI,MATCH(CHECKLIST!B821,DATOS!B:B,0),1)=0,"",INDEX(DATOS!AI:AI,MATCH(CHECKLIST!B821,DATOS!B:B,0),1)),"")</f>
        <v/>
      </c>
      <c r="G821" s="17" t="str">
        <f>IFERROR(IF(INDEX(DATOS!AN:AN,MATCH(CHECKLIST!B821,DATOS!B:B,0),1)=0,"",INDEX(DATOS!AN:AN,MATCH(CHECKLIST!B821,DATOS!B:B,0),1)),"")</f>
        <v/>
      </c>
      <c r="H821" s="17" t="str">
        <f>IFERROR(IF(INDEX(DATOS!BQ:BQ,MATCH(CHECKLIST!B821,DATOS!B:B,0),1)="","X",IF(INDEX(DATOS!BQ:BQ,MATCH(CHECKLIST!B821,DATOS!B:B,0),1)="VIGENTE","",INDEX(DATOS!BQ:BQ,MATCH(CHECKLIST!B821,DATOS!B:B,0),1))),"")</f>
        <v/>
      </c>
      <c r="I821" s="17" t="str">
        <f>IFERROR(IF(INDEX(DATOS!AR:AR,MATCH(CHECKLIST!B821,DATOS!B:B,0),1)=0,"",INDEX(DATOS!AR:AR,MATCH(CHECKLIST!B821,DATOS!B:B,0),1)),"")</f>
        <v/>
      </c>
      <c r="J821" s="17" t="str">
        <f>IFERROR(IF(INDEX(DATOS!AP:AP,MATCH(CHECKLIST!B821,DATOS!B:B,0),1)=0,"",INDEX(DATOS!AP:AP,MATCH(CHECKLIST!B821,DATOS!B:B,0),1)),"")</f>
        <v/>
      </c>
      <c r="K821" s="35" t="str">
        <f>IFERROR(IF(INDEX(DATOS!AQ:AQ,MATCH(CHECKLIST!B821,DATOS!B:B,0),1)=0,"",INDEX(DATOS!AQ:AQ,MATCH(CHECKLIST!B821,DATOS!B:B,0),1)),"")</f>
        <v/>
      </c>
      <c r="L821" s="17" t="str">
        <f>IFERROR(IF(INDEX(DATOS!AS:AS,MATCH(CHECKLIST!B821,DATOS!B:B,0),1)=0,"",INDEX(DATOS!AS:AS,MATCH(CHECKLIST!B821,DATOS!B:B,0),1)),"")</f>
        <v/>
      </c>
      <c r="M821" s="17" t="str">
        <f>IFERROR(IF(INDEX(DATOS!AO:AO,MATCH(CHECKLIST!B821,DATOS!B:B,0),1)=0,"",INDEX(DATOS!AO:AO,MATCH(CHECKLIST!B821,DATOS!B:B,0),1)),"")</f>
        <v/>
      </c>
      <c r="N821" s="35" t="str">
        <f ca="1">IFERROR(IF(INDEX(DATOS!P:P,MATCH(CHECKLIST!B821,DATOS!B:B,0),1)="","X",IF(INDEX(DATOS!P:P,MATCH(CHECKLIST!B821,DATOS!B:B,0),1)&gt;YEAR(TODAY())-1,"","VENCIDA")),"")</f>
        <v/>
      </c>
      <c r="O821" s="35" t="str">
        <f>IFERROR(IF(INDEX(DATOS!AV:AV,MATCH(CHECKLIST!B821,DATOS!B:B,0),1)=0,"",INDEX(DATOS!AV:AV,MATCH(CHECKLIST!B821,DATOS!B:B,0),1)),"")</f>
        <v/>
      </c>
      <c r="P821" s="17" t="str">
        <f>IFERROR(IF(INDEX(DATOS!AT:AT,MATCH(CHECKLIST!B821,DATOS!B:B,0),1)=0,"",INDEX(DATOS!AT:AT,MATCH(CHECKLIST!B821,DATOS!B:B,0),1)),"")</f>
        <v/>
      </c>
      <c r="Q821" s="17" t="str">
        <f>IFERROR(IF(INDEX(DATOS!AU:AU,MATCH(CHECKLIST!B821,DATOS!B:B,0),1)=0,"",INDEX(DATOS!AU:AU,MATCH(CHECKLIST!B821,DATOS!B:B,0),1)),"")</f>
        <v/>
      </c>
      <c r="R821" t="str">
        <f>IF(B821="","",1)</f>
        <v/>
      </c>
      <c r="S821" t="str">
        <f t="shared" si="38"/>
        <v/>
      </c>
      <c r="U821" t="str">
        <f t="shared" si="36"/>
        <v/>
      </c>
      <c r="V821" t="str">
        <f t="shared" si="37"/>
        <v/>
      </c>
    </row>
    <row r="822" spans="1:22" x14ac:dyDescent="0.25">
      <c r="A822" s="12">
        <v>809</v>
      </c>
      <c r="B822" t="str">
        <f>IFERROR(INDEX(DATOS!B:B,MATCH(CHECKLIST!A822,DATOS!CG:CG,0),1),"")</f>
        <v/>
      </c>
      <c r="C822" t="str">
        <f>IFERROR(INDEX(DATOS!BT:BT,MATCH(CHECKLIST!A822,DATOS!CG:CG,0),1),"")</f>
        <v/>
      </c>
      <c r="D822" t="str">
        <f>IFERROR(INDEX(DATOS!T:T,MATCH(CHECKLIST!E822,DATOS!C:C,0),1),"")</f>
        <v/>
      </c>
      <c r="E822" s="72" t="str">
        <f>IFERROR(INDEX(DATOS!C:C,MATCH(CHECKLIST!A822,DATOS!CG:CG,0),1),"")</f>
        <v/>
      </c>
      <c r="F822" s="82" t="str">
        <f>IFERROR(IF(INDEX(DATOS!AI:AI,MATCH(CHECKLIST!B822,DATOS!B:B,0),1)=0,"",INDEX(DATOS!AI:AI,MATCH(CHECKLIST!B822,DATOS!B:B,0),1)),"")</f>
        <v/>
      </c>
      <c r="G822" s="17" t="str">
        <f>IFERROR(IF(INDEX(DATOS!AN:AN,MATCH(CHECKLIST!B822,DATOS!B:B,0),1)=0,"",INDEX(DATOS!AN:AN,MATCH(CHECKLIST!B822,DATOS!B:B,0),1)),"")</f>
        <v/>
      </c>
      <c r="H822" s="17" t="str">
        <f>IFERROR(IF(INDEX(DATOS!BQ:BQ,MATCH(CHECKLIST!B822,DATOS!B:B,0),1)="","X",IF(INDEX(DATOS!BQ:BQ,MATCH(CHECKLIST!B822,DATOS!B:B,0),1)="VIGENTE","",INDEX(DATOS!BQ:BQ,MATCH(CHECKLIST!B822,DATOS!B:B,0),1))),"")</f>
        <v/>
      </c>
      <c r="I822" s="17" t="str">
        <f>IFERROR(IF(INDEX(DATOS!AR:AR,MATCH(CHECKLIST!B822,DATOS!B:B,0),1)=0,"",INDEX(DATOS!AR:AR,MATCH(CHECKLIST!B822,DATOS!B:B,0),1)),"")</f>
        <v/>
      </c>
      <c r="J822" s="17" t="str">
        <f>IFERROR(IF(INDEX(DATOS!AP:AP,MATCH(CHECKLIST!B822,DATOS!B:B,0),1)=0,"",INDEX(DATOS!AP:AP,MATCH(CHECKLIST!B822,DATOS!B:B,0),1)),"")</f>
        <v/>
      </c>
      <c r="K822" s="35" t="str">
        <f>IFERROR(IF(INDEX(DATOS!AQ:AQ,MATCH(CHECKLIST!B822,DATOS!B:B,0),1)=0,"",INDEX(DATOS!AQ:AQ,MATCH(CHECKLIST!B822,DATOS!B:B,0),1)),"")</f>
        <v/>
      </c>
      <c r="L822" s="17" t="str">
        <f>IFERROR(IF(INDEX(DATOS!AS:AS,MATCH(CHECKLIST!B822,DATOS!B:B,0),1)=0,"",INDEX(DATOS!AS:AS,MATCH(CHECKLIST!B822,DATOS!B:B,0),1)),"")</f>
        <v/>
      </c>
      <c r="M822" s="17" t="str">
        <f>IFERROR(IF(INDEX(DATOS!AO:AO,MATCH(CHECKLIST!B822,DATOS!B:B,0),1)=0,"",INDEX(DATOS!AO:AO,MATCH(CHECKLIST!B822,DATOS!B:B,0),1)),"")</f>
        <v/>
      </c>
      <c r="N822" s="35" t="str">
        <f ca="1">IFERROR(IF(INDEX(DATOS!P:P,MATCH(CHECKLIST!B822,DATOS!B:B,0),1)="","X",IF(INDEX(DATOS!P:P,MATCH(CHECKLIST!B822,DATOS!B:B,0),1)&gt;YEAR(TODAY())-1,"","VENCIDA")),"")</f>
        <v/>
      </c>
      <c r="O822" s="35" t="str">
        <f>IFERROR(IF(INDEX(DATOS!AV:AV,MATCH(CHECKLIST!B822,DATOS!B:B,0),1)=0,"",INDEX(DATOS!AV:AV,MATCH(CHECKLIST!B822,DATOS!B:B,0),1)),"")</f>
        <v/>
      </c>
      <c r="P822" s="17" t="str">
        <f>IFERROR(IF(INDEX(DATOS!AT:AT,MATCH(CHECKLIST!B822,DATOS!B:B,0),1)=0,"",INDEX(DATOS!AT:AT,MATCH(CHECKLIST!B822,DATOS!B:B,0),1)),"")</f>
        <v/>
      </c>
      <c r="Q822" s="17" t="str">
        <f>IFERROR(IF(INDEX(DATOS!AU:AU,MATCH(CHECKLIST!B822,DATOS!B:B,0),1)=0,"",INDEX(DATOS!AU:AU,MATCH(CHECKLIST!B822,DATOS!B:B,0),1)),"")</f>
        <v/>
      </c>
      <c r="S822">
        <f t="shared" si="38"/>
        <v>0</v>
      </c>
      <c r="U822" t="str">
        <f t="shared" si="36"/>
        <v/>
      </c>
      <c r="V822" t="str">
        <f t="shared" si="37"/>
        <v/>
      </c>
    </row>
    <row r="823" spans="1:22" x14ac:dyDescent="0.25">
      <c r="A823" s="12">
        <v>810</v>
      </c>
      <c r="B823" t="str">
        <f>IFERROR(INDEX(DATOS!B:B,MATCH(CHECKLIST!A823,DATOS!CG:CG,0),1),"")</f>
        <v/>
      </c>
      <c r="C823" t="str">
        <f>IFERROR(INDEX(DATOS!BT:BT,MATCH(CHECKLIST!A823,DATOS!CG:CG,0),1),"")</f>
        <v/>
      </c>
      <c r="D823" t="str">
        <f>IFERROR(INDEX(DATOS!T:T,MATCH(CHECKLIST!E823,DATOS!C:C,0),1),"")</f>
        <v/>
      </c>
      <c r="E823" s="72" t="str">
        <f>IFERROR(INDEX(DATOS!C:C,MATCH(CHECKLIST!A823,DATOS!CG:CG,0),1),"")</f>
        <v/>
      </c>
      <c r="F823" s="82" t="str">
        <f>IFERROR(IF(INDEX(DATOS!AI:AI,MATCH(CHECKLIST!B823,DATOS!B:B,0),1)=0,"",INDEX(DATOS!AI:AI,MATCH(CHECKLIST!B823,DATOS!B:B,0),1)),"")</f>
        <v/>
      </c>
      <c r="G823" s="17" t="str">
        <f>IFERROR(IF(INDEX(DATOS!AN:AN,MATCH(CHECKLIST!B823,DATOS!B:B,0),1)=0,"",INDEX(DATOS!AN:AN,MATCH(CHECKLIST!B823,DATOS!B:B,0),1)),"")</f>
        <v/>
      </c>
      <c r="H823" s="17" t="str">
        <f>IFERROR(IF(INDEX(DATOS!BQ:BQ,MATCH(CHECKLIST!B823,DATOS!B:B,0),1)="","X",IF(INDEX(DATOS!BQ:BQ,MATCH(CHECKLIST!B823,DATOS!B:B,0),1)="VIGENTE","",INDEX(DATOS!BQ:BQ,MATCH(CHECKLIST!B823,DATOS!B:B,0),1))),"")</f>
        <v/>
      </c>
      <c r="I823" s="17" t="str">
        <f>IFERROR(IF(INDEX(DATOS!AR:AR,MATCH(CHECKLIST!B823,DATOS!B:B,0),1)=0,"",INDEX(DATOS!AR:AR,MATCH(CHECKLIST!B823,DATOS!B:B,0),1)),"")</f>
        <v/>
      </c>
      <c r="J823" s="17" t="str">
        <f>IFERROR(IF(INDEX(DATOS!AP:AP,MATCH(CHECKLIST!B823,DATOS!B:B,0),1)=0,"",INDEX(DATOS!AP:AP,MATCH(CHECKLIST!B823,DATOS!B:B,0),1)),"")</f>
        <v/>
      </c>
      <c r="K823" s="35" t="str">
        <f>IFERROR(IF(INDEX(DATOS!AQ:AQ,MATCH(CHECKLIST!B823,DATOS!B:B,0),1)=0,"",INDEX(DATOS!AQ:AQ,MATCH(CHECKLIST!B823,DATOS!B:B,0),1)),"")</f>
        <v/>
      </c>
      <c r="L823" s="17" t="str">
        <f>IFERROR(IF(INDEX(DATOS!AS:AS,MATCH(CHECKLIST!B823,DATOS!B:B,0),1)=0,"",INDEX(DATOS!AS:AS,MATCH(CHECKLIST!B823,DATOS!B:B,0),1)),"")</f>
        <v/>
      </c>
      <c r="M823" s="17" t="str">
        <f>IFERROR(IF(INDEX(DATOS!AO:AO,MATCH(CHECKLIST!B823,DATOS!B:B,0),1)=0,"",INDEX(DATOS!AO:AO,MATCH(CHECKLIST!B823,DATOS!B:B,0),1)),"")</f>
        <v/>
      </c>
      <c r="N823" s="35" t="str">
        <f ca="1">IFERROR(IF(INDEX(DATOS!P:P,MATCH(CHECKLIST!B823,DATOS!B:B,0),1)="","X",IF(INDEX(DATOS!P:P,MATCH(CHECKLIST!B823,DATOS!B:B,0),1)&gt;YEAR(TODAY())-1,"","VENCIDA")),"")</f>
        <v/>
      </c>
      <c r="O823" s="35" t="str">
        <f>IFERROR(IF(INDEX(DATOS!AV:AV,MATCH(CHECKLIST!B823,DATOS!B:B,0),1)=0,"",INDEX(DATOS!AV:AV,MATCH(CHECKLIST!B823,DATOS!B:B,0),1)),"")</f>
        <v/>
      </c>
      <c r="P823" s="17" t="str">
        <f>IFERROR(IF(INDEX(DATOS!AT:AT,MATCH(CHECKLIST!B823,DATOS!B:B,0),1)=0,"",INDEX(DATOS!AT:AT,MATCH(CHECKLIST!B823,DATOS!B:B,0),1)),"")</f>
        <v/>
      </c>
      <c r="Q823" s="17" t="str">
        <f>IFERROR(IF(INDEX(DATOS!AU:AU,MATCH(CHECKLIST!B823,DATOS!B:B,0),1)=0,"",INDEX(DATOS!AU:AU,MATCH(CHECKLIST!B823,DATOS!B:B,0),1)),"")</f>
        <v/>
      </c>
      <c r="R823" t="str">
        <f>IF(B823="","",1)</f>
        <v/>
      </c>
      <c r="S823" t="str">
        <f t="shared" si="38"/>
        <v/>
      </c>
      <c r="U823" t="str">
        <f t="shared" si="36"/>
        <v/>
      </c>
      <c r="V823" t="str">
        <f t="shared" si="37"/>
        <v/>
      </c>
    </row>
    <row r="824" spans="1:22" x14ac:dyDescent="0.25">
      <c r="A824" s="12">
        <v>811</v>
      </c>
      <c r="B824" t="str">
        <f>IFERROR(INDEX(DATOS!B:B,MATCH(CHECKLIST!A824,DATOS!CG:CG,0),1),"")</f>
        <v/>
      </c>
      <c r="C824" t="str">
        <f>IFERROR(INDEX(DATOS!BT:BT,MATCH(CHECKLIST!A824,DATOS!CG:CG,0),1),"")</f>
        <v/>
      </c>
      <c r="D824" t="str">
        <f>IFERROR(INDEX(DATOS!T:T,MATCH(CHECKLIST!E824,DATOS!C:C,0),1),"")</f>
        <v/>
      </c>
      <c r="E824" s="72" t="str">
        <f>IFERROR(INDEX(DATOS!C:C,MATCH(CHECKLIST!A824,DATOS!CG:CG,0),1),"")</f>
        <v/>
      </c>
      <c r="F824" s="82" t="str">
        <f>IFERROR(IF(INDEX(DATOS!AI:AI,MATCH(CHECKLIST!B824,DATOS!B:B,0),1)=0,"",INDEX(DATOS!AI:AI,MATCH(CHECKLIST!B824,DATOS!B:B,0),1)),"")</f>
        <v/>
      </c>
      <c r="G824" s="17" t="str">
        <f>IFERROR(IF(INDEX(DATOS!AN:AN,MATCH(CHECKLIST!B824,DATOS!B:B,0),1)=0,"",INDEX(DATOS!AN:AN,MATCH(CHECKLIST!B824,DATOS!B:B,0),1)),"")</f>
        <v/>
      </c>
      <c r="H824" s="17" t="str">
        <f>IFERROR(IF(INDEX(DATOS!BQ:BQ,MATCH(CHECKLIST!B824,DATOS!B:B,0),1)="","X",IF(INDEX(DATOS!BQ:BQ,MATCH(CHECKLIST!B824,DATOS!B:B,0),1)="VIGENTE","",INDEX(DATOS!BQ:BQ,MATCH(CHECKLIST!B824,DATOS!B:B,0),1))),"")</f>
        <v/>
      </c>
      <c r="I824" s="17" t="str">
        <f>IFERROR(IF(INDEX(DATOS!AR:AR,MATCH(CHECKLIST!B824,DATOS!B:B,0),1)=0,"",INDEX(DATOS!AR:AR,MATCH(CHECKLIST!B824,DATOS!B:B,0),1)),"")</f>
        <v/>
      </c>
      <c r="J824" s="17" t="str">
        <f>IFERROR(IF(INDEX(DATOS!AP:AP,MATCH(CHECKLIST!B824,DATOS!B:B,0),1)=0,"",INDEX(DATOS!AP:AP,MATCH(CHECKLIST!B824,DATOS!B:B,0),1)),"")</f>
        <v/>
      </c>
      <c r="K824" s="35" t="str">
        <f>IFERROR(IF(INDEX(DATOS!AQ:AQ,MATCH(CHECKLIST!B824,DATOS!B:B,0),1)=0,"",INDEX(DATOS!AQ:AQ,MATCH(CHECKLIST!B824,DATOS!B:B,0),1)),"")</f>
        <v/>
      </c>
      <c r="L824" s="17" t="str">
        <f>IFERROR(IF(INDEX(DATOS!AS:AS,MATCH(CHECKLIST!B824,DATOS!B:B,0),1)=0,"",INDEX(DATOS!AS:AS,MATCH(CHECKLIST!B824,DATOS!B:B,0),1)),"")</f>
        <v/>
      </c>
      <c r="M824" s="17" t="str">
        <f>IFERROR(IF(INDEX(DATOS!AO:AO,MATCH(CHECKLIST!B824,DATOS!B:B,0),1)=0,"",INDEX(DATOS!AO:AO,MATCH(CHECKLIST!B824,DATOS!B:B,0),1)),"")</f>
        <v/>
      </c>
      <c r="N824" s="35" t="str">
        <f ca="1">IFERROR(IF(INDEX(DATOS!P:P,MATCH(CHECKLIST!B824,DATOS!B:B,0),1)="","X",IF(INDEX(DATOS!P:P,MATCH(CHECKLIST!B824,DATOS!B:B,0),1)&gt;YEAR(TODAY())-1,"","VENCIDA")),"")</f>
        <v/>
      </c>
      <c r="O824" s="35" t="str">
        <f>IFERROR(IF(INDEX(DATOS!AV:AV,MATCH(CHECKLIST!B824,DATOS!B:B,0),1)=0,"",INDEX(DATOS!AV:AV,MATCH(CHECKLIST!B824,DATOS!B:B,0),1)),"")</f>
        <v/>
      </c>
      <c r="P824" s="17" t="str">
        <f>IFERROR(IF(INDEX(DATOS!AT:AT,MATCH(CHECKLIST!B824,DATOS!B:B,0),1)=0,"",INDEX(DATOS!AT:AT,MATCH(CHECKLIST!B824,DATOS!B:B,0),1)),"")</f>
        <v/>
      </c>
      <c r="Q824" s="17" t="str">
        <f>IFERROR(IF(INDEX(DATOS!AU:AU,MATCH(CHECKLIST!B824,DATOS!B:B,0),1)=0,"",INDEX(DATOS!AU:AU,MATCH(CHECKLIST!B824,DATOS!B:B,0),1)),"")</f>
        <v/>
      </c>
      <c r="S824">
        <f t="shared" si="38"/>
        <v>0</v>
      </c>
      <c r="U824" t="str">
        <f t="shared" si="36"/>
        <v/>
      </c>
      <c r="V824" t="str">
        <f t="shared" si="37"/>
        <v/>
      </c>
    </row>
    <row r="825" spans="1:22" x14ac:dyDescent="0.25">
      <c r="A825" s="12">
        <v>812</v>
      </c>
      <c r="B825" t="str">
        <f>IFERROR(INDEX(DATOS!B:B,MATCH(CHECKLIST!A825,DATOS!CG:CG,0),1),"")</f>
        <v/>
      </c>
      <c r="C825" t="str">
        <f>IFERROR(INDEX(DATOS!BT:BT,MATCH(CHECKLIST!A825,DATOS!CG:CG,0),1),"")</f>
        <v/>
      </c>
      <c r="D825" t="str">
        <f>IFERROR(INDEX(DATOS!T:T,MATCH(CHECKLIST!E825,DATOS!C:C,0),1),"")</f>
        <v/>
      </c>
      <c r="E825" s="72" t="str">
        <f>IFERROR(INDEX(DATOS!C:C,MATCH(CHECKLIST!A825,DATOS!CG:CG,0),1),"")</f>
        <v/>
      </c>
      <c r="F825" s="82" t="str">
        <f>IFERROR(IF(INDEX(DATOS!AI:AI,MATCH(CHECKLIST!B825,DATOS!B:B,0),1)=0,"",INDEX(DATOS!AI:AI,MATCH(CHECKLIST!B825,DATOS!B:B,0),1)),"")</f>
        <v/>
      </c>
      <c r="G825" s="17" t="str">
        <f>IFERROR(IF(INDEX(DATOS!AN:AN,MATCH(CHECKLIST!B825,DATOS!B:B,0),1)=0,"",INDEX(DATOS!AN:AN,MATCH(CHECKLIST!B825,DATOS!B:B,0),1)),"")</f>
        <v/>
      </c>
      <c r="H825" s="17" t="str">
        <f>IFERROR(IF(INDEX(DATOS!BQ:BQ,MATCH(CHECKLIST!B825,DATOS!B:B,0),1)="","X",IF(INDEX(DATOS!BQ:BQ,MATCH(CHECKLIST!B825,DATOS!B:B,0),1)="VIGENTE","",INDEX(DATOS!BQ:BQ,MATCH(CHECKLIST!B825,DATOS!B:B,0),1))),"")</f>
        <v/>
      </c>
      <c r="I825" s="17" t="str">
        <f>IFERROR(IF(INDEX(DATOS!AR:AR,MATCH(CHECKLIST!B825,DATOS!B:B,0),1)=0,"",INDEX(DATOS!AR:AR,MATCH(CHECKLIST!B825,DATOS!B:B,0),1)),"")</f>
        <v/>
      </c>
      <c r="J825" s="17" t="str">
        <f>IFERROR(IF(INDEX(DATOS!AP:AP,MATCH(CHECKLIST!B825,DATOS!B:B,0),1)=0,"",INDEX(DATOS!AP:AP,MATCH(CHECKLIST!B825,DATOS!B:B,0),1)),"")</f>
        <v/>
      </c>
      <c r="K825" s="35" t="str">
        <f>IFERROR(IF(INDEX(DATOS!AQ:AQ,MATCH(CHECKLIST!B825,DATOS!B:B,0),1)=0,"",INDEX(DATOS!AQ:AQ,MATCH(CHECKLIST!B825,DATOS!B:B,0),1)),"")</f>
        <v/>
      </c>
      <c r="L825" s="17" t="str">
        <f>IFERROR(IF(INDEX(DATOS!AS:AS,MATCH(CHECKLIST!B825,DATOS!B:B,0),1)=0,"",INDEX(DATOS!AS:AS,MATCH(CHECKLIST!B825,DATOS!B:B,0),1)),"")</f>
        <v/>
      </c>
      <c r="M825" s="17" t="str">
        <f>IFERROR(IF(INDEX(DATOS!AO:AO,MATCH(CHECKLIST!B825,DATOS!B:B,0),1)=0,"",INDEX(DATOS!AO:AO,MATCH(CHECKLIST!B825,DATOS!B:B,0),1)),"")</f>
        <v/>
      </c>
      <c r="N825" s="35" t="str">
        <f ca="1">IFERROR(IF(INDEX(DATOS!P:P,MATCH(CHECKLIST!B825,DATOS!B:B,0),1)="","X",IF(INDEX(DATOS!P:P,MATCH(CHECKLIST!B825,DATOS!B:B,0),1)&gt;YEAR(TODAY())-1,"","VENCIDA")),"")</f>
        <v/>
      </c>
      <c r="O825" s="35" t="str">
        <f>IFERROR(IF(INDEX(DATOS!AV:AV,MATCH(CHECKLIST!B825,DATOS!B:B,0),1)=0,"",INDEX(DATOS!AV:AV,MATCH(CHECKLIST!B825,DATOS!B:B,0),1)),"")</f>
        <v/>
      </c>
      <c r="P825" s="17" t="str">
        <f>IFERROR(IF(INDEX(DATOS!AT:AT,MATCH(CHECKLIST!B825,DATOS!B:B,0),1)=0,"",INDEX(DATOS!AT:AT,MATCH(CHECKLIST!B825,DATOS!B:B,0),1)),"")</f>
        <v/>
      </c>
      <c r="Q825" s="17" t="str">
        <f>IFERROR(IF(INDEX(DATOS!AU:AU,MATCH(CHECKLIST!B825,DATOS!B:B,0),1)=0,"",INDEX(DATOS!AU:AU,MATCH(CHECKLIST!B825,DATOS!B:B,0),1)),"")</f>
        <v/>
      </c>
      <c r="R825" t="str">
        <f>IF(B825="","",1)</f>
        <v/>
      </c>
      <c r="S825" t="str">
        <f t="shared" si="38"/>
        <v/>
      </c>
      <c r="U825" t="str">
        <f t="shared" si="36"/>
        <v/>
      </c>
      <c r="V825" t="str">
        <f t="shared" si="37"/>
        <v/>
      </c>
    </row>
    <row r="826" spans="1:22" x14ac:dyDescent="0.25">
      <c r="A826" s="12">
        <v>813</v>
      </c>
      <c r="B826" t="str">
        <f>IFERROR(INDEX(DATOS!B:B,MATCH(CHECKLIST!A826,DATOS!CG:CG,0),1),"")</f>
        <v/>
      </c>
      <c r="C826" t="str">
        <f>IFERROR(INDEX(DATOS!BT:BT,MATCH(CHECKLIST!A826,DATOS!CG:CG,0),1),"")</f>
        <v/>
      </c>
      <c r="D826" t="str">
        <f>IFERROR(INDEX(DATOS!T:T,MATCH(CHECKLIST!E826,DATOS!C:C,0),1),"")</f>
        <v/>
      </c>
      <c r="E826" s="72" t="str">
        <f>IFERROR(INDEX(DATOS!C:C,MATCH(CHECKLIST!A826,DATOS!CG:CG,0),1),"")</f>
        <v/>
      </c>
      <c r="F826" s="82" t="str">
        <f>IFERROR(IF(INDEX(DATOS!AI:AI,MATCH(CHECKLIST!B826,DATOS!B:B,0),1)=0,"",INDEX(DATOS!AI:AI,MATCH(CHECKLIST!B826,DATOS!B:B,0),1)),"")</f>
        <v/>
      </c>
      <c r="G826" s="17" t="str">
        <f>IFERROR(IF(INDEX(DATOS!AN:AN,MATCH(CHECKLIST!B826,DATOS!B:B,0),1)=0,"",INDEX(DATOS!AN:AN,MATCH(CHECKLIST!B826,DATOS!B:B,0),1)),"")</f>
        <v/>
      </c>
      <c r="H826" s="17" t="str">
        <f>IFERROR(IF(INDEX(DATOS!BQ:BQ,MATCH(CHECKLIST!B826,DATOS!B:B,0),1)="","X",IF(INDEX(DATOS!BQ:BQ,MATCH(CHECKLIST!B826,DATOS!B:B,0),1)="VIGENTE","",INDEX(DATOS!BQ:BQ,MATCH(CHECKLIST!B826,DATOS!B:B,0),1))),"")</f>
        <v/>
      </c>
      <c r="I826" s="17" t="str">
        <f>IFERROR(IF(INDEX(DATOS!AR:AR,MATCH(CHECKLIST!B826,DATOS!B:B,0),1)=0,"",INDEX(DATOS!AR:AR,MATCH(CHECKLIST!B826,DATOS!B:B,0),1)),"")</f>
        <v/>
      </c>
      <c r="J826" s="17" t="str">
        <f>IFERROR(IF(INDEX(DATOS!AP:AP,MATCH(CHECKLIST!B826,DATOS!B:B,0),1)=0,"",INDEX(DATOS!AP:AP,MATCH(CHECKLIST!B826,DATOS!B:B,0),1)),"")</f>
        <v/>
      </c>
      <c r="K826" s="35" t="str">
        <f>IFERROR(IF(INDEX(DATOS!AQ:AQ,MATCH(CHECKLIST!B826,DATOS!B:B,0),1)=0,"",INDEX(DATOS!AQ:AQ,MATCH(CHECKLIST!B826,DATOS!B:B,0),1)),"")</f>
        <v/>
      </c>
      <c r="L826" s="17" t="str">
        <f>IFERROR(IF(INDEX(DATOS!AS:AS,MATCH(CHECKLIST!B826,DATOS!B:B,0),1)=0,"",INDEX(DATOS!AS:AS,MATCH(CHECKLIST!B826,DATOS!B:B,0),1)),"")</f>
        <v/>
      </c>
      <c r="M826" s="17" t="str">
        <f>IFERROR(IF(INDEX(DATOS!AO:AO,MATCH(CHECKLIST!B826,DATOS!B:B,0),1)=0,"",INDEX(DATOS!AO:AO,MATCH(CHECKLIST!B826,DATOS!B:B,0),1)),"")</f>
        <v/>
      </c>
      <c r="N826" s="35" t="str">
        <f ca="1">IFERROR(IF(INDEX(DATOS!P:P,MATCH(CHECKLIST!B826,DATOS!B:B,0),1)="","X",IF(INDEX(DATOS!P:P,MATCH(CHECKLIST!B826,DATOS!B:B,0),1)&gt;YEAR(TODAY())-1,"","VENCIDA")),"")</f>
        <v/>
      </c>
      <c r="O826" s="35" t="str">
        <f>IFERROR(IF(INDEX(DATOS!AV:AV,MATCH(CHECKLIST!B826,DATOS!B:B,0),1)=0,"",INDEX(DATOS!AV:AV,MATCH(CHECKLIST!B826,DATOS!B:B,0),1)),"")</f>
        <v/>
      </c>
      <c r="P826" s="17" t="str">
        <f>IFERROR(IF(INDEX(DATOS!AT:AT,MATCH(CHECKLIST!B826,DATOS!B:B,0),1)=0,"",INDEX(DATOS!AT:AT,MATCH(CHECKLIST!B826,DATOS!B:B,0),1)),"")</f>
        <v/>
      </c>
      <c r="Q826" s="17" t="str">
        <f>IFERROR(IF(INDEX(DATOS!AU:AU,MATCH(CHECKLIST!B826,DATOS!B:B,0),1)=0,"",INDEX(DATOS!AU:AU,MATCH(CHECKLIST!B826,DATOS!B:B,0),1)),"")</f>
        <v/>
      </c>
      <c r="S826">
        <f t="shared" si="38"/>
        <v>0</v>
      </c>
      <c r="U826" t="str">
        <f t="shared" si="36"/>
        <v/>
      </c>
      <c r="V826" t="str">
        <f t="shared" si="37"/>
        <v/>
      </c>
    </row>
    <row r="827" spans="1:22" x14ac:dyDescent="0.25">
      <c r="A827" s="12">
        <v>814</v>
      </c>
      <c r="B827" t="str">
        <f>IFERROR(INDEX(DATOS!B:B,MATCH(CHECKLIST!A827,DATOS!CG:CG,0),1),"")</f>
        <v/>
      </c>
      <c r="C827" t="str">
        <f>IFERROR(INDEX(DATOS!BT:BT,MATCH(CHECKLIST!A827,DATOS!CG:CG,0),1),"")</f>
        <v/>
      </c>
      <c r="D827" t="str">
        <f>IFERROR(INDEX(DATOS!T:T,MATCH(CHECKLIST!E827,DATOS!C:C,0),1),"")</f>
        <v/>
      </c>
      <c r="E827" s="72" t="str">
        <f>IFERROR(INDEX(DATOS!C:C,MATCH(CHECKLIST!A827,DATOS!CG:CG,0),1),"")</f>
        <v/>
      </c>
      <c r="F827" s="82" t="str">
        <f>IFERROR(IF(INDEX(DATOS!AI:AI,MATCH(CHECKLIST!B827,DATOS!B:B,0),1)=0,"",INDEX(DATOS!AI:AI,MATCH(CHECKLIST!B827,DATOS!B:B,0),1)),"")</f>
        <v/>
      </c>
      <c r="G827" s="17" t="str">
        <f>IFERROR(IF(INDEX(DATOS!AN:AN,MATCH(CHECKLIST!B827,DATOS!B:B,0),1)=0,"",INDEX(DATOS!AN:AN,MATCH(CHECKLIST!B827,DATOS!B:B,0),1)),"")</f>
        <v/>
      </c>
      <c r="H827" s="17" t="str">
        <f>IFERROR(IF(INDEX(DATOS!BQ:BQ,MATCH(CHECKLIST!B827,DATOS!B:B,0),1)="","X",IF(INDEX(DATOS!BQ:BQ,MATCH(CHECKLIST!B827,DATOS!B:B,0),1)="VIGENTE","",INDEX(DATOS!BQ:BQ,MATCH(CHECKLIST!B827,DATOS!B:B,0),1))),"")</f>
        <v/>
      </c>
      <c r="I827" s="17" t="str">
        <f>IFERROR(IF(INDEX(DATOS!AR:AR,MATCH(CHECKLIST!B827,DATOS!B:B,0),1)=0,"",INDEX(DATOS!AR:AR,MATCH(CHECKLIST!B827,DATOS!B:B,0),1)),"")</f>
        <v/>
      </c>
      <c r="J827" s="17" t="str">
        <f>IFERROR(IF(INDEX(DATOS!AP:AP,MATCH(CHECKLIST!B827,DATOS!B:B,0),1)=0,"",INDEX(DATOS!AP:AP,MATCH(CHECKLIST!B827,DATOS!B:B,0),1)),"")</f>
        <v/>
      </c>
      <c r="K827" s="35" t="str">
        <f>IFERROR(IF(INDEX(DATOS!AQ:AQ,MATCH(CHECKLIST!B827,DATOS!B:B,0),1)=0,"",INDEX(DATOS!AQ:AQ,MATCH(CHECKLIST!B827,DATOS!B:B,0),1)),"")</f>
        <v/>
      </c>
      <c r="L827" s="17" t="str">
        <f>IFERROR(IF(INDEX(DATOS!AS:AS,MATCH(CHECKLIST!B827,DATOS!B:B,0),1)=0,"",INDEX(DATOS!AS:AS,MATCH(CHECKLIST!B827,DATOS!B:B,0),1)),"")</f>
        <v/>
      </c>
      <c r="M827" s="17" t="str">
        <f>IFERROR(IF(INDEX(DATOS!AO:AO,MATCH(CHECKLIST!B827,DATOS!B:B,0),1)=0,"",INDEX(DATOS!AO:AO,MATCH(CHECKLIST!B827,DATOS!B:B,0),1)),"")</f>
        <v/>
      </c>
      <c r="N827" s="35" t="str">
        <f ca="1">IFERROR(IF(INDEX(DATOS!P:P,MATCH(CHECKLIST!B827,DATOS!B:B,0),1)="","X",IF(INDEX(DATOS!P:P,MATCH(CHECKLIST!B827,DATOS!B:B,0),1)&gt;YEAR(TODAY())-1,"","VENCIDA")),"")</f>
        <v/>
      </c>
      <c r="O827" s="35" t="str">
        <f>IFERROR(IF(INDEX(DATOS!AV:AV,MATCH(CHECKLIST!B827,DATOS!B:B,0),1)=0,"",INDEX(DATOS!AV:AV,MATCH(CHECKLIST!B827,DATOS!B:B,0),1)),"")</f>
        <v/>
      </c>
      <c r="P827" s="17" t="str">
        <f>IFERROR(IF(INDEX(DATOS!AT:AT,MATCH(CHECKLIST!B827,DATOS!B:B,0),1)=0,"",INDEX(DATOS!AT:AT,MATCH(CHECKLIST!B827,DATOS!B:B,0),1)),"")</f>
        <v/>
      </c>
      <c r="Q827" s="17" t="str">
        <f>IFERROR(IF(INDEX(DATOS!AU:AU,MATCH(CHECKLIST!B827,DATOS!B:B,0),1)=0,"",INDEX(DATOS!AU:AU,MATCH(CHECKLIST!B827,DATOS!B:B,0),1)),"")</f>
        <v/>
      </c>
      <c r="R827" t="str">
        <f>IF(B827="","",1)</f>
        <v/>
      </c>
      <c r="S827" t="str">
        <f t="shared" si="38"/>
        <v/>
      </c>
      <c r="U827" t="str">
        <f t="shared" si="36"/>
        <v/>
      </c>
      <c r="V827" t="str">
        <f t="shared" si="37"/>
        <v/>
      </c>
    </row>
    <row r="828" spans="1:22" x14ac:dyDescent="0.25">
      <c r="A828" s="12">
        <v>815</v>
      </c>
      <c r="B828" t="str">
        <f>IFERROR(INDEX(DATOS!B:B,MATCH(CHECKLIST!A828,DATOS!CG:CG,0),1),"")</f>
        <v/>
      </c>
      <c r="C828" t="str">
        <f>IFERROR(INDEX(DATOS!BT:BT,MATCH(CHECKLIST!A828,DATOS!CG:CG,0),1),"")</f>
        <v/>
      </c>
      <c r="D828" t="str">
        <f>IFERROR(INDEX(DATOS!T:T,MATCH(CHECKLIST!E828,DATOS!C:C,0),1),"")</f>
        <v/>
      </c>
      <c r="E828" s="72" t="str">
        <f>IFERROR(INDEX(DATOS!C:C,MATCH(CHECKLIST!A828,DATOS!CG:CG,0),1),"")</f>
        <v/>
      </c>
      <c r="F828" s="82" t="str">
        <f>IFERROR(IF(INDEX(DATOS!AI:AI,MATCH(CHECKLIST!B828,DATOS!B:B,0),1)=0,"",INDEX(DATOS!AI:AI,MATCH(CHECKLIST!B828,DATOS!B:B,0),1)),"")</f>
        <v/>
      </c>
      <c r="G828" s="17" t="str">
        <f>IFERROR(IF(INDEX(DATOS!AN:AN,MATCH(CHECKLIST!B828,DATOS!B:B,0),1)=0,"",INDEX(DATOS!AN:AN,MATCH(CHECKLIST!B828,DATOS!B:B,0),1)),"")</f>
        <v/>
      </c>
      <c r="H828" s="17" t="str">
        <f>IFERROR(IF(INDEX(DATOS!BQ:BQ,MATCH(CHECKLIST!B828,DATOS!B:B,0),1)="","X",IF(INDEX(DATOS!BQ:BQ,MATCH(CHECKLIST!B828,DATOS!B:B,0),1)="VIGENTE","",INDEX(DATOS!BQ:BQ,MATCH(CHECKLIST!B828,DATOS!B:B,0),1))),"")</f>
        <v/>
      </c>
      <c r="I828" s="17" t="str">
        <f>IFERROR(IF(INDEX(DATOS!AR:AR,MATCH(CHECKLIST!B828,DATOS!B:B,0),1)=0,"",INDEX(DATOS!AR:AR,MATCH(CHECKLIST!B828,DATOS!B:B,0),1)),"")</f>
        <v/>
      </c>
      <c r="J828" s="17" t="str">
        <f>IFERROR(IF(INDEX(DATOS!AP:AP,MATCH(CHECKLIST!B828,DATOS!B:B,0),1)=0,"",INDEX(DATOS!AP:AP,MATCH(CHECKLIST!B828,DATOS!B:B,0),1)),"")</f>
        <v/>
      </c>
      <c r="K828" s="35" t="str">
        <f>IFERROR(IF(INDEX(DATOS!AQ:AQ,MATCH(CHECKLIST!B828,DATOS!B:B,0),1)=0,"",INDEX(DATOS!AQ:AQ,MATCH(CHECKLIST!B828,DATOS!B:B,0),1)),"")</f>
        <v/>
      </c>
      <c r="L828" s="17" t="str">
        <f>IFERROR(IF(INDEX(DATOS!AS:AS,MATCH(CHECKLIST!B828,DATOS!B:B,0),1)=0,"",INDEX(DATOS!AS:AS,MATCH(CHECKLIST!B828,DATOS!B:B,0),1)),"")</f>
        <v/>
      </c>
      <c r="M828" s="17" t="str">
        <f>IFERROR(IF(INDEX(DATOS!AO:AO,MATCH(CHECKLIST!B828,DATOS!B:B,0),1)=0,"",INDEX(DATOS!AO:AO,MATCH(CHECKLIST!B828,DATOS!B:B,0),1)),"")</f>
        <v/>
      </c>
      <c r="N828" s="35" t="str">
        <f ca="1">IFERROR(IF(INDEX(DATOS!P:P,MATCH(CHECKLIST!B828,DATOS!B:B,0),1)="","X",IF(INDEX(DATOS!P:P,MATCH(CHECKLIST!B828,DATOS!B:B,0),1)&gt;YEAR(TODAY())-1,"","VENCIDA")),"")</f>
        <v/>
      </c>
      <c r="O828" s="35" t="str">
        <f>IFERROR(IF(INDEX(DATOS!AV:AV,MATCH(CHECKLIST!B828,DATOS!B:B,0),1)=0,"",INDEX(DATOS!AV:AV,MATCH(CHECKLIST!B828,DATOS!B:B,0),1)),"")</f>
        <v/>
      </c>
      <c r="P828" s="17" t="str">
        <f>IFERROR(IF(INDEX(DATOS!AT:AT,MATCH(CHECKLIST!B828,DATOS!B:B,0),1)=0,"",INDEX(DATOS!AT:AT,MATCH(CHECKLIST!B828,DATOS!B:B,0),1)),"")</f>
        <v/>
      </c>
      <c r="Q828" s="17" t="str">
        <f>IFERROR(IF(INDEX(DATOS!AU:AU,MATCH(CHECKLIST!B828,DATOS!B:B,0),1)=0,"",INDEX(DATOS!AU:AU,MATCH(CHECKLIST!B828,DATOS!B:B,0),1)),"")</f>
        <v/>
      </c>
      <c r="S828">
        <f t="shared" si="38"/>
        <v>0</v>
      </c>
      <c r="U828" t="str">
        <f t="shared" si="36"/>
        <v/>
      </c>
      <c r="V828" t="str">
        <f t="shared" si="37"/>
        <v/>
      </c>
    </row>
    <row r="829" spans="1:22" x14ac:dyDescent="0.25">
      <c r="A829" s="12">
        <v>816</v>
      </c>
      <c r="B829" t="str">
        <f>IFERROR(INDEX(DATOS!B:B,MATCH(CHECKLIST!A829,DATOS!CG:CG,0),1),"")</f>
        <v/>
      </c>
      <c r="C829" t="str">
        <f>IFERROR(INDEX(DATOS!BT:BT,MATCH(CHECKLIST!A829,DATOS!CG:CG,0),1),"")</f>
        <v/>
      </c>
      <c r="D829" t="str">
        <f>IFERROR(INDEX(DATOS!T:T,MATCH(CHECKLIST!E829,DATOS!C:C,0),1),"")</f>
        <v/>
      </c>
      <c r="E829" s="72" t="str">
        <f>IFERROR(INDEX(DATOS!C:C,MATCH(CHECKLIST!A829,DATOS!CG:CG,0),1),"")</f>
        <v/>
      </c>
      <c r="F829" s="82" t="str">
        <f>IFERROR(IF(INDEX(DATOS!AI:AI,MATCH(CHECKLIST!B829,DATOS!B:B,0),1)=0,"",INDEX(DATOS!AI:AI,MATCH(CHECKLIST!B829,DATOS!B:B,0),1)),"")</f>
        <v/>
      </c>
      <c r="G829" s="17" t="str">
        <f>IFERROR(IF(INDEX(DATOS!AN:AN,MATCH(CHECKLIST!B829,DATOS!B:B,0),1)=0,"",INDEX(DATOS!AN:AN,MATCH(CHECKLIST!B829,DATOS!B:B,0),1)),"")</f>
        <v/>
      </c>
      <c r="H829" s="17" t="str">
        <f>IFERROR(IF(INDEX(DATOS!BQ:BQ,MATCH(CHECKLIST!B829,DATOS!B:B,0),1)="","X",IF(INDEX(DATOS!BQ:BQ,MATCH(CHECKLIST!B829,DATOS!B:B,0),1)="VIGENTE","",INDEX(DATOS!BQ:BQ,MATCH(CHECKLIST!B829,DATOS!B:B,0),1))),"")</f>
        <v/>
      </c>
      <c r="I829" s="17" t="str">
        <f>IFERROR(IF(INDEX(DATOS!AR:AR,MATCH(CHECKLIST!B829,DATOS!B:B,0),1)=0,"",INDEX(DATOS!AR:AR,MATCH(CHECKLIST!B829,DATOS!B:B,0),1)),"")</f>
        <v/>
      </c>
      <c r="J829" s="17" t="str">
        <f>IFERROR(IF(INDEX(DATOS!AP:AP,MATCH(CHECKLIST!B829,DATOS!B:B,0),1)=0,"",INDEX(DATOS!AP:AP,MATCH(CHECKLIST!B829,DATOS!B:B,0),1)),"")</f>
        <v/>
      </c>
      <c r="K829" s="35" t="str">
        <f>IFERROR(IF(INDEX(DATOS!AQ:AQ,MATCH(CHECKLIST!B829,DATOS!B:B,0),1)=0,"",INDEX(DATOS!AQ:AQ,MATCH(CHECKLIST!B829,DATOS!B:B,0),1)),"")</f>
        <v/>
      </c>
      <c r="L829" s="17" t="str">
        <f>IFERROR(IF(INDEX(DATOS!AS:AS,MATCH(CHECKLIST!B829,DATOS!B:B,0),1)=0,"",INDEX(DATOS!AS:AS,MATCH(CHECKLIST!B829,DATOS!B:B,0),1)),"")</f>
        <v/>
      </c>
      <c r="M829" s="17" t="str">
        <f>IFERROR(IF(INDEX(DATOS!AO:AO,MATCH(CHECKLIST!B829,DATOS!B:B,0),1)=0,"",INDEX(DATOS!AO:AO,MATCH(CHECKLIST!B829,DATOS!B:B,0),1)),"")</f>
        <v/>
      </c>
      <c r="N829" s="35" t="str">
        <f ca="1">IFERROR(IF(INDEX(DATOS!P:P,MATCH(CHECKLIST!B829,DATOS!B:B,0),1)="","X",IF(INDEX(DATOS!P:P,MATCH(CHECKLIST!B829,DATOS!B:B,0),1)&gt;YEAR(TODAY())-1,"","VENCIDA")),"")</f>
        <v/>
      </c>
      <c r="O829" s="35" t="str">
        <f>IFERROR(IF(INDEX(DATOS!AV:AV,MATCH(CHECKLIST!B829,DATOS!B:B,0),1)=0,"",INDEX(DATOS!AV:AV,MATCH(CHECKLIST!B829,DATOS!B:B,0),1)),"")</f>
        <v/>
      </c>
      <c r="P829" s="17" t="str">
        <f>IFERROR(IF(INDEX(DATOS!AT:AT,MATCH(CHECKLIST!B829,DATOS!B:B,0),1)=0,"",INDEX(DATOS!AT:AT,MATCH(CHECKLIST!B829,DATOS!B:B,0),1)),"")</f>
        <v/>
      </c>
      <c r="Q829" s="17" t="str">
        <f>IFERROR(IF(INDEX(DATOS!AU:AU,MATCH(CHECKLIST!B829,DATOS!B:B,0),1)=0,"",INDEX(DATOS!AU:AU,MATCH(CHECKLIST!B829,DATOS!B:B,0),1)),"")</f>
        <v/>
      </c>
      <c r="R829" t="str">
        <f>IF(B829="","",1)</f>
        <v/>
      </c>
      <c r="S829" t="str">
        <f t="shared" si="38"/>
        <v/>
      </c>
      <c r="U829" t="str">
        <f t="shared" si="36"/>
        <v/>
      </c>
      <c r="V829" t="str">
        <f t="shared" si="37"/>
        <v/>
      </c>
    </row>
    <row r="830" spans="1:22" x14ac:dyDescent="0.25">
      <c r="A830" s="12">
        <v>817</v>
      </c>
      <c r="B830" t="str">
        <f>IFERROR(INDEX(DATOS!B:B,MATCH(CHECKLIST!A830,DATOS!CG:CG,0),1),"")</f>
        <v/>
      </c>
      <c r="C830" t="str">
        <f>IFERROR(INDEX(DATOS!BT:BT,MATCH(CHECKLIST!A830,DATOS!CG:CG,0),1),"")</f>
        <v/>
      </c>
      <c r="D830" t="str">
        <f>IFERROR(INDEX(DATOS!T:T,MATCH(CHECKLIST!E830,DATOS!C:C,0),1),"")</f>
        <v/>
      </c>
      <c r="E830" s="72" t="str">
        <f>IFERROR(INDEX(DATOS!C:C,MATCH(CHECKLIST!A830,DATOS!CG:CG,0),1),"")</f>
        <v/>
      </c>
      <c r="F830" s="82" t="str">
        <f>IFERROR(IF(INDEX(DATOS!AI:AI,MATCH(CHECKLIST!B830,DATOS!B:B,0),1)=0,"",INDEX(DATOS!AI:AI,MATCH(CHECKLIST!B830,DATOS!B:B,0),1)),"")</f>
        <v/>
      </c>
      <c r="G830" s="17" t="str">
        <f>IFERROR(IF(INDEX(DATOS!AN:AN,MATCH(CHECKLIST!B830,DATOS!B:B,0),1)=0,"",INDEX(DATOS!AN:AN,MATCH(CHECKLIST!B830,DATOS!B:B,0),1)),"")</f>
        <v/>
      </c>
      <c r="H830" s="17" t="str">
        <f>IFERROR(IF(INDEX(DATOS!BQ:BQ,MATCH(CHECKLIST!B830,DATOS!B:B,0),1)="","X",IF(INDEX(DATOS!BQ:BQ,MATCH(CHECKLIST!B830,DATOS!B:B,0),1)="VIGENTE","",INDEX(DATOS!BQ:BQ,MATCH(CHECKLIST!B830,DATOS!B:B,0),1))),"")</f>
        <v/>
      </c>
      <c r="I830" s="17" t="str">
        <f>IFERROR(IF(INDEX(DATOS!AR:AR,MATCH(CHECKLIST!B830,DATOS!B:B,0),1)=0,"",INDEX(DATOS!AR:AR,MATCH(CHECKLIST!B830,DATOS!B:B,0),1)),"")</f>
        <v/>
      </c>
      <c r="J830" s="17" t="str">
        <f>IFERROR(IF(INDEX(DATOS!AP:AP,MATCH(CHECKLIST!B830,DATOS!B:B,0),1)=0,"",INDEX(DATOS!AP:AP,MATCH(CHECKLIST!B830,DATOS!B:B,0),1)),"")</f>
        <v/>
      </c>
      <c r="K830" s="35" t="str">
        <f>IFERROR(IF(INDEX(DATOS!AQ:AQ,MATCH(CHECKLIST!B830,DATOS!B:B,0),1)=0,"",INDEX(DATOS!AQ:AQ,MATCH(CHECKLIST!B830,DATOS!B:B,0),1)),"")</f>
        <v/>
      </c>
      <c r="L830" s="17" t="str">
        <f>IFERROR(IF(INDEX(DATOS!AS:AS,MATCH(CHECKLIST!B830,DATOS!B:B,0),1)=0,"",INDEX(DATOS!AS:AS,MATCH(CHECKLIST!B830,DATOS!B:B,0),1)),"")</f>
        <v/>
      </c>
      <c r="M830" s="17" t="str">
        <f>IFERROR(IF(INDEX(DATOS!AO:AO,MATCH(CHECKLIST!B830,DATOS!B:B,0),1)=0,"",INDEX(DATOS!AO:AO,MATCH(CHECKLIST!B830,DATOS!B:B,0),1)),"")</f>
        <v/>
      </c>
      <c r="N830" s="35" t="str">
        <f ca="1">IFERROR(IF(INDEX(DATOS!P:P,MATCH(CHECKLIST!B830,DATOS!B:B,0),1)="","X",IF(INDEX(DATOS!P:P,MATCH(CHECKLIST!B830,DATOS!B:B,0),1)&gt;YEAR(TODAY())-1,"","VENCIDA")),"")</f>
        <v/>
      </c>
      <c r="O830" s="35" t="str">
        <f>IFERROR(IF(INDEX(DATOS!AV:AV,MATCH(CHECKLIST!B830,DATOS!B:B,0),1)=0,"",INDEX(DATOS!AV:AV,MATCH(CHECKLIST!B830,DATOS!B:B,0),1)),"")</f>
        <v/>
      </c>
      <c r="P830" s="17" t="str">
        <f>IFERROR(IF(INDEX(DATOS!AT:AT,MATCH(CHECKLIST!B830,DATOS!B:B,0),1)=0,"",INDEX(DATOS!AT:AT,MATCH(CHECKLIST!B830,DATOS!B:B,0),1)),"")</f>
        <v/>
      </c>
      <c r="Q830" s="17" t="str">
        <f>IFERROR(IF(INDEX(DATOS!AU:AU,MATCH(CHECKLIST!B830,DATOS!B:B,0),1)=0,"",INDEX(DATOS!AU:AU,MATCH(CHECKLIST!B830,DATOS!B:B,0),1)),"")</f>
        <v/>
      </c>
      <c r="S830">
        <f t="shared" si="38"/>
        <v>0</v>
      </c>
      <c r="U830" t="str">
        <f t="shared" si="36"/>
        <v/>
      </c>
      <c r="V830" t="str">
        <f t="shared" si="37"/>
        <v/>
      </c>
    </row>
    <row r="831" spans="1:22" x14ac:dyDescent="0.25">
      <c r="A831" s="12">
        <v>818</v>
      </c>
      <c r="B831" t="str">
        <f>IFERROR(INDEX(DATOS!B:B,MATCH(CHECKLIST!A831,DATOS!CG:CG,0),1),"")</f>
        <v/>
      </c>
      <c r="C831" t="str">
        <f>IFERROR(INDEX(DATOS!BT:BT,MATCH(CHECKLIST!A831,DATOS!CG:CG,0),1),"")</f>
        <v/>
      </c>
      <c r="D831" t="str">
        <f>IFERROR(INDEX(DATOS!T:T,MATCH(CHECKLIST!E831,DATOS!C:C,0),1),"")</f>
        <v/>
      </c>
      <c r="E831" s="72" t="str">
        <f>IFERROR(INDEX(DATOS!C:C,MATCH(CHECKLIST!A831,DATOS!CG:CG,0),1),"")</f>
        <v/>
      </c>
      <c r="F831" s="82" t="str">
        <f>IFERROR(IF(INDEX(DATOS!AI:AI,MATCH(CHECKLIST!B831,DATOS!B:B,0),1)=0,"",INDEX(DATOS!AI:AI,MATCH(CHECKLIST!B831,DATOS!B:B,0),1)),"")</f>
        <v/>
      </c>
      <c r="G831" s="17" t="str">
        <f>IFERROR(IF(INDEX(DATOS!AN:AN,MATCH(CHECKLIST!B831,DATOS!B:B,0),1)=0,"",INDEX(DATOS!AN:AN,MATCH(CHECKLIST!B831,DATOS!B:B,0),1)),"")</f>
        <v/>
      </c>
      <c r="H831" s="17" t="str">
        <f>IFERROR(IF(INDEX(DATOS!BQ:BQ,MATCH(CHECKLIST!B831,DATOS!B:B,0),1)="","X",IF(INDEX(DATOS!BQ:BQ,MATCH(CHECKLIST!B831,DATOS!B:B,0),1)="VIGENTE","",INDEX(DATOS!BQ:BQ,MATCH(CHECKLIST!B831,DATOS!B:B,0),1))),"")</f>
        <v/>
      </c>
      <c r="I831" s="17" t="str">
        <f>IFERROR(IF(INDEX(DATOS!AR:AR,MATCH(CHECKLIST!B831,DATOS!B:B,0),1)=0,"",INDEX(DATOS!AR:AR,MATCH(CHECKLIST!B831,DATOS!B:B,0),1)),"")</f>
        <v/>
      </c>
      <c r="J831" s="17" t="str">
        <f>IFERROR(IF(INDEX(DATOS!AP:AP,MATCH(CHECKLIST!B831,DATOS!B:B,0),1)=0,"",INDEX(DATOS!AP:AP,MATCH(CHECKLIST!B831,DATOS!B:B,0),1)),"")</f>
        <v/>
      </c>
      <c r="K831" s="35" t="str">
        <f>IFERROR(IF(INDEX(DATOS!AQ:AQ,MATCH(CHECKLIST!B831,DATOS!B:B,0),1)=0,"",INDEX(DATOS!AQ:AQ,MATCH(CHECKLIST!B831,DATOS!B:B,0),1)),"")</f>
        <v/>
      </c>
      <c r="L831" s="17" t="str">
        <f>IFERROR(IF(INDEX(DATOS!AS:AS,MATCH(CHECKLIST!B831,DATOS!B:B,0),1)=0,"",INDEX(DATOS!AS:AS,MATCH(CHECKLIST!B831,DATOS!B:B,0),1)),"")</f>
        <v/>
      </c>
      <c r="M831" s="17" t="str">
        <f>IFERROR(IF(INDEX(DATOS!AO:AO,MATCH(CHECKLIST!B831,DATOS!B:B,0),1)=0,"",INDEX(DATOS!AO:AO,MATCH(CHECKLIST!B831,DATOS!B:B,0),1)),"")</f>
        <v/>
      </c>
      <c r="N831" s="35" t="str">
        <f ca="1">IFERROR(IF(INDEX(DATOS!P:P,MATCH(CHECKLIST!B831,DATOS!B:B,0),1)="","X",IF(INDEX(DATOS!P:P,MATCH(CHECKLIST!B831,DATOS!B:B,0),1)&gt;YEAR(TODAY())-1,"","VENCIDA")),"")</f>
        <v/>
      </c>
      <c r="O831" s="35" t="str">
        <f>IFERROR(IF(INDEX(DATOS!AV:AV,MATCH(CHECKLIST!B831,DATOS!B:B,0),1)=0,"",INDEX(DATOS!AV:AV,MATCH(CHECKLIST!B831,DATOS!B:B,0),1)),"")</f>
        <v/>
      </c>
      <c r="P831" s="17" t="str">
        <f>IFERROR(IF(INDEX(DATOS!AT:AT,MATCH(CHECKLIST!B831,DATOS!B:B,0),1)=0,"",INDEX(DATOS!AT:AT,MATCH(CHECKLIST!B831,DATOS!B:B,0),1)),"")</f>
        <v/>
      </c>
      <c r="Q831" s="17" t="str">
        <f>IFERROR(IF(INDEX(DATOS!AU:AU,MATCH(CHECKLIST!B831,DATOS!B:B,0),1)=0,"",INDEX(DATOS!AU:AU,MATCH(CHECKLIST!B831,DATOS!B:B,0),1)),"")</f>
        <v/>
      </c>
      <c r="R831" t="str">
        <f>IF(B831="","",1)</f>
        <v/>
      </c>
      <c r="S831" t="str">
        <f t="shared" si="38"/>
        <v/>
      </c>
      <c r="U831" t="str">
        <f t="shared" si="36"/>
        <v/>
      </c>
      <c r="V831" t="str">
        <f t="shared" si="37"/>
        <v/>
      </c>
    </row>
    <row r="832" spans="1:22" x14ac:dyDescent="0.25">
      <c r="A832" s="12">
        <v>819</v>
      </c>
      <c r="B832" t="str">
        <f>IFERROR(INDEX(DATOS!B:B,MATCH(CHECKLIST!A832,DATOS!CG:CG,0),1),"")</f>
        <v/>
      </c>
      <c r="C832" t="str">
        <f>IFERROR(INDEX(DATOS!BT:BT,MATCH(CHECKLIST!A832,DATOS!CG:CG,0),1),"")</f>
        <v/>
      </c>
      <c r="D832" t="str">
        <f>IFERROR(INDEX(DATOS!T:T,MATCH(CHECKLIST!E832,DATOS!C:C,0),1),"")</f>
        <v/>
      </c>
      <c r="E832" s="72" t="str">
        <f>IFERROR(INDEX(DATOS!C:C,MATCH(CHECKLIST!A832,DATOS!CG:CG,0),1),"")</f>
        <v/>
      </c>
      <c r="F832" s="82" t="str">
        <f>IFERROR(IF(INDEX(DATOS!AI:AI,MATCH(CHECKLIST!B832,DATOS!B:B,0),1)=0,"",INDEX(DATOS!AI:AI,MATCH(CHECKLIST!B832,DATOS!B:B,0),1)),"")</f>
        <v/>
      </c>
      <c r="G832" s="17" t="str">
        <f>IFERROR(IF(INDEX(DATOS!AN:AN,MATCH(CHECKLIST!B832,DATOS!B:B,0),1)=0,"",INDEX(DATOS!AN:AN,MATCH(CHECKLIST!B832,DATOS!B:B,0),1)),"")</f>
        <v/>
      </c>
      <c r="H832" s="17" t="str">
        <f>IFERROR(IF(INDEX(DATOS!BQ:BQ,MATCH(CHECKLIST!B832,DATOS!B:B,0),1)="","X",IF(INDEX(DATOS!BQ:BQ,MATCH(CHECKLIST!B832,DATOS!B:B,0),1)="VIGENTE","",INDEX(DATOS!BQ:BQ,MATCH(CHECKLIST!B832,DATOS!B:B,0),1))),"")</f>
        <v/>
      </c>
      <c r="I832" s="17" t="str">
        <f>IFERROR(IF(INDEX(DATOS!AR:AR,MATCH(CHECKLIST!B832,DATOS!B:B,0),1)=0,"",INDEX(DATOS!AR:AR,MATCH(CHECKLIST!B832,DATOS!B:B,0),1)),"")</f>
        <v/>
      </c>
      <c r="J832" s="17" t="str">
        <f>IFERROR(IF(INDEX(DATOS!AP:AP,MATCH(CHECKLIST!B832,DATOS!B:B,0),1)=0,"",INDEX(DATOS!AP:AP,MATCH(CHECKLIST!B832,DATOS!B:B,0),1)),"")</f>
        <v/>
      </c>
      <c r="K832" s="35" t="str">
        <f>IFERROR(IF(INDEX(DATOS!AQ:AQ,MATCH(CHECKLIST!B832,DATOS!B:B,0),1)=0,"",INDEX(DATOS!AQ:AQ,MATCH(CHECKLIST!B832,DATOS!B:B,0),1)),"")</f>
        <v/>
      </c>
      <c r="L832" s="17" t="str">
        <f>IFERROR(IF(INDEX(DATOS!AS:AS,MATCH(CHECKLIST!B832,DATOS!B:B,0),1)=0,"",INDEX(DATOS!AS:AS,MATCH(CHECKLIST!B832,DATOS!B:B,0),1)),"")</f>
        <v/>
      </c>
      <c r="M832" s="17" t="str">
        <f>IFERROR(IF(INDEX(DATOS!AO:AO,MATCH(CHECKLIST!B832,DATOS!B:B,0),1)=0,"",INDEX(DATOS!AO:AO,MATCH(CHECKLIST!B832,DATOS!B:B,0),1)),"")</f>
        <v/>
      </c>
      <c r="N832" s="35" t="str">
        <f ca="1">IFERROR(IF(INDEX(DATOS!P:P,MATCH(CHECKLIST!B832,DATOS!B:B,0),1)="","X",IF(INDEX(DATOS!P:P,MATCH(CHECKLIST!B832,DATOS!B:B,0),1)&gt;YEAR(TODAY())-1,"","VENCIDA")),"")</f>
        <v/>
      </c>
      <c r="O832" s="35" t="str">
        <f>IFERROR(IF(INDEX(DATOS!AV:AV,MATCH(CHECKLIST!B832,DATOS!B:B,0),1)=0,"",INDEX(DATOS!AV:AV,MATCH(CHECKLIST!B832,DATOS!B:B,0),1)),"")</f>
        <v/>
      </c>
      <c r="P832" s="17" t="str">
        <f>IFERROR(IF(INDEX(DATOS!AT:AT,MATCH(CHECKLIST!B832,DATOS!B:B,0),1)=0,"",INDEX(DATOS!AT:AT,MATCH(CHECKLIST!B832,DATOS!B:B,0),1)),"")</f>
        <v/>
      </c>
      <c r="Q832" s="17" t="str">
        <f>IFERROR(IF(INDEX(DATOS!AU:AU,MATCH(CHECKLIST!B832,DATOS!B:B,0),1)=0,"",INDEX(DATOS!AU:AU,MATCH(CHECKLIST!B832,DATOS!B:B,0),1)),"")</f>
        <v/>
      </c>
      <c r="S832">
        <f t="shared" si="38"/>
        <v>0</v>
      </c>
      <c r="U832" t="str">
        <f t="shared" si="36"/>
        <v/>
      </c>
      <c r="V832" t="str">
        <f t="shared" si="37"/>
        <v/>
      </c>
    </row>
    <row r="833" spans="1:22" x14ac:dyDescent="0.25">
      <c r="A833" s="12">
        <v>820</v>
      </c>
      <c r="B833" t="str">
        <f>IFERROR(INDEX(DATOS!B:B,MATCH(CHECKLIST!A833,DATOS!CG:CG,0),1),"")</f>
        <v/>
      </c>
      <c r="C833" t="str">
        <f>IFERROR(INDEX(DATOS!BT:BT,MATCH(CHECKLIST!A833,DATOS!CG:CG,0),1),"")</f>
        <v/>
      </c>
      <c r="D833" t="str">
        <f>IFERROR(INDEX(DATOS!T:T,MATCH(CHECKLIST!E833,DATOS!C:C,0),1),"")</f>
        <v/>
      </c>
      <c r="E833" s="72" t="str">
        <f>IFERROR(INDEX(DATOS!C:C,MATCH(CHECKLIST!A833,DATOS!CG:CG,0),1),"")</f>
        <v/>
      </c>
      <c r="F833" s="82" t="str">
        <f>IFERROR(IF(INDEX(DATOS!AI:AI,MATCH(CHECKLIST!B833,DATOS!B:B,0),1)=0,"",INDEX(DATOS!AI:AI,MATCH(CHECKLIST!B833,DATOS!B:B,0),1)),"")</f>
        <v/>
      </c>
      <c r="G833" s="17" t="str">
        <f>IFERROR(IF(INDEX(DATOS!AN:AN,MATCH(CHECKLIST!B833,DATOS!B:B,0),1)=0,"",INDEX(DATOS!AN:AN,MATCH(CHECKLIST!B833,DATOS!B:B,0),1)),"")</f>
        <v/>
      </c>
      <c r="H833" s="17" t="str">
        <f>IFERROR(IF(INDEX(DATOS!BQ:BQ,MATCH(CHECKLIST!B833,DATOS!B:B,0),1)="","X",IF(INDEX(DATOS!BQ:BQ,MATCH(CHECKLIST!B833,DATOS!B:B,0),1)="VIGENTE","",INDEX(DATOS!BQ:BQ,MATCH(CHECKLIST!B833,DATOS!B:B,0),1))),"")</f>
        <v/>
      </c>
      <c r="I833" s="17" t="str">
        <f>IFERROR(IF(INDEX(DATOS!AR:AR,MATCH(CHECKLIST!B833,DATOS!B:B,0),1)=0,"",INDEX(DATOS!AR:AR,MATCH(CHECKLIST!B833,DATOS!B:B,0),1)),"")</f>
        <v/>
      </c>
      <c r="J833" s="17" t="str">
        <f>IFERROR(IF(INDEX(DATOS!AP:AP,MATCH(CHECKLIST!B833,DATOS!B:B,0),1)=0,"",INDEX(DATOS!AP:AP,MATCH(CHECKLIST!B833,DATOS!B:B,0),1)),"")</f>
        <v/>
      </c>
      <c r="K833" s="35" t="str">
        <f>IFERROR(IF(INDEX(DATOS!AQ:AQ,MATCH(CHECKLIST!B833,DATOS!B:B,0),1)=0,"",INDEX(DATOS!AQ:AQ,MATCH(CHECKLIST!B833,DATOS!B:B,0),1)),"")</f>
        <v/>
      </c>
      <c r="L833" s="17" t="str">
        <f>IFERROR(IF(INDEX(DATOS!AS:AS,MATCH(CHECKLIST!B833,DATOS!B:B,0),1)=0,"",INDEX(DATOS!AS:AS,MATCH(CHECKLIST!B833,DATOS!B:B,0),1)),"")</f>
        <v/>
      </c>
      <c r="M833" s="17" t="str">
        <f>IFERROR(IF(INDEX(DATOS!AO:AO,MATCH(CHECKLIST!B833,DATOS!B:B,0),1)=0,"",INDEX(DATOS!AO:AO,MATCH(CHECKLIST!B833,DATOS!B:B,0),1)),"")</f>
        <v/>
      </c>
      <c r="N833" s="35" t="str">
        <f ca="1">IFERROR(IF(INDEX(DATOS!P:P,MATCH(CHECKLIST!B833,DATOS!B:B,0),1)="","X",IF(INDEX(DATOS!P:P,MATCH(CHECKLIST!B833,DATOS!B:B,0),1)&gt;YEAR(TODAY())-1,"","VENCIDA")),"")</f>
        <v/>
      </c>
      <c r="O833" s="35" t="str">
        <f>IFERROR(IF(INDEX(DATOS!AV:AV,MATCH(CHECKLIST!B833,DATOS!B:B,0),1)=0,"",INDEX(DATOS!AV:AV,MATCH(CHECKLIST!B833,DATOS!B:B,0),1)),"")</f>
        <v/>
      </c>
      <c r="P833" s="17" t="str">
        <f>IFERROR(IF(INDEX(DATOS!AT:AT,MATCH(CHECKLIST!B833,DATOS!B:B,0),1)=0,"",INDEX(DATOS!AT:AT,MATCH(CHECKLIST!B833,DATOS!B:B,0),1)),"")</f>
        <v/>
      </c>
      <c r="Q833" s="17" t="str">
        <f>IFERROR(IF(INDEX(DATOS!AU:AU,MATCH(CHECKLIST!B833,DATOS!B:B,0),1)=0,"",INDEX(DATOS!AU:AU,MATCH(CHECKLIST!B833,DATOS!B:B,0),1)),"")</f>
        <v/>
      </c>
      <c r="R833" t="str">
        <f>IF(B833="","",1)</f>
        <v/>
      </c>
      <c r="S833" t="str">
        <f t="shared" si="38"/>
        <v/>
      </c>
      <c r="U833" t="str">
        <f t="shared" si="36"/>
        <v/>
      </c>
      <c r="V833" t="str">
        <f t="shared" si="37"/>
        <v/>
      </c>
    </row>
    <row r="834" spans="1:22" x14ac:dyDescent="0.25">
      <c r="A834" s="12">
        <v>821</v>
      </c>
      <c r="B834" t="str">
        <f>IFERROR(INDEX(DATOS!B:B,MATCH(CHECKLIST!A834,DATOS!CG:CG,0),1),"")</f>
        <v/>
      </c>
      <c r="C834" t="str">
        <f>IFERROR(INDEX(DATOS!BT:BT,MATCH(CHECKLIST!A834,DATOS!CG:CG,0),1),"")</f>
        <v/>
      </c>
      <c r="D834" t="str">
        <f>IFERROR(INDEX(DATOS!T:T,MATCH(CHECKLIST!E834,DATOS!C:C,0),1),"")</f>
        <v/>
      </c>
      <c r="E834" s="72" t="str">
        <f>IFERROR(INDEX(DATOS!C:C,MATCH(CHECKLIST!A834,DATOS!CG:CG,0),1),"")</f>
        <v/>
      </c>
      <c r="F834" s="82" t="str">
        <f>IFERROR(IF(INDEX(DATOS!AI:AI,MATCH(CHECKLIST!B834,DATOS!B:B,0),1)=0,"",INDEX(DATOS!AI:AI,MATCH(CHECKLIST!B834,DATOS!B:B,0),1)),"")</f>
        <v/>
      </c>
      <c r="G834" s="17" t="str">
        <f>IFERROR(IF(INDEX(DATOS!AN:AN,MATCH(CHECKLIST!B834,DATOS!B:B,0),1)=0,"",INDEX(DATOS!AN:AN,MATCH(CHECKLIST!B834,DATOS!B:B,0),1)),"")</f>
        <v/>
      </c>
      <c r="H834" s="17" t="str">
        <f>IFERROR(IF(INDEX(DATOS!BQ:BQ,MATCH(CHECKLIST!B834,DATOS!B:B,0),1)="","X",IF(INDEX(DATOS!BQ:BQ,MATCH(CHECKLIST!B834,DATOS!B:B,0),1)="VIGENTE","",INDEX(DATOS!BQ:BQ,MATCH(CHECKLIST!B834,DATOS!B:B,0),1))),"")</f>
        <v/>
      </c>
      <c r="I834" s="17" t="str">
        <f>IFERROR(IF(INDEX(DATOS!AR:AR,MATCH(CHECKLIST!B834,DATOS!B:B,0),1)=0,"",INDEX(DATOS!AR:AR,MATCH(CHECKLIST!B834,DATOS!B:B,0),1)),"")</f>
        <v/>
      </c>
      <c r="J834" s="17" t="str">
        <f>IFERROR(IF(INDEX(DATOS!AP:AP,MATCH(CHECKLIST!B834,DATOS!B:B,0),1)=0,"",INDEX(DATOS!AP:AP,MATCH(CHECKLIST!B834,DATOS!B:B,0),1)),"")</f>
        <v/>
      </c>
      <c r="K834" s="35" t="str">
        <f>IFERROR(IF(INDEX(DATOS!AQ:AQ,MATCH(CHECKLIST!B834,DATOS!B:B,0),1)=0,"",INDEX(DATOS!AQ:AQ,MATCH(CHECKLIST!B834,DATOS!B:B,0),1)),"")</f>
        <v/>
      </c>
      <c r="L834" s="17" t="str">
        <f>IFERROR(IF(INDEX(DATOS!AS:AS,MATCH(CHECKLIST!B834,DATOS!B:B,0),1)=0,"",INDEX(DATOS!AS:AS,MATCH(CHECKLIST!B834,DATOS!B:B,0),1)),"")</f>
        <v/>
      </c>
      <c r="M834" s="17" t="str">
        <f>IFERROR(IF(INDEX(DATOS!AO:AO,MATCH(CHECKLIST!B834,DATOS!B:B,0),1)=0,"",INDEX(DATOS!AO:AO,MATCH(CHECKLIST!B834,DATOS!B:B,0),1)),"")</f>
        <v/>
      </c>
      <c r="N834" s="35" t="str">
        <f ca="1">IFERROR(IF(INDEX(DATOS!P:P,MATCH(CHECKLIST!B834,DATOS!B:B,0),1)="","X",IF(INDEX(DATOS!P:P,MATCH(CHECKLIST!B834,DATOS!B:B,0),1)&gt;YEAR(TODAY())-1,"","VENCIDA")),"")</f>
        <v/>
      </c>
      <c r="O834" s="35" t="str">
        <f>IFERROR(IF(INDEX(DATOS!AV:AV,MATCH(CHECKLIST!B834,DATOS!B:B,0),1)=0,"",INDEX(DATOS!AV:AV,MATCH(CHECKLIST!B834,DATOS!B:B,0),1)),"")</f>
        <v/>
      </c>
      <c r="P834" s="17" t="str">
        <f>IFERROR(IF(INDEX(DATOS!AT:AT,MATCH(CHECKLIST!B834,DATOS!B:B,0),1)=0,"",INDEX(DATOS!AT:AT,MATCH(CHECKLIST!B834,DATOS!B:B,0),1)),"")</f>
        <v/>
      </c>
      <c r="Q834" s="17" t="str">
        <f>IFERROR(IF(INDEX(DATOS!AU:AU,MATCH(CHECKLIST!B834,DATOS!B:B,0),1)=0,"",INDEX(DATOS!AU:AU,MATCH(CHECKLIST!B834,DATOS!B:B,0),1)),"")</f>
        <v/>
      </c>
      <c r="S834">
        <f t="shared" si="38"/>
        <v>0</v>
      </c>
      <c r="U834" t="str">
        <f t="shared" si="36"/>
        <v/>
      </c>
      <c r="V834" t="str">
        <f t="shared" si="37"/>
        <v/>
      </c>
    </row>
    <row r="835" spans="1:22" x14ac:dyDescent="0.25">
      <c r="A835" s="12">
        <v>822</v>
      </c>
      <c r="B835" t="str">
        <f>IFERROR(INDEX(DATOS!B:B,MATCH(CHECKLIST!A835,DATOS!CG:CG,0),1),"")</f>
        <v/>
      </c>
      <c r="C835" t="str">
        <f>IFERROR(INDEX(DATOS!BT:BT,MATCH(CHECKLIST!A835,DATOS!CG:CG,0),1),"")</f>
        <v/>
      </c>
      <c r="D835" t="str">
        <f>IFERROR(INDEX(DATOS!T:T,MATCH(CHECKLIST!E835,DATOS!C:C,0),1),"")</f>
        <v/>
      </c>
      <c r="E835" s="72" t="str">
        <f>IFERROR(INDEX(DATOS!C:C,MATCH(CHECKLIST!A835,DATOS!CG:CG,0),1),"")</f>
        <v/>
      </c>
      <c r="F835" s="82" t="str">
        <f>IFERROR(IF(INDEX(DATOS!AI:AI,MATCH(CHECKLIST!B835,DATOS!B:B,0),1)=0,"",INDEX(DATOS!AI:AI,MATCH(CHECKLIST!B835,DATOS!B:B,0),1)),"")</f>
        <v/>
      </c>
      <c r="G835" s="17" t="str">
        <f>IFERROR(IF(INDEX(DATOS!AN:AN,MATCH(CHECKLIST!B835,DATOS!B:B,0),1)=0,"",INDEX(DATOS!AN:AN,MATCH(CHECKLIST!B835,DATOS!B:B,0),1)),"")</f>
        <v/>
      </c>
      <c r="H835" s="17" t="str">
        <f>IFERROR(IF(INDEX(DATOS!BQ:BQ,MATCH(CHECKLIST!B835,DATOS!B:B,0),1)="","X",IF(INDEX(DATOS!BQ:BQ,MATCH(CHECKLIST!B835,DATOS!B:B,0),1)="VIGENTE","",INDEX(DATOS!BQ:BQ,MATCH(CHECKLIST!B835,DATOS!B:B,0),1))),"")</f>
        <v/>
      </c>
      <c r="I835" s="17" t="str">
        <f>IFERROR(IF(INDEX(DATOS!AR:AR,MATCH(CHECKLIST!B835,DATOS!B:B,0),1)=0,"",INDEX(DATOS!AR:AR,MATCH(CHECKLIST!B835,DATOS!B:B,0),1)),"")</f>
        <v/>
      </c>
      <c r="J835" s="17" t="str">
        <f>IFERROR(IF(INDEX(DATOS!AP:AP,MATCH(CHECKLIST!B835,DATOS!B:B,0),1)=0,"",INDEX(DATOS!AP:AP,MATCH(CHECKLIST!B835,DATOS!B:B,0),1)),"")</f>
        <v/>
      </c>
      <c r="K835" s="35" t="str">
        <f>IFERROR(IF(INDEX(DATOS!AQ:AQ,MATCH(CHECKLIST!B835,DATOS!B:B,0),1)=0,"",INDEX(DATOS!AQ:AQ,MATCH(CHECKLIST!B835,DATOS!B:B,0),1)),"")</f>
        <v/>
      </c>
      <c r="L835" s="17" t="str">
        <f>IFERROR(IF(INDEX(DATOS!AS:AS,MATCH(CHECKLIST!B835,DATOS!B:B,0),1)=0,"",INDEX(DATOS!AS:AS,MATCH(CHECKLIST!B835,DATOS!B:B,0),1)),"")</f>
        <v/>
      </c>
      <c r="M835" s="17" t="str">
        <f>IFERROR(IF(INDEX(DATOS!AO:AO,MATCH(CHECKLIST!B835,DATOS!B:B,0),1)=0,"",INDEX(DATOS!AO:AO,MATCH(CHECKLIST!B835,DATOS!B:B,0),1)),"")</f>
        <v/>
      </c>
      <c r="N835" s="35" t="str">
        <f ca="1">IFERROR(IF(INDEX(DATOS!P:P,MATCH(CHECKLIST!B835,DATOS!B:B,0),1)="","X",IF(INDEX(DATOS!P:P,MATCH(CHECKLIST!B835,DATOS!B:B,0),1)&gt;YEAR(TODAY())-1,"","VENCIDA")),"")</f>
        <v/>
      </c>
      <c r="O835" s="35" t="str">
        <f>IFERROR(IF(INDEX(DATOS!AV:AV,MATCH(CHECKLIST!B835,DATOS!B:B,0),1)=0,"",INDEX(DATOS!AV:AV,MATCH(CHECKLIST!B835,DATOS!B:B,0),1)),"")</f>
        <v/>
      </c>
      <c r="P835" s="17" t="str">
        <f>IFERROR(IF(INDEX(DATOS!AT:AT,MATCH(CHECKLIST!B835,DATOS!B:B,0),1)=0,"",INDEX(DATOS!AT:AT,MATCH(CHECKLIST!B835,DATOS!B:B,0),1)),"")</f>
        <v/>
      </c>
      <c r="Q835" s="17" t="str">
        <f>IFERROR(IF(INDEX(DATOS!AU:AU,MATCH(CHECKLIST!B835,DATOS!B:B,0),1)=0,"",INDEX(DATOS!AU:AU,MATCH(CHECKLIST!B835,DATOS!B:B,0),1)),"")</f>
        <v/>
      </c>
      <c r="R835" t="str">
        <f>IF(B835="","",1)</f>
        <v/>
      </c>
      <c r="S835" t="str">
        <f t="shared" si="38"/>
        <v/>
      </c>
      <c r="U835" t="str">
        <f t="shared" si="36"/>
        <v/>
      </c>
      <c r="V835" t="str">
        <f t="shared" si="37"/>
        <v/>
      </c>
    </row>
    <row r="836" spans="1:22" x14ac:dyDescent="0.25">
      <c r="A836" s="12">
        <v>823</v>
      </c>
      <c r="B836" t="str">
        <f>IFERROR(INDEX(DATOS!B:B,MATCH(CHECKLIST!A836,DATOS!CG:CG,0),1),"")</f>
        <v/>
      </c>
      <c r="C836" t="str">
        <f>IFERROR(INDEX(DATOS!BT:BT,MATCH(CHECKLIST!A836,DATOS!CG:CG,0),1),"")</f>
        <v/>
      </c>
      <c r="D836" t="str">
        <f>IFERROR(INDEX(DATOS!T:T,MATCH(CHECKLIST!E836,DATOS!C:C,0),1),"")</f>
        <v/>
      </c>
      <c r="E836" s="72" t="str">
        <f>IFERROR(INDEX(DATOS!C:C,MATCH(CHECKLIST!A836,DATOS!CG:CG,0),1),"")</f>
        <v/>
      </c>
      <c r="F836" s="82" t="str">
        <f>IFERROR(IF(INDEX(DATOS!AI:AI,MATCH(CHECKLIST!B836,DATOS!B:B,0),1)=0,"",INDEX(DATOS!AI:AI,MATCH(CHECKLIST!B836,DATOS!B:B,0),1)),"")</f>
        <v/>
      </c>
      <c r="G836" s="17" t="str">
        <f>IFERROR(IF(INDEX(DATOS!AN:AN,MATCH(CHECKLIST!B836,DATOS!B:B,0),1)=0,"",INDEX(DATOS!AN:AN,MATCH(CHECKLIST!B836,DATOS!B:B,0),1)),"")</f>
        <v/>
      </c>
      <c r="H836" s="17" t="str">
        <f>IFERROR(IF(INDEX(DATOS!BQ:BQ,MATCH(CHECKLIST!B836,DATOS!B:B,0),1)="","X",IF(INDEX(DATOS!BQ:BQ,MATCH(CHECKLIST!B836,DATOS!B:B,0),1)="VIGENTE","",INDEX(DATOS!BQ:BQ,MATCH(CHECKLIST!B836,DATOS!B:B,0),1))),"")</f>
        <v/>
      </c>
      <c r="I836" s="17" t="str">
        <f>IFERROR(IF(INDEX(DATOS!AR:AR,MATCH(CHECKLIST!B836,DATOS!B:B,0),1)=0,"",INDEX(DATOS!AR:AR,MATCH(CHECKLIST!B836,DATOS!B:B,0),1)),"")</f>
        <v/>
      </c>
      <c r="J836" s="17" t="str">
        <f>IFERROR(IF(INDEX(DATOS!AP:AP,MATCH(CHECKLIST!B836,DATOS!B:B,0),1)=0,"",INDEX(DATOS!AP:AP,MATCH(CHECKLIST!B836,DATOS!B:B,0),1)),"")</f>
        <v/>
      </c>
      <c r="K836" s="35" t="str">
        <f>IFERROR(IF(INDEX(DATOS!AQ:AQ,MATCH(CHECKLIST!B836,DATOS!B:B,0),1)=0,"",INDEX(DATOS!AQ:AQ,MATCH(CHECKLIST!B836,DATOS!B:B,0),1)),"")</f>
        <v/>
      </c>
      <c r="L836" s="17" t="str">
        <f>IFERROR(IF(INDEX(DATOS!AS:AS,MATCH(CHECKLIST!B836,DATOS!B:B,0),1)=0,"",INDEX(DATOS!AS:AS,MATCH(CHECKLIST!B836,DATOS!B:B,0),1)),"")</f>
        <v/>
      </c>
      <c r="M836" s="17" t="str">
        <f>IFERROR(IF(INDEX(DATOS!AO:AO,MATCH(CHECKLIST!B836,DATOS!B:B,0),1)=0,"",INDEX(DATOS!AO:AO,MATCH(CHECKLIST!B836,DATOS!B:B,0),1)),"")</f>
        <v/>
      </c>
      <c r="N836" s="35" t="str">
        <f ca="1">IFERROR(IF(INDEX(DATOS!P:P,MATCH(CHECKLIST!B836,DATOS!B:B,0),1)="","X",IF(INDEX(DATOS!P:P,MATCH(CHECKLIST!B836,DATOS!B:B,0),1)&gt;YEAR(TODAY())-1,"","VENCIDA")),"")</f>
        <v/>
      </c>
      <c r="O836" s="35" t="str">
        <f>IFERROR(IF(INDEX(DATOS!AV:AV,MATCH(CHECKLIST!B836,DATOS!B:B,0),1)=0,"",INDEX(DATOS!AV:AV,MATCH(CHECKLIST!B836,DATOS!B:B,0),1)),"")</f>
        <v/>
      </c>
      <c r="P836" s="17" t="str">
        <f>IFERROR(IF(INDEX(DATOS!AT:AT,MATCH(CHECKLIST!B836,DATOS!B:B,0),1)=0,"",INDEX(DATOS!AT:AT,MATCH(CHECKLIST!B836,DATOS!B:B,0),1)),"")</f>
        <v/>
      </c>
      <c r="Q836" s="17" t="str">
        <f>IFERROR(IF(INDEX(DATOS!AU:AU,MATCH(CHECKLIST!B836,DATOS!B:B,0),1)=0,"",INDEX(DATOS!AU:AU,MATCH(CHECKLIST!B836,DATOS!B:B,0),1)),"")</f>
        <v/>
      </c>
      <c r="S836">
        <f t="shared" si="38"/>
        <v>0</v>
      </c>
      <c r="U836" t="str">
        <f t="shared" si="36"/>
        <v/>
      </c>
      <c r="V836" t="str">
        <f t="shared" si="37"/>
        <v/>
      </c>
    </row>
    <row r="837" spans="1:22" x14ac:dyDescent="0.25">
      <c r="A837" s="12">
        <v>824</v>
      </c>
      <c r="B837" t="str">
        <f>IFERROR(INDEX(DATOS!B:B,MATCH(CHECKLIST!A837,DATOS!CG:CG,0),1),"")</f>
        <v/>
      </c>
      <c r="C837" t="str">
        <f>IFERROR(INDEX(DATOS!BT:BT,MATCH(CHECKLIST!A837,DATOS!CG:CG,0),1),"")</f>
        <v/>
      </c>
      <c r="D837" t="str">
        <f>IFERROR(INDEX(DATOS!T:T,MATCH(CHECKLIST!E837,DATOS!C:C,0),1),"")</f>
        <v/>
      </c>
      <c r="E837" s="72" t="str">
        <f>IFERROR(INDEX(DATOS!C:C,MATCH(CHECKLIST!A837,DATOS!CG:CG,0),1),"")</f>
        <v/>
      </c>
      <c r="F837" s="82" t="str">
        <f>IFERROR(IF(INDEX(DATOS!AI:AI,MATCH(CHECKLIST!B837,DATOS!B:B,0),1)=0,"",INDEX(DATOS!AI:AI,MATCH(CHECKLIST!B837,DATOS!B:B,0),1)),"")</f>
        <v/>
      </c>
      <c r="G837" s="17" t="str">
        <f>IFERROR(IF(INDEX(DATOS!AN:AN,MATCH(CHECKLIST!B837,DATOS!B:B,0),1)=0,"",INDEX(DATOS!AN:AN,MATCH(CHECKLIST!B837,DATOS!B:B,0),1)),"")</f>
        <v/>
      </c>
      <c r="H837" s="17" t="str">
        <f>IFERROR(IF(INDEX(DATOS!BQ:BQ,MATCH(CHECKLIST!B837,DATOS!B:B,0),1)="","X",IF(INDEX(DATOS!BQ:BQ,MATCH(CHECKLIST!B837,DATOS!B:B,0),1)="VIGENTE","",INDEX(DATOS!BQ:BQ,MATCH(CHECKLIST!B837,DATOS!B:B,0),1))),"")</f>
        <v/>
      </c>
      <c r="I837" s="17" t="str">
        <f>IFERROR(IF(INDEX(DATOS!AR:AR,MATCH(CHECKLIST!B837,DATOS!B:B,0),1)=0,"",INDEX(DATOS!AR:AR,MATCH(CHECKLIST!B837,DATOS!B:B,0),1)),"")</f>
        <v/>
      </c>
      <c r="J837" s="17" t="str">
        <f>IFERROR(IF(INDEX(DATOS!AP:AP,MATCH(CHECKLIST!B837,DATOS!B:B,0),1)=0,"",INDEX(DATOS!AP:AP,MATCH(CHECKLIST!B837,DATOS!B:B,0),1)),"")</f>
        <v/>
      </c>
      <c r="K837" s="35" t="str">
        <f>IFERROR(IF(INDEX(DATOS!AQ:AQ,MATCH(CHECKLIST!B837,DATOS!B:B,0),1)=0,"",INDEX(DATOS!AQ:AQ,MATCH(CHECKLIST!B837,DATOS!B:B,0),1)),"")</f>
        <v/>
      </c>
      <c r="L837" s="17" t="str">
        <f>IFERROR(IF(INDEX(DATOS!AS:AS,MATCH(CHECKLIST!B837,DATOS!B:B,0),1)=0,"",INDEX(DATOS!AS:AS,MATCH(CHECKLIST!B837,DATOS!B:B,0),1)),"")</f>
        <v/>
      </c>
      <c r="M837" s="17" t="str">
        <f>IFERROR(IF(INDEX(DATOS!AO:AO,MATCH(CHECKLIST!B837,DATOS!B:B,0),1)=0,"",INDEX(DATOS!AO:AO,MATCH(CHECKLIST!B837,DATOS!B:B,0),1)),"")</f>
        <v/>
      </c>
      <c r="N837" s="35" t="str">
        <f ca="1">IFERROR(IF(INDEX(DATOS!P:P,MATCH(CHECKLIST!B837,DATOS!B:B,0),1)="","X",IF(INDEX(DATOS!P:P,MATCH(CHECKLIST!B837,DATOS!B:B,0),1)&gt;YEAR(TODAY())-1,"","VENCIDA")),"")</f>
        <v/>
      </c>
      <c r="O837" s="35" t="str">
        <f>IFERROR(IF(INDEX(DATOS!AV:AV,MATCH(CHECKLIST!B837,DATOS!B:B,0),1)=0,"",INDEX(DATOS!AV:AV,MATCH(CHECKLIST!B837,DATOS!B:B,0),1)),"")</f>
        <v/>
      </c>
      <c r="P837" s="17" t="str">
        <f>IFERROR(IF(INDEX(DATOS!AT:AT,MATCH(CHECKLIST!B837,DATOS!B:B,0),1)=0,"",INDEX(DATOS!AT:AT,MATCH(CHECKLIST!B837,DATOS!B:B,0),1)),"")</f>
        <v/>
      </c>
      <c r="Q837" s="17" t="str">
        <f>IFERROR(IF(INDEX(DATOS!AU:AU,MATCH(CHECKLIST!B837,DATOS!B:B,0),1)=0,"",INDEX(DATOS!AU:AU,MATCH(CHECKLIST!B837,DATOS!B:B,0),1)),"")</f>
        <v/>
      </c>
      <c r="R837" t="str">
        <f>IF(B837="","",1)</f>
        <v/>
      </c>
      <c r="S837" t="str">
        <f t="shared" si="38"/>
        <v/>
      </c>
      <c r="U837" t="str">
        <f t="shared" si="36"/>
        <v/>
      </c>
      <c r="V837" t="str">
        <f t="shared" si="37"/>
        <v/>
      </c>
    </row>
    <row r="838" spans="1:22" x14ac:dyDescent="0.25">
      <c r="A838" s="12">
        <v>825</v>
      </c>
      <c r="B838" t="str">
        <f>IFERROR(INDEX(DATOS!B:B,MATCH(CHECKLIST!A838,DATOS!CG:CG,0),1),"")</f>
        <v/>
      </c>
      <c r="C838" t="str">
        <f>IFERROR(INDEX(DATOS!BT:BT,MATCH(CHECKLIST!A838,DATOS!CG:CG,0),1),"")</f>
        <v/>
      </c>
      <c r="D838" t="str">
        <f>IFERROR(INDEX(DATOS!T:T,MATCH(CHECKLIST!E838,DATOS!C:C,0),1),"")</f>
        <v/>
      </c>
      <c r="E838" s="72" t="str">
        <f>IFERROR(INDEX(DATOS!C:C,MATCH(CHECKLIST!A838,DATOS!CG:CG,0),1),"")</f>
        <v/>
      </c>
      <c r="F838" s="82" t="str">
        <f>IFERROR(IF(INDEX(DATOS!AI:AI,MATCH(CHECKLIST!B838,DATOS!B:B,0),1)=0,"",INDEX(DATOS!AI:AI,MATCH(CHECKLIST!B838,DATOS!B:B,0),1)),"")</f>
        <v/>
      </c>
      <c r="G838" s="17" t="str">
        <f>IFERROR(IF(INDEX(DATOS!AN:AN,MATCH(CHECKLIST!B838,DATOS!B:B,0),1)=0,"",INDEX(DATOS!AN:AN,MATCH(CHECKLIST!B838,DATOS!B:B,0),1)),"")</f>
        <v/>
      </c>
      <c r="H838" s="17" t="str">
        <f>IFERROR(IF(INDEX(DATOS!BQ:BQ,MATCH(CHECKLIST!B838,DATOS!B:B,0),1)="","X",IF(INDEX(DATOS!BQ:BQ,MATCH(CHECKLIST!B838,DATOS!B:B,0),1)="VIGENTE","",INDEX(DATOS!BQ:BQ,MATCH(CHECKLIST!B838,DATOS!B:B,0),1))),"")</f>
        <v/>
      </c>
      <c r="I838" s="17" t="str">
        <f>IFERROR(IF(INDEX(DATOS!AR:AR,MATCH(CHECKLIST!B838,DATOS!B:B,0),1)=0,"",INDEX(DATOS!AR:AR,MATCH(CHECKLIST!B838,DATOS!B:B,0),1)),"")</f>
        <v/>
      </c>
      <c r="J838" s="17" t="str">
        <f>IFERROR(IF(INDEX(DATOS!AP:AP,MATCH(CHECKLIST!B838,DATOS!B:B,0),1)=0,"",INDEX(DATOS!AP:AP,MATCH(CHECKLIST!B838,DATOS!B:B,0),1)),"")</f>
        <v/>
      </c>
      <c r="K838" s="35" t="str">
        <f>IFERROR(IF(INDEX(DATOS!AQ:AQ,MATCH(CHECKLIST!B838,DATOS!B:B,0),1)=0,"",INDEX(DATOS!AQ:AQ,MATCH(CHECKLIST!B838,DATOS!B:B,0),1)),"")</f>
        <v/>
      </c>
      <c r="L838" s="17" t="str">
        <f>IFERROR(IF(INDEX(DATOS!AS:AS,MATCH(CHECKLIST!B838,DATOS!B:B,0),1)=0,"",INDEX(DATOS!AS:AS,MATCH(CHECKLIST!B838,DATOS!B:B,0),1)),"")</f>
        <v/>
      </c>
      <c r="M838" s="17" t="str">
        <f>IFERROR(IF(INDEX(DATOS!AO:AO,MATCH(CHECKLIST!B838,DATOS!B:B,0),1)=0,"",INDEX(DATOS!AO:AO,MATCH(CHECKLIST!B838,DATOS!B:B,0),1)),"")</f>
        <v/>
      </c>
      <c r="N838" s="35" t="str">
        <f ca="1">IFERROR(IF(INDEX(DATOS!P:P,MATCH(CHECKLIST!B838,DATOS!B:B,0),1)="","X",IF(INDEX(DATOS!P:P,MATCH(CHECKLIST!B838,DATOS!B:B,0),1)&gt;YEAR(TODAY())-1,"","VENCIDA")),"")</f>
        <v/>
      </c>
      <c r="O838" s="35" t="str">
        <f>IFERROR(IF(INDEX(DATOS!AV:AV,MATCH(CHECKLIST!B838,DATOS!B:B,0),1)=0,"",INDEX(DATOS!AV:AV,MATCH(CHECKLIST!B838,DATOS!B:B,0),1)),"")</f>
        <v/>
      </c>
      <c r="P838" s="17" t="str">
        <f>IFERROR(IF(INDEX(DATOS!AT:AT,MATCH(CHECKLIST!B838,DATOS!B:B,0),1)=0,"",INDEX(DATOS!AT:AT,MATCH(CHECKLIST!B838,DATOS!B:B,0),1)),"")</f>
        <v/>
      </c>
      <c r="Q838" s="17" t="str">
        <f>IFERROR(IF(INDEX(DATOS!AU:AU,MATCH(CHECKLIST!B838,DATOS!B:B,0),1)=0,"",INDEX(DATOS!AU:AU,MATCH(CHECKLIST!B838,DATOS!B:B,0),1)),"")</f>
        <v/>
      </c>
      <c r="S838">
        <f t="shared" si="38"/>
        <v>0</v>
      </c>
      <c r="U838" t="str">
        <f t="shared" si="36"/>
        <v/>
      </c>
      <c r="V838" t="str">
        <f t="shared" si="37"/>
        <v/>
      </c>
    </row>
    <row r="839" spans="1:22" x14ac:dyDescent="0.25">
      <c r="A839" s="12">
        <v>826</v>
      </c>
      <c r="B839" t="str">
        <f>IFERROR(INDEX(DATOS!B:B,MATCH(CHECKLIST!A839,DATOS!CG:CG,0),1),"")</f>
        <v/>
      </c>
      <c r="C839" t="str">
        <f>IFERROR(INDEX(DATOS!BT:BT,MATCH(CHECKLIST!A839,DATOS!CG:CG,0),1),"")</f>
        <v/>
      </c>
      <c r="D839" t="str">
        <f>IFERROR(INDEX(DATOS!T:T,MATCH(CHECKLIST!E839,DATOS!C:C,0),1),"")</f>
        <v/>
      </c>
      <c r="E839" s="72" t="str">
        <f>IFERROR(INDEX(DATOS!C:C,MATCH(CHECKLIST!A839,DATOS!CG:CG,0),1),"")</f>
        <v/>
      </c>
      <c r="F839" s="82" t="str">
        <f>IFERROR(IF(INDEX(DATOS!AI:AI,MATCH(CHECKLIST!B839,DATOS!B:B,0),1)=0,"",INDEX(DATOS!AI:AI,MATCH(CHECKLIST!B839,DATOS!B:B,0),1)),"")</f>
        <v/>
      </c>
      <c r="G839" s="17" t="str">
        <f>IFERROR(IF(INDEX(DATOS!AN:AN,MATCH(CHECKLIST!B839,DATOS!B:B,0),1)=0,"",INDEX(DATOS!AN:AN,MATCH(CHECKLIST!B839,DATOS!B:B,0),1)),"")</f>
        <v/>
      </c>
      <c r="H839" s="17" t="str">
        <f>IFERROR(IF(INDEX(DATOS!BQ:BQ,MATCH(CHECKLIST!B839,DATOS!B:B,0),1)="","X",IF(INDEX(DATOS!BQ:BQ,MATCH(CHECKLIST!B839,DATOS!B:B,0),1)="VIGENTE","",INDEX(DATOS!BQ:BQ,MATCH(CHECKLIST!B839,DATOS!B:B,0),1))),"")</f>
        <v/>
      </c>
      <c r="I839" s="17" t="str">
        <f>IFERROR(IF(INDEX(DATOS!AR:AR,MATCH(CHECKLIST!B839,DATOS!B:B,0),1)=0,"",INDEX(DATOS!AR:AR,MATCH(CHECKLIST!B839,DATOS!B:B,0),1)),"")</f>
        <v/>
      </c>
      <c r="J839" s="17" t="str">
        <f>IFERROR(IF(INDEX(DATOS!AP:AP,MATCH(CHECKLIST!B839,DATOS!B:B,0),1)=0,"",INDEX(DATOS!AP:AP,MATCH(CHECKLIST!B839,DATOS!B:B,0),1)),"")</f>
        <v/>
      </c>
      <c r="K839" s="35" t="str">
        <f>IFERROR(IF(INDEX(DATOS!AQ:AQ,MATCH(CHECKLIST!B839,DATOS!B:B,0),1)=0,"",INDEX(DATOS!AQ:AQ,MATCH(CHECKLIST!B839,DATOS!B:B,0),1)),"")</f>
        <v/>
      </c>
      <c r="L839" s="17" t="str">
        <f>IFERROR(IF(INDEX(DATOS!AS:AS,MATCH(CHECKLIST!B839,DATOS!B:B,0),1)=0,"",INDEX(DATOS!AS:AS,MATCH(CHECKLIST!B839,DATOS!B:B,0),1)),"")</f>
        <v/>
      </c>
      <c r="M839" s="17" t="str">
        <f>IFERROR(IF(INDEX(DATOS!AO:AO,MATCH(CHECKLIST!B839,DATOS!B:B,0),1)=0,"",INDEX(DATOS!AO:AO,MATCH(CHECKLIST!B839,DATOS!B:B,0),1)),"")</f>
        <v/>
      </c>
      <c r="N839" s="35" t="str">
        <f ca="1">IFERROR(IF(INDEX(DATOS!P:P,MATCH(CHECKLIST!B839,DATOS!B:B,0),1)="","X",IF(INDEX(DATOS!P:P,MATCH(CHECKLIST!B839,DATOS!B:B,0),1)&gt;YEAR(TODAY())-1,"","VENCIDA")),"")</f>
        <v/>
      </c>
      <c r="O839" s="35" t="str">
        <f>IFERROR(IF(INDEX(DATOS!AV:AV,MATCH(CHECKLIST!B839,DATOS!B:B,0),1)=0,"",INDEX(DATOS!AV:AV,MATCH(CHECKLIST!B839,DATOS!B:B,0),1)),"")</f>
        <v/>
      </c>
      <c r="P839" s="17" t="str">
        <f>IFERROR(IF(INDEX(DATOS!AT:AT,MATCH(CHECKLIST!B839,DATOS!B:B,0),1)=0,"",INDEX(DATOS!AT:AT,MATCH(CHECKLIST!B839,DATOS!B:B,0),1)),"")</f>
        <v/>
      </c>
      <c r="Q839" s="17" t="str">
        <f>IFERROR(IF(INDEX(DATOS!AU:AU,MATCH(CHECKLIST!B839,DATOS!B:B,0),1)=0,"",INDEX(DATOS!AU:AU,MATCH(CHECKLIST!B839,DATOS!B:B,0),1)),"")</f>
        <v/>
      </c>
      <c r="R839" t="str">
        <f>IF(B839="","",1)</f>
        <v/>
      </c>
      <c r="S839" t="str">
        <f t="shared" si="38"/>
        <v/>
      </c>
      <c r="U839" t="str">
        <f t="shared" si="36"/>
        <v/>
      </c>
      <c r="V839" t="str">
        <f t="shared" si="37"/>
        <v/>
      </c>
    </row>
    <row r="840" spans="1:22" x14ac:dyDescent="0.25">
      <c r="A840" s="12">
        <v>827</v>
      </c>
      <c r="B840" t="str">
        <f>IFERROR(INDEX(DATOS!B:B,MATCH(CHECKLIST!A840,DATOS!CG:CG,0),1),"")</f>
        <v/>
      </c>
      <c r="C840" t="str">
        <f>IFERROR(INDEX(DATOS!BT:BT,MATCH(CHECKLIST!A840,DATOS!CG:CG,0),1),"")</f>
        <v/>
      </c>
      <c r="D840" t="str">
        <f>IFERROR(INDEX(DATOS!T:T,MATCH(CHECKLIST!E840,DATOS!C:C,0),1),"")</f>
        <v/>
      </c>
      <c r="E840" s="72" t="str">
        <f>IFERROR(INDEX(DATOS!C:C,MATCH(CHECKLIST!A840,DATOS!CG:CG,0),1),"")</f>
        <v/>
      </c>
      <c r="F840" s="82" t="str">
        <f>IFERROR(IF(INDEX(DATOS!AI:AI,MATCH(CHECKLIST!B840,DATOS!B:B,0),1)=0,"",INDEX(DATOS!AI:AI,MATCH(CHECKLIST!B840,DATOS!B:B,0),1)),"")</f>
        <v/>
      </c>
      <c r="G840" s="17" t="str">
        <f>IFERROR(IF(INDEX(DATOS!AN:AN,MATCH(CHECKLIST!B840,DATOS!B:B,0),1)=0,"",INDEX(DATOS!AN:AN,MATCH(CHECKLIST!B840,DATOS!B:B,0),1)),"")</f>
        <v/>
      </c>
      <c r="H840" s="17" t="str">
        <f>IFERROR(IF(INDEX(DATOS!BQ:BQ,MATCH(CHECKLIST!B840,DATOS!B:B,0),1)="","X",IF(INDEX(DATOS!BQ:BQ,MATCH(CHECKLIST!B840,DATOS!B:B,0),1)="VIGENTE","",INDEX(DATOS!BQ:BQ,MATCH(CHECKLIST!B840,DATOS!B:B,0),1))),"")</f>
        <v/>
      </c>
      <c r="I840" s="17" t="str">
        <f>IFERROR(IF(INDEX(DATOS!AR:AR,MATCH(CHECKLIST!B840,DATOS!B:B,0),1)=0,"",INDEX(DATOS!AR:AR,MATCH(CHECKLIST!B840,DATOS!B:B,0),1)),"")</f>
        <v/>
      </c>
      <c r="J840" s="17" t="str">
        <f>IFERROR(IF(INDEX(DATOS!AP:AP,MATCH(CHECKLIST!B840,DATOS!B:B,0),1)=0,"",INDEX(DATOS!AP:AP,MATCH(CHECKLIST!B840,DATOS!B:B,0),1)),"")</f>
        <v/>
      </c>
      <c r="K840" s="35" t="str">
        <f>IFERROR(IF(INDEX(DATOS!AQ:AQ,MATCH(CHECKLIST!B840,DATOS!B:B,0),1)=0,"",INDEX(DATOS!AQ:AQ,MATCH(CHECKLIST!B840,DATOS!B:B,0),1)),"")</f>
        <v/>
      </c>
      <c r="L840" s="17" t="str">
        <f>IFERROR(IF(INDEX(DATOS!AS:AS,MATCH(CHECKLIST!B840,DATOS!B:B,0),1)=0,"",INDEX(DATOS!AS:AS,MATCH(CHECKLIST!B840,DATOS!B:B,0),1)),"")</f>
        <v/>
      </c>
      <c r="M840" s="17" t="str">
        <f>IFERROR(IF(INDEX(DATOS!AO:AO,MATCH(CHECKLIST!B840,DATOS!B:B,0),1)=0,"",INDEX(DATOS!AO:AO,MATCH(CHECKLIST!B840,DATOS!B:B,0),1)),"")</f>
        <v/>
      </c>
      <c r="N840" s="35" t="str">
        <f ca="1">IFERROR(IF(INDEX(DATOS!P:P,MATCH(CHECKLIST!B840,DATOS!B:B,0),1)="","X",IF(INDEX(DATOS!P:P,MATCH(CHECKLIST!B840,DATOS!B:B,0),1)&gt;YEAR(TODAY())-1,"","VENCIDA")),"")</f>
        <v/>
      </c>
      <c r="O840" s="35" t="str">
        <f>IFERROR(IF(INDEX(DATOS!AV:AV,MATCH(CHECKLIST!B840,DATOS!B:B,0),1)=0,"",INDEX(DATOS!AV:AV,MATCH(CHECKLIST!B840,DATOS!B:B,0),1)),"")</f>
        <v/>
      </c>
      <c r="P840" s="17" t="str">
        <f>IFERROR(IF(INDEX(DATOS!AT:AT,MATCH(CHECKLIST!B840,DATOS!B:B,0),1)=0,"",INDEX(DATOS!AT:AT,MATCH(CHECKLIST!B840,DATOS!B:B,0),1)),"")</f>
        <v/>
      </c>
      <c r="Q840" s="17" t="str">
        <f>IFERROR(IF(INDEX(DATOS!AU:AU,MATCH(CHECKLIST!B840,DATOS!B:B,0),1)=0,"",INDEX(DATOS!AU:AU,MATCH(CHECKLIST!B840,DATOS!B:B,0),1)),"")</f>
        <v/>
      </c>
      <c r="S840">
        <f t="shared" si="38"/>
        <v>0</v>
      </c>
      <c r="U840" t="str">
        <f t="shared" si="36"/>
        <v/>
      </c>
      <c r="V840" t="str">
        <f t="shared" si="37"/>
        <v/>
      </c>
    </row>
    <row r="841" spans="1:22" x14ac:dyDescent="0.25">
      <c r="A841" s="12">
        <v>828</v>
      </c>
      <c r="B841" t="str">
        <f>IFERROR(INDEX(DATOS!B:B,MATCH(CHECKLIST!A841,DATOS!CG:CG,0),1),"")</f>
        <v/>
      </c>
      <c r="C841" t="str">
        <f>IFERROR(INDEX(DATOS!BT:BT,MATCH(CHECKLIST!A841,DATOS!CG:CG,0),1),"")</f>
        <v/>
      </c>
      <c r="D841" t="str">
        <f>IFERROR(INDEX(DATOS!T:T,MATCH(CHECKLIST!E841,DATOS!C:C,0),1),"")</f>
        <v/>
      </c>
      <c r="E841" s="72" t="str">
        <f>IFERROR(INDEX(DATOS!C:C,MATCH(CHECKLIST!A841,DATOS!CG:CG,0),1),"")</f>
        <v/>
      </c>
      <c r="F841" s="82" t="str">
        <f>IFERROR(IF(INDEX(DATOS!AI:AI,MATCH(CHECKLIST!B841,DATOS!B:B,0),1)=0,"",INDEX(DATOS!AI:AI,MATCH(CHECKLIST!B841,DATOS!B:B,0),1)),"")</f>
        <v/>
      </c>
      <c r="G841" s="17" t="str">
        <f>IFERROR(IF(INDEX(DATOS!AN:AN,MATCH(CHECKLIST!B841,DATOS!B:B,0),1)=0,"",INDEX(DATOS!AN:AN,MATCH(CHECKLIST!B841,DATOS!B:B,0),1)),"")</f>
        <v/>
      </c>
      <c r="H841" s="17" t="str">
        <f>IFERROR(IF(INDEX(DATOS!BQ:BQ,MATCH(CHECKLIST!B841,DATOS!B:B,0),1)="","X",IF(INDEX(DATOS!BQ:BQ,MATCH(CHECKLIST!B841,DATOS!B:B,0),1)="VIGENTE","",INDEX(DATOS!BQ:BQ,MATCH(CHECKLIST!B841,DATOS!B:B,0),1))),"")</f>
        <v/>
      </c>
      <c r="I841" s="17" t="str">
        <f>IFERROR(IF(INDEX(DATOS!AR:AR,MATCH(CHECKLIST!B841,DATOS!B:B,0),1)=0,"",INDEX(DATOS!AR:AR,MATCH(CHECKLIST!B841,DATOS!B:B,0),1)),"")</f>
        <v/>
      </c>
      <c r="J841" s="17" t="str">
        <f>IFERROR(IF(INDEX(DATOS!AP:AP,MATCH(CHECKLIST!B841,DATOS!B:B,0),1)=0,"",INDEX(DATOS!AP:AP,MATCH(CHECKLIST!B841,DATOS!B:B,0),1)),"")</f>
        <v/>
      </c>
      <c r="K841" s="35" t="str">
        <f>IFERROR(IF(INDEX(DATOS!AQ:AQ,MATCH(CHECKLIST!B841,DATOS!B:B,0),1)=0,"",INDEX(DATOS!AQ:AQ,MATCH(CHECKLIST!B841,DATOS!B:B,0),1)),"")</f>
        <v/>
      </c>
      <c r="L841" s="17" t="str">
        <f>IFERROR(IF(INDEX(DATOS!AS:AS,MATCH(CHECKLIST!B841,DATOS!B:B,0),1)=0,"",INDEX(DATOS!AS:AS,MATCH(CHECKLIST!B841,DATOS!B:B,0),1)),"")</f>
        <v/>
      </c>
      <c r="M841" s="17" t="str">
        <f>IFERROR(IF(INDEX(DATOS!AO:AO,MATCH(CHECKLIST!B841,DATOS!B:B,0),1)=0,"",INDEX(DATOS!AO:AO,MATCH(CHECKLIST!B841,DATOS!B:B,0),1)),"")</f>
        <v/>
      </c>
      <c r="N841" s="35" t="str">
        <f ca="1">IFERROR(IF(INDEX(DATOS!P:P,MATCH(CHECKLIST!B841,DATOS!B:B,0),1)="","X",IF(INDEX(DATOS!P:P,MATCH(CHECKLIST!B841,DATOS!B:B,0),1)&gt;YEAR(TODAY())-1,"","VENCIDA")),"")</f>
        <v/>
      </c>
      <c r="O841" s="35" t="str">
        <f>IFERROR(IF(INDEX(DATOS!AV:AV,MATCH(CHECKLIST!B841,DATOS!B:B,0),1)=0,"",INDEX(DATOS!AV:AV,MATCH(CHECKLIST!B841,DATOS!B:B,0),1)),"")</f>
        <v/>
      </c>
      <c r="P841" s="17" t="str">
        <f>IFERROR(IF(INDEX(DATOS!AT:AT,MATCH(CHECKLIST!B841,DATOS!B:B,0),1)=0,"",INDEX(DATOS!AT:AT,MATCH(CHECKLIST!B841,DATOS!B:B,0),1)),"")</f>
        <v/>
      </c>
      <c r="Q841" s="17" t="str">
        <f>IFERROR(IF(INDEX(DATOS!AU:AU,MATCH(CHECKLIST!B841,DATOS!B:B,0),1)=0,"",INDEX(DATOS!AU:AU,MATCH(CHECKLIST!B841,DATOS!B:B,0),1)),"")</f>
        <v/>
      </c>
      <c r="R841" t="str">
        <f>IF(B841="","",1)</f>
        <v/>
      </c>
      <c r="S841" t="str">
        <f t="shared" si="38"/>
        <v/>
      </c>
      <c r="U841" t="str">
        <f t="shared" si="36"/>
        <v/>
      </c>
      <c r="V841" t="str">
        <f t="shared" si="37"/>
        <v/>
      </c>
    </row>
    <row r="842" spans="1:22" x14ac:dyDescent="0.25">
      <c r="A842" s="12">
        <v>829</v>
      </c>
      <c r="B842" t="str">
        <f>IFERROR(INDEX(DATOS!B:B,MATCH(CHECKLIST!A842,DATOS!CG:CG,0),1),"")</f>
        <v/>
      </c>
      <c r="C842" t="str">
        <f>IFERROR(INDEX(DATOS!BT:BT,MATCH(CHECKLIST!A842,DATOS!CG:CG,0),1),"")</f>
        <v/>
      </c>
      <c r="D842" t="str">
        <f>IFERROR(INDEX(DATOS!T:T,MATCH(CHECKLIST!E842,DATOS!C:C,0),1),"")</f>
        <v/>
      </c>
      <c r="E842" s="72" t="str">
        <f>IFERROR(INDEX(DATOS!C:C,MATCH(CHECKLIST!A842,DATOS!CG:CG,0),1),"")</f>
        <v/>
      </c>
      <c r="F842" s="82" t="str">
        <f>IFERROR(IF(INDEX(DATOS!AI:AI,MATCH(CHECKLIST!B842,DATOS!B:B,0),1)=0,"",INDEX(DATOS!AI:AI,MATCH(CHECKLIST!B842,DATOS!B:B,0),1)),"")</f>
        <v/>
      </c>
      <c r="G842" s="17" t="str">
        <f>IFERROR(IF(INDEX(DATOS!AN:AN,MATCH(CHECKLIST!B842,DATOS!B:B,0),1)=0,"",INDEX(DATOS!AN:AN,MATCH(CHECKLIST!B842,DATOS!B:B,0),1)),"")</f>
        <v/>
      </c>
      <c r="H842" s="17" t="str">
        <f>IFERROR(IF(INDEX(DATOS!BQ:BQ,MATCH(CHECKLIST!B842,DATOS!B:B,0),1)="","X",IF(INDEX(DATOS!BQ:BQ,MATCH(CHECKLIST!B842,DATOS!B:B,0),1)="VIGENTE","",INDEX(DATOS!BQ:BQ,MATCH(CHECKLIST!B842,DATOS!B:B,0),1))),"")</f>
        <v/>
      </c>
      <c r="I842" s="17" t="str">
        <f>IFERROR(IF(INDEX(DATOS!AR:AR,MATCH(CHECKLIST!B842,DATOS!B:B,0),1)=0,"",INDEX(DATOS!AR:AR,MATCH(CHECKLIST!B842,DATOS!B:B,0),1)),"")</f>
        <v/>
      </c>
      <c r="J842" s="17" t="str">
        <f>IFERROR(IF(INDEX(DATOS!AP:AP,MATCH(CHECKLIST!B842,DATOS!B:B,0),1)=0,"",INDEX(DATOS!AP:AP,MATCH(CHECKLIST!B842,DATOS!B:B,0),1)),"")</f>
        <v/>
      </c>
      <c r="K842" s="35" t="str">
        <f>IFERROR(IF(INDEX(DATOS!AQ:AQ,MATCH(CHECKLIST!B842,DATOS!B:B,0),1)=0,"",INDEX(DATOS!AQ:AQ,MATCH(CHECKLIST!B842,DATOS!B:B,0),1)),"")</f>
        <v/>
      </c>
      <c r="L842" s="17" t="str">
        <f>IFERROR(IF(INDEX(DATOS!AS:AS,MATCH(CHECKLIST!B842,DATOS!B:B,0),1)=0,"",INDEX(DATOS!AS:AS,MATCH(CHECKLIST!B842,DATOS!B:B,0),1)),"")</f>
        <v/>
      </c>
      <c r="M842" s="17" t="str">
        <f>IFERROR(IF(INDEX(DATOS!AO:AO,MATCH(CHECKLIST!B842,DATOS!B:B,0),1)=0,"",INDEX(DATOS!AO:AO,MATCH(CHECKLIST!B842,DATOS!B:B,0),1)),"")</f>
        <v/>
      </c>
      <c r="N842" s="35" t="str">
        <f ca="1">IFERROR(IF(INDEX(DATOS!P:P,MATCH(CHECKLIST!B842,DATOS!B:B,0),1)="","X",IF(INDEX(DATOS!P:P,MATCH(CHECKLIST!B842,DATOS!B:B,0),1)&gt;YEAR(TODAY())-1,"","VENCIDA")),"")</f>
        <v/>
      </c>
      <c r="O842" s="35" t="str">
        <f>IFERROR(IF(INDEX(DATOS!AV:AV,MATCH(CHECKLIST!B842,DATOS!B:B,0),1)=0,"",INDEX(DATOS!AV:AV,MATCH(CHECKLIST!B842,DATOS!B:B,0),1)),"")</f>
        <v/>
      </c>
      <c r="P842" s="17" t="str">
        <f>IFERROR(IF(INDEX(DATOS!AT:AT,MATCH(CHECKLIST!B842,DATOS!B:B,0),1)=0,"",INDEX(DATOS!AT:AT,MATCH(CHECKLIST!B842,DATOS!B:B,0),1)),"")</f>
        <v/>
      </c>
      <c r="Q842" s="17" t="str">
        <f>IFERROR(IF(INDEX(DATOS!AU:AU,MATCH(CHECKLIST!B842,DATOS!B:B,0),1)=0,"",INDEX(DATOS!AU:AU,MATCH(CHECKLIST!B842,DATOS!B:B,0),1)),"")</f>
        <v/>
      </c>
      <c r="S842">
        <f t="shared" si="38"/>
        <v>0</v>
      </c>
      <c r="U842" t="str">
        <f t="shared" si="36"/>
        <v/>
      </c>
      <c r="V842" t="str">
        <f t="shared" si="37"/>
        <v/>
      </c>
    </row>
    <row r="843" spans="1:22" x14ac:dyDescent="0.25">
      <c r="A843" s="12">
        <v>830</v>
      </c>
      <c r="B843" t="str">
        <f>IFERROR(INDEX(DATOS!B:B,MATCH(CHECKLIST!A843,DATOS!CG:CG,0),1),"")</f>
        <v/>
      </c>
      <c r="C843" t="str">
        <f>IFERROR(INDEX(DATOS!BT:BT,MATCH(CHECKLIST!A843,DATOS!CG:CG,0),1),"")</f>
        <v/>
      </c>
      <c r="D843" t="str">
        <f>IFERROR(INDEX(DATOS!T:T,MATCH(CHECKLIST!E843,DATOS!C:C,0),1),"")</f>
        <v/>
      </c>
      <c r="E843" s="72" t="str">
        <f>IFERROR(INDEX(DATOS!C:C,MATCH(CHECKLIST!A843,DATOS!CG:CG,0),1),"")</f>
        <v/>
      </c>
      <c r="F843" s="82" t="str">
        <f>IFERROR(IF(INDEX(DATOS!AI:AI,MATCH(CHECKLIST!B843,DATOS!B:B,0),1)=0,"",INDEX(DATOS!AI:AI,MATCH(CHECKLIST!B843,DATOS!B:B,0),1)),"")</f>
        <v/>
      </c>
      <c r="G843" s="17" t="str">
        <f>IFERROR(IF(INDEX(DATOS!AN:AN,MATCH(CHECKLIST!B843,DATOS!B:B,0),1)=0,"",INDEX(DATOS!AN:AN,MATCH(CHECKLIST!B843,DATOS!B:B,0),1)),"")</f>
        <v/>
      </c>
      <c r="H843" s="17" t="str">
        <f>IFERROR(IF(INDEX(DATOS!BQ:BQ,MATCH(CHECKLIST!B843,DATOS!B:B,0),1)="","X",IF(INDEX(DATOS!BQ:BQ,MATCH(CHECKLIST!B843,DATOS!B:B,0),1)="VIGENTE","",INDEX(DATOS!BQ:BQ,MATCH(CHECKLIST!B843,DATOS!B:B,0),1))),"")</f>
        <v/>
      </c>
      <c r="I843" s="17" t="str">
        <f>IFERROR(IF(INDEX(DATOS!AR:AR,MATCH(CHECKLIST!B843,DATOS!B:B,0),1)=0,"",INDEX(DATOS!AR:AR,MATCH(CHECKLIST!B843,DATOS!B:B,0),1)),"")</f>
        <v/>
      </c>
      <c r="J843" s="17" t="str">
        <f>IFERROR(IF(INDEX(DATOS!AP:AP,MATCH(CHECKLIST!B843,DATOS!B:B,0),1)=0,"",INDEX(DATOS!AP:AP,MATCH(CHECKLIST!B843,DATOS!B:B,0),1)),"")</f>
        <v/>
      </c>
      <c r="K843" s="35" t="str">
        <f>IFERROR(IF(INDEX(DATOS!AQ:AQ,MATCH(CHECKLIST!B843,DATOS!B:B,0),1)=0,"",INDEX(DATOS!AQ:AQ,MATCH(CHECKLIST!B843,DATOS!B:B,0),1)),"")</f>
        <v/>
      </c>
      <c r="L843" s="17" t="str">
        <f>IFERROR(IF(INDEX(DATOS!AS:AS,MATCH(CHECKLIST!B843,DATOS!B:B,0),1)=0,"",INDEX(DATOS!AS:AS,MATCH(CHECKLIST!B843,DATOS!B:B,0),1)),"")</f>
        <v/>
      </c>
      <c r="M843" s="17" t="str">
        <f>IFERROR(IF(INDEX(DATOS!AO:AO,MATCH(CHECKLIST!B843,DATOS!B:B,0),1)=0,"",INDEX(DATOS!AO:AO,MATCH(CHECKLIST!B843,DATOS!B:B,0),1)),"")</f>
        <v/>
      </c>
      <c r="N843" s="35" t="str">
        <f ca="1">IFERROR(IF(INDEX(DATOS!P:P,MATCH(CHECKLIST!B843,DATOS!B:B,0),1)="","X",IF(INDEX(DATOS!P:P,MATCH(CHECKLIST!B843,DATOS!B:B,0),1)&gt;YEAR(TODAY())-1,"","VENCIDA")),"")</f>
        <v/>
      </c>
      <c r="O843" s="35" t="str">
        <f>IFERROR(IF(INDEX(DATOS!AV:AV,MATCH(CHECKLIST!B843,DATOS!B:B,0),1)=0,"",INDEX(DATOS!AV:AV,MATCH(CHECKLIST!B843,DATOS!B:B,0),1)),"")</f>
        <v/>
      </c>
      <c r="P843" s="17" t="str">
        <f>IFERROR(IF(INDEX(DATOS!AT:AT,MATCH(CHECKLIST!B843,DATOS!B:B,0),1)=0,"",INDEX(DATOS!AT:AT,MATCH(CHECKLIST!B843,DATOS!B:B,0),1)),"")</f>
        <v/>
      </c>
      <c r="Q843" s="17" t="str">
        <f>IFERROR(IF(INDEX(DATOS!AU:AU,MATCH(CHECKLIST!B843,DATOS!B:B,0),1)=0,"",INDEX(DATOS!AU:AU,MATCH(CHECKLIST!B843,DATOS!B:B,0),1)),"")</f>
        <v/>
      </c>
      <c r="R843" t="str">
        <f>IF(B843="","",1)</f>
        <v/>
      </c>
      <c r="S843" t="str">
        <f t="shared" si="38"/>
        <v/>
      </c>
      <c r="U843" t="str">
        <f t="shared" si="36"/>
        <v/>
      </c>
      <c r="V843" t="str">
        <f t="shared" si="37"/>
        <v/>
      </c>
    </row>
    <row r="844" spans="1:22" x14ac:dyDescent="0.25">
      <c r="A844" s="12">
        <v>831</v>
      </c>
      <c r="B844" t="str">
        <f>IFERROR(INDEX(DATOS!B:B,MATCH(CHECKLIST!A844,DATOS!CG:CG,0),1),"")</f>
        <v/>
      </c>
      <c r="C844" t="str">
        <f>IFERROR(INDEX(DATOS!BT:BT,MATCH(CHECKLIST!A844,DATOS!CG:CG,0),1),"")</f>
        <v/>
      </c>
      <c r="D844" t="str">
        <f>IFERROR(INDEX(DATOS!T:T,MATCH(CHECKLIST!E844,DATOS!C:C,0),1),"")</f>
        <v/>
      </c>
      <c r="E844" s="72" t="str">
        <f>IFERROR(INDEX(DATOS!C:C,MATCH(CHECKLIST!A844,DATOS!CG:CG,0),1),"")</f>
        <v/>
      </c>
      <c r="F844" s="82" t="str">
        <f>IFERROR(IF(INDEX(DATOS!AI:AI,MATCH(CHECKLIST!B844,DATOS!B:B,0),1)=0,"",INDEX(DATOS!AI:AI,MATCH(CHECKLIST!B844,DATOS!B:B,0),1)),"")</f>
        <v/>
      </c>
      <c r="G844" s="17" t="str">
        <f>IFERROR(IF(INDEX(DATOS!AN:AN,MATCH(CHECKLIST!B844,DATOS!B:B,0),1)=0,"",INDEX(DATOS!AN:AN,MATCH(CHECKLIST!B844,DATOS!B:B,0),1)),"")</f>
        <v/>
      </c>
      <c r="H844" s="17" t="str">
        <f>IFERROR(IF(INDEX(DATOS!BQ:BQ,MATCH(CHECKLIST!B844,DATOS!B:B,0),1)="","X",IF(INDEX(DATOS!BQ:BQ,MATCH(CHECKLIST!B844,DATOS!B:B,0),1)="VIGENTE","",INDEX(DATOS!BQ:BQ,MATCH(CHECKLIST!B844,DATOS!B:B,0),1))),"")</f>
        <v/>
      </c>
      <c r="I844" s="17" t="str">
        <f>IFERROR(IF(INDEX(DATOS!AR:AR,MATCH(CHECKLIST!B844,DATOS!B:B,0),1)=0,"",INDEX(DATOS!AR:AR,MATCH(CHECKLIST!B844,DATOS!B:B,0),1)),"")</f>
        <v/>
      </c>
      <c r="J844" s="17" t="str">
        <f>IFERROR(IF(INDEX(DATOS!AP:AP,MATCH(CHECKLIST!B844,DATOS!B:B,0),1)=0,"",INDEX(DATOS!AP:AP,MATCH(CHECKLIST!B844,DATOS!B:B,0),1)),"")</f>
        <v/>
      </c>
      <c r="K844" s="35" t="str">
        <f>IFERROR(IF(INDEX(DATOS!AQ:AQ,MATCH(CHECKLIST!B844,DATOS!B:B,0),1)=0,"",INDEX(DATOS!AQ:AQ,MATCH(CHECKLIST!B844,DATOS!B:B,0),1)),"")</f>
        <v/>
      </c>
      <c r="L844" s="17" t="str">
        <f>IFERROR(IF(INDEX(DATOS!AS:AS,MATCH(CHECKLIST!B844,DATOS!B:B,0),1)=0,"",INDEX(DATOS!AS:AS,MATCH(CHECKLIST!B844,DATOS!B:B,0),1)),"")</f>
        <v/>
      </c>
      <c r="M844" s="17" t="str">
        <f>IFERROR(IF(INDEX(DATOS!AO:AO,MATCH(CHECKLIST!B844,DATOS!B:B,0),1)=0,"",INDEX(DATOS!AO:AO,MATCH(CHECKLIST!B844,DATOS!B:B,0),1)),"")</f>
        <v/>
      </c>
      <c r="N844" s="35" t="str">
        <f ca="1">IFERROR(IF(INDEX(DATOS!P:P,MATCH(CHECKLIST!B844,DATOS!B:B,0),1)="","X",IF(INDEX(DATOS!P:P,MATCH(CHECKLIST!B844,DATOS!B:B,0),1)&gt;YEAR(TODAY())-1,"","VENCIDA")),"")</f>
        <v/>
      </c>
      <c r="O844" s="35" t="str">
        <f>IFERROR(IF(INDEX(DATOS!AV:AV,MATCH(CHECKLIST!B844,DATOS!B:B,0),1)=0,"",INDEX(DATOS!AV:AV,MATCH(CHECKLIST!B844,DATOS!B:B,0),1)),"")</f>
        <v/>
      </c>
      <c r="P844" s="17" t="str">
        <f>IFERROR(IF(INDEX(DATOS!AT:AT,MATCH(CHECKLIST!B844,DATOS!B:B,0),1)=0,"",INDEX(DATOS!AT:AT,MATCH(CHECKLIST!B844,DATOS!B:B,0),1)),"")</f>
        <v/>
      </c>
      <c r="Q844" s="17" t="str">
        <f>IFERROR(IF(INDEX(DATOS!AU:AU,MATCH(CHECKLIST!B844,DATOS!B:B,0),1)=0,"",INDEX(DATOS!AU:AU,MATCH(CHECKLIST!B844,DATOS!B:B,0),1)),"")</f>
        <v/>
      </c>
      <c r="S844">
        <f t="shared" si="38"/>
        <v>0</v>
      </c>
      <c r="U844" t="str">
        <f t="shared" si="36"/>
        <v/>
      </c>
      <c r="V844" t="str">
        <f t="shared" si="37"/>
        <v/>
      </c>
    </row>
    <row r="845" spans="1:22" x14ac:dyDescent="0.25">
      <c r="A845" s="12">
        <v>832</v>
      </c>
      <c r="B845" t="str">
        <f>IFERROR(INDEX(DATOS!B:B,MATCH(CHECKLIST!A845,DATOS!CG:CG,0),1),"")</f>
        <v/>
      </c>
      <c r="C845" t="str">
        <f>IFERROR(INDEX(DATOS!BT:BT,MATCH(CHECKLIST!A845,DATOS!CG:CG,0),1),"")</f>
        <v/>
      </c>
      <c r="D845" t="str">
        <f>IFERROR(INDEX(DATOS!T:T,MATCH(CHECKLIST!E845,DATOS!C:C,0),1),"")</f>
        <v/>
      </c>
      <c r="E845" s="72" t="str">
        <f>IFERROR(INDEX(DATOS!C:C,MATCH(CHECKLIST!A845,DATOS!CG:CG,0),1),"")</f>
        <v/>
      </c>
      <c r="F845" s="82" t="str">
        <f>IFERROR(IF(INDEX(DATOS!AI:AI,MATCH(CHECKLIST!B845,DATOS!B:B,0),1)=0,"",INDEX(DATOS!AI:AI,MATCH(CHECKLIST!B845,DATOS!B:B,0),1)),"")</f>
        <v/>
      </c>
      <c r="G845" s="17" t="str">
        <f>IFERROR(IF(INDEX(DATOS!AN:AN,MATCH(CHECKLIST!B845,DATOS!B:B,0),1)=0,"",INDEX(DATOS!AN:AN,MATCH(CHECKLIST!B845,DATOS!B:B,0),1)),"")</f>
        <v/>
      </c>
      <c r="H845" s="17" t="str">
        <f>IFERROR(IF(INDEX(DATOS!BQ:BQ,MATCH(CHECKLIST!B845,DATOS!B:B,0),1)="","X",IF(INDEX(DATOS!BQ:BQ,MATCH(CHECKLIST!B845,DATOS!B:B,0),1)="VIGENTE","",INDEX(DATOS!BQ:BQ,MATCH(CHECKLIST!B845,DATOS!B:B,0),1))),"")</f>
        <v/>
      </c>
      <c r="I845" s="17" t="str">
        <f>IFERROR(IF(INDEX(DATOS!AR:AR,MATCH(CHECKLIST!B845,DATOS!B:B,0),1)=0,"",INDEX(DATOS!AR:AR,MATCH(CHECKLIST!B845,DATOS!B:B,0),1)),"")</f>
        <v/>
      </c>
      <c r="J845" s="17" t="str">
        <f>IFERROR(IF(INDEX(DATOS!AP:AP,MATCH(CHECKLIST!B845,DATOS!B:B,0),1)=0,"",INDEX(DATOS!AP:AP,MATCH(CHECKLIST!B845,DATOS!B:B,0),1)),"")</f>
        <v/>
      </c>
      <c r="K845" s="35" t="str">
        <f>IFERROR(IF(INDEX(DATOS!AQ:AQ,MATCH(CHECKLIST!B845,DATOS!B:B,0),1)=0,"",INDEX(DATOS!AQ:AQ,MATCH(CHECKLIST!B845,DATOS!B:B,0),1)),"")</f>
        <v/>
      </c>
      <c r="L845" s="17" t="str">
        <f>IFERROR(IF(INDEX(DATOS!AS:AS,MATCH(CHECKLIST!B845,DATOS!B:B,0),1)=0,"",INDEX(DATOS!AS:AS,MATCH(CHECKLIST!B845,DATOS!B:B,0),1)),"")</f>
        <v/>
      </c>
      <c r="M845" s="17" t="str">
        <f>IFERROR(IF(INDEX(DATOS!AO:AO,MATCH(CHECKLIST!B845,DATOS!B:B,0),1)=0,"",INDEX(DATOS!AO:AO,MATCH(CHECKLIST!B845,DATOS!B:B,0),1)),"")</f>
        <v/>
      </c>
      <c r="N845" s="35" t="str">
        <f ca="1">IFERROR(IF(INDEX(DATOS!P:P,MATCH(CHECKLIST!B845,DATOS!B:B,0),1)="","X",IF(INDEX(DATOS!P:P,MATCH(CHECKLIST!B845,DATOS!B:B,0),1)&gt;YEAR(TODAY())-1,"","VENCIDA")),"")</f>
        <v/>
      </c>
      <c r="O845" s="35" t="str">
        <f>IFERROR(IF(INDEX(DATOS!AV:AV,MATCH(CHECKLIST!B845,DATOS!B:B,0),1)=0,"",INDEX(DATOS!AV:AV,MATCH(CHECKLIST!B845,DATOS!B:B,0),1)),"")</f>
        <v/>
      </c>
      <c r="P845" s="17" t="str">
        <f>IFERROR(IF(INDEX(DATOS!AT:AT,MATCH(CHECKLIST!B845,DATOS!B:B,0),1)=0,"",INDEX(DATOS!AT:AT,MATCH(CHECKLIST!B845,DATOS!B:B,0),1)),"")</f>
        <v/>
      </c>
      <c r="Q845" s="17" t="str">
        <f>IFERROR(IF(INDEX(DATOS!AU:AU,MATCH(CHECKLIST!B845,DATOS!B:B,0),1)=0,"",INDEX(DATOS!AU:AU,MATCH(CHECKLIST!B845,DATOS!B:B,0),1)),"")</f>
        <v/>
      </c>
      <c r="R845" t="str">
        <f>IF(B845="","",1)</f>
        <v/>
      </c>
      <c r="S845" t="str">
        <f t="shared" si="38"/>
        <v/>
      </c>
      <c r="U845" t="str">
        <f t="shared" si="36"/>
        <v/>
      </c>
      <c r="V845" t="str">
        <f t="shared" si="37"/>
        <v/>
      </c>
    </row>
    <row r="846" spans="1:22" x14ac:dyDescent="0.25">
      <c r="A846" s="12">
        <v>833</v>
      </c>
      <c r="B846" t="str">
        <f>IFERROR(INDEX(DATOS!B:B,MATCH(CHECKLIST!A846,DATOS!CG:CG,0),1),"")</f>
        <v/>
      </c>
      <c r="C846" t="str">
        <f>IFERROR(INDEX(DATOS!BT:BT,MATCH(CHECKLIST!A846,DATOS!CG:CG,0),1),"")</f>
        <v/>
      </c>
      <c r="D846" t="str">
        <f>IFERROR(INDEX(DATOS!T:T,MATCH(CHECKLIST!E846,DATOS!C:C,0),1),"")</f>
        <v/>
      </c>
      <c r="E846" s="72" t="str">
        <f>IFERROR(INDEX(DATOS!C:C,MATCH(CHECKLIST!A846,DATOS!CG:CG,0),1),"")</f>
        <v/>
      </c>
      <c r="F846" s="82" t="str">
        <f>IFERROR(IF(INDEX(DATOS!AI:AI,MATCH(CHECKLIST!B846,DATOS!B:B,0),1)=0,"",INDEX(DATOS!AI:AI,MATCH(CHECKLIST!B846,DATOS!B:B,0),1)),"")</f>
        <v/>
      </c>
      <c r="G846" s="17" t="str">
        <f>IFERROR(IF(INDEX(DATOS!AN:AN,MATCH(CHECKLIST!B846,DATOS!B:B,0),1)=0,"",INDEX(DATOS!AN:AN,MATCH(CHECKLIST!B846,DATOS!B:B,0),1)),"")</f>
        <v/>
      </c>
      <c r="H846" s="17" t="str">
        <f>IFERROR(IF(INDEX(DATOS!BQ:BQ,MATCH(CHECKLIST!B846,DATOS!B:B,0),1)="","X",IF(INDEX(DATOS!BQ:BQ,MATCH(CHECKLIST!B846,DATOS!B:B,0),1)="VIGENTE","",INDEX(DATOS!BQ:BQ,MATCH(CHECKLIST!B846,DATOS!B:B,0),1))),"")</f>
        <v/>
      </c>
      <c r="I846" s="17" t="str">
        <f>IFERROR(IF(INDEX(DATOS!AR:AR,MATCH(CHECKLIST!B846,DATOS!B:B,0),1)=0,"",INDEX(DATOS!AR:AR,MATCH(CHECKLIST!B846,DATOS!B:B,0),1)),"")</f>
        <v/>
      </c>
      <c r="J846" s="17" t="str">
        <f>IFERROR(IF(INDEX(DATOS!AP:AP,MATCH(CHECKLIST!B846,DATOS!B:B,0),1)=0,"",INDEX(DATOS!AP:AP,MATCH(CHECKLIST!B846,DATOS!B:B,0),1)),"")</f>
        <v/>
      </c>
      <c r="K846" s="35" t="str">
        <f>IFERROR(IF(INDEX(DATOS!AQ:AQ,MATCH(CHECKLIST!B846,DATOS!B:B,0),1)=0,"",INDEX(DATOS!AQ:AQ,MATCH(CHECKLIST!B846,DATOS!B:B,0),1)),"")</f>
        <v/>
      </c>
      <c r="L846" s="17" t="str">
        <f>IFERROR(IF(INDEX(DATOS!AS:AS,MATCH(CHECKLIST!B846,DATOS!B:B,0),1)=0,"",INDEX(DATOS!AS:AS,MATCH(CHECKLIST!B846,DATOS!B:B,0),1)),"")</f>
        <v/>
      </c>
      <c r="M846" s="17" t="str">
        <f>IFERROR(IF(INDEX(DATOS!AO:AO,MATCH(CHECKLIST!B846,DATOS!B:B,0),1)=0,"",INDEX(DATOS!AO:AO,MATCH(CHECKLIST!B846,DATOS!B:B,0),1)),"")</f>
        <v/>
      </c>
      <c r="N846" s="35" t="str">
        <f ca="1">IFERROR(IF(INDEX(DATOS!P:P,MATCH(CHECKLIST!B846,DATOS!B:B,0),1)="","X",IF(INDEX(DATOS!P:P,MATCH(CHECKLIST!B846,DATOS!B:B,0),1)&gt;YEAR(TODAY())-1,"","VENCIDA")),"")</f>
        <v/>
      </c>
      <c r="O846" s="35" t="str">
        <f>IFERROR(IF(INDEX(DATOS!AV:AV,MATCH(CHECKLIST!B846,DATOS!B:B,0),1)=0,"",INDEX(DATOS!AV:AV,MATCH(CHECKLIST!B846,DATOS!B:B,0),1)),"")</f>
        <v/>
      </c>
      <c r="P846" s="17" t="str">
        <f>IFERROR(IF(INDEX(DATOS!AT:AT,MATCH(CHECKLIST!B846,DATOS!B:B,0),1)=0,"",INDEX(DATOS!AT:AT,MATCH(CHECKLIST!B846,DATOS!B:B,0),1)),"")</f>
        <v/>
      </c>
      <c r="Q846" s="17" t="str">
        <f>IFERROR(IF(INDEX(DATOS!AU:AU,MATCH(CHECKLIST!B846,DATOS!B:B,0),1)=0,"",INDEX(DATOS!AU:AU,MATCH(CHECKLIST!B846,DATOS!B:B,0),1)),"")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IFERROR(INDEX(DATOS!B:B,MATCH(CHECKLIST!A847,DATOS!CG:CG,0),1),"")</f>
        <v/>
      </c>
      <c r="C847" t="str">
        <f>IFERROR(INDEX(DATOS!BT:BT,MATCH(CHECKLIST!A847,DATOS!CG:CG,0),1),"")</f>
        <v/>
      </c>
      <c r="D847" t="str">
        <f>IFERROR(INDEX(DATOS!T:T,MATCH(CHECKLIST!E847,DATOS!C:C,0),1),"")</f>
        <v/>
      </c>
      <c r="E847" s="72" t="str">
        <f>IFERROR(INDEX(DATOS!C:C,MATCH(CHECKLIST!A847,DATOS!CG:CG,0),1),"")</f>
        <v/>
      </c>
      <c r="F847" s="82" t="str">
        <f>IFERROR(IF(INDEX(DATOS!AI:AI,MATCH(CHECKLIST!B847,DATOS!B:B,0),1)=0,"",INDEX(DATOS!AI:AI,MATCH(CHECKLIST!B847,DATOS!B:B,0),1)),"")</f>
        <v/>
      </c>
      <c r="G847" s="17" t="str">
        <f>IFERROR(IF(INDEX(DATOS!AN:AN,MATCH(CHECKLIST!B847,DATOS!B:B,0),1)=0,"",INDEX(DATOS!AN:AN,MATCH(CHECKLIST!B847,DATOS!B:B,0),1)),"")</f>
        <v/>
      </c>
      <c r="H847" s="17" t="str">
        <f>IFERROR(IF(INDEX(DATOS!BQ:BQ,MATCH(CHECKLIST!B847,DATOS!B:B,0),1)="","X",IF(INDEX(DATOS!BQ:BQ,MATCH(CHECKLIST!B847,DATOS!B:B,0),1)="VIGENTE","",INDEX(DATOS!BQ:BQ,MATCH(CHECKLIST!B847,DATOS!B:B,0),1))),"")</f>
        <v/>
      </c>
      <c r="I847" s="17" t="str">
        <f>IFERROR(IF(INDEX(DATOS!AR:AR,MATCH(CHECKLIST!B847,DATOS!B:B,0),1)=0,"",INDEX(DATOS!AR:AR,MATCH(CHECKLIST!B847,DATOS!B:B,0),1)),"")</f>
        <v/>
      </c>
      <c r="J847" s="17" t="str">
        <f>IFERROR(IF(INDEX(DATOS!AP:AP,MATCH(CHECKLIST!B847,DATOS!B:B,0),1)=0,"",INDEX(DATOS!AP:AP,MATCH(CHECKLIST!B847,DATOS!B:B,0),1)),"")</f>
        <v/>
      </c>
      <c r="K847" s="35" t="str">
        <f>IFERROR(IF(INDEX(DATOS!AQ:AQ,MATCH(CHECKLIST!B847,DATOS!B:B,0),1)=0,"",INDEX(DATOS!AQ:AQ,MATCH(CHECKLIST!B847,DATOS!B:B,0),1)),"")</f>
        <v/>
      </c>
      <c r="L847" s="17" t="str">
        <f>IFERROR(IF(INDEX(DATOS!AS:AS,MATCH(CHECKLIST!B847,DATOS!B:B,0),1)=0,"",INDEX(DATOS!AS:AS,MATCH(CHECKLIST!B847,DATOS!B:B,0),1)),"")</f>
        <v/>
      </c>
      <c r="M847" s="17" t="str">
        <f>IFERROR(IF(INDEX(DATOS!AO:AO,MATCH(CHECKLIST!B847,DATOS!B:B,0),1)=0,"",INDEX(DATOS!AO:AO,MATCH(CHECKLIST!B847,DATOS!B:B,0),1)),"")</f>
        <v/>
      </c>
      <c r="N847" s="35" t="str">
        <f ca="1">IFERROR(IF(INDEX(DATOS!P:P,MATCH(CHECKLIST!B847,DATOS!B:B,0),1)="","X",IF(INDEX(DATOS!P:P,MATCH(CHECKLIST!B847,DATOS!B:B,0),1)&gt;YEAR(TODAY())-1,"","VENCIDA")),"")</f>
        <v/>
      </c>
      <c r="O847" s="35" t="str">
        <f>IFERROR(IF(INDEX(DATOS!AV:AV,MATCH(CHECKLIST!B847,DATOS!B:B,0),1)=0,"",INDEX(DATOS!AV:AV,MATCH(CHECKLIST!B847,DATOS!B:B,0),1)),"")</f>
        <v/>
      </c>
      <c r="P847" s="17" t="str">
        <f>IFERROR(IF(INDEX(DATOS!AT:AT,MATCH(CHECKLIST!B847,DATOS!B:B,0),1)=0,"",INDEX(DATOS!AT:AT,MATCH(CHECKLIST!B847,DATOS!B:B,0),1)),"")</f>
        <v/>
      </c>
      <c r="Q847" s="17" t="str">
        <f>IFERROR(IF(INDEX(DATOS!AU:AU,MATCH(CHECKLIST!B847,DATOS!B:B,0),1)=0,"",INDEX(DATOS!AU:AU,MATCH(CHECKLIST!B847,DATOS!B:B,0),1)),"")</f>
        <v/>
      </c>
      <c r="R847" t="str">
        <f>IF(B847="","",1)</f>
        <v/>
      </c>
      <c r="S847" t="str">
        <f t="shared" si="38"/>
        <v/>
      </c>
      <c r="U847" t="str">
        <f t="shared" si="39"/>
        <v/>
      </c>
      <c r="V847" t="str">
        <f t="shared" si="40"/>
        <v/>
      </c>
    </row>
    <row r="848" spans="1:22" x14ac:dyDescent="0.25">
      <c r="A848" s="12">
        <v>835</v>
      </c>
      <c r="B848" t="str">
        <f>IFERROR(INDEX(DATOS!B:B,MATCH(CHECKLIST!A848,DATOS!CG:CG,0),1),"")</f>
        <v/>
      </c>
      <c r="C848" t="str">
        <f>IFERROR(INDEX(DATOS!BT:BT,MATCH(CHECKLIST!A848,DATOS!CG:CG,0),1),"")</f>
        <v/>
      </c>
      <c r="D848" t="str">
        <f>IFERROR(INDEX(DATOS!T:T,MATCH(CHECKLIST!E848,DATOS!C:C,0),1),"")</f>
        <v/>
      </c>
      <c r="E848" s="72" t="str">
        <f>IFERROR(INDEX(DATOS!C:C,MATCH(CHECKLIST!A848,DATOS!CG:CG,0),1),"")</f>
        <v/>
      </c>
      <c r="F848" s="82" t="str">
        <f>IFERROR(IF(INDEX(DATOS!AI:AI,MATCH(CHECKLIST!B848,DATOS!B:B,0),1)=0,"",INDEX(DATOS!AI:AI,MATCH(CHECKLIST!B848,DATOS!B:B,0),1)),"")</f>
        <v/>
      </c>
      <c r="G848" s="17" t="str">
        <f>IFERROR(IF(INDEX(DATOS!AN:AN,MATCH(CHECKLIST!B848,DATOS!B:B,0),1)=0,"",INDEX(DATOS!AN:AN,MATCH(CHECKLIST!B848,DATOS!B:B,0),1)),"")</f>
        <v/>
      </c>
      <c r="H848" s="17" t="str">
        <f>IFERROR(IF(INDEX(DATOS!BQ:BQ,MATCH(CHECKLIST!B848,DATOS!B:B,0),1)="","X",IF(INDEX(DATOS!BQ:BQ,MATCH(CHECKLIST!B848,DATOS!B:B,0),1)="VIGENTE","",INDEX(DATOS!BQ:BQ,MATCH(CHECKLIST!B848,DATOS!B:B,0),1))),"")</f>
        <v/>
      </c>
      <c r="I848" s="17" t="str">
        <f>IFERROR(IF(INDEX(DATOS!AR:AR,MATCH(CHECKLIST!B848,DATOS!B:B,0),1)=0,"",INDEX(DATOS!AR:AR,MATCH(CHECKLIST!B848,DATOS!B:B,0),1)),"")</f>
        <v/>
      </c>
      <c r="J848" s="17" t="str">
        <f>IFERROR(IF(INDEX(DATOS!AP:AP,MATCH(CHECKLIST!B848,DATOS!B:B,0),1)=0,"",INDEX(DATOS!AP:AP,MATCH(CHECKLIST!B848,DATOS!B:B,0),1)),"")</f>
        <v/>
      </c>
      <c r="K848" s="35" t="str">
        <f>IFERROR(IF(INDEX(DATOS!AQ:AQ,MATCH(CHECKLIST!B848,DATOS!B:B,0),1)=0,"",INDEX(DATOS!AQ:AQ,MATCH(CHECKLIST!B848,DATOS!B:B,0),1)),"")</f>
        <v/>
      </c>
      <c r="L848" s="17" t="str">
        <f>IFERROR(IF(INDEX(DATOS!AS:AS,MATCH(CHECKLIST!B848,DATOS!B:B,0),1)=0,"",INDEX(DATOS!AS:AS,MATCH(CHECKLIST!B848,DATOS!B:B,0),1)),"")</f>
        <v/>
      </c>
      <c r="M848" s="17" t="str">
        <f>IFERROR(IF(INDEX(DATOS!AO:AO,MATCH(CHECKLIST!B848,DATOS!B:B,0),1)=0,"",INDEX(DATOS!AO:AO,MATCH(CHECKLIST!B848,DATOS!B:B,0),1)),"")</f>
        <v/>
      </c>
      <c r="N848" s="35" t="str">
        <f ca="1">IFERROR(IF(INDEX(DATOS!P:P,MATCH(CHECKLIST!B848,DATOS!B:B,0),1)="","X",IF(INDEX(DATOS!P:P,MATCH(CHECKLIST!B848,DATOS!B:B,0),1)&gt;YEAR(TODAY())-1,"","VENCIDA")),"")</f>
        <v/>
      </c>
      <c r="O848" s="35" t="str">
        <f>IFERROR(IF(INDEX(DATOS!AV:AV,MATCH(CHECKLIST!B848,DATOS!B:B,0),1)=0,"",INDEX(DATOS!AV:AV,MATCH(CHECKLIST!B848,DATOS!B:B,0),1)),"")</f>
        <v/>
      </c>
      <c r="P848" s="17" t="str">
        <f>IFERROR(IF(INDEX(DATOS!AT:AT,MATCH(CHECKLIST!B848,DATOS!B:B,0),1)=0,"",INDEX(DATOS!AT:AT,MATCH(CHECKLIST!B848,DATOS!B:B,0),1)),"")</f>
        <v/>
      </c>
      <c r="Q848" s="17" t="str">
        <f>IFERROR(IF(INDEX(DATOS!AU:AU,MATCH(CHECKLIST!B848,DATOS!B:B,0),1)=0,"",INDEX(DATOS!AU:AU,MATCH(CHECKLIST!B848,DATOS!B:B,0),1)),"")</f>
        <v/>
      </c>
      <c r="S848">
        <f t="shared" ref="S848:S911" si="41">IF(Q$13="","",R848)</f>
        <v>0</v>
      </c>
      <c r="U848" t="str">
        <f t="shared" si="39"/>
        <v/>
      </c>
      <c r="V848" t="str">
        <f t="shared" si="40"/>
        <v/>
      </c>
    </row>
    <row r="849" spans="1:22" x14ac:dyDescent="0.25">
      <c r="A849" s="12">
        <v>836</v>
      </c>
      <c r="B849" t="str">
        <f>IFERROR(INDEX(DATOS!B:B,MATCH(CHECKLIST!A849,DATOS!CG:CG,0),1),"")</f>
        <v/>
      </c>
      <c r="C849" t="str">
        <f>IFERROR(INDEX(DATOS!BT:BT,MATCH(CHECKLIST!A849,DATOS!CG:CG,0),1),"")</f>
        <v/>
      </c>
      <c r="D849" t="str">
        <f>IFERROR(INDEX(DATOS!T:T,MATCH(CHECKLIST!E849,DATOS!C:C,0),1),"")</f>
        <v/>
      </c>
      <c r="E849" s="72" t="str">
        <f>IFERROR(INDEX(DATOS!C:C,MATCH(CHECKLIST!A849,DATOS!CG:CG,0),1),"")</f>
        <v/>
      </c>
      <c r="F849" s="82" t="str">
        <f>IFERROR(IF(INDEX(DATOS!AI:AI,MATCH(CHECKLIST!B849,DATOS!B:B,0),1)=0,"",INDEX(DATOS!AI:AI,MATCH(CHECKLIST!B849,DATOS!B:B,0),1)),"")</f>
        <v/>
      </c>
      <c r="G849" s="17" t="str">
        <f>IFERROR(IF(INDEX(DATOS!AN:AN,MATCH(CHECKLIST!B849,DATOS!B:B,0),1)=0,"",INDEX(DATOS!AN:AN,MATCH(CHECKLIST!B849,DATOS!B:B,0),1)),"")</f>
        <v/>
      </c>
      <c r="H849" s="17" t="str">
        <f>IFERROR(IF(INDEX(DATOS!BQ:BQ,MATCH(CHECKLIST!B849,DATOS!B:B,0),1)="","X",IF(INDEX(DATOS!BQ:BQ,MATCH(CHECKLIST!B849,DATOS!B:B,0),1)="VIGENTE","",INDEX(DATOS!BQ:BQ,MATCH(CHECKLIST!B849,DATOS!B:B,0),1))),"")</f>
        <v/>
      </c>
      <c r="I849" s="17" t="str">
        <f>IFERROR(IF(INDEX(DATOS!AR:AR,MATCH(CHECKLIST!B849,DATOS!B:B,0),1)=0,"",INDEX(DATOS!AR:AR,MATCH(CHECKLIST!B849,DATOS!B:B,0),1)),"")</f>
        <v/>
      </c>
      <c r="J849" s="17" t="str">
        <f>IFERROR(IF(INDEX(DATOS!AP:AP,MATCH(CHECKLIST!B849,DATOS!B:B,0),1)=0,"",INDEX(DATOS!AP:AP,MATCH(CHECKLIST!B849,DATOS!B:B,0),1)),"")</f>
        <v/>
      </c>
      <c r="K849" s="35" t="str">
        <f>IFERROR(IF(INDEX(DATOS!AQ:AQ,MATCH(CHECKLIST!B849,DATOS!B:B,0),1)=0,"",INDEX(DATOS!AQ:AQ,MATCH(CHECKLIST!B849,DATOS!B:B,0),1)),"")</f>
        <v/>
      </c>
      <c r="L849" s="17" t="str">
        <f>IFERROR(IF(INDEX(DATOS!AS:AS,MATCH(CHECKLIST!B849,DATOS!B:B,0),1)=0,"",INDEX(DATOS!AS:AS,MATCH(CHECKLIST!B849,DATOS!B:B,0),1)),"")</f>
        <v/>
      </c>
      <c r="M849" s="17" t="str">
        <f>IFERROR(IF(INDEX(DATOS!AO:AO,MATCH(CHECKLIST!B849,DATOS!B:B,0),1)=0,"",INDEX(DATOS!AO:AO,MATCH(CHECKLIST!B849,DATOS!B:B,0),1)),"")</f>
        <v/>
      </c>
      <c r="N849" s="35" t="str">
        <f ca="1">IFERROR(IF(INDEX(DATOS!P:P,MATCH(CHECKLIST!B849,DATOS!B:B,0),1)="","X",IF(INDEX(DATOS!P:P,MATCH(CHECKLIST!B849,DATOS!B:B,0),1)&gt;YEAR(TODAY())-1,"","VENCIDA")),"")</f>
        <v/>
      </c>
      <c r="O849" s="35" t="str">
        <f>IFERROR(IF(INDEX(DATOS!AV:AV,MATCH(CHECKLIST!B849,DATOS!B:B,0),1)=0,"",INDEX(DATOS!AV:AV,MATCH(CHECKLIST!B849,DATOS!B:B,0),1)),"")</f>
        <v/>
      </c>
      <c r="P849" s="17" t="str">
        <f>IFERROR(IF(INDEX(DATOS!AT:AT,MATCH(CHECKLIST!B849,DATOS!B:B,0),1)=0,"",INDEX(DATOS!AT:AT,MATCH(CHECKLIST!B849,DATOS!B:B,0),1)),"")</f>
        <v/>
      </c>
      <c r="Q849" s="17" t="str">
        <f>IFERROR(IF(INDEX(DATOS!AU:AU,MATCH(CHECKLIST!B849,DATOS!B:B,0),1)=0,"",INDEX(DATOS!AU:AU,MATCH(CHECKLIST!B849,DATOS!B:B,0),1)),"")</f>
        <v/>
      </c>
      <c r="R849" t="str">
        <f>IF(B849="","",1)</f>
        <v/>
      </c>
      <c r="S849" t="str">
        <f t="shared" si="41"/>
        <v/>
      </c>
      <c r="U849" t="str">
        <f t="shared" si="39"/>
        <v/>
      </c>
      <c r="V849" t="str">
        <f t="shared" si="40"/>
        <v/>
      </c>
    </row>
    <row r="850" spans="1:22" x14ac:dyDescent="0.25">
      <c r="A850" s="12">
        <v>837</v>
      </c>
      <c r="B850" t="str">
        <f>IFERROR(INDEX(DATOS!B:B,MATCH(CHECKLIST!A850,DATOS!CG:CG,0),1),"")</f>
        <v/>
      </c>
      <c r="C850" t="str">
        <f>IFERROR(INDEX(DATOS!BT:BT,MATCH(CHECKLIST!A850,DATOS!CG:CG,0),1),"")</f>
        <v/>
      </c>
      <c r="D850" t="str">
        <f>IFERROR(INDEX(DATOS!T:T,MATCH(CHECKLIST!E850,DATOS!C:C,0),1),"")</f>
        <v/>
      </c>
      <c r="E850" s="72" t="str">
        <f>IFERROR(INDEX(DATOS!C:C,MATCH(CHECKLIST!A850,DATOS!CG:CG,0),1),"")</f>
        <v/>
      </c>
      <c r="F850" s="82" t="str">
        <f>IFERROR(IF(INDEX(DATOS!AI:AI,MATCH(CHECKLIST!B850,DATOS!B:B,0),1)=0,"",INDEX(DATOS!AI:AI,MATCH(CHECKLIST!B850,DATOS!B:B,0),1)),"")</f>
        <v/>
      </c>
      <c r="G850" s="17" t="str">
        <f>IFERROR(IF(INDEX(DATOS!AN:AN,MATCH(CHECKLIST!B850,DATOS!B:B,0),1)=0,"",INDEX(DATOS!AN:AN,MATCH(CHECKLIST!B850,DATOS!B:B,0),1)),"")</f>
        <v/>
      </c>
      <c r="H850" s="17" t="str">
        <f>IFERROR(IF(INDEX(DATOS!BQ:BQ,MATCH(CHECKLIST!B850,DATOS!B:B,0),1)="","X",IF(INDEX(DATOS!BQ:BQ,MATCH(CHECKLIST!B850,DATOS!B:B,0),1)="VIGENTE","",INDEX(DATOS!BQ:BQ,MATCH(CHECKLIST!B850,DATOS!B:B,0),1))),"")</f>
        <v/>
      </c>
      <c r="I850" s="17" t="str">
        <f>IFERROR(IF(INDEX(DATOS!AR:AR,MATCH(CHECKLIST!B850,DATOS!B:B,0),1)=0,"",INDEX(DATOS!AR:AR,MATCH(CHECKLIST!B850,DATOS!B:B,0),1)),"")</f>
        <v/>
      </c>
      <c r="J850" s="17" t="str">
        <f>IFERROR(IF(INDEX(DATOS!AP:AP,MATCH(CHECKLIST!B850,DATOS!B:B,0),1)=0,"",INDEX(DATOS!AP:AP,MATCH(CHECKLIST!B850,DATOS!B:B,0),1)),"")</f>
        <v/>
      </c>
      <c r="K850" s="35" t="str">
        <f>IFERROR(IF(INDEX(DATOS!AQ:AQ,MATCH(CHECKLIST!B850,DATOS!B:B,0),1)=0,"",INDEX(DATOS!AQ:AQ,MATCH(CHECKLIST!B850,DATOS!B:B,0),1)),"")</f>
        <v/>
      </c>
      <c r="L850" s="17" t="str">
        <f>IFERROR(IF(INDEX(DATOS!AS:AS,MATCH(CHECKLIST!B850,DATOS!B:B,0),1)=0,"",INDEX(DATOS!AS:AS,MATCH(CHECKLIST!B850,DATOS!B:B,0),1)),"")</f>
        <v/>
      </c>
      <c r="M850" s="17" t="str">
        <f>IFERROR(IF(INDEX(DATOS!AO:AO,MATCH(CHECKLIST!B850,DATOS!B:B,0),1)=0,"",INDEX(DATOS!AO:AO,MATCH(CHECKLIST!B850,DATOS!B:B,0),1)),"")</f>
        <v/>
      </c>
      <c r="N850" s="35" t="str">
        <f ca="1">IFERROR(IF(INDEX(DATOS!P:P,MATCH(CHECKLIST!B850,DATOS!B:B,0),1)="","X",IF(INDEX(DATOS!P:P,MATCH(CHECKLIST!B850,DATOS!B:B,0),1)&gt;YEAR(TODAY())-1,"","VENCIDA")),"")</f>
        <v/>
      </c>
      <c r="O850" s="35" t="str">
        <f>IFERROR(IF(INDEX(DATOS!AV:AV,MATCH(CHECKLIST!B850,DATOS!B:B,0),1)=0,"",INDEX(DATOS!AV:AV,MATCH(CHECKLIST!B850,DATOS!B:B,0),1)),"")</f>
        <v/>
      </c>
      <c r="P850" s="17" t="str">
        <f>IFERROR(IF(INDEX(DATOS!AT:AT,MATCH(CHECKLIST!B850,DATOS!B:B,0),1)=0,"",INDEX(DATOS!AT:AT,MATCH(CHECKLIST!B850,DATOS!B:B,0),1)),"")</f>
        <v/>
      </c>
      <c r="Q850" s="17" t="str">
        <f>IFERROR(IF(INDEX(DATOS!AU:AU,MATCH(CHECKLIST!B850,DATOS!B:B,0),1)=0,"",INDEX(DATOS!AU:AU,MATCH(CHECKLIST!B850,DATOS!B:B,0),1)),"")</f>
        <v/>
      </c>
      <c r="S850">
        <f t="shared" si="41"/>
        <v>0</v>
      </c>
      <c r="U850" t="str">
        <f t="shared" si="39"/>
        <v/>
      </c>
      <c r="V850" t="str">
        <f t="shared" si="40"/>
        <v/>
      </c>
    </row>
    <row r="851" spans="1:22" x14ac:dyDescent="0.25">
      <c r="A851" s="12">
        <v>838</v>
      </c>
      <c r="B851" t="str">
        <f>IFERROR(INDEX(DATOS!B:B,MATCH(CHECKLIST!A851,DATOS!CG:CG,0),1),"")</f>
        <v/>
      </c>
      <c r="C851" t="str">
        <f>IFERROR(INDEX(DATOS!BT:BT,MATCH(CHECKLIST!A851,DATOS!CG:CG,0),1),"")</f>
        <v/>
      </c>
      <c r="D851" t="str">
        <f>IFERROR(INDEX(DATOS!T:T,MATCH(CHECKLIST!E851,DATOS!C:C,0),1),"")</f>
        <v/>
      </c>
      <c r="E851" s="72" t="str">
        <f>IFERROR(INDEX(DATOS!C:C,MATCH(CHECKLIST!A851,DATOS!CG:CG,0),1),"")</f>
        <v/>
      </c>
      <c r="F851" s="82" t="str">
        <f>IFERROR(IF(INDEX(DATOS!AI:AI,MATCH(CHECKLIST!B851,DATOS!B:B,0),1)=0,"",INDEX(DATOS!AI:AI,MATCH(CHECKLIST!B851,DATOS!B:B,0),1)),"")</f>
        <v/>
      </c>
      <c r="G851" s="17" t="str">
        <f>IFERROR(IF(INDEX(DATOS!AN:AN,MATCH(CHECKLIST!B851,DATOS!B:B,0),1)=0,"",INDEX(DATOS!AN:AN,MATCH(CHECKLIST!B851,DATOS!B:B,0),1)),"")</f>
        <v/>
      </c>
      <c r="H851" s="17" t="str">
        <f>IFERROR(IF(INDEX(DATOS!BQ:BQ,MATCH(CHECKLIST!B851,DATOS!B:B,0),1)="","X",IF(INDEX(DATOS!BQ:BQ,MATCH(CHECKLIST!B851,DATOS!B:B,0),1)="VIGENTE","",INDEX(DATOS!BQ:BQ,MATCH(CHECKLIST!B851,DATOS!B:B,0),1))),"")</f>
        <v/>
      </c>
      <c r="I851" s="17" t="str">
        <f>IFERROR(IF(INDEX(DATOS!AR:AR,MATCH(CHECKLIST!B851,DATOS!B:B,0),1)=0,"",INDEX(DATOS!AR:AR,MATCH(CHECKLIST!B851,DATOS!B:B,0),1)),"")</f>
        <v/>
      </c>
      <c r="J851" s="17" t="str">
        <f>IFERROR(IF(INDEX(DATOS!AP:AP,MATCH(CHECKLIST!B851,DATOS!B:B,0),1)=0,"",INDEX(DATOS!AP:AP,MATCH(CHECKLIST!B851,DATOS!B:B,0),1)),"")</f>
        <v/>
      </c>
      <c r="K851" s="35" t="str">
        <f>IFERROR(IF(INDEX(DATOS!AQ:AQ,MATCH(CHECKLIST!B851,DATOS!B:B,0),1)=0,"",INDEX(DATOS!AQ:AQ,MATCH(CHECKLIST!B851,DATOS!B:B,0),1)),"")</f>
        <v/>
      </c>
      <c r="L851" s="17" t="str">
        <f>IFERROR(IF(INDEX(DATOS!AS:AS,MATCH(CHECKLIST!B851,DATOS!B:B,0),1)=0,"",INDEX(DATOS!AS:AS,MATCH(CHECKLIST!B851,DATOS!B:B,0),1)),"")</f>
        <v/>
      </c>
      <c r="M851" s="17" t="str">
        <f>IFERROR(IF(INDEX(DATOS!AO:AO,MATCH(CHECKLIST!B851,DATOS!B:B,0),1)=0,"",INDEX(DATOS!AO:AO,MATCH(CHECKLIST!B851,DATOS!B:B,0),1)),"")</f>
        <v/>
      </c>
      <c r="N851" s="35" t="str">
        <f ca="1">IFERROR(IF(INDEX(DATOS!P:P,MATCH(CHECKLIST!B851,DATOS!B:B,0),1)="","X",IF(INDEX(DATOS!P:P,MATCH(CHECKLIST!B851,DATOS!B:B,0),1)&gt;YEAR(TODAY())-1,"","VENCIDA")),"")</f>
        <v/>
      </c>
      <c r="O851" s="35" t="str">
        <f>IFERROR(IF(INDEX(DATOS!AV:AV,MATCH(CHECKLIST!B851,DATOS!B:B,0),1)=0,"",INDEX(DATOS!AV:AV,MATCH(CHECKLIST!B851,DATOS!B:B,0),1)),"")</f>
        <v/>
      </c>
      <c r="P851" s="17" t="str">
        <f>IFERROR(IF(INDEX(DATOS!AT:AT,MATCH(CHECKLIST!B851,DATOS!B:B,0),1)=0,"",INDEX(DATOS!AT:AT,MATCH(CHECKLIST!B851,DATOS!B:B,0),1)),"")</f>
        <v/>
      </c>
      <c r="Q851" s="17" t="str">
        <f>IFERROR(IF(INDEX(DATOS!AU:AU,MATCH(CHECKLIST!B851,DATOS!B:B,0),1)=0,"",INDEX(DATOS!AU:AU,MATCH(CHECKLIST!B851,DATOS!B:B,0),1)),"")</f>
        <v/>
      </c>
      <c r="R851" t="str">
        <f>IF(B851="","",1)</f>
        <v/>
      </c>
      <c r="S851" t="str">
        <f t="shared" si="41"/>
        <v/>
      </c>
      <c r="U851" t="str">
        <f t="shared" si="39"/>
        <v/>
      </c>
      <c r="V851" t="str">
        <f t="shared" si="40"/>
        <v/>
      </c>
    </row>
    <row r="852" spans="1:22" x14ac:dyDescent="0.25">
      <c r="A852" s="12">
        <v>839</v>
      </c>
      <c r="B852" t="str">
        <f>IFERROR(INDEX(DATOS!B:B,MATCH(CHECKLIST!A852,DATOS!CG:CG,0),1),"")</f>
        <v/>
      </c>
      <c r="C852" t="str">
        <f>IFERROR(INDEX(DATOS!BT:BT,MATCH(CHECKLIST!A852,DATOS!CG:CG,0),1),"")</f>
        <v/>
      </c>
      <c r="D852" t="str">
        <f>IFERROR(INDEX(DATOS!T:T,MATCH(CHECKLIST!E852,DATOS!C:C,0),1),"")</f>
        <v/>
      </c>
      <c r="E852" s="72" t="str">
        <f>IFERROR(INDEX(DATOS!C:C,MATCH(CHECKLIST!A852,DATOS!CG:CG,0),1),"")</f>
        <v/>
      </c>
      <c r="F852" s="82" t="str">
        <f>IFERROR(IF(INDEX(DATOS!AI:AI,MATCH(CHECKLIST!B852,DATOS!B:B,0),1)=0,"",INDEX(DATOS!AI:AI,MATCH(CHECKLIST!B852,DATOS!B:B,0),1)),"")</f>
        <v/>
      </c>
      <c r="G852" s="17" t="str">
        <f>IFERROR(IF(INDEX(DATOS!AN:AN,MATCH(CHECKLIST!B852,DATOS!B:B,0),1)=0,"",INDEX(DATOS!AN:AN,MATCH(CHECKLIST!B852,DATOS!B:B,0),1)),"")</f>
        <v/>
      </c>
      <c r="H852" s="17" t="str">
        <f>IFERROR(IF(INDEX(DATOS!BQ:BQ,MATCH(CHECKLIST!B852,DATOS!B:B,0),1)="","X",IF(INDEX(DATOS!BQ:BQ,MATCH(CHECKLIST!B852,DATOS!B:B,0),1)="VIGENTE","",INDEX(DATOS!BQ:BQ,MATCH(CHECKLIST!B852,DATOS!B:B,0),1))),"")</f>
        <v/>
      </c>
      <c r="I852" s="17" t="str">
        <f>IFERROR(IF(INDEX(DATOS!AR:AR,MATCH(CHECKLIST!B852,DATOS!B:B,0),1)=0,"",INDEX(DATOS!AR:AR,MATCH(CHECKLIST!B852,DATOS!B:B,0),1)),"")</f>
        <v/>
      </c>
      <c r="J852" s="17" t="str">
        <f>IFERROR(IF(INDEX(DATOS!AP:AP,MATCH(CHECKLIST!B852,DATOS!B:B,0),1)=0,"",INDEX(DATOS!AP:AP,MATCH(CHECKLIST!B852,DATOS!B:B,0),1)),"")</f>
        <v/>
      </c>
      <c r="K852" s="35" t="str">
        <f>IFERROR(IF(INDEX(DATOS!AQ:AQ,MATCH(CHECKLIST!B852,DATOS!B:B,0),1)=0,"",INDEX(DATOS!AQ:AQ,MATCH(CHECKLIST!B852,DATOS!B:B,0),1)),"")</f>
        <v/>
      </c>
      <c r="L852" s="17" t="str">
        <f>IFERROR(IF(INDEX(DATOS!AS:AS,MATCH(CHECKLIST!B852,DATOS!B:B,0),1)=0,"",INDEX(DATOS!AS:AS,MATCH(CHECKLIST!B852,DATOS!B:B,0),1)),"")</f>
        <v/>
      </c>
      <c r="M852" s="17" t="str">
        <f>IFERROR(IF(INDEX(DATOS!AO:AO,MATCH(CHECKLIST!B852,DATOS!B:B,0),1)=0,"",INDEX(DATOS!AO:AO,MATCH(CHECKLIST!B852,DATOS!B:B,0),1)),"")</f>
        <v/>
      </c>
      <c r="N852" s="35" t="str">
        <f ca="1">IFERROR(IF(INDEX(DATOS!P:P,MATCH(CHECKLIST!B852,DATOS!B:B,0),1)="","X",IF(INDEX(DATOS!P:P,MATCH(CHECKLIST!B852,DATOS!B:B,0),1)&gt;YEAR(TODAY())-1,"","VENCIDA")),"")</f>
        <v/>
      </c>
      <c r="O852" s="35" t="str">
        <f>IFERROR(IF(INDEX(DATOS!AV:AV,MATCH(CHECKLIST!B852,DATOS!B:B,0),1)=0,"",INDEX(DATOS!AV:AV,MATCH(CHECKLIST!B852,DATOS!B:B,0),1)),"")</f>
        <v/>
      </c>
      <c r="P852" s="17" t="str">
        <f>IFERROR(IF(INDEX(DATOS!AT:AT,MATCH(CHECKLIST!B852,DATOS!B:B,0),1)=0,"",INDEX(DATOS!AT:AT,MATCH(CHECKLIST!B852,DATOS!B:B,0),1)),"")</f>
        <v/>
      </c>
      <c r="Q852" s="17" t="str">
        <f>IFERROR(IF(INDEX(DATOS!AU:AU,MATCH(CHECKLIST!B852,DATOS!B:B,0),1)=0,"",INDEX(DATOS!AU:AU,MATCH(CHECKLIST!B852,DATOS!B:B,0),1)),"")</f>
        <v/>
      </c>
      <c r="S852">
        <f t="shared" si="41"/>
        <v>0</v>
      </c>
      <c r="U852" t="str">
        <f t="shared" si="39"/>
        <v/>
      </c>
      <c r="V852" t="str">
        <f t="shared" si="40"/>
        <v/>
      </c>
    </row>
    <row r="853" spans="1:22" x14ac:dyDescent="0.25">
      <c r="A853" s="12">
        <v>840</v>
      </c>
      <c r="B853" t="str">
        <f>IFERROR(INDEX(DATOS!B:B,MATCH(CHECKLIST!A853,DATOS!CG:CG,0),1),"")</f>
        <v/>
      </c>
      <c r="C853" t="str">
        <f>IFERROR(INDEX(DATOS!BT:BT,MATCH(CHECKLIST!A853,DATOS!CG:CG,0),1),"")</f>
        <v/>
      </c>
      <c r="D853" t="str">
        <f>IFERROR(INDEX(DATOS!T:T,MATCH(CHECKLIST!E853,DATOS!C:C,0),1),"")</f>
        <v/>
      </c>
      <c r="E853" s="72" t="str">
        <f>IFERROR(INDEX(DATOS!C:C,MATCH(CHECKLIST!A853,DATOS!CG:CG,0),1),"")</f>
        <v/>
      </c>
      <c r="F853" s="82" t="str">
        <f>IFERROR(IF(INDEX(DATOS!AI:AI,MATCH(CHECKLIST!B853,DATOS!B:B,0),1)=0,"",INDEX(DATOS!AI:AI,MATCH(CHECKLIST!B853,DATOS!B:B,0),1)),"")</f>
        <v/>
      </c>
      <c r="G853" s="17" t="str">
        <f>IFERROR(IF(INDEX(DATOS!AN:AN,MATCH(CHECKLIST!B853,DATOS!B:B,0),1)=0,"",INDEX(DATOS!AN:AN,MATCH(CHECKLIST!B853,DATOS!B:B,0),1)),"")</f>
        <v/>
      </c>
      <c r="H853" s="17" t="str">
        <f>IFERROR(IF(INDEX(DATOS!BQ:BQ,MATCH(CHECKLIST!B853,DATOS!B:B,0),1)="","X",IF(INDEX(DATOS!BQ:BQ,MATCH(CHECKLIST!B853,DATOS!B:B,0),1)="VIGENTE","",INDEX(DATOS!BQ:BQ,MATCH(CHECKLIST!B853,DATOS!B:B,0),1))),"")</f>
        <v/>
      </c>
      <c r="I853" s="17" t="str">
        <f>IFERROR(IF(INDEX(DATOS!AR:AR,MATCH(CHECKLIST!B853,DATOS!B:B,0),1)=0,"",INDEX(DATOS!AR:AR,MATCH(CHECKLIST!B853,DATOS!B:B,0),1)),"")</f>
        <v/>
      </c>
      <c r="J853" s="17" t="str">
        <f>IFERROR(IF(INDEX(DATOS!AP:AP,MATCH(CHECKLIST!B853,DATOS!B:B,0),1)=0,"",INDEX(DATOS!AP:AP,MATCH(CHECKLIST!B853,DATOS!B:B,0),1)),"")</f>
        <v/>
      </c>
      <c r="K853" s="35" t="str">
        <f>IFERROR(IF(INDEX(DATOS!AQ:AQ,MATCH(CHECKLIST!B853,DATOS!B:B,0),1)=0,"",INDEX(DATOS!AQ:AQ,MATCH(CHECKLIST!B853,DATOS!B:B,0),1)),"")</f>
        <v/>
      </c>
      <c r="L853" s="17" t="str">
        <f>IFERROR(IF(INDEX(DATOS!AS:AS,MATCH(CHECKLIST!B853,DATOS!B:B,0),1)=0,"",INDEX(DATOS!AS:AS,MATCH(CHECKLIST!B853,DATOS!B:B,0),1)),"")</f>
        <v/>
      </c>
      <c r="M853" s="17" t="str">
        <f>IFERROR(IF(INDEX(DATOS!AO:AO,MATCH(CHECKLIST!B853,DATOS!B:B,0),1)=0,"",INDEX(DATOS!AO:AO,MATCH(CHECKLIST!B853,DATOS!B:B,0),1)),"")</f>
        <v/>
      </c>
      <c r="N853" s="35" t="str">
        <f ca="1">IFERROR(IF(INDEX(DATOS!P:P,MATCH(CHECKLIST!B853,DATOS!B:B,0),1)="","X",IF(INDEX(DATOS!P:P,MATCH(CHECKLIST!B853,DATOS!B:B,0),1)&gt;YEAR(TODAY())-1,"","VENCIDA")),"")</f>
        <v/>
      </c>
      <c r="O853" s="35" t="str">
        <f>IFERROR(IF(INDEX(DATOS!AV:AV,MATCH(CHECKLIST!B853,DATOS!B:B,0),1)=0,"",INDEX(DATOS!AV:AV,MATCH(CHECKLIST!B853,DATOS!B:B,0),1)),"")</f>
        <v/>
      </c>
      <c r="P853" s="17" t="str">
        <f>IFERROR(IF(INDEX(DATOS!AT:AT,MATCH(CHECKLIST!B853,DATOS!B:B,0),1)=0,"",INDEX(DATOS!AT:AT,MATCH(CHECKLIST!B853,DATOS!B:B,0),1)),"")</f>
        <v/>
      </c>
      <c r="Q853" s="17" t="str">
        <f>IFERROR(IF(INDEX(DATOS!AU:AU,MATCH(CHECKLIST!B853,DATOS!B:B,0),1)=0,"",INDEX(DATOS!AU:AU,MATCH(CHECKLIST!B853,DATOS!B:B,0),1)),"")</f>
        <v/>
      </c>
      <c r="R853" t="str">
        <f>IF(B853="","",1)</f>
        <v/>
      </c>
      <c r="S853" t="str">
        <f t="shared" si="41"/>
        <v/>
      </c>
      <c r="U853" t="str">
        <f t="shared" si="39"/>
        <v/>
      </c>
      <c r="V853" t="str">
        <f t="shared" si="40"/>
        <v/>
      </c>
    </row>
    <row r="854" spans="1:22" x14ac:dyDescent="0.25">
      <c r="A854" s="12">
        <v>841</v>
      </c>
      <c r="B854" t="str">
        <f>IFERROR(INDEX(DATOS!B:B,MATCH(CHECKLIST!A854,DATOS!CG:CG,0),1),"")</f>
        <v/>
      </c>
      <c r="C854" t="str">
        <f>IFERROR(INDEX(DATOS!BT:BT,MATCH(CHECKLIST!A854,DATOS!CG:CG,0),1),"")</f>
        <v/>
      </c>
      <c r="D854" t="str">
        <f>IFERROR(INDEX(DATOS!T:T,MATCH(CHECKLIST!E854,DATOS!C:C,0),1),"")</f>
        <v/>
      </c>
      <c r="E854" s="72" t="str">
        <f>IFERROR(INDEX(DATOS!C:C,MATCH(CHECKLIST!A854,DATOS!CG:CG,0),1),"")</f>
        <v/>
      </c>
      <c r="F854" s="82" t="str">
        <f>IFERROR(IF(INDEX(DATOS!AI:AI,MATCH(CHECKLIST!B854,DATOS!B:B,0),1)=0,"",INDEX(DATOS!AI:AI,MATCH(CHECKLIST!B854,DATOS!B:B,0),1)),"")</f>
        <v/>
      </c>
      <c r="G854" s="17" t="str">
        <f>IFERROR(IF(INDEX(DATOS!AN:AN,MATCH(CHECKLIST!B854,DATOS!B:B,0),1)=0,"",INDEX(DATOS!AN:AN,MATCH(CHECKLIST!B854,DATOS!B:B,0),1)),"")</f>
        <v/>
      </c>
      <c r="H854" s="17" t="str">
        <f>IFERROR(IF(INDEX(DATOS!BQ:BQ,MATCH(CHECKLIST!B854,DATOS!B:B,0),1)="","X",IF(INDEX(DATOS!BQ:BQ,MATCH(CHECKLIST!B854,DATOS!B:B,0),1)="VIGENTE","",INDEX(DATOS!BQ:BQ,MATCH(CHECKLIST!B854,DATOS!B:B,0),1))),"")</f>
        <v/>
      </c>
      <c r="I854" s="17" t="str">
        <f>IFERROR(IF(INDEX(DATOS!AR:AR,MATCH(CHECKLIST!B854,DATOS!B:B,0),1)=0,"",INDEX(DATOS!AR:AR,MATCH(CHECKLIST!B854,DATOS!B:B,0),1)),"")</f>
        <v/>
      </c>
      <c r="J854" s="17" t="str">
        <f>IFERROR(IF(INDEX(DATOS!AP:AP,MATCH(CHECKLIST!B854,DATOS!B:B,0),1)=0,"",INDEX(DATOS!AP:AP,MATCH(CHECKLIST!B854,DATOS!B:B,0),1)),"")</f>
        <v/>
      </c>
      <c r="K854" s="35" t="str">
        <f>IFERROR(IF(INDEX(DATOS!AQ:AQ,MATCH(CHECKLIST!B854,DATOS!B:B,0),1)=0,"",INDEX(DATOS!AQ:AQ,MATCH(CHECKLIST!B854,DATOS!B:B,0),1)),"")</f>
        <v/>
      </c>
      <c r="L854" s="17" t="str">
        <f>IFERROR(IF(INDEX(DATOS!AS:AS,MATCH(CHECKLIST!B854,DATOS!B:B,0),1)=0,"",INDEX(DATOS!AS:AS,MATCH(CHECKLIST!B854,DATOS!B:B,0),1)),"")</f>
        <v/>
      </c>
      <c r="M854" s="17" t="str">
        <f>IFERROR(IF(INDEX(DATOS!AO:AO,MATCH(CHECKLIST!B854,DATOS!B:B,0),1)=0,"",INDEX(DATOS!AO:AO,MATCH(CHECKLIST!B854,DATOS!B:B,0),1)),"")</f>
        <v/>
      </c>
      <c r="N854" s="35" t="str">
        <f ca="1">IFERROR(IF(INDEX(DATOS!P:P,MATCH(CHECKLIST!B854,DATOS!B:B,0),1)="","X",IF(INDEX(DATOS!P:P,MATCH(CHECKLIST!B854,DATOS!B:B,0),1)&gt;YEAR(TODAY())-1,"","VENCIDA")),"")</f>
        <v/>
      </c>
      <c r="O854" s="35" t="str">
        <f>IFERROR(IF(INDEX(DATOS!AV:AV,MATCH(CHECKLIST!B854,DATOS!B:B,0),1)=0,"",INDEX(DATOS!AV:AV,MATCH(CHECKLIST!B854,DATOS!B:B,0),1)),"")</f>
        <v/>
      </c>
      <c r="P854" s="17" t="str">
        <f>IFERROR(IF(INDEX(DATOS!AT:AT,MATCH(CHECKLIST!B854,DATOS!B:B,0),1)=0,"",INDEX(DATOS!AT:AT,MATCH(CHECKLIST!B854,DATOS!B:B,0),1)),"")</f>
        <v/>
      </c>
      <c r="Q854" s="17" t="str">
        <f>IFERROR(IF(INDEX(DATOS!AU:AU,MATCH(CHECKLIST!B854,DATOS!B:B,0),1)=0,"",INDEX(DATOS!AU:AU,MATCH(CHECKLIST!B854,DATOS!B:B,0),1)),"")</f>
        <v/>
      </c>
      <c r="S854">
        <f t="shared" si="41"/>
        <v>0</v>
      </c>
      <c r="U854" t="str">
        <f t="shared" si="39"/>
        <v/>
      </c>
      <c r="V854" t="str">
        <f t="shared" si="40"/>
        <v/>
      </c>
    </row>
    <row r="855" spans="1:22" x14ac:dyDescent="0.25">
      <c r="A855" s="12">
        <v>842</v>
      </c>
      <c r="B855" t="str">
        <f>IFERROR(INDEX(DATOS!B:B,MATCH(CHECKLIST!A855,DATOS!CG:CG,0),1),"")</f>
        <v/>
      </c>
      <c r="C855" t="str">
        <f>IFERROR(INDEX(DATOS!BT:BT,MATCH(CHECKLIST!A855,DATOS!CG:CG,0),1),"")</f>
        <v/>
      </c>
      <c r="D855" t="str">
        <f>IFERROR(INDEX(DATOS!T:T,MATCH(CHECKLIST!E855,DATOS!C:C,0),1),"")</f>
        <v/>
      </c>
      <c r="E855" s="72" t="str">
        <f>IFERROR(INDEX(DATOS!C:C,MATCH(CHECKLIST!A855,DATOS!CG:CG,0),1),"")</f>
        <v/>
      </c>
      <c r="F855" s="82" t="str">
        <f>IFERROR(IF(INDEX(DATOS!AI:AI,MATCH(CHECKLIST!B855,DATOS!B:B,0),1)=0,"",INDEX(DATOS!AI:AI,MATCH(CHECKLIST!B855,DATOS!B:B,0),1)),"")</f>
        <v/>
      </c>
      <c r="G855" s="17" t="str">
        <f>IFERROR(IF(INDEX(DATOS!AN:AN,MATCH(CHECKLIST!B855,DATOS!B:B,0),1)=0,"",INDEX(DATOS!AN:AN,MATCH(CHECKLIST!B855,DATOS!B:B,0),1)),"")</f>
        <v/>
      </c>
      <c r="H855" s="17" t="str">
        <f>IFERROR(IF(INDEX(DATOS!BQ:BQ,MATCH(CHECKLIST!B855,DATOS!B:B,0),1)="","X",IF(INDEX(DATOS!BQ:BQ,MATCH(CHECKLIST!B855,DATOS!B:B,0),1)="VIGENTE","",INDEX(DATOS!BQ:BQ,MATCH(CHECKLIST!B855,DATOS!B:B,0),1))),"")</f>
        <v/>
      </c>
      <c r="I855" s="17" t="str">
        <f>IFERROR(IF(INDEX(DATOS!AR:AR,MATCH(CHECKLIST!B855,DATOS!B:B,0),1)=0,"",INDEX(DATOS!AR:AR,MATCH(CHECKLIST!B855,DATOS!B:B,0),1)),"")</f>
        <v/>
      </c>
      <c r="J855" s="17" t="str">
        <f>IFERROR(IF(INDEX(DATOS!AP:AP,MATCH(CHECKLIST!B855,DATOS!B:B,0),1)=0,"",INDEX(DATOS!AP:AP,MATCH(CHECKLIST!B855,DATOS!B:B,0),1)),"")</f>
        <v/>
      </c>
      <c r="K855" s="35" t="str">
        <f>IFERROR(IF(INDEX(DATOS!AQ:AQ,MATCH(CHECKLIST!B855,DATOS!B:B,0),1)=0,"",INDEX(DATOS!AQ:AQ,MATCH(CHECKLIST!B855,DATOS!B:B,0),1)),"")</f>
        <v/>
      </c>
      <c r="L855" s="17" t="str">
        <f>IFERROR(IF(INDEX(DATOS!AS:AS,MATCH(CHECKLIST!B855,DATOS!B:B,0),1)=0,"",INDEX(DATOS!AS:AS,MATCH(CHECKLIST!B855,DATOS!B:B,0),1)),"")</f>
        <v/>
      </c>
      <c r="M855" s="17" t="str">
        <f>IFERROR(IF(INDEX(DATOS!AO:AO,MATCH(CHECKLIST!B855,DATOS!B:B,0),1)=0,"",INDEX(DATOS!AO:AO,MATCH(CHECKLIST!B855,DATOS!B:B,0),1)),"")</f>
        <v/>
      </c>
      <c r="N855" s="35" t="str">
        <f ca="1">IFERROR(IF(INDEX(DATOS!P:P,MATCH(CHECKLIST!B855,DATOS!B:B,0),1)="","X",IF(INDEX(DATOS!P:P,MATCH(CHECKLIST!B855,DATOS!B:B,0),1)&gt;YEAR(TODAY())-1,"","VENCIDA")),"")</f>
        <v/>
      </c>
      <c r="O855" s="35" t="str">
        <f>IFERROR(IF(INDEX(DATOS!AV:AV,MATCH(CHECKLIST!B855,DATOS!B:B,0),1)=0,"",INDEX(DATOS!AV:AV,MATCH(CHECKLIST!B855,DATOS!B:B,0),1)),"")</f>
        <v/>
      </c>
      <c r="P855" s="17" t="str">
        <f>IFERROR(IF(INDEX(DATOS!AT:AT,MATCH(CHECKLIST!B855,DATOS!B:B,0),1)=0,"",INDEX(DATOS!AT:AT,MATCH(CHECKLIST!B855,DATOS!B:B,0),1)),"")</f>
        <v/>
      </c>
      <c r="Q855" s="17" t="str">
        <f>IFERROR(IF(INDEX(DATOS!AU:AU,MATCH(CHECKLIST!B855,DATOS!B:B,0),1)=0,"",INDEX(DATOS!AU:AU,MATCH(CHECKLIST!B855,DATOS!B:B,0),1)),"")</f>
        <v/>
      </c>
      <c r="R855" t="str">
        <f>IF(B855="","",1)</f>
        <v/>
      </c>
      <c r="S855" t="str">
        <f t="shared" si="41"/>
        <v/>
      </c>
      <c r="U855" t="str">
        <f t="shared" si="39"/>
        <v/>
      </c>
      <c r="V855" t="str">
        <f t="shared" si="40"/>
        <v/>
      </c>
    </row>
    <row r="856" spans="1:22" x14ac:dyDescent="0.25">
      <c r="A856" s="12">
        <v>843</v>
      </c>
      <c r="B856" t="str">
        <f>IFERROR(INDEX(DATOS!B:B,MATCH(CHECKLIST!A856,DATOS!CG:CG,0),1),"")</f>
        <v/>
      </c>
      <c r="C856" t="str">
        <f>IFERROR(INDEX(DATOS!BT:BT,MATCH(CHECKLIST!A856,DATOS!CG:CG,0),1),"")</f>
        <v/>
      </c>
      <c r="D856" t="str">
        <f>IFERROR(INDEX(DATOS!T:T,MATCH(CHECKLIST!E856,DATOS!C:C,0),1),"")</f>
        <v/>
      </c>
      <c r="E856" s="72" t="str">
        <f>IFERROR(INDEX(DATOS!C:C,MATCH(CHECKLIST!A856,DATOS!CG:CG,0),1),"")</f>
        <v/>
      </c>
      <c r="F856" s="82" t="str">
        <f>IFERROR(IF(INDEX(DATOS!AI:AI,MATCH(CHECKLIST!B856,DATOS!B:B,0),1)=0,"",INDEX(DATOS!AI:AI,MATCH(CHECKLIST!B856,DATOS!B:B,0),1)),"")</f>
        <v/>
      </c>
      <c r="G856" s="17" t="str">
        <f>IFERROR(IF(INDEX(DATOS!AN:AN,MATCH(CHECKLIST!B856,DATOS!B:B,0),1)=0,"",INDEX(DATOS!AN:AN,MATCH(CHECKLIST!B856,DATOS!B:B,0),1)),"")</f>
        <v/>
      </c>
      <c r="H856" s="17" t="str">
        <f>IFERROR(IF(INDEX(DATOS!BQ:BQ,MATCH(CHECKLIST!B856,DATOS!B:B,0),1)="","X",IF(INDEX(DATOS!BQ:BQ,MATCH(CHECKLIST!B856,DATOS!B:B,0),1)="VIGENTE","",INDEX(DATOS!BQ:BQ,MATCH(CHECKLIST!B856,DATOS!B:B,0),1))),"")</f>
        <v/>
      </c>
      <c r="I856" s="17" t="str">
        <f>IFERROR(IF(INDEX(DATOS!AR:AR,MATCH(CHECKLIST!B856,DATOS!B:B,0),1)=0,"",INDEX(DATOS!AR:AR,MATCH(CHECKLIST!B856,DATOS!B:B,0),1)),"")</f>
        <v/>
      </c>
      <c r="J856" s="17" t="str">
        <f>IFERROR(IF(INDEX(DATOS!AP:AP,MATCH(CHECKLIST!B856,DATOS!B:B,0),1)=0,"",INDEX(DATOS!AP:AP,MATCH(CHECKLIST!B856,DATOS!B:B,0),1)),"")</f>
        <v/>
      </c>
      <c r="K856" s="35" t="str">
        <f>IFERROR(IF(INDEX(DATOS!AQ:AQ,MATCH(CHECKLIST!B856,DATOS!B:B,0),1)=0,"",INDEX(DATOS!AQ:AQ,MATCH(CHECKLIST!B856,DATOS!B:B,0),1)),"")</f>
        <v/>
      </c>
      <c r="L856" s="17" t="str">
        <f>IFERROR(IF(INDEX(DATOS!AS:AS,MATCH(CHECKLIST!B856,DATOS!B:B,0),1)=0,"",INDEX(DATOS!AS:AS,MATCH(CHECKLIST!B856,DATOS!B:B,0),1)),"")</f>
        <v/>
      </c>
      <c r="M856" s="17" t="str">
        <f>IFERROR(IF(INDEX(DATOS!AO:AO,MATCH(CHECKLIST!B856,DATOS!B:B,0),1)=0,"",INDEX(DATOS!AO:AO,MATCH(CHECKLIST!B856,DATOS!B:B,0),1)),"")</f>
        <v/>
      </c>
      <c r="N856" s="35" t="str">
        <f ca="1">IFERROR(IF(INDEX(DATOS!P:P,MATCH(CHECKLIST!B856,DATOS!B:B,0),1)="","X",IF(INDEX(DATOS!P:P,MATCH(CHECKLIST!B856,DATOS!B:B,0),1)&gt;YEAR(TODAY())-1,"","VENCIDA")),"")</f>
        <v/>
      </c>
      <c r="O856" s="35" t="str">
        <f>IFERROR(IF(INDEX(DATOS!AV:AV,MATCH(CHECKLIST!B856,DATOS!B:B,0),1)=0,"",INDEX(DATOS!AV:AV,MATCH(CHECKLIST!B856,DATOS!B:B,0),1)),"")</f>
        <v/>
      </c>
      <c r="P856" s="17" t="str">
        <f>IFERROR(IF(INDEX(DATOS!AT:AT,MATCH(CHECKLIST!B856,DATOS!B:B,0),1)=0,"",INDEX(DATOS!AT:AT,MATCH(CHECKLIST!B856,DATOS!B:B,0),1)),"")</f>
        <v/>
      </c>
      <c r="Q856" s="17" t="str">
        <f>IFERROR(IF(INDEX(DATOS!AU:AU,MATCH(CHECKLIST!B856,DATOS!B:B,0),1)=0,"",INDEX(DATOS!AU:AU,MATCH(CHECKLIST!B856,DATOS!B:B,0),1)),"")</f>
        <v/>
      </c>
      <c r="S856">
        <f t="shared" si="41"/>
        <v>0</v>
      </c>
      <c r="U856" t="str">
        <f t="shared" si="39"/>
        <v/>
      </c>
      <c r="V856" t="str">
        <f t="shared" si="40"/>
        <v/>
      </c>
    </row>
    <row r="857" spans="1:22" x14ac:dyDescent="0.25">
      <c r="A857" s="12">
        <v>844</v>
      </c>
      <c r="B857" t="str">
        <f>IFERROR(INDEX(DATOS!B:B,MATCH(CHECKLIST!A857,DATOS!CG:CG,0),1),"")</f>
        <v/>
      </c>
      <c r="C857" t="str">
        <f>IFERROR(INDEX(DATOS!BT:BT,MATCH(CHECKLIST!A857,DATOS!CG:CG,0),1),"")</f>
        <v/>
      </c>
      <c r="D857" t="str">
        <f>IFERROR(INDEX(DATOS!T:T,MATCH(CHECKLIST!E857,DATOS!C:C,0),1),"")</f>
        <v/>
      </c>
      <c r="E857" s="72" t="str">
        <f>IFERROR(INDEX(DATOS!C:C,MATCH(CHECKLIST!A857,DATOS!CG:CG,0),1),"")</f>
        <v/>
      </c>
      <c r="F857" s="82" t="str">
        <f>IFERROR(IF(INDEX(DATOS!AI:AI,MATCH(CHECKLIST!B857,DATOS!B:B,0),1)=0,"",INDEX(DATOS!AI:AI,MATCH(CHECKLIST!B857,DATOS!B:B,0),1)),"")</f>
        <v/>
      </c>
      <c r="G857" s="17" t="str">
        <f>IFERROR(IF(INDEX(DATOS!AN:AN,MATCH(CHECKLIST!B857,DATOS!B:B,0),1)=0,"",INDEX(DATOS!AN:AN,MATCH(CHECKLIST!B857,DATOS!B:B,0),1)),"")</f>
        <v/>
      </c>
      <c r="H857" s="17" t="str">
        <f>IFERROR(IF(INDEX(DATOS!BQ:BQ,MATCH(CHECKLIST!B857,DATOS!B:B,0),1)="","X",IF(INDEX(DATOS!BQ:BQ,MATCH(CHECKLIST!B857,DATOS!B:B,0),1)="VIGENTE","",INDEX(DATOS!BQ:BQ,MATCH(CHECKLIST!B857,DATOS!B:B,0),1))),"")</f>
        <v/>
      </c>
      <c r="I857" s="17" t="str">
        <f>IFERROR(IF(INDEX(DATOS!AR:AR,MATCH(CHECKLIST!B857,DATOS!B:B,0),1)=0,"",INDEX(DATOS!AR:AR,MATCH(CHECKLIST!B857,DATOS!B:B,0),1)),"")</f>
        <v/>
      </c>
      <c r="J857" s="17" t="str">
        <f>IFERROR(IF(INDEX(DATOS!AP:AP,MATCH(CHECKLIST!B857,DATOS!B:B,0),1)=0,"",INDEX(DATOS!AP:AP,MATCH(CHECKLIST!B857,DATOS!B:B,0),1)),"")</f>
        <v/>
      </c>
      <c r="K857" s="35" t="str">
        <f>IFERROR(IF(INDEX(DATOS!AQ:AQ,MATCH(CHECKLIST!B857,DATOS!B:B,0),1)=0,"",INDEX(DATOS!AQ:AQ,MATCH(CHECKLIST!B857,DATOS!B:B,0),1)),"")</f>
        <v/>
      </c>
      <c r="L857" s="17" t="str">
        <f>IFERROR(IF(INDEX(DATOS!AS:AS,MATCH(CHECKLIST!B857,DATOS!B:B,0),1)=0,"",INDEX(DATOS!AS:AS,MATCH(CHECKLIST!B857,DATOS!B:B,0),1)),"")</f>
        <v/>
      </c>
      <c r="M857" s="17" t="str">
        <f>IFERROR(IF(INDEX(DATOS!AO:AO,MATCH(CHECKLIST!B857,DATOS!B:B,0),1)=0,"",INDEX(DATOS!AO:AO,MATCH(CHECKLIST!B857,DATOS!B:B,0),1)),"")</f>
        <v/>
      </c>
      <c r="N857" s="35" t="str">
        <f ca="1">IFERROR(IF(INDEX(DATOS!P:P,MATCH(CHECKLIST!B857,DATOS!B:B,0),1)="","X",IF(INDEX(DATOS!P:P,MATCH(CHECKLIST!B857,DATOS!B:B,0),1)&gt;YEAR(TODAY())-1,"","VENCIDA")),"")</f>
        <v/>
      </c>
      <c r="O857" s="35" t="str">
        <f>IFERROR(IF(INDEX(DATOS!AV:AV,MATCH(CHECKLIST!B857,DATOS!B:B,0),1)=0,"",INDEX(DATOS!AV:AV,MATCH(CHECKLIST!B857,DATOS!B:B,0),1)),"")</f>
        <v/>
      </c>
      <c r="P857" s="17" t="str">
        <f>IFERROR(IF(INDEX(DATOS!AT:AT,MATCH(CHECKLIST!B857,DATOS!B:B,0),1)=0,"",INDEX(DATOS!AT:AT,MATCH(CHECKLIST!B857,DATOS!B:B,0),1)),"")</f>
        <v/>
      </c>
      <c r="Q857" s="17" t="str">
        <f>IFERROR(IF(INDEX(DATOS!AU:AU,MATCH(CHECKLIST!B857,DATOS!B:B,0),1)=0,"",INDEX(DATOS!AU:AU,MATCH(CHECKLIST!B857,DATOS!B:B,0),1)),"")</f>
        <v/>
      </c>
      <c r="R857" t="str">
        <f>IF(B857="","",1)</f>
        <v/>
      </c>
      <c r="S857" t="str">
        <f t="shared" si="41"/>
        <v/>
      </c>
      <c r="U857" t="str">
        <f t="shared" si="39"/>
        <v/>
      </c>
      <c r="V857" t="str">
        <f t="shared" si="40"/>
        <v/>
      </c>
    </row>
    <row r="858" spans="1:22" x14ac:dyDescent="0.25">
      <c r="A858" s="12">
        <v>845</v>
      </c>
      <c r="B858" t="str">
        <f>IFERROR(INDEX(DATOS!B:B,MATCH(CHECKLIST!A858,DATOS!CG:CG,0),1),"")</f>
        <v/>
      </c>
      <c r="C858" t="str">
        <f>IFERROR(INDEX(DATOS!BT:BT,MATCH(CHECKLIST!A858,DATOS!CG:CG,0),1),"")</f>
        <v/>
      </c>
      <c r="D858" t="str">
        <f>IFERROR(INDEX(DATOS!T:T,MATCH(CHECKLIST!E858,DATOS!C:C,0),1),"")</f>
        <v/>
      </c>
      <c r="E858" s="72" t="str">
        <f>IFERROR(INDEX(DATOS!C:C,MATCH(CHECKLIST!A858,DATOS!CG:CG,0),1),"")</f>
        <v/>
      </c>
      <c r="F858" s="82" t="str">
        <f>IFERROR(IF(INDEX(DATOS!AI:AI,MATCH(CHECKLIST!B858,DATOS!B:B,0),1)=0,"",INDEX(DATOS!AI:AI,MATCH(CHECKLIST!B858,DATOS!B:B,0),1)),"")</f>
        <v/>
      </c>
      <c r="G858" s="17" t="str">
        <f>IFERROR(IF(INDEX(DATOS!AN:AN,MATCH(CHECKLIST!B858,DATOS!B:B,0),1)=0,"",INDEX(DATOS!AN:AN,MATCH(CHECKLIST!B858,DATOS!B:B,0),1)),"")</f>
        <v/>
      </c>
      <c r="H858" s="17" t="str">
        <f>IFERROR(IF(INDEX(DATOS!BQ:BQ,MATCH(CHECKLIST!B858,DATOS!B:B,0),1)="","X",IF(INDEX(DATOS!BQ:BQ,MATCH(CHECKLIST!B858,DATOS!B:B,0),1)="VIGENTE","",INDEX(DATOS!BQ:BQ,MATCH(CHECKLIST!B858,DATOS!B:B,0),1))),"")</f>
        <v/>
      </c>
      <c r="I858" s="17" t="str">
        <f>IFERROR(IF(INDEX(DATOS!AR:AR,MATCH(CHECKLIST!B858,DATOS!B:B,0),1)=0,"",INDEX(DATOS!AR:AR,MATCH(CHECKLIST!B858,DATOS!B:B,0),1)),"")</f>
        <v/>
      </c>
      <c r="J858" s="17" t="str">
        <f>IFERROR(IF(INDEX(DATOS!AP:AP,MATCH(CHECKLIST!B858,DATOS!B:B,0),1)=0,"",INDEX(DATOS!AP:AP,MATCH(CHECKLIST!B858,DATOS!B:B,0),1)),"")</f>
        <v/>
      </c>
      <c r="K858" s="35" t="str">
        <f>IFERROR(IF(INDEX(DATOS!AQ:AQ,MATCH(CHECKLIST!B858,DATOS!B:B,0),1)=0,"",INDEX(DATOS!AQ:AQ,MATCH(CHECKLIST!B858,DATOS!B:B,0),1)),"")</f>
        <v/>
      </c>
      <c r="L858" s="17" t="str">
        <f>IFERROR(IF(INDEX(DATOS!AS:AS,MATCH(CHECKLIST!B858,DATOS!B:B,0),1)=0,"",INDEX(DATOS!AS:AS,MATCH(CHECKLIST!B858,DATOS!B:B,0),1)),"")</f>
        <v/>
      </c>
      <c r="M858" s="17" t="str">
        <f>IFERROR(IF(INDEX(DATOS!AO:AO,MATCH(CHECKLIST!B858,DATOS!B:B,0),1)=0,"",INDEX(DATOS!AO:AO,MATCH(CHECKLIST!B858,DATOS!B:B,0),1)),"")</f>
        <v/>
      </c>
      <c r="N858" s="35" t="str">
        <f ca="1">IFERROR(IF(INDEX(DATOS!P:P,MATCH(CHECKLIST!B858,DATOS!B:B,0),1)="","X",IF(INDEX(DATOS!P:P,MATCH(CHECKLIST!B858,DATOS!B:B,0),1)&gt;YEAR(TODAY())-1,"","VENCIDA")),"")</f>
        <v/>
      </c>
      <c r="O858" s="35" t="str">
        <f>IFERROR(IF(INDEX(DATOS!AV:AV,MATCH(CHECKLIST!B858,DATOS!B:B,0),1)=0,"",INDEX(DATOS!AV:AV,MATCH(CHECKLIST!B858,DATOS!B:B,0),1)),"")</f>
        <v/>
      </c>
      <c r="P858" s="17" t="str">
        <f>IFERROR(IF(INDEX(DATOS!AT:AT,MATCH(CHECKLIST!B858,DATOS!B:B,0),1)=0,"",INDEX(DATOS!AT:AT,MATCH(CHECKLIST!B858,DATOS!B:B,0),1)),"")</f>
        <v/>
      </c>
      <c r="Q858" s="17" t="str">
        <f>IFERROR(IF(INDEX(DATOS!AU:AU,MATCH(CHECKLIST!B858,DATOS!B:B,0),1)=0,"",INDEX(DATOS!AU:AU,MATCH(CHECKLIST!B858,DATOS!B:B,0),1)),"")</f>
        <v/>
      </c>
      <c r="S858">
        <f t="shared" si="41"/>
        <v>0</v>
      </c>
      <c r="U858" t="str">
        <f t="shared" si="39"/>
        <v/>
      </c>
      <c r="V858" t="str">
        <f t="shared" si="40"/>
        <v/>
      </c>
    </row>
    <row r="859" spans="1:22" x14ac:dyDescent="0.25">
      <c r="A859" s="12">
        <v>846</v>
      </c>
      <c r="B859" t="str">
        <f>IFERROR(INDEX(DATOS!B:B,MATCH(CHECKLIST!A859,DATOS!CG:CG,0),1),"")</f>
        <v/>
      </c>
      <c r="C859" t="str">
        <f>IFERROR(INDEX(DATOS!BT:BT,MATCH(CHECKLIST!A859,DATOS!CG:CG,0),1),"")</f>
        <v/>
      </c>
      <c r="D859" t="str">
        <f>IFERROR(INDEX(DATOS!T:T,MATCH(CHECKLIST!E859,DATOS!C:C,0),1),"")</f>
        <v/>
      </c>
      <c r="E859" s="72" t="str">
        <f>IFERROR(INDEX(DATOS!C:C,MATCH(CHECKLIST!A859,DATOS!CG:CG,0),1),"")</f>
        <v/>
      </c>
      <c r="F859" s="82" t="str">
        <f>IFERROR(IF(INDEX(DATOS!AI:AI,MATCH(CHECKLIST!B859,DATOS!B:B,0),1)=0,"",INDEX(DATOS!AI:AI,MATCH(CHECKLIST!B859,DATOS!B:B,0),1)),"")</f>
        <v/>
      </c>
      <c r="G859" s="17" t="str">
        <f>IFERROR(IF(INDEX(DATOS!AN:AN,MATCH(CHECKLIST!B859,DATOS!B:B,0),1)=0,"",INDEX(DATOS!AN:AN,MATCH(CHECKLIST!B859,DATOS!B:B,0),1)),"")</f>
        <v/>
      </c>
      <c r="H859" s="17" t="str">
        <f>IFERROR(IF(INDEX(DATOS!BQ:BQ,MATCH(CHECKLIST!B859,DATOS!B:B,0),1)="","X",IF(INDEX(DATOS!BQ:BQ,MATCH(CHECKLIST!B859,DATOS!B:B,0),1)="VIGENTE","",INDEX(DATOS!BQ:BQ,MATCH(CHECKLIST!B859,DATOS!B:B,0),1))),"")</f>
        <v/>
      </c>
      <c r="I859" s="17" t="str">
        <f>IFERROR(IF(INDEX(DATOS!AR:AR,MATCH(CHECKLIST!B859,DATOS!B:B,0),1)=0,"",INDEX(DATOS!AR:AR,MATCH(CHECKLIST!B859,DATOS!B:B,0),1)),"")</f>
        <v/>
      </c>
      <c r="J859" s="17" t="str">
        <f>IFERROR(IF(INDEX(DATOS!AP:AP,MATCH(CHECKLIST!B859,DATOS!B:B,0),1)=0,"",INDEX(DATOS!AP:AP,MATCH(CHECKLIST!B859,DATOS!B:B,0),1)),"")</f>
        <v/>
      </c>
      <c r="K859" s="35" t="str">
        <f>IFERROR(IF(INDEX(DATOS!AQ:AQ,MATCH(CHECKLIST!B859,DATOS!B:B,0),1)=0,"",INDEX(DATOS!AQ:AQ,MATCH(CHECKLIST!B859,DATOS!B:B,0),1)),"")</f>
        <v/>
      </c>
      <c r="L859" s="17" t="str">
        <f>IFERROR(IF(INDEX(DATOS!AS:AS,MATCH(CHECKLIST!B859,DATOS!B:B,0),1)=0,"",INDEX(DATOS!AS:AS,MATCH(CHECKLIST!B859,DATOS!B:B,0),1)),"")</f>
        <v/>
      </c>
      <c r="M859" s="17" t="str">
        <f>IFERROR(IF(INDEX(DATOS!AO:AO,MATCH(CHECKLIST!B859,DATOS!B:B,0),1)=0,"",INDEX(DATOS!AO:AO,MATCH(CHECKLIST!B859,DATOS!B:B,0),1)),"")</f>
        <v/>
      </c>
      <c r="N859" s="35" t="str">
        <f ca="1">IFERROR(IF(INDEX(DATOS!P:P,MATCH(CHECKLIST!B859,DATOS!B:B,0),1)="","X",IF(INDEX(DATOS!P:P,MATCH(CHECKLIST!B859,DATOS!B:B,0),1)&gt;YEAR(TODAY())-1,"","VENCIDA")),"")</f>
        <v/>
      </c>
      <c r="O859" s="35" t="str">
        <f>IFERROR(IF(INDEX(DATOS!AV:AV,MATCH(CHECKLIST!B859,DATOS!B:B,0),1)=0,"",INDEX(DATOS!AV:AV,MATCH(CHECKLIST!B859,DATOS!B:B,0),1)),"")</f>
        <v/>
      </c>
      <c r="P859" s="17" t="str">
        <f>IFERROR(IF(INDEX(DATOS!AT:AT,MATCH(CHECKLIST!B859,DATOS!B:B,0),1)=0,"",INDEX(DATOS!AT:AT,MATCH(CHECKLIST!B859,DATOS!B:B,0),1)),"")</f>
        <v/>
      </c>
      <c r="Q859" s="17" t="str">
        <f>IFERROR(IF(INDEX(DATOS!AU:AU,MATCH(CHECKLIST!B859,DATOS!B:B,0),1)=0,"",INDEX(DATOS!AU:AU,MATCH(CHECKLIST!B859,DATOS!B:B,0),1)),"")</f>
        <v/>
      </c>
      <c r="R859" t="str">
        <f>IF(B859="","",1)</f>
        <v/>
      </c>
      <c r="S859" t="str">
        <f t="shared" si="41"/>
        <v/>
      </c>
      <c r="U859" t="str">
        <f t="shared" si="39"/>
        <v/>
      </c>
      <c r="V859" t="str">
        <f t="shared" si="40"/>
        <v/>
      </c>
    </row>
    <row r="860" spans="1:22" x14ac:dyDescent="0.25">
      <c r="A860" s="12">
        <v>847</v>
      </c>
      <c r="B860" t="str">
        <f>IFERROR(INDEX(DATOS!B:B,MATCH(CHECKLIST!A860,DATOS!CG:CG,0),1),"")</f>
        <v/>
      </c>
      <c r="C860" t="str">
        <f>IFERROR(INDEX(DATOS!BT:BT,MATCH(CHECKLIST!A860,DATOS!CG:CG,0),1),"")</f>
        <v/>
      </c>
      <c r="D860" t="str">
        <f>IFERROR(INDEX(DATOS!T:T,MATCH(CHECKLIST!E860,DATOS!C:C,0),1),"")</f>
        <v/>
      </c>
      <c r="E860" s="72" t="str">
        <f>IFERROR(INDEX(DATOS!C:C,MATCH(CHECKLIST!A860,DATOS!CG:CG,0),1),"")</f>
        <v/>
      </c>
      <c r="F860" s="82" t="str">
        <f>IFERROR(IF(INDEX(DATOS!AI:AI,MATCH(CHECKLIST!B860,DATOS!B:B,0),1)=0,"",INDEX(DATOS!AI:AI,MATCH(CHECKLIST!B860,DATOS!B:B,0),1)),"")</f>
        <v/>
      </c>
      <c r="G860" s="17" t="str">
        <f>IFERROR(IF(INDEX(DATOS!AN:AN,MATCH(CHECKLIST!B860,DATOS!B:B,0),1)=0,"",INDEX(DATOS!AN:AN,MATCH(CHECKLIST!B860,DATOS!B:B,0),1)),"")</f>
        <v/>
      </c>
      <c r="H860" s="17" t="str">
        <f>IFERROR(IF(INDEX(DATOS!BQ:BQ,MATCH(CHECKLIST!B860,DATOS!B:B,0),1)="","X",IF(INDEX(DATOS!BQ:BQ,MATCH(CHECKLIST!B860,DATOS!B:B,0),1)="VIGENTE","",INDEX(DATOS!BQ:BQ,MATCH(CHECKLIST!B860,DATOS!B:B,0),1))),"")</f>
        <v/>
      </c>
      <c r="I860" s="17" t="str">
        <f>IFERROR(IF(INDEX(DATOS!AR:AR,MATCH(CHECKLIST!B860,DATOS!B:B,0),1)=0,"",INDEX(DATOS!AR:AR,MATCH(CHECKLIST!B860,DATOS!B:B,0),1)),"")</f>
        <v/>
      </c>
      <c r="J860" s="17" t="str">
        <f>IFERROR(IF(INDEX(DATOS!AP:AP,MATCH(CHECKLIST!B860,DATOS!B:B,0),1)=0,"",INDEX(DATOS!AP:AP,MATCH(CHECKLIST!B860,DATOS!B:B,0),1)),"")</f>
        <v/>
      </c>
      <c r="K860" s="35" t="str">
        <f>IFERROR(IF(INDEX(DATOS!AQ:AQ,MATCH(CHECKLIST!B860,DATOS!B:B,0),1)=0,"",INDEX(DATOS!AQ:AQ,MATCH(CHECKLIST!B860,DATOS!B:B,0),1)),"")</f>
        <v/>
      </c>
      <c r="L860" s="17" t="str">
        <f>IFERROR(IF(INDEX(DATOS!AS:AS,MATCH(CHECKLIST!B860,DATOS!B:B,0),1)=0,"",INDEX(DATOS!AS:AS,MATCH(CHECKLIST!B860,DATOS!B:B,0),1)),"")</f>
        <v/>
      </c>
      <c r="M860" s="17" t="str">
        <f>IFERROR(IF(INDEX(DATOS!AO:AO,MATCH(CHECKLIST!B860,DATOS!B:B,0),1)=0,"",INDEX(DATOS!AO:AO,MATCH(CHECKLIST!B860,DATOS!B:B,0),1)),"")</f>
        <v/>
      </c>
      <c r="N860" s="35" t="str">
        <f ca="1">IFERROR(IF(INDEX(DATOS!P:P,MATCH(CHECKLIST!B860,DATOS!B:B,0),1)="","X",IF(INDEX(DATOS!P:P,MATCH(CHECKLIST!B860,DATOS!B:B,0),1)&gt;YEAR(TODAY())-1,"","VENCIDA")),"")</f>
        <v/>
      </c>
      <c r="O860" s="35" t="str">
        <f>IFERROR(IF(INDEX(DATOS!AV:AV,MATCH(CHECKLIST!B860,DATOS!B:B,0),1)=0,"",INDEX(DATOS!AV:AV,MATCH(CHECKLIST!B860,DATOS!B:B,0),1)),"")</f>
        <v/>
      </c>
      <c r="P860" s="17" t="str">
        <f>IFERROR(IF(INDEX(DATOS!AT:AT,MATCH(CHECKLIST!B860,DATOS!B:B,0),1)=0,"",INDEX(DATOS!AT:AT,MATCH(CHECKLIST!B860,DATOS!B:B,0),1)),"")</f>
        <v/>
      </c>
      <c r="Q860" s="17" t="str">
        <f>IFERROR(IF(INDEX(DATOS!AU:AU,MATCH(CHECKLIST!B860,DATOS!B:B,0),1)=0,"",INDEX(DATOS!AU:AU,MATCH(CHECKLIST!B860,DATOS!B:B,0),1)),"")</f>
        <v/>
      </c>
      <c r="S860">
        <f t="shared" si="41"/>
        <v>0</v>
      </c>
      <c r="U860" t="str">
        <f t="shared" si="39"/>
        <v/>
      </c>
      <c r="V860" t="str">
        <f t="shared" si="40"/>
        <v/>
      </c>
    </row>
    <row r="861" spans="1:22" x14ac:dyDescent="0.25">
      <c r="A861" s="12">
        <v>848</v>
      </c>
      <c r="B861" t="str">
        <f>IFERROR(INDEX(DATOS!B:B,MATCH(CHECKLIST!A861,DATOS!CG:CG,0),1),"")</f>
        <v/>
      </c>
      <c r="C861" t="str">
        <f>IFERROR(INDEX(DATOS!BT:BT,MATCH(CHECKLIST!A861,DATOS!CG:CG,0),1),"")</f>
        <v/>
      </c>
      <c r="D861" t="str">
        <f>IFERROR(INDEX(DATOS!T:T,MATCH(CHECKLIST!E861,DATOS!C:C,0),1),"")</f>
        <v/>
      </c>
      <c r="E861" s="72" t="str">
        <f>IFERROR(INDEX(DATOS!C:C,MATCH(CHECKLIST!A861,DATOS!CG:CG,0),1),"")</f>
        <v/>
      </c>
      <c r="F861" s="82" t="str">
        <f>IFERROR(IF(INDEX(DATOS!AI:AI,MATCH(CHECKLIST!B861,DATOS!B:B,0),1)=0,"",INDEX(DATOS!AI:AI,MATCH(CHECKLIST!B861,DATOS!B:B,0),1)),"")</f>
        <v/>
      </c>
      <c r="G861" s="17" t="str">
        <f>IFERROR(IF(INDEX(DATOS!AN:AN,MATCH(CHECKLIST!B861,DATOS!B:B,0),1)=0,"",INDEX(DATOS!AN:AN,MATCH(CHECKLIST!B861,DATOS!B:B,0),1)),"")</f>
        <v/>
      </c>
      <c r="H861" s="17" t="str">
        <f>IFERROR(IF(INDEX(DATOS!BQ:BQ,MATCH(CHECKLIST!B861,DATOS!B:B,0),1)="","X",IF(INDEX(DATOS!BQ:BQ,MATCH(CHECKLIST!B861,DATOS!B:B,0),1)="VIGENTE","",INDEX(DATOS!BQ:BQ,MATCH(CHECKLIST!B861,DATOS!B:B,0),1))),"")</f>
        <v/>
      </c>
      <c r="I861" s="17" t="str">
        <f>IFERROR(IF(INDEX(DATOS!AR:AR,MATCH(CHECKLIST!B861,DATOS!B:B,0),1)=0,"",INDEX(DATOS!AR:AR,MATCH(CHECKLIST!B861,DATOS!B:B,0),1)),"")</f>
        <v/>
      </c>
      <c r="J861" s="17" t="str">
        <f>IFERROR(IF(INDEX(DATOS!AP:AP,MATCH(CHECKLIST!B861,DATOS!B:B,0),1)=0,"",INDEX(DATOS!AP:AP,MATCH(CHECKLIST!B861,DATOS!B:B,0),1)),"")</f>
        <v/>
      </c>
      <c r="K861" s="35" t="str">
        <f>IFERROR(IF(INDEX(DATOS!AQ:AQ,MATCH(CHECKLIST!B861,DATOS!B:B,0),1)=0,"",INDEX(DATOS!AQ:AQ,MATCH(CHECKLIST!B861,DATOS!B:B,0),1)),"")</f>
        <v/>
      </c>
      <c r="L861" s="17" t="str">
        <f>IFERROR(IF(INDEX(DATOS!AS:AS,MATCH(CHECKLIST!B861,DATOS!B:B,0),1)=0,"",INDEX(DATOS!AS:AS,MATCH(CHECKLIST!B861,DATOS!B:B,0),1)),"")</f>
        <v/>
      </c>
      <c r="M861" s="17" t="str">
        <f>IFERROR(IF(INDEX(DATOS!AO:AO,MATCH(CHECKLIST!B861,DATOS!B:B,0),1)=0,"",INDEX(DATOS!AO:AO,MATCH(CHECKLIST!B861,DATOS!B:B,0),1)),"")</f>
        <v/>
      </c>
      <c r="N861" s="35" t="str">
        <f ca="1">IFERROR(IF(INDEX(DATOS!P:P,MATCH(CHECKLIST!B861,DATOS!B:B,0),1)="","X",IF(INDEX(DATOS!P:P,MATCH(CHECKLIST!B861,DATOS!B:B,0),1)&gt;YEAR(TODAY())-1,"","VENCIDA")),"")</f>
        <v/>
      </c>
      <c r="O861" s="35" t="str">
        <f>IFERROR(IF(INDEX(DATOS!AV:AV,MATCH(CHECKLIST!B861,DATOS!B:B,0),1)=0,"",INDEX(DATOS!AV:AV,MATCH(CHECKLIST!B861,DATOS!B:B,0),1)),"")</f>
        <v/>
      </c>
      <c r="P861" s="17" t="str">
        <f>IFERROR(IF(INDEX(DATOS!AT:AT,MATCH(CHECKLIST!B861,DATOS!B:B,0),1)=0,"",INDEX(DATOS!AT:AT,MATCH(CHECKLIST!B861,DATOS!B:B,0),1)),"")</f>
        <v/>
      </c>
      <c r="Q861" s="17" t="str">
        <f>IFERROR(IF(INDEX(DATOS!AU:AU,MATCH(CHECKLIST!B861,DATOS!B:B,0),1)=0,"",INDEX(DATOS!AU:AU,MATCH(CHECKLIST!B861,DATOS!B:B,0),1)),"")</f>
        <v/>
      </c>
      <c r="R861" t="str">
        <f>IF(B861="","",1)</f>
        <v/>
      </c>
      <c r="S861" t="str">
        <f t="shared" si="41"/>
        <v/>
      </c>
      <c r="U861" t="str">
        <f t="shared" si="39"/>
        <v/>
      </c>
      <c r="V861" t="str">
        <f t="shared" si="40"/>
        <v/>
      </c>
    </row>
    <row r="862" spans="1:22" x14ac:dyDescent="0.25">
      <c r="A862" s="12">
        <v>849</v>
      </c>
      <c r="B862" t="str">
        <f>IFERROR(INDEX(DATOS!B:B,MATCH(CHECKLIST!A862,DATOS!CG:CG,0),1),"")</f>
        <v/>
      </c>
      <c r="C862" t="str">
        <f>IFERROR(INDEX(DATOS!BT:BT,MATCH(CHECKLIST!A862,DATOS!CG:CG,0),1),"")</f>
        <v/>
      </c>
      <c r="D862" t="str">
        <f>IFERROR(INDEX(DATOS!T:T,MATCH(CHECKLIST!E862,DATOS!C:C,0),1),"")</f>
        <v/>
      </c>
      <c r="E862" s="72" t="str">
        <f>IFERROR(INDEX(DATOS!C:C,MATCH(CHECKLIST!A862,DATOS!CG:CG,0),1),"")</f>
        <v/>
      </c>
      <c r="F862" s="82" t="str">
        <f>IFERROR(IF(INDEX(DATOS!AI:AI,MATCH(CHECKLIST!B862,DATOS!B:B,0),1)=0,"",INDEX(DATOS!AI:AI,MATCH(CHECKLIST!B862,DATOS!B:B,0),1)),"")</f>
        <v/>
      </c>
      <c r="G862" s="17" t="str">
        <f>IFERROR(IF(INDEX(DATOS!AN:AN,MATCH(CHECKLIST!B862,DATOS!B:B,0),1)=0,"",INDEX(DATOS!AN:AN,MATCH(CHECKLIST!B862,DATOS!B:B,0),1)),"")</f>
        <v/>
      </c>
      <c r="H862" s="17" t="str">
        <f>IFERROR(IF(INDEX(DATOS!BQ:BQ,MATCH(CHECKLIST!B862,DATOS!B:B,0),1)="","X",IF(INDEX(DATOS!BQ:BQ,MATCH(CHECKLIST!B862,DATOS!B:B,0),1)="VIGENTE","",INDEX(DATOS!BQ:BQ,MATCH(CHECKLIST!B862,DATOS!B:B,0),1))),"")</f>
        <v/>
      </c>
      <c r="I862" s="17" t="str">
        <f>IFERROR(IF(INDEX(DATOS!AR:AR,MATCH(CHECKLIST!B862,DATOS!B:B,0),1)=0,"",INDEX(DATOS!AR:AR,MATCH(CHECKLIST!B862,DATOS!B:B,0),1)),"")</f>
        <v/>
      </c>
      <c r="J862" s="17" t="str">
        <f>IFERROR(IF(INDEX(DATOS!AP:AP,MATCH(CHECKLIST!B862,DATOS!B:B,0),1)=0,"",INDEX(DATOS!AP:AP,MATCH(CHECKLIST!B862,DATOS!B:B,0),1)),"")</f>
        <v/>
      </c>
      <c r="K862" s="35" t="str">
        <f>IFERROR(IF(INDEX(DATOS!AQ:AQ,MATCH(CHECKLIST!B862,DATOS!B:B,0),1)=0,"",INDEX(DATOS!AQ:AQ,MATCH(CHECKLIST!B862,DATOS!B:B,0),1)),"")</f>
        <v/>
      </c>
      <c r="L862" s="17" t="str">
        <f>IFERROR(IF(INDEX(DATOS!AS:AS,MATCH(CHECKLIST!B862,DATOS!B:B,0),1)=0,"",INDEX(DATOS!AS:AS,MATCH(CHECKLIST!B862,DATOS!B:B,0),1)),"")</f>
        <v/>
      </c>
      <c r="M862" s="17" t="str">
        <f>IFERROR(IF(INDEX(DATOS!AO:AO,MATCH(CHECKLIST!B862,DATOS!B:B,0),1)=0,"",INDEX(DATOS!AO:AO,MATCH(CHECKLIST!B862,DATOS!B:B,0),1)),"")</f>
        <v/>
      </c>
      <c r="N862" s="35" t="str">
        <f ca="1">IFERROR(IF(INDEX(DATOS!P:P,MATCH(CHECKLIST!B862,DATOS!B:B,0),1)="","X",IF(INDEX(DATOS!P:P,MATCH(CHECKLIST!B862,DATOS!B:B,0),1)&gt;YEAR(TODAY())-1,"","VENCIDA")),"")</f>
        <v/>
      </c>
      <c r="O862" s="35" t="str">
        <f>IFERROR(IF(INDEX(DATOS!AV:AV,MATCH(CHECKLIST!B862,DATOS!B:B,0),1)=0,"",INDEX(DATOS!AV:AV,MATCH(CHECKLIST!B862,DATOS!B:B,0),1)),"")</f>
        <v/>
      </c>
      <c r="P862" s="17" t="str">
        <f>IFERROR(IF(INDEX(DATOS!AT:AT,MATCH(CHECKLIST!B862,DATOS!B:B,0),1)=0,"",INDEX(DATOS!AT:AT,MATCH(CHECKLIST!B862,DATOS!B:B,0),1)),"")</f>
        <v/>
      </c>
      <c r="Q862" s="17" t="str">
        <f>IFERROR(IF(INDEX(DATOS!AU:AU,MATCH(CHECKLIST!B862,DATOS!B:B,0),1)=0,"",INDEX(DATOS!AU:AU,MATCH(CHECKLIST!B862,DATOS!B:B,0),1)),"")</f>
        <v/>
      </c>
      <c r="S862">
        <f t="shared" si="41"/>
        <v>0</v>
      </c>
      <c r="U862" t="str">
        <f t="shared" si="39"/>
        <v/>
      </c>
      <c r="V862" t="str">
        <f t="shared" si="40"/>
        <v/>
      </c>
    </row>
    <row r="863" spans="1:22" x14ac:dyDescent="0.25">
      <c r="A863" s="12">
        <v>850</v>
      </c>
      <c r="B863" t="str">
        <f>IFERROR(INDEX(DATOS!B:B,MATCH(CHECKLIST!A863,DATOS!CG:CG,0),1),"")</f>
        <v/>
      </c>
      <c r="C863" t="str">
        <f>IFERROR(INDEX(DATOS!BT:BT,MATCH(CHECKLIST!A863,DATOS!CG:CG,0),1),"")</f>
        <v/>
      </c>
      <c r="D863" t="str">
        <f>IFERROR(INDEX(DATOS!T:T,MATCH(CHECKLIST!E863,DATOS!C:C,0),1),"")</f>
        <v/>
      </c>
      <c r="E863" s="72" t="str">
        <f>IFERROR(INDEX(DATOS!C:C,MATCH(CHECKLIST!A863,DATOS!CG:CG,0),1),"")</f>
        <v/>
      </c>
      <c r="F863" s="82" t="str">
        <f>IFERROR(IF(INDEX(DATOS!AI:AI,MATCH(CHECKLIST!B863,DATOS!B:B,0),1)=0,"",INDEX(DATOS!AI:AI,MATCH(CHECKLIST!B863,DATOS!B:B,0),1)),"")</f>
        <v/>
      </c>
      <c r="G863" s="17" t="str">
        <f>IFERROR(IF(INDEX(DATOS!AN:AN,MATCH(CHECKLIST!B863,DATOS!B:B,0),1)=0,"",INDEX(DATOS!AN:AN,MATCH(CHECKLIST!B863,DATOS!B:B,0),1)),"")</f>
        <v/>
      </c>
      <c r="H863" s="17" t="str">
        <f>IFERROR(IF(INDEX(DATOS!BQ:BQ,MATCH(CHECKLIST!B863,DATOS!B:B,0),1)="","X",IF(INDEX(DATOS!BQ:BQ,MATCH(CHECKLIST!B863,DATOS!B:B,0),1)="VIGENTE","",INDEX(DATOS!BQ:BQ,MATCH(CHECKLIST!B863,DATOS!B:B,0),1))),"")</f>
        <v/>
      </c>
      <c r="I863" s="17" t="str">
        <f>IFERROR(IF(INDEX(DATOS!AR:AR,MATCH(CHECKLIST!B863,DATOS!B:B,0),1)=0,"",INDEX(DATOS!AR:AR,MATCH(CHECKLIST!B863,DATOS!B:B,0),1)),"")</f>
        <v/>
      </c>
      <c r="J863" s="17" t="str">
        <f>IFERROR(IF(INDEX(DATOS!AP:AP,MATCH(CHECKLIST!B863,DATOS!B:B,0),1)=0,"",INDEX(DATOS!AP:AP,MATCH(CHECKLIST!B863,DATOS!B:B,0),1)),"")</f>
        <v/>
      </c>
      <c r="K863" s="35" t="str">
        <f>IFERROR(IF(INDEX(DATOS!AQ:AQ,MATCH(CHECKLIST!B863,DATOS!B:B,0),1)=0,"",INDEX(DATOS!AQ:AQ,MATCH(CHECKLIST!B863,DATOS!B:B,0),1)),"")</f>
        <v/>
      </c>
      <c r="L863" s="17" t="str">
        <f>IFERROR(IF(INDEX(DATOS!AS:AS,MATCH(CHECKLIST!B863,DATOS!B:B,0),1)=0,"",INDEX(DATOS!AS:AS,MATCH(CHECKLIST!B863,DATOS!B:B,0),1)),"")</f>
        <v/>
      </c>
      <c r="M863" s="17" t="str">
        <f>IFERROR(IF(INDEX(DATOS!AO:AO,MATCH(CHECKLIST!B863,DATOS!B:B,0),1)=0,"",INDEX(DATOS!AO:AO,MATCH(CHECKLIST!B863,DATOS!B:B,0),1)),"")</f>
        <v/>
      </c>
      <c r="N863" s="35" t="str">
        <f ca="1">IFERROR(IF(INDEX(DATOS!P:P,MATCH(CHECKLIST!B863,DATOS!B:B,0),1)="","X",IF(INDEX(DATOS!P:P,MATCH(CHECKLIST!B863,DATOS!B:B,0),1)&gt;YEAR(TODAY())-1,"","VENCIDA")),"")</f>
        <v/>
      </c>
      <c r="O863" s="35" t="str">
        <f>IFERROR(IF(INDEX(DATOS!AV:AV,MATCH(CHECKLIST!B863,DATOS!B:B,0),1)=0,"",INDEX(DATOS!AV:AV,MATCH(CHECKLIST!B863,DATOS!B:B,0),1)),"")</f>
        <v/>
      </c>
      <c r="P863" s="17" t="str">
        <f>IFERROR(IF(INDEX(DATOS!AT:AT,MATCH(CHECKLIST!B863,DATOS!B:B,0),1)=0,"",INDEX(DATOS!AT:AT,MATCH(CHECKLIST!B863,DATOS!B:B,0),1)),"")</f>
        <v/>
      </c>
      <c r="Q863" s="17" t="str">
        <f>IFERROR(IF(INDEX(DATOS!AU:AU,MATCH(CHECKLIST!B863,DATOS!B:B,0),1)=0,"",INDEX(DATOS!AU:AU,MATCH(CHECKLIST!B863,DATOS!B:B,0),1)),"")</f>
        <v/>
      </c>
      <c r="R863" t="str">
        <f>IF(B863="","",1)</f>
        <v/>
      </c>
      <c r="S863" t="str">
        <f t="shared" si="41"/>
        <v/>
      </c>
      <c r="U863" t="str">
        <f t="shared" si="39"/>
        <v/>
      </c>
      <c r="V863" t="str">
        <f t="shared" si="40"/>
        <v/>
      </c>
    </row>
    <row r="864" spans="1:22" x14ac:dyDescent="0.25">
      <c r="A864" s="12">
        <v>851</v>
      </c>
      <c r="B864" t="str">
        <f>IFERROR(INDEX(DATOS!B:B,MATCH(CHECKLIST!A864,DATOS!CG:CG,0),1),"")</f>
        <v/>
      </c>
      <c r="C864" t="str">
        <f>IFERROR(INDEX(DATOS!BT:BT,MATCH(CHECKLIST!A864,DATOS!CG:CG,0),1),"")</f>
        <v/>
      </c>
      <c r="D864" t="str">
        <f>IFERROR(INDEX(DATOS!T:T,MATCH(CHECKLIST!E864,DATOS!C:C,0),1),"")</f>
        <v/>
      </c>
      <c r="E864" s="72" t="str">
        <f>IFERROR(INDEX(DATOS!C:C,MATCH(CHECKLIST!A864,DATOS!CG:CG,0),1),"")</f>
        <v/>
      </c>
      <c r="F864" s="82" t="str">
        <f>IFERROR(IF(INDEX(DATOS!AI:AI,MATCH(CHECKLIST!B864,DATOS!B:B,0),1)=0,"",INDEX(DATOS!AI:AI,MATCH(CHECKLIST!B864,DATOS!B:B,0),1)),"")</f>
        <v/>
      </c>
      <c r="G864" s="17" t="str">
        <f>IFERROR(IF(INDEX(DATOS!AN:AN,MATCH(CHECKLIST!B864,DATOS!B:B,0),1)=0,"",INDEX(DATOS!AN:AN,MATCH(CHECKLIST!B864,DATOS!B:B,0),1)),"")</f>
        <v/>
      </c>
      <c r="H864" s="17" t="str">
        <f>IFERROR(IF(INDEX(DATOS!BQ:BQ,MATCH(CHECKLIST!B864,DATOS!B:B,0),1)="","X",IF(INDEX(DATOS!BQ:BQ,MATCH(CHECKLIST!B864,DATOS!B:B,0),1)="VIGENTE","",INDEX(DATOS!BQ:BQ,MATCH(CHECKLIST!B864,DATOS!B:B,0),1))),"")</f>
        <v/>
      </c>
      <c r="I864" s="17" t="str">
        <f>IFERROR(IF(INDEX(DATOS!AR:AR,MATCH(CHECKLIST!B864,DATOS!B:B,0),1)=0,"",INDEX(DATOS!AR:AR,MATCH(CHECKLIST!B864,DATOS!B:B,0),1)),"")</f>
        <v/>
      </c>
      <c r="J864" s="17" t="str">
        <f>IFERROR(IF(INDEX(DATOS!AP:AP,MATCH(CHECKLIST!B864,DATOS!B:B,0),1)=0,"",INDEX(DATOS!AP:AP,MATCH(CHECKLIST!B864,DATOS!B:B,0),1)),"")</f>
        <v/>
      </c>
      <c r="K864" s="35" t="str">
        <f>IFERROR(IF(INDEX(DATOS!AQ:AQ,MATCH(CHECKLIST!B864,DATOS!B:B,0),1)=0,"",INDEX(DATOS!AQ:AQ,MATCH(CHECKLIST!B864,DATOS!B:B,0),1)),"")</f>
        <v/>
      </c>
      <c r="L864" s="17" t="str">
        <f>IFERROR(IF(INDEX(DATOS!AS:AS,MATCH(CHECKLIST!B864,DATOS!B:B,0),1)=0,"",INDEX(DATOS!AS:AS,MATCH(CHECKLIST!B864,DATOS!B:B,0),1)),"")</f>
        <v/>
      </c>
      <c r="M864" s="17" t="str">
        <f>IFERROR(IF(INDEX(DATOS!AO:AO,MATCH(CHECKLIST!B864,DATOS!B:B,0),1)=0,"",INDEX(DATOS!AO:AO,MATCH(CHECKLIST!B864,DATOS!B:B,0),1)),"")</f>
        <v/>
      </c>
      <c r="N864" s="35" t="str">
        <f ca="1">IFERROR(IF(INDEX(DATOS!P:P,MATCH(CHECKLIST!B864,DATOS!B:B,0),1)="","X",IF(INDEX(DATOS!P:P,MATCH(CHECKLIST!B864,DATOS!B:B,0),1)&gt;YEAR(TODAY())-1,"","VENCIDA")),"")</f>
        <v/>
      </c>
      <c r="O864" s="35" t="str">
        <f>IFERROR(IF(INDEX(DATOS!AV:AV,MATCH(CHECKLIST!B864,DATOS!B:B,0),1)=0,"",INDEX(DATOS!AV:AV,MATCH(CHECKLIST!B864,DATOS!B:B,0),1)),"")</f>
        <v/>
      </c>
      <c r="P864" s="17" t="str">
        <f>IFERROR(IF(INDEX(DATOS!AT:AT,MATCH(CHECKLIST!B864,DATOS!B:B,0),1)=0,"",INDEX(DATOS!AT:AT,MATCH(CHECKLIST!B864,DATOS!B:B,0),1)),"")</f>
        <v/>
      </c>
      <c r="Q864" s="17" t="str">
        <f>IFERROR(IF(INDEX(DATOS!AU:AU,MATCH(CHECKLIST!B864,DATOS!B:B,0),1)=0,"",INDEX(DATOS!AU:AU,MATCH(CHECKLIST!B864,DATOS!B:B,0),1)),"")</f>
        <v/>
      </c>
      <c r="S864">
        <f t="shared" si="41"/>
        <v>0</v>
      </c>
      <c r="U864" t="str">
        <f t="shared" si="39"/>
        <v/>
      </c>
      <c r="V864" t="str">
        <f t="shared" si="40"/>
        <v/>
      </c>
    </row>
    <row r="865" spans="1:22" x14ac:dyDescent="0.25">
      <c r="A865" s="12">
        <v>852</v>
      </c>
      <c r="B865" t="str">
        <f>IFERROR(INDEX(DATOS!B:B,MATCH(CHECKLIST!A865,DATOS!CG:CG,0),1),"")</f>
        <v/>
      </c>
      <c r="C865" t="str">
        <f>IFERROR(INDEX(DATOS!BT:BT,MATCH(CHECKLIST!A865,DATOS!CG:CG,0),1),"")</f>
        <v/>
      </c>
      <c r="D865" t="str">
        <f>IFERROR(INDEX(DATOS!T:T,MATCH(CHECKLIST!E865,DATOS!C:C,0),1),"")</f>
        <v/>
      </c>
      <c r="E865" s="72" t="str">
        <f>IFERROR(INDEX(DATOS!C:C,MATCH(CHECKLIST!A865,DATOS!CG:CG,0),1),"")</f>
        <v/>
      </c>
      <c r="F865" s="82" t="str">
        <f>IFERROR(IF(INDEX(DATOS!AI:AI,MATCH(CHECKLIST!B865,DATOS!B:B,0),1)=0,"",INDEX(DATOS!AI:AI,MATCH(CHECKLIST!B865,DATOS!B:B,0),1)),"")</f>
        <v/>
      </c>
      <c r="G865" s="17" t="str">
        <f>IFERROR(IF(INDEX(DATOS!AN:AN,MATCH(CHECKLIST!B865,DATOS!B:B,0),1)=0,"",INDEX(DATOS!AN:AN,MATCH(CHECKLIST!B865,DATOS!B:B,0),1)),"")</f>
        <v/>
      </c>
      <c r="H865" s="17" t="str">
        <f>IFERROR(IF(INDEX(DATOS!BQ:BQ,MATCH(CHECKLIST!B865,DATOS!B:B,0),1)="","X",IF(INDEX(DATOS!BQ:BQ,MATCH(CHECKLIST!B865,DATOS!B:B,0),1)="VIGENTE","",INDEX(DATOS!BQ:BQ,MATCH(CHECKLIST!B865,DATOS!B:B,0),1))),"")</f>
        <v/>
      </c>
      <c r="I865" s="17" t="str">
        <f>IFERROR(IF(INDEX(DATOS!AR:AR,MATCH(CHECKLIST!B865,DATOS!B:B,0),1)=0,"",INDEX(DATOS!AR:AR,MATCH(CHECKLIST!B865,DATOS!B:B,0),1)),"")</f>
        <v/>
      </c>
      <c r="J865" s="17" t="str">
        <f>IFERROR(IF(INDEX(DATOS!AP:AP,MATCH(CHECKLIST!B865,DATOS!B:B,0),1)=0,"",INDEX(DATOS!AP:AP,MATCH(CHECKLIST!B865,DATOS!B:B,0),1)),"")</f>
        <v/>
      </c>
      <c r="K865" s="35" t="str">
        <f>IFERROR(IF(INDEX(DATOS!AQ:AQ,MATCH(CHECKLIST!B865,DATOS!B:B,0),1)=0,"",INDEX(DATOS!AQ:AQ,MATCH(CHECKLIST!B865,DATOS!B:B,0),1)),"")</f>
        <v/>
      </c>
      <c r="L865" s="17" t="str">
        <f>IFERROR(IF(INDEX(DATOS!AS:AS,MATCH(CHECKLIST!B865,DATOS!B:B,0),1)=0,"",INDEX(DATOS!AS:AS,MATCH(CHECKLIST!B865,DATOS!B:B,0),1)),"")</f>
        <v/>
      </c>
      <c r="M865" s="17" t="str">
        <f>IFERROR(IF(INDEX(DATOS!AO:AO,MATCH(CHECKLIST!B865,DATOS!B:B,0),1)=0,"",INDEX(DATOS!AO:AO,MATCH(CHECKLIST!B865,DATOS!B:B,0),1)),"")</f>
        <v/>
      </c>
      <c r="N865" s="35" t="str">
        <f ca="1">IFERROR(IF(INDEX(DATOS!P:P,MATCH(CHECKLIST!B865,DATOS!B:B,0),1)="","X",IF(INDEX(DATOS!P:P,MATCH(CHECKLIST!B865,DATOS!B:B,0),1)&gt;YEAR(TODAY())-1,"","VENCIDA")),"")</f>
        <v/>
      </c>
      <c r="O865" s="35" t="str">
        <f>IFERROR(IF(INDEX(DATOS!AV:AV,MATCH(CHECKLIST!B865,DATOS!B:B,0),1)=0,"",INDEX(DATOS!AV:AV,MATCH(CHECKLIST!B865,DATOS!B:B,0),1)),"")</f>
        <v/>
      </c>
      <c r="P865" s="17" t="str">
        <f>IFERROR(IF(INDEX(DATOS!AT:AT,MATCH(CHECKLIST!B865,DATOS!B:B,0),1)=0,"",INDEX(DATOS!AT:AT,MATCH(CHECKLIST!B865,DATOS!B:B,0),1)),"")</f>
        <v/>
      </c>
      <c r="Q865" s="17" t="str">
        <f>IFERROR(IF(INDEX(DATOS!AU:AU,MATCH(CHECKLIST!B865,DATOS!B:B,0),1)=0,"",INDEX(DATOS!AU:AU,MATCH(CHECKLIST!B865,DATOS!B:B,0),1)),"")</f>
        <v/>
      </c>
      <c r="R865" t="str">
        <f>IF(B865="","",1)</f>
        <v/>
      </c>
      <c r="S865" t="str">
        <f t="shared" si="41"/>
        <v/>
      </c>
      <c r="U865" t="str">
        <f t="shared" si="39"/>
        <v/>
      </c>
      <c r="V865" t="str">
        <f t="shared" si="40"/>
        <v/>
      </c>
    </row>
    <row r="866" spans="1:22" x14ac:dyDescent="0.25">
      <c r="A866" s="12">
        <v>853</v>
      </c>
      <c r="B866" t="str">
        <f>IFERROR(INDEX(DATOS!B:B,MATCH(CHECKLIST!A866,DATOS!CG:CG,0),1),"")</f>
        <v/>
      </c>
      <c r="C866" t="str">
        <f>IFERROR(INDEX(DATOS!BT:BT,MATCH(CHECKLIST!A866,DATOS!CG:CG,0),1),"")</f>
        <v/>
      </c>
      <c r="D866" t="str">
        <f>IFERROR(INDEX(DATOS!T:T,MATCH(CHECKLIST!E866,DATOS!C:C,0),1),"")</f>
        <v/>
      </c>
      <c r="E866" s="72" t="str">
        <f>IFERROR(INDEX(DATOS!C:C,MATCH(CHECKLIST!A866,DATOS!CG:CG,0),1),"")</f>
        <v/>
      </c>
      <c r="F866" s="82" t="str">
        <f>IFERROR(IF(INDEX(DATOS!AI:AI,MATCH(CHECKLIST!B866,DATOS!B:B,0),1)=0,"",INDEX(DATOS!AI:AI,MATCH(CHECKLIST!B866,DATOS!B:B,0),1)),"")</f>
        <v/>
      </c>
      <c r="G866" s="17" t="str">
        <f>IFERROR(IF(INDEX(DATOS!AN:AN,MATCH(CHECKLIST!B866,DATOS!B:B,0),1)=0,"",INDEX(DATOS!AN:AN,MATCH(CHECKLIST!B866,DATOS!B:B,0),1)),"")</f>
        <v/>
      </c>
      <c r="H866" s="17" t="str">
        <f>IFERROR(IF(INDEX(DATOS!BQ:BQ,MATCH(CHECKLIST!B866,DATOS!B:B,0),1)="","X",IF(INDEX(DATOS!BQ:BQ,MATCH(CHECKLIST!B866,DATOS!B:B,0),1)="VIGENTE","",INDEX(DATOS!BQ:BQ,MATCH(CHECKLIST!B866,DATOS!B:B,0),1))),"")</f>
        <v/>
      </c>
      <c r="I866" s="17" t="str">
        <f>IFERROR(IF(INDEX(DATOS!AR:AR,MATCH(CHECKLIST!B866,DATOS!B:B,0),1)=0,"",INDEX(DATOS!AR:AR,MATCH(CHECKLIST!B866,DATOS!B:B,0),1)),"")</f>
        <v/>
      </c>
      <c r="J866" s="17" t="str">
        <f>IFERROR(IF(INDEX(DATOS!AP:AP,MATCH(CHECKLIST!B866,DATOS!B:B,0),1)=0,"",INDEX(DATOS!AP:AP,MATCH(CHECKLIST!B866,DATOS!B:B,0),1)),"")</f>
        <v/>
      </c>
      <c r="K866" s="35" t="str">
        <f>IFERROR(IF(INDEX(DATOS!AQ:AQ,MATCH(CHECKLIST!B866,DATOS!B:B,0),1)=0,"",INDEX(DATOS!AQ:AQ,MATCH(CHECKLIST!B866,DATOS!B:B,0),1)),"")</f>
        <v/>
      </c>
      <c r="L866" s="17" t="str">
        <f>IFERROR(IF(INDEX(DATOS!AS:AS,MATCH(CHECKLIST!B866,DATOS!B:B,0),1)=0,"",INDEX(DATOS!AS:AS,MATCH(CHECKLIST!B866,DATOS!B:B,0),1)),"")</f>
        <v/>
      </c>
      <c r="M866" s="17" t="str">
        <f>IFERROR(IF(INDEX(DATOS!AO:AO,MATCH(CHECKLIST!B866,DATOS!B:B,0),1)=0,"",INDEX(DATOS!AO:AO,MATCH(CHECKLIST!B866,DATOS!B:B,0),1)),"")</f>
        <v/>
      </c>
      <c r="N866" s="35" t="str">
        <f ca="1">IFERROR(IF(INDEX(DATOS!P:P,MATCH(CHECKLIST!B866,DATOS!B:B,0),1)="","X",IF(INDEX(DATOS!P:P,MATCH(CHECKLIST!B866,DATOS!B:B,0),1)&gt;YEAR(TODAY())-1,"","VENCIDA")),"")</f>
        <v/>
      </c>
      <c r="O866" s="35" t="str">
        <f>IFERROR(IF(INDEX(DATOS!AV:AV,MATCH(CHECKLIST!B866,DATOS!B:B,0),1)=0,"",INDEX(DATOS!AV:AV,MATCH(CHECKLIST!B866,DATOS!B:B,0),1)),"")</f>
        <v/>
      </c>
      <c r="P866" s="17" t="str">
        <f>IFERROR(IF(INDEX(DATOS!AT:AT,MATCH(CHECKLIST!B866,DATOS!B:B,0),1)=0,"",INDEX(DATOS!AT:AT,MATCH(CHECKLIST!B866,DATOS!B:B,0),1)),"")</f>
        <v/>
      </c>
      <c r="Q866" s="17" t="str">
        <f>IFERROR(IF(INDEX(DATOS!AU:AU,MATCH(CHECKLIST!B866,DATOS!B:B,0),1)=0,"",INDEX(DATOS!AU:AU,MATCH(CHECKLIST!B866,DATOS!B:B,0),1)),"")</f>
        <v/>
      </c>
      <c r="S866">
        <f t="shared" si="41"/>
        <v>0</v>
      </c>
      <c r="U866" t="str">
        <f t="shared" si="39"/>
        <v/>
      </c>
      <c r="V866" t="str">
        <f t="shared" si="40"/>
        <v/>
      </c>
    </row>
    <row r="867" spans="1:22" x14ac:dyDescent="0.25">
      <c r="A867" s="12">
        <v>854</v>
      </c>
      <c r="B867" t="str">
        <f>IFERROR(INDEX(DATOS!B:B,MATCH(CHECKLIST!A867,DATOS!CG:CG,0),1),"")</f>
        <v/>
      </c>
      <c r="C867" t="str">
        <f>IFERROR(INDEX(DATOS!BT:BT,MATCH(CHECKLIST!A867,DATOS!CG:CG,0),1),"")</f>
        <v/>
      </c>
      <c r="D867" t="str">
        <f>IFERROR(INDEX(DATOS!T:T,MATCH(CHECKLIST!E867,DATOS!C:C,0),1),"")</f>
        <v/>
      </c>
      <c r="E867" s="72" t="str">
        <f>IFERROR(INDEX(DATOS!C:C,MATCH(CHECKLIST!A867,DATOS!CG:CG,0),1),"")</f>
        <v/>
      </c>
      <c r="F867" s="82" t="str">
        <f>IFERROR(IF(INDEX(DATOS!AI:AI,MATCH(CHECKLIST!B867,DATOS!B:B,0),1)=0,"",INDEX(DATOS!AI:AI,MATCH(CHECKLIST!B867,DATOS!B:B,0),1)),"")</f>
        <v/>
      </c>
      <c r="G867" s="17" t="str">
        <f>IFERROR(IF(INDEX(DATOS!AN:AN,MATCH(CHECKLIST!B867,DATOS!B:B,0),1)=0,"",INDEX(DATOS!AN:AN,MATCH(CHECKLIST!B867,DATOS!B:B,0),1)),"")</f>
        <v/>
      </c>
      <c r="H867" s="17" t="str">
        <f>IFERROR(IF(INDEX(DATOS!BQ:BQ,MATCH(CHECKLIST!B867,DATOS!B:B,0),1)="","X",IF(INDEX(DATOS!BQ:BQ,MATCH(CHECKLIST!B867,DATOS!B:B,0),1)="VIGENTE","",INDEX(DATOS!BQ:BQ,MATCH(CHECKLIST!B867,DATOS!B:B,0),1))),"")</f>
        <v/>
      </c>
      <c r="I867" s="17" t="str">
        <f>IFERROR(IF(INDEX(DATOS!AR:AR,MATCH(CHECKLIST!B867,DATOS!B:B,0),1)=0,"",INDEX(DATOS!AR:AR,MATCH(CHECKLIST!B867,DATOS!B:B,0),1)),"")</f>
        <v/>
      </c>
      <c r="J867" s="17" t="str">
        <f>IFERROR(IF(INDEX(DATOS!AP:AP,MATCH(CHECKLIST!B867,DATOS!B:B,0),1)=0,"",INDEX(DATOS!AP:AP,MATCH(CHECKLIST!B867,DATOS!B:B,0),1)),"")</f>
        <v/>
      </c>
      <c r="K867" s="35" t="str">
        <f>IFERROR(IF(INDEX(DATOS!AQ:AQ,MATCH(CHECKLIST!B867,DATOS!B:B,0),1)=0,"",INDEX(DATOS!AQ:AQ,MATCH(CHECKLIST!B867,DATOS!B:B,0),1)),"")</f>
        <v/>
      </c>
      <c r="L867" s="17" t="str">
        <f>IFERROR(IF(INDEX(DATOS!AS:AS,MATCH(CHECKLIST!B867,DATOS!B:B,0),1)=0,"",INDEX(DATOS!AS:AS,MATCH(CHECKLIST!B867,DATOS!B:B,0),1)),"")</f>
        <v/>
      </c>
      <c r="M867" s="17" t="str">
        <f>IFERROR(IF(INDEX(DATOS!AO:AO,MATCH(CHECKLIST!B867,DATOS!B:B,0),1)=0,"",INDEX(DATOS!AO:AO,MATCH(CHECKLIST!B867,DATOS!B:B,0),1)),"")</f>
        <v/>
      </c>
      <c r="N867" s="35" t="str">
        <f ca="1">IFERROR(IF(INDEX(DATOS!P:P,MATCH(CHECKLIST!B867,DATOS!B:B,0),1)="","X",IF(INDEX(DATOS!P:P,MATCH(CHECKLIST!B867,DATOS!B:B,0),1)&gt;YEAR(TODAY())-1,"","VENCIDA")),"")</f>
        <v/>
      </c>
      <c r="O867" s="35" t="str">
        <f>IFERROR(IF(INDEX(DATOS!AV:AV,MATCH(CHECKLIST!B867,DATOS!B:B,0),1)=0,"",INDEX(DATOS!AV:AV,MATCH(CHECKLIST!B867,DATOS!B:B,0),1)),"")</f>
        <v/>
      </c>
      <c r="P867" s="17" t="str">
        <f>IFERROR(IF(INDEX(DATOS!AT:AT,MATCH(CHECKLIST!B867,DATOS!B:B,0),1)=0,"",INDEX(DATOS!AT:AT,MATCH(CHECKLIST!B867,DATOS!B:B,0),1)),"")</f>
        <v/>
      </c>
      <c r="Q867" s="17" t="str">
        <f>IFERROR(IF(INDEX(DATOS!AU:AU,MATCH(CHECKLIST!B867,DATOS!B:B,0),1)=0,"",INDEX(DATOS!AU:AU,MATCH(CHECKLIST!B867,DATOS!B:B,0),1)),"")</f>
        <v/>
      </c>
      <c r="R867" t="str">
        <f>IF(B867="","",1)</f>
        <v/>
      </c>
      <c r="S867" t="str">
        <f t="shared" si="41"/>
        <v/>
      </c>
      <c r="U867" t="str">
        <f t="shared" si="39"/>
        <v/>
      </c>
      <c r="V867" t="str">
        <f t="shared" si="40"/>
        <v/>
      </c>
    </row>
    <row r="868" spans="1:22" x14ac:dyDescent="0.25">
      <c r="A868" s="12">
        <v>855</v>
      </c>
      <c r="B868" t="str">
        <f>IFERROR(INDEX(DATOS!B:B,MATCH(CHECKLIST!A868,DATOS!CG:CG,0),1),"")</f>
        <v/>
      </c>
      <c r="C868" t="str">
        <f>IFERROR(INDEX(DATOS!BT:BT,MATCH(CHECKLIST!A868,DATOS!CG:CG,0),1),"")</f>
        <v/>
      </c>
      <c r="D868" t="str">
        <f>IFERROR(INDEX(DATOS!T:T,MATCH(CHECKLIST!E868,DATOS!C:C,0),1),"")</f>
        <v/>
      </c>
      <c r="E868" s="72" t="str">
        <f>IFERROR(INDEX(DATOS!C:C,MATCH(CHECKLIST!A868,DATOS!CG:CG,0),1),"")</f>
        <v/>
      </c>
      <c r="F868" s="82" t="str">
        <f>IFERROR(IF(INDEX(DATOS!AI:AI,MATCH(CHECKLIST!B868,DATOS!B:B,0),1)=0,"",INDEX(DATOS!AI:AI,MATCH(CHECKLIST!B868,DATOS!B:B,0),1)),"")</f>
        <v/>
      </c>
      <c r="G868" s="17" t="str">
        <f>IFERROR(IF(INDEX(DATOS!AN:AN,MATCH(CHECKLIST!B868,DATOS!B:B,0),1)=0,"",INDEX(DATOS!AN:AN,MATCH(CHECKLIST!B868,DATOS!B:B,0),1)),"")</f>
        <v/>
      </c>
      <c r="H868" s="17" t="str">
        <f>IFERROR(IF(INDEX(DATOS!BQ:BQ,MATCH(CHECKLIST!B868,DATOS!B:B,0),1)="","X",IF(INDEX(DATOS!BQ:BQ,MATCH(CHECKLIST!B868,DATOS!B:B,0),1)="VIGENTE","",INDEX(DATOS!BQ:BQ,MATCH(CHECKLIST!B868,DATOS!B:B,0),1))),"")</f>
        <v/>
      </c>
      <c r="I868" s="17" t="str">
        <f>IFERROR(IF(INDEX(DATOS!AR:AR,MATCH(CHECKLIST!B868,DATOS!B:B,0),1)=0,"",INDEX(DATOS!AR:AR,MATCH(CHECKLIST!B868,DATOS!B:B,0),1)),"")</f>
        <v/>
      </c>
      <c r="J868" s="17" t="str">
        <f>IFERROR(IF(INDEX(DATOS!AP:AP,MATCH(CHECKLIST!B868,DATOS!B:B,0),1)=0,"",INDEX(DATOS!AP:AP,MATCH(CHECKLIST!B868,DATOS!B:B,0),1)),"")</f>
        <v/>
      </c>
      <c r="K868" s="35" t="str">
        <f>IFERROR(IF(INDEX(DATOS!AQ:AQ,MATCH(CHECKLIST!B868,DATOS!B:B,0),1)=0,"",INDEX(DATOS!AQ:AQ,MATCH(CHECKLIST!B868,DATOS!B:B,0),1)),"")</f>
        <v/>
      </c>
      <c r="L868" s="17" t="str">
        <f>IFERROR(IF(INDEX(DATOS!AS:AS,MATCH(CHECKLIST!B868,DATOS!B:B,0),1)=0,"",INDEX(DATOS!AS:AS,MATCH(CHECKLIST!B868,DATOS!B:B,0),1)),"")</f>
        <v/>
      </c>
      <c r="M868" s="17" t="str">
        <f>IFERROR(IF(INDEX(DATOS!AO:AO,MATCH(CHECKLIST!B868,DATOS!B:B,0),1)=0,"",INDEX(DATOS!AO:AO,MATCH(CHECKLIST!B868,DATOS!B:B,0),1)),"")</f>
        <v/>
      </c>
      <c r="N868" s="35" t="str">
        <f ca="1">IFERROR(IF(INDEX(DATOS!P:P,MATCH(CHECKLIST!B868,DATOS!B:B,0),1)="","X",IF(INDEX(DATOS!P:P,MATCH(CHECKLIST!B868,DATOS!B:B,0),1)&gt;YEAR(TODAY())-1,"","VENCIDA")),"")</f>
        <v/>
      </c>
      <c r="O868" s="35" t="str">
        <f>IFERROR(IF(INDEX(DATOS!AV:AV,MATCH(CHECKLIST!B868,DATOS!B:B,0),1)=0,"",INDEX(DATOS!AV:AV,MATCH(CHECKLIST!B868,DATOS!B:B,0),1)),"")</f>
        <v/>
      </c>
      <c r="P868" s="17" t="str">
        <f>IFERROR(IF(INDEX(DATOS!AT:AT,MATCH(CHECKLIST!B868,DATOS!B:B,0),1)=0,"",INDEX(DATOS!AT:AT,MATCH(CHECKLIST!B868,DATOS!B:B,0),1)),"")</f>
        <v/>
      </c>
      <c r="Q868" s="17" t="str">
        <f>IFERROR(IF(INDEX(DATOS!AU:AU,MATCH(CHECKLIST!B868,DATOS!B:B,0),1)=0,"",INDEX(DATOS!AU:AU,MATCH(CHECKLIST!B868,DATOS!B:B,0),1)),"")</f>
        <v/>
      </c>
      <c r="S868">
        <f t="shared" si="41"/>
        <v>0</v>
      </c>
      <c r="U868" t="str">
        <f t="shared" si="39"/>
        <v/>
      </c>
      <c r="V868" t="str">
        <f t="shared" si="40"/>
        <v/>
      </c>
    </row>
    <row r="869" spans="1:22" x14ac:dyDescent="0.25">
      <c r="A869" s="12">
        <v>856</v>
      </c>
      <c r="B869" t="str">
        <f>IFERROR(INDEX(DATOS!B:B,MATCH(CHECKLIST!A869,DATOS!CG:CG,0),1),"")</f>
        <v/>
      </c>
      <c r="C869" t="str">
        <f>IFERROR(INDEX(DATOS!BT:BT,MATCH(CHECKLIST!A869,DATOS!CG:CG,0),1),"")</f>
        <v/>
      </c>
      <c r="D869" t="str">
        <f>IFERROR(INDEX(DATOS!T:T,MATCH(CHECKLIST!E869,DATOS!C:C,0),1),"")</f>
        <v/>
      </c>
      <c r="E869" s="72" t="str">
        <f>IFERROR(INDEX(DATOS!C:C,MATCH(CHECKLIST!A869,DATOS!CG:CG,0),1),"")</f>
        <v/>
      </c>
      <c r="F869" s="82" t="str">
        <f>IFERROR(IF(INDEX(DATOS!AI:AI,MATCH(CHECKLIST!B869,DATOS!B:B,0),1)=0,"",INDEX(DATOS!AI:AI,MATCH(CHECKLIST!B869,DATOS!B:B,0),1)),"")</f>
        <v/>
      </c>
      <c r="G869" s="17" t="str">
        <f>IFERROR(IF(INDEX(DATOS!AN:AN,MATCH(CHECKLIST!B869,DATOS!B:B,0),1)=0,"",INDEX(DATOS!AN:AN,MATCH(CHECKLIST!B869,DATOS!B:B,0),1)),"")</f>
        <v/>
      </c>
      <c r="H869" s="17" t="str">
        <f>IFERROR(IF(INDEX(DATOS!BQ:BQ,MATCH(CHECKLIST!B869,DATOS!B:B,0),1)="","X",IF(INDEX(DATOS!BQ:BQ,MATCH(CHECKLIST!B869,DATOS!B:B,0),1)="VIGENTE","",INDEX(DATOS!BQ:BQ,MATCH(CHECKLIST!B869,DATOS!B:B,0),1))),"")</f>
        <v/>
      </c>
      <c r="I869" s="17" t="str">
        <f>IFERROR(IF(INDEX(DATOS!AR:AR,MATCH(CHECKLIST!B869,DATOS!B:B,0),1)=0,"",INDEX(DATOS!AR:AR,MATCH(CHECKLIST!B869,DATOS!B:B,0),1)),"")</f>
        <v/>
      </c>
      <c r="J869" s="17" t="str">
        <f>IFERROR(IF(INDEX(DATOS!AP:AP,MATCH(CHECKLIST!B869,DATOS!B:B,0),1)=0,"",INDEX(DATOS!AP:AP,MATCH(CHECKLIST!B869,DATOS!B:B,0),1)),"")</f>
        <v/>
      </c>
      <c r="K869" s="35" t="str">
        <f>IFERROR(IF(INDEX(DATOS!AQ:AQ,MATCH(CHECKLIST!B869,DATOS!B:B,0),1)=0,"",INDEX(DATOS!AQ:AQ,MATCH(CHECKLIST!B869,DATOS!B:B,0),1)),"")</f>
        <v/>
      </c>
      <c r="L869" s="17" t="str">
        <f>IFERROR(IF(INDEX(DATOS!AS:AS,MATCH(CHECKLIST!B869,DATOS!B:B,0),1)=0,"",INDEX(DATOS!AS:AS,MATCH(CHECKLIST!B869,DATOS!B:B,0),1)),"")</f>
        <v/>
      </c>
      <c r="M869" s="17" t="str">
        <f>IFERROR(IF(INDEX(DATOS!AO:AO,MATCH(CHECKLIST!B869,DATOS!B:B,0),1)=0,"",INDEX(DATOS!AO:AO,MATCH(CHECKLIST!B869,DATOS!B:B,0),1)),"")</f>
        <v/>
      </c>
      <c r="N869" s="35" t="str">
        <f ca="1">IFERROR(IF(INDEX(DATOS!P:P,MATCH(CHECKLIST!B869,DATOS!B:B,0),1)="","X",IF(INDEX(DATOS!P:P,MATCH(CHECKLIST!B869,DATOS!B:B,0),1)&gt;YEAR(TODAY())-1,"","VENCIDA")),"")</f>
        <v/>
      </c>
      <c r="O869" s="35" t="str">
        <f>IFERROR(IF(INDEX(DATOS!AV:AV,MATCH(CHECKLIST!B869,DATOS!B:B,0),1)=0,"",INDEX(DATOS!AV:AV,MATCH(CHECKLIST!B869,DATOS!B:B,0),1)),"")</f>
        <v/>
      </c>
      <c r="P869" s="17" t="str">
        <f>IFERROR(IF(INDEX(DATOS!AT:AT,MATCH(CHECKLIST!B869,DATOS!B:B,0),1)=0,"",INDEX(DATOS!AT:AT,MATCH(CHECKLIST!B869,DATOS!B:B,0),1)),"")</f>
        <v/>
      </c>
      <c r="Q869" s="17" t="str">
        <f>IFERROR(IF(INDEX(DATOS!AU:AU,MATCH(CHECKLIST!B869,DATOS!B:B,0),1)=0,"",INDEX(DATOS!AU:AU,MATCH(CHECKLIST!B869,DATOS!B:B,0),1)),"")</f>
        <v/>
      </c>
      <c r="R869" t="str">
        <f>IF(B869="","",1)</f>
        <v/>
      </c>
      <c r="S869" t="str">
        <f t="shared" si="41"/>
        <v/>
      </c>
      <c r="U869" t="str">
        <f t="shared" si="39"/>
        <v/>
      </c>
      <c r="V869" t="str">
        <f t="shared" si="40"/>
        <v/>
      </c>
    </row>
    <row r="870" spans="1:22" x14ac:dyDescent="0.25">
      <c r="A870" s="12">
        <v>857</v>
      </c>
      <c r="B870" t="str">
        <f>IFERROR(INDEX(DATOS!B:B,MATCH(CHECKLIST!A870,DATOS!CG:CG,0),1),"")</f>
        <v/>
      </c>
      <c r="C870" t="str">
        <f>IFERROR(INDEX(DATOS!BT:BT,MATCH(CHECKLIST!A870,DATOS!CG:CG,0),1),"")</f>
        <v/>
      </c>
      <c r="D870" t="str">
        <f>IFERROR(INDEX(DATOS!T:T,MATCH(CHECKLIST!E870,DATOS!C:C,0),1),"")</f>
        <v/>
      </c>
      <c r="E870" s="72" t="str">
        <f>IFERROR(INDEX(DATOS!C:C,MATCH(CHECKLIST!A870,DATOS!CG:CG,0),1),"")</f>
        <v/>
      </c>
      <c r="F870" s="82" t="str">
        <f>IFERROR(IF(INDEX(DATOS!AI:AI,MATCH(CHECKLIST!B870,DATOS!B:B,0),1)=0,"",INDEX(DATOS!AI:AI,MATCH(CHECKLIST!B870,DATOS!B:B,0),1)),"")</f>
        <v/>
      </c>
      <c r="G870" s="17" t="str">
        <f>IFERROR(IF(INDEX(DATOS!AN:AN,MATCH(CHECKLIST!B870,DATOS!B:B,0),1)=0,"",INDEX(DATOS!AN:AN,MATCH(CHECKLIST!B870,DATOS!B:B,0),1)),"")</f>
        <v/>
      </c>
      <c r="H870" s="17" t="str">
        <f>IFERROR(IF(INDEX(DATOS!BQ:BQ,MATCH(CHECKLIST!B870,DATOS!B:B,0),1)="","X",IF(INDEX(DATOS!BQ:BQ,MATCH(CHECKLIST!B870,DATOS!B:B,0),1)="VIGENTE","",INDEX(DATOS!BQ:BQ,MATCH(CHECKLIST!B870,DATOS!B:B,0),1))),"")</f>
        <v/>
      </c>
      <c r="I870" s="17" t="str">
        <f>IFERROR(IF(INDEX(DATOS!AR:AR,MATCH(CHECKLIST!B870,DATOS!B:B,0),1)=0,"",INDEX(DATOS!AR:AR,MATCH(CHECKLIST!B870,DATOS!B:B,0),1)),"")</f>
        <v/>
      </c>
      <c r="J870" s="17" t="str">
        <f>IFERROR(IF(INDEX(DATOS!AP:AP,MATCH(CHECKLIST!B870,DATOS!B:B,0),1)=0,"",INDEX(DATOS!AP:AP,MATCH(CHECKLIST!B870,DATOS!B:B,0),1)),"")</f>
        <v/>
      </c>
      <c r="K870" s="35" t="str">
        <f>IFERROR(IF(INDEX(DATOS!AQ:AQ,MATCH(CHECKLIST!B870,DATOS!B:B,0),1)=0,"",INDEX(DATOS!AQ:AQ,MATCH(CHECKLIST!B870,DATOS!B:B,0),1)),"")</f>
        <v/>
      </c>
      <c r="L870" s="17" t="str">
        <f>IFERROR(IF(INDEX(DATOS!AS:AS,MATCH(CHECKLIST!B870,DATOS!B:B,0),1)=0,"",INDEX(DATOS!AS:AS,MATCH(CHECKLIST!B870,DATOS!B:B,0),1)),"")</f>
        <v/>
      </c>
      <c r="M870" s="17" t="str">
        <f>IFERROR(IF(INDEX(DATOS!AO:AO,MATCH(CHECKLIST!B870,DATOS!B:B,0),1)=0,"",INDEX(DATOS!AO:AO,MATCH(CHECKLIST!B870,DATOS!B:B,0),1)),"")</f>
        <v/>
      </c>
      <c r="N870" s="35" t="str">
        <f ca="1">IFERROR(IF(INDEX(DATOS!P:P,MATCH(CHECKLIST!B870,DATOS!B:B,0),1)="","X",IF(INDEX(DATOS!P:P,MATCH(CHECKLIST!B870,DATOS!B:B,0),1)&gt;YEAR(TODAY())-1,"","VENCIDA")),"")</f>
        <v/>
      </c>
      <c r="O870" s="35" t="str">
        <f>IFERROR(IF(INDEX(DATOS!AV:AV,MATCH(CHECKLIST!B870,DATOS!B:B,0),1)=0,"",INDEX(DATOS!AV:AV,MATCH(CHECKLIST!B870,DATOS!B:B,0),1)),"")</f>
        <v/>
      </c>
      <c r="P870" s="17" t="str">
        <f>IFERROR(IF(INDEX(DATOS!AT:AT,MATCH(CHECKLIST!B870,DATOS!B:B,0),1)=0,"",INDEX(DATOS!AT:AT,MATCH(CHECKLIST!B870,DATOS!B:B,0),1)),"")</f>
        <v/>
      </c>
      <c r="Q870" s="17" t="str">
        <f>IFERROR(IF(INDEX(DATOS!AU:AU,MATCH(CHECKLIST!B870,DATOS!B:B,0),1)=0,"",INDEX(DATOS!AU:AU,MATCH(CHECKLIST!B870,DATOS!B:B,0),1)),"")</f>
        <v/>
      </c>
      <c r="S870">
        <f t="shared" si="41"/>
        <v>0</v>
      </c>
      <c r="U870" t="str">
        <f t="shared" si="39"/>
        <v/>
      </c>
      <c r="V870" t="str">
        <f t="shared" si="40"/>
        <v/>
      </c>
    </row>
    <row r="871" spans="1:22" x14ac:dyDescent="0.25">
      <c r="A871" s="12">
        <v>858</v>
      </c>
      <c r="B871" t="str">
        <f>IFERROR(INDEX(DATOS!B:B,MATCH(CHECKLIST!A871,DATOS!CG:CG,0),1),"")</f>
        <v/>
      </c>
      <c r="C871" t="str">
        <f>IFERROR(INDEX(DATOS!BT:BT,MATCH(CHECKLIST!A871,DATOS!CG:CG,0),1),"")</f>
        <v/>
      </c>
      <c r="D871" t="str">
        <f>IFERROR(INDEX(DATOS!T:T,MATCH(CHECKLIST!E871,DATOS!C:C,0),1),"")</f>
        <v/>
      </c>
      <c r="E871" s="72" t="str">
        <f>IFERROR(INDEX(DATOS!C:C,MATCH(CHECKLIST!A871,DATOS!CG:CG,0),1),"")</f>
        <v/>
      </c>
      <c r="F871" s="82" t="str">
        <f>IFERROR(IF(INDEX(DATOS!AI:AI,MATCH(CHECKLIST!B871,DATOS!B:B,0),1)=0,"",INDEX(DATOS!AI:AI,MATCH(CHECKLIST!B871,DATOS!B:B,0),1)),"")</f>
        <v/>
      </c>
      <c r="G871" s="17" t="str">
        <f>IFERROR(IF(INDEX(DATOS!AN:AN,MATCH(CHECKLIST!B871,DATOS!B:B,0),1)=0,"",INDEX(DATOS!AN:AN,MATCH(CHECKLIST!B871,DATOS!B:B,0),1)),"")</f>
        <v/>
      </c>
      <c r="H871" s="17" t="str">
        <f>IFERROR(IF(INDEX(DATOS!BQ:BQ,MATCH(CHECKLIST!B871,DATOS!B:B,0),1)="","X",IF(INDEX(DATOS!BQ:BQ,MATCH(CHECKLIST!B871,DATOS!B:B,0),1)="VIGENTE","",INDEX(DATOS!BQ:BQ,MATCH(CHECKLIST!B871,DATOS!B:B,0),1))),"")</f>
        <v/>
      </c>
      <c r="I871" s="17" t="str">
        <f>IFERROR(IF(INDEX(DATOS!AR:AR,MATCH(CHECKLIST!B871,DATOS!B:B,0),1)=0,"",INDEX(DATOS!AR:AR,MATCH(CHECKLIST!B871,DATOS!B:B,0),1)),"")</f>
        <v/>
      </c>
      <c r="J871" s="17" t="str">
        <f>IFERROR(IF(INDEX(DATOS!AP:AP,MATCH(CHECKLIST!B871,DATOS!B:B,0),1)=0,"",INDEX(DATOS!AP:AP,MATCH(CHECKLIST!B871,DATOS!B:B,0),1)),"")</f>
        <v/>
      </c>
      <c r="K871" s="35" t="str">
        <f>IFERROR(IF(INDEX(DATOS!AQ:AQ,MATCH(CHECKLIST!B871,DATOS!B:B,0),1)=0,"",INDEX(DATOS!AQ:AQ,MATCH(CHECKLIST!B871,DATOS!B:B,0),1)),"")</f>
        <v/>
      </c>
      <c r="L871" s="17" t="str">
        <f>IFERROR(IF(INDEX(DATOS!AS:AS,MATCH(CHECKLIST!B871,DATOS!B:B,0),1)=0,"",INDEX(DATOS!AS:AS,MATCH(CHECKLIST!B871,DATOS!B:B,0),1)),"")</f>
        <v/>
      </c>
      <c r="M871" s="17" t="str">
        <f>IFERROR(IF(INDEX(DATOS!AO:AO,MATCH(CHECKLIST!B871,DATOS!B:B,0),1)=0,"",INDEX(DATOS!AO:AO,MATCH(CHECKLIST!B871,DATOS!B:B,0),1)),"")</f>
        <v/>
      </c>
      <c r="N871" s="35" t="str">
        <f ca="1">IFERROR(IF(INDEX(DATOS!P:P,MATCH(CHECKLIST!B871,DATOS!B:B,0),1)="","X",IF(INDEX(DATOS!P:P,MATCH(CHECKLIST!B871,DATOS!B:B,0),1)&gt;YEAR(TODAY())-1,"","VENCIDA")),"")</f>
        <v/>
      </c>
      <c r="O871" s="35" t="str">
        <f>IFERROR(IF(INDEX(DATOS!AV:AV,MATCH(CHECKLIST!B871,DATOS!B:B,0),1)=0,"",INDEX(DATOS!AV:AV,MATCH(CHECKLIST!B871,DATOS!B:B,0),1)),"")</f>
        <v/>
      </c>
      <c r="P871" s="17" t="str">
        <f>IFERROR(IF(INDEX(DATOS!AT:AT,MATCH(CHECKLIST!B871,DATOS!B:B,0),1)=0,"",INDEX(DATOS!AT:AT,MATCH(CHECKLIST!B871,DATOS!B:B,0),1)),"")</f>
        <v/>
      </c>
      <c r="Q871" s="17" t="str">
        <f>IFERROR(IF(INDEX(DATOS!AU:AU,MATCH(CHECKLIST!B871,DATOS!B:B,0),1)=0,"",INDEX(DATOS!AU:AU,MATCH(CHECKLIST!B871,DATOS!B:B,0),1)),"")</f>
        <v/>
      </c>
      <c r="R871" t="str">
        <f>IF(B871="","",1)</f>
        <v/>
      </c>
      <c r="S871" t="str">
        <f t="shared" si="41"/>
        <v/>
      </c>
      <c r="U871" t="str">
        <f t="shared" si="39"/>
        <v/>
      </c>
      <c r="V871" t="str">
        <f t="shared" si="40"/>
        <v/>
      </c>
    </row>
    <row r="872" spans="1:22" x14ac:dyDescent="0.25">
      <c r="A872" s="12">
        <v>859</v>
      </c>
      <c r="B872" t="str">
        <f>IFERROR(INDEX(DATOS!B:B,MATCH(CHECKLIST!A872,DATOS!CG:CG,0),1),"")</f>
        <v/>
      </c>
      <c r="C872" t="str">
        <f>IFERROR(INDEX(DATOS!BT:BT,MATCH(CHECKLIST!A872,DATOS!CG:CG,0),1),"")</f>
        <v/>
      </c>
      <c r="D872" t="str">
        <f>IFERROR(INDEX(DATOS!T:T,MATCH(CHECKLIST!E872,DATOS!C:C,0),1),"")</f>
        <v/>
      </c>
      <c r="E872" s="72" t="str">
        <f>IFERROR(INDEX(DATOS!C:C,MATCH(CHECKLIST!A872,DATOS!CG:CG,0),1),"")</f>
        <v/>
      </c>
      <c r="F872" s="82" t="str">
        <f>IFERROR(IF(INDEX(DATOS!AI:AI,MATCH(CHECKLIST!B872,DATOS!B:B,0),1)=0,"",INDEX(DATOS!AI:AI,MATCH(CHECKLIST!B872,DATOS!B:B,0),1)),"")</f>
        <v/>
      </c>
      <c r="G872" s="17" t="str">
        <f>IFERROR(IF(INDEX(DATOS!AN:AN,MATCH(CHECKLIST!B872,DATOS!B:B,0),1)=0,"",INDEX(DATOS!AN:AN,MATCH(CHECKLIST!B872,DATOS!B:B,0),1)),"")</f>
        <v/>
      </c>
      <c r="H872" s="17" t="str">
        <f>IFERROR(IF(INDEX(DATOS!BQ:BQ,MATCH(CHECKLIST!B872,DATOS!B:B,0),1)="","X",IF(INDEX(DATOS!BQ:BQ,MATCH(CHECKLIST!B872,DATOS!B:B,0),1)="VIGENTE","",INDEX(DATOS!BQ:BQ,MATCH(CHECKLIST!B872,DATOS!B:B,0),1))),"")</f>
        <v/>
      </c>
      <c r="I872" s="17" t="str">
        <f>IFERROR(IF(INDEX(DATOS!AR:AR,MATCH(CHECKLIST!B872,DATOS!B:B,0),1)=0,"",INDEX(DATOS!AR:AR,MATCH(CHECKLIST!B872,DATOS!B:B,0),1)),"")</f>
        <v/>
      </c>
      <c r="J872" s="17" t="str">
        <f>IFERROR(IF(INDEX(DATOS!AP:AP,MATCH(CHECKLIST!B872,DATOS!B:B,0),1)=0,"",INDEX(DATOS!AP:AP,MATCH(CHECKLIST!B872,DATOS!B:B,0),1)),"")</f>
        <v/>
      </c>
      <c r="K872" s="35" t="str">
        <f>IFERROR(IF(INDEX(DATOS!AQ:AQ,MATCH(CHECKLIST!B872,DATOS!B:B,0),1)=0,"",INDEX(DATOS!AQ:AQ,MATCH(CHECKLIST!B872,DATOS!B:B,0),1)),"")</f>
        <v/>
      </c>
      <c r="L872" s="17" t="str">
        <f>IFERROR(IF(INDEX(DATOS!AS:AS,MATCH(CHECKLIST!B872,DATOS!B:B,0),1)=0,"",INDEX(DATOS!AS:AS,MATCH(CHECKLIST!B872,DATOS!B:B,0),1)),"")</f>
        <v/>
      </c>
      <c r="M872" s="17" t="str">
        <f>IFERROR(IF(INDEX(DATOS!AO:AO,MATCH(CHECKLIST!B872,DATOS!B:B,0),1)=0,"",INDEX(DATOS!AO:AO,MATCH(CHECKLIST!B872,DATOS!B:B,0),1)),"")</f>
        <v/>
      </c>
      <c r="N872" s="35" t="str">
        <f ca="1">IFERROR(IF(INDEX(DATOS!P:P,MATCH(CHECKLIST!B872,DATOS!B:B,0),1)="","X",IF(INDEX(DATOS!P:P,MATCH(CHECKLIST!B872,DATOS!B:B,0),1)&gt;YEAR(TODAY())-1,"","VENCIDA")),"")</f>
        <v/>
      </c>
      <c r="O872" s="35" t="str">
        <f>IFERROR(IF(INDEX(DATOS!AV:AV,MATCH(CHECKLIST!B872,DATOS!B:B,0),1)=0,"",INDEX(DATOS!AV:AV,MATCH(CHECKLIST!B872,DATOS!B:B,0),1)),"")</f>
        <v/>
      </c>
      <c r="P872" s="17" t="str">
        <f>IFERROR(IF(INDEX(DATOS!AT:AT,MATCH(CHECKLIST!B872,DATOS!B:B,0),1)=0,"",INDEX(DATOS!AT:AT,MATCH(CHECKLIST!B872,DATOS!B:B,0),1)),"")</f>
        <v/>
      </c>
      <c r="Q872" s="17" t="str">
        <f>IFERROR(IF(INDEX(DATOS!AU:AU,MATCH(CHECKLIST!B872,DATOS!B:B,0),1)=0,"",INDEX(DATOS!AU:AU,MATCH(CHECKLIST!B872,DATOS!B:B,0),1)),"")</f>
        <v/>
      </c>
      <c r="S872">
        <f t="shared" si="41"/>
        <v>0</v>
      </c>
      <c r="U872" t="str">
        <f t="shared" si="39"/>
        <v/>
      </c>
      <c r="V872" t="str">
        <f t="shared" si="40"/>
        <v/>
      </c>
    </row>
    <row r="873" spans="1:22" x14ac:dyDescent="0.25">
      <c r="A873" s="12">
        <v>860</v>
      </c>
      <c r="B873" t="str">
        <f>IFERROR(INDEX(DATOS!B:B,MATCH(CHECKLIST!A873,DATOS!CG:CG,0),1),"")</f>
        <v/>
      </c>
      <c r="C873" t="str">
        <f>IFERROR(INDEX(DATOS!BT:BT,MATCH(CHECKLIST!A873,DATOS!CG:CG,0),1),"")</f>
        <v/>
      </c>
      <c r="D873" t="str">
        <f>IFERROR(INDEX(DATOS!T:T,MATCH(CHECKLIST!E873,DATOS!C:C,0),1),"")</f>
        <v/>
      </c>
      <c r="E873" s="72" t="str">
        <f>IFERROR(INDEX(DATOS!C:C,MATCH(CHECKLIST!A873,DATOS!CG:CG,0),1),"")</f>
        <v/>
      </c>
      <c r="F873" s="82" t="str">
        <f>IFERROR(IF(INDEX(DATOS!AI:AI,MATCH(CHECKLIST!B873,DATOS!B:B,0),1)=0,"",INDEX(DATOS!AI:AI,MATCH(CHECKLIST!B873,DATOS!B:B,0),1)),"")</f>
        <v/>
      </c>
      <c r="G873" s="17" t="str">
        <f>IFERROR(IF(INDEX(DATOS!AN:AN,MATCH(CHECKLIST!B873,DATOS!B:B,0),1)=0,"",INDEX(DATOS!AN:AN,MATCH(CHECKLIST!B873,DATOS!B:B,0),1)),"")</f>
        <v/>
      </c>
      <c r="H873" s="17" t="str">
        <f>IFERROR(IF(INDEX(DATOS!BQ:BQ,MATCH(CHECKLIST!B873,DATOS!B:B,0),1)="","X",IF(INDEX(DATOS!BQ:BQ,MATCH(CHECKLIST!B873,DATOS!B:B,0),1)="VIGENTE","",INDEX(DATOS!BQ:BQ,MATCH(CHECKLIST!B873,DATOS!B:B,0),1))),"")</f>
        <v/>
      </c>
      <c r="I873" s="17" t="str">
        <f>IFERROR(IF(INDEX(DATOS!AR:AR,MATCH(CHECKLIST!B873,DATOS!B:B,0),1)=0,"",INDEX(DATOS!AR:AR,MATCH(CHECKLIST!B873,DATOS!B:B,0),1)),"")</f>
        <v/>
      </c>
      <c r="J873" s="17" t="str">
        <f>IFERROR(IF(INDEX(DATOS!AP:AP,MATCH(CHECKLIST!B873,DATOS!B:B,0),1)=0,"",INDEX(DATOS!AP:AP,MATCH(CHECKLIST!B873,DATOS!B:B,0),1)),"")</f>
        <v/>
      </c>
      <c r="K873" s="35" t="str">
        <f>IFERROR(IF(INDEX(DATOS!AQ:AQ,MATCH(CHECKLIST!B873,DATOS!B:B,0),1)=0,"",INDEX(DATOS!AQ:AQ,MATCH(CHECKLIST!B873,DATOS!B:B,0),1)),"")</f>
        <v/>
      </c>
      <c r="L873" s="17" t="str">
        <f>IFERROR(IF(INDEX(DATOS!AS:AS,MATCH(CHECKLIST!B873,DATOS!B:B,0),1)=0,"",INDEX(DATOS!AS:AS,MATCH(CHECKLIST!B873,DATOS!B:B,0),1)),"")</f>
        <v/>
      </c>
      <c r="M873" s="17" t="str">
        <f>IFERROR(IF(INDEX(DATOS!AO:AO,MATCH(CHECKLIST!B873,DATOS!B:B,0),1)=0,"",INDEX(DATOS!AO:AO,MATCH(CHECKLIST!B873,DATOS!B:B,0),1)),"")</f>
        <v/>
      </c>
      <c r="N873" s="35" t="str">
        <f ca="1">IFERROR(IF(INDEX(DATOS!P:P,MATCH(CHECKLIST!B873,DATOS!B:B,0),1)="","X",IF(INDEX(DATOS!P:P,MATCH(CHECKLIST!B873,DATOS!B:B,0),1)&gt;YEAR(TODAY())-1,"","VENCIDA")),"")</f>
        <v/>
      </c>
      <c r="O873" s="35" t="str">
        <f>IFERROR(IF(INDEX(DATOS!AV:AV,MATCH(CHECKLIST!B873,DATOS!B:B,0),1)=0,"",INDEX(DATOS!AV:AV,MATCH(CHECKLIST!B873,DATOS!B:B,0),1)),"")</f>
        <v/>
      </c>
      <c r="P873" s="17" t="str">
        <f>IFERROR(IF(INDEX(DATOS!AT:AT,MATCH(CHECKLIST!B873,DATOS!B:B,0),1)=0,"",INDEX(DATOS!AT:AT,MATCH(CHECKLIST!B873,DATOS!B:B,0),1)),"")</f>
        <v/>
      </c>
      <c r="Q873" s="17" t="str">
        <f>IFERROR(IF(INDEX(DATOS!AU:AU,MATCH(CHECKLIST!B873,DATOS!B:B,0),1)=0,"",INDEX(DATOS!AU:AU,MATCH(CHECKLIST!B873,DATOS!B:B,0),1)),"")</f>
        <v/>
      </c>
      <c r="R873" t="str">
        <f>IF(B873="","",1)</f>
        <v/>
      </c>
      <c r="S873" t="str">
        <f t="shared" si="41"/>
        <v/>
      </c>
      <c r="U873" t="str">
        <f t="shared" si="39"/>
        <v/>
      </c>
      <c r="V873" t="str">
        <f t="shared" si="40"/>
        <v/>
      </c>
    </row>
    <row r="874" spans="1:22" x14ac:dyDescent="0.25">
      <c r="A874" s="12">
        <v>861</v>
      </c>
      <c r="B874" t="str">
        <f>IFERROR(INDEX(DATOS!B:B,MATCH(CHECKLIST!A874,DATOS!CG:CG,0),1),"")</f>
        <v/>
      </c>
      <c r="C874" t="str">
        <f>IFERROR(INDEX(DATOS!BT:BT,MATCH(CHECKLIST!A874,DATOS!CG:CG,0),1),"")</f>
        <v/>
      </c>
      <c r="D874" t="str">
        <f>IFERROR(INDEX(DATOS!T:T,MATCH(CHECKLIST!E874,DATOS!C:C,0),1),"")</f>
        <v/>
      </c>
      <c r="E874" s="72" t="str">
        <f>IFERROR(INDEX(DATOS!C:C,MATCH(CHECKLIST!A874,DATOS!CG:CG,0),1),"")</f>
        <v/>
      </c>
      <c r="F874" s="82" t="str">
        <f>IFERROR(IF(INDEX(DATOS!AI:AI,MATCH(CHECKLIST!B874,DATOS!B:B,0),1)=0,"",INDEX(DATOS!AI:AI,MATCH(CHECKLIST!B874,DATOS!B:B,0),1)),"")</f>
        <v/>
      </c>
      <c r="G874" s="17" t="str">
        <f>IFERROR(IF(INDEX(DATOS!AN:AN,MATCH(CHECKLIST!B874,DATOS!B:B,0),1)=0,"",INDEX(DATOS!AN:AN,MATCH(CHECKLIST!B874,DATOS!B:B,0),1)),"")</f>
        <v/>
      </c>
      <c r="H874" s="17" t="str">
        <f>IFERROR(IF(INDEX(DATOS!BQ:BQ,MATCH(CHECKLIST!B874,DATOS!B:B,0),1)="","X",IF(INDEX(DATOS!BQ:BQ,MATCH(CHECKLIST!B874,DATOS!B:B,0),1)="VIGENTE","",INDEX(DATOS!BQ:BQ,MATCH(CHECKLIST!B874,DATOS!B:B,0),1))),"")</f>
        <v/>
      </c>
      <c r="I874" s="17" t="str">
        <f>IFERROR(IF(INDEX(DATOS!AR:AR,MATCH(CHECKLIST!B874,DATOS!B:B,0),1)=0,"",INDEX(DATOS!AR:AR,MATCH(CHECKLIST!B874,DATOS!B:B,0),1)),"")</f>
        <v/>
      </c>
      <c r="J874" s="17" t="str">
        <f>IFERROR(IF(INDEX(DATOS!AP:AP,MATCH(CHECKLIST!B874,DATOS!B:B,0),1)=0,"",INDEX(DATOS!AP:AP,MATCH(CHECKLIST!B874,DATOS!B:B,0),1)),"")</f>
        <v/>
      </c>
      <c r="K874" s="35" t="str">
        <f>IFERROR(IF(INDEX(DATOS!AQ:AQ,MATCH(CHECKLIST!B874,DATOS!B:B,0),1)=0,"",INDEX(DATOS!AQ:AQ,MATCH(CHECKLIST!B874,DATOS!B:B,0),1)),"")</f>
        <v/>
      </c>
      <c r="L874" s="17" t="str">
        <f>IFERROR(IF(INDEX(DATOS!AS:AS,MATCH(CHECKLIST!B874,DATOS!B:B,0),1)=0,"",INDEX(DATOS!AS:AS,MATCH(CHECKLIST!B874,DATOS!B:B,0),1)),"")</f>
        <v/>
      </c>
      <c r="M874" s="17" t="str">
        <f>IFERROR(IF(INDEX(DATOS!AO:AO,MATCH(CHECKLIST!B874,DATOS!B:B,0),1)=0,"",INDEX(DATOS!AO:AO,MATCH(CHECKLIST!B874,DATOS!B:B,0),1)),"")</f>
        <v/>
      </c>
      <c r="N874" s="35" t="str">
        <f ca="1">IFERROR(IF(INDEX(DATOS!P:P,MATCH(CHECKLIST!B874,DATOS!B:B,0),1)="","X",IF(INDEX(DATOS!P:P,MATCH(CHECKLIST!B874,DATOS!B:B,0),1)&gt;YEAR(TODAY())-1,"","VENCIDA")),"")</f>
        <v/>
      </c>
      <c r="O874" s="35" t="str">
        <f>IFERROR(IF(INDEX(DATOS!AV:AV,MATCH(CHECKLIST!B874,DATOS!B:B,0),1)=0,"",INDEX(DATOS!AV:AV,MATCH(CHECKLIST!B874,DATOS!B:B,0),1)),"")</f>
        <v/>
      </c>
      <c r="P874" s="17" t="str">
        <f>IFERROR(IF(INDEX(DATOS!AT:AT,MATCH(CHECKLIST!B874,DATOS!B:B,0),1)=0,"",INDEX(DATOS!AT:AT,MATCH(CHECKLIST!B874,DATOS!B:B,0),1)),"")</f>
        <v/>
      </c>
      <c r="Q874" s="17" t="str">
        <f>IFERROR(IF(INDEX(DATOS!AU:AU,MATCH(CHECKLIST!B874,DATOS!B:B,0),1)=0,"",INDEX(DATOS!AU:AU,MATCH(CHECKLIST!B874,DATOS!B:B,0),1)),"")</f>
        <v/>
      </c>
      <c r="S874">
        <f t="shared" si="41"/>
        <v>0</v>
      </c>
      <c r="U874" t="str">
        <f t="shared" si="39"/>
        <v/>
      </c>
      <c r="V874" t="str">
        <f t="shared" si="40"/>
        <v/>
      </c>
    </row>
    <row r="875" spans="1:22" x14ac:dyDescent="0.25">
      <c r="A875" s="12">
        <v>862</v>
      </c>
      <c r="B875" t="str">
        <f>IFERROR(INDEX(DATOS!B:B,MATCH(CHECKLIST!A875,DATOS!CG:CG,0),1),"")</f>
        <v/>
      </c>
      <c r="C875" t="str">
        <f>IFERROR(INDEX(DATOS!BT:BT,MATCH(CHECKLIST!A875,DATOS!CG:CG,0),1),"")</f>
        <v/>
      </c>
      <c r="D875" t="str">
        <f>IFERROR(INDEX(DATOS!T:T,MATCH(CHECKLIST!E875,DATOS!C:C,0),1),"")</f>
        <v/>
      </c>
      <c r="E875" s="72" t="str">
        <f>IFERROR(INDEX(DATOS!C:C,MATCH(CHECKLIST!A875,DATOS!CG:CG,0),1),"")</f>
        <v/>
      </c>
      <c r="F875" s="82" t="str">
        <f>IFERROR(IF(INDEX(DATOS!AI:AI,MATCH(CHECKLIST!B875,DATOS!B:B,0),1)=0,"",INDEX(DATOS!AI:AI,MATCH(CHECKLIST!B875,DATOS!B:B,0),1)),"")</f>
        <v/>
      </c>
      <c r="G875" s="17" t="str">
        <f>IFERROR(IF(INDEX(DATOS!AN:AN,MATCH(CHECKLIST!B875,DATOS!B:B,0),1)=0,"",INDEX(DATOS!AN:AN,MATCH(CHECKLIST!B875,DATOS!B:B,0),1)),"")</f>
        <v/>
      </c>
      <c r="H875" s="17" t="str">
        <f>IFERROR(IF(INDEX(DATOS!BQ:BQ,MATCH(CHECKLIST!B875,DATOS!B:B,0),1)="","X",IF(INDEX(DATOS!BQ:BQ,MATCH(CHECKLIST!B875,DATOS!B:B,0),1)="VIGENTE","",INDEX(DATOS!BQ:BQ,MATCH(CHECKLIST!B875,DATOS!B:B,0),1))),"")</f>
        <v/>
      </c>
      <c r="I875" s="17" t="str">
        <f>IFERROR(IF(INDEX(DATOS!AR:AR,MATCH(CHECKLIST!B875,DATOS!B:B,0),1)=0,"",INDEX(DATOS!AR:AR,MATCH(CHECKLIST!B875,DATOS!B:B,0),1)),"")</f>
        <v/>
      </c>
      <c r="J875" s="17" t="str">
        <f>IFERROR(IF(INDEX(DATOS!AP:AP,MATCH(CHECKLIST!B875,DATOS!B:B,0),1)=0,"",INDEX(DATOS!AP:AP,MATCH(CHECKLIST!B875,DATOS!B:B,0),1)),"")</f>
        <v/>
      </c>
      <c r="K875" s="35" t="str">
        <f>IFERROR(IF(INDEX(DATOS!AQ:AQ,MATCH(CHECKLIST!B875,DATOS!B:B,0),1)=0,"",INDEX(DATOS!AQ:AQ,MATCH(CHECKLIST!B875,DATOS!B:B,0),1)),"")</f>
        <v/>
      </c>
      <c r="L875" s="17" t="str">
        <f>IFERROR(IF(INDEX(DATOS!AS:AS,MATCH(CHECKLIST!B875,DATOS!B:B,0),1)=0,"",INDEX(DATOS!AS:AS,MATCH(CHECKLIST!B875,DATOS!B:B,0),1)),"")</f>
        <v/>
      </c>
      <c r="M875" s="17" t="str">
        <f>IFERROR(IF(INDEX(DATOS!AO:AO,MATCH(CHECKLIST!B875,DATOS!B:B,0),1)=0,"",INDEX(DATOS!AO:AO,MATCH(CHECKLIST!B875,DATOS!B:B,0),1)),"")</f>
        <v/>
      </c>
      <c r="N875" s="35" t="str">
        <f ca="1">IFERROR(IF(INDEX(DATOS!P:P,MATCH(CHECKLIST!B875,DATOS!B:B,0),1)="","X",IF(INDEX(DATOS!P:P,MATCH(CHECKLIST!B875,DATOS!B:B,0),1)&gt;YEAR(TODAY())-1,"","VENCIDA")),"")</f>
        <v/>
      </c>
      <c r="O875" s="35" t="str">
        <f>IFERROR(IF(INDEX(DATOS!AV:AV,MATCH(CHECKLIST!B875,DATOS!B:B,0),1)=0,"",INDEX(DATOS!AV:AV,MATCH(CHECKLIST!B875,DATOS!B:B,0),1)),"")</f>
        <v/>
      </c>
      <c r="P875" s="17" t="str">
        <f>IFERROR(IF(INDEX(DATOS!AT:AT,MATCH(CHECKLIST!B875,DATOS!B:B,0),1)=0,"",INDEX(DATOS!AT:AT,MATCH(CHECKLIST!B875,DATOS!B:B,0),1)),"")</f>
        <v/>
      </c>
      <c r="Q875" s="17" t="str">
        <f>IFERROR(IF(INDEX(DATOS!AU:AU,MATCH(CHECKLIST!B875,DATOS!B:B,0),1)=0,"",INDEX(DATOS!AU:AU,MATCH(CHECKLIST!B875,DATOS!B:B,0),1)),"")</f>
        <v/>
      </c>
      <c r="R875" t="str">
        <f>IF(B875="","",1)</f>
        <v/>
      </c>
      <c r="S875" t="str">
        <f t="shared" si="41"/>
        <v/>
      </c>
      <c r="U875" t="str">
        <f t="shared" si="39"/>
        <v/>
      </c>
      <c r="V875" t="str">
        <f t="shared" si="40"/>
        <v/>
      </c>
    </row>
    <row r="876" spans="1:22" x14ac:dyDescent="0.25">
      <c r="A876" s="12">
        <v>863</v>
      </c>
      <c r="B876" t="str">
        <f>IFERROR(INDEX(DATOS!B:B,MATCH(CHECKLIST!A876,DATOS!CG:CG,0),1),"")</f>
        <v/>
      </c>
      <c r="C876" t="str">
        <f>IFERROR(INDEX(DATOS!BT:BT,MATCH(CHECKLIST!A876,DATOS!CG:CG,0),1),"")</f>
        <v/>
      </c>
      <c r="D876" t="str">
        <f>IFERROR(INDEX(DATOS!T:T,MATCH(CHECKLIST!E876,DATOS!C:C,0),1),"")</f>
        <v/>
      </c>
      <c r="E876" s="72" t="str">
        <f>IFERROR(INDEX(DATOS!C:C,MATCH(CHECKLIST!A876,DATOS!CG:CG,0),1),"")</f>
        <v/>
      </c>
      <c r="F876" s="82" t="str">
        <f>IFERROR(IF(INDEX(DATOS!AI:AI,MATCH(CHECKLIST!B876,DATOS!B:B,0),1)=0,"",INDEX(DATOS!AI:AI,MATCH(CHECKLIST!B876,DATOS!B:B,0),1)),"")</f>
        <v/>
      </c>
      <c r="G876" s="17" t="str">
        <f>IFERROR(IF(INDEX(DATOS!AN:AN,MATCH(CHECKLIST!B876,DATOS!B:B,0),1)=0,"",INDEX(DATOS!AN:AN,MATCH(CHECKLIST!B876,DATOS!B:B,0),1)),"")</f>
        <v/>
      </c>
      <c r="H876" s="17" t="str">
        <f>IFERROR(IF(INDEX(DATOS!BQ:BQ,MATCH(CHECKLIST!B876,DATOS!B:B,0),1)="","X",IF(INDEX(DATOS!BQ:BQ,MATCH(CHECKLIST!B876,DATOS!B:B,0),1)="VIGENTE","",INDEX(DATOS!BQ:BQ,MATCH(CHECKLIST!B876,DATOS!B:B,0),1))),"")</f>
        <v/>
      </c>
      <c r="I876" s="17" t="str">
        <f>IFERROR(IF(INDEX(DATOS!AR:AR,MATCH(CHECKLIST!B876,DATOS!B:B,0),1)=0,"",INDEX(DATOS!AR:AR,MATCH(CHECKLIST!B876,DATOS!B:B,0),1)),"")</f>
        <v/>
      </c>
      <c r="J876" s="17" t="str">
        <f>IFERROR(IF(INDEX(DATOS!AP:AP,MATCH(CHECKLIST!B876,DATOS!B:B,0),1)=0,"",INDEX(DATOS!AP:AP,MATCH(CHECKLIST!B876,DATOS!B:B,0),1)),"")</f>
        <v/>
      </c>
      <c r="K876" s="35" t="str">
        <f>IFERROR(IF(INDEX(DATOS!AQ:AQ,MATCH(CHECKLIST!B876,DATOS!B:B,0),1)=0,"",INDEX(DATOS!AQ:AQ,MATCH(CHECKLIST!B876,DATOS!B:B,0),1)),"")</f>
        <v/>
      </c>
      <c r="L876" s="17" t="str">
        <f>IFERROR(IF(INDEX(DATOS!AS:AS,MATCH(CHECKLIST!B876,DATOS!B:B,0),1)=0,"",INDEX(DATOS!AS:AS,MATCH(CHECKLIST!B876,DATOS!B:B,0),1)),"")</f>
        <v/>
      </c>
      <c r="M876" s="17" t="str">
        <f>IFERROR(IF(INDEX(DATOS!AO:AO,MATCH(CHECKLIST!B876,DATOS!B:B,0),1)=0,"",INDEX(DATOS!AO:AO,MATCH(CHECKLIST!B876,DATOS!B:B,0),1)),"")</f>
        <v/>
      </c>
      <c r="N876" s="35" t="str">
        <f ca="1">IFERROR(IF(INDEX(DATOS!P:P,MATCH(CHECKLIST!B876,DATOS!B:B,0),1)="","X",IF(INDEX(DATOS!P:P,MATCH(CHECKLIST!B876,DATOS!B:B,0),1)&gt;YEAR(TODAY())-1,"","VENCIDA")),"")</f>
        <v/>
      </c>
      <c r="O876" s="35" t="str">
        <f>IFERROR(IF(INDEX(DATOS!AV:AV,MATCH(CHECKLIST!B876,DATOS!B:B,0),1)=0,"",INDEX(DATOS!AV:AV,MATCH(CHECKLIST!B876,DATOS!B:B,0),1)),"")</f>
        <v/>
      </c>
      <c r="P876" s="17" t="str">
        <f>IFERROR(IF(INDEX(DATOS!AT:AT,MATCH(CHECKLIST!B876,DATOS!B:B,0),1)=0,"",INDEX(DATOS!AT:AT,MATCH(CHECKLIST!B876,DATOS!B:B,0),1)),"")</f>
        <v/>
      </c>
      <c r="Q876" s="17" t="str">
        <f>IFERROR(IF(INDEX(DATOS!AU:AU,MATCH(CHECKLIST!B876,DATOS!B:B,0),1)=0,"",INDEX(DATOS!AU:AU,MATCH(CHECKLIST!B876,DATOS!B:B,0),1)),"")</f>
        <v/>
      </c>
      <c r="S876">
        <f t="shared" si="41"/>
        <v>0</v>
      </c>
      <c r="U876" t="str">
        <f t="shared" si="39"/>
        <v/>
      </c>
      <c r="V876" t="str">
        <f t="shared" si="40"/>
        <v/>
      </c>
    </row>
    <row r="877" spans="1:22" x14ac:dyDescent="0.25">
      <c r="A877" s="12">
        <v>864</v>
      </c>
      <c r="B877" t="str">
        <f>IFERROR(INDEX(DATOS!B:B,MATCH(CHECKLIST!A877,DATOS!CG:CG,0),1),"")</f>
        <v/>
      </c>
      <c r="C877" t="str">
        <f>IFERROR(INDEX(DATOS!BT:BT,MATCH(CHECKLIST!A877,DATOS!CG:CG,0),1),"")</f>
        <v/>
      </c>
      <c r="D877" t="str">
        <f>IFERROR(INDEX(DATOS!T:T,MATCH(CHECKLIST!E877,DATOS!C:C,0),1),"")</f>
        <v/>
      </c>
      <c r="E877" s="72" t="str">
        <f>IFERROR(INDEX(DATOS!C:C,MATCH(CHECKLIST!A877,DATOS!CG:CG,0),1),"")</f>
        <v/>
      </c>
      <c r="F877" s="82" t="str">
        <f>IFERROR(IF(INDEX(DATOS!AI:AI,MATCH(CHECKLIST!B877,DATOS!B:B,0),1)=0,"",INDEX(DATOS!AI:AI,MATCH(CHECKLIST!B877,DATOS!B:B,0),1)),"")</f>
        <v/>
      </c>
      <c r="G877" s="17" t="str">
        <f>IFERROR(IF(INDEX(DATOS!AN:AN,MATCH(CHECKLIST!B877,DATOS!B:B,0),1)=0,"",INDEX(DATOS!AN:AN,MATCH(CHECKLIST!B877,DATOS!B:B,0),1)),"")</f>
        <v/>
      </c>
      <c r="H877" s="17" t="str">
        <f>IFERROR(IF(INDEX(DATOS!BQ:BQ,MATCH(CHECKLIST!B877,DATOS!B:B,0),1)="","X",IF(INDEX(DATOS!BQ:BQ,MATCH(CHECKLIST!B877,DATOS!B:B,0),1)="VIGENTE","",INDEX(DATOS!BQ:BQ,MATCH(CHECKLIST!B877,DATOS!B:B,0),1))),"")</f>
        <v/>
      </c>
      <c r="I877" s="17" t="str">
        <f>IFERROR(IF(INDEX(DATOS!AR:AR,MATCH(CHECKLIST!B877,DATOS!B:B,0),1)=0,"",INDEX(DATOS!AR:AR,MATCH(CHECKLIST!B877,DATOS!B:B,0),1)),"")</f>
        <v/>
      </c>
      <c r="J877" s="17" t="str">
        <f>IFERROR(IF(INDEX(DATOS!AP:AP,MATCH(CHECKLIST!B877,DATOS!B:B,0),1)=0,"",INDEX(DATOS!AP:AP,MATCH(CHECKLIST!B877,DATOS!B:B,0),1)),"")</f>
        <v/>
      </c>
      <c r="K877" s="35" t="str">
        <f>IFERROR(IF(INDEX(DATOS!AQ:AQ,MATCH(CHECKLIST!B877,DATOS!B:B,0),1)=0,"",INDEX(DATOS!AQ:AQ,MATCH(CHECKLIST!B877,DATOS!B:B,0),1)),"")</f>
        <v/>
      </c>
      <c r="L877" s="17" t="str">
        <f>IFERROR(IF(INDEX(DATOS!AS:AS,MATCH(CHECKLIST!B877,DATOS!B:B,0),1)=0,"",INDEX(DATOS!AS:AS,MATCH(CHECKLIST!B877,DATOS!B:B,0),1)),"")</f>
        <v/>
      </c>
      <c r="M877" s="17" t="str">
        <f>IFERROR(IF(INDEX(DATOS!AO:AO,MATCH(CHECKLIST!B877,DATOS!B:B,0),1)=0,"",INDEX(DATOS!AO:AO,MATCH(CHECKLIST!B877,DATOS!B:B,0),1)),"")</f>
        <v/>
      </c>
      <c r="N877" s="35" t="str">
        <f ca="1">IFERROR(IF(INDEX(DATOS!P:P,MATCH(CHECKLIST!B877,DATOS!B:B,0),1)="","X",IF(INDEX(DATOS!P:P,MATCH(CHECKLIST!B877,DATOS!B:B,0),1)&gt;YEAR(TODAY())-1,"","VENCIDA")),"")</f>
        <v/>
      </c>
      <c r="O877" s="35" t="str">
        <f>IFERROR(IF(INDEX(DATOS!AV:AV,MATCH(CHECKLIST!B877,DATOS!B:B,0),1)=0,"",INDEX(DATOS!AV:AV,MATCH(CHECKLIST!B877,DATOS!B:B,0),1)),"")</f>
        <v/>
      </c>
      <c r="P877" s="17" t="str">
        <f>IFERROR(IF(INDEX(DATOS!AT:AT,MATCH(CHECKLIST!B877,DATOS!B:B,0),1)=0,"",INDEX(DATOS!AT:AT,MATCH(CHECKLIST!B877,DATOS!B:B,0),1)),"")</f>
        <v/>
      </c>
      <c r="Q877" s="17" t="str">
        <f>IFERROR(IF(INDEX(DATOS!AU:AU,MATCH(CHECKLIST!B877,DATOS!B:B,0),1)=0,"",INDEX(DATOS!AU:AU,MATCH(CHECKLIST!B877,DATOS!B:B,0),1)),"")</f>
        <v/>
      </c>
      <c r="R877" t="str">
        <f>IF(B877="","",1)</f>
        <v/>
      </c>
      <c r="S877" t="str">
        <f t="shared" si="41"/>
        <v/>
      </c>
      <c r="U877" t="str">
        <f t="shared" si="39"/>
        <v/>
      </c>
      <c r="V877" t="str">
        <f t="shared" si="40"/>
        <v/>
      </c>
    </row>
    <row r="878" spans="1:22" x14ac:dyDescent="0.25">
      <c r="A878" s="12">
        <v>865</v>
      </c>
      <c r="B878" t="str">
        <f>IFERROR(INDEX(DATOS!B:B,MATCH(CHECKLIST!A878,DATOS!CG:CG,0),1),"")</f>
        <v/>
      </c>
      <c r="C878" t="str">
        <f>IFERROR(INDEX(DATOS!BT:BT,MATCH(CHECKLIST!A878,DATOS!CG:CG,0),1),"")</f>
        <v/>
      </c>
      <c r="D878" t="str">
        <f>IFERROR(INDEX(DATOS!T:T,MATCH(CHECKLIST!E878,DATOS!C:C,0),1),"")</f>
        <v/>
      </c>
      <c r="E878" s="72" t="str">
        <f>IFERROR(INDEX(DATOS!C:C,MATCH(CHECKLIST!A878,DATOS!CG:CG,0),1),"")</f>
        <v/>
      </c>
      <c r="F878" s="82" t="str">
        <f>IFERROR(IF(INDEX(DATOS!AI:AI,MATCH(CHECKLIST!B878,DATOS!B:B,0),1)=0,"",INDEX(DATOS!AI:AI,MATCH(CHECKLIST!B878,DATOS!B:B,0),1)),"")</f>
        <v/>
      </c>
      <c r="G878" s="17" t="str">
        <f>IFERROR(IF(INDEX(DATOS!AN:AN,MATCH(CHECKLIST!B878,DATOS!B:B,0),1)=0,"",INDEX(DATOS!AN:AN,MATCH(CHECKLIST!B878,DATOS!B:B,0),1)),"")</f>
        <v/>
      </c>
      <c r="H878" s="17" t="str">
        <f>IFERROR(IF(INDEX(DATOS!BQ:BQ,MATCH(CHECKLIST!B878,DATOS!B:B,0),1)="","X",IF(INDEX(DATOS!BQ:BQ,MATCH(CHECKLIST!B878,DATOS!B:B,0),1)="VIGENTE","",INDEX(DATOS!BQ:BQ,MATCH(CHECKLIST!B878,DATOS!B:B,0),1))),"")</f>
        <v/>
      </c>
      <c r="I878" s="17" t="str">
        <f>IFERROR(IF(INDEX(DATOS!AR:AR,MATCH(CHECKLIST!B878,DATOS!B:B,0),1)=0,"",INDEX(DATOS!AR:AR,MATCH(CHECKLIST!B878,DATOS!B:B,0),1)),"")</f>
        <v/>
      </c>
      <c r="J878" s="17" t="str">
        <f>IFERROR(IF(INDEX(DATOS!AP:AP,MATCH(CHECKLIST!B878,DATOS!B:B,0),1)=0,"",INDEX(DATOS!AP:AP,MATCH(CHECKLIST!B878,DATOS!B:B,0),1)),"")</f>
        <v/>
      </c>
      <c r="K878" s="35" t="str">
        <f>IFERROR(IF(INDEX(DATOS!AQ:AQ,MATCH(CHECKLIST!B878,DATOS!B:B,0),1)=0,"",INDEX(DATOS!AQ:AQ,MATCH(CHECKLIST!B878,DATOS!B:B,0),1)),"")</f>
        <v/>
      </c>
      <c r="L878" s="17" t="str">
        <f>IFERROR(IF(INDEX(DATOS!AS:AS,MATCH(CHECKLIST!B878,DATOS!B:B,0),1)=0,"",INDEX(DATOS!AS:AS,MATCH(CHECKLIST!B878,DATOS!B:B,0),1)),"")</f>
        <v/>
      </c>
      <c r="M878" s="17" t="str">
        <f>IFERROR(IF(INDEX(DATOS!AO:AO,MATCH(CHECKLIST!B878,DATOS!B:B,0),1)=0,"",INDEX(DATOS!AO:AO,MATCH(CHECKLIST!B878,DATOS!B:B,0),1)),"")</f>
        <v/>
      </c>
      <c r="N878" s="35" t="str">
        <f ca="1">IFERROR(IF(INDEX(DATOS!P:P,MATCH(CHECKLIST!B878,DATOS!B:B,0),1)="","X",IF(INDEX(DATOS!P:P,MATCH(CHECKLIST!B878,DATOS!B:B,0),1)&gt;YEAR(TODAY())-1,"","VENCIDA")),"")</f>
        <v/>
      </c>
      <c r="O878" s="35" t="str">
        <f>IFERROR(IF(INDEX(DATOS!AV:AV,MATCH(CHECKLIST!B878,DATOS!B:B,0),1)=0,"",INDEX(DATOS!AV:AV,MATCH(CHECKLIST!B878,DATOS!B:B,0),1)),"")</f>
        <v/>
      </c>
      <c r="P878" s="17" t="str">
        <f>IFERROR(IF(INDEX(DATOS!AT:AT,MATCH(CHECKLIST!B878,DATOS!B:B,0),1)=0,"",INDEX(DATOS!AT:AT,MATCH(CHECKLIST!B878,DATOS!B:B,0),1)),"")</f>
        <v/>
      </c>
      <c r="Q878" s="17" t="str">
        <f>IFERROR(IF(INDEX(DATOS!AU:AU,MATCH(CHECKLIST!B878,DATOS!B:B,0),1)=0,"",INDEX(DATOS!AU:AU,MATCH(CHECKLIST!B878,DATOS!B:B,0),1)),"")</f>
        <v/>
      </c>
      <c r="S878">
        <f t="shared" si="41"/>
        <v>0</v>
      </c>
      <c r="U878" t="str">
        <f t="shared" si="39"/>
        <v/>
      </c>
      <c r="V878" t="str">
        <f t="shared" si="40"/>
        <v/>
      </c>
    </row>
    <row r="879" spans="1:22" x14ac:dyDescent="0.25">
      <c r="A879" s="12">
        <v>866</v>
      </c>
      <c r="B879" t="str">
        <f>IFERROR(INDEX(DATOS!B:B,MATCH(CHECKLIST!A879,DATOS!CG:CG,0),1),"")</f>
        <v/>
      </c>
      <c r="C879" t="str">
        <f>IFERROR(INDEX(DATOS!BT:BT,MATCH(CHECKLIST!A879,DATOS!CG:CG,0),1),"")</f>
        <v/>
      </c>
      <c r="D879" t="str">
        <f>IFERROR(INDEX(DATOS!T:T,MATCH(CHECKLIST!E879,DATOS!C:C,0),1),"")</f>
        <v/>
      </c>
      <c r="E879" s="72" t="str">
        <f>IFERROR(INDEX(DATOS!C:C,MATCH(CHECKLIST!A879,DATOS!CG:CG,0),1),"")</f>
        <v/>
      </c>
      <c r="F879" s="82" t="str">
        <f>IFERROR(IF(INDEX(DATOS!AI:AI,MATCH(CHECKLIST!B879,DATOS!B:B,0),1)=0,"",INDEX(DATOS!AI:AI,MATCH(CHECKLIST!B879,DATOS!B:B,0),1)),"")</f>
        <v/>
      </c>
      <c r="G879" s="17" t="str">
        <f>IFERROR(IF(INDEX(DATOS!AN:AN,MATCH(CHECKLIST!B879,DATOS!B:B,0),1)=0,"",INDEX(DATOS!AN:AN,MATCH(CHECKLIST!B879,DATOS!B:B,0),1)),"")</f>
        <v/>
      </c>
      <c r="H879" s="17" t="str">
        <f>IFERROR(IF(INDEX(DATOS!BQ:BQ,MATCH(CHECKLIST!B879,DATOS!B:B,0),1)="","X",IF(INDEX(DATOS!BQ:BQ,MATCH(CHECKLIST!B879,DATOS!B:B,0),1)="VIGENTE","",INDEX(DATOS!BQ:BQ,MATCH(CHECKLIST!B879,DATOS!B:B,0),1))),"")</f>
        <v/>
      </c>
      <c r="I879" s="17" t="str">
        <f>IFERROR(IF(INDEX(DATOS!AR:AR,MATCH(CHECKLIST!B879,DATOS!B:B,0),1)=0,"",INDEX(DATOS!AR:AR,MATCH(CHECKLIST!B879,DATOS!B:B,0),1)),"")</f>
        <v/>
      </c>
      <c r="J879" s="17" t="str">
        <f>IFERROR(IF(INDEX(DATOS!AP:AP,MATCH(CHECKLIST!B879,DATOS!B:B,0),1)=0,"",INDEX(DATOS!AP:AP,MATCH(CHECKLIST!B879,DATOS!B:B,0),1)),"")</f>
        <v/>
      </c>
      <c r="K879" s="35" t="str">
        <f>IFERROR(IF(INDEX(DATOS!AQ:AQ,MATCH(CHECKLIST!B879,DATOS!B:B,0),1)=0,"",INDEX(DATOS!AQ:AQ,MATCH(CHECKLIST!B879,DATOS!B:B,0),1)),"")</f>
        <v/>
      </c>
      <c r="L879" s="17" t="str">
        <f>IFERROR(IF(INDEX(DATOS!AS:AS,MATCH(CHECKLIST!B879,DATOS!B:B,0),1)=0,"",INDEX(DATOS!AS:AS,MATCH(CHECKLIST!B879,DATOS!B:B,0),1)),"")</f>
        <v/>
      </c>
      <c r="M879" s="17" t="str">
        <f>IFERROR(IF(INDEX(DATOS!AO:AO,MATCH(CHECKLIST!B879,DATOS!B:B,0),1)=0,"",INDEX(DATOS!AO:AO,MATCH(CHECKLIST!B879,DATOS!B:B,0),1)),"")</f>
        <v/>
      </c>
      <c r="N879" s="35" t="str">
        <f ca="1">IFERROR(IF(INDEX(DATOS!P:P,MATCH(CHECKLIST!B879,DATOS!B:B,0),1)="","X",IF(INDEX(DATOS!P:P,MATCH(CHECKLIST!B879,DATOS!B:B,0),1)&gt;YEAR(TODAY())-1,"","VENCIDA")),"")</f>
        <v/>
      </c>
      <c r="O879" s="35" t="str">
        <f>IFERROR(IF(INDEX(DATOS!AV:AV,MATCH(CHECKLIST!B879,DATOS!B:B,0),1)=0,"",INDEX(DATOS!AV:AV,MATCH(CHECKLIST!B879,DATOS!B:B,0),1)),"")</f>
        <v/>
      </c>
      <c r="P879" s="17" t="str">
        <f>IFERROR(IF(INDEX(DATOS!AT:AT,MATCH(CHECKLIST!B879,DATOS!B:B,0),1)=0,"",INDEX(DATOS!AT:AT,MATCH(CHECKLIST!B879,DATOS!B:B,0),1)),"")</f>
        <v/>
      </c>
      <c r="Q879" s="17" t="str">
        <f>IFERROR(IF(INDEX(DATOS!AU:AU,MATCH(CHECKLIST!B879,DATOS!B:B,0),1)=0,"",INDEX(DATOS!AU:AU,MATCH(CHECKLIST!B879,DATOS!B:B,0),1)),"")</f>
        <v/>
      </c>
      <c r="R879" t="str">
        <f>IF(B879="","",1)</f>
        <v/>
      </c>
      <c r="S879" t="str">
        <f t="shared" si="41"/>
        <v/>
      </c>
      <c r="U879" t="str">
        <f t="shared" si="39"/>
        <v/>
      </c>
      <c r="V879" t="str">
        <f t="shared" si="40"/>
        <v/>
      </c>
    </row>
    <row r="880" spans="1:22" x14ac:dyDescent="0.25">
      <c r="A880" s="12">
        <v>867</v>
      </c>
      <c r="B880" t="str">
        <f>IFERROR(INDEX(DATOS!B:B,MATCH(CHECKLIST!A880,DATOS!CG:CG,0),1),"")</f>
        <v/>
      </c>
      <c r="C880" t="str">
        <f>IFERROR(INDEX(DATOS!BT:BT,MATCH(CHECKLIST!A880,DATOS!CG:CG,0),1),"")</f>
        <v/>
      </c>
      <c r="D880" t="str">
        <f>IFERROR(INDEX(DATOS!T:T,MATCH(CHECKLIST!E880,DATOS!C:C,0),1),"")</f>
        <v/>
      </c>
      <c r="E880" s="72" t="str">
        <f>IFERROR(INDEX(DATOS!C:C,MATCH(CHECKLIST!A880,DATOS!CG:CG,0),1),"")</f>
        <v/>
      </c>
      <c r="F880" s="82" t="str">
        <f>IFERROR(IF(INDEX(DATOS!AI:AI,MATCH(CHECKLIST!B880,DATOS!B:B,0),1)=0,"",INDEX(DATOS!AI:AI,MATCH(CHECKLIST!B880,DATOS!B:B,0),1)),"")</f>
        <v/>
      </c>
      <c r="G880" s="17" t="str">
        <f>IFERROR(IF(INDEX(DATOS!AN:AN,MATCH(CHECKLIST!B880,DATOS!B:B,0),1)=0,"",INDEX(DATOS!AN:AN,MATCH(CHECKLIST!B880,DATOS!B:B,0),1)),"")</f>
        <v/>
      </c>
      <c r="H880" s="17" t="str">
        <f>IFERROR(IF(INDEX(DATOS!BQ:BQ,MATCH(CHECKLIST!B880,DATOS!B:B,0),1)="","X",IF(INDEX(DATOS!BQ:BQ,MATCH(CHECKLIST!B880,DATOS!B:B,0),1)="VIGENTE","",INDEX(DATOS!BQ:BQ,MATCH(CHECKLIST!B880,DATOS!B:B,0),1))),"")</f>
        <v/>
      </c>
      <c r="I880" s="17" t="str">
        <f>IFERROR(IF(INDEX(DATOS!AR:AR,MATCH(CHECKLIST!B880,DATOS!B:B,0),1)=0,"",INDEX(DATOS!AR:AR,MATCH(CHECKLIST!B880,DATOS!B:B,0),1)),"")</f>
        <v/>
      </c>
      <c r="J880" s="17" t="str">
        <f>IFERROR(IF(INDEX(DATOS!AP:AP,MATCH(CHECKLIST!B880,DATOS!B:B,0),1)=0,"",INDEX(DATOS!AP:AP,MATCH(CHECKLIST!B880,DATOS!B:B,0),1)),"")</f>
        <v/>
      </c>
      <c r="K880" s="35" t="str">
        <f>IFERROR(IF(INDEX(DATOS!AQ:AQ,MATCH(CHECKLIST!B880,DATOS!B:B,0),1)=0,"",INDEX(DATOS!AQ:AQ,MATCH(CHECKLIST!B880,DATOS!B:B,0),1)),"")</f>
        <v/>
      </c>
      <c r="L880" s="17" t="str">
        <f>IFERROR(IF(INDEX(DATOS!AS:AS,MATCH(CHECKLIST!B880,DATOS!B:B,0),1)=0,"",INDEX(DATOS!AS:AS,MATCH(CHECKLIST!B880,DATOS!B:B,0),1)),"")</f>
        <v/>
      </c>
      <c r="M880" s="17" t="str">
        <f>IFERROR(IF(INDEX(DATOS!AO:AO,MATCH(CHECKLIST!B880,DATOS!B:B,0),1)=0,"",INDEX(DATOS!AO:AO,MATCH(CHECKLIST!B880,DATOS!B:B,0),1)),"")</f>
        <v/>
      </c>
      <c r="N880" s="35" t="str">
        <f ca="1">IFERROR(IF(INDEX(DATOS!P:P,MATCH(CHECKLIST!B880,DATOS!B:B,0),1)="","X",IF(INDEX(DATOS!P:P,MATCH(CHECKLIST!B880,DATOS!B:B,0),1)&gt;YEAR(TODAY())-1,"","VENCIDA")),"")</f>
        <v/>
      </c>
      <c r="O880" s="35" t="str">
        <f>IFERROR(IF(INDEX(DATOS!AV:AV,MATCH(CHECKLIST!B880,DATOS!B:B,0),1)=0,"",INDEX(DATOS!AV:AV,MATCH(CHECKLIST!B880,DATOS!B:B,0),1)),"")</f>
        <v/>
      </c>
      <c r="P880" s="17" t="str">
        <f>IFERROR(IF(INDEX(DATOS!AT:AT,MATCH(CHECKLIST!B880,DATOS!B:B,0),1)=0,"",INDEX(DATOS!AT:AT,MATCH(CHECKLIST!B880,DATOS!B:B,0),1)),"")</f>
        <v/>
      </c>
      <c r="Q880" s="17" t="str">
        <f>IFERROR(IF(INDEX(DATOS!AU:AU,MATCH(CHECKLIST!B880,DATOS!B:B,0),1)=0,"",INDEX(DATOS!AU:AU,MATCH(CHECKLIST!B880,DATOS!B:B,0),1)),"")</f>
        <v/>
      </c>
      <c r="S880">
        <f t="shared" si="41"/>
        <v>0</v>
      </c>
      <c r="U880" t="str">
        <f t="shared" si="39"/>
        <v/>
      </c>
      <c r="V880" t="str">
        <f t="shared" si="40"/>
        <v/>
      </c>
    </row>
    <row r="881" spans="1:22" x14ac:dyDescent="0.25">
      <c r="A881" s="12">
        <v>868</v>
      </c>
      <c r="B881" t="str">
        <f>IFERROR(INDEX(DATOS!B:B,MATCH(CHECKLIST!A881,DATOS!CG:CG,0),1),"")</f>
        <v/>
      </c>
      <c r="C881" t="str">
        <f>IFERROR(INDEX(DATOS!BT:BT,MATCH(CHECKLIST!A881,DATOS!CG:CG,0),1),"")</f>
        <v/>
      </c>
      <c r="D881" t="str">
        <f>IFERROR(INDEX(DATOS!T:T,MATCH(CHECKLIST!E881,DATOS!C:C,0),1),"")</f>
        <v/>
      </c>
      <c r="E881" s="72" t="str">
        <f>IFERROR(INDEX(DATOS!C:C,MATCH(CHECKLIST!A881,DATOS!CG:CG,0),1),"")</f>
        <v/>
      </c>
      <c r="F881" s="82" t="str">
        <f>IFERROR(IF(INDEX(DATOS!AI:AI,MATCH(CHECKLIST!B881,DATOS!B:B,0),1)=0,"",INDEX(DATOS!AI:AI,MATCH(CHECKLIST!B881,DATOS!B:B,0),1)),"")</f>
        <v/>
      </c>
      <c r="G881" s="17" t="str">
        <f>IFERROR(IF(INDEX(DATOS!AN:AN,MATCH(CHECKLIST!B881,DATOS!B:B,0),1)=0,"",INDEX(DATOS!AN:AN,MATCH(CHECKLIST!B881,DATOS!B:B,0),1)),"")</f>
        <v/>
      </c>
      <c r="H881" s="17" t="str">
        <f>IFERROR(IF(INDEX(DATOS!BQ:BQ,MATCH(CHECKLIST!B881,DATOS!B:B,0),1)="","X",IF(INDEX(DATOS!BQ:BQ,MATCH(CHECKLIST!B881,DATOS!B:B,0),1)="VIGENTE","",INDEX(DATOS!BQ:BQ,MATCH(CHECKLIST!B881,DATOS!B:B,0),1))),"")</f>
        <v/>
      </c>
      <c r="I881" s="17" t="str">
        <f>IFERROR(IF(INDEX(DATOS!AR:AR,MATCH(CHECKLIST!B881,DATOS!B:B,0),1)=0,"",INDEX(DATOS!AR:AR,MATCH(CHECKLIST!B881,DATOS!B:B,0),1)),"")</f>
        <v/>
      </c>
      <c r="J881" s="17" t="str">
        <f>IFERROR(IF(INDEX(DATOS!AP:AP,MATCH(CHECKLIST!B881,DATOS!B:B,0),1)=0,"",INDEX(DATOS!AP:AP,MATCH(CHECKLIST!B881,DATOS!B:B,0),1)),"")</f>
        <v/>
      </c>
      <c r="K881" s="35" t="str">
        <f>IFERROR(IF(INDEX(DATOS!AQ:AQ,MATCH(CHECKLIST!B881,DATOS!B:B,0),1)=0,"",INDEX(DATOS!AQ:AQ,MATCH(CHECKLIST!B881,DATOS!B:B,0),1)),"")</f>
        <v/>
      </c>
      <c r="L881" s="17" t="str">
        <f>IFERROR(IF(INDEX(DATOS!AS:AS,MATCH(CHECKLIST!B881,DATOS!B:B,0),1)=0,"",INDEX(DATOS!AS:AS,MATCH(CHECKLIST!B881,DATOS!B:B,0),1)),"")</f>
        <v/>
      </c>
      <c r="M881" s="17" t="str">
        <f>IFERROR(IF(INDEX(DATOS!AO:AO,MATCH(CHECKLIST!B881,DATOS!B:B,0),1)=0,"",INDEX(DATOS!AO:AO,MATCH(CHECKLIST!B881,DATOS!B:B,0),1)),"")</f>
        <v/>
      </c>
      <c r="N881" s="35" t="str">
        <f ca="1">IFERROR(IF(INDEX(DATOS!P:P,MATCH(CHECKLIST!B881,DATOS!B:B,0),1)="","X",IF(INDEX(DATOS!P:P,MATCH(CHECKLIST!B881,DATOS!B:B,0),1)&gt;YEAR(TODAY())-1,"","VENCIDA")),"")</f>
        <v/>
      </c>
      <c r="O881" s="35" t="str">
        <f>IFERROR(IF(INDEX(DATOS!AV:AV,MATCH(CHECKLIST!B881,DATOS!B:B,0),1)=0,"",INDEX(DATOS!AV:AV,MATCH(CHECKLIST!B881,DATOS!B:B,0),1)),"")</f>
        <v/>
      </c>
      <c r="P881" s="17" t="str">
        <f>IFERROR(IF(INDEX(DATOS!AT:AT,MATCH(CHECKLIST!B881,DATOS!B:B,0),1)=0,"",INDEX(DATOS!AT:AT,MATCH(CHECKLIST!B881,DATOS!B:B,0),1)),"")</f>
        <v/>
      </c>
      <c r="Q881" s="17" t="str">
        <f>IFERROR(IF(INDEX(DATOS!AU:AU,MATCH(CHECKLIST!B881,DATOS!B:B,0),1)=0,"",INDEX(DATOS!AU:AU,MATCH(CHECKLIST!B881,DATOS!B:B,0),1)),"")</f>
        <v/>
      </c>
      <c r="R881" t="str">
        <f>IF(B881="","",1)</f>
        <v/>
      </c>
      <c r="S881" t="str">
        <f t="shared" si="41"/>
        <v/>
      </c>
      <c r="U881" t="str">
        <f t="shared" si="39"/>
        <v/>
      </c>
      <c r="V881" t="str">
        <f t="shared" si="40"/>
        <v/>
      </c>
    </row>
    <row r="882" spans="1:22" x14ac:dyDescent="0.25">
      <c r="A882" s="12">
        <v>869</v>
      </c>
      <c r="B882" t="str">
        <f>IFERROR(INDEX(DATOS!B:B,MATCH(CHECKLIST!A882,DATOS!CG:CG,0),1),"")</f>
        <v/>
      </c>
      <c r="C882" t="str">
        <f>IFERROR(INDEX(DATOS!BT:BT,MATCH(CHECKLIST!A882,DATOS!CG:CG,0),1),"")</f>
        <v/>
      </c>
      <c r="D882" t="str">
        <f>IFERROR(INDEX(DATOS!T:T,MATCH(CHECKLIST!E882,DATOS!C:C,0),1),"")</f>
        <v/>
      </c>
      <c r="E882" s="72" t="str">
        <f>IFERROR(INDEX(DATOS!C:C,MATCH(CHECKLIST!A882,DATOS!CG:CG,0),1),"")</f>
        <v/>
      </c>
      <c r="F882" s="82" t="str">
        <f>IFERROR(IF(INDEX(DATOS!AI:AI,MATCH(CHECKLIST!B882,DATOS!B:B,0),1)=0,"",INDEX(DATOS!AI:AI,MATCH(CHECKLIST!B882,DATOS!B:B,0),1)),"")</f>
        <v/>
      </c>
      <c r="G882" s="17" t="str">
        <f>IFERROR(IF(INDEX(DATOS!AN:AN,MATCH(CHECKLIST!B882,DATOS!B:B,0),1)=0,"",INDEX(DATOS!AN:AN,MATCH(CHECKLIST!B882,DATOS!B:B,0),1)),"")</f>
        <v/>
      </c>
      <c r="H882" s="17" t="str">
        <f>IFERROR(IF(INDEX(DATOS!BQ:BQ,MATCH(CHECKLIST!B882,DATOS!B:B,0),1)="","X",IF(INDEX(DATOS!BQ:BQ,MATCH(CHECKLIST!B882,DATOS!B:B,0),1)="VIGENTE","",INDEX(DATOS!BQ:BQ,MATCH(CHECKLIST!B882,DATOS!B:B,0),1))),"")</f>
        <v/>
      </c>
      <c r="I882" s="17" t="str">
        <f>IFERROR(IF(INDEX(DATOS!AR:AR,MATCH(CHECKLIST!B882,DATOS!B:B,0),1)=0,"",INDEX(DATOS!AR:AR,MATCH(CHECKLIST!B882,DATOS!B:B,0),1)),"")</f>
        <v/>
      </c>
      <c r="J882" s="17" t="str">
        <f>IFERROR(IF(INDEX(DATOS!AP:AP,MATCH(CHECKLIST!B882,DATOS!B:B,0),1)=0,"",INDEX(DATOS!AP:AP,MATCH(CHECKLIST!B882,DATOS!B:B,0),1)),"")</f>
        <v/>
      </c>
      <c r="K882" s="35" t="str">
        <f>IFERROR(IF(INDEX(DATOS!AQ:AQ,MATCH(CHECKLIST!B882,DATOS!B:B,0),1)=0,"",INDEX(DATOS!AQ:AQ,MATCH(CHECKLIST!B882,DATOS!B:B,0),1)),"")</f>
        <v/>
      </c>
      <c r="L882" s="17" t="str">
        <f>IFERROR(IF(INDEX(DATOS!AS:AS,MATCH(CHECKLIST!B882,DATOS!B:B,0),1)=0,"",INDEX(DATOS!AS:AS,MATCH(CHECKLIST!B882,DATOS!B:B,0),1)),"")</f>
        <v/>
      </c>
      <c r="M882" s="17" t="str">
        <f>IFERROR(IF(INDEX(DATOS!AO:AO,MATCH(CHECKLIST!B882,DATOS!B:B,0),1)=0,"",INDEX(DATOS!AO:AO,MATCH(CHECKLIST!B882,DATOS!B:B,0),1)),"")</f>
        <v/>
      </c>
      <c r="N882" s="35" t="str">
        <f ca="1">IFERROR(IF(INDEX(DATOS!P:P,MATCH(CHECKLIST!B882,DATOS!B:B,0),1)="","X",IF(INDEX(DATOS!P:P,MATCH(CHECKLIST!B882,DATOS!B:B,0),1)&gt;YEAR(TODAY())-1,"","VENCIDA")),"")</f>
        <v/>
      </c>
      <c r="O882" s="35" t="str">
        <f>IFERROR(IF(INDEX(DATOS!AV:AV,MATCH(CHECKLIST!B882,DATOS!B:B,0),1)=0,"",INDEX(DATOS!AV:AV,MATCH(CHECKLIST!B882,DATOS!B:B,0),1)),"")</f>
        <v/>
      </c>
      <c r="P882" s="17" t="str">
        <f>IFERROR(IF(INDEX(DATOS!AT:AT,MATCH(CHECKLIST!B882,DATOS!B:B,0),1)=0,"",INDEX(DATOS!AT:AT,MATCH(CHECKLIST!B882,DATOS!B:B,0),1)),"")</f>
        <v/>
      </c>
      <c r="Q882" s="17" t="str">
        <f>IFERROR(IF(INDEX(DATOS!AU:AU,MATCH(CHECKLIST!B882,DATOS!B:B,0),1)=0,"",INDEX(DATOS!AU:AU,MATCH(CHECKLIST!B882,DATOS!B:B,0),1)),"")</f>
        <v/>
      </c>
      <c r="S882">
        <f t="shared" si="41"/>
        <v>0</v>
      </c>
      <c r="U882" t="str">
        <f t="shared" si="39"/>
        <v/>
      </c>
      <c r="V882" t="str">
        <f t="shared" si="40"/>
        <v/>
      </c>
    </row>
    <row r="883" spans="1:22" x14ac:dyDescent="0.25">
      <c r="A883" s="12">
        <v>870</v>
      </c>
      <c r="B883" t="str">
        <f>IFERROR(INDEX(DATOS!B:B,MATCH(CHECKLIST!A883,DATOS!CG:CG,0),1),"")</f>
        <v/>
      </c>
      <c r="C883" t="str">
        <f>IFERROR(INDEX(DATOS!BT:BT,MATCH(CHECKLIST!A883,DATOS!CG:CG,0),1),"")</f>
        <v/>
      </c>
      <c r="D883" t="str">
        <f>IFERROR(INDEX(DATOS!T:T,MATCH(CHECKLIST!E883,DATOS!C:C,0),1),"")</f>
        <v/>
      </c>
      <c r="E883" s="72" t="str">
        <f>IFERROR(INDEX(DATOS!C:C,MATCH(CHECKLIST!A883,DATOS!CG:CG,0),1),"")</f>
        <v/>
      </c>
      <c r="F883" s="82" t="str">
        <f>IFERROR(IF(INDEX(DATOS!AI:AI,MATCH(CHECKLIST!B883,DATOS!B:B,0),1)=0,"",INDEX(DATOS!AI:AI,MATCH(CHECKLIST!B883,DATOS!B:B,0),1)),"")</f>
        <v/>
      </c>
      <c r="G883" s="17" t="str">
        <f>IFERROR(IF(INDEX(DATOS!AN:AN,MATCH(CHECKLIST!B883,DATOS!B:B,0),1)=0,"",INDEX(DATOS!AN:AN,MATCH(CHECKLIST!B883,DATOS!B:B,0),1)),"")</f>
        <v/>
      </c>
      <c r="H883" s="17" t="str">
        <f>IFERROR(IF(INDEX(DATOS!BQ:BQ,MATCH(CHECKLIST!B883,DATOS!B:B,0),1)="","X",IF(INDEX(DATOS!BQ:BQ,MATCH(CHECKLIST!B883,DATOS!B:B,0),1)="VIGENTE","",INDEX(DATOS!BQ:BQ,MATCH(CHECKLIST!B883,DATOS!B:B,0),1))),"")</f>
        <v/>
      </c>
      <c r="I883" s="17" t="str">
        <f>IFERROR(IF(INDEX(DATOS!AR:AR,MATCH(CHECKLIST!B883,DATOS!B:B,0),1)=0,"",INDEX(DATOS!AR:AR,MATCH(CHECKLIST!B883,DATOS!B:B,0),1)),"")</f>
        <v/>
      </c>
      <c r="J883" s="17" t="str">
        <f>IFERROR(IF(INDEX(DATOS!AP:AP,MATCH(CHECKLIST!B883,DATOS!B:B,0),1)=0,"",INDEX(DATOS!AP:AP,MATCH(CHECKLIST!B883,DATOS!B:B,0),1)),"")</f>
        <v/>
      </c>
      <c r="K883" s="35" t="str">
        <f>IFERROR(IF(INDEX(DATOS!AQ:AQ,MATCH(CHECKLIST!B883,DATOS!B:B,0),1)=0,"",INDEX(DATOS!AQ:AQ,MATCH(CHECKLIST!B883,DATOS!B:B,0),1)),"")</f>
        <v/>
      </c>
      <c r="L883" s="17" t="str">
        <f>IFERROR(IF(INDEX(DATOS!AS:AS,MATCH(CHECKLIST!B883,DATOS!B:B,0),1)=0,"",INDEX(DATOS!AS:AS,MATCH(CHECKLIST!B883,DATOS!B:B,0),1)),"")</f>
        <v/>
      </c>
      <c r="M883" s="17" t="str">
        <f>IFERROR(IF(INDEX(DATOS!AO:AO,MATCH(CHECKLIST!B883,DATOS!B:B,0),1)=0,"",INDEX(DATOS!AO:AO,MATCH(CHECKLIST!B883,DATOS!B:B,0),1)),"")</f>
        <v/>
      </c>
      <c r="N883" s="35" t="str">
        <f ca="1">IFERROR(IF(INDEX(DATOS!P:P,MATCH(CHECKLIST!B883,DATOS!B:B,0),1)="","X",IF(INDEX(DATOS!P:P,MATCH(CHECKLIST!B883,DATOS!B:B,0),1)&gt;YEAR(TODAY())-1,"","VENCIDA")),"")</f>
        <v/>
      </c>
      <c r="O883" s="35" t="str">
        <f>IFERROR(IF(INDEX(DATOS!AV:AV,MATCH(CHECKLIST!B883,DATOS!B:B,0),1)=0,"",INDEX(DATOS!AV:AV,MATCH(CHECKLIST!B883,DATOS!B:B,0),1)),"")</f>
        <v/>
      </c>
      <c r="P883" s="17" t="str">
        <f>IFERROR(IF(INDEX(DATOS!AT:AT,MATCH(CHECKLIST!B883,DATOS!B:B,0),1)=0,"",INDEX(DATOS!AT:AT,MATCH(CHECKLIST!B883,DATOS!B:B,0),1)),"")</f>
        <v/>
      </c>
      <c r="Q883" s="17" t="str">
        <f>IFERROR(IF(INDEX(DATOS!AU:AU,MATCH(CHECKLIST!B883,DATOS!B:B,0),1)=0,"",INDEX(DATOS!AU:AU,MATCH(CHECKLIST!B883,DATOS!B:B,0),1)),"")</f>
        <v/>
      </c>
      <c r="R883" t="str">
        <f>IF(B883="","",1)</f>
        <v/>
      </c>
      <c r="S883" t="str">
        <f t="shared" si="41"/>
        <v/>
      </c>
      <c r="U883" t="str">
        <f t="shared" si="39"/>
        <v/>
      </c>
      <c r="V883" t="str">
        <f t="shared" si="40"/>
        <v/>
      </c>
    </row>
    <row r="884" spans="1:22" x14ac:dyDescent="0.25">
      <c r="A884" s="12">
        <v>871</v>
      </c>
      <c r="B884" t="str">
        <f>IFERROR(INDEX(DATOS!B:B,MATCH(CHECKLIST!A884,DATOS!CG:CG,0),1),"")</f>
        <v/>
      </c>
      <c r="C884" t="str">
        <f>IFERROR(INDEX(DATOS!BT:BT,MATCH(CHECKLIST!A884,DATOS!CG:CG,0),1),"")</f>
        <v/>
      </c>
      <c r="D884" t="str">
        <f>IFERROR(INDEX(DATOS!T:T,MATCH(CHECKLIST!E884,DATOS!C:C,0),1),"")</f>
        <v/>
      </c>
      <c r="E884" s="72" t="str">
        <f>IFERROR(INDEX(DATOS!C:C,MATCH(CHECKLIST!A884,DATOS!CG:CG,0),1),"")</f>
        <v/>
      </c>
      <c r="F884" s="82" t="str">
        <f>IFERROR(IF(INDEX(DATOS!AI:AI,MATCH(CHECKLIST!B884,DATOS!B:B,0),1)=0,"",INDEX(DATOS!AI:AI,MATCH(CHECKLIST!B884,DATOS!B:B,0),1)),"")</f>
        <v/>
      </c>
      <c r="G884" s="17" t="str">
        <f>IFERROR(IF(INDEX(DATOS!AN:AN,MATCH(CHECKLIST!B884,DATOS!B:B,0),1)=0,"",INDEX(DATOS!AN:AN,MATCH(CHECKLIST!B884,DATOS!B:B,0),1)),"")</f>
        <v/>
      </c>
      <c r="H884" s="17" t="str">
        <f>IFERROR(IF(INDEX(DATOS!BQ:BQ,MATCH(CHECKLIST!B884,DATOS!B:B,0),1)="","X",IF(INDEX(DATOS!BQ:BQ,MATCH(CHECKLIST!B884,DATOS!B:B,0),1)="VIGENTE","",INDEX(DATOS!BQ:BQ,MATCH(CHECKLIST!B884,DATOS!B:B,0),1))),"")</f>
        <v/>
      </c>
      <c r="I884" s="17" t="str">
        <f>IFERROR(IF(INDEX(DATOS!AR:AR,MATCH(CHECKLIST!B884,DATOS!B:B,0),1)=0,"",INDEX(DATOS!AR:AR,MATCH(CHECKLIST!B884,DATOS!B:B,0),1)),"")</f>
        <v/>
      </c>
      <c r="J884" s="17" t="str">
        <f>IFERROR(IF(INDEX(DATOS!AP:AP,MATCH(CHECKLIST!B884,DATOS!B:B,0),1)=0,"",INDEX(DATOS!AP:AP,MATCH(CHECKLIST!B884,DATOS!B:B,0),1)),"")</f>
        <v/>
      </c>
      <c r="K884" s="35" t="str">
        <f>IFERROR(IF(INDEX(DATOS!AQ:AQ,MATCH(CHECKLIST!B884,DATOS!B:B,0),1)=0,"",INDEX(DATOS!AQ:AQ,MATCH(CHECKLIST!B884,DATOS!B:B,0),1)),"")</f>
        <v/>
      </c>
      <c r="L884" s="17" t="str">
        <f>IFERROR(IF(INDEX(DATOS!AS:AS,MATCH(CHECKLIST!B884,DATOS!B:B,0),1)=0,"",INDEX(DATOS!AS:AS,MATCH(CHECKLIST!B884,DATOS!B:B,0),1)),"")</f>
        <v/>
      </c>
      <c r="M884" s="17" t="str">
        <f>IFERROR(IF(INDEX(DATOS!AO:AO,MATCH(CHECKLIST!B884,DATOS!B:B,0),1)=0,"",INDEX(DATOS!AO:AO,MATCH(CHECKLIST!B884,DATOS!B:B,0),1)),"")</f>
        <v/>
      </c>
      <c r="N884" s="35" t="str">
        <f ca="1">IFERROR(IF(INDEX(DATOS!P:P,MATCH(CHECKLIST!B884,DATOS!B:B,0),1)="","X",IF(INDEX(DATOS!P:P,MATCH(CHECKLIST!B884,DATOS!B:B,0),1)&gt;YEAR(TODAY())-1,"","VENCIDA")),"")</f>
        <v/>
      </c>
      <c r="O884" s="35" t="str">
        <f>IFERROR(IF(INDEX(DATOS!AV:AV,MATCH(CHECKLIST!B884,DATOS!B:B,0),1)=0,"",INDEX(DATOS!AV:AV,MATCH(CHECKLIST!B884,DATOS!B:B,0),1)),"")</f>
        <v/>
      </c>
      <c r="P884" s="17" t="str">
        <f>IFERROR(IF(INDEX(DATOS!AT:AT,MATCH(CHECKLIST!B884,DATOS!B:B,0),1)=0,"",INDEX(DATOS!AT:AT,MATCH(CHECKLIST!B884,DATOS!B:B,0),1)),"")</f>
        <v/>
      </c>
      <c r="Q884" s="17" t="str">
        <f>IFERROR(IF(INDEX(DATOS!AU:AU,MATCH(CHECKLIST!B884,DATOS!B:B,0),1)=0,"",INDEX(DATOS!AU:AU,MATCH(CHECKLIST!B884,DATOS!B:B,0),1)),"")</f>
        <v/>
      </c>
      <c r="S884">
        <f t="shared" si="41"/>
        <v>0</v>
      </c>
      <c r="U884" t="str">
        <f t="shared" si="39"/>
        <v/>
      </c>
      <c r="V884" t="str">
        <f t="shared" si="40"/>
        <v/>
      </c>
    </row>
    <row r="885" spans="1:22" x14ac:dyDescent="0.25">
      <c r="A885" s="12">
        <v>872</v>
      </c>
      <c r="B885" t="str">
        <f>IFERROR(INDEX(DATOS!B:B,MATCH(CHECKLIST!A885,DATOS!CG:CG,0),1),"")</f>
        <v/>
      </c>
      <c r="C885" t="str">
        <f>IFERROR(INDEX(DATOS!BT:BT,MATCH(CHECKLIST!A885,DATOS!CG:CG,0),1),"")</f>
        <v/>
      </c>
      <c r="D885" t="str">
        <f>IFERROR(INDEX(DATOS!T:T,MATCH(CHECKLIST!E885,DATOS!C:C,0),1),"")</f>
        <v/>
      </c>
      <c r="E885" s="72" t="str">
        <f>IFERROR(INDEX(DATOS!C:C,MATCH(CHECKLIST!A885,DATOS!CG:CG,0),1),"")</f>
        <v/>
      </c>
      <c r="F885" s="82" t="str">
        <f>IFERROR(IF(INDEX(DATOS!AI:AI,MATCH(CHECKLIST!B885,DATOS!B:B,0),1)=0,"",INDEX(DATOS!AI:AI,MATCH(CHECKLIST!B885,DATOS!B:B,0),1)),"")</f>
        <v/>
      </c>
      <c r="G885" s="17" t="str">
        <f>IFERROR(IF(INDEX(DATOS!AN:AN,MATCH(CHECKLIST!B885,DATOS!B:B,0),1)=0,"",INDEX(DATOS!AN:AN,MATCH(CHECKLIST!B885,DATOS!B:B,0),1)),"")</f>
        <v/>
      </c>
      <c r="H885" s="17" t="str">
        <f>IFERROR(IF(INDEX(DATOS!BQ:BQ,MATCH(CHECKLIST!B885,DATOS!B:B,0),1)="","X",IF(INDEX(DATOS!BQ:BQ,MATCH(CHECKLIST!B885,DATOS!B:B,0),1)="VIGENTE","",INDEX(DATOS!BQ:BQ,MATCH(CHECKLIST!B885,DATOS!B:B,0),1))),"")</f>
        <v/>
      </c>
      <c r="I885" s="17" t="str">
        <f>IFERROR(IF(INDEX(DATOS!AR:AR,MATCH(CHECKLIST!B885,DATOS!B:B,0),1)=0,"",INDEX(DATOS!AR:AR,MATCH(CHECKLIST!B885,DATOS!B:B,0),1)),"")</f>
        <v/>
      </c>
      <c r="J885" s="17" t="str">
        <f>IFERROR(IF(INDEX(DATOS!AP:AP,MATCH(CHECKLIST!B885,DATOS!B:B,0),1)=0,"",INDEX(DATOS!AP:AP,MATCH(CHECKLIST!B885,DATOS!B:B,0),1)),"")</f>
        <v/>
      </c>
      <c r="K885" s="35" t="str">
        <f>IFERROR(IF(INDEX(DATOS!AQ:AQ,MATCH(CHECKLIST!B885,DATOS!B:B,0),1)=0,"",INDEX(DATOS!AQ:AQ,MATCH(CHECKLIST!B885,DATOS!B:B,0),1)),"")</f>
        <v/>
      </c>
      <c r="L885" s="17" t="str">
        <f>IFERROR(IF(INDEX(DATOS!AS:AS,MATCH(CHECKLIST!B885,DATOS!B:B,0),1)=0,"",INDEX(DATOS!AS:AS,MATCH(CHECKLIST!B885,DATOS!B:B,0),1)),"")</f>
        <v/>
      </c>
      <c r="M885" s="17" t="str">
        <f>IFERROR(IF(INDEX(DATOS!AO:AO,MATCH(CHECKLIST!B885,DATOS!B:B,0),1)=0,"",INDEX(DATOS!AO:AO,MATCH(CHECKLIST!B885,DATOS!B:B,0),1)),"")</f>
        <v/>
      </c>
      <c r="N885" s="35" t="str">
        <f ca="1">IFERROR(IF(INDEX(DATOS!P:P,MATCH(CHECKLIST!B885,DATOS!B:B,0),1)="","X",IF(INDEX(DATOS!P:P,MATCH(CHECKLIST!B885,DATOS!B:B,0),1)&gt;YEAR(TODAY())-1,"","VENCIDA")),"")</f>
        <v/>
      </c>
      <c r="O885" s="35" t="str">
        <f>IFERROR(IF(INDEX(DATOS!AV:AV,MATCH(CHECKLIST!B885,DATOS!B:B,0),1)=0,"",INDEX(DATOS!AV:AV,MATCH(CHECKLIST!B885,DATOS!B:B,0),1)),"")</f>
        <v/>
      </c>
      <c r="P885" s="17" t="str">
        <f>IFERROR(IF(INDEX(DATOS!AT:AT,MATCH(CHECKLIST!B885,DATOS!B:B,0),1)=0,"",INDEX(DATOS!AT:AT,MATCH(CHECKLIST!B885,DATOS!B:B,0),1)),"")</f>
        <v/>
      </c>
      <c r="Q885" s="17" t="str">
        <f>IFERROR(IF(INDEX(DATOS!AU:AU,MATCH(CHECKLIST!B885,DATOS!B:B,0),1)=0,"",INDEX(DATOS!AU:AU,MATCH(CHECKLIST!B885,DATOS!B:B,0),1)),"")</f>
        <v/>
      </c>
      <c r="R885" t="str">
        <f>IF(B885="","",1)</f>
        <v/>
      </c>
      <c r="S885" t="str">
        <f t="shared" si="41"/>
        <v/>
      </c>
      <c r="U885" t="str">
        <f t="shared" si="39"/>
        <v/>
      </c>
      <c r="V885" t="str">
        <f t="shared" si="40"/>
        <v/>
      </c>
    </row>
    <row r="886" spans="1:22" x14ac:dyDescent="0.25">
      <c r="A886" s="12">
        <v>873</v>
      </c>
      <c r="B886" t="str">
        <f>IFERROR(INDEX(DATOS!B:B,MATCH(CHECKLIST!A886,DATOS!CG:CG,0),1),"")</f>
        <v/>
      </c>
      <c r="C886" t="str">
        <f>IFERROR(INDEX(DATOS!BT:BT,MATCH(CHECKLIST!A886,DATOS!CG:CG,0),1),"")</f>
        <v/>
      </c>
      <c r="D886" t="str">
        <f>IFERROR(INDEX(DATOS!T:T,MATCH(CHECKLIST!E886,DATOS!C:C,0),1),"")</f>
        <v/>
      </c>
      <c r="E886" s="72" t="str">
        <f>IFERROR(INDEX(DATOS!C:C,MATCH(CHECKLIST!A886,DATOS!CG:CG,0),1),"")</f>
        <v/>
      </c>
      <c r="F886" s="82" t="str">
        <f>IFERROR(IF(INDEX(DATOS!AI:AI,MATCH(CHECKLIST!B886,DATOS!B:B,0),1)=0,"",INDEX(DATOS!AI:AI,MATCH(CHECKLIST!B886,DATOS!B:B,0),1)),"")</f>
        <v/>
      </c>
      <c r="G886" s="17" t="str">
        <f>IFERROR(IF(INDEX(DATOS!AN:AN,MATCH(CHECKLIST!B886,DATOS!B:B,0),1)=0,"",INDEX(DATOS!AN:AN,MATCH(CHECKLIST!B886,DATOS!B:B,0),1)),"")</f>
        <v/>
      </c>
      <c r="H886" s="17" t="str">
        <f>IFERROR(IF(INDEX(DATOS!BQ:BQ,MATCH(CHECKLIST!B886,DATOS!B:B,0),1)="","X",IF(INDEX(DATOS!BQ:BQ,MATCH(CHECKLIST!B886,DATOS!B:B,0),1)="VIGENTE","",INDEX(DATOS!BQ:BQ,MATCH(CHECKLIST!B886,DATOS!B:B,0),1))),"")</f>
        <v/>
      </c>
      <c r="I886" s="17" t="str">
        <f>IFERROR(IF(INDEX(DATOS!AR:AR,MATCH(CHECKLIST!B886,DATOS!B:B,0),1)=0,"",INDEX(DATOS!AR:AR,MATCH(CHECKLIST!B886,DATOS!B:B,0),1)),"")</f>
        <v/>
      </c>
      <c r="J886" s="17" t="str">
        <f>IFERROR(IF(INDEX(DATOS!AP:AP,MATCH(CHECKLIST!B886,DATOS!B:B,0),1)=0,"",INDEX(DATOS!AP:AP,MATCH(CHECKLIST!B886,DATOS!B:B,0),1)),"")</f>
        <v/>
      </c>
      <c r="K886" s="35" t="str">
        <f>IFERROR(IF(INDEX(DATOS!AQ:AQ,MATCH(CHECKLIST!B886,DATOS!B:B,0),1)=0,"",INDEX(DATOS!AQ:AQ,MATCH(CHECKLIST!B886,DATOS!B:B,0),1)),"")</f>
        <v/>
      </c>
      <c r="L886" s="17" t="str">
        <f>IFERROR(IF(INDEX(DATOS!AS:AS,MATCH(CHECKLIST!B886,DATOS!B:B,0),1)=0,"",INDEX(DATOS!AS:AS,MATCH(CHECKLIST!B886,DATOS!B:B,0),1)),"")</f>
        <v/>
      </c>
      <c r="M886" s="17" t="str">
        <f>IFERROR(IF(INDEX(DATOS!AO:AO,MATCH(CHECKLIST!B886,DATOS!B:B,0),1)=0,"",INDEX(DATOS!AO:AO,MATCH(CHECKLIST!B886,DATOS!B:B,0),1)),"")</f>
        <v/>
      </c>
      <c r="N886" s="35" t="str">
        <f ca="1">IFERROR(IF(INDEX(DATOS!P:P,MATCH(CHECKLIST!B886,DATOS!B:B,0),1)="","X",IF(INDEX(DATOS!P:P,MATCH(CHECKLIST!B886,DATOS!B:B,0),1)&gt;YEAR(TODAY())-1,"","VENCIDA")),"")</f>
        <v/>
      </c>
      <c r="O886" s="35" t="str">
        <f>IFERROR(IF(INDEX(DATOS!AV:AV,MATCH(CHECKLIST!B886,DATOS!B:B,0),1)=0,"",INDEX(DATOS!AV:AV,MATCH(CHECKLIST!B886,DATOS!B:B,0),1)),"")</f>
        <v/>
      </c>
      <c r="P886" s="17" t="str">
        <f>IFERROR(IF(INDEX(DATOS!AT:AT,MATCH(CHECKLIST!B886,DATOS!B:B,0),1)=0,"",INDEX(DATOS!AT:AT,MATCH(CHECKLIST!B886,DATOS!B:B,0),1)),"")</f>
        <v/>
      </c>
      <c r="Q886" s="17" t="str">
        <f>IFERROR(IF(INDEX(DATOS!AU:AU,MATCH(CHECKLIST!B886,DATOS!B:B,0),1)=0,"",INDEX(DATOS!AU:AU,MATCH(CHECKLIST!B886,DATOS!B:B,0),1)),"")</f>
        <v/>
      </c>
      <c r="S886">
        <f t="shared" si="41"/>
        <v>0</v>
      </c>
      <c r="U886" t="str">
        <f t="shared" si="39"/>
        <v/>
      </c>
      <c r="V886" t="str">
        <f t="shared" si="40"/>
        <v/>
      </c>
    </row>
    <row r="887" spans="1:22" x14ac:dyDescent="0.25">
      <c r="A887" s="12">
        <v>874</v>
      </c>
      <c r="B887" t="str">
        <f>IFERROR(INDEX(DATOS!B:B,MATCH(CHECKLIST!A887,DATOS!CG:CG,0),1),"")</f>
        <v/>
      </c>
      <c r="C887" t="str">
        <f>IFERROR(INDEX(DATOS!BT:BT,MATCH(CHECKLIST!A887,DATOS!CG:CG,0),1),"")</f>
        <v/>
      </c>
      <c r="D887" t="str">
        <f>IFERROR(INDEX(DATOS!T:T,MATCH(CHECKLIST!E887,DATOS!C:C,0),1),"")</f>
        <v/>
      </c>
      <c r="E887" s="72" t="str">
        <f>IFERROR(INDEX(DATOS!C:C,MATCH(CHECKLIST!A887,DATOS!CG:CG,0),1),"")</f>
        <v/>
      </c>
      <c r="F887" s="82" t="str">
        <f>IFERROR(IF(INDEX(DATOS!AI:AI,MATCH(CHECKLIST!B887,DATOS!B:B,0),1)=0,"",INDEX(DATOS!AI:AI,MATCH(CHECKLIST!B887,DATOS!B:B,0),1)),"")</f>
        <v/>
      </c>
      <c r="G887" s="17" t="str">
        <f>IFERROR(IF(INDEX(DATOS!AN:AN,MATCH(CHECKLIST!B887,DATOS!B:B,0),1)=0,"",INDEX(DATOS!AN:AN,MATCH(CHECKLIST!B887,DATOS!B:B,0),1)),"")</f>
        <v/>
      </c>
      <c r="H887" s="17" t="str">
        <f>IFERROR(IF(INDEX(DATOS!BQ:BQ,MATCH(CHECKLIST!B887,DATOS!B:B,0),1)="","X",IF(INDEX(DATOS!BQ:BQ,MATCH(CHECKLIST!B887,DATOS!B:B,0),1)="VIGENTE","",INDEX(DATOS!BQ:BQ,MATCH(CHECKLIST!B887,DATOS!B:B,0),1))),"")</f>
        <v/>
      </c>
      <c r="I887" s="17" t="str">
        <f>IFERROR(IF(INDEX(DATOS!AR:AR,MATCH(CHECKLIST!B887,DATOS!B:B,0),1)=0,"",INDEX(DATOS!AR:AR,MATCH(CHECKLIST!B887,DATOS!B:B,0),1)),"")</f>
        <v/>
      </c>
      <c r="J887" s="17" t="str">
        <f>IFERROR(IF(INDEX(DATOS!AP:AP,MATCH(CHECKLIST!B887,DATOS!B:B,0),1)=0,"",INDEX(DATOS!AP:AP,MATCH(CHECKLIST!B887,DATOS!B:B,0),1)),"")</f>
        <v/>
      </c>
      <c r="K887" s="35" t="str">
        <f>IFERROR(IF(INDEX(DATOS!AQ:AQ,MATCH(CHECKLIST!B887,DATOS!B:B,0),1)=0,"",INDEX(DATOS!AQ:AQ,MATCH(CHECKLIST!B887,DATOS!B:B,0),1)),"")</f>
        <v/>
      </c>
      <c r="L887" s="17" t="str">
        <f>IFERROR(IF(INDEX(DATOS!AS:AS,MATCH(CHECKLIST!B887,DATOS!B:B,0),1)=0,"",INDEX(DATOS!AS:AS,MATCH(CHECKLIST!B887,DATOS!B:B,0),1)),"")</f>
        <v/>
      </c>
      <c r="M887" s="17" t="str">
        <f>IFERROR(IF(INDEX(DATOS!AO:AO,MATCH(CHECKLIST!B887,DATOS!B:B,0),1)=0,"",INDEX(DATOS!AO:AO,MATCH(CHECKLIST!B887,DATOS!B:B,0),1)),"")</f>
        <v/>
      </c>
      <c r="N887" s="35" t="str">
        <f ca="1">IFERROR(IF(INDEX(DATOS!P:P,MATCH(CHECKLIST!B887,DATOS!B:B,0),1)="","X",IF(INDEX(DATOS!P:P,MATCH(CHECKLIST!B887,DATOS!B:B,0),1)&gt;YEAR(TODAY())-1,"","VENCIDA")),"")</f>
        <v/>
      </c>
      <c r="O887" s="35" t="str">
        <f>IFERROR(IF(INDEX(DATOS!AV:AV,MATCH(CHECKLIST!B887,DATOS!B:B,0),1)=0,"",INDEX(DATOS!AV:AV,MATCH(CHECKLIST!B887,DATOS!B:B,0),1)),"")</f>
        <v/>
      </c>
      <c r="P887" s="17" t="str">
        <f>IFERROR(IF(INDEX(DATOS!AT:AT,MATCH(CHECKLIST!B887,DATOS!B:B,0),1)=0,"",INDEX(DATOS!AT:AT,MATCH(CHECKLIST!B887,DATOS!B:B,0),1)),"")</f>
        <v/>
      </c>
      <c r="Q887" s="17" t="str">
        <f>IFERROR(IF(INDEX(DATOS!AU:AU,MATCH(CHECKLIST!B887,DATOS!B:B,0),1)=0,"",INDEX(DATOS!AU:AU,MATCH(CHECKLIST!B887,DATOS!B:B,0),1)),"")</f>
        <v/>
      </c>
      <c r="R887" t="str">
        <f>IF(B887="","",1)</f>
        <v/>
      </c>
      <c r="S887" t="str">
        <f t="shared" si="41"/>
        <v/>
      </c>
      <c r="U887" t="str">
        <f t="shared" si="39"/>
        <v/>
      </c>
      <c r="V887" t="str">
        <f t="shared" si="40"/>
        <v/>
      </c>
    </row>
    <row r="888" spans="1:22" x14ac:dyDescent="0.25">
      <c r="A888" s="12">
        <v>875</v>
      </c>
      <c r="B888" t="str">
        <f>IFERROR(INDEX(DATOS!B:B,MATCH(CHECKLIST!A888,DATOS!CG:CG,0),1),"")</f>
        <v/>
      </c>
      <c r="C888" t="str">
        <f>IFERROR(INDEX(DATOS!BT:BT,MATCH(CHECKLIST!A888,DATOS!CG:CG,0),1),"")</f>
        <v/>
      </c>
      <c r="D888" t="str">
        <f>IFERROR(INDEX(DATOS!T:T,MATCH(CHECKLIST!E888,DATOS!C:C,0),1),"")</f>
        <v/>
      </c>
      <c r="E888" s="72" t="str">
        <f>IFERROR(INDEX(DATOS!C:C,MATCH(CHECKLIST!A888,DATOS!CG:CG,0),1),"")</f>
        <v/>
      </c>
      <c r="F888" s="82" t="str">
        <f>IFERROR(IF(INDEX(DATOS!AI:AI,MATCH(CHECKLIST!B888,DATOS!B:B,0),1)=0,"",INDEX(DATOS!AI:AI,MATCH(CHECKLIST!B888,DATOS!B:B,0),1)),"")</f>
        <v/>
      </c>
      <c r="G888" s="17" t="str">
        <f>IFERROR(IF(INDEX(DATOS!AN:AN,MATCH(CHECKLIST!B888,DATOS!B:B,0),1)=0,"",INDEX(DATOS!AN:AN,MATCH(CHECKLIST!B888,DATOS!B:B,0),1)),"")</f>
        <v/>
      </c>
      <c r="H888" s="17" t="str">
        <f>IFERROR(IF(INDEX(DATOS!BQ:BQ,MATCH(CHECKLIST!B888,DATOS!B:B,0),1)="","X",IF(INDEX(DATOS!BQ:BQ,MATCH(CHECKLIST!B888,DATOS!B:B,0),1)="VIGENTE","",INDEX(DATOS!BQ:BQ,MATCH(CHECKLIST!B888,DATOS!B:B,0),1))),"")</f>
        <v/>
      </c>
      <c r="I888" s="17" t="str">
        <f>IFERROR(IF(INDEX(DATOS!AR:AR,MATCH(CHECKLIST!B888,DATOS!B:B,0),1)=0,"",INDEX(DATOS!AR:AR,MATCH(CHECKLIST!B888,DATOS!B:B,0),1)),"")</f>
        <v/>
      </c>
      <c r="J888" s="17" t="str">
        <f>IFERROR(IF(INDEX(DATOS!AP:AP,MATCH(CHECKLIST!B888,DATOS!B:B,0),1)=0,"",INDEX(DATOS!AP:AP,MATCH(CHECKLIST!B888,DATOS!B:B,0),1)),"")</f>
        <v/>
      </c>
      <c r="K888" s="35" t="str">
        <f>IFERROR(IF(INDEX(DATOS!AQ:AQ,MATCH(CHECKLIST!B888,DATOS!B:B,0),1)=0,"",INDEX(DATOS!AQ:AQ,MATCH(CHECKLIST!B888,DATOS!B:B,0),1)),"")</f>
        <v/>
      </c>
      <c r="L888" s="17" t="str">
        <f>IFERROR(IF(INDEX(DATOS!AS:AS,MATCH(CHECKLIST!B888,DATOS!B:B,0),1)=0,"",INDEX(DATOS!AS:AS,MATCH(CHECKLIST!B888,DATOS!B:B,0),1)),"")</f>
        <v/>
      </c>
      <c r="M888" s="17" t="str">
        <f>IFERROR(IF(INDEX(DATOS!AO:AO,MATCH(CHECKLIST!B888,DATOS!B:B,0),1)=0,"",INDEX(DATOS!AO:AO,MATCH(CHECKLIST!B888,DATOS!B:B,0),1)),"")</f>
        <v/>
      </c>
      <c r="N888" s="35" t="str">
        <f ca="1">IFERROR(IF(INDEX(DATOS!P:P,MATCH(CHECKLIST!B888,DATOS!B:B,0),1)="","X",IF(INDEX(DATOS!P:P,MATCH(CHECKLIST!B888,DATOS!B:B,0),1)&gt;YEAR(TODAY())-1,"","VENCIDA")),"")</f>
        <v/>
      </c>
      <c r="O888" s="35" t="str">
        <f>IFERROR(IF(INDEX(DATOS!AV:AV,MATCH(CHECKLIST!B888,DATOS!B:B,0),1)=0,"",INDEX(DATOS!AV:AV,MATCH(CHECKLIST!B888,DATOS!B:B,0),1)),"")</f>
        <v/>
      </c>
      <c r="P888" s="17" t="str">
        <f>IFERROR(IF(INDEX(DATOS!AT:AT,MATCH(CHECKLIST!B888,DATOS!B:B,0),1)=0,"",INDEX(DATOS!AT:AT,MATCH(CHECKLIST!B888,DATOS!B:B,0),1)),"")</f>
        <v/>
      </c>
      <c r="Q888" s="17" t="str">
        <f>IFERROR(IF(INDEX(DATOS!AU:AU,MATCH(CHECKLIST!B888,DATOS!B:B,0),1)=0,"",INDEX(DATOS!AU:AU,MATCH(CHECKLIST!B888,DATOS!B:B,0),1)),"")</f>
        <v/>
      </c>
      <c r="S888">
        <f t="shared" si="41"/>
        <v>0</v>
      </c>
      <c r="U888" t="str">
        <f t="shared" si="39"/>
        <v/>
      </c>
      <c r="V888" t="str">
        <f t="shared" si="40"/>
        <v/>
      </c>
    </row>
    <row r="889" spans="1:22" x14ac:dyDescent="0.25">
      <c r="A889" s="12">
        <v>876</v>
      </c>
      <c r="B889" t="str">
        <f>IFERROR(INDEX(DATOS!B:B,MATCH(CHECKLIST!A889,DATOS!CG:CG,0),1),"")</f>
        <v/>
      </c>
      <c r="C889" t="str">
        <f>IFERROR(INDEX(DATOS!BT:BT,MATCH(CHECKLIST!A889,DATOS!CG:CG,0),1),"")</f>
        <v/>
      </c>
      <c r="D889" t="str">
        <f>IFERROR(INDEX(DATOS!T:T,MATCH(CHECKLIST!E889,DATOS!C:C,0),1),"")</f>
        <v/>
      </c>
      <c r="E889" s="72" t="str">
        <f>IFERROR(INDEX(DATOS!C:C,MATCH(CHECKLIST!A889,DATOS!CG:CG,0),1),"")</f>
        <v/>
      </c>
      <c r="F889" s="82" t="str">
        <f>IFERROR(IF(INDEX(DATOS!AI:AI,MATCH(CHECKLIST!B889,DATOS!B:B,0),1)=0,"",INDEX(DATOS!AI:AI,MATCH(CHECKLIST!B889,DATOS!B:B,0),1)),"")</f>
        <v/>
      </c>
      <c r="G889" s="17" t="str">
        <f>IFERROR(IF(INDEX(DATOS!AN:AN,MATCH(CHECKLIST!B889,DATOS!B:B,0),1)=0,"",INDEX(DATOS!AN:AN,MATCH(CHECKLIST!B889,DATOS!B:B,0),1)),"")</f>
        <v/>
      </c>
      <c r="H889" s="17" t="str">
        <f>IFERROR(IF(INDEX(DATOS!BQ:BQ,MATCH(CHECKLIST!B889,DATOS!B:B,0),1)="","X",IF(INDEX(DATOS!BQ:BQ,MATCH(CHECKLIST!B889,DATOS!B:B,0),1)="VIGENTE","",INDEX(DATOS!BQ:BQ,MATCH(CHECKLIST!B889,DATOS!B:B,0),1))),"")</f>
        <v/>
      </c>
      <c r="I889" s="17" t="str">
        <f>IFERROR(IF(INDEX(DATOS!AR:AR,MATCH(CHECKLIST!B889,DATOS!B:B,0),1)=0,"",INDEX(DATOS!AR:AR,MATCH(CHECKLIST!B889,DATOS!B:B,0),1)),"")</f>
        <v/>
      </c>
      <c r="J889" s="17" t="str">
        <f>IFERROR(IF(INDEX(DATOS!AP:AP,MATCH(CHECKLIST!B889,DATOS!B:B,0),1)=0,"",INDEX(DATOS!AP:AP,MATCH(CHECKLIST!B889,DATOS!B:B,0),1)),"")</f>
        <v/>
      </c>
      <c r="K889" s="35" t="str">
        <f>IFERROR(IF(INDEX(DATOS!AQ:AQ,MATCH(CHECKLIST!B889,DATOS!B:B,0),1)=0,"",INDEX(DATOS!AQ:AQ,MATCH(CHECKLIST!B889,DATOS!B:B,0),1)),"")</f>
        <v/>
      </c>
      <c r="L889" s="17" t="str">
        <f>IFERROR(IF(INDEX(DATOS!AS:AS,MATCH(CHECKLIST!B889,DATOS!B:B,0),1)=0,"",INDEX(DATOS!AS:AS,MATCH(CHECKLIST!B889,DATOS!B:B,0),1)),"")</f>
        <v/>
      </c>
      <c r="M889" s="17" t="str">
        <f>IFERROR(IF(INDEX(DATOS!AO:AO,MATCH(CHECKLIST!B889,DATOS!B:B,0),1)=0,"",INDEX(DATOS!AO:AO,MATCH(CHECKLIST!B889,DATOS!B:B,0),1)),"")</f>
        <v/>
      </c>
      <c r="N889" s="35" t="str">
        <f ca="1">IFERROR(IF(INDEX(DATOS!P:P,MATCH(CHECKLIST!B889,DATOS!B:B,0),1)="","X",IF(INDEX(DATOS!P:P,MATCH(CHECKLIST!B889,DATOS!B:B,0),1)&gt;YEAR(TODAY())-1,"","VENCIDA")),"")</f>
        <v/>
      </c>
      <c r="O889" s="35" t="str">
        <f>IFERROR(IF(INDEX(DATOS!AV:AV,MATCH(CHECKLIST!B889,DATOS!B:B,0),1)=0,"",INDEX(DATOS!AV:AV,MATCH(CHECKLIST!B889,DATOS!B:B,0),1)),"")</f>
        <v/>
      </c>
      <c r="P889" s="17" t="str">
        <f>IFERROR(IF(INDEX(DATOS!AT:AT,MATCH(CHECKLIST!B889,DATOS!B:B,0),1)=0,"",INDEX(DATOS!AT:AT,MATCH(CHECKLIST!B889,DATOS!B:B,0),1)),"")</f>
        <v/>
      </c>
      <c r="Q889" s="17" t="str">
        <f>IFERROR(IF(INDEX(DATOS!AU:AU,MATCH(CHECKLIST!B889,DATOS!B:B,0),1)=0,"",INDEX(DATOS!AU:AU,MATCH(CHECKLIST!B889,DATOS!B:B,0),1)),"")</f>
        <v/>
      </c>
      <c r="R889" t="str">
        <f>IF(B889="","",1)</f>
        <v/>
      </c>
      <c r="S889" t="str">
        <f t="shared" si="41"/>
        <v/>
      </c>
      <c r="U889" t="str">
        <f t="shared" si="39"/>
        <v/>
      </c>
      <c r="V889" t="str">
        <f t="shared" si="40"/>
        <v/>
      </c>
    </row>
    <row r="890" spans="1:22" x14ac:dyDescent="0.25">
      <c r="A890" s="12">
        <v>877</v>
      </c>
      <c r="B890" t="str">
        <f>IFERROR(INDEX(DATOS!B:B,MATCH(CHECKLIST!A890,DATOS!CG:CG,0),1),"")</f>
        <v/>
      </c>
      <c r="C890" t="str">
        <f>IFERROR(INDEX(DATOS!BT:BT,MATCH(CHECKLIST!A890,DATOS!CG:CG,0),1),"")</f>
        <v/>
      </c>
      <c r="D890" t="str">
        <f>IFERROR(INDEX(DATOS!T:T,MATCH(CHECKLIST!E890,DATOS!C:C,0),1),"")</f>
        <v/>
      </c>
      <c r="E890" s="72" t="str">
        <f>IFERROR(INDEX(DATOS!C:C,MATCH(CHECKLIST!A890,DATOS!CG:CG,0),1),"")</f>
        <v/>
      </c>
      <c r="F890" s="82" t="str">
        <f>IFERROR(IF(INDEX(DATOS!AI:AI,MATCH(CHECKLIST!B890,DATOS!B:B,0),1)=0,"",INDEX(DATOS!AI:AI,MATCH(CHECKLIST!B890,DATOS!B:B,0),1)),"")</f>
        <v/>
      </c>
      <c r="G890" s="17" t="str">
        <f>IFERROR(IF(INDEX(DATOS!AN:AN,MATCH(CHECKLIST!B890,DATOS!B:B,0),1)=0,"",INDEX(DATOS!AN:AN,MATCH(CHECKLIST!B890,DATOS!B:B,0),1)),"")</f>
        <v/>
      </c>
      <c r="H890" s="17" t="str">
        <f>IFERROR(IF(INDEX(DATOS!BQ:BQ,MATCH(CHECKLIST!B890,DATOS!B:B,0),1)="","X",IF(INDEX(DATOS!BQ:BQ,MATCH(CHECKLIST!B890,DATOS!B:B,0),1)="VIGENTE","",INDEX(DATOS!BQ:BQ,MATCH(CHECKLIST!B890,DATOS!B:B,0),1))),"")</f>
        <v/>
      </c>
      <c r="I890" s="17" t="str">
        <f>IFERROR(IF(INDEX(DATOS!AR:AR,MATCH(CHECKLIST!B890,DATOS!B:B,0),1)=0,"",INDEX(DATOS!AR:AR,MATCH(CHECKLIST!B890,DATOS!B:B,0),1)),"")</f>
        <v/>
      </c>
      <c r="J890" s="17" t="str">
        <f>IFERROR(IF(INDEX(DATOS!AP:AP,MATCH(CHECKLIST!B890,DATOS!B:B,0),1)=0,"",INDEX(DATOS!AP:AP,MATCH(CHECKLIST!B890,DATOS!B:B,0),1)),"")</f>
        <v/>
      </c>
      <c r="K890" s="35" t="str">
        <f>IFERROR(IF(INDEX(DATOS!AQ:AQ,MATCH(CHECKLIST!B890,DATOS!B:B,0),1)=0,"",INDEX(DATOS!AQ:AQ,MATCH(CHECKLIST!B890,DATOS!B:B,0),1)),"")</f>
        <v/>
      </c>
      <c r="L890" s="17" t="str">
        <f>IFERROR(IF(INDEX(DATOS!AS:AS,MATCH(CHECKLIST!B890,DATOS!B:B,0),1)=0,"",INDEX(DATOS!AS:AS,MATCH(CHECKLIST!B890,DATOS!B:B,0),1)),"")</f>
        <v/>
      </c>
      <c r="M890" s="17" t="str">
        <f>IFERROR(IF(INDEX(DATOS!AO:AO,MATCH(CHECKLIST!B890,DATOS!B:B,0),1)=0,"",INDEX(DATOS!AO:AO,MATCH(CHECKLIST!B890,DATOS!B:B,0),1)),"")</f>
        <v/>
      </c>
      <c r="N890" s="35" t="str">
        <f ca="1">IFERROR(IF(INDEX(DATOS!P:P,MATCH(CHECKLIST!B890,DATOS!B:B,0),1)="","X",IF(INDEX(DATOS!P:P,MATCH(CHECKLIST!B890,DATOS!B:B,0),1)&gt;YEAR(TODAY())-1,"","VENCIDA")),"")</f>
        <v/>
      </c>
      <c r="O890" s="35" t="str">
        <f>IFERROR(IF(INDEX(DATOS!AV:AV,MATCH(CHECKLIST!B890,DATOS!B:B,0),1)=0,"",INDEX(DATOS!AV:AV,MATCH(CHECKLIST!B890,DATOS!B:B,0),1)),"")</f>
        <v/>
      </c>
      <c r="P890" s="17" t="str">
        <f>IFERROR(IF(INDEX(DATOS!AT:AT,MATCH(CHECKLIST!B890,DATOS!B:B,0),1)=0,"",INDEX(DATOS!AT:AT,MATCH(CHECKLIST!B890,DATOS!B:B,0),1)),"")</f>
        <v/>
      </c>
      <c r="Q890" s="17" t="str">
        <f>IFERROR(IF(INDEX(DATOS!AU:AU,MATCH(CHECKLIST!B890,DATOS!B:B,0),1)=0,"",INDEX(DATOS!AU:AU,MATCH(CHECKLIST!B890,DATOS!B:B,0),1)),"")</f>
        <v/>
      </c>
      <c r="S890">
        <f t="shared" si="41"/>
        <v>0</v>
      </c>
      <c r="U890" t="str">
        <f t="shared" si="39"/>
        <v/>
      </c>
      <c r="V890" t="str">
        <f t="shared" si="40"/>
        <v/>
      </c>
    </row>
    <row r="891" spans="1:22" x14ac:dyDescent="0.25">
      <c r="A891" s="12">
        <v>878</v>
      </c>
      <c r="B891" t="str">
        <f>IFERROR(INDEX(DATOS!B:B,MATCH(CHECKLIST!A891,DATOS!CG:CG,0),1),"")</f>
        <v/>
      </c>
      <c r="C891" t="str">
        <f>IFERROR(INDEX(DATOS!BT:BT,MATCH(CHECKLIST!A891,DATOS!CG:CG,0),1),"")</f>
        <v/>
      </c>
      <c r="D891" t="str">
        <f>IFERROR(INDEX(DATOS!T:T,MATCH(CHECKLIST!E891,DATOS!C:C,0),1),"")</f>
        <v/>
      </c>
      <c r="E891" s="72" t="str">
        <f>IFERROR(INDEX(DATOS!C:C,MATCH(CHECKLIST!A891,DATOS!CG:CG,0),1),"")</f>
        <v/>
      </c>
      <c r="F891" s="82" t="str">
        <f>IFERROR(IF(INDEX(DATOS!AI:AI,MATCH(CHECKLIST!B891,DATOS!B:B,0),1)=0,"",INDEX(DATOS!AI:AI,MATCH(CHECKLIST!B891,DATOS!B:B,0),1)),"")</f>
        <v/>
      </c>
      <c r="G891" s="17" t="str">
        <f>IFERROR(IF(INDEX(DATOS!AN:AN,MATCH(CHECKLIST!B891,DATOS!B:B,0),1)=0,"",INDEX(DATOS!AN:AN,MATCH(CHECKLIST!B891,DATOS!B:B,0),1)),"")</f>
        <v/>
      </c>
      <c r="H891" s="17" t="str">
        <f>IFERROR(IF(INDEX(DATOS!BQ:BQ,MATCH(CHECKLIST!B891,DATOS!B:B,0),1)="","X",IF(INDEX(DATOS!BQ:BQ,MATCH(CHECKLIST!B891,DATOS!B:B,0),1)="VIGENTE","",INDEX(DATOS!BQ:BQ,MATCH(CHECKLIST!B891,DATOS!B:B,0),1))),"")</f>
        <v/>
      </c>
      <c r="I891" s="17" t="str">
        <f>IFERROR(IF(INDEX(DATOS!AR:AR,MATCH(CHECKLIST!B891,DATOS!B:B,0),1)=0,"",INDEX(DATOS!AR:AR,MATCH(CHECKLIST!B891,DATOS!B:B,0),1)),"")</f>
        <v/>
      </c>
      <c r="J891" s="17" t="str">
        <f>IFERROR(IF(INDEX(DATOS!AP:AP,MATCH(CHECKLIST!B891,DATOS!B:B,0),1)=0,"",INDEX(DATOS!AP:AP,MATCH(CHECKLIST!B891,DATOS!B:B,0),1)),"")</f>
        <v/>
      </c>
      <c r="K891" s="35" t="str">
        <f>IFERROR(IF(INDEX(DATOS!AQ:AQ,MATCH(CHECKLIST!B891,DATOS!B:B,0),1)=0,"",INDEX(DATOS!AQ:AQ,MATCH(CHECKLIST!B891,DATOS!B:B,0),1)),"")</f>
        <v/>
      </c>
      <c r="L891" s="17" t="str">
        <f>IFERROR(IF(INDEX(DATOS!AS:AS,MATCH(CHECKLIST!B891,DATOS!B:B,0),1)=0,"",INDEX(DATOS!AS:AS,MATCH(CHECKLIST!B891,DATOS!B:B,0),1)),"")</f>
        <v/>
      </c>
      <c r="M891" s="17" t="str">
        <f>IFERROR(IF(INDEX(DATOS!AO:AO,MATCH(CHECKLIST!B891,DATOS!B:B,0),1)=0,"",INDEX(DATOS!AO:AO,MATCH(CHECKLIST!B891,DATOS!B:B,0),1)),"")</f>
        <v/>
      </c>
      <c r="N891" s="35" t="str">
        <f ca="1">IFERROR(IF(INDEX(DATOS!P:P,MATCH(CHECKLIST!B891,DATOS!B:B,0),1)="","X",IF(INDEX(DATOS!P:P,MATCH(CHECKLIST!B891,DATOS!B:B,0),1)&gt;YEAR(TODAY())-1,"","VENCIDA")),"")</f>
        <v/>
      </c>
      <c r="O891" s="35" t="str">
        <f>IFERROR(IF(INDEX(DATOS!AV:AV,MATCH(CHECKLIST!B891,DATOS!B:B,0),1)=0,"",INDEX(DATOS!AV:AV,MATCH(CHECKLIST!B891,DATOS!B:B,0),1)),"")</f>
        <v/>
      </c>
      <c r="P891" s="17" t="str">
        <f>IFERROR(IF(INDEX(DATOS!AT:AT,MATCH(CHECKLIST!B891,DATOS!B:B,0),1)=0,"",INDEX(DATOS!AT:AT,MATCH(CHECKLIST!B891,DATOS!B:B,0),1)),"")</f>
        <v/>
      </c>
      <c r="Q891" s="17" t="str">
        <f>IFERROR(IF(INDEX(DATOS!AU:AU,MATCH(CHECKLIST!B891,DATOS!B:B,0),1)=0,"",INDEX(DATOS!AU:AU,MATCH(CHECKLIST!B891,DATOS!B:B,0),1)),"")</f>
        <v/>
      </c>
      <c r="R891" t="str">
        <f>IF(B891="","",1)</f>
        <v/>
      </c>
      <c r="S891" t="str">
        <f t="shared" si="41"/>
        <v/>
      </c>
      <c r="U891" t="str">
        <f t="shared" si="39"/>
        <v/>
      </c>
      <c r="V891" t="str">
        <f t="shared" si="40"/>
        <v/>
      </c>
    </row>
    <row r="892" spans="1:22" x14ac:dyDescent="0.25">
      <c r="A892" s="12">
        <v>879</v>
      </c>
      <c r="B892" t="str">
        <f>IFERROR(INDEX(DATOS!B:B,MATCH(CHECKLIST!A892,DATOS!CG:CG,0),1),"")</f>
        <v/>
      </c>
      <c r="C892" t="str">
        <f>IFERROR(INDEX(DATOS!BT:BT,MATCH(CHECKLIST!A892,DATOS!CG:CG,0),1),"")</f>
        <v/>
      </c>
      <c r="D892" t="str">
        <f>IFERROR(INDEX(DATOS!T:T,MATCH(CHECKLIST!E892,DATOS!C:C,0),1),"")</f>
        <v/>
      </c>
      <c r="E892" s="72" t="str">
        <f>IFERROR(INDEX(DATOS!C:C,MATCH(CHECKLIST!A892,DATOS!CG:CG,0),1),"")</f>
        <v/>
      </c>
      <c r="F892" s="82" t="str">
        <f>IFERROR(IF(INDEX(DATOS!AI:AI,MATCH(CHECKLIST!B892,DATOS!B:B,0),1)=0,"",INDEX(DATOS!AI:AI,MATCH(CHECKLIST!B892,DATOS!B:B,0),1)),"")</f>
        <v/>
      </c>
      <c r="G892" s="17" t="str">
        <f>IFERROR(IF(INDEX(DATOS!AN:AN,MATCH(CHECKLIST!B892,DATOS!B:B,0),1)=0,"",INDEX(DATOS!AN:AN,MATCH(CHECKLIST!B892,DATOS!B:B,0),1)),"")</f>
        <v/>
      </c>
      <c r="H892" s="17" t="str">
        <f>IFERROR(IF(INDEX(DATOS!BQ:BQ,MATCH(CHECKLIST!B892,DATOS!B:B,0),1)="","X",IF(INDEX(DATOS!BQ:BQ,MATCH(CHECKLIST!B892,DATOS!B:B,0),1)="VIGENTE","",INDEX(DATOS!BQ:BQ,MATCH(CHECKLIST!B892,DATOS!B:B,0),1))),"")</f>
        <v/>
      </c>
      <c r="I892" s="17" t="str">
        <f>IFERROR(IF(INDEX(DATOS!AR:AR,MATCH(CHECKLIST!B892,DATOS!B:B,0),1)=0,"",INDEX(DATOS!AR:AR,MATCH(CHECKLIST!B892,DATOS!B:B,0),1)),"")</f>
        <v/>
      </c>
      <c r="J892" s="17" t="str">
        <f>IFERROR(IF(INDEX(DATOS!AP:AP,MATCH(CHECKLIST!B892,DATOS!B:B,0),1)=0,"",INDEX(DATOS!AP:AP,MATCH(CHECKLIST!B892,DATOS!B:B,0),1)),"")</f>
        <v/>
      </c>
      <c r="K892" s="35" t="str">
        <f>IFERROR(IF(INDEX(DATOS!AQ:AQ,MATCH(CHECKLIST!B892,DATOS!B:B,0),1)=0,"",INDEX(DATOS!AQ:AQ,MATCH(CHECKLIST!B892,DATOS!B:B,0),1)),"")</f>
        <v/>
      </c>
      <c r="L892" s="17" t="str">
        <f>IFERROR(IF(INDEX(DATOS!AS:AS,MATCH(CHECKLIST!B892,DATOS!B:B,0),1)=0,"",INDEX(DATOS!AS:AS,MATCH(CHECKLIST!B892,DATOS!B:B,0),1)),"")</f>
        <v/>
      </c>
      <c r="M892" s="17" t="str">
        <f>IFERROR(IF(INDEX(DATOS!AO:AO,MATCH(CHECKLIST!B892,DATOS!B:B,0),1)=0,"",INDEX(DATOS!AO:AO,MATCH(CHECKLIST!B892,DATOS!B:B,0),1)),"")</f>
        <v/>
      </c>
      <c r="N892" s="35" t="str">
        <f ca="1">IFERROR(IF(INDEX(DATOS!P:P,MATCH(CHECKLIST!B892,DATOS!B:B,0),1)="","X",IF(INDEX(DATOS!P:P,MATCH(CHECKLIST!B892,DATOS!B:B,0),1)&gt;YEAR(TODAY())-1,"","VENCIDA")),"")</f>
        <v/>
      </c>
      <c r="O892" s="35" t="str">
        <f>IFERROR(IF(INDEX(DATOS!AV:AV,MATCH(CHECKLIST!B892,DATOS!B:B,0),1)=0,"",INDEX(DATOS!AV:AV,MATCH(CHECKLIST!B892,DATOS!B:B,0),1)),"")</f>
        <v/>
      </c>
      <c r="P892" s="17" t="str">
        <f>IFERROR(IF(INDEX(DATOS!AT:AT,MATCH(CHECKLIST!B892,DATOS!B:B,0),1)=0,"",INDEX(DATOS!AT:AT,MATCH(CHECKLIST!B892,DATOS!B:B,0),1)),"")</f>
        <v/>
      </c>
      <c r="Q892" s="17" t="str">
        <f>IFERROR(IF(INDEX(DATOS!AU:AU,MATCH(CHECKLIST!B892,DATOS!B:B,0),1)=0,"",INDEX(DATOS!AU:AU,MATCH(CHECKLIST!B892,DATOS!B:B,0),1)),"")</f>
        <v/>
      </c>
      <c r="S892">
        <f t="shared" si="41"/>
        <v>0</v>
      </c>
      <c r="U892" t="str">
        <f t="shared" si="39"/>
        <v/>
      </c>
      <c r="V892" t="str">
        <f t="shared" si="40"/>
        <v/>
      </c>
    </row>
    <row r="893" spans="1:22" x14ac:dyDescent="0.25">
      <c r="A893" s="12">
        <v>880</v>
      </c>
      <c r="B893" t="str">
        <f>IFERROR(INDEX(DATOS!B:B,MATCH(CHECKLIST!A893,DATOS!CG:CG,0),1),"")</f>
        <v/>
      </c>
      <c r="C893" t="str">
        <f>IFERROR(INDEX(DATOS!BT:BT,MATCH(CHECKLIST!A893,DATOS!CG:CG,0),1),"")</f>
        <v/>
      </c>
      <c r="D893" t="str">
        <f>IFERROR(INDEX(DATOS!T:T,MATCH(CHECKLIST!E893,DATOS!C:C,0),1),"")</f>
        <v/>
      </c>
      <c r="E893" s="72" t="str">
        <f>IFERROR(INDEX(DATOS!C:C,MATCH(CHECKLIST!A893,DATOS!CG:CG,0),1),"")</f>
        <v/>
      </c>
      <c r="F893" s="82" t="str">
        <f>IFERROR(IF(INDEX(DATOS!AI:AI,MATCH(CHECKLIST!B893,DATOS!B:B,0),1)=0,"",INDEX(DATOS!AI:AI,MATCH(CHECKLIST!B893,DATOS!B:B,0),1)),"")</f>
        <v/>
      </c>
      <c r="G893" s="17" t="str">
        <f>IFERROR(IF(INDEX(DATOS!AN:AN,MATCH(CHECKLIST!B893,DATOS!B:B,0),1)=0,"",INDEX(DATOS!AN:AN,MATCH(CHECKLIST!B893,DATOS!B:B,0),1)),"")</f>
        <v/>
      </c>
      <c r="H893" s="17" t="str">
        <f>IFERROR(IF(INDEX(DATOS!BQ:BQ,MATCH(CHECKLIST!B893,DATOS!B:B,0),1)="","X",IF(INDEX(DATOS!BQ:BQ,MATCH(CHECKLIST!B893,DATOS!B:B,0),1)="VIGENTE","",INDEX(DATOS!BQ:BQ,MATCH(CHECKLIST!B893,DATOS!B:B,0),1))),"")</f>
        <v/>
      </c>
      <c r="I893" s="17" t="str">
        <f>IFERROR(IF(INDEX(DATOS!AR:AR,MATCH(CHECKLIST!B893,DATOS!B:B,0),1)=0,"",INDEX(DATOS!AR:AR,MATCH(CHECKLIST!B893,DATOS!B:B,0),1)),"")</f>
        <v/>
      </c>
      <c r="J893" s="17" t="str">
        <f>IFERROR(IF(INDEX(DATOS!AP:AP,MATCH(CHECKLIST!B893,DATOS!B:B,0),1)=0,"",INDEX(DATOS!AP:AP,MATCH(CHECKLIST!B893,DATOS!B:B,0),1)),"")</f>
        <v/>
      </c>
      <c r="K893" s="35" t="str">
        <f>IFERROR(IF(INDEX(DATOS!AQ:AQ,MATCH(CHECKLIST!B893,DATOS!B:B,0),1)=0,"",INDEX(DATOS!AQ:AQ,MATCH(CHECKLIST!B893,DATOS!B:B,0),1)),"")</f>
        <v/>
      </c>
      <c r="L893" s="17" t="str">
        <f>IFERROR(IF(INDEX(DATOS!AS:AS,MATCH(CHECKLIST!B893,DATOS!B:B,0),1)=0,"",INDEX(DATOS!AS:AS,MATCH(CHECKLIST!B893,DATOS!B:B,0),1)),"")</f>
        <v/>
      </c>
      <c r="M893" s="17" t="str">
        <f>IFERROR(IF(INDEX(DATOS!AO:AO,MATCH(CHECKLIST!B893,DATOS!B:B,0),1)=0,"",INDEX(DATOS!AO:AO,MATCH(CHECKLIST!B893,DATOS!B:B,0),1)),"")</f>
        <v/>
      </c>
      <c r="N893" s="35" t="str">
        <f ca="1">IFERROR(IF(INDEX(DATOS!P:P,MATCH(CHECKLIST!B893,DATOS!B:B,0),1)="","X",IF(INDEX(DATOS!P:P,MATCH(CHECKLIST!B893,DATOS!B:B,0),1)&gt;YEAR(TODAY())-1,"","VENCIDA")),"")</f>
        <v/>
      </c>
      <c r="O893" s="35" t="str">
        <f>IFERROR(IF(INDEX(DATOS!AV:AV,MATCH(CHECKLIST!B893,DATOS!B:B,0),1)=0,"",INDEX(DATOS!AV:AV,MATCH(CHECKLIST!B893,DATOS!B:B,0),1)),"")</f>
        <v/>
      </c>
      <c r="P893" s="17" t="str">
        <f>IFERROR(IF(INDEX(DATOS!AT:AT,MATCH(CHECKLIST!B893,DATOS!B:B,0),1)=0,"",INDEX(DATOS!AT:AT,MATCH(CHECKLIST!B893,DATOS!B:B,0),1)),"")</f>
        <v/>
      </c>
      <c r="Q893" s="17" t="str">
        <f>IFERROR(IF(INDEX(DATOS!AU:AU,MATCH(CHECKLIST!B893,DATOS!B:B,0),1)=0,"",INDEX(DATOS!AU:AU,MATCH(CHECKLIST!B893,DATOS!B:B,0),1)),"")</f>
        <v/>
      </c>
      <c r="R893" t="str">
        <f>IF(B893="","",1)</f>
        <v/>
      </c>
      <c r="S893" t="str">
        <f t="shared" si="41"/>
        <v/>
      </c>
      <c r="U893" t="str">
        <f t="shared" si="39"/>
        <v/>
      </c>
      <c r="V893" t="str">
        <f t="shared" si="40"/>
        <v/>
      </c>
    </row>
    <row r="894" spans="1:22" x14ac:dyDescent="0.25">
      <c r="A894" s="12">
        <v>881</v>
      </c>
      <c r="B894" t="str">
        <f>IFERROR(INDEX(DATOS!B:B,MATCH(CHECKLIST!A894,DATOS!CG:CG,0),1),"")</f>
        <v/>
      </c>
      <c r="C894" t="str">
        <f>IFERROR(INDEX(DATOS!BT:BT,MATCH(CHECKLIST!A894,DATOS!CG:CG,0),1),"")</f>
        <v/>
      </c>
      <c r="D894" t="str">
        <f>IFERROR(INDEX(DATOS!T:T,MATCH(CHECKLIST!E894,DATOS!C:C,0),1),"")</f>
        <v/>
      </c>
      <c r="E894" s="72" t="str">
        <f>IFERROR(INDEX(DATOS!C:C,MATCH(CHECKLIST!A894,DATOS!CG:CG,0),1),"")</f>
        <v/>
      </c>
      <c r="F894" s="82" t="str">
        <f>IFERROR(IF(INDEX(DATOS!AI:AI,MATCH(CHECKLIST!B894,DATOS!B:B,0),1)=0,"",INDEX(DATOS!AI:AI,MATCH(CHECKLIST!B894,DATOS!B:B,0),1)),"")</f>
        <v/>
      </c>
      <c r="G894" s="17" t="str">
        <f>IFERROR(IF(INDEX(DATOS!AN:AN,MATCH(CHECKLIST!B894,DATOS!B:B,0),1)=0,"",INDEX(DATOS!AN:AN,MATCH(CHECKLIST!B894,DATOS!B:B,0),1)),"")</f>
        <v/>
      </c>
      <c r="H894" s="17" t="str">
        <f>IFERROR(IF(INDEX(DATOS!BQ:BQ,MATCH(CHECKLIST!B894,DATOS!B:B,0),1)="","X",IF(INDEX(DATOS!BQ:BQ,MATCH(CHECKLIST!B894,DATOS!B:B,0),1)="VIGENTE","",INDEX(DATOS!BQ:BQ,MATCH(CHECKLIST!B894,DATOS!B:B,0),1))),"")</f>
        <v/>
      </c>
      <c r="I894" s="17" t="str">
        <f>IFERROR(IF(INDEX(DATOS!AR:AR,MATCH(CHECKLIST!B894,DATOS!B:B,0),1)=0,"",INDEX(DATOS!AR:AR,MATCH(CHECKLIST!B894,DATOS!B:B,0),1)),"")</f>
        <v/>
      </c>
      <c r="J894" s="17" t="str">
        <f>IFERROR(IF(INDEX(DATOS!AP:AP,MATCH(CHECKLIST!B894,DATOS!B:B,0),1)=0,"",INDEX(DATOS!AP:AP,MATCH(CHECKLIST!B894,DATOS!B:B,0),1)),"")</f>
        <v/>
      </c>
      <c r="K894" s="35" t="str">
        <f>IFERROR(IF(INDEX(DATOS!AQ:AQ,MATCH(CHECKLIST!B894,DATOS!B:B,0),1)=0,"",INDEX(DATOS!AQ:AQ,MATCH(CHECKLIST!B894,DATOS!B:B,0),1)),"")</f>
        <v/>
      </c>
      <c r="L894" s="17" t="str">
        <f>IFERROR(IF(INDEX(DATOS!AS:AS,MATCH(CHECKLIST!B894,DATOS!B:B,0),1)=0,"",INDEX(DATOS!AS:AS,MATCH(CHECKLIST!B894,DATOS!B:B,0),1)),"")</f>
        <v/>
      </c>
      <c r="M894" s="17" t="str">
        <f>IFERROR(IF(INDEX(DATOS!AO:AO,MATCH(CHECKLIST!B894,DATOS!B:B,0),1)=0,"",INDEX(DATOS!AO:AO,MATCH(CHECKLIST!B894,DATOS!B:B,0),1)),"")</f>
        <v/>
      </c>
      <c r="N894" s="35" t="str">
        <f ca="1">IFERROR(IF(INDEX(DATOS!P:P,MATCH(CHECKLIST!B894,DATOS!B:B,0),1)="","X",IF(INDEX(DATOS!P:P,MATCH(CHECKLIST!B894,DATOS!B:B,0),1)&gt;YEAR(TODAY())-1,"","VENCIDA")),"")</f>
        <v/>
      </c>
      <c r="O894" s="35" t="str">
        <f>IFERROR(IF(INDEX(DATOS!AV:AV,MATCH(CHECKLIST!B894,DATOS!B:B,0),1)=0,"",INDEX(DATOS!AV:AV,MATCH(CHECKLIST!B894,DATOS!B:B,0),1)),"")</f>
        <v/>
      </c>
      <c r="P894" s="17" t="str">
        <f>IFERROR(IF(INDEX(DATOS!AT:AT,MATCH(CHECKLIST!B894,DATOS!B:B,0),1)=0,"",INDEX(DATOS!AT:AT,MATCH(CHECKLIST!B894,DATOS!B:B,0),1)),"")</f>
        <v/>
      </c>
      <c r="Q894" s="17" t="str">
        <f>IFERROR(IF(INDEX(DATOS!AU:AU,MATCH(CHECKLIST!B894,DATOS!B:B,0),1)=0,"",INDEX(DATOS!AU:AU,MATCH(CHECKLIST!B894,DATOS!B:B,0),1)),"")</f>
        <v/>
      </c>
      <c r="S894">
        <f t="shared" si="41"/>
        <v>0</v>
      </c>
      <c r="U894" t="str">
        <f t="shared" si="39"/>
        <v/>
      </c>
      <c r="V894" t="str">
        <f t="shared" si="40"/>
        <v/>
      </c>
    </row>
    <row r="895" spans="1:22" x14ac:dyDescent="0.25">
      <c r="A895" s="12">
        <v>882</v>
      </c>
      <c r="B895" t="str">
        <f>IFERROR(INDEX(DATOS!B:B,MATCH(CHECKLIST!A895,DATOS!CG:CG,0),1),"")</f>
        <v/>
      </c>
      <c r="C895" t="str">
        <f>IFERROR(INDEX(DATOS!BT:BT,MATCH(CHECKLIST!A895,DATOS!CG:CG,0),1),"")</f>
        <v/>
      </c>
      <c r="D895" t="str">
        <f>IFERROR(INDEX(DATOS!T:T,MATCH(CHECKLIST!E895,DATOS!C:C,0),1),"")</f>
        <v/>
      </c>
      <c r="E895" s="72" t="str">
        <f>IFERROR(INDEX(DATOS!C:C,MATCH(CHECKLIST!A895,DATOS!CG:CG,0),1),"")</f>
        <v/>
      </c>
      <c r="F895" s="82" t="str">
        <f>IFERROR(IF(INDEX(DATOS!AI:AI,MATCH(CHECKLIST!B895,DATOS!B:B,0),1)=0,"",INDEX(DATOS!AI:AI,MATCH(CHECKLIST!B895,DATOS!B:B,0),1)),"")</f>
        <v/>
      </c>
      <c r="G895" s="17" t="str">
        <f>IFERROR(IF(INDEX(DATOS!AN:AN,MATCH(CHECKLIST!B895,DATOS!B:B,0),1)=0,"",INDEX(DATOS!AN:AN,MATCH(CHECKLIST!B895,DATOS!B:B,0),1)),"")</f>
        <v/>
      </c>
      <c r="H895" s="17" t="str">
        <f>IFERROR(IF(INDEX(DATOS!BQ:BQ,MATCH(CHECKLIST!B895,DATOS!B:B,0),1)="","X",IF(INDEX(DATOS!BQ:BQ,MATCH(CHECKLIST!B895,DATOS!B:B,0),1)="VIGENTE","",INDEX(DATOS!BQ:BQ,MATCH(CHECKLIST!B895,DATOS!B:B,0),1))),"")</f>
        <v/>
      </c>
      <c r="I895" s="17" t="str">
        <f>IFERROR(IF(INDEX(DATOS!AR:AR,MATCH(CHECKLIST!B895,DATOS!B:B,0),1)=0,"",INDEX(DATOS!AR:AR,MATCH(CHECKLIST!B895,DATOS!B:B,0),1)),"")</f>
        <v/>
      </c>
      <c r="J895" s="17" t="str">
        <f>IFERROR(IF(INDEX(DATOS!AP:AP,MATCH(CHECKLIST!B895,DATOS!B:B,0),1)=0,"",INDEX(DATOS!AP:AP,MATCH(CHECKLIST!B895,DATOS!B:B,0),1)),"")</f>
        <v/>
      </c>
      <c r="K895" s="35" t="str">
        <f>IFERROR(IF(INDEX(DATOS!AQ:AQ,MATCH(CHECKLIST!B895,DATOS!B:B,0),1)=0,"",INDEX(DATOS!AQ:AQ,MATCH(CHECKLIST!B895,DATOS!B:B,0),1)),"")</f>
        <v/>
      </c>
      <c r="L895" s="17" t="str">
        <f>IFERROR(IF(INDEX(DATOS!AS:AS,MATCH(CHECKLIST!B895,DATOS!B:B,0),1)=0,"",INDEX(DATOS!AS:AS,MATCH(CHECKLIST!B895,DATOS!B:B,0),1)),"")</f>
        <v/>
      </c>
      <c r="M895" s="17" t="str">
        <f>IFERROR(IF(INDEX(DATOS!AO:AO,MATCH(CHECKLIST!B895,DATOS!B:B,0),1)=0,"",INDEX(DATOS!AO:AO,MATCH(CHECKLIST!B895,DATOS!B:B,0),1)),"")</f>
        <v/>
      </c>
      <c r="N895" s="35" t="str">
        <f ca="1">IFERROR(IF(INDEX(DATOS!P:P,MATCH(CHECKLIST!B895,DATOS!B:B,0),1)="","X",IF(INDEX(DATOS!P:P,MATCH(CHECKLIST!B895,DATOS!B:B,0),1)&gt;YEAR(TODAY())-1,"","VENCIDA")),"")</f>
        <v/>
      </c>
      <c r="O895" s="35" t="str">
        <f>IFERROR(IF(INDEX(DATOS!AV:AV,MATCH(CHECKLIST!B895,DATOS!B:B,0),1)=0,"",INDEX(DATOS!AV:AV,MATCH(CHECKLIST!B895,DATOS!B:B,0),1)),"")</f>
        <v/>
      </c>
      <c r="P895" s="17" t="str">
        <f>IFERROR(IF(INDEX(DATOS!AT:AT,MATCH(CHECKLIST!B895,DATOS!B:B,0),1)=0,"",INDEX(DATOS!AT:AT,MATCH(CHECKLIST!B895,DATOS!B:B,0),1)),"")</f>
        <v/>
      </c>
      <c r="Q895" s="17" t="str">
        <f>IFERROR(IF(INDEX(DATOS!AU:AU,MATCH(CHECKLIST!B895,DATOS!B:B,0),1)=0,"",INDEX(DATOS!AU:AU,MATCH(CHECKLIST!B895,DATOS!B:B,0),1)),"")</f>
        <v/>
      </c>
      <c r="R895" t="str">
        <f>IF(B895="","",1)</f>
        <v/>
      </c>
      <c r="S895" t="str">
        <f t="shared" si="41"/>
        <v/>
      </c>
      <c r="U895" t="str">
        <f t="shared" si="39"/>
        <v/>
      </c>
      <c r="V895" t="str">
        <f t="shared" si="40"/>
        <v/>
      </c>
    </row>
    <row r="896" spans="1:22" x14ac:dyDescent="0.25">
      <c r="A896" s="12">
        <v>883</v>
      </c>
      <c r="B896" t="str">
        <f>IFERROR(INDEX(DATOS!B:B,MATCH(CHECKLIST!A896,DATOS!CG:CG,0),1),"")</f>
        <v/>
      </c>
      <c r="C896" t="str">
        <f>IFERROR(INDEX(DATOS!BT:BT,MATCH(CHECKLIST!A896,DATOS!CG:CG,0),1),"")</f>
        <v/>
      </c>
      <c r="D896" t="str">
        <f>IFERROR(INDEX(DATOS!T:T,MATCH(CHECKLIST!E896,DATOS!C:C,0),1),"")</f>
        <v/>
      </c>
      <c r="E896" s="72" t="str">
        <f>IFERROR(INDEX(DATOS!C:C,MATCH(CHECKLIST!A896,DATOS!CG:CG,0),1),"")</f>
        <v/>
      </c>
      <c r="F896" s="82" t="str">
        <f>IFERROR(IF(INDEX(DATOS!AI:AI,MATCH(CHECKLIST!B896,DATOS!B:B,0),1)=0,"",INDEX(DATOS!AI:AI,MATCH(CHECKLIST!B896,DATOS!B:B,0),1)),"")</f>
        <v/>
      </c>
      <c r="G896" s="17" t="str">
        <f>IFERROR(IF(INDEX(DATOS!AN:AN,MATCH(CHECKLIST!B896,DATOS!B:B,0),1)=0,"",INDEX(DATOS!AN:AN,MATCH(CHECKLIST!B896,DATOS!B:B,0),1)),"")</f>
        <v/>
      </c>
      <c r="H896" s="17" t="str">
        <f>IFERROR(IF(INDEX(DATOS!BQ:BQ,MATCH(CHECKLIST!B896,DATOS!B:B,0),1)="","X",IF(INDEX(DATOS!BQ:BQ,MATCH(CHECKLIST!B896,DATOS!B:B,0),1)="VIGENTE","",INDEX(DATOS!BQ:BQ,MATCH(CHECKLIST!B896,DATOS!B:B,0),1))),"")</f>
        <v/>
      </c>
      <c r="I896" s="17" t="str">
        <f>IFERROR(IF(INDEX(DATOS!AR:AR,MATCH(CHECKLIST!B896,DATOS!B:B,0),1)=0,"",INDEX(DATOS!AR:AR,MATCH(CHECKLIST!B896,DATOS!B:B,0),1)),"")</f>
        <v/>
      </c>
      <c r="J896" s="17" t="str">
        <f>IFERROR(IF(INDEX(DATOS!AP:AP,MATCH(CHECKLIST!B896,DATOS!B:B,0),1)=0,"",INDEX(DATOS!AP:AP,MATCH(CHECKLIST!B896,DATOS!B:B,0),1)),"")</f>
        <v/>
      </c>
      <c r="K896" s="35" t="str">
        <f>IFERROR(IF(INDEX(DATOS!AQ:AQ,MATCH(CHECKLIST!B896,DATOS!B:B,0),1)=0,"",INDEX(DATOS!AQ:AQ,MATCH(CHECKLIST!B896,DATOS!B:B,0),1)),"")</f>
        <v/>
      </c>
      <c r="L896" s="17" t="str">
        <f>IFERROR(IF(INDEX(DATOS!AS:AS,MATCH(CHECKLIST!B896,DATOS!B:B,0),1)=0,"",INDEX(DATOS!AS:AS,MATCH(CHECKLIST!B896,DATOS!B:B,0),1)),"")</f>
        <v/>
      </c>
      <c r="M896" s="17" t="str">
        <f>IFERROR(IF(INDEX(DATOS!AO:AO,MATCH(CHECKLIST!B896,DATOS!B:B,0),1)=0,"",INDEX(DATOS!AO:AO,MATCH(CHECKLIST!B896,DATOS!B:B,0),1)),"")</f>
        <v/>
      </c>
      <c r="N896" s="35" t="str">
        <f ca="1">IFERROR(IF(INDEX(DATOS!P:P,MATCH(CHECKLIST!B896,DATOS!B:B,0),1)="","X",IF(INDEX(DATOS!P:P,MATCH(CHECKLIST!B896,DATOS!B:B,0),1)&gt;YEAR(TODAY())-1,"","VENCIDA")),"")</f>
        <v/>
      </c>
      <c r="O896" s="35" t="str">
        <f>IFERROR(IF(INDEX(DATOS!AV:AV,MATCH(CHECKLIST!B896,DATOS!B:B,0),1)=0,"",INDEX(DATOS!AV:AV,MATCH(CHECKLIST!B896,DATOS!B:B,0),1)),"")</f>
        <v/>
      </c>
      <c r="P896" s="17" t="str">
        <f>IFERROR(IF(INDEX(DATOS!AT:AT,MATCH(CHECKLIST!B896,DATOS!B:B,0),1)=0,"",INDEX(DATOS!AT:AT,MATCH(CHECKLIST!B896,DATOS!B:B,0),1)),"")</f>
        <v/>
      </c>
      <c r="Q896" s="17" t="str">
        <f>IFERROR(IF(INDEX(DATOS!AU:AU,MATCH(CHECKLIST!B896,DATOS!B:B,0),1)=0,"",INDEX(DATOS!AU:AU,MATCH(CHECKLIST!B896,DATOS!B:B,0),1)),"")</f>
        <v/>
      </c>
      <c r="S896">
        <f t="shared" si="41"/>
        <v>0</v>
      </c>
      <c r="U896" t="str">
        <f t="shared" si="39"/>
        <v/>
      </c>
      <c r="V896" t="str">
        <f t="shared" si="40"/>
        <v/>
      </c>
    </row>
    <row r="897" spans="1:22" x14ac:dyDescent="0.25">
      <c r="A897" s="12">
        <v>884</v>
      </c>
      <c r="B897" t="str">
        <f>IFERROR(INDEX(DATOS!B:B,MATCH(CHECKLIST!A897,DATOS!CG:CG,0),1),"")</f>
        <v/>
      </c>
      <c r="C897" t="str">
        <f>IFERROR(INDEX(DATOS!BT:BT,MATCH(CHECKLIST!A897,DATOS!CG:CG,0),1),"")</f>
        <v/>
      </c>
      <c r="D897" t="str">
        <f>IFERROR(INDEX(DATOS!T:T,MATCH(CHECKLIST!E897,DATOS!C:C,0),1),"")</f>
        <v/>
      </c>
      <c r="E897" s="72" t="str">
        <f>IFERROR(INDEX(DATOS!C:C,MATCH(CHECKLIST!A897,DATOS!CG:CG,0),1),"")</f>
        <v/>
      </c>
      <c r="F897" s="82" t="str">
        <f>IFERROR(IF(INDEX(DATOS!AI:AI,MATCH(CHECKLIST!B897,DATOS!B:B,0),1)=0,"",INDEX(DATOS!AI:AI,MATCH(CHECKLIST!B897,DATOS!B:B,0),1)),"")</f>
        <v/>
      </c>
      <c r="G897" s="17" t="str">
        <f>IFERROR(IF(INDEX(DATOS!AN:AN,MATCH(CHECKLIST!B897,DATOS!B:B,0),1)=0,"",INDEX(DATOS!AN:AN,MATCH(CHECKLIST!B897,DATOS!B:B,0),1)),"")</f>
        <v/>
      </c>
      <c r="H897" s="17" t="str">
        <f>IFERROR(IF(INDEX(DATOS!BQ:BQ,MATCH(CHECKLIST!B897,DATOS!B:B,0),1)="","X",IF(INDEX(DATOS!BQ:BQ,MATCH(CHECKLIST!B897,DATOS!B:B,0),1)="VIGENTE","",INDEX(DATOS!BQ:BQ,MATCH(CHECKLIST!B897,DATOS!B:B,0),1))),"")</f>
        <v/>
      </c>
      <c r="I897" s="17" t="str">
        <f>IFERROR(IF(INDEX(DATOS!AR:AR,MATCH(CHECKLIST!B897,DATOS!B:B,0),1)=0,"",INDEX(DATOS!AR:AR,MATCH(CHECKLIST!B897,DATOS!B:B,0),1)),"")</f>
        <v/>
      </c>
      <c r="J897" s="17" t="str">
        <f>IFERROR(IF(INDEX(DATOS!AP:AP,MATCH(CHECKLIST!B897,DATOS!B:B,0),1)=0,"",INDEX(DATOS!AP:AP,MATCH(CHECKLIST!B897,DATOS!B:B,0),1)),"")</f>
        <v/>
      </c>
      <c r="K897" s="35" t="str">
        <f>IFERROR(IF(INDEX(DATOS!AQ:AQ,MATCH(CHECKLIST!B897,DATOS!B:B,0),1)=0,"",INDEX(DATOS!AQ:AQ,MATCH(CHECKLIST!B897,DATOS!B:B,0),1)),"")</f>
        <v/>
      </c>
      <c r="L897" s="17" t="str">
        <f>IFERROR(IF(INDEX(DATOS!AS:AS,MATCH(CHECKLIST!B897,DATOS!B:B,0),1)=0,"",INDEX(DATOS!AS:AS,MATCH(CHECKLIST!B897,DATOS!B:B,0),1)),"")</f>
        <v/>
      </c>
      <c r="M897" s="17" t="str">
        <f>IFERROR(IF(INDEX(DATOS!AO:AO,MATCH(CHECKLIST!B897,DATOS!B:B,0),1)=0,"",INDEX(DATOS!AO:AO,MATCH(CHECKLIST!B897,DATOS!B:B,0),1)),"")</f>
        <v/>
      </c>
      <c r="N897" s="35" t="str">
        <f ca="1">IFERROR(IF(INDEX(DATOS!P:P,MATCH(CHECKLIST!B897,DATOS!B:B,0),1)="","X",IF(INDEX(DATOS!P:P,MATCH(CHECKLIST!B897,DATOS!B:B,0),1)&gt;YEAR(TODAY())-1,"","VENCIDA")),"")</f>
        <v/>
      </c>
      <c r="O897" s="35" t="str">
        <f>IFERROR(IF(INDEX(DATOS!AV:AV,MATCH(CHECKLIST!B897,DATOS!B:B,0),1)=0,"",INDEX(DATOS!AV:AV,MATCH(CHECKLIST!B897,DATOS!B:B,0),1)),"")</f>
        <v/>
      </c>
      <c r="P897" s="17" t="str">
        <f>IFERROR(IF(INDEX(DATOS!AT:AT,MATCH(CHECKLIST!B897,DATOS!B:B,0),1)=0,"",INDEX(DATOS!AT:AT,MATCH(CHECKLIST!B897,DATOS!B:B,0),1)),"")</f>
        <v/>
      </c>
      <c r="Q897" s="17" t="str">
        <f>IFERROR(IF(INDEX(DATOS!AU:AU,MATCH(CHECKLIST!B897,DATOS!B:B,0),1)=0,"",INDEX(DATOS!AU:AU,MATCH(CHECKLIST!B897,DATOS!B:B,0),1)),"")</f>
        <v/>
      </c>
      <c r="R897" t="str">
        <f>IF(B897="","",1)</f>
        <v/>
      </c>
      <c r="S897" t="str">
        <f t="shared" si="41"/>
        <v/>
      </c>
      <c r="U897" t="str">
        <f t="shared" si="39"/>
        <v/>
      </c>
      <c r="V897" t="str">
        <f t="shared" si="40"/>
        <v/>
      </c>
    </row>
    <row r="898" spans="1:22" x14ac:dyDescent="0.25">
      <c r="A898" s="12">
        <v>885</v>
      </c>
      <c r="B898" t="str">
        <f>IFERROR(INDEX(DATOS!B:B,MATCH(CHECKLIST!A898,DATOS!CG:CG,0),1),"")</f>
        <v/>
      </c>
      <c r="C898" t="str">
        <f>IFERROR(INDEX(DATOS!BT:BT,MATCH(CHECKLIST!A898,DATOS!CG:CG,0),1),"")</f>
        <v/>
      </c>
      <c r="D898" t="str">
        <f>IFERROR(INDEX(DATOS!T:T,MATCH(CHECKLIST!E898,DATOS!C:C,0),1),"")</f>
        <v/>
      </c>
      <c r="E898" s="72" t="str">
        <f>IFERROR(INDEX(DATOS!C:C,MATCH(CHECKLIST!A898,DATOS!CG:CG,0),1),"")</f>
        <v/>
      </c>
      <c r="F898" s="82" t="str">
        <f>IFERROR(IF(INDEX(DATOS!AI:AI,MATCH(CHECKLIST!B898,DATOS!B:B,0),1)=0,"",INDEX(DATOS!AI:AI,MATCH(CHECKLIST!B898,DATOS!B:B,0),1)),"")</f>
        <v/>
      </c>
      <c r="G898" s="17" t="str">
        <f>IFERROR(IF(INDEX(DATOS!AN:AN,MATCH(CHECKLIST!B898,DATOS!B:B,0),1)=0,"",INDEX(DATOS!AN:AN,MATCH(CHECKLIST!B898,DATOS!B:B,0),1)),"")</f>
        <v/>
      </c>
      <c r="H898" s="17" t="str">
        <f>IFERROR(IF(INDEX(DATOS!BQ:BQ,MATCH(CHECKLIST!B898,DATOS!B:B,0),1)="","X",IF(INDEX(DATOS!BQ:BQ,MATCH(CHECKLIST!B898,DATOS!B:B,0),1)="VIGENTE","",INDEX(DATOS!BQ:BQ,MATCH(CHECKLIST!B898,DATOS!B:B,0),1))),"")</f>
        <v/>
      </c>
      <c r="I898" s="17" t="str">
        <f>IFERROR(IF(INDEX(DATOS!AR:AR,MATCH(CHECKLIST!B898,DATOS!B:B,0),1)=0,"",INDEX(DATOS!AR:AR,MATCH(CHECKLIST!B898,DATOS!B:B,0),1)),"")</f>
        <v/>
      </c>
      <c r="J898" s="17" t="str">
        <f>IFERROR(IF(INDEX(DATOS!AP:AP,MATCH(CHECKLIST!B898,DATOS!B:B,0),1)=0,"",INDEX(DATOS!AP:AP,MATCH(CHECKLIST!B898,DATOS!B:B,0),1)),"")</f>
        <v/>
      </c>
      <c r="K898" s="35" t="str">
        <f>IFERROR(IF(INDEX(DATOS!AQ:AQ,MATCH(CHECKLIST!B898,DATOS!B:B,0),1)=0,"",INDEX(DATOS!AQ:AQ,MATCH(CHECKLIST!B898,DATOS!B:B,0),1)),"")</f>
        <v/>
      </c>
      <c r="L898" s="17" t="str">
        <f>IFERROR(IF(INDEX(DATOS!AS:AS,MATCH(CHECKLIST!B898,DATOS!B:B,0),1)=0,"",INDEX(DATOS!AS:AS,MATCH(CHECKLIST!B898,DATOS!B:B,0),1)),"")</f>
        <v/>
      </c>
      <c r="M898" s="17" t="str">
        <f>IFERROR(IF(INDEX(DATOS!AO:AO,MATCH(CHECKLIST!B898,DATOS!B:B,0),1)=0,"",INDEX(DATOS!AO:AO,MATCH(CHECKLIST!B898,DATOS!B:B,0),1)),"")</f>
        <v/>
      </c>
      <c r="N898" s="35" t="str">
        <f ca="1">IFERROR(IF(INDEX(DATOS!P:P,MATCH(CHECKLIST!B898,DATOS!B:B,0),1)="","X",IF(INDEX(DATOS!P:P,MATCH(CHECKLIST!B898,DATOS!B:B,0),1)&gt;YEAR(TODAY())-1,"","VENCIDA")),"")</f>
        <v/>
      </c>
      <c r="O898" s="35" t="str">
        <f>IFERROR(IF(INDEX(DATOS!AV:AV,MATCH(CHECKLIST!B898,DATOS!B:B,0),1)=0,"",INDEX(DATOS!AV:AV,MATCH(CHECKLIST!B898,DATOS!B:B,0),1)),"")</f>
        <v/>
      </c>
      <c r="P898" s="17" t="str">
        <f>IFERROR(IF(INDEX(DATOS!AT:AT,MATCH(CHECKLIST!B898,DATOS!B:B,0),1)=0,"",INDEX(DATOS!AT:AT,MATCH(CHECKLIST!B898,DATOS!B:B,0),1)),"")</f>
        <v/>
      </c>
      <c r="Q898" s="17" t="str">
        <f>IFERROR(IF(INDEX(DATOS!AU:AU,MATCH(CHECKLIST!B898,DATOS!B:B,0),1)=0,"",INDEX(DATOS!AU:AU,MATCH(CHECKLIST!B898,DATOS!B:B,0),1)),"")</f>
        <v/>
      </c>
      <c r="S898">
        <f t="shared" si="41"/>
        <v>0</v>
      </c>
      <c r="U898" t="str">
        <f t="shared" si="39"/>
        <v/>
      </c>
      <c r="V898" t="str">
        <f t="shared" si="40"/>
        <v/>
      </c>
    </row>
    <row r="899" spans="1:22" x14ac:dyDescent="0.25">
      <c r="A899" s="12">
        <v>886</v>
      </c>
      <c r="B899" t="str">
        <f>IFERROR(INDEX(DATOS!B:B,MATCH(CHECKLIST!A899,DATOS!CG:CG,0),1),"")</f>
        <v/>
      </c>
      <c r="C899" t="str">
        <f>IFERROR(INDEX(DATOS!BT:BT,MATCH(CHECKLIST!A899,DATOS!CG:CG,0),1),"")</f>
        <v/>
      </c>
      <c r="D899" t="str">
        <f>IFERROR(INDEX(DATOS!T:T,MATCH(CHECKLIST!E899,DATOS!C:C,0),1),"")</f>
        <v/>
      </c>
      <c r="E899" s="72" t="str">
        <f>IFERROR(INDEX(DATOS!C:C,MATCH(CHECKLIST!A899,DATOS!CG:CG,0),1),"")</f>
        <v/>
      </c>
      <c r="F899" s="82" t="str">
        <f>IFERROR(IF(INDEX(DATOS!AI:AI,MATCH(CHECKLIST!B899,DATOS!B:B,0),1)=0,"",INDEX(DATOS!AI:AI,MATCH(CHECKLIST!B899,DATOS!B:B,0),1)),"")</f>
        <v/>
      </c>
      <c r="G899" s="17" t="str">
        <f>IFERROR(IF(INDEX(DATOS!AN:AN,MATCH(CHECKLIST!B899,DATOS!B:B,0),1)=0,"",INDEX(DATOS!AN:AN,MATCH(CHECKLIST!B899,DATOS!B:B,0),1)),"")</f>
        <v/>
      </c>
      <c r="H899" s="17" t="str">
        <f>IFERROR(IF(INDEX(DATOS!BQ:BQ,MATCH(CHECKLIST!B899,DATOS!B:B,0),1)="","X",IF(INDEX(DATOS!BQ:BQ,MATCH(CHECKLIST!B899,DATOS!B:B,0),1)="VIGENTE","",INDEX(DATOS!BQ:BQ,MATCH(CHECKLIST!B899,DATOS!B:B,0),1))),"")</f>
        <v/>
      </c>
      <c r="I899" s="17" t="str">
        <f>IFERROR(IF(INDEX(DATOS!AR:AR,MATCH(CHECKLIST!B899,DATOS!B:B,0),1)=0,"",INDEX(DATOS!AR:AR,MATCH(CHECKLIST!B899,DATOS!B:B,0),1)),"")</f>
        <v/>
      </c>
      <c r="J899" s="17" t="str">
        <f>IFERROR(IF(INDEX(DATOS!AP:AP,MATCH(CHECKLIST!B899,DATOS!B:B,0),1)=0,"",INDEX(DATOS!AP:AP,MATCH(CHECKLIST!B899,DATOS!B:B,0),1)),"")</f>
        <v/>
      </c>
      <c r="K899" s="35" t="str">
        <f>IFERROR(IF(INDEX(DATOS!AQ:AQ,MATCH(CHECKLIST!B899,DATOS!B:B,0),1)=0,"",INDEX(DATOS!AQ:AQ,MATCH(CHECKLIST!B899,DATOS!B:B,0),1)),"")</f>
        <v/>
      </c>
      <c r="L899" s="17" t="str">
        <f>IFERROR(IF(INDEX(DATOS!AS:AS,MATCH(CHECKLIST!B899,DATOS!B:B,0),1)=0,"",INDEX(DATOS!AS:AS,MATCH(CHECKLIST!B899,DATOS!B:B,0),1)),"")</f>
        <v/>
      </c>
      <c r="M899" s="17" t="str">
        <f>IFERROR(IF(INDEX(DATOS!AO:AO,MATCH(CHECKLIST!B899,DATOS!B:B,0),1)=0,"",INDEX(DATOS!AO:AO,MATCH(CHECKLIST!B899,DATOS!B:B,0),1)),"")</f>
        <v/>
      </c>
      <c r="N899" s="35" t="str">
        <f ca="1">IFERROR(IF(INDEX(DATOS!P:P,MATCH(CHECKLIST!B899,DATOS!B:B,0),1)="","X",IF(INDEX(DATOS!P:P,MATCH(CHECKLIST!B899,DATOS!B:B,0),1)&gt;YEAR(TODAY())-1,"","VENCIDA")),"")</f>
        <v/>
      </c>
      <c r="O899" s="35" t="str">
        <f>IFERROR(IF(INDEX(DATOS!AV:AV,MATCH(CHECKLIST!B899,DATOS!B:B,0),1)=0,"",INDEX(DATOS!AV:AV,MATCH(CHECKLIST!B899,DATOS!B:B,0),1)),"")</f>
        <v/>
      </c>
      <c r="P899" s="17" t="str">
        <f>IFERROR(IF(INDEX(DATOS!AT:AT,MATCH(CHECKLIST!B899,DATOS!B:B,0),1)=0,"",INDEX(DATOS!AT:AT,MATCH(CHECKLIST!B899,DATOS!B:B,0),1)),"")</f>
        <v/>
      </c>
      <c r="Q899" s="17" t="str">
        <f>IFERROR(IF(INDEX(DATOS!AU:AU,MATCH(CHECKLIST!B899,DATOS!B:B,0),1)=0,"",INDEX(DATOS!AU:AU,MATCH(CHECKLIST!B899,DATOS!B:B,0),1)),"")</f>
        <v/>
      </c>
      <c r="R899" t="str">
        <f>IF(B899="","",1)</f>
        <v/>
      </c>
      <c r="S899" t="str">
        <f t="shared" si="41"/>
        <v/>
      </c>
      <c r="U899" t="str">
        <f t="shared" si="39"/>
        <v/>
      </c>
      <c r="V899" t="str">
        <f t="shared" si="40"/>
        <v/>
      </c>
    </row>
    <row r="900" spans="1:22" x14ac:dyDescent="0.25">
      <c r="A900" s="12">
        <v>887</v>
      </c>
      <c r="B900" t="str">
        <f>IFERROR(INDEX(DATOS!B:B,MATCH(CHECKLIST!A900,DATOS!CG:CG,0),1),"")</f>
        <v/>
      </c>
      <c r="C900" t="str">
        <f>IFERROR(INDEX(DATOS!BT:BT,MATCH(CHECKLIST!A900,DATOS!CG:CG,0),1),"")</f>
        <v/>
      </c>
      <c r="D900" t="str">
        <f>IFERROR(INDEX(DATOS!T:T,MATCH(CHECKLIST!E900,DATOS!C:C,0),1),"")</f>
        <v/>
      </c>
      <c r="E900" s="72" t="str">
        <f>IFERROR(INDEX(DATOS!C:C,MATCH(CHECKLIST!A900,DATOS!CG:CG,0),1),"")</f>
        <v/>
      </c>
      <c r="F900" s="82" t="str">
        <f>IFERROR(IF(INDEX(DATOS!AI:AI,MATCH(CHECKLIST!B900,DATOS!B:B,0),1)=0,"",INDEX(DATOS!AI:AI,MATCH(CHECKLIST!B900,DATOS!B:B,0),1)),"")</f>
        <v/>
      </c>
      <c r="G900" s="17" t="str">
        <f>IFERROR(IF(INDEX(DATOS!AN:AN,MATCH(CHECKLIST!B900,DATOS!B:B,0),1)=0,"",INDEX(DATOS!AN:AN,MATCH(CHECKLIST!B900,DATOS!B:B,0),1)),"")</f>
        <v/>
      </c>
      <c r="H900" s="17" t="str">
        <f>IFERROR(IF(INDEX(DATOS!BQ:BQ,MATCH(CHECKLIST!B900,DATOS!B:B,0),1)="","X",IF(INDEX(DATOS!BQ:BQ,MATCH(CHECKLIST!B900,DATOS!B:B,0),1)="VIGENTE","",INDEX(DATOS!BQ:BQ,MATCH(CHECKLIST!B900,DATOS!B:B,0),1))),"")</f>
        <v/>
      </c>
      <c r="I900" s="17" t="str">
        <f>IFERROR(IF(INDEX(DATOS!AR:AR,MATCH(CHECKLIST!B900,DATOS!B:B,0),1)=0,"",INDEX(DATOS!AR:AR,MATCH(CHECKLIST!B900,DATOS!B:B,0),1)),"")</f>
        <v/>
      </c>
      <c r="J900" s="17" t="str">
        <f>IFERROR(IF(INDEX(DATOS!AP:AP,MATCH(CHECKLIST!B900,DATOS!B:B,0),1)=0,"",INDEX(DATOS!AP:AP,MATCH(CHECKLIST!B900,DATOS!B:B,0),1)),"")</f>
        <v/>
      </c>
      <c r="K900" s="35" t="str">
        <f>IFERROR(IF(INDEX(DATOS!AQ:AQ,MATCH(CHECKLIST!B900,DATOS!B:B,0),1)=0,"",INDEX(DATOS!AQ:AQ,MATCH(CHECKLIST!B900,DATOS!B:B,0),1)),"")</f>
        <v/>
      </c>
      <c r="L900" s="17" t="str">
        <f>IFERROR(IF(INDEX(DATOS!AS:AS,MATCH(CHECKLIST!B900,DATOS!B:B,0),1)=0,"",INDEX(DATOS!AS:AS,MATCH(CHECKLIST!B900,DATOS!B:B,0),1)),"")</f>
        <v/>
      </c>
      <c r="M900" s="17" t="str">
        <f>IFERROR(IF(INDEX(DATOS!AO:AO,MATCH(CHECKLIST!B900,DATOS!B:B,0),1)=0,"",INDEX(DATOS!AO:AO,MATCH(CHECKLIST!B900,DATOS!B:B,0),1)),"")</f>
        <v/>
      </c>
      <c r="N900" s="35" t="str">
        <f ca="1">IFERROR(IF(INDEX(DATOS!P:P,MATCH(CHECKLIST!B900,DATOS!B:B,0),1)="","X",IF(INDEX(DATOS!P:P,MATCH(CHECKLIST!B900,DATOS!B:B,0),1)&gt;YEAR(TODAY())-1,"","VENCIDA")),"")</f>
        <v/>
      </c>
      <c r="O900" s="35" t="str">
        <f>IFERROR(IF(INDEX(DATOS!AV:AV,MATCH(CHECKLIST!B900,DATOS!B:B,0),1)=0,"",INDEX(DATOS!AV:AV,MATCH(CHECKLIST!B900,DATOS!B:B,0),1)),"")</f>
        <v/>
      </c>
      <c r="P900" s="17" t="str">
        <f>IFERROR(IF(INDEX(DATOS!AT:AT,MATCH(CHECKLIST!B900,DATOS!B:B,0),1)=0,"",INDEX(DATOS!AT:AT,MATCH(CHECKLIST!B900,DATOS!B:B,0),1)),"")</f>
        <v/>
      </c>
      <c r="Q900" s="17" t="str">
        <f>IFERROR(IF(INDEX(DATOS!AU:AU,MATCH(CHECKLIST!B900,DATOS!B:B,0),1)=0,"",INDEX(DATOS!AU:AU,MATCH(CHECKLIST!B900,DATOS!B:B,0),1)),"")</f>
        <v/>
      </c>
      <c r="S900">
        <f t="shared" si="41"/>
        <v>0</v>
      </c>
      <c r="U900" t="str">
        <f t="shared" si="39"/>
        <v/>
      </c>
      <c r="V900" t="str">
        <f t="shared" si="40"/>
        <v/>
      </c>
    </row>
    <row r="901" spans="1:22" x14ac:dyDescent="0.25">
      <c r="A901" s="12">
        <v>888</v>
      </c>
      <c r="B901" t="str">
        <f>IFERROR(INDEX(DATOS!B:B,MATCH(CHECKLIST!A901,DATOS!CG:CG,0),1),"")</f>
        <v/>
      </c>
      <c r="C901" t="str">
        <f>IFERROR(INDEX(DATOS!BT:BT,MATCH(CHECKLIST!A901,DATOS!CG:CG,0),1),"")</f>
        <v/>
      </c>
      <c r="D901" t="str">
        <f>IFERROR(INDEX(DATOS!T:T,MATCH(CHECKLIST!E901,DATOS!C:C,0),1),"")</f>
        <v/>
      </c>
      <c r="E901" s="72" t="str">
        <f>IFERROR(INDEX(DATOS!C:C,MATCH(CHECKLIST!A901,DATOS!CG:CG,0),1),"")</f>
        <v/>
      </c>
      <c r="F901" s="82" t="str">
        <f>IFERROR(IF(INDEX(DATOS!AI:AI,MATCH(CHECKLIST!B901,DATOS!B:B,0),1)=0,"",INDEX(DATOS!AI:AI,MATCH(CHECKLIST!B901,DATOS!B:B,0),1)),"")</f>
        <v/>
      </c>
      <c r="G901" s="17" t="str">
        <f>IFERROR(IF(INDEX(DATOS!AN:AN,MATCH(CHECKLIST!B901,DATOS!B:B,0),1)=0,"",INDEX(DATOS!AN:AN,MATCH(CHECKLIST!B901,DATOS!B:B,0),1)),"")</f>
        <v/>
      </c>
      <c r="H901" s="17" t="str">
        <f>IFERROR(IF(INDEX(DATOS!BQ:BQ,MATCH(CHECKLIST!B901,DATOS!B:B,0),1)="","X",IF(INDEX(DATOS!BQ:BQ,MATCH(CHECKLIST!B901,DATOS!B:B,0),1)="VIGENTE","",INDEX(DATOS!BQ:BQ,MATCH(CHECKLIST!B901,DATOS!B:B,0),1))),"")</f>
        <v/>
      </c>
      <c r="I901" s="17" t="str">
        <f>IFERROR(IF(INDEX(DATOS!AR:AR,MATCH(CHECKLIST!B901,DATOS!B:B,0),1)=0,"",INDEX(DATOS!AR:AR,MATCH(CHECKLIST!B901,DATOS!B:B,0),1)),"")</f>
        <v/>
      </c>
      <c r="J901" s="17" t="str">
        <f>IFERROR(IF(INDEX(DATOS!AP:AP,MATCH(CHECKLIST!B901,DATOS!B:B,0),1)=0,"",INDEX(DATOS!AP:AP,MATCH(CHECKLIST!B901,DATOS!B:B,0),1)),"")</f>
        <v/>
      </c>
      <c r="K901" s="35" t="str">
        <f>IFERROR(IF(INDEX(DATOS!AQ:AQ,MATCH(CHECKLIST!B901,DATOS!B:B,0),1)=0,"",INDEX(DATOS!AQ:AQ,MATCH(CHECKLIST!B901,DATOS!B:B,0),1)),"")</f>
        <v/>
      </c>
      <c r="L901" s="17" t="str">
        <f>IFERROR(IF(INDEX(DATOS!AS:AS,MATCH(CHECKLIST!B901,DATOS!B:B,0),1)=0,"",INDEX(DATOS!AS:AS,MATCH(CHECKLIST!B901,DATOS!B:B,0),1)),"")</f>
        <v/>
      </c>
      <c r="M901" s="17" t="str">
        <f>IFERROR(IF(INDEX(DATOS!AO:AO,MATCH(CHECKLIST!B901,DATOS!B:B,0),1)=0,"",INDEX(DATOS!AO:AO,MATCH(CHECKLIST!B901,DATOS!B:B,0),1)),"")</f>
        <v/>
      </c>
      <c r="N901" s="35" t="str">
        <f ca="1">IFERROR(IF(INDEX(DATOS!P:P,MATCH(CHECKLIST!B901,DATOS!B:B,0),1)="","X",IF(INDEX(DATOS!P:P,MATCH(CHECKLIST!B901,DATOS!B:B,0),1)&gt;YEAR(TODAY())-1,"","VENCIDA")),"")</f>
        <v/>
      </c>
      <c r="O901" s="35" t="str">
        <f>IFERROR(IF(INDEX(DATOS!AV:AV,MATCH(CHECKLIST!B901,DATOS!B:B,0),1)=0,"",INDEX(DATOS!AV:AV,MATCH(CHECKLIST!B901,DATOS!B:B,0),1)),"")</f>
        <v/>
      </c>
      <c r="P901" s="17" t="str">
        <f>IFERROR(IF(INDEX(DATOS!AT:AT,MATCH(CHECKLIST!B901,DATOS!B:B,0),1)=0,"",INDEX(DATOS!AT:AT,MATCH(CHECKLIST!B901,DATOS!B:B,0),1)),"")</f>
        <v/>
      </c>
      <c r="Q901" s="17" t="str">
        <f>IFERROR(IF(INDEX(DATOS!AU:AU,MATCH(CHECKLIST!B901,DATOS!B:B,0),1)=0,"",INDEX(DATOS!AU:AU,MATCH(CHECKLIST!B901,DATOS!B:B,0),1)),"")</f>
        <v/>
      </c>
      <c r="R901" t="str">
        <f>IF(B901="","",1)</f>
        <v/>
      </c>
      <c r="S901" t="str">
        <f t="shared" si="41"/>
        <v/>
      </c>
      <c r="U901" t="str">
        <f t="shared" si="39"/>
        <v/>
      </c>
      <c r="V901" t="str">
        <f t="shared" si="40"/>
        <v/>
      </c>
    </row>
    <row r="902" spans="1:22" x14ac:dyDescent="0.25">
      <c r="A902" s="12">
        <v>889</v>
      </c>
      <c r="B902" t="str">
        <f>IFERROR(INDEX(DATOS!B:B,MATCH(CHECKLIST!A902,DATOS!CG:CG,0),1),"")</f>
        <v/>
      </c>
      <c r="C902" t="str">
        <f>IFERROR(INDEX(DATOS!BT:BT,MATCH(CHECKLIST!A902,DATOS!CG:CG,0),1),"")</f>
        <v/>
      </c>
      <c r="D902" t="str">
        <f>IFERROR(INDEX(DATOS!T:T,MATCH(CHECKLIST!E902,DATOS!C:C,0),1),"")</f>
        <v/>
      </c>
      <c r="E902" s="72" t="str">
        <f>IFERROR(INDEX(DATOS!C:C,MATCH(CHECKLIST!A902,DATOS!CG:CG,0),1),"")</f>
        <v/>
      </c>
      <c r="F902" s="82" t="str">
        <f>IFERROR(IF(INDEX(DATOS!AI:AI,MATCH(CHECKLIST!B902,DATOS!B:B,0),1)=0,"",INDEX(DATOS!AI:AI,MATCH(CHECKLIST!B902,DATOS!B:B,0),1)),"")</f>
        <v/>
      </c>
      <c r="G902" s="17" t="str">
        <f>IFERROR(IF(INDEX(DATOS!AN:AN,MATCH(CHECKLIST!B902,DATOS!B:B,0),1)=0,"",INDEX(DATOS!AN:AN,MATCH(CHECKLIST!B902,DATOS!B:B,0),1)),"")</f>
        <v/>
      </c>
      <c r="H902" s="17" t="str">
        <f>IFERROR(IF(INDEX(DATOS!BQ:BQ,MATCH(CHECKLIST!B902,DATOS!B:B,0),1)="","X",IF(INDEX(DATOS!BQ:BQ,MATCH(CHECKLIST!B902,DATOS!B:B,0),1)="VIGENTE","",INDEX(DATOS!BQ:BQ,MATCH(CHECKLIST!B902,DATOS!B:B,0),1))),"")</f>
        <v/>
      </c>
      <c r="I902" s="17" t="str">
        <f>IFERROR(IF(INDEX(DATOS!AR:AR,MATCH(CHECKLIST!B902,DATOS!B:B,0),1)=0,"",INDEX(DATOS!AR:AR,MATCH(CHECKLIST!B902,DATOS!B:B,0),1)),"")</f>
        <v/>
      </c>
      <c r="J902" s="17" t="str">
        <f>IFERROR(IF(INDEX(DATOS!AP:AP,MATCH(CHECKLIST!B902,DATOS!B:B,0),1)=0,"",INDEX(DATOS!AP:AP,MATCH(CHECKLIST!B902,DATOS!B:B,0),1)),"")</f>
        <v/>
      </c>
      <c r="K902" s="35" t="str">
        <f>IFERROR(IF(INDEX(DATOS!AQ:AQ,MATCH(CHECKLIST!B902,DATOS!B:B,0),1)=0,"",INDEX(DATOS!AQ:AQ,MATCH(CHECKLIST!B902,DATOS!B:B,0),1)),"")</f>
        <v/>
      </c>
      <c r="L902" s="17" t="str">
        <f>IFERROR(IF(INDEX(DATOS!AS:AS,MATCH(CHECKLIST!B902,DATOS!B:B,0),1)=0,"",INDEX(DATOS!AS:AS,MATCH(CHECKLIST!B902,DATOS!B:B,0),1)),"")</f>
        <v/>
      </c>
      <c r="M902" s="17" t="str">
        <f>IFERROR(IF(INDEX(DATOS!AO:AO,MATCH(CHECKLIST!B902,DATOS!B:B,0),1)=0,"",INDEX(DATOS!AO:AO,MATCH(CHECKLIST!B902,DATOS!B:B,0),1)),"")</f>
        <v/>
      </c>
      <c r="N902" s="35" t="str">
        <f ca="1">IFERROR(IF(INDEX(DATOS!P:P,MATCH(CHECKLIST!B902,DATOS!B:B,0),1)="","X",IF(INDEX(DATOS!P:P,MATCH(CHECKLIST!B902,DATOS!B:B,0),1)&gt;YEAR(TODAY())-1,"","VENCIDA")),"")</f>
        <v/>
      </c>
      <c r="O902" s="35" t="str">
        <f>IFERROR(IF(INDEX(DATOS!AV:AV,MATCH(CHECKLIST!B902,DATOS!B:B,0),1)=0,"",INDEX(DATOS!AV:AV,MATCH(CHECKLIST!B902,DATOS!B:B,0),1)),"")</f>
        <v/>
      </c>
      <c r="P902" s="17" t="str">
        <f>IFERROR(IF(INDEX(DATOS!AT:AT,MATCH(CHECKLIST!B902,DATOS!B:B,0),1)=0,"",INDEX(DATOS!AT:AT,MATCH(CHECKLIST!B902,DATOS!B:B,0),1)),"")</f>
        <v/>
      </c>
      <c r="Q902" s="17" t="str">
        <f>IFERROR(IF(INDEX(DATOS!AU:AU,MATCH(CHECKLIST!B902,DATOS!B:B,0),1)=0,"",INDEX(DATOS!AU:AU,MATCH(CHECKLIST!B902,DATOS!B:B,0),1)),"")</f>
        <v/>
      </c>
      <c r="S902">
        <f t="shared" si="41"/>
        <v>0</v>
      </c>
      <c r="U902" t="str">
        <f t="shared" si="39"/>
        <v/>
      </c>
      <c r="V902" t="str">
        <f t="shared" si="40"/>
        <v/>
      </c>
    </row>
    <row r="903" spans="1:22" x14ac:dyDescent="0.25">
      <c r="A903" s="12">
        <v>890</v>
      </c>
      <c r="B903" t="str">
        <f>IFERROR(INDEX(DATOS!B:B,MATCH(CHECKLIST!A903,DATOS!CG:CG,0),1),"")</f>
        <v/>
      </c>
      <c r="C903" t="str">
        <f>IFERROR(INDEX(DATOS!BT:BT,MATCH(CHECKLIST!A903,DATOS!CG:CG,0),1),"")</f>
        <v/>
      </c>
      <c r="D903" t="str">
        <f>IFERROR(INDEX(DATOS!T:T,MATCH(CHECKLIST!E903,DATOS!C:C,0),1),"")</f>
        <v/>
      </c>
      <c r="E903" s="72" t="str">
        <f>IFERROR(INDEX(DATOS!C:C,MATCH(CHECKLIST!A903,DATOS!CG:CG,0),1),"")</f>
        <v/>
      </c>
      <c r="F903" s="82" t="str">
        <f>IFERROR(IF(INDEX(DATOS!AI:AI,MATCH(CHECKLIST!B903,DATOS!B:B,0),1)=0,"",INDEX(DATOS!AI:AI,MATCH(CHECKLIST!B903,DATOS!B:B,0),1)),"")</f>
        <v/>
      </c>
      <c r="G903" s="17" t="str">
        <f>IFERROR(IF(INDEX(DATOS!AN:AN,MATCH(CHECKLIST!B903,DATOS!B:B,0),1)=0,"",INDEX(DATOS!AN:AN,MATCH(CHECKLIST!B903,DATOS!B:B,0),1)),"")</f>
        <v/>
      </c>
      <c r="H903" s="17" t="str">
        <f>IFERROR(IF(INDEX(DATOS!BQ:BQ,MATCH(CHECKLIST!B903,DATOS!B:B,0),1)="","X",IF(INDEX(DATOS!BQ:BQ,MATCH(CHECKLIST!B903,DATOS!B:B,0),1)="VIGENTE","",INDEX(DATOS!BQ:BQ,MATCH(CHECKLIST!B903,DATOS!B:B,0),1))),"")</f>
        <v/>
      </c>
      <c r="I903" s="17" t="str">
        <f>IFERROR(IF(INDEX(DATOS!AR:AR,MATCH(CHECKLIST!B903,DATOS!B:B,0),1)=0,"",INDEX(DATOS!AR:AR,MATCH(CHECKLIST!B903,DATOS!B:B,0),1)),"")</f>
        <v/>
      </c>
      <c r="J903" s="17" t="str">
        <f>IFERROR(IF(INDEX(DATOS!AP:AP,MATCH(CHECKLIST!B903,DATOS!B:B,0),1)=0,"",INDEX(DATOS!AP:AP,MATCH(CHECKLIST!B903,DATOS!B:B,0),1)),"")</f>
        <v/>
      </c>
      <c r="K903" s="35" t="str">
        <f>IFERROR(IF(INDEX(DATOS!AQ:AQ,MATCH(CHECKLIST!B903,DATOS!B:B,0),1)=0,"",INDEX(DATOS!AQ:AQ,MATCH(CHECKLIST!B903,DATOS!B:B,0),1)),"")</f>
        <v/>
      </c>
      <c r="L903" s="17" t="str">
        <f>IFERROR(IF(INDEX(DATOS!AS:AS,MATCH(CHECKLIST!B903,DATOS!B:B,0),1)=0,"",INDEX(DATOS!AS:AS,MATCH(CHECKLIST!B903,DATOS!B:B,0),1)),"")</f>
        <v/>
      </c>
      <c r="M903" s="17" t="str">
        <f>IFERROR(IF(INDEX(DATOS!AO:AO,MATCH(CHECKLIST!B903,DATOS!B:B,0),1)=0,"",INDEX(DATOS!AO:AO,MATCH(CHECKLIST!B903,DATOS!B:B,0),1)),"")</f>
        <v/>
      </c>
      <c r="N903" s="35" t="str">
        <f ca="1">IFERROR(IF(INDEX(DATOS!P:P,MATCH(CHECKLIST!B903,DATOS!B:B,0),1)="","X",IF(INDEX(DATOS!P:P,MATCH(CHECKLIST!B903,DATOS!B:B,0),1)&gt;YEAR(TODAY())-1,"","VENCIDA")),"")</f>
        <v/>
      </c>
      <c r="O903" s="35" t="str">
        <f>IFERROR(IF(INDEX(DATOS!AV:AV,MATCH(CHECKLIST!B903,DATOS!B:B,0),1)=0,"",INDEX(DATOS!AV:AV,MATCH(CHECKLIST!B903,DATOS!B:B,0),1)),"")</f>
        <v/>
      </c>
      <c r="P903" s="17" t="str">
        <f>IFERROR(IF(INDEX(DATOS!AT:AT,MATCH(CHECKLIST!B903,DATOS!B:B,0),1)=0,"",INDEX(DATOS!AT:AT,MATCH(CHECKLIST!B903,DATOS!B:B,0),1)),"")</f>
        <v/>
      </c>
      <c r="Q903" s="17" t="str">
        <f>IFERROR(IF(INDEX(DATOS!AU:AU,MATCH(CHECKLIST!B903,DATOS!B:B,0),1)=0,"",INDEX(DATOS!AU:AU,MATCH(CHECKLIST!B903,DATOS!B:B,0),1)),"")</f>
        <v/>
      </c>
      <c r="R903" t="str">
        <f>IF(B903="","",1)</f>
        <v/>
      </c>
      <c r="S903" t="str">
        <f t="shared" si="41"/>
        <v/>
      </c>
      <c r="U903" t="str">
        <f t="shared" si="39"/>
        <v/>
      </c>
      <c r="V903" t="str">
        <f t="shared" si="40"/>
        <v/>
      </c>
    </row>
    <row r="904" spans="1:22" x14ac:dyDescent="0.25">
      <c r="A904" s="12">
        <v>891</v>
      </c>
      <c r="B904" t="str">
        <f>IFERROR(INDEX(DATOS!B:B,MATCH(CHECKLIST!A904,DATOS!CG:CG,0),1),"")</f>
        <v/>
      </c>
      <c r="C904" t="str">
        <f>IFERROR(INDEX(DATOS!BT:BT,MATCH(CHECKLIST!A904,DATOS!CG:CG,0),1),"")</f>
        <v/>
      </c>
      <c r="D904" t="str">
        <f>IFERROR(INDEX(DATOS!T:T,MATCH(CHECKLIST!E904,DATOS!C:C,0),1),"")</f>
        <v/>
      </c>
      <c r="E904" s="72" t="str">
        <f>IFERROR(INDEX(DATOS!C:C,MATCH(CHECKLIST!A904,DATOS!CG:CG,0),1),"")</f>
        <v/>
      </c>
      <c r="F904" s="82" t="str">
        <f>IFERROR(IF(INDEX(DATOS!AI:AI,MATCH(CHECKLIST!B904,DATOS!B:B,0),1)=0,"",INDEX(DATOS!AI:AI,MATCH(CHECKLIST!B904,DATOS!B:B,0),1)),"")</f>
        <v/>
      </c>
      <c r="G904" s="17" t="str">
        <f>IFERROR(IF(INDEX(DATOS!AN:AN,MATCH(CHECKLIST!B904,DATOS!B:B,0),1)=0,"",INDEX(DATOS!AN:AN,MATCH(CHECKLIST!B904,DATOS!B:B,0),1)),"")</f>
        <v/>
      </c>
      <c r="H904" s="17" t="str">
        <f>IFERROR(IF(INDEX(DATOS!BQ:BQ,MATCH(CHECKLIST!B904,DATOS!B:B,0),1)="","X",IF(INDEX(DATOS!BQ:BQ,MATCH(CHECKLIST!B904,DATOS!B:B,0),1)="VIGENTE","",INDEX(DATOS!BQ:BQ,MATCH(CHECKLIST!B904,DATOS!B:B,0),1))),"")</f>
        <v/>
      </c>
      <c r="I904" s="17" t="str">
        <f>IFERROR(IF(INDEX(DATOS!AR:AR,MATCH(CHECKLIST!B904,DATOS!B:B,0),1)=0,"",INDEX(DATOS!AR:AR,MATCH(CHECKLIST!B904,DATOS!B:B,0),1)),"")</f>
        <v/>
      </c>
      <c r="J904" s="17" t="str">
        <f>IFERROR(IF(INDEX(DATOS!AP:AP,MATCH(CHECKLIST!B904,DATOS!B:B,0),1)=0,"",INDEX(DATOS!AP:AP,MATCH(CHECKLIST!B904,DATOS!B:B,0),1)),"")</f>
        <v/>
      </c>
      <c r="K904" s="35" t="str">
        <f>IFERROR(IF(INDEX(DATOS!AQ:AQ,MATCH(CHECKLIST!B904,DATOS!B:B,0),1)=0,"",INDEX(DATOS!AQ:AQ,MATCH(CHECKLIST!B904,DATOS!B:B,0),1)),"")</f>
        <v/>
      </c>
      <c r="L904" s="17" t="str">
        <f>IFERROR(IF(INDEX(DATOS!AS:AS,MATCH(CHECKLIST!B904,DATOS!B:B,0),1)=0,"",INDEX(DATOS!AS:AS,MATCH(CHECKLIST!B904,DATOS!B:B,0),1)),"")</f>
        <v/>
      </c>
      <c r="M904" s="17" t="str">
        <f>IFERROR(IF(INDEX(DATOS!AO:AO,MATCH(CHECKLIST!B904,DATOS!B:B,0),1)=0,"",INDEX(DATOS!AO:AO,MATCH(CHECKLIST!B904,DATOS!B:B,0),1)),"")</f>
        <v/>
      </c>
      <c r="N904" s="35" t="str">
        <f ca="1">IFERROR(IF(INDEX(DATOS!P:P,MATCH(CHECKLIST!B904,DATOS!B:B,0),1)="","X",IF(INDEX(DATOS!P:P,MATCH(CHECKLIST!B904,DATOS!B:B,0),1)&gt;YEAR(TODAY())-1,"","VENCIDA")),"")</f>
        <v/>
      </c>
      <c r="O904" s="35" t="str">
        <f>IFERROR(IF(INDEX(DATOS!AV:AV,MATCH(CHECKLIST!B904,DATOS!B:B,0),1)=0,"",INDEX(DATOS!AV:AV,MATCH(CHECKLIST!B904,DATOS!B:B,0),1)),"")</f>
        <v/>
      </c>
      <c r="P904" s="17" t="str">
        <f>IFERROR(IF(INDEX(DATOS!AT:AT,MATCH(CHECKLIST!B904,DATOS!B:B,0),1)=0,"",INDEX(DATOS!AT:AT,MATCH(CHECKLIST!B904,DATOS!B:B,0),1)),"")</f>
        <v/>
      </c>
      <c r="Q904" s="17" t="str">
        <f>IFERROR(IF(INDEX(DATOS!AU:AU,MATCH(CHECKLIST!B904,DATOS!B:B,0),1)=0,"",INDEX(DATOS!AU:AU,MATCH(CHECKLIST!B904,DATOS!B:B,0),1)),"")</f>
        <v/>
      </c>
      <c r="S904">
        <f t="shared" si="41"/>
        <v>0</v>
      </c>
      <c r="U904" t="str">
        <f t="shared" si="39"/>
        <v/>
      </c>
      <c r="V904" t="str">
        <f t="shared" si="40"/>
        <v/>
      </c>
    </row>
    <row r="905" spans="1:22" x14ac:dyDescent="0.25">
      <c r="A905" s="12">
        <v>892</v>
      </c>
      <c r="B905" t="str">
        <f>IFERROR(INDEX(DATOS!B:B,MATCH(CHECKLIST!A905,DATOS!CG:CG,0),1),"")</f>
        <v/>
      </c>
      <c r="C905" t="str">
        <f>IFERROR(INDEX(DATOS!BT:BT,MATCH(CHECKLIST!A905,DATOS!CG:CG,0),1),"")</f>
        <v/>
      </c>
      <c r="D905" t="str">
        <f>IFERROR(INDEX(DATOS!T:T,MATCH(CHECKLIST!E905,DATOS!C:C,0),1),"")</f>
        <v/>
      </c>
      <c r="E905" s="72" t="str">
        <f>IFERROR(INDEX(DATOS!C:C,MATCH(CHECKLIST!A905,DATOS!CG:CG,0),1),"")</f>
        <v/>
      </c>
      <c r="F905" s="82" t="str">
        <f>IFERROR(IF(INDEX(DATOS!AI:AI,MATCH(CHECKLIST!B905,DATOS!B:B,0),1)=0,"",INDEX(DATOS!AI:AI,MATCH(CHECKLIST!B905,DATOS!B:B,0),1)),"")</f>
        <v/>
      </c>
      <c r="G905" s="17" t="str">
        <f>IFERROR(IF(INDEX(DATOS!AN:AN,MATCH(CHECKLIST!B905,DATOS!B:B,0),1)=0,"",INDEX(DATOS!AN:AN,MATCH(CHECKLIST!B905,DATOS!B:B,0),1)),"")</f>
        <v/>
      </c>
      <c r="H905" s="17" t="str">
        <f>IFERROR(IF(INDEX(DATOS!BQ:BQ,MATCH(CHECKLIST!B905,DATOS!B:B,0),1)="","X",IF(INDEX(DATOS!BQ:BQ,MATCH(CHECKLIST!B905,DATOS!B:B,0),1)="VIGENTE","",INDEX(DATOS!BQ:BQ,MATCH(CHECKLIST!B905,DATOS!B:B,0),1))),"")</f>
        <v/>
      </c>
      <c r="I905" s="17" t="str">
        <f>IFERROR(IF(INDEX(DATOS!AR:AR,MATCH(CHECKLIST!B905,DATOS!B:B,0),1)=0,"",INDEX(DATOS!AR:AR,MATCH(CHECKLIST!B905,DATOS!B:B,0),1)),"")</f>
        <v/>
      </c>
      <c r="J905" s="17" t="str">
        <f>IFERROR(IF(INDEX(DATOS!AP:AP,MATCH(CHECKLIST!B905,DATOS!B:B,0),1)=0,"",INDEX(DATOS!AP:AP,MATCH(CHECKLIST!B905,DATOS!B:B,0),1)),"")</f>
        <v/>
      </c>
      <c r="K905" s="35" t="str">
        <f>IFERROR(IF(INDEX(DATOS!AQ:AQ,MATCH(CHECKLIST!B905,DATOS!B:B,0),1)=0,"",INDEX(DATOS!AQ:AQ,MATCH(CHECKLIST!B905,DATOS!B:B,0),1)),"")</f>
        <v/>
      </c>
      <c r="L905" s="17" t="str">
        <f>IFERROR(IF(INDEX(DATOS!AS:AS,MATCH(CHECKLIST!B905,DATOS!B:B,0),1)=0,"",INDEX(DATOS!AS:AS,MATCH(CHECKLIST!B905,DATOS!B:B,0),1)),"")</f>
        <v/>
      </c>
      <c r="M905" s="17" t="str">
        <f>IFERROR(IF(INDEX(DATOS!AO:AO,MATCH(CHECKLIST!B905,DATOS!B:B,0),1)=0,"",INDEX(DATOS!AO:AO,MATCH(CHECKLIST!B905,DATOS!B:B,0),1)),"")</f>
        <v/>
      </c>
      <c r="N905" s="35" t="str">
        <f ca="1">IFERROR(IF(INDEX(DATOS!P:P,MATCH(CHECKLIST!B905,DATOS!B:B,0),1)="","X",IF(INDEX(DATOS!P:P,MATCH(CHECKLIST!B905,DATOS!B:B,0),1)&gt;YEAR(TODAY())-1,"","VENCIDA")),"")</f>
        <v/>
      </c>
      <c r="O905" s="35" t="str">
        <f>IFERROR(IF(INDEX(DATOS!AV:AV,MATCH(CHECKLIST!B905,DATOS!B:B,0),1)=0,"",INDEX(DATOS!AV:AV,MATCH(CHECKLIST!B905,DATOS!B:B,0),1)),"")</f>
        <v/>
      </c>
      <c r="P905" s="17" t="str">
        <f>IFERROR(IF(INDEX(DATOS!AT:AT,MATCH(CHECKLIST!B905,DATOS!B:B,0),1)=0,"",INDEX(DATOS!AT:AT,MATCH(CHECKLIST!B905,DATOS!B:B,0),1)),"")</f>
        <v/>
      </c>
      <c r="Q905" s="17" t="str">
        <f>IFERROR(IF(INDEX(DATOS!AU:AU,MATCH(CHECKLIST!B905,DATOS!B:B,0),1)=0,"",INDEX(DATOS!AU:AU,MATCH(CHECKLIST!B905,DATOS!B:B,0),1)),"")</f>
        <v/>
      </c>
      <c r="R905" t="str">
        <f>IF(B905="","",1)</f>
        <v/>
      </c>
      <c r="S905" t="str">
        <f t="shared" si="41"/>
        <v/>
      </c>
      <c r="U905" t="str">
        <f t="shared" si="39"/>
        <v/>
      </c>
      <c r="V905" t="str">
        <f t="shared" si="40"/>
        <v/>
      </c>
    </row>
    <row r="906" spans="1:22" x14ac:dyDescent="0.25">
      <c r="A906" s="12">
        <v>893</v>
      </c>
      <c r="B906" t="str">
        <f>IFERROR(INDEX(DATOS!B:B,MATCH(CHECKLIST!A906,DATOS!CG:CG,0),1),"")</f>
        <v/>
      </c>
      <c r="C906" t="str">
        <f>IFERROR(INDEX(DATOS!BT:BT,MATCH(CHECKLIST!A906,DATOS!CG:CG,0),1),"")</f>
        <v/>
      </c>
      <c r="D906" t="str">
        <f>IFERROR(INDEX(DATOS!T:T,MATCH(CHECKLIST!E906,DATOS!C:C,0),1),"")</f>
        <v/>
      </c>
      <c r="E906" s="72" t="str">
        <f>IFERROR(INDEX(DATOS!C:C,MATCH(CHECKLIST!A906,DATOS!CG:CG,0),1),"")</f>
        <v/>
      </c>
      <c r="F906" s="82" t="str">
        <f>IFERROR(IF(INDEX(DATOS!AI:AI,MATCH(CHECKLIST!B906,DATOS!B:B,0),1)=0,"",INDEX(DATOS!AI:AI,MATCH(CHECKLIST!B906,DATOS!B:B,0),1)),"")</f>
        <v/>
      </c>
      <c r="G906" s="17" t="str">
        <f>IFERROR(IF(INDEX(DATOS!AN:AN,MATCH(CHECKLIST!B906,DATOS!B:B,0),1)=0,"",INDEX(DATOS!AN:AN,MATCH(CHECKLIST!B906,DATOS!B:B,0),1)),"")</f>
        <v/>
      </c>
      <c r="H906" s="17" t="str">
        <f>IFERROR(IF(INDEX(DATOS!BQ:BQ,MATCH(CHECKLIST!B906,DATOS!B:B,0),1)="","X",IF(INDEX(DATOS!BQ:BQ,MATCH(CHECKLIST!B906,DATOS!B:B,0),1)="VIGENTE","",INDEX(DATOS!BQ:BQ,MATCH(CHECKLIST!B906,DATOS!B:B,0),1))),"")</f>
        <v/>
      </c>
      <c r="I906" s="17" t="str">
        <f>IFERROR(IF(INDEX(DATOS!AR:AR,MATCH(CHECKLIST!B906,DATOS!B:B,0),1)=0,"",INDEX(DATOS!AR:AR,MATCH(CHECKLIST!B906,DATOS!B:B,0),1)),"")</f>
        <v/>
      </c>
      <c r="J906" s="17" t="str">
        <f>IFERROR(IF(INDEX(DATOS!AP:AP,MATCH(CHECKLIST!B906,DATOS!B:B,0),1)=0,"",INDEX(DATOS!AP:AP,MATCH(CHECKLIST!B906,DATOS!B:B,0),1)),"")</f>
        <v/>
      </c>
      <c r="K906" s="35" t="str">
        <f>IFERROR(IF(INDEX(DATOS!AQ:AQ,MATCH(CHECKLIST!B906,DATOS!B:B,0),1)=0,"",INDEX(DATOS!AQ:AQ,MATCH(CHECKLIST!B906,DATOS!B:B,0),1)),"")</f>
        <v/>
      </c>
      <c r="L906" s="17" t="str">
        <f>IFERROR(IF(INDEX(DATOS!AS:AS,MATCH(CHECKLIST!B906,DATOS!B:B,0),1)=0,"",INDEX(DATOS!AS:AS,MATCH(CHECKLIST!B906,DATOS!B:B,0),1)),"")</f>
        <v/>
      </c>
      <c r="M906" s="17" t="str">
        <f>IFERROR(IF(INDEX(DATOS!AO:AO,MATCH(CHECKLIST!B906,DATOS!B:B,0),1)=0,"",INDEX(DATOS!AO:AO,MATCH(CHECKLIST!B906,DATOS!B:B,0),1)),"")</f>
        <v/>
      </c>
      <c r="N906" s="35" t="str">
        <f ca="1">IFERROR(IF(INDEX(DATOS!P:P,MATCH(CHECKLIST!B906,DATOS!B:B,0),1)="","X",IF(INDEX(DATOS!P:P,MATCH(CHECKLIST!B906,DATOS!B:B,0),1)&gt;YEAR(TODAY())-1,"","VENCIDA")),"")</f>
        <v/>
      </c>
      <c r="O906" s="35" t="str">
        <f>IFERROR(IF(INDEX(DATOS!AV:AV,MATCH(CHECKLIST!B906,DATOS!B:B,0),1)=0,"",INDEX(DATOS!AV:AV,MATCH(CHECKLIST!B906,DATOS!B:B,0),1)),"")</f>
        <v/>
      </c>
      <c r="P906" s="17" t="str">
        <f>IFERROR(IF(INDEX(DATOS!AT:AT,MATCH(CHECKLIST!B906,DATOS!B:B,0),1)=0,"",INDEX(DATOS!AT:AT,MATCH(CHECKLIST!B906,DATOS!B:B,0),1)),"")</f>
        <v/>
      </c>
      <c r="Q906" s="17" t="str">
        <f>IFERROR(IF(INDEX(DATOS!AU:AU,MATCH(CHECKLIST!B906,DATOS!B:B,0),1)=0,"",INDEX(DATOS!AU:AU,MATCH(CHECKLIST!B906,DATOS!B:B,0),1)),"")</f>
        <v/>
      </c>
      <c r="S906">
        <f t="shared" si="41"/>
        <v>0</v>
      </c>
      <c r="U906" t="str">
        <f t="shared" si="39"/>
        <v/>
      </c>
      <c r="V906" t="str">
        <f t="shared" si="40"/>
        <v/>
      </c>
    </row>
    <row r="907" spans="1:22" x14ac:dyDescent="0.25">
      <c r="A907" s="12">
        <v>894</v>
      </c>
      <c r="B907" t="str">
        <f>IFERROR(INDEX(DATOS!B:B,MATCH(CHECKLIST!A907,DATOS!CG:CG,0),1),"")</f>
        <v/>
      </c>
      <c r="C907" t="str">
        <f>IFERROR(INDEX(DATOS!BT:BT,MATCH(CHECKLIST!A907,DATOS!CG:CG,0),1),"")</f>
        <v/>
      </c>
      <c r="D907" t="str">
        <f>IFERROR(INDEX(DATOS!T:T,MATCH(CHECKLIST!E907,DATOS!C:C,0),1),"")</f>
        <v/>
      </c>
      <c r="E907" s="72" t="str">
        <f>IFERROR(INDEX(DATOS!C:C,MATCH(CHECKLIST!A907,DATOS!CG:CG,0),1),"")</f>
        <v/>
      </c>
      <c r="F907" s="82" t="str">
        <f>IFERROR(IF(INDEX(DATOS!AI:AI,MATCH(CHECKLIST!B907,DATOS!B:B,0),1)=0,"",INDEX(DATOS!AI:AI,MATCH(CHECKLIST!B907,DATOS!B:B,0),1)),"")</f>
        <v/>
      </c>
      <c r="G907" s="17" t="str">
        <f>IFERROR(IF(INDEX(DATOS!AN:AN,MATCH(CHECKLIST!B907,DATOS!B:B,0),1)=0,"",INDEX(DATOS!AN:AN,MATCH(CHECKLIST!B907,DATOS!B:B,0),1)),"")</f>
        <v/>
      </c>
      <c r="H907" s="17" t="str">
        <f>IFERROR(IF(INDEX(DATOS!BQ:BQ,MATCH(CHECKLIST!B907,DATOS!B:B,0),1)="","X",IF(INDEX(DATOS!BQ:BQ,MATCH(CHECKLIST!B907,DATOS!B:B,0),1)="VIGENTE","",INDEX(DATOS!BQ:BQ,MATCH(CHECKLIST!B907,DATOS!B:B,0),1))),"")</f>
        <v/>
      </c>
      <c r="I907" s="17" t="str">
        <f>IFERROR(IF(INDEX(DATOS!AR:AR,MATCH(CHECKLIST!B907,DATOS!B:B,0),1)=0,"",INDEX(DATOS!AR:AR,MATCH(CHECKLIST!B907,DATOS!B:B,0),1)),"")</f>
        <v/>
      </c>
      <c r="J907" s="17" t="str">
        <f>IFERROR(IF(INDEX(DATOS!AP:AP,MATCH(CHECKLIST!B907,DATOS!B:B,0),1)=0,"",INDEX(DATOS!AP:AP,MATCH(CHECKLIST!B907,DATOS!B:B,0),1)),"")</f>
        <v/>
      </c>
      <c r="K907" s="35" t="str">
        <f>IFERROR(IF(INDEX(DATOS!AQ:AQ,MATCH(CHECKLIST!B907,DATOS!B:B,0),1)=0,"",INDEX(DATOS!AQ:AQ,MATCH(CHECKLIST!B907,DATOS!B:B,0),1)),"")</f>
        <v/>
      </c>
      <c r="L907" s="17" t="str">
        <f>IFERROR(IF(INDEX(DATOS!AS:AS,MATCH(CHECKLIST!B907,DATOS!B:B,0),1)=0,"",INDEX(DATOS!AS:AS,MATCH(CHECKLIST!B907,DATOS!B:B,0),1)),"")</f>
        <v/>
      </c>
      <c r="M907" s="17" t="str">
        <f>IFERROR(IF(INDEX(DATOS!AO:AO,MATCH(CHECKLIST!B907,DATOS!B:B,0),1)=0,"",INDEX(DATOS!AO:AO,MATCH(CHECKLIST!B907,DATOS!B:B,0),1)),"")</f>
        <v/>
      </c>
      <c r="N907" s="35" t="str">
        <f ca="1">IFERROR(IF(INDEX(DATOS!P:P,MATCH(CHECKLIST!B907,DATOS!B:B,0),1)="","X",IF(INDEX(DATOS!P:P,MATCH(CHECKLIST!B907,DATOS!B:B,0),1)&gt;YEAR(TODAY())-1,"","VENCIDA")),"")</f>
        <v/>
      </c>
      <c r="O907" s="35" t="str">
        <f>IFERROR(IF(INDEX(DATOS!AV:AV,MATCH(CHECKLIST!B907,DATOS!B:B,0),1)=0,"",INDEX(DATOS!AV:AV,MATCH(CHECKLIST!B907,DATOS!B:B,0),1)),"")</f>
        <v/>
      </c>
      <c r="P907" s="17" t="str">
        <f>IFERROR(IF(INDEX(DATOS!AT:AT,MATCH(CHECKLIST!B907,DATOS!B:B,0),1)=0,"",INDEX(DATOS!AT:AT,MATCH(CHECKLIST!B907,DATOS!B:B,0),1)),"")</f>
        <v/>
      </c>
      <c r="Q907" s="17" t="str">
        <f>IFERROR(IF(INDEX(DATOS!AU:AU,MATCH(CHECKLIST!B907,DATOS!B:B,0),1)=0,"",INDEX(DATOS!AU:AU,MATCH(CHECKLIST!B907,DATOS!B:B,0),1)),"")</f>
        <v/>
      </c>
      <c r="R907" t="str">
        <f>IF(B907="","",1)</f>
        <v/>
      </c>
      <c r="S907" t="str">
        <f t="shared" si="41"/>
        <v/>
      </c>
      <c r="U907" t="str">
        <f t="shared" si="39"/>
        <v/>
      </c>
      <c r="V907" t="str">
        <f t="shared" si="40"/>
        <v/>
      </c>
    </row>
    <row r="908" spans="1:22" x14ac:dyDescent="0.25">
      <c r="A908" s="12">
        <v>895</v>
      </c>
      <c r="B908" t="str">
        <f>IFERROR(INDEX(DATOS!B:B,MATCH(CHECKLIST!A908,DATOS!CG:CG,0),1),"")</f>
        <v/>
      </c>
      <c r="C908" t="str">
        <f>IFERROR(INDEX(DATOS!BT:BT,MATCH(CHECKLIST!A908,DATOS!CG:CG,0),1),"")</f>
        <v/>
      </c>
      <c r="D908" t="str">
        <f>IFERROR(INDEX(DATOS!T:T,MATCH(CHECKLIST!E908,DATOS!C:C,0),1),"")</f>
        <v/>
      </c>
      <c r="E908" s="72" t="str">
        <f>IFERROR(INDEX(DATOS!C:C,MATCH(CHECKLIST!A908,DATOS!CG:CG,0),1),"")</f>
        <v/>
      </c>
      <c r="F908" s="82" t="str">
        <f>IFERROR(IF(INDEX(DATOS!AI:AI,MATCH(CHECKLIST!B908,DATOS!B:B,0),1)=0,"",INDEX(DATOS!AI:AI,MATCH(CHECKLIST!B908,DATOS!B:B,0),1)),"")</f>
        <v/>
      </c>
      <c r="G908" s="17" t="str">
        <f>IFERROR(IF(INDEX(DATOS!AN:AN,MATCH(CHECKLIST!B908,DATOS!B:B,0),1)=0,"",INDEX(DATOS!AN:AN,MATCH(CHECKLIST!B908,DATOS!B:B,0),1)),"")</f>
        <v/>
      </c>
      <c r="H908" s="17" t="str">
        <f>IFERROR(IF(INDEX(DATOS!BQ:BQ,MATCH(CHECKLIST!B908,DATOS!B:B,0),1)="","X",IF(INDEX(DATOS!BQ:BQ,MATCH(CHECKLIST!B908,DATOS!B:B,0),1)="VIGENTE","",INDEX(DATOS!BQ:BQ,MATCH(CHECKLIST!B908,DATOS!B:B,0),1))),"")</f>
        <v/>
      </c>
      <c r="I908" s="17" t="str">
        <f>IFERROR(IF(INDEX(DATOS!AR:AR,MATCH(CHECKLIST!B908,DATOS!B:B,0),1)=0,"",INDEX(DATOS!AR:AR,MATCH(CHECKLIST!B908,DATOS!B:B,0),1)),"")</f>
        <v/>
      </c>
      <c r="J908" s="17" t="str">
        <f>IFERROR(IF(INDEX(DATOS!AP:AP,MATCH(CHECKLIST!B908,DATOS!B:B,0),1)=0,"",INDEX(DATOS!AP:AP,MATCH(CHECKLIST!B908,DATOS!B:B,0),1)),"")</f>
        <v/>
      </c>
      <c r="K908" s="35" t="str">
        <f>IFERROR(IF(INDEX(DATOS!AQ:AQ,MATCH(CHECKLIST!B908,DATOS!B:B,0),1)=0,"",INDEX(DATOS!AQ:AQ,MATCH(CHECKLIST!B908,DATOS!B:B,0),1)),"")</f>
        <v/>
      </c>
      <c r="L908" s="17" t="str">
        <f>IFERROR(IF(INDEX(DATOS!AS:AS,MATCH(CHECKLIST!B908,DATOS!B:B,0),1)=0,"",INDEX(DATOS!AS:AS,MATCH(CHECKLIST!B908,DATOS!B:B,0),1)),"")</f>
        <v/>
      </c>
      <c r="M908" s="17" t="str">
        <f>IFERROR(IF(INDEX(DATOS!AO:AO,MATCH(CHECKLIST!B908,DATOS!B:B,0),1)=0,"",INDEX(DATOS!AO:AO,MATCH(CHECKLIST!B908,DATOS!B:B,0),1)),"")</f>
        <v/>
      </c>
      <c r="N908" s="35" t="str">
        <f ca="1">IFERROR(IF(INDEX(DATOS!P:P,MATCH(CHECKLIST!B908,DATOS!B:B,0),1)="","X",IF(INDEX(DATOS!P:P,MATCH(CHECKLIST!B908,DATOS!B:B,0),1)&gt;YEAR(TODAY())-1,"","VENCIDA")),"")</f>
        <v/>
      </c>
      <c r="O908" s="35" t="str">
        <f>IFERROR(IF(INDEX(DATOS!AV:AV,MATCH(CHECKLIST!B908,DATOS!B:B,0),1)=0,"",INDEX(DATOS!AV:AV,MATCH(CHECKLIST!B908,DATOS!B:B,0),1)),"")</f>
        <v/>
      </c>
      <c r="P908" s="17" t="str">
        <f>IFERROR(IF(INDEX(DATOS!AT:AT,MATCH(CHECKLIST!B908,DATOS!B:B,0),1)=0,"",INDEX(DATOS!AT:AT,MATCH(CHECKLIST!B908,DATOS!B:B,0),1)),"")</f>
        <v/>
      </c>
      <c r="Q908" s="17" t="str">
        <f>IFERROR(IF(INDEX(DATOS!AU:AU,MATCH(CHECKLIST!B908,DATOS!B:B,0),1)=0,"",INDEX(DATOS!AU:AU,MATCH(CHECKLIST!B908,DATOS!B:B,0),1)),"")</f>
        <v/>
      </c>
      <c r="S908">
        <f t="shared" si="41"/>
        <v>0</v>
      </c>
      <c r="U908" t="str">
        <f t="shared" si="39"/>
        <v/>
      </c>
      <c r="V908" t="str">
        <f t="shared" si="40"/>
        <v/>
      </c>
    </row>
    <row r="909" spans="1:22" x14ac:dyDescent="0.25">
      <c r="A909" s="12">
        <v>896</v>
      </c>
      <c r="B909" t="str">
        <f>IFERROR(INDEX(DATOS!B:B,MATCH(CHECKLIST!A909,DATOS!CG:CG,0),1),"")</f>
        <v/>
      </c>
      <c r="C909" t="str">
        <f>IFERROR(INDEX(DATOS!BT:BT,MATCH(CHECKLIST!A909,DATOS!CG:CG,0),1),"")</f>
        <v/>
      </c>
      <c r="D909" t="str">
        <f>IFERROR(INDEX(DATOS!T:T,MATCH(CHECKLIST!E909,DATOS!C:C,0),1),"")</f>
        <v/>
      </c>
      <c r="E909" s="72" t="str">
        <f>IFERROR(INDEX(DATOS!C:C,MATCH(CHECKLIST!A909,DATOS!CG:CG,0),1),"")</f>
        <v/>
      </c>
      <c r="F909" s="82" t="str">
        <f>IFERROR(IF(INDEX(DATOS!AI:AI,MATCH(CHECKLIST!B909,DATOS!B:B,0),1)=0,"",INDEX(DATOS!AI:AI,MATCH(CHECKLIST!B909,DATOS!B:B,0),1)),"")</f>
        <v/>
      </c>
      <c r="G909" s="17" t="str">
        <f>IFERROR(IF(INDEX(DATOS!AN:AN,MATCH(CHECKLIST!B909,DATOS!B:B,0),1)=0,"",INDEX(DATOS!AN:AN,MATCH(CHECKLIST!B909,DATOS!B:B,0),1)),"")</f>
        <v/>
      </c>
      <c r="H909" s="17" t="str">
        <f>IFERROR(IF(INDEX(DATOS!BQ:BQ,MATCH(CHECKLIST!B909,DATOS!B:B,0),1)="","X",IF(INDEX(DATOS!BQ:BQ,MATCH(CHECKLIST!B909,DATOS!B:B,0),1)="VIGENTE","",INDEX(DATOS!BQ:BQ,MATCH(CHECKLIST!B909,DATOS!B:B,0),1))),"")</f>
        <v/>
      </c>
      <c r="I909" s="17" t="str">
        <f>IFERROR(IF(INDEX(DATOS!AR:AR,MATCH(CHECKLIST!B909,DATOS!B:B,0),1)=0,"",INDEX(DATOS!AR:AR,MATCH(CHECKLIST!B909,DATOS!B:B,0),1)),"")</f>
        <v/>
      </c>
      <c r="J909" s="17" t="str">
        <f>IFERROR(IF(INDEX(DATOS!AP:AP,MATCH(CHECKLIST!B909,DATOS!B:B,0),1)=0,"",INDEX(DATOS!AP:AP,MATCH(CHECKLIST!B909,DATOS!B:B,0),1)),"")</f>
        <v/>
      </c>
      <c r="K909" s="35" t="str">
        <f>IFERROR(IF(INDEX(DATOS!AQ:AQ,MATCH(CHECKLIST!B909,DATOS!B:B,0),1)=0,"",INDEX(DATOS!AQ:AQ,MATCH(CHECKLIST!B909,DATOS!B:B,0),1)),"")</f>
        <v/>
      </c>
      <c r="L909" s="17" t="str">
        <f>IFERROR(IF(INDEX(DATOS!AS:AS,MATCH(CHECKLIST!B909,DATOS!B:B,0),1)=0,"",INDEX(DATOS!AS:AS,MATCH(CHECKLIST!B909,DATOS!B:B,0),1)),"")</f>
        <v/>
      </c>
      <c r="M909" s="17" t="str">
        <f>IFERROR(IF(INDEX(DATOS!AO:AO,MATCH(CHECKLIST!B909,DATOS!B:B,0),1)=0,"",INDEX(DATOS!AO:AO,MATCH(CHECKLIST!B909,DATOS!B:B,0),1)),"")</f>
        <v/>
      </c>
      <c r="N909" s="35" t="str">
        <f ca="1">IFERROR(IF(INDEX(DATOS!P:P,MATCH(CHECKLIST!B909,DATOS!B:B,0),1)="","X",IF(INDEX(DATOS!P:P,MATCH(CHECKLIST!B909,DATOS!B:B,0),1)&gt;YEAR(TODAY())-1,"","VENCIDA")),"")</f>
        <v/>
      </c>
      <c r="O909" s="35" t="str">
        <f>IFERROR(IF(INDEX(DATOS!AV:AV,MATCH(CHECKLIST!B909,DATOS!B:B,0),1)=0,"",INDEX(DATOS!AV:AV,MATCH(CHECKLIST!B909,DATOS!B:B,0),1)),"")</f>
        <v/>
      </c>
      <c r="P909" s="17" t="str">
        <f>IFERROR(IF(INDEX(DATOS!AT:AT,MATCH(CHECKLIST!B909,DATOS!B:B,0),1)=0,"",INDEX(DATOS!AT:AT,MATCH(CHECKLIST!B909,DATOS!B:B,0),1)),"")</f>
        <v/>
      </c>
      <c r="Q909" s="17" t="str">
        <f>IFERROR(IF(INDEX(DATOS!AU:AU,MATCH(CHECKLIST!B909,DATOS!B:B,0),1)=0,"",INDEX(DATOS!AU:AU,MATCH(CHECKLIST!B909,DATOS!B:B,0),1)),"")</f>
        <v/>
      </c>
      <c r="R909" t="str">
        <f>IF(B909="","",1)</f>
        <v/>
      </c>
      <c r="S909" t="str">
        <f t="shared" si="41"/>
        <v/>
      </c>
      <c r="U909" t="str">
        <f t="shared" si="39"/>
        <v/>
      </c>
      <c r="V909" t="str">
        <f t="shared" si="40"/>
        <v/>
      </c>
    </row>
    <row r="910" spans="1:22" x14ac:dyDescent="0.25">
      <c r="A910" s="12">
        <v>897</v>
      </c>
      <c r="B910" t="str">
        <f>IFERROR(INDEX(DATOS!B:B,MATCH(CHECKLIST!A910,DATOS!CG:CG,0),1),"")</f>
        <v/>
      </c>
      <c r="C910" t="str">
        <f>IFERROR(INDEX(DATOS!BT:BT,MATCH(CHECKLIST!A910,DATOS!CG:CG,0),1),"")</f>
        <v/>
      </c>
      <c r="D910" t="str">
        <f>IFERROR(INDEX(DATOS!T:T,MATCH(CHECKLIST!E910,DATOS!C:C,0),1),"")</f>
        <v/>
      </c>
      <c r="E910" s="72" t="str">
        <f>IFERROR(INDEX(DATOS!C:C,MATCH(CHECKLIST!A910,DATOS!CG:CG,0),1),"")</f>
        <v/>
      </c>
      <c r="F910" s="82" t="str">
        <f>IFERROR(IF(INDEX(DATOS!AI:AI,MATCH(CHECKLIST!B910,DATOS!B:B,0),1)=0,"",INDEX(DATOS!AI:AI,MATCH(CHECKLIST!B910,DATOS!B:B,0),1)),"")</f>
        <v/>
      </c>
      <c r="G910" s="17" t="str">
        <f>IFERROR(IF(INDEX(DATOS!AN:AN,MATCH(CHECKLIST!B910,DATOS!B:B,0),1)=0,"",INDEX(DATOS!AN:AN,MATCH(CHECKLIST!B910,DATOS!B:B,0),1)),"")</f>
        <v/>
      </c>
      <c r="H910" s="17" t="str">
        <f>IFERROR(IF(INDEX(DATOS!BQ:BQ,MATCH(CHECKLIST!B910,DATOS!B:B,0),1)="","X",IF(INDEX(DATOS!BQ:BQ,MATCH(CHECKLIST!B910,DATOS!B:B,0),1)="VIGENTE","",INDEX(DATOS!BQ:BQ,MATCH(CHECKLIST!B910,DATOS!B:B,0),1))),"")</f>
        <v/>
      </c>
      <c r="I910" s="17" t="str">
        <f>IFERROR(IF(INDEX(DATOS!AR:AR,MATCH(CHECKLIST!B910,DATOS!B:B,0),1)=0,"",INDEX(DATOS!AR:AR,MATCH(CHECKLIST!B910,DATOS!B:B,0),1)),"")</f>
        <v/>
      </c>
      <c r="J910" s="17" t="str">
        <f>IFERROR(IF(INDEX(DATOS!AP:AP,MATCH(CHECKLIST!B910,DATOS!B:B,0),1)=0,"",INDEX(DATOS!AP:AP,MATCH(CHECKLIST!B910,DATOS!B:B,0),1)),"")</f>
        <v/>
      </c>
      <c r="K910" s="35" t="str">
        <f>IFERROR(IF(INDEX(DATOS!AQ:AQ,MATCH(CHECKLIST!B910,DATOS!B:B,0),1)=0,"",INDEX(DATOS!AQ:AQ,MATCH(CHECKLIST!B910,DATOS!B:B,0),1)),"")</f>
        <v/>
      </c>
      <c r="L910" s="17" t="str">
        <f>IFERROR(IF(INDEX(DATOS!AS:AS,MATCH(CHECKLIST!B910,DATOS!B:B,0),1)=0,"",INDEX(DATOS!AS:AS,MATCH(CHECKLIST!B910,DATOS!B:B,0),1)),"")</f>
        <v/>
      </c>
      <c r="M910" s="17" t="str">
        <f>IFERROR(IF(INDEX(DATOS!AO:AO,MATCH(CHECKLIST!B910,DATOS!B:B,0),1)=0,"",INDEX(DATOS!AO:AO,MATCH(CHECKLIST!B910,DATOS!B:B,0),1)),"")</f>
        <v/>
      </c>
      <c r="N910" s="35" t="str">
        <f ca="1">IFERROR(IF(INDEX(DATOS!P:P,MATCH(CHECKLIST!B910,DATOS!B:B,0),1)="","X",IF(INDEX(DATOS!P:P,MATCH(CHECKLIST!B910,DATOS!B:B,0),1)&gt;YEAR(TODAY())-1,"","VENCIDA")),"")</f>
        <v/>
      </c>
      <c r="O910" s="35" t="str">
        <f>IFERROR(IF(INDEX(DATOS!AV:AV,MATCH(CHECKLIST!B910,DATOS!B:B,0),1)=0,"",INDEX(DATOS!AV:AV,MATCH(CHECKLIST!B910,DATOS!B:B,0),1)),"")</f>
        <v/>
      </c>
      <c r="P910" s="17" t="str">
        <f>IFERROR(IF(INDEX(DATOS!AT:AT,MATCH(CHECKLIST!B910,DATOS!B:B,0),1)=0,"",INDEX(DATOS!AT:AT,MATCH(CHECKLIST!B910,DATOS!B:B,0),1)),"")</f>
        <v/>
      </c>
      <c r="Q910" s="17" t="str">
        <f>IFERROR(IF(INDEX(DATOS!AU:AU,MATCH(CHECKLIST!B910,DATOS!B:B,0),1)=0,"",INDEX(DATOS!AU:AU,MATCH(CHECKLIST!B910,DATOS!B:B,0),1)),"")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IFERROR(INDEX(DATOS!B:B,MATCH(CHECKLIST!A911,DATOS!CG:CG,0),1),"")</f>
        <v/>
      </c>
      <c r="C911" t="str">
        <f>IFERROR(INDEX(DATOS!BT:BT,MATCH(CHECKLIST!A911,DATOS!CG:CG,0),1),"")</f>
        <v/>
      </c>
      <c r="D911" t="str">
        <f>IFERROR(INDEX(DATOS!T:T,MATCH(CHECKLIST!E911,DATOS!C:C,0),1),"")</f>
        <v/>
      </c>
      <c r="E911" s="72" t="str">
        <f>IFERROR(INDEX(DATOS!C:C,MATCH(CHECKLIST!A911,DATOS!CG:CG,0),1),"")</f>
        <v/>
      </c>
      <c r="F911" s="82" t="str">
        <f>IFERROR(IF(INDEX(DATOS!AI:AI,MATCH(CHECKLIST!B911,DATOS!B:B,0),1)=0,"",INDEX(DATOS!AI:AI,MATCH(CHECKLIST!B911,DATOS!B:B,0),1)),"")</f>
        <v/>
      </c>
      <c r="G911" s="17" t="str">
        <f>IFERROR(IF(INDEX(DATOS!AN:AN,MATCH(CHECKLIST!B911,DATOS!B:B,0),1)=0,"",INDEX(DATOS!AN:AN,MATCH(CHECKLIST!B911,DATOS!B:B,0),1)),"")</f>
        <v/>
      </c>
      <c r="H911" s="17" t="str">
        <f>IFERROR(IF(INDEX(DATOS!BQ:BQ,MATCH(CHECKLIST!B911,DATOS!B:B,0),1)="","X",IF(INDEX(DATOS!BQ:BQ,MATCH(CHECKLIST!B911,DATOS!B:B,0),1)="VIGENTE","",INDEX(DATOS!BQ:BQ,MATCH(CHECKLIST!B911,DATOS!B:B,0),1))),"")</f>
        <v/>
      </c>
      <c r="I911" s="17" t="str">
        <f>IFERROR(IF(INDEX(DATOS!AR:AR,MATCH(CHECKLIST!B911,DATOS!B:B,0),1)=0,"",INDEX(DATOS!AR:AR,MATCH(CHECKLIST!B911,DATOS!B:B,0),1)),"")</f>
        <v/>
      </c>
      <c r="J911" s="17" t="str">
        <f>IFERROR(IF(INDEX(DATOS!AP:AP,MATCH(CHECKLIST!B911,DATOS!B:B,0),1)=0,"",INDEX(DATOS!AP:AP,MATCH(CHECKLIST!B911,DATOS!B:B,0),1)),"")</f>
        <v/>
      </c>
      <c r="K911" s="35" t="str">
        <f>IFERROR(IF(INDEX(DATOS!AQ:AQ,MATCH(CHECKLIST!B911,DATOS!B:B,0),1)=0,"",INDEX(DATOS!AQ:AQ,MATCH(CHECKLIST!B911,DATOS!B:B,0),1)),"")</f>
        <v/>
      </c>
      <c r="L911" s="17" t="str">
        <f>IFERROR(IF(INDEX(DATOS!AS:AS,MATCH(CHECKLIST!B911,DATOS!B:B,0),1)=0,"",INDEX(DATOS!AS:AS,MATCH(CHECKLIST!B911,DATOS!B:B,0),1)),"")</f>
        <v/>
      </c>
      <c r="M911" s="17" t="str">
        <f>IFERROR(IF(INDEX(DATOS!AO:AO,MATCH(CHECKLIST!B911,DATOS!B:B,0),1)=0,"",INDEX(DATOS!AO:AO,MATCH(CHECKLIST!B911,DATOS!B:B,0),1)),"")</f>
        <v/>
      </c>
      <c r="N911" s="35" t="str">
        <f ca="1">IFERROR(IF(INDEX(DATOS!P:P,MATCH(CHECKLIST!B911,DATOS!B:B,0),1)="","X",IF(INDEX(DATOS!P:P,MATCH(CHECKLIST!B911,DATOS!B:B,0),1)&gt;YEAR(TODAY())-1,"","VENCIDA")),"")</f>
        <v/>
      </c>
      <c r="O911" s="35" t="str">
        <f>IFERROR(IF(INDEX(DATOS!AV:AV,MATCH(CHECKLIST!B911,DATOS!B:B,0),1)=0,"",INDEX(DATOS!AV:AV,MATCH(CHECKLIST!B911,DATOS!B:B,0),1)),"")</f>
        <v/>
      </c>
      <c r="P911" s="17" t="str">
        <f>IFERROR(IF(INDEX(DATOS!AT:AT,MATCH(CHECKLIST!B911,DATOS!B:B,0),1)=0,"",INDEX(DATOS!AT:AT,MATCH(CHECKLIST!B911,DATOS!B:B,0),1)),"")</f>
        <v/>
      </c>
      <c r="Q911" s="17" t="str">
        <f>IFERROR(IF(INDEX(DATOS!AU:AU,MATCH(CHECKLIST!B911,DATOS!B:B,0),1)=0,"",INDEX(DATOS!AU:AU,MATCH(CHECKLIST!B911,DATOS!B:B,0),1)),"")</f>
        <v/>
      </c>
      <c r="R911" t="str">
        <f>IF(B911="","",1)</f>
        <v/>
      </c>
      <c r="S911" t="str">
        <f t="shared" si="41"/>
        <v/>
      </c>
      <c r="U911" t="str">
        <f t="shared" si="42"/>
        <v/>
      </c>
      <c r="V911" t="str">
        <f t="shared" si="43"/>
        <v/>
      </c>
    </row>
    <row r="912" spans="1:22" x14ac:dyDescent="0.25">
      <c r="A912" s="12">
        <v>899</v>
      </c>
      <c r="B912" t="str">
        <f>IFERROR(INDEX(DATOS!B:B,MATCH(CHECKLIST!A912,DATOS!CG:CG,0),1),"")</f>
        <v/>
      </c>
      <c r="C912" t="str">
        <f>IFERROR(INDEX(DATOS!BT:BT,MATCH(CHECKLIST!A912,DATOS!CG:CG,0),1),"")</f>
        <v/>
      </c>
      <c r="D912" t="str">
        <f>IFERROR(INDEX(DATOS!T:T,MATCH(CHECKLIST!E912,DATOS!C:C,0),1),"")</f>
        <v/>
      </c>
      <c r="E912" s="72" t="str">
        <f>IFERROR(INDEX(DATOS!C:C,MATCH(CHECKLIST!A912,DATOS!CG:CG,0),1),"")</f>
        <v/>
      </c>
      <c r="F912" s="82" t="str">
        <f>IFERROR(IF(INDEX(DATOS!AI:AI,MATCH(CHECKLIST!B912,DATOS!B:B,0),1)=0,"",INDEX(DATOS!AI:AI,MATCH(CHECKLIST!B912,DATOS!B:B,0),1)),"")</f>
        <v/>
      </c>
      <c r="G912" s="17" t="str">
        <f>IFERROR(IF(INDEX(DATOS!AN:AN,MATCH(CHECKLIST!B912,DATOS!B:B,0),1)=0,"",INDEX(DATOS!AN:AN,MATCH(CHECKLIST!B912,DATOS!B:B,0),1)),"")</f>
        <v/>
      </c>
      <c r="H912" s="17" t="str">
        <f>IFERROR(IF(INDEX(DATOS!BQ:BQ,MATCH(CHECKLIST!B912,DATOS!B:B,0),1)="","X",IF(INDEX(DATOS!BQ:BQ,MATCH(CHECKLIST!B912,DATOS!B:B,0),1)="VIGENTE","",INDEX(DATOS!BQ:BQ,MATCH(CHECKLIST!B912,DATOS!B:B,0),1))),"")</f>
        <v/>
      </c>
      <c r="I912" s="17" t="str">
        <f>IFERROR(IF(INDEX(DATOS!AR:AR,MATCH(CHECKLIST!B912,DATOS!B:B,0),1)=0,"",INDEX(DATOS!AR:AR,MATCH(CHECKLIST!B912,DATOS!B:B,0),1)),"")</f>
        <v/>
      </c>
      <c r="J912" s="17" t="str">
        <f>IFERROR(IF(INDEX(DATOS!AP:AP,MATCH(CHECKLIST!B912,DATOS!B:B,0),1)=0,"",INDEX(DATOS!AP:AP,MATCH(CHECKLIST!B912,DATOS!B:B,0),1)),"")</f>
        <v/>
      </c>
      <c r="K912" s="35" t="str">
        <f>IFERROR(IF(INDEX(DATOS!AQ:AQ,MATCH(CHECKLIST!B912,DATOS!B:B,0),1)=0,"",INDEX(DATOS!AQ:AQ,MATCH(CHECKLIST!B912,DATOS!B:B,0),1)),"")</f>
        <v/>
      </c>
      <c r="L912" s="17" t="str">
        <f>IFERROR(IF(INDEX(DATOS!AS:AS,MATCH(CHECKLIST!B912,DATOS!B:B,0),1)=0,"",INDEX(DATOS!AS:AS,MATCH(CHECKLIST!B912,DATOS!B:B,0),1)),"")</f>
        <v/>
      </c>
      <c r="M912" s="17" t="str">
        <f>IFERROR(IF(INDEX(DATOS!AO:AO,MATCH(CHECKLIST!B912,DATOS!B:B,0),1)=0,"",INDEX(DATOS!AO:AO,MATCH(CHECKLIST!B912,DATOS!B:B,0),1)),"")</f>
        <v/>
      </c>
      <c r="N912" s="35" t="str">
        <f ca="1">IFERROR(IF(INDEX(DATOS!P:P,MATCH(CHECKLIST!B912,DATOS!B:B,0),1)="","X",IF(INDEX(DATOS!P:P,MATCH(CHECKLIST!B912,DATOS!B:B,0),1)&gt;YEAR(TODAY())-1,"","VENCIDA")),"")</f>
        <v/>
      </c>
      <c r="O912" s="35" t="str">
        <f>IFERROR(IF(INDEX(DATOS!AV:AV,MATCH(CHECKLIST!B912,DATOS!B:B,0),1)=0,"",INDEX(DATOS!AV:AV,MATCH(CHECKLIST!B912,DATOS!B:B,0),1)),"")</f>
        <v/>
      </c>
      <c r="P912" s="17" t="str">
        <f>IFERROR(IF(INDEX(DATOS!AT:AT,MATCH(CHECKLIST!B912,DATOS!B:B,0),1)=0,"",INDEX(DATOS!AT:AT,MATCH(CHECKLIST!B912,DATOS!B:B,0),1)),"")</f>
        <v/>
      </c>
      <c r="Q912" s="17" t="str">
        <f>IFERROR(IF(INDEX(DATOS!AU:AU,MATCH(CHECKLIST!B912,DATOS!B:B,0),1)=0,"",INDEX(DATOS!AU:AU,MATCH(CHECKLIST!B912,DATOS!B:B,0),1)),"")</f>
        <v/>
      </c>
      <c r="S912">
        <f t="shared" ref="S912:S975" si="44">IF(Q$13="","",R912)</f>
        <v>0</v>
      </c>
      <c r="U912" t="str">
        <f t="shared" si="42"/>
        <v/>
      </c>
      <c r="V912" t="str">
        <f t="shared" si="43"/>
        <v/>
      </c>
    </row>
    <row r="913" spans="1:22" x14ac:dyDescent="0.25">
      <c r="A913" s="12">
        <v>900</v>
      </c>
      <c r="B913" t="str">
        <f>IFERROR(INDEX(DATOS!B:B,MATCH(CHECKLIST!A913,DATOS!CG:CG,0),1),"")</f>
        <v/>
      </c>
      <c r="C913" t="str">
        <f>IFERROR(INDEX(DATOS!BT:BT,MATCH(CHECKLIST!A913,DATOS!CG:CG,0),1),"")</f>
        <v/>
      </c>
      <c r="D913" t="str">
        <f>IFERROR(INDEX(DATOS!T:T,MATCH(CHECKLIST!E913,DATOS!C:C,0),1),"")</f>
        <v/>
      </c>
      <c r="E913" s="72" t="str">
        <f>IFERROR(INDEX(DATOS!C:C,MATCH(CHECKLIST!A913,DATOS!CG:CG,0),1),"")</f>
        <v/>
      </c>
      <c r="F913" s="82" t="str">
        <f>IFERROR(IF(INDEX(DATOS!AI:AI,MATCH(CHECKLIST!B913,DATOS!B:B,0),1)=0,"",INDEX(DATOS!AI:AI,MATCH(CHECKLIST!B913,DATOS!B:B,0),1)),"")</f>
        <v/>
      </c>
      <c r="G913" s="17" t="str">
        <f>IFERROR(IF(INDEX(DATOS!AN:AN,MATCH(CHECKLIST!B913,DATOS!B:B,0),1)=0,"",INDEX(DATOS!AN:AN,MATCH(CHECKLIST!B913,DATOS!B:B,0),1)),"")</f>
        <v/>
      </c>
      <c r="H913" s="17" t="str">
        <f>IFERROR(IF(INDEX(DATOS!BQ:BQ,MATCH(CHECKLIST!B913,DATOS!B:B,0),1)="","X",IF(INDEX(DATOS!BQ:BQ,MATCH(CHECKLIST!B913,DATOS!B:B,0),1)="VIGENTE","",INDEX(DATOS!BQ:BQ,MATCH(CHECKLIST!B913,DATOS!B:B,0),1))),"")</f>
        <v/>
      </c>
      <c r="I913" s="17" t="str">
        <f>IFERROR(IF(INDEX(DATOS!AR:AR,MATCH(CHECKLIST!B913,DATOS!B:B,0),1)=0,"",INDEX(DATOS!AR:AR,MATCH(CHECKLIST!B913,DATOS!B:B,0),1)),"")</f>
        <v/>
      </c>
      <c r="J913" s="17" t="str">
        <f>IFERROR(IF(INDEX(DATOS!AP:AP,MATCH(CHECKLIST!B913,DATOS!B:B,0),1)=0,"",INDEX(DATOS!AP:AP,MATCH(CHECKLIST!B913,DATOS!B:B,0),1)),"")</f>
        <v/>
      </c>
      <c r="K913" s="35" t="str">
        <f>IFERROR(IF(INDEX(DATOS!AQ:AQ,MATCH(CHECKLIST!B913,DATOS!B:B,0),1)=0,"",INDEX(DATOS!AQ:AQ,MATCH(CHECKLIST!B913,DATOS!B:B,0),1)),"")</f>
        <v/>
      </c>
      <c r="L913" s="17" t="str">
        <f>IFERROR(IF(INDEX(DATOS!AS:AS,MATCH(CHECKLIST!B913,DATOS!B:B,0),1)=0,"",INDEX(DATOS!AS:AS,MATCH(CHECKLIST!B913,DATOS!B:B,0),1)),"")</f>
        <v/>
      </c>
      <c r="M913" s="17" t="str">
        <f>IFERROR(IF(INDEX(DATOS!AO:AO,MATCH(CHECKLIST!B913,DATOS!B:B,0),1)=0,"",INDEX(DATOS!AO:AO,MATCH(CHECKLIST!B913,DATOS!B:B,0),1)),"")</f>
        <v/>
      </c>
      <c r="N913" s="35" t="str">
        <f ca="1">IFERROR(IF(INDEX(DATOS!P:P,MATCH(CHECKLIST!B913,DATOS!B:B,0),1)="","X",IF(INDEX(DATOS!P:P,MATCH(CHECKLIST!B913,DATOS!B:B,0),1)&gt;YEAR(TODAY())-1,"","VENCIDA")),"")</f>
        <v/>
      </c>
      <c r="O913" s="35" t="str">
        <f>IFERROR(IF(INDEX(DATOS!AV:AV,MATCH(CHECKLIST!B913,DATOS!B:B,0),1)=0,"",INDEX(DATOS!AV:AV,MATCH(CHECKLIST!B913,DATOS!B:B,0),1)),"")</f>
        <v/>
      </c>
      <c r="P913" s="17" t="str">
        <f>IFERROR(IF(INDEX(DATOS!AT:AT,MATCH(CHECKLIST!B913,DATOS!B:B,0),1)=0,"",INDEX(DATOS!AT:AT,MATCH(CHECKLIST!B913,DATOS!B:B,0),1)),"")</f>
        <v/>
      </c>
      <c r="Q913" s="17" t="str">
        <f>IFERROR(IF(INDEX(DATOS!AU:AU,MATCH(CHECKLIST!B913,DATOS!B:B,0),1)=0,"",INDEX(DATOS!AU:AU,MATCH(CHECKLIST!B913,DATOS!B:B,0),1)),"")</f>
        <v/>
      </c>
      <c r="R913" t="str">
        <f>IF(B913="","",1)</f>
        <v/>
      </c>
      <c r="S913" t="str">
        <f t="shared" si="44"/>
        <v/>
      </c>
      <c r="U913" t="str">
        <f t="shared" si="42"/>
        <v/>
      </c>
      <c r="V913" t="str">
        <f t="shared" si="43"/>
        <v/>
      </c>
    </row>
    <row r="914" spans="1:22" x14ac:dyDescent="0.25">
      <c r="A914" s="12">
        <v>901</v>
      </c>
      <c r="B914" t="str">
        <f>IFERROR(INDEX(DATOS!B:B,MATCH(CHECKLIST!A914,DATOS!CG:CG,0),1),"")</f>
        <v/>
      </c>
      <c r="C914" t="str">
        <f>IFERROR(INDEX(DATOS!BT:BT,MATCH(CHECKLIST!A914,DATOS!CG:CG,0),1),"")</f>
        <v/>
      </c>
      <c r="D914" t="str">
        <f>IFERROR(INDEX(DATOS!T:T,MATCH(CHECKLIST!E914,DATOS!C:C,0),1),"")</f>
        <v/>
      </c>
      <c r="E914" s="72" t="str">
        <f>IFERROR(INDEX(DATOS!C:C,MATCH(CHECKLIST!A914,DATOS!CG:CG,0),1),"")</f>
        <v/>
      </c>
      <c r="F914" s="82" t="str">
        <f>IFERROR(IF(INDEX(DATOS!AI:AI,MATCH(CHECKLIST!B914,DATOS!B:B,0),1)=0,"",INDEX(DATOS!AI:AI,MATCH(CHECKLIST!B914,DATOS!B:B,0),1)),"")</f>
        <v/>
      </c>
      <c r="G914" s="17" t="str">
        <f>IFERROR(IF(INDEX(DATOS!AN:AN,MATCH(CHECKLIST!B914,DATOS!B:B,0),1)=0,"",INDEX(DATOS!AN:AN,MATCH(CHECKLIST!B914,DATOS!B:B,0),1)),"")</f>
        <v/>
      </c>
      <c r="H914" s="17" t="str">
        <f>IFERROR(IF(INDEX(DATOS!BQ:BQ,MATCH(CHECKLIST!B914,DATOS!B:B,0),1)="","X",IF(INDEX(DATOS!BQ:BQ,MATCH(CHECKLIST!B914,DATOS!B:B,0),1)="VIGENTE","",INDEX(DATOS!BQ:BQ,MATCH(CHECKLIST!B914,DATOS!B:B,0),1))),"")</f>
        <v/>
      </c>
      <c r="I914" s="17" t="str">
        <f>IFERROR(IF(INDEX(DATOS!AR:AR,MATCH(CHECKLIST!B914,DATOS!B:B,0),1)=0,"",INDEX(DATOS!AR:AR,MATCH(CHECKLIST!B914,DATOS!B:B,0),1)),"")</f>
        <v/>
      </c>
      <c r="J914" s="17" t="str">
        <f>IFERROR(IF(INDEX(DATOS!AP:AP,MATCH(CHECKLIST!B914,DATOS!B:B,0),1)=0,"",INDEX(DATOS!AP:AP,MATCH(CHECKLIST!B914,DATOS!B:B,0),1)),"")</f>
        <v/>
      </c>
      <c r="K914" s="35" t="str">
        <f>IFERROR(IF(INDEX(DATOS!AQ:AQ,MATCH(CHECKLIST!B914,DATOS!B:B,0),1)=0,"",INDEX(DATOS!AQ:AQ,MATCH(CHECKLIST!B914,DATOS!B:B,0),1)),"")</f>
        <v/>
      </c>
      <c r="L914" s="17" t="str">
        <f>IFERROR(IF(INDEX(DATOS!AS:AS,MATCH(CHECKLIST!B914,DATOS!B:B,0),1)=0,"",INDEX(DATOS!AS:AS,MATCH(CHECKLIST!B914,DATOS!B:B,0),1)),"")</f>
        <v/>
      </c>
      <c r="M914" s="17" t="str">
        <f>IFERROR(IF(INDEX(DATOS!AO:AO,MATCH(CHECKLIST!B914,DATOS!B:B,0),1)=0,"",INDEX(DATOS!AO:AO,MATCH(CHECKLIST!B914,DATOS!B:B,0),1)),"")</f>
        <v/>
      </c>
      <c r="N914" s="35" t="str">
        <f ca="1">IFERROR(IF(INDEX(DATOS!P:P,MATCH(CHECKLIST!B914,DATOS!B:B,0),1)="","X",IF(INDEX(DATOS!P:P,MATCH(CHECKLIST!B914,DATOS!B:B,0),1)&gt;YEAR(TODAY())-1,"","VENCIDA")),"")</f>
        <v/>
      </c>
      <c r="O914" s="35" t="str">
        <f>IFERROR(IF(INDEX(DATOS!AV:AV,MATCH(CHECKLIST!B914,DATOS!B:B,0),1)=0,"",INDEX(DATOS!AV:AV,MATCH(CHECKLIST!B914,DATOS!B:B,0),1)),"")</f>
        <v/>
      </c>
      <c r="P914" s="17" t="str">
        <f>IFERROR(IF(INDEX(DATOS!AT:AT,MATCH(CHECKLIST!B914,DATOS!B:B,0),1)=0,"",INDEX(DATOS!AT:AT,MATCH(CHECKLIST!B914,DATOS!B:B,0),1)),"")</f>
        <v/>
      </c>
      <c r="Q914" s="17" t="str">
        <f>IFERROR(IF(INDEX(DATOS!AU:AU,MATCH(CHECKLIST!B914,DATOS!B:B,0),1)=0,"",INDEX(DATOS!AU:AU,MATCH(CHECKLIST!B914,DATOS!B:B,0),1)),"")</f>
        <v/>
      </c>
      <c r="S914">
        <f t="shared" si="44"/>
        <v>0</v>
      </c>
      <c r="U914" t="str">
        <f t="shared" si="42"/>
        <v/>
      </c>
      <c r="V914" t="str">
        <f t="shared" si="43"/>
        <v/>
      </c>
    </row>
    <row r="915" spans="1:22" x14ac:dyDescent="0.25">
      <c r="A915" s="12">
        <v>902</v>
      </c>
      <c r="B915" t="str">
        <f>IFERROR(INDEX(DATOS!B:B,MATCH(CHECKLIST!A915,DATOS!CG:CG,0),1),"")</f>
        <v/>
      </c>
      <c r="C915" t="str">
        <f>IFERROR(INDEX(DATOS!BT:BT,MATCH(CHECKLIST!A915,DATOS!CG:CG,0),1),"")</f>
        <v/>
      </c>
      <c r="D915" t="str">
        <f>IFERROR(INDEX(DATOS!T:T,MATCH(CHECKLIST!E915,DATOS!C:C,0),1),"")</f>
        <v/>
      </c>
      <c r="E915" s="72" t="str">
        <f>IFERROR(INDEX(DATOS!C:C,MATCH(CHECKLIST!A915,DATOS!CG:CG,0),1),"")</f>
        <v/>
      </c>
      <c r="F915" s="82" t="str">
        <f>IFERROR(IF(INDEX(DATOS!AI:AI,MATCH(CHECKLIST!B915,DATOS!B:B,0),1)=0,"",INDEX(DATOS!AI:AI,MATCH(CHECKLIST!B915,DATOS!B:B,0),1)),"")</f>
        <v/>
      </c>
      <c r="G915" s="17" t="str">
        <f>IFERROR(IF(INDEX(DATOS!AN:AN,MATCH(CHECKLIST!B915,DATOS!B:B,0),1)=0,"",INDEX(DATOS!AN:AN,MATCH(CHECKLIST!B915,DATOS!B:B,0),1)),"")</f>
        <v/>
      </c>
      <c r="H915" s="17" t="str">
        <f>IFERROR(IF(INDEX(DATOS!BQ:BQ,MATCH(CHECKLIST!B915,DATOS!B:B,0),1)="","X",IF(INDEX(DATOS!BQ:BQ,MATCH(CHECKLIST!B915,DATOS!B:B,0),1)="VIGENTE","",INDEX(DATOS!BQ:BQ,MATCH(CHECKLIST!B915,DATOS!B:B,0),1))),"")</f>
        <v/>
      </c>
      <c r="I915" s="17" t="str">
        <f>IFERROR(IF(INDEX(DATOS!AR:AR,MATCH(CHECKLIST!B915,DATOS!B:B,0),1)=0,"",INDEX(DATOS!AR:AR,MATCH(CHECKLIST!B915,DATOS!B:B,0),1)),"")</f>
        <v/>
      </c>
      <c r="J915" s="17" t="str">
        <f>IFERROR(IF(INDEX(DATOS!AP:AP,MATCH(CHECKLIST!B915,DATOS!B:B,0),1)=0,"",INDEX(DATOS!AP:AP,MATCH(CHECKLIST!B915,DATOS!B:B,0),1)),"")</f>
        <v/>
      </c>
      <c r="K915" s="35" t="str">
        <f>IFERROR(IF(INDEX(DATOS!AQ:AQ,MATCH(CHECKLIST!B915,DATOS!B:B,0),1)=0,"",INDEX(DATOS!AQ:AQ,MATCH(CHECKLIST!B915,DATOS!B:B,0),1)),"")</f>
        <v/>
      </c>
      <c r="L915" s="17" t="str">
        <f>IFERROR(IF(INDEX(DATOS!AS:AS,MATCH(CHECKLIST!B915,DATOS!B:B,0),1)=0,"",INDEX(DATOS!AS:AS,MATCH(CHECKLIST!B915,DATOS!B:B,0),1)),"")</f>
        <v/>
      </c>
      <c r="M915" s="17" t="str">
        <f>IFERROR(IF(INDEX(DATOS!AO:AO,MATCH(CHECKLIST!B915,DATOS!B:B,0),1)=0,"",INDEX(DATOS!AO:AO,MATCH(CHECKLIST!B915,DATOS!B:B,0),1)),"")</f>
        <v/>
      </c>
      <c r="N915" s="35" t="str">
        <f ca="1">IFERROR(IF(INDEX(DATOS!P:P,MATCH(CHECKLIST!B915,DATOS!B:B,0),1)="","X",IF(INDEX(DATOS!P:P,MATCH(CHECKLIST!B915,DATOS!B:B,0),1)&gt;YEAR(TODAY())-1,"","VENCIDA")),"")</f>
        <v/>
      </c>
      <c r="O915" s="35" t="str">
        <f>IFERROR(IF(INDEX(DATOS!AV:AV,MATCH(CHECKLIST!B915,DATOS!B:B,0),1)=0,"",INDEX(DATOS!AV:AV,MATCH(CHECKLIST!B915,DATOS!B:B,0),1)),"")</f>
        <v/>
      </c>
      <c r="P915" s="17" t="str">
        <f>IFERROR(IF(INDEX(DATOS!AT:AT,MATCH(CHECKLIST!B915,DATOS!B:B,0),1)=0,"",INDEX(DATOS!AT:AT,MATCH(CHECKLIST!B915,DATOS!B:B,0),1)),"")</f>
        <v/>
      </c>
      <c r="Q915" s="17" t="str">
        <f>IFERROR(IF(INDEX(DATOS!AU:AU,MATCH(CHECKLIST!B915,DATOS!B:B,0),1)=0,"",INDEX(DATOS!AU:AU,MATCH(CHECKLIST!B915,DATOS!B:B,0),1)),"")</f>
        <v/>
      </c>
      <c r="R915" t="str">
        <f>IF(B915="","",1)</f>
        <v/>
      </c>
      <c r="S915" t="str">
        <f t="shared" si="44"/>
        <v/>
      </c>
      <c r="U915" t="str">
        <f t="shared" si="42"/>
        <v/>
      </c>
      <c r="V915" t="str">
        <f t="shared" si="43"/>
        <v/>
      </c>
    </row>
    <row r="916" spans="1:22" x14ac:dyDescent="0.25">
      <c r="A916" s="12">
        <v>903</v>
      </c>
      <c r="B916" t="str">
        <f>IFERROR(INDEX(DATOS!B:B,MATCH(CHECKLIST!A916,DATOS!CG:CG,0),1),"")</f>
        <v/>
      </c>
      <c r="C916" t="str">
        <f>IFERROR(INDEX(DATOS!BT:BT,MATCH(CHECKLIST!A916,DATOS!CG:CG,0),1),"")</f>
        <v/>
      </c>
      <c r="D916" t="str">
        <f>IFERROR(INDEX(DATOS!T:T,MATCH(CHECKLIST!E916,DATOS!C:C,0),1),"")</f>
        <v/>
      </c>
      <c r="E916" s="72" t="str">
        <f>IFERROR(INDEX(DATOS!C:C,MATCH(CHECKLIST!A916,DATOS!CG:CG,0),1),"")</f>
        <v/>
      </c>
      <c r="F916" s="82" t="str">
        <f>IFERROR(IF(INDEX(DATOS!AI:AI,MATCH(CHECKLIST!B916,DATOS!B:B,0),1)=0,"",INDEX(DATOS!AI:AI,MATCH(CHECKLIST!B916,DATOS!B:B,0),1)),"")</f>
        <v/>
      </c>
      <c r="G916" s="17" t="str">
        <f>IFERROR(IF(INDEX(DATOS!AN:AN,MATCH(CHECKLIST!B916,DATOS!B:B,0),1)=0,"",INDEX(DATOS!AN:AN,MATCH(CHECKLIST!B916,DATOS!B:B,0),1)),"")</f>
        <v/>
      </c>
      <c r="H916" s="17" t="str">
        <f>IFERROR(IF(INDEX(DATOS!BQ:BQ,MATCH(CHECKLIST!B916,DATOS!B:B,0),1)="","X",IF(INDEX(DATOS!BQ:BQ,MATCH(CHECKLIST!B916,DATOS!B:B,0),1)="VIGENTE","",INDEX(DATOS!BQ:BQ,MATCH(CHECKLIST!B916,DATOS!B:B,0),1))),"")</f>
        <v/>
      </c>
      <c r="I916" s="17" t="str">
        <f>IFERROR(IF(INDEX(DATOS!AR:AR,MATCH(CHECKLIST!B916,DATOS!B:B,0),1)=0,"",INDEX(DATOS!AR:AR,MATCH(CHECKLIST!B916,DATOS!B:B,0),1)),"")</f>
        <v/>
      </c>
      <c r="J916" s="17" t="str">
        <f>IFERROR(IF(INDEX(DATOS!AP:AP,MATCH(CHECKLIST!B916,DATOS!B:B,0),1)=0,"",INDEX(DATOS!AP:AP,MATCH(CHECKLIST!B916,DATOS!B:B,0),1)),"")</f>
        <v/>
      </c>
      <c r="K916" s="35" t="str">
        <f>IFERROR(IF(INDEX(DATOS!AQ:AQ,MATCH(CHECKLIST!B916,DATOS!B:B,0),1)=0,"",INDEX(DATOS!AQ:AQ,MATCH(CHECKLIST!B916,DATOS!B:B,0),1)),"")</f>
        <v/>
      </c>
      <c r="L916" s="17" t="str">
        <f>IFERROR(IF(INDEX(DATOS!AS:AS,MATCH(CHECKLIST!B916,DATOS!B:B,0),1)=0,"",INDEX(DATOS!AS:AS,MATCH(CHECKLIST!B916,DATOS!B:B,0),1)),"")</f>
        <v/>
      </c>
      <c r="M916" s="17" t="str">
        <f>IFERROR(IF(INDEX(DATOS!AO:AO,MATCH(CHECKLIST!B916,DATOS!B:B,0),1)=0,"",INDEX(DATOS!AO:AO,MATCH(CHECKLIST!B916,DATOS!B:B,0),1)),"")</f>
        <v/>
      </c>
      <c r="N916" s="35" t="str">
        <f ca="1">IFERROR(IF(INDEX(DATOS!P:P,MATCH(CHECKLIST!B916,DATOS!B:B,0),1)="","X",IF(INDEX(DATOS!P:P,MATCH(CHECKLIST!B916,DATOS!B:B,0),1)&gt;YEAR(TODAY())-1,"","VENCIDA")),"")</f>
        <v/>
      </c>
      <c r="O916" s="35" t="str">
        <f>IFERROR(IF(INDEX(DATOS!AV:AV,MATCH(CHECKLIST!B916,DATOS!B:B,0),1)=0,"",INDEX(DATOS!AV:AV,MATCH(CHECKLIST!B916,DATOS!B:B,0),1)),"")</f>
        <v/>
      </c>
      <c r="P916" s="17" t="str">
        <f>IFERROR(IF(INDEX(DATOS!AT:AT,MATCH(CHECKLIST!B916,DATOS!B:B,0),1)=0,"",INDEX(DATOS!AT:AT,MATCH(CHECKLIST!B916,DATOS!B:B,0),1)),"")</f>
        <v/>
      </c>
      <c r="Q916" s="17" t="str">
        <f>IFERROR(IF(INDEX(DATOS!AU:AU,MATCH(CHECKLIST!B916,DATOS!B:B,0),1)=0,"",INDEX(DATOS!AU:AU,MATCH(CHECKLIST!B916,DATOS!B:B,0),1)),"")</f>
        <v/>
      </c>
      <c r="S916">
        <f t="shared" si="44"/>
        <v>0</v>
      </c>
      <c r="U916" t="str">
        <f t="shared" si="42"/>
        <v/>
      </c>
      <c r="V916" t="str">
        <f t="shared" si="43"/>
        <v/>
      </c>
    </row>
    <row r="917" spans="1:22" x14ac:dyDescent="0.25">
      <c r="A917" s="12">
        <v>904</v>
      </c>
      <c r="B917" t="str">
        <f>IFERROR(INDEX(DATOS!B:B,MATCH(CHECKLIST!A917,DATOS!CG:CG,0),1),"")</f>
        <v/>
      </c>
      <c r="C917" t="str">
        <f>IFERROR(INDEX(DATOS!BT:BT,MATCH(CHECKLIST!A917,DATOS!CG:CG,0),1),"")</f>
        <v/>
      </c>
      <c r="D917" t="str">
        <f>IFERROR(INDEX(DATOS!T:T,MATCH(CHECKLIST!E917,DATOS!C:C,0),1),"")</f>
        <v/>
      </c>
      <c r="E917" s="72" t="str">
        <f>IFERROR(INDEX(DATOS!C:C,MATCH(CHECKLIST!A917,DATOS!CG:CG,0),1),"")</f>
        <v/>
      </c>
      <c r="F917" s="82" t="str">
        <f>IFERROR(IF(INDEX(DATOS!AI:AI,MATCH(CHECKLIST!B917,DATOS!B:B,0),1)=0,"",INDEX(DATOS!AI:AI,MATCH(CHECKLIST!B917,DATOS!B:B,0),1)),"")</f>
        <v/>
      </c>
      <c r="G917" s="17" t="str">
        <f>IFERROR(IF(INDEX(DATOS!AN:AN,MATCH(CHECKLIST!B917,DATOS!B:B,0),1)=0,"",INDEX(DATOS!AN:AN,MATCH(CHECKLIST!B917,DATOS!B:B,0),1)),"")</f>
        <v/>
      </c>
      <c r="H917" s="17" t="str">
        <f>IFERROR(IF(INDEX(DATOS!BQ:BQ,MATCH(CHECKLIST!B917,DATOS!B:B,0),1)="","X",IF(INDEX(DATOS!BQ:BQ,MATCH(CHECKLIST!B917,DATOS!B:B,0),1)="VIGENTE","",INDEX(DATOS!BQ:BQ,MATCH(CHECKLIST!B917,DATOS!B:B,0),1))),"")</f>
        <v/>
      </c>
      <c r="I917" s="17" t="str">
        <f>IFERROR(IF(INDEX(DATOS!AR:AR,MATCH(CHECKLIST!B917,DATOS!B:B,0),1)=0,"",INDEX(DATOS!AR:AR,MATCH(CHECKLIST!B917,DATOS!B:B,0),1)),"")</f>
        <v/>
      </c>
      <c r="J917" s="17" t="str">
        <f>IFERROR(IF(INDEX(DATOS!AP:AP,MATCH(CHECKLIST!B917,DATOS!B:B,0),1)=0,"",INDEX(DATOS!AP:AP,MATCH(CHECKLIST!B917,DATOS!B:B,0),1)),"")</f>
        <v/>
      </c>
      <c r="K917" s="35" t="str">
        <f>IFERROR(IF(INDEX(DATOS!AQ:AQ,MATCH(CHECKLIST!B917,DATOS!B:B,0),1)=0,"",INDEX(DATOS!AQ:AQ,MATCH(CHECKLIST!B917,DATOS!B:B,0),1)),"")</f>
        <v/>
      </c>
      <c r="L917" s="17" t="str">
        <f>IFERROR(IF(INDEX(DATOS!AS:AS,MATCH(CHECKLIST!B917,DATOS!B:B,0),1)=0,"",INDEX(DATOS!AS:AS,MATCH(CHECKLIST!B917,DATOS!B:B,0),1)),"")</f>
        <v/>
      </c>
      <c r="M917" s="17" t="str">
        <f>IFERROR(IF(INDEX(DATOS!AO:AO,MATCH(CHECKLIST!B917,DATOS!B:B,0),1)=0,"",INDEX(DATOS!AO:AO,MATCH(CHECKLIST!B917,DATOS!B:B,0),1)),"")</f>
        <v/>
      </c>
      <c r="N917" s="35" t="str">
        <f ca="1">IFERROR(IF(INDEX(DATOS!P:P,MATCH(CHECKLIST!B917,DATOS!B:B,0),1)="","X",IF(INDEX(DATOS!P:P,MATCH(CHECKLIST!B917,DATOS!B:B,0),1)&gt;YEAR(TODAY())-1,"","VENCIDA")),"")</f>
        <v/>
      </c>
      <c r="O917" s="35" t="str">
        <f>IFERROR(IF(INDEX(DATOS!AV:AV,MATCH(CHECKLIST!B917,DATOS!B:B,0),1)=0,"",INDEX(DATOS!AV:AV,MATCH(CHECKLIST!B917,DATOS!B:B,0),1)),"")</f>
        <v/>
      </c>
      <c r="P917" s="17" t="str">
        <f>IFERROR(IF(INDEX(DATOS!AT:AT,MATCH(CHECKLIST!B917,DATOS!B:B,0),1)=0,"",INDEX(DATOS!AT:AT,MATCH(CHECKLIST!B917,DATOS!B:B,0),1)),"")</f>
        <v/>
      </c>
      <c r="Q917" s="17" t="str">
        <f>IFERROR(IF(INDEX(DATOS!AU:AU,MATCH(CHECKLIST!B917,DATOS!B:B,0),1)=0,"",INDEX(DATOS!AU:AU,MATCH(CHECKLIST!B917,DATOS!B:B,0),1)),"")</f>
        <v/>
      </c>
      <c r="R917" t="str">
        <f>IF(B917="","",1)</f>
        <v/>
      </c>
      <c r="S917" t="str">
        <f t="shared" si="44"/>
        <v/>
      </c>
      <c r="U917" t="str">
        <f t="shared" si="42"/>
        <v/>
      </c>
      <c r="V917" t="str">
        <f t="shared" si="43"/>
        <v/>
      </c>
    </row>
    <row r="918" spans="1:22" x14ac:dyDescent="0.25">
      <c r="A918" s="12">
        <v>905</v>
      </c>
      <c r="B918" t="str">
        <f>IFERROR(INDEX(DATOS!B:B,MATCH(CHECKLIST!A918,DATOS!CG:CG,0),1),"")</f>
        <v/>
      </c>
      <c r="C918" t="str">
        <f>IFERROR(INDEX(DATOS!BT:BT,MATCH(CHECKLIST!A918,DATOS!CG:CG,0),1),"")</f>
        <v/>
      </c>
      <c r="D918" t="str">
        <f>IFERROR(INDEX(DATOS!T:T,MATCH(CHECKLIST!E918,DATOS!C:C,0),1),"")</f>
        <v/>
      </c>
      <c r="E918" s="72" t="str">
        <f>IFERROR(INDEX(DATOS!C:C,MATCH(CHECKLIST!A918,DATOS!CG:CG,0),1),"")</f>
        <v/>
      </c>
      <c r="F918" s="82" t="str">
        <f>IFERROR(IF(INDEX(DATOS!AI:AI,MATCH(CHECKLIST!B918,DATOS!B:B,0),1)=0,"",INDEX(DATOS!AI:AI,MATCH(CHECKLIST!B918,DATOS!B:B,0),1)),"")</f>
        <v/>
      </c>
      <c r="G918" s="17" t="str">
        <f>IFERROR(IF(INDEX(DATOS!AN:AN,MATCH(CHECKLIST!B918,DATOS!B:B,0),1)=0,"",INDEX(DATOS!AN:AN,MATCH(CHECKLIST!B918,DATOS!B:B,0),1)),"")</f>
        <v/>
      </c>
      <c r="H918" s="17" t="str">
        <f>IFERROR(IF(INDEX(DATOS!BQ:BQ,MATCH(CHECKLIST!B918,DATOS!B:B,0),1)="","X",IF(INDEX(DATOS!BQ:BQ,MATCH(CHECKLIST!B918,DATOS!B:B,0),1)="VIGENTE","",INDEX(DATOS!BQ:BQ,MATCH(CHECKLIST!B918,DATOS!B:B,0),1))),"")</f>
        <v/>
      </c>
      <c r="I918" s="17" t="str">
        <f>IFERROR(IF(INDEX(DATOS!AR:AR,MATCH(CHECKLIST!B918,DATOS!B:B,0),1)=0,"",INDEX(DATOS!AR:AR,MATCH(CHECKLIST!B918,DATOS!B:B,0),1)),"")</f>
        <v/>
      </c>
      <c r="J918" s="17" t="str">
        <f>IFERROR(IF(INDEX(DATOS!AP:AP,MATCH(CHECKLIST!B918,DATOS!B:B,0),1)=0,"",INDEX(DATOS!AP:AP,MATCH(CHECKLIST!B918,DATOS!B:B,0),1)),"")</f>
        <v/>
      </c>
      <c r="K918" s="35" t="str">
        <f>IFERROR(IF(INDEX(DATOS!AQ:AQ,MATCH(CHECKLIST!B918,DATOS!B:B,0),1)=0,"",INDEX(DATOS!AQ:AQ,MATCH(CHECKLIST!B918,DATOS!B:B,0),1)),"")</f>
        <v/>
      </c>
      <c r="L918" s="17" t="str">
        <f>IFERROR(IF(INDEX(DATOS!AS:AS,MATCH(CHECKLIST!B918,DATOS!B:B,0),1)=0,"",INDEX(DATOS!AS:AS,MATCH(CHECKLIST!B918,DATOS!B:B,0),1)),"")</f>
        <v/>
      </c>
      <c r="M918" s="17" t="str">
        <f>IFERROR(IF(INDEX(DATOS!AO:AO,MATCH(CHECKLIST!B918,DATOS!B:B,0),1)=0,"",INDEX(DATOS!AO:AO,MATCH(CHECKLIST!B918,DATOS!B:B,0),1)),"")</f>
        <v/>
      </c>
      <c r="N918" s="35" t="str">
        <f ca="1">IFERROR(IF(INDEX(DATOS!P:P,MATCH(CHECKLIST!B918,DATOS!B:B,0),1)="","X",IF(INDEX(DATOS!P:P,MATCH(CHECKLIST!B918,DATOS!B:B,0),1)&gt;YEAR(TODAY())-1,"","VENCIDA")),"")</f>
        <v/>
      </c>
      <c r="O918" s="35" t="str">
        <f>IFERROR(IF(INDEX(DATOS!AV:AV,MATCH(CHECKLIST!B918,DATOS!B:B,0),1)=0,"",INDEX(DATOS!AV:AV,MATCH(CHECKLIST!B918,DATOS!B:B,0),1)),"")</f>
        <v/>
      </c>
      <c r="P918" s="17" t="str">
        <f>IFERROR(IF(INDEX(DATOS!AT:AT,MATCH(CHECKLIST!B918,DATOS!B:B,0),1)=0,"",INDEX(DATOS!AT:AT,MATCH(CHECKLIST!B918,DATOS!B:B,0),1)),"")</f>
        <v/>
      </c>
      <c r="Q918" s="17" t="str">
        <f>IFERROR(IF(INDEX(DATOS!AU:AU,MATCH(CHECKLIST!B918,DATOS!B:B,0),1)=0,"",INDEX(DATOS!AU:AU,MATCH(CHECKLIST!B918,DATOS!B:B,0),1)),"")</f>
        <v/>
      </c>
      <c r="S918">
        <f t="shared" si="44"/>
        <v>0</v>
      </c>
      <c r="U918" t="str">
        <f t="shared" si="42"/>
        <v/>
      </c>
      <c r="V918" t="str">
        <f t="shared" si="43"/>
        <v/>
      </c>
    </row>
    <row r="919" spans="1:22" x14ac:dyDescent="0.25">
      <c r="A919" s="12">
        <v>906</v>
      </c>
      <c r="B919" t="str">
        <f>IFERROR(INDEX(DATOS!B:B,MATCH(CHECKLIST!A919,DATOS!CG:CG,0),1),"")</f>
        <v/>
      </c>
      <c r="C919" t="str">
        <f>IFERROR(INDEX(DATOS!BT:BT,MATCH(CHECKLIST!A919,DATOS!CG:CG,0),1),"")</f>
        <v/>
      </c>
      <c r="D919" t="str">
        <f>IFERROR(INDEX(DATOS!T:T,MATCH(CHECKLIST!E919,DATOS!C:C,0),1),"")</f>
        <v/>
      </c>
      <c r="E919" s="72" t="str">
        <f>IFERROR(INDEX(DATOS!C:C,MATCH(CHECKLIST!A919,DATOS!CG:CG,0),1),"")</f>
        <v/>
      </c>
      <c r="F919" s="82" t="str">
        <f>IFERROR(IF(INDEX(DATOS!AI:AI,MATCH(CHECKLIST!B919,DATOS!B:B,0),1)=0,"",INDEX(DATOS!AI:AI,MATCH(CHECKLIST!B919,DATOS!B:B,0),1)),"")</f>
        <v/>
      </c>
      <c r="G919" s="17" t="str">
        <f>IFERROR(IF(INDEX(DATOS!AN:AN,MATCH(CHECKLIST!B919,DATOS!B:B,0),1)=0,"",INDEX(DATOS!AN:AN,MATCH(CHECKLIST!B919,DATOS!B:B,0),1)),"")</f>
        <v/>
      </c>
      <c r="H919" s="17" t="str">
        <f>IFERROR(IF(INDEX(DATOS!BQ:BQ,MATCH(CHECKLIST!B919,DATOS!B:B,0),1)="","X",IF(INDEX(DATOS!BQ:BQ,MATCH(CHECKLIST!B919,DATOS!B:B,0),1)="VIGENTE","",INDEX(DATOS!BQ:BQ,MATCH(CHECKLIST!B919,DATOS!B:B,0),1))),"")</f>
        <v/>
      </c>
      <c r="I919" s="17" t="str">
        <f>IFERROR(IF(INDEX(DATOS!AR:AR,MATCH(CHECKLIST!B919,DATOS!B:B,0),1)=0,"",INDEX(DATOS!AR:AR,MATCH(CHECKLIST!B919,DATOS!B:B,0),1)),"")</f>
        <v/>
      </c>
      <c r="J919" s="17" t="str">
        <f>IFERROR(IF(INDEX(DATOS!AP:AP,MATCH(CHECKLIST!B919,DATOS!B:B,0),1)=0,"",INDEX(DATOS!AP:AP,MATCH(CHECKLIST!B919,DATOS!B:B,0),1)),"")</f>
        <v/>
      </c>
      <c r="K919" s="35" t="str">
        <f>IFERROR(IF(INDEX(DATOS!AQ:AQ,MATCH(CHECKLIST!B919,DATOS!B:B,0),1)=0,"",INDEX(DATOS!AQ:AQ,MATCH(CHECKLIST!B919,DATOS!B:B,0),1)),"")</f>
        <v/>
      </c>
      <c r="L919" s="17" t="str">
        <f>IFERROR(IF(INDEX(DATOS!AS:AS,MATCH(CHECKLIST!B919,DATOS!B:B,0),1)=0,"",INDEX(DATOS!AS:AS,MATCH(CHECKLIST!B919,DATOS!B:B,0),1)),"")</f>
        <v/>
      </c>
      <c r="M919" s="17" t="str">
        <f>IFERROR(IF(INDEX(DATOS!AO:AO,MATCH(CHECKLIST!B919,DATOS!B:B,0),1)=0,"",INDEX(DATOS!AO:AO,MATCH(CHECKLIST!B919,DATOS!B:B,0),1)),"")</f>
        <v/>
      </c>
      <c r="N919" s="35" t="str">
        <f ca="1">IFERROR(IF(INDEX(DATOS!P:P,MATCH(CHECKLIST!B919,DATOS!B:B,0),1)="","X",IF(INDEX(DATOS!P:P,MATCH(CHECKLIST!B919,DATOS!B:B,0),1)&gt;YEAR(TODAY())-1,"","VENCIDA")),"")</f>
        <v/>
      </c>
      <c r="O919" s="35" t="str">
        <f>IFERROR(IF(INDEX(DATOS!AV:AV,MATCH(CHECKLIST!B919,DATOS!B:B,0),1)=0,"",INDEX(DATOS!AV:AV,MATCH(CHECKLIST!B919,DATOS!B:B,0),1)),"")</f>
        <v/>
      </c>
      <c r="P919" s="17" t="str">
        <f>IFERROR(IF(INDEX(DATOS!AT:AT,MATCH(CHECKLIST!B919,DATOS!B:B,0),1)=0,"",INDEX(DATOS!AT:AT,MATCH(CHECKLIST!B919,DATOS!B:B,0),1)),"")</f>
        <v/>
      </c>
      <c r="Q919" s="17" t="str">
        <f>IFERROR(IF(INDEX(DATOS!AU:AU,MATCH(CHECKLIST!B919,DATOS!B:B,0),1)=0,"",INDEX(DATOS!AU:AU,MATCH(CHECKLIST!B919,DATOS!B:B,0),1)),"")</f>
        <v/>
      </c>
      <c r="R919" t="str">
        <f>IF(B919="","",1)</f>
        <v/>
      </c>
      <c r="S919" t="str">
        <f t="shared" si="44"/>
        <v/>
      </c>
      <c r="U919" t="str">
        <f t="shared" si="42"/>
        <v/>
      </c>
      <c r="V919" t="str">
        <f t="shared" si="43"/>
        <v/>
      </c>
    </row>
    <row r="920" spans="1:22" x14ac:dyDescent="0.25">
      <c r="A920" s="12">
        <v>907</v>
      </c>
      <c r="B920" t="str">
        <f>IFERROR(INDEX(DATOS!B:B,MATCH(CHECKLIST!A920,DATOS!CG:CG,0),1),"")</f>
        <v/>
      </c>
      <c r="C920" t="str">
        <f>IFERROR(INDEX(DATOS!BT:BT,MATCH(CHECKLIST!A920,DATOS!CG:CG,0),1),"")</f>
        <v/>
      </c>
      <c r="D920" t="str">
        <f>IFERROR(INDEX(DATOS!T:T,MATCH(CHECKLIST!E920,DATOS!C:C,0),1),"")</f>
        <v/>
      </c>
      <c r="E920" s="72" t="str">
        <f>IFERROR(INDEX(DATOS!C:C,MATCH(CHECKLIST!A920,DATOS!CG:CG,0),1),"")</f>
        <v/>
      </c>
      <c r="F920" s="82" t="str">
        <f>IFERROR(IF(INDEX(DATOS!AI:AI,MATCH(CHECKLIST!B920,DATOS!B:B,0),1)=0,"",INDEX(DATOS!AI:AI,MATCH(CHECKLIST!B920,DATOS!B:B,0),1)),"")</f>
        <v/>
      </c>
      <c r="G920" s="17" t="str">
        <f>IFERROR(IF(INDEX(DATOS!AN:AN,MATCH(CHECKLIST!B920,DATOS!B:B,0),1)=0,"",INDEX(DATOS!AN:AN,MATCH(CHECKLIST!B920,DATOS!B:B,0),1)),"")</f>
        <v/>
      </c>
      <c r="H920" s="17" t="str">
        <f>IFERROR(IF(INDEX(DATOS!BQ:BQ,MATCH(CHECKLIST!B920,DATOS!B:B,0),1)="","X",IF(INDEX(DATOS!BQ:BQ,MATCH(CHECKLIST!B920,DATOS!B:B,0),1)="VIGENTE","",INDEX(DATOS!BQ:BQ,MATCH(CHECKLIST!B920,DATOS!B:B,0),1))),"")</f>
        <v/>
      </c>
      <c r="I920" s="17" t="str">
        <f>IFERROR(IF(INDEX(DATOS!AR:AR,MATCH(CHECKLIST!B920,DATOS!B:B,0),1)=0,"",INDEX(DATOS!AR:AR,MATCH(CHECKLIST!B920,DATOS!B:B,0),1)),"")</f>
        <v/>
      </c>
      <c r="J920" s="17" t="str">
        <f>IFERROR(IF(INDEX(DATOS!AP:AP,MATCH(CHECKLIST!B920,DATOS!B:B,0),1)=0,"",INDEX(DATOS!AP:AP,MATCH(CHECKLIST!B920,DATOS!B:B,0),1)),"")</f>
        <v/>
      </c>
      <c r="K920" s="35" t="str">
        <f>IFERROR(IF(INDEX(DATOS!AQ:AQ,MATCH(CHECKLIST!B920,DATOS!B:B,0),1)=0,"",INDEX(DATOS!AQ:AQ,MATCH(CHECKLIST!B920,DATOS!B:B,0),1)),"")</f>
        <v/>
      </c>
      <c r="L920" s="17" t="str">
        <f>IFERROR(IF(INDEX(DATOS!AS:AS,MATCH(CHECKLIST!B920,DATOS!B:B,0),1)=0,"",INDEX(DATOS!AS:AS,MATCH(CHECKLIST!B920,DATOS!B:B,0),1)),"")</f>
        <v/>
      </c>
      <c r="M920" s="17" t="str">
        <f>IFERROR(IF(INDEX(DATOS!AO:AO,MATCH(CHECKLIST!B920,DATOS!B:B,0),1)=0,"",INDEX(DATOS!AO:AO,MATCH(CHECKLIST!B920,DATOS!B:B,0),1)),"")</f>
        <v/>
      </c>
      <c r="N920" s="35" t="str">
        <f ca="1">IFERROR(IF(INDEX(DATOS!P:P,MATCH(CHECKLIST!B920,DATOS!B:B,0),1)="","X",IF(INDEX(DATOS!P:P,MATCH(CHECKLIST!B920,DATOS!B:B,0),1)&gt;YEAR(TODAY())-1,"","VENCIDA")),"")</f>
        <v/>
      </c>
      <c r="O920" s="35" t="str">
        <f>IFERROR(IF(INDEX(DATOS!AV:AV,MATCH(CHECKLIST!B920,DATOS!B:B,0),1)=0,"",INDEX(DATOS!AV:AV,MATCH(CHECKLIST!B920,DATOS!B:B,0),1)),"")</f>
        <v/>
      </c>
      <c r="P920" s="17" t="str">
        <f>IFERROR(IF(INDEX(DATOS!AT:AT,MATCH(CHECKLIST!B920,DATOS!B:B,0),1)=0,"",INDEX(DATOS!AT:AT,MATCH(CHECKLIST!B920,DATOS!B:B,0),1)),"")</f>
        <v/>
      </c>
      <c r="Q920" s="17" t="str">
        <f>IFERROR(IF(INDEX(DATOS!AU:AU,MATCH(CHECKLIST!B920,DATOS!B:B,0),1)=0,"",INDEX(DATOS!AU:AU,MATCH(CHECKLIST!B920,DATOS!B:B,0),1)),"")</f>
        <v/>
      </c>
      <c r="S920">
        <f t="shared" si="44"/>
        <v>0</v>
      </c>
      <c r="U920" t="str">
        <f t="shared" si="42"/>
        <v/>
      </c>
      <c r="V920" t="str">
        <f t="shared" si="43"/>
        <v/>
      </c>
    </row>
    <row r="921" spans="1:22" x14ac:dyDescent="0.25">
      <c r="A921" s="12">
        <v>908</v>
      </c>
      <c r="B921" t="str">
        <f>IFERROR(INDEX(DATOS!B:B,MATCH(CHECKLIST!A921,DATOS!CG:CG,0),1),"")</f>
        <v/>
      </c>
      <c r="C921" t="str">
        <f>IFERROR(INDEX(DATOS!BT:BT,MATCH(CHECKLIST!A921,DATOS!CG:CG,0),1),"")</f>
        <v/>
      </c>
      <c r="D921" t="str">
        <f>IFERROR(INDEX(DATOS!T:T,MATCH(CHECKLIST!E921,DATOS!C:C,0),1),"")</f>
        <v/>
      </c>
      <c r="E921" s="72" t="str">
        <f>IFERROR(INDEX(DATOS!C:C,MATCH(CHECKLIST!A921,DATOS!CG:CG,0),1),"")</f>
        <v/>
      </c>
      <c r="F921" s="82" t="str">
        <f>IFERROR(IF(INDEX(DATOS!AI:AI,MATCH(CHECKLIST!B921,DATOS!B:B,0),1)=0,"",INDEX(DATOS!AI:AI,MATCH(CHECKLIST!B921,DATOS!B:B,0),1)),"")</f>
        <v/>
      </c>
      <c r="G921" s="17" t="str">
        <f>IFERROR(IF(INDEX(DATOS!AN:AN,MATCH(CHECKLIST!B921,DATOS!B:B,0),1)=0,"",INDEX(DATOS!AN:AN,MATCH(CHECKLIST!B921,DATOS!B:B,0),1)),"")</f>
        <v/>
      </c>
      <c r="H921" s="17" t="str">
        <f>IFERROR(IF(INDEX(DATOS!BQ:BQ,MATCH(CHECKLIST!B921,DATOS!B:B,0),1)="","X",IF(INDEX(DATOS!BQ:BQ,MATCH(CHECKLIST!B921,DATOS!B:B,0),1)="VIGENTE","",INDEX(DATOS!BQ:BQ,MATCH(CHECKLIST!B921,DATOS!B:B,0),1))),"")</f>
        <v/>
      </c>
      <c r="I921" s="17" t="str">
        <f>IFERROR(IF(INDEX(DATOS!AR:AR,MATCH(CHECKLIST!B921,DATOS!B:B,0),1)=0,"",INDEX(DATOS!AR:AR,MATCH(CHECKLIST!B921,DATOS!B:B,0),1)),"")</f>
        <v/>
      </c>
      <c r="J921" s="17" t="str">
        <f>IFERROR(IF(INDEX(DATOS!AP:AP,MATCH(CHECKLIST!B921,DATOS!B:B,0),1)=0,"",INDEX(DATOS!AP:AP,MATCH(CHECKLIST!B921,DATOS!B:B,0),1)),"")</f>
        <v/>
      </c>
      <c r="K921" s="35" t="str">
        <f>IFERROR(IF(INDEX(DATOS!AQ:AQ,MATCH(CHECKLIST!B921,DATOS!B:B,0),1)=0,"",INDEX(DATOS!AQ:AQ,MATCH(CHECKLIST!B921,DATOS!B:B,0),1)),"")</f>
        <v/>
      </c>
      <c r="L921" s="17" t="str">
        <f>IFERROR(IF(INDEX(DATOS!AS:AS,MATCH(CHECKLIST!B921,DATOS!B:B,0),1)=0,"",INDEX(DATOS!AS:AS,MATCH(CHECKLIST!B921,DATOS!B:B,0),1)),"")</f>
        <v/>
      </c>
      <c r="M921" s="17" t="str">
        <f>IFERROR(IF(INDEX(DATOS!AO:AO,MATCH(CHECKLIST!B921,DATOS!B:B,0),1)=0,"",INDEX(DATOS!AO:AO,MATCH(CHECKLIST!B921,DATOS!B:B,0),1)),"")</f>
        <v/>
      </c>
      <c r="N921" s="35" t="str">
        <f ca="1">IFERROR(IF(INDEX(DATOS!P:P,MATCH(CHECKLIST!B921,DATOS!B:B,0),1)="","X",IF(INDEX(DATOS!P:P,MATCH(CHECKLIST!B921,DATOS!B:B,0),1)&gt;YEAR(TODAY())-1,"","VENCIDA")),"")</f>
        <v/>
      </c>
      <c r="O921" s="35" t="str">
        <f>IFERROR(IF(INDEX(DATOS!AV:AV,MATCH(CHECKLIST!B921,DATOS!B:B,0),1)=0,"",INDEX(DATOS!AV:AV,MATCH(CHECKLIST!B921,DATOS!B:B,0),1)),"")</f>
        <v/>
      </c>
      <c r="P921" s="17" t="str">
        <f>IFERROR(IF(INDEX(DATOS!AT:AT,MATCH(CHECKLIST!B921,DATOS!B:B,0),1)=0,"",INDEX(DATOS!AT:AT,MATCH(CHECKLIST!B921,DATOS!B:B,0),1)),"")</f>
        <v/>
      </c>
      <c r="Q921" s="17" t="str">
        <f>IFERROR(IF(INDEX(DATOS!AU:AU,MATCH(CHECKLIST!B921,DATOS!B:B,0),1)=0,"",INDEX(DATOS!AU:AU,MATCH(CHECKLIST!B921,DATOS!B:B,0),1)),"")</f>
        <v/>
      </c>
      <c r="R921" t="str">
        <f>IF(B921="","",1)</f>
        <v/>
      </c>
      <c r="S921" t="str">
        <f t="shared" si="44"/>
        <v/>
      </c>
      <c r="U921" t="str">
        <f t="shared" si="42"/>
        <v/>
      </c>
      <c r="V921" t="str">
        <f t="shared" si="43"/>
        <v/>
      </c>
    </row>
    <row r="922" spans="1:22" x14ac:dyDescent="0.25">
      <c r="A922" s="12">
        <v>909</v>
      </c>
      <c r="B922" t="str">
        <f>IFERROR(INDEX(DATOS!B:B,MATCH(CHECKLIST!A922,DATOS!CG:CG,0),1),"")</f>
        <v/>
      </c>
      <c r="C922" t="str">
        <f>IFERROR(INDEX(DATOS!BT:BT,MATCH(CHECKLIST!A922,DATOS!CG:CG,0),1),"")</f>
        <v/>
      </c>
      <c r="D922" t="str">
        <f>IFERROR(INDEX(DATOS!T:T,MATCH(CHECKLIST!E922,DATOS!C:C,0),1),"")</f>
        <v/>
      </c>
      <c r="E922" s="72" t="str">
        <f>IFERROR(INDEX(DATOS!C:C,MATCH(CHECKLIST!A922,DATOS!CG:CG,0),1),"")</f>
        <v/>
      </c>
      <c r="F922" s="82" t="str">
        <f>IFERROR(IF(INDEX(DATOS!AI:AI,MATCH(CHECKLIST!B922,DATOS!B:B,0),1)=0,"",INDEX(DATOS!AI:AI,MATCH(CHECKLIST!B922,DATOS!B:B,0),1)),"")</f>
        <v/>
      </c>
      <c r="G922" s="17" t="str">
        <f>IFERROR(IF(INDEX(DATOS!AN:AN,MATCH(CHECKLIST!B922,DATOS!B:B,0),1)=0,"",INDEX(DATOS!AN:AN,MATCH(CHECKLIST!B922,DATOS!B:B,0),1)),"")</f>
        <v/>
      </c>
      <c r="H922" s="17" t="str">
        <f>IFERROR(IF(INDEX(DATOS!BQ:BQ,MATCH(CHECKLIST!B922,DATOS!B:B,0),1)="","X",IF(INDEX(DATOS!BQ:BQ,MATCH(CHECKLIST!B922,DATOS!B:B,0),1)="VIGENTE","",INDEX(DATOS!BQ:BQ,MATCH(CHECKLIST!B922,DATOS!B:B,0),1))),"")</f>
        <v/>
      </c>
      <c r="I922" s="17" t="str">
        <f>IFERROR(IF(INDEX(DATOS!AR:AR,MATCH(CHECKLIST!B922,DATOS!B:B,0),1)=0,"",INDEX(DATOS!AR:AR,MATCH(CHECKLIST!B922,DATOS!B:B,0),1)),"")</f>
        <v/>
      </c>
      <c r="J922" s="17" t="str">
        <f>IFERROR(IF(INDEX(DATOS!AP:AP,MATCH(CHECKLIST!B922,DATOS!B:B,0),1)=0,"",INDEX(DATOS!AP:AP,MATCH(CHECKLIST!B922,DATOS!B:B,0),1)),"")</f>
        <v/>
      </c>
      <c r="K922" s="35" t="str">
        <f>IFERROR(IF(INDEX(DATOS!AQ:AQ,MATCH(CHECKLIST!B922,DATOS!B:B,0),1)=0,"",INDEX(DATOS!AQ:AQ,MATCH(CHECKLIST!B922,DATOS!B:B,0),1)),"")</f>
        <v/>
      </c>
      <c r="L922" s="17" t="str">
        <f>IFERROR(IF(INDEX(DATOS!AS:AS,MATCH(CHECKLIST!B922,DATOS!B:B,0),1)=0,"",INDEX(DATOS!AS:AS,MATCH(CHECKLIST!B922,DATOS!B:B,0),1)),"")</f>
        <v/>
      </c>
      <c r="M922" s="17" t="str">
        <f>IFERROR(IF(INDEX(DATOS!AO:AO,MATCH(CHECKLIST!B922,DATOS!B:B,0),1)=0,"",INDEX(DATOS!AO:AO,MATCH(CHECKLIST!B922,DATOS!B:B,0),1)),"")</f>
        <v/>
      </c>
      <c r="N922" s="35" t="str">
        <f ca="1">IFERROR(IF(INDEX(DATOS!P:P,MATCH(CHECKLIST!B922,DATOS!B:B,0),1)="","X",IF(INDEX(DATOS!P:P,MATCH(CHECKLIST!B922,DATOS!B:B,0),1)&gt;YEAR(TODAY())-1,"","VENCIDA")),"")</f>
        <v/>
      </c>
      <c r="O922" s="35" t="str">
        <f>IFERROR(IF(INDEX(DATOS!AV:AV,MATCH(CHECKLIST!B922,DATOS!B:B,0),1)=0,"",INDEX(DATOS!AV:AV,MATCH(CHECKLIST!B922,DATOS!B:B,0),1)),"")</f>
        <v/>
      </c>
      <c r="P922" s="17" t="str">
        <f>IFERROR(IF(INDEX(DATOS!AT:AT,MATCH(CHECKLIST!B922,DATOS!B:B,0),1)=0,"",INDEX(DATOS!AT:AT,MATCH(CHECKLIST!B922,DATOS!B:B,0),1)),"")</f>
        <v/>
      </c>
      <c r="Q922" s="17" t="str">
        <f>IFERROR(IF(INDEX(DATOS!AU:AU,MATCH(CHECKLIST!B922,DATOS!B:B,0),1)=0,"",INDEX(DATOS!AU:AU,MATCH(CHECKLIST!B922,DATOS!B:B,0),1)),"")</f>
        <v/>
      </c>
      <c r="S922">
        <f t="shared" si="44"/>
        <v>0</v>
      </c>
      <c r="U922" t="str">
        <f t="shared" si="42"/>
        <v/>
      </c>
      <c r="V922" t="str">
        <f t="shared" si="43"/>
        <v/>
      </c>
    </row>
    <row r="923" spans="1:22" x14ac:dyDescent="0.25">
      <c r="A923" s="12">
        <v>910</v>
      </c>
      <c r="B923" t="str">
        <f>IFERROR(INDEX(DATOS!B:B,MATCH(CHECKLIST!A923,DATOS!CG:CG,0),1),"")</f>
        <v/>
      </c>
      <c r="C923" t="str">
        <f>IFERROR(INDEX(DATOS!BT:BT,MATCH(CHECKLIST!A923,DATOS!CG:CG,0),1),"")</f>
        <v/>
      </c>
      <c r="D923" t="str">
        <f>IFERROR(INDEX(DATOS!T:T,MATCH(CHECKLIST!E923,DATOS!C:C,0),1),"")</f>
        <v/>
      </c>
      <c r="E923" s="72" t="str">
        <f>IFERROR(INDEX(DATOS!C:C,MATCH(CHECKLIST!A923,DATOS!CG:CG,0),1),"")</f>
        <v/>
      </c>
      <c r="F923" s="82" t="str">
        <f>IFERROR(IF(INDEX(DATOS!AI:AI,MATCH(CHECKLIST!B923,DATOS!B:B,0),1)=0,"",INDEX(DATOS!AI:AI,MATCH(CHECKLIST!B923,DATOS!B:B,0),1)),"")</f>
        <v/>
      </c>
      <c r="G923" s="17" t="str">
        <f>IFERROR(IF(INDEX(DATOS!AN:AN,MATCH(CHECKLIST!B923,DATOS!B:B,0),1)=0,"",INDEX(DATOS!AN:AN,MATCH(CHECKLIST!B923,DATOS!B:B,0),1)),"")</f>
        <v/>
      </c>
      <c r="H923" s="17" t="str">
        <f>IFERROR(IF(INDEX(DATOS!BQ:BQ,MATCH(CHECKLIST!B923,DATOS!B:B,0),1)="","X",IF(INDEX(DATOS!BQ:BQ,MATCH(CHECKLIST!B923,DATOS!B:B,0),1)="VIGENTE","",INDEX(DATOS!BQ:BQ,MATCH(CHECKLIST!B923,DATOS!B:B,0),1))),"")</f>
        <v/>
      </c>
      <c r="I923" s="17" t="str">
        <f>IFERROR(IF(INDEX(DATOS!AR:AR,MATCH(CHECKLIST!B923,DATOS!B:B,0),1)=0,"",INDEX(DATOS!AR:AR,MATCH(CHECKLIST!B923,DATOS!B:B,0),1)),"")</f>
        <v/>
      </c>
      <c r="J923" s="17" t="str">
        <f>IFERROR(IF(INDEX(DATOS!AP:AP,MATCH(CHECKLIST!B923,DATOS!B:B,0),1)=0,"",INDEX(DATOS!AP:AP,MATCH(CHECKLIST!B923,DATOS!B:B,0),1)),"")</f>
        <v/>
      </c>
      <c r="K923" s="35" t="str">
        <f>IFERROR(IF(INDEX(DATOS!AQ:AQ,MATCH(CHECKLIST!B923,DATOS!B:B,0),1)=0,"",INDEX(DATOS!AQ:AQ,MATCH(CHECKLIST!B923,DATOS!B:B,0),1)),"")</f>
        <v/>
      </c>
      <c r="L923" s="17" t="str">
        <f>IFERROR(IF(INDEX(DATOS!AS:AS,MATCH(CHECKLIST!B923,DATOS!B:B,0),1)=0,"",INDEX(DATOS!AS:AS,MATCH(CHECKLIST!B923,DATOS!B:B,0),1)),"")</f>
        <v/>
      </c>
      <c r="M923" s="17" t="str">
        <f>IFERROR(IF(INDEX(DATOS!AO:AO,MATCH(CHECKLIST!B923,DATOS!B:B,0),1)=0,"",INDEX(DATOS!AO:AO,MATCH(CHECKLIST!B923,DATOS!B:B,0),1)),"")</f>
        <v/>
      </c>
      <c r="N923" s="35" t="str">
        <f ca="1">IFERROR(IF(INDEX(DATOS!P:P,MATCH(CHECKLIST!B923,DATOS!B:B,0),1)="","X",IF(INDEX(DATOS!P:P,MATCH(CHECKLIST!B923,DATOS!B:B,0),1)&gt;YEAR(TODAY())-1,"","VENCIDA")),"")</f>
        <v/>
      </c>
      <c r="O923" s="35" t="str">
        <f>IFERROR(IF(INDEX(DATOS!AV:AV,MATCH(CHECKLIST!B923,DATOS!B:B,0),1)=0,"",INDEX(DATOS!AV:AV,MATCH(CHECKLIST!B923,DATOS!B:B,0),1)),"")</f>
        <v/>
      </c>
      <c r="P923" s="17" t="str">
        <f>IFERROR(IF(INDEX(DATOS!AT:AT,MATCH(CHECKLIST!B923,DATOS!B:B,0),1)=0,"",INDEX(DATOS!AT:AT,MATCH(CHECKLIST!B923,DATOS!B:B,0),1)),"")</f>
        <v/>
      </c>
      <c r="Q923" s="17" t="str">
        <f>IFERROR(IF(INDEX(DATOS!AU:AU,MATCH(CHECKLIST!B923,DATOS!B:B,0),1)=0,"",INDEX(DATOS!AU:AU,MATCH(CHECKLIST!B923,DATOS!B:B,0),1)),"")</f>
        <v/>
      </c>
      <c r="R923" t="str">
        <f>IF(B923="","",1)</f>
        <v/>
      </c>
      <c r="S923" t="str">
        <f t="shared" si="44"/>
        <v/>
      </c>
      <c r="U923" t="str">
        <f t="shared" si="42"/>
        <v/>
      </c>
      <c r="V923" t="str">
        <f t="shared" si="43"/>
        <v/>
      </c>
    </row>
    <row r="924" spans="1:22" x14ac:dyDescent="0.25">
      <c r="A924" s="12">
        <v>911</v>
      </c>
      <c r="B924" t="str">
        <f>IFERROR(INDEX(DATOS!B:B,MATCH(CHECKLIST!A924,DATOS!CG:CG,0),1),"")</f>
        <v/>
      </c>
      <c r="C924" t="str">
        <f>IFERROR(INDEX(DATOS!BT:BT,MATCH(CHECKLIST!A924,DATOS!CG:CG,0),1),"")</f>
        <v/>
      </c>
      <c r="D924" t="str">
        <f>IFERROR(INDEX(DATOS!T:T,MATCH(CHECKLIST!E924,DATOS!C:C,0),1),"")</f>
        <v/>
      </c>
      <c r="E924" s="72" t="str">
        <f>IFERROR(INDEX(DATOS!C:C,MATCH(CHECKLIST!A924,DATOS!CG:CG,0),1),"")</f>
        <v/>
      </c>
      <c r="F924" s="82" t="str">
        <f>IFERROR(IF(INDEX(DATOS!AI:AI,MATCH(CHECKLIST!B924,DATOS!B:B,0),1)=0,"",INDEX(DATOS!AI:AI,MATCH(CHECKLIST!B924,DATOS!B:B,0),1)),"")</f>
        <v/>
      </c>
      <c r="G924" s="17" t="str">
        <f>IFERROR(IF(INDEX(DATOS!AN:AN,MATCH(CHECKLIST!B924,DATOS!B:B,0),1)=0,"",INDEX(DATOS!AN:AN,MATCH(CHECKLIST!B924,DATOS!B:B,0),1)),"")</f>
        <v/>
      </c>
      <c r="H924" s="17" t="str">
        <f>IFERROR(IF(INDEX(DATOS!BQ:BQ,MATCH(CHECKLIST!B924,DATOS!B:B,0),1)="","X",IF(INDEX(DATOS!BQ:BQ,MATCH(CHECKLIST!B924,DATOS!B:B,0),1)="VIGENTE","",INDEX(DATOS!BQ:BQ,MATCH(CHECKLIST!B924,DATOS!B:B,0),1))),"")</f>
        <v/>
      </c>
      <c r="I924" s="17" t="str">
        <f>IFERROR(IF(INDEX(DATOS!AR:AR,MATCH(CHECKLIST!B924,DATOS!B:B,0),1)=0,"",INDEX(DATOS!AR:AR,MATCH(CHECKLIST!B924,DATOS!B:B,0),1)),"")</f>
        <v/>
      </c>
      <c r="J924" s="17" t="str">
        <f>IFERROR(IF(INDEX(DATOS!AP:AP,MATCH(CHECKLIST!B924,DATOS!B:B,0),1)=0,"",INDEX(DATOS!AP:AP,MATCH(CHECKLIST!B924,DATOS!B:B,0),1)),"")</f>
        <v/>
      </c>
      <c r="K924" s="35" t="str">
        <f>IFERROR(IF(INDEX(DATOS!AQ:AQ,MATCH(CHECKLIST!B924,DATOS!B:B,0),1)=0,"",INDEX(DATOS!AQ:AQ,MATCH(CHECKLIST!B924,DATOS!B:B,0),1)),"")</f>
        <v/>
      </c>
      <c r="L924" s="17" t="str">
        <f>IFERROR(IF(INDEX(DATOS!AS:AS,MATCH(CHECKLIST!B924,DATOS!B:B,0),1)=0,"",INDEX(DATOS!AS:AS,MATCH(CHECKLIST!B924,DATOS!B:B,0),1)),"")</f>
        <v/>
      </c>
      <c r="M924" s="17" t="str">
        <f>IFERROR(IF(INDEX(DATOS!AO:AO,MATCH(CHECKLIST!B924,DATOS!B:B,0),1)=0,"",INDEX(DATOS!AO:AO,MATCH(CHECKLIST!B924,DATOS!B:B,0),1)),"")</f>
        <v/>
      </c>
      <c r="N924" s="35" t="str">
        <f ca="1">IFERROR(IF(INDEX(DATOS!P:P,MATCH(CHECKLIST!B924,DATOS!B:B,0),1)="","X",IF(INDEX(DATOS!P:P,MATCH(CHECKLIST!B924,DATOS!B:B,0),1)&gt;YEAR(TODAY())-1,"","VENCIDA")),"")</f>
        <v/>
      </c>
      <c r="O924" s="35" t="str">
        <f>IFERROR(IF(INDEX(DATOS!AV:AV,MATCH(CHECKLIST!B924,DATOS!B:B,0),1)=0,"",INDEX(DATOS!AV:AV,MATCH(CHECKLIST!B924,DATOS!B:B,0),1)),"")</f>
        <v/>
      </c>
      <c r="P924" s="17" t="str">
        <f>IFERROR(IF(INDEX(DATOS!AT:AT,MATCH(CHECKLIST!B924,DATOS!B:B,0),1)=0,"",INDEX(DATOS!AT:AT,MATCH(CHECKLIST!B924,DATOS!B:B,0),1)),"")</f>
        <v/>
      </c>
      <c r="Q924" s="17" t="str">
        <f>IFERROR(IF(INDEX(DATOS!AU:AU,MATCH(CHECKLIST!B924,DATOS!B:B,0),1)=0,"",INDEX(DATOS!AU:AU,MATCH(CHECKLIST!B924,DATOS!B:B,0),1)),"")</f>
        <v/>
      </c>
      <c r="S924">
        <f t="shared" si="44"/>
        <v>0</v>
      </c>
      <c r="U924" t="str">
        <f t="shared" si="42"/>
        <v/>
      </c>
      <c r="V924" t="str">
        <f t="shared" si="43"/>
        <v/>
      </c>
    </row>
    <row r="925" spans="1:22" x14ac:dyDescent="0.25">
      <c r="A925" s="12">
        <v>912</v>
      </c>
      <c r="B925" t="str">
        <f>IFERROR(INDEX(DATOS!B:B,MATCH(CHECKLIST!A925,DATOS!CG:CG,0),1),"")</f>
        <v/>
      </c>
      <c r="C925" t="str">
        <f>IFERROR(INDEX(DATOS!BT:BT,MATCH(CHECKLIST!A925,DATOS!CG:CG,0),1),"")</f>
        <v/>
      </c>
      <c r="D925" t="str">
        <f>IFERROR(INDEX(DATOS!T:T,MATCH(CHECKLIST!E925,DATOS!C:C,0),1),"")</f>
        <v/>
      </c>
      <c r="E925" s="72" t="str">
        <f>IFERROR(INDEX(DATOS!C:C,MATCH(CHECKLIST!A925,DATOS!CG:CG,0),1),"")</f>
        <v/>
      </c>
      <c r="F925" s="82" t="str">
        <f>IFERROR(IF(INDEX(DATOS!AI:AI,MATCH(CHECKLIST!B925,DATOS!B:B,0),1)=0,"",INDEX(DATOS!AI:AI,MATCH(CHECKLIST!B925,DATOS!B:B,0),1)),"")</f>
        <v/>
      </c>
      <c r="G925" s="17" t="str">
        <f>IFERROR(IF(INDEX(DATOS!AN:AN,MATCH(CHECKLIST!B925,DATOS!B:B,0),1)=0,"",INDEX(DATOS!AN:AN,MATCH(CHECKLIST!B925,DATOS!B:B,0),1)),"")</f>
        <v/>
      </c>
      <c r="H925" s="17" t="str">
        <f>IFERROR(IF(INDEX(DATOS!BQ:BQ,MATCH(CHECKLIST!B925,DATOS!B:B,0),1)="","X",IF(INDEX(DATOS!BQ:BQ,MATCH(CHECKLIST!B925,DATOS!B:B,0),1)="VIGENTE","",INDEX(DATOS!BQ:BQ,MATCH(CHECKLIST!B925,DATOS!B:B,0),1))),"")</f>
        <v/>
      </c>
      <c r="I925" s="17" t="str">
        <f>IFERROR(IF(INDEX(DATOS!AR:AR,MATCH(CHECKLIST!B925,DATOS!B:B,0),1)=0,"",INDEX(DATOS!AR:AR,MATCH(CHECKLIST!B925,DATOS!B:B,0),1)),"")</f>
        <v/>
      </c>
      <c r="J925" s="17" t="str">
        <f>IFERROR(IF(INDEX(DATOS!AP:AP,MATCH(CHECKLIST!B925,DATOS!B:B,0),1)=0,"",INDEX(DATOS!AP:AP,MATCH(CHECKLIST!B925,DATOS!B:B,0),1)),"")</f>
        <v/>
      </c>
      <c r="K925" s="35" t="str">
        <f>IFERROR(IF(INDEX(DATOS!AQ:AQ,MATCH(CHECKLIST!B925,DATOS!B:B,0),1)=0,"",INDEX(DATOS!AQ:AQ,MATCH(CHECKLIST!B925,DATOS!B:B,0),1)),"")</f>
        <v/>
      </c>
      <c r="L925" s="17" t="str">
        <f>IFERROR(IF(INDEX(DATOS!AS:AS,MATCH(CHECKLIST!B925,DATOS!B:B,0),1)=0,"",INDEX(DATOS!AS:AS,MATCH(CHECKLIST!B925,DATOS!B:B,0),1)),"")</f>
        <v/>
      </c>
      <c r="M925" s="17" t="str">
        <f>IFERROR(IF(INDEX(DATOS!AO:AO,MATCH(CHECKLIST!B925,DATOS!B:B,0),1)=0,"",INDEX(DATOS!AO:AO,MATCH(CHECKLIST!B925,DATOS!B:B,0),1)),"")</f>
        <v/>
      </c>
      <c r="N925" s="35" t="str">
        <f ca="1">IFERROR(IF(INDEX(DATOS!P:P,MATCH(CHECKLIST!B925,DATOS!B:B,0),1)="","X",IF(INDEX(DATOS!P:P,MATCH(CHECKLIST!B925,DATOS!B:B,0),1)&gt;YEAR(TODAY())-1,"","VENCIDA")),"")</f>
        <v/>
      </c>
      <c r="O925" s="35" t="str">
        <f>IFERROR(IF(INDEX(DATOS!AV:AV,MATCH(CHECKLIST!B925,DATOS!B:B,0),1)=0,"",INDEX(DATOS!AV:AV,MATCH(CHECKLIST!B925,DATOS!B:B,0),1)),"")</f>
        <v/>
      </c>
      <c r="P925" s="17" t="str">
        <f>IFERROR(IF(INDEX(DATOS!AT:AT,MATCH(CHECKLIST!B925,DATOS!B:B,0),1)=0,"",INDEX(DATOS!AT:AT,MATCH(CHECKLIST!B925,DATOS!B:B,0),1)),"")</f>
        <v/>
      </c>
      <c r="Q925" s="17" t="str">
        <f>IFERROR(IF(INDEX(DATOS!AU:AU,MATCH(CHECKLIST!B925,DATOS!B:B,0),1)=0,"",INDEX(DATOS!AU:AU,MATCH(CHECKLIST!B925,DATOS!B:B,0),1)),"")</f>
        <v/>
      </c>
      <c r="R925" t="str">
        <f>IF(B925="","",1)</f>
        <v/>
      </c>
      <c r="S925" t="str">
        <f t="shared" si="44"/>
        <v/>
      </c>
      <c r="U925" t="str">
        <f t="shared" si="42"/>
        <v/>
      </c>
      <c r="V925" t="str">
        <f t="shared" si="43"/>
        <v/>
      </c>
    </row>
    <row r="926" spans="1:22" x14ac:dyDescent="0.25">
      <c r="A926" s="12">
        <v>913</v>
      </c>
      <c r="B926" t="str">
        <f>IFERROR(INDEX(DATOS!B:B,MATCH(CHECKLIST!A926,DATOS!CG:CG,0),1),"")</f>
        <v/>
      </c>
      <c r="C926" t="str">
        <f>IFERROR(INDEX(DATOS!BT:BT,MATCH(CHECKLIST!A926,DATOS!CG:CG,0),1),"")</f>
        <v/>
      </c>
      <c r="D926" t="str">
        <f>IFERROR(INDEX(DATOS!T:T,MATCH(CHECKLIST!E926,DATOS!C:C,0),1),"")</f>
        <v/>
      </c>
      <c r="E926" s="72" t="str">
        <f>IFERROR(INDEX(DATOS!C:C,MATCH(CHECKLIST!A926,DATOS!CG:CG,0),1),"")</f>
        <v/>
      </c>
      <c r="F926" s="82" t="str">
        <f>IFERROR(IF(INDEX(DATOS!AI:AI,MATCH(CHECKLIST!B926,DATOS!B:B,0),1)=0,"",INDEX(DATOS!AI:AI,MATCH(CHECKLIST!B926,DATOS!B:B,0),1)),"")</f>
        <v/>
      </c>
      <c r="G926" s="17" t="str">
        <f>IFERROR(IF(INDEX(DATOS!AN:AN,MATCH(CHECKLIST!B926,DATOS!B:B,0),1)=0,"",INDEX(DATOS!AN:AN,MATCH(CHECKLIST!B926,DATOS!B:B,0),1)),"")</f>
        <v/>
      </c>
      <c r="H926" s="17" t="str">
        <f>IFERROR(IF(INDEX(DATOS!BQ:BQ,MATCH(CHECKLIST!B926,DATOS!B:B,0),1)="","X",IF(INDEX(DATOS!BQ:BQ,MATCH(CHECKLIST!B926,DATOS!B:B,0),1)="VIGENTE","",INDEX(DATOS!BQ:BQ,MATCH(CHECKLIST!B926,DATOS!B:B,0),1))),"")</f>
        <v/>
      </c>
      <c r="I926" s="17" t="str">
        <f>IFERROR(IF(INDEX(DATOS!AR:AR,MATCH(CHECKLIST!B926,DATOS!B:B,0),1)=0,"",INDEX(DATOS!AR:AR,MATCH(CHECKLIST!B926,DATOS!B:B,0),1)),"")</f>
        <v/>
      </c>
      <c r="J926" s="17" t="str">
        <f>IFERROR(IF(INDEX(DATOS!AP:AP,MATCH(CHECKLIST!B926,DATOS!B:B,0),1)=0,"",INDEX(DATOS!AP:AP,MATCH(CHECKLIST!B926,DATOS!B:B,0),1)),"")</f>
        <v/>
      </c>
      <c r="K926" s="35" t="str">
        <f>IFERROR(IF(INDEX(DATOS!AQ:AQ,MATCH(CHECKLIST!B926,DATOS!B:B,0),1)=0,"",INDEX(DATOS!AQ:AQ,MATCH(CHECKLIST!B926,DATOS!B:B,0),1)),"")</f>
        <v/>
      </c>
      <c r="L926" s="17" t="str">
        <f>IFERROR(IF(INDEX(DATOS!AS:AS,MATCH(CHECKLIST!B926,DATOS!B:B,0),1)=0,"",INDEX(DATOS!AS:AS,MATCH(CHECKLIST!B926,DATOS!B:B,0),1)),"")</f>
        <v/>
      </c>
      <c r="M926" s="17" t="str">
        <f>IFERROR(IF(INDEX(DATOS!AO:AO,MATCH(CHECKLIST!B926,DATOS!B:B,0),1)=0,"",INDEX(DATOS!AO:AO,MATCH(CHECKLIST!B926,DATOS!B:B,0),1)),"")</f>
        <v/>
      </c>
      <c r="N926" s="35" t="str">
        <f ca="1">IFERROR(IF(INDEX(DATOS!P:P,MATCH(CHECKLIST!B926,DATOS!B:B,0),1)="","X",IF(INDEX(DATOS!P:P,MATCH(CHECKLIST!B926,DATOS!B:B,0),1)&gt;YEAR(TODAY())-1,"","VENCIDA")),"")</f>
        <v/>
      </c>
      <c r="O926" s="35" t="str">
        <f>IFERROR(IF(INDEX(DATOS!AV:AV,MATCH(CHECKLIST!B926,DATOS!B:B,0),1)=0,"",INDEX(DATOS!AV:AV,MATCH(CHECKLIST!B926,DATOS!B:B,0),1)),"")</f>
        <v/>
      </c>
      <c r="P926" s="17" t="str">
        <f>IFERROR(IF(INDEX(DATOS!AT:AT,MATCH(CHECKLIST!B926,DATOS!B:B,0),1)=0,"",INDEX(DATOS!AT:AT,MATCH(CHECKLIST!B926,DATOS!B:B,0),1)),"")</f>
        <v/>
      </c>
      <c r="Q926" s="17" t="str">
        <f>IFERROR(IF(INDEX(DATOS!AU:AU,MATCH(CHECKLIST!B926,DATOS!B:B,0),1)=0,"",INDEX(DATOS!AU:AU,MATCH(CHECKLIST!B926,DATOS!B:B,0),1)),"")</f>
        <v/>
      </c>
      <c r="S926">
        <f t="shared" si="44"/>
        <v>0</v>
      </c>
      <c r="U926" t="str">
        <f t="shared" si="42"/>
        <v/>
      </c>
      <c r="V926" t="str">
        <f t="shared" si="43"/>
        <v/>
      </c>
    </row>
    <row r="927" spans="1:22" x14ac:dyDescent="0.25">
      <c r="A927" s="12">
        <v>914</v>
      </c>
      <c r="B927" t="str">
        <f>IFERROR(INDEX(DATOS!B:B,MATCH(CHECKLIST!A927,DATOS!CG:CG,0),1),"")</f>
        <v/>
      </c>
      <c r="C927" t="str">
        <f>IFERROR(INDEX(DATOS!BT:BT,MATCH(CHECKLIST!A927,DATOS!CG:CG,0),1),"")</f>
        <v/>
      </c>
      <c r="D927" t="str">
        <f>IFERROR(INDEX(DATOS!T:T,MATCH(CHECKLIST!E927,DATOS!C:C,0),1),"")</f>
        <v/>
      </c>
      <c r="E927" s="72" t="str">
        <f>IFERROR(INDEX(DATOS!C:C,MATCH(CHECKLIST!A927,DATOS!CG:CG,0),1),"")</f>
        <v/>
      </c>
      <c r="F927" s="82" t="str">
        <f>IFERROR(IF(INDEX(DATOS!AI:AI,MATCH(CHECKLIST!B927,DATOS!B:B,0),1)=0,"",INDEX(DATOS!AI:AI,MATCH(CHECKLIST!B927,DATOS!B:B,0),1)),"")</f>
        <v/>
      </c>
      <c r="G927" s="17" t="str">
        <f>IFERROR(IF(INDEX(DATOS!AN:AN,MATCH(CHECKLIST!B927,DATOS!B:B,0),1)=0,"",INDEX(DATOS!AN:AN,MATCH(CHECKLIST!B927,DATOS!B:B,0),1)),"")</f>
        <v/>
      </c>
      <c r="H927" s="17" t="str">
        <f>IFERROR(IF(INDEX(DATOS!BQ:BQ,MATCH(CHECKLIST!B927,DATOS!B:B,0),1)="","X",IF(INDEX(DATOS!BQ:BQ,MATCH(CHECKLIST!B927,DATOS!B:B,0),1)="VIGENTE","",INDEX(DATOS!BQ:BQ,MATCH(CHECKLIST!B927,DATOS!B:B,0),1))),"")</f>
        <v/>
      </c>
      <c r="I927" s="17" t="str">
        <f>IFERROR(IF(INDEX(DATOS!AR:AR,MATCH(CHECKLIST!B927,DATOS!B:B,0),1)=0,"",INDEX(DATOS!AR:AR,MATCH(CHECKLIST!B927,DATOS!B:B,0),1)),"")</f>
        <v/>
      </c>
      <c r="J927" s="17" t="str">
        <f>IFERROR(IF(INDEX(DATOS!AP:AP,MATCH(CHECKLIST!B927,DATOS!B:B,0),1)=0,"",INDEX(DATOS!AP:AP,MATCH(CHECKLIST!B927,DATOS!B:B,0),1)),"")</f>
        <v/>
      </c>
      <c r="K927" s="35" t="str">
        <f>IFERROR(IF(INDEX(DATOS!AQ:AQ,MATCH(CHECKLIST!B927,DATOS!B:B,0),1)=0,"",INDEX(DATOS!AQ:AQ,MATCH(CHECKLIST!B927,DATOS!B:B,0),1)),"")</f>
        <v/>
      </c>
      <c r="L927" s="17" t="str">
        <f>IFERROR(IF(INDEX(DATOS!AS:AS,MATCH(CHECKLIST!B927,DATOS!B:B,0),1)=0,"",INDEX(DATOS!AS:AS,MATCH(CHECKLIST!B927,DATOS!B:B,0),1)),"")</f>
        <v/>
      </c>
      <c r="M927" s="17" t="str">
        <f>IFERROR(IF(INDEX(DATOS!AO:AO,MATCH(CHECKLIST!B927,DATOS!B:B,0),1)=0,"",INDEX(DATOS!AO:AO,MATCH(CHECKLIST!B927,DATOS!B:B,0),1)),"")</f>
        <v/>
      </c>
      <c r="N927" s="35" t="str">
        <f ca="1">IFERROR(IF(INDEX(DATOS!P:P,MATCH(CHECKLIST!B927,DATOS!B:B,0),1)="","X",IF(INDEX(DATOS!P:P,MATCH(CHECKLIST!B927,DATOS!B:B,0),1)&gt;YEAR(TODAY())-1,"","VENCIDA")),"")</f>
        <v/>
      </c>
      <c r="O927" s="35" t="str">
        <f>IFERROR(IF(INDEX(DATOS!AV:AV,MATCH(CHECKLIST!B927,DATOS!B:B,0),1)=0,"",INDEX(DATOS!AV:AV,MATCH(CHECKLIST!B927,DATOS!B:B,0),1)),"")</f>
        <v/>
      </c>
      <c r="P927" s="17" t="str">
        <f>IFERROR(IF(INDEX(DATOS!AT:AT,MATCH(CHECKLIST!B927,DATOS!B:B,0),1)=0,"",INDEX(DATOS!AT:AT,MATCH(CHECKLIST!B927,DATOS!B:B,0),1)),"")</f>
        <v/>
      </c>
      <c r="Q927" s="17" t="str">
        <f>IFERROR(IF(INDEX(DATOS!AU:AU,MATCH(CHECKLIST!B927,DATOS!B:B,0),1)=0,"",INDEX(DATOS!AU:AU,MATCH(CHECKLIST!B927,DATOS!B:B,0),1)),"")</f>
        <v/>
      </c>
      <c r="R927" t="str">
        <f>IF(B927="","",1)</f>
        <v/>
      </c>
      <c r="S927" t="str">
        <f t="shared" si="44"/>
        <v/>
      </c>
      <c r="U927" t="str">
        <f t="shared" si="42"/>
        <v/>
      </c>
      <c r="V927" t="str">
        <f t="shared" si="43"/>
        <v/>
      </c>
    </row>
    <row r="928" spans="1:22" x14ac:dyDescent="0.25">
      <c r="A928" s="12">
        <v>915</v>
      </c>
      <c r="B928" t="str">
        <f>IFERROR(INDEX(DATOS!B:B,MATCH(CHECKLIST!A928,DATOS!CG:CG,0),1),"")</f>
        <v/>
      </c>
      <c r="C928" t="str">
        <f>IFERROR(INDEX(DATOS!BT:BT,MATCH(CHECKLIST!A928,DATOS!CG:CG,0),1),"")</f>
        <v/>
      </c>
      <c r="D928" t="str">
        <f>IFERROR(INDEX(DATOS!T:T,MATCH(CHECKLIST!E928,DATOS!C:C,0),1),"")</f>
        <v/>
      </c>
      <c r="E928" s="72" t="str">
        <f>IFERROR(INDEX(DATOS!C:C,MATCH(CHECKLIST!A928,DATOS!CG:CG,0),1),"")</f>
        <v/>
      </c>
      <c r="F928" s="82" t="str">
        <f>IFERROR(IF(INDEX(DATOS!AI:AI,MATCH(CHECKLIST!B928,DATOS!B:B,0),1)=0,"",INDEX(DATOS!AI:AI,MATCH(CHECKLIST!B928,DATOS!B:B,0),1)),"")</f>
        <v/>
      </c>
      <c r="G928" s="17" t="str">
        <f>IFERROR(IF(INDEX(DATOS!AN:AN,MATCH(CHECKLIST!B928,DATOS!B:B,0),1)=0,"",INDEX(DATOS!AN:AN,MATCH(CHECKLIST!B928,DATOS!B:B,0),1)),"")</f>
        <v/>
      </c>
      <c r="H928" s="17" t="str">
        <f>IFERROR(IF(INDEX(DATOS!BQ:BQ,MATCH(CHECKLIST!B928,DATOS!B:B,0),1)="","X",IF(INDEX(DATOS!BQ:BQ,MATCH(CHECKLIST!B928,DATOS!B:B,0),1)="VIGENTE","",INDEX(DATOS!BQ:BQ,MATCH(CHECKLIST!B928,DATOS!B:B,0),1))),"")</f>
        <v/>
      </c>
      <c r="I928" s="17" t="str">
        <f>IFERROR(IF(INDEX(DATOS!AR:AR,MATCH(CHECKLIST!B928,DATOS!B:B,0),1)=0,"",INDEX(DATOS!AR:AR,MATCH(CHECKLIST!B928,DATOS!B:B,0),1)),"")</f>
        <v/>
      </c>
      <c r="J928" s="17" t="str">
        <f>IFERROR(IF(INDEX(DATOS!AP:AP,MATCH(CHECKLIST!B928,DATOS!B:B,0),1)=0,"",INDEX(DATOS!AP:AP,MATCH(CHECKLIST!B928,DATOS!B:B,0),1)),"")</f>
        <v/>
      </c>
      <c r="K928" s="35" t="str">
        <f>IFERROR(IF(INDEX(DATOS!AQ:AQ,MATCH(CHECKLIST!B928,DATOS!B:B,0),1)=0,"",INDEX(DATOS!AQ:AQ,MATCH(CHECKLIST!B928,DATOS!B:B,0),1)),"")</f>
        <v/>
      </c>
      <c r="L928" s="17" t="str">
        <f>IFERROR(IF(INDEX(DATOS!AS:AS,MATCH(CHECKLIST!B928,DATOS!B:B,0),1)=0,"",INDEX(DATOS!AS:AS,MATCH(CHECKLIST!B928,DATOS!B:B,0),1)),"")</f>
        <v/>
      </c>
      <c r="M928" s="17" t="str">
        <f>IFERROR(IF(INDEX(DATOS!AO:AO,MATCH(CHECKLIST!B928,DATOS!B:B,0),1)=0,"",INDEX(DATOS!AO:AO,MATCH(CHECKLIST!B928,DATOS!B:B,0),1)),"")</f>
        <v/>
      </c>
      <c r="N928" s="35" t="str">
        <f ca="1">IFERROR(IF(INDEX(DATOS!P:P,MATCH(CHECKLIST!B928,DATOS!B:B,0),1)="","X",IF(INDEX(DATOS!P:P,MATCH(CHECKLIST!B928,DATOS!B:B,0),1)&gt;YEAR(TODAY())-1,"","VENCIDA")),"")</f>
        <v/>
      </c>
      <c r="O928" s="35" t="str">
        <f>IFERROR(IF(INDEX(DATOS!AV:AV,MATCH(CHECKLIST!B928,DATOS!B:B,0),1)=0,"",INDEX(DATOS!AV:AV,MATCH(CHECKLIST!B928,DATOS!B:B,0),1)),"")</f>
        <v/>
      </c>
      <c r="P928" s="17" t="str">
        <f>IFERROR(IF(INDEX(DATOS!AT:AT,MATCH(CHECKLIST!B928,DATOS!B:B,0),1)=0,"",INDEX(DATOS!AT:AT,MATCH(CHECKLIST!B928,DATOS!B:B,0),1)),"")</f>
        <v/>
      </c>
      <c r="Q928" s="17" t="str">
        <f>IFERROR(IF(INDEX(DATOS!AU:AU,MATCH(CHECKLIST!B928,DATOS!B:B,0),1)=0,"",INDEX(DATOS!AU:AU,MATCH(CHECKLIST!B928,DATOS!B:B,0),1)),"")</f>
        <v/>
      </c>
      <c r="S928">
        <f t="shared" si="44"/>
        <v>0</v>
      </c>
      <c r="U928" t="str">
        <f t="shared" si="42"/>
        <v/>
      </c>
      <c r="V928" t="str">
        <f t="shared" si="43"/>
        <v/>
      </c>
    </row>
    <row r="929" spans="1:22" x14ac:dyDescent="0.25">
      <c r="A929" s="12">
        <v>916</v>
      </c>
      <c r="B929" t="str">
        <f>IFERROR(INDEX(DATOS!B:B,MATCH(CHECKLIST!A929,DATOS!CG:CG,0),1),"")</f>
        <v/>
      </c>
      <c r="C929" t="str">
        <f>IFERROR(INDEX(DATOS!BT:BT,MATCH(CHECKLIST!A929,DATOS!CG:CG,0),1),"")</f>
        <v/>
      </c>
      <c r="D929" t="str">
        <f>IFERROR(INDEX(DATOS!T:T,MATCH(CHECKLIST!E929,DATOS!C:C,0),1),"")</f>
        <v/>
      </c>
      <c r="E929" s="72" t="str">
        <f>IFERROR(INDEX(DATOS!C:C,MATCH(CHECKLIST!A929,DATOS!CG:CG,0),1),"")</f>
        <v/>
      </c>
      <c r="F929" s="82" t="str">
        <f>IFERROR(IF(INDEX(DATOS!AI:AI,MATCH(CHECKLIST!B929,DATOS!B:B,0),1)=0,"",INDEX(DATOS!AI:AI,MATCH(CHECKLIST!B929,DATOS!B:B,0),1)),"")</f>
        <v/>
      </c>
      <c r="G929" s="17" t="str">
        <f>IFERROR(IF(INDEX(DATOS!AN:AN,MATCH(CHECKLIST!B929,DATOS!B:B,0),1)=0,"",INDEX(DATOS!AN:AN,MATCH(CHECKLIST!B929,DATOS!B:B,0),1)),"")</f>
        <v/>
      </c>
      <c r="H929" s="17" t="str">
        <f>IFERROR(IF(INDEX(DATOS!BQ:BQ,MATCH(CHECKLIST!B929,DATOS!B:B,0),1)="","X",IF(INDEX(DATOS!BQ:BQ,MATCH(CHECKLIST!B929,DATOS!B:B,0),1)="VIGENTE","",INDEX(DATOS!BQ:BQ,MATCH(CHECKLIST!B929,DATOS!B:B,0),1))),"")</f>
        <v/>
      </c>
      <c r="I929" s="17" t="str">
        <f>IFERROR(IF(INDEX(DATOS!AR:AR,MATCH(CHECKLIST!B929,DATOS!B:B,0),1)=0,"",INDEX(DATOS!AR:AR,MATCH(CHECKLIST!B929,DATOS!B:B,0),1)),"")</f>
        <v/>
      </c>
      <c r="J929" s="17" t="str">
        <f>IFERROR(IF(INDEX(DATOS!AP:AP,MATCH(CHECKLIST!B929,DATOS!B:B,0),1)=0,"",INDEX(DATOS!AP:AP,MATCH(CHECKLIST!B929,DATOS!B:B,0),1)),"")</f>
        <v/>
      </c>
      <c r="K929" s="35" t="str">
        <f>IFERROR(IF(INDEX(DATOS!AQ:AQ,MATCH(CHECKLIST!B929,DATOS!B:B,0),1)=0,"",INDEX(DATOS!AQ:AQ,MATCH(CHECKLIST!B929,DATOS!B:B,0),1)),"")</f>
        <v/>
      </c>
      <c r="L929" s="17" t="str">
        <f>IFERROR(IF(INDEX(DATOS!AS:AS,MATCH(CHECKLIST!B929,DATOS!B:B,0),1)=0,"",INDEX(DATOS!AS:AS,MATCH(CHECKLIST!B929,DATOS!B:B,0),1)),"")</f>
        <v/>
      </c>
      <c r="M929" s="17" t="str">
        <f>IFERROR(IF(INDEX(DATOS!AO:AO,MATCH(CHECKLIST!B929,DATOS!B:B,0),1)=0,"",INDEX(DATOS!AO:AO,MATCH(CHECKLIST!B929,DATOS!B:B,0),1)),"")</f>
        <v/>
      </c>
      <c r="N929" s="35" t="str">
        <f ca="1">IFERROR(IF(INDEX(DATOS!P:P,MATCH(CHECKLIST!B929,DATOS!B:B,0),1)="","X",IF(INDEX(DATOS!P:P,MATCH(CHECKLIST!B929,DATOS!B:B,0),1)&gt;YEAR(TODAY())-1,"","VENCIDA")),"")</f>
        <v/>
      </c>
      <c r="O929" s="35" t="str">
        <f>IFERROR(IF(INDEX(DATOS!AV:AV,MATCH(CHECKLIST!B929,DATOS!B:B,0),1)=0,"",INDEX(DATOS!AV:AV,MATCH(CHECKLIST!B929,DATOS!B:B,0),1)),"")</f>
        <v/>
      </c>
      <c r="P929" s="17" t="str">
        <f>IFERROR(IF(INDEX(DATOS!AT:AT,MATCH(CHECKLIST!B929,DATOS!B:B,0),1)=0,"",INDEX(DATOS!AT:AT,MATCH(CHECKLIST!B929,DATOS!B:B,0),1)),"")</f>
        <v/>
      </c>
      <c r="Q929" s="17" t="str">
        <f>IFERROR(IF(INDEX(DATOS!AU:AU,MATCH(CHECKLIST!B929,DATOS!B:B,0),1)=0,"",INDEX(DATOS!AU:AU,MATCH(CHECKLIST!B929,DATOS!B:B,0),1)),"")</f>
        <v/>
      </c>
      <c r="R929" t="str">
        <f>IF(B929="","",1)</f>
        <v/>
      </c>
      <c r="S929" t="str">
        <f t="shared" si="44"/>
        <v/>
      </c>
      <c r="U929" t="str">
        <f t="shared" si="42"/>
        <v/>
      </c>
      <c r="V929" t="str">
        <f t="shared" si="43"/>
        <v/>
      </c>
    </row>
    <row r="930" spans="1:22" x14ac:dyDescent="0.25">
      <c r="A930" s="12">
        <v>917</v>
      </c>
      <c r="B930" t="str">
        <f>IFERROR(INDEX(DATOS!B:B,MATCH(CHECKLIST!A930,DATOS!CG:CG,0),1),"")</f>
        <v/>
      </c>
      <c r="C930" t="str">
        <f>IFERROR(INDEX(DATOS!BT:BT,MATCH(CHECKLIST!A930,DATOS!CG:CG,0),1),"")</f>
        <v/>
      </c>
      <c r="D930" t="str">
        <f>IFERROR(INDEX(DATOS!T:T,MATCH(CHECKLIST!E930,DATOS!C:C,0),1),"")</f>
        <v/>
      </c>
      <c r="E930" s="72" t="str">
        <f>IFERROR(INDEX(DATOS!C:C,MATCH(CHECKLIST!A930,DATOS!CG:CG,0),1),"")</f>
        <v/>
      </c>
      <c r="F930" s="82" t="str">
        <f>IFERROR(IF(INDEX(DATOS!AI:AI,MATCH(CHECKLIST!B930,DATOS!B:B,0),1)=0,"",INDEX(DATOS!AI:AI,MATCH(CHECKLIST!B930,DATOS!B:B,0),1)),"")</f>
        <v/>
      </c>
      <c r="G930" s="17" t="str">
        <f>IFERROR(IF(INDEX(DATOS!AN:AN,MATCH(CHECKLIST!B930,DATOS!B:B,0),1)=0,"",INDEX(DATOS!AN:AN,MATCH(CHECKLIST!B930,DATOS!B:B,0),1)),"")</f>
        <v/>
      </c>
      <c r="H930" s="17" t="str">
        <f>IFERROR(IF(INDEX(DATOS!BQ:BQ,MATCH(CHECKLIST!B930,DATOS!B:B,0),1)="","X",IF(INDEX(DATOS!BQ:BQ,MATCH(CHECKLIST!B930,DATOS!B:B,0),1)="VIGENTE","",INDEX(DATOS!BQ:BQ,MATCH(CHECKLIST!B930,DATOS!B:B,0),1))),"")</f>
        <v/>
      </c>
      <c r="I930" s="17" t="str">
        <f>IFERROR(IF(INDEX(DATOS!AR:AR,MATCH(CHECKLIST!B930,DATOS!B:B,0),1)=0,"",INDEX(DATOS!AR:AR,MATCH(CHECKLIST!B930,DATOS!B:B,0),1)),"")</f>
        <v/>
      </c>
      <c r="J930" s="17" t="str">
        <f>IFERROR(IF(INDEX(DATOS!AP:AP,MATCH(CHECKLIST!B930,DATOS!B:B,0),1)=0,"",INDEX(DATOS!AP:AP,MATCH(CHECKLIST!B930,DATOS!B:B,0),1)),"")</f>
        <v/>
      </c>
      <c r="K930" s="35" t="str">
        <f>IFERROR(IF(INDEX(DATOS!AQ:AQ,MATCH(CHECKLIST!B930,DATOS!B:B,0),1)=0,"",INDEX(DATOS!AQ:AQ,MATCH(CHECKLIST!B930,DATOS!B:B,0),1)),"")</f>
        <v/>
      </c>
      <c r="L930" s="17" t="str">
        <f>IFERROR(IF(INDEX(DATOS!AS:AS,MATCH(CHECKLIST!B930,DATOS!B:B,0),1)=0,"",INDEX(DATOS!AS:AS,MATCH(CHECKLIST!B930,DATOS!B:B,0),1)),"")</f>
        <v/>
      </c>
      <c r="M930" s="17" t="str">
        <f>IFERROR(IF(INDEX(DATOS!AO:AO,MATCH(CHECKLIST!B930,DATOS!B:B,0),1)=0,"",INDEX(DATOS!AO:AO,MATCH(CHECKLIST!B930,DATOS!B:B,0),1)),"")</f>
        <v/>
      </c>
      <c r="N930" s="35" t="str">
        <f ca="1">IFERROR(IF(INDEX(DATOS!P:P,MATCH(CHECKLIST!B930,DATOS!B:B,0),1)="","X",IF(INDEX(DATOS!P:P,MATCH(CHECKLIST!B930,DATOS!B:B,0),1)&gt;YEAR(TODAY())-1,"","VENCIDA")),"")</f>
        <v/>
      </c>
      <c r="O930" s="35" t="str">
        <f>IFERROR(IF(INDEX(DATOS!AV:AV,MATCH(CHECKLIST!B930,DATOS!B:B,0),1)=0,"",INDEX(DATOS!AV:AV,MATCH(CHECKLIST!B930,DATOS!B:B,0),1)),"")</f>
        <v/>
      </c>
      <c r="P930" s="17" t="str">
        <f>IFERROR(IF(INDEX(DATOS!AT:AT,MATCH(CHECKLIST!B930,DATOS!B:B,0),1)=0,"",INDEX(DATOS!AT:AT,MATCH(CHECKLIST!B930,DATOS!B:B,0),1)),"")</f>
        <v/>
      </c>
      <c r="Q930" s="17" t="str">
        <f>IFERROR(IF(INDEX(DATOS!AU:AU,MATCH(CHECKLIST!B930,DATOS!B:B,0),1)=0,"",INDEX(DATOS!AU:AU,MATCH(CHECKLIST!B930,DATOS!B:B,0),1)),"")</f>
        <v/>
      </c>
      <c r="S930">
        <f t="shared" si="44"/>
        <v>0</v>
      </c>
      <c r="U930" t="str">
        <f t="shared" si="42"/>
        <v/>
      </c>
      <c r="V930" t="str">
        <f t="shared" si="43"/>
        <v/>
      </c>
    </row>
    <row r="931" spans="1:22" x14ac:dyDescent="0.25">
      <c r="A931" s="12">
        <v>918</v>
      </c>
      <c r="B931" t="str">
        <f>IFERROR(INDEX(DATOS!B:B,MATCH(CHECKLIST!A931,DATOS!CG:CG,0),1),"")</f>
        <v/>
      </c>
      <c r="C931" t="str">
        <f>IFERROR(INDEX(DATOS!BT:BT,MATCH(CHECKLIST!A931,DATOS!CG:CG,0),1),"")</f>
        <v/>
      </c>
      <c r="D931" t="str">
        <f>IFERROR(INDEX(DATOS!T:T,MATCH(CHECKLIST!E931,DATOS!C:C,0),1),"")</f>
        <v/>
      </c>
      <c r="E931" s="72" t="str">
        <f>IFERROR(INDEX(DATOS!C:C,MATCH(CHECKLIST!A931,DATOS!CG:CG,0),1),"")</f>
        <v/>
      </c>
      <c r="F931" s="82" t="str">
        <f>IFERROR(IF(INDEX(DATOS!AI:AI,MATCH(CHECKLIST!B931,DATOS!B:B,0),1)=0,"",INDEX(DATOS!AI:AI,MATCH(CHECKLIST!B931,DATOS!B:B,0),1)),"")</f>
        <v/>
      </c>
      <c r="G931" s="17" t="str">
        <f>IFERROR(IF(INDEX(DATOS!AN:AN,MATCH(CHECKLIST!B931,DATOS!B:B,0),1)=0,"",INDEX(DATOS!AN:AN,MATCH(CHECKLIST!B931,DATOS!B:B,0),1)),"")</f>
        <v/>
      </c>
      <c r="H931" s="17" t="str">
        <f>IFERROR(IF(INDEX(DATOS!BQ:BQ,MATCH(CHECKLIST!B931,DATOS!B:B,0),1)="","X",IF(INDEX(DATOS!BQ:BQ,MATCH(CHECKLIST!B931,DATOS!B:B,0),1)="VIGENTE","",INDEX(DATOS!BQ:BQ,MATCH(CHECKLIST!B931,DATOS!B:B,0),1))),"")</f>
        <v/>
      </c>
      <c r="I931" s="17" t="str">
        <f>IFERROR(IF(INDEX(DATOS!AR:AR,MATCH(CHECKLIST!B931,DATOS!B:B,0),1)=0,"",INDEX(DATOS!AR:AR,MATCH(CHECKLIST!B931,DATOS!B:B,0),1)),"")</f>
        <v/>
      </c>
      <c r="J931" s="17" t="str">
        <f>IFERROR(IF(INDEX(DATOS!AP:AP,MATCH(CHECKLIST!B931,DATOS!B:B,0),1)=0,"",INDEX(DATOS!AP:AP,MATCH(CHECKLIST!B931,DATOS!B:B,0),1)),"")</f>
        <v/>
      </c>
      <c r="K931" s="35" t="str">
        <f>IFERROR(IF(INDEX(DATOS!AQ:AQ,MATCH(CHECKLIST!B931,DATOS!B:B,0),1)=0,"",INDEX(DATOS!AQ:AQ,MATCH(CHECKLIST!B931,DATOS!B:B,0),1)),"")</f>
        <v/>
      </c>
      <c r="L931" s="17" t="str">
        <f>IFERROR(IF(INDEX(DATOS!AS:AS,MATCH(CHECKLIST!B931,DATOS!B:B,0),1)=0,"",INDEX(DATOS!AS:AS,MATCH(CHECKLIST!B931,DATOS!B:B,0),1)),"")</f>
        <v/>
      </c>
      <c r="M931" s="17" t="str">
        <f>IFERROR(IF(INDEX(DATOS!AO:AO,MATCH(CHECKLIST!B931,DATOS!B:B,0),1)=0,"",INDEX(DATOS!AO:AO,MATCH(CHECKLIST!B931,DATOS!B:B,0),1)),"")</f>
        <v/>
      </c>
      <c r="N931" s="35" t="str">
        <f ca="1">IFERROR(IF(INDEX(DATOS!P:P,MATCH(CHECKLIST!B931,DATOS!B:B,0),1)="","X",IF(INDEX(DATOS!P:P,MATCH(CHECKLIST!B931,DATOS!B:B,0),1)&gt;YEAR(TODAY())-1,"","VENCIDA")),"")</f>
        <v/>
      </c>
      <c r="O931" s="35" t="str">
        <f>IFERROR(IF(INDEX(DATOS!AV:AV,MATCH(CHECKLIST!B931,DATOS!B:B,0),1)=0,"",INDEX(DATOS!AV:AV,MATCH(CHECKLIST!B931,DATOS!B:B,0),1)),"")</f>
        <v/>
      </c>
      <c r="P931" s="17" t="str">
        <f>IFERROR(IF(INDEX(DATOS!AT:AT,MATCH(CHECKLIST!B931,DATOS!B:B,0),1)=0,"",INDEX(DATOS!AT:AT,MATCH(CHECKLIST!B931,DATOS!B:B,0),1)),"")</f>
        <v/>
      </c>
      <c r="Q931" s="17" t="str">
        <f>IFERROR(IF(INDEX(DATOS!AU:AU,MATCH(CHECKLIST!B931,DATOS!B:B,0),1)=0,"",INDEX(DATOS!AU:AU,MATCH(CHECKLIST!B931,DATOS!B:B,0),1)),"")</f>
        <v/>
      </c>
      <c r="R931" t="str">
        <f>IF(B931="","",1)</f>
        <v/>
      </c>
      <c r="S931" t="str">
        <f t="shared" si="44"/>
        <v/>
      </c>
      <c r="U931" t="str">
        <f t="shared" si="42"/>
        <v/>
      </c>
      <c r="V931" t="str">
        <f t="shared" si="43"/>
        <v/>
      </c>
    </row>
    <row r="932" spans="1:22" x14ac:dyDescent="0.25">
      <c r="A932" s="12">
        <v>919</v>
      </c>
      <c r="B932" t="str">
        <f>IFERROR(INDEX(DATOS!B:B,MATCH(CHECKLIST!A932,DATOS!CG:CG,0),1),"")</f>
        <v/>
      </c>
      <c r="C932" t="str">
        <f>IFERROR(INDEX(DATOS!BT:BT,MATCH(CHECKLIST!A932,DATOS!CG:CG,0),1),"")</f>
        <v/>
      </c>
      <c r="D932" t="str">
        <f>IFERROR(INDEX(DATOS!T:T,MATCH(CHECKLIST!E932,DATOS!C:C,0),1),"")</f>
        <v/>
      </c>
      <c r="E932" s="72" t="str">
        <f>IFERROR(INDEX(DATOS!C:C,MATCH(CHECKLIST!A932,DATOS!CG:CG,0),1),"")</f>
        <v/>
      </c>
      <c r="F932" s="82" t="str">
        <f>IFERROR(IF(INDEX(DATOS!AI:AI,MATCH(CHECKLIST!B932,DATOS!B:B,0),1)=0,"",INDEX(DATOS!AI:AI,MATCH(CHECKLIST!B932,DATOS!B:B,0),1)),"")</f>
        <v/>
      </c>
      <c r="G932" s="17" t="str">
        <f>IFERROR(IF(INDEX(DATOS!AN:AN,MATCH(CHECKLIST!B932,DATOS!B:B,0),1)=0,"",INDEX(DATOS!AN:AN,MATCH(CHECKLIST!B932,DATOS!B:B,0),1)),"")</f>
        <v/>
      </c>
      <c r="H932" s="17" t="str">
        <f>IFERROR(IF(INDEX(DATOS!BQ:BQ,MATCH(CHECKLIST!B932,DATOS!B:B,0),1)="","X",IF(INDEX(DATOS!BQ:BQ,MATCH(CHECKLIST!B932,DATOS!B:B,0),1)="VIGENTE","",INDEX(DATOS!BQ:BQ,MATCH(CHECKLIST!B932,DATOS!B:B,0),1))),"")</f>
        <v/>
      </c>
      <c r="I932" s="17" t="str">
        <f>IFERROR(IF(INDEX(DATOS!AR:AR,MATCH(CHECKLIST!B932,DATOS!B:B,0),1)=0,"",INDEX(DATOS!AR:AR,MATCH(CHECKLIST!B932,DATOS!B:B,0),1)),"")</f>
        <v/>
      </c>
      <c r="J932" s="17" t="str">
        <f>IFERROR(IF(INDEX(DATOS!AP:AP,MATCH(CHECKLIST!B932,DATOS!B:B,0),1)=0,"",INDEX(DATOS!AP:AP,MATCH(CHECKLIST!B932,DATOS!B:B,0),1)),"")</f>
        <v/>
      </c>
      <c r="K932" s="35" t="str">
        <f>IFERROR(IF(INDEX(DATOS!AQ:AQ,MATCH(CHECKLIST!B932,DATOS!B:B,0),1)=0,"",INDEX(DATOS!AQ:AQ,MATCH(CHECKLIST!B932,DATOS!B:B,0),1)),"")</f>
        <v/>
      </c>
      <c r="L932" s="17" t="str">
        <f>IFERROR(IF(INDEX(DATOS!AS:AS,MATCH(CHECKLIST!B932,DATOS!B:B,0),1)=0,"",INDEX(DATOS!AS:AS,MATCH(CHECKLIST!B932,DATOS!B:B,0),1)),"")</f>
        <v/>
      </c>
      <c r="M932" s="17" t="str">
        <f>IFERROR(IF(INDEX(DATOS!AO:AO,MATCH(CHECKLIST!B932,DATOS!B:B,0),1)=0,"",INDEX(DATOS!AO:AO,MATCH(CHECKLIST!B932,DATOS!B:B,0),1)),"")</f>
        <v/>
      </c>
      <c r="N932" s="35" t="str">
        <f ca="1">IFERROR(IF(INDEX(DATOS!P:P,MATCH(CHECKLIST!B932,DATOS!B:B,0),1)="","X",IF(INDEX(DATOS!P:P,MATCH(CHECKLIST!B932,DATOS!B:B,0),1)&gt;YEAR(TODAY())-1,"","VENCIDA")),"")</f>
        <v/>
      </c>
      <c r="O932" s="35" t="str">
        <f>IFERROR(IF(INDEX(DATOS!AV:AV,MATCH(CHECKLIST!B932,DATOS!B:B,0),1)=0,"",INDEX(DATOS!AV:AV,MATCH(CHECKLIST!B932,DATOS!B:B,0),1)),"")</f>
        <v/>
      </c>
      <c r="P932" s="17" t="str">
        <f>IFERROR(IF(INDEX(DATOS!AT:AT,MATCH(CHECKLIST!B932,DATOS!B:B,0),1)=0,"",INDEX(DATOS!AT:AT,MATCH(CHECKLIST!B932,DATOS!B:B,0),1)),"")</f>
        <v/>
      </c>
      <c r="Q932" s="17" t="str">
        <f>IFERROR(IF(INDEX(DATOS!AU:AU,MATCH(CHECKLIST!B932,DATOS!B:B,0),1)=0,"",INDEX(DATOS!AU:AU,MATCH(CHECKLIST!B932,DATOS!B:B,0),1)),"")</f>
        <v/>
      </c>
      <c r="S932">
        <f t="shared" si="44"/>
        <v>0</v>
      </c>
      <c r="U932" t="str">
        <f t="shared" si="42"/>
        <v/>
      </c>
      <c r="V932" t="str">
        <f t="shared" si="43"/>
        <v/>
      </c>
    </row>
    <row r="933" spans="1:22" x14ac:dyDescent="0.25">
      <c r="A933" s="12">
        <v>920</v>
      </c>
      <c r="B933" t="str">
        <f>IFERROR(INDEX(DATOS!B:B,MATCH(CHECKLIST!A933,DATOS!CG:CG,0),1),"")</f>
        <v/>
      </c>
      <c r="C933" t="str">
        <f>IFERROR(INDEX(DATOS!BT:BT,MATCH(CHECKLIST!A933,DATOS!CG:CG,0),1),"")</f>
        <v/>
      </c>
      <c r="D933" t="str">
        <f>IFERROR(INDEX(DATOS!T:T,MATCH(CHECKLIST!E933,DATOS!C:C,0),1),"")</f>
        <v/>
      </c>
      <c r="E933" s="72" t="str">
        <f>IFERROR(INDEX(DATOS!C:C,MATCH(CHECKLIST!A933,DATOS!CG:CG,0),1),"")</f>
        <v/>
      </c>
      <c r="F933" s="82" t="str">
        <f>IFERROR(IF(INDEX(DATOS!AI:AI,MATCH(CHECKLIST!B933,DATOS!B:B,0),1)=0,"",INDEX(DATOS!AI:AI,MATCH(CHECKLIST!B933,DATOS!B:B,0),1)),"")</f>
        <v/>
      </c>
      <c r="G933" s="17" t="str">
        <f>IFERROR(IF(INDEX(DATOS!AN:AN,MATCH(CHECKLIST!B933,DATOS!B:B,0),1)=0,"",INDEX(DATOS!AN:AN,MATCH(CHECKLIST!B933,DATOS!B:B,0),1)),"")</f>
        <v/>
      </c>
      <c r="H933" s="17" t="str">
        <f>IFERROR(IF(INDEX(DATOS!BQ:BQ,MATCH(CHECKLIST!B933,DATOS!B:B,0),1)="","X",IF(INDEX(DATOS!BQ:BQ,MATCH(CHECKLIST!B933,DATOS!B:B,0),1)="VIGENTE","",INDEX(DATOS!BQ:BQ,MATCH(CHECKLIST!B933,DATOS!B:B,0),1))),"")</f>
        <v/>
      </c>
      <c r="I933" s="17" t="str">
        <f>IFERROR(IF(INDEX(DATOS!AR:AR,MATCH(CHECKLIST!B933,DATOS!B:B,0),1)=0,"",INDEX(DATOS!AR:AR,MATCH(CHECKLIST!B933,DATOS!B:B,0),1)),"")</f>
        <v/>
      </c>
      <c r="J933" s="17" t="str">
        <f>IFERROR(IF(INDEX(DATOS!AP:AP,MATCH(CHECKLIST!B933,DATOS!B:B,0),1)=0,"",INDEX(DATOS!AP:AP,MATCH(CHECKLIST!B933,DATOS!B:B,0),1)),"")</f>
        <v/>
      </c>
      <c r="K933" s="35" t="str">
        <f>IFERROR(IF(INDEX(DATOS!AQ:AQ,MATCH(CHECKLIST!B933,DATOS!B:B,0),1)=0,"",INDEX(DATOS!AQ:AQ,MATCH(CHECKLIST!B933,DATOS!B:B,0),1)),"")</f>
        <v/>
      </c>
      <c r="L933" s="17" t="str">
        <f>IFERROR(IF(INDEX(DATOS!AS:AS,MATCH(CHECKLIST!B933,DATOS!B:B,0),1)=0,"",INDEX(DATOS!AS:AS,MATCH(CHECKLIST!B933,DATOS!B:B,0),1)),"")</f>
        <v/>
      </c>
      <c r="M933" s="17" t="str">
        <f>IFERROR(IF(INDEX(DATOS!AO:AO,MATCH(CHECKLIST!B933,DATOS!B:B,0),1)=0,"",INDEX(DATOS!AO:AO,MATCH(CHECKLIST!B933,DATOS!B:B,0),1)),"")</f>
        <v/>
      </c>
      <c r="N933" s="35" t="str">
        <f ca="1">IFERROR(IF(INDEX(DATOS!P:P,MATCH(CHECKLIST!B933,DATOS!B:B,0),1)="","X",IF(INDEX(DATOS!P:P,MATCH(CHECKLIST!B933,DATOS!B:B,0),1)&gt;YEAR(TODAY())-1,"","VENCIDA")),"")</f>
        <v/>
      </c>
      <c r="O933" s="35" t="str">
        <f>IFERROR(IF(INDEX(DATOS!AV:AV,MATCH(CHECKLIST!B933,DATOS!B:B,0),1)=0,"",INDEX(DATOS!AV:AV,MATCH(CHECKLIST!B933,DATOS!B:B,0),1)),"")</f>
        <v/>
      </c>
      <c r="P933" s="17" t="str">
        <f>IFERROR(IF(INDEX(DATOS!AT:AT,MATCH(CHECKLIST!B933,DATOS!B:B,0),1)=0,"",INDEX(DATOS!AT:AT,MATCH(CHECKLIST!B933,DATOS!B:B,0),1)),"")</f>
        <v/>
      </c>
      <c r="Q933" s="17" t="str">
        <f>IFERROR(IF(INDEX(DATOS!AU:AU,MATCH(CHECKLIST!B933,DATOS!B:B,0),1)=0,"",INDEX(DATOS!AU:AU,MATCH(CHECKLIST!B933,DATOS!B:B,0),1)),"")</f>
        <v/>
      </c>
      <c r="R933" t="str">
        <f>IF(B933="","",1)</f>
        <v/>
      </c>
      <c r="S933" t="str">
        <f t="shared" si="44"/>
        <v/>
      </c>
      <c r="U933" t="str">
        <f t="shared" si="42"/>
        <v/>
      </c>
      <c r="V933" t="str">
        <f t="shared" si="43"/>
        <v/>
      </c>
    </row>
    <row r="934" spans="1:22" x14ac:dyDescent="0.25">
      <c r="A934" s="12">
        <v>921</v>
      </c>
      <c r="B934" t="str">
        <f>IFERROR(INDEX(DATOS!B:B,MATCH(CHECKLIST!A934,DATOS!CG:CG,0),1),"")</f>
        <v/>
      </c>
      <c r="C934" t="str">
        <f>IFERROR(INDEX(DATOS!BT:BT,MATCH(CHECKLIST!A934,DATOS!CG:CG,0),1),"")</f>
        <v/>
      </c>
      <c r="D934" t="str">
        <f>IFERROR(INDEX(DATOS!T:T,MATCH(CHECKLIST!E934,DATOS!C:C,0),1),"")</f>
        <v/>
      </c>
      <c r="E934" s="72" t="str">
        <f>IFERROR(INDEX(DATOS!C:C,MATCH(CHECKLIST!A934,DATOS!CG:CG,0),1),"")</f>
        <v/>
      </c>
      <c r="F934" s="82" t="str">
        <f>IFERROR(IF(INDEX(DATOS!AI:AI,MATCH(CHECKLIST!B934,DATOS!B:B,0),1)=0,"",INDEX(DATOS!AI:AI,MATCH(CHECKLIST!B934,DATOS!B:B,0),1)),"")</f>
        <v/>
      </c>
      <c r="G934" s="17" t="str">
        <f>IFERROR(IF(INDEX(DATOS!AN:AN,MATCH(CHECKLIST!B934,DATOS!B:B,0),1)=0,"",INDEX(DATOS!AN:AN,MATCH(CHECKLIST!B934,DATOS!B:B,0),1)),"")</f>
        <v/>
      </c>
      <c r="H934" s="17" t="str">
        <f>IFERROR(IF(INDEX(DATOS!BQ:BQ,MATCH(CHECKLIST!B934,DATOS!B:B,0),1)="","X",IF(INDEX(DATOS!BQ:BQ,MATCH(CHECKLIST!B934,DATOS!B:B,0),1)="VIGENTE","",INDEX(DATOS!BQ:BQ,MATCH(CHECKLIST!B934,DATOS!B:B,0),1))),"")</f>
        <v/>
      </c>
      <c r="I934" s="17" t="str">
        <f>IFERROR(IF(INDEX(DATOS!AR:AR,MATCH(CHECKLIST!B934,DATOS!B:B,0),1)=0,"",INDEX(DATOS!AR:AR,MATCH(CHECKLIST!B934,DATOS!B:B,0),1)),"")</f>
        <v/>
      </c>
      <c r="J934" s="17" t="str">
        <f>IFERROR(IF(INDEX(DATOS!AP:AP,MATCH(CHECKLIST!B934,DATOS!B:B,0),1)=0,"",INDEX(DATOS!AP:AP,MATCH(CHECKLIST!B934,DATOS!B:B,0),1)),"")</f>
        <v/>
      </c>
      <c r="K934" s="35" t="str">
        <f>IFERROR(IF(INDEX(DATOS!AQ:AQ,MATCH(CHECKLIST!B934,DATOS!B:B,0),1)=0,"",INDEX(DATOS!AQ:AQ,MATCH(CHECKLIST!B934,DATOS!B:B,0),1)),"")</f>
        <v/>
      </c>
      <c r="L934" s="17" t="str">
        <f>IFERROR(IF(INDEX(DATOS!AS:AS,MATCH(CHECKLIST!B934,DATOS!B:B,0),1)=0,"",INDEX(DATOS!AS:AS,MATCH(CHECKLIST!B934,DATOS!B:B,0),1)),"")</f>
        <v/>
      </c>
      <c r="M934" s="17" t="str">
        <f>IFERROR(IF(INDEX(DATOS!AO:AO,MATCH(CHECKLIST!B934,DATOS!B:B,0),1)=0,"",INDEX(DATOS!AO:AO,MATCH(CHECKLIST!B934,DATOS!B:B,0),1)),"")</f>
        <v/>
      </c>
      <c r="N934" s="35" t="str">
        <f ca="1">IFERROR(IF(INDEX(DATOS!P:P,MATCH(CHECKLIST!B934,DATOS!B:B,0),1)="","X",IF(INDEX(DATOS!P:P,MATCH(CHECKLIST!B934,DATOS!B:B,0),1)&gt;YEAR(TODAY())-1,"","VENCIDA")),"")</f>
        <v/>
      </c>
      <c r="O934" s="35" t="str">
        <f>IFERROR(IF(INDEX(DATOS!AV:AV,MATCH(CHECKLIST!B934,DATOS!B:B,0),1)=0,"",INDEX(DATOS!AV:AV,MATCH(CHECKLIST!B934,DATOS!B:B,0),1)),"")</f>
        <v/>
      </c>
      <c r="P934" s="17" t="str">
        <f>IFERROR(IF(INDEX(DATOS!AT:AT,MATCH(CHECKLIST!B934,DATOS!B:B,0),1)=0,"",INDEX(DATOS!AT:AT,MATCH(CHECKLIST!B934,DATOS!B:B,0),1)),"")</f>
        <v/>
      </c>
      <c r="Q934" s="17" t="str">
        <f>IFERROR(IF(INDEX(DATOS!AU:AU,MATCH(CHECKLIST!B934,DATOS!B:B,0),1)=0,"",INDEX(DATOS!AU:AU,MATCH(CHECKLIST!B934,DATOS!B:B,0),1)),"")</f>
        <v/>
      </c>
      <c r="S934">
        <f t="shared" si="44"/>
        <v>0</v>
      </c>
      <c r="U934" t="str">
        <f t="shared" si="42"/>
        <v/>
      </c>
      <c r="V934" t="str">
        <f t="shared" si="43"/>
        <v/>
      </c>
    </row>
    <row r="935" spans="1:22" x14ac:dyDescent="0.25">
      <c r="A935" s="12">
        <v>922</v>
      </c>
      <c r="B935" t="str">
        <f>IFERROR(INDEX(DATOS!B:B,MATCH(CHECKLIST!A935,DATOS!CG:CG,0),1),"")</f>
        <v/>
      </c>
      <c r="C935" t="str">
        <f>IFERROR(INDEX(DATOS!BT:BT,MATCH(CHECKLIST!A935,DATOS!CG:CG,0),1),"")</f>
        <v/>
      </c>
      <c r="D935" t="str">
        <f>IFERROR(INDEX(DATOS!T:T,MATCH(CHECKLIST!E935,DATOS!C:C,0),1),"")</f>
        <v/>
      </c>
      <c r="E935" s="72" t="str">
        <f>IFERROR(INDEX(DATOS!C:C,MATCH(CHECKLIST!A935,DATOS!CG:CG,0),1),"")</f>
        <v/>
      </c>
      <c r="F935" s="82" t="str">
        <f>IFERROR(IF(INDEX(DATOS!AI:AI,MATCH(CHECKLIST!B935,DATOS!B:B,0),1)=0,"",INDEX(DATOS!AI:AI,MATCH(CHECKLIST!B935,DATOS!B:B,0),1)),"")</f>
        <v/>
      </c>
      <c r="G935" s="17" t="str">
        <f>IFERROR(IF(INDEX(DATOS!AN:AN,MATCH(CHECKLIST!B935,DATOS!B:B,0),1)=0,"",INDEX(DATOS!AN:AN,MATCH(CHECKLIST!B935,DATOS!B:B,0),1)),"")</f>
        <v/>
      </c>
      <c r="H935" s="17" t="str">
        <f>IFERROR(IF(INDEX(DATOS!BQ:BQ,MATCH(CHECKLIST!B935,DATOS!B:B,0),1)="","X",IF(INDEX(DATOS!BQ:BQ,MATCH(CHECKLIST!B935,DATOS!B:B,0),1)="VIGENTE","",INDEX(DATOS!BQ:BQ,MATCH(CHECKLIST!B935,DATOS!B:B,0),1))),"")</f>
        <v/>
      </c>
      <c r="I935" s="17" t="str">
        <f>IFERROR(IF(INDEX(DATOS!AR:AR,MATCH(CHECKLIST!B935,DATOS!B:B,0),1)=0,"",INDEX(DATOS!AR:AR,MATCH(CHECKLIST!B935,DATOS!B:B,0),1)),"")</f>
        <v/>
      </c>
      <c r="J935" s="17" t="str">
        <f>IFERROR(IF(INDEX(DATOS!AP:AP,MATCH(CHECKLIST!B935,DATOS!B:B,0),1)=0,"",INDEX(DATOS!AP:AP,MATCH(CHECKLIST!B935,DATOS!B:B,0),1)),"")</f>
        <v/>
      </c>
      <c r="K935" s="35" t="str">
        <f>IFERROR(IF(INDEX(DATOS!AQ:AQ,MATCH(CHECKLIST!B935,DATOS!B:B,0),1)=0,"",INDEX(DATOS!AQ:AQ,MATCH(CHECKLIST!B935,DATOS!B:B,0),1)),"")</f>
        <v/>
      </c>
      <c r="L935" s="17" t="str">
        <f>IFERROR(IF(INDEX(DATOS!AS:AS,MATCH(CHECKLIST!B935,DATOS!B:B,0),1)=0,"",INDEX(DATOS!AS:AS,MATCH(CHECKLIST!B935,DATOS!B:B,0),1)),"")</f>
        <v/>
      </c>
      <c r="M935" s="17" t="str">
        <f>IFERROR(IF(INDEX(DATOS!AO:AO,MATCH(CHECKLIST!B935,DATOS!B:B,0),1)=0,"",INDEX(DATOS!AO:AO,MATCH(CHECKLIST!B935,DATOS!B:B,0),1)),"")</f>
        <v/>
      </c>
      <c r="N935" s="35" t="str">
        <f ca="1">IFERROR(IF(INDEX(DATOS!P:P,MATCH(CHECKLIST!B935,DATOS!B:B,0),1)="","X",IF(INDEX(DATOS!P:P,MATCH(CHECKLIST!B935,DATOS!B:B,0),1)&gt;YEAR(TODAY())-1,"","VENCIDA")),"")</f>
        <v/>
      </c>
      <c r="O935" s="35" t="str">
        <f>IFERROR(IF(INDEX(DATOS!AV:AV,MATCH(CHECKLIST!B935,DATOS!B:B,0),1)=0,"",INDEX(DATOS!AV:AV,MATCH(CHECKLIST!B935,DATOS!B:B,0),1)),"")</f>
        <v/>
      </c>
      <c r="P935" s="17" t="str">
        <f>IFERROR(IF(INDEX(DATOS!AT:AT,MATCH(CHECKLIST!B935,DATOS!B:B,0),1)=0,"",INDEX(DATOS!AT:AT,MATCH(CHECKLIST!B935,DATOS!B:B,0),1)),"")</f>
        <v/>
      </c>
      <c r="Q935" s="17" t="str">
        <f>IFERROR(IF(INDEX(DATOS!AU:AU,MATCH(CHECKLIST!B935,DATOS!B:B,0),1)=0,"",INDEX(DATOS!AU:AU,MATCH(CHECKLIST!B935,DATOS!B:B,0),1)),"")</f>
        <v/>
      </c>
      <c r="R935" t="str">
        <f>IF(B935="","",1)</f>
        <v/>
      </c>
      <c r="S935" t="str">
        <f t="shared" si="44"/>
        <v/>
      </c>
      <c r="U935" t="str">
        <f t="shared" si="42"/>
        <v/>
      </c>
      <c r="V935" t="str">
        <f t="shared" si="43"/>
        <v/>
      </c>
    </row>
    <row r="936" spans="1:22" x14ac:dyDescent="0.25">
      <c r="A936" s="12">
        <v>923</v>
      </c>
      <c r="B936" t="str">
        <f>IFERROR(INDEX(DATOS!B:B,MATCH(CHECKLIST!A936,DATOS!CG:CG,0),1),"")</f>
        <v/>
      </c>
      <c r="C936" t="str">
        <f>IFERROR(INDEX(DATOS!BT:BT,MATCH(CHECKLIST!A936,DATOS!CG:CG,0),1),"")</f>
        <v/>
      </c>
      <c r="D936" t="str">
        <f>IFERROR(INDEX(DATOS!T:T,MATCH(CHECKLIST!E936,DATOS!C:C,0),1),"")</f>
        <v/>
      </c>
      <c r="E936" s="72" t="str">
        <f>IFERROR(INDEX(DATOS!C:C,MATCH(CHECKLIST!A936,DATOS!CG:CG,0),1),"")</f>
        <v/>
      </c>
      <c r="F936" s="82" t="str">
        <f>IFERROR(IF(INDEX(DATOS!AI:AI,MATCH(CHECKLIST!B936,DATOS!B:B,0),1)=0,"",INDEX(DATOS!AI:AI,MATCH(CHECKLIST!B936,DATOS!B:B,0),1)),"")</f>
        <v/>
      </c>
      <c r="G936" s="17" t="str">
        <f>IFERROR(IF(INDEX(DATOS!AN:AN,MATCH(CHECKLIST!B936,DATOS!B:B,0),1)=0,"",INDEX(DATOS!AN:AN,MATCH(CHECKLIST!B936,DATOS!B:B,0),1)),"")</f>
        <v/>
      </c>
      <c r="H936" s="17" t="str">
        <f>IFERROR(IF(INDEX(DATOS!BQ:BQ,MATCH(CHECKLIST!B936,DATOS!B:B,0),1)="","X",IF(INDEX(DATOS!BQ:BQ,MATCH(CHECKLIST!B936,DATOS!B:B,0),1)="VIGENTE","",INDEX(DATOS!BQ:BQ,MATCH(CHECKLIST!B936,DATOS!B:B,0),1))),"")</f>
        <v/>
      </c>
      <c r="I936" s="17" t="str">
        <f>IFERROR(IF(INDEX(DATOS!AR:AR,MATCH(CHECKLIST!B936,DATOS!B:B,0),1)=0,"",INDEX(DATOS!AR:AR,MATCH(CHECKLIST!B936,DATOS!B:B,0),1)),"")</f>
        <v/>
      </c>
      <c r="J936" s="17" t="str">
        <f>IFERROR(IF(INDEX(DATOS!AP:AP,MATCH(CHECKLIST!B936,DATOS!B:B,0),1)=0,"",INDEX(DATOS!AP:AP,MATCH(CHECKLIST!B936,DATOS!B:B,0),1)),"")</f>
        <v/>
      </c>
      <c r="K936" s="35" t="str">
        <f>IFERROR(IF(INDEX(DATOS!AQ:AQ,MATCH(CHECKLIST!B936,DATOS!B:B,0),1)=0,"",INDEX(DATOS!AQ:AQ,MATCH(CHECKLIST!B936,DATOS!B:B,0),1)),"")</f>
        <v/>
      </c>
      <c r="L936" s="17" t="str">
        <f>IFERROR(IF(INDEX(DATOS!AS:AS,MATCH(CHECKLIST!B936,DATOS!B:B,0),1)=0,"",INDEX(DATOS!AS:AS,MATCH(CHECKLIST!B936,DATOS!B:B,0),1)),"")</f>
        <v/>
      </c>
      <c r="M936" s="17" t="str">
        <f>IFERROR(IF(INDEX(DATOS!AO:AO,MATCH(CHECKLIST!B936,DATOS!B:B,0),1)=0,"",INDEX(DATOS!AO:AO,MATCH(CHECKLIST!B936,DATOS!B:B,0),1)),"")</f>
        <v/>
      </c>
      <c r="N936" s="35" t="str">
        <f ca="1">IFERROR(IF(INDEX(DATOS!P:P,MATCH(CHECKLIST!B936,DATOS!B:B,0),1)="","X",IF(INDEX(DATOS!P:P,MATCH(CHECKLIST!B936,DATOS!B:B,0),1)&gt;YEAR(TODAY())-1,"","VENCIDA")),"")</f>
        <v/>
      </c>
      <c r="O936" s="35" t="str">
        <f>IFERROR(IF(INDEX(DATOS!AV:AV,MATCH(CHECKLIST!B936,DATOS!B:B,0),1)=0,"",INDEX(DATOS!AV:AV,MATCH(CHECKLIST!B936,DATOS!B:B,0),1)),"")</f>
        <v/>
      </c>
      <c r="P936" s="17" t="str">
        <f>IFERROR(IF(INDEX(DATOS!AT:AT,MATCH(CHECKLIST!B936,DATOS!B:B,0),1)=0,"",INDEX(DATOS!AT:AT,MATCH(CHECKLIST!B936,DATOS!B:B,0),1)),"")</f>
        <v/>
      </c>
      <c r="Q936" s="17" t="str">
        <f>IFERROR(IF(INDEX(DATOS!AU:AU,MATCH(CHECKLIST!B936,DATOS!B:B,0),1)=0,"",INDEX(DATOS!AU:AU,MATCH(CHECKLIST!B936,DATOS!B:B,0),1)),"")</f>
        <v/>
      </c>
      <c r="S936">
        <f t="shared" si="44"/>
        <v>0</v>
      </c>
      <c r="U936" t="str">
        <f t="shared" si="42"/>
        <v/>
      </c>
      <c r="V936" t="str">
        <f t="shared" si="43"/>
        <v/>
      </c>
    </row>
    <row r="937" spans="1:22" x14ac:dyDescent="0.25">
      <c r="A937" s="12">
        <v>924</v>
      </c>
      <c r="B937" t="str">
        <f>IFERROR(INDEX(DATOS!B:B,MATCH(CHECKLIST!A937,DATOS!CG:CG,0),1),"")</f>
        <v/>
      </c>
      <c r="C937" t="str">
        <f>IFERROR(INDEX(DATOS!BT:BT,MATCH(CHECKLIST!A937,DATOS!CG:CG,0),1),"")</f>
        <v/>
      </c>
      <c r="D937" t="str">
        <f>IFERROR(INDEX(DATOS!T:T,MATCH(CHECKLIST!E937,DATOS!C:C,0),1),"")</f>
        <v/>
      </c>
      <c r="E937" s="72" t="str">
        <f>IFERROR(INDEX(DATOS!C:C,MATCH(CHECKLIST!A937,DATOS!CG:CG,0),1),"")</f>
        <v/>
      </c>
      <c r="F937" s="82" t="str">
        <f>IFERROR(IF(INDEX(DATOS!AI:AI,MATCH(CHECKLIST!B937,DATOS!B:B,0),1)=0,"",INDEX(DATOS!AI:AI,MATCH(CHECKLIST!B937,DATOS!B:B,0),1)),"")</f>
        <v/>
      </c>
      <c r="G937" s="17" t="str">
        <f>IFERROR(IF(INDEX(DATOS!AN:AN,MATCH(CHECKLIST!B937,DATOS!B:B,0),1)=0,"",INDEX(DATOS!AN:AN,MATCH(CHECKLIST!B937,DATOS!B:B,0),1)),"")</f>
        <v/>
      </c>
      <c r="H937" s="17" t="str">
        <f>IFERROR(IF(INDEX(DATOS!BQ:BQ,MATCH(CHECKLIST!B937,DATOS!B:B,0),1)="","X",IF(INDEX(DATOS!BQ:BQ,MATCH(CHECKLIST!B937,DATOS!B:B,0),1)="VIGENTE","",INDEX(DATOS!BQ:BQ,MATCH(CHECKLIST!B937,DATOS!B:B,0),1))),"")</f>
        <v/>
      </c>
      <c r="I937" s="17" t="str">
        <f>IFERROR(IF(INDEX(DATOS!AR:AR,MATCH(CHECKLIST!B937,DATOS!B:B,0),1)=0,"",INDEX(DATOS!AR:AR,MATCH(CHECKLIST!B937,DATOS!B:B,0),1)),"")</f>
        <v/>
      </c>
      <c r="J937" s="17" t="str">
        <f>IFERROR(IF(INDEX(DATOS!AP:AP,MATCH(CHECKLIST!B937,DATOS!B:B,0),1)=0,"",INDEX(DATOS!AP:AP,MATCH(CHECKLIST!B937,DATOS!B:B,0),1)),"")</f>
        <v/>
      </c>
      <c r="K937" s="35" t="str">
        <f>IFERROR(IF(INDEX(DATOS!AQ:AQ,MATCH(CHECKLIST!B937,DATOS!B:B,0),1)=0,"",INDEX(DATOS!AQ:AQ,MATCH(CHECKLIST!B937,DATOS!B:B,0),1)),"")</f>
        <v/>
      </c>
      <c r="L937" s="17" t="str">
        <f>IFERROR(IF(INDEX(DATOS!AS:AS,MATCH(CHECKLIST!B937,DATOS!B:B,0),1)=0,"",INDEX(DATOS!AS:AS,MATCH(CHECKLIST!B937,DATOS!B:B,0),1)),"")</f>
        <v/>
      </c>
      <c r="M937" s="17" t="str">
        <f>IFERROR(IF(INDEX(DATOS!AO:AO,MATCH(CHECKLIST!B937,DATOS!B:B,0),1)=0,"",INDEX(DATOS!AO:AO,MATCH(CHECKLIST!B937,DATOS!B:B,0),1)),"")</f>
        <v/>
      </c>
      <c r="N937" s="35" t="str">
        <f ca="1">IFERROR(IF(INDEX(DATOS!P:P,MATCH(CHECKLIST!B937,DATOS!B:B,0),1)="","X",IF(INDEX(DATOS!P:P,MATCH(CHECKLIST!B937,DATOS!B:B,0),1)&gt;YEAR(TODAY())-1,"","VENCIDA")),"")</f>
        <v/>
      </c>
      <c r="O937" s="35" t="str">
        <f>IFERROR(IF(INDEX(DATOS!AV:AV,MATCH(CHECKLIST!B937,DATOS!B:B,0),1)=0,"",INDEX(DATOS!AV:AV,MATCH(CHECKLIST!B937,DATOS!B:B,0),1)),"")</f>
        <v/>
      </c>
      <c r="P937" s="17" t="str">
        <f>IFERROR(IF(INDEX(DATOS!AT:AT,MATCH(CHECKLIST!B937,DATOS!B:B,0),1)=0,"",INDEX(DATOS!AT:AT,MATCH(CHECKLIST!B937,DATOS!B:B,0),1)),"")</f>
        <v/>
      </c>
      <c r="Q937" s="17" t="str">
        <f>IFERROR(IF(INDEX(DATOS!AU:AU,MATCH(CHECKLIST!B937,DATOS!B:B,0),1)=0,"",INDEX(DATOS!AU:AU,MATCH(CHECKLIST!B937,DATOS!B:B,0),1)),"")</f>
        <v/>
      </c>
      <c r="R937" t="str">
        <f>IF(B937="","",1)</f>
        <v/>
      </c>
      <c r="S937" t="str">
        <f t="shared" si="44"/>
        <v/>
      </c>
      <c r="U937" t="str">
        <f t="shared" si="42"/>
        <v/>
      </c>
      <c r="V937" t="str">
        <f t="shared" si="43"/>
        <v/>
      </c>
    </row>
    <row r="938" spans="1:22" x14ac:dyDescent="0.25">
      <c r="A938" s="12">
        <v>925</v>
      </c>
      <c r="B938" t="str">
        <f>IFERROR(INDEX(DATOS!B:B,MATCH(CHECKLIST!A938,DATOS!CG:CG,0),1),"")</f>
        <v/>
      </c>
      <c r="C938" t="str">
        <f>IFERROR(INDEX(DATOS!BT:BT,MATCH(CHECKLIST!A938,DATOS!CG:CG,0),1),"")</f>
        <v/>
      </c>
      <c r="D938" t="str">
        <f>IFERROR(INDEX(DATOS!T:T,MATCH(CHECKLIST!E938,DATOS!C:C,0),1),"")</f>
        <v/>
      </c>
      <c r="E938" s="72" t="str">
        <f>IFERROR(INDEX(DATOS!C:C,MATCH(CHECKLIST!A938,DATOS!CG:CG,0),1),"")</f>
        <v/>
      </c>
      <c r="F938" s="82" t="str">
        <f>IFERROR(IF(INDEX(DATOS!AI:AI,MATCH(CHECKLIST!B938,DATOS!B:B,0),1)=0,"",INDEX(DATOS!AI:AI,MATCH(CHECKLIST!B938,DATOS!B:B,0),1)),"")</f>
        <v/>
      </c>
      <c r="G938" s="17" t="str">
        <f>IFERROR(IF(INDEX(DATOS!AN:AN,MATCH(CHECKLIST!B938,DATOS!B:B,0),1)=0,"",INDEX(DATOS!AN:AN,MATCH(CHECKLIST!B938,DATOS!B:B,0),1)),"")</f>
        <v/>
      </c>
      <c r="H938" s="17" t="str">
        <f>IFERROR(IF(INDEX(DATOS!BQ:BQ,MATCH(CHECKLIST!B938,DATOS!B:B,0),1)="","X",IF(INDEX(DATOS!BQ:BQ,MATCH(CHECKLIST!B938,DATOS!B:B,0),1)="VIGENTE","",INDEX(DATOS!BQ:BQ,MATCH(CHECKLIST!B938,DATOS!B:B,0),1))),"")</f>
        <v/>
      </c>
      <c r="I938" s="17" t="str">
        <f>IFERROR(IF(INDEX(DATOS!AR:AR,MATCH(CHECKLIST!B938,DATOS!B:B,0),1)=0,"",INDEX(DATOS!AR:AR,MATCH(CHECKLIST!B938,DATOS!B:B,0),1)),"")</f>
        <v/>
      </c>
      <c r="J938" s="17" t="str">
        <f>IFERROR(IF(INDEX(DATOS!AP:AP,MATCH(CHECKLIST!B938,DATOS!B:B,0),1)=0,"",INDEX(DATOS!AP:AP,MATCH(CHECKLIST!B938,DATOS!B:B,0),1)),"")</f>
        <v/>
      </c>
      <c r="K938" s="35" t="str">
        <f>IFERROR(IF(INDEX(DATOS!AQ:AQ,MATCH(CHECKLIST!B938,DATOS!B:B,0),1)=0,"",INDEX(DATOS!AQ:AQ,MATCH(CHECKLIST!B938,DATOS!B:B,0),1)),"")</f>
        <v/>
      </c>
      <c r="L938" s="17" t="str">
        <f>IFERROR(IF(INDEX(DATOS!AS:AS,MATCH(CHECKLIST!B938,DATOS!B:B,0),1)=0,"",INDEX(DATOS!AS:AS,MATCH(CHECKLIST!B938,DATOS!B:B,0),1)),"")</f>
        <v/>
      </c>
      <c r="M938" s="17" t="str">
        <f>IFERROR(IF(INDEX(DATOS!AO:AO,MATCH(CHECKLIST!B938,DATOS!B:B,0),1)=0,"",INDEX(DATOS!AO:AO,MATCH(CHECKLIST!B938,DATOS!B:B,0),1)),"")</f>
        <v/>
      </c>
      <c r="N938" s="35" t="str">
        <f ca="1">IFERROR(IF(INDEX(DATOS!P:P,MATCH(CHECKLIST!B938,DATOS!B:B,0),1)="","X",IF(INDEX(DATOS!P:P,MATCH(CHECKLIST!B938,DATOS!B:B,0),1)&gt;YEAR(TODAY())-1,"","VENCIDA")),"")</f>
        <v/>
      </c>
      <c r="O938" s="35" t="str">
        <f>IFERROR(IF(INDEX(DATOS!AV:AV,MATCH(CHECKLIST!B938,DATOS!B:B,0),1)=0,"",INDEX(DATOS!AV:AV,MATCH(CHECKLIST!B938,DATOS!B:B,0),1)),"")</f>
        <v/>
      </c>
      <c r="P938" s="17" t="str">
        <f>IFERROR(IF(INDEX(DATOS!AT:AT,MATCH(CHECKLIST!B938,DATOS!B:B,0),1)=0,"",INDEX(DATOS!AT:AT,MATCH(CHECKLIST!B938,DATOS!B:B,0),1)),"")</f>
        <v/>
      </c>
      <c r="Q938" s="17" t="str">
        <f>IFERROR(IF(INDEX(DATOS!AU:AU,MATCH(CHECKLIST!B938,DATOS!B:B,0),1)=0,"",INDEX(DATOS!AU:AU,MATCH(CHECKLIST!B938,DATOS!B:B,0),1)),"")</f>
        <v/>
      </c>
      <c r="S938">
        <f t="shared" si="44"/>
        <v>0</v>
      </c>
      <c r="U938" t="str">
        <f t="shared" si="42"/>
        <v/>
      </c>
      <c r="V938" t="str">
        <f t="shared" si="43"/>
        <v/>
      </c>
    </row>
    <row r="939" spans="1:22" x14ac:dyDescent="0.25">
      <c r="A939" s="12">
        <v>926</v>
      </c>
      <c r="B939" t="str">
        <f>IFERROR(INDEX(DATOS!B:B,MATCH(CHECKLIST!A939,DATOS!CG:CG,0),1),"")</f>
        <v/>
      </c>
      <c r="C939" t="str">
        <f>IFERROR(INDEX(DATOS!BT:BT,MATCH(CHECKLIST!A939,DATOS!CG:CG,0),1),"")</f>
        <v/>
      </c>
      <c r="D939" t="str">
        <f>IFERROR(INDEX(DATOS!T:T,MATCH(CHECKLIST!E939,DATOS!C:C,0),1),"")</f>
        <v/>
      </c>
      <c r="E939" s="72" t="str">
        <f>IFERROR(INDEX(DATOS!C:C,MATCH(CHECKLIST!A939,DATOS!CG:CG,0),1),"")</f>
        <v/>
      </c>
      <c r="F939" s="82" t="str">
        <f>IFERROR(IF(INDEX(DATOS!AI:AI,MATCH(CHECKLIST!B939,DATOS!B:B,0),1)=0,"",INDEX(DATOS!AI:AI,MATCH(CHECKLIST!B939,DATOS!B:B,0),1)),"")</f>
        <v/>
      </c>
      <c r="G939" s="17" t="str">
        <f>IFERROR(IF(INDEX(DATOS!AN:AN,MATCH(CHECKLIST!B939,DATOS!B:B,0),1)=0,"",INDEX(DATOS!AN:AN,MATCH(CHECKLIST!B939,DATOS!B:B,0),1)),"")</f>
        <v/>
      </c>
      <c r="H939" s="17" t="str">
        <f>IFERROR(IF(INDEX(DATOS!BQ:BQ,MATCH(CHECKLIST!B939,DATOS!B:B,0),1)="","X",IF(INDEX(DATOS!BQ:BQ,MATCH(CHECKLIST!B939,DATOS!B:B,0),1)="VIGENTE","",INDEX(DATOS!BQ:BQ,MATCH(CHECKLIST!B939,DATOS!B:B,0),1))),"")</f>
        <v/>
      </c>
      <c r="I939" s="17" t="str">
        <f>IFERROR(IF(INDEX(DATOS!AR:AR,MATCH(CHECKLIST!B939,DATOS!B:B,0),1)=0,"",INDEX(DATOS!AR:AR,MATCH(CHECKLIST!B939,DATOS!B:B,0),1)),"")</f>
        <v/>
      </c>
      <c r="J939" s="17" t="str">
        <f>IFERROR(IF(INDEX(DATOS!AP:AP,MATCH(CHECKLIST!B939,DATOS!B:B,0),1)=0,"",INDEX(DATOS!AP:AP,MATCH(CHECKLIST!B939,DATOS!B:B,0),1)),"")</f>
        <v/>
      </c>
      <c r="K939" s="35" t="str">
        <f>IFERROR(IF(INDEX(DATOS!AQ:AQ,MATCH(CHECKLIST!B939,DATOS!B:B,0),1)=0,"",INDEX(DATOS!AQ:AQ,MATCH(CHECKLIST!B939,DATOS!B:B,0),1)),"")</f>
        <v/>
      </c>
      <c r="L939" s="17" t="str">
        <f>IFERROR(IF(INDEX(DATOS!AS:AS,MATCH(CHECKLIST!B939,DATOS!B:B,0),1)=0,"",INDEX(DATOS!AS:AS,MATCH(CHECKLIST!B939,DATOS!B:B,0),1)),"")</f>
        <v/>
      </c>
      <c r="M939" s="17" t="str">
        <f>IFERROR(IF(INDEX(DATOS!AO:AO,MATCH(CHECKLIST!B939,DATOS!B:B,0),1)=0,"",INDEX(DATOS!AO:AO,MATCH(CHECKLIST!B939,DATOS!B:B,0),1)),"")</f>
        <v/>
      </c>
      <c r="N939" s="35" t="str">
        <f ca="1">IFERROR(IF(INDEX(DATOS!P:P,MATCH(CHECKLIST!B939,DATOS!B:B,0),1)="","X",IF(INDEX(DATOS!P:P,MATCH(CHECKLIST!B939,DATOS!B:B,0),1)&gt;YEAR(TODAY())-1,"","VENCIDA")),"")</f>
        <v/>
      </c>
      <c r="O939" s="35" t="str">
        <f>IFERROR(IF(INDEX(DATOS!AV:AV,MATCH(CHECKLIST!B939,DATOS!B:B,0),1)=0,"",INDEX(DATOS!AV:AV,MATCH(CHECKLIST!B939,DATOS!B:B,0),1)),"")</f>
        <v/>
      </c>
      <c r="P939" s="17" t="str">
        <f>IFERROR(IF(INDEX(DATOS!AT:AT,MATCH(CHECKLIST!B939,DATOS!B:B,0),1)=0,"",INDEX(DATOS!AT:AT,MATCH(CHECKLIST!B939,DATOS!B:B,0),1)),"")</f>
        <v/>
      </c>
      <c r="Q939" s="17" t="str">
        <f>IFERROR(IF(INDEX(DATOS!AU:AU,MATCH(CHECKLIST!B939,DATOS!B:B,0),1)=0,"",INDEX(DATOS!AU:AU,MATCH(CHECKLIST!B939,DATOS!B:B,0),1)),"")</f>
        <v/>
      </c>
      <c r="R939" t="str">
        <f>IF(B939="","",1)</f>
        <v/>
      </c>
      <c r="S939" t="str">
        <f t="shared" si="44"/>
        <v/>
      </c>
      <c r="U939" t="str">
        <f t="shared" si="42"/>
        <v/>
      </c>
      <c r="V939" t="str">
        <f t="shared" si="43"/>
        <v/>
      </c>
    </row>
    <row r="940" spans="1:22" x14ac:dyDescent="0.25">
      <c r="A940" s="12">
        <v>927</v>
      </c>
      <c r="B940" t="str">
        <f>IFERROR(INDEX(DATOS!B:B,MATCH(CHECKLIST!A940,DATOS!CG:CG,0),1),"")</f>
        <v/>
      </c>
      <c r="C940" t="str">
        <f>IFERROR(INDEX(DATOS!BT:BT,MATCH(CHECKLIST!A940,DATOS!CG:CG,0),1),"")</f>
        <v/>
      </c>
      <c r="D940" t="str">
        <f>IFERROR(INDEX(DATOS!T:T,MATCH(CHECKLIST!E940,DATOS!C:C,0),1),"")</f>
        <v/>
      </c>
      <c r="E940" s="72" t="str">
        <f>IFERROR(INDEX(DATOS!C:C,MATCH(CHECKLIST!A940,DATOS!CG:CG,0),1),"")</f>
        <v/>
      </c>
      <c r="F940" s="82" t="str">
        <f>IFERROR(IF(INDEX(DATOS!AI:AI,MATCH(CHECKLIST!B940,DATOS!B:B,0),1)=0,"",INDEX(DATOS!AI:AI,MATCH(CHECKLIST!B940,DATOS!B:B,0),1)),"")</f>
        <v/>
      </c>
      <c r="G940" s="17" t="str">
        <f>IFERROR(IF(INDEX(DATOS!AN:AN,MATCH(CHECKLIST!B940,DATOS!B:B,0),1)=0,"",INDEX(DATOS!AN:AN,MATCH(CHECKLIST!B940,DATOS!B:B,0),1)),"")</f>
        <v/>
      </c>
      <c r="H940" s="17" t="str">
        <f>IFERROR(IF(INDEX(DATOS!BQ:BQ,MATCH(CHECKLIST!B940,DATOS!B:B,0),1)="","X",IF(INDEX(DATOS!BQ:BQ,MATCH(CHECKLIST!B940,DATOS!B:B,0),1)="VIGENTE","",INDEX(DATOS!BQ:BQ,MATCH(CHECKLIST!B940,DATOS!B:B,0),1))),"")</f>
        <v/>
      </c>
      <c r="I940" s="17" t="str">
        <f>IFERROR(IF(INDEX(DATOS!AR:AR,MATCH(CHECKLIST!B940,DATOS!B:B,0),1)=0,"",INDEX(DATOS!AR:AR,MATCH(CHECKLIST!B940,DATOS!B:B,0),1)),"")</f>
        <v/>
      </c>
      <c r="J940" s="17" t="str">
        <f>IFERROR(IF(INDEX(DATOS!AP:AP,MATCH(CHECKLIST!B940,DATOS!B:B,0),1)=0,"",INDEX(DATOS!AP:AP,MATCH(CHECKLIST!B940,DATOS!B:B,0),1)),"")</f>
        <v/>
      </c>
      <c r="K940" s="35" t="str">
        <f>IFERROR(IF(INDEX(DATOS!AQ:AQ,MATCH(CHECKLIST!B940,DATOS!B:B,0),1)=0,"",INDEX(DATOS!AQ:AQ,MATCH(CHECKLIST!B940,DATOS!B:B,0),1)),"")</f>
        <v/>
      </c>
      <c r="L940" s="17" t="str">
        <f>IFERROR(IF(INDEX(DATOS!AS:AS,MATCH(CHECKLIST!B940,DATOS!B:B,0),1)=0,"",INDEX(DATOS!AS:AS,MATCH(CHECKLIST!B940,DATOS!B:B,0),1)),"")</f>
        <v/>
      </c>
      <c r="M940" s="17" t="str">
        <f>IFERROR(IF(INDEX(DATOS!AO:AO,MATCH(CHECKLIST!B940,DATOS!B:B,0),1)=0,"",INDEX(DATOS!AO:AO,MATCH(CHECKLIST!B940,DATOS!B:B,0),1)),"")</f>
        <v/>
      </c>
      <c r="N940" s="35" t="str">
        <f ca="1">IFERROR(IF(INDEX(DATOS!P:P,MATCH(CHECKLIST!B940,DATOS!B:B,0),1)="","X",IF(INDEX(DATOS!P:P,MATCH(CHECKLIST!B940,DATOS!B:B,0),1)&gt;YEAR(TODAY())-1,"","VENCIDA")),"")</f>
        <v/>
      </c>
      <c r="O940" s="35" t="str">
        <f>IFERROR(IF(INDEX(DATOS!AV:AV,MATCH(CHECKLIST!B940,DATOS!B:B,0),1)=0,"",INDEX(DATOS!AV:AV,MATCH(CHECKLIST!B940,DATOS!B:B,0),1)),"")</f>
        <v/>
      </c>
      <c r="P940" s="17" t="str">
        <f>IFERROR(IF(INDEX(DATOS!AT:AT,MATCH(CHECKLIST!B940,DATOS!B:B,0),1)=0,"",INDEX(DATOS!AT:AT,MATCH(CHECKLIST!B940,DATOS!B:B,0),1)),"")</f>
        <v/>
      </c>
      <c r="Q940" s="17" t="str">
        <f>IFERROR(IF(INDEX(DATOS!AU:AU,MATCH(CHECKLIST!B940,DATOS!B:B,0),1)=0,"",INDEX(DATOS!AU:AU,MATCH(CHECKLIST!B940,DATOS!B:B,0),1)),"")</f>
        <v/>
      </c>
      <c r="S940">
        <f t="shared" si="44"/>
        <v>0</v>
      </c>
      <c r="U940" t="str">
        <f t="shared" si="42"/>
        <v/>
      </c>
      <c r="V940" t="str">
        <f t="shared" si="43"/>
        <v/>
      </c>
    </row>
    <row r="941" spans="1:22" x14ac:dyDescent="0.25">
      <c r="A941" s="12">
        <v>928</v>
      </c>
      <c r="B941" t="str">
        <f>IFERROR(INDEX(DATOS!B:B,MATCH(CHECKLIST!A941,DATOS!CG:CG,0),1),"")</f>
        <v/>
      </c>
      <c r="C941" t="str">
        <f>IFERROR(INDEX(DATOS!BT:BT,MATCH(CHECKLIST!A941,DATOS!CG:CG,0),1),"")</f>
        <v/>
      </c>
      <c r="D941" t="str">
        <f>IFERROR(INDEX(DATOS!T:T,MATCH(CHECKLIST!E941,DATOS!C:C,0),1),"")</f>
        <v/>
      </c>
      <c r="E941" s="72" t="str">
        <f>IFERROR(INDEX(DATOS!C:C,MATCH(CHECKLIST!A941,DATOS!CG:CG,0),1),"")</f>
        <v/>
      </c>
      <c r="F941" s="82" t="str">
        <f>IFERROR(IF(INDEX(DATOS!AI:AI,MATCH(CHECKLIST!B941,DATOS!B:B,0),1)=0,"",INDEX(DATOS!AI:AI,MATCH(CHECKLIST!B941,DATOS!B:B,0),1)),"")</f>
        <v/>
      </c>
      <c r="G941" s="17" t="str">
        <f>IFERROR(IF(INDEX(DATOS!AN:AN,MATCH(CHECKLIST!B941,DATOS!B:B,0),1)=0,"",INDEX(DATOS!AN:AN,MATCH(CHECKLIST!B941,DATOS!B:B,0),1)),"")</f>
        <v/>
      </c>
      <c r="H941" s="17" t="str">
        <f>IFERROR(IF(INDEX(DATOS!BQ:BQ,MATCH(CHECKLIST!B941,DATOS!B:B,0),1)="","X",IF(INDEX(DATOS!BQ:BQ,MATCH(CHECKLIST!B941,DATOS!B:B,0),1)="VIGENTE","",INDEX(DATOS!BQ:BQ,MATCH(CHECKLIST!B941,DATOS!B:B,0),1))),"")</f>
        <v/>
      </c>
      <c r="I941" s="17" t="str">
        <f>IFERROR(IF(INDEX(DATOS!AR:AR,MATCH(CHECKLIST!B941,DATOS!B:B,0),1)=0,"",INDEX(DATOS!AR:AR,MATCH(CHECKLIST!B941,DATOS!B:B,0),1)),"")</f>
        <v/>
      </c>
      <c r="J941" s="17" t="str">
        <f>IFERROR(IF(INDEX(DATOS!AP:AP,MATCH(CHECKLIST!B941,DATOS!B:B,0),1)=0,"",INDEX(DATOS!AP:AP,MATCH(CHECKLIST!B941,DATOS!B:B,0),1)),"")</f>
        <v/>
      </c>
      <c r="K941" s="35" t="str">
        <f>IFERROR(IF(INDEX(DATOS!AQ:AQ,MATCH(CHECKLIST!B941,DATOS!B:B,0),1)=0,"",INDEX(DATOS!AQ:AQ,MATCH(CHECKLIST!B941,DATOS!B:B,0),1)),"")</f>
        <v/>
      </c>
      <c r="L941" s="17" t="str">
        <f>IFERROR(IF(INDEX(DATOS!AS:AS,MATCH(CHECKLIST!B941,DATOS!B:B,0),1)=0,"",INDEX(DATOS!AS:AS,MATCH(CHECKLIST!B941,DATOS!B:B,0),1)),"")</f>
        <v/>
      </c>
      <c r="M941" s="17" t="str">
        <f>IFERROR(IF(INDEX(DATOS!AO:AO,MATCH(CHECKLIST!B941,DATOS!B:B,0),1)=0,"",INDEX(DATOS!AO:AO,MATCH(CHECKLIST!B941,DATOS!B:B,0),1)),"")</f>
        <v/>
      </c>
      <c r="N941" s="35" t="str">
        <f ca="1">IFERROR(IF(INDEX(DATOS!P:P,MATCH(CHECKLIST!B941,DATOS!B:B,0),1)="","X",IF(INDEX(DATOS!P:P,MATCH(CHECKLIST!B941,DATOS!B:B,0),1)&gt;YEAR(TODAY())-1,"","VENCIDA")),"")</f>
        <v/>
      </c>
      <c r="O941" s="35" t="str">
        <f>IFERROR(IF(INDEX(DATOS!AV:AV,MATCH(CHECKLIST!B941,DATOS!B:B,0),1)=0,"",INDEX(DATOS!AV:AV,MATCH(CHECKLIST!B941,DATOS!B:B,0),1)),"")</f>
        <v/>
      </c>
      <c r="P941" s="17" t="str">
        <f>IFERROR(IF(INDEX(DATOS!AT:AT,MATCH(CHECKLIST!B941,DATOS!B:B,0),1)=0,"",INDEX(DATOS!AT:AT,MATCH(CHECKLIST!B941,DATOS!B:B,0),1)),"")</f>
        <v/>
      </c>
      <c r="Q941" s="17" t="str">
        <f>IFERROR(IF(INDEX(DATOS!AU:AU,MATCH(CHECKLIST!B941,DATOS!B:B,0),1)=0,"",INDEX(DATOS!AU:AU,MATCH(CHECKLIST!B941,DATOS!B:B,0),1)),"")</f>
        <v/>
      </c>
      <c r="R941" t="str">
        <f>IF(B941="","",1)</f>
        <v/>
      </c>
      <c r="S941" t="str">
        <f t="shared" si="44"/>
        <v/>
      </c>
      <c r="U941" t="str">
        <f t="shared" si="42"/>
        <v/>
      </c>
      <c r="V941" t="str">
        <f t="shared" si="43"/>
        <v/>
      </c>
    </row>
    <row r="942" spans="1:22" x14ac:dyDescent="0.25">
      <c r="A942" s="12">
        <v>929</v>
      </c>
      <c r="B942" t="str">
        <f>IFERROR(INDEX(DATOS!B:B,MATCH(CHECKLIST!A942,DATOS!CG:CG,0),1),"")</f>
        <v/>
      </c>
      <c r="C942" t="str">
        <f>IFERROR(INDEX(DATOS!BT:BT,MATCH(CHECKLIST!A942,DATOS!CG:CG,0),1),"")</f>
        <v/>
      </c>
      <c r="D942" t="str">
        <f>IFERROR(INDEX(DATOS!T:T,MATCH(CHECKLIST!E942,DATOS!C:C,0),1),"")</f>
        <v/>
      </c>
      <c r="E942" s="72" t="str">
        <f>IFERROR(INDEX(DATOS!C:C,MATCH(CHECKLIST!A942,DATOS!CG:CG,0),1),"")</f>
        <v/>
      </c>
      <c r="F942" s="82" t="str">
        <f>IFERROR(IF(INDEX(DATOS!AI:AI,MATCH(CHECKLIST!B942,DATOS!B:B,0),1)=0,"",INDEX(DATOS!AI:AI,MATCH(CHECKLIST!B942,DATOS!B:B,0),1)),"")</f>
        <v/>
      </c>
      <c r="G942" s="17" t="str">
        <f>IFERROR(IF(INDEX(DATOS!AN:AN,MATCH(CHECKLIST!B942,DATOS!B:B,0),1)=0,"",INDEX(DATOS!AN:AN,MATCH(CHECKLIST!B942,DATOS!B:B,0),1)),"")</f>
        <v/>
      </c>
      <c r="H942" s="17" t="str">
        <f>IFERROR(IF(INDEX(DATOS!BQ:BQ,MATCH(CHECKLIST!B942,DATOS!B:B,0),1)="","X",IF(INDEX(DATOS!BQ:BQ,MATCH(CHECKLIST!B942,DATOS!B:B,0),1)="VIGENTE","",INDEX(DATOS!BQ:BQ,MATCH(CHECKLIST!B942,DATOS!B:B,0),1))),"")</f>
        <v/>
      </c>
      <c r="I942" s="17" t="str">
        <f>IFERROR(IF(INDEX(DATOS!AR:AR,MATCH(CHECKLIST!B942,DATOS!B:B,0),1)=0,"",INDEX(DATOS!AR:AR,MATCH(CHECKLIST!B942,DATOS!B:B,0),1)),"")</f>
        <v/>
      </c>
      <c r="J942" s="17" t="str">
        <f>IFERROR(IF(INDEX(DATOS!AP:AP,MATCH(CHECKLIST!B942,DATOS!B:B,0),1)=0,"",INDEX(DATOS!AP:AP,MATCH(CHECKLIST!B942,DATOS!B:B,0),1)),"")</f>
        <v/>
      </c>
      <c r="K942" s="35" t="str">
        <f>IFERROR(IF(INDEX(DATOS!AQ:AQ,MATCH(CHECKLIST!B942,DATOS!B:B,0),1)=0,"",INDEX(DATOS!AQ:AQ,MATCH(CHECKLIST!B942,DATOS!B:B,0),1)),"")</f>
        <v/>
      </c>
      <c r="L942" s="17" t="str">
        <f>IFERROR(IF(INDEX(DATOS!AS:AS,MATCH(CHECKLIST!B942,DATOS!B:B,0),1)=0,"",INDEX(DATOS!AS:AS,MATCH(CHECKLIST!B942,DATOS!B:B,0),1)),"")</f>
        <v/>
      </c>
      <c r="M942" s="17" t="str">
        <f>IFERROR(IF(INDEX(DATOS!AO:AO,MATCH(CHECKLIST!B942,DATOS!B:B,0),1)=0,"",INDEX(DATOS!AO:AO,MATCH(CHECKLIST!B942,DATOS!B:B,0),1)),"")</f>
        <v/>
      </c>
      <c r="N942" s="35" t="str">
        <f ca="1">IFERROR(IF(INDEX(DATOS!P:P,MATCH(CHECKLIST!B942,DATOS!B:B,0),1)="","X",IF(INDEX(DATOS!P:P,MATCH(CHECKLIST!B942,DATOS!B:B,0),1)&gt;YEAR(TODAY())-1,"","VENCIDA")),"")</f>
        <v/>
      </c>
      <c r="O942" s="35" t="str">
        <f>IFERROR(IF(INDEX(DATOS!AV:AV,MATCH(CHECKLIST!B942,DATOS!B:B,0),1)=0,"",INDEX(DATOS!AV:AV,MATCH(CHECKLIST!B942,DATOS!B:B,0),1)),"")</f>
        <v/>
      </c>
      <c r="P942" s="17" t="str">
        <f>IFERROR(IF(INDEX(DATOS!AT:AT,MATCH(CHECKLIST!B942,DATOS!B:B,0),1)=0,"",INDEX(DATOS!AT:AT,MATCH(CHECKLIST!B942,DATOS!B:B,0),1)),"")</f>
        <v/>
      </c>
      <c r="Q942" s="17" t="str">
        <f>IFERROR(IF(INDEX(DATOS!AU:AU,MATCH(CHECKLIST!B942,DATOS!B:B,0),1)=0,"",INDEX(DATOS!AU:AU,MATCH(CHECKLIST!B942,DATOS!B:B,0),1)),"")</f>
        <v/>
      </c>
      <c r="S942">
        <f t="shared" si="44"/>
        <v>0</v>
      </c>
      <c r="U942" t="str">
        <f t="shared" si="42"/>
        <v/>
      </c>
      <c r="V942" t="str">
        <f t="shared" si="43"/>
        <v/>
      </c>
    </row>
    <row r="943" spans="1:22" x14ac:dyDescent="0.25">
      <c r="A943" s="12">
        <v>930</v>
      </c>
      <c r="B943" t="str">
        <f>IFERROR(INDEX(DATOS!B:B,MATCH(CHECKLIST!A943,DATOS!CG:CG,0),1),"")</f>
        <v/>
      </c>
      <c r="C943" t="str">
        <f>IFERROR(INDEX(DATOS!BT:BT,MATCH(CHECKLIST!A943,DATOS!CG:CG,0),1),"")</f>
        <v/>
      </c>
      <c r="D943" t="str">
        <f>IFERROR(INDEX(DATOS!T:T,MATCH(CHECKLIST!E943,DATOS!C:C,0),1),"")</f>
        <v/>
      </c>
      <c r="E943" s="72" t="str">
        <f>IFERROR(INDEX(DATOS!C:C,MATCH(CHECKLIST!A943,DATOS!CG:CG,0),1),"")</f>
        <v/>
      </c>
      <c r="F943" s="82" t="str">
        <f>IFERROR(IF(INDEX(DATOS!AI:AI,MATCH(CHECKLIST!B943,DATOS!B:B,0),1)=0,"",INDEX(DATOS!AI:AI,MATCH(CHECKLIST!B943,DATOS!B:B,0),1)),"")</f>
        <v/>
      </c>
      <c r="G943" s="17" t="str">
        <f>IFERROR(IF(INDEX(DATOS!AN:AN,MATCH(CHECKLIST!B943,DATOS!B:B,0),1)=0,"",INDEX(DATOS!AN:AN,MATCH(CHECKLIST!B943,DATOS!B:B,0),1)),"")</f>
        <v/>
      </c>
      <c r="H943" s="17" t="str">
        <f>IFERROR(IF(INDEX(DATOS!BQ:BQ,MATCH(CHECKLIST!B943,DATOS!B:B,0),1)="","X",IF(INDEX(DATOS!BQ:BQ,MATCH(CHECKLIST!B943,DATOS!B:B,0),1)="VIGENTE","",INDEX(DATOS!BQ:BQ,MATCH(CHECKLIST!B943,DATOS!B:B,0),1))),"")</f>
        <v/>
      </c>
      <c r="I943" s="17" t="str">
        <f>IFERROR(IF(INDEX(DATOS!AR:AR,MATCH(CHECKLIST!B943,DATOS!B:B,0),1)=0,"",INDEX(DATOS!AR:AR,MATCH(CHECKLIST!B943,DATOS!B:B,0),1)),"")</f>
        <v/>
      </c>
      <c r="J943" s="17" t="str">
        <f>IFERROR(IF(INDEX(DATOS!AP:AP,MATCH(CHECKLIST!B943,DATOS!B:B,0),1)=0,"",INDEX(DATOS!AP:AP,MATCH(CHECKLIST!B943,DATOS!B:B,0),1)),"")</f>
        <v/>
      </c>
      <c r="K943" s="35" t="str">
        <f>IFERROR(IF(INDEX(DATOS!AQ:AQ,MATCH(CHECKLIST!B943,DATOS!B:B,0),1)=0,"",INDEX(DATOS!AQ:AQ,MATCH(CHECKLIST!B943,DATOS!B:B,0),1)),"")</f>
        <v/>
      </c>
      <c r="L943" s="17" t="str">
        <f>IFERROR(IF(INDEX(DATOS!AS:AS,MATCH(CHECKLIST!B943,DATOS!B:B,0),1)=0,"",INDEX(DATOS!AS:AS,MATCH(CHECKLIST!B943,DATOS!B:B,0),1)),"")</f>
        <v/>
      </c>
      <c r="M943" s="17" t="str">
        <f>IFERROR(IF(INDEX(DATOS!AO:AO,MATCH(CHECKLIST!B943,DATOS!B:B,0),1)=0,"",INDEX(DATOS!AO:AO,MATCH(CHECKLIST!B943,DATOS!B:B,0),1)),"")</f>
        <v/>
      </c>
      <c r="N943" s="35" t="str">
        <f ca="1">IFERROR(IF(INDEX(DATOS!P:P,MATCH(CHECKLIST!B943,DATOS!B:B,0),1)="","X",IF(INDEX(DATOS!P:P,MATCH(CHECKLIST!B943,DATOS!B:B,0),1)&gt;YEAR(TODAY())-1,"","VENCIDA")),"")</f>
        <v/>
      </c>
      <c r="O943" s="35" t="str">
        <f>IFERROR(IF(INDEX(DATOS!AV:AV,MATCH(CHECKLIST!B943,DATOS!B:B,0),1)=0,"",INDEX(DATOS!AV:AV,MATCH(CHECKLIST!B943,DATOS!B:B,0),1)),"")</f>
        <v/>
      </c>
      <c r="P943" s="17" t="str">
        <f>IFERROR(IF(INDEX(DATOS!AT:AT,MATCH(CHECKLIST!B943,DATOS!B:B,0),1)=0,"",INDEX(DATOS!AT:AT,MATCH(CHECKLIST!B943,DATOS!B:B,0),1)),"")</f>
        <v/>
      </c>
      <c r="Q943" s="17" t="str">
        <f>IFERROR(IF(INDEX(DATOS!AU:AU,MATCH(CHECKLIST!B943,DATOS!B:B,0),1)=0,"",INDEX(DATOS!AU:AU,MATCH(CHECKLIST!B943,DATOS!B:B,0),1)),"")</f>
        <v/>
      </c>
      <c r="R943" t="str">
        <f>IF(B943="","",1)</f>
        <v/>
      </c>
      <c r="S943" t="str">
        <f t="shared" si="44"/>
        <v/>
      </c>
      <c r="U943" t="str">
        <f t="shared" si="42"/>
        <v/>
      </c>
      <c r="V943" t="str">
        <f t="shared" si="43"/>
        <v/>
      </c>
    </row>
    <row r="944" spans="1:22" x14ac:dyDescent="0.25">
      <c r="A944" s="12">
        <v>931</v>
      </c>
      <c r="B944" t="str">
        <f>IFERROR(INDEX(DATOS!B:B,MATCH(CHECKLIST!A944,DATOS!CG:CG,0),1),"")</f>
        <v/>
      </c>
      <c r="C944" t="str">
        <f>IFERROR(INDEX(DATOS!BT:BT,MATCH(CHECKLIST!A944,DATOS!CG:CG,0),1),"")</f>
        <v/>
      </c>
      <c r="D944" t="str">
        <f>IFERROR(INDEX(DATOS!T:T,MATCH(CHECKLIST!E944,DATOS!C:C,0),1),"")</f>
        <v/>
      </c>
      <c r="E944" s="72" t="str">
        <f>IFERROR(INDEX(DATOS!C:C,MATCH(CHECKLIST!A944,DATOS!CG:CG,0),1),"")</f>
        <v/>
      </c>
      <c r="F944" s="82" t="str">
        <f>IFERROR(IF(INDEX(DATOS!AI:AI,MATCH(CHECKLIST!B944,DATOS!B:B,0),1)=0,"",INDEX(DATOS!AI:AI,MATCH(CHECKLIST!B944,DATOS!B:B,0),1)),"")</f>
        <v/>
      </c>
      <c r="G944" s="17" t="str">
        <f>IFERROR(IF(INDEX(DATOS!AN:AN,MATCH(CHECKLIST!B944,DATOS!B:B,0),1)=0,"",INDEX(DATOS!AN:AN,MATCH(CHECKLIST!B944,DATOS!B:B,0),1)),"")</f>
        <v/>
      </c>
      <c r="H944" s="17" t="str">
        <f>IFERROR(IF(INDEX(DATOS!BQ:BQ,MATCH(CHECKLIST!B944,DATOS!B:B,0),1)="","X",IF(INDEX(DATOS!BQ:BQ,MATCH(CHECKLIST!B944,DATOS!B:B,0),1)="VIGENTE","",INDEX(DATOS!BQ:BQ,MATCH(CHECKLIST!B944,DATOS!B:B,0),1))),"")</f>
        <v/>
      </c>
      <c r="I944" s="17" t="str">
        <f>IFERROR(IF(INDEX(DATOS!AR:AR,MATCH(CHECKLIST!B944,DATOS!B:B,0),1)=0,"",INDEX(DATOS!AR:AR,MATCH(CHECKLIST!B944,DATOS!B:B,0),1)),"")</f>
        <v/>
      </c>
      <c r="J944" s="17" t="str">
        <f>IFERROR(IF(INDEX(DATOS!AP:AP,MATCH(CHECKLIST!B944,DATOS!B:B,0),1)=0,"",INDEX(DATOS!AP:AP,MATCH(CHECKLIST!B944,DATOS!B:B,0),1)),"")</f>
        <v/>
      </c>
      <c r="K944" s="35" t="str">
        <f>IFERROR(IF(INDEX(DATOS!AQ:AQ,MATCH(CHECKLIST!B944,DATOS!B:B,0),1)=0,"",INDEX(DATOS!AQ:AQ,MATCH(CHECKLIST!B944,DATOS!B:B,0),1)),"")</f>
        <v/>
      </c>
      <c r="L944" s="17" t="str">
        <f>IFERROR(IF(INDEX(DATOS!AS:AS,MATCH(CHECKLIST!B944,DATOS!B:B,0),1)=0,"",INDEX(DATOS!AS:AS,MATCH(CHECKLIST!B944,DATOS!B:B,0),1)),"")</f>
        <v/>
      </c>
      <c r="M944" s="17" t="str">
        <f>IFERROR(IF(INDEX(DATOS!AO:AO,MATCH(CHECKLIST!B944,DATOS!B:B,0),1)=0,"",INDEX(DATOS!AO:AO,MATCH(CHECKLIST!B944,DATOS!B:B,0),1)),"")</f>
        <v/>
      </c>
      <c r="N944" s="35" t="str">
        <f ca="1">IFERROR(IF(INDEX(DATOS!P:P,MATCH(CHECKLIST!B944,DATOS!B:B,0),1)="","X",IF(INDEX(DATOS!P:P,MATCH(CHECKLIST!B944,DATOS!B:B,0),1)&gt;YEAR(TODAY())-1,"","VENCIDA")),"")</f>
        <v/>
      </c>
      <c r="O944" s="35" t="str">
        <f>IFERROR(IF(INDEX(DATOS!AV:AV,MATCH(CHECKLIST!B944,DATOS!B:B,0),1)=0,"",INDEX(DATOS!AV:AV,MATCH(CHECKLIST!B944,DATOS!B:B,0),1)),"")</f>
        <v/>
      </c>
      <c r="P944" s="17" t="str">
        <f>IFERROR(IF(INDEX(DATOS!AT:AT,MATCH(CHECKLIST!B944,DATOS!B:B,0),1)=0,"",INDEX(DATOS!AT:AT,MATCH(CHECKLIST!B944,DATOS!B:B,0),1)),"")</f>
        <v/>
      </c>
      <c r="Q944" s="17" t="str">
        <f>IFERROR(IF(INDEX(DATOS!AU:AU,MATCH(CHECKLIST!B944,DATOS!B:B,0),1)=0,"",INDEX(DATOS!AU:AU,MATCH(CHECKLIST!B944,DATOS!B:B,0),1)),"")</f>
        <v/>
      </c>
      <c r="S944">
        <f t="shared" si="44"/>
        <v>0</v>
      </c>
      <c r="U944" t="str">
        <f t="shared" si="42"/>
        <v/>
      </c>
      <c r="V944" t="str">
        <f t="shared" si="43"/>
        <v/>
      </c>
    </row>
    <row r="945" spans="1:22" x14ac:dyDescent="0.25">
      <c r="A945" s="12">
        <v>932</v>
      </c>
      <c r="B945" t="str">
        <f>IFERROR(INDEX(DATOS!B:B,MATCH(CHECKLIST!A945,DATOS!CG:CG,0),1),"")</f>
        <v/>
      </c>
      <c r="C945" t="str">
        <f>IFERROR(INDEX(DATOS!BT:BT,MATCH(CHECKLIST!A945,DATOS!CG:CG,0),1),"")</f>
        <v/>
      </c>
      <c r="D945" t="str">
        <f>IFERROR(INDEX(DATOS!T:T,MATCH(CHECKLIST!E945,DATOS!C:C,0),1),"")</f>
        <v/>
      </c>
      <c r="E945" s="72" t="str">
        <f>IFERROR(INDEX(DATOS!C:C,MATCH(CHECKLIST!A945,DATOS!CG:CG,0),1),"")</f>
        <v/>
      </c>
      <c r="F945" s="82" t="str">
        <f>IFERROR(IF(INDEX(DATOS!AI:AI,MATCH(CHECKLIST!B945,DATOS!B:B,0),1)=0,"",INDEX(DATOS!AI:AI,MATCH(CHECKLIST!B945,DATOS!B:B,0),1)),"")</f>
        <v/>
      </c>
      <c r="G945" s="17" t="str">
        <f>IFERROR(IF(INDEX(DATOS!AN:AN,MATCH(CHECKLIST!B945,DATOS!B:B,0),1)=0,"",INDEX(DATOS!AN:AN,MATCH(CHECKLIST!B945,DATOS!B:B,0),1)),"")</f>
        <v/>
      </c>
      <c r="H945" s="17" t="str">
        <f>IFERROR(IF(INDEX(DATOS!BQ:BQ,MATCH(CHECKLIST!B945,DATOS!B:B,0),1)="","X",IF(INDEX(DATOS!BQ:BQ,MATCH(CHECKLIST!B945,DATOS!B:B,0),1)="VIGENTE","",INDEX(DATOS!BQ:BQ,MATCH(CHECKLIST!B945,DATOS!B:B,0),1))),"")</f>
        <v/>
      </c>
      <c r="I945" s="17" t="str">
        <f>IFERROR(IF(INDEX(DATOS!AR:AR,MATCH(CHECKLIST!B945,DATOS!B:B,0),1)=0,"",INDEX(DATOS!AR:AR,MATCH(CHECKLIST!B945,DATOS!B:B,0),1)),"")</f>
        <v/>
      </c>
      <c r="J945" s="17" t="str">
        <f>IFERROR(IF(INDEX(DATOS!AP:AP,MATCH(CHECKLIST!B945,DATOS!B:B,0),1)=0,"",INDEX(DATOS!AP:AP,MATCH(CHECKLIST!B945,DATOS!B:B,0),1)),"")</f>
        <v/>
      </c>
      <c r="K945" s="35" t="str">
        <f>IFERROR(IF(INDEX(DATOS!AQ:AQ,MATCH(CHECKLIST!B945,DATOS!B:B,0),1)=0,"",INDEX(DATOS!AQ:AQ,MATCH(CHECKLIST!B945,DATOS!B:B,0),1)),"")</f>
        <v/>
      </c>
      <c r="L945" s="17" t="str">
        <f>IFERROR(IF(INDEX(DATOS!AS:AS,MATCH(CHECKLIST!B945,DATOS!B:B,0),1)=0,"",INDEX(DATOS!AS:AS,MATCH(CHECKLIST!B945,DATOS!B:B,0),1)),"")</f>
        <v/>
      </c>
      <c r="M945" s="17" t="str">
        <f>IFERROR(IF(INDEX(DATOS!AO:AO,MATCH(CHECKLIST!B945,DATOS!B:B,0),1)=0,"",INDEX(DATOS!AO:AO,MATCH(CHECKLIST!B945,DATOS!B:B,0),1)),"")</f>
        <v/>
      </c>
      <c r="N945" s="35" t="str">
        <f ca="1">IFERROR(IF(INDEX(DATOS!P:P,MATCH(CHECKLIST!B945,DATOS!B:B,0),1)="","X",IF(INDEX(DATOS!P:P,MATCH(CHECKLIST!B945,DATOS!B:B,0),1)&gt;YEAR(TODAY())-1,"","VENCIDA")),"")</f>
        <v/>
      </c>
      <c r="O945" s="35" t="str">
        <f>IFERROR(IF(INDEX(DATOS!AV:AV,MATCH(CHECKLIST!B945,DATOS!B:B,0),1)=0,"",INDEX(DATOS!AV:AV,MATCH(CHECKLIST!B945,DATOS!B:B,0),1)),"")</f>
        <v/>
      </c>
      <c r="P945" s="17" t="str">
        <f>IFERROR(IF(INDEX(DATOS!AT:AT,MATCH(CHECKLIST!B945,DATOS!B:B,0),1)=0,"",INDEX(DATOS!AT:AT,MATCH(CHECKLIST!B945,DATOS!B:B,0),1)),"")</f>
        <v/>
      </c>
      <c r="Q945" s="17" t="str">
        <f>IFERROR(IF(INDEX(DATOS!AU:AU,MATCH(CHECKLIST!B945,DATOS!B:B,0),1)=0,"",INDEX(DATOS!AU:AU,MATCH(CHECKLIST!B945,DATOS!B:B,0),1)),"")</f>
        <v/>
      </c>
      <c r="R945" t="str">
        <f>IF(B945="","",1)</f>
        <v/>
      </c>
      <c r="S945" t="str">
        <f t="shared" si="44"/>
        <v/>
      </c>
      <c r="U945" t="str">
        <f t="shared" si="42"/>
        <v/>
      </c>
      <c r="V945" t="str">
        <f t="shared" si="43"/>
        <v/>
      </c>
    </row>
    <row r="946" spans="1:22" x14ac:dyDescent="0.25">
      <c r="A946" s="12">
        <v>933</v>
      </c>
      <c r="B946" t="str">
        <f>IFERROR(INDEX(DATOS!B:B,MATCH(CHECKLIST!A946,DATOS!CG:CG,0),1),"")</f>
        <v/>
      </c>
      <c r="C946" t="str">
        <f>IFERROR(INDEX(DATOS!BT:BT,MATCH(CHECKLIST!A946,DATOS!CG:CG,0),1),"")</f>
        <v/>
      </c>
      <c r="D946" t="str">
        <f>IFERROR(INDEX(DATOS!T:T,MATCH(CHECKLIST!E946,DATOS!C:C,0),1),"")</f>
        <v/>
      </c>
      <c r="E946" s="72" t="str">
        <f>IFERROR(INDEX(DATOS!C:C,MATCH(CHECKLIST!A946,DATOS!CG:CG,0),1),"")</f>
        <v/>
      </c>
      <c r="F946" s="82" t="str">
        <f>IFERROR(IF(INDEX(DATOS!AI:AI,MATCH(CHECKLIST!B946,DATOS!B:B,0),1)=0,"",INDEX(DATOS!AI:AI,MATCH(CHECKLIST!B946,DATOS!B:B,0),1)),"")</f>
        <v/>
      </c>
      <c r="G946" s="17" t="str">
        <f>IFERROR(IF(INDEX(DATOS!AN:AN,MATCH(CHECKLIST!B946,DATOS!B:B,0),1)=0,"",INDEX(DATOS!AN:AN,MATCH(CHECKLIST!B946,DATOS!B:B,0),1)),"")</f>
        <v/>
      </c>
      <c r="H946" s="17" t="str">
        <f>IFERROR(IF(INDEX(DATOS!BQ:BQ,MATCH(CHECKLIST!B946,DATOS!B:B,0),1)="","X",IF(INDEX(DATOS!BQ:BQ,MATCH(CHECKLIST!B946,DATOS!B:B,0),1)="VIGENTE","",INDEX(DATOS!BQ:BQ,MATCH(CHECKLIST!B946,DATOS!B:B,0),1))),"")</f>
        <v/>
      </c>
      <c r="I946" s="17" t="str">
        <f>IFERROR(IF(INDEX(DATOS!AR:AR,MATCH(CHECKLIST!B946,DATOS!B:B,0),1)=0,"",INDEX(DATOS!AR:AR,MATCH(CHECKLIST!B946,DATOS!B:B,0),1)),"")</f>
        <v/>
      </c>
      <c r="J946" s="17" t="str">
        <f>IFERROR(IF(INDEX(DATOS!AP:AP,MATCH(CHECKLIST!B946,DATOS!B:B,0),1)=0,"",INDEX(DATOS!AP:AP,MATCH(CHECKLIST!B946,DATOS!B:B,0),1)),"")</f>
        <v/>
      </c>
      <c r="K946" s="35" t="str">
        <f>IFERROR(IF(INDEX(DATOS!AQ:AQ,MATCH(CHECKLIST!B946,DATOS!B:B,0),1)=0,"",INDEX(DATOS!AQ:AQ,MATCH(CHECKLIST!B946,DATOS!B:B,0),1)),"")</f>
        <v/>
      </c>
      <c r="L946" s="17" t="str">
        <f>IFERROR(IF(INDEX(DATOS!AS:AS,MATCH(CHECKLIST!B946,DATOS!B:B,0),1)=0,"",INDEX(DATOS!AS:AS,MATCH(CHECKLIST!B946,DATOS!B:B,0),1)),"")</f>
        <v/>
      </c>
      <c r="M946" s="17" t="str">
        <f>IFERROR(IF(INDEX(DATOS!AO:AO,MATCH(CHECKLIST!B946,DATOS!B:B,0),1)=0,"",INDEX(DATOS!AO:AO,MATCH(CHECKLIST!B946,DATOS!B:B,0),1)),"")</f>
        <v/>
      </c>
      <c r="N946" s="35" t="str">
        <f ca="1">IFERROR(IF(INDEX(DATOS!P:P,MATCH(CHECKLIST!B946,DATOS!B:B,0),1)="","X",IF(INDEX(DATOS!P:P,MATCH(CHECKLIST!B946,DATOS!B:B,0),1)&gt;YEAR(TODAY())-1,"","VENCIDA")),"")</f>
        <v/>
      </c>
      <c r="O946" s="35" t="str">
        <f>IFERROR(IF(INDEX(DATOS!AV:AV,MATCH(CHECKLIST!B946,DATOS!B:B,0),1)=0,"",INDEX(DATOS!AV:AV,MATCH(CHECKLIST!B946,DATOS!B:B,0),1)),"")</f>
        <v/>
      </c>
      <c r="P946" s="17" t="str">
        <f>IFERROR(IF(INDEX(DATOS!AT:AT,MATCH(CHECKLIST!B946,DATOS!B:B,0),1)=0,"",INDEX(DATOS!AT:AT,MATCH(CHECKLIST!B946,DATOS!B:B,0),1)),"")</f>
        <v/>
      </c>
      <c r="Q946" s="17" t="str">
        <f>IFERROR(IF(INDEX(DATOS!AU:AU,MATCH(CHECKLIST!B946,DATOS!B:B,0),1)=0,"",INDEX(DATOS!AU:AU,MATCH(CHECKLIST!B946,DATOS!B:B,0),1)),"")</f>
        <v/>
      </c>
      <c r="S946">
        <f t="shared" si="44"/>
        <v>0</v>
      </c>
      <c r="U946" t="str">
        <f t="shared" si="42"/>
        <v/>
      </c>
      <c r="V946" t="str">
        <f t="shared" si="43"/>
        <v/>
      </c>
    </row>
    <row r="947" spans="1:22" x14ac:dyDescent="0.25">
      <c r="A947" s="12">
        <v>934</v>
      </c>
      <c r="B947" t="str">
        <f>IFERROR(INDEX(DATOS!B:B,MATCH(CHECKLIST!A947,DATOS!CG:CG,0),1),"")</f>
        <v/>
      </c>
      <c r="C947" t="str">
        <f>IFERROR(INDEX(DATOS!BT:BT,MATCH(CHECKLIST!A947,DATOS!CG:CG,0),1),"")</f>
        <v/>
      </c>
      <c r="D947" t="str">
        <f>IFERROR(INDEX(DATOS!T:T,MATCH(CHECKLIST!E947,DATOS!C:C,0),1),"")</f>
        <v/>
      </c>
      <c r="E947" s="72" t="str">
        <f>IFERROR(INDEX(DATOS!C:C,MATCH(CHECKLIST!A947,DATOS!CG:CG,0),1),"")</f>
        <v/>
      </c>
      <c r="F947" s="82" t="str">
        <f>IFERROR(IF(INDEX(DATOS!AI:AI,MATCH(CHECKLIST!B947,DATOS!B:B,0),1)=0,"",INDEX(DATOS!AI:AI,MATCH(CHECKLIST!B947,DATOS!B:B,0),1)),"")</f>
        <v/>
      </c>
      <c r="G947" s="17" t="str">
        <f>IFERROR(IF(INDEX(DATOS!AN:AN,MATCH(CHECKLIST!B947,DATOS!B:B,0),1)=0,"",INDEX(DATOS!AN:AN,MATCH(CHECKLIST!B947,DATOS!B:B,0),1)),"")</f>
        <v/>
      </c>
      <c r="H947" s="17" t="str">
        <f>IFERROR(IF(INDEX(DATOS!BQ:BQ,MATCH(CHECKLIST!B947,DATOS!B:B,0),1)="","X",IF(INDEX(DATOS!BQ:BQ,MATCH(CHECKLIST!B947,DATOS!B:B,0),1)="VIGENTE","",INDEX(DATOS!BQ:BQ,MATCH(CHECKLIST!B947,DATOS!B:B,0),1))),"")</f>
        <v/>
      </c>
      <c r="I947" s="17" t="str">
        <f>IFERROR(IF(INDEX(DATOS!AR:AR,MATCH(CHECKLIST!B947,DATOS!B:B,0),1)=0,"",INDEX(DATOS!AR:AR,MATCH(CHECKLIST!B947,DATOS!B:B,0),1)),"")</f>
        <v/>
      </c>
      <c r="J947" s="17" t="str">
        <f>IFERROR(IF(INDEX(DATOS!AP:AP,MATCH(CHECKLIST!B947,DATOS!B:B,0),1)=0,"",INDEX(DATOS!AP:AP,MATCH(CHECKLIST!B947,DATOS!B:B,0),1)),"")</f>
        <v/>
      </c>
      <c r="K947" s="35" t="str">
        <f>IFERROR(IF(INDEX(DATOS!AQ:AQ,MATCH(CHECKLIST!B947,DATOS!B:B,0),1)=0,"",INDEX(DATOS!AQ:AQ,MATCH(CHECKLIST!B947,DATOS!B:B,0),1)),"")</f>
        <v/>
      </c>
      <c r="L947" s="17" t="str">
        <f>IFERROR(IF(INDEX(DATOS!AS:AS,MATCH(CHECKLIST!B947,DATOS!B:B,0),1)=0,"",INDEX(DATOS!AS:AS,MATCH(CHECKLIST!B947,DATOS!B:B,0),1)),"")</f>
        <v/>
      </c>
      <c r="M947" s="17" t="str">
        <f>IFERROR(IF(INDEX(DATOS!AO:AO,MATCH(CHECKLIST!B947,DATOS!B:B,0),1)=0,"",INDEX(DATOS!AO:AO,MATCH(CHECKLIST!B947,DATOS!B:B,0),1)),"")</f>
        <v/>
      </c>
      <c r="N947" s="35" t="str">
        <f ca="1">IFERROR(IF(INDEX(DATOS!P:P,MATCH(CHECKLIST!B947,DATOS!B:B,0),1)="","X",IF(INDEX(DATOS!P:P,MATCH(CHECKLIST!B947,DATOS!B:B,0),1)&gt;YEAR(TODAY())-1,"","VENCIDA")),"")</f>
        <v/>
      </c>
      <c r="O947" s="35" t="str">
        <f>IFERROR(IF(INDEX(DATOS!AV:AV,MATCH(CHECKLIST!B947,DATOS!B:B,0),1)=0,"",INDEX(DATOS!AV:AV,MATCH(CHECKLIST!B947,DATOS!B:B,0),1)),"")</f>
        <v/>
      </c>
      <c r="P947" s="17" t="str">
        <f>IFERROR(IF(INDEX(DATOS!AT:AT,MATCH(CHECKLIST!B947,DATOS!B:B,0),1)=0,"",INDEX(DATOS!AT:AT,MATCH(CHECKLIST!B947,DATOS!B:B,0),1)),"")</f>
        <v/>
      </c>
      <c r="Q947" s="17" t="str">
        <f>IFERROR(IF(INDEX(DATOS!AU:AU,MATCH(CHECKLIST!B947,DATOS!B:B,0),1)=0,"",INDEX(DATOS!AU:AU,MATCH(CHECKLIST!B947,DATOS!B:B,0),1)),"")</f>
        <v/>
      </c>
      <c r="R947" t="str">
        <f>IF(B947="","",1)</f>
        <v/>
      </c>
      <c r="S947" t="str">
        <f t="shared" si="44"/>
        <v/>
      </c>
      <c r="U947" t="str">
        <f t="shared" si="42"/>
        <v/>
      </c>
      <c r="V947" t="str">
        <f t="shared" si="43"/>
        <v/>
      </c>
    </row>
    <row r="948" spans="1:22" x14ac:dyDescent="0.25">
      <c r="A948" s="12">
        <v>935</v>
      </c>
      <c r="B948" t="str">
        <f>IFERROR(INDEX(DATOS!B:B,MATCH(CHECKLIST!A948,DATOS!CG:CG,0),1),"")</f>
        <v/>
      </c>
      <c r="C948" t="str">
        <f>IFERROR(INDEX(DATOS!BT:BT,MATCH(CHECKLIST!A948,DATOS!CG:CG,0),1),"")</f>
        <v/>
      </c>
      <c r="D948" t="str">
        <f>IFERROR(INDEX(DATOS!T:T,MATCH(CHECKLIST!E948,DATOS!C:C,0),1),"")</f>
        <v/>
      </c>
      <c r="E948" s="72" t="str">
        <f>IFERROR(INDEX(DATOS!C:C,MATCH(CHECKLIST!A948,DATOS!CG:CG,0),1),"")</f>
        <v/>
      </c>
      <c r="F948" s="82" t="str">
        <f>IFERROR(IF(INDEX(DATOS!AI:AI,MATCH(CHECKLIST!B948,DATOS!B:B,0),1)=0,"",INDEX(DATOS!AI:AI,MATCH(CHECKLIST!B948,DATOS!B:B,0),1)),"")</f>
        <v/>
      </c>
      <c r="G948" s="17" t="str">
        <f>IFERROR(IF(INDEX(DATOS!AN:AN,MATCH(CHECKLIST!B948,DATOS!B:B,0),1)=0,"",INDEX(DATOS!AN:AN,MATCH(CHECKLIST!B948,DATOS!B:B,0),1)),"")</f>
        <v/>
      </c>
      <c r="H948" s="17" t="str">
        <f>IFERROR(IF(INDEX(DATOS!BQ:BQ,MATCH(CHECKLIST!B948,DATOS!B:B,0),1)="","X",IF(INDEX(DATOS!BQ:BQ,MATCH(CHECKLIST!B948,DATOS!B:B,0),1)="VIGENTE","",INDEX(DATOS!BQ:BQ,MATCH(CHECKLIST!B948,DATOS!B:B,0),1))),"")</f>
        <v/>
      </c>
      <c r="I948" s="17" t="str">
        <f>IFERROR(IF(INDEX(DATOS!AR:AR,MATCH(CHECKLIST!B948,DATOS!B:B,0),1)=0,"",INDEX(DATOS!AR:AR,MATCH(CHECKLIST!B948,DATOS!B:B,0),1)),"")</f>
        <v/>
      </c>
      <c r="J948" s="17" t="str">
        <f>IFERROR(IF(INDEX(DATOS!AP:AP,MATCH(CHECKLIST!B948,DATOS!B:B,0),1)=0,"",INDEX(DATOS!AP:AP,MATCH(CHECKLIST!B948,DATOS!B:B,0),1)),"")</f>
        <v/>
      </c>
      <c r="K948" s="35" t="str">
        <f>IFERROR(IF(INDEX(DATOS!AQ:AQ,MATCH(CHECKLIST!B948,DATOS!B:B,0),1)=0,"",INDEX(DATOS!AQ:AQ,MATCH(CHECKLIST!B948,DATOS!B:B,0),1)),"")</f>
        <v/>
      </c>
      <c r="L948" s="17" t="str">
        <f>IFERROR(IF(INDEX(DATOS!AS:AS,MATCH(CHECKLIST!B948,DATOS!B:B,0),1)=0,"",INDEX(DATOS!AS:AS,MATCH(CHECKLIST!B948,DATOS!B:B,0),1)),"")</f>
        <v/>
      </c>
      <c r="M948" s="17" t="str">
        <f>IFERROR(IF(INDEX(DATOS!AO:AO,MATCH(CHECKLIST!B948,DATOS!B:B,0),1)=0,"",INDEX(DATOS!AO:AO,MATCH(CHECKLIST!B948,DATOS!B:B,0),1)),"")</f>
        <v/>
      </c>
      <c r="N948" s="35" t="str">
        <f ca="1">IFERROR(IF(INDEX(DATOS!P:P,MATCH(CHECKLIST!B948,DATOS!B:B,0),1)="","X",IF(INDEX(DATOS!P:P,MATCH(CHECKLIST!B948,DATOS!B:B,0),1)&gt;YEAR(TODAY())-1,"","VENCIDA")),"")</f>
        <v/>
      </c>
      <c r="O948" s="35" t="str">
        <f>IFERROR(IF(INDEX(DATOS!AV:AV,MATCH(CHECKLIST!B948,DATOS!B:B,0),1)=0,"",INDEX(DATOS!AV:AV,MATCH(CHECKLIST!B948,DATOS!B:B,0),1)),"")</f>
        <v/>
      </c>
      <c r="P948" s="17" t="str">
        <f>IFERROR(IF(INDEX(DATOS!AT:AT,MATCH(CHECKLIST!B948,DATOS!B:B,0),1)=0,"",INDEX(DATOS!AT:AT,MATCH(CHECKLIST!B948,DATOS!B:B,0),1)),"")</f>
        <v/>
      </c>
      <c r="Q948" s="17" t="str">
        <f>IFERROR(IF(INDEX(DATOS!AU:AU,MATCH(CHECKLIST!B948,DATOS!B:B,0),1)=0,"",INDEX(DATOS!AU:AU,MATCH(CHECKLIST!B948,DATOS!B:B,0),1)),"")</f>
        <v/>
      </c>
      <c r="S948">
        <f t="shared" si="44"/>
        <v>0</v>
      </c>
      <c r="U948" t="str">
        <f t="shared" si="42"/>
        <v/>
      </c>
      <c r="V948" t="str">
        <f t="shared" si="43"/>
        <v/>
      </c>
    </row>
    <row r="949" spans="1:22" x14ac:dyDescent="0.25">
      <c r="A949" s="12">
        <v>936</v>
      </c>
      <c r="B949" t="str">
        <f>IFERROR(INDEX(DATOS!B:B,MATCH(CHECKLIST!A949,DATOS!CG:CG,0),1),"")</f>
        <v/>
      </c>
      <c r="C949" t="str">
        <f>IFERROR(INDEX(DATOS!BT:BT,MATCH(CHECKLIST!A949,DATOS!CG:CG,0),1),"")</f>
        <v/>
      </c>
      <c r="D949" t="str">
        <f>IFERROR(INDEX(DATOS!T:T,MATCH(CHECKLIST!E949,DATOS!C:C,0),1),"")</f>
        <v/>
      </c>
      <c r="E949" s="72" t="str">
        <f>IFERROR(INDEX(DATOS!C:C,MATCH(CHECKLIST!A949,DATOS!CG:CG,0),1),"")</f>
        <v/>
      </c>
      <c r="F949" s="82" t="str">
        <f>IFERROR(IF(INDEX(DATOS!AI:AI,MATCH(CHECKLIST!B949,DATOS!B:B,0),1)=0,"",INDEX(DATOS!AI:AI,MATCH(CHECKLIST!B949,DATOS!B:B,0),1)),"")</f>
        <v/>
      </c>
      <c r="G949" s="17" t="str">
        <f>IFERROR(IF(INDEX(DATOS!AN:AN,MATCH(CHECKLIST!B949,DATOS!B:B,0),1)=0,"",INDEX(DATOS!AN:AN,MATCH(CHECKLIST!B949,DATOS!B:B,0),1)),"")</f>
        <v/>
      </c>
      <c r="H949" s="17" t="str">
        <f>IFERROR(IF(INDEX(DATOS!BQ:BQ,MATCH(CHECKLIST!B949,DATOS!B:B,0),1)="","X",IF(INDEX(DATOS!BQ:BQ,MATCH(CHECKLIST!B949,DATOS!B:B,0),1)="VIGENTE","",INDEX(DATOS!BQ:BQ,MATCH(CHECKLIST!B949,DATOS!B:B,0),1))),"")</f>
        <v/>
      </c>
      <c r="I949" s="17" t="str">
        <f>IFERROR(IF(INDEX(DATOS!AR:AR,MATCH(CHECKLIST!B949,DATOS!B:B,0),1)=0,"",INDEX(DATOS!AR:AR,MATCH(CHECKLIST!B949,DATOS!B:B,0),1)),"")</f>
        <v/>
      </c>
      <c r="J949" s="17" t="str">
        <f>IFERROR(IF(INDEX(DATOS!AP:AP,MATCH(CHECKLIST!B949,DATOS!B:B,0),1)=0,"",INDEX(DATOS!AP:AP,MATCH(CHECKLIST!B949,DATOS!B:B,0),1)),"")</f>
        <v/>
      </c>
      <c r="K949" s="35" t="str">
        <f>IFERROR(IF(INDEX(DATOS!AQ:AQ,MATCH(CHECKLIST!B949,DATOS!B:B,0),1)=0,"",INDEX(DATOS!AQ:AQ,MATCH(CHECKLIST!B949,DATOS!B:B,0),1)),"")</f>
        <v/>
      </c>
      <c r="L949" s="17" t="str">
        <f>IFERROR(IF(INDEX(DATOS!AS:AS,MATCH(CHECKLIST!B949,DATOS!B:B,0),1)=0,"",INDEX(DATOS!AS:AS,MATCH(CHECKLIST!B949,DATOS!B:B,0),1)),"")</f>
        <v/>
      </c>
      <c r="M949" s="17" t="str">
        <f>IFERROR(IF(INDEX(DATOS!AO:AO,MATCH(CHECKLIST!B949,DATOS!B:B,0),1)=0,"",INDEX(DATOS!AO:AO,MATCH(CHECKLIST!B949,DATOS!B:B,0),1)),"")</f>
        <v/>
      </c>
      <c r="N949" s="35" t="str">
        <f ca="1">IFERROR(IF(INDEX(DATOS!P:P,MATCH(CHECKLIST!B949,DATOS!B:B,0),1)="","X",IF(INDEX(DATOS!P:P,MATCH(CHECKLIST!B949,DATOS!B:B,0),1)&gt;YEAR(TODAY())-1,"","VENCIDA")),"")</f>
        <v/>
      </c>
      <c r="O949" s="35" t="str">
        <f>IFERROR(IF(INDEX(DATOS!AV:AV,MATCH(CHECKLIST!B949,DATOS!B:B,0),1)=0,"",INDEX(DATOS!AV:AV,MATCH(CHECKLIST!B949,DATOS!B:B,0),1)),"")</f>
        <v/>
      </c>
      <c r="P949" s="17" t="str">
        <f>IFERROR(IF(INDEX(DATOS!AT:AT,MATCH(CHECKLIST!B949,DATOS!B:B,0),1)=0,"",INDEX(DATOS!AT:AT,MATCH(CHECKLIST!B949,DATOS!B:B,0),1)),"")</f>
        <v/>
      </c>
      <c r="Q949" s="17" t="str">
        <f>IFERROR(IF(INDEX(DATOS!AU:AU,MATCH(CHECKLIST!B949,DATOS!B:B,0),1)=0,"",INDEX(DATOS!AU:AU,MATCH(CHECKLIST!B949,DATOS!B:B,0),1)),"")</f>
        <v/>
      </c>
      <c r="R949" t="str">
        <f>IF(B949="","",1)</f>
        <v/>
      </c>
      <c r="S949" t="str">
        <f t="shared" si="44"/>
        <v/>
      </c>
      <c r="U949" t="str">
        <f t="shared" si="42"/>
        <v/>
      </c>
      <c r="V949" t="str">
        <f t="shared" si="43"/>
        <v/>
      </c>
    </row>
    <row r="950" spans="1:22" x14ac:dyDescent="0.25">
      <c r="A950" s="12">
        <v>937</v>
      </c>
      <c r="B950" t="str">
        <f>IFERROR(INDEX(DATOS!B:B,MATCH(CHECKLIST!A950,DATOS!CG:CG,0),1),"")</f>
        <v/>
      </c>
      <c r="C950" t="str">
        <f>IFERROR(INDEX(DATOS!BT:BT,MATCH(CHECKLIST!A950,DATOS!CG:CG,0),1),"")</f>
        <v/>
      </c>
      <c r="D950" t="str">
        <f>IFERROR(INDEX(DATOS!T:T,MATCH(CHECKLIST!E950,DATOS!C:C,0),1),"")</f>
        <v/>
      </c>
      <c r="E950" s="72" t="str">
        <f>IFERROR(INDEX(DATOS!C:C,MATCH(CHECKLIST!A950,DATOS!CG:CG,0),1),"")</f>
        <v/>
      </c>
      <c r="F950" s="82" t="str">
        <f>IFERROR(IF(INDEX(DATOS!AI:AI,MATCH(CHECKLIST!B950,DATOS!B:B,0),1)=0,"",INDEX(DATOS!AI:AI,MATCH(CHECKLIST!B950,DATOS!B:B,0),1)),"")</f>
        <v/>
      </c>
      <c r="G950" s="17" t="str">
        <f>IFERROR(IF(INDEX(DATOS!AN:AN,MATCH(CHECKLIST!B950,DATOS!B:B,0),1)=0,"",INDEX(DATOS!AN:AN,MATCH(CHECKLIST!B950,DATOS!B:B,0),1)),"")</f>
        <v/>
      </c>
      <c r="H950" s="17" t="str">
        <f>IFERROR(IF(INDEX(DATOS!BQ:BQ,MATCH(CHECKLIST!B950,DATOS!B:B,0),1)="","X",IF(INDEX(DATOS!BQ:BQ,MATCH(CHECKLIST!B950,DATOS!B:B,0),1)="VIGENTE","",INDEX(DATOS!BQ:BQ,MATCH(CHECKLIST!B950,DATOS!B:B,0),1))),"")</f>
        <v/>
      </c>
      <c r="I950" s="17" t="str">
        <f>IFERROR(IF(INDEX(DATOS!AR:AR,MATCH(CHECKLIST!B950,DATOS!B:B,0),1)=0,"",INDEX(DATOS!AR:AR,MATCH(CHECKLIST!B950,DATOS!B:B,0),1)),"")</f>
        <v/>
      </c>
      <c r="J950" s="17" t="str">
        <f>IFERROR(IF(INDEX(DATOS!AP:AP,MATCH(CHECKLIST!B950,DATOS!B:B,0),1)=0,"",INDEX(DATOS!AP:AP,MATCH(CHECKLIST!B950,DATOS!B:B,0),1)),"")</f>
        <v/>
      </c>
      <c r="K950" s="35" t="str">
        <f>IFERROR(IF(INDEX(DATOS!AQ:AQ,MATCH(CHECKLIST!B950,DATOS!B:B,0),1)=0,"",INDEX(DATOS!AQ:AQ,MATCH(CHECKLIST!B950,DATOS!B:B,0),1)),"")</f>
        <v/>
      </c>
      <c r="L950" s="17" t="str">
        <f>IFERROR(IF(INDEX(DATOS!AS:AS,MATCH(CHECKLIST!B950,DATOS!B:B,0),1)=0,"",INDEX(DATOS!AS:AS,MATCH(CHECKLIST!B950,DATOS!B:B,0),1)),"")</f>
        <v/>
      </c>
      <c r="M950" s="17" t="str">
        <f>IFERROR(IF(INDEX(DATOS!AO:AO,MATCH(CHECKLIST!B950,DATOS!B:B,0),1)=0,"",INDEX(DATOS!AO:AO,MATCH(CHECKLIST!B950,DATOS!B:B,0),1)),"")</f>
        <v/>
      </c>
      <c r="N950" s="35" t="str">
        <f ca="1">IFERROR(IF(INDEX(DATOS!P:P,MATCH(CHECKLIST!B950,DATOS!B:B,0),1)="","X",IF(INDEX(DATOS!P:P,MATCH(CHECKLIST!B950,DATOS!B:B,0),1)&gt;YEAR(TODAY())-1,"","VENCIDA")),"")</f>
        <v/>
      </c>
      <c r="O950" s="35" t="str">
        <f>IFERROR(IF(INDEX(DATOS!AV:AV,MATCH(CHECKLIST!B950,DATOS!B:B,0),1)=0,"",INDEX(DATOS!AV:AV,MATCH(CHECKLIST!B950,DATOS!B:B,0),1)),"")</f>
        <v/>
      </c>
      <c r="P950" s="17" t="str">
        <f>IFERROR(IF(INDEX(DATOS!AT:AT,MATCH(CHECKLIST!B950,DATOS!B:B,0),1)=0,"",INDEX(DATOS!AT:AT,MATCH(CHECKLIST!B950,DATOS!B:B,0),1)),"")</f>
        <v/>
      </c>
      <c r="Q950" s="17" t="str">
        <f>IFERROR(IF(INDEX(DATOS!AU:AU,MATCH(CHECKLIST!B950,DATOS!B:B,0),1)=0,"",INDEX(DATOS!AU:AU,MATCH(CHECKLIST!B950,DATOS!B:B,0),1)),"")</f>
        <v/>
      </c>
      <c r="S950">
        <f t="shared" si="44"/>
        <v>0</v>
      </c>
      <c r="U950" t="str">
        <f t="shared" si="42"/>
        <v/>
      </c>
      <c r="V950" t="str">
        <f t="shared" si="43"/>
        <v/>
      </c>
    </row>
    <row r="951" spans="1:22" x14ac:dyDescent="0.25">
      <c r="A951" s="12">
        <v>938</v>
      </c>
      <c r="B951" t="str">
        <f>IFERROR(INDEX(DATOS!B:B,MATCH(CHECKLIST!A951,DATOS!CG:CG,0),1),"")</f>
        <v/>
      </c>
      <c r="C951" t="str">
        <f>IFERROR(INDEX(DATOS!BT:BT,MATCH(CHECKLIST!A951,DATOS!CG:CG,0),1),"")</f>
        <v/>
      </c>
      <c r="D951" t="str">
        <f>IFERROR(INDEX(DATOS!T:T,MATCH(CHECKLIST!E951,DATOS!C:C,0),1),"")</f>
        <v/>
      </c>
      <c r="E951" s="72" t="str">
        <f>IFERROR(INDEX(DATOS!C:C,MATCH(CHECKLIST!A951,DATOS!CG:CG,0),1),"")</f>
        <v/>
      </c>
      <c r="F951" s="82" t="str">
        <f>IFERROR(IF(INDEX(DATOS!AI:AI,MATCH(CHECKLIST!B951,DATOS!B:B,0),1)=0,"",INDEX(DATOS!AI:AI,MATCH(CHECKLIST!B951,DATOS!B:B,0),1)),"")</f>
        <v/>
      </c>
      <c r="G951" s="17" t="str">
        <f>IFERROR(IF(INDEX(DATOS!AN:AN,MATCH(CHECKLIST!B951,DATOS!B:B,0),1)=0,"",INDEX(DATOS!AN:AN,MATCH(CHECKLIST!B951,DATOS!B:B,0),1)),"")</f>
        <v/>
      </c>
      <c r="H951" s="17" t="str">
        <f>IFERROR(IF(INDEX(DATOS!BQ:BQ,MATCH(CHECKLIST!B951,DATOS!B:B,0),1)="","X",IF(INDEX(DATOS!BQ:BQ,MATCH(CHECKLIST!B951,DATOS!B:B,0),1)="VIGENTE","",INDEX(DATOS!BQ:BQ,MATCH(CHECKLIST!B951,DATOS!B:B,0),1))),"")</f>
        <v/>
      </c>
      <c r="I951" s="17" t="str">
        <f>IFERROR(IF(INDEX(DATOS!AR:AR,MATCH(CHECKLIST!B951,DATOS!B:B,0),1)=0,"",INDEX(DATOS!AR:AR,MATCH(CHECKLIST!B951,DATOS!B:B,0),1)),"")</f>
        <v/>
      </c>
      <c r="J951" s="17" t="str">
        <f>IFERROR(IF(INDEX(DATOS!AP:AP,MATCH(CHECKLIST!B951,DATOS!B:B,0),1)=0,"",INDEX(DATOS!AP:AP,MATCH(CHECKLIST!B951,DATOS!B:B,0),1)),"")</f>
        <v/>
      </c>
      <c r="K951" s="35" t="str">
        <f>IFERROR(IF(INDEX(DATOS!AQ:AQ,MATCH(CHECKLIST!B951,DATOS!B:B,0),1)=0,"",INDEX(DATOS!AQ:AQ,MATCH(CHECKLIST!B951,DATOS!B:B,0),1)),"")</f>
        <v/>
      </c>
      <c r="L951" s="17" t="str">
        <f>IFERROR(IF(INDEX(DATOS!AS:AS,MATCH(CHECKLIST!B951,DATOS!B:B,0),1)=0,"",INDEX(DATOS!AS:AS,MATCH(CHECKLIST!B951,DATOS!B:B,0),1)),"")</f>
        <v/>
      </c>
      <c r="M951" s="17" t="str">
        <f>IFERROR(IF(INDEX(DATOS!AO:AO,MATCH(CHECKLIST!B951,DATOS!B:B,0),1)=0,"",INDEX(DATOS!AO:AO,MATCH(CHECKLIST!B951,DATOS!B:B,0),1)),"")</f>
        <v/>
      </c>
      <c r="N951" s="35" t="str">
        <f ca="1">IFERROR(IF(INDEX(DATOS!P:P,MATCH(CHECKLIST!B951,DATOS!B:B,0),1)="","X",IF(INDEX(DATOS!P:P,MATCH(CHECKLIST!B951,DATOS!B:B,0),1)&gt;YEAR(TODAY())-1,"","VENCIDA")),"")</f>
        <v/>
      </c>
      <c r="O951" s="35" t="str">
        <f>IFERROR(IF(INDEX(DATOS!AV:AV,MATCH(CHECKLIST!B951,DATOS!B:B,0),1)=0,"",INDEX(DATOS!AV:AV,MATCH(CHECKLIST!B951,DATOS!B:B,0),1)),"")</f>
        <v/>
      </c>
      <c r="P951" s="17" t="str">
        <f>IFERROR(IF(INDEX(DATOS!AT:AT,MATCH(CHECKLIST!B951,DATOS!B:B,0),1)=0,"",INDEX(DATOS!AT:AT,MATCH(CHECKLIST!B951,DATOS!B:B,0),1)),"")</f>
        <v/>
      </c>
      <c r="Q951" s="17" t="str">
        <f>IFERROR(IF(INDEX(DATOS!AU:AU,MATCH(CHECKLIST!B951,DATOS!B:B,0),1)=0,"",INDEX(DATOS!AU:AU,MATCH(CHECKLIST!B951,DATOS!B:B,0),1)),"")</f>
        <v/>
      </c>
      <c r="R951" t="str">
        <f>IF(B951="","",1)</f>
        <v/>
      </c>
      <c r="S951" t="str">
        <f t="shared" si="44"/>
        <v/>
      </c>
      <c r="U951" t="str">
        <f t="shared" si="42"/>
        <v/>
      </c>
      <c r="V951" t="str">
        <f t="shared" si="43"/>
        <v/>
      </c>
    </row>
    <row r="952" spans="1:22" x14ac:dyDescent="0.25">
      <c r="A952" s="12">
        <v>939</v>
      </c>
      <c r="B952" t="str">
        <f>IFERROR(INDEX(DATOS!B:B,MATCH(CHECKLIST!A952,DATOS!CG:CG,0),1),"")</f>
        <v/>
      </c>
      <c r="C952" t="str">
        <f>IFERROR(INDEX(DATOS!BT:BT,MATCH(CHECKLIST!A952,DATOS!CG:CG,0),1),"")</f>
        <v/>
      </c>
      <c r="D952" t="str">
        <f>IFERROR(INDEX(DATOS!T:T,MATCH(CHECKLIST!E952,DATOS!C:C,0),1),"")</f>
        <v/>
      </c>
      <c r="E952" s="72" t="str">
        <f>IFERROR(INDEX(DATOS!C:C,MATCH(CHECKLIST!A952,DATOS!CG:CG,0),1),"")</f>
        <v/>
      </c>
      <c r="F952" s="82" t="str">
        <f>IFERROR(IF(INDEX(DATOS!AI:AI,MATCH(CHECKLIST!B952,DATOS!B:B,0),1)=0,"",INDEX(DATOS!AI:AI,MATCH(CHECKLIST!B952,DATOS!B:B,0),1)),"")</f>
        <v/>
      </c>
      <c r="G952" s="17" t="str">
        <f>IFERROR(IF(INDEX(DATOS!AN:AN,MATCH(CHECKLIST!B952,DATOS!B:B,0),1)=0,"",INDEX(DATOS!AN:AN,MATCH(CHECKLIST!B952,DATOS!B:B,0),1)),"")</f>
        <v/>
      </c>
      <c r="H952" s="17" t="str">
        <f>IFERROR(IF(INDEX(DATOS!BQ:BQ,MATCH(CHECKLIST!B952,DATOS!B:B,0),1)="","X",IF(INDEX(DATOS!BQ:BQ,MATCH(CHECKLIST!B952,DATOS!B:B,0),1)="VIGENTE","",INDEX(DATOS!BQ:BQ,MATCH(CHECKLIST!B952,DATOS!B:B,0),1))),"")</f>
        <v/>
      </c>
      <c r="I952" s="17" t="str">
        <f>IFERROR(IF(INDEX(DATOS!AR:AR,MATCH(CHECKLIST!B952,DATOS!B:B,0),1)=0,"",INDEX(DATOS!AR:AR,MATCH(CHECKLIST!B952,DATOS!B:B,0),1)),"")</f>
        <v/>
      </c>
      <c r="J952" s="17" t="str">
        <f>IFERROR(IF(INDEX(DATOS!AP:AP,MATCH(CHECKLIST!B952,DATOS!B:B,0),1)=0,"",INDEX(DATOS!AP:AP,MATCH(CHECKLIST!B952,DATOS!B:B,0),1)),"")</f>
        <v/>
      </c>
      <c r="K952" s="35" t="str">
        <f>IFERROR(IF(INDEX(DATOS!AQ:AQ,MATCH(CHECKLIST!B952,DATOS!B:B,0),1)=0,"",INDEX(DATOS!AQ:AQ,MATCH(CHECKLIST!B952,DATOS!B:B,0),1)),"")</f>
        <v/>
      </c>
      <c r="L952" s="17" t="str">
        <f>IFERROR(IF(INDEX(DATOS!AS:AS,MATCH(CHECKLIST!B952,DATOS!B:B,0),1)=0,"",INDEX(DATOS!AS:AS,MATCH(CHECKLIST!B952,DATOS!B:B,0),1)),"")</f>
        <v/>
      </c>
      <c r="M952" s="17" t="str">
        <f>IFERROR(IF(INDEX(DATOS!AO:AO,MATCH(CHECKLIST!B952,DATOS!B:B,0),1)=0,"",INDEX(DATOS!AO:AO,MATCH(CHECKLIST!B952,DATOS!B:B,0),1)),"")</f>
        <v/>
      </c>
      <c r="N952" s="35" t="str">
        <f ca="1">IFERROR(IF(INDEX(DATOS!P:P,MATCH(CHECKLIST!B952,DATOS!B:B,0),1)="","X",IF(INDEX(DATOS!P:P,MATCH(CHECKLIST!B952,DATOS!B:B,0),1)&gt;YEAR(TODAY())-1,"","VENCIDA")),"")</f>
        <v/>
      </c>
      <c r="O952" s="35" t="str">
        <f>IFERROR(IF(INDEX(DATOS!AV:AV,MATCH(CHECKLIST!B952,DATOS!B:B,0),1)=0,"",INDEX(DATOS!AV:AV,MATCH(CHECKLIST!B952,DATOS!B:B,0),1)),"")</f>
        <v/>
      </c>
      <c r="P952" s="17" t="str">
        <f>IFERROR(IF(INDEX(DATOS!AT:AT,MATCH(CHECKLIST!B952,DATOS!B:B,0),1)=0,"",INDEX(DATOS!AT:AT,MATCH(CHECKLIST!B952,DATOS!B:B,0),1)),"")</f>
        <v/>
      </c>
      <c r="Q952" s="17" t="str">
        <f>IFERROR(IF(INDEX(DATOS!AU:AU,MATCH(CHECKLIST!B952,DATOS!B:B,0),1)=0,"",INDEX(DATOS!AU:AU,MATCH(CHECKLIST!B952,DATOS!B:B,0),1)),"")</f>
        <v/>
      </c>
      <c r="S952">
        <f t="shared" si="44"/>
        <v>0</v>
      </c>
      <c r="U952" t="str">
        <f t="shared" si="42"/>
        <v/>
      </c>
      <c r="V952" t="str">
        <f t="shared" si="43"/>
        <v/>
      </c>
    </row>
    <row r="953" spans="1:22" x14ac:dyDescent="0.25">
      <c r="A953" s="12">
        <v>940</v>
      </c>
      <c r="B953" t="str">
        <f>IFERROR(INDEX(DATOS!B:B,MATCH(CHECKLIST!A953,DATOS!CG:CG,0),1),"")</f>
        <v/>
      </c>
      <c r="C953" t="str">
        <f>IFERROR(INDEX(DATOS!BT:BT,MATCH(CHECKLIST!A953,DATOS!CG:CG,0),1),"")</f>
        <v/>
      </c>
      <c r="D953" t="str">
        <f>IFERROR(INDEX(DATOS!T:T,MATCH(CHECKLIST!E953,DATOS!C:C,0),1),"")</f>
        <v/>
      </c>
      <c r="E953" s="72" t="str">
        <f>IFERROR(INDEX(DATOS!C:C,MATCH(CHECKLIST!A953,DATOS!CG:CG,0),1),"")</f>
        <v/>
      </c>
      <c r="F953" s="82" t="str">
        <f>IFERROR(IF(INDEX(DATOS!AI:AI,MATCH(CHECKLIST!B953,DATOS!B:B,0),1)=0,"",INDEX(DATOS!AI:AI,MATCH(CHECKLIST!B953,DATOS!B:B,0),1)),"")</f>
        <v/>
      </c>
      <c r="G953" s="17" t="str">
        <f>IFERROR(IF(INDEX(DATOS!AN:AN,MATCH(CHECKLIST!B953,DATOS!B:B,0),1)=0,"",INDEX(DATOS!AN:AN,MATCH(CHECKLIST!B953,DATOS!B:B,0),1)),"")</f>
        <v/>
      </c>
      <c r="H953" s="17" t="str">
        <f>IFERROR(IF(INDEX(DATOS!BQ:BQ,MATCH(CHECKLIST!B953,DATOS!B:B,0),1)="","X",IF(INDEX(DATOS!BQ:BQ,MATCH(CHECKLIST!B953,DATOS!B:B,0),1)="VIGENTE","",INDEX(DATOS!BQ:BQ,MATCH(CHECKLIST!B953,DATOS!B:B,0),1))),"")</f>
        <v/>
      </c>
      <c r="I953" s="17" t="str">
        <f>IFERROR(IF(INDEX(DATOS!AR:AR,MATCH(CHECKLIST!B953,DATOS!B:B,0),1)=0,"",INDEX(DATOS!AR:AR,MATCH(CHECKLIST!B953,DATOS!B:B,0),1)),"")</f>
        <v/>
      </c>
      <c r="J953" s="17" t="str">
        <f>IFERROR(IF(INDEX(DATOS!AP:AP,MATCH(CHECKLIST!B953,DATOS!B:B,0),1)=0,"",INDEX(DATOS!AP:AP,MATCH(CHECKLIST!B953,DATOS!B:B,0),1)),"")</f>
        <v/>
      </c>
      <c r="K953" s="35" t="str">
        <f>IFERROR(IF(INDEX(DATOS!AQ:AQ,MATCH(CHECKLIST!B953,DATOS!B:B,0),1)=0,"",INDEX(DATOS!AQ:AQ,MATCH(CHECKLIST!B953,DATOS!B:B,0),1)),"")</f>
        <v/>
      </c>
      <c r="L953" s="17" t="str">
        <f>IFERROR(IF(INDEX(DATOS!AS:AS,MATCH(CHECKLIST!B953,DATOS!B:B,0),1)=0,"",INDEX(DATOS!AS:AS,MATCH(CHECKLIST!B953,DATOS!B:B,0),1)),"")</f>
        <v/>
      </c>
      <c r="M953" s="17" t="str">
        <f>IFERROR(IF(INDEX(DATOS!AO:AO,MATCH(CHECKLIST!B953,DATOS!B:B,0),1)=0,"",INDEX(DATOS!AO:AO,MATCH(CHECKLIST!B953,DATOS!B:B,0),1)),"")</f>
        <v/>
      </c>
      <c r="N953" s="35" t="str">
        <f ca="1">IFERROR(IF(INDEX(DATOS!P:P,MATCH(CHECKLIST!B953,DATOS!B:B,0),1)="","X",IF(INDEX(DATOS!P:P,MATCH(CHECKLIST!B953,DATOS!B:B,0),1)&gt;YEAR(TODAY())-1,"","VENCIDA")),"")</f>
        <v/>
      </c>
      <c r="O953" s="35" t="str">
        <f>IFERROR(IF(INDEX(DATOS!AV:AV,MATCH(CHECKLIST!B953,DATOS!B:B,0),1)=0,"",INDEX(DATOS!AV:AV,MATCH(CHECKLIST!B953,DATOS!B:B,0),1)),"")</f>
        <v/>
      </c>
      <c r="P953" s="17" t="str">
        <f>IFERROR(IF(INDEX(DATOS!AT:AT,MATCH(CHECKLIST!B953,DATOS!B:B,0),1)=0,"",INDEX(DATOS!AT:AT,MATCH(CHECKLIST!B953,DATOS!B:B,0),1)),"")</f>
        <v/>
      </c>
      <c r="Q953" s="17" t="str">
        <f>IFERROR(IF(INDEX(DATOS!AU:AU,MATCH(CHECKLIST!B953,DATOS!B:B,0),1)=0,"",INDEX(DATOS!AU:AU,MATCH(CHECKLIST!B953,DATOS!B:B,0),1)),"")</f>
        <v/>
      </c>
      <c r="R953" t="str">
        <f>IF(B953="","",1)</f>
        <v/>
      </c>
      <c r="S953" t="str">
        <f t="shared" si="44"/>
        <v/>
      </c>
      <c r="U953" t="str">
        <f t="shared" si="42"/>
        <v/>
      </c>
      <c r="V953" t="str">
        <f t="shared" si="43"/>
        <v/>
      </c>
    </row>
    <row r="954" spans="1:22" x14ac:dyDescent="0.25">
      <c r="A954" s="12">
        <v>941</v>
      </c>
      <c r="B954" t="str">
        <f>IFERROR(INDEX(DATOS!B:B,MATCH(CHECKLIST!A954,DATOS!CG:CG,0),1),"")</f>
        <v/>
      </c>
      <c r="C954" t="str">
        <f>IFERROR(INDEX(DATOS!BT:BT,MATCH(CHECKLIST!A954,DATOS!CG:CG,0),1),"")</f>
        <v/>
      </c>
      <c r="D954" t="str">
        <f>IFERROR(INDEX(DATOS!T:T,MATCH(CHECKLIST!E954,DATOS!C:C,0),1),"")</f>
        <v/>
      </c>
      <c r="E954" s="72" t="str">
        <f>IFERROR(INDEX(DATOS!C:C,MATCH(CHECKLIST!A954,DATOS!CG:CG,0),1),"")</f>
        <v/>
      </c>
      <c r="F954" s="82" t="str">
        <f>IFERROR(IF(INDEX(DATOS!AI:AI,MATCH(CHECKLIST!B954,DATOS!B:B,0),1)=0,"",INDEX(DATOS!AI:AI,MATCH(CHECKLIST!B954,DATOS!B:B,0),1)),"")</f>
        <v/>
      </c>
      <c r="G954" s="17" t="str">
        <f>IFERROR(IF(INDEX(DATOS!AN:AN,MATCH(CHECKLIST!B954,DATOS!B:B,0),1)=0,"",INDEX(DATOS!AN:AN,MATCH(CHECKLIST!B954,DATOS!B:B,0),1)),"")</f>
        <v/>
      </c>
      <c r="H954" s="17" t="str">
        <f>IFERROR(IF(INDEX(DATOS!BQ:BQ,MATCH(CHECKLIST!B954,DATOS!B:B,0),1)="","X",IF(INDEX(DATOS!BQ:BQ,MATCH(CHECKLIST!B954,DATOS!B:B,0),1)="VIGENTE","",INDEX(DATOS!BQ:BQ,MATCH(CHECKLIST!B954,DATOS!B:B,0),1))),"")</f>
        <v/>
      </c>
      <c r="I954" s="17" t="str">
        <f>IFERROR(IF(INDEX(DATOS!AR:AR,MATCH(CHECKLIST!B954,DATOS!B:B,0),1)=0,"",INDEX(DATOS!AR:AR,MATCH(CHECKLIST!B954,DATOS!B:B,0),1)),"")</f>
        <v/>
      </c>
      <c r="J954" s="17" t="str">
        <f>IFERROR(IF(INDEX(DATOS!AP:AP,MATCH(CHECKLIST!B954,DATOS!B:B,0),1)=0,"",INDEX(DATOS!AP:AP,MATCH(CHECKLIST!B954,DATOS!B:B,0),1)),"")</f>
        <v/>
      </c>
      <c r="K954" s="35" t="str">
        <f>IFERROR(IF(INDEX(DATOS!AQ:AQ,MATCH(CHECKLIST!B954,DATOS!B:B,0),1)=0,"",INDEX(DATOS!AQ:AQ,MATCH(CHECKLIST!B954,DATOS!B:B,0),1)),"")</f>
        <v/>
      </c>
      <c r="L954" s="17" t="str">
        <f>IFERROR(IF(INDEX(DATOS!AS:AS,MATCH(CHECKLIST!B954,DATOS!B:B,0),1)=0,"",INDEX(DATOS!AS:AS,MATCH(CHECKLIST!B954,DATOS!B:B,0),1)),"")</f>
        <v/>
      </c>
      <c r="M954" s="17" t="str">
        <f>IFERROR(IF(INDEX(DATOS!AO:AO,MATCH(CHECKLIST!B954,DATOS!B:B,0),1)=0,"",INDEX(DATOS!AO:AO,MATCH(CHECKLIST!B954,DATOS!B:B,0),1)),"")</f>
        <v/>
      </c>
      <c r="N954" s="35" t="str">
        <f ca="1">IFERROR(IF(INDEX(DATOS!P:P,MATCH(CHECKLIST!B954,DATOS!B:B,0),1)="","X",IF(INDEX(DATOS!P:P,MATCH(CHECKLIST!B954,DATOS!B:B,0),1)&gt;YEAR(TODAY())-1,"","VENCIDA")),"")</f>
        <v/>
      </c>
      <c r="O954" s="35" t="str">
        <f>IFERROR(IF(INDEX(DATOS!AV:AV,MATCH(CHECKLIST!B954,DATOS!B:B,0),1)=0,"",INDEX(DATOS!AV:AV,MATCH(CHECKLIST!B954,DATOS!B:B,0),1)),"")</f>
        <v/>
      </c>
      <c r="P954" s="17" t="str">
        <f>IFERROR(IF(INDEX(DATOS!AT:AT,MATCH(CHECKLIST!B954,DATOS!B:B,0),1)=0,"",INDEX(DATOS!AT:AT,MATCH(CHECKLIST!B954,DATOS!B:B,0),1)),"")</f>
        <v/>
      </c>
      <c r="Q954" s="17" t="str">
        <f>IFERROR(IF(INDEX(DATOS!AU:AU,MATCH(CHECKLIST!B954,DATOS!B:B,0),1)=0,"",INDEX(DATOS!AU:AU,MATCH(CHECKLIST!B954,DATOS!B:B,0),1)),"")</f>
        <v/>
      </c>
      <c r="S954">
        <f t="shared" si="44"/>
        <v>0</v>
      </c>
      <c r="U954" t="str">
        <f t="shared" si="42"/>
        <v/>
      </c>
      <c r="V954" t="str">
        <f t="shared" si="43"/>
        <v/>
      </c>
    </row>
    <row r="955" spans="1:22" x14ac:dyDescent="0.25">
      <c r="A955" s="12">
        <v>942</v>
      </c>
      <c r="B955" t="str">
        <f>IFERROR(INDEX(DATOS!B:B,MATCH(CHECKLIST!A955,DATOS!CG:CG,0),1),"")</f>
        <v/>
      </c>
      <c r="C955" t="str">
        <f>IFERROR(INDEX(DATOS!BT:BT,MATCH(CHECKLIST!A955,DATOS!CG:CG,0),1),"")</f>
        <v/>
      </c>
      <c r="D955" t="str">
        <f>IFERROR(INDEX(DATOS!T:T,MATCH(CHECKLIST!E955,DATOS!C:C,0),1),"")</f>
        <v/>
      </c>
      <c r="E955" s="72" t="str">
        <f>IFERROR(INDEX(DATOS!C:C,MATCH(CHECKLIST!A955,DATOS!CG:CG,0),1),"")</f>
        <v/>
      </c>
      <c r="F955" s="82" t="str">
        <f>IFERROR(IF(INDEX(DATOS!AI:AI,MATCH(CHECKLIST!B955,DATOS!B:B,0),1)=0,"",INDEX(DATOS!AI:AI,MATCH(CHECKLIST!B955,DATOS!B:B,0),1)),"")</f>
        <v/>
      </c>
      <c r="G955" s="17" t="str">
        <f>IFERROR(IF(INDEX(DATOS!AN:AN,MATCH(CHECKLIST!B955,DATOS!B:B,0),1)=0,"",INDEX(DATOS!AN:AN,MATCH(CHECKLIST!B955,DATOS!B:B,0),1)),"")</f>
        <v/>
      </c>
      <c r="H955" s="17" t="str">
        <f>IFERROR(IF(INDEX(DATOS!BQ:BQ,MATCH(CHECKLIST!B955,DATOS!B:B,0),1)="","X",IF(INDEX(DATOS!BQ:BQ,MATCH(CHECKLIST!B955,DATOS!B:B,0),1)="VIGENTE","",INDEX(DATOS!BQ:BQ,MATCH(CHECKLIST!B955,DATOS!B:B,0),1))),"")</f>
        <v/>
      </c>
      <c r="I955" s="17" t="str">
        <f>IFERROR(IF(INDEX(DATOS!AR:AR,MATCH(CHECKLIST!B955,DATOS!B:B,0),1)=0,"",INDEX(DATOS!AR:AR,MATCH(CHECKLIST!B955,DATOS!B:B,0),1)),"")</f>
        <v/>
      </c>
      <c r="J955" s="17" t="str">
        <f>IFERROR(IF(INDEX(DATOS!AP:AP,MATCH(CHECKLIST!B955,DATOS!B:B,0),1)=0,"",INDEX(DATOS!AP:AP,MATCH(CHECKLIST!B955,DATOS!B:B,0),1)),"")</f>
        <v/>
      </c>
      <c r="K955" s="35" t="str">
        <f>IFERROR(IF(INDEX(DATOS!AQ:AQ,MATCH(CHECKLIST!B955,DATOS!B:B,0),1)=0,"",INDEX(DATOS!AQ:AQ,MATCH(CHECKLIST!B955,DATOS!B:B,0),1)),"")</f>
        <v/>
      </c>
      <c r="L955" s="17" t="str">
        <f>IFERROR(IF(INDEX(DATOS!AS:AS,MATCH(CHECKLIST!B955,DATOS!B:B,0),1)=0,"",INDEX(DATOS!AS:AS,MATCH(CHECKLIST!B955,DATOS!B:B,0),1)),"")</f>
        <v/>
      </c>
      <c r="M955" s="17" t="str">
        <f>IFERROR(IF(INDEX(DATOS!AO:AO,MATCH(CHECKLIST!B955,DATOS!B:B,0),1)=0,"",INDEX(DATOS!AO:AO,MATCH(CHECKLIST!B955,DATOS!B:B,0),1)),"")</f>
        <v/>
      </c>
      <c r="N955" s="35" t="str">
        <f ca="1">IFERROR(IF(INDEX(DATOS!P:P,MATCH(CHECKLIST!B955,DATOS!B:B,0),1)="","X",IF(INDEX(DATOS!P:P,MATCH(CHECKLIST!B955,DATOS!B:B,0),1)&gt;YEAR(TODAY())-1,"","VENCIDA")),"")</f>
        <v/>
      </c>
      <c r="O955" s="35" t="str">
        <f>IFERROR(IF(INDEX(DATOS!AV:AV,MATCH(CHECKLIST!B955,DATOS!B:B,0),1)=0,"",INDEX(DATOS!AV:AV,MATCH(CHECKLIST!B955,DATOS!B:B,0),1)),"")</f>
        <v/>
      </c>
      <c r="P955" s="17" t="str">
        <f>IFERROR(IF(INDEX(DATOS!AT:AT,MATCH(CHECKLIST!B955,DATOS!B:B,0),1)=0,"",INDEX(DATOS!AT:AT,MATCH(CHECKLIST!B955,DATOS!B:B,0),1)),"")</f>
        <v/>
      </c>
      <c r="Q955" s="17" t="str">
        <f>IFERROR(IF(INDEX(DATOS!AU:AU,MATCH(CHECKLIST!B955,DATOS!B:B,0),1)=0,"",INDEX(DATOS!AU:AU,MATCH(CHECKLIST!B955,DATOS!B:B,0),1)),"")</f>
        <v/>
      </c>
      <c r="R955" t="str">
        <f>IF(B955="","",1)</f>
        <v/>
      </c>
      <c r="S955" t="str">
        <f t="shared" si="44"/>
        <v/>
      </c>
      <c r="U955" t="str">
        <f t="shared" si="42"/>
        <v/>
      </c>
      <c r="V955" t="str">
        <f t="shared" si="43"/>
        <v/>
      </c>
    </row>
    <row r="956" spans="1:22" x14ac:dyDescent="0.25">
      <c r="A956" s="12">
        <v>943</v>
      </c>
      <c r="B956" t="str">
        <f>IFERROR(INDEX(DATOS!B:B,MATCH(CHECKLIST!A956,DATOS!CG:CG,0),1),"")</f>
        <v/>
      </c>
      <c r="C956" t="str">
        <f>IFERROR(INDEX(DATOS!BT:BT,MATCH(CHECKLIST!A956,DATOS!CG:CG,0),1),"")</f>
        <v/>
      </c>
      <c r="D956" t="str">
        <f>IFERROR(INDEX(DATOS!T:T,MATCH(CHECKLIST!E956,DATOS!C:C,0),1),"")</f>
        <v/>
      </c>
      <c r="E956" s="72" t="str">
        <f>IFERROR(INDEX(DATOS!C:C,MATCH(CHECKLIST!A956,DATOS!CG:CG,0),1),"")</f>
        <v/>
      </c>
      <c r="F956" s="82" t="str">
        <f>IFERROR(IF(INDEX(DATOS!AI:AI,MATCH(CHECKLIST!B956,DATOS!B:B,0),1)=0,"",INDEX(DATOS!AI:AI,MATCH(CHECKLIST!B956,DATOS!B:B,0),1)),"")</f>
        <v/>
      </c>
      <c r="G956" s="17" t="str">
        <f>IFERROR(IF(INDEX(DATOS!AN:AN,MATCH(CHECKLIST!B956,DATOS!B:B,0),1)=0,"",INDEX(DATOS!AN:AN,MATCH(CHECKLIST!B956,DATOS!B:B,0),1)),"")</f>
        <v/>
      </c>
      <c r="H956" s="17" t="str">
        <f>IFERROR(IF(INDEX(DATOS!BQ:BQ,MATCH(CHECKLIST!B956,DATOS!B:B,0),1)="","X",IF(INDEX(DATOS!BQ:BQ,MATCH(CHECKLIST!B956,DATOS!B:B,0),1)="VIGENTE","",INDEX(DATOS!BQ:BQ,MATCH(CHECKLIST!B956,DATOS!B:B,0),1))),"")</f>
        <v/>
      </c>
      <c r="I956" s="17" t="str">
        <f>IFERROR(IF(INDEX(DATOS!AR:AR,MATCH(CHECKLIST!B956,DATOS!B:B,0),1)=0,"",INDEX(DATOS!AR:AR,MATCH(CHECKLIST!B956,DATOS!B:B,0),1)),"")</f>
        <v/>
      </c>
      <c r="J956" s="17" t="str">
        <f>IFERROR(IF(INDEX(DATOS!AP:AP,MATCH(CHECKLIST!B956,DATOS!B:B,0),1)=0,"",INDEX(DATOS!AP:AP,MATCH(CHECKLIST!B956,DATOS!B:B,0),1)),"")</f>
        <v/>
      </c>
      <c r="K956" s="35" t="str">
        <f>IFERROR(IF(INDEX(DATOS!AQ:AQ,MATCH(CHECKLIST!B956,DATOS!B:B,0),1)=0,"",INDEX(DATOS!AQ:AQ,MATCH(CHECKLIST!B956,DATOS!B:B,0),1)),"")</f>
        <v/>
      </c>
      <c r="L956" s="17" t="str">
        <f>IFERROR(IF(INDEX(DATOS!AS:AS,MATCH(CHECKLIST!B956,DATOS!B:B,0),1)=0,"",INDEX(DATOS!AS:AS,MATCH(CHECKLIST!B956,DATOS!B:B,0),1)),"")</f>
        <v/>
      </c>
      <c r="M956" s="17" t="str">
        <f>IFERROR(IF(INDEX(DATOS!AO:AO,MATCH(CHECKLIST!B956,DATOS!B:B,0),1)=0,"",INDEX(DATOS!AO:AO,MATCH(CHECKLIST!B956,DATOS!B:B,0),1)),"")</f>
        <v/>
      </c>
      <c r="N956" s="35" t="str">
        <f ca="1">IFERROR(IF(INDEX(DATOS!P:P,MATCH(CHECKLIST!B956,DATOS!B:B,0),1)="","X",IF(INDEX(DATOS!P:P,MATCH(CHECKLIST!B956,DATOS!B:B,0),1)&gt;YEAR(TODAY())-1,"","VENCIDA")),"")</f>
        <v/>
      </c>
      <c r="O956" s="35" t="str">
        <f>IFERROR(IF(INDEX(DATOS!AV:AV,MATCH(CHECKLIST!B956,DATOS!B:B,0),1)=0,"",INDEX(DATOS!AV:AV,MATCH(CHECKLIST!B956,DATOS!B:B,0),1)),"")</f>
        <v/>
      </c>
      <c r="P956" s="17" t="str">
        <f>IFERROR(IF(INDEX(DATOS!AT:AT,MATCH(CHECKLIST!B956,DATOS!B:B,0),1)=0,"",INDEX(DATOS!AT:AT,MATCH(CHECKLIST!B956,DATOS!B:B,0),1)),"")</f>
        <v/>
      </c>
      <c r="Q956" s="17" t="str">
        <f>IFERROR(IF(INDEX(DATOS!AU:AU,MATCH(CHECKLIST!B956,DATOS!B:B,0),1)=0,"",INDEX(DATOS!AU:AU,MATCH(CHECKLIST!B956,DATOS!B:B,0),1)),"")</f>
        <v/>
      </c>
      <c r="S956">
        <f t="shared" si="44"/>
        <v>0</v>
      </c>
      <c r="U956" t="str">
        <f t="shared" si="42"/>
        <v/>
      </c>
      <c r="V956" t="str">
        <f t="shared" si="43"/>
        <v/>
      </c>
    </row>
    <row r="957" spans="1:22" x14ac:dyDescent="0.25">
      <c r="A957" s="12">
        <v>944</v>
      </c>
      <c r="B957" t="str">
        <f>IFERROR(INDEX(DATOS!B:B,MATCH(CHECKLIST!A957,DATOS!CG:CG,0),1),"")</f>
        <v/>
      </c>
      <c r="C957" t="str">
        <f>IFERROR(INDEX(DATOS!BT:BT,MATCH(CHECKLIST!A957,DATOS!CG:CG,0),1),"")</f>
        <v/>
      </c>
      <c r="D957" t="str">
        <f>IFERROR(INDEX(DATOS!T:T,MATCH(CHECKLIST!E957,DATOS!C:C,0),1),"")</f>
        <v/>
      </c>
      <c r="E957" s="72" t="str">
        <f>IFERROR(INDEX(DATOS!C:C,MATCH(CHECKLIST!A957,DATOS!CG:CG,0),1),"")</f>
        <v/>
      </c>
      <c r="F957" s="82" t="str">
        <f>IFERROR(IF(INDEX(DATOS!AI:AI,MATCH(CHECKLIST!B957,DATOS!B:B,0),1)=0,"",INDEX(DATOS!AI:AI,MATCH(CHECKLIST!B957,DATOS!B:B,0),1)),"")</f>
        <v/>
      </c>
      <c r="G957" s="17" t="str">
        <f>IFERROR(IF(INDEX(DATOS!AN:AN,MATCH(CHECKLIST!B957,DATOS!B:B,0),1)=0,"",INDEX(DATOS!AN:AN,MATCH(CHECKLIST!B957,DATOS!B:B,0),1)),"")</f>
        <v/>
      </c>
      <c r="H957" s="17" t="str">
        <f>IFERROR(IF(INDEX(DATOS!BQ:BQ,MATCH(CHECKLIST!B957,DATOS!B:B,0),1)="","X",IF(INDEX(DATOS!BQ:BQ,MATCH(CHECKLIST!B957,DATOS!B:B,0),1)="VIGENTE","",INDEX(DATOS!BQ:BQ,MATCH(CHECKLIST!B957,DATOS!B:B,0),1))),"")</f>
        <v/>
      </c>
      <c r="I957" s="17" t="str">
        <f>IFERROR(IF(INDEX(DATOS!AR:AR,MATCH(CHECKLIST!B957,DATOS!B:B,0),1)=0,"",INDEX(DATOS!AR:AR,MATCH(CHECKLIST!B957,DATOS!B:B,0),1)),"")</f>
        <v/>
      </c>
      <c r="J957" s="17" t="str">
        <f>IFERROR(IF(INDEX(DATOS!AP:AP,MATCH(CHECKLIST!B957,DATOS!B:B,0),1)=0,"",INDEX(DATOS!AP:AP,MATCH(CHECKLIST!B957,DATOS!B:B,0),1)),"")</f>
        <v/>
      </c>
      <c r="K957" s="35" t="str">
        <f>IFERROR(IF(INDEX(DATOS!AQ:AQ,MATCH(CHECKLIST!B957,DATOS!B:B,0),1)=0,"",INDEX(DATOS!AQ:AQ,MATCH(CHECKLIST!B957,DATOS!B:B,0),1)),"")</f>
        <v/>
      </c>
      <c r="L957" s="17" t="str">
        <f>IFERROR(IF(INDEX(DATOS!AS:AS,MATCH(CHECKLIST!B957,DATOS!B:B,0),1)=0,"",INDEX(DATOS!AS:AS,MATCH(CHECKLIST!B957,DATOS!B:B,0),1)),"")</f>
        <v/>
      </c>
      <c r="M957" s="17" t="str">
        <f>IFERROR(IF(INDEX(DATOS!AO:AO,MATCH(CHECKLIST!B957,DATOS!B:B,0),1)=0,"",INDEX(DATOS!AO:AO,MATCH(CHECKLIST!B957,DATOS!B:B,0),1)),"")</f>
        <v/>
      </c>
      <c r="N957" s="35" t="str">
        <f ca="1">IFERROR(IF(INDEX(DATOS!P:P,MATCH(CHECKLIST!B957,DATOS!B:B,0),1)="","X",IF(INDEX(DATOS!P:P,MATCH(CHECKLIST!B957,DATOS!B:B,0),1)&gt;YEAR(TODAY())-1,"","VENCIDA")),"")</f>
        <v/>
      </c>
      <c r="O957" s="35" t="str">
        <f>IFERROR(IF(INDEX(DATOS!AV:AV,MATCH(CHECKLIST!B957,DATOS!B:B,0),1)=0,"",INDEX(DATOS!AV:AV,MATCH(CHECKLIST!B957,DATOS!B:B,0),1)),"")</f>
        <v/>
      </c>
      <c r="P957" s="17" t="str">
        <f>IFERROR(IF(INDEX(DATOS!AT:AT,MATCH(CHECKLIST!B957,DATOS!B:B,0),1)=0,"",INDEX(DATOS!AT:AT,MATCH(CHECKLIST!B957,DATOS!B:B,0),1)),"")</f>
        <v/>
      </c>
      <c r="Q957" s="17" t="str">
        <f>IFERROR(IF(INDEX(DATOS!AU:AU,MATCH(CHECKLIST!B957,DATOS!B:B,0),1)=0,"",INDEX(DATOS!AU:AU,MATCH(CHECKLIST!B957,DATOS!B:B,0),1)),"")</f>
        <v/>
      </c>
      <c r="R957" t="str">
        <f>IF(B957="","",1)</f>
        <v/>
      </c>
      <c r="S957" t="str">
        <f t="shared" si="44"/>
        <v/>
      </c>
      <c r="U957" t="str">
        <f t="shared" si="42"/>
        <v/>
      </c>
      <c r="V957" t="str">
        <f t="shared" si="43"/>
        <v/>
      </c>
    </row>
    <row r="958" spans="1:22" x14ac:dyDescent="0.25">
      <c r="A958" s="12">
        <v>945</v>
      </c>
      <c r="B958" t="str">
        <f>IFERROR(INDEX(DATOS!B:B,MATCH(CHECKLIST!A958,DATOS!CG:CG,0),1),"")</f>
        <v/>
      </c>
      <c r="C958" t="str">
        <f>IFERROR(INDEX(DATOS!BT:BT,MATCH(CHECKLIST!A958,DATOS!CG:CG,0),1),"")</f>
        <v/>
      </c>
      <c r="D958" t="str">
        <f>IFERROR(INDEX(DATOS!T:T,MATCH(CHECKLIST!E958,DATOS!C:C,0),1),"")</f>
        <v/>
      </c>
      <c r="E958" s="72" t="str">
        <f>IFERROR(INDEX(DATOS!C:C,MATCH(CHECKLIST!A958,DATOS!CG:CG,0),1),"")</f>
        <v/>
      </c>
      <c r="F958" s="82" t="str">
        <f>IFERROR(IF(INDEX(DATOS!AI:AI,MATCH(CHECKLIST!B958,DATOS!B:B,0),1)=0,"",INDEX(DATOS!AI:AI,MATCH(CHECKLIST!B958,DATOS!B:B,0),1)),"")</f>
        <v/>
      </c>
      <c r="G958" s="17" t="str">
        <f>IFERROR(IF(INDEX(DATOS!AN:AN,MATCH(CHECKLIST!B958,DATOS!B:B,0),1)=0,"",INDEX(DATOS!AN:AN,MATCH(CHECKLIST!B958,DATOS!B:B,0),1)),"")</f>
        <v/>
      </c>
      <c r="H958" s="17" t="str">
        <f>IFERROR(IF(INDEX(DATOS!BQ:BQ,MATCH(CHECKLIST!B958,DATOS!B:B,0),1)="","X",IF(INDEX(DATOS!BQ:BQ,MATCH(CHECKLIST!B958,DATOS!B:B,0),1)="VIGENTE","",INDEX(DATOS!BQ:BQ,MATCH(CHECKLIST!B958,DATOS!B:B,0),1))),"")</f>
        <v/>
      </c>
      <c r="I958" s="17" t="str">
        <f>IFERROR(IF(INDEX(DATOS!AR:AR,MATCH(CHECKLIST!B958,DATOS!B:B,0),1)=0,"",INDEX(DATOS!AR:AR,MATCH(CHECKLIST!B958,DATOS!B:B,0),1)),"")</f>
        <v/>
      </c>
      <c r="J958" s="17" t="str">
        <f>IFERROR(IF(INDEX(DATOS!AP:AP,MATCH(CHECKLIST!B958,DATOS!B:B,0),1)=0,"",INDEX(DATOS!AP:AP,MATCH(CHECKLIST!B958,DATOS!B:B,0),1)),"")</f>
        <v/>
      </c>
      <c r="K958" s="35" t="str">
        <f>IFERROR(IF(INDEX(DATOS!AQ:AQ,MATCH(CHECKLIST!B958,DATOS!B:B,0),1)=0,"",INDEX(DATOS!AQ:AQ,MATCH(CHECKLIST!B958,DATOS!B:B,0),1)),"")</f>
        <v/>
      </c>
      <c r="L958" s="17" t="str">
        <f>IFERROR(IF(INDEX(DATOS!AS:AS,MATCH(CHECKLIST!B958,DATOS!B:B,0),1)=0,"",INDEX(DATOS!AS:AS,MATCH(CHECKLIST!B958,DATOS!B:B,0),1)),"")</f>
        <v/>
      </c>
      <c r="M958" s="17" t="str">
        <f>IFERROR(IF(INDEX(DATOS!AO:AO,MATCH(CHECKLIST!B958,DATOS!B:B,0),1)=0,"",INDEX(DATOS!AO:AO,MATCH(CHECKLIST!B958,DATOS!B:B,0),1)),"")</f>
        <v/>
      </c>
      <c r="N958" s="35" t="str">
        <f ca="1">IFERROR(IF(INDEX(DATOS!P:P,MATCH(CHECKLIST!B958,DATOS!B:B,0),1)="","X",IF(INDEX(DATOS!P:P,MATCH(CHECKLIST!B958,DATOS!B:B,0),1)&gt;YEAR(TODAY())-1,"","VENCIDA")),"")</f>
        <v/>
      </c>
      <c r="O958" s="35" t="str">
        <f>IFERROR(IF(INDEX(DATOS!AV:AV,MATCH(CHECKLIST!B958,DATOS!B:B,0),1)=0,"",INDEX(DATOS!AV:AV,MATCH(CHECKLIST!B958,DATOS!B:B,0),1)),"")</f>
        <v/>
      </c>
      <c r="P958" s="17" t="str">
        <f>IFERROR(IF(INDEX(DATOS!AT:AT,MATCH(CHECKLIST!B958,DATOS!B:B,0),1)=0,"",INDEX(DATOS!AT:AT,MATCH(CHECKLIST!B958,DATOS!B:B,0),1)),"")</f>
        <v/>
      </c>
      <c r="Q958" s="17" t="str">
        <f>IFERROR(IF(INDEX(DATOS!AU:AU,MATCH(CHECKLIST!B958,DATOS!B:B,0),1)=0,"",INDEX(DATOS!AU:AU,MATCH(CHECKLIST!B958,DATOS!B:B,0),1)),"")</f>
        <v/>
      </c>
      <c r="S958">
        <f t="shared" si="44"/>
        <v>0</v>
      </c>
      <c r="U958" t="str">
        <f t="shared" si="42"/>
        <v/>
      </c>
      <c r="V958" t="str">
        <f t="shared" si="43"/>
        <v/>
      </c>
    </row>
    <row r="959" spans="1:22" x14ac:dyDescent="0.25">
      <c r="A959" s="12">
        <v>946</v>
      </c>
      <c r="B959" t="str">
        <f>IFERROR(INDEX(DATOS!B:B,MATCH(CHECKLIST!A959,DATOS!CG:CG,0),1),"")</f>
        <v/>
      </c>
      <c r="C959" t="str">
        <f>IFERROR(INDEX(DATOS!BT:BT,MATCH(CHECKLIST!A959,DATOS!CG:CG,0),1),"")</f>
        <v/>
      </c>
      <c r="D959" t="str">
        <f>IFERROR(INDEX(DATOS!T:T,MATCH(CHECKLIST!E959,DATOS!C:C,0),1),"")</f>
        <v/>
      </c>
      <c r="E959" s="72" t="str">
        <f>IFERROR(INDEX(DATOS!C:C,MATCH(CHECKLIST!A959,DATOS!CG:CG,0),1),"")</f>
        <v/>
      </c>
      <c r="F959" s="82" t="str">
        <f>IFERROR(IF(INDEX(DATOS!AI:AI,MATCH(CHECKLIST!B959,DATOS!B:B,0),1)=0,"",INDEX(DATOS!AI:AI,MATCH(CHECKLIST!B959,DATOS!B:B,0),1)),"")</f>
        <v/>
      </c>
      <c r="G959" s="17" t="str">
        <f>IFERROR(IF(INDEX(DATOS!AN:AN,MATCH(CHECKLIST!B959,DATOS!B:B,0),1)=0,"",INDEX(DATOS!AN:AN,MATCH(CHECKLIST!B959,DATOS!B:B,0),1)),"")</f>
        <v/>
      </c>
      <c r="H959" s="17" t="str">
        <f>IFERROR(IF(INDEX(DATOS!BQ:BQ,MATCH(CHECKLIST!B959,DATOS!B:B,0),1)="","X",IF(INDEX(DATOS!BQ:BQ,MATCH(CHECKLIST!B959,DATOS!B:B,0),1)="VIGENTE","",INDEX(DATOS!BQ:BQ,MATCH(CHECKLIST!B959,DATOS!B:B,0),1))),"")</f>
        <v/>
      </c>
      <c r="I959" s="17" t="str">
        <f>IFERROR(IF(INDEX(DATOS!AR:AR,MATCH(CHECKLIST!B959,DATOS!B:B,0),1)=0,"",INDEX(DATOS!AR:AR,MATCH(CHECKLIST!B959,DATOS!B:B,0),1)),"")</f>
        <v/>
      </c>
      <c r="J959" s="17" t="str">
        <f>IFERROR(IF(INDEX(DATOS!AP:AP,MATCH(CHECKLIST!B959,DATOS!B:B,0),1)=0,"",INDEX(DATOS!AP:AP,MATCH(CHECKLIST!B959,DATOS!B:B,0),1)),"")</f>
        <v/>
      </c>
      <c r="K959" s="35" t="str">
        <f>IFERROR(IF(INDEX(DATOS!AQ:AQ,MATCH(CHECKLIST!B959,DATOS!B:B,0),1)=0,"",INDEX(DATOS!AQ:AQ,MATCH(CHECKLIST!B959,DATOS!B:B,0),1)),"")</f>
        <v/>
      </c>
      <c r="L959" s="17" t="str">
        <f>IFERROR(IF(INDEX(DATOS!AS:AS,MATCH(CHECKLIST!B959,DATOS!B:B,0),1)=0,"",INDEX(DATOS!AS:AS,MATCH(CHECKLIST!B959,DATOS!B:B,0),1)),"")</f>
        <v/>
      </c>
      <c r="M959" s="17" t="str">
        <f>IFERROR(IF(INDEX(DATOS!AO:AO,MATCH(CHECKLIST!B959,DATOS!B:B,0),1)=0,"",INDEX(DATOS!AO:AO,MATCH(CHECKLIST!B959,DATOS!B:B,0),1)),"")</f>
        <v/>
      </c>
      <c r="N959" s="35" t="str">
        <f ca="1">IFERROR(IF(INDEX(DATOS!P:P,MATCH(CHECKLIST!B959,DATOS!B:B,0),1)="","X",IF(INDEX(DATOS!P:P,MATCH(CHECKLIST!B959,DATOS!B:B,0),1)&gt;YEAR(TODAY())-1,"","VENCIDA")),"")</f>
        <v/>
      </c>
      <c r="O959" s="35" t="str">
        <f>IFERROR(IF(INDEX(DATOS!AV:AV,MATCH(CHECKLIST!B959,DATOS!B:B,0),1)=0,"",INDEX(DATOS!AV:AV,MATCH(CHECKLIST!B959,DATOS!B:B,0),1)),"")</f>
        <v/>
      </c>
      <c r="P959" s="17" t="str">
        <f>IFERROR(IF(INDEX(DATOS!AT:AT,MATCH(CHECKLIST!B959,DATOS!B:B,0),1)=0,"",INDEX(DATOS!AT:AT,MATCH(CHECKLIST!B959,DATOS!B:B,0),1)),"")</f>
        <v/>
      </c>
      <c r="Q959" s="17" t="str">
        <f>IFERROR(IF(INDEX(DATOS!AU:AU,MATCH(CHECKLIST!B959,DATOS!B:B,0),1)=0,"",INDEX(DATOS!AU:AU,MATCH(CHECKLIST!B959,DATOS!B:B,0),1)),"")</f>
        <v/>
      </c>
      <c r="R959" t="str">
        <f>IF(B959="","",1)</f>
        <v/>
      </c>
      <c r="S959" t="str">
        <f t="shared" si="44"/>
        <v/>
      </c>
      <c r="U959" t="str">
        <f t="shared" si="42"/>
        <v/>
      </c>
      <c r="V959" t="str">
        <f t="shared" si="43"/>
        <v/>
      </c>
    </row>
    <row r="960" spans="1:22" x14ac:dyDescent="0.25">
      <c r="A960" s="12">
        <v>947</v>
      </c>
      <c r="B960" t="str">
        <f>IFERROR(INDEX(DATOS!B:B,MATCH(CHECKLIST!A960,DATOS!CG:CG,0),1),"")</f>
        <v/>
      </c>
      <c r="C960" t="str">
        <f>IFERROR(INDEX(DATOS!BT:BT,MATCH(CHECKLIST!A960,DATOS!CG:CG,0),1),"")</f>
        <v/>
      </c>
      <c r="D960" t="str">
        <f>IFERROR(INDEX(DATOS!T:T,MATCH(CHECKLIST!E960,DATOS!C:C,0),1),"")</f>
        <v/>
      </c>
      <c r="E960" s="72" t="str">
        <f>IFERROR(INDEX(DATOS!C:C,MATCH(CHECKLIST!A960,DATOS!CG:CG,0),1),"")</f>
        <v/>
      </c>
      <c r="F960" s="82" t="str">
        <f>IFERROR(IF(INDEX(DATOS!AI:AI,MATCH(CHECKLIST!B960,DATOS!B:B,0),1)=0,"",INDEX(DATOS!AI:AI,MATCH(CHECKLIST!B960,DATOS!B:B,0),1)),"")</f>
        <v/>
      </c>
      <c r="G960" s="17" t="str">
        <f>IFERROR(IF(INDEX(DATOS!AN:AN,MATCH(CHECKLIST!B960,DATOS!B:B,0),1)=0,"",INDEX(DATOS!AN:AN,MATCH(CHECKLIST!B960,DATOS!B:B,0),1)),"")</f>
        <v/>
      </c>
      <c r="H960" s="17" t="str">
        <f>IFERROR(IF(INDEX(DATOS!BQ:BQ,MATCH(CHECKLIST!B960,DATOS!B:B,0),1)="","X",IF(INDEX(DATOS!BQ:BQ,MATCH(CHECKLIST!B960,DATOS!B:B,0),1)="VIGENTE","",INDEX(DATOS!BQ:BQ,MATCH(CHECKLIST!B960,DATOS!B:B,0),1))),"")</f>
        <v/>
      </c>
      <c r="I960" s="17" t="str">
        <f>IFERROR(IF(INDEX(DATOS!AR:AR,MATCH(CHECKLIST!B960,DATOS!B:B,0),1)=0,"",INDEX(DATOS!AR:AR,MATCH(CHECKLIST!B960,DATOS!B:B,0),1)),"")</f>
        <v/>
      </c>
      <c r="J960" s="17" t="str">
        <f>IFERROR(IF(INDEX(DATOS!AP:AP,MATCH(CHECKLIST!B960,DATOS!B:B,0),1)=0,"",INDEX(DATOS!AP:AP,MATCH(CHECKLIST!B960,DATOS!B:B,0),1)),"")</f>
        <v/>
      </c>
      <c r="K960" s="35" t="str">
        <f>IFERROR(IF(INDEX(DATOS!AQ:AQ,MATCH(CHECKLIST!B960,DATOS!B:B,0),1)=0,"",INDEX(DATOS!AQ:AQ,MATCH(CHECKLIST!B960,DATOS!B:B,0),1)),"")</f>
        <v/>
      </c>
      <c r="L960" s="17" t="str">
        <f>IFERROR(IF(INDEX(DATOS!AS:AS,MATCH(CHECKLIST!B960,DATOS!B:B,0),1)=0,"",INDEX(DATOS!AS:AS,MATCH(CHECKLIST!B960,DATOS!B:B,0),1)),"")</f>
        <v/>
      </c>
      <c r="M960" s="17" t="str">
        <f>IFERROR(IF(INDEX(DATOS!AO:AO,MATCH(CHECKLIST!B960,DATOS!B:B,0),1)=0,"",INDEX(DATOS!AO:AO,MATCH(CHECKLIST!B960,DATOS!B:B,0),1)),"")</f>
        <v/>
      </c>
      <c r="N960" s="35" t="str">
        <f ca="1">IFERROR(IF(INDEX(DATOS!P:P,MATCH(CHECKLIST!B960,DATOS!B:B,0),1)="","X",IF(INDEX(DATOS!P:P,MATCH(CHECKLIST!B960,DATOS!B:B,0),1)&gt;YEAR(TODAY())-1,"","VENCIDA")),"")</f>
        <v/>
      </c>
      <c r="O960" s="35" t="str">
        <f>IFERROR(IF(INDEX(DATOS!AV:AV,MATCH(CHECKLIST!B960,DATOS!B:B,0),1)=0,"",INDEX(DATOS!AV:AV,MATCH(CHECKLIST!B960,DATOS!B:B,0),1)),"")</f>
        <v/>
      </c>
      <c r="P960" s="17" t="str">
        <f>IFERROR(IF(INDEX(DATOS!AT:AT,MATCH(CHECKLIST!B960,DATOS!B:B,0),1)=0,"",INDEX(DATOS!AT:AT,MATCH(CHECKLIST!B960,DATOS!B:B,0),1)),"")</f>
        <v/>
      </c>
      <c r="Q960" s="17" t="str">
        <f>IFERROR(IF(INDEX(DATOS!AU:AU,MATCH(CHECKLIST!B960,DATOS!B:B,0),1)=0,"",INDEX(DATOS!AU:AU,MATCH(CHECKLIST!B960,DATOS!B:B,0),1)),"")</f>
        <v/>
      </c>
      <c r="S960">
        <f t="shared" si="44"/>
        <v>0</v>
      </c>
      <c r="U960" t="str">
        <f t="shared" si="42"/>
        <v/>
      </c>
      <c r="V960" t="str">
        <f t="shared" si="43"/>
        <v/>
      </c>
    </row>
    <row r="961" spans="1:22" x14ac:dyDescent="0.25">
      <c r="A961" s="12">
        <v>948</v>
      </c>
      <c r="B961" t="str">
        <f>IFERROR(INDEX(DATOS!B:B,MATCH(CHECKLIST!A961,DATOS!CG:CG,0),1),"")</f>
        <v/>
      </c>
      <c r="C961" t="str">
        <f>IFERROR(INDEX(DATOS!BT:BT,MATCH(CHECKLIST!A961,DATOS!CG:CG,0),1),"")</f>
        <v/>
      </c>
      <c r="D961" t="str">
        <f>IFERROR(INDEX(DATOS!T:T,MATCH(CHECKLIST!E961,DATOS!C:C,0),1),"")</f>
        <v/>
      </c>
      <c r="E961" s="72" t="str">
        <f>IFERROR(INDEX(DATOS!C:C,MATCH(CHECKLIST!A961,DATOS!CG:CG,0),1),"")</f>
        <v/>
      </c>
      <c r="F961" s="82" t="str">
        <f>IFERROR(IF(INDEX(DATOS!AI:AI,MATCH(CHECKLIST!B961,DATOS!B:B,0),1)=0,"",INDEX(DATOS!AI:AI,MATCH(CHECKLIST!B961,DATOS!B:B,0),1)),"")</f>
        <v/>
      </c>
      <c r="G961" s="17" t="str">
        <f>IFERROR(IF(INDEX(DATOS!AN:AN,MATCH(CHECKLIST!B961,DATOS!B:B,0),1)=0,"",INDEX(DATOS!AN:AN,MATCH(CHECKLIST!B961,DATOS!B:B,0),1)),"")</f>
        <v/>
      </c>
      <c r="H961" s="17" t="str">
        <f>IFERROR(IF(INDEX(DATOS!BQ:BQ,MATCH(CHECKLIST!B961,DATOS!B:B,0),1)="","X",IF(INDEX(DATOS!BQ:BQ,MATCH(CHECKLIST!B961,DATOS!B:B,0),1)="VIGENTE","",INDEX(DATOS!BQ:BQ,MATCH(CHECKLIST!B961,DATOS!B:B,0),1))),"")</f>
        <v/>
      </c>
      <c r="I961" s="17" t="str">
        <f>IFERROR(IF(INDEX(DATOS!AR:AR,MATCH(CHECKLIST!B961,DATOS!B:B,0),1)=0,"",INDEX(DATOS!AR:AR,MATCH(CHECKLIST!B961,DATOS!B:B,0),1)),"")</f>
        <v/>
      </c>
      <c r="J961" s="17" t="str">
        <f>IFERROR(IF(INDEX(DATOS!AP:AP,MATCH(CHECKLIST!B961,DATOS!B:B,0),1)=0,"",INDEX(DATOS!AP:AP,MATCH(CHECKLIST!B961,DATOS!B:B,0),1)),"")</f>
        <v/>
      </c>
      <c r="K961" s="35" t="str">
        <f>IFERROR(IF(INDEX(DATOS!AQ:AQ,MATCH(CHECKLIST!B961,DATOS!B:B,0),1)=0,"",INDEX(DATOS!AQ:AQ,MATCH(CHECKLIST!B961,DATOS!B:B,0),1)),"")</f>
        <v/>
      </c>
      <c r="L961" s="17" t="str">
        <f>IFERROR(IF(INDEX(DATOS!AS:AS,MATCH(CHECKLIST!B961,DATOS!B:B,0),1)=0,"",INDEX(DATOS!AS:AS,MATCH(CHECKLIST!B961,DATOS!B:B,0),1)),"")</f>
        <v/>
      </c>
      <c r="M961" s="17" t="str">
        <f>IFERROR(IF(INDEX(DATOS!AO:AO,MATCH(CHECKLIST!B961,DATOS!B:B,0),1)=0,"",INDEX(DATOS!AO:AO,MATCH(CHECKLIST!B961,DATOS!B:B,0),1)),"")</f>
        <v/>
      </c>
      <c r="N961" s="35" t="str">
        <f ca="1">IFERROR(IF(INDEX(DATOS!P:P,MATCH(CHECKLIST!B961,DATOS!B:B,0),1)="","X",IF(INDEX(DATOS!P:P,MATCH(CHECKLIST!B961,DATOS!B:B,0),1)&gt;YEAR(TODAY())-1,"","VENCIDA")),"")</f>
        <v/>
      </c>
      <c r="O961" s="35" t="str">
        <f>IFERROR(IF(INDEX(DATOS!AV:AV,MATCH(CHECKLIST!B961,DATOS!B:B,0),1)=0,"",INDEX(DATOS!AV:AV,MATCH(CHECKLIST!B961,DATOS!B:B,0),1)),"")</f>
        <v/>
      </c>
      <c r="P961" s="17" t="str">
        <f>IFERROR(IF(INDEX(DATOS!AT:AT,MATCH(CHECKLIST!B961,DATOS!B:B,0),1)=0,"",INDEX(DATOS!AT:AT,MATCH(CHECKLIST!B961,DATOS!B:B,0),1)),"")</f>
        <v/>
      </c>
      <c r="Q961" s="17" t="str">
        <f>IFERROR(IF(INDEX(DATOS!AU:AU,MATCH(CHECKLIST!B961,DATOS!B:B,0),1)=0,"",INDEX(DATOS!AU:AU,MATCH(CHECKLIST!B961,DATOS!B:B,0),1)),"")</f>
        <v/>
      </c>
      <c r="R961" t="str">
        <f>IF(B961="","",1)</f>
        <v/>
      </c>
      <c r="S961" t="str">
        <f t="shared" si="44"/>
        <v/>
      </c>
      <c r="U961" t="str">
        <f t="shared" si="42"/>
        <v/>
      </c>
      <c r="V961" t="str">
        <f t="shared" si="43"/>
        <v/>
      </c>
    </row>
    <row r="962" spans="1:22" x14ac:dyDescent="0.25">
      <c r="A962" s="12">
        <v>949</v>
      </c>
      <c r="B962" t="str">
        <f>IFERROR(INDEX(DATOS!B:B,MATCH(CHECKLIST!A962,DATOS!CG:CG,0),1),"")</f>
        <v/>
      </c>
      <c r="C962" t="str">
        <f>IFERROR(INDEX(DATOS!BT:BT,MATCH(CHECKLIST!A962,DATOS!CG:CG,0),1),"")</f>
        <v/>
      </c>
      <c r="D962" t="str">
        <f>IFERROR(INDEX(DATOS!T:T,MATCH(CHECKLIST!E962,DATOS!C:C,0),1),"")</f>
        <v/>
      </c>
      <c r="E962" s="72" t="str">
        <f>IFERROR(INDEX(DATOS!C:C,MATCH(CHECKLIST!A962,DATOS!CG:CG,0),1),"")</f>
        <v/>
      </c>
      <c r="F962" s="82" t="str">
        <f>IFERROR(IF(INDEX(DATOS!AI:AI,MATCH(CHECKLIST!B962,DATOS!B:B,0),1)=0,"",INDEX(DATOS!AI:AI,MATCH(CHECKLIST!B962,DATOS!B:B,0),1)),"")</f>
        <v/>
      </c>
      <c r="G962" s="17" t="str">
        <f>IFERROR(IF(INDEX(DATOS!AN:AN,MATCH(CHECKLIST!B962,DATOS!B:B,0),1)=0,"",INDEX(DATOS!AN:AN,MATCH(CHECKLIST!B962,DATOS!B:B,0),1)),"")</f>
        <v/>
      </c>
      <c r="H962" s="17" t="str">
        <f>IFERROR(IF(INDEX(DATOS!BQ:BQ,MATCH(CHECKLIST!B962,DATOS!B:B,0),1)="","X",IF(INDEX(DATOS!BQ:BQ,MATCH(CHECKLIST!B962,DATOS!B:B,0),1)="VIGENTE","",INDEX(DATOS!BQ:BQ,MATCH(CHECKLIST!B962,DATOS!B:B,0),1))),"")</f>
        <v/>
      </c>
      <c r="I962" s="17" t="str">
        <f>IFERROR(IF(INDEX(DATOS!AR:AR,MATCH(CHECKLIST!B962,DATOS!B:B,0),1)=0,"",INDEX(DATOS!AR:AR,MATCH(CHECKLIST!B962,DATOS!B:B,0),1)),"")</f>
        <v/>
      </c>
      <c r="J962" s="17" t="str">
        <f>IFERROR(IF(INDEX(DATOS!AP:AP,MATCH(CHECKLIST!B962,DATOS!B:B,0),1)=0,"",INDEX(DATOS!AP:AP,MATCH(CHECKLIST!B962,DATOS!B:B,0),1)),"")</f>
        <v/>
      </c>
      <c r="K962" s="35" t="str">
        <f>IFERROR(IF(INDEX(DATOS!AQ:AQ,MATCH(CHECKLIST!B962,DATOS!B:B,0),1)=0,"",INDEX(DATOS!AQ:AQ,MATCH(CHECKLIST!B962,DATOS!B:B,0),1)),"")</f>
        <v/>
      </c>
      <c r="L962" s="17" t="str">
        <f>IFERROR(IF(INDEX(DATOS!AS:AS,MATCH(CHECKLIST!B962,DATOS!B:B,0),1)=0,"",INDEX(DATOS!AS:AS,MATCH(CHECKLIST!B962,DATOS!B:B,0),1)),"")</f>
        <v/>
      </c>
      <c r="M962" s="17" t="str">
        <f>IFERROR(IF(INDEX(DATOS!AO:AO,MATCH(CHECKLIST!B962,DATOS!B:B,0),1)=0,"",INDEX(DATOS!AO:AO,MATCH(CHECKLIST!B962,DATOS!B:B,0),1)),"")</f>
        <v/>
      </c>
      <c r="N962" s="35" t="str">
        <f ca="1">IFERROR(IF(INDEX(DATOS!P:P,MATCH(CHECKLIST!B962,DATOS!B:B,0),1)="","X",IF(INDEX(DATOS!P:P,MATCH(CHECKLIST!B962,DATOS!B:B,0),1)&gt;YEAR(TODAY())-1,"","VENCIDA")),"")</f>
        <v/>
      </c>
      <c r="O962" s="35" t="str">
        <f>IFERROR(IF(INDEX(DATOS!AV:AV,MATCH(CHECKLIST!B962,DATOS!B:B,0),1)=0,"",INDEX(DATOS!AV:AV,MATCH(CHECKLIST!B962,DATOS!B:B,0),1)),"")</f>
        <v/>
      </c>
      <c r="P962" s="17" t="str">
        <f>IFERROR(IF(INDEX(DATOS!AT:AT,MATCH(CHECKLIST!B962,DATOS!B:B,0),1)=0,"",INDEX(DATOS!AT:AT,MATCH(CHECKLIST!B962,DATOS!B:B,0),1)),"")</f>
        <v/>
      </c>
      <c r="Q962" s="17" t="str">
        <f>IFERROR(IF(INDEX(DATOS!AU:AU,MATCH(CHECKLIST!B962,DATOS!B:B,0),1)=0,"",INDEX(DATOS!AU:AU,MATCH(CHECKLIST!B962,DATOS!B:B,0),1)),"")</f>
        <v/>
      </c>
      <c r="S962">
        <f t="shared" si="44"/>
        <v>0</v>
      </c>
      <c r="U962" t="str">
        <f t="shared" si="42"/>
        <v/>
      </c>
      <c r="V962" t="str">
        <f t="shared" si="43"/>
        <v/>
      </c>
    </row>
    <row r="963" spans="1:22" x14ac:dyDescent="0.25">
      <c r="A963" s="12">
        <v>950</v>
      </c>
      <c r="B963" t="str">
        <f>IFERROR(INDEX(DATOS!B:B,MATCH(CHECKLIST!A963,DATOS!CG:CG,0),1),"")</f>
        <v/>
      </c>
      <c r="C963" t="str">
        <f>IFERROR(INDEX(DATOS!BT:BT,MATCH(CHECKLIST!A963,DATOS!CG:CG,0),1),"")</f>
        <v/>
      </c>
      <c r="D963" t="str">
        <f>IFERROR(INDEX(DATOS!T:T,MATCH(CHECKLIST!E963,DATOS!C:C,0),1),"")</f>
        <v/>
      </c>
      <c r="E963" s="72" t="str">
        <f>IFERROR(INDEX(DATOS!C:C,MATCH(CHECKLIST!A963,DATOS!CG:CG,0),1),"")</f>
        <v/>
      </c>
      <c r="F963" s="82" t="str">
        <f>IFERROR(IF(INDEX(DATOS!AI:AI,MATCH(CHECKLIST!B963,DATOS!B:B,0),1)=0,"",INDEX(DATOS!AI:AI,MATCH(CHECKLIST!B963,DATOS!B:B,0),1)),"")</f>
        <v/>
      </c>
      <c r="G963" s="17" t="str">
        <f>IFERROR(IF(INDEX(DATOS!AN:AN,MATCH(CHECKLIST!B963,DATOS!B:B,0),1)=0,"",INDEX(DATOS!AN:AN,MATCH(CHECKLIST!B963,DATOS!B:B,0),1)),"")</f>
        <v/>
      </c>
      <c r="H963" s="17" t="str">
        <f>IFERROR(IF(INDEX(DATOS!BQ:BQ,MATCH(CHECKLIST!B963,DATOS!B:B,0),1)="","X",IF(INDEX(DATOS!BQ:BQ,MATCH(CHECKLIST!B963,DATOS!B:B,0),1)="VIGENTE","",INDEX(DATOS!BQ:BQ,MATCH(CHECKLIST!B963,DATOS!B:B,0),1))),"")</f>
        <v/>
      </c>
      <c r="I963" s="17" t="str">
        <f>IFERROR(IF(INDEX(DATOS!AR:AR,MATCH(CHECKLIST!B963,DATOS!B:B,0),1)=0,"",INDEX(DATOS!AR:AR,MATCH(CHECKLIST!B963,DATOS!B:B,0),1)),"")</f>
        <v/>
      </c>
      <c r="J963" s="17" t="str">
        <f>IFERROR(IF(INDEX(DATOS!AP:AP,MATCH(CHECKLIST!B963,DATOS!B:B,0),1)=0,"",INDEX(DATOS!AP:AP,MATCH(CHECKLIST!B963,DATOS!B:B,0),1)),"")</f>
        <v/>
      </c>
      <c r="K963" s="35" t="str">
        <f>IFERROR(IF(INDEX(DATOS!AQ:AQ,MATCH(CHECKLIST!B963,DATOS!B:B,0),1)=0,"",INDEX(DATOS!AQ:AQ,MATCH(CHECKLIST!B963,DATOS!B:B,0),1)),"")</f>
        <v/>
      </c>
      <c r="L963" s="17" t="str">
        <f>IFERROR(IF(INDEX(DATOS!AS:AS,MATCH(CHECKLIST!B963,DATOS!B:B,0),1)=0,"",INDEX(DATOS!AS:AS,MATCH(CHECKLIST!B963,DATOS!B:B,0),1)),"")</f>
        <v/>
      </c>
      <c r="M963" s="17" t="str">
        <f>IFERROR(IF(INDEX(DATOS!AO:AO,MATCH(CHECKLIST!B963,DATOS!B:B,0),1)=0,"",INDEX(DATOS!AO:AO,MATCH(CHECKLIST!B963,DATOS!B:B,0),1)),"")</f>
        <v/>
      </c>
      <c r="N963" s="35" t="str">
        <f ca="1">IFERROR(IF(INDEX(DATOS!P:P,MATCH(CHECKLIST!B963,DATOS!B:B,0),1)="","X",IF(INDEX(DATOS!P:P,MATCH(CHECKLIST!B963,DATOS!B:B,0),1)&gt;YEAR(TODAY())-1,"","VENCIDA")),"")</f>
        <v/>
      </c>
      <c r="O963" s="35" t="str">
        <f>IFERROR(IF(INDEX(DATOS!AV:AV,MATCH(CHECKLIST!B963,DATOS!B:B,0),1)=0,"",INDEX(DATOS!AV:AV,MATCH(CHECKLIST!B963,DATOS!B:B,0),1)),"")</f>
        <v/>
      </c>
      <c r="P963" s="17" t="str">
        <f>IFERROR(IF(INDEX(DATOS!AT:AT,MATCH(CHECKLIST!B963,DATOS!B:B,0),1)=0,"",INDEX(DATOS!AT:AT,MATCH(CHECKLIST!B963,DATOS!B:B,0),1)),"")</f>
        <v/>
      </c>
      <c r="Q963" s="17" t="str">
        <f>IFERROR(IF(INDEX(DATOS!AU:AU,MATCH(CHECKLIST!B963,DATOS!B:B,0),1)=0,"",INDEX(DATOS!AU:AU,MATCH(CHECKLIST!B963,DATOS!B:B,0),1)),"")</f>
        <v/>
      </c>
      <c r="R963" t="str">
        <f>IF(B963="","",1)</f>
        <v/>
      </c>
      <c r="S963" t="str">
        <f t="shared" si="44"/>
        <v/>
      </c>
      <c r="U963" t="str">
        <f t="shared" si="42"/>
        <v/>
      </c>
      <c r="V963" t="str">
        <f t="shared" si="43"/>
        <v/>
      </c>
    </row>
    <row r="964" spans="1:22" x14ac:dyDescent="0.25">
      <c r="A964" s="12">
        <v>951</v>
      </c>
      <c r="B964" t="str">
        <f>IFERROR(INDEX(DATOS!B:B,MATCH(CHECKLIST!A964,DATOS!CG:CG,0),1),"")</f>
        <v/>
      </c>
      <c r="C964" t="str">
        <f>IFERROR(INDEX(DATOS!BT:BT,MATCH(CHECKLIST!A964,DATOS!CG:CG,0),1),"")</f>
        <v/>
      </c>
      <c r="D964" t="str">
        <f>IFERROR(INDEX(DATOS!T:T,MATCH(CHECKLIST!E964,DATOS!C:C,0),1),"")</f>
        <v/>
      </c>
      <c r="E964" s="72" t="str">
        <f>IFERROR(INDEX(DATOS!C:C,MATCH(CHECKLIST!A964,DATOS!CG:CG,0),1),"")</f>
        <v/>
      </c>
      <c r="F964" s="82" t="str">
        <f>IFERROR(IF(INDEX(DATOS!AI:AI,MATCH(CHECKLIST!B964,DATOS!B:B,0),1)=0,"",INDEX(DATOS!AI:AI,MATCH(CHECKLIST!B964,DATOS!B:B,0),1)),"")</f>
        <v/>
      </c>
      <c r="G964" s="17" t="str">
        <f>IFERROR(IF(INDEX(DATOS!AN:AN,MATCH(CHECKLIST!B964,DATOS!B:B,0),1)=0,"",INDEX(DATOS!AN:AN,MATCH(CHECKLIST!B964,DATOS!B:B,0),1)),"")</f>
        <v/>
      </c>
      <c r="H964" s="17" t="str">
        <f>IFERROR(IF(INDEX(DATOS!BQ:BQ,MATCH(CHECKLIST!B964,DATOS!B:B,0),1)="","X",IF(INDEX(DATOS!BQ:BQ,MATCH(CHECKLIST!B964,DATOS!B:B,0),1)="VIGENTE","",INDEX(DATOS!BQ:BQ,MATCH(CHECKLIST!B964,DATOS!B:B,0),1))),"")</f>
        <v/>
      </c>
      <c r="I964" s="17" t="str">
        <f>IFERROR(IF(INDEX(DATOS!AR:AR,MATCH(CHECKLIST!B964,DATOS!B:B,0),1)=0,"",INDEX(DATOS!AR:AR,MATCH(CHECKLIST!B964,DATOS!B:B,0),1)),"")</f>
        <v/>
      </c>
      <c r="J964" s="17" t="str">
        <f>IFERROR(IF(INDEX(DATOS!AP:AP,MATCH(CHECKLIST!B964,DATOS!B:B,0),1)=0,"",INDEX(DATOS!AP:AP,MATCH(CHECKLIST!B964,DATOS!B:B,0),1)),"")</f>
        <v/>
      </c>
      <c r="K964" s="35" t="str">
        <f>IFERROR(IF(INDEX(DATOS!AQ:AQ,MATCH(CHECKLIST!B964,DATOS!B:B,0),1)=0,"",INDEX(DATOS!AQ:AQ,MATCH(CHECKLIST!B964,DATOS!B:B,0),1)),"")</f>
        <v/>
      </c>
      <c r="L964" s="17" t="str">
        <f>IFERROR(IF(INDEX(DATOS!AS:AS,MATCH(CHECKLIST!B964,DATOS!B:B,0),1)=0,"",INDEX(DATOS!AS:AS,MATCH(CHECKLIST!B964,DATOS!B:B,0),1)),"")</f>
        <v/>
      </c>
      <c r="M964" s="17" t="str">
        <f>IFERROR(IF(INDEX(DATOS!AO:AO,MATCH(CHECKLIST!B964,DATOS!B:B,0),1)=0,"",INDEX(DATOS!AO:AO,MATCH(CHECKLIST!B964,DATOS!B:B,0),1)),"")</f>
        <v/>
      </c>
      <c r="N964" s="35" t="str">
        <f ca="1">IFERROR(IF(INDEX(DATOS!P:P,MATCH(CHECKLIST!B964,DATOS!B:B,0),1)="","X",IF(INDEX(DATOS!P:P,MATCH(CHECKLIST!B964,DATOS!B:B,0),1)&gt;YEAR(TODAY())-1,"","VENCIDA")),"")</f>
        <v/>
      </c>
      <c r="O964" s="35" t="str">
        <f>IFERROR(IF(INDEX(DATOS!AV:AV,MATCH(CHECKLIST!B964,DATOS!B:B,0),1)=0,"",INDEX(DATOS!AV:AV,MATCH(CHECKLIST!B964,DATOS!B:B,0),1)),"")</f>
        <v/>
      </c>
      <c r="P964" s="17" t="str">
        <f>IFERROR(IF(INDEX(DATOS!AT:AT,MATCH(CHECKLIST!B964,DATOS!B:B,0),1)=0,"",INDEX(DATOS!AT:AT,MATCH(CHECKLIST!B964,DATOS!B:B,0),1)),"")</f>
        <v/>
      </c>
      <c r="Q964" s="17" t="str">
        <f>IFERROR(IF(INDEX(DATOS!AU:AU,MATCH(CHECKLIST!B964,DATOS!B:B,0),1)=0,"",INDEX(DATOS!AU:AU,MATCH(CHECKLIST!B964,DATOS!B:B,0),1)),"")</f>
        <v/>
      </c>
      <c r="S964">
        <f t="shared" si="44"/>
        <v>0</v>
      </c>
      <c r="U964" t="str">
        <f t="shared" si="42"/>
        <v/>
      </c>
      <c r="V964" t="str">
        <f t="shared" si="43"/>
        <v/>
      </c>
    </row>
    <row r="965" spans="1:22" x14ac:dyDescent="0.25">
      <c r="A965" s="12">
        <v>952</v>
      </c>
      <c r="B965" t="str">
        <f>IFERROR(INDEX(DATOS!B:B,MATCH(CHECKLIST!A965,DATOS!CG:CG,0),1),"")</f>
        <v/>
      </c>
      <c r="C965" t="str">
        <f>IFERROR(INDEX(DATOS!BT:BT,MATCH(CHECKLIST!A965,DATOS!CG:CG,0),1),"")</f>
        <v/>
      </c>
      <c r="D965" t="str">
        <f>IFERROR(INDEX(DATOS!T:T,MATCH(CHECKLIST!E965,DATOS!C:C,0),1),"")</f>
        <v/>
      </c>
      <c r="E965" s="72" t="str">
        <f>IFERROR(INDEX(DATOS!C:C,MATCH(CHECKLIST!A965,DATOS!CG:CG,0),1),"")</f>
        <v/>
      </c>
      <c r="F965" s="82" t="str">
        <f>IFERROR(IF(INDEX(DATOS!AI:AI,MATCH(CHECKLIST!B965,DATOS!B:B,0),1)=0,"",INDEX(DATOS!AI:AI,MATCH(CHECKLIST!B965,DATOS!B:B,0),1)),"")</f>
        <v/>
      </c>
      <c r="G965" s="17" t="str">
        <f>IFERROR(IF(INDEX(DATOS!AN:AN,MATCH(CHECKLIST!B965,DATOS!B:B,0),1)=0,"",INDEX(DATOS!AN:AN,MATCH(CHECKLIST!B965,DATOS!B:B,0),1)),"")</f>
        <v/>
      </c>
      <c r="H965" s="17" t="str">
        <f>IFERROR(IF(INDEX(DATOS!BQ:BQ,MATCH(CHECKLIST!B965,DATOS!B:B,0),1)="","X",IF(INDEX(DATOS!BQ:BQ,MATCH(CHECKLIST!B965,DATOS!B:B,0),1)="VIGENTE","",INDEX(DATOS!BQ:BQ,MATCH(CHECKLIST!B965,DATOS!B:B,0),1))),"")</f>
        <v/>
      </c>
      <c r="I965" s="17" t="str">
        <f>IFERROR(IF(INDEX(DATOS!AR:AR,MATCH(CHECKLIST!B965,DATOS!B:B,0),1)=0,"",INDEX(DATOS!AR:AR,MATCH(CHECKLIST!B965,DATOS!B:B,0),1)),"")</f>
        <v/>
      </c>
      <c r="J965" s="17" t="str">
        <f>IFERROR(IF(INDEX(DATOS!AP:AP,MATCH(CHECKLIST!B965,DATOS!B:B,0),1)=0,"",INDEX(DATOS!AP:AP,MATCH(CHECKLIST!B965,DATOS!B:B,0),1)),"")</f>
        <v/>
      </c>
      <c r="K965" s="35" t="str">
        <f>IFERROR(IF(INDEX(DATOS!AQ:AQ,MATCH(CHECKLIST!B965,DATOS!B:B,0),1)=0,"",INDEX(DATOS!AQ:AQ,MATCH(CHECKLIST!B965,DATOS!B:B,0),1)),"")</f>
        <v/>
      </c>
      <c r="L965" s="17" t="str">
        <f>IFERROR(IF(INDEX(DATOS!AS:AS,MATCH(CHECKLIST!B965,DATOS!B:B,0),1)=0,"",INDEX(DATOS!AS:AS,MATCH(CHECKLIST!B965,DATOS!B:B,0),1)),"")</f>
        <v/>
      </c>
      <c r="M965" s="17" t="str">
        <f>IFERROR(IF(INDEX(DATOS!AO:AO,MATCH(CHECKLIST!B965,DATOS!B:B,0),1)=0,"",INDEX(DATOS!AO:AO,MATCH(CHECKLIST!B965,DATOS!B:B,0),1)),"")</f>
        <v/>
      </c>
      <c r="N965" s="35" t="str">
        <f ca="1">IFERROR(IF(INDEX(DATOS!P:P,MATCH(CHECKLIST!B965,DATOS!B:B,0),1)="","X",IF(INDEX(DATOS!P:P,MATCH(CHECKLIST!B965,DATOS!B:B,0),1)&gt;YEAR(TODAY())-1,"","VENCIDA")),"")</f>
        <v/>
      </c>
      <c r="O965" s="35" t="str">
        <f>IFERROR(IF(INDEX(DATOS!AV:AV,MATCH(CHECKLIST!B965,DATOS!B:B,0),1)=0,"",INDEX(DATOS!AV:AV,MATCH(CHECKLIST!B965,DATOS!B:B,0),1)),"")</f>
        <v/>
      </c>
      <c r="P965" s="17" t="str">
        <f>IFERROR(IF(INDEX(DATOS!AT:AT,MATCH(CHECKLIST!B965,DATOS!B:B,0),1)=0,"",INDEX(DATOS!AT:AT,MATCH(CHECKLIST!B965,DATOS!B:B,0),1)),"")</f>
        <v/>
      </c>
      <c r="Q965" s="17" t="str">
        <f>IFERROR(IF(INDEX(DATOS!AU:AU,MATCH(CHECKLIST!B965,DATOS!B:B,0),1)=0,"",INDEX(DATOS!AU:AU,MATCH(CHECKLIST!B965,DATOS!B:B,0),1)),"")</f>
        <v/>
      </c>
      <c r="R965" t="str">
        <f>IF(B965="","",1)</f>
        <v/>
      </c>
      <c r="S965" t="str">
        <f t="shared" si="44"/>
        <v/>
      </c>
      <c r="U965" t="str">
        <f t="shared" si="42"/>
        <v/>
      </c>
      <c r="V965" t="str">
        <f t="shared" si="43"/>
        <v/>
      </c>
    </row>
    <row r="966" spans="1:22" x14ac:dyDescent="0.25">
      <c r="A966" s="12">
        <v>953</v>
      </c>
      <c r="B966" t="str">
        <f>IFERROR(INDEX(DATOS!B:B,MATCH(CHECKLIST!A966,DATOS!CG:CG,0),1),"")</f>
        <v/>
      </c>
      <c r="C966" t="str">
        <f>IFERROR(INDEX(DATOS!BT:BT,MATCH(CHECKLIST!A966,DATOS!CG:CG,0),1),"")</f>
        <v/>
      </c>
      <c r="D966" t="str">
        <f>IFERROR(INDEX(DATOS!T:T,MATCH(CHECKLIST!E966,DATOS!C:C,0),1),"")</f>
        <v/>
      </c>
      <c r="E966" s="72" t="str">
        <f>IFERROR(INDEX(DATOS!C:C,MATCH(CHECKLIST!A966,DATOS!CG:CG,0),1),"")</f>
        <v/>
      </c>
      <c r="F966" s="82" t="str">
        <f>IFERROR(IF(INDEX(DATOS!AI:AI,MATCH(CHECKLIST!B966,DATOS!B:B,0),1)=0,"",INDEX(DATOS!AI:AI,MATCH(CHECKLIST!B966,DATOS!B:B,0),1)),"")</f>
        <v/>
      </c>
      <c r="G966" s="17" t="str">
        <f>IFERROR(IF(INDEX(DATOS!AN:AN,MATCH(CHECKLIST!B966,DATOS!B:B,0),1)=0,"",INDEX(DATOS!AN:AN,MATCH(CHECKLIST!B966,DATOS!B:B,0),1)),"")</f>
        <v/>
      </c>
      <c r="H966" s="17" t="str">
        <f>IFERROR(IF(INDEX(DATOS!BQ:BQ,MATCH(CHECKLIST!B966,DATOS!B:B,0),1)="","X",IF(INDEX(DATOS!BQ:BQ,MATCH(CHECKLIST!B966,DATOS!B:B,0),1)="VIGENTE","",INDEX(DATOS!BQ:BQ,MATCH(CHECKLIST!B966,DATOS!B:B,0),1))),"")</f>
        <v/>
      </c>
      <c r="I966" s="17" t="str">
        <f>IFERROR(IF(INDEX(DATOS!AR:AR,MATCH(CHECKLIST!B966,DATOS!B:B,0),1)=0,"",INDEX(DATOS!AR:AR,MATCH(CHECKLIST!B966,DATOS!B:B,0),1)),"")</f>
        <v/>
      </c>
      <c r="J966" s="17" t="str">
        <f>IFERROR(IF(INDEX(DATOS!AP:AP,MATCH(CHECKLIST!B966,DATOS!B:B,0),1)=0,"",INDEX(DATOS!AP:AP,MATCH(CHECKLIST!B966,DATOS!B:B,0),1)),"")</f>
        <v/>
      </c>
      <c r="K966" s="35" t="str">
        <f>IFERROR(IF(INDEX(DATOS!AQ:AQ,MATCH(CHECKLIST!B966,DATOS!B:B,0),1)=0,"",INDEX(DATOS!AQ:AQ,MATCH(CHECKLIST!B966,DATOS!B:B,0),1)),"")</f>
        <v/>
      </c>
      <c r="L966" s="17" t="str">
        <f>IFERROR(IF(INDEX(DATOS!AS:AS,MATCH(CHECKLIST!B966,DATOS!B:B,0),1)=0,"",INDEX(DATOS!AS:AS,MATCH(CHECKLIST!B966,DATOS!B:B,0),1)),"")</f>
        <v/>
      </c>
      <c r="M966" s="17" t="str">
        <f>IFERROR(IF(INDEX(DATOS!AO:AO,MATCH(CHECKLIST!B966,DATOS!B:B,0),1)=0,"",INDEX(DATOS!AO:AO,MATCH(CHECKLIST!B966,DATOS!B:B,0),1)),"")</f>
        <v/>
      </c>
      <c r="N966" s="35" t="str">
        <f ca="1">IFERROR(IF(INDEX(DATOS!P:P,MATCH(CHECKLIST!B966,DATOS!B:B,0),1)="","X",IF(INDEX(DATOS!P:P,MATCH(CHECKLIST!B966,DATOS!B:B,0),1)&gt;YEAR(TODAY())-1,"","VENCIDA")),"")</f>
        <v/>
      </c>
      <c r="O966" s="35" t="str">
        <f>IFERROR(IF(INDEX(DATOS!AV:AV,MATCH(CHECKLIST!B966,DATOS!B:B,0),1)=0,"",INDEX(DATOS!AV:AV,MATCH(CHECKLIST!B966,DATOS!B:B,0),1)),"")</f>
        <v/>
      </c>
      <c r="P966" s="17" t="str">
        <f>IFERROR(IF(INDEX(DATOS!AT:AT,MATCH(CHECKLIST!B966,DATOS!B:B,0),1)=0,"",INDEX(DATOS!AT:AT,MATCH(CHECKLIST!B966,DATOS!B:B,0),1)),"")</f>
        <v/>
      </c>
      <c r="Q966" s="17" t="str">
        <f>IFERROR(IF(INDEX(DATOS!AU:AU,MATCH(CHECKLIST!B966,DATOS!B:B,0),1)=0,"",INDEX(DATOS!AU:AU,MATCH(CHECKLIST!B966,DATOS!B:B,0),1)),"")</f>
        <v/>
      </c>
      <c r="S966">
        <f t="shared" si="44"/>
        <v>0</v>
      </c>
      <c r="U966" t="str">
        <f t="shared" si="42"/>
        <v/>
      </c>
      <c r="V966" t="str">
        <f t="shared" si="43"/>
        <v/>
      </c>
    </row>
    <row r="967" spans="1:22" x14ac:dyDescent="0.25">
      <c r="A967" s="12">
        <v>954</v>
      </c>
      <c r="B967" t="str">
        <f>IFERROR(INDEX(DATOS!B:B,MATCH(CHECKLIST!A967,DATOS!CG:CG,0),1),"")</f>
        <v/>
      </c>
      <c r="C967" t="str">
        <f>IFERROR(INDEX(DATOS!BT:BT,MATCH(CHECKLIST!A967,DATOS!CG:CG,0),1),"")</f>
        <v/>
      </c>
      <c r="D967" t="str">
        <f>IFERROR(INDEX(DATOS!T:T,MATCH(CHECKLIST!E967,DATOS!C:C,0),1),"")</f>
        <v/>
      </c>
      <c r="E967" s="72" t="str">
        <f>IFERROR(INDEX(DATOS!C:C,MATCH(CHECKLIST!A967,DATOS!CG:CG,0),1),"")</f>
        <v/>
      </c>
      <c r="F967" s="82" t="str">
        <f>IFERROR(IF(INDEX(DATOS!AI:AI,MATCH(CHECKLIST!B967,DATOS!B:B,0),1)=0,"",INDEX(DATOS!AI:AI,MATCH(CHECKLIST!B967,DATOS!B:B,0),1)),"")</f>
        <v/>
      </c>
      <c r="G967" s="17" t="str">
        <f>IFERROR(IF(INDEX(DATOS!AN:AN,MATCH(CHECKLIST!B967,DATOS!B:B,0),1)=0,"",INDEX(DATOS!AN:AN,MATCH(CHECKLIST!B967,DATOS!B:B,0),1)),"")</f>
        <v/>
      </c>
      <c r="H967" s="17" t="str">
        <f>IFERROR(IF(INDEX(DATOS!BQ:BQ,MATCH(CHECKLIST!B967,DATOS!B:B,0),1)="","X",IF(INDEX(DATOS!BQ:BQ,MATCH(CHECKLIST!B967,DATOS!B:B,0),1)="VIGENTE","",INDEX(DATOS!BQ:BQ,MATCH(CHECKLIST!B967,DATOS!B:B,0),1))),"")</f>
        <v/>
      </c>
      <c r="I967" s="17" t="str">
        <f>IFERROR(IF(INDEX(DATOS!AR:AR,MATCH(CHECKLIST!B967,DATOS!B:B,0),1)=0,"",INDEX(DATOS!AR:AR,MATCH(CHECKLIST!B967,DATOS!B:B,0),1)),"")</f>
        <v/>
      </c>
      <c r="J967" s="17" t="str">
        <f>IFERROR(IF(INDEX(DATOS!AP:AP,MATCH(CHECKLIST!B967,DATOS!B:B,0),1)=0,"",INDEX(DATOS!AP:AP,MATCH(CHECKLIST!B967,DATOS!B:B,0),1)),"")</f>
        <v/>
      </c>
      <c r="K967" s="35" t="str">
        <f>IFERROR(IF(INDEX(DATOS!AQ:AQ,MATCH(CHECKLIST!B967,DATOS!B:B,0),1)=0,"",INDEX(DATOS!AQ:AQ,MATCH(CHECKLIST!B967,DATOS!B:B,0),1)),"")</f>
        <v/>
      </c>
      <c r="L967" s="17" t="str">
        <f>IFERROR(IF(INDEX(DATOS!AS:AS,MATCH(CHECKLIST!B967,DATOS!B:B,0),1)=0,"",INDEX(DATOS!AS:AS,MATCH(CHECKLIST!B967,DATOS!B:B,0),1)),"")</f>
        <v/>
      </c>
      <c r="M967" s="17" t="str">
        <f>IFERROR(IF(INDEX(DATOS!AO:AO,MATCH(CHECKLIST!B967,DATOS!B:B,0),1)=0,"",INDEX(DATOS!AO:AO,MATCH(CHECKLIST!B967,DATOS!B:B,0),1)),"")</f>
        <v/>
      </c>
      <c r="N967" s="35" t="str">
        <f ca="1">IFERROR(IF(INDEX(DATOS!P:P,MATCH(CHECKLIST!B967,DATOS!B:B,0),1)="","X",IF(INDEX(DATOS!P:P,MATCH(CHECKLIST!B967,DATOS!B:B,0),1)&gt;YEAR(TODAY())-1,"","VENCIDA")),"")</f>
        <v/>
      </c>
      <c r="O967" s="35" t="str">
        <f>IFERROR(IF(INDEX(DATOS!AV:AV,MATCH(CHECKLIST!B967,DATOS!B:B,0),1)=0,"",INDEX(DATOS!AV:AV,MATCH(CHECKLIST!B967,DATOS!B:B,0),1)),"")</f>
        <v/>
      </c>
      <c r="P967" s="17" t="str">
        <f>IFERROR(IF(INDEX(DATOS!AT:AT,MATCH(CHECKLIST!B967,DATOS!B:B,0),1)=0,"",INDEX(DATOS!AT:AT,MATCH(CHECKLIST!B967,DATOS!B:B,0),1)),"")</f>
        <v/>
      </c>
      <c r="Q967" s="17" t="str">
        <f>IFERROR(IF(INDEX(DATOS!AU:AU,MATCH(CHECKLIST!B967,DATOS!B:B,0),1)=0,"",INDEX(DATOS!AU:AU,MATCH(CHECKLIST!B967,DATOS!B:B,0),1)),"")</f>
        <v/>
      </c>
      <c r="R967" t="str">
        <f>IF(B967="","",1)</f>
        <v/>
      </c>
      <c r="S967" t="str">
        <f t="shared" si="44"/>
        <v/>
      </c>
      <c r="U967" t="str">
        <f t="shared" si="42"/>
        <v/>
      </c>
      <c r="V967" t="str">
        <f t="shared" si="43"/>
        <v/>
      </c>
    </row>
    <row r="968" spans="1:22" x14ac:dyDescent="0.25">
      <c r="A968" s="12">
        <v>955</v>
      </c>
      <c r="B968" t="str">
        <f>IFERROR(INDEX(DATOS!B:B,MATCH(CHECKLIST!A968,DATOS!CG:CG,0),1),"")</f>
        <v/>
      </c>
      <c r="C968" t="str">
        <f>IFERROR(INDEX(DATOS!BT:BT,MATCH(CHECKLIST!A968,DATOS!CG:CG,0),1),"")</f>
        <v/>
      </c>
      <c r="D968" t="str">
        <f>IFERROR(INDEX(DATOS!T:T,MATCH(CHECKLIST!E968,DATOS!C:C,0),1),"")</f>
        <v/>
      </c>
      <c r="E968" s="72" t="str">
        <f>IFERROR(INDEX(DATOS!C:C,MATCH(CHECKLIST!A968,DATOS!CG:CG,0),1),"")</f>
        <v/>
      </c>
      <c r="F968" s="82" t="str">
        <f>IFERROR(IF(INDEX(DATOS!AI:AI,MATCH(CHECKLIST!B968,DATOS!B:B,0),1)=0,"",INDEX(DATOS!AI:AI,MATCH(CHECKLIST!B968,DATOS!B:B,0),1)),"")</f>
        <v/>
      </c>
      <c r="G968" s="17" t="str">
        <f>IFERROR(IF(INDEX(DATOS!AN:AN,MATCH(CHECKLIST!B968,DATOS!B:B,0),1)=0,"",INDEX(DATOS!AN:AN,MATCH(CHECKLIST!B968,DATOS!B:B,0),1)),"")</f>
        <v/>
      </c>
      <c r="H968" s="17" t="str">
        <f>IFERROR(IF(INDEX(DATOS!BQ:BQ,MATCH(CHECKLIST!B968,DATOS!B:B,0),1)="","X",IF(INDEX(DATOS!BQ:BQ,MATCH(CHECKLIST!B968,DATOS!B:B,0),1)="VIGENTE","",INDEX(DATOS!BQ:BQ,MATCH(CHECKLIST!B968,DATOS!B:B,0),1))),"")</f>
        <v/>
      </c>
      <c r="I968" s="17" t="str">
        <f>IFERROR(IF(INDEX(DATOS!AR:AR,MATCH(CHECKLIST!B968,DATOS!B:B,0),1)=0,"",INDEX(DATOS!AR:AR,MATCH(CHECKLIST!B968,DATOS!B:B,0),1)),"")</f>
        <v/>
      </c>
      <c r="J968" s="17" t="str">
        <f>IFERROR(IF(INDEX(DATOS!AP:AP,MATCH(CHECKLIST!B968,DATOS!B:B,0),1)=0,"",INDEX(DATOS!AP:AP,MATCH(CHECKLIST!B968,DATOS!B:B,0),1)),"")</f>
        <v/>
      </c>
      <c r="K968" s="35" t="str">
        <f>IFERROR(IF(INDEX(DATOS!AQ:AQ,MATCH(CHECKLIST!B968,DATOS!B:B,0),1)=0,"",INDEX(DATOS!AQ:AQ,MATCH(CHECKLIST!B968,DATOS!B:B,0),1)),"")</f>
        <v/>
      </c>
      <c r="L968" s="17" t="str">
        <f>IFERROR(IF(INDEX(DATOS!AS:AS,MATCH(CHECKLIST!B968,DATOS!B:B,0),1)=0,"",INDEX(DATOS!AS:AS,MATCH(CHECKLIST!B968,DATOS!B:B,0),1)),"")</f>
        <v/>
      </c>
      <c r="M968" s="17" t="str">
        <f>IFERROR(IF(INDEX(DATOS!AO:AO,MATCH(CHECKLIST!B968,DATOS!B:B,0),1)=0,"",INDEX(DATOS!AO:AO,MATCH(CHECKLIST!B968,DATOS!B:B,0),1)),"")</f>
        <v/>
      </c>
      <c r="N968" s="35" t="str">
        <f ca="1">IFERROR(IF(INDEX(DATOS!P:P,MATCH(CHECKLIST!B968,DATOS!B:B,0),1)="","X",IF(INDEX(DATOS!P:P,MATCH(CHECKLIST!B968,DATOS!B:B,0),1)&gt;YEAR(TODAY())-1,"","VENCIDA")),"")</f>
        <v/>
      </c>
      <c r="O968" s="35" t="str">
        <f>IFERROR(IF(INDEX(DATOS!AV:AV,MATCH(CHECKLIST!B968,DATOS!B:B,0),1)=0,"",INDEX(DATOS!AV:AV,MATCH(CHECKLIST!B968,DATOS!B:B,0),1)),"")</f>
        <v/>
      </c>
      <c r="P968" s="17" t="str">
        <f>IFERROR(IF(INDEX(DATOS!AT:AT,MATCH(CHECKLIST!B968,DATOS!B:B,0),1)=0,"",INDEX(DATOS!AT:AT,MATCH(CHECKLIST!B968,DATOS!B:B,0),1)),"")</f>
        <v/>
      </c>
      <c r="Q968" s="17" t="str">
        <f>IFERROR(IF(INDEX(DATOS!AU:AU,MATCH(CHECKLIST!B968,DATOS!B:B,0),1)=0,"",INDEX(DATOS!AU:AU,MATCH(CHECKLIST!B968,DATOS!B:B,0),1)),"")</f>
        <v/>
      </c>
      <c r="S968">
        <f t="shared" si="44"/>
        <v>0</v>
      </c>
      <c r="U968" t="str">
        <f t="shared" si="42"/>
        <v/>
      </c>
      <c r="V968" t="str">
        <f t="shared" si="43"/>
        <v/>
      </c>
    </row>
    <row r="969" spans="1:22" x14ac:dyDescent="0.25">
      <c r="A969" s="12">
        <v>956</v>
      </c>
      <c r="B969" t="str">
        <f>IFERROR(INDEX(DATOS!B:B,MATCH(CHECKLIST!A969,DATOS!CG:CG,0),1),"")</f>
        <v/>
      </c>
      <c r="C969" t="str">
        <f>IFERROR(INDEX(DATOS!BT:BT,MATCH(CHECKLIST!A969,DATOS!CG:CG,0),1),"")</f>
        <v/>
      </c>
      <c r="D969" t="str">
        <f>IFERROR(INDEX(DATOS!T:T,MATCH(CHECKLIST!E969,DATOS!C:C,0),1),"")</f>
        <v/>
      </c>
      <c r="E969" s="72" t="str">
        <f>IFERROR(INDEX(DATOS!C:C,MATCH(CHECKLIST!A969,DATOS!CG:CG,0),1),"")</f>
        <v/>
      </c>
      <c r="F969" s="82" t="str">
        <f>IFERROR(IF(INDEX(DATOS!AI:AI,MATCH(CHECKLIST!B969,DATOS!B:B,0),1)=0,"",INDEX(DATOS!AI:AI,MATCH(CHECKLIST!B969,DATOS!B:B,0),1)),"")</f>
        <v/>
      </c>
      <c r="G969" s="17" t="str">
        <f>IFERROR(IF(INDEX(DATOS!AN:AN,MATCH(CHECKLIST!B969,DATOS!B:B,0),1)=0,"",INDEX(DATOS!AN:AN,MATCH(CHECKLIST!B969,DATOS!B:B,0),1)),"")</f>
        <v/>
      </c>
      <c r="H969" s="17" t="str">
        <f>IFERROR(IF(INDEX(DATOS!BQ:BQ,MATCH(CHECKLIST!B969,DATOS!B:B,0),1)="","X",IF(INDEX(DATOS!BQ:BQ,MATCH(CHECKLIST!B969,DATOS!B:B,0),1)="VIGENTE","",INDEX(DATOS!BQ:BQ,MATCH(CHECKLIST!B969,DATOS!B:B,0),1))),"")</f>
        <v/>
      </c>
      <c r="I969" s="17" t="str">
        <f>IFERROR(IF(INDEX(DATOS!AR:AR,MATCH(CHECKLIST!B969,DATOS!B:B,0),1)=0,"",INDEX(DATOS!AR:AR,MATCH(CHECKLIST!B969,DATOS!B:B,0),1)),"")</f>
        <v/>
      </c>
      <c r="J969" s="17" t="str">
        <f>IFERROR(IF(INDEX(DATOS!AP:AP,MATCH(CHECKLIST!B969,DATOS!B:B,0),1)=0,"",INDEX(DATOS!AP:AP,MATCH(CHECKLIST!B969,DATOS!B:B,0),1)),"")</f>
        <v/>
      </c>
      <c r="K969" s="35" t="str">
        <f>IFERROR(IF(INDEX(DATOS!AQ:AQ,MATCH(CHECKLIST!B969,DATOS!B:B,0),1)=0,"",INDEX(DATOS!AQ:AQ,MATCH(CHECKLIST!B969,DATOS!B:B,0),1)),"")</f>
        <v/>
      </c>
      <c r="L969" s="17" t="str">
        <f>IFERROR(IF(INDEX(DATOS!AS:AS,MATCH(CHECKLIST!B969,DATOS!B:B,0),1)=0,"",INDEX(DATOS!AS:AS,MATCH(CHECKLIST!B969,DATOS!B:B,0),1)),"")</f>
        <v/>
      </c>
      <c r="M969" s="17" t="str">
        <f>IFERROR(IF(INDEX(DATOS!AO:AO,MATCH(CHECKLIST!B969,DATOS!B:B,0),1)=0,"",INDEX(DATOS!AO:AO,MATCH(CHECKLIST!B969,DATOS!B:B,0),1)),"")</f>
        <v/>
      </c>
      <c r="N969" s="35" t="str">
        <f ca="1">IFERROR(IF(INDEX(DATOS!P:P,MATCH(CHECKLIST!B969,DATOS!B:B,0),1)="","X",IF(INDEX(DATOS!P:P,MATCH(CHECKLIST!B969,DATOS!B:B,0),1)&gt;YEAR(TODAY())-1,"","VENCIDA")),"")</f>
        <v/>
      </c>
      <c r="O969" s="35" t="str">
        <f>IFERROR(IF(INDEX(DATOS!AV:AV,MATCH(CHECKLIST!B969,DATOS!B:B,0),1)=0,"",INDEX(DATOS!AV:AV,MATCH(CHECKLIST!B969,DATOS!B:B,0),1)),"")</f>
        <v/>
      </c>
      <c r="P969" s="17" t="str">
        <f>IFERROR(IF(INDEX(DATOS!AT:AT,MATCH(CHECKLIST!B969,DATOS!B:B,0),1)=0,"",INDEX(DATOS!AT:AT,MATCH(CHECKLIST!B969,DATOS!B:B,0),1)),"")</f>
        <v/>
      </c>
      <c r="Q969" s="17" t="str">
        <f>IFERROR(IF(INDEX(DATOS!AU:AU,MATCH(CHECKLIST!B969,DATOS!B:B,0),1)=0,"",INDEX(DATOS!AU:AU,MATCH(CHECKLIST!B969,DATOS!B:B,0),1)),"")</f>
        <v/>
      </c>
      <c r="R969" t="str">
        <f>IF(B969="","",1)</f>
        <v/>
      </c>
      <c r="S969" t="str">
        <f t="shared" si="44"/>
        <v/>
      </c>
      <c r="U969" t="str">
        <f t="shared" si="42"/>
        <v/>
      </c>
      <c r="V969" t="str">
        <f t="shared" si="43"/>
        <v/>
      </c>
    </row>
    <row r="970" spans="1:22" x14ac:dyDescent="0.25">
      <c r="A970" s="12">
        <v>957</v>
      </c>
      <c r="B970" t="str">
        <f>IFERROR(INDEX(DATOS!B:B,MATCH(CHECKLIST!A970,DATOS!CG:CG,0),1),"")</f>
        <v/>
      </c>
      <c r="C970" t="str">
        <f>IFERROR(INDEX(DATOS!BT:BT,MATCH(CHECKLIST!A970,DATOS!CG:CG,0),1),"")</f>
        <v/>
      </c>
      <c r="D970" t="str">
        <f>IFERROR(INDEX(DATOS!T:T,MATCH(CHECKLIST!E970,DATOS!C:C,0),1),"")</f>
        <v/>
      </c>
      <c r="E970" s="72" t="str">
        <f>IFERROR(INDEX(DATOS!C:C,MATCH(CHECKLIST!A970,DATOS!CG:CG,0),1),"")</f>
        <v/>
      </c>
      <c r="F970" s="82" t="str">
        <f>IFERROR(IF(INDEX(DATOS!AI:AI,MATCH(CHECKLIST!B970,DATOS!B:B,0),1)=0,"",INDEX(DATOS!AI:AI,MATCH(CHECKLIST!B970,DATOS!B:B,0),1)),"")</f>
        <v/>
      </c>
      <c r="G970" s="17" t="str">
        <f>IFERROR(IF(INDEX(DATOS!AN:AN,MATCH(CHECKLIST!B970,DATOS!B:B,0),1)=0,"",INDEX(DATOS!AN:AN,MATCH(CHECKLIST!B970,DATOS!B:B,0),1)),"")</f>
        <v/>
      </c>
      <c r="H970" s="17" t="str">
        <f>IFERROR(IF(INDEX(DATOS!BQ:BQ,MATCH(CHECKLIST!B970,DATOS!B:B,0),1)="","X",IF(INDEX(DATOS!BQ:BQ,MATCH(CHECKLIST!B970,DATOS!B:B,0),1)="VIGENTE","",INDEX(DATOS!BQ:BQ,MATCH(CHECKLIST!B970,DATOS!B:B,0),1))),"")</f>
        <v/>
      </c>
      <c r="I970" s="17" t="str">
        <f>IFERROR(IF(INDEX(DATOS!AR:AR,MATCH(CHECKLIST!B970,DATOS!B:B,0),1)=0,"",INDEX(DATOS!AR:AR,MATCH(CHECKLIST!B970,DATOS!B:B,0),1)),"")</f>
        <v/>
      </c>
      <c r="J970" s="17" t="str">
        <f>IFERROR(IF(INDEX(DATOS!AP:AP,MATCH(CHECKLIST!B970,DATOS!B:B,0),1)=0,"",INDEX(DATOS!AP:AP,MATCH(CHECKLIST!B970,DATOS!B:B,0),1)),"")</f>
        <v/>
      </c>
      <c r="K970" s="35" t="str">
        <f>IFERROR(IF(INDEX(DATOS!AQ:AQ,MATCH(CHECKLIST!B970,DATOS!B:B,0),1)=0,"",INDEX(DATOS!AQ:AQ,MATCH(CHECKLIST!B970,DATOS!B:B,0),1)),"")</f>
        <v/>
      </c>
      <c r="L970" s="17" t="str">
        <f>IFERROR(IF(INDEX(DATOS!AS:AS,MATCH(CHECKLIST!B970,DATOS!B:B,0),1)=0,"",INDEX(DATOS!AS:AS,MATCH(CHECKLIST!B970,DATOS!B:B,0),1)),"")</f>
        <v/>
      </c>
      <c r="M970" s="17" t="str">
        <f>IFERROR(IF(INDEX(DATOS!AO:AO,MATCH(CHECKLIST!B970,DATOS!B:B,0),1)=0,"",INDEX(DATOS!AO:AO,MATCH(CHECKLIST!B970,DATOS!B:B,0),1)),"")</f>
        <v/>
      </c>
      <c r="N970" s="35" t="str">
        <f ca="1">IFERROR(IF(INDEX(DATOS!P:P,MATCH(CHECKLIST!B970,DATOS!B:B,0),1)="","X",IF(INDEX(DATOS!P:P,MATCH(CHECKLIST!B970,DATOS!B:B,0),1)&gt;YEAR(TODAY())-1,"","VENCIDA")),"")</f>
        <v/>
      </c>
      <c r="O970" s="35" t="str">
        <f>IFERROR(IF(INDEX(DATOS!AV:AV,MATCH(CHECKLIST!B970,DATOS!B:B,0),1)=0,"",INDEX(DATOS!AV:AV,MATCH(CHECKLIST!B970,DATOS!B:B,0),1)),"")</f>
        <v/>
      </c>
      <c r="P970" s="17" t="str">
        <f>IFERROR(IF(INDEX(DATOS!AT:AT,MATCH(CHECKLIST!B970,DATOS!B:B,0),1)=0,"",INDEX(DATOS!AT:AT,MATCH(CHECKLIST!B970,DATOS!B:B,0),1)),"")</f>
        <v/>
      </c>
      <c r="Q970" s="17" t="str">
        <f>IFERROR(IF(INDEX(DATOS!AU:AU,MATCH(CHECKLIST!B970,DATOS!B:B,0),1)=0,"",INDEX(DATOS!AU:AU,MATCH(CHECKLIST!B970,DATOS!B:B,0),1)),"")</f>
        <v/>
      </c>
      <c r="S970">
        <f t="shared" si="44"/>
        <v>0</v>
      </c>
      <c r="U970" t="str">
        <f t="shared" si="42"/>
        <v/>
      </c>
      <c r="V970" t="str">
        <f t="shared" si="43"/>
        <v/>
      </c>
    </row>
    <row r="971" spans="1:22" x14ac:dyDescent="0.25">
      <c r="A971" s="12">
        <v>958</v>
      </c>
      <c r="B971" t="str">
        <f>IFERROR(INDEX(DATOS!B:B,MATCH(CHECKLIST!A971,DATOS!CG:CG,0),1),"")</f>
        <v/>
      </c>
      <c r="C971" t="str">
        <f>IFERROR(INDEX(DATOS!BT:BT,MATCH(CHECKLIST!A971,DATOS!CG:CG,0),1),"")</f>
        <v/>
      </c>
      <c r="D971" t="str">
        <f>IFERROR(INDEX(DATOS!T:T,MATCH(CHECKLIST!E971,DATOS!C:C,0),1),"")</f>
        <v/>
      </c>
      <c r="E971" s="72" t="str">
        <f>IFERROR(INDEX(DATOS!C:C,MATCH(CHECKLIST!A971,DATOS!CG:CG,0),1),"")</f>
        <v/>
      </c>
      <c r="F971" s="82" t="str">
        <f>IFERROR(IF(INDEX(DATOS!AI:AI,MATCH(CHECKLIST!B971,DATOS!B:B,0),1)=0,"",INDEX(DATOS!AI:AI,MATCH(CHECKLIST!B971,DATOS!B:B,0),1)),"")</f>
        <v/>
      </c>
      <c r="G971" s="17" t="str">
        <f>IFERROR(IF(INDEX(DATOS!AN:AN,MATCH(CHECKLIST!B971,DATOS!B:B,0),1)=0,"",INDEX(DATOS!AN:AN,MATCH(CHECKLIST!B971,DATOS!B:B,0),1)),"")</f>
        <v/>
      </c>
      <c r="H971" s="17" t="str">
        <f>IFERROR(IF(INDEX(DATOS!BQ:BQ,MATCH(CHECKLIST!B971,DATOS!B:B,0),1)="","X",IF(INDEX(DATOS!BQ:BQ,MATCH(CHECKLIST!B971,DATOS!B:B,0),1)="VIGENTE","",INDEX(DATOS!BQ:BQ,MATCH(CHECKLIST!B971,DATOS!B:B,0),1))),"")</f>
        <v/>
      </c>
      <c r="I971" s="17" t="str">
        <f>IFERROR(IF(INDEX(DATOS!AR:AR,MATCH(CHECKLIST!B971,DATOS!B:B,0),1)=0,"",INDEX(DATOS!AR:AR,MATCH(CHECKLIST!B971,DATOS!B:B,0),1)),"")</f>
        <v/>
      </c>
      <c r="J971" s="17" t="str">
        <f>IFERROR(IF(INDEX(DATOS!AP:AP,MATCH(CHECKLIST!B971,DATOS!B:B,0),1)=0,"",INDEX(DATOS!AP:AP,MATCH(CHECKLIST!B971,DATOS!B:B,0),1)),"")</f>
        <v/>
      </c>
      <c r="K971" s="35" t="str">
        <f>IFERROR(IF(INDEX(DATOS!AQ:AQ,MATCH(CHECKLIST!B971,DATOS!B:B,0),1)=0,"",INDEX(DATOS!AQ:AQ,MATCH(CHECKLIST!B971,DATOS!B:B,0),1)),"")</f>
        <v/>
      </c>
      <c r="L971" s="17" t="str">
        <f>IFERROR(IF(INDEX(DATOS!AS:AS,MATCH(CHECKLIST!B971,DATOS!B:B,0),1)=0,"",INDEX(DATOS!AS:AS,MATCH(CHECKLIST!B971,DATOS!B:B,0),1)),"")</f>
        <v/>
      </c>
      <c r="M971" s="17" t="str">
        <f>IFERROR(IF(INDEX(DATOS!AO:AO,MATCH(CHECKLIST!B971,DATOS!B:B,0),1)=0,"",INDEX(DATOS!AO:AO,MATCH(CHECKLIST!B971,DATOS!B:B,0),1)),"")</f>
        <v/>
      </c>
      <c r="N971" s="35" t="str">
        <f ca="1">IFERROR(IF(INDEX(DATOS!P:P,MATCH(CHECKLIST!B971,DATOS!B:B,0),1)="","X",IF(INDEX(DATOS!P:P,MATCH(CHECKLIST!B971,DATOS!B:B,0),1)&gt;YEAR(TODAY())-1,"","VENCIDA")),"")</f>
        <v/>
      </c>
      <c r="O971" s="35" t="str">
        <f>IFERROR(IF(INDEX(DATOS!AV:AV,MATCH(CHECKLIST!B971,DATOS!B:B,0),1)=0,"",INDEX(DATOS!AV:AV,MATCH(CHECKLIST!B971,DATOS!B:B,0),1)),"")</f>
        <v/>
      </c>
      <c r="P971" s="17" t="str">
        <f>IFERROR(IF(INDEX(DATOS!AT:AT,MATCH(CHECKLIST!B971,DATOS!B:B,0),1)=0,"",INDEX(DATOS!AT:AT,MATCH(CHECKLIST!B971,DATOS!B:B,0),1)),"")</f>
        <v/>
      </c>
      <c r="Q971" s="17" t="str">
        <f>IFERROR(IF(INDEX(DATOS!AU:AU,MATCH(CHECKLIST!B971,DATOS!B:B,0),1)=0,"",INDEX(DATOS!AU:AU,MATCH(CHECKLIST!B971,DATOS!B:B,0),1)),"")</f>
        <v/>
      </c>
      <c r="R971" t="str">
        <f>IF(B971="","",1)</f>
        <v/>
      </c>
      <c r="S971" t="str">
        <f t="shared" si="44"/>
        <v/>
      </c>
      <c r="U971" t="str">
        <f t="shared" si="42"/>
        <v/>
      </c>
      <c r="V971" t="str">
        <f t="shared" si="43"/>
        <v/>
      </c>
    </row>
    <row r="972" spans="1:22" x14ac:dyDescent="0.25">
      <c r="A972" s="12">
        <v>959</v>
      </c>
      <c r="B972" t="str">
        <f>IFERROR(INDEX(DATOS!B:B,MATCH(CHECKLIST!A972,DATOS!CG:CG,0),1),"")</f>
        <v/>
      </c>
      <c r="C972" t="str">
        <f>IFERROR(INDEX(DATOS!BT:BT,MATCH(CHECKLIST!A972,DATOS!CG:CG,0),1),"")</f>
        <v/>
      </c>
      <c r="D972" t="str">
        <f>IFERROR(INDEX(DATOS!T:T,MATCH(CHECKLIST!E972,DATOS!C:C,0),1),"")</f>
        <v/>
      </c>
      <c r="E972" s="72" t="str">
        <f>IFERROR(INDEX(DATOS!C:C,MATCH(CHECKLIST!A972,DATOS!CG:CG,0),1),"")</f>
        <v/>
      </c>
      <c r="F972" s="82" t="str">
        <f>IFERROR(IF(INDEX(DATOS!AI:AI,MATCH(CHECKLIST!B972,DATOS!B:B,0),1)=0,"",INDEX(DATOS!AI:AI,MATCH(CHECKLIST!B972,DATOS!B:B,0),1)),"")</f>
        <v/>
      </c>
      <c r="G972" s="17" t="str">
        <f>IFERROR(IF(INDEX(DATOS!AN:AN,MATCH(CHECKLIST!B972,DATOS!B:B,0),1)=0,"",INDEX(DATOS!AN:AN,MATCH(CHECKLIST!B972,DATOS!B:B,0),1)),"")</f>
        <v/>
      </c>
      <c r="H972" s="17" t="str">
        <f>IFERROR(IF(INDEX(DATOS!BQ:BQ,MATCH(CHECKLIST!B972,DATOS!B:B,0),1)="","X",IF(INDEX(DATOS!BQ:BQ,MATCH(CHECKLIST!B972,DATOS!B:B,0),1)="VIGENTE","",INDEX(DATOS!BQ:BQ,MATCH(CHECKLIST!B972,DATOS!B:B,0),1))),"")</f>
        <v/>
      </c>
      <c r="I972" s="17" t="str">
        <f>IFERROR(IF(INDEX(DATOS!AR:AR,MATCH(CHECKLIST!B972,DATOS!B:B,0),1)=0,"",INDEX(DATOS!AR:AR,MATCH(CHECKLIST!B972,DATOS!B:B,0),1)),"")</f>
        <v/>
      </c>
      <c r="J972" s="17" t="str">
        <f>IFERROR(IF(INDEX(DATOS!AP:AP,MATCH(CHECKLIST!B972,DATOS!B:B,0),1)=0,"",INDEX(DATOS!AP:AP,MATCH(CHECKLIST!B972,DATOS!B:B,0),1)),"")</f>
        <v/>
      </c>
      <c r="K972" s="35" t="str">
        <f>IFERROR(IF(INDEX(DATOS!AQ:AQ,MATCH(CHECKLIST!B972,DATOS!B:B,0),1)=0,"",INDEX(DATOS!AQ:AQ,MATCH(CHECKLIST!B972,DATOS!B:B,0),1)),"")</f>
        <v/>
      </c>
      <c r="L972" s="17" t="str">
        <f>IFERROR(IF(INDEX(DATOS!AS:AS,MATCH(CHECKLIST!B972,DATOS!B:B,0),1)=0,"",INDEX(DATOS!AS:AS,MATCH(CHECKLIST!B972,DATOS!B:B,0),1)),"")</f>
        <v/>
      </c>
      <c r="M972" s="17" t="str">
        <f>IFERROR(IF(INDEX(DATOS!AO:AO,MATCH(CHECKLIST!B972,DATOS!B:B,0),1)=0,"",INDEX(DATOS!AO:AO,MATCH(CHECKLIST!B972,DATOS!B:B,0),1)),"")</f>
        <v/>
      </c>
      <c r="N972" s="35" t="str">
        <f ca="1">IFERROR(IF(INDEX(DATOS!P:P,MATCH(CHECKLIST!B972,DATOS!B:B,0),1)="","X",IF(INDEX(DATOS!P:P,MATCH(CHECKLIST!B972,DATOS!B:B,0),1)&gt;YEAR(TODAY())-1,"","VENCIDA")),"")</f>
        <v/>
      </c>
      <c r="O972" s="35" t="str">
        <f>IFERROR(IF(INDEX(DATOS!AV:AV,MATCH(CHECKLIST!B972,DATOS!B:B,0),1)=0,"",INDEX(DATOS!AV:AV,MATCH(CHECKLIST!B972,DATOS!B:B,0),1)),"")</f>
        <v/>
      </c>
      <c r="P972" s="17" t="str">
        <f>IFERROR(IF(INDEX(DATOS!AT:AT,MATCH(CHECKLIST!B972,DATOS!B:B,0),1)=0,"",INDEX(DATOS!AT:AT,MATCH(CHECKLIST!B972,DATOS!B:B,0),1)),"")</f>
        <v/>
      </c>
      <c r="Q972" s="17" t="str">
        <f>IFERROR(IF(INDEX(DATOS!AU:AU,MATCH(CHECKLIST!B972,DATOS!B:B,0),1)=0,"",INDEX(DATOS!AU:AU,MATCH(CHECKLIST!B972,DATOS!B:B,0),1)),"")</f>
        <v/>
      </c>
      <c r="S972">
        <f t="shared" si="44"/>
        <v>0</v>
      </c>
      <c r="U972" t="str">
        <f t="shared" si="42"/>
        <v/>
      </c>
      <c r="V972" t="str">
        <f t="shared" si="43"/>
        <v/>
      </c>
    </row>
    <row r="973" spans="1:22" x14ac:dyDescent="0.25">
      <c r="A973" s="12">
        <v>960</v>
      </c>
      <c r="B973" t="str">
        <f>IFERROR(INDEX(DATOS!B:B,MATCH(CHECKLIST!A973,DATOS!CG:CG,0),1),"")</f>
        <v/>
      </c>
      <c r="C973" t="str">
        <f>IFERROR(INDEX(DATOS!BT:BT,MATCH(CHECKLIST!A973,DATOS!CG:CG,0),1),"")</f>
        <v/>
      </c>
      <c r="D973" t="str">
        <f>IFERROR(INDEX(DATOS!T:T,MATCH(CHECKLIST!E973,DATOS!C:C,0),1),"")</f>
        <v/>
      </c>
      <c r="E973" s="72" t="str">
        <f>IFERROR(INDEX(DATOS!C:C,MATCH(CHECKLIST!A973,DATOS!CG:CG,0),1),"")</f>
        <v/>
      </c>
      <c r="F973" s="82" t="str">
        <f>IFERROR(IF(INDEX(DATOS!AI:AI,MATCH(CHECKLIST!B973,DATOS!B:B,0),1)=0,"",INDEX(DATOS!AI:AI,MATCH(CHECKLIST!B973,DATOS!B:B,0),1)),"")</f>
        <v/>
      </c>
      <c r="G973" s="17" t="str">
        <f>IFERROR(IF(INDEX(DATOS!AN:AN,MATCH(CHECKLIST!B973,DATOS!B:B,0),1)=0,"",INDEX(DATOS!AN:AN,MATCH(CHECKLIST!B973,DATOS!B:B,0),1)),"")</f>
        <v/>
      </c>
      <c r="H973" s="17" t="str">
        <f>IFERROR(IF(INDEX(DATOS!BQ:BQ,MATCH(CHECKLIST!B973,DATOS!B:B,0),1)="","X",IF(INDEX(DATOS!BQ:BQ,MATCH(CHECKLIST!B973,DATOS!B:B,0),1)="VIGENTE","",INDEX(DATOS!BQ:BQ,MATCH(CHECKLIST!B973,DATOS!B:B,0),1))),"")</f>
        <v/>
      </c>
      <c r="I973" s="17" t="str">
        <f>IFERROR(IF(INDEX(DATOS!AR:AR,MATCH(CHECKLIST!B973,DATOS!B:B,0),1)=0,"",INDEX(DATOS!AR:AR,MATCH(CHECKLIST!B973,DATOS!B:B,0),1)),"")</f>
        <v/>
      </c>
      <c r="J973" s="17" t="str">
        <f>IFERROR(IF(INDEX(DATOS!AP:AP,MATCH(CHECKLIST!B973,DATOS!B:B,0),1)=0,"",INDEX(DATOS!AP:AP,MATCH(CHECKLIST!B973,DATOS!B:B,0),1)),"")</f>
        <v/>
      </c>
      <c r="K973" s="35" t="str">
        <f>IFERROR(IF(INDEX(DATOS!AQ:AQ,MATCH(CHECKLIST!B973,DATOS!B:B,0),1)=0,"",INDEX(DATOS!AQ:AQ,MATCH(CHECKLIST!B973,DATOS!B:B,0),1)),"")</f>
        <v/>
      </c>
      <c r="L973" s="17" t="str">
        <f>IFERROR(IF(INDEX(DATOS!AS:AS,MATCH(CHECKLIST!B973,DATOS!B:B,0),1)=0,"",INDEX(DATOS!AS:AS,MATCH(CHECKLIST!B973,DATOS!B:B,0),1)),"")</f>
        <v/>
      </c>
      <c r="M973" s="17" t="str">
        <f>IFERROR(IF(INDEX(DATOS!AO:AO,MATCH(CHECKLIST!B973,DATOS!B:B,0),1)=0,"",INDEX(DATOS!AO:AO,MATCH(CHECKLIST!B973,DATOS!B:B,0),1)),"")</f>
        <v/>
      </c>
      <c r="N973" s="35" t="str">
        <f ca="1">IFERROR(IF(INDEX(DATOS!P:P,MATCH(CHECKLIST!B973,DATOS!B:B,0),1)="","X",IF(INDEX(DATOS!P:P,MATCH(CHECKLIST!B973,DATOS!B:B,0),1)&gt;YEAR(TODAY())-1,"","VENCIDA")),"")</f>
        <v/>
      </c>
      <c r="O973" s="35" t="str">
        <f>IFERROR(IF(INDEX(DATOS!AV:AV,MATCH(CHECKLIST!B973,DATOS!B:B,0),1)=0,"",INDEX(DATOS!AV:AV,MATCH(CHECKLIST!B973,DATOS!B:B,0),1)),"")</f>
        <v/>
      </c>
      <c r="P973" s="17" t="str">
        <f>IFERROR(IF(INDEX(DATOS!AT:AT,MATCH(CHECKLIST!B973,DATOS!B:B,0),1)=0,"",INDEX(DATOS!AT:AT,MATCH(CHECKLIST!B973,DATOS!B:B,0),1)),"")</f>
        <v/>
      </c>
      <c r="Q973" s="17" t="str">
        <f>IFERROR(IF(INDEX(DATOS!AU:AU,MATCH(CHECKLIST!B973,DATOS!B:B,0),1)=0,"",INDEX(DATOS!AU:AU,MATCH(CHECKLIST!B973,DATOS!B:B,0),1)),"")</f>
        <v/>
      </c>
      <c r="R973" t="str">
        <f>IF(B973="","",1)</f>
        <v/>
      </c>
      <c r="S973" t="str">
        <f t="shared" si="44"/>
        <v/>
      </c>
      <c r="U973" t="str">
        <f t="shared" si="42"/>
        <v/>
      </c>
      <c r="V973" t="str">
        <f t="shared" si="43"/>
        <v/>
      </c>
    </row>
    <row r="974" spans="1:22" x14ac:dyDescent="0.25">
      <c r="A974" s="12">
        <v>961</v>
      </c>
      <c r="B974" t="str">
        <f>IFERROR(INDEX(DATOS!B:B,MATCH(CHECKLIST!A974,DATOS!CG:CG,0),1),"")</f>
        <v/>
      </c>
      <c r="C974" t="str">
        <f>IFERROR(INDEX(DATOS!BT:BT,MATCH(CHECKLIST!A974,DATOS!CG:CG,0),1),"")</f>
        <v/>
      </c>
      <c r="D974" t="str">
        <f>IFERROR(INDEX(DATOS!T:T,MATCH(CHECKLIST!E974,DATOS!C:C,0),1),"")</f>
        <v/>
      </c>
      <c r="E974" s="72" t="str">
        <f>IFERROR(INDEX(DATOS!C:C,MATCH(CHECKLIST!A974,DATOS!CG:CG,0),1),"")</f>
        <v/>
      </c>
      <c r="F974" s="82" t="str">
        <f>IFERROR(IF(INDEX(DATOS!AI:AI,MATCH(CHECKLIST!B974,DATOS!B:B,0),1)=0,"",INDEX(DATOS!AI:AI,MATCH(CHECKLIST!B974,DATOS!B:B,0),1)),"")</f>
        <v/>
      </c>
      <c r="G974" s="17" t="str">
        <f>IFERROR(IF(INDEX(DATOS!AN:AN,MATCH(CHECKLIST!B974,DATOS!B:B,0),1)=0,"",INDEX(DATOS!AN:AN,MATCH(CHECKLIST!B974,DATOS!B:B,0),1)),"")</f>
        <v/>
      </c>
      <c r="H974" s="17" t="str">
        <f>IFERROR(IF(INDEX(DATOS!BQ:BQ,MATCH(CHECKLIST!B974,DATOS!B:B,0),1)="","X",IF(INDEX(DATOS!BQ:BQ,MATCH(CHECKLIST!B974,DATOS!B:B,0),1)="VIGENTE","",INDEX(DATOS!BQ:BQ,MATCH(CHECKLIST!B974,DATOS!B:B,0),1))),"")</f>
        <v/>
      </c>
      <c r="I974" s="17" t="str">
        <f>IFERROR(IF(INDEX(DATOS!AR:AR,MATCH(CHECKLIST!B974,DATOS!B:B,0),1)=0,"",INDEX(DATOS!AR:AR,MATCH(CHECKLIST!B974,DATOS!B:B,0),1)),"")</f>
        <v/>
      </c>
      <c r="J974" s="17" t="str">
        <f>IFERROR(IF(INDEX(DATOS!AP:AP,MATCH(CHECKLIST!B974,DATOS!B:B,0),1)=0,"",INDEX(DATOS!AP:AP,MATCH(CHECKLIST!B974,DATOS!B:B,0),1)),"")</f>
        <v/>
      </c>
      <c r="K974" s="35" t="str">
        <f>IFERROR(IF(INDEX(DATOS!AQ:AQ,MATCH(CHECKLIST!B974,DATOS!B:B,0),1)=0,"",INDEX(DATOS!AQ:AQ,MATCH(CHECKLIST!B974,DATOS!B:B,0),1)),"")</f>
        <v/>
      </c>
      <c r="L974" s="17" t="str">
        <f>IFERROR(IF(INDEX(DATOS!AS:AS,MATCH(CHECKLIST!B974,DATOS!B:B,0),1)=0,"",INDEX(DATOS!AS:AS,MATCH(CHECKLIST!B974,DATOS!B:B,0),1)),"")</f>
        <v/>
      </c>
      <c r="M974" s="17" t="str">
        <f>IFERROR(IF(INDEX(DATOS!AO:AO,MATCH(CHECKLIST!B974,DATOS!B:B,0),1)=0,"",INDEX(DATOS!AO:AO,MATCH(CHECKLIST!B974,DATOS!B:B,0),1)),"")</f>
        <v/>
      </c>
      <c r="N974" s="35" t="str">
        <f ca="1">IFERROR(IF(INDEX(DATOS!P:P,MATCH(CHECKLIST!B974,DATOS!B:B,0),1)="","X",IF(INDEX(DATOS!P:P,MATCH(CHECKLIST!B974,DATOS!B:B,0),1)&gt;YEAR(TODAY())-1,"","VENCIDA")),"")</f>
        <v/>
      </c>
      <c r="O974" s="35" t="str">
        <f>IFERROR(IF(INDEX(DATOS!AV:AV,MATCH(CHECKLIST!B974,DATOS!B:B,0),1)=0,"",INDEX(DATOS!AV:AV,MATCH(CHECKLIST!B974,DATOS!B:B,0),1)),"")</f>
        <v/>
      </c>
      <c r="P974" s="17" t="str">
        <f>IFERROR(IF(INDEX(DATOS!AT:AT,MATCH(CHECKLIST!B974,DATOS!B:B,0),1)=0,"",INDEX(DATOS!AT:AT,MATCH(CHECKLIST!B974,DATOS!B:B,0),1)),"")</f>
        <v/>
      </c>
      <c r="Q974" s="17" t="str">
        <f>IFERROR(IF(INDEX(DATOS!AU:AU,MATCH(CHECKLIST!B974,DATOS!B:B,0),1)=0,"",INDEX(DATOS!AU:AU,MATCH(CHECKLIST!B974,DATOS!B:B,0),1)),"")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IFERROR(INDEX(DATOS!B:B,MATCH(CHECKLIST!A975,DATOS!CG:CG,0),1),"")</f>
        <v/>
      </c>
      <c r="C975" t="str">
        <f>IFERROR(INDEX(DATOS!BT:BT,MATCH(CHECKLIST!A975,DATOS!CG:CG,0),1),"")</f>
        <v/>
      </c>
      <c r="D975" t="str">
        <f>IFERROR(INDEX(DATOS!T:T,MATCH(CHECKLIST!E975,DATOS!C:C,0),1),"")</f>
        <v/>
      </c>
      <c r="E975" s="72" t="str">
        <f>IFERROR(INDEX(DATOS!C:C,MATCH(CHECKLIST!A975,DATOS!CG:CG,0),1),"")</f>
        <v/>
      </c>
      <c r="F975" s="82" t="str">
        <f>IFERROR(IF(INDEX(DATOS!AI:AI,MATCH(CHECKLIST!B975,DATOS!B:B,0),1)=0,"",INDEX(DATOS!AI:AI,MATCH(CHECKLIST!B975,DATOS!B:B,0),1)),"")</f>
        <v/>
      </c>
      <c r="G975" s="17" t="str">
        <f>IFERROR(IF(INDEX(DATOS!AN:AN,MATCH(CHECKLIST!B975,DATOS!B:B,0),1)=0,"",INDEX(DATOS!AN:AN,MATCH(CHECKLIST!B975,DATOS!B:B,0),1)),"")</f>
        <v/>
      </c>
      <c r="H975" s="17" t="str">
        <f>IFERROR(IF(INDEX(DATOS!BQ:BQ,MATCH(CHECKLIST!B975,DATOS!B:B,0),1)="","X",IF(INDEX(DATOS!BQ:BQ,MATCH(CHECKLIST!B975,DATOS!B:B,0),1)="VIGENTE","",INDEX(DATOS!BQ:BQ,MATCH(CHECKLIST!B975,DATOS!B:B,0),1))),"")</f>
        <v/>
      </c>
      <c r="I975" s="17" t="str">
        <f>IFERROR(IF(INDEX(DATOS!AR:AR,MATCH(CHECKLIST!B975,DATOS!B:B,0),1)=0,"",INDEX(DATOS!AR:AR,MATCH(CHECKLIST!B975,DATOS!B:B,0),1)),"")</f>
        <v/>
      </c>
      <c r="J975" s="17" t="str">
        <f>IFERROR(IF(INDEX(DATOS!AP:AP,MATCH(CHECKLIST!B975,DATOS!B:B,0),1)=0,"",INDEX(DATOS!AP:AP,MATCH(CHECKLIST!B975,DATOS!B:B,0),1)),"")</f>
        <v/>
      </c>
      <c r="K975" s="35" t="str">
        <f>IFERROR(IF(INDEX(DATOS!AQ:AQ,MATCH(CHECKLIST!B975,DATOS!B:B,0),1)=0,"",INDEX(DATOS!AQ:AQ,MATCH(CHECKLIST!B975,DATOS!B:B,0),1)),"")</f>
        <v/>
      </c>
      <c r="L975" s="17" t="str">
        <f>IFERROR(IF(INDEX(DATOS!AS:AS,MATCH(CHECKLIST!B975,DATOS!B:B,0),1)=0,"",INDEX(DATOS!AS:AS,MATCH(CHECKLIST!B975,DATOS!B:B,0),1)),"")</f>
        <v/>
      </c>
      <c r="M975" s="17" t="str">
        <f>IFERROR(IF(INDEX(DATOS!AO:AO,MATCH(CHECKLIST!B975,DATOS!B:B,0),1)=0,"",INDEX(DATOS!AO:AO,MATCH(CHECKLIST!B975,DATOS!B:B,0),1)),"")</f>
        <v/>
      </c>
      <c r="N975" s="35" t="str">
        <f ca="1">IFERROR(IF(INDEX(DATOS!P:P,MATCH(CHECKLIST!B975,DATOS!B:B,0),1)="","X",IF(INDEX(DATOS!P:P,MATCH(CHECKLIST!B975,DATOS!B:B,0),1)&gt;YEAR(TODAY())-1,"","VENCIDA")),"")</f>
        <v/>
      </c>
      <c r="O975" s="35" t="str">
        <f>IFERROR(IF(INDEX(DATOS!AV:AV,MATCH(CHECKLIST!B975,DATOS!B:B,0),1)=0,"",INDEX(DATOS!AV:AV,MATCH(CHECKLIST!B975,DATOS!B:B,0),1)),"")</f>
        <v/>
      </c>
      <c r="P975" s="17" t="str">
        <f>IFERROR(IF(INDEX(DATOS!AT:AT,MATCH(CHECKLIST!B975,DATOS!B:B,0),1)=0,"",INDEX(DATOS!AT:AT,MATCH(CHECKLIST!B975,DATOS!B:B,0),1)),"")</f>
        <v/>
      </c>
      <c r="Q975" s="17" t="str">
        <f>IFERROR(IF(INDEX(DATOS!AU:AU,MATCH(CHECKLIST!B975,DATOS!B:B,0),1)=0,"",INDEX(DATOS!AU:AU,MATCH(CHECKLIST!B975,DATOS!B:B,0),1)),"")</f>
        <v/>
      </c>
      <c r="R975" t="str">
        <f>IF(B975="","",1)</f>
        <v/>
      </c>
      <c r="S975" t="str">
        <f t="shared" si="44"/>
        <v/>
      </c>
      <c r="U975" t="str">
        <f t="shared" si="45"/>
        <v/>
      </c>
      <c r="V975" t="str">
        <f t="shared" si="46"/>
        <v/>
      </c>
    </row>
    <row r="976" spans="1:22" x14ac:dyDescent="0.25">
      <c r="A976" s="12">
        <v>963</v>
      </c>
      <c r="B976" t="str">
        <f>IFERROR(INDEX(DATOS!B:B,MATCH(CHECKLIST!A976,DATOS!CG:CG,0),1),"")</f>
        <v/>
      </c>
      <c r="C976" t="str">
        <f>IFERROR(INDEX(DATOS!BT:BT,MATCH(CHECKLIST!A976,DATOS!CG:CG,0),1),"")</f>
        <v/>
      </c>
      <c r="D976" t="str">
        <f>IFERROR(INDEX(DATOS!T:T,MATCH(CHECKLIST!E976,DATOS!C:C,0),1),"")</f>
        <v/>
      </c>
      <c r="E976" s="72" t="str">
        <f>IFERROR(INDEX(DATOS!C:C,MATCH(CHECKLIST!A976,DATOS!CG:CG,0),1),"")</f>
        <v/>
      </c>
      <c r="F976" s="82" t="str">
        <f>IFERROR(IF(INDEX(DATOS!AI:AI,MATCH(CHECKLIST!B976,DATOS!B:B,0),1)=0,"",INDEX(DATOS!AI:AI,MATCH(CHECKLIST!B976,DATOS!B:B,0),1)),"")</f>
        <v/>
      </c>
      <c r="G976" s="17" t="str">
        <f>IFERROR(IF(INDEX(DATOS!AN:AN,MATCH(CHECKLIST!B976,DATOS!B:B,0),1)=0,"",INDEX(DATOS!AN:AN,MATCH(CHECKLIST!B976,DATOS!B:B,0),1)),"")</f>
        <v/>
      </c>
      <c r="H976" s="17" t="str">
        <f>IFERROR(IF(INDEX(DATOS!BQ:BQ,MATCH(CHECKLIST!B976,DATOS!B:B,0),1)="","X",IF(INDEX(DATOS!BQ:BQ,MATCH(CHECKLIST!B976,DATOS!B:B,0),1)="VIGENTE","",INDEX(DATOS!BQ:BQ,MATCH(CHECKLIST!B976,DATOS!B:B,0),1))),"")</f>
        <v/>
      </c>
      <c r="I976" s="17" t="str">
        <f>IFERROR(IF(INDEX(DATOS!AR:AR,MATCH(CHECKLIST!B976,DATOS!B:B,0),1)=0,"",INDEX(DATOS!AR:AR,MATCH(CHECKLIST!B976,DATOS!B:B,0),1)),"")</f>
        <v/>
      </c>
      <c r="J976" s="17" t="str">
        <f>IFERROR(IF(INDEX(DATOS!AP:AP,MATCH(CHECKLIST!B976,DATOS!B:B,0),1)=0,"",INDEX(DATOS!AP:AP,MATCH(CHECKLIST!B976,DATOS!B:B,0),1)),"")</f>
        <v/>
      </c>
      <c r="K976" s="35" t="str">
        <f>IFERROR(IF(INDEX(DATOS!AQ:AQ,MATCH(CHECKLIST!B976,DATOS!B:B,0),1)=0,"",INDEX(DATOS!AQ:AQ,MATCH(CHECKLIST!B976,DATOS!B:B,0),1)),"")</f>
        <v/>
      </c>
      <c r="L976" s="17" t="str">
        <f>IFERROR(IF(INDEX(DATOS!AS:AS,MATCH(CHECKLIST!B976,DATOS!B:B,0),1)=0,"",INDEX(DATOS!AS:AS,MATCH(CHECKLIST!B976,DATOS!B:B,0),1)),"")</f>
        <v/>
      </c>
      <c r="M976" s="17" t="str">
        <f>IFERROR(IF(INDEX(DATOS!AO:AO,MATCH(CHECKLIST!B976,DATOS!B:B,0),1)=0,"",INDEX(DATOS!AO:AO,MATCH(CHECKLIST!B976,DATOS!B:B,0),1)),"")</f>
        <v/>
      </c>
      <c r="N976" s="35" t="str">
        <f ca="1">IFERROR(IF(INDEX(DATOS!P:P,MATCH(CHECKLIST!B976,DATOS!B:B,0),1)="","X",IF(INDEX(DATOS!P:P,MATCH(CHECKLIST!B976,DATOS!B:B,0),1)&gt;YEAR(TODAY())-1,"","VENCIDA")),"")</f>
        <v/>
      </c>
      <c r="O976" s="35" t="str">
        <f>IFERROR(IF(INDEX(DATOS!AV:AV,MATCH(CHECKLIST!B976,DATOS!B:B,0),1)=0,"",INDEX(DATOS!AV:AV,MATCH(CHECKLIST!B976,DATOS!B:B,0),1)),"")</f>
        <v/>
      </c>
      <c r="P976" s="17" t="str">
        <f>IFERROR(IF(INDEX(DATOS!AT:AT,MATCH(CHECKLIST!B976,DATOS!B:B,0),1)=0,"",INDEX(DATOS!AT:AT,MATCH(CHECKLIST!B976,DATOS!B:B,0),1)),"")</f>
        <v/>
      </c>
      <c r="Q976" s="17" t="str">
        <f>IFERROR(IF(INDEX(DATOS!AU:AU,MATCH(CHECKLIST!B976,DATOS!B:B,0),1)=0,"",INDEX(DATOS!AU:AU,MATCH(CHECKLIST!B976,DATOS!B:B,0),1)),"")</f>
        <v/>
      </c>
      <c r="S976">
        <f t="shared" ref="S976:S1000" si="47">IF(Q$13="","",R976)</f>
        <v>0</v>
      </c>
      <c r="U976" t="str">
        <f t="shared" si="45"/>
        <v/>
      </c>
      <c r="V976" t="str">
        <f t="shared" si="46"/>
        <v/>
      </c>
    </row>
    <row r="977" spans="1:22" x14ac:dyDescent="0.25">
      <c r="A977" s="12">
        <v>964</v>
      </c>
      <c r="B977" t="str">
        <f>IFERROR(INDEX(DATOS!B:B,MATCH(CHECKLIST!A977,DATOS!CG:CG,0),1),"")</f>
        <v/>
      </c>
      <c r="C977" t="str">
        <f>IFERROR(INDEX(DATOS!BT:BT,MATCH(CHECKLIST!A977,DATOS!CG:CG,0),1),"")</f>
        <v/>
      </c>
      <c r="D977" t="str">
        <f>IFERROR(INDEX(DATOS!T:T,MATCH(CHECKLIST!E977,DATOS!C:C,0),1),"")</f>
        <v/>
      </c>
      <c r="E977" s="72" t="str">
        <f>IFERROR(INDEX(DATOS!C:C,MATCH(CHECKLIST!A977,DATOS!CG:CG,0),1),"")</f>
        <v/>
      </c>
      <c r="F977" s="82" t="str">
        <f>IFERROR(IF(INDEX(DATOS!AI:AI,MATCH(CHECKLIST!B977,DATOS!B:B,0),1)=0,"",INDEX(DATOS!AI:AI,MATCH(CHECKLIST!B977,DATOS!B:B,0),1)),"")</f>
        <v/>
      </c>
      <c r="G977" s="17" t="str">
        <f>IFERROR(IF(INDEX(DATOS!AN:AN,MATCH(CHECKLIST!B977,DATOS!B:B,0),1)=0,"",INDEX(DATOS!AN:AN,MATCH(CHECKLIST!B977,DATOS!B:B,0),1)),"")</f>
        <v/>
      </c>
      <c r="H977" s="17" t="str">
        <f>IFERROR(IF(INDEX(DATOS!BQ:BQ,MATCH(CHECKLIST!B977,DATOS!B:B,0),1)="","X",IF(INDEX(DATOS!BQ:BQ,MATCH(CHECKLIST!B977,DATOS!B:B,0),1)="VIGENTE","",INDEX(DATOS!BQ:BQ,MATCH(CHECKLIST!B977,DATOS!B:B,0),1))),"")</f>
        <v/>
      </c>
      <c r="I977" s="17" t="str">
        <f>IFERROR(IF(INDEX(DATOS!AR:AR,MATCH(CHECKLIST!B977,DATOS!B:B,0),1)=0,"",INDEX(DATOS!AR:AR,MATCH(CHECKLIST!B977,DATOS!B:B,0),1)),"")</f>
        <v/>
      </c>
      <c r="J977" s="17" t="str">
        <f>IFERROR(IF(INDEX(DATOS!AP:AP,MATCH(CHECKLIST!B977,DATOS!B:B,0),1)=0,"",INDEX(DATOS!AP:AP,MATCH(CHECKLIST!B977,DATOS!B:B,0),1)),"")</f>
        <v/>
      </c>
      <c r="K977" s="35" t="str">
        <f>IFERROR(IF(INDEX(DATOS!AQ:AQ,MATCH(CHECKLIST!B977,DATOS!B:B,0),1)=0,"",INDEX(DATOS!AQ:AQ,MATCH(CHECKLIST!B977,DATOS!B:B,0),1)),"")</f>
        <v/>
      </c>
      <c r="L977" s="17" t="str">
        <f>IFERROR(IF(INDEX(DATOS!AS:AS,MATCH(CHECKLIST!B977,DATOS!B:B,0),1)=0,"",INDEX(DATOS!AS:AS,MATCH(CHECKLIST!B977,DATOS!B:B,0),1)),"")</f>
        <v/>
      </c>
      <c r="M977" s="17" t="str">
        <f>IFERROR(IF(INDEX(DATOS!AO:AO,MATCH(CHECKLIST!B977,DATOS!B:B,0),1)=0,"",INDEX(DATOS!AO:AO,MATCH(CHECKLIST!B977,DATOS!B:B,0),1)),"")</f>
        <v/>
      </c>
      <c r="N977" s="35" t="str">
        <f ca="1">IFERROR(IF(INDEX(DATOS!P:P,MATCH(CHECKLIST!B977,DATOS!B:B,0),1)="","X",IF(INDEX(DATOS!P:P,MATCH(CHECKLIST!B977,DATOS!B:B,0),1)&gt;YEAR(TODAY())-1,"","VENCIDA")),"")</f>
        <v/>
      </c>
      <c r="O977" s="35" t="str">
        <f>IFERROR(IF(INDEX(DATOS!AV:AV,MATCH(CHECKLIST!B977,DATOS!B:B,0),1)=0,"",INDEX(DATOS!AV:AV,MATCH(CHECKLIST!B977,DATOS!B:B,0),1)),"")</f>
        <v/>
      </c>
      <c r="P977" s="17" t="str">
        <f>IFERROR(IF(INDEX(DATOS!AT:AT,MATCH(CHECKLIST!B977,DATOS!B:B,0),1)=0,"",INDEX(DATOS!AT:AT,MATCH(CHECKLIST!B977,DATOS!B:B,0),1)),"")</f>
        <v/>
      </c>
      <c r="Q977" s="17" t="str">
        <f>IFERROR(IF(INDEX(DATOS!AU:AU,MATCH(CHECKLIST!B977,DATOS!B:B,0),1)=0,"",INDEX(DATOS!AU:AU,MATCH(CHECKLIST!B977,DATOS!B:B,0),1)),"")</f>
        <v/>
      </c>
      <c r="R977" t="str">
        <f>IF(B977="","",1)</f>
        <v/>
      </c>
      <c r="S977" t="str">
        <f t="shared" si="47"/>
        <v/>
      </c>
      <c r="U977" t="str">
        <f t="shared" si="45"/>
        <v/>
      </c>
      <c r="V977" t="str">
        <f t="shared" si="46"/>
        <v/>
      </c>
    </row>
    <row r="978" spans="1:22" x14ac:dyDescent="0.25">
      <c r="A978" s="12">
        <v>965</v>
      </c>
      <c r="B978" t="str">
        <f>IFERROR(INDEX(DATOS!B:B,MATCH(CHECKLIST!A978,DATOS!CG:CG,0),1),"")</f>
        <v/>
      </c>
      <c r="C978" t="str">
        <f>IFERROR(INDEX(DATOS!BT:BT,MATCH(CHECKLIST!A978,DATOS!CG:CG,0),1),"")</f>
        <v/>
      </c>
      <c r="D978" t="str">
        <f>IFERROR(INDEX(DATOS!T:T,MATCH(CHECKLIST!E978,DATOS!C:C,0),1),"")</f>
        <v/>
      </c>
      <c r="E978" s="72" t="str">
        <f>IFERROR(INDEX(DATOS!C:C,MATCH(CHECKLIST!A978,DATOS!CG:CG,0),1),"")</f>
        <v/>
      </c>
      <c r="F978" s="82" t="str">
        <f>IFERROR(IF(INDEX(DATOS!AI:AI,MATCH(CHECKLIST!B978,DATOS!B:B,0),1)=0,"",INDEX(DATOS!AI:AI,MATCH(CHECKLIST!B978,DATOS!B:B,0),1)),"")</f>
        <v/>
      </c>
      <c r="G978" s="17" t="str">
        <f>IFERROR(IF(INDEX(DATOS!AN:AN,MATCH(CHECKLIST!B978,DATOS!B:B,0),1)=0,"",INDEX(DATOS!AN:AN,MATCH(CHECKLIST!B978,DATOS!B:B,0),1)),"")</f>
        <v/>
      </c>
      <c r="H978" s="17" t="str">
        <f>IFERROR(IF(INDEX(DATOS!BQ:BQ,MATCH(CHECKLIST!B978,DATOS!B:B,0),1)="","X",IF(INDEX(DATOS!BQ:BQ,MATCH(CHECKLIST!B978,DATOS!B:B,0),1)="VIGENTE","",INDEX(DATOS!BQ:BQ,MATCH(CHECKLIST!B978,DATOS!B:B,0),1))),"")</f>
        <v/>
      </c>
      <c r="I978" s="17" t="str">
        <f>IFERROR(IF(INDEX(DATOS!AR:AR,MATCH(CHECKLIST!B978,DATOS!B:B,0),1)=0,"",INDEX(DATOS!AR:AR,MATCH(CHECKLIST!B978,DATOS!B:B,0),1)),"")</f>
        <v/>
      </c>
      <c r="J978" s="17" t="str">
        <f>IFERROR(IF(INDEX(DATOS!AP:AP,MATCH(CHECKLIST!B978,DATOS!B:B,0),1)=0,"",INDEX(DATOS!AP:AP,MATCH(CHECKLIST!B978,DATOS!B:B,0),1)),"")</f>
        <v/>
      </c>
      <c r="K978" s="35" t="str">
        <f>IFERROR(IF(INDEX(DATOS!AQ:AQ,MATCH(CHECKLIST!B978,DATOS!B:B,0),1)=0,"",INDEX(DATOS!AQ:AQ,MATCH(CHECKLIST!B978,DATOS!B:B,0),1)),"")</f>
        <v/>
      </c>
      <c r="L978" s="17" t="str">
        <f>IFERROR(IF(INDEX(DATOS!AS:AS,MATCH(CHECKLIST!B978,DATOS!B:B,0),1)=0,"",INDEX(DATOS!AS:AS,MATCH(CHECKLIST!B978,DATOS!B:B,0),1)),"")</f>
        <v/>
      </c>
      <c r="M978" s="17" t="str">
        <f>IFERROR(IF(INDEX(DATOS!AO:AO,MATCH(CHECKLIST!B978,DATOS!B:B,0),1)=0,"",INDEX(DATOS!AO:AO,MATCH(CHECKLIST!B978,DATOS!B:B,0),1)),"")</f>
        <v/>
      </c>
      <c r="N978" s="35" t="str">
        <f ca="1">IFERROR(IF(INDEX(DATOS!P:P,MATCH(CHECKLIST!B978,DATOS!B:B,0),1)="","X",IF(INDEX(DATOS!P:P,MATCH(CHECKLIST!B978,DATOS!B:B,0),1)&gt;YEAR(TODAY())-1,"","VENCIDA")),"")</f>
        <v/>
      </c>
      <c r="O978" s="35" t="str">
        <f>IFERROR(IF(INDEX(DATOS!AV:AV,MATCH(CHECKLIST!B978,DATOS!B:B,0),1)=0,"",INDEX(DATOS!AV:AV,MATCH(CHECKLIST!B978,DATOS!B:B,0),1)),"")</f>
        <v/>
      </c>
      <c r="P978" s="17" t="str">
        <f>IFERROR(IF(INDEX(DATOS!AT:AT,MATCH(CHECKLIST!B978,DATOS!B:B,0),1)=0,"",INDEX(DATOS!AT:AT,MATCH(CHECKLIST!B978,DATOS!B:B,0),1)),"")</f>
        <v/>
      </c>
      <c r="Q978" s="17" t="str">
        <f>IFERROR(IF(INDEX(DATOS!AU:AU,MATCH(CHECKLIST!B978,DATOS!B:B,0),1)=0,"",INDEX(DATOS!AU:AU,MATCH(CHECKLIST!B978,DATOS!B:B,0),1)),"")</f>
        <v/>
      </c>
      <c r="S978">
        <f t="shared" si="47"/>
        <v>0</v>
      </c>
      <c r="U978" t="str">
        <f t="shared" si="45"/>
        <v/>
      </c>
      <c r="V978" t="str">
        <f t="shared" si="46"/>
        <v/>
      </c>
    </row>
    <row r="979" spans="1:22" x14ac:dyDescent="0.25">
      <c r="A979" s="12">
        <v>966</v>
      </c>
      <c r="B979" t="str">
        <f>IFERROR(INDEX(DATOS!B:B,MATCH(CHECKLIST!A979,DATOS!CG:CG,0),1),"")</f>
        <v/>
      </c>
      <c r="C979" t="str">
        <f>IFERROR(INDEX(DATOS!BT:BT,MATCH(CHECKLIST!A979,DATOS!CG:CG,0),1),"")</f>
        <v/>
      </c>
      <c r="D979" t="str">
        <f>IFERROR(INDEX(DATOS!T:T,MATCH(CHECKLIST!E979,DATOS!C:C,0),1),"")</f>
        <v/>
      </c>
      <c r="E979" s="72" t="str">
        <f>IFERROR(INDEX(DATOS!C:C,MATCH(CHECKLIST!A979,DATOS!CG:CG,0),1),"")</f>
        <v/>
      </c>
      <c r="F979" s="82" t="str">
        <f>IFERROR(IF(INDEX(DATOS!AI:AI,MATCH(CHECKLIST!B979,DATOS!B:B,0),1)=0,"",INDEX(DATOS!AI:AI,MATCH(CHECKLIST!B979,DATOS!B:B,0),1)),"")</f>
        <v/>
      </c>
      <c r="G979" s="17" t="str">
        <f>IFERROR(IF(INDEX(DATOS!AN:AN,MATCH(CHECKLIST!B979,DATOS!B:B,0),1)=0,"",INDEX(DATOS!AN:AN,MATCH(CHECKLIST!B979,DATOS!B:B,0),1)),"")</f>
        <v/>
      </c>
      <c r="H979" s="17" t="str">
        <f>IFERROR(IF(INDEX(DATOS!BQ:BQ,MATCH(CHECKLIST!B979,DATOS!B:B,0),1)="","X",IF(INDEX(DATOS!BQ:BQ,MATCH(CHECKLIST!B979,DATOS!B:B,0),1)="VIGENTE","",INDEX(DATOS!BQ:BQ,MATCH(CHECKLIST!B979,DATOS!B:B,0),1))),"")</f>
        <v/>
      </c>
      <c r="I979" s="17" t="str">
        <f>IFERROR(IF(INDEX(DATOS!AR:AR,MATCH(CHECKLIST!B979,DATOS!B:B,0),1)=0,"",INDEX(DATOS!AR:AR,MATCH(CHECKLIST!B979,DATOS!B:B,0),1)),"")</f>
        <v/>
      </c>
      <c r="J979" s="17" t="str">
        <f>IFERROR(IF(INDEX(DATOS!AP:AP,MATCH(CHECKLIST!B979,DATOS!B:B,0),1)=0,"",INDEX(DATOS!AP:AP,MATCH(CHECKLIST!B979,DATOS!B:B,0),1)),"")</f>
        <v/>
      </c>
      <c r="K979" s="35" t="str">
        <f>IFERROR(IF(INDEX(DATOS!AQ:AQ,MATCH(CHECKLIST!B979,DATOS!B:B,0),1)=0,"",INDEX(DATOS!AQ:AQ,MATCH(CHECKLIST!B979,DATOS!B:B,0),1)),"")</f>
        <v/>
      </c>
      <c r="L979" s="17" t="str">
        <f>IFERROR(IF(INDEX(DATOS!AS:AS,MATCH(CHECKLIST!B979,DATOS!B:B,0),1)=0,"",INDEX(DATOS!AS:AS,MATCH(CHECKLIST!B979,DATOS!B:B,0),1)),"")</f>
        <v/>
      </c>
      <c r="M979" s="17" t="str">
        <f>IFERROR(IF(INDEX(DATOS!AO:AO,MATCH(CHECKLIST!B979,DATOS!B:B,0),1)=0,"",INDEX(DATOS!AO:AO,MATCH(CHECKLIST!B979,DATOS!B:B,0),1)),"")</f>
        <v/>
      </c>
      <c r="N979" s="35" t="str">
        <f ca="1">IFERROR(IF(INDEX(DATOS!P:P,MATCH(CHECKLIST!B979,DATOS!B:B,0),1)="","X",IF(INDEX(DATOS!P:P,MATCH(CHECKLIST!B979,DATOS!B:B,0),1)&gt;YEAR(TODAY())-1,"","VENCIDA")),"")</f>
        <v/>
      </c>
      <c r="O979" s="35" t="str">
        <f>IFERROR(IF(INDEX(DATOS!AV:AV,MATCH(CHECKLIST!B979,DATOS!B:B,0),1)=0,"",INDEX(DATOS!AV:AV,MATCH(CHECKLIST!B979,DATOS!B:B,0),1)),"")</f>
        <v/>
      </c>
      <c r="P979" s="17" t="str">
        <f>IFERROR(IF(INDEX(DATOS!AT:AT,MATCH(CHECKLIST!B979,DATOS!B:B,0),1)=0,"",INDEX(DATOS!AT:AT,MATCH(CHECKLIST!B979,DATOS!B:B,0),1)),"")</f>
        <v/>
      </c>
      <c r="Q979" s="17" t="str">
        <f>IFERROR(IF(INDEX(DATOS!AU:AU,MATCH(CHECKLIST!B979,DATOS!B:B,0),1)=0,"",INDEX(DATOS!AU:AU,MATCH(CHECKLIST!B979,DATOS!B:B,0),1)),"")</f>
        <v/>
      </c>
      <c r="R979" t="str">
        <f>IF(B979="","",1)</f>
        <v/>
      </c>
      <c r="S979" t="str">
        <f t="shared" si="47"/>
        <v/>
      </c>
      <c r="U979" t="str">
        <f t="shared" si="45"/>
        <v/>
      </c>
      <c r="V979" t="str">
        <f t="shared" si="46"/>
        <v/>
      </c>
    </row>
    <row r="980" spans="1:22" x14ac:dyDescent="0.25">
      <c r="A980" s="12">
        <v>967</v>
      </c>
      <c r="B980" t="str">
        <f>IFERROR(INDEX(DATOS!B:B,MATCH(CHECKLIST!A980,DATOS!CG:CG,0),1),"")</f>
        <v/>
      </c>
      <c r="C980" t="str">
        <f>IFERROR(INDEX(DATOS!BT:BT,MATCH(CHECKLIST!A980,DATOS!CG:CG,0),1),"")</f>
        <v/>
      </c>
      <c r="D980" t="str">
        <f>IFERROR(INDEX(DATOS!T:T,MATCH(CHECKLIST!E980,DATOS!C:C,0),1),"")</f>
        <v/>
      </c>
      <c r="E980" s="72" t="str">
        <f>IFERROR(INDEX(DATOS!C:C,MATCH(CHECKLIST!A980,DATOS!CG:CG,0),1),"")</f>
        <v/>
      </c>
      <c r="F980" s="82" t="str">
        <f>IFERROR(IF(INDEX(DATOS!AI:AI,MATCH(CHECKLIST!B980,DATOS!B:B,0),1)=0,"",INDEX(DATOS!AI:AI,MATCH(CHECKLIST!B980,DATOS!B:B,0),1)),"")</f>
        <v/>
      </c>
      <c r="G980" s="17" t="str">
        <f>IFERROR(IF(INDEX(DATOS!AN:AN,MATCH(CHECKLIST!B980,DATOS!B:B,0),1)=0,"",INDEX(DATOS!AN:AN,MATCH(CHECKLIST!B980,DATOS!B:B,0),1)),"")</f>
        <v/>
      </c>
      <c r="H980" s="17" t="str">
        <f>IFERROR(IF(INDEX(DATOS!BQ:BQ,MATCH(CHECKLIST!B980,DATOS!B:B,0),1)="","X",IF(INDEX(DATOS!BQ:BQ,MATCH(CHECKLIST!B980,DATOS!B:B,0),1)="VIGENTE","",INDEX(DATOS!BQ:BQ,MATCH(CHECKLIST!B980,DATOS!B:B,0),1))),"")</f>
        <v/>
      </c>
      <c r="I980" s="17" t="str">
        <f>IFERROR(IF(INDEX(DATOS!AR:AR,MATCH(CHECKLIST!B980,DATOS!B:B,0),1)=0,"",INDEX(DATOS!AR:AR,MATCH(CHECKLIST!B980,DATOS!B:B,0),1)),"")</f>
        <v/>
      </c>
      <c r="J980" s="17" t="str">
        <f>IFERROR(IF(INDEX(DATOS!AP:AP,MATCH(CHECKLIST!B980,DATOS!B:B,0),1)=0,"",INDEX(DATOS!AP:AP,MATCH(CHECKLIST!B980,DATOS!B:B,0),1)),"")</f>
        <v/>
      </c>
      <c r="K980" s="35" t="str">
        <f>IFERROR(IF(INDEX(DATOS!AQ:AQ,MATCH(CHECKLIST!B980,DATOS!B:B,0),1)=0,"",INDEX(DATOS!AQ:AQ,MATCH(CHECKLIST!B980,DATOS!B:B,0),1)),"")</f>
        <v/>
      </c>
      <c r="L980" s="17" t="str">
        <f>IFERROR(IF(INDEX(DATOS!AS:AS,MATCH(CHECKLIST!B980,DATOS!B:B,0),1)=0,"",INDEX(DATOS!AS:AS,MATCH(CHECKLIST!B980,DATOS!B:B,0),1)),"")</f>
        <v/>
      </c>
      <c r="M980" s="17" t="str">
        <f>IFERROR(IF(INDEX(DATOS!AO:AO,MATCH(CHECKLIST!B980,DATOS!B:B,0),1)=0,"",INDEX(DATOS!AO:AO,MATCH(CHECKLIST!B980,DATOS!B:B,0),1)),"")</f>
        <v/>
      </c>
      <c r="N980" s="35" t="str">
        <f ca="1">IFERROR(IF(INDEX(DATOS!P:P,MATCH(CHECKLIST!B980,DATOS!B:B,0),1)="","X",IF(INDEX(DATOS!P:P,MATCH(CHECKLIST!B980,DATOS!B:B,0),1)&gt;YEAR(TODAY())-1,"","VENCIDA")),"")</f>
        <v/>
      </c>
      <c r="O980" s="35" t="str">
        <f>IFERROR(IF(INDEX(DATOS!AV:AV,MATCH(CHECKLIST!B980,DATOS!B:B,0),1)=0,"",INDEX(DATOS!AV:AV,MATCH(CHECKLIST!B980,DATOS!B:B,0),1)),"")</f>
        <v/>
      </c>
      <c r="P980" s="17" t="str">
        <f>IFERROR(IF(INDEX(DATOS!AT:AT,MATCH(CHECKLIST!B980,DATOS!B:B,0),1)=0,"",INDEX(DATOS!AT:AT,MATCH(CHECKLIST!B980,DATOS!B:B,0),1)),"")</f>
        <v/>
      </c>
      <c r="Q980" s="17" t="str">
        <f>IFERROR(IF(INDEX(DATOS!AU:AU,MATCH(CHECKLIST!B980,DATOS!B:B,0),1)=0,"",INDEX(DATOS!AU:AU,MATCH(CHECKLIST!B980,DATOS!B:B,0),1)),"")</f>
        <v/>
      </c>
      <c r="S980">
        <f t="shared" si="47"/>
        <v>0</v>
      </c>
      <c r="U980" t="str">
        <f t="shared" si="45"/>
        <v/>
      </c>
      <c r="V980" t="str">
        <f t="shared" si="46"/>
        <v/>
      </c>
    </row>
    <row r="981" spans="1:22" x14ac:dyDescent="0.25">
      <c r="A981" s="12">
        <v>968</v>
      </c>
      <c r="B981" t="str">
        <f>IFERROR(INDEX(DATOS!B:B,MATCH(CHECKLIST!A981,DATOS!CG:CG,0),1),"")</f>
        <v/>
      </c>
      <c r="C981" t="str">
        <f>IFERROR(INDEX(DATOS!BT:BT,MATCH(CHECKLIST!A981,DATOS!CG:CG,0),1),"")</f>
        <v/>
      </c>
      <c r="D981" t="str">
        <f>IFERROR(INDEX(DATOS!T:T,MATCH(CHECKLIST!E981,DATOS!C:C,0),1),"")</f>
        <v/>
      </c>
      <c r="E981" s="72" t="str">
        <f>IFERROR(INDEX(DATOS!C:C,MATCH(CHECKLIST!A981,DATOS!CG:CG,0),1),"")</f>
        <v/>
      </c>
      <c r="F981" s="82" t="str">
        <f>IFERROR(IF(INDEX(DATOS!AI:AI,MATCH(CHECKLIST!B981,DATOS!B:B,0),1)=0,"",INDEX(DATOS!AI:AI,MATCH(CHECKLIST!B981,DATOS!B:B,0),1)),"")</f>
        <v/>
      </c>
      <c r="G981" s="17" t="str">
        <f>IFERROR(IF(INDEX(DATOS!AN:AN,MATCH(CHECKLIST!B981,DATOS!B:B,0),1)=0,"",INDEX(DATOS!AN:AN,MATCH(CHECKLIST!B981,DATOS!B:B,0),1)),"")</f>
        <v/>
      </c>
      <c r="H981" s="17" t="str">
        <f>IFERROR(IF(INDEX(DATOS!BQ:BQ,MATCH(CHECKLIST!B981,DATOS!B:B,0),1)="","X",IF(INDEX(DATOS!BQ:BQ,MATCH(CHECKLIST!B981,DATOS!B:B,0),1)="VIGENTE","",INDEX(DATOS!BQ:BQ,MATCH(CHECKLIST!B981,DATOS!B:B,0),1))),"")</f>
        <v/>
      </c>
      <c r="I981" s="17" t="str">
        <f>IFERROR(IF(INDEX(DATOS!AR:AR,MATCH(CHECKLIST!B981,DATOS!B:B,0),1)=0,"",INDEX(DATOS!AR:AR,MATCH(CHECKLIST!B981,DATOS!B:B,0),1)),"")</f>
        <v/>
      </c>
      <c r="J981" s="17" t="str">
        <f>IFERROR(IF(INDEX(DATOS!AP:AP,MATCH(CHECKLIST!B981,DATOS!B:B,0),1)=0,"",INDEX(DATOS!AP:AP,MATCH(CHECKLIST!B981,DATOS!B:B,0),1)),"")</f>
        <v/>
      </c>
      <c r="K981" s="35" t="str">
        <f>IFERROR(IF(INDEX(DATOS!AQ:AQ,MATCH(CHECKLIST!B981,DATOS!B:B,0),1)=0,"",INDEX(DATOS!AQ:AQ,MATCH(CHECKLIST!B981,DATOS!B:B,0),1)),"")</f>
        <v/>
      </c>
      <c r="L981" s="17" t="str">
        <f>IFERROR(IF(INDEX(DATOS!AS:AS,MATCH(CHECKLIST!B981,DATOS!B:B,0),1)=0,"",INDEX(DATOS!AS:AS,MATCH(CHECKLIST!B981,DATOS!B:B,0),1)),"")</f>
        <v/>
      </c>
      <c r="M981" s="17" t="str">
        <f>IFERROR(IF(INDEX(DATOS!AO:AO,MATCH(CHECKLIST!B981,DATOS!B:B,0),1)=0,"",INDEX(DATOS!AO:AO,MATCH(CHECKLIST!B981,DATOS!B:B,0),1)),"")</f>
        <v/>
      </c>
      <c r="N981" s="35" t="str">
        <f ca="1">IFERROR(IF(INDEX(DATOS!P:P,MATCH(CHECKLIST!B981,DATOS!B:B,0),1)="","X",IF(INDEX(DATOS!P:P,MATCH(CHECKLIST!B981,DATOS!B:B,0),1)&gt;YEAR(TODAY())-1,"","VENCIDA")),"")</f>
        <v/>
      </c>
      <c r="O981" s="35" t="str">
        <f>IFERROR(IF(INDEX(DATOS!AV:AV,MATCH(CHECKLIST!B981,DATOS!B:B,0),1)=0,"",INDEX(DATOS!AV:AV,MATCH(CHECKLIST!B981,DATOS!B:B,0),1)),"")</f>
        <v/>
      </c>
      <c r="P981" s="17" t="str">
        <f>IFERROR(IF(INDEX(DATOS!AT:AT,MATCH(CHECKLIST!B981,DATOS!B:B,0),1)=0,"",INDEX(DATOS!AT:AT,MATCH(CHECKLIST!B981,DATOS!B:B,0),1)),"")</f>
        <v/>
      </c>
      <c r="Q981" s="17" t="str">
        <f>IFERROR(IF(INDEX(DATOS!AU:AU,MATCH(CHECKLIST!B981,DATOS!B:B,0),1)=0,"",INDEX(DATOS!AU:AU,MATCH(CHECKLIST!B981,DATOS!B:B,0),1)),"")</f>
        <v/>
      </c>
      <c r="R981" t="str">
        <f>IF(B981="","",1)</f>
        <v/>
      </c>
      <c r="S981" t="str">
        <f t="shared" si="47"/>
        <v/>
      </c>
      <c r="U981" t="str">
        <f t="shared" si="45"/>
        <v/>
      </c>
      <c r="V981" t="str">
        <f t="shared" si="46"/>
        <v/>
      </c>
    </row>
    <row r="982" spans="1:22" x14ac:dyDescent="0.25">
      <c r="A982" s="12">
        <v>969</v>
      </c>
      <c r="B982" t="str">
        <f>IFERROR(INDEX(DATOS!B:B,MATCH(CHECKLIST!A982,DATOS!CG:CG,0),1),"")</f>
        <v/>
      </c>
      <c r="C982" t="str">
        <f>IFERROR(INDEX(DATOS!BT:BT,MATCH(CHECKLIST!A982,DATOS!CG:CG,0),1),"")</f>
        <v/>
      </c>
      <c r="D982" t="str">
        <f>IFERROR(INDEX(DATOS!T:T,MATCH(CHECKLIST!E982,DATOS!C:C,0),1),"")</f>
        <v/>
      </c>
      <c r="E982" s="72" t="str">
        <f>IFERROR(INDEX(DATOS!C:C,MATCH(CHECKLIST!A982,DATOS!CG:CG,0),1),"")</f>
        <v/>
      </c>
      <c r="F982" s="82" t="str">
        <f>IFERROR(IF(INDEX(DATOS!AI:AI,MATCH(CHECKLIST!B982,DATOS!B:B,0),1)=0,"",INDEX(DATOS!AI:AI,MATCH(CHECKLIST!B982,DATOS!B:B,0),1)),"")</f>
        <v/>
      </c>
      <c r="G982" s="17" t="str">
        <f>IFERROR(IF(INDEX(DATOS!AN:AN,MATCH(CHECKLIST!B982,DATOS!B:B,0),1)=0,"",INDEX(DATOS!AN:AN,MATCH(CHECKLIST!B982,DATOS!B:B,0),1)),"")</f>
        <v/>
      </c>
      <c r="H982" s="17" t="str">
        <f>IFERROR(IF(INDEX(DATOS!BQ:BQ,MATCH(CHECKLIST!B982,DATOS!B:B,0),1)="","X",IF(INDEX(DATOS!BQ:BQ,MATCH(CHECKLIST!B982,DATOS!B:B,0),1)="VIGENTE","",INDEX(DATOS!BQ:BQ,MATCH(CHECKLIST!B982,DATOS!B:B,0),1))),"")</f>
        <v/>
      </c>
      <c r="I982" s="17" t="str">
        <f>IFERROR(IF(INDEX(DATOS!AR:AR,MATCH(CHECKLIST!B982,DATOS!B:B,0),1)=0,"",INDEX(DATOS!AR:AR,MATCH(CHECKLIST!B982,DATOS!B:B,0),1)),"")</f>
        <v/>
      </c>
      <c r="J982" s="17" t="str">
        <f>IFERROR(IF(INDEX(DATOS!AP:AP,MATCH(CHECKLIST!B982,DATOS!B:B,0),1)=0,"",INDEX(DATOS!AP:AP,MATCH(CHECKLIST!B982,DATOS!B:B,0),1)),"")</f>
        <v/>
      </c>
      <c r="K982" s="35" t="str">
        <f>IFERROR(IF(INDEX(DATOS!AQ:AQ,MATCH(CHECKLIST!B982,DATOS!B:B,0),1)=0,"",INDEX(DATOS!AQ:AQ,MATCH(CHECKLIST!B982,DATOS!B:B,0),1)),"")</f>
        <v/>
      </c>
      <c r="L982" s="17" t="str">
        <f>IFERROR(IF(INDEX(DATOS!AS:AS,MATCH(CHECKLIST!B982,DATOS!B:B,0),1)=0,"",INDEX(DATOS!AS:AS,MATCH(CHECKLIST!B982,DATOS!B:B,0),1)),"")</f>
        <v/>
      </c>
      <c r="M982" s="17" t="str">
        <f>IFERROR(IF(INDEX(DATOS!AO:AO,MATCH(CHECKLIST!B982,DATOS!B:B,0),1)=0,"",INDEX(DATOS!AO:AO,MATCH(CHECKLIST!B982,DATOS!B:B,0),1)),"")</f>
        <v/>
      </c>
      <c r="N982" s="35" t="str">
        <f ca="1">IFERROR(IF(INDEX(DATOS!P:P,MATCH(CHECKLIST!B982,DATOS!B:B,0),1)="","X",IF(INDEX(DATOS!P:P,MATCH(CHECKLIST!B982,DATOS!B:B,0),1)&gt;YEAR(TODAY())-1,"","VENCIDA")),"")</f>
        <v/>
      </c>
      <c r="O982" s="35" t="str">
        <f>IFERROR(IF(INDEX(DATOS!AV:AV,MATCH(CHECKLIST!B982,DATOS!B:B,0),1)=0,"",INDEX(DATOS!AV:AV,MATCH(CHECKLIST!B982,DATOS!B:B,0),1)),"")</f>
        <v/>
      </c>
      <c r="P982" s="17" t="str">
        <f>IFERROR(IF(INDEX(DATOS!AT:AT,MATCH(CHECKLIST!B982,DATOS!B:B,0),1)=0,"",INDEX(DATOS!AT:AT,MATCH(CHECKLIST!B982,DATOS!B:B,0),1)),"")</f>
        <v/>
      </c>
      <c r="Q982" s="17" t="str">
        <f>IFERROR(IF(INDEX(DATOS!AU:AU,MATCH(CHECKLIST!B982,DATOS!B:B,0),1)=0,"",INDEX(DATOS!AU:AU,MATCH(CHECKLIST!B982,DATOS!B:B,0),1)),"")</f>
        <v/>
      </c>
      <c r="S982">
        <f t="shared" si="47"/>
        <v>0</v>
      </c>
      <c r="U982" t="str">
        <f t="shared" si="45"/>
        <v/>
      </c>
      <c r="V982" t="str">
        <f t="shared" si="46"/>
        <v/>
      </c>
    </row>
    <row r="983" spans="1:22" x14ac:dyDescent="0.25">
      <c r="A983" s="12">
        <v>970</v>
      </c>
      <c r="B983" t="str">
        <f>IFERROR(INDEX(DATOS!B:B,MATCH(CHECKLIST!A983,DATOS!CG:CG,0),1),"")</f>
        <v/>
      </c>
      <c r="C983" t="str">
        <f>IFERROR(INDEX(DATOS!BT:BT,MATCH(CHECKLIST!A983,DATOS!CG:CG,0),1),"")</f>
        <v/>
      </c>
      <c r="D983" t="str">
        <f>IFERROR(INDEX(DATOS!T:T,MATCH(CHECKLIST!E983,DATOS!C:C,0),1),"")</f>
        <v/>
      </c>
      <c r="E983" s="72" t="str">
        <f>IFERROR(INDEX(DATOS!C:C,MATCH(CHECKLIST!A983,DATOS!CG:CG,0),1),"")</f>
        <v/>
      </c>
      <c r="F983" s="82" t="str">
        <f>IFERROR(IF(INDEX(DATOS!AI:AI,MATCH(CHECKLIST!B983,DATOS!B:B,0),1)=0,"",INDEX(DATOS!AI:AI,MATCH(CHECKLIST!B983,DATOS!B:B,0),1)),"")</f>
        <v/>
      </c>
      <c r="G983" s="17" t="str">
        <f>IFERROR(IF(INDEX(DATOS!AN:AN,MATCH(CHECKLIST!B983,DATOS!B:B,0),1)=0,"",INDEX(DATOS!AN:AN,MATCH(CHECKLIST!B983,DATOS!B:B,0),1)),"")</f>
        <v/>
      </c>
      <c r="H983" s="17" t="str">
        <f>IFERROR(IF(INDEX(DATOS!BQ:BQ,MATCH(CHECKLIST!B983,DATOS!B:B,0),1)="","X",IF(INDEX(DATOS!BQ:BQ,MATCH(CHECKLIST!B983,DATOS!B:B,0),1)="VIGENTE","",INDEX(DATOS!BQ:BQ,MATCH(CHECKLIST!B983,DATOS!B:B,0),1))),"")</f>
        <v/>
      </c>
      <c r="I983" s="17" t="str">
        <f>IFERROR(IF(INDEX(DATOS!AR:AR,MATCH(CHECKLIST!B983,DATOS!B:B,0),1)=0,"",INDEX(DATOS!AR:AR,MATCH(CHECKLIST!B983,DATOS!B:B,0),1)),"")</f>
        <v/>
      </c>
      <c r="J983" s="17" t="str">
        <f>IFERROR(IF(INDEX(DATOS!AP:AP,MATCH(CHECKLIST!B983,DATOS!B:B,0),1)=0,"",INDEX(DATOS!AP:AP,MATCH(CHECKLIST!B983,DATOS!B:B,0),1)),"")</f>
        <v/>
      </c>
      <c r="K983" s="35" t="str">
        <f>IFERROR(IF(INDEX(DATOS!AQ:AQ,MATCH(CHECKLIST!B983,DATOS!B:B,0),1)=0,"",INDEX(DATOS!AQ:AQ,MATCH(CHECKLIST!B983,DATOS!B:B,0),1)),"")</f>
        <v/>
      </c>
      <c r="L983" s="17" t="str">
        <f>IFERROR(IF(INDEX(DATOS!AS:AS,MATCH(CHECKLIST!B983,DATOS!B:B,0),1)=0,"",INDEX(DATOS!AS:AS,MATCH(CHECKLIST!B983,DATOS!B:B,0),1)),"")</f>
        <v/>
      </c>
      <c r="M983" s="17" t="str">
        <f>IFERROR(IF(INDEX(DATOS!AO:AO,MATCH(CHECKLIST!B983,DATOS!B:B,0),1)=0,"",INDEX(DATOS!AO:AO,MATCH(CHECKLIST!B983,DATOS!B:B,0),1)),"")</f>
        <v/>
      </c>
      <c r="N983" s="35" t="str">
        <f ca="1">IFERROR(IF(INDEX(DATOS!P:P,MATCH(CHECKLIST!B983,DATOS!B:B,0),1)="","X",IF(INDEX(DATOS!P:P,MATCH(CHECKLIST!B983,DATOS!B:B,0),1)&gt;YEAR(TODAY())-1,"","VENCIDA")),"")</f>
        <v/>
      </c>
      <c r="O983" s="35" t="str">
        <f>IFERROR(IF(INDEX(DATOS!AV:AV,MATCH(CHECKLIST!B983,DATOS!B:B,0),1)=0,"",INDEX(DATOS!AV:AV,MATCH(CHECKLIST!B983,DATOS!B:B,0),1)),"")</f>
        <v/>
      </c>
      <c r="P983" s="17" t="str">
        <f>IFERROR(IF(INDEX(DATOS!AT:AT,MATCH(CHECKLIST!B983,DATOS!B:B,0),1)=0,"",INDEX(DATOS!AT:AT,MATCH(CHECKLIST!B983,DATOS!B:B,0),1)),"")</f>
        <v/>
      </c>
      <c r="Q983" s="17" t="str">
        <f>IFERROR(IF(INDEX(DATOS!AU:AU,MATCH(CHECKLIST!B983,DATOS!B:B,0),1)=0,"",INDEX(DATOS!AU:AU,MATCH(CHECKLIST!B983,DATOS!B:B,0),1)),"")</f>
        <v/>
      </c>
      <c r="R983" t="str">
        <f>IF(B983="","",1)</f>
        <v/>
      </c>
      <c r="S983" t="str">
        <f t="shared" si="47"/>
        <v/>
      </c>
      <c r="U983" t="str">
        <f t="shared" si="45"/>
        <v/>
      </c>
      <c r="V983" t="str">
        <f t="shared" si="46"/>
        <v/>
      </c>
    </row>
    <row r="984" spans="1:22" x14ac:dyDescent="0.25">
      <c r="A984" s="12">
        <v>971</v>
      </c>
      <c r="B984" t="str">
        <f>IFERROR(INDEX(DATOS!B:B,MATCH(CHECKLIST!A984,DATOS!CG:CG,0),1),"")</f>
        <v/>
      </c>
      <c r="C984" t="str">
        <f>IFERROR(INDEX(DATOS!BT:BT,MATCH(CHECKLIST!A984,DATOS!CG:CG,0),1),"")</f>
        <v/>
      </c>
      <c r="D984" t="str">
        <f>IFERROR(INDEX(DATOS!T:T,MATCH(CHECKLIST!E984,DATOS!C:C,0),1),"")</f>
        <v/>
      </c>
      <c r="E984" s="72" t="str">
        <f>IFERROR(INDEX(DATOS!C:C,MATCH(CHECKLIST!A984,DATOS!CG:CG,0),1),"")</f>
        <v/>
      </c>
      <c r="F984" s="82" t="str">
        <f>IFERROR(IF(INDEX(DATOS!AI:AI,MATCH(CHECKLIST!B984,DATOS!B:B,0),1)=0,"",INDEX(DATOS!AI:AI,MATCH(CHECKLIST!B984,DATOS!B:B,0),1)),"")</f>
        <v/>
      </c>
      <c r="G984" s="17" t="str">
        <f>IFERROR(IF(INDEX(DATOS!AN:AN,MATCH(CHECKLIST!B984,DATOS!B:B,0),1)=0,"",INDEX(DATOS!AN:AN,MATCH(CHECKLIST!B984,DATOS!B:B,0),1)),"")</f>
        <v/>
      </c>
      <c r="H984" s="17" t="str">
        <f>IFERROR(IF(INDEX(DATOS!BQ:BQ,MATCH(CHECKLIST!B984,DATOS!B:B,0),1)="","X",IF(INDEX(DATOS!BQ:BQ,MATCH(CHECKLIST!B984,DATOS!B:B,0),1)="VIGENTE","",INDEX(DATOS!BQ:BQ,MATCH(CHECKLIST!B984,DATOS!B:B,0),1))),"")</f>
        <v/>
      </c>
      <c r="I984" s="17" t="str">
        <f>IFERROR(IF(INDEX(DATOS!AR:AR,MATCH(CHECKLIST!B984,DATOS!B:B,0),1)=0,"",INDEX(DATOS!AR:AR,MATCH(CHECKLIST!B984,DATOS!B:B,0),1)),"")</f>
        <v/>
      </c>
      <c r="J984" s="17" t="str">
        <f>IFERROR(IF(INDEX(DATOS!AP:AP,MATCH(CHECKLIST!B984,DATOS!B:B,0),1)=0,"",INDEX(DATOS!AP:AP,MATCH(CHECKLIST!B984,DATOS!B:B,0),1)),"")</f>
        <v/>
      </c>
      <c r="K984" s="35" t="str">
        <f>IFERROR(IF(INDEX(DATOS!AQ:AQ,MATCH(CHECKLIST!B984,DATOS!B:B,0),1)=0,"",INDEX(DATOS!AQ:AQ,MATCH(CHECKLIST!B984,DATOS!B:B,0),1)),"")</f>
        <v/>
      </c>
      <c r="L984" s="17" t="str">
        <f>IFERROR(IF(INDEX(DATOS!AS:AS,MATCH(CHECKLIST!B984,DATOS!B:B,0),1)=0,"",INDEX(DATOS!AS:AS,MATCH(CHECKLIST!B984,DATOS!B:B,0),1)),"")</f>
        <v/>
      </c>
      <c r="M984" s="17" t="str">
        <f>IFERROR(IF(INDEX(DATOS!AO:AO,MATCH(CHECKLIST!B984,DATOS!B:B,0),1)=0,"",INDEX(DATOS!AO:AO,MATCH(CHECKLIST!B984,DATOS!B:B,0),1)),"")</f>
        <v/>
      </c>
      <c r="N984" s="35" t="str">
        <f ca="1">IFERROR(IF(INDEX(DATOS!P:P,MATCH(CHECKLIST!B984,DATOS!B:B,0),1)="","X",IF(INDEX(DATOS!P:P,MATCH(CHECKLIST!B984,DATOS!B:B,0),1)&gt;YEAR(TODAY())-1,"","VENCIDA")),"")</f>
        <v/>
      </c>
      <c r="O984" s="35" t="str">
        <f>IFERROR(IF(INDEX(DATOS!AV:AV,MATCH(CHECKLIST!B984,DATOS!B:B,0),1)=0,"",INDEX(DATOS!AV:AV,MATCH(CHECKLIST!B984,DATOS!B:B,0),1)),"")</f>
        <v/>
      </c>
      <c r="P984" s="17" t="str">
        <f>IFERROR(IF(INDEX(DATOS!AT:AT,MATCH(CHECKLIST!B984,DATOS!B:B,0),1)=0,"",INDEX(DATOS!AT:AT,MATCH(CHECKLIST!B984,DATOS!B:B,0),1)),"")</f>
        <v/>
      </c>
      <c r="Q984" s="17" t="str">
        <f>IFERROR(IF(INDEX(DATOS!AU:AU,MATCH(CHECKLIST!B984,DATOS!B:B,0),1)=0,"",INDEX(DATOS!AU:AU,MATCH(CHECKLIST!B984,DATOS!B:B,0),1)),"")</f>
        <v/>
      </c>
      <c r="S984">
        <f t="shared" si="47"/>
        <v>0</v>
      </c>
      <c r="U984" t="str">
        <f t="shared" si="45"/>
        <v/>
      </c>
      <c r="V984" t="str">
        <f t="shared" si="46"/>
        <v/>
      </c>
    </row>
    <row r="985" spans="1:22" x14ac:dyDescent="0.25">
      <c r="A985" s="12">
        <v>972</v>
      </c>
      <c r="B985" t="str">
        <f>IFERROR(INDEX(DATOS!B:B,MATCH(CHECKLIST!A985,DATOS!CG:CG,0),1),"")</f>
        <v/>
      </c>
      <c r="C985" t="str">
        <f>IFERROR(INDEX(DATOS!BT:BT,MATCH(CHECKLIST!A985,DATOS!CG:CG,0),1),"")</f>
        <v/>
      </c>
      <c r="D985" t="str">
        <f>IFERROR(INDEX(DATOS!T:T,MATCH(CHECKLIST!E985,DATOS!C:C,0),1),"")</f>
        <v/>
      </c>
      <c r="E985" s="72" t="str">
        <f>IFERROR(INDEX(DATOS!C:C,MATCH(CHECKLIST!A985,DATOS!CG:CG,0),1),"")</f>
        <v/>
      </c>
      <c r="F985" s="82" t="str">
        <f>IFERROR(IF(INDEX(DATOS!AI:AI,MATCH(CHECKLIST!B985,DATOS!B:B,0),1)=0,"",INDEX(DATOS!AI:AI,MATCH(CHECKLIST!B985,DATOS!B:B,0),1)),"")</f>
        <v/>
      </c>
      <c r="G985" s="17" t="str">
        <f>IFERROR(IF(INDEX(DATOS!AN:AN,MATCH(CHECKLIST!B985,DATOS!B:B,0),1)=0,"",INDEX(DATOS!AN:AN,MATCH(CHECKLIST!B985,DATOS!B:B,0),1)),"")</f>
        <v/>
      </c>
      <c r="H985" s="17" t="str">
        <f>IFERROR(IF(INDEX(DATOS!BQ:BQ,MATCH(CHECKLIST!B985,DATOS!B:B,0),1)="","X",IF(INDEX(DATOS!BQ:BQ,MATCH(CHECKLIST!B985,DATOS!B:B,0),1)="VIGENTE","",INDEX(DATOS!BQ:BQ,MATCH(CHECKLIST!B985,DATOS!B:B,0),1))),"")</f>
        <v/>
      </c>
      <c r="I985" s="17" t="str">
        <f>IFERROR(IF(INDEX(DATOS!AR:AR,MATCH(CHECKLIST!B985,DATOS!B:B,0),1)=0,"",INDEX(DATOS!AR:AR,MATCH(CHECKLIST!B985,DATOS!B:B,0),1)),"")</f>
        <v/>
      </c>
      <c r="J985" s="17" t="str">
        <f>IFERROR(IF(INDEX(DATOS!AP:AP,MATCH(CHECKLIST!B985,DATOS!B:B,0),1)=0,"",INDEX(DATOS!AP:AP,MATCH(CHECKLIST!B985,DATOS!B:B,0),1)),"")</f>
        <v/>
      </c>
      <c r="K985" s="35" t="str">
        <f>IFERROR(IF(INDEX(DATOS!AQ:AQ,MATCH(CHECKLIST!B985,DATOS!B:B,0),1)=0,"",INDEX(DATOS!AQ:AQ,MATCH(CHECKLIST!B985,DATOS!B:B,0),1)),"")</f>
        <v/>
      </c>
      <c r="L985" s="17" t="str">
        <f>IFERROR(IF(INDEX(DATOS!AS:AS,MATCH(CHECKLIST!B985,DATOS!B:B,0),1)=0,"",INDEX(DATOS!AS:AS,MATCH(CHECKLIST!B985,DATOS!B:B,0),1)),"")</f>
        <v/>
      </c>
      <c r="M985" s="17" t="str">
        <f>IFERROR(IF(INDEX(DATOS!AO:AO,MATCH(CHECKLIST!B985,DATOS!B:B,0),1)=0,"",INDEX(DATOS!AO:AO,MATCH(CHECKLIST!B985,DATOS!B:B,0),1)),"")</f>
        <v/>
      </c>
      <c r="N985" s="35" t="str">
        <f ca="1">IFERROR(IF(INDEX(DATOS!P:P,MATCH(CHECKLIST!B985,DATOS!B:B,0),1)="","X",IF(INDEX(DATOS!P:P,MATCH(CHECKLIST!B985,DATOS!B:B,0),1)&gt;YEAR(TODAY())-1,"","VENCIDA")),"")</f>
        <v/>
      </c>
      <c r="O985" s="35" t="str">
        <f>IFERROR(IF(INDEX(DATOS!AV:AV,MATCH(CHECKLIST!B985,DATOS!B:B,0),1)=0,"",INDEX(DATOS!AV:AV,MATCH(CHECKLIST!B985,DATOS!B:B,0),1)),"")</f>
        <v/>
      </c>
      <c r="P985" s="17" t="str">
        <f>IFERROR(IF(INDEX(DATOS!AT:AT,MATCH(CHECKLIST!B985,DATOS!B:B,0),1)=0,"",INDEX(DATOS!AT:AT,MATCH(CHECKLIST!B985,DATOS!B:B,0),1)),"")</f>
        <v/>
      </c>
      <c r="Q985" s="17" t="str">
        <f>IFERROR(IF(INDEX(DATOS!AU:AU,MATCH(CHECKLIST!B985,DATOS!B:B,0),1)=0,"",INDEX(DATOS!AU:AU,MATCH(CHECKLIST!B985,DATOS!B:B,0),1)),"")</f>
        <v/>
      </c>
      <c r="R985" t="str">
        <f>IF(B985="","",1)</f>
        <v/>
      </c>
      <c r="S985" t="str">
        <f t="shared" si="47"/>
        <v/>
      </c>
      <c r="U985" t="str">
        <f t="shared" si="45"/>
        <v/>
      </c>
      <c r="V985" t="str">
        <f t="shared" si="46"/>
        <v/>
      </c>
    </row>
    <row r="986" spans="1:22" x14ac:dyDescent="0.25">
      <c r="A986" s="12">
        <v>973</v>
      </c>
      <c r="B986" t="str">
        <f>IFERROR(INDEX(DATOS!B:B,MATCH(CHECKLIST!A986,DATOS!CG:CG,0),1),"")</f>
        <v/>
      </c>
      <c r="C986" t="str">
        <f>IFERROR(INDEX(DATOS!BT:BT,MATCH(CHECKLIST!A986,DATOS!CG:CG,0),1),"")</f>
        <v/>
      </c>
      <c r="D986" t="str">
        <f>IFERROR(INDEX(DATOS!T:T,MATCH(CHECKLIST!E986,DATOS!C:C,0),1),"")</f>
        <v/>
      </c>
      <c r="E986" s="72" t="str">
        <f>IFERROR(INDEX(DATOS!C:C,MATCH(CHECKLIST!A986,DATOS!CG:CG,0),1),"")</f>
        <v/>
      </c>
      <c r="F986" s="82" t="str">
        <f>IFERROR(IF(INDEX(DATOS!AI:AI,MATCH(CHECKLIST!B986,DATOS!B:B,0),1)=0,"",INDEX(DATOS!AI:AI,MATCH(CHECKLIST!B986,DATOS!B:B,0),1)),"")</f>
        <v/>
      </c>
      <c r="G986" s="17" t="str">
        <f>IFERROR(IF(INDEX(DATOS!AN:AN,MATCH(CHECKLIST!B986,DATOS!B:B,0),1)=0,"",INDEX(DATOS!AN:AN,MATCH(CHECKLIST!B986,DATOS!B:B,0),1)),"")</f>
        <v/>
      </c>
      <c r="H986" s="17" t="str">
        <f>IFERROR(IF(INDEX(DATOS!BQ:BQ,MATCH(CHECKLIST!B986,DATOS!B:B,0),1)="","X",IF(INDEX(DATOS!BQ:BQ,MATCH(CHECKLIST!B986,DATOS!B:B,0),1)="VIGENTE","",INDEX(DATOS!BQ:BQ,MATCH(CHECKLIST!B986,DATOS!B:B,0),1))),"")</f>
        <v/>
      </c>
      <c r="I986" s="17" t="str">
        <f>IFERROR(IF(INDEX(DATOS!AR:AR,MATCH(CHECKLIST!B986,DATOS!B:B,0),1)=0,"",INDEX(DATOS!AR:AR,MATCH(CHECKLIST!B986,DATOS!B:B,0),1)),"")</f>
        <v/>
      </c>
      <c r="J986" s="17" t="str">
        <f>IFERROR(IF(INDEX(DATOS!AP:AP,MATCH(CHECKLIST!B986,DATOS!B:B,0),1)=0,"",INDEX(DATOS!AP:AP,MATCH(CHECKLIST!B986,DATOS!B:B,0),1)),"")</f>
        <v/>
      </c>
      <c r="K986" s="35" t="str">
        <f>IFERROR(IF(INDEX(DATOS!AQ:AQ,MATCH(CHECKLIST!B986,DATOS!B:B,0),1)=0,"",INDEX(DATOS!AQ:AQ,MATCH(CHECKLIST!B986,DATOS!B:B,0),1)),"")</f>
        <v/>
      </c>
      <c r="L986" s="17" t="str">
        <f>IFERROR(IF(INDEX(DATOS!AS:AS,MATCH(CHECKLIST!B986,DATOS!B:B,0),1)=0,"",INDEX(DATOS!AS:AS,MATCH(CHECKLIST!B986,DATOS!B:B,0),1)),"")</f>
        <v/>
      </c>
      <c r="M986" s="17" t="str">
        <f>IFERROR(IF(INDEX(DATOS!AO:AO,MATCH(CHECKLIST!B986,DATOS!B:B,0),1)=0,"",INDEX(DATOS!AO:AO,MATCH(CHECKLIST!B986,DATOS!B:B,0),1)),"")</f>
        <v/>
      </c>
      <c r="N986" s="35" t="str">
        <f ca="1">IFERROR(IF(INDEX(DATOS!P:P,MATCH(CHECKLIST!B986,DATOS!B:B,0),1)="","X",IF(INDEX(DATOS!P:P,MATCH(CHECKLIST!B986,DATOS!B:B,0),1)&gt;YEAR(TODAY())-1,"","VENCIDA")),"")</f>
        <v/>
      </c>
      <c r="O986" s="35" t="str">
        <f>IFERROR(IF(INDEX(DATOS!AV:AV,MATCH(CHECKLIST!B986,DATOS!B:B,0),1)=0,"",INDEX(DATOS!AV:AV,MATCH(CHECKLIST!B986,DATOS!B:B,0),1)),"")</f>
        <v/>
      </c>
      <c r="P986" s="17" t="str">
        <f>IFERROR(IF(INDEX(DATOS!AT:AT,MATCH(CHECKLIST!B986,DATOS!B:B,0),1)=0,"",INDEX(DATOS!AT:AT,MATCH(CHECKLIST!B986,DATOS!B:B,0),1)),"")</f>
        <v/>
      </c>
      <c r="Q986" s="17" t="str">
        <f>IFERROR(IF(INDEX(DATOS!AU:AU,MATCH(CHECKLIST!B986,DATOS!B:B,0),1)=0,"",INDEX(DATOS!AU:AU,MATCH(CHECKLIST!B986,DATOS!B:B,0),1)),"")</f>
        <v/>
      </c>
      <c r="S986">
        <f t="shared" si="47"/>
        <v>0</v>
      </c>
      <c r="U986" t="str">
        <f t="shared" si="45"/>
        <v/>
      </c>
      <c r="V986" t="str">
        <f t="shared" si="46"/>
        <v/>
      </c>
    </row>
    <row r="987" spans="1:22" x14ac:dyDescent="0.25">
      <c r="A987" s="12">
        <v>974</v>
      </c>
      <c r="B987" t="str">
        <f>IFERROR(INDEX(DATOS!B:B,MATCH(CHECKLIST!A987,DATOS!CG:CG,0),1),"")</f>
        <v/>
      </c>
      <c r="C987" t="str">
        <f>IFERROR(INDEX(DATOS!BT:BT,MATCH(CHECKLIST!A987,DATOS!CG:CG,0),1),"")</f>
        <v/>
      </c>
      <c r="D987" t="str">
        <f>IFERROR(INDEX(DATOS!T:T,MATCH(CHECKLIST!E987,DATOS!C:C,0),1),"")</f>
        <v/>
      </c>
      <c r="E987" s="72" t="str">
        <f>IFERROR(INDEX(DATOS!C:C,MATCH(CHECKLIST!A987,DATOS!CG:CG,0),1),"")</f>
        <v/>
      </c>
      <c r="F987" s="82" t="str">
        <f>IFERROR(IF(INDEX(DATOS!AI:AI,MATCH(CHECKLIST!B987,DATOS!B:B,0),1)=0,"",INDEX(DATOS!AI:AI,MATCH(CHECKLIST!B987,DATOS!B:B,0),1)),"")</f>
        <v/>
      </c>
      <c r="G987" s="17" t="str">
        <f>IFERROR(IF(INDEX(DATOS!AN:AN,MATCH(CHECKLIST!B987,DATOS!B:B,0),1)=0,"",INDEX(DATOS!AN:AN,MATCH(CHECKLIST!B987,DATOS!B:B,0),1)),"")</f>
        <v/>
      </c>
      <c r="H987" s="17" t="str">
        <f>IFERROR(IF(INDEX(DATOS!BQ:BQ,MATCH(CHECKLIST!B987,DATOS!B:B,0),1)="","X",IF(INDEX(DATOS!BQ:BQ,MATCH(CHECKLIST!B987,DATOS!B:B,0),1)="VIGENTE","",INDEX(DATOS!BQ:BQ,MATCH(CHECKLIST!B987,DATOS!B:B,0),1))),"")</f>
        <v/>
      </c>
      <c r="I987" s="17" t="str">
        <f>IFERROR(IF(INDEX(DATOS!AR:AR,MATCH(CHECKLIST!B987,DATOS!B:B,0),1)=0,"",INDEX(DATOS!AR:AR,MATCH(CHECKLIST!B987,DATOS!B:B,0),1)),"")</f>
        <v/>
      </c>
      <c r="J987" s="17" t="str">
        <f>IFERROR(IF(INDEX(DATOS!AP:AP,MATCH(CHECKLIST!B987,DATOS!B:B,0),1)=0,"",INDEX(DATOS!AP:AP,MATCH(CHECKLIST!B987,DATOS!B:B,0),1)),"")</f>
        <v/>
      </c>
      <c r="K987" s="35" t="str">
        <f>IFERROR(IF(INDEX(DATOS!AQ:AQ,MATCH(CHECKLIST!B987,DATOS!B:B,0),1)=0,"",INDEX(DATOS!AQ:AQ,MATCH(CHECKLIST!B987,DATOS!B:B,0),1)),"")</f>
        <v/>
      </c>
      <c r="L987" s="17" t="str">
        <f>IFERROR(IF(INDEX(DATOS!AS:AS,MATCH(CHECKLIST!B987,DATOS!B:B,0),1)=0,"",INDEX(DATOS!AS:AS,MATCH(CHECKLIST!B987,DATOS!B:B,0),1)),"")</f>
        <v/>
      </c>
      <c r="M987" s="17" t="str">
        <f>IFERROR(IF(INDEX(DATOS!AO:AO,MATCH(CHECKLIST!B987,DATOS!B:B,0),1)=0,"",INDEX(DATOS!AO:AO,MATCH(CHECKLIST!B987,DATOS!B:B,0),1)),"")</f>
        <v/>
      </c>
      <c r="N987" s="35" t="str">
        <f ca="1">IFERROR(IF(INDEX(DATOS!P:P,MATCH(CHECKLIST!B987,DATOS!B:B,0),1)="","X",IF(INDEX(DATOS!P:P,MATCH(CHECKLIST!B987,DATOS!B:B,0),1)&gt;YEAR(TODAY())-1,"","VENCIDA")),"")</f>
        <v/>
      </c>
      <c r="O987" s="35" t="str">
        <f>IFERROR(IF(INDEX(DATOS!AV:AV,MATCH(CHECKLIST!B987,DATOS!B:B,0),1)=0,"",INDEX(DATOS!AV:AV,MATCH(CHECKLIST!B987,DATOS!B:B,0),1)),"")</f>
        <v/>
      </c>
      <c r="P987" s="17" t="str">
        <f>IFERROR(IF(INDEX(DATOS!AT:AT,MATCH(CHECKLIST!B987,DATOS!B:B,0),1)=0,"",INDEX(DATOS!AT:AT,MATCH(CHECKLIST!B987,DATOS!B:B,0),1)),"")</f>
        <v/>
      </c>
      <c r="Q987" s="17" t="str">
        <f>IFERROR(IF(INDEX(DATOS!AU:AU,MATCH(CHECKLIST!B987,DATOS!B:B,0),1)=0,"",INDEX(DATOS!AU:AU,MATCH(CHECKLIST!B987,DATOS!B:B,0),1)),"")</f>
        <v/>
      </c>
      <c r="R987" t="str">
        <f>IF(B987="","",1)</f>
        <v/>
      </c>
      <c r="S987" t="str">
        <f t="shared" si="47"/>
        <v/>
      </c>
      <c r="U987" t="str">
        <f t="shared" si="45"/>
        <v/>
      </c>
      <c r="V987" t="str">
        <f t="shared" si="46"/>
        <v/>
      </c>
    </row>
    <row r="988" spans="1:22" x14ac:dyDescent="0.25">
      <c r="A988" s="12">
        <v>975</v>
      </c>
      <c r="B988" t="str">
        <f>IFERROR(INDEX(DATOS!B:B,MATCH(CHECKLIST!A988,DATOS!CG:CG,0),1),"")</f>
        <v/>
      </c>
      <c r="C988" t="str">
        <f>IFERROR(INDEX(DATOS!BT:BT,MATCH(CHECKLIST!A988,DATOS!CG:CG,0),1),"")</f>
        <v/>
      </c>
      <c r="D988" t="str">
        <f>IFERROR(INDEX(DATOS!T:T,MATCH(CHECKLIST!E988,DATOS!C:C,0),1),"")</f>
        <v/>
      </c>
      <c r="E988" s="72" t="str">
        <f>IFERROR(INDEX(DATOS!C:C,MATCH(CHECKLIST!A988,DATOS!CG:CG,0),1),"")</f>
        <v/>
      </c>
      <c r="F988" s="82" t="str">
        <f>IFERROR(IF(INDEX(DATOS!AI:AI,MATCH(CHECKLIST!B988,DATOS!B:B,0),1)=0,"",INDEX(DATOS!AI:AI,MATCH(CHECKLIST!B988,DATOS!B:B,0),1)),"")</f>
        <v/>
      </c>
      <c r="G988" s="17" t="str">
        <f>IFERROR(IF(INDEX(DATOS!AN:AN,MATCH(CHECKLIST!B988,DATOS!B:B,0),1)=0,"",INDEX(DATOS!AN:AN,MATCH(CHECKLIST!B988,DATOS!B:B,0),1)),"")</f>
        <v/>
      </c>
      <c r="H988" s="17" t="str">
        <f>IFERROR(IF(INDEX(DATOS!BQ:BQ,MATCH(CHECKLIST!B988,DATOS!B:B,0),1)="","X",IF(INDEX(DATOS!BQ:BQ,MATCH(CHECKLIST!B988,DATOS!B:B,0),1)="VIGENTE","",INDEX(DATOS!BQ:BQ,MATCH(CHECKLIST!B988,DATOS!B:B,0),1))),"")</f>
        <v/>
      </c>
      <c r="I988" s="17" t="str">
        <f>IFERROR(IF(INDEX(DATOS!AR:AR,MATCH(CHECKLIST!B988,DATOS!B:B,0),1)=0,"",INDEX(DATOS!AR:AR,MATCH(CHECKLIST!B988,DATOS!B:B,0),1)),"")</f>
        <v/>
      </c>
      <c r="J988" s="17" t="str">
        <f>IFERROR(IF(INDEX(DATOS!AP:AP,MATCH(CHECKLIST!B988,DATOS!B:B,0),1)=0,"",INDEX(DATOS!AP:AP,MATCH(CHECKLIST!B988,DATOS!B:B,0),1)),"")</f>
        <v/>
      </c>
      <c r="K988" s="35" t="str">
        <f>IFERROR(IF(INDEX(DATOS!AQ:AQ,MATCH(CHECKLIST!B988,DATOS!B:B,0),1)=0,"",INDEX(DATOS!AQ:AQ,MATCH(CHECKLIST!B988,DATOS!B:B,0),1)),"")</f>
        <v/>
      </c>
      <c r="L988" s="17" t="str">
        <f>IFERROR(IF(INDEX(DATOS!AS:AS,MATCH(CHECKLIST!B988,DATOS!B:B,0),1)=0,"",INDEX(DATOS!AS:AS,MATCH(CHECKLIST!B988,DATOS!B:B,0),1)),"")</f>
        <v/>
      </c>
      <c r="M988" s="17" t="str">
        <f>IFERROR(IF(INDEX(DATOS!AO:AO,MATCH(CHECKLIST!B988,DATOS!B:B,0),1)=0,"",INDEX(DATOS!AO:AO,MATCH(CHECKLIST!B988,DATOS!B:B,0),1)),"")</f>
        <v/>
      </c>
      <c r="N988" s="35" t="str">
        <f ca="1">IFERROR(IF(INDEX(DATOS!P:P,MATCH(CHECKLIST!B988,DATOS!B:B,0),1)="","X",IF(INDEX(DATOS!P:P,MATCH(CHECKLIST!B988,DATOS!B:B,0),1)&gt;YEAR(TODAY())-1,"","VENCIDA")),"")</f>
        <v/>
      </c>
      <c r="O988" s="35" t="str">
        <f>IFERROR(IF(INDEX(DATOS!AV:AV,MATCH(CHECKLIST!B988,DATOS!B:B,0),1)=0,"",INDEX(DATOS!AV:AV,MATCH(CHECKLIST!B988,DATOS!B:B,0),1)),"")</f>
        <v/>
      </c>
      <c r="P988" s="17" t="str">
        <f>IFERROR(IF(INDEX(DATOS!AT:AT,MATCH(CHECKLIST!B988,DATOS!B:B,0),1)=0,"",INDEX(DATOS!AT:AT,MATCH(CHECKLIST!B988,DATOS!B:B,0),1)),"")</f>
        <v/>
      </c>
      <c r="Q988" s="17" t="str">
        <f>IFERROR(IF(INDEX(DATOS!AU:AU,MATCH(CHECKLIST!B988,DATOS!B:B,0),1)=0,"",INDEX(DATOS!AU:AU,MATCH(CHECKLIST!B988,DATOS!B:B,0),1)),"")</f>
        <v/>
      </c>
      <c r="S988">
        <f t="shared" si="47"/>
        <v>0</v>
      </c>
      <c r="U988" t="str">
        <f t="shared" si="45"/>
        <v/>
      </c>
      <c r="V988" t="str">
        <f t="shared" si="46"/>
        <v/>
      </c>
    </row>
    <row r="989" spans="1:22" x14ac:dyDescent="0.25">
      <c r="A989" s="12">
        <v>976</v>
      </c>
      <c r="B989" t="str">
        <f>IFERROR(INDEX(DATOS!B:B,MATCH(CHECKLIST!A989,DATOS!CG:CG,0),1),"")</f>
        <v/>
      </c>
      <c r="C989" t="str">
        <f>IFERROR(INDEX(DATOS!BT:BT,MATCH(CHECKLIST!A989,DATOS!CG:CG,0),1),"")</f>
        <v/>
      </c>
      <c r="D989" t="str">
        <f>IFERROR(INDEX(DATOS!T:T,MATCH(CHECKLIST!E989,DATOS!C:C,0),1),"")</f>
        <v/>
      </c>
      <c r="E989" s="72" t="str">
        <f>IFERROR(INDEX(DATOS!C:C,MATCH(CHECKLIST!A989,DATOS!CG:CG,0),1),"")</f>
        <v/>
      </c>
      <c r="F989" s="82" t="str">
        <f>IFERROR(IF(INDEX(DATOS!AI:AI,MATCH(CHECKLIST!B989,DATOS!B:B,0),1)=0,"",INDEX(DATOS!AI:AI,MATCH(CHECKLIST!B989,DATOS!B:B,0),1)),"")</f>
        <v/>
      </c>
      <c r="G989" s="17" t="str">
        <f>IFERROR(IF(INDEX(DATOS!AN:AN,MATCH(CHECKLIST!B989,DATOS!B:B,0),1)=0,"",INDEX(DATOS!AN:AN,MATCH(CHECKLIST!B989,DATOS!B:B,0),1)),"")</f>
        <v/>
      </c>
      <c r="H989" s="17" t="str">
        <f>IFERROR(IF(INDEX(DATOS!BQ:BQ,MATCH(CHECKLIST!B989,DATOS!B:B,0),1)="","X",IF(INDEX(DATOS!BQ:BQ,MATCH(CHECKLIST!B989,DATOS!B:B,0),1)="VIGENTE","",INDEX(DATOS!BQ:BQ,MATCH(CHECKLIST!B989,DATOS!B:B,0),1))),"")</f>
        <v/>
      </c>
      <c r="I989" s="17" t="str">
        <f>IFERROR(IF(INDEX(DATOS!AR:AR,MATCH(CHECKLIST!B989,DATOS!B:B,0),1)=0,"",INDEX(DATOS!AR:AR,MATCH(CHECKLIST!B989,DATOS!B:B,0),1)),"")</f>
        <v/>
      </c>
      <c r="J989" s="17" t="str">
        <f>IFERROR(IF(INDEX(DATOS!AP:AP,MATCH(CHECKLIST!B989,DATOS!B:B,0),1)=0,"",INDEX(DATOS!AP:AP,MATCH(CHECKLIST!B989,DATOS!B:B,0),1)),"")</f>
        <v/>
      </c>
      <c r="K989" s="35" t="str">
        <f>IFERROR(IF(INDEX(DATOS!AQ:AQ,MATCH(CHECKLIST!B989,DATOS!B:B,0),1)=0,"",INDEX(DATOS!AQ:AQ,MATCH(CHECKLIST!B989,DATOS!B:B,0),1)),"")</f>
        <v/>
      </c>
      <c r="L989" s="17" t="str">
        <f>IFERROR(IF(INDEX(DATOS!AS:AS,MATCH(CHECKLIST!B989,DATOS!B:B,0),1)=0,"",INDEX(DATOS!AS:AS,MATCH(CHECKLIST!B989,DATOS!B:B,0),1)),"")</f>
        <v/>
      </c>
      <c r="M989" s="17" t="str">
        <f>IFERROR(IF(INDEX(DATOS!AO:AO,MATCH(CHECKLIST!B989,DATOS!B:B,0),1)=0,"",INDEX(DATOS!AO:AO,MATCH(CHECKLIST!B989,DATOS!B:B,0),1)),"")</f>
        <v/>
      </c>
      <c r="N989" s="35" t="str">
        <f ca="1">IFERROR(IF(INDEX(DATOS!P:P,MATCH(CHECKLIST!B989,DATOS!B:B,0),1)="","X",IF(INDEX(DATOS!P:P,MATCH(CHECKLIST!B989,DATOS!B:B,0),1)&gt;YEAR(TODAY())-1,"","VENCIDA")),"")</f>
        <v/>
      </c>
      <c r="O989" s="35" t="str">
        <f>IFERROR(IF(INDEX(DATOS!AV:AV,MATCH(CHECKLIST!B989,DATOS!B:B,0),1)=0,"",INDEX(DATOS!AV:AV,MATCH(CHECKLIST!B989,DATOS!B:B,0),1)),"")</f>
        <v/>
      </c>
      <c r="P989" s="17" t="str">
        <f>IFERROR(IF(INDEX(DATOS!AT:AT,MATCH(CHECKLIST!B989,DATOS!B:B,0),1)=0,"",INDEX(DATOS!AT:AT,MATCH(CHECKLIST!B989,DATOS!B:B,0),1)),"")</f>
        <v/>
      </c>
      <c r="Q989" s="17" t="str">
        <f>IFERROR(IF(INDEX(DATOS!AU:AU,MATCH(CHECKLIST!B989,DATOS!B:B,0),1)=0,"",INDEX(DATOS!AU:AU,MATCH(CHECKLIST!B989,DATOS!B:B,0),1)),"")</f>
        <v/>
      </c>
      <c r="R989" t="str">
        <f>IF(B989="","",1)</f>
        <v/>
      </c>
      <c r="S989" t="str">
        <f t="shared" si="47"/>
        <v/>
      </c>
      <c r="U989" t="str">
        <f t="shared" si="45"/>
        <v/>
      </c>
      <c r="V989" t="str">
        <f t="shared" si="46"/>
        <v/>
      </c>
    </row>
    <row r="990" spans="1:22" x14ac:dyDescent="0.25">
      <c r="A990" s="12">
        <v>977</v>
      </c>
      <c r="B990" t="str">
        <f>IFERROR(INDEX(DATOS!B:B,MATCH(CHECKLIST!A990,DATOS!CG:CG,0),1),"")</f>
        <v/>
      </c>
      <c r="C990" t="str">
        <f>IFERROR(INDEX(DATOS!BT:BT,MATCH(CHECKLIST!A990,DATOS!CG:CG,0),1),"")</f>
        <v/>
      </c>
      <c r="D990" t="str">
        <f>IFERROR(INDEX(DATOS!T:T,MATCH(CHECKLIST!E990,DATOS!C:C,0),1),"")</f>
        <v/>
      </c>
      <c r="E990" s="72" t="str">
        <f>IFERROR(INDEX(DATOS!C:C,MATCH(CHECKLIST!A990,DATOS!CG:CG,0),1),"")</f>
        <v/>
      </c>
      <c r="F990" s="82" t="str">
        <f>IFERROR(IF(INDEX(DATOS!AI:AI,MATCH(CHECKLIST!B990,DATOS!B:B,0),1)=0,"",INDEX(DATOS!AI:AI,MATCH(CHECKLIST!B990,DATOS!B:B,0),1)),"")</f>
        <v/>
      </c>
      <c r="G990" s="17" t="str">
        <f>IFERROR(IF(INDEX(DATOS!AN:AN,MATCH(CHECKLIST!B990,DATOS!B:B,0),1)=0,"",INDEX(DATOS!AN:AN,MATCH(CHECKLIST!B990,DATOS!B:B,0),1)),"")</f>
        <v/>
      </c>
      <c r="H990" s="17" t="str">
        <f>IFERROR(IF(INDEX(DATOS!BQ:BQ,MATCH(CHECKLIST!B990,DATOS!B:B,0),1)="","X",IF(INDEX(DATOS!BQ:BQ,MATCH(CHECKLIST!B990,DATOS!B:B,0),1)="VIGENTE","",INDEX(DATOS!BQ:BQ,MATCH(CHECKLIST!B990,DATOS!B:B,0),1))),"")</f>
        <v/>
      </c>
      <c r="I990" s="17" t="str">
        <f>IFERROR(IF(INDEX(DATOS!AR:AR,MATCH(CHECKLIST!B990,DATOS!B:B,0),1)=0,"",INDEX(DATOS!AR:AR,MATCH(CHECKLIST!B990,DATOS!B:B,0),1)),"")</f>
        <v/>
      </c>
      <c r="J990" s="17" t="str">
        <f>IFERROR(IF(INDEX(DATOS!AP:AP,MATCH(CHECKLIST!B990,DATOS!B:B,0),1)=0,"",INDEX(DATOS!AP:AP,MATCH(CHECKLIST!B990,DATOS!B:B,0),1)),"")</f>
        <v/>
      </c>
      <c r="K990" s="35" t="str">
        <f>IFERROR(IF(INDEX(DATOS!AQ:AQ,MATCH(CHECKLIST!B990,DATOS!B:B,0),1)=0,"",INDEX(DATOS!AQ:AQ,MATCH(CHECKLIST!B990,DATOS!B:B,0),1)),"")</f>
        <v/>
      </c>
      <c r="L990" s="17" t="str">
        <f>IFERROR(IF(INDEX(DATOS!AS:AS,MATCH(CHECKLIST!B990,DATOS!B:B,0),1)=0,"",INDEX(DATOS!AS:AS,MATCH(CHECKLIST!B990,DATOS!B:B,0),1)),"")</f>
        <v/>
      </c>
      <c r="M990" s="17" t="str">
        <f>IFERROR(IF(INDEX(DATOS!AO:AO,MATCH(CHECKLIST!B990,DATOS!B:B,0),1)=0,"",INDEX(DATOS!AO:AO,MATCH(CHECKLIST!B990,DATOS!B:B,0),1)),"")</f>
        <v/>
      </c>
      <c r="N990" s="35" t="str">
        <f ca="1">IFERROR(IF(INDEX(DATOS!P:P,MATCH(CHECKLIST!B990,DATOS!B:B,0),1)="","X",IF(INDEX(DATOS!P:P,MATCH(CHECKLIST!B990,DATOS!B:B,0),1)&gt;YEAR(TODAY())-1,"","VENCIDA")),"")</f>
        <v/>
      </c>
      <c r="O990" s="35" t="str">
        <f>IFERROR(IF(INDEX(DATOS!AV:AV,MATCH(CHECKLIST!B990,DATOS!B:B,0),1)=0,"",INDEX(DATOS!AV:AV,MATCH(CHECKLIST!B990,DATOS!B:B,0),1)),"")</f>
        <v/>
      </c>
      <c r="P990" s="17" t="str">
        <f>IFERROR(IF(INDEX(DATOS!AT:AT,MATCH(CHECKLIST!B990,DATOS!B:B,0),1)=0,"",INDEX(DATOS!AT:AT,MATCH(CHECKLIST!B990,DATOS!B:B,0),1)),"")</f>
        <v/>
      </c>
      <c r="Q990" s="17" t="str">
        <f>IFERROR(IF(INDEX(DATOS!AU:AU,MATCH(CHECKLIST!B990,DATOS!B:B,0),1)=0,"",INDEX(DATOS!AU:AU,MATCH(CHECKLIST!B990,DATOS!B:B,0),1)),"")</f>
        <v/>
      </c>
      <c r="S990">
        <f t="shared" si="47"/>
        <v>0</v>
      </c>
      <c r="U990" t="str">
        <f t="shared" si="45"/>
        <v/>
      </c>
      <c r="V990" t="str">
        <f t="shared" si="46"/>
        <v/>
      </c>
    </row>
    <row r="991" spans="1:22" x14ac:dyDescent="0.25">
      <c r="A991" s="12">
        <v>978</v>
      </c>
      <c r="B991" t="str">
        <f>IFERROR(INDEX(DATOS!B:B,MATCH(CHECKLIST!A991,DATOS!CG:CG,0),1),"")</f>
        <v/>
      </c>
      <c r="C991" t="str">
        <f>IFERROR(INDEX(DATOS!BT:BT,MATCH(CHECKLIST!A991,DATOS!CG:CG,0),1),"")</f>
        <v/>
      </c>
      <c r="D991" t="str">
        <f>IFERROR(INDEX(DATOS!T:T,MATCH(CHECKLIST!E991,DATOS!C:C,0),1),"")</f>
        <v/>
      </c>
      <c r="E991" s="72" t="str">
        <f>IFERROR(INDEX(DATOS!C:C,MATCH(CHECKLIST!A991,DATOS!CG:CG,0),1),"")</f>
        <v/>
      </c>
      <c r="F991" s="82" t="str">
        <f>IFERROR(IF(INDEX(DATOS!AI:AI,MATCH(CHECKLIST!B991,DATOS!B:B,0),1)=0,"",INDEX(DATOS!AI:AI,MATCH(CHECKLIST!B991,DATOS!B:B,0),1)),"")</f>
        <v/>
      </c>
      <c r="G991" s="17" t="str">
        <f>IFERROR(IF(INDEX(DATOS!AN:AN,MATCH(CHECKLIST!B991,DATOS!B:B,0),1)=0,"",INDEX(DATOS!AN:AN,MATCH(CHECKLIST!B991,DATOS!B:B,0),1)),"")</f>
        <v/>
      </c>
      <c r="H991" s="17" t="str">
        <f>IFERROR(IF(INDEX(DATOS!BQ:BQ,MATCH(CHECKLIST!B991,DATOS!B:B,0),1)="","X",IF(INDEX(DATOS!BQ:BQ,MATCH(CHECKLIST!B991,DATOS!B:B,0),1)="VIGENTE","",INDEX(DATOS!BQ:BQ,MATCH(CHECKLIST!B991,DATOS!B:B,0),1))),"")</f>
        <v/>
      </c>
      <c r="I991" s="17" t="str">
        <f>IFERROR(IF(INDEX(DATOS!AR:AR,MATCH(CHECKLIST!B991,DATOS!B:B,0),1)=0,"",INDEX(DATOS!AR:AR,MATCH(CHECKLIST!B991,DATOS!B:B,0),1)),"")</f>
        <v/>
      </c>
      <c r="J991" s="17" t="str">
        <f>IFERROR(IF(INDEX(DATOS!AP:AP,MATCH(CHECKLIST!B991,DATOS!B:B,0),1)=0,"",INDEX(DATOS!AP:AP,MATCH(CHECKLIST!B991,DATOS!B:B,0),1)),"")</f>
        <v/>
      </c>
      <c r="K991" s="35" t="str">
        <f>IFERROR(IF(INDEX(DATOS!AQ:AQ,MATCH(CHECKLIST!B991,DATOS!B:B,0),1)=0,"",INDEX(DATOS!AQ:AQ,MATCH(CHECKLIST!B991,DATOS!B:B,0),1)),"")</f>
        <v/>
      </c>
      <c r="L991" s="17" t="str">
        <f>IFERROR(IF(INDEX(DATOS!AS:AS,MATCH(CHECKLIST!B991,DATOS!B:B,0),1)=0,"",INDEX(DATOS!AS:AS,MATCH(CHECKLIST!B991,DATOS!B:B,0),1)),"")</f>
        <v/>
      </c>
      <c r="M991" s="17" t="str">
        <f>IFERROR(IF(INDEX(DATOS!AO:AO,MATCH(CHECKLIST!B991,DATOS!B:B,0),1)=0,"",INDEX(DATOS!AO:AO,MATCH(CHECKLIST!B991,DATOS!B:B,0),1)),"")</f>
        <v/>
      </c>
      <c r="N991" s="35" t="str">
        <f ca="1">IFERROR(IF(INDEX(DATOS!P:P,MATCH(CHECKLIST!B991,DATOS!B:B,0),1)="","X",IF(INDEX(DATOS!P:P,MATCH(CHECKLIST!B991,DATOS!B:B,0),1)&gt;YEAR(TODAY())-1,"","VENCIDA")),"")</f>
        <v/>
      </c>
      <c r="O991" s="35" t="str">
        <f>IFERROR(IF(INDEX(DATOS!AV:AV,MATCH(CHECKLIST!B991,DATOS!B:B,0),1)=0,"",INDEX(DATOS!AV:AV,MATCH(CHECKLIST!B991,DATOS!B:B,0),1)),"")</f>
        <v/>
      </c>
      <c r="P991" s="17" t="str">
        <f>IFERROR(IF(INDEX(DATOS!AT:AT,MATCH(CHECKLIST!B991,DATOS!B:B,0),1)=0,"",INDEX(DATOS!AT:AT,MATCH(CHECKLIST!B991,DATOS!B:B,0),1)),"")</f>
        <v/>
      </c>
      <c r="Q991" s="17" t="str">
        <f>IFERROR(IF(INDEX(DATOS!AU:AU,MATCH(CHECKLIST!B991,DATOS!B:B,0),1)=0,"",INDEX(DATOS!AU:AU,MATCH(CHECKLIST!B991,DATOS!B:B,0),1)),"")</f>
        <v/>
      </c>
      <c r="R991" t="str">
        <f>IF(B991="","",1)</f>
        <v/>
      </c>
      <c r="S991" t="str">
        <f t="shared" si="47"/>
        <v/>
      </c>
      <c r="U991" t="str">
        <f t="shared" si="45"/>
        <v/>
      </c>
      <c r="V991" t="str">
        <f t="shared" si="46"/>
        <v/>
      </c>
    </row>
    <row r="992" spans="1:22" x14ac:dyDescent="0.25">
      <c r="A992" s="12">
        <v>979</v>
      </c>
      <c r="B992" t="str">
        <f>IFERROR(INDEX(DATOS!B:B,MATCH(CHECKLIST!A992,DATOS!CG:CG,0),1),"")</f>
        <v/>
      </c>
      <c r="C992" t="str">
        <f>IFERROR(INDEX(DATOS!BT:BT,MATCH(CHECKLIST!A992,DATOS!CG:CG,0),1),"")</f>
        <v/>
      </c>
      <c r="D992" t="str">
        <f>IFERROR(INDEX(DATOS!T:T,MATCH(CHECKLIST!E992,DATOS!C:C,0),1),"")</f>
        <v/>
      </c>
      <c r="E992" s="72" t="str">
        <f>IFERROR(INDEX(DATOS!C:C,MATCH(CHECKLIST!A992,DATOS!CG:CG,0),1),"")</f>
        <v/>
      </c>
      <c r="F992" s="82" t="str">
        <f>IFERROR(IF(INDEX(DATOS!AI:AI,MATCH(CHECKLIST!B992,DATOS!B:B,0),1)=0,"",INDEX(DATOS!AI:AI,MATCH(CHECKLIST!B992,DATOS!B:B,0),1)),"")</f>
        <v/>
      </c>
      <c r="G992" s="17" t="str">
        <f>IFERROR(IF(INDEX(DATOS!AN:AN,MATCH(CHECKLIST!B992,DATOS!B:B,0),1)=0,"",INDEX(DATOS!AN:AN,MATCH(CHECKLIST!B992,DATOS!B:B,0),1)),"")</f>
        <v/>
      </c>
      <c r="H992" s="17" t="str">
        <f>IFERROR(IF(INDEX(DATOS!BQ:BQ,MATCH(CHECKLIST!B992,DATOS!B:B,0),1)="","X",IF(INDEX(DATOS!BQ:BQ,MATCH(CHECKLIST!B992,DATOS!B:B,0),1)="VIGENTE","",INDEX(DATOS!BQ:BQ,MATCH(CHECKLIST!B992,DATOS!B:B,0),1))),"")</f>
        <v/>
      </c>
      <c r="I992" s="17" t="str">
        <f>IFERROR(IF(INDEX(DATOS!AR:AR,MATCH(CHECKLIST!B992,DATOS!B:B,0),1)=0,"",INDEX(DATOS!AR:AR,MATCH(CHECKLIST!B992,DATOS!B:B,0),1)),"")</f>
        <v/>
      </c>
      <c r="J992" s="17" t="str">
        <f>IFERROR(IF(INDEX(DATOS!AP:AP,MATCH(CHECKLIST!B992,DATOS!B:B,0),1)=0,"",INDEX(DATOS!AP:AP,MATCH(CHECKLIST!B992,DATOS!B:B,0),1)),"")</f>
        <v/>
      </c>
      <c r="K992" s="35" t="str">
        <f>IFERROR(IF(INDEX(DATOS!AQ:AQ,MATCH(CHECKLIST!B992,DATOS!B:B,0),1)=0,"",INDEX(DATOS!AQ:AQ,MATCH(CHECKLIST!B992,DATOS!B:B,0),1)),"")</f>
        <v/>
      </c>
      <c r="L992" s="17" t="str">
        <f>IFERROR(IF(INDEX(DATOS!AS:AS,MATCH(CHECKLIST!B992,DATOS!B:B,0),1)=0,"",INDEX(DATOS!AS:AS,MATCH(CHECKLIST!B992,DATOS!B:B,0),1)),"")</f>
        <v/>
      </c>
      <c r="M992" s="17" t="str">
        <f>IFERROR(IF(INDEX(DATOS!AO:AO,MATCH(CHECKLIST!B992,DATOS!B:B,0),1)=0,"",INDEX(DATOS!AO:AO,MATCH(CHECKLIST!B992,DATOS!B:B,0),1)),"")</f>
        <v/>
      </c>
      <c r="N992" s="35" t="str">
        <f ca="1">IFERROR(IF(INDEX(DATOS!P:P,MATCH(CHECKLIST!B992,DATOS!B:B,0),1)="","X",IF(INDEX(DATOS!P:P,MATCH(CHECKLIST!B992,DATOS!B:B,0),1)&gt;YEAR(TODAY())-1,"","VENCIDA")),"")</f>
        <v/>
      </c>
      <c r="O992" s="35" t="str">
        <f>IFERROR(IF(INDEX(DATOS!AV:AV,MATCH(CHECKLIST!B992,DATOS!B:B,0),1)=0,"",INDEX(DATOS!AV:AV,MATCH(CHECKLIST!B992,DATOS!B:B,0),1)),"")</f>
        <v/>
      </c>
      <c r="P992" s="17" t="str">
        <f>IFERROR(IF(INDEX(DATOS!AT:AT,MATCH(CHECKLIST!B992,DATOS!B:B,0),1)=0,"",INDEX(DATOS!AT:AT,MATCH(CHECKLIST!B992,DATOS!B:B,0),1)),"")</f>
        <v/>
      </c>
      <c r="Q992" s="17" t="str">
        <f>IFERROR(IF(INDEX(DATOS!AU:AU,MATCH(CHECKLIST!B992,DATOS!B:B,0),1)=0,"",INDEX(DATOS!AU:AU,MATCH(CHECKLIST!B992,DATOS!B:B,0),1)),"")</f>
        <v/>
      </c>
      <c r="S992">
        <f t="shared" si="47"/>
        <v>0</v>
      </c>
      <c r="U992" t="str">
        <f t="shared" si="45"/>
        <v/>
      </c>
      <c r="V992" t="str">
        <f t="shared" si="46"/>
        <v/>
      </c>
    </row>
    <row r="993" spans="1:22" x14ac:dyDescent="0.25">
      <c r="A993" s="12">
        <v>980</v>
      </c>
      <c r="B993" t="str">
        <f>IFERROR(INDEX(DATOS!B:B,MATCH(CHECKLIST!A993,DATOS!CG:CG,0),1),"")</f>
        <v/>
      </c>
      <c r="C993" t="str">
        <f>IFERROR(INDEX(DATOS!BT:BT,MATCH(CHECKLIST!A993,DATOS!CG:CG,0),1),"")</f>
        <v/>
      </c>
      <c r="D993" t="str">
        <f>IFERROR(INDEX(DATOS!T:T,MATCH(CHECKLIST!E993,DATOS!C:C,0),1),"")</f>
        <v/>
      </c>
      <c r="E993" s="72" t="str">
        <f>IFERROR(INDEX(DATOS!C:C,MATCH(CHECKLIST!A993,DATOS!CG:CG,0),1),"")</f>
        <v/>
      </c>
      <c r="F993" s="82" t="str">
        <f>IFERROR(IF(INDEX(DATOS!AI:AI,MATCH(CHECKLIST!B993,DATOS!B:B,0),1)=0,"",INDEX(DATOS!AI:AI,MATCH(CHECKLIST!B993,DATOS!B:B,0),1)),"")</f>
        <v/>
      </c>
      <c r="G993" s="17" t="str">
        <f>IFERROR(IF(INDEX(DATOS!AN:AN,MATCH(CHECKLIST!B993,DATOS!B:B,0),1)=0,"",INDEX(DATOS!AN:AN,MATCH(CHECKLIST!B993,DATOS!B:B,0),1)),"")</f>
        <v/>
      </c>
      <c r="H993" s="17" t="str">
        <f>IFERROR(IF(INDEX(DATOS!BQ:BQ,MATCH(CHECKLIST!B993,DATOS!B:B,0),1)="","X",IF(INDEX(DATOS!BQ:BQ,MATCH(CHECKLIST!B993,DATOS!B:B,0),1)="VIGENTE","",INDEX(DATOS!BQ:BQ,MATCH(CHECKLIST!B993,DATOS!B:B,0),1))),"")</f>
        <v/>
      </c>
      <c r="I993" s="17" t="str">
        <f>IFERROR(IF(INDEX(DATOS!AR:AR,MATCH(CHECKLIST!B993,DATOS!B:B,0),1)=0,"",INDEX(DATOS!AR:AR,MATCH(CHECKLIST!B993,DATOS!B:B,0),1)),"")</f>
        <v/>
      </c>
      <c r="J993" s="17" t="str">
        <f>IFERROR(IF(INDEX(DATOS!AP:AP,MATCH(CHECKLIST!B993,DATOS!B:B,0),1)=0,"",INDEX(DATOS!AP:AP,MATCH(CHECKLIST!B993,DATOS!B:B,0),1)),"")</f>
        <v/>
      </c>
      <c r="K993" s="35" t="str">
        <f>IFERROR(IF(INDEX(DATOS!AQ:AQ,MATCH(CHECKLIST!B993,DATOS!B:B,0),1)=0,"",INDEX(DATOS!AQ:AQ,MATCH(CHECKLIST!B993,DATOS!B:B,0),1)),"")</f>
        <v/>
      </c>
      <c r="L993" s="17" t="str">
        <f>IFERROR(IF(INDEX(DATOS!AS:AS,MATCH(CHECKLIST!B993,DATOS!B:B,0),1)=0,"",INDEX(DATOS!AS:AS,MATCH(CHECKLIST!B993,DATOS!B:B,0),1)),"")</f>
        <v/>
      </c>
      <c r="M993" s="17" t="str">
        <f>IFERROR(IF(INDEX(DATOS!AO:AO,MATCH(CHECKLIST!B993,DATOS!B:B,0),1)=0,"",INDEX(DATOS!AO:AO,MATCH(CHECKLIST!B993,DATOS!B:B,0),1)),"")</f>
        <v/>
      </c>
      <c r="N993" s="35" t="str">
        <f ca="1">IFERROR(IF(INDEX(DATOS!P:P,MATCH(CHECKLIST!B993,DATOS!B:B,0),1)="","X",IF(INDEX(DATOS!P:P,MATCH(CHECKLIST!B993,DATOS!B:B,0),1)&gt;YEAR(TODAY())-1,"","VENCIDA")),"")</f>
        <v/>
      </c>
      <c r="O993" s="35" t="str">
        <f>IFERROR(IF(INDEX(DATOS!AV:AV,MATCH(CHECKLIST!B993,DATOS!B:B,0),1)=0,"",INDEX(DATOS!AV:AV,MATCH(CHECKLIST!B993,DATOS!B:B,0),1)),"")</f>
        <v/>
      </c>
      <c r="P993" s="17" t="str">
        <f>IFERROR(IF(INDEX(DATOS!AT:AT,MATCH(CHECKLIST!B993,DATOS!B:B,0),1)=0,"",INDEX(DATOS!AT:AT,MATCH(CHECKLIST!B993,DATOS!B:B,0),1)),"")</f>
        <v/>
      </c>
      <c r="Q993" s="17" t="str">
        <f>IFERROR(IF(INDEX(DATOS!AU:AU,MATCH(CHECKLIST!B993,DATOS!B:B,0),1)=0,"",INDEX(DATOS!AU:AU,MATCH(CHECKLIST!B993,DATOS!B:B,0),1)),"")</f>
        <v/>
      </c>
      <c r="R993" t="str">
        <f>IF(B993="","",1)</f>
        <v/>
      </c>
      <c r="S993" t="str">
        <f t="shared" si="47"/>
        <v/>
      </c>
      <c r="U993" t="str">
        <f t="shared" si="45"/>
        <v/>
      </c>
      <c r="V993" t="str">
        <f t="shared" si="46"/>
        <v/>
      </c>
    </row>
    <row r="994" spans="1:22" x14ac:dyDescent="0.25">
      <c r="A994" s="12">
        <v>981</v>
      </c>
      <c r="B994" t="str">
        <f>IFERROR(INDEX(DATOS!B:B,MATCH(CHECKLIST!A994,DATOS!CG:CG,0),1),"")</f>
        <v/>
      </c>
      <c r="C994" t="str">
        <f>IFERROR(INDEX(DATOS!BT:BT,MATCH(CHECKLIST!A994,DATOS!CG:CG,0),1),"")</f>
        <v/>
      </c>
      <c r="D994" t="str">
        <f>IFERROR(INDEX(DATOS!T:T,MATCH(CHECKLIST!E994,DATOS!C:C,0),1),"")</f>
        <v/>
      </c>
      <c r="E994" s="72" t="str">
        <f>IFERROR(INDEX(DATOS!C:C,MATCH(CHECKLIST!A994,DATOS!CG:CG,0),1),"")</f>
        <v/>
      </c>
      <c r="F994" s="82" t="str">
        <f>IFERROR(IF(INDEX(DATOS!AI:AI,MATCH(CHECKLIST!B994,DATOS!B:B,0),1)=0,"",INDEX(DATOS!AI:AI,MATCH(CHECKLIST!B994,DATOS!B:B,0),1)),"")</f>
        <v/>
      </c>
      <c r="G994" s="17" t="str">
        <f>IFERROR(IF(INDEX(DATOS!AN:AN,MATCH(CHECKLIST!B994,DATOS!B:B,0),1)=0,"",INDEX(DATOS!AN:AN,MATCH(CHECKLIST!B994,DATOS!B:B,0),1)),"")</f>
        <v/>
      </c>
      <c r="H994" s="17" t="str">
        <f>IFERROR(IF(INDEX(DATOS!BQ:BQ,MATCH(CHECKLIST!B994,DATOS!B:B,0),1)="","X",IF(INDEX(DATOS!BQ:BQ,MATCH(CHECKLIST!B994,DATOS!B:B,0),1)="VIGENTE","",INDEX(DATOS!BQ:BQ,MATCH(CHECKLIST!B994,DATOS!B:B,0),1))),"")</f>
        <v/>
      </c>
      <c r="I994" s="17" t="str">
        <f>IFERROR(IF(INDEX(DATOS!AR:AR,MATCH(CHECKLIST!B994,DATOS!B:B,0),1)=0,"",INDEX(DATOS!AR:AR,MATCH(CHECKLIST!B994,DATOS!B:B,0),1)),"")</f>
        <v/>
      </c>
      <c r="J994" s="17" t="str">
        <f>IFERROR(IF(INDEX(DATOS!AP:AP,MATCH(CHECKLIST!B994,DATOS!B:B,0),1)=0,"",INDEX(DATOS!AP:AP,MATCH(CHECKLIST!B994,DATOS!B:B,0),1)),"")</f>
        <v/>
      </c>
      <c r="K994" s="35" t="str">
        <f>IFERROR(IF(INDEX(DATOS!AQ:AQ,MATCH(CHECKLIST!B994,DATOS!B:B,0),1)=0,"",INDEX(DATOS!AQ:AQ,MATCH(CHECKLIST!B994,DATOS!B:B,0),1)),"")</f>
        <v/>
      </c>
      <c r="L994" s="17" t="str">
        <f>IFERROR(IF(INDEX(DATOS!AS:AS,MATCH(CHECKLIST!B994,DATOS!B:B,0),1)=0,"",INDEX(DATOS!AS:AS,MATCH(CHECKLIST!B994,DATOS!B:B,0),1)),"")</f>
        <v/>
      </c>
      <c r="M994" s="17" t="str">
        <f>IFERROR(IF(INDEX(DATOS!AO:AO,MATCH(CHECKLIST!B994,DATOS!B:B,0),1)=0,"",INDEX(DATOS!AO:AO,MATCH(CHECKLIST!B994,DATOS!B:B,0),1)),"")</f>
        <v/>
      </c>
      <c r="N994" s="35" t="str">
        <f ca="1">IFERROR(IF(INDEX(DATOS!P:P,MATCH(CHECKLIST!B994,DATOS!B:B,0),1)="","X",IF(INDEX(DATOS!P:P,MATCH(CHECKLIST!B994,DATOS!B:B,0),1)&gt;YEAR(TODAY())-1,"","VENCIDA")),"")</f>
        <v/>
      </c>
      <c r="O994" s="35" t="str">
        <f>IFERROR(IF(INDEX(DATOS!AV:AV,MATCH(CHECKLIST!B994,DATOS!B:B,0),1)=0,"",INDEX(DATOS!AV:AV,MATCH(CHECKLIST!B994,DATOS!B:B,0),1)),"")</f>
        <v/>
      </c>
      <c r="P994" s="17" t="str">
        <f>IFERROR(IF(INDEX(DATOS!AT:AT,MATCH(CHECKLIST!B994,DATOS!B:B,0),1)=0,"",INDEX(DATOS!AT:AT,MATCH(CHECKLIST!B994,DATOS!B:B,0),1)),"")</f>
        <v/>
      </c>
      <c r="Q994" s="17" t="str">
        <f>IFERROR(IF(INDEX(DATOS!AU:AU,MATCH(CHECKLIST!B994,DATOS!B:B,0),1)=0,"",INDEX(DATOS!AU:AU,MATCH(CHECKLIST!B994,DATOS!B:B,0),1)),"")</f>
        <v/>
      </c>
      <c r="S994">
        <f t="shared" si="47"/>
        <v>0</v>
      </c>
      <c r="U994" t="str">
        <f t="shared" si="45"/>
        <v/>
      </c>
      <c r="V994" t="str">
        <f t="shared" si="46"/>
        <v/>
      </c>
    </row>
    <row r="995" spans="1:22" x14ac:dyDescent="0.25">
      <c r="A995" s="12">
        <v>982</v>
      </c>
      <c r="B995" t="str">
        <f>IFERROR(INDEX(DATOS!B:B,MATCH(CHECKLIST!A995,DATOS!CG:CG,0),1),"")</f>
        <v/>
      </c>
      <c r="C995" t="str">
        <f>IFERROR(INDEX(DATOS!BT:BT,MATCH(CHECKLIST!A995,DATOS!CG:CG,0),1),"")</f>
        <v/>
      </c>
      <c r="D995" t="str">
        <f>IFERROR(INDEX(DATOS!T:T,MATCH(CHECKLIST!E995,DATOS!C:C,0),1),"")</f>
        <v/>
      </c>
      <c r="E995" s="72" t="str">
        <f>IFERROR(INDEX(DATOS!C:C,MATCH(CHECKLIST!A995,DATOS!CG:CG,0),1),"")</f>
        <v/>
      </c>
      <c r="F995" s="82" t="str">
        <f>IFERROR(IF(INDEX(DATOS!AI:AI,MATCH(CHECKLIST!B995,DATOS!B:B,0),1)=0,"",INDEX(DATOS!AI:AI,MATCH(CHECKLIST!B995,DATOS!B:B,0),1)),"")</f>
        <v/>
      </c>
      <c r="G995" s="17" t="str">
        <f>IFERROR(IF(INDEX(DATOS!AN:AN,MATCH(CHECKLIST!B995,DATOS!B:B,0),1)=0,"",INDEX(DATOS!AN:AN,MATCH(CHECKLIST!B995,DATOS!B:B,0),1)),"")</f>
        <v/>
      </c>
      <c r="H995" s="17" t="str">
        <f>IFERROR(IF(INDEX(DATOS!BQ:BQ,MATCH(CHECKLIST!B995,DATOS!B:B,0),1)="","X",IF(INDEX(DATOS!BQ:BQ,MATCH(CHECKLIST!B995,DATOS!B:B,0),1)="VIGENTE","",INDEX(DATOS!BQ:BQ,MATCH(CHECKLIST!B995,DATOS!B:B,0),1))),"")</f>
        <v/>
      </c>
      <c r="I995" s="17" t="str">
        <f>IFERROR(IF(INDEX(DATOS!AR:AR,MATCH(CHECKLIST!B995,DATOS!B:B,0),1)=0,"",INDEX(DATOS!AR:AR,MATCH(CHECKLIST!B995,DATOS!B:B,0),1)),"")</f>
        <v/>
      </c>
      <c r="J995" s="17" t="str">
        <f>IFERROR(IF(INDEX(DATOS!AP:AP,MATCH(CHECKLIST!B995,DATOS!B:B,0),1)=0,"",INDEX(DATOS!AP:AP,MATCH(CHECKLIST!B995,DATOS!B:B,0),1)),"")</f>
        <v/>
      </c>
      <c r="K995" s="35" t="str">
        <f>IFERROR(IF(INDEX(DATOS!AQ:AQ,MATCH(CHECKLIST!B995,DATOS!B:B,0),1)=0,"",INDEX(DATOS!AQ:AQ,MATCH(CHECKLIST!B995,DATOS!B:B,0),1)),"")</f>
        <v/>
      </c>
      <c r="L995" s="17" t="str">
        <f>IFERROR(IF(INDEX(DATOS!AS:AS,MATCH(CHECKLIST!B995,DATOS!B:B,0),1)=0,"",INDEX(DATOS!AS:AS,MATCH(CHECKLIST!B995,DATOS!B:B,0),1)),"")</f>
        <v/>
      </c>
      <c r="M995" s="17" t="str">
        <f>IFERROR(IF(INDEX(DATOS!AO:AO,MATCH(CHECKLIST!B995,DATOS!B:B,0),1)=0,"",INDEX(DATOS!AO:AO,MATCH(CHECKLIST!B995,DATOS!B:B,0),1)),"")</f>
        <v/>
      </c>
      <c r="N995" s="35" t="str">
        <f ca="1">IFERROR(IF(INDEX(DATOS!P:P,MATCH(CHECKLIST!B995,DATOS!B:B,0),1)="","X",IF(INDEX(DATOS!P:P,MATCH(CHECKLIST!B995,DATOS!B:B,0),1)&gt;YEAR(TODAY())-1,"","VENCIDA")),"")</f>
        <v/>
      </c>
      <c r="O995" s="35" t="str">
        <f>IFERROR(IF(INDEX(DATOS!AV:AV,MATCH(CHECKLIST!B995,DATOS!B:B,0),1)=0,"",INDEX(DATOS!AV:AV,MATCH(CHECKLIST!B995,DATOS!B:B,0),1)),"")</f>
        <v/>
      </c>
      <c r="P995" s="17" t="str">
        <f>IFERROR(IF(INDEX(DATOS!AT:AT,MATCH(CHECKLIST!B995,DATOS!B:B,0),1)=0,"",INDEX(DATOS!AT:AT,MATCH(CHECKLIST!B995,DATOS!B:B,0),1)),"")</f>
        <v/>
      </c>
      <c r="Q995" s="17" t="str">
        <f>IFERROR(IF(INDEX(DATOS!AU:AU,MATCH(CHECKLIST!B995,DATOS!B:B,0),1)=0,"",INDEX(DATOS!AU:AU,MATCH(CHECKLIST!B995,DATOS!B:B,0),1)),"")</f>
        <v/>
      </c>
      <c r="R995" t="str">
        <f>IF(B995="","",1)</f>
        <v/>
      </c>
      <c r="S995" t="str">
        <f t="shared" si="47"/>
        <v/>
      </c>
      <c r="U995" t="str">
        <f t="shared" si="45"/>
        <v/>
      </c>
      <c r="V995" t="str">
        <f t="shared" si="46"/>
        <v/>
      </c>
    </row>
    <row r="996" spans="1:22" x14ac:dyDescent="0.25">
      <c r="A996" s="12">
        <v>983</v>
      </c>
      <c r="B996" t="str">
        <f>IFERROR(INDEX(DATOS!B:B,MATCH(CHECKLIST!A996,DATOS!CG:CG,0),1),"")</f>
        <v/>
      </c>
      <c r="C996" t="str">
        <f>IFERROR(INDEX(DATOS!BT:BT,MATCH(CHECKLIST!A996,DATOS!CG:CG,0),1),"")</f>
        <v/>
      </c>
      <c r="D996" t="str">
        <f>IFERROR(INDEX(DATOS!T:T,MATCH(CHECKLIST!E996,DATOS!C:C,0),1),"")</f>
        <v/>
      </c>
      <c r="E996" s="72" t="str">
        <f>IFERROR(INDEX(DATOS!C:C,MATCH(CHECKLIST!A996,DATOS!CG:CG,0),1),"")</f>
        <v/>
      </c>
      <c r="F996" s="82" t="str">
        <f>IFERROR(IF(INDEX(DATOS!AI:AI,MATCH(CHECKLIST!B996,DATOS!B:B,0),1)=0,"",INDEX(DATOS!AI:AI,MATCH(CHECKLIST!B996,DATOS!B:B,0),1)),"")</f>
        <v/>
      </c>
      <c r="G996" s="17" t="str">
        <f>IFERROR(IF(INDEX(DATOS!AN:AN,MATCH(CHECKLIST!B996,DATOS!B:B,0),1)=0,"",INDEX(DATOS!AN:AN,MATCH(CHECKLIST!B996,DATOS!B:B,0),1)),"")</f>
        <v/>
      </c>
      <c r="H996" s="17" t="str">
        <f>IFERROR(IF(INDEX(DATOS!BQ:BQ,MATCH(CHECKLIST!B996,DATOS!B:B,0),1)="","X",IF(INDEX(DATOS!BQ:BQ,MATCH(CHECKLIST!B996,DATOS!B:B,0),1)="VIGENTE","",INDEX(DATOS!BQ:BQ,MATCH(CHECKLIST!B996,DATOS!B:B,0),1))),"")</f>
        <v/>
      </c>
      <c r="I996" s="17" t="str">
        <f>IFERROR(IF(INDEX(DATOS!AR:AR,MATCH(CHECKLIST!B996,DATOS!B:B,0),1)=0,"",INDEX(DATOS!AR:AR,MATCH(CHECKLIST!B996,DATOS!B:B,0),1)),"")</f>
        <v/>
      </c>
      <c r="J996" s="17" t="str">
        <f>IFERROR(IF(INDEX(DATOS!AP:AP,MATCH(CHECKLIST!B996,DATOS!B:B,0),1)=0,"",INDEX(DATOS!AP:AP,MATCH(CHECKLIST!B996,DATOS!B:B,0),1)),"")</f>
        <v/>
      </c>
      <c r="K996" s="35" t="str">
        <f>IFERROR(IF(INDEX(DATOS!AQ:AQ,MATCH(CHECKLIST!B996,DATOS!B:B,0),1)=0,"",INDEX(DATOS!AQ:AQ,MATCH(CHECKLIST!B996,DATOS!B:B,0),1)),"")</f>
        <v/>
      </c>
      <c r="L996" s="17" t="str">
        <f>IFERROR(IF(INDEX(DATOS!AS:AS,MATCH(CHECKLIST!B996,DATOS!B:B,0),1)=0,"",INDEX(DATOS!AS:AS,MATCH(CHECKLIST!B996,DATOS!B:B,0),1)),"")</f>
        <v/>
      </c>
      <c r="M996" s="17" t="str">
        <f>IFERROR(IF(INDEX(DATOS!AO:AO,MATCH(CHECKLIST!B996,DATOS!B:B,0),1)=0,"",INDEX(DATOS!AO:AO,MATCH(CHECKLIST!B996,DATOS!B:B,0),1)),"")</f>
        <v/>
      </c>
      <c r="N996" s="35" t="str">
        <f ca="1">IFERROR(IF(INDEX(DATOS!P:P,MATCH(CHECKLIST!B996,DATOS!B:B,0),1)="","X",IF(INDEX(DATOS!P:P,MATCH(CHECKLIST!B996,DATOS!B:B,0),1)&gt;YEAR(TODAY())-1,"","VENCIDA")),"")</f>
        <v/>
      </c>
      <c r="O996" s="35" t="str">
        <f>IFERROR(IF(INDEX(DATOS!AV:AV,MATCH(CHECKLIST!B996,DATOS!B:B,0),1)=0,"",INDEX(DATOS!AV:AV,MATCH(CHECKLIST!B996,DATOS!B:B,0),1)),"")</f>
        <v/>
      </c>
      <c r="P996" s="17" t="str">
        <f>IFERROR(IF(INDEX(DATOS!AT:AT,MATCH(CHECKLIST!B996,DATOS!B:B,0),1)=0,"",INDEX(DATOS!AT:AT,MATCH(CHECKLIST!B996,DATOS!B:B,0),1)),"")</f>
        <v/>
      </c>
      <c r="Q996" s="17" t="str">
        <f>IFERROR(IF(INDEX(DATOS!AU:AU,MATCH(CHECKLIST!B996,DATOS!B:B,0),1)=0,"",INDEX(DATOS!AU:AU,MATCH(CHECKLIST!B996,DATOS!B:B,0),1)),"")</f>
        <v/>
      </c>
      <c r="S996">
        <f t="shared" si="47"/>
        <v>0</v>
      </c>
      <c r="U996" t="str">
        <f t="shared" si="45"/>
        <v/>
      </c>
      <c r="V996" t="str">
        <f t="shared" si="46"/>
        <v/>
      </c>
    </row>
    <row r="997" spans="1:22" x14ac:dyDescent="0.25">
      <c r="A997" s="12">
        <v>984</v>
      </c>
      <c r="B997" t="str">
        <f>IFERROR(INDEX(DATOS!B:B,MATCH(CHECKLIST!A997,DATOS!CG:CG,0),1),"")</f>
        <v/>
      </c>
      <c r="C997" t="str">
        <f>IFERROR(INDEX(DATOS!BT:BT,MATCH(CHECKLIST!A997,DATOS!CG:CG,0),1),"")</f>
        <v/>
      </c>
      <c r="D997" t="str">
        <f>IFERROR(INDEX(DATOS!T:T,MATCH(CHECKLIST!E997,DATOS!C:C,0),1),"")</f>
        <v/>
      </c>
      <c r="E997" s="72" t="str">
        <f>IFERROR(INDEX(DATOS!C:C,MATCH(CHECKLIST!A997,DATOS!CG:CG,0),1),"")</f>
        <v/>
      </c>
      <c r="F997" s="82" t="str">
        <f>IFERROR(IF(INDEX(DATOS!AI:AI,MATCH(CHECKLIST!B997,DATOS!B:B,0),1)=0,"",INDEX(DATOS!AI:AI,MATCH(CHECKLIST!B997,DATOS!B:B,0),1)),"")</f>
        <v/>
      </c>
      <c r="G997" s="17" t="str">
        <f>IFERROR(IF(INDEX(DATOS!AN:AN,MATCH(CHECKLIST!B997,DATOS!B:B,0),1)=0,"",INDEX(DATOS!AN:AN,MATCH(CHECKLIST!B997,DATOS!B:B,0),1)),"")</f>
        <v/>
      </c>
      <c r="H997" s="17" t="str">
        <f>IFERROR(IF(INDEX(DATOS!BQ:BQ,MATCH(CHECKLIST!B997,DATOS!B:B,0),1)="","X",IF(INDEX(DATOS!BQ:BQ,MATCH(CHECKLIST!B997,DATOS!B:B,0),1)="VIGENTE","",INDEX(DATOS!BQ:BQ,MATCH(CHECKLIST!B997,DATOS!B:B,0),1))),"")</f>
        <v/>
      </c>
      <c r="I997" s="17" t="str">
        <f>IFERROR(IF(INDEX(DATOS!AR:AR,MATCH(CHECKLIST!B997,DATOS!B:B,0),1)=0,"",INDEX(DATOS!AR:AR,MATCH(CHECKLIST!B997,DATOS!B:B,0),1)),"")</f>
        <v/>
      </c>
      <c r="J997" s="17" t="str">
        <f>IFERROR(IF(INDEX(DATOS!AP:AP,MATCH(CHECKLIST!B997,DATOS!B:B,0),1)=0,"",INDEX(DATOS!AP:AP,MATCH(CHECKLIST!B997,DATOS!B:B,0),1)),"")</f>
        <v/>
      </c>
      <c r="K997" s="35" t="str">
        <f>IFERROR(IF(INDEX(DATOS!AQ:AQ,MATCH(CHECKLIST!B997,DATOS!B:B,0),1)=0,"",INDEX(DATOS!AQ:AQ,MATCH(CHECKLIST!B997,DATOS!B:B,0),1)),"")</f>
        <v/>
      </c>
      <c r="L997" s="17" t="str">
        <f>IFERROR(IF(INDEX(DATOS!AS:AS,MATCH(CHECKLIST!B997,DATOS!B:B,0),1)=0,"",INDEX(DATOS!AS:AS,MATCH(CHECKLIST!B997,DATOS!B:B,0),1)),"")</f>
        <v/>
      </c>
      <c r="M997" s="17" t="str">
        <f>IFERROR(IF(INDEX(DATOS!AO:AO,MATCH(CHECKLIST!B997,DATOS!B:B,0),1)=0,"",INDEX(DATOS!AO:AO,MATCH(CHECKLIST!B997,DATOS!B:B,0),1)),"")</f>
        <v/>
      </c>
      <c r="N997" s="35" t="str">
        <f ca="1">IFERROR(IF(INDEX(DATOS!P:P,MATCH(CHECKLIST!B997,DATOS!B:B,0),1)="","X",IF(INDEX(DATOS!P:P,MATCH(CHECKLIST!B997,DATOS!B:B,0),1)&gt;YEAR(TODAY())-1,"","VENCIDA")),"")</f>
        <v/>
      </c>
      <c r="O997" s="35" t="str">
        <f>IFERROR(IF(INDEX(DATOS!AV:AV,MATCH(CHECKLIST!B997,DATOS!B:B,0),1)=0,"",INDEX(DATOS!AV:AV,MATCH(CHECKLIST!B997,DATOS!B:B,0),1)),"")</f>
        <v/>
      </c>
      <c r="P997" s="17" t="str">
        <f>IFERROR(IF(INDEX(DATOS!AT:AT,MATCH(CHECKLIST!B997,DATOS!B:B,0),1)=0,"",INDEX(DATOS!AT:AT,MATCH(CHECKLIST!B997,DATOS!B:B,0),1)),"")</f>
        <v/>
      </c>
      <c r="Q997" s="17" t="str">
        <f>IFERROR(IF(INDEX(DATOS!AU:AU,MATCH(CHECKLIST!B997,DATOS!B:B,0),1)=0,"",INDEX(DATOS!AU:AU,MATCH(CHECKLIST!B997,DATOS!B:B,0),1)),"")</f>
        <v/>
      </c>
      <c r="R997" t="str">
        <f>IF(B997="","",1)</f>
        <v/>
      </c>
      <c r="S997" t="str">
        <f t="shared" si="47"/>
        <v/>
      </c>
      <c r="U997" t="str">
        <f t="shared" si="45"/>
        <v/>
      </c>
      <c r="V997" t="str">
        <f t="shared" si="46"/>
        <v/>
      </c>
    </row>
    <row r="998" spans="1:22" x14ac:dyDescent="0.25">
      <c r="A998" s="12">
        <v>985</v>
      </c>
      <c r="B998" t="str">
        <f>IFERROR(INDEX(DATOS!B:B,MATCH(CHECKLIST!A998,DATOS!CG:CG,0),1),"")</f>
        <v/>
      </c>
      <c r="C998" t="str">
        <f>IFERROR(INDEX(DATOS!BT:BT,MATCH(CHECKLIST!A998,DATOS!CG:CG,0),1),"")</f>
        <v/>
      </c>
      <c r="D998" t="str">
        <f>IFERROR(INDEX(DATOS!T:T,MATCH(CHECKLIST!E998,DATOS!C:C,0),1),"")</f>
        <v/>
      </c>
      <c r="E998" s="72" t="str">
        <f>IFERROR(INDEX(DATOS!C:C,MATCH(CHECKLIST!A998,DATOS!CG:CG,0),1),"")</f>
        <v/>
      </c>
      <c r="F998" s="82" t="str">
        <f>IFERROR(IF(INDEX(DATOS!AI:AI,MATCH(CHECKLIST!B998,DATOS!B:B,0),1)=0,"",INDEX(DATOS!AI:AI,MATCH(CHECKLIST!B998,DATOS!B:B,0),1)),"")</f>
        <v/>
      </c>
      <c r="G998" s="17" t="str">
        <f>IFERROR(IF(INDEX(DATOS!AN:AN,MATCH(CHECKLIST!B998,DATOS!B:B,0),1)=0,"",INDEX(DATOS!AN:AN,MATCH(CHECKLIST!B998,DATOS!B:B,0),1)),"")</f>
        <v/>
      </c>
      <c r="H998" s="17" t="str">
        <f>IFERROR(IF(INDEX(DATOS!BQ:BQ,MATCH(CHECKLIST!B998,DATOS!B:B,0),1)="","X",IF(INDEX(DATOS!BQ:BQ,MATCH(CHECKLIST!B998,DATOS!B:B,0),1)="VIGENTE","",INDEX(DATOS!BQ:BQ,MATCH(CHECKLIST!B998,DATOS!B:B,0),1))),"")</f>
        <v/>
      </c>
      <c r="I998" s="17" t="str">
        <f>IFERROR(IF(INDEX(DATOS!AR:AR,MATCH(CHECKLIST!B998,DATOS!B:B,0),1)=0,"",INDEX(DATOS!AR:AR,MATCH(CHECKLIST!B998,DATOS!B:B,0),1)),"")</f>
        <v/>
      </c>
      <c r="J998" s="17" t="str">
        <f>IFERROR(IF(INDEX(DATOS!AP:AP,MATCH(CHECKLIST!B998,DATOS!B:B,0),1)=0,"",INDEX(DATOS!AP:AP,MATCH(CHECKLIST!B998,DATOS!B:B,0),1)),"")</f>
        <v/>
      </c>
      <c r="K998" s="35" t="str">
        <f>IFERROR(IF(INDEX(DATOS!AQ:AQ,MATCH(CHECKLIST!B998,DATOS!B:B,0),1)=0,"",INDEX(DATOS!AQ:AQ,MATCH(CHECKLIST!B998,DATOS!B:B,0),1)),"")</f>
        <v/>
      </c>
      <c r="L998" s="17" t="str">
        <f>IFERROR(IF(INDEX(DATOS!AS:AS,MATCH(CHECKLIST!B998,DATOS!B:B,0),1)=0,"",INDEX(DATOS!AS:AS,MATCH(CHECKLIST!B998,DATOS!B:B,0),1)),"")</f>
        <v/>
      </c>
      <c r="M998" s="17" t="str">
        <f>IFERROR(IF(INDEX(DATOS!AO:AO,MATCH(CHECKLIST!B998,DATOS!B:B,0),1)=0,"",INDEX(DATOS!AO:AO,MATCH(CHECKLIST!B998,DATOS!B:B,0),1)),"")</f>
        <v/>
      </c>
      <c r="N998" s="35" t="str">
        <f ca="1">IFERROR(IF(INDEX(DATOS!P:P,MATCH(CHECKLIST!B998,DATOS!B:B,0),1)="","X",IF(INDEX(DATOS!P:P,MATCH(CHECKLIST!B998,DATOS!B:B,0),1)&gt;YEAR(TODAY())-1,"","VENCIDA")),"")</f>
        <v/>
      </c>
      <c r="O998" s="35" t="str">
        <f>IFERROR(IF(INDEX(DATOS!AV:AV,MATCH(CHECKLIST!B998,DATOS!B:B,0),1)=0,"",INDEX(DATOS!AV:AV,MATCH(CHECKLIST!B998,DATOS!B:B,0),1)),"")</f>
        <v/>
      </c>
      <c r="P998" s="17" t="str">
        <f>IFERROR(IF(INDEX(DATOS!AT:AT,MATCH(CHECKLIST!B998,DATOS!B:B,0),1)=0,"",INDEX(DATOS!AT:AT,MATCH(CHECKLIST!B998,DATOS!B:B,0),1)),"")</f>
        <v/>
      </c>
      <c r="Q998" s="17" t="str">
        <f>IFERROR(IF(INDEX(DATOS!AU:AU,MATCH(CHECKLIST!B998,DATOS!B:B,0),1)=0,"",INDEX(DATOS!AU:AU,MATCH(CHECKLIST!B998,DATOS!B:B,0),1)),"")</f>
        <v/>
      </c>
      <c r="S998">
        <f t="shared" si="47"/>
        <v>0</v>
      </c>
      <c r="U998" t="str">
        <f t="shared" si="45"/>
        <v/>
      </c>
      <c r="V998" t="str">
        <f t="shared" si="46"/>
        <v/>
      </c>
    </row>
    <row r="999" spans="1:22" x14ac:dyDescent="0.25">
      <c r="A999" s="12">
        <v>986</v>
      </c>
      <c r="B999" t="str">
        <f>IFERROR(INDEX(DATOS!B:B,MATCH(CHECKLIST!A999,DATOS!CG:CG,0),1),"")</f>
        <v/>
      </c>
      <c r="C999" t="str">
        <f>IFERROR(INDEX(DATOS!BT:BT,MATCH(CHECKLIST!A999,DATOS!CG:CG,0),1),"")</f>
        <v/>
      </c>
      <c r="D999" t="str">
        <f>IFERROR(INDEX(DATOS!T:T,MATCH(CHECKLIST!E999,DATOS!C:C,0),1),"")</f>
        <v/>
      </c>
      <c r="E999" s="72" t="str">
        <f>IFERROR(INDEX(DATOS!C:C,MATCH(CHECKLIST!A999,DATOS!CG:CG,0),1),"")</f>
        <v/>
      </c>
      <c r="F999" s="82" t="str">
        <f>IFERROR(IF(INDEX(DATOS!AI:AI,MATCH(CHECKLIST!B999,DATOS!B:B,0),1)=0,"",INDEX(DATOS!AI:AI,MATCH(CHECKLIST!B999,DATOS!B:B,0),1)),"")</f>
        <v/>
      </c>
      <c r="G999" s="17" t="str">
        <f>IFERROR(IF(INDEX(DATOS!AN:AN,MATCH(CHECKLIST!B999,DATOS!B:B,0),1)=0,"",INDEX(DATOS!AN:AN,MATCH(CHECKLIST!B999,DATOS!B:B,0),1)),"")</f>
        <v/>
      </c>
      <c r="H999" s="17" t="str">
        <f>IFERROR(IF(INDEX(DATOS!BQ:BQ,MATCH(CHECKLIST!B999,DATOS!B:B,0),1)="","X",IF(INDEX(DATOS!BQ:BQ,MATCH(CHECKLIST!B999,DATOS!B:B,0),1)="VIGENTE","",INDEX(DATOS!BQ:BQ,MATCH(CHECKLIST!B999,DATOS!B:B,0),1))),"")</f>
        <v/>
      </c>
      <c r="I999" s="17" t="str">
        <f>IFERROR(IF(INDEX(DATOS!AR:AR,MATCH(CHECKLIST!B999,DATOS!B:B,0),1)=0,"",INDEX(DATOS!AR:AR,MATCH(CHECKLIST!B999,DATOS!B:B,0),1)),"")</f>
        <v/>
      </c>
      <c r="J999" s="17" t="str">
        <f>IFERROR(IF(INDEX(DATOS!AP:AP,MATCH(CHECKLIST!B999,DATOS!B:B,0),1)=0,"",INDEX(DATOS!AP:AP,MATCH(CHECKLIST!B999,DATOS!B:B,0),1)),"")</f>
        <v/>
      </c>
      <c r="K999" s="35" t="str">
        <f>IFERROR(IF(INDEX(DATOS!AQ:AQ,MATCH(CHECKLIST!B999,DATOS!B:B,0),1)=0,"",INDEX(DATOS!AQ:AQ,MATCH(CHECKLIST!B999,DATOS!B:B,0),1)),"")</f>
        <v/>
      </c>
      <c r="L999" s="17" t="str">
        <f>IFERROR(IF(INDEX(DATOS!AS:AS,MATCH(CHECKLIST!B999,DATOS!B:B,0),1)=0,"",INDEX(DATOS!AS:AS,MATCH(CHECKLIST!B999,DATOS!B:B,0),1)),"")</f>
        <v/>
      </c>
      <c r="M999" s="17" t="str">
        <f>IFERROR(IF(INDEX(DATOS!AO:AO,MATCH(CHECKLIST!B999,DATOS!B:B,0),1)=0,"",INDEX(DATOS!AO:AO,MATCH(CHECKLIST!B999,DATOS!B:B,0),1)),"")</f>
        <v/>
      </c>
      <c r="N999" s="35" t="str">
        <f ca="1">IFERROR(IF(INDEX(DATOS!P:P,MATCH(CHECKLIST!B999,DATOS!B:B,0),1)="","X",IF(INDEX(DATOS!P:P,MATCH(CHECKLIST!B999,DATOS!B:B,0),1)&gt;YEAR(TODAY())-1,"","VENCIDA")),"")</f>
        <v/>
      </c>
      <c r="O999" s="35" t="str">
        <f>IFERROR(IF(INDEX(DATOS!AV:AV,MATCH(CHECKLIST!B999,DATOS!B:B,0),1)=0,"",INDEX(DATOS!AV:AV,MATCH(CHECKLIST!B999,DATOS!B:B,0),1)),"")</f>
        <v/>
      </c>
      <c r="P999" s="17" t="str">
        <f>IFERROR(IF(INDEX(DATOS!AT:AT,MATCH(CHECKLIST!B999,DATOS!B:B,0),1)=0,"",INDEX(DATOS!AT:AT,MATCH(CHECKLIST!B999,DATOS!B:B,0),1)),"")</f>
        <v/>
      </c>
      <c r="Q999" s="17" t="str">
        <f>IFERROR(IF(INDEX(DATOS!AU:AU,MATCH(CHECKLIST!B999,DATOS!B:B,0),1)=0,"",INDEX(DATOS!AU:AU,MATCH(CHECKLIST!B999,DATOS!B:B,0),1)),"")</f>
        <v/>
      </c>
      <c r="R999" t="str">
        <f>IF(B999="","",1)</f>
        <v/>
      </c>
      <c r="S999" t="str">
        <f t="shared" si="47"/>
        <v/>
      </c>
      <c r="U999" t="str">
        <f t="shared" si="45"/>
        <v/>
      </c>
      <c r="V999" t="str">
        <f t="shared" si="46"/>
        <v/>
      </c>
    </row>
    <row r="1000" spans="1:22" x14ac:dyDescent="0.25">
      <c r="A1000" s="12">
        <v>987</v>
      </c>
      <c r="B1000" t="str">
        <f>IFERROR(INDEX(DATOS!B:B,MATCH(CHECKLIST!A1000,DATOS!CG:CG,0),1),"")</f>
        <v/>
      </c>
      <c r="C1000" t="str">
        <f>IFERROR(INDEX(DATOS!BT:BT,MATCH(CHECKLIST!A1000,DATOS!CG:CG,0),1),"")</f>
        <v/>
      </c>
      <c r="D1000" t="str">
        <f>IFERROR(INDEX(DATOS!T:T,MATCH(CHECKLIST!E1000,DATOS!C:C,0),1),"")</f>
        <v/>
      </c>
      <c r="E1000" s="72" t="str">
        <f>IFERROR(INDEX(DATOS!C:C,MATCH(CHECKLIST!A1000,DATOS!CG:CG,0),1),"")</f>
        <v/>
      </c>
      <c r="F1000" s="82" t="str">
        <f>IFERROR(IF(INDEX(DATOS!AI:AI,MATCH(CHECKLIST!B1000,DATOS!B:B,0),1)=0,"",INDEX(DATOS!AI:AI,MATCH(CHECKLIST!B1000,DATOS!B:B,0),1)),"")</f>
        <v/>
      </c>
      <c r="G1000" s="17" t="str">
        <f>IFERROR(IF(INDEX(DATOS!AN:AN,MATCH(CHECKLIST!B1000,DATOS!B:B,0),1)=0,"",INDEX(DATOS!AN:AN,MATCH(CHECKLIST!B1000,DATOS!B:B,0),1)),"")</f>
        <v/>
      </c>
      <c r="H1000" s="17" t="str">
        <f>IFERROR(IF(INDEX(DATOS!BQ:BQ,MATCH(CHECKLIST!B1000,DATOS!B:B,0),1)="","X",IF(INDEX(DATOS!BQ:BQ,MATCH(CHECKLIST!B1000,DATOS!B:B,0),1)="VIGENTE","",INDEX(DATOS!BQ:BQ,MATCH(CHECKLIST!B1000,DATOS!B:B,0),1))),"")</f>
        <v/>
      </c>
      <c r="I1000" s="17" t="str">
        <f>IFERROR(IF(INDEX(DATOS!AR:AR,MATCH(CHECKLIST!B1000,DATOS!B:B,0),1)=0,"",INDEX(DATOS!AR:AR,MATCH(CHECKLIST!B1000,DATOS!B:B,0),1)),"")</f>
        <v/>
      </c>
      <c r="J1000" s="17" t="str">
        <f>IFERROR(IF(INDEX(DATOS!AP:AP,MATCH(CHECKLIST!B1000,DATOS!B:B,0),1)=0,"",INDEX(DATOS!AP:AP,MATCH(CHECKLIST!B1000,DATOS!B:B,0),1)),"")</f>
        <v/>
      </c>
      <c r="K1000" s="35" t="str">
        <f>IFERROR(IF(INDEX(DATOS!AQ:AQ,MATCH(CHECKLIST!B1000,DATOS!B:B,0),1)=0,"",INDEX(DATOS!AQ:AQ,MATCH(CHECKLIST!B1000,DATOS!B:B,0),1)),"")</f>
        <v/>
      </c>
      <c r="L1000" s="17" t="str">
        <f>IFERROR(IF(INDEX(DATOS!AS:AS,MATCH(CHECKLIST!B1000,DATOS!B:B,0),1)=0,"",INDEX(DATOS!AS:AS,MATCH(CHECKLIST!B1000,DATOS!B:B,0),1)),"")</f>
        <v/>
      </c>
      <c r="M1000" s="17" t="str">
        <f>IFERROR(IF(INDEX(DATOS!AO:AO,MATCH(CHECKLIST!B1000,DATOS!B:B,0),1)=0,"",INDEX(DATOS!AO:AO,MATCH(CHECKLIST!B1000,DATOS!B:B,0),1)),"")</f>
        <v/>
      </c>
      <c r="N1000" s="35" t="str">
        <f ca="1">IFERROR(IF(INDEX(DATOS!P:P,MATCH(CHECKLIST!B1000,DATOS!B:B,0),1)="","X",IF(INDEX(DATOS!P:P,MATCH(CHECKLIST!B1000,DATOS!B:B,0),1)&gt;YEAR(TODAY())-1,"","VENCIDA")),"")</f>
        <v/>
      </c>
      <c r="O1000" s="35" t="str">
        <f>IFERROR(IF(INDEX(DATOS!AV:AV,MATCH(CHECKLIST!B1000,DATOS!B:B,0),1)=0,"",INDEX(DATOS!AV:AV,MATCH(CHECKLIST!B1000,DATOS!B:B,0),1)),"")</f>
        <v/>
      </c>
      <c r="P1000" s="17" t="str">
        <f>IFERROR(IF(INDEX(DATOS!AT:AT,MATCH(CHECKLIST!B1000,DATOS!B:B,0),1)=0,"",INDEX(DATOS!AT:AT,MATCH(CHECKLIST!B1000,DATOS!B:B,0),1)),"")</f>
        <v/>
      </c>
      <c r="Q1000" s="17" t="str">
        <f>IFERROR(IF(INDEX(DATOS!AU:AU,MATCH(CHECKLIST!B1000,DATOS!B:B,0),1)=0,"",INDEX(DATOS!AU:AU,MATCH(CHECKLIST!B1000,DATOS!B:B,0),1)),"")</f>
        <v/>
      </c>
      <c r="S1000">
        <f t="shared" si="47"/>
        <v>0</v>
      </c>
      <c r="U1000" t="str">
        <f t="shared" si="45"/>
        <v/>
      </c>
      <c r="V1000" t="str">
        <f t="shared" si="46"/>
        <v/>
      </c>
    </row>
    <row r="1001" spans="1:22" x14ac:dyDescent="0.25">
      <c r="A1001" s="12">
        <v>988</v>
      </c>
      <c r="B1001" t="str">
        <f>IFERROR(INDEX(DATOS!B:B,MATCH(CHECKLIST!A1001,DATOS!CG:CG,0),1),"")</f>
        <v/>
      </c>
      <c r="C1001" t="str">
        <f>IFERROR(INDEX(DATOS!BT:BT,MATCH(CHECKLIST!A1001,DATOS!CG:CG,0),1),"")</f>
        <v/>
      </c>
      <c r="D1001" t="str">
        <f>IFERROR(INDEX(DATOS!T:T,MATCH(CHECKLIST!E1001,DATOS!C:C,0),1),"")</f>
        <v/>
      </c>
      <c r="E1001" s="72" t="str">
        <f>IFERROR(INDEX(DATOS!C:C,MATCH(CHECKLIST!A1001,DATOS!CG:CG,0),1),"")</f>
        <v/>
      </c>
      <c r="F1001" s="82" t="str">
        <f>IFERROR(IF(INDEX(DATOS!AI:AI,MATCH(CHECKLIST!B1001,DATOS!B:B,0),1)=0,"",INDEX(DATOS!AI:AI,MATCH(CHECKLIST!B1001,DATOS!B:B,0),1)),"")</f>
        <v/>
      </c>
      <c r="G1001" s="17" t="str">
        <f>IFERROR(IF(INDEX(DATOS!AN:AN,MATCH(CHECKLIST!B1001,DATOS!B:B,0),1)=0,"",INDEX(DATOS!AN:AN,MATCH(CHECKLIST!B1001,DATOS!B:B,0),1)),"")</f>
        <v/>
      </c>
      <c r="H1001" s="17" t="str">
        <f>IFERROR(IF(INDEX(DATOS!BQ:BQ,MATCH(CHECKLIST!B1001,DATOS!B:B,0),1)="","X",IF(INDEX(DATOS!BQ:BQ,MATCH(CHECKLIST!B1001,DATOS!B:B,0),1)="VIGENTE","",INDEX(DATOS!BQ:BQ,MATCH(CHECKLIST!B1001,DATOS!B:B,0),1))),"")</f>
        <v/>
      </c>
      <c r="I1001" s="17" t="str">
        <f>IFERROR(IF(INDEX(DATOS!AR:AR,MATCH(CHECKLIST!B1001,DATOS!B:B,0),1)=0,"",INDEX(DATOS!AR:AR,MATCH(CHECKLIST!B1001,DATOS!B:B,0),1)),"")</f>
        <v/>
      </c>
      <c r="J1001" s="17" t="str">
        <f>IFERROR(IF(INDEX(DATOS!AP:AP,MATCH(CHECKLIST!B1001,DATOS!B:B,0),1)=0,"",INDEX(DATOS!AP:AP,MATCH(CHECKLIST!B1001,DATOS!B:B,0),1)),"")</f>
        <v/>
      </c>
      <c r="K1001" s="35" t="str">
        <f>IFERROR(IF(INDEX(DATOS!AQ:AQ,MATCH(CHECKLIST!B1001,DATOS!B:B,0),1)=0,"",INDEX(DATOS!AQ:AQ,MATCH(CHECKLIST!B1001,DATOS!B:B,0),1)),"")</f>
        <v/>
      </c>
      <c r="L1001" s="17" t="str">
        <f>IFERROR(IF(INDEX(DATOS!AS:AS,MATCH(CHECKLIST!B1001,DATOS!B:B,0),1)=0,"",INDEX(DATOS!AS:AS,MATCH(CHECKLIST!B1001,DATOS!B:B,0),1)),"")</f>
        <v/>
      </c>
      <c r="M1001" s="17" t="str">
        <f>IFERROR(IF(INDEX(DATOS!AO:AO,MATCH(CHECKLIST!B1001,DATOS!B:B,0),1)=0,"",INDEX(DATOS!AO:AO,MATCH(CHECKLIST!B1001,DATOS!B:B,0),1)),"")</f>
        <v/>
      </c>
      <c r="N1001" s="35" t="str">
        <f ca="1">IFERROR(IF(INDEX(DATOS!P:P,MATCH(CHECKLIST!B1001,DATOS!B:B,0),1)="","X",IF(INDEX(DATOS!P:P,MATCH(CHECKLIST!B1001,DATOS!B:B,0),1)&gt;YEAR(TODAY())-1,"","VENCIDA")),"")</f>
        <v/>
      </c>
      <c r="O1001" s="35" t="str">
        <f>IFERROR(IF(INDEX(DATOS!AV:AV,MATCH(CHECKLIST!B1001,DATOS!B:B,0),1)=0,"",INDEX(DATOS!AV:AV,MATCH(CHECKLIST!B1001,DATOS!B:B,0),1)),"")</f>
        <v/>
      </c>
      <c r="P1001" s="17" t="str">
        <f>IFERROR(IF(INDEX(DATOS!AT:AT,MATCH(CHECKLIST!B1001,DATOS!B:B,0),1)=0,"",INDEX(DATOS!AT:AT,MATCH(CHECKLIST!B1001,DATOS!B:B,0),1)),"")</f>
        <v/>
      </c>
      <c r="Q1001" s="17" t="str">
        <f>IFERROR(IF(INDEX(DATOS!AU:AU,MATCH(CHECKLIST!B1001,DATOS!B:B,0),1)=0,"",INDEX(DATOS!AU:AU,MATCH(CHECKLIST!B1001,DATOS!B:B,0),1)),"")</f>
        <v/>
      </c>
    </row>
    <row r="1002" spans="1:22" x14ac:dyDescent="0.25">
      <c r="A1002" s="12">
        <v>989</v>
      </c>
      <c r="B1002" t="str">
        <f>IFERROR(INDEX(DATOS!B:B,MATCH(CHECKLIST!A1002,DATOS!CG:CG,0),1),"")</f>
        <v/>
      </c>
      <c r="C1002" t="str">
        <f>IFERROR(INDEX(DATOS!BT:BT,MATCH(CHECKLIST!A1002,DATOS!CG:CG,0),1),"")</f>
        <v/>
      </c>
      <c r="D1002" t="str">
        <f>IFERROR(INDEX(DATOS!T:T,MATCH(CHECKLIST!E1002,DATOS!C:C,0),1),"")</f>
        <v/>
      </c>
      <c r="E1002" s="72" t="str">
        <f>IFERROR(INDEX(DATOS!C:C,MATCH(CHECKLIST!A1002,DATOS!CG:CG,0),1),"")</f>
        <v/>
      </c>
      <c r="F1002" s="82" t="str">
        <f>IFERROR(IF(INDEX(DATOS!AI:AI,MATCH(CHECKLIST!B1002,DATOS!B:B,0),1)=0,"",INDEX(DATOS!AI:AI,MATCH(CHECKLIST!B1002,DATOS!B:B,0),1)),"")</f>
        <v/>
      </c>
      <c r="G1002" s="17" t="str">
        <f>IFERROR(IF(INDEX(DATOS!AN:AN,MATCH(CHECKLIST!B1002,DATOS!B:B,0),1)=0,"",INDEX(DATOS!AN:AN,MATCH(CHECKLIST!B1002,DATOS!B:B,0),1)),"")</f>
        <v/>
      </c>
      <c r="H1002" s="17" t="str">
        <f>IFERROR(IF(INDEX(DATOS!BQ:BQ,MATCH(CHECKLIST!B1002,DATOS!B:B,0),1)="","X",IF(INDEX(DATOS!BQ:BQ,MATCH(CHECKLIST!B1002,DATOS!B:B,0),1)="VIGENTE","",INDEX(DATOS!BQ:BQ,MATCH(CHECKLIST!B1002,DATOS!B:B,0),1))),"")</f>
        <v/>
      </c>
      <c r="I1002" s="17" t="str">
        <f>IFERROR(IF(INDEX(DATOS!AR:AR,MATCH(CHECKLIST!B1002,DATOS!B:B,0),1)=0,"",INDEX(DATOS!AR:AR,MATCH(CHECKLIST!B1002,DATOS!B:B,0),1)),"")</f>
        <v/>
      </c>
      <c r="J1002" s="17" t="str">
        <f>IFERROR(IF(INDEX(DATOS!AP:AP,MATCH(CHECKLIST!B1002,DATOS!B:B,0),1)=0,"",INDEX(DATOS!AP:AP,MATCH(CHECKLIST!B1002,DATOS!B:B,0),1)),"")</f>
        <v/>
      </c>
      <c r="K1002" s="35" t="str">
        <f>IFERROR(IF(INDEX(DATOS!AQ:AQ,MATCH(CHECKLIST!B1002,DATOS!B:B,0),1)=0,"",INDEX(DATOS!AQ:AQ,MATCH(CHECKLIST!B1002,DATOS!B:B,0),1)),"")</f>
        <v/>
      </c>
      <c r="L1002" s="17" t="str">
        <f>IFERROR(IF(INDEX(DATOS!AS:AS,MATCH(CHECKLIST!B1002,DATOS!B:B,0),1)=0,"",INDEX(DATOS!AS:AS,MATCH(CHECKLIST!B1002,DATOS!B:B,0),1)),"")</f>
        <v/>
      </c>
      <c r="M1002" s="17" t="str">
        <f>IFERROR(IF(INDEX(DATOS!AO:AO,MATCH(CHECKLIST!B1002,DATOS!B:B,0),1)=0,"",INDEX(DATOS!AO:AO,MATCH(CHECKLIST!B1002,DATOS!B:B,0),1)),"")</f>
        <v/>
      </c>
      <c r="N1002" s="35" t="str">
        <f ca="1">IFERROR(IF(INDEX(DATOS!P:P,MATCH(CHECKLIST!B1002,DATOS!B:B,0),1)="","X",IF(INDEX(DATOS!P:P,MATCH(CHECKLIST!B1002,DATOS!B:B,0),1)&gt;YEAR(TODAY())-1,"","VENCIDA")),"")</f>
        <v/>
      </c>
      <c r="O1002" s="35" t="str">
        <f>IFERROR(IF(INDEX(DATOS!AV:AV,MATCH(CHECKLIST!B1002,DATOS!B:B,0),1)=0,"",INDEX(DATOS!AV:AV,MATCH(CHECKLIST!B1002,DATOS!B:B,0),1)),"")</f>
        <v/>
      </c>
      <c r="P1002" s="17" t="str">
        <f>IFERROR(IF(INDEX(DATOS!AT:AT,MATCH(CHECKLIST!B1002,DATOS!B:B,0),1)=0,"",INDEX(DATOS!AT:AT,MATCH(CHECKLIST!B1002,DATOS!B:B,0),1)),"")</f>
        <v/>
      </c>
      <c r="Q1002" s="17" t="str">
        <f>IFERROR(IF(INDEX(DATOS!AU:AU,MATCH(CHECKLIST!B1002,DATOS!B:B,0),1)=0,"",INDEX(DATOS!AU:AU,MATCH(CHECKLIST!B1002,DATOS!B:B,0),1)),"")</f>
        <v/>
      </c>
    </row>
    <row r="1003" spans="1:22" x14ac:dyDescent="0.25">
      <c r="A1003" s="12">
        <v>990</v>
      </c>
      <c r="B1003" t="str">
        <f>IFERROR(INDEX(DATOS!B:B,MATCH(CHECKLIST!A1003,DATOS!CG:CG,0),1),"")</f>
        <v/>
      </c>
      <c r="C1003" t="str">
        <f>IFERROR(INDEX(DATOS!BT:BT,MATCH(CHECKLIST!A1003,DATOS!CG:CG,0),1),"")</f>
        <v/>
      </c>
      <c r="D1003" t="str">
        <f>IFERROR(INDEX(DATOS!T:T,MATCH(CHECKLIST!E1003,DATOS!C:C,0),1),"")</f>
        <v/>
      </c>
      <c r="E1003" s="72" t="str">
        <f>IFERROR(INDEX(DATOS!C:C,MATCH(CHECKLIST!A1003,DATOS!CG:CG,0),1),"")</f>
        <v/>
      </c>
      <c r="F1003" s="82" t="str">
        <f>IFERROR(IF(INDEX(DATOS!AI:AI,MATCH(CHECKLIST!B1003,DATOS!B:B,0),1)=0,"",INDEX(DATOS!AI:AI,MATCH(CHECKLIST!B1003,DATOS!B:B,0),1)),"")</f>
        <v/>
      </c>
      <c r="G1003" s="17" t="str">
        <f>IFERROR(IF(INDEX(DATOS!AN:AN,MATCH(CHECKLIST!B1003,DATOS!B:B,0),1)=0,"",INDEX(DATOS!AN:AN,MATCH(CHECKLIST!B1003,DATOS!B:B,0),1)),"")</f>
        <v/>
      </c>
      <c r="H1003" s="17" t="str">
        <f>IFERROR(IF(INDEX(DATOS!BQ:BQ,MATCH(CHECKLIST!B1003,DATOS!B:B,0),1)="","X",IF(INDEX(DATOS!BQ:BQ,MATCH(CHECKLIST!B1003,DATOS!B:B,0),1)="VIGENTE","",INDEX(DATOS!BQ:BQ,MATCH(CHECKLIST!B1003,DATOS!B:B,0),1))),"")</f>
        <v/>
      </c>
      <c r="I1003" s="17" t="str">
        <f>IFERROR(IF(INDEX(DATOS!AR:AR,MATCH(CHECKLIST!B1003,DATOS!B:B,0),1)=0,"",INDEX(DATOS!AR:AR,MATCH(CHECKLIST!B1003,DATOS!B:B,0),1)),"")</f>
        <v/>
      </c>
      <c r="J1003" s="17" t="str">
        <f>IFERROR(IF(INDEX(DATOS!AP:AP,MATCH(CHECKLIST!B1003,DATOS!B:B,0),1)=0,"",INDEX(DATOS!AP:AP,MATCH(CHECKLIST!B1003,DATOS!B:B,0),1)),"")</f>
        <v/>
      </c>
      <c r="K1003" s="35" t="str">
        <f>IFERROR(IF(INDEX(DATOS!AQ:AQ,MATCH(CHECKLIST!B1003,DATOS!B:B,0),1)=0,"",INDEX(DATOS!AQ:AQ,MATCH(CHECKLIST!B1003,DATOS!B:B,0),1)),"")</f>
        <v/>
      </c>
      <c r="L1003" s="17" t="str">
        <f>IFERROR(IF(INDEX(DATOS!AS:AS,MATCH(CHECKLIST!B1003,DATOS!B:B,0),1)=0,"",INDEX(DATOS!AS:AS,MATCH(CHECKLIST!B1003,DATOS!B:B,0),1)),"")</f>
        <v/>
      </c>
      <c r="M1003" s="17" t="str">
        <f>IFERROR(IF(INDEX(DATOS!AO:AO,MATCH(CHECKLIST!B1003,DATOS!B:B,0),1)=0,"",INDEX(DATOS!AO:AO,MATCH(CHECKLIST!B1003,DATOS!B:B,0),1)),"")</f>
        <v/>
      </c>
      <c r="N1003" s="35" t="str">
        <f ca="1">IFERROR(IF(INDEX(DATOS!P:P,MATCH(CHECKLIST!B1003,DATOS!B:B,0),1)="","X",IF(INDEX(DATOS!P:P,MATCH(CHECKLIST!B1003,DATOS!B:B,0),1)&gt;YEAR(TODAY())-1,"","VENCIDA")),"")</f>
        <v/>
      </c>
      <c r="O1003" s="35" t="str">
        <f>IFERROR(IF(INDEX(DATOS!AV:AV,MATCH(CHECKLIST!B1003,DATOS!B:B,0),1)=0,"",INDEX(DATOS!AV:AV,MATCH(CHECKLIST!B1003,DATOS!B:B,0),1)),"")</f>
        <v/>
      </c>
      <c r="P1003" s="17" t="str">
        <f>IFERROR(IF(INDEX(DATOS!AT:AT,MATCH(CHECKLIST!B1003,DATOS!B:B,0),1)=0,"",INDEX(DATOS!AT:AT,MATCH(CHECKLIST!B1003,DATOS!B:B,0),1)),"")</f>
        <v/>
      </c>
      <c r="Q1003" s="17" t="str">
        <f>IFERROR(IF(INDEX(DATOS!AU:AU,MATCH(CHECKLIST!B1003,DATOS!B:B,0),1)=0,"",INDEX(DATOS!AU:AU,MATCH(CHECKLIST!B1003,DATOS!B:B,0),1)),"")</f>
        <v/>
      </c>
    </row>
    <row r="1004" spans="1:22" x14ac:dyDescent="0.25">
      <c r="A1004" s="12">
        <v>991</v>
      </c>
      <c r="B1004" t="str">
        <f>IFERROR(INDEX(DATOS!B:B,MATCH(CHECKLIST!A1004,DATOS!CG:CG,0),1),"")</f>
        <v/>
      </c>
      <c r="C1004" t="str">
        <f>IFERROR(INDEX(DATOS!BT:BT,MATCH(CHECKLIST!A1004,DATOS!CG:CG,0),1),"")</f>
        <v/>
      </c>
      <c r="D1004" t="str">
        <f>IFERROR(INDEX(DATOS!T:T,MATCH(CHECKLIST!E1004,DATOS!C:C,0),1),"")</f>
        <v/>
      </c>
      <c r="E1004" s="72" t="str">
        <f>IFERROR(INDEX(DATOS!C:C,MATCH(CHECKLIST!A1004,DATOS!CG:CG,0),1),"")</f>
        <v/>
      </c>
      <c r="F1004" s="82" t="str">
        <f>IFERROR(IF(INDEX(DATOS!AI:AI,MATCH(CHECKLIST!B1004,DATOS!B:B,0),1)=0,"",INDEX(DATOS!AI:AI,MATCH(CHECKLIST!B1004,DATOS!B:B,0),1)),"")</f>
        <v/>
      </c>
      <c r="G1004" s="17" t="str">
        <f>IFERROR(IF(INDEX(DATOS!AN:AN,MATCH(CHECKLIST!B1004,DATOS!B:B,0),1)=0,"",INDEX(DATOS!AN:AN,MATCH(CHECKLIST!B1004,DATOS!B:B,0),1)),"")</f>
        <v/>
      </c>
      <c r="H1004" s="17" t="str">
        <f>IFERROR(IF(INDEX(DATOS!BQ:BQ,MATCH(CHECKLIST!B1004,DATOS!B:B,0),1)="","X",IF(INDEX(DATOS!BQ:BQ,MATCH(CHECKLIST!B1004,DATOS!B:B,0),1)="VIGENTE","",INDEX(DATOS!BQ:BQ,MATCH(CHECKLIST!B1004,DATOS!B:B,0),1))),"")</f>
        <v/>
      </c>
      <c r="I1004" s="17" t="str">
        <f>IFERROR(IF(INDEX(DATOS!AR:AR,MATCH(CHECKLIST!B1004,DATOS!B:B,0),1)=0,"",INDEX(DATOS!AR:AR,MATCH(CHECKLIST!B1004,DATOS!B:B,0),1)),"")</f>
        <v/>
      </c>
      <c r="J1004" s="17" t="str">
        <f>IFERROR(IF(INDEX(DATOS!AP:AP,MATCH(CHECKLIST!B1004,DATOS!B:B,0),1)=0,"",INDEX(DATOS!AP:AP,MATCH(CHECKLIST!B1004,DATOS!B:B,0),1)),"")</f>
        <v/>
      </c>
      <c r="K1004" s="35" t="str">
        <f>IFERROR(IF(INDEX(DATOS!AQ:AQ,MATCH(CHECKLIST!B1004,DATOS!B:B,0),1)=0,"",INDEX(DATOS!AQ:AQ,MATCH(CHECKLIST!B1004,DATOS!B:B,0),1)),"")</f>
        <v/>
      </c>
      <c r="L1004" s="17" t="str">
        <f>IFERROR(IF(INDEX(DATOS!AS:AS,MATCH(CHECKLIST!B1004,DATOS!B:B,0),1)=0,"",INDEX(DATOS!AS:AS,MATCH(CHECKLIST!B1004,DATOS!B:B,0),1)),"")</f>
        <v/>
      </c>
      <c r="M1004" s="17" t="str">
        <f>IFERROR(IF(INDEX(DATOS!AO:AO,MATCH(CHECKLIST!B1004,DATOS!B:B,0),1)=0,"",INDEX(DATOS!AO:AO,MATCH(CHECKLIST!B1004,DATOS!B:B,0),1)),"")</f>
        <v/>
      </c>
      <c r="N1004" s="35" t="str">
        <f ca="1">IFERROR(IF(INDEX(DATOS!P:P,MATCH(CHECKLIST!B1004,DATOS!B:B,0),1)="","X",IF(INDEX(DATOS!P:P,MATCH(CHECKLIST!B1004,DATOS!B:B,0),1)&gt;YEAR(TODAY())-1,"","VENCIDA")),"")</f>
        <v/>
      </c>
      <c r="O1004" s="35" t="str">
        <f>IFERROR(IF(INDEX(DATOS!AV:AV,MATCH(CHECKLIST!B1004,DATOS!B:B,0),1)=0,"",INDEX(DATOS!AV:AV,MATCH(CHECKLIST!B1004,DATOS!B:B,0),1)),"")</f>
        <v/>
      </c>
      <c r="P1004" s="17" t="str">
        <f>IFERROR(IF(INDEX(DATOS!AT:AT,MATCH(CHECKLIST!B1004,DATOS!B:B,0),1)=0,"",INDEX(DATOS!AT:AT,MATCH(CHECKLIST!B1004,DATOS!B:B,0),1)),"")</f>
        <v/>
      </c>
      <c r="Q1004" s="17" t="str">
        <f>IFERROR(IF(INDEX(DATOS!AU:AU,MATCH(CHECKLIST!B1004,DATOS!B:B,0),1)=0,"",INDEX(DATOS!AU:AU,MATCH(CHECKLIST!B1004,DATOS!B:B,0),1)),"")</f>
        <v/>
      </c>
    </row>
    <row r="1005" spans="1:22" x14ac:dyDescent="0.25">
      <c r="A1005" s="12">
        <v>992</v>
      </c>
      <c r="B1005" t="str">
        <f>IFERROR(INDEX(DATOS!B:B,MATCH(CHECKLIST!A1005,DATOS!CG:CG,0),1),"")</f>
        <v/>
      </c>
      <c r="C1005" t="str">
        <f>IFERROR(INDEX(DATOS!BT:BT,MATCH(CHECKLIST!A1005,DATOS!CG:CG,0),1),"")</f>
        <v/>
      </c>
      <c r="D1005" t="str">
        <f>IFERROR(INDEX(DATOS!T:T,MATCH(CHECKLIST!E1005,DATOS!C:C,0),1),"")</f>
        <v/>
      </c>
      <c r="E1005" s="72" t="str">
        <f>IFERROR(INDEX(DATOS!C:C,MATCH(CHECKLIST!A1005,DATOS!CG:CG,0),1),"")</f>
        <v/>
      </c>
      <c r="F1005" s="82" t="str">
        <f>IFERROR(IF(INDEX(DATOS!AI:AI,MATCH(CHECKLIST!B1005,DATOS!B:B,0),1)=0,"",INDEX(DATOS!AI:AI,MATCH(CHECKLIST!B1005,DATOS!B:B,0),1)),"")</f>
        <v/>
      </c>
      <c r="G1005" s="17" t="str">
        <f>IFERROR(IF(INDEX(DATOS!AN:AN,MATCH(CHECKLIST!B1005,DATOS!B:B,0),1)=0,"",INDEX(DATOS!AN:AN,MATCH(CHECKLIST!B1005,DATOS!B:B,0),1)),"")</f>
        <v/>
      </c>
      <c r="H1005" s="17" t="str">
        <f>IFERROR(IF(INDEX(DATOS!BQ:BQ,MATCH(CHECKLIST!B1005,DATOS!B:B,0),1)="","X",IF(INDEX(DATOS!BQ:BQ,MATCH(CHECKLIST!B1005,DATOS!B:B,0),1)="VIGENTE","",INDEX(DATOS!BQ:BQ,MATCH(CHECKLIST!B1005,DATOS!B:B,0),1))),"")</f>
        <v/>
      </c>
      <c r="I1005" s="17" t="str">
        <f>IFERROR(IF(INDEX(DATOS!AR:AR,MATCH(CHECKLIST!B1005,DATOS!B:B,0),1)=0,"",INDEX(DATOS!AR:AR,MATCH(CHECKLIST!B1005,DATOS!B:B,0),1)),"")</f>
        <v/>
      </c>
      <c r="J1005" s="17" t="str">
        <f>IFERROR(IF(INDEX(DATOS!AP:AP,MATCH(CHECKLIST!B1005,DATOS!B:B,0),1)=0,"",INDEX(DATOS!AP:AP,MATCH(CHECKLIST!B1005,DATOS!B:B,0),1)),"")</f>
        <v/>
      </c>
      <c r="K1005" s="35" t="str">
        <f>IFERROR(IF(INDEX(DATOS!AQ:AQ,MATCH(CHECKLIST!B1005,DATOS!B:B,0),1)=0,"",INDEX(DATOS!AQ:AQ,MATCH(CHECKLIST!B1005,DATOS!B:B,0),1)),"")</f>
        <v/>
      </c>
      <c r="L1005" s="17" t="str">
        <f>IFERROR(IF(INDEX(DATOS!AS:AS,MATCH(CHECKLIST!B1005,DATOS!B:B,0),1)=0,"",INDEX(DATOS!AS:AS,MATCH(CHECKLIST!B1005,DATOS!B:B,0),1)),"")</f>
        <v/>
      </c>
      <c r="M1005" s="17" t="str">
        <f>IFERROR(IF(INDEX(DATOS!AO:AO,MATCH(CHECKLIST!B1005,DATOS!B:B,0),1)=0,"",INDEX(DATOS!AO:AO,MATCH(CHECKLIST!B1005,DATOS!B:B,0),1)),"")</f>
        <v/>
      </c>
      <c r="N1005" s="35" t="str">
        <f ca="1">IFERROR(IF(INDEX(DATOS!P:P,MATCH(CHECKLIST!B1005,DATOS!B:B,0),1)="","X",IF(INDEX(DATOS!P:P,MATCH(CHECKLIST!B1005,DATOS!B:B,0),1)&gt;YEAR(TODAY())-1,"","VENCIDA")),"")</f>
        <v/>
      </c>
      <c r="O1005" s="35" t="str">
        <f>IFERROR(IF(INDEX(DATOS!AV:AV,MATCH(CHECKLIST!B1005,DATOS!B:B,0),1)=0,"",INDEX(DATOS!AV:AV,MATCH(CHECKLIST!B1005,DATOS!B:B,0),1)),"")</f>
        <v/>
      </c>
      <c r="P1005" s="17" t="str">
        <f>IFERROR(IF(INDEX(DATOS!AT:AT,MATCH(CHECKLIST!B1005,DATOS!B:B,0),1)=0,"",INDEX(DATOS!AT:AT,MATCH(CHECKLIST!B1005,DATOS!B:B,0),1)),"")</f>
        <v/>
      </c>
      <c r="Q1005" s="17" t="str">
        <f>IFERROR(IF(INDEX(DATOS!AU:AU,MATCH(CHECKLIST!B1005,DATOS!B:B,0),1)=0,"",INDEX(DATOS!AU:AU,MATCH(CHECKLIST!B1005,DATOS!B:B,0),1)),"")</f>
        <v/>
      </c>
    </row>
    <row r="1006" spans="1:22" x14ac:dyDescent="0.25">
      <c r="A1006" s="12">
        <v>993</v>
      </c>
      <c r="B1006" t="str">
        <f>IFERROR(INDEX(DATOS!B:B,MATCH(CHECKLIST!A1006,DATOS!CG:CG,0),1),"")</f>
        <v/>
      </c>
      <c r="C1006" t="str">
        <f>IFERROR(INDEX(DATOS!BT:BT,MATCH(CHECKLIST!A1006,DATOS!CG:CG,0),1),"")</f>
        <v/>
      </c>
      <c r="D1006" t="str">
        <f>IFERROR(INDEX(DATOS!T:T,MATCH(CHECKLIST!E1006,DATOS!C:C,0),1),"")</f>
        <v/>
      </c>
      <c r="E1006" s="72" t="str">
        <f>IFERROR(INDEX(DATOS!C:C,MATCH(CHECKLIST!A1006,DATOS!CG:CG,0),1),"")</f>
        <v/>
      </c>
      <c r="F1006" s="82" t="str">
        <f>IFERROR(IF(INDEX(DATOS!AI:AI,MATCH(CHECKLIST!B1006,DATOS!B:B,0),1)=0,"",INDEX(DATOS!AI:AI,MATCH(CHECKLIST!B1006,DATOS!B:B,0),1)),"")</f>
        <v/>
      </c>
      <c r="G1006" s="17" t="str">
        <f>IFERROR(IF(INDEX(DATOS!AN:AN,MATCH(CHECKLIST!B1006,DATOS!B:B,0),1)=0,"",INDEX(DATOS!AN:AN,MATCH(CHECKLIST!B1006,DATOS!B:B,0),1)),"")</f>
        <v/>
      </c>
      <c r="H1006" s="17" t="str">
        <f>IFERROR(IF(INDEX(DATOS!BQ:BQ,MATCH(CHECKLIST!B1006,DATOS!B:B,0),1)="","X",IF(INDEX(DATOS!BQ:BQ,MATCH(CHECKLIST!B1006,DATOS!B:B,0),1)="VIGENTE","",INDEX(DATOS!BQ:BQ,MATCH(CHECKLIST!B1006,DATOS!B:B,0),1))),"")</f>
        <v/>
      </c>
      <c r="I1006" s="17" t="str">
        <f>IFERROR(IF(INDEX(DATOS!AR:AR,MATCH(CHECKLIST!B1006,DATOS!B:B,0),1)=0,"",INDEX(DATOS!AR:AR,MATCH(CHECKLIST!B1006,DATOS!B:B,0),1)),"")</f>
        <v/>
      </c>
      <c r="J1006" s="17" t="str">
        <f>IFERROR(IF(INDEX(DATOS!AP:AP,MATCH(CHECKLIST!B1006,DATOS!B:B,0),1)=0,"",INDEX(DATOS!AP:AP,MATCH(CHECKLIST!B1006,DATOS!B:B,0),1)),"")</f>
        <v/>
      </c>
      <c r="K1006" s="35" t="str">
        <f>IFERROR(IF(INDEX(DATOS!AQ:AQ,MATCH(CHECKLIST!B1006,DATOS!B:B,0),1)=0,"",INDEX(DATOS!AQ:AQ,MATCH(CHECKLIST!B1006,DATOS!B:B,0),1)),"")</f>
        <v/>
      </c>
      <c r="L1006" s="17" t="str">
        <f>IFERROR(IF(INDEX(DATOS!AS:AS,MATCH(CHECKLIST!B1006,DATOS!B:B,0),1)=0,"",INDEX(DATOS!AS:AS,MATCH(CHECKLIST!B1006,DATOS!B:B,0),1)),"")</f>
        <v/>
      </c>
      <c r="M1006" s="17" t="str">
        <f>IFERROR(IF(INDEX(DATOS!AO:AO,MATCH(CHECKLIST!B1006,DATOS!B:B,0),1)=0,"",INDEX(DATOS!AO:AO,MATCH(CHECKLIST!B1006,DATOS!B:B,0),1)),"")</f>
        <v/>
      </c>
      <c r="N1006" s="35" t="str">
        <f ca="1">IFERROR(IF(INDEX(DATOS!P:P,MATCH(CHECKLIST!B1006,DATOS!B:B,0),1)="","X",IF(INDEX(DATOS!P:P,MATCH(CHECKLIST!B1006,DATOS!B:B,0),1)&gt;YEAR(TODAY())-1,"","VENCIDA")),"")</f>
        <v/>
      </c>
      <c r="O1006" s="35" t="str">
        <f>IFERROR(IF(INDEX(DATOS!AV:AV,MATCH(CHECKLIST!B1006,DATOS!B:B,0),1)=0,"",INDEX(DATOS!AV:AV,MATCH(CHECKLIST!B1006,DATOS!B:B,0),1)),"")</f>
        <v/>
      </c>
      <c r="P1006" s="17" t="str">
        <f>IFERROR(IF(INDEX(DATOS!AT:AT,MATCH(CHECKLIST!B1006,DATOS!B:B,0),1)=0,"",INDEX(DATOS!AT:AT,MATCH(CHECKLIST!B1006,DATOS!B:B,0),1)),"")</f>
        <v/>
      </c>
      <c r="Q1006" s="17" t="str">
        <f>IFERROR(IF(INDEX(DATOS!AU:AU,MATCH(CHECKLIST!B1006,DATOS!B:B,0),1)=0,"",INDEX(DATOS!AU:AU,MATCH(CHECKLIST!B1006,DATOS!B:B,0),1)),"")</f>
        <v/>
      </c>
    </row>
    <row r="1007" spans="1:22" x14ac:dyDescent="0.25">
      <c r="A1007" s="12">
        <v>994</v>
      </c>
      <c r="B1007" t="str">
        <f>IFERROR(INDEX(DATOS!B:B,MATCH(CHECKLIST!A1007,DATOS!CG:CG,0),1),"")</f>
        <v/>
      </c>
      <c r="C1007" t="str">
        <f>IFERROR(INDEX(DATOS!BT:BT,MATCH(CHECKLIST!A1007,DATOS!CG:CG,0),1),"")</f>
        <v/>
      </c>
      <c r="D1007" t="str">
        <f>IFERROR(INDEX(DATOS!T:T,MATCH(CHECKLIST!E1007,DATOS!C:C,0),1),"")</f>
        <v/>
      </c>
      <c r="E1007" s="72" t="str">
        <f>IFERROR(INDEX(DATOS!C:C,MATCH(CHECKLIST!A1007,DATOS!CG:CG,0),1),"")</f>
        <v/>
      </c>
      <c r="F1007" s="82" t="str">
        <f>IFERROR(IF(INDEX(DATOS!AI:AI,MATCH(CHECKLIST!B1007,DATOS!B:B,0),1)=0,"",INDEX(DATOS!AI:AI,MATCH(CHECKLIST!B1007,DATOS!B:B,0),1)),"")</f>
        <v/>
      </c>
      <c r="G1007" s="17" t="str">
        <f>IFERROR(IF(INDEX(DATOS!AN:AN,MATCH(CHECKLIST!B1007,DATOS!B:B,0),1)=0,"",INDEX(DATOS!AN:AN,MATCH(CHECKLIST!B1007,DATOS!B:B,0),1)),"")</f>
        <v/>
      </c>
      <c r="H1007" s="17" t="str">
        <f>IFERROR(IF(INDEX(DATOS!BQ:BQ,MATCH(CHECKLIST!B1007,DATOS!B:B,0),1)="","X",IF(INDEX(DATOS!BQ:BQ,MATCH(CHECKLIST!B1007,DATOS!B:B,0),1)="VIGENTE","",INDEX(DATOS!BQ:BQ,MATCH(CHECKLIST!B1007,DATOS!B:B,0),1))),"")</f>
        <v/>
      </c>
      <c r="I1007" s="17" t="str">
        <f>IFERROR(IF(INDEX(DATOS!AR:AR,MATCH(CHECKLIST!B1007,DATOS!B:B,0),1)=0,"",INDEX(DATOS!AR:AR,MATCH(CHECKLIST!B1007,DATOS!B:B,0),1)),"")</f>
        <v/>
      </c>
      <c r="J1007" s="17" t="str">
        <f>IFERROR(IF(INDEX(DATOS!AP:AP,MATCH(CHECKLIST!B1007,DATOS!B:B,0),1)=0,"",INDEX(DATOS!AP:AP,MATCH(CHECKLIST!B1007,DATOS!B:B,0),1)),"")</f>
        <v/>
      </c>
      <c r="K1007" s="35" t="str">
        <f>IFERROR(IF(INDEX(DATOS!AQ:AQ,MATCH(CHECKLIST!B1007,DATOS!B:B,0),1)=0,"",INDEX(DATOS!AQ:AQ,MATCH(CHECKLIST!B1007,DATOS!B:B,0),1)),"")</f>
        <v/>
      </c>
      <c r="L1007" s="17" t="str">
        <f>IFERROR(IF(INDEX(DATOS!AS:AS,MATCH(CHECKLIST!B1007,DATOS!B:B,0),1)=0,"",INDEX(DATOS!AS:AS,MATCH(CHECKLIST!B1007,DATOS!B:B,0),1)),"")</f>
        <v/>
      </c>
      <c r="M1007" s="17" t="str">
        <f>IFERROR(IF(INDEX(DATOS!AO:AO,MATCH(CHECKLIST!B1007,DATOS!B:B,0),1)=0,"",INDEX(DATOS!AO:AO,MATCH(CHECKLIST!B1007,DATOS!B:B,0),1)),"")</f>
        <v/>
      </c>
      <c r="N1007" s="35" t="str">
        <f ca="1">IFERROR(IF(INDEX(DATOS!P:P,MATCH(CHECKLIST!B1007,DATOS!B:B,0),1)="","X",IF(INDEX(DATOS!P:P,MATCH(CHECKLIST!B1007,DATOS!B:B,0),1)&gt;YEAR(TODAY())-1,"","VENCIDA")),"")</f>
        <v/>
      </c>
      <c r="O1007" s="35" t="str">
        <f>IFERROR(IF(INDEX(DATOS!AV:AV,MATCH(CHECKLIST!B1007,DATOS!B:B,0),1)=0,"",INDEX(DATOS!AV:AV,MATCH(CHECKLIST!B1007,DATOS!B:B,0),1)),"")</f>
        <v/>
      </c>
      <c r="P1007" s="17" t="str">
        <f>IFERROR(IF(INDEX(DATOS!AT:AT,MATCH(CHECKLIST!B1007,DATOS!B:B,0),1)=0,"",INDEX(DATOS!AT:AT,MATCH(CHECKLIST!B1007,DATOS!B:B,0),1)),"")</f>
        <v/>
      </c>
      <c r="Q1007" s="17" t="str">
        <f>IFERROR(IF(INDEX(DATOS!AU:AU,MATCH(CHECKLIST!B1007,DATOS!B:B,0),1)=0,"",INDEX(DATOS!AU:AU,MATCH(CHECKLIST!B1007,DATOS!B:B,0),1)),"")</f>
        <v/>
      </c>
    </row>
    <row r="1008" spans="1:22" x14ac:dyDescent="0.25">
      <c r="A1008" s="12">
        <v>995</v>
      </c>
      <c r="B1008" t="str">
        <f>IFERROR(INDEX(DATOS!B:B,MATCH(CHECKLIST!A1008,DATOS!CG:CG,0),1),"")</f>
        <v/>
      </c>
      <c r="C1008" t="str">
        <f>IFERROR(INDEX(DATOS!BT:BT,MATCH(CHECKLIST!A1008,DATOS!CG:CG,0),1),"")</f>
        <v/>
      </c>
      <c r="D1008" t="str">
        <f>IFERROR(INDEX(DATOS!T:T,MATCH(CHECKLIST!E1008,DATOS!C:C,0),1),"")</f>
        <v/>
      </c>
      <c r="E1008" s="72" t="str">
        <f>IFERROR(INDEX(DATOS!C:C,MATCH(CHECKLIST!A1008,DATOS!CG:CG,0),1),"")</f>
        <v/>
      </c>
      <c r="F1008" s="82" t="str">
        <f>IFERROR(IF(INDEX(DATOS!AI:AI,MATCH(CHECKLIST!B1008,DATOS!B:B,0),1)=0,"",INDEX(DATOS!AI:AI,MATCH(CHECKLIST!B1008,DATOS!B:B,0),1)),"")</f>
        <v/>
      </c>
      <c r="G1008" s="17" t="str">
        <f>IFERROR(IF(INDEX(DATOS!AN:AN,MATCH(CHECKLIST!B1008,DATOS!B:B,0),1)=0,"",INDEX(DATOS!AN:AN,MATCH(CHECKLIST!B1008,DATOS!B:B,0),1)),"")</f>
        <v/>
      </c>
      <c r="H1008" s="17" t="str">
        <f>IFERROR(IF(INDEX(DATOS!BQ:BQ,MATCH(CHECKLIST!B1008,DATOS!B:B,0),1)="","X",IF(INDEX(DATOS!BQ:BQ,MATCH(CHECKLIST!B1008,DATOS!B:B,0),1)="VIGENTE","",INDEX(DATOS!BQ:BQ,MATCH(CHECKLIST!B1008,DATOS!B:B,0),1))),"")</f>
        <v/>
      </c>
      <c r="I1008" s="17" t="str">
        <f>IFERROR(IF(INDEX(DATOS!AR:AR,MATCH(CHECKLIST!B1008,DATOS!B:B,0),1)=0,"",INDEX(DATOS!AR:AR,MATCH(CHECKLIST!B1008,DATOS!B:B,0),1)),"")</f>
        <v/>
      </c>
      <c r="J1008" s="17" t="str">
        <f>IFERROR(IF(INDEX(DATOS!AP:AP,MATCH(CHECKLIST!B1008,DATOS!B:B,0),1)=0,"",INDEX(DATOS!AP:AP,MATCH(CHECKLIST!B1008,DATOS!B:B,0),1)),"")</f>
        <v/>
      </c>
      <c r="K1008" s="35" t="str">
        <f>IFERROR(IF(INDEX(DATOS!AQ:AQ,MATCH(CHECKLIST!B1008,DATOS!B:B,0),1)=0,"",INDEX(DATOS!AQ:AQ,MATCH(CHECKLIST!B1008,DATOS!B:B,0),1)),"")</f>
        <v/>
      </c>
      <c r="L1008" s="17" t="str">
        <f>IFERROR(IF(INDEX(DATOS!AS:AS,MATCH(CHECKLIST!B1008,DATOS!B:B,0),1)=0,"",INDEX(DATOS!AS:AS,MATCH(CHECKLIST!B1008,DATOS!B:B,0),1)),"")</f>
        <v/>
      </c>
      <c r="M1008" s="17" t="str">
        <f>IFERROR(IF(INDEX(DATOS!AO:AO,MATCH(CHECKLIST!B1008,DATOS!B:B,0),1)=0,"",INDEX(DATOS!AO:AO,MATCH(CHECKLIST!B1008,DATOS!B:B,0),1)),"")</f>
        <v/>
      </c>
      <c r="N1008" s="35" t="str">
        <f ca="1">IFERROR(IF(INDEX(DATOS!P:P,MATCH(CHECKLIST!B1008,DATOS!B:B,0),1)="","X",IF(INDEX(DATOS!P:P,MATCH(CHECKLIST!B1008,DATOS!B:B,0),1)&gt;YEAR(TODAY())-1,"","VENCIDA")),"")</f>
        <v/>
      </c>
      <c r="O1008" s="35" t="str">
        <f>IFERROR(IF(INDEX(DATOS!AV:AV,MATCH(CHECKLIST!B1008,DATOS!B:B,0),1)=0,"",INDEX(DATOS!AV:AV,MATCH(CHECKLIST!B1008,DATOS!B:B,0),1)),"")</f>
        <v/>
      </c>
      <c r="P1008" s="17" t="str">
        <f>IFERROR(IF(INDEX(DATOS!AT:AT,MATCH(CHECKLIST!B1008,DATOS!B:B,0),1)=0,"",INDEX(DATOS!AT:AT,MATCH(CHECKLIST!B1008,DATOS!B:B,0),1)),"")</f>
        <v/>
      </c>
      <c r="Q1008" s="17" t="str">
        <f>IFERROR(IF(INDEX(DATOS!AU:AU,MATCH(CHECKLIST!B1008,DATOS!B:B,0),1)=0,"",INDEX(DATOS!AU:AU,MATCH(CHECKLIST!B1008,DATOS!B:B,0),1)),"")</f>
        <v/>
      </c>
    </row>
    <row r="1009" spans="1:17" x14ac:dyDescent="0.25">
      <c r="A1009" s="12">
        <v>996</v>
      </c>
      <c r="B1009" t="str">
        <f>IFERROR(INDEX(DATOS!B:B,MATCH(CHECKLIST!A1009,DATOS!CG:CG,0),1),"")</f>
        <v/>
      </c>
      <c r="C1009" t="str">
        <f>IFERROR(INDEX(DATOS!BT:BT,MATCH(CHECKLIST!A1009,DATOS!CG:CG,0),1),"")</f>
        <v/>
      </c>
      <c r="D1009" t="str">
        <f>IFERROR(INDEX(DATOS!T:T,MATCH(CHECKLIST!E1009,DATOS!C:C,0),1),"")</f>
        <v/>
      </c>
      <c r="E1009" s="72" t="str">
        <f>IFERROR(INDEX(DATOS!C:C,MATCH(CHECKLIST!A1009,DATOS!CG:CG,0),1),"")</f>
        <v/>
      </c>
      <c r="F1009" s="82" t="str">
        <f>IFERROR(IF(INDEX(DATOS!AI:AI,MATCH(CHECKLIST!B1009,DATOS!B:B,0),1)=0,"",INDEX(DATOS!AI:AI,MATCH(CHECKLIST!B1009,DATOS!B:B,0),1)),"")</f>
        <v/>
      </c>
      <c r="G1009" s="17" t="str">
        <f>IFERROR(IF(INDEX(DATOS!AN:AN,MATCH(CHECKLIST!B1009,DATOS!B:B,0),1)=0,"",INDEX(DATOS!AN:AN,MATCH(CHECKLIST!B1009,DATOS!B:B,0),1)),"")</f>
        <v/>
      </c>
      <c r="H1009" s="17" t="str">
        <f>IFERROR(IF(INDEX(DATOS!BQ:BQ,MATCH(CHECKLIST!B1009,DATOS!B:B,0),1)="","X",IF(INDEX(DATOS!BQ:BQ,MATCH(CHECKLIST!B1009,DATOS!B:B,0),1)="VIGENTE","",INDEX(DATOS!BQ:BQ,MATCH(CHECKLIST!B1009,DATOS!B:B,0),1))),"")</f>
        <v/>
      </c>
      <c r="I1009" s="17" t="str">
        <f>IFERROR(IF(INDEX(DATOS!AR:AR,MATCH(CHECKLIST!B1009,DATOS!B:B,0),1)=0,"",INDEX(DATOS!AR:AR,MATCH(CHECKLIST!B1009,DATOS!B:B,0),1)),"")</f>
        <v/>
      </c>
      <c r="J1009" s="17" t="str">
        <f>IFERROR(IF(INDEX(DATOS!AP:AP,MATCH(CHECKLIST!B1009,DATOS!B:B,0),1)=0,"",INDEX(DATOS!AP:AP,MATCH(CHECKLIST!B1009,DATOS!B:B,0),1)),"")</f>
        <v/>
      </c>
      <c r="K1009" s="35" t="str">
        <f>IFERROR(IF(INDEX(DATOS!AQ:AQ,MATCH(CHECKLIST!B1009,DATOS!B:B,0),1)=0,"",INDEX(DATOS!AQ:AQ,MATCH(CHECKLIST!B1009,DATOS!B:B,0),1)),"")</f>
        <v/>
      </c>
      <c r="L1009" s="17" t="str">
        <f>IFERROR(IF(INDEX(DATOS!AS:AS,MATCH(CHECKLIST!B1009,DATOS!B:B,0),1)=0,"",INDEX(DATOS!AS:AS,MATCH(CHECKLIST!B1009,DATOS!B:B,0),1)),"")</f>
        <v/>
      </c>
      <c r="M1009" s="17" t="str">
        <f>IFERROR(IF(INDEX(DATOS!AO:AO,MATCH(CHECKLIST!B1009,DATOS!B:B,0),1)=0,"",INDEX(DATOS!AO:AO,MATCH(CHECKLIST!B1009,DATOS!B:B,0),1)),"")</f>
        <v/>
      </c>
      <c r="N1009" s="35" t="str">
        <f ca="1">IFERROR(IF(INDEX(DATOS!P:P,MATCH(CHECKLIST!B1009,DATOS!B:B,0),1)="","X",IF(INDEX(DATOS!P:P,MATCH(CHECKLIST!B1009,DATOS!B:B,0),1)&gt;YEAR(TODAY())-1,"","VENCIDA")),"")</f>
        <v/>
      </c>
      <c r="O1009" s="35" t="str">
        <f>IFERROR(IF(INDEX(DATOS!AV:AV,MATCH(CHECKLIST!B1009,DATOS!B:B,0),1)=0,"",INDEX(DATOS!AV:AV,MATCH(CHECKLIST!B1009,DATOS!B:B,0),1)),"")</f>
        <v/>
      </c>
      <c r="P1009" s="17" t="str">
        <f>IFERROR(IF(INDEX(DATOS!AT:AT,MATCH(CHECKLIST!B1009,DATOS!B:B,0),1)=0,"",INDEX(DATOS!AT:AT,MATCH(CHECKLIST!B1009,DATOS!B:B,0),1)),"")</f>
        <v/>
      </c>
      <c r="Q1009" s="17" t="str">
        <f>IFERROR(IF(INDEX(DATOS!AU:AU,MATCH(CHECKLIST!B1009,DATOS!B:B,0),1)=0,"",INDEX(DATOS!AU:AU,MATCH(CHECKLIST!B1009,DATOS!B:B,0),1)),"")</f>
        <v/>
      </c>
    </row>
    <row r="1010" spans="1:17" x14ac:dyDescent="0.25">
      <c r="A1010" s="12">
        <v>997</v>
      </c>
      <c r="B1010" t="str">
        <f>IFERROR(INDEX(DATOS!B:B,MATCH(CHECKLIST!A1010,DATOS!CG:CG,0),1),"")</f>
        <v/>
      </c>
      <c r="C1010" t="str">
        <f>IFERROR(INDEX(DATOS!BT:BT,MATCH(CHECKLIST!A1010,DATOS!CG:CG,0),1),"")</f>
        <v/>
      </c>
      <c r="D1010" t="str">
        <f>IFERROR(INDEX(DATOS!T:T,MATCH(CHECKLIST!E1010,DATOS!C:C,0),1),"")</f>
        <v/>
      </c>
      <c r="E1010" s="72" t="str">
        <f>IFERROR(INDEX(DATOS!C:C,MATCH(CHECKLIST!A1010,DATOS!CG:CG,0),1),"")</f>
        <v/>
      </c>
      <c r="F1010" s="82" t="str">
        <f>IFERROR(IF(INDEX(DATOS!AI:AI,MATCH(CHECKLIST!B1010,DATOS!B:B,0),1)=0,"",INDEX(DATOS!AI:AI,MATCH(CHECKLIST!B1010,DATOS!B:B,0),1)),"")</f>
        <v/>
      </c>
      <c r="G1010" s="17" t="str">
        <f>IFERROR(IF(INDEX(DATOS!AN:AN,MATCH(CHECKLIST!B1010,DATOS!B:B,0),1)=0,"",INDEX(DATOS!AN:AN,MATCH(CHECKLIST!B1010,DATOS!B:B,0),1)),"")</f>
        <v/>
      </c>
      <c r="H1010" s="17" t="str">
        <f>IFERROR(IF(INDEX(DATOS!BQ:BQ,MATCH(CHECKLIST!B1010,DATOS!B:B,0),1)="","X",IF(INDEX(DATOS!BQ:BQ,MATCH(CHECKLIST!B1010,DATOS!B:B,0),1)="VIGENTE","",INDEX(DATOS!BQ:BQ,MATCH(CHECKLIST!B1010,DATOS!B:B,0),1))),"")</f>
        <v/>
      </c>
      <c r="I1010" s="17" t="str">
        <f>IFERROR(IF(INDEX(DATOS!AR:AR,MATCH(CHECKLIST!B1010,DATOS!B:B,0),1)=0,"",INDEX(DATOS!AR:AR,MATCH(CHECKLIST!B1010,DATOS!B:B,0),1)),"")</f>
        <v/>
      </c>
      <c r="J1010" s="17" t="str">
        <f>IFERROR(IF(INDEX(DATOS!AP:AP,MATCH(CHECKLIST!B1010,DATOS!B:B,0),1)=0,"",INDEX(DATOS!AP:AP,MATCH(CHECKLIST!B1010,DATOS!B:B,0),1)),"")</f>
        <v/>
      </c>
      <c r="K1010" s="35" t="str">
        <f>IFERROR(IF(INDEX(DATOS!AQ:AQ,MATCH(CHECKLIST!B1010,DATOS!B:B,0),1)=0,"",INDEX(DATOS!AQ:AQ,MATCH(CHECKLIST!B1010,DATOS!B:B,0),1)),"")</f>
        <v/>
      </c>
      <c r="L1010" s="17" t="str">
        <f>IFERROR(IF(INDEX(DATOS!AS:AS,MATCH(CHECKLIST!B1010,DATOS!B:B,0),1)=0,"",INDEX(DATOS!AS:AS,MATCH(CHECKLIST!B1010,DATOS!B:B,0),1)),"")</f>
        <v/>
      </c>
      <c r="M1010" s="17" t="str">
        <f>IFERROR(IF(INDEX(DATOS!AO:AO,MATCH(CHECKLIST!B1010,DATOS!B:B,0),1)=0,"",INDEX(DATOS!AO:AO,MATCH(CHECKLIST!B1010,DATOS!B:B,0),1)),"")</f>
        <v/>
      </c>
      <c r="N1010" s="35" t="str">
        <f ca="1">IFERROR(IF(INDEX(DATOS!P:P,MATCH(CHECKLIST!B1010,DATOS!B:B,0),1)="","X",IF(INDEX(DATOS!P:P,MATCH(CHECKLIST!B1010,DATOS!B:B,0),1)&gt;YEAR(TODAY())-1,"","VENCIDA")),"")</f>
        <v/>
      </c>
      <c r="O1010" s="35" t="str">
        <f>IFERROR(IF(INDEX(DATOS!AV:AV,MATCH(CHECKLIST!B1010,DATOS!B:B,0),1)=0,"",INDEX(DATOS!AV:AV,MATCH(CHECKLIST!B1010,DATOS!B:B,0),1)),"")</f>
        <v/>
      </c>
      <c r="P1010" s="17" t="str">
        <f>IFERROR(IF(INDEX(DATOS!AT:AT,MATCH(CHECKLIST!B1010,DATOS!B:B,0),1)=0,"",INDEX(DATOS!AT:AT,MATCH(CHECKLIST!B1010,DATOS!B:B,0),1)),"")</f>
        <v/>
      </c>
      <c r="Q1010" s="17" t="str">
        <f>IFERROR(IF(INDEX(DATOS!AU:AU,MATCH(CHECKLIST!B1010,DATOS!B:B,0),1)=0,"",INDEX(DATOS!AU:AU,MATCH(CHECKLIST!B1010,DATOS!B:B,0),1)),"")</f>
        <v/>
      </c>
    </row>
    <row r="1011" spans="1:17" x14ac:dyDescent="0.25">
      <c r="A1011" s="12">
        <v>998</v>
      </c>
      <c r="B1011" t="str">
        <f>IFERROR(INDEX(DATOS!B:B,MATCH(CHECKLIST!A1011,DATOS!CG:CG,0),1),"")</f>
        <v/>
      </c>
      <c r="C1011" t="str">
        <f>IFERROR(INDEX(DATOS!BT:BT,MATCH(CHECKLIST!A1011,DATOS!CG:CG,0),1),"")</f>
        <v/>
      </c>
      <c r="D1011" t="str">
        <f>IFERROR(INDEX(DATOS!T:T,MATCH(CHECKLIST!E1011,DATOS!C:C,0),1),"")</f>
        <v/>
      </c>
      <c r="E1011" s="72" t="str">
        <f>IFERROR(INDEX(DATOS!C:C,MATCH(CHECKLIST!A1011,DATOS!CG:CG,0),1),"")</f>
        <v/>
      </c>
      <c r="F1011" s="82" t="str">
        <f>IFERROR(IF(INDEX(DATOS!AI:AI,MATCH(CHECKLIST!B1011,DATOS!B:B,0),1)=0,"",INDEX(DATOS!AI:AI,MATCH(CHECKLIST!B1011,DATOS!B:B,0),1)),"")</f>
        <v/>
      </c>
      <c r="G1011" s="17" t="str">
        <f>IFERROR(IF(INDEX(DATOS!AN:AN,MATCH(CHECKLIST!B1011,DATOS!B:B,0),1)=0,"",INDEX(DATOS!AN:AN,MATCH(CHECKLIST!B1011,DATOS!B:B,0),1)),"")</f>
        <v/>
      </c>
      <c r="H1011" s="17" t="str">
        <f>IFERROR(IF(INDEX(DATOS!BQ:BQ,MATCH(CHECKLIST!B1011,DATOS!B:B,0),1)="","X",IF(INDEX(DATOS!BQ:BQ,MATCH(CHECKLIST!B1011,DATOS!B:B,0),1)="VIGENTE","",INDEX(DATOS!BQ:BQ,MATCH(CHECKLIST!B1011,DATOS!B:B,0),1))),"")</f>
        <v/>
      </c>
      <c r="I1011" s="17" t="str">
        <f>IFERROR(IF(INDEX(DATOS!AR:AR,MATCH(CHECKLIST!B1011,DATOS!B:B,0),1)=0,"",INDEX(DATOS!AR:AR,MATCH(CHECKLIST!B1011,DATOS!B:B,0),1)),"")</f>
        <v/>
      </c>
      <c r="J1011" s="17" t="str">
        <f>IFERROR(IF(INDEX(DATOS!AP:AP,MATCH(CHECKLIST!B1011,DATOS!B:B,0),1)=0,"",INDEX(DATOS!AP:AP,MATCH(CHECKLIST!B1011,DATOS!B:B,0),1)),"")</f>
        <v/>
      </c>
      <c r="K1011" s="35" t="str">
        <f>IFERROR(IF(INDEX(DATOS!AQ:AQ,MATCH(CHECKLIST!B1011,DATOS!B:B,0),1)=0,"",INDEX(DATOS!AQ:AQ,MATCH(CHECKLIST!B1011,DATOS!B:B,0),1)),"")</f>
        <v/>
      </c>
      <c r="L1011" s="17" t="str">
        <f>IFERROR(IF(INDEX(DATOS!AS:AS,MATCH(CHECKLIST!B1011,DATOS!B:B,0),1)=0,"",INDEX(DATOS!AS:AS,MATCH(CHECKLIST!B1011,DATOS!B:B,0),1)),"")</f>
        <v/>
      </c>
      <c r="M1011" s="17" t="str">
        <f>IFERROR(IF(INDEX(DATOS!AO:AO,MATCH(CHECKLIST!B1011,DATOS!B:B,0),1)=0,"",INDEX(DATOS!AO:AO,MATCH(CHECKLIST!B1011,DATOS!B:B,0),1)),"")</f>
        <v/>
      </c>
      <c r="N1011" s="35" t="str">
        <f ca="1">IFERROR(IF(INDEX(DATOS!P:P,MATCH(CHECKLIST!B1011,DATOS!B:B,0),1)="","X",IF(INDEX(DATOS!P:P,MATCH(CHECKLIST!B1011,DATOS!B:B,0),1)&gt;YEAR(TODAY())-1,"","VENCIDA")),"")</f>
        <v/>
      </c>
      <c r="O1011" s="35" t="str">
        <f>IFERROR(IF(INDEX(DATOS!AV:AV,MATCH(CHECKLIST!B1011,DATOS!B:B,0),1)=0,"",INDEX(DATOS!AV:AV,MATCH(CHECKLIST!B1011,DATOS!B:B,0),1)),"")</f>
        <v/>
      </c>
      <c r="P1011" s="17" t="str">
        <f>IFERROR(IF(INDEX(DATOS!AT:AT,MATCH(CHECKLIST!B1011,DATOS!B:B,0),1)=0,"",INDEX(DATOS!AT:AT,MATCH(CHECKLIST!B1011,DATOS!B:B,0),1)),"")</f>
        <v/>
      </c>
      <c r="Q1011" s="17" t="str">
        <f>IFERROR(IF(INDEX(DATOS!AU:AU,MATCH(CHECKLIST!B1011,DATOS!B:B,0),1)=0,"",INDEX(DATOS!AU:AU,MATCH(CHECKLIST!B1011,DATOS!B:B,0),1)),"")</f>
        <v/>
      </c>
    </row>
    <row r="1012" spans="1:17" x14ac:dyDescent="0.25">
      <c r="A1012" s="12">
        <v>999</v>
      </c>
      <c r="B1012" t="str">
        <f>IFERROR(INDEX(DATOS!B:B,MATCH(CHECKLIST!A1012,DATOS!CG:CG,0),1),"")</f>
        <v/>
      </c>
      <c r="C1012" t="str">
        <f>IFERROR(INDEX(DATOS!BT:BT,MATCH(CHECKLIST!A1012,DATOS!CG:CG,0),1),"")</f>
        <v/>
      </c>
      <c r="D1012" t="str">
        <f>IFERROR(INDEX(DATOS!T:T,MATCH(CHECKLIST!E1012,DATOS!C:C,0),1),"")</f>
        <v/>
      </c>
      <c r="E1012" s="72" t="str">
        <f>IFERROR(INDEX(DATOS!C:C,MATCH(CHECKLIST!A1012,DATOS!CG:CG,0),1),"")</f>
        <v/>
      </c>
      <c r="F1012" s="82" t="str">
        <f>IFERROR(IF(INDEX(DATOS!AI:AI,MATCH(CHECKLIST!B1012,DATOS!B:B,0),1)=0,"",INDEX(DATOS!AI:AI,MATCH(CHECKLIST!B1012,DATOS!B:B,0),1)),"")</f>
        <v/>
      </c>
      <c r="G1012" s="17" t="str">
        <f>IFERROR(IF(INDEX(DATOS!AN:AN,MATCH(CHECKLIST!B1012,DATOS!B:B,0),1)=0,"",INDEX(DATOS!AN:AN,MATCH(CHECKLIST!B1012,DATOS!B:B,0),1)),"")</f>
        <v/>
      </c>
      <c r="H1012" s="17" t="str">
        <f>IFERROR(IF(INDEX(DATOS!BQ:BQ,MATCH(CHECKLIST!B1012,DATOS!B:B,0),1)="","X",IF(INDEX(DATOS!BQ:BQ,MATCH(CHECKLIST!B1012,DATOS!B:B,0),1)="VIGENTE","",INDEX(DATOS!BQ:BQ,MATCH(CHECKLIST!B1012,DATOS!B:B,0),1))),"")</f>
        <v/>
      </c>
      <c r="I1012" s="17" t="str">
        <f>IFERROR(IF(INDEX(DATOS!AR:AR,MATCH(CHECKLIST!B1012,DATOS!B:B,0),1)=0,"",INDEX(DATOS!AR:AR,MATCH(CHECKLIST!B1012,DATOS!B:B,0),1)),"")</f>
        <v/>
      </c>
      <c r="J1012" s="17" t="str">
        <f>IFERROR(IF(INDEX(DATOS!AP:AP,MATCH(CHECKLIST!B1012,DATOS!B:B,0),1)=0,"",INDEX(DATOS!AP:AP,MATCH(CHECKLIST!B1012,DATOS!B:B,0),1)),"")</f>
        <v/>
      </c>
      <c r="K1012" s="35" t="str">
        <f>IFERROR(IF(INDEX(DATOS!AQ:AQ,MATCH(CHECKLIST!B1012,DATOS!B:B,0),1)=0,"",INDEX(DATOS!AQ:AQ,MATCH(CHECKLIST!B1012,DATOS!B:B,0),1)),"")</f>
        <v/>
      </c>
      <c r="L1012" s="17" t="str">
        <f>IFERROR(IF(INDEX(DATOS!AS:AS,MATCH(CHECKLIST!B1012,DATOS!B:B,0),1)=0,"",INDEX(DATOS!AS:AS,MATCH(CHECKLIST!B1012,DATOS!B:B,0),1)),"")</f>
        <v/>
      </c>
      <c r="M1012" s="17" t="str">
        <f>IFERROR(IF(INDEX(DATOS!AO:AO,MATCH(CHECKLIST!B1012,DATOS!B:B,0),1)=0,"",INDEX(DATOS!AO:AO,MATCH(CHECKLIST!B1012,DATOS!B:B,0),1)),"")</f>
        <v/>
      </c>
      <c r="N1012" s="35" t="str">
        <f ca="1">IFERROR(IF(INDEX(DATOS!P:P,MATCH(CHECKLIST!B1012,DATOS!B:B,0),1)="","X",IF(INDEX(DATOS!P:P,MATCH(CHECKLIST!B1012,DATOS!B:B,0),1)&gt;YEAR(TODAY())-1,"","VENCIDA")),"")</f>
        <v/>
      </c>
      <c r="O1012" s="35" t="str">
        <f>IFERROR(IF(INDEX(DATOS!AV:AV,MATCH(CHECKLIST!B1012,DATOS!B:B,0),1)=0,"",INDEX(DATOS!AV:AV,MATCH(CHECKLIST!B1012,DATOS!B:B,0),1)),"")</f>
        <v/>
      </c>
      <c r="P1012" s="17" t="str">
        <f>IFERROR(IF(INDEX(DATOS!AT:AT,MATCH(CHECKLIST!B1012,DATOS!B:B,0),1)=0,"",INDEX(DATOS!AT:AT,MATCH(CHECKLIST!B1012,DATOS!B:B,0),1)),"")</f>
        <v/>
      </c>
      <c r="Q1012" s="17" t="str">
        <f>IFERROR(IF(INDEX(DATOS!AU:AU,MATCH(CHECKLIST!B1012,DATOS!B:B,0),1)=0,"",INDEX(DATOS!AU:AU,MATCH(CHECKLIST!B1012,DATOS!B:B,0),1)),"")</f>
        <v/>
      </c>
    </row>
    <row r="1013" spans="1:17" x14ac:dyDescent="0.25">
      <c r="A1013" s="12">
        <v>1000</v>
      </c>
      <c r="B1013" t="str">
        <f>IFERROR(INDEX(DATOS!B:B,MATCH(CHECKLIST!A1013,DATOS!CG:CG,0),1),"")</f>
        <v/>
      </c>
      <c r="C1013" t="str">
        <f>IFERROR(INDEX(DATOS!BT:BT,MATCH(CHECKLIST!A1013,DATOS!CG:CG,0),1),"")</f>
        <v/>
      </c>
      <c r="D1013" t="str">
        <f>IFERROR(INDEX(DATOS!T:T,MATCH(CHECKLIST!E1013,DATOS!C:C,0),1),"")</f>
        <v/>
      </c>
      <c r="E1013" s="72" t="str">
        <f>IFERROR(INDEX(DATOS!C:C,MATCH(CHECKLIST!A1013,DATOS!CG:CG,0),1),"")</f>
        <v/>
      </c>
      <c r="F1013" s="82" t="str">
        <f>IFERROR(IF(INDEX(DATOS!AI:AI,MATCH(CHECKLIST!B1013,DATOS!B:B,0),1)=0,"",INDEX(DATOS!AI:AI,MATCH(CHECKLIST!B1013,DATOS!B:B,0),1)),"")</f>
        <v/>
      </c>
      <c r="G1013" s="17" t="str">
        <f>IFERROR(IF(INDEX(DATOS!AN:AN,MATCH(CHECKLIST!B1013,DATOS!B:B,0),1)=0,"",INDEX(DATOS!AN:AN,MATCH(CHECKLIST!B1013,DATOS!B:B,0),1)),"")</f>
        <v/>
      </c>
      <c r="H1013" s="17" t="str">
        <f>IFERROR(IF(INDEX(DATOS!BQ:BQ,MATCH(CHECKLIST!B1013,DATOS!B:B,0),1)="","X",IF(INDEX(DATOS!BQ:BQ,MATCH(CHECKLIST!B1013,DATOS!B:B,0),1)="VIGENTE","",INDEX(DATOS!BQ:BQ,MATCH(CHECKLIST!B1013,DATOS!B:B,0),1))),"")</f>
        <v/>
      </c>
      <c r="I1013" s="17" t="str">
        <f>IFERROR(IF(INDEX(DATOS!AR:AR,MATCH(CHECKLIST!B1013,DATOS!B:B,0),1)=0,"",INDEX(DATOS!AR:AR,MATCH(CHECKLIST!B1013,DATOS!B:B,0),1)),"")</f>
        <v/>
      </c>
      <c r="J1013" s="17" t="str">
        <f>IFERROR(IF(INDEX(DATOS!AP:AP,MATCH(CHECKLIST!B1013,DATOS!B:B,0),1)=0,"",INDEX(DATOS!AP:AP,MATCH(CHECKLIST!B1013,DATOS!B:B,0),1)),"")</f>
        <v/>
      </c>
      <c r="K1013" s="35" t="str">
        <f>IFERROR(IF(INDEX(DATOS!AQ:AQ,MATCH(CHECKLIST!B1013,DATOS!B:B,0),1)=0,"",INDEX(DATOS!AQ:AQ,MATCH(CHECKLIST!B1013,DATOS!B:B,0),1)),"")</f>
        <v/>
      </c>
      <c r="L1013" s="17" t="str">
        <f>IFERROR(IF(INDEX(DATOS!AS:AS,MATCH(CHECKLIST!B1013,DATOS!B:B,0),1)=0,"",INDEX(DATOS!AS:AS,MATCH(CHECKLIST!B1013,DATOS!B:B,0),1)),"")</f>
        <v/>
      </c>
      <c r="M1013" s="17" t="str">
        <f>IFERROR(IF(INDEX(DATOS!AO:AO,MATCH(CHECKLIST!B1013,DATOS!B:B,0),1)=0,"",INDEX(DATOS!AO:AO,MATCH(CHECKLIST!B1013,DATOS!B:B,0),1)),"")</f>
        <v/>
      </c>
      <c r="N1013" s="35" t="str">
        <f ca="1">IFERROR(IF(INDEX(DATOS!P:P,MATCH(CHECKLIST!B1013,DATOS!B:B,0),1)="","X",IF(INDEX(DATOS!P:P,MATCH(CHECKLIST!B1013,DATOS!B:B,0),1)&gt;YEAR(TODAY())-1,"","VENCIDA")),"")</f>
        <v/>
      </c>
      <c r="O1013" s="35" t="str">
        <f>IFERROR(IF(INDEX(DATOS!AV:AV,MATCH(CHECKLIST!B1013,DATOS!B:B,0),1)=0,"",INDEX(DATOS!AV:AV,MATCH(CHECKLIST!B1013,DATOS!B:B,0),1)),"")</f>
        <v/>
      </c>
      <c r="P1013" s="17" t="str">
        <f>IFERROR(IF(INDEX(DATOS!AT:AT,MATCH(CHECKLIST!B1013,DATOS!B:B,0),1)=0,"",INDEX(DATOS!AT:AT,MATCH(CHECKLIST!B1013,DATOS!B:B,0),1)),"")</f>
        <v/>
      </c>
      <c r="Q1013" s="17" t="str">
        <f>IFERROR(IF(INDEX(DATOS!AU:AU,MATCH(CHECKLIST!B1013,DATOS!B:B,0),1)=0,"",INDEX(DATOS!AU:AU,MATCH(CHECKLIST!B1013,DATOS!B:B,0),1)),"")</f>
        <v/>
      </c>
    </row>
    <row r="1014" spans="1:17" x14ac:dyDescent="0.25">
      <c r="A1014" s="12">
        <v>1001</v>
      </c>
      <c r="B1014" t="str">
        <f>IFERROR(INDEX(DATOS!B:B,MATCH(CHECKLIST!A1014,DATOS!CG:CG,0),1),"")</f>
        <v/>
      </c>
      <c r="C1014" t="str">
        <f>IFERROR(INDEX(DATOS!BT:BT,MATCH(CHECKLIST!A1014,DATOS!CG:CG,0),1),"")</f>
        <v/>
      </c>
      <c r="D1014" t="str">
        <f>IFERROR(INDEX(DATOS!T:T,MATCH(CHECKLIST!E1014,DATOS!C:C,0),1),"")</f>
        <v/>
      </c>
      <c r="E1014" s="72" t="str">
        <f>IFERROR(INDEX(DATOS!C:C,MATCH(CHECKLIST!A1014,DATOS!CG:CG,0),1),"")</f>
        <v/>
      </c>
      <c r="F1014" s="82" t="str">
        <f>IFERROR(IF(INDEX(DATOS!AI:AI,MATCH(CHECKLIST!B1014,DATOS!B:B,0),1)=0,"",INDEX(DATOS!AI:AI,MATCH(CHECKLIST!B1014,DATOS!B:B,0),1)),"")</f>
        <v/>
      </c>
      <c r="G1014" s="17" t="str">
        <f>IFERROR(IF(INDEX(DATOS!AN:AN,MATCH(CHECKLIST!B1014,DATOS!B:B,0),1)=0,"",INDEX(DATOS!AN:AN,MATCH(CHECKLIST!B1014,DATOS!B:B,0),1)),"")</f>
        <v/>
      </c>
      <c r="H1014" s="17" t="str">
        <f>IFERROR(IF(INDEX(DATOS!BQ:BQ,MATCH(CHECKLIST!B1014,DATOS!B:B,0),1)="","X",IF(INDEX(DATOS!BQ:BQ,MATCH(CHECKLIST!B1014,DATOS!B:B,0),1)="VIGENTE","",INDEX(DATOS!BQ:BQ,MATCH(CHECKLIST!B1014,DATOS!B:B,0),1))),"")</f>
        <v/>
      </c>
      <c r="I1014" s="17" t="str">
        <f>IFERROR(IF(INDEX(DATOS!AR:AR,MATCH(CHECKLIST!B1014,DATOS!B:B,0),1)=0,"",INDEX(DATOS!AR:AR,MATCH(CHECKLIST!B1014,DATOS!B:B,0),1)),"")</f>
        <v/>
      </c>
      <c r="J1014" s="17" t="str">
        <f>IFERROR(IF(INDEX(DATOS!AP:AP,MATCH(CHECKLIST!B1014,DATOS!B:B,0),1)=0,"",INDEX(DATOS!AP:AP,MATCH(CHECKLIST!B1014,DATOS!B:B,0),1)),"")</f>
        <v/>
      </c>
      <c r="K1014" s="35" t="str">
        <f>IFERROR(IF(INDEX(DATOS!AQ:AQ,MATCH(CHECKLIST!B1014,DATOS!B:B,0),1)=0,"",INDEX(DATOS!AQ:AQ,MATCH(CHECKLIST!B1014,DATOS!B:B,0),1)),"")</f>
        <v/>
      </c>
      <c r="L1014" s="17" t="str">
        <f>IFERROR(IF(INDEX(DATOS!AS:AS,MATCH(CHECKLIST!B1014,DATOS!B:B,0),1)=0,"",INDEX(DATOS!AS:AS,MATCH(CHECKLIST!B1014,DATOS!B:B,0),1)),"")</f>
        <v/>
      </c>
      <c r="M1014" s="17" t="str">
        <f>IFERROR(IF(INDEX(DATOS!AO:AO,MATCH(CHECKLIST!B1014,DATOS!B:B,0),1)=0,"",INDEX(DATOS!AO:AO,MATCH(CHECKLIST!B1014,DATOS!B:B,0),1)),"")</f>
        <v/>
      </c>
      <c r="N1014" s="35" t="str">
        <f ca="1">IFERROR(IF(INDEX(DATOS!P:P,MATCH(CHECKLIST!B1014,DATOS!B:B,0),1)="","X",IF(INDEX(DATOS!P:P,MATCH(CHECKLIST!B1014,DATOS!B:B,0),1)&gt;YEAR(TODAY())-1,"","VENCIDA")),"")</f>
        <v/>
      </c>
      <c r="O1014" s="35" t="str">
        <f>IFERROR(IF(INDEX(DATOS!AV:AV,MATCH(CHECKLIST!B1014,DATOS!B:B,0),1)=0,"",INDEX(DATOS!AV:AV,MATCH(CHECKLIST!B1014,DATOS!B:B,0),1)),"")</f>
        <v/>
      </c>
      <c r="P1014" s="17" t="str">
        <f>IFERROR(IF(INDEX(DATOS!AT:AT,MATCH(CHECKLIST!B1014,DATOS!B:B,0),1)=0,"",INDEX(DATOS!AT:AT,MATCH(CHECKLIST!B1014,DATOS!B:B,0),1)),"")</f>
        <v/>
      </c>
      <c r="Q1014" s="17" t="str">
        <f>IFERROR(IF(INDEX(DATOS!AU:AU,MATCH(CHECKLIST!B1014,DATOS!B:B,0),1)=0,"",INDEX(DATOS!AU:AU,MATCH(CHECKLIST!B1014,DATOS!B:B,0),1)),"")</f>
        <v/>
      </c>
    </row>
    <row r="1015" spans="1:17" x14ac:dyDescent="0.25">
      <c r="A1015" s="12">
        <v>1002</v>
      </c>
      <c r="B1015" t="str">
        <f>IFERROR(INDEX(DATOS!B:B,MATCH(CHECKLIST!A1015,DATOS!CG:CG,0),1),"")</f>
        <v/>
      </c>
      <c r="C1015" t="str">
        <f>IFERROR(INDEX(DATOS!BT:BT,MATCH(CHECKLIST!A1015,DATOS!CG:CG,0),1),"")</f>
        <v/>
      </c>
      <c r="D1015" t="str">
        <f>IFERROR(INDEX(DATOS!T:T,MATCH(CHECKLIST!E1015,DATOS!C:C,0),1),"")</f>
        <v/>
      </c>
      <c r="E1015" s="72" t="str">
        <f>IFERROR(INDEX(DATOS!C:C,MATCH(CHECKLIST!A1015,DATOS!CG:CG,0),1),"")</f>
        <v/>
      </c>
      <c r="F1015" s="82" t="str">
        <f>IFERROR(IF(INDEX(DATOS!AI:AI,MATCH(CHECKLIST!B1015,DATOS!B:B,0),1)=0,"",INDEX(DATOS!AI:AI,MATCH(CHECKLIST!B1015,DATOS!B:B,0),1)),"")</f>
        <v/>
      </c>
      <c r="G1015" s="17" t="str">
        <f>IFERROR(IF(INDEX(DATOS!AN:AN,MATCH(CHECKLIST!B1015,DATOS!B:B,0),1)=0,"",INDEX(DATOS!AN:AN,MATCH(CHECKLIST!B1015,DATOS!B:B,0),1)),"")</f>
        <v/>
      </c>
      <c r="H1015" s="17" t="str">
        <f>IFERROR(IF(INDEX(DATOS!BQ:BQ,MATCH(CHECKLIST!B1015,DATOS!B:B,0),1)="","X",IF(INDEX(DATOS!BQ:BQ,MATCH(CHECKLIST!B1015,DATOS!B:B,0),1)="VIGENTE","",INDEX(DATOS!BQ:BQ,MATCH(CHECKLIST!B1015,DATOS!B:B,0),1))),"")</f>
        <v/>
      </c>
      <c r="I1015" s="17" t="str">
        <f>IFERROR(IF(INDEX(DATOS!AR:AR,MATCH(CHECKLIST!B1015,DATOS!B:B,0),1)=0,"",INDEX(DATOS!AR:AR,MATCH(CHECKLIST!B1015,DATOS!B:B,0),1)),"")</f>
        <v/>
      </c>
      <c r="J1015" s="17" t="str">
        <f>IFERROR(IF(INDEX(DATOS!AP:AP,MATCH(CHECKLIST!B1015,DATOS!B:B,0),1)=0,"",INDEX(DATOS!AP:AP,MATCH(CHECKLIST!B1015,DATOS!B:B,0),1)),"")</f>
        <v/>
      </c>
      <c r="K1015" s="35" t="str">
        <f>IFERROR(IF(INDEX(DATOS!AQ:AQ,MATCH(CHECKLIST!B1015,DATOS!B:B,0),1)=0,"",INDEX(DATOS!AQ:AQ,MATCH(CHECKLIST!B1015,DATOS!B:B,0),1)),"")</f>
        <v/>
      </c>
      <c r="L1015" s="17" t="str">
        <f>IFERROR(IF(INDEX(DATOS!AS:AS,MATCH(CHECKLIST!B1015,DATOS!B:B,0),1)=0,"",INDEX(DATOS!AS:AS,MATCH(CHECKLIST!B1015,DATOS!B:B,0),1)),"")</f>
        <v/>
      </c>
      <c r="M1015" s="17" t="str">
        <f>IFERROR(IF(INDEX(DATOS!AO:AO,MATCH(CHECKLIST!B1015,DATOS!B:B,0),1)=0,"",INDEX(DATOS!AO:AO,MATCH(CHECKLIST!B1015,DATOS!B:B,0),1)),"")</f>
        <v/>
      </c>
      <c r="N1015" s="35" t="str">
        <f ca="1">IFERROR(IF(INDEX(DATOS!P:P,MATCH(CHECKLIST!B1015,DATOS!B:B,0),1)="","X",IF(INDEX(DATOS!P:P,MATCH(CHECKLIST!B1015,DATOS!B:B,0),1)&gt;YEAR(TODAY())-1,"","VENCIDA")),"")</f>
        <v/>
      </c>
      <c r="O1015" s="35" t="str">
        <f>IFERROR(IF(INDEX(DATOS!AV:AV,MATCH(CHECKLIST!B1015,DATOS!B:B,0),1)=0,"",INDEX(DATOS!AV:AV,MATCH(CHECKLIST!B1015,DATOS!B:B,0),1)),"")</f>
        <v/>
      </c>
      <c r="P1015" s="17" t="str">
        <f>IFERROR(IF(INDEX(DATOS!AT:AT,MATCH(CHECKLIST!B1015,DATOS!B:B,0),1)=0,"",INDEX(DATOS!AT:AT,MATCH(CHECKLIST!B1015,DATOS!B:B,0),1)),"")</f>
        <v/>
      </c>
      <c r="Q1015" s="17" t="str">
        <f>IFERROR(IF(INDEX(DATOS!AU:AU,MATCH(CHECKLIST!B1015,DATOS!B:B,0),1)=0,"",INDEX(DATOS!AU:AU,MATCH(CHECKLIST!B1015,DATOS!B:B,0),1)),"")</f>
        <v/>
      </c>
    </row>
    <row r="1016" spans="1:17" x14ac:dyDescent="0.25">
      <c r="A1016" s="12">
        <v>1003</v>
      </c>
      <c r="B1016" t="str">
        <f>IFERROR(INDEX(DATOS!B:B,MATCH(CHECKLIST!A1016,DATOS!CG:CG,0),1),"")</f>
        <v/>
      </c>
      <c r="C1016" t="str">
        <f>IFERROR(INDEX(DATOS!BT:BT,MATCH(CHECKLIST!A1016,DATOS!CG:CG,0),1),"")</f>
        <v/>
      </c>
      <c r="D1016" t="str">
        <f>IFERROR(INDEX(DATOS!T:T,MATCH(CHECKLIST!E1016,DATOS!C:C,0),1),"")</f>
        <v/>
      </c>
      <c r="E1016" s="72" t="str">
        <f>IFERROR(INDEX(DATOS!C:C,MATCH(CHECKLIST!A1016,DATOS!CG:CG,0),1),"")</f>
        <v/>
      </c>
      <c r="F1016" s="82" t="str">
        <f>IFERROR(IF(INDEX(DATOS!AI:AI,MATCH(CHECKLIST!B1016,DATOS!B:B,0),1)=0,"",INDEX(DATOS!AI:AI,MATCH(CHECKLIST!B1016,DATOS!B:B,0),1)),"")</f>
        <v/>
      </c>
      <c r="G1016" s="17" t="str">
        <f>IFERROR(IF(INDEX(DATOS!AN:AN,MATCH(CHECKLIST!B1016,DATOS!B:B,0),1)=0,"",INDEX(DATOS!AN:AN,MATCH(CHECKLIST!B1016,DATOS!B:B,0),1)),"")</f>
        <v/>
      </c>
      <c r="H1016" s="17" t="str">
        <f>IFERROR(IF(INDEX(DATOS!BQ:BQ,MATCH(CHECKLIST!B1016,DATOS!B:B,0),1)="","X",IF(INDEX(DATOS!BQ:BQ,MATCH(CHECKLIST!B1016,DATOS!B:B,0),1)="VIGENTE","",INDEX(DATOS!BQ:BQ,MATCH(CHECKLIST!B1016,DATOS!B:B,0),1))),"")</f>
        <v/>
      </c>
      <c r="I1016" s="17" t="str">
        <f>IFERROR(IF(INDEX(DATOS!AR:AR,MATCH(CHECKLIST!B1016,DATOS!B:B,0),1)=0,"",INDEX(DATOS!AR:AR,MATCH(CHECKLIST!B1016,DATOS!B:B,0),1)),"")</f>
        <v/>
      </c>
      <c r="J1016" s="17" t="str">
        <f>IFERROR(IF(INDEX(DATOS!AP:AP,MATCH(CHECKLIST!B1016,DATOS!B:B,0),1)=0,"",INDEX(DATOS!AP:AP,MATCH(CHECKLIST!B1016,DATOS!B:B,0),1)),"")</f>
        <v/>
      </c>
      <c r="K1016" s="35" t="str">
        <f>IFERROR(IF(INDEX(DATOS!AQ:AQ,MATCH(CHECKLIST!B1016,DATOS!B:B,0),1)=0,"",INDEX(DATOS!AQ:AQ,MATCH(CHECKLIST!B1016,DATOS!B:B,0),1)),"")</f>
        <v/>
      </c>
      <c r="L1016" s="17" t="str">
        <f>IFERROR(IF(INDEX(DATOS!AS:AS,MATCH(CHECKLIST!B1016,DATOS!B:B,0),1)=0,"",INDEX(DATOS!AS:AS,MATCH(CHECKLIST!B1016,DATOS!B:B,0),1)),"")</f>
        <v/>
      </c>
      <c r="M1016" s="17" t="str">
        <f>IFERROR(IF(INDEX(DATOS!AO:AO,MATCH(CHECKLIST!B1016,DATOS!B:B,0),1)=0,"",INDEX(DATOS!AO:AO,MATCH(CHECKLIST!B1016,DATOS!B:B,0),1)),"")</f>
        <v/>
      </c>
      <c r="N1016" s="35" t="str">
        <f ca="1">IFERROR(IF(INDEX(DATOS!P:P,MATCH(CHECKLIST!B1016,DATOS!B:B,0),1)="","X",IF(INDEX(DATOS!P:P,MATCH(CHECKLIST!B1016,DATOS!B:B,0),1)&gt;YEAR(TODAY())-1,"","VENCIDA")),"")</f>
        <v/>
      </c>
      <c r="O1016" s="35" t="str">
        <f>IFERROR(IF(INDEX(DATOS!AV:AV,MATCH(CHECKLIST!B1016,DATOS!B:B,0),1)=0,"",INDEX(DATOS!AV:AV,MATCH(CHECKLIST!B1016,DATOS!B:B,0),1)),"")</f>
        <v/>
      </c>
      <c r="P1016" s="17" t="str">
        <f>IFERROR(IF(INDEX(DATOS!AT:AT,MATCH(CHECKLIST!B1016,DATOS!B:B,0),1)=0,"",INDEX(DATOS!AT:AT,MATCH(CHECKLIST!B1016,DATOS!B:B,0),1)),"")</f>
        <v/>
      </c>
      <c r="Q1016" s="17" t="str">
        <f>IFERROR(IF(INDEX(DATOS!AU:AU,MATCH(CHECKLIST!B1016,DATOS!B:B,0),1)=0,"",INDEX(DATOS!AU:AU,MATCH(CHECKLIST!B1016,DATOS!B:B,0),1)),"")</f>
        <v/>
      </c>
    </row>
    <row r="1017" spans="1:17" x14ac:dyDescent="0.25">
      <c r="A1017" s="12">
        <v>1004</v>
      </c>
      <c r="B1017" t="str">
        <f>IFERROR(INDEX(DATOS!B:B,MATCH(CHECKLIST!A1017,DATOS!CG:CG,0),1),"")</f>
        <v/>
      </c>
      <c r="C1017" t="str">
        <f>IFERROR(INDEX(DATOS!BT:BT,MATCH(CHECKLIST!A1017,DATOS!CG:CG,0),1),"")</f>
        <v/>
      </c>
      <c r="D1017" t="str">
        <f>IFERROR(INDEX(DATOS!T:T,MATCH(CHECKLIST!E1017,DATOS!C:C,0),1),"")</f>
        <v/>
      </c>
      <c r="E1017" s="72" t="str">
        <f>IFERROR(INDEX(DATOS!C:C,MATCH(CHECKLIST!A1017,DATOS!CG:CG,0),1),"")</f>
        <v/>
      </c>
      <c r="F1017" s="82" t="str">
        <f>IFERROR(IF(INDEX(DATOS!AI:AI,MATCH(CHECKLIST!B1017,DATOS!B:B,0),1)=0,"",INDEX(DATOS!AI:AI,MATCH(CHECKLIST!B1017,DATOS!B:B,0),1)),"")</f>
        <v/>
      </c>
      <c r="G1017" s="17" t="str">
        <f>IFERROR(IF(INDEX(DATOS!AN:AN,MATCH(CHECKLIST!B1017,DATOS!B:B,0),1)=0,"",INDEX(DATOS!AN:AN,MATCH(CHECKLIST!B1017,DATOS!B:B,0),1)),"")</f>
        <v/>
      </c>
      <c r="H1017" s="17" t="str">
        <f>IFERROR(IF(INDEX(DATOS!BQ:BQ,MATCH(CHECKLIST!B1017,DATOS!B:B,0),1)="","X",IF(INDEX(DATOS!BQ:BQ,MATCH(CHECKLIST!B1017,DATOS!B:B,0),1)="VIGENTE","",INDEX(DATOS!BQ:BQ,MATCH(CHECKLIST!B1017,DATOS!B:B,0),1))),"")</f>
        <v/>
      </c>
      <c r="I1017" s="17" t="str">
        <f>IFERROR(IF(INDEX(DATOS!AR:AR,MATCH(CHECKLIST!B1017,DATOS!B:B,0),1)=0,"",INDEX(DATOS!AR:AR,MATCH(CHECKLIST!B1017,DATOS!B:B,0),1)),"")</f>
        <v/>
      </c>
      <c r="J1017" s="17" t="str">
        <f>IFERROR(IF(INDEX(DATOS!AP:AP,MATCH(CHECKLIST!B1017,DATOS!B:B,0),1)=0,"",INDEX(DATOS!AP:AP,MATCH(CHECKLIST!B1017,DATOS!B:B,0),1)),"")</f>
        <v/>
      </c>
      <c r="K1017" s="35" t="str">
        <f>IFERROR(IF(INDEX(DATOS!AQ:AQ,MATCH(CHECKLIST!B1017,DATOS!B:B,0),1)=0,"",INDEX(DATOS!AQ:AQ,MATCH(CHECKLIST!B1017,DATOS!B:B,0),1)),"")</f>
        <v/>
      </c>
      <c r="L1017" s="17" t="str">
        <f>IFERROR(IF(INDEX(DATOS!AS:AS,MATCH(CHECKLIST!B1017,DATOS!B:B,0),1)=0,"",INDEX(DATOS!AS:AS,MATCH(CHECKLIST!B1017,DATOS!B:B,0),1)),"")</f>
        <v/>
      </c>
      <c r="M1017" s="17" t="str">
        <f>IFERROR(IF(INDEX(DATOS!AO:AO,MATCH(CHECKLIST!B1017,DATOS!B:B,0),1)=0,"",INDEX(DATOS!AO:AO,MATCH(CHECKLIST!B1017,DATOS!B:B,0),1)),"")</f>
        <v/>
      </c>
      <c r="N1017" s="35" t="str">
        <f ca="1">IFERROR(IF(INDEX(DATOS!P:P,MATCH(CHECKLIST!B1017,DATOS!B:B,0),1)="","X",IF(INDEX(DATOS!P:P,MATCH(CHECKLIST!B1017,DATOS!B:B,0),1)&gt;YEAR(TODAY())-1,"","VENCIDA")),"")</f>
        <v/>
      </c>
      <c r="O1017" s="35" t="str">
        <f>IFERROR(IF(INDEX(DATOS!AV:AV,MATCH(CHECKLIST!B1017,DATOS!B:B,0),1)=0,"",INDEX(DATOS!AV:AV,MATCH(CHECKLIST!B1017,DATOS!B:B,0),1)),"")</f>
        <v/>
      </c>
      <c r="P1017" s="17" t="str">
        <f>IFERROR(IF(INDEX(DATOS!AT:AT,MATCH(CHECKLIST!B1017,DATOS!B:B,0),1)=0,"",INDEX(DATOS!AT:AT,MATCH(CHECKLIST!B1017,DATOS!B:B,0),1)),"")</f>
        <v/>
      </c>
      <c r="Q1017" s="17" t="str">
        <f>IFERROR(IF(INDEX(DATOS!AU:AU,MATCH(CHECKLIST!B1017,DATOS!B:B,0),1)=0,"",INDEX(DATOS!AU:AU,MATCH(CHECKLIST!B1017,DATOS!B:B,0),1)),"")</f>
        <v/>
      </c>
    </row>
    <row r="1018" spans="1:17" x14ac:dyDescent="0.25">
      <c r="A1018" s="12">
        <v>1005</v>
      </c>
      <c r="B1018" t="str">
        <f>IFERROR(INDEX(DATOS!B:B,MATCH(CHECKLIST!A1018,DATOS!CG:CG,0),1),"")</f>
        <v/>
      </c>
      <c r="C1018" t="str">
        <f>IFERROR(INDEX(DATOS!BT:BT,MATCH(CHECKLIST!A1018,DATOS!CG:CG,0),1),"")</f>
        <v/>
      </c>
      <c r="D1018" t="str">
        <f>IFERROR(INDEX(DATOS!T:T,MATCH(CHECKLIST!E1018,DATOS!C:C,0),1),"")</f>
        <v/>
      </c>
      <c r="E1018" s="72" t="str">
        <f>IFERROR(INDEX(DATOS!C:C,MATCH(CHECKLIST!A1018,DATOS!CG:CG,0),1),"")</f>
        <v/>
      </c>
      <c r="F1018" s="82" t="str">
        <f>IFERROR(IF(INDEX(DATOS!AI:AI,MATCH(CHECKLIST!B1018,DATOS!B:B,0),1)=0,"",INDEX(DATOS!AI:AI,MATCH(CHECKLIST!B1018,DATOS!B:B,0),1)),"")</f>
        <v/>
      </c>
      <c r="G1018" s="17" t="str">
        <f>IFERROR(IF(INDEX(DATOS!AN:AN,MATCH(CHECKLIST!B1018,DATOS!B:B,0),1)=0,"",INDEX(DATOS!AN:AN,MATCH(CHECKLIST!B1018,DATOS!B:B,0),1)),"")</f>
        <v/>
      </c>
      <c r="H1018" s="17" t="str">
        <f>IFERROR(IF(INDEX(DATOS!BQ:BQ,MATCH(CHECKLIST!B1018,DATOS!B:B,0),1)="","X",IF(INDEX(DATOS!BQ:BQ,MATCH(CHECKLIST!B1018,DATOS!B:B,0),1)="VIGENTE","",INDEX(DATOS!BQ:BQ,MATCH(CHECKLIST!B1018,DATOS!B:B,0),1))),"")</f>
        <v/>
      </c>
      <c r="I1018" s="17" t="str">
        <f>IFERROR(IF(INDEX(DATOS!AR:AR,MATCH(CHECKLIST!B1018,DATOS!B:B,0),1)=0,"",INDEX(DATOS!AR:AR,MATCH(CHECKLIST!B1018,DATOS!B:B,0),1)),"")</f>
        <v/>
      </c>
      <c r="J1018" s="17" t="str">
        <f>IFERROR(IF(INDEX(DATOS!AP:AP,MATCH(CHECKLIST!B1018,DATOS!B:B,0),1)=0,"",INDEX(DATOS!AP:AP,MATCH(CHECKLIST!B1018,DATOS!B:B,0),1)),"")</f>
        <v/>
      </c>
      <c r="K1018" s="35" t="str">
        <f>IFERROR(IF(INDEX(DATOS!AQ:AQ,MATCH(CHECKLIST!B1018,DATOS!B:B,0),1)=0,"",INDEX(DATOS!AQ:AQ,MATCH(CHECKLIST!B1018,DATOS!B:B,0),1)),"")</f>
        <v/>
      </c>
      <c r="L1018" s="17" t="str">
        <f>IFERROR(IF(INDEX(DATOS!AS:AS,MATCH(CHECKLIST!B1018,DATOS!B:B,0),1)=0,"",INDEX(DATOS!AS:AS,MATCH(CHECKLIST!B1018,DATOS!B:B,0),1)),"")</f>
        <v/>
      </c>
      <c r="M1018" s="17" t="str">
        <f>IFERROR(IF(INDEX(DATOS!AO:AO,MATCH(CHECKLIST!B1018,DATOS!B:B,0),1)=0,"",INDEX(DATOS!AO:AO,MATCH(CHECKLIST!B1018,DATOS!B:B,0),1)),"")</f>
        <v/>
      </c>
      <c r="N1018" s="35" t="str">
        <f ca="1">IFERROR(IF(INDEX(DATOS!P:P,MATCH(CHECKLIST!B1018,DATOS!B:B,0),1)="","X",IF(INDEX(DATOS!P:P,MATCH(CHECKLIST!B1018,DATOS!B:B,0),1)&gt;YEAR(TODAY())-1,"","VENCIDA")),"")</f>
        <v/>
      </c>
      <c r="O1018" s="35" t="str">
        <f>IFERROR(IF(INDEX(DATOS!AV:AV,MATCH(CHECKLIST!B1018,DATOS!B:B,0),1)=0,"",INDEX(DATOS!AV:AV,MATCH(CHECKLIST!B1018,DATOS!B:B,0),1)),"")</f>
        <v/>
      </c>
      <c r="P1018" s="17" t="str">
        <f>IFERROR(IF(INDEX(DATOS!AT:AT,MATCH(CHECKLIST!B1018,DATOS!B:B,0),1)=0,"",INDEX(DATOS!AT:AT,MATCH(CHECKLIST!B1018,DATOS!B:B,0),1)),"")</f>
        <v/>
      </c>
      <c r="Q1018" s="17" t="str">
        <f>IFERROR(IF(INDEX(DATOS!AU:AU,MATCH(CHECKLIST!B1018,DATOS!B:B,0),1)=0,"",INDEX(DATOS!AU:AU,MATCH(CHECKLIST!B1018,DATOS!B:B,0),1)),"")</f>
        <v/>
      </c>
    </row>
    <row r="1019" spans="1:17" x14ac:dyDescent="0.25">
      <c r="A1019" s="12">
        <v>1006</v>
      </c>
      <c r="B1019" t="str">
        <f>IFERROR(INDEX(DATOS!B:B,MATCH(CHECKLIST!A1019,DATOS!CG:CG,0),1),"")</f>
        <v/>
      </c>
      <c r="C1019" t="str">
        <f>IFERROR(INDEX(DATOS!BT:BT,MATCH(CHECKLIST!A1019,DATOS!CG:CG,0),1),"")</f>
        <v/>
      </c>
      <c r="D1019" t="str">
        <f>IFERROR(INDEX(DATOS!T:T,MATCH(CHECKLIST!E1019,DATOS!C:C,0),1),"")</f>
        <v/>
      </c>
      <c r="E1019" s="72" t="str">
        <f>IFERROR(INDEX(DATOS!C:C,MATCH(CHECKLIST!A1019,DATOS!CG:CG,0),1),"")</f>
        <v/>
      </c>
      <c r="F1019" s="82" t="str">
        <f>IFERROR(IF(INDEX(DATOS!AI:AI,MATCH(CHECKLIST!B1019,DATOS!B:B,0),1)=0,"",INDEX(DATOS!AI:AI,MATCH(CHECKLIST!B1019,DATOS!B:B,0),1)),"")</f>
        <v/>
      </c>
      <c r="G1019" s="17" t="str">
        <f>IFERROR(IF(INDEX(DATOS!AN:AN,MATCH(CHECKLIST!B1019,DATOS!B:B,0),1)=0,"",INDEX(DATOS!AN:AN,MATCH(CHECKLIST!B1019,DATOS!B:B,0),1)),"")</f>
        <v/>
      </c>
      <c r="H1019" s="17" t="str">
        <f>IFERROR(IF(INDEX(DATOS!BQ:BQ,MATCH(CHECKLIST!B1019,DATOS!B:B,0),1)="","X",IF(INDEX(DATOS!BQ:BQ,MATCH(CHECKLIST!B1019,DATOS!B:B,0),1)="VIGENTE","",INDEX(DATOS!BQ:BQ,MATCH(CHECKLIST!B1019,DATOS!B:B,0),1))),"")</f>
        <v/>
      </c>
      <c r="I1019" s="17" t="str">
        <f>IFERROR(IF(INDEX(DATOS!AR:AR,MATCH(CHECKLIST!B1019,DATOS!B:B,0),1)=0,"",INDEX(DATOS!AR:AR,MATCH(CHECKLIST!B1019,DATOS!B:B,0),1)),"")</f>
        <v/>
      </c>
      <c r="J1019" s="17" t="str">
        <f>IFERROR(IF(INDEX(DATOS!AP:AP,MATCH(CHECKLIST!B1019,DATOS!B:B,0),1)=0,"",INDEX(DATOS!AP:AP,MATCH(CHECKLIST!B1019,DATOS!B:B,0),1)),"")</f>
        <v/>
      </c>
      <c r="K1019" s="35" t="str">
        <f>IFERROR(IF(INDEX(DATOS!AQ:AQ,MATCH(CHECKLIST!B1019,DATOS!B:B,0),1)=0,"",INDEX(DATOS!AQ:AQ,MATCH(CHECKLIST!B1019,DATOS!B:B,0),1)),"")</f>
        <v/>
      </c>
      <c r="L1019" s="17" t="str">
        <f>IFERROR(IF(INDEX(DATOS!AS:AS,MATCH(CHECKLIST!B1019,DATOS!B:B,0),1)=0,"",INDEX(DATOS!AS:AS,MATCH(CHECKLIST!B1019,DATOS!B:B,0),1)),"")</f>
        <v/>
      </c>
      <c r="M1019" s="17" t="str">
        <f>IFERROR(IF(INDEX(DATOS!AO:AO,MATCH(CHECKLIST!B1019,DATOS!B:B,0),1)=0,"",INDEX(DATOS!AO:AO,MATCH(CHECKLIST!B1019,DATOS!B:B,0),1)),"")</f>
        <v/>
      </c>
      <c r="N1019" s="35" t="str">
        <f ca="1">IFERROR(IF(INDEX(DATOS!P:P,MATCH(CHECKLIST!B1019,DATOS!B:B,0),1)="","X",IF(INDEX(DATOS!P:P,MATCH(CHECKLIST!B1019,DATOS!B:B,0),1)&gt;YEAR(TODAY())-1,"","VENCIDA")),"")</f>
        <v/>
      </c>
      <c r="O1019" s="35" t="str">
        <f>IFERROR(IF(INDEX(DATOS!AV:AV,MATCH(CHECKLIST!B1019,DATOS!B:B,0),1)=0,"",INDEX(DATOS!AV:AV,MATCH(CHECKLIST!B1019,DATOS!B:B,0),1)),"")</f>
        <v/>
      </c>
      <c r="P1019" s="17" t="str">
        <f>IFERROR(IF(INDEX(DATOS!AT:AT,MATCH(CHECKLIST!B1019,DATOS!B:B,0),1)=0,"",INDEX(DATOS!AT:AT,MATCH(CHECKLIST!B1019,DATOS!B:B,0),1)),"")</f>
        <v/>
      </c>
      <c r="Q1019" s="17" t="str">
        <f>IFERROR(IF(INDEX(DATOS!AU:AU,MATCH(CHECKLIST!B1019,DATOS!B:B,0),1)=0,"",INDEX(DATOS!AU:AU,MATCH(CHECKLIST!B1019,DATOS!B:B,0),1)),"")</f>
        <v/>
      </c>
    </row>
    <row r="1020" spans="1:17" x14ac:dyDescent="0.25">
      <c r="A1020" s="12">
        <v>1007</v>
      </c>
      <c r="B1020" t="str">
        <f>IFERROR(INDEX(DATOS!B:B,MATCH(CHECKLIST!A1020,DATOS!CG:CG,0),1),"")</f>
        <v/>
      </c>
      <c r="C1020" t="str">
        <f>IFERROR(INDEX(DATOS!BT:BT,MATCH(CHECKLIST!A1020,DATOS!CG:CG,0),1),"")</f>
        <v/>
      </c>
      <c r="D1020" t="str">
        <f>IFERROR(INDEX(DATOS!T:T,MATCH(CHECKLIST!E1020,DATOS!C:C,0),1),"")</f>
        <v/>
      </c>
      <c r="E1020" s="72" t="str">
        <f>IFERROR(INDEX(DATOS!C:C,MATCH(CHECKLIST!A1020,DATOS!CG:CG,0),1),"")</f>
        <v/>
      </c>
      <c r="F1020" s="82" t="str">
        <f>IFERROR(IF(INDEX(DATOS!AI:AI,MATCH(CHECKLIST!B1020,DATOS!B:B,0),1)=0,"",INDEX(DATOS!AI:AI,MATCH(CHECKLIST!B1020,DATOS!B:B,0),1)),"")</f>
        <v/>
      </c>
      <c r="G1020" s="17" t="str">
        <f>IFERROR(IF(INDEX(DATOS!AN:AN,MATCH(CHECKLIST!B1020,DATOS!B:B,0),1)=0,"",INDEX(DATOS!AN:AN,MATCH(CHECKLIST!B1020,DATOS!B:B,0),1)),"")</f>
        <v/>
      </c>
      <c r="H1020" s="17" t="str">
        <f>IFERROR(IF(INDEX(DATOS!BQ:BQ,MATCH(CHECKLIST!B1020,DATOS!B:B,0),1)="","X",IF(INDEX(DATOS!BQ:BQ,MATCH(CHECKLIST!B1020,DATOS!B:B,0),1)="VIGENTE","",INDEX(DATOS!BQ:BQ,MATCH(CHECKLIST!B1020,DATOS!B:B,0),1))),"")</f>
        <v/>
      </c>
      <c r="I1020" s="17" t="str">
        <f>IFERROR(IF(INDEX(DATOS!AR:AR,MATCH(CHECKLIST!B1020,DATOS!B:B,0),1)=0,"",INDEX(DATOS!AR:AR,MATCH(CHECKLIST!B1020,DATOS!B:B,0),1)),"")</f>
        <v/>
      </c>
      <c r="J1020" s="17" t="str">
        <f>IFERROR(IF(INDEX(DATOS!AP:AP,MATCH(CHECKLIST!B1020,DATOS!B:B,0),1)=0,"",INDEX(DATOS!AP:AP,MATCH(CHECKLIST!B1020,DATOS!B:B,0),1)),"")</f>
        <v/>
      </c>
      <c r="K1020" s="35" t="str">
        <f>IFERROR(IF(INDEX(DATOS!AQ:AQ,MATCH(CHECKLIST!B1020,DATOS!B:B,0),1)=0,"",INDEX(DATOS!AQ:AQ,MATCH(CHECKLIST!B1020,DATOS!B:B,0),1)),"")</f>
        <v/>
      </c>
      <c r="L1020" s="17" t="str">
        <f>IFERROR(IF(INDEX(DATOS!AS:AS,MATCH(CHECKLIST!B1020,DATOS!B:B,0),1)=0,"",INDEX(DATOS!AS:AS,MATCH(CHECKLIST!B1020,DATOS!B:B,0),1)),"")</f>
        <v/>
      </c>
      <c r="M1020" s="17" t="str">
        <f>IFERROR(IF(INDEX(DATOS!AO:AO,MATCH(CHECKLIST!B1020,DATOS!B:B,0),1)=0,"",INDEX(DATOS!AO:AO,MATCH(CHECKLIST!B1020,DATOS!B:B,0),1)),"")</f>
        <v/>
      </c>
      <c r="N1020" s="35" t="str">
        <f ca="1">IFERROR(IF(INDEX(DATOS!P:P,MATCH(CHECKLIST!B1020,DATOS!B:B,0),1)="","X",IF(INDEX(DATOS!P:P,MATCH(CHECKLIST!B1020,DATOS!B:B,0),1)&gt;YEAR(TODAY())-1,"","VENCIDA")),"")</f>
        <v/>
      </c>
      <c r="O1020" s="35" t="str">
        <f>IFERROR(IF(INDEX(DATOS!AV:AV,MATCH(CHECKLIST!B1020,DATOS!B:B,0),1)=0,"",INDEX(DATOS!AV:AV,MATCH(CHECKLIST!B1020,DATOS!B:B,0),1)),"")</f>
        <v/>
      </c>
      <c r="P1020" s="17" t="str">
        <f>IFERROR(IF(INDEX(DATOS!AT:AT,MATCH(CHECKLIST!B1020,DATOS!B:B,0),1)=0,"",INDEX(DATOS!AT:AT,MATCH(CHECKLIST!B1020,DATOS!B:B,0),1)),"")</f>
        <v/>
      </c>
      <c r="Q1020" s="17" t="str">
        <f>IFERROR(IF(INDEX(DATOS!AU:AU,MATCH(CHECKLIST!B1020,DATOS!B:B,0),1)=0,"",INDEX(DATOS!AU:AU,MATCH(CHECKLIST!B1020,DATOS!B:B,0),1)),"")</f>
        <v/>
      </c>
    </row>
    <row r="1021" spans="1:17" x14ac:dyDescent="0.25">
      <c r="A1021" s="12">
        <v>1008</v>
      </c>
      <c r="B1021" t="str">
        <f>IFERROR(INDEX(DATOS!B:B,MATCH(CHECKLIST!A1021,DATOS!CG:CG,0),1),"")</f>
        <v/>
      </c>
      <c r="C1021" t="str">
        <f>IFERROR(INDEX(DATOS!BT:BT,MATCH(CHECKLIST!A1021,DATOS!CG:CG,0),1),"")</f>
        <v/>
      </c>
      <c r="D1021" t="str">
        <f>IFERROR(INDEX(DATOS!T:T,MATCH(CHECKLIST!E1021,DATOS!C:C,0),1),"")</f>
        <v/>
      </c>
      <c r="E1021" s="72" t="str">
        <f>IFERROR(INDEX(DATOS!C:C,MATCH(CHECKLIST!A1021,DATOS!CG:CG,0),1),"")</f>
        <v/>
      </c>
      <c r="F1021" s="82" t="str">
        <f>IFERROR(IF(INDEX(DATOS!AI:AI,MATCH(CHECKLIST!B1021,DATOS!B:B,0),1)=0,"",INDEX(DATOS!AI:AI,MATCH(CHECKLIST!B1021,DATOS!B:B,0),1)),"")</f>
        <v/>
      </c>
      <c r="G1021" s="17" t="str">
        <f>IFERROR(IF(INDEX(DATOS!AN:AN,MATCH(CHECKLIST!B1021,DATOS!B:B,0),1)=0,"",INDEX(DATOS!AN:AN,MATCH(CHECKLIST!B1021,DATOS!B:B,0),1)),"")</f>
        <v/>
      </c>
      <c r="H1021" s="17" t="str">
        <f>IFERROR(IF(INDEX(DATOS!BQ:BQ,MATCH(CHECKLIST!B1021,DATOS!B:B,0),1)="","X",IF(INDEX(DATOS!BQ:BQ,MATCH(CHECKLIST!B1021,DATOS!B:B,0),1)="VIGENTE","",INDEX(DATOS!BQ:BQ,MATCH(CHECKLIST!B1021,DATOS!B:B,0),1))),"")</f>
        <v/>
      </c>
      <c r="I1021" s="17" t="str">
        <f>IFERROR(IF(INDEX(DATOS!AR:AR,MATCH(CHECKLIST!B1021,DATOS!B:B,0),1)=0,"",INDEX(DATOS!AR:AR,MATCH(CHECKLIST!B1021,DATOS!B:B,0),1)),"")</f>
        <v/>
      </c>
      <c r="J1021" s="17" t="str">
        <f>IFERROR(IF(INDEX(DATOS!AP:AP,MATCH(CHECKLIST!B1021,DATOS!B:B,0),1)=0,"",INDEX(DATOS!AP:AP,MATCH(CHECKLIST!B1021,DATOS!B:B,0),1)),"")</f>
        <v/>
      </c>
      <c r="K1021" s="35" t="str">
        <f>IFERROR(IF(INDEX(DATOS!AQ:AQ,MATCH(CHECKLIST!B1021,DATOS!B:B,0),1)=0,"",INDEX(DATOS!AQ:AQ,MATCH(CHECKLIST!B1021,DATOS!B:B,0),1)),"")</f>
        <v/>
      </c>
      <c r="L1021" s="17" t="str">
        <f>IFERROR(IF(INDEX(DATOS!AS:AS,MATCH(CHECKLIST!B1021,DATOS!B:B,0),1)=0,"",INDEX(DATOS!AS:AS,MATCH(CHECKLIST!B1021,DATOS!B:B,0),1)),"")</f>
        <v/>
      </c>
      <c r="M1021" s="17" t="str">
        <f>IFERROR(IF(INDEX(DATOS!AO:AO,MATCH(CHECKLIST!B1021,DATOS!B:B,0),1)=0,"",INDEX(DATOS!AO:AO,MATCH(CHECKLIST!B1021,DATOS!B:B,0),1)),"")</f>
        <v/>
      </c>
      <c r="N1021" s="35" t="str">
        <f ca="1">IFERROR(IF(INDEX(DATOS!P:P,MATCH(CHECKLIST!B1021,DATOS!B:B,0),1)="","X",IF(INDEX(DATOS!P:P,MATCH(CHECKLIST!B1021,DATOS!B:B,0),1)&gt;YEAR(TODAY())-1,"","VENCIDA")),"")</f>
        <v/>
      </c>
      <c r="O1021" s="35" t="str">
        <f>IFERROR(IF(INDEX(DATOS!AV:AV,MATCH(CHECKLIST!B1021,DATOS!B:B,0),1)=0,"",INDEX(DATOS!AV:AV,MATCH(CHECKLIST!B1021,DATOS!B:B,0),1)),"")</f>
        <v/>
      </c>
      <c r="P1021" s="17" t="str">
        <f>IFERROR(IF(INDEX(DATOS!AT:AT,MATCH(CHECKLIST!B1021,DATOS!B:B,0),1)=0,"",INDEX(DATOS!AT:AT,MATCH(CHECKLIST!B1021,DATOS!B:B,0),1)),"")</f>
        <v/>
      </c>
      <c r="Q1021" s="17" t="str">
        <f>IFERROR(IF(INDEX(DATOS!AU:AU,MATCH(CHECKLIST!B1021,DATOS!B:B,0),1)=0,"",INDEX(DATOS!AU:AU,MATCH(CHECKLIST!B1021,DATOS!B:B,0),1)),"")</f>
        <v/>
      </c>
    </row>
    <row r="1022" spans="1:17" x14ac:dyDescent="0.25">
      <c r="A1022" s="12">
        <v>1009</v>
      </c>
      <c r="B1022" t="str">
        <f>IFERROR(INDEX(DATOS!B:B,MATCH(CHECKLIST!A1022,DATOS!CG:CG,0),1),"")</f>
        <v/>
      </c>
      <c r="C1022" t="str">
        <f>IFERROR(INDEX(DATOS!BT:BT,MATCH(CHECKLIST!A1022,DATOS!CG:CG,0),1),"")</f>
        <v/>
      </c>
      <c r="D1022" t="str">
        <f>IFERROR(INDEX(DATOS!T:T,MATCH(CHECKLIST!E1022,DATOS!C:C,0),1),"")</f>
        <v/>
      </c>
      <c r="E1022" s="72" t="str">
        <f>IFERROR(INDEX(DATOS!C:C,MATCH(CHECKLIST!A1022,DATOS!CG:CG,0),1),"")</f>
        <v/>
      </c>
      <c r="F1022" s="82" t="str">
        <f>IFERROR(IF(INDEX(DATOS!AI:AI,MATCH(CHECKLIST!B1022,DATOS!B:B,0),1)=0,"",INDEX(DATOS!AI:AI,MATCH(CHECKLIST!B1022,DATOS!B:B,0),1)),"")</f>
        <v/>
      </c>
      <c r="G1022" s="17" t="str">
        <f>IFERROR(IF(INDEX(DATOS!AN:AN,MATCH(CHECKLIST!B1022,DATOS!B:B,0),1)=0,"",INDEX(DATOS!AN:AN,MATCH(CHECKLIST!B1022,DATOS!B:B,0),1)),"")</f>
        <v/>
      </c>
      <c r="H1022" s="17" t="str">
        <f>IFERROR(IF(INDEX(DATOS!BQ:BQ,MATCH(CHECKLIST!B1022,DATOS!B:B,0),1)="","X",IF(INDEX(DATOS!BQ:BQ,MATCH(CHECKLIST!B1022,DATOS!B:B,0),1)="VIGENTE","",INDEX(DATOS!BQ:BQ,MATCH(CHECKLIST!B1022,DATOS!B:B,0),1))),"")</f>
        <v/>
      </c>
      <c r="I1022" s="17" t="str">
        <f>IFERROR(IF(INDEX(DATOS!AR:AR,MATCH(CHECKLIST!B1022,DATOS!B:B,0),1)=0,"",INDEX(DATOS!AR:AR,MATCH(CHECKLIST!B1022,DATOS!B:B,0),1)),"")</f>
        <v/>
      </c>
      <c r="J1022" s="17" t="str">
        <f>IFERROR(IF(INDEX(DATOS!AP:AP,MATCH(CHECKLIST!B1022,DATOS!B:B,0),1)=0,"",INDEX(DATOS!AP:AP,MATCH(CHECKLIST!B1022,DATOS!B:B,0),1)),"")</f>
        <v/>
      </c>
      <c r="K1022" s="35" t="str">
        <f>IFERROR(IF(INDEX(DATOS!AQ:AQ,MATCH(CHECKLIST!B1022,DATOS!B:B,0),1)=0,"",INDEX(DATOS!AQ:AQ,MATCH(CHECKLIST!B1022,DATOS!B:B,0),1)),"")</f>
        <v/>
      </c>
      <c r="L1022" s="17" t="str">
        <f>IFERROR(IF(INDEX(DATOS!AS:AS,MATCH(CHECKLIST!B1022,DATOS!B:B,0),1)=0,"",INDEX(DATOS!AS:AS,MATCH(CHECKLIST!B1022,DATOS!B:B,0),1)),"")</f>
        <v/>
      </c>
      <c r="M1022" s="17" t="str">
        <f>IFERROR(IF(INDEX(DATOS!AO:AO,MATCH(CHECKLIST!B1022,DATOS!B:B,0),1)=0,"",INDEX(DATOS!AO:AO,MATCH(CHECKLIST!B1022,DATOS!B:B,0),1)),"")</f>
        <v/>
      </c>
      <c r="N1022" s="35" t="str">
        <f ca="1">IFERROR(IF(INDEX(DATOS!P:P,MATCH(CHECKLIST!B1022,DATOS!B:B,0),1)="","X",IF(INDEX(DATOS!P:P,MATCH(CHECKLIST!B1022,DATOS!B:B,0),1)&gt;YEAR(TODAY())-1,"","VENCIDA")),"")</f>
        <v/>
      </c>
      <c r="O1022" s="35" t="str">
        <f>IFERROR(IF(INDEX(DATOS!AV:AV,MATCH(CHECKLIST!B1022,DATOS!B:B,0),1)=0,"",INDEX(DATOS!AV:AV,MATCH(CHECKLIST!B1022,DATOS!B:B,0),1)),"")</f>
        <v/>
      </c>
      <c r="P1022" s="17" t="str">
        <f>IFERROR(IF(INDEX(DATOS!AT:AT,MATCH(CHECKLIST!B1022,DATOS!B:B,0),1)=0,"",INDEX(DATOS!AT:AT,MATCH(CHECKLIST!B1022,DATOS!B:B,0),1)),"")</f>
        <v/>
      </c>
      <c r="Q1022" s="17" t="str">
        <f>IFERROR(IF(INDEX(DATOS!AU:AU,MATCH(CHECKLIST!B1022,DATOS!B:B,0),1)=0,"",INDEX(DATOS!AU:AU,MATCH(CHECKLIST!B1022,DATOS!B:B,0),1)),"")</f>
        <v/>
      </c>
    </row>
    <row r="1023" spans="1:17" x14ac:dyDescent="0.25">
      <c r="A1023" s="12">
        <v>1010</v>
      </c>
      <c r="B1023" t="str">
        <f>IFERROR(INDEX(DATOS!B:B,MATCH(CHECKLIST!A1023,DATOS!CG:CG,0),1),"")</f>
        <v/>
      </c>
      <c r="C1023" t="str">
        <f>IFERROR(INDEX(DATOS!BT:BT,MATCH(CHECKLIST!A1023,DATOS!CG:CG,0),1),"")</f>
        <v/>
      </c>
      <c r="D1023" t="str">
        <f>IFERROR(INDEX(DATOS!T:T,MATCH(CHECKLIST!E1023,DATOS!C:C,0),1),"")</f>
        <v/>
      </c>
      <c r="E1023" s="72" t="str">
        <f>IFERROR(INDEX(DATOS!C:C,MATCH(CHECKLIST!A1023,DATOS!CG:CG,0),1),"")</f>
        <v/>
      </c>
      <c r="F1023" s="82" t="str">
        <f>IFERROR(IF(INDEX(DATOS!AI:AI,MATCH(CHECKLIST!B1023,DATOS!B:B,0),1)=0,"",INDEX(DATOS!AI:AI,MATCH(CHECKLIST!B1023,DATOS!B:B,0),1)),"")</f>
        <v/>
      </c>
      <c r="G1023" s="17" t="str">
        <f>IFERROR(IF(INDEX(DATOS!AN:AN,MATCH(CHECKLIST!B1023,DATOS!B:B,0),1)=0,"",INDEX(DATOS!AN:AN,MATCH(CHECKLIST!B1023,DATOS!B:B,0),1)),"")</f>
        <v/>
      </c>
      <c r="H1023" s="17" t="str">
        <f>IFERROR(IF(INDEX(DATOS!BQ:BQ,MATCH(CHECKLIST!B1023,DATOS!B:B,0),1)="","X",IF(INDEX(DATOS!BQ:BQ,MATCH(CHECKLIST!B1023,DATOS!B:B,0),1)="VIGENTE","",INDEX(DATOS!BQ:BQ,MATCH(CHECKLIST!B1023,DATOS!B:B,0),1))),"")</f>
        <v/>
      </c>
      <c r="I1023" s="17" t="str">
        <f>IFERROR(IF(INDEX(DATOS!AR:AR,MATCH(CHECKLIST!B1023,DATOS!B:B,0),1)=0,"",INDEX(DATOS!AR:AR,MATCH(CHECKLIST!B1023,DATOS!B:B,0),1)),"")</f>
        <v/>
      </c>
      <c r="J1023" s="17" t="str">
        <f>IFERROR(IF(INDEX(DATOS!AP:AP,MATCH(CHECKLIST!B1023,DATOS!B:B,0),1)=0,"",INDEX(DATOS!AP:AP,MATCH(CHECKLIST!B1023,DATOS!B:B,0),1)),"")</f>
        <v/>
      </c>
      <c r="K1023" s="35" t="str">
        <f>IFERROR(IF(INDEX(DATOS!AQ:AQ,MATCH(CHECKLIST!B1023,DATOS!B:B,0),1)=0,"",INDEX(DATOS!AQ:AQ,MATCH(CHECKLIST!B1023,DATOS!B:B,0),1)),"")</f>
        <v/>
      </c>
      <c r="L1023" s="17" t="str">
        <f>IFERROR(IF(INDEX(DATOS!AS:AS,MATCH(CHECKLIST!B1023,DATOS!B:B,0),1)=0,"",INDEX(DATOS!AS:AS,MATCH(CHECKLIST!B1023,DATOS!B:B,0),1)),"")</f>
        <v/>
      </c>
      <c r="M1023" s="17" t="str">
        <f>IFERROR(IF(INDEX(DATOS!AO:AO,MATCH(CHECKLIST!B1023,DATOS!B:B,0),1)=0,"",INDEX(DATOS!AO:AO,MATCH(CHECKLIST!B1023,DATOS!B:B,0),1)),"")</f>
        <v/>
      </c>
      <c r="N1023" s="35" t="str">
        <f ca="1">IFERROR(IF(INDEX(DATOS!P:P,MATCH(CHECKLIST!B1023,DATOS!B:B,0),1)="","X",IF(INDEX(DATOS!P:P,MATCH(CHECKLIST!B1023,DATOS!B:B,0),1)&gt;YEAR(TODAY())-1,"","VENCIDA")),"")</f>
        <v/>
      </c>
      <c r="O1023" s="35" t="str">
        <f>IFERROR(IF(INDEX(DATOS!AV:AV,MATCH(CHECKLIST!B1023,DATOS!B:B,0),1)=0,"",INDEX(DATOS!AV:AV,MATCH(CHECKLIST!B1023,DATOS!B:B,0),1)),"")</f>
        <v/>
      </c>
      <c r="P1023" s="17" t="str">
        <f>IFERROR(IF(INDEX(DATOS!AT:AT,MATCH(CHECKLIST!B1023,DATOS!B:B,0),1)=0,"",INDEX(DATOS!AT:AT,MATCH(CHECKLIST!B1023,DATOS!B:B,0),1)),"")</f>
        <v/>
      </c>
      <c r="Q1023" s="17" t="str">
        <f>IFERROR(IF(INDEX(DATOS!AU:AU,MATCH(CHECKLIST!B1023,DATOS!B:B,0),1)=0,"",INDEX(DATOS!AU:AU,MATCH(CHECKLIST!B1023,DATOS!B:B,0),1)),"")</f>
        <v/>
      </c>
    </row>
    <row r="1024" spans="1:17" x14ac:dyDescent="0.25">
      <c r="A1024" s="12">
        <v>1011</v>
      </c>
      <c r="B1024" t="str">
        <f>IFERROR(INDEX(DATOS!B:B,MATCH(CHECKLIST!A1024,DATOS!CG:CG,0),1),"")</f>
        <v/>
      </c>
      <c r="C1024" t="str">
        <f>IFERROR(INDEX(DATOS!BT:BT,MATCH(CHECKLIST!A1024,DATOS!CG:CG,0),1),"")</f>
        <v/>
      </c>
      <c r="D1024" t="str">
        <f>IFERROR(INDEX(DATOS!T:T,MATCH(CHECKLIST!E1024,DATOS!C:C,0),1),"")</f>
        <v/>
      </c>
      <c r="E1024" s="72" t="str">
        <f>IFERROR(INDEX(DATOS!C:C,MATCH(CHECKLIST!A1024,DATOS!CG:CG,0),1),"")</f>
        <v/>
      </c>
      <c r="F1024" s="82" t="str">
        <f>IFERROR(IF(INDEX(DATOS!AI:AI,MATCH(CHECKLIST!B1024,DATOS!B:B,0),1)=0,"",INDEX(DATOS!AI:AI,MATCH(CHECKLIST!B1024,DATOS!B:B,0),1)),"")</f>
        <v/>
      </c>
      <c r="G1024" s="17" t="str">
        <f>IFERROR(IF(INDEX(DATOS!AN:AN,MATCH(CHECKLIST!B1024,DATOS!B:B,0),1)=0,"",INDEX(DATOS!AN:AN,MATCH(CHECKLIST!B1024,DATOS!B:B,0),1)),"")</f>
        <v/>
      </c>
      <c r="H1024" s="17" t="str">
        <f>IFERROR(IF(INDEX(DATOS!BQ:BQ,MATCH(CHECKLIST!B1024,DATOS!B:B,0),1)="","X",IF(INDEX(DATOS!BQ:BQ,MATCH(CHECKLIST!B1024,DATOS!B:B,0),1)="VIGENTE","",INDEX(DATOS!BQ:BQ,MATCH(CHECKLIST!B1024,DATOS!B:B,0),1))),"")</f>
        <v/>
      </c>
      <c r="I1024" s="17" t="str">
        <f>IFERROR(IF(INDEX(DATOS!AR:AR,MATCH(CHECKLIST!B1024,DATOS!B:B,0),1)=0,"",INDEX(DATOS!AR:AR,MATCH(CHECKLIST!B1024,DATOS!B:B,0),1)),"")</f>
        <v/>
      </c>
      <c r="J1024" s="17" t="str">
        <f>IFERROR(IF(INDEX(DATOS!AP:AP,MATCH(CHECKLIST!B1024,DATOS!B:B,0),1)=0,"",INDEX(DATOS!AP:AP,MATCH(CHECKLIST!B1024,DATOS!B:B,0),1)),"")</f>
        <v/>
      </c>
      <c r="K1024" s="35" t="str">
        <f>IFERROR(IF(INDEX(DATOS!AQ:AQ,MATCH(CHECKLIST!B1024,DATOS!B:B,0),1)=0,"",INDEX(DATOS!AQ:AQ,MATCH(CHECKLIST!B1024,DATOS!B:B,0),1)),"")</f>
        <v/>
      </c>
      <c r="L1024" s="17" t="str">
        <f>IFERROR(IF(INDEX(DATOS!AS:AS,MATCH(CHECKLIST!B1024,DATOS!B:B,0),1)=0,"",INDEX(DATOS!AS:AS,MATCH(CHECKLIST!B1024,DATOS!B:B,0),1)),"")</f>
        <v/>
      </c>
      <c r="M1024" s="17" t="str">
        <f>IFERROR(IF(INDEX(DATOS!AO:AO,MATCH(CHECKLIST!B1024,DATOS!B:B,0),1)=0,"",INDEX(DATOS!AO:AO,MATCH(CHECKLIST!B1024,DATOS!B:B,0),1)),"")</f>
        <v/>
      </c>
      <c r="N1024" s="35" t="str">
        <f ca="1">IFERROR(IF(INDEX(DATOS!P:P,MATCH(CHECKLIST!B1024,DATOS!B:B,0),1)="","X",IF(INDEX(DATOS!P:P,MATCH(CHECKLIST!B1024,DATOS!B:B,0),1)&gt;YEAR(TODAY())-1,"","VENCIDA")),"")</f>
        <v/>
      </c>
      <c r="O1024" s="35" t="str">
        <f>IFERROR(IF(INDEX(DATOS!AV:AV,MATCH(CHECKLIST!B1024,DATOS!B:B,0),1)=0,"",INDEX(DATOS!AV:AV,MATCH(CHECKLIST!B1024,DATOS!B:B,0),1)),"")</f>
        <v/>
      </c>
      <c r="P1024" s="17" t="str">
        <f>IFERROR(IF(INDEX(DATOS!AT:AT,MATCH(CHECKLIST!B1024,DATOS!B:B,0),1)=0,"",INDEX(DATOS!AT:AT,MATCH(CHECKLIST!B1024,DATOS!B:B,0),1)),"")</f>
        <v/>
      </c>
      <c r="Q1024" s="17" t="str">
        <f>IFERROR(IF(INDEX(DATOS!AU:AU,MATCH(CHECKLIST!B1024,DATOS!B:B,0),1)=0,"",INDEX(DATOS!AU:AU,MATCH(CHECKLIST!B1024,DATOS!B:B,0),1)),"")</f>
        <v/>
      </c>
    </row>
    <row r="1025" spans="1:17" x14ac:dyDescent="0.25">
      <c r="A1025" s="12">
        <v>1012</v>
      </c>
      <c r="B1025" t="str">
        <f>IFERROR(INDEX(DATOS!B:B,MATCH(CHECKLIST!A1025,DATOS!CG:CG,0),1),"")</f>
        <v/>
      </c>
      <c r="C1025" t="str">
        <f>IFERROR(INDEX(DATOS!BT:BT,MATCH(CHECKLIST!A1025,DATOS!CG:CG,0),1),"")</f>
        <v/>
      </c>
      <c r="D1025" t="str">
        <f>IFERROR(INDEX(DATOS!T:T,MATCH(CHECKLIST!E1025,DATOS!C:C,0),1),"")</f>
        <v/>
      </c>
      <c r="E1025" s="72" t="str">
        <f>IFERROR(INDEX(DATOS!C:C,MATCH(CHECKLIST!A1025,DATOS!CG:CG,0),1),"")</f>
        <v/>
      </c>
      <c r="F1025" s="82" t="str">
        <f>IFERROR(IF(INDEX(DATOS!AI:AI,MATCH(CHECKLIST!B1025,DATOS!B:B,0),1)=0,"",INDEX(DATOS!AI:AI,MATCH(CHECKLIST!B1025,DATOS!B:B,0),1)),"")</f>
        <v/>
      </c>
      <c r="G1025" s="17" t="str">
        <f>IFERROR(IF(INDEX(DATOS!AN:AN,MATCH(CHECKLIST!B1025,DATOS!B:B,0),1)=0,"",INDEX(DATOS!AN:AN,MATCH(CHECKLIST!B1025,DATOS!B:B,0),1)),"")</f>
        <v/>
      </c>
      <c r="H1025" s="17" t="str">
        <f>IFERROR(IF(INDEX(DATOS!BQ:BQ,MATCH(CHECKLIST!B1025,DATOS!B:B,0),1)="","X",IF(INDEX(DATOS!BQ:BQ,MATCH(CHECKLIST!B1025,DATOS!B:B,0),1)="VIGENTE","",INDEX(DATOS!BQ:BQ,MATCH(CHECKLIST!B1025,DATOS!B:B,0),1))),"")</f>
        <v/>
      </c>
      <c r="I1025" s="17" t="str">
        <f>IFERROR(IF(INDEX(DATOS!AR:AR,MATCH(CHECKLIST!B1025,DATOS!B:B,0),1)=0,"",INDEX(DATOS!AR:AR,MATCH(CHECKLIST!B1025,DATOS!B:B,0),1)),"")</f>
        <v/>
      </c>
      <c r="J1025" s="17" t="str">
        <f>IFERROR(IF(INDEX(DATOS!AP:AP,MATCH(CHECKLIST!B1025,DATOS!B:B,0),1)=0,"",INDEX(DATOS!AP:AP,MATCH(CHECKLIST!B1025,DATOS!B:B,0),1)),"")</f>
        <v/>
      </c>
      <c r="K1025" s="35" t="str">
        <f>IFERROR(IF(INDEX(DATOS!AQ:AQ,MATCH(CHECKLIST!B1025,DATOS!B:B,0),1)=0,"",INDEX(DATOS!AQ:AQ,MATCH(CHECKLIST!B1025,DATOS!B:B,0),1)),"")</f>
        <v/>
      </c>
      <c r="L1025" s="17" t="str">
        <f>IFERROR(IF(INDEX(DATOS!AS:AS,MATCH(CHECKLIST!B1025,DATOS!B:B,0),1)=0,"",INDEX(DATOS!AS:AS,MATCH(CHECKLIST!B1025,DATOS!B:B,0),1)),"")</f>
        <v/>
      </c>
      <c r="M1025" s="17" t="str">
        <f>IFERROR(IF(INDEX(DATOS!AO:AO,MATCH(CHECKLIST!B1025,DATOS!B:B,0),1)=0,"",INDEX(DATOS!AO:AO,MATCH(CHECKLIST!B1025,DATOS!B:B,0),1)),"")</f>
        <v/>
      </c>
      <c r="N1025" s="35" t="str">
        <f ca="1">IFERROR(IF(INDEX(DATOS!P:P,MATCH(CHECKLIST!B1025,DATOS!B:B,0),1)="","X",IF(INDEX(DATOS!P:P,MATCH(CHECKLIST!B1025,DATOS!B:B,0),1)&gt;YEAR(TODAY())-1,"","VENCIDA")),"")</f>
        <v/>
      </c>
      <c r="O1025" s="35" t="str">
        <f>IFERROR(IF(INDEX(DATOS!AV:AV,MATCH(CHECKLIST!B1025,DATOS!B:B,0),1)=0,"",INDEX(DATOS!AV:AV,MATCH(CHECKLIST!B1025,DATOS!B:B,0),1)),"")</f>
        <v/>
      </c>
      <c r="P1025" s="17" t="str">
        <f>IFERROR(IF(INDEX(DATOS!AT:AT,MATCH(CHECKLIST!B1025,DATOS!B:B,0),1)=0,"",INDEX(DATOS!AT:AT,MATCH(CHECKLIST!B1025,DATOS!B:B,0),1)),"")</f>
        <v/>
      </c>
      <c r="Q1025" s="17" t="str">
        <f>IFERROR(IF(INDEX(DATOS!AU:AU,MATCH(CHECKLIST!B1025,DATOS!B:B,0),1)=0,"",INDEX(DATOS!AU:AU,MATCH(CHECKLIST!B1025,DATOS!B:B,0),1)),"")</f>
        <v/>
      </c>
    </row>
    <row r="1026" spans="1:17" x14ac:dyDescent="0.25">
      <c r="A1026" s="12">
        <v>1013</v>
      </c>
      <c r="B1026" t="str">
        <f>IFERROR(INDEX(DATOS!B:B,MATCH(CHECKLIST!A1026,DATOS!CG:CG,0),1),"")</f>
        <v/>
      </c>
      <c r="C1026" t="str">
        <f>IFERROR(INDEX(DATOS!BT:BT,MATCH(CHECKLIST!A1026,DATOS!CG:CG,0),1),"")</f>
        <v/>
      </c>
      <c r="D1026" t="str">
        <f>IFERROR(INDEX(DATOS!T:T,MATCH(CHECKLIST!E1026,DATOS!C:C,0),1),"")</f>
        <v/>
      </c>
      <c r="E1026" s="72" t="str">
        <f>IFERROR(INDEX(DATOS!C:C,MATCH(CHECKLIST!A1026,DATOS!CG:CG,0),1),"")</f>
        <v/>
      </c>
      <c r="F1026" s="82" t="str">
        <f>IFERROR(IF(INDEX(DATOS!AI:AI,MATCH(CHECKLIST!B1026,DATOS!B:B,0),1)=0,"",INDEX(DATOS!AI:AI,MATCH(CHECKLIST!B1026,DATOS!B:B,0),1)),"")</f>
        <v/>
      </c>
      <c r="G1026" s="17" t="str">
        <f>IFERROR(IF(INDEX(DATOS!AN:AN,MATCH(CHECKLIST!B1026,DATOS!B:B,0),1)=0,"",INDEX(DATOS!AN:AN,MATCH(CHECKLIST!B1026,DATOS!B:B,0),1)),"")</f>
        <v/>
      </c>
      <c r="H1026" s="17" t="str">
        <f>IFERROR(IF(INDEX(DATOS!BQ:BQ,MATCH(CHECKLIST!B1026,DATOS!B:B,0),1)="","X",IF(INDEX(DATOS!BQ:BQ,MATCH(CHECKLIST!B1026,DATOS!B:B,0),1)="VIGENTE","",INDEX(DATOS!BQ:BQ,MATCH(CHECKLIST!B1026,DATOS!B:B,0),1))),"")</f>
        <v/>
      </c>
      <c r="I1026" s="17" t="str">
        <f>IFERROR(IF(INDEX(DATOS!AR:AR,MATCH(CHECKLIST!B1026,DATOS!B:B,0),1)=0,"",INDEX(DATOS!AR:AR,MATCH(CHECKLIST!B1026,DATOS!B:B,0),1)),"")</f>
        <v/>
      </c>
      <c r="J1026" s="17" t="str">
        <f>IFERROR(IF(INDEX(DATOS!AP:AP,MATCH(CHECKLIST!B1026,DATOS!B:B,0),1)=0,"",INDEX(DATOS!AP:AP,MATCH(CHECKLIST!B1026,DATOS!B:B,0),1)),"")</f>
        <v/>
      </c>
      <c r="K1026" s="35" t="str">
        <f>IFERROR(IF(INDEX(DATOS!AQ:AQ,MATCH(CHECKLIST!B1026,DATOS!B:B,0),1)=0,"",INDEX(DATOS!AQ:AQ,MATCH(CHECKLIST!B1026,DATOS!B:B,0),1)),"")</f>
        <v/>
      </c>
      <c r="L1026" s="17" t="str">
        <f>IFERROR(IF(INDEX(DATOS!AS:AS,MATCH(CHECKLIST!B1026,DATOS!B:B,0),1)=0,"",INDEX(DATOS!AS:AS,MATCH(CHECKLIST!B1026,DATOS!B:B,0),1)),"")</f>
        <v/>
      </c>
      <c r="M1026" s="17" t="str">
        <f>IFERROR(IF(INDEX(DATOS!AO:AO,MATCH(CHECKLIST!B1026,DATOS!B:B,0),1)=0,"",INDEX(DATOS!AO:AO,MATCH(CHECKLIST!B1026,DATOS!B:B,0),1)),"")</f>
        <v/>
      </c>
      <c r="N1026" s="35" t="str">
        <f ca="1">IFERROR(IF(INDEX(DATOS!P:P,MATCH(CHECKLIST!B1026,DATOS!B:B,0),1)="","X",IF(INDEX(DATOS!P:P,MATCH(CHECKLIST!B1026,DATOS!B:B,0),1)&gt;YEAR(TODAY())-1,"","VENCIDA")),"")</f>
        <v/>
      </c>
      <c r="O1026" s="35" t="str">
        <f>IFERROR(IF(INDEX(DATOS!AV:AV,MATCH(CHECKLIST!B1026,DATOS!B:B,0),1)=0,"",INDEX(DATOS!AV:AV,MATCH(CHECKLIST!B1026,DATOS!B:B,0),1)),"")</f>
        <v/>
      </c>
      <c r="P1026" s="17" t="str">
        <f>IFERROR(IF(INDEX(DATOS!AT:AT,MATCH(CHECKLIST!B1026,DATOS!B:B,0),1)=0,"",INDEX(DATOS!AT:AT,MATCH(CHECKLIST!B1026,DATOS!B:B,0),1)),"")</f>
        <v/>
      </c>
      <c r="Q1026" s="17" t="str">
        <f>IFERROR(IF(INDEX(DATOS!AU:AU,MATCH(CHECKLIST!B1026,DATOS!B:B,0),1)=0,"",INDEX(DATOS!AU:AU,MATCH(CHECKLIST!B1026,DATOS!B:B,0),1)),"")</f>
        <v/>
      </c>
    </row>
    <row r="1027" spans="1:17" x14ac:dyDescent="0.25">
      <c r="A1027" s="12">
        <v>1014</v>
      </c>
      <c r="B1027" t="str">
        <f>IFERROR(INDEX(DATOS!B:B,MATCH(CHECKLIST!A1027,DATOS!CG:CG,0),1),"")</f>
        <v/>
      </c>
      <c r="C1027" t="str">
        <f>IFERROR(INDEX(DATOS!BT:BT,MATCH(CHECKLIST!A1027,DATOS!CG:CG,0),1),"")</f>
        <v/>
      </c>
      <c r="D1027" t="str">
        <f>IFERROR(INDEX(DATOS!T:T,MATCH(CHECKLIST!E1027,DATOS!C:C,0),1),"")</f>
        <v/>
      </c>
      <c r="E1027" s="72" t="str">
        <f>IFERROR(INDEX(DATOS!C:C,MATCH(CHECKLIST!A1027,DATOS!CG:CG,0),1),"")</f>
        <v/>
      </c>
      <c r="F1027" s="82" t="str">
        <f>IFERROR(IF(INDEX(DATOS!AI:AI,MATCH(CHECKLIST!B1027,DATOS!B:B,0),1)=0,"",INDEX(DATOS!AI:AI,MATCH(CHECKLIST!B1027,DATOS!B:B,0),1)),"")</f>
        <v/>
      </c>
      <c r="G1027" s="17" t="str">
        <f>IFERROR(IF(INDEX(DATOS!AN:AN,MATCH(CHECKLIST!B1027,DATOS!B:B,0),1)=0,"",INDEX(DATOS!AN:AN,MATCH(CHECKLIST!B1027,DATOS!B:B,0),1)),"")</f>
        <v/>
      </c>
      <c r="H1027" s="17" t="str">
        <f>IFERROR(IF(INDEX(DATOS!BQ:BQ,MATCH(CHECKLIST!B1027,DATOS!B:B,0),1)="","X",IF(INDEX(DATOS!BQ:BQ,MATCH(CHECKLIST!B1027,DATOS!B:B,0),1)="VIGENTE","",INDEX(DATOS!BQ:BQ,MATCH(CHECKLIST!B1027,DATOS!B:B,0),1))),"")</f>
        <v/>
      </c>
      <c r="I1027" s="17" t="str">
        <f>IFERROR(IF(INDEX(DATOS!AR:AR,MATCH(CHECKLIST!B1027,DATOS!B:B,0),1)=0,"",INDEX(DATOS!AR:AR,MATCH(CHECKLIST!B1027,DATOS!B:B,0),1)),"")</f>
        <v/>
      </c>
      <c r="J1027" s="17" t="str">
        <f>IFERROR(IF(INDEX(DATOS!AP:AP,MATCH(CHECKLIST!B1027,DATOS!B:B,0),1)=0,"",INDEX(DATOS!AP:AP,MATCH(CHECKLIST!B1027,DATOS!B:B,0),1)),"")</f>
        <v/>
      </c>
      <c r="K1027" s="35" t="str">
        <f>IFERROR(IF(INDEX(DATOS!AQ:AQ,MATCH(CHECKLIST!B1027,DATOS!B:B,0),1)=0,"",INDEX(DATOS!AQ:AQ,MATCH(CHECKLIST!B1027,DATOS!B:B,0),1)),"")</f>
        <v/>
      </c>
      <c r="L1027" s="17" t="str">
        <f>IFERROR(IF(INDEX(DATOS!AS:AS,MATCH(CHECKLIST!B1027,DATOS!B:B,0),1)=0,"",INDEX(DATOS!AS:AS,MATCH(CHECKLIST!B1027,DATOS!B:B,0),1)),"")</f>
        <v/>
      </c>
      <c r="M1027" s="17" t="str">
        <f>IFERROR(IF(INDEX(DATOS!AO:AO,MATCH(CHECKLIST!B1027,DATOS!B:B,0),1)=0,"",INDEX(DATOS!AO:AO,MATCH(CHECKLIST!B1027,DATOS!B:B,0),1)),"")</f>
        <v/>
      </c>
      <c r="N1027" s="35" t="str">
        <f ca="1">IFERROR(IF(INDEX(DATOS!P:P,MATCH(CHECKLIST!B1027,DATOS!B:B,0),1)="","X",IF(INDEX(DATOS!P:P,MATCH(CHECKLIST!B1027,DATOS!B:B,0),1)&gt;YEAR(TODAY())-1,"","VENCIDA")),"")</f>
        <v/>
      </c>
      <c r="O1027" s="35" t="str">
        <f>IFERROR(IF(INDEX(DATOS!AV:AV,MATCH(CHECKLIST!B1027,DATOS!B:B,0),1)=0,"",INDEX(DATOS!AV:AV,MATCH(CHECKLIST!B1027,DATOS!B:B,0),1)),"")</f>
        <v/>
      </c>
      <c r="P1027" s="17" t="str">
        <f>IFERROR(IF(INDEX(DATOS!AT:AT,MATCH(CHECKLIST!B1027,DATOS!B:B,0),1)=0,"",INDEX(DATOS!AT:AT,MATCH(CHECKLIST!B1027,DATOS!B:B,0),1)),"")</f>
        <v/>
      </c>
      <c r="Q1027" s="17" t="str">
        <f>IFERROR(IF(INDEX(DATOS!AU:AU,MATCH(CHECKLIST!B1027,DATOS!B:B,0),1)=0,"",INDEX(DATOS!AU:AU,MATCH(CHECKLIST!B1027,DATOS!B:B,0),1)),"")</f>
        <v/>
      </c>
    </row>
    <row r="1028" spans="1:17" x14ac:dyDescent="0.25">
      <c r="A1028" s="12">
        <v>1015</v>
      </c>
      <c r="B1028" t="str">
        <f>IFERROR(INDEX(DATOS!B:B,MATCH(CHECKLIST!A1028,DATOS!CG:CG,0),1),"")</f>
        <v/>
      </c>
      <c r="C1028" t="str">
        <f>IFERROR(INDEX(DATOS!BT:BT,MATCH(CHECKLIST!A1028,DATOS!CG:CG,0),1),"")</f>
        <v/>
      </c>
      <c r="D1028" t="str">
        <f>IFERROR(INDEX(DATOS!T:T,MATCH(CHECKLIST!E1028,DATOS!C:C,0),1),"")</f>
        <v/>
      </c>
      <c r="E1028" s="72" t="str">
        <f>IFERROR(INDEX(DATOS!C:C,MATCH(CHECKLIST!A1028,DATOS!CG:CG,0),1),"")</f>
        <v/>
      </c>
      <c r="F1028" s="82" t="str">
        <f>IFERROR(IF(INDEX(DATOS!AI:AI,MATCH(CHECKLIST!B1028,DATOS!B:B,0),1)=0,"",INDEX(DATOS!AI:AI,MATCH(CHECKLIST!B1028,DATOS!B:B,0),1)),"")</f>
        <v/>
      </c>
      <c r="G1028" s="17" t="str">
        <f>IFERROR(IF(INDEX(DATOS!AN:AN,MATCH(CHECKLIST!B1028,DATOS!B:B,0),1)=0,"",INDEX(DATOS!AN:AN,MATCH(CHECKLIST!B1028,DATOS!B:B,0),1)),"")</f>
        <v/>
      </c>
      <c r="H1028" s="17" t="str">
        <f>IFERROR(IF(INDEX(DATOS!BQ:BQ,MATCH(CHECKLIST!B1028,DATOS!B:B,0),1)="","X",IF(INDEX(DATOS!BQ:BQ,MATCH(CHECKLIST!B1028,DATOS!B:B,0),1)="VIGENTE","",INDEX(DATOS!BQ:BQ,MATCH(CHECKLIST!B1028,DATOS!B:B,0),1))),"")</f>
        <v/>
      </c>
      <c r="I1028" s="17" t="str">
        <f>IFERROR(IF(INDEX(DATOS!AR:AR,MATCH(CHECKLIST!B1028,DATOS!B:B,0),1)=0,"",INDEX(DATOS!AR:AR,MATCH(CHECKLIST!B1028,DATOS!B:B,0),1)),"")</f>
        <v/>
      </c>
      <c r="J1028" s="17" t="str">
        <f>IFERROR(IF(INDEX(DATOS!AP:AP,MATCH(CHECKLIST!B1028,DATOS!B:B,0),1)=0,"",INDEX(DATOS!AP:AP,MATCH(CHECKLIST!B1028,DATOS!B:B,0),1)),"")</f>
        <v/>
      </c>
      <c r="K1028" s="35" t="str">
        <f>IFERROR(IF(INDEX(DATOS!AQ:AQ,MATCH(CHECKLIST!B1028,DATOS!B:B,0),1)=0,"",INDEX(DATOS!AQ:AQ,MATCH(CHECKLIST!B1028,DATOS!B:B,0),1)),"")</f>
        <v/>
      </c>
      <c r="L1028" s="17" t="str">
        <f>IFERROR(IF(INDEX(DATOS!AS:AS,MATCH(CHECKLIST!B1028,DATOS!B:B,0),1)=0,"",INDEX(DATOS!AS:AS,MATCH(CHECKLIST!B1028,DATOS!B:B,0),1)),"")</f>
        <v/>
      </c>
      <c r="M1028" s="17" t="str">
        <f>IFERROR(IF(INDEX(DATOS!AO:AO,MATCH(CHECKLIST!B1028,DATOS!B:B,0),1)=0,"",INDEX(DATOS!AO:AO,MATCH(CHECKLIST!B1028,DATOS!B:B,0),1)),"")</f>
        <v/>
      </c>
      <c r="N1028" s="35" t="str">
        <f ca="1">IFERROR(IF(INDEX(DATOS!P:P,MATCH(CHECKLIST!B1028,DATOS!B:B,0),1)="","X",IF(INDEX(DATOS!P:P,MATCH(CHECKLIST!B1028,DATOS!B:B,0),1)&gt;YEAR(TODAY())-1,"","VENCIDA")),"")</f>
        <v/>
      </c>
      <c r="O1028" s="35" t="str">
        <f>IFERROR(IF(INDEX(DATOS!AV:AV,MATCH(CHECKLIST!B1028,DATOS!B:B,0),1)=0,"",INDEX(DATOS!AV:AV,MATCH(CHECKLIST!B1028,DATOS!B:B,0),1)),"")</f>
        <v/>
      </c>
      <c r="P1028" s="17" t="str">
        <f>IFERROR(IF(INDEX(DATOS!AT:AT,MATCH(CHECKLIST!B1028,DATOS!B:B,0),1)=0,"",INDEX(DATOS!AT:AT,MATCH(CHECKLIST!B1028,DATOS!B:B,0),1)),"")</f>
        <v/>
      </c>
      <c r="Q1028" s="17" t="str">
        <f>IFERROR(IF(INDEX(DATOS!AU:AU,MATCH(CHECKLIST!B1028,DATOS!B:B,0),1)=0,"",INDEX(DATOS!AU:AU,MATCH(CHECKLIST!B1028,DATOS!B:B,0),1)),"")</f>
        <v/>
      </c>
    </row>
    <row r="1029" spans="1:17" x14ac:dyDescent="0.25">
      <c r="A1029" s="12">
        <v>1016</v>
      </c>
      <c r="B1029" t="str">
        <f>IFERROR(INDEX(DATOS!B:B,MATCH(CHECKLIST!A1029,DATOS!CG:CG,0),1),"")</f>
        <v/>
      </c>
      <c r="C1029" t="str">
        <f>IFERROR(INDEX(DATOS!BT:BT,MATCH(CHECKLIST!A1029,DATOS!CG:CG,0),1),"")</f>
        <v/>
      </c>
      <c r="D1029" t="str">
        <f>IFERROR(INDEX(DATOS!T:T,MATCH(CHECKLIST!E1029,DATOS!C:C,0),1),"")</f>
        <v/>
      </c>
      <c r="E1029" s="72" t="str">
        <f>IFERROR(INDEX(DATOS!C:C,MATCH(CHECKLIST!A1029,DATOS!CG:CG,0),1),"")</f>
        <v/>
      </c>
      <c r="F1029" s="82" t="str">
        <f>IFERROR(IF(INDEX(DATOS!AI:AI,MATCH(CHECKLIST!B1029,DATOS!B:B,0),1)=0,"",INDEX(DATOS!AI:AI,MATCH(CHECKLIST!B1029,DATOS!B:B,0),1)),"")</f>
        <v/>
      </c>
      <c r="G1029" s="17" t="str">
        <f>IFERROR(IF(INDEX(DATOS!AN:AN,MATCH(CHECKLIST!B1029,DATOS!B:B,0),1)=0,"",INDEX(DATOS!AN:AN,MATCH(CHECKLIST!B1029,DATOS!B:B,0),1)),"")</f>
        <v/>
      </c>
      <c r="H1029" s="17" t="str">
        <f>IFERROR(IF(INDEX(DATOS!BQ:BQ,MATCH(CHECKLIST!B1029,DATOS!B:B,0),1)="","X",IF(INDEX(DATOS!BQ:BQ,MATCH(CHECKLIST!B1029,DATOS!B:B,0),1)="VIGENTE","",INDEX(DATOS!BQ:BQ,MATCH(CHECKLIST!B1029,DATOS!B:B,0),1))),"")</f>
        <v/>
      </c>
      <c r="I1029" s="17" t="str">
        <f>IFERROR(IF(INDEX(DATOS!AR:AR,MATCH(CHECKLIST!B1029,DATOS!B:B,0),1)=0,"",INDEX(DATOS!AR:AR,MATCH(CHECKLIST!B1029,DATOS!B:B,0),1)),"")</f>
        <v/>
      </c>
      <c r="J1029" s="17" t="str">
        <f>IFERROR(IF(INDEX(DATOS!AP:AP,MATCH(CHECKLIST!B1029,DATOS!B:B,0),1)=0,"",INDEX(DATOS!AP:AP,MATCH(CHECKLIST!B1029,DATOS!B:B,0),1)),"")</f>
        <v/>
      </c>
      <c r="K1029" s="35" t="str">
        <f>IFERROR(IF(INDEX(DATOS!AQ:AQ,MATCH(CHECKLIST!B1029,DATOS!B:B,0),1)=0,"",INDEX(DATOS!AQ:AQ,MATCH(CHECKLIST!B1029,DATOS!B:B,0),1)),"")</f>
        <v/>
      </c>
      <c r="L1029" s="17" t="str">
        <f>IFERROR(IF(INDEX(DATOS!AS:AS,MATCH(CHECKLIST!B1029,DATOS!B:B,0),1)=0,"",INDEX(DATOS!AS:AS,MATCH(CHECKLIST!B1029,DATOS!B:B,0),1)),"")</f>
        <v/>
      </c>
      <c r="M1029" s="17" t="str">
        <f>IFERROR(IF(INDEX(DATOS!AO:AO,MATCH(CHECKLIST!B1029,DATOS!B:B,0),1)=0,"",INDEX(DATOS!AO:AO,MATCH(CHECKLIST!B1029,DATOS!B:B,0),1)),"")</f>
        <v/>
      </c>
      <c r="N1029" s="35" t="str">
        <f ca="1">IFERROR(IF(INDEX(DATOS!P:P,MATCH(CHECKLIST!B1029,DATOS!B:B,0),1)="","X",IF(INDEX(DATOS!P:P,MATCH(CHECKLIST!B1029,DATOS!B:B,0),1)&gt;YEAR(TODAY())-1,"","VENCIDA")),"")</f>
        <v/>
      </c>
      <c r="O1029" s="35" t="str">
        <f>IFERROR(IF(INDEX(DATOS!AV:AV,MATCH(CHECKLIST!B1029,DATOS!B:B,0),1)=0,"",INDEX(DATOS!AV:AV,MATCH(CHECKLIST!B1029,DATOS!B:B,0),1)),"")</f>
        <v/>
      </c>
      <c r="P1029" s="17" t="str">
        <f>IFERROR(IF(INDEX(DATOS!AT:AT,MATCH(CHECKLIST!B1029,DATOS!B:B,0),1)=0,"",INDEX(DATOS!AT:AT,MATCH(CHECKLIST!B1029,DATOS!B:B,0),1)),"")</f>
        <v/>
      </c>
      <c r="Q1029" s="17" t="str">
        <f>IFERROR(IF(INDEX(DATOS!AU:AU,MATCH(CHECKLIST!B1029,DATOS!B:B,0),1)=0,"",INDEX(DATOS!AU:AU,MATCH(CHECKLIST!B1029,DATOS!B:B,0),1)),"")</f>
        <v/>
      </c>
    </row>
    <row r="1030" spans="1:17" x14ac:dyDescent="0.25">
      <c r="A1030" s="12">
        <v>1017</v>
      </c>
      <c r="B1030" t="str">
        <f>IFERROR(INDEX(DATOS!B:B,MATCH(CHECKLIST!A1030,DATOS!CG:CG,0),1),"")</f>
        <v/>
      </c>
      <c r="C1030" t="str">
        <f>IFERROR(INDEX(DATOS!BT:BT,MATCH(CHECKLIST!A1030,DATOS!CG:CG,0),1),"")</f>
        <v/>
      </c>
      <c r="D1030" t="str">
        <f>IFERROR(INDEX(DATOS!T:T,MATCH(CHECKLIST!E1030,DATOS!C:C,0),1),"")</f>
        <v/>
      </c>
      <c r="E1030" s="72" t="str">
        <f>IFERROR(INDEX(DATOS!C:C,MATCH(CHECKLIST!A1030,DATOS!CG:CG,0),1),"")</f>
        <v/>
      </c>
      <c r="F1030" s="82" t="str">
        <f>IFERROR(IF(INDEX(DATOS!AI:AI,MATCH(CHECKLIST!B1030,DATOS!B:B,0),1)=0,"",INDEX(DATOS!AI:AI,MATCH(CHECKLIST!B1030,DATOS!B:B,0),1)),"")</f>
        <v/>
      </c>
      <c r="G1030" s="17" t="str">
        <f>IFERROR(IF(INDEX(DATOS!AN:AN,MATCH(CHECKLIST!B1030,DATOS!B:B,0),1)=0,"",INDEX(DATOS!AN:AN,MATCH(CHECKLIST!B1030,DATOS!B:B,0),1)),"")</f>
        <v/>
      </c>
      <c r="H1030" s="17" t="str">
        <f>IFERROR(IF(INDEX(DATOS!BQ:BQ,MATCH(CHECKLIST!B1030,DATOS!B:B,0),1)="","X",IF(INDEX(DATOS!BQ:BQ,MATCH(CHECKLIST!B1030,DATOS!B:B,0),1)="VIGENTE","",INDEX(DATOS!BQ:BQ,MATCH(CHECKLIST!B1030,DATOS!B:B,0),1))),"")</f>
        <v/>
      </c>
      <c r="I1030" s="17" t="str">
        <f>IFERROR(IF(INDEX(DATOS!AR:AR,MATCH(CHECKLIST!B1030,DATOS!B:B,0),1)=0,"",INDEX(DATOS!AR:AR,MATCH(CHECKLIST!B1030,DATOS!B:B,0),1)),"")</f>
        <v/>
      </c>
      <c r="J1030" s="17" t="str">
        <f>IFERROR(IF(INDEX(DATOS!AP:AP,MATCH(CHECKLIST!B1030,DATOS!B:B,0),1)=0,"",INDEX(DATOS!AP:AP,MATCH(CHECKLIST!B1030,DATOS!B:B,0),1)),"")</f>
        <v/>
      </c>
      <c r="K1030" s="35" t="str">
        <f>IFERROR(IF(INDEX(DATOS!AQ:AQ,MATCH(CHECKLIST!B1030,DATOS!B:B,0),1)=0,"",INDEX(DATOS!AQ:AQ,MATCH(CHECKLIST!B1030,DATOS!B:B,0),1)),"")</f>
        <v/>
      </c>
      <c r="L1030" s="17" t="str">
        <f>IFERROR(IF(INDEX(DATOS!AS:AS,MATCH(CHECKLIST!B1030,DATOS!B:B,0),1)=0,"",INDEX(DATOS!AS:AS,MATCH(CHECKLIST!B1030,DATOS!B:B,0),1)),"")</f>
        <v/>
      </c>
      <c r="M1030" s="17" t="str">
        <f>IFERROR(IF(INDEX(DATOS!AO:AO,MATCH(CHECKLIST!B1030,DATOS!B:B,0),1)=0,"",INDEX(DATOS!AO:AO,MATCH(CHECKLIST!B1030,DATOS!B:B,0),1)),"")</f>
        <v/>
      </c>
      <c r="N1030" s="35" t="str">
        <f ca="1">IFERROR(IF(INDEX(DATOS!P:P,MATCH(CHECKLIST!B1030,DATOS!B:B,0),1)="","X",IF(INDEX(DATOS!P:P,MATCH(CHECKLIST!B1030,DATOS!B:B,0),1)&gt;YEAR(TODAY())-1,"","VENCIDA")),"")</f>
        <v/>
      </c>
      <c r="O1030" s="35" t="str">
        <f>IFERROR(IF(INDEX(DATOS!AV:AV,MATCH(CHECKLIST!B1030,DATOS!B:B,0),1)=0,"",INDEX(DATOS!AV:AV,MATCH(CHECKLIST!B1030,DATOS!B:B,0),1)),"")</f>
        <v/>
      </c>
      <c r="P1030" s="17" t="str">
        <f>IFERROR(IF(INDEX(DATOS!AT:AT,MATCH(CHECKLIST!B1030,DATOS!B:B,0),1)=0,"",INDEX(DATOS!AT:AT,MATCH(CHECKLIST!B1030,DATOS!B:B,0),1)),"")</f>
        <v/>
      </c>
      <c r="Q1030" s="17" t="str">
        <f>IFERROR(IF(INDEX(DATOS!AU:AU,MATCH(CHECKLIST!B1030,DATOS!B:B,0),1)=0,"",INDEX(DATOS!AU:AU,MATCH(CHECKLIST!B1030,DATOS!B:B,0),1)),"")</f>
        <v/>
      </c>
    </row>
    <row r="1031" spans="1:17" x14ac:dyDescent="0.25">
      <c r="A1031" s="12">
        <v>1018</v>
      </c>
      <c r="B1031" t="str">
        <f>IFERROR(INDEX(DATOS!B:B,MATCH(CHECKLIST!A1031,DATOS!CG:CG,0),1),"")</f>
        <v/>
      </c>
      <c r="C1031" t="str">
        <f>IFERROR(INDEX(DATOS!BT:BT,MATCH(CHECKLIST!A1031,DATOS!CG:CG,0),1),"")</f>
        <v/>
      </c>
      <c r="D1031" t="str">
        <f>IFERROR(INDEX(DATOS!T:T,MATCH(CHECKLIST!E1031,DATOS!C:C,0),1),"")</f>
        <v/>
      </c>
      <c r="E1031" s="72" t="str">
        <f>IFERROR(INDEX(DATOS!C:C,MATCH(CHECKLIST!A1031,DATOS!CG:CG,0),1),"")</f>
        <v/>
      </c>
      <c r="F1031" s="82" t="str">
        <f>IFERROR(IF(INDEX(DATOS!AI:AI,MATCH(CHECKLIST!B1031,DATOS!B:B,0),1)=0,"",INDEX(DATOS!AI:AI,MATCH(CHECKLIST!B1031,DATOS!B:B,0),1)),"")</f>
        <v/>
      </c>
      <c r="G1031" s="17" t="str">
        <f>IFERROR(IF(INDEX(DATOS!AN:AN,MATCH(CHECKLIST!B1031,DATOS!B:B,0),1)=0,"",INDEX(DATOS!AN:AN,MATCH(CHECKLIST!B1031,DATOS!B:B,0),1)),"")</f>
        <v/>
      </c>
      <c r="H1031" s="17" t="str">
        <f>IFERROR(IF(INDEX(DATOS!BQ:BQ,MATCH(CHECKLIST!B1031,DATOS!B:B,0),1)="","X",IF(INDEX(DATOS!BQ:BQ,MATCH(CHECKLIST!B1031,DATOS!B:B,0),1)="VIGENTE","",INDEX(DATOS!BQ:BQ,MATCH(CHECKLIST!B1031,DATOS!B:B,0),1))),"")</f>
        <v/>
      </c>
      <c r="I1031" s="17" t="str">
        <f>IFERROR(IF(INDEX(DATOS!AR:AR,MATCH(CHECKLIST!B1031,DATOS!B:B,0),1)=0,"",INDEX(DATOS!AR:AR,MATCH(CHECKLIST!B1031,DATOS!B:B,0),1)),"")</f>
        <v/>
      </c>
      <c r="J1031" s="17" t="str">
        <f>IFERROR(IF(INDEX(DATOS!AP:AP,MATCH(CHECKLIST!B1031,DATOS!B:B,0),1)=0,"",INDEX(DATOS!AP:AP,MATCH(CHECKLIST!B1031,DATOS!B:B,0),1)),"")</f>
        <v/>
      </c>
      <c r="K1031" s="35" t="str">
        <f>IFERROR(IF(INDEX(DATOS!AQ:AQ,MATCH(CHECKLIST!B1031,DATOS!B:B,0),1)=0,"",INDEX(DATOS!AQ:AQ,MATCH(CHECKLIST!B1031,DATOS!B:B,0),1)),"")</f>
        <v/>
      </c>
      <c r="L1031" s="17" t="str">
        <f>IFERROR(IF(INDEX(DATOS!AS:AS,MATCH(CHECKLIST!B1031,DATOS!B:B,0),1)=0,"",INDEX(DATOS!AS:AS,MATCH(CHECKLIST!B1031,DATOS!B:B,0),1)),"")</f>
        <v/>
      </c>
      <c r="M1031" s="17" t="str">
        <f>IFERROR(IF(INDEX(DATOS!AO:AO,MATCH(CHECKLIST!B1031,DATOS!B:B,0),1)=0,"",INDEX(DATOS!AO:AO,MATCH(CHECKLIST!B1031,DATOS!B:B,0),1)),"")</f>
        <v/>
      </c>
      <c r="N1031" s="35" t="str">
        <f ca="1">IFERROR(IF(INDEX(DATOS!P:P,MATCH(CHECKLIST!B1031,DATOS!B:B,0),1)="","X",IF(INDEX(DATOS!P:P,MATCH(CHECKLIST!B1031,DATOS!B:B,0),1)&gt;YEAR(TODAY())-1,"","VENCIDA")),"")</f>
        <v/>
      </c>
      <c r="O1031" s="35" t="str">
        <f>IFERROR(IF(INDEX(DATOS!AV:AV,MATCH(CHECKLIST!B1031,DATOS!B:B,0),1)=0,"",INDEX(DATOS!AV:AV,MATCH(CHECKLIST!B1031,DATOS!B:B,0),1)),"")</f>
        <v/>
      </c>
      <c r="P1031" s="17" t="str">
        <f>IFERROR(IF(INDEX(DATOS!AT:AT,MATCH(CHECKLIST!B1031,DATOS!B:B,0),1)=0,"",INDEX(DATOS!AT:AT,MATCH(CHECKLIST!B1031,DATOS!B:B,0),1)),"")</f>
        <v/>
      </c>
      <c r="Q1031" s="17" t="str">
        <f>IFERROR(IF(INDEX(DATOS!AU:AU,MATCH(CHECKLIST!B1031,DATOS!B:B,0),1)=0,"",INDEX(DATOS!AU:AU,MATCH(CHECKLIST!B1031,DATOS!B:B,0),1)),"")</f>
        <v/>
      </c>
    </row>
    <row r="1032" spans="1:17" x14ac:dyDescent="0.25">
      <c r="A1032" s="12">
        <v>1019</v>
      </c>
      <c r="B1032" t="str">
        <f>IFERROR(INDEX(DATOS!B:B,MATCH(CHECKLIST!A1032,DATOS!CG:CG,0),1),"")</f>
        <v/>
      </c>
      <c r="C1032" t="str">
        <f>IFERROR(INDEX(DATOS!BT:BT,MATCH(CHECKLIST!A1032,DATOS!CG:CG,0),1),"")</f>
        <v/>
      </c>
      <c r="D1032" t="str">
        <f>IFERROR(INDEX(DATOS!T:T,MATCH(CHECKLIST!E1032,DATOS!C:C,0),1),"")</f>
        <v/>
      </c>
      <c r="E1032" s="72" t="str">
        <f>IFERROR(INDEX(DATOS!C:C,MATCH(CHECKLIST!A1032,DATOS!CG:CG,0),1),"")</f>
        <v/>
      </c>
      <c r="F1032" s="82" t="str">
        <f>IFERROR(IF(INDEX(DATOS!AI:AI,MATCH(CHECKLIST!B1032,DATOS!B:B,0),1)=0,"",INDEX(DATOS!AI:AI,MATCH(CHECKLIST!B1032,DATOS!B:B,0),1)),"")</f>
        <v/>
      </c>
      <c r="G1032" s="17" t="str">
        <f>IFERROR(IF(INDEX(DATOS!AN:AN,MATCH(CHECKLIST!B1032,DATOS!B:B,0),1)=0,"",INDEX(DATOS!AN:AN,MATCH(CHECKLIST!B1032,DATOS!B:B,0),1)),"")</f>
        <v/>
      </c>
      <c r="H1032" s="17" t="str">
        <f>IFERROR(IF(INDEX(DATOS!BQ:BQ,MATCH(CHECKLIST!B1032,DATOS!B:B,0),1)="","X",IF(INDEX(DATOS!BQ:BQ,MATCH(CHECKLIST!B1032,DATOS!B:B,0),1)="VIGENTE","",INDEX(DATOS!BQ:BQ,MATCH(CHECKLIST!B1032,DATOS!B:B,0),1))),"")</f>
        <v/>
      </c>
      <c r="I1032" s="17" t="str">
        <f>IFERROR(IF(INDEX(DATOS!AR:AR,MATCH(CHECKLIST!B1032,DATOS!B:B,0),1)=0,"",INDEX(DATOS!AR:AR,MATCH(CHECKLIST!B1032,DATOS!B:B,0),1)),"")</f>
        <v/>
      </c>
      <c r="J1032" s="17" t="str">
        <f>IFERROR(IF(INDEX(DATOS!AP:AP,MATCH(CHECKLIST!B1032,DATOS!B:B,0),1)=0,"",INDEX(DATOS!AP:AP,MATCH(CHECKLIST!B1032,DATOS!B:B,0),1)),"")</f>
        <v/>
      </c>
      <c r="K1032" s="35" t="str">
        <f>IFERROR(IF(INDEX(DATOS!AQ:AQ,MATCH(CHECKLIST!B1032,DATOS!B:B,0),1)=0,"",INDEX(DATOS!AQ:AQ,MATCH(CHECKLIST!B1032,DATOS!B:B,0),1)),"")</f>
        <v/>
      </c>
      <c r="L1032" s="17" t="str">
        <f>IFERROR(IF(INDEX(DATOS!AS:AS,MATCH(CHECKLIST!B1032,DATOS!B:B,0),1)=0,"",INDEX(DATOS!AS:AS,MATCH(CHECKLIST!B1032,DATOS!B:B,0),1)),"")</f>
        <v/>
      </c>
      <c r="M1032" s="17" t="str">
        <f>IFERROR(IF(INDEX(DATOS!AO:AO,MATCH(CHECKLIST!B1032,DATOS!B:B,0),1)=0,"",INDEX(DATOS!AO:AO,MATCH(CHECKLIST!B1032,DATOS!B:B,0),1)),"")</f>
        <v/>
      </c>
      <c r="N1032" s="35" t="str">
        <f ca="1">IFERROR(IF(INDEX(DATOS!P:P,MATCH(CHECKLIST!B1032,DATOS!B:B,0),1)="","X",IF(INDEX(DATOS!P:P,MATCH(CHECKLIST!B1032,DATOS!B:B,0),1)&gt;YEAR(TODAY())-1,"","VENCIDA")),"")</f>
        <v/>
      </c>
      <c r="O1032" s="35" t="str">
        <f>IFERROR(IF(INDEX(DATOS!AV:AV,MATCH(CHECKLIST!B1032,DATOS!B:B,0),1)=0,"",INDEX(DATOS!AV:AV,MATCH(CHECKLIST!B1032,DATOS!B:B,0),1)),"")</f>
        <v/>
      </c>
      <c r="P1032" s="17" t="str">
        <f>IFERROR(IF(INDEX(DATOS!AT:AT,MATCH(CHECKLIST!B1032,DATOS!B:B,0),1)=0,"",INDEX(DATOS!AT:AT,MATCH(CHECKLIST!B1032,DATOS!B:B,0),1)),"")</f>
        <v/>
      </c>
      <c r="Q1032" s="17" t="str">
        <f>IFERROR(IF(INDEX(DATOS!AU:AU,MATCH(CHECKLIST!B1032,DATOS!B:B,0),1)=0,"",INDEX(DATOS!AU:AU,MATCH(CHECKLIST!B1032,DATOS!B:B,0),1)),"")</f>
        <v/>
      </c>
    </row>
    <row r="1033" spans="1:17" x14ac:dyDescent="0.25">
      <c r="A1033" s="12">
        <v>1020</v>
      </c>
      <c r="B1033" t="str">
        <f>IFERROR(INDEX(DATOS!B:B,MATCH(CHECKLIST!A1033,DATOS!CG:CG,0),1),"")</f>
        <v/>
      </c>
      <c r="C1033" t="str">
        <f>IFERROR(INDEX(DATOS!BT:BT,MATCH(CHECKLIST!A1033,DATOS!CG:CG,0),1),"")</f>
        <v/>
      </c>
      <c r="D1033" t="str">
        <f>IFERROR(INDEX(DATOS!T:T,MATCH(CHECKLIST!E1033,DATOS!C:C,0),1),"")</f>
        <v/>
      </c>
      <c r="E1033" s="72" t="str">
        <f>IFERROR(INDEX(DATOS!C:C,MATCH(CHECKLIST!A1033,DATOS!CG:CG,0),1),"")</f>
        <v/>
      </c>
      <c r="F1033" s="82" t="str">
        <f>IFERROR(IF(INDEX(DATOS!AI:AI,MATCH(CHECKLIST!B1033,DATOS!B:B,0),1)=0,"",INDEX(DATOS!AI:AI,MATCH(CHECKLIST!B1033,DATOS!B:B,0),1)),"")</f>
        <v/>
      </c>
      <c r="G1033" s="17" t="str">
        <f>IFERROR(IF(INDEX(DATOS!AN:AN,MATCH(CHECKLIST!B1033,DATOS!B:B,0),1)=0,"",INDEX(DATOS!AN:AN,MATCH(CHECKLIST!B1033,DATOS!B:B,0),1)),"")</f>
        <v/>
      </c>
      <c r="H1033" s="17" t="str">
        <f>IFERROR(IF(INDEX(DATOS!BQ:BQ,MATCH(CHECKLIST!B1033,DATOS!B:B,0),1)="","X",IF(INDEX(DATOS!BQ:BQ,MATCH(CHECKLIST!B1033,DATOS!B:B,0),1)="VIGENTE","",INDEX(DATOS!BQ:BQ,MATCH(CHECKLIST!B1033,DATOS!B:B,0),1))),"")</f>
        <v/>
      </c>
      <c r="I1033" s="17" t="str">
        <f>IFERROR(IF(INDEX(DATOS!AR:AR,MATCH(CHECKLIST!B1033,DATOS!B:B,0),1)=0,"",INDEX(DATOS!AR:AR,MATCH(CHECKLIST!B1033,DATOS!B:B,0),1)),"")</f>
        <v/>
      </c>
      <c r="J1033" s="17" t="str">
        <f>IFERROR(IF(INDEX(DATOS!AP:AP,MATCH(CHECKLIST!B1033,DATOS!B:B,0),1)=0,"",INDEX(DATOS!AP:AP,MATCH(CHECKLIST!B1033,DATOS!B:B,0),1)),"")</f>
        <v/>
      </c>
      <c r="K1033" s="35" t="str">
        <f>IFERROR(IF(INDEX(DATOS!AQ:AQ,MATCH(CHECKLIST!B1033,DATOS!B:B,0),1)=0,"",INDEX(DATOS!AQ:AQ,MATCH(CHECKLIST!B1033,DATOS!B:B,0),1)),"")</f>
        <v/>
      </c>
      <c r="L1033" s="17" t="str">
        <f>IFERROR(IF(INDEX(DATOS!AS:AS,MATCH(CHECKLIST!B1033,DATOS!B:B,0),1)=0,"",INDEX(DATOS!AS:AS,MATCH(CHECKLIST!B1033,DATOS!B:B,0),1)),"")</f>
        <v/>
      </c>
      <c r="M1033" s="17" t="str">
        <f>IFERROR(IF(INDEX(DATOS!AO:AO,MATCH(CHECKLIST!B1033,DATOS!B:B,0),1)=0,"",INDEX(DATOS!AO:AO,MATCH(CHECKLIST!B1033,DATOS!B:B,0),1)),"")</f>
        <v/>
      </c>
      <c r="N1033" s="35" t="str">
        <f ca="1">IFERROR(IF(INDEX(DATOS!P:P,MATCH(CHECKLIST!B1033,DATOS!B:B,0),1)="","X",IF(INDEX(DATOS!P:P,MATCH(CHECKLIST!B1033,DATOS!B:B,0),1)&gt;YEAR(TODAY())-1,"","VENCIDA")),"")</f>
        <v/>
      </c>
      <c r="O1033" s="35" t="str">
        <f>IFERROR(IF(INDEX(DATOS!AV:AV,MATCH(CHECKLIST!B1033,DATOS!B:B,0),1)=0,"",INDEX(DATOS!AV:AV,MATCH(CHECKLIST!B1033,DATOS!B:B,0),1)),"")</f>
        <v/>
      </c>
      <c r="P1033" s="17" t="str">
        <f>IFERROR(IF(INDEX(DATOS!AT:AT,MATCH(CHECKLIST!B1033,DATOS!B:B,0),1)=0,"",INDEX(DATOS!AT:AT,MATCH(CHECKLIST!B1033,DATOS!B:B,0),1)),"")</f>
        <v/>
      </c>
      <c r="Q1033" s="17" t="str">
        <f>IFERROR(IF(INDEX(DATOS!AU:AU,MATCH(CHECKLIST!B1033,DATOS!B:B,0),1)=0,"",INDEX(DATOS!AU:AU,MATCH(CHECKLIST!B1033,DATOS!B:B,0),1)),"")</f>
        <v/>
      </c>
    </row>
    <row r="1034" spans="1:17" x14ac:dyDescent="0.25">
      <c r="A1034" s="12">
        <v>1021</v>
      </c>
      <c r="B1034" t="str">
        <f>IFERROR(INDEX(DATOS!B:B,MATCH(CHECKLIST!A1034,DATOS!CG:CG,0),1),"")</f>
        <v/>
      </c>
      <c r="C1034" t="str">
        <f>IFERROR(INDEX(DATOS!BT:BT,MATCH(CHECKLIST!A1034,DATOS!CG:CG,0),1),"")</f>
        <v/>
      </c>
      <c r="D1034" t="str">
        <f>IFERROR(INDEX(DATOS!T:T,MATCH(CHECKLIST!E1034,DATOS!C:C,0),1),"")</f>
        <v/>
      </c>
      <c r="E1034" s="72" t="str">
        <f>IFERROR(INDEX(DATOS!C:C,MATCH(CHECKLIST!A1034,DATOS!CG:CG,0),1),"")</f>
        <v/>
      </c>
      <c r="F1034" s="82" t="str">
        <f>IFERROR(IF(INDEX(DATOS!AI:AI,MATCH(CHECKLIST!B1034,DATOS!B:B,0),1)=0,"",INDEX(DATOS!AI:AI,MATCH(CHECKLIST!B1034,DATOS!B:B,0),1)),"")</f>
        <v/>
      </c>
      <c r="G1034" s="17" t="str">
        <f>IFERROR(IF(INDEX(DATOS!AN:AN,MATCH(CHECKLIST!B1034,DATOS!B:B,0),1)=0,"",INDEX(DATOS!AN:AN,MATCH(CHECKLIST!B1034,DATOS!B:B,0),1)),"")</f>
        <v/>
      </c>
      <c r="H1034" s="17" t="str">
        <f>IFERROR(IF(INDEX(DATOS!BQ:BQ,MATCH(CHECKLIST!B1034,DATOS!B:B,0),1)="","X",IF(INDEX(DATOS!BQ:BQ,MATCH(CHECKLIST!B1034,DATOS!B:B,0),1)="VIGENTE","",INDEX(DATOS!BQ:BQ,MATCH(CHECKLIST!B1034,DATOS!B:B,0),1))),"")</f>
        <v/>
      </c>
      <c r="I1034" s="17" t="str">
        <f>IFERROR(IF(INDEX(DATOS!AR:AR,MATCH(CHECKLIST!B1034,DATOS!B:B,0),1)=0,"",INDEX(DATOS!AR:AR,MATCH(CHECKLIST!B1034,DATOS!B:B,0),1)),"")</f>
        <v/>
      </c>
      <c r="J1034" s="17" t="str">
        <f>IFERROR(IF(INDEX(DATOS!AP:AP,MATCH(CHECKLIST!B1034,DATOS!B:B,0),1)=0,"",INDEX(DATOS!AP:AP,MATCH(CHECKLIST!B1034,DATOS!B:B,0),1)),"")</f>
        <v/>
      </c>
      <c r="K1034" s="35" t="str">
        <f>IFERROR(IF(INDEX(DATOS!AQ:AQ,MATCH(CHECKLIST!B1034,DATOS!B:B,0),1)=0,"",INDEX(DATOS!AQ:AQ,MATCH(CHECKLIST!B1034,DATOS!B:B,0),1)),"")</f>
        <v/>
      </c>
      <c r="L1034" s="17" t="str">
        <f>IFERROR(IF(INDEX(DATOS!AS:AS,MATCH(CHECKLIST!B1034,DATOS!B:B,0),1)=0,"",INDEX(DATOS!AS:AS,MATCH(CHECKLIST!B1034,DATOS!B:B,0),1)),"")</f>
        <v/>
      </c>
      <c r="M1034" s="17" t="str">
        <f>IFERROR(IF(INDEX(DATOS!AO:AO,MATCH(CHECKLIST!B1034,DATOS!B:B,0),1)=0,"",INDEX(DATOS!AO:AO,MATCH(CHECKLIST!B1034,DATOS!B:B,0),1)),"")</f>
        <v/>
      </c>
      <c r="N1034" s="35" t="str">
        <f ca="1">IFERROR(IF(INDEX(DATOS!P:P,MATCH(CHECKLIST!B1034,DATOS!B:B,0),1)="","X",IF(INDEX(DATOS!P:P,MATCH(CHECKLIST!B1034,DATOS!B:B,0),1)&gt;YEAR(TODAY())-1,"","VENCIDA")),"")</f>
        <v/>
      </c>
      <c r="O1034" s="35" t="str">
        <f>IFERROR(IF(INDEX(DATOS!AV:AV,MATCH(CHECKLIST!B1034,DATOS!B:B,0),1)=0,"",INDEX(DATOS!AV:AV,MATCH(CHECKLIST!B1034,DATOS!B:B,0),1)),"")</f>
        <v/>
      </c>
      <c r="P1034" s="17" t="str">
        <f>IFERROR(IF(INDEX(DATOS!AT:AT,MATCH(CHECKLIST!B1034,DATOS!B:B,0),1)=0,"",INDEX(DATOS!AT:AT,MATCH(CHECKLIST!B1034,DATOS!B:B,0),1)),"")</f>
        <v/>
      </c>
      <c r="Q1034" s="17" t="str">
        <f>IFERROR(IF(INDEX(DATOS!AU:AU,MATCH(CHECKLIST!B1034,DATOS!B:B,0),1)=0,"",INDEX(DATOS!AU:AU,MATCH(CHECKLIST!B1034,DATOS!B:B,0),1)),"")</f>
        <v/>
      </c>
    </row>
    <row r="1035" spans="1:17" x14ac:dyDescent="0.25">
      <c r="A1035" s="12">
        <v>1022</v>
      </c>
      <c r="B1035" t="str">
        <f>IFERROR(INDEX(DATOS!B:B,MATCH(CHECKLIST!A1035,DATOS!CG:CG,0),1),"")</f>
        <v/>
      </c>
      <c r="C1035" t="str">
        <f>IFERROR(INDEX(DATOS!BT:BT,MATCH(CHECKLIST!A1035,DATOS!CG:CG,0),1),"")</f>
        <v/>
      </c>
      <c r="D1035" t="str">
        <f>IFERROR(INDEX(DATOS!T:T,MATCH(CHECKLIST!E1035,DATOS!C:C,0),1),"")</f>
        <v/>
      </c>
      <c r="E1035" s="72" t="str">
        <f>IFERROR(INDEX(DATOS!C:C,MATCH(CHECKLIST!A1035,DATOS!CG:CG,0),1),"")</f>
        <v/>
      </c>
      <c r="F1035" s="82" t="str">
        <f>IFERROR(IF(INDEX(DATOS!AI:AI,MATCH(CHECKLIST!B1035,DATOS!B:B,0),1)=0,"",INDEX(DATOS!AI:AI,MATCH(CHECKLIST!B1035,DATOS!B:B,0),1)),"")</f>
        <v/>
      </c>
      <c r="G1035" s="17" t="str">
        <f>IFERROR(IF(INDEX(DATOS!AN:AN,MATCH(CHECKLIST!B1035,DATOS!B:B,0),1)=0,"",INDEX(DATOS!AN:AN,MATCH(CHECKLIST!B1035,DATOS!B:B,0),1)),"")</f>
        <v/>
      </c>
      <c r="H1035" s="17" t="str">
        <f>IFERROR(IF(INDEX(DATOS!BQ:BQ,MATCH(CHECKLIST!B1035,DATOS!B:B,0),1)="","X",IF(INDEX(DATOS!BQ:BQ,MATCH(CHECKLIST!B1035,DATOS!B:B,0),1)="VIGENTE","",INDEX(DATOS!BQ:BQ,MATCH(CHECKLIST!B1035,DATOS!B:B,0),1))),"")</f>
        <v/>
      </c>
      <c r="I1035" s="17" t="str">
        <f>IFERROR(IF(INDEX(DATOS!AR:AR,MATCH(CHECKLIST!B1035,DATOS!B:B,0),1)=0,"",INDEX(DATOS!AR:AR,MATCH(CHECKLIST!B1035,DATOS!B:B,0),1)),"")</f>
        <v/>
      </c>
      <c r="J1035" s="17" t="str">
        <f>IFERROR(IF(INDEX(DATOS!AP:AP,MATCH(CHECKLIST!B1035,DATOS!B:B,0),1)=0,"",INDEX(DATOS!AP:AP,MATCH(CHECKLIST!B1035,DATOS!B:B,0),1)),"")</f>
        <v/>
      </c>
      <c r="K1035" s="35" t="str">
        <f>IFERROR(IF(INDEX(DATOS!AQ:AQ,MATCH(CHECKLIST!B1035,DATOS!B:B,0),1)=0,"",INDEX(DATOS!AQ:AQ,MATCH(CHECKLIST!B1035,DATOS!B:B,0),1)),"")</f>
        <v/>
      </c>
      <c r="L1035" s="17" t="str">
        <f>IFERROR(IF(INDEX(DATOS!AS:AS,MATCH(CHECKLIST!B1035,DATOS!B:B,0),1)=0,"",INDEX(DATOS!AS:AS,MATCH(CHECKLIST!B1035,DATOS!B:B,0),1)),"")</f>
        <v/>
      </c>
      <c r="M1035" s="17" t="str">
        <f>IFERROR(IF(INDEX(DATOS!AO:AO,MATCH(CHECKLIST!B1035,DATOS!B:B,0),1)=0,"",INDEX(DATOS!AO:AO,MATCH(CHECKLIST!B1035,DATOS!B:B,0),1)),"")</f>
        <v/>
      </c>
      <c r="N1035" s="35" t="str">
        <f ca="1">IFERROR(IF(INDEX(DATOS!P:P,MATCH(CHECKLIST!B1035,DATOS!B:B,0),1)="","X",IF(INDEX(DATOS!P:P,MATCH(CHECKLIST!B1035,DATOS!B:B,0),1)&gt;YEAR(TODAY())-1,"","VENCIDA")),"")</f>
        <v/>
      </c>
      <c r="O1035" s="35" t="str">
        <f>IFERROR(IF(INDEX(DATOS!AV:AV,MATCH(CHECKLIST!B1035,DATOS!B:B,0),1)=0,"",INDEX(DATOS!AV:AV,MATCH(CHECKLIST!B1035,DATOS!B:B,0),1)),"")</f>
        <v/>
      </c>
      <c r="P1035" s="17" t="str">
        <f>IFERROR(IF(INDEX(DATOS!AT:AT,MATCH(CHECKLIST!B1035,DATOS!B:B,0),1)=0,"",INDEX(DATOS!AT:AT,MATCH(CHECKLIST!B1035,DATOS!B:B,0),1)),"")</f>
        <v/>
      </c>
      <c r="Q1035" s="17" t="str">
        <f>IFERROR(IF(INDEX(DATOS!AU:AU,MATCH(CHECKLIST!B1035,DATOS!B:B,0),1)=0,"",INDEX(DATOS!AU:AU,MATCH(CHECKLIST!B1035,DATOS!B:B,0),1)),"")</f>
        <v/>
      </c>
    </row>
    <row r="1036" spans="1:17" x14ac:dyDescent="0.25">
      <c r="A1036" s="12">
        <v>1023</v>
      </c>
      <c r="B1036" t="str">
        <f>IFERROR(INDEX(DATOS!B:B,MATCH(CHECKLIST!A1036,DATOS!CG:CG,0),1),"")</f>
        <v/>
      </c>
      <c r="C1036" t="str">
        <f>IFERROR(INDEX(DATOS!BT:BT,MATCH(CHECKLIST!A1036,DATOS!CG:CG,0),1),"")</f>
        <v/>
      </c>
      <c r="D1036" t="str">
        <f>IFERROR(INDEX(DATOS!T:T,MATCH(CHECKLIST!E1036,DATOS!C:C,0),1),"")</f>
        <v/>
      </c>
      <c r="E1036" s="72" t="str">
        <f>IFERROR(INDEX(DATOS!C:C,MATCH(CHECKLIST!A1036,DATOS!CG:CG,0),1),"")</f>
        <v/>
      </c>
      <c r="F1036" s="82" t="str">
        <f>IFERROR(IF(INDEX(DATOS!AI:AI,MATCH(CHECKLIST!B1036,DATOS!B:B,0),1)=0,"",INDEX(DATOS!AI:AI,MATCH(CHECKLIST!B1036,DATOS!B:B,0),1)),"")</f>
        <v/>
      </c>
      <c r="G1036" s="17" t="str">
        <f>IFERROR(IF(INDEX(DATOS!AN:AN,MATCH(CHECKLIST!B1036,DATOS!B:B,0),1)=0,"",INDEX(DATOS!AN:AN,MATCH(CHECKLIST!B1036,DATOS!B:B,0),1)),"")</f>
        <v/>
      </c>
      <c r="H1036" s="17" t="str">
        <f>IFERROR(IF(INDEX(DATOS!BQ:BQ,MATCH(CHECKLIST!B1036,DATOS!B:B,0),1)="","X",IF(INDEX(DATOS!BQ:BQ,MATCH(CHECKLIST!B1036,DATOS!B:B,0),1)="VIGENTE","",INDEX(DATOS!BQ:BQ,MATCH(CHECKLIST!B1036,DATOS!B:B,0),1))),"")</f>
        <v/>
      </c>
      <c r="I1036" s="17" t="str">
        <f>IFERROR(IF(INDEX(DATOS!AR:AR,MATCH(CHECKLIST!B1036,DATOS!B:B,0),1)=0,"",INDEX(DATOS!AR:AR,MATCH(CHECKLIST!B1036,DATOS!B:B,0),1)),"")</f>
        <v/>
      </c>
      <c r="J1036" s="17" t="str">
        <f>IFERROR(IF(INDEX(DATOS!AP:AP,MATCH(CHECKLIST!B1036,DATOS!B:B,0),1)=0,"",INDEX(DATOS!AP:AP,MATCH(CHECKLIST!B1036,DATOS!B:B,0),1)),"")</f>
        <v/>
      </c>
      <c r="K1036" s="35" t="str">
        <f>IFERROR(IF(INDEX(DATOS!AQ:AQ,MATCH(CHECKLIST!B1036,DATOS!B:B,0),1)=0,"",INDEX(DATOS!AQ:AQ,MATCH(CHECKLIST!B1036,DATOS!B:B,0),1)),"")</f>
        <v/>
      </c>
      <c r="L1036" s="17" t="str">
        <f>IFERROR(IF(INDEX(DATOS!AS:AS,MATCH(CHECKLIST!B1036,DATOS!B:B,0),1)=0,"",INDEX(DATOS!AS:AS,MATCH(CHECKLIST!B1036,DATOS!B:B,0),1)),"")</f>
        <v/>
      </c>
      <c r="M1036" s="17" t="str">
        <f>IFERROR(IF(INDEX(DATOS!AO:AO,MATCH(CHECKLIST!B1036,DATOS!B:B,0),1)=0,"",INDEX(DATOS!AO:AO,MATCH(CHECKLIST!B1036,DATOS!B:B,0),1)),"")</f>
        <v/>
      </c>
      <c r="N1036" s="35" t="str">
        <f ca="1">IFERROR(IF(INDEX(DATOS!P:P,MATCH(CHECKLIST!B1036,DATOS!B:B,0),1)="","X",IF(INDEX(DATOS!P:P,MATCH(CHECKLIST!B1036,DATOS!B:B,0),1)&gt;YEAR(TODAY())-1,"","VENCIDA")),"")</f>
        <v/>
      </c>
      <c r="O1036" s="35" t="str">
        <f>IFERROR(IF(INDEX(DATOS!AV:AV,MATCH(CHECKLIST!B1036,DATOS!B:B,0),1)=0,"",INDEX(DATOS!AV:AV,MATCH(CHECKLIST!B1036,DATOS!B:B,0),1)),"")</f>
        <v/>
      </c>
      <c r="P1036" s="17" t="str">
        <f>IFERROR(IF(INDEX(DATOS!AT:AT,MATCH(CHECKLIST!B1036,DATOS!B:B,0),1)=0,"",INDEX(DATOS!AT:AT,MATCH(CHECKLIST!B1036,DATOS!B:B,0),1)),"")</f>
        <v/>
      </c>
      <c r="Q1036" s="17" t="str">
        <f>IFERROR(IF(INDEX(DATOS!AU:AU,MATCH(CHECKLIST!B1036,DATOS!B:B,0),1)=0,"",INDEX(DATOS!AU:AU,MATCH(CHECKLIST!B1036,DATOS!B:B,0),1)),"")</f>
        <v/>
      </c>
    </row>
    <row r="1037" spans="1:17" x14ac:dyDescent="0.25">
      <c r="A1037" s="12">
        <v>1024</v>
      </c>
      <c r="B1037" t="str">
        <f>IFERROR(INDEX(DATOS!B:B,MATCH(CHECKLIST!A1037,DATOS!CG:CG,0),1),"")</f>
        <v/>
      </c>
      <c r="C1037" t="str">
        <f>IFERROR(INDEX(DATOS!BT:BT,MATCH(CHECKLIST!A1037,DATOS!CG:CG,0),1),"")</f>
        <v/>
      </c>
      <c r="D1037" t="str">
        <f>IFERROR(INDEX(DATOS!T:T,MATCH(CHECKLIST!E1037,DATOS!C:C,0),1),"")</f>
        <v/>
      </c>
      <c r="E1037" s="72" t="str">
        <f>IFERROR(INDEX(DATOS!C:C,MATCH(CHECKLIST!A1037,DATOS!CG:CG,0),1),"")</f>
        <v/>
      </c>
      <c r="F1037" s="82" t="str">
        <f>IFERROR(IF(INDEX(DATOS!AI:AI,MATCH(CHECKLIST!B1037,DATOS!B:B,0),1)=0,"",INDEX(DATOS!AI:AI,MATCH(CHECKLIST!B1037,DATOS!B:B,0),1)),"")</f>
        <v/>
      </c>
      <c r="G1037" s="17" t="str">
        <f>IFERROR(IF(INDEX(DATOS!AN:AN,MATCH(CHECKLIST!B1037,DATOS!B:B,0),1)=0,"",INDEX(DATOS!AN:AN,MATCH(CHECKLIST!B1037,DATOS!B:B,0),1)),"")</f>
        <v/>
      </c>
      <c r="H1037" s="17" t="str">
        <f>IFERROR(IF(INDEX(DATOS!BQ:BQ,MATCH(CHECKLIST!B1037,DATOS!B:B,0),1)="","X",IF(INDEX(DATOS!BQ:BQ,MATCH(CHECKLIST!B1037,DATOS!B:B,0),1)="VIGENTE","",INDEX(DATOS!BQ:BQ,MATCH(CHECKLIST!B1037,DATOS!B:B,0),1))),"")</f>
        <v/>
      </c>
      <c r="I1037" s="17" t="str">
        <f>IFERROR(IF(INDEX(DATOS!AR:AR,MATCH(CHECKLIST!B1037,DATOS!B:B,0),1)=0,"",INDEX(DATOS!AR:AR,MATCH(CHECKLIST!B1037,DATOS!B:B,0),1)),"")</f>
        <v/>
      </c>
      <c r="J1037" s="17" t="str">
        <f>IFERROR(IF(INDEX(DATOS!AP:AP,MATCH(CHECKLIST!B1037,DATOS!B:B,0),1)=0,"",INDEX(DATOS!AP:AP,MATCH(CHECKLIST!B1037,DATOS!B:B,0),1)),"")</f>
        <v/>
      </c>
      <c r="K1037" s="35" t="str">
        <f>IFERROR(IF(INDEX(DATOS!AQ:AQ,MATCH(CHECKLIST!B1037,DATOS!B:B,0),1)=0,"",INDEX(DATOS!AQ:AQ,MATCH(CHECKLIST!B1037,DATOS!B:B,0),1)),"")</f>
        <v/>
      </c>
      <c r="L1037" s="17" t="str">
        <f>IFERROR(IF(INDEX(DATOS!AS:AS,MATCH(CHECKLIST!B1037,DATOS!B:B,0),1)=0,"",INDEX(DATOS!AS:AS,MATCH(CHECKLIST!B1037,DATOS!B:B,0),1)),"")</f>
        <v/>
      </c>
      <c r="M1037" s="17" t="str">
        <f>IFERROR(IF(INDEX(DATOS!AO:AO,MATCH(CHECKLIST!B1037,DATOS!B:B,0),1)=0,"",INDEX(DATOS!AO:AO,MATCH(CHECKLIST!B1037,DATOS!B:B,0),1)),"")</f>
        <v/>
      </c>
      <c r="N1037" s="35" t="str">
        <f ca="1">IFERROR(IF(INDEX(DATOS!P:P,MATCH(CHECKLIST!B1037,DATOS!B:B,0),1)="","X",IF(INDEX(DATOS!P:P,MATCH(CHECKLIST!B1037,DATOS!B:B,0),1)&gt;YEAR(TODAY())-1,"","VENCIDA")),"")</f>
        <v/>
      </c>
      <c r="O1037" s="35" t="str">
        <f>IFERROR(IF(INDEX(DATOS!AV:AV,MATCH(CHECKLIST!B1037,DATOS!B:B,0),1)=0,"",INDEX(DATOS!AV:AV,MATCH(CHECKLIST!B1037,DATOS!B:B,0),1)),"")</f>
        <v/>
      </c>
      <c r="P1037" s="17" t="str">
        <f>IFERROR(IF(INDEX(DATOS!AT:AT,MATCH(CHECKLIST!B1037,DATOS!B:B,0),1)=0,"",INDEX(DATOS!AT:AT,MATCH(CHECKLIST!B1037,DATOS!B:B,0),1)),"")</f>
        <v/>
      </c>
      <c r="Q1037" s="17" t="str">
        <f>IFERROR(IF(INDEX(DATOS!AU:AU,MATCH(CHECKLIST!B1037,DATOS!B:B,0),1)=0,"",INDEX(DATOS!AU:AU,MATCH(CHECKLIST!B1037,DATOS!B:B,0),1)),"")</f>
        <v/>
      </c>
    </row>
    <row r="1038" spans="1:17" x14ac:dyDescent="0.25">
      <c r="A1038" s="12">
        <v>1025</v>
      </c>
      <c r="B1038" t="str">
        <f>IFERROR(INDEX(DATOS!B:B,MATCH(CHECKLIST!A1038,DATOS!CG:CG,0),1),"")</f>
        <v/>
      </c>
      <c r="C1038" t="str">
        <f>IFERROR(INDEX(DATOS!BT:BT,MATCH(CHECKLIST!A1038,DATOS!CG:CG,0),1),"")</f>
        <v/>
      </c>
      <c r="D1038" t="str">
        <f>IFERROR(INDEX(DATOS!T:T,MATCH(CHECKLIST!E1038,DATOS!C:C,0),1),"")</f>
        <v/>
      </c>
      <c r="E1038" s="72" t="str">
        <f>IFERROR(INDEX(DATOS!C:C,MATCH(CHECKLIST!A1038,DATOS!CG:CG,0),1),"")</f>
        <v/>
      </c>
      <c r="F1038" s="82" t="str">
        <f>IFERROR(IF(INDEX(DATOS!AI:AI,MATCH(CHECKLIST!B1038,DATOS!B:B,0),1)=0,"",INDEX(DATOS!AI:AI,MATCH(CHECKLIST!B1038,DATOS!B:B,0),1)),"")</f>
        <v/>
      </c>
      <c r="G1038" s="17" t="str">
        <f>IFERROR(IF(INDEX(DATOS!AN:AN,MATCH(CHECKLIST!B1038,DATOS!B:B,0),1)=0,"",INDEX(DATOS!AN:AN,MATCH(CHECKLIST!B1038,DATOS!B:B,0),1)),"")</f>
        <v/>
      </c>
      <c r="H1038" s="17" t="str">
        <f>IFERROR(IF(INDEX(DATOS!BQ:BQ,MATCH(CHECKLIST!B1038,DATOS!B:B,0),1)="","X",IF(INDEX(DATOS!BQ:BQ,MATCH(CHECKLIST!B1038,DATOS!B:B,0),1)="VIGENTE","",INDEX(DATOS!BQ:BQ,MATCH(CHECKLIST!B1038,DATOS!B:B,0),1))),"")</f>
        <v/>
      </c>
      <c r="I1038" s="17" t="str">
        <f>IFERROR(IF(INDEX(DATOS!AR:AR,MATCH(CHECKLIST!B1038,DATOS!B:B,0),1)=0,"",INDEX(DATOS!AR:AR,MATCH(CHECKLIST!B1038,DATOS!B:B,0),1)),"")</f>
        <v/>
      </c>
      <c r="J1038" s="17" t="str">
        <f>IFERROR(IF(INDEX(DATOS!AP:AP,MATCH(CHECKLIST!B1038,DATOS!B:B,0),1)=0,"",INDEX(DATOS!AP:AP,MATCH(CHECKLIST!B1038,DATOS!B:B,0),1)),"")</f>
        <v/>
      </c>
      <c r="K1038" s="35" t="str">
        <f>IFERROR(IF(INDEX(DATOS!AQ:AQ,MATCH(CHECKLIST!B1038,DATOS!B:B,0),1)=0,"",INDEX(DATOS!AQ:AQ,MATCH(CHECKLIST!B1038,DATOS!B:B,0),1)),"")</f>
        <v/>
      </c>
      <c r="L1038" s="17" t="str">
        <f>IFERROR(IF(INDEX(DATOS!AS:AS,MATCH(CHECKLIST!B1038,DATOS!B:B,0),1)=0,"",INDEX(DATOS!AS:AS,MATCH(CHECKLIST!B1038,DATOS!B:B,0),1)),"")</f>
        <v/>
      </c>
      <c r="M1038" s="17" t="str">
        <f>IFERROR(IF(INDEX(DATOS!AO:AO,MATCH(CHECKLIST!B1038,DATOS!B:B,0),1)=0,"",INDEX(DATOS!AO:AO,MATCH(CHECKLIST!B1038,DATOS!B:B,0),1)),"")</f>
        <v/>
      </c>
      <c r="N1038" s="35" t="str">
        <f ca="1">IFERROR(IF(INDEX(DATOS!P:P,MATCH(CHECKLIST!B1038,DATOS!B:B,0),1)="","X",IF(INDEX(DATOS!P:P,MATCH(CHECKLIST!B1038,DATOS!B:B,0),1)&gt;YEAR(TODAY())-1,"","VENCIDA")),"")</f>
        <v/>
      </c>
      <c r="O1038" s="35" t="str">
        <f>IFERROR(IF(INDEX(DATOS!AV:AV,MATCH(CHECKLIST!B1038,DATOS!B:B,0),1)=0,"",INDEX(DATOS!AV:AV,MATCH(CHECKLIST!B1038,DATOS!B:B,0),1)),"")</f>
        <v/>
      </c>
      <c r="P1038" s="17" t="str">
        <f>IFERROR(IF(INDEX(DATOS!AT:AT,MATCH(CHECKLIST!B1038,DATOS!B:B,0),1)=0,"",INDEX(DATOS!AT:AT,MATCH(CHECKLIST!B1038,DATOS!B:B,0),1)),"")</f>
        <v/>
      </c>
      <c r="Q1038" s="17" t="str">
        <f>IFERROR(IF(INDEX(DATOS!AU:AU,MATCH(CHECKLIST!B1038,DATOS!B:B,0),1)=0,"",INDEX(DATOS!AU:AU,MATCH(CHECKLIST!B1038,DATOS!B:B,0),1)),"")</f>
        <v/>
      </c>
    </row>
    <row r="1039" spans="1:17" x14ac:dyDescent="0.25">
      <c r="A1039" s="12">
        <v>1026</v>
      </c>
      <c r="B1039" t="str">
        <f>IFERROR(INDEX(DATOS!B:B,MATCH(CHECKLIST!A1039,DATOS!CG:CG,0),1),"")</f>
        <v/>
      </c>
      <c r="C1039" t="str">
        <f>IFERROR(INDEX(DATOS!BT:BT,MATCH(CHECKLIST!A1039,DATOS!CG:CG,0),1),"")</f>
        <v/>
      </c>
      <c r="D1039" t="str">
        <f>IFERROR(INDEX(DATOS!T:T,MATCH(CHECKLIST!E1039,DATOS!C:C,0),1),"")</f>
        <v/>
      </c>
      <c r="E1039" s="72" t="str">
        <f>IFERROR(INDEX(DATOS!C:C,MATCH(CHECKLIST!A1039,DATOS!CG:CG,0),1),"")</f>
        <v/>
      </c>
      <c r="F1039" s="82" t="str">
        <f>IFERROR(IF(INDEX(DATOS!AI:AI,MATCH(CHECKLIST!B1039,DATOS!B:B,0),1)=0,"",INDEX(DATOS!AI:AI,MATCH(CHECKLIST!B1039,DATOS!B:B,0),1)),"")</f>
        <v/>
      </c>
      <c r="G1039" s="17" t="str">
        <f>IFERROR(IF(INDEX(DATOS!AN:AN,MATCH(CHECKLIST!B1039,DATOS!B:B,0),1)=0,"",INDEX(DATOS!AN:AN,MATCH(CHECKLIST!B1039,DATOS!B:B,0),1)),"")</f>
        <v/>
      </c>
      <c r="H1039" s="17" t="str">
        <f>IFERROR(IF(INDEX(DATOS!BQ:BQ,MATCH(CHECKLIST!B1039,DATOS!B:B,0),1)="","X",IF(INDEX(DATOS!BQ:BQ,MATCH(CHECKLIST!B1039,DATOS!B:B,0),1)="VIGENTE","",INDEX(DATOS!BQ:BQ,MATCH(CHECKLIST!B1039,DATOS!B:B,0),1))),"")</f>
        <v/>
      </c>
      <c r="I1039" s="17" t="str">
        <f>IFERROR(IF(INDEX(DATOS!AR:AR,MATCH(CHECKLIST!B1039,DATOS!B:B,0),1)=0,"",INDEX(DATOS!AR:AR,MATCH(CHECKLIST!B1039,DATOS!B:B,0),1)),"")</f>
        <v/>
      </c>
      <c r="J1039" s="17" t="str">
        <f>IFERROR(IF(INDEX(DATOS!AP:AP,MATCH(CHECKLIST!B1039,DATOS!B:B,0),1)=0,"",INDEX(DATOS!AP:AP,MATCH(CHECKLIST!B1039,DATOS!B:B,0),1)),"")</f>
        <v/>
      </c>
      <c r="K1039" s="35" t="str">
        <f>IFERROR(IF(INDEX(DATOS!AQ:AQ,MATCH(CHECKLIST!B1039,DATOS!B:B,0),1)=0,"",INDEX(DATOS!AQ:AQ,MATCH(CHECKLIST!B1039,DATOS!B:B,0),1)),"")</f>
        <v/>
      </c>
      <c r="L1039" s="17" t="str">
        <f>IFERROR(IF(INDEX(DATOS!AS:AS,MATCH(CHECKLIST!B1039,DATOS!B:B,0),1)=0,"",INDEX(DATOS!AS:AS,MATCH(CHECKLIST!B1039,DATOS!B:B,0),1)),"")</f>
        <v/>
      </c>
      <c r="M1039" s="17" t="str">
        <f>IFERROR(IF(INDEX(DATOS!AO:AO,MATCH(CHECKLIST!B1039,DATOS!B:B,0),1)=0,"",INDEX(DATOS!AO:AO,MATCH(CHECKLIST!B1039,DATOS!B:B,0),1)),"")</f>
        <v/>
      </c>
      <c r="N1039" s="35" t="str">
        <f ca="1">IFERROR(IF(INDEX(DATOS!P:P,MATCH(CHECKLIST!B1039,DATOS!B:B,0),1)="","X",IF(INDEX(DATOS!P:P,MATCH(CHECKLIST!B1039,DATOS!B:B,0),1)&gt;YEAR(TODAY())-1,"","VENCIDA")),"")</f>
        <v/>
      </c>
      <c r="O1039" s="35" t="str">
        <f>IFERROR(IF(INDEX(DATOS!AV:AV,MATCH(CHECKLIST!B1039,DATOS!B:B,0),1)=0,"",INDEX(DATOS!AV:AV,MATCH(CHECKLIST!B1039,DATOS!B:B,0),1)),"")</f>
        <v/>
      </c>
      <c r="P1039" s="17" t="str">
        <f>IFERROR(IF(INDEX(DATOS!AT:AT,MATCH(CHECKLIST!B1039,DATOS!B:B,0),1)=0,"",INDEX(DATOS!AT:AT,MATCH(CHECKLIST!B1039,DATOS!B:B,0),1)),"")</f>
        <v/>
      </c>
      <c r="Q1039" s="17" t="str">
        <f>IFERROR(IF(INDEX(DATOS!AU:AU,MATCH(CHECKLIST!B1039,DATOS!B:B,0),1)=0,"",INDEX(DATOS!AU:AU,MATCH(CHECKLIST!B1039,DATOS!B:B,0),1)),"")</f>
        <v/>
      </c>
    </row>
    <row r="1040" spans="1:17" x14ac:dyDescent="0.25">
      <c r="A1040" s="12">
        <v>1027</v>
      </c>
      <c r="B1040" t="str">
        <f>IFERROR(INDEX(DATOS!B:B,MATCH(CHECKLIST!A1040,DATOS!CG:CG,0),1),"")</f>
        <v/>
      </c>
      <c r="C1040" t="str">
        <f>IFERROR(INDEX(DATOS!BT:BT,MATCH(CHECKLIST!A1040,DATOS!CG:CG,0),1),"")</f>
        <v/>
      </c>
      <c r="D1040" t="str">
        <f>IFERROR(INDEX(DATOS!T:T,MATCH(CHECKLIST!E1040,DATOS!C:C,0),1),"")</f>
        <v/>
      </c>
      <c r="E1040" s="72" t="str">
        <f>IFERROR(INDEX(DATOS!C:C,MATCH(CHECKLIST!A1040,DATOS!CG:CG,0),1),"")</f>
        <v/>
      </c>
      <c r="F1040" s="82" t="str">
        <f>IFERROR(IF(INDEX(DATOS!AI:AI,MATCH(CHECKLIST!B1040,DATOS!B:B,0),1)=0,"",INDEX(DATOS!AI:AI,MATCH(CHECKLIST!B1040,DATOS!B:B,0),1)),"")</f>
        <v/>
      </c>
      <c r="G1040" s="17" t="str">
        <f>IFERROR(IF(INDEX(DATOS!AN:AN,MATCH(CHECKLIST!B1040,DATOS!B:B,0),1)=0,"",INDEX(DATOS!AN:AN,MATCH(CHECKLIST!B1040,DATOS!B:B,0),1)),"")</f>
        <v/>
      </c>
      <c r="H1040" s="17" t="str">
        <f>IFERROR(IF(INDEX(DATOS!BQ:BQ,MATCH(CHECKLIST!B1040,DATOS!B:B,0),1)="","X",IF(INDEX(DATOS!BQ:BQ,MATCH(CHECKLIST!B1040,DATOS!B:B,0),1)="VIGENTE","",INDEX(DATOS!BQ:BQ,MATCH(CHECKLIST!B1040,DATOS!B:B,0),1))),"")</f>
        <v/>
      </c>
      <c r="I1040" s="17" t="str">
        <f>IFERROR(IF(INDEX(DATOS!AR:AR,MATCH(CHECKLIST!B1040,DATOS!B:B,0),1)=0,"",INDEX(DATOS!AR:AR,MATCH(CHECKLIST!B1040,DATOS!B:B,0),1)),"")</f>
        <v/>
      </c>
      <c r="J1040" s="17" t="str">
        <f>IFERROR(IF(INDEX(DATOS!AP:AP,MATCH(CHECKLIST!B1040,DATOS!B:B,0),1)=0,"",INDEX(DATOS!AP:AP,MATCH(CHECKLIST!B1040,DATOS!B:B,0),1)),"")</f>
        <v/>
      </c>
      <c r="K1040" s="35" t="str">
        <f>IFERROR(IF(INDEX(DATOS!AQ:AQ,MATCH(CHECKLIST!B1040,DATOS!B:B,0),1)=0,"",INDEX(DATOS!AQ:AQ,MATCH(CHECKLIST!B1040,DATOS!B:B,0),1)),"")</f>
        <v/>
      </c>
      <c r="L1040" s="17" t="str">
        <f>IFERROR(IF(INDEX(DATOS!AS:AS,MATCH(CHECKLIST!B1040,DATOS!B:B,0),1)=0,"",INDEX(DATOS!AS:AS,MATCH(CHECKLIST!B1040,DATOS!B:B,0),1)),"")</f>
        <v/>
      </c>
      <c r="M1040" s="17" t="str">
        <f>IFERROR(IF(INDEX(DATOS!AO:AO,MATCH(CHECKLIST!B1040,DATOS!B:B,0),1)=0,"",INDEX(DATOS!AO:AO,MATCH(CHECKLIST!B1040,DATOS!B:B,0),1)),"")</f>
        <v/>
      </c>
      <c r="N1040" s="35" t="str">
        <f ca="1">IFERROR(IF(INDEX(DATOS!P:P,MATCH(CHECKLIST!B1040,DATOS!B:B,0),1)="","X",IF(INDEX(DATOS!P:P,MATCH(CHECKLIST!B1040,DATOS!B:B,0),1)&gt;YEAR(TODAY())-1,"","VENCIDA")),"")</f>
        <v/>
      </c>
      <c r="O1040" s="35" t="str">
        <f>IFERROR(IF(INDEX(DATOS!AV:AV,MATCH(CHECKLIST!B1040,DATOS!B:B,0),1)=0,"",INDEX(DATOS!AV:AV,MATCH(CHECKLIST!B1040,DATOS!B:B,0),1)),"")</f>
        <v/>
      </c>
      <c r="P1040" s="17" t="str">
        <f>IFERROR(IF(INDEX(DATOS!AT:AT,MATCH(CHECKLIST!B1040,DATOS!B:B,0),1)=0,"",INDEX(DATOS!AT:AT,MATCH(CHECKLIST!B1040,DATOS!B:B,0),1)),"")</f>
        <v/>
      </c>
      <c r="Q1040" s="17" t="str">
        <f>IFERROR(IF(INDEX(DATOS!AU:AU,MATCH(CHECKLIST!B1040,DATOS!B:B,0),1)=0,"",INDEX(DATOS!AU:AU,MATCH(CHECKLIST!B1040,DATOS!B:B,0),1)),"")</f>
        <v/>
      </c>
    </row>
    <row r="1041" spans="1:17" x14ac:dyDescent="0.25">
      <c r="A1041" s="12">
        <v>1028</v>
      </c>
      <c r="B1041" t="str">
        <f>IFERROR(INDEX(DATOS!B:B,MATCH(CHECKLIST!A1041,DATOS!CG:CG,0),1),"")</f>
        <v/>
      </c>
      <c r="C1041" t="str">
        <f>IFERROR(INDEX(DATOS!BT:BT,MATCH(CHECKLIST!A1041,DATOS!CG:CG,0),1),"")</f>
        <v/>
      </c>
      <c r="D1041" t="str">
        <f>IFERROR(INDEX(DATOS!T:T,MATCH(CHECKLIST!E1041,DATOS!C:C,0),1),"")</f>
        <v/>
      </c>
      <c r="E1041" s="72" t="str">
        <f>IFERROR(INDEX(DATOS!C:C,MATCH(CHECKLIST!A1041,DATOS!CG:CG,0),1),"")</f>
        <v/>
      </c>
      <c r="F1041" s="82" t="str">
        <f>IFERROR(IF(INDEX(DATOS!AI:AI,MATCH(CHECKLIST!B1041,DATOS!B:B,0),1)=0,"",INDEX(DATOS!AI:AI,MATCH(CHECKLIST!B1041,DATOS!B:B,0),1)),"")</f>
        <v/>
      </c>
      <c r="G1041" s="17" t="str">
        <f>IFERROR(IF(INDEX(DATOS!AN:AN,MATCH(CHECKLIST!B1041,DATOS!B:B,0),1)=0,"",INDEX(DATOS!AN:AN,MATCH(CHECKLIST!B1041,DATOS!B:B,0),1)),"")</f>
        <v/>
      </c>
      <c r="H1041" s="17" t="str">
        <f>IFERROR(IF(INDEX(DATOS!BQ:BQ,MATCH(CHECKLIST!B1041,DATOS!B:B,0),1)="","X",IF(INDEX(DATOS!BQ:BQ,MATCH(CHECKLIST!B1041,DATOS!B:B,0),1)="VIGENTE","",INDEX(DATOS!BQ:BQ,MATCH(CHECKLIST!B1041,DATOS!B:B,0),1))),"")</f>
        <v/>
      </c>
      <c r="I1041" s="17" t="str">
        <f>IFERROR(IF(INDEX(DATOS!AR:AR,MATCH(CHECKLIST!B1041,DATOS!B:B,0),1)=0,"",INDEX(DATOS!AR:AR,MATCH(CHECKLIST!B1041,DATOS!B:B,0),1)),"")</f>
        <v/>
      </c>
      <c r="J1041" s="17" t="str">
        <f>IFERROR(IF(INDEX(DATOS!AP:AP,MATCH(CHECKLIST!B1041,DATOS!B:B,0),1)=0,"",INDEX(DATOS!AP:AP,MATCH(CHECKLIST!B1041,DATOS!B:B,0),1)),"")</f>
        <v/>
      </c>
      <c r="K1041" s="35" t="str">
        <f>IFERROR(IF(INDEX(DATOS!AQ:AQ,MATCH(CHECKLIST!B1041,DATOS!B:B,0),1)=0,"",INDEX(DATOS!AQ:AQ,MATCH(CHECKLIST!B1041,DATOS!B:B,0),1)),"")</f>
        <v/>
      </c>
      <c r="L1041" s="17" t="str">
        <f>IFERROR(IF(INDEX(DATOS!AS:AS,MATCH(CHECKLIST!B1041,DATOS!B:B,0),1)=0,"",INDEX(DATOS!AS:AS,MATCH(CHECKLIST!B1041,DATOS!B:B,0),1)),"")</f>
        <v/>
      </c>
      <c r="M1041" s="17" t="str">
        <f>IFERROR(IF(INDEX(DATOS!AO:AO,MATCH(CHECKLIST!B1041,DATOS!B:B,0),1)=0,"",INDEX(DATOS!AO:AO,MATCH(CHECKLIST!B1041,DATOS!B:B,0),1)),"")</f>
        <v/>
      </c>
      <c r="N1041" s="35" t="str">
        <f ca="1">IFERROR(IF(INDEX(DATOS!P:P,MATCH(CHECKLIST!B1041,DATOS!B:B,0),1)="","X",IF(INDEX(DATOS!P:P,MATCH(CHECKLIST!B1041,DATOS!B:B,0),1)&gt;YEAR(TODAY())-1,"","VENCIDA")),"")</f>
        <v/>
      </c>
      <c r="O1041" s="35" t="str">
        <f>IFERROR(IF(INDEX(DATOS!AV:AV,MATCH(CHECKLIST!B1041,DATOS!B:B,0),1)=0,"",INDEX(DATOS!AV:AV,MATCH(CHECKLIST!B1041,DATOS!B:B,0),1)),"")</f>
        <v/>
      </c>
      <c r="P1041" s="17" t="str">
        <f>IFERROR(IF(INDEX(DATOS!AT:AT,MATCH(CHECKLIST!B1041,DATOS!B:B,0),1)=0,"",INDEX(DATOS!AT:AT,MATCH(CHECKLIST!B1041,DATOS!B:B,0),1)),"")</f>
        <v/>
      </c>
      <c r="Q1041" s="17" t="str">
        <f>IFERROR(IF(INDEX(DATOS!AU:AU,MATCH(CHECKLIST!B1041,DATOS!B:B,0),1)=0,"",INDEX(DATOS!AU:AU,MATCH(CHECKLIST!B1041,DATOS!B:B,0),1)),"")</f>
        <v/>
      </c>
    </row>
    <row r="1042" spans="1:17" x14ac:dyDescent="0.25">
      <c r="A1042" s="12">
        <v>1029</v>
      </c>
      <c r="B1042" t="str">
        <f>IFERROR(INDEX(DATOS!B:B,MATCH(CHECKLIST!A1042,DATOS!CG:CG,0),1),"")</f>
        <v/>
      </c>
      <c r="C1042" t="str">
        <f>IFERROR(INDEX(DATOS!BT:BT,MATCH(CHECKLIST!A1042,DATOS!CG:CG,0),1),"")</f>
        <v/>
      </c>
      <c r="D1042" t="str">
        <f>IFERROR(INDEX(DATOS!T:T,MATCH(CHECKLIST!E1042,DATOS!C:C,0),1),"")</f>
        <v/>
      </c>
      <c r="E1042" s="72" t="str">
        <f>IFERROR(INDEX(DATOS!C:C,MATCH(CHECKLIST!A1042,DATOS!CG:CG,0),1),"")</f>
        <v/>
      </c>
      <c r="F1042" s="82" t="str">
        <f>IFERROR(IF(INDEX(DATOS!AI:AI,MATCH(CHECKLIST!B1042,DATOS!B:B,0),1)=0,"",INDEX(DATOS!AI:AI,MATCH(CHECKLIST!B1042,DATOS!B:B,0),1)),"")</f>
        <v/>
      </c>
      <c r="G1042" s="17" t="str">
        <f>IFERROR(IF(INDEX(DATOS!AN:AN,MATCH(CHECKLIST!B1042,DATOS!B:B,0),1)=0,"",INDEX(DATOS!AN:AN,MATCH(CHECKLIST!B1042,DATOS!B:B,0),1)),"")</f>
        <v/>
      </c>
      <c r="H1042" s="17" t="str">
        <f>IFERROR(IF(INDEX(DATOS!BQ:BQ,MATCH(CHECKLIST!B1042,DATOS!B:B,0),1)="","X",IF(INDEX(DATOS!BQ:BQ,MATCH(CHECKLIST!B1042,DATOS!B:B,0),1)="VIGENTE","",INDEX(DATOS!BQ:BQ,MATCH(CHECKLIST!B1042,DATOS!B:B,0),1))),"")</f>
        <v/>
      </c>
      <c r="I1042" s="17" t="str">
        <f>IFERROR(IF(INDEX(DATOS!AR:AR,MATCH(CHECKLIST!B1042,DATOS!B:B,0),1)=0,"",INDEX(DATOS!AR:AR,MATCH(CHECKLIST!B1042,DATOS!B:B,0),1)),"")</f>
        <v/>
      </c>
      <c r="J1042" s="17" t="str">
        <f>IFERROR(IF(INDEX(DATOS!AP:AP,MATCH(CHECKLIST!B1042,DATOS!B:B,0),1)=0,"",INDEX(DATOS!AP:AP,MATCH(CHECKLIST!B1042,DATOS!B:B,0),1)),"")</f>
        <v/>
      </c>
      <c r="K1042" s="35" t="str">
        <f>IFERROR(IF(INDEX(DATOS!AQ:AQ,MATCH(CHECKLIST!B1042,DATOS!B:B,0),1)=0,"",INDEX(DATOS!AQ:AQ,MATCH(CHECKLIST!B1042,DATOS!B:B,0),1)),"")</f>
        <v/>
      </c>
      <c r="L1042" s="17" t="str">
        <f>IFERROR(IF(INDEX(DATOS!AS:AS,MATCH(CHECKLIST!B1042,DATOS!B:B,0),1)=0,"",INDEX(DATOS!AS:AS,MATCH(CHECKLIST!B1042,DATOS!B:B,0),1)),"")</f>
        <v/>
      </c>
      <c r="M1042" s="17" t="str">
        <f>IFERROR(IF(INDEX(DATOS!AO:AO,MATCH(CHECKLIST!B1042,DATOS!B:B,0),1)=0,"",INDEX(DATOS!AO:AO,MATCH(CHECKLIST!B1042,DATOS!B:B,0),1)),"")</f>
        <v/>
      </c>
      <c r="N1042" s="35" t="str">
        <f ca="1">IFERROR(IF(INDEX(DATOS!P:P,MATCH(CHECKLIST!B1042,DATOS!B:B,0),1)="","X",IF(INDEX(DATOS!P:P,MATCH(CHECKLIST!B1042,DATOS!B:B,0),1)&gt;YEAR(TODAY())-1,"","VENCIDA")),"")</f>
        <v/>
      </c>
      <c r="O1042" s="35" t="str">
        <f>IFERROR(IF(INDEX(DATOS!AV:AV,MATCH(CHECKLIST!B1042,DATOS!B:B,0),1)=0,"",INDEX(DATOS!AV:AV,MATCH(CHECKLIST!B1042,DATOS!B:B,0),1)),"")</f>
        <v/>
      </c>
      <c r="P1042" s="17" t="str">
        <f>IFERROR(IF(INDEX(DATOS!AT:AT,MATCH(CHECKLIST!B1042,DATOS!B:B,0),1)=0,"",INDEX(DATOS!AT:AT,MATCH(CHECKLIST!B1042,DATOS!B:B,0),1)),"")</f>
        <v/>
      </c>
      <c r="Q1042" s="17" t="str">
        <f>IFERROR(IF(INDEX(DATOS!AU:AU,MATCH(CHECKLIST!B1042,DATOS!B:B,0),1)=0,"",INDEX(DATOS!AU:AU,MATCH(CHECKLIST!B1042,DATOS!B:B,0),1)),"")</f>
        <v/>
      </c>
    </row>
    <row r="1043" spans="1:17" x14ac:dyDescent="0.25">
      <c r="A1043" s="12">
        <v>1030</v>
      </c>
      <c r="B1043" t="str">
        <f>IFERROR(INDEX(DATOS!B:B,MATCH(CHECKLIST!A1043,DATOS!CG:CG,0),1),"")</f>
        <v/>
      </c>
      <c r="C1043" t="str">
        <f>IFERROR(INDEX(DATOS!BT:BT,MATCH(CHECKLIST!A1043,DATOS!CG:CG,0),1),"")</f>
        <v/>
      </c>
      <c r="D1043" t="str">
        <f>IFERROR(INDEX(DATOS!T:T,MATCH(CHECKLIST!E1043,DATOS!C:C,0),1),"")</f>
        <v/>
      </c>
      <c r="E1043" s="72" t="str">
        <f>IFERROR(INDEX(DATOS!C:C,MATCH(CHECKLIST!A1043,DATOS!CG:CG,0),1),"")</f>
        <v/>
      </c>
      <c r="F1043" s="82" t="str">
        <f>IFERROR(IF(INDEX(DATOS!AI:AI,MATCH(CHECKLIST!B1043,DATOS!B:B,0),1)=0,"",INDEX(DATOS!AI:AI,MATCH(CHECKLIST!B1043,DATOS!B:B,0),1)),"")</f>
        <v/>
      </c>
      <c r="G1043" s="17" t="str">
        <f>IFERROR(IF(INDEX(DATOS!AN:AN,MATCH(CHECKLIST!B1043,DATOS!B:B,0),1)=0,"",INDEX(DATOS!AN:AN,MATCH(CHECKLIST!B1043,DATOS!B:B,0),1)),"")</f>
        <v/>
      </c>
      <c r="H1043" s="17" t="str">
        <f>IFERROR(IF(INDEX(DATOS!BQ:BQ,MATCH(CHECKLIST!B1043,DATOS!B:B,0),1)="","X",IF(INDEX(DATOS!BQ:BQ,MATCH(CHECKLIST!B1043,DATOS!B:B,0),1)="VIGENTE","",INDEX(DATOS!BQ:BQ,MATCH(CHECKLIST!B1043,DATOS!B:B,0),1))),"")</f>
        <v/>
      </c>
      <c r="I1043" s="17" t="str">
        <f>IFERROR(IF(INDEX(DATOS!AR:AR,MATCH(CHECKLIST!B1043,DATOS!B:B,0),1)=0,"",INDEX(DATOS!AR:AR,MATCH(CHECKLIST!B1043,DATOS!B:B,0),1)),"")</f>
        <v/>
      </c>
      <c r="J1043" s="17" t="str">
        <f>IFERROR(IF(INDEX(DATOS!AP:AP,MATCH(CHECKLIST!B1043,DATOS!B:B,0),1)=0,"",INDEX(DATOS!AP:AP,MATCH(CHECKLIST!B1043,DATOS!B:B,0),1)),"")</f>
        <v/>
      </c>
      <c r="K1043" s="35" t="str">
        <f>IFERROR(IF(INDEX(DATOS!AQ:AQ,MATCH(CHECKLIST!B1043,DATOS!B:B,0),1)=0,"",INDEX(DATOS!AQ:AQ,MATCH(CHECKLIST!B1043,DATOS!B:B,0),1)),"")</f>
        <v/>
      </c>
      <c r="L1043" s="17" t="str">
        <f>IFERROR(IF(INDEX(DATOS!AS:AS,MATCH(CHECKLIST!B1043,DATOS!B:B,0),1)=0,"",INDEX(DATOS!AS:AS,MATCH(CHECKLIST!B1043,DATOS!B:B,0),1)),"")</f>
        <v/>
      </c>
      <c r="M1043" s="17" t="str">
        <f>IFERROR(IF(INDEX(DATOS!AO:AO,MATCH(CHECKLIST!B1043,DATOS!B:B,0),1)=0,"",INDEX(DATOS!AO:AO,MATCH(CHECKLIST!B1043,DATOS!B:B,0),1)),"")</f>
        <v/>
      </c>
      <c r="N1043" s="35" t="str">
        <f ca="1">IFERROR(IF(INDEX(DATOS!P:P,MATCH(CHECKLIST!B1043,DATOS!B:B,0),1)="","X",IF(INDEX(DATOS!P:P,MATCH(CHECKLIST!B1043,DATOS!B:B,0),1)&gt;YEAR(TODAY())-1,"","VENCIDA")),"")</f>
        <v/>
      </c>
      <c r="O1043" s="35" t="str">
        <f>IFERROR(IF(INDEX(DATOS!AV:AV,MATCH(CHECKLIST!B1043,DATOS!B:B,0),1)=0,"",INDEX(DATOS!AV:AV,MATCH(CHECKLIST!B1043,DATOS!B:B,0),1)),"")</f>
        <v/>
      </c>
      <c r="P1043" s="17" t="str">
        <f>IFERROR(IF(INDEX(DATOS!AT:AT,MATCH(CHECKLIST!B1043,DATOS!B:B,0),1)=0,"",INDEX(DATOS!AT:AT,MATCH(CHECKLIST!B1043,DATOS!B:B,0),1)),"")</f>
        <v/>
      </c>
      <c r="Q1043" s="17" t="str">
        <f>IFERROR(IF(INDEX(DATOS!AU:AU,MATCH(CHECKLIST!B1043,DATOS!B:B,0),1)=0,"",INDEX(DATOS!AU:AU,MATCH(CHECKLIST!B1043,DATOS!B:B,0),1)),"")</f>
        <v/>
      </c>
    </row>
    <row r="1044" spans="1:17" x14ac:dyDescent="0.25">
      <c r="A1044" s="12">
        <v>1031</v>
      </c>
      <c r="B1044" t="str">
        <f>IFERROR(INDEX(DATOS!B:B,MATCH(CHECKLIST!A1044,DATOS!CG:CG,0),1),"")</f>
        <v/>
      </c>
      <c r="C1044" t="str">
        <f>IFERROR(INDEX(DATOS!BT:BT,MATCH(CHECKLIST!A1044,DATOS!CG:CG,0),1),"")</f>
        <v/>
      </c>
      <c r="D1044" t="str">
        <f>IFERROR(INDEX(DATOS!T:T,MATCH(CHECKLIST!E1044,DATOS!C:C,0),1),"")</f>
        <v/>
      </c>
      <c r="E1044" s="72" t="str">
        <f>IFERROR(INDEX(DATOS!C:C,MATCH(CHECKLIST!A1044,DATOS!CG:CG,0),1),"")</f>
        <v/>
      </c>
      <c r="F1044" s="82" t="str">
        <f>IFERROR(IF(INDEX(DATOS!AI:AI,MATCH(CHECKLIST!B1044,DATOS!B:B,0),1)=0,"",INDEX(DATOS!AI:AI,MATCH(CHECKLIST!B1044,DATOS!B:B,0),1)),"")</f>
        <v/>
      </c>
      <c r="G1044" s="17" t="str">
        <f>IFERROR(IF(INDEX(DATOS!AN:AN,MATCH(CHECKLIST!B1044,DATOS!B:B,0),1)=0,"",INDEX(DATOS!AN:AN,MATCH(CHECKLIST!B1044,DATOS!B:B,0),1)),"")</f>
        <v/>
      </c>
      <c r="H1044" s="17" t="str">
        <f>IFERROR(IF(INDEX(DATOS!BQ:BQ,MATCH(CHECKLIST!B1044,DATOS!B:B,0),1)="","X",IF(INDEX(DATOS!BQ:BQ,MATCH(CHECKLIST!B1044,DATOS!B:B,0),1)="VIGENTE","",INDEX(DATOS!BQ:BQ,MATCH(CHECKLIST!B1044,DATOS!B:B,0),1))),"")</f>
        <v/>
      </c>
      <c r="I1044" s="17" t="str">
        <f>IFERROR(IF(INDEX(DATOS!AR:AR,MATCH(CHECKLIST!B1044,DATOS!B:B,0),1)=0,"",INDEX(DATOS!AR:AR,MATCH(CHECKLIST!B1044,DATOS!B:B,0),1)),"")</f>
        <v/>
      </c>
      <c r="J1044" s="17" t="str">
        <f>IFERROR(IF(INDEX(DATOS!AP:AP,MATCH(CHECKLIST!B1044,DATOS!B:B,0),1)=0,"",INDEX(DATOS!AP:AP,MATCH(CHECKLIST!B1044,DATOS!B:B,0),1)),"")</f>
        <v/>
      </c>
      <c r="K1044" s="35" t="str">
        <f>IFERROR(IF(INDEX(DATOS!AQ:AQ,MATCH(CHECKLIST!B1044,DATOS!B:B,0),1)=0,"",INDEX(DATOS!AQ:AQ,MATCH(CHECKLIST!B1044,DATOS!B:B,0),1)),"")</f>
        <v/>
      </c>
      <c r="L1044" s="17" t="str">
        <f>IFERROR(IF(INDEX(DATOS!AS:AS,MATCH(CHECKLIST!B1044,DATOS!B:B,0),1)=0,"",INDEX(DATOS!AS:AS,MATCH(CHECKLIST!B1044,DATOS!B:B,0),1)),"")</f>
        <v/>
      </c>
      <c r="M1044" s="17" t="str">
        <f>IFERROR(IF(INDEX(DATOS!AO:AO,MATCH(CHECKLIST!B1044,DATOS!B:B,0),1)=0,"",INDEX(DATOS!AO:AO,MATCH(CHECKLIST!B1044,DATOS!B:B,0),1)),"")</f>
        <v/>
      </c>
      <c r="N1044" s="35" t="str">
        <f ca="1">IFERROR(IF(INDEX(DATOS!P:P,MATCH(CHECKLIST!B1044,DATOS!B:B,0),1)="","X",IF(INDEX(DATOS!P:P,MATCH(CHECKLIST!B1044,DATOS!B:B,0),1)&gt;YEAR(TODAY())-1,"","VENCIDA")),"")</f>
        <v/>
      </c>
      <c r="O1044" s="35" t="str">
        <f>IFERROR(IF(INDEX(DATOS!AV:AV,MATCH(CHECKLIST!B1044,DATOS!B:B,0),1)=0,"",INDEX(DATOS!AV:AV,MATCH(CHECKLIST!B1044,DATOS!B:B,0),1)),"")</f>
        <v/>
      </c>
      <c r="P1044" s="17" t="str">
        <f>IFERROR(IF(INDEX(DATOS!AT:AT,MATCH(CHECKLIST!B1044,DATOS!B:B,0),1)=0,"",INDEX(DATOS!AT:AT,MATCH(CHECKLIST!B1044,DATOS!B:B,0),1)),"")</f>
        <v/>
      </c>
      <c r="Q1044" s="17" t="str">
        <f>IFERROR(IF(INDEX(DATOS!AU:AU,MATCH(CHECKLIST!B1044,DATOS!B:B,0),1)=0,"",INDEX(DATOS!AU:AU,MATCH(CHECKLIST!B1044,DATOS!B:B,0),1)),"")</f>
        <v/>
      </c>
    </row>
    <row r="1045" spans="1:17" x14ac:dyDescent="0.25">
      <c r="A1045" s="12">
        <v>1032</v>
      </c>
      <c r="B1045" t="str">
        <f>IFERROR(INDEX(DATOS!B:B,MATCH(CHECKLIST!A1045,DATOS!CG:CG,0),1),"")</f>
        <v/>
      </c>
      <c r="C1045" t="str">
        <f>IFERROR(INDEX(DATOS!BT:BT,MATCH(CHECKLIST!A1045,DATOS!CG:CG,0),1),"")</f>
        <v/>
      </c>
      <c r="D1045" t="str">
        <f>IFERROR(INDEX(DATOS!T:T,MATCH(CHECKLIST!E1045,DATOS!C:C,0),1),"")</f>
        <v/>
      </c>
      <c r="E1045" s="72" t="str">
        <f>IFERROR(INDEX(DATOS!C:C,MATCH(CHECKLIST!A1045,DATOS!CG:CG,0),1),"")</f>
        <v/>
      </c>
      <c r="F1045" s="82" t="str">
        <f>IFERROR(IF(INDEX(DATOS!AI:AI,MATCH(CHECKLIST!B1045,DATOS!B:B,0),1)=0,"",INDEX(DATOS!AI:AI,MATCH(CHECKLIST!B1045,DATOS!B:B,0),1)),"")</f>
        <v/>
      </c>
      <c r="G1045" s="17" t="str">
        <f>IFERROR(IF(INDEX(DATOS!AN:AN,MATCH(CHECKLIST!B1045,DATOS!B:B,0),1)=0,"",INDEX(DATOS!AN:AN,MATCH(CHECKLIST!B1045,DATOS!B:B,0),1)),"")</f>
        <v/>
      </c>
      <c r="H1045" s="17" t="str">
        <f>IFERROR(IF(INDEX(DATOS!BQ:BQ,MATCH(CHECKLIST!B1045,DATOS!B:B,0),1)="","X",IF(INDEX(DATOS!BQ:BQ,MATCH(CHECKLIST!B1045,DATOS!B:B,0),1)="VIGENTE","",INDEX(DATOS!BQ:BQ,MATCH(CHECKLIST!B1045,DATOS!B:B,0),1))),"")</f>
        <v/>
      </c>
      <c r="I1045" s="17" t="str">
        <f>IFERROR(IF(INDEX(DATOS!AR:AR,MATCH(CHECKLIST!B1045,DATOS!B:B,0),1)=0,"",INDEX(DATOS!AR:AR,MATCH(CHECKLIST!B1045,DATOS!B:B,0),1)),"")</f>
        <v/>
      </c>
      <c r="J1045" s="17" t="str">
        <f>IFERROR(IF(INDEX(DATOS!AP:AP,MATCH(CHECKLIST!B1045,DATOS!B:B,0),1)=0,"",INDEX(DATOS!AP:AP,MATCH(CHECKLIST!B1045,DATOS!B:B,0),1)),"")</f>
        <v/>
      </c>
      <c r="K1045" s="35" t="str">
        <f>IFERROR(IF(INDEX(DATOS!AQ:AQ,MATCH(CHECKLIST!B1045,DATOS!B:B,0),1)=0,"",INDEX(DATOS!AQ:AQ,MATCH(CHECKLIST!B1045,DATOS!B:B,0),1)),"")</f>
        <v/>
      </c>
      <c r="L1045" s="17" t="str">
        <f>IFERROR(IF(INDEX(DATOS!AS:AS,MATCH(CHECKLIST!B1045,DATOS!B:B,0),1)=0,"",INDEX(DATOS!AS:AS,MATCH(CHECKLIST!B1045,DATOS!B:B,0),1)),"")</f>
        <v/>
      </c>
      <c r="M1045" s="17" t="str">
        <f>IFERROR(IF(INDEX(DATOS!AO:AO,MATCH(CHECKLIST!B1045,DATOS!B:B,0),1)=0,"",INDEX(DATOS!AO:AO,MATCH(CHECKLIST!B1045,DATOS!B:B,0),1)),"")</f>
        <v/>
      </c>
      <c r="N1045" s="35" t="str">
        <f ca="1">IFERROR(IF(INDEX(DATOS!P:P,MATCH(CHECKLIST!B1045,DATOS!B:B,0),1)="","X",IF(INDEX(DATOS!P:P,MATCH(CHECKLIST!B1045,DATOS!B:B,0),1)&gt;YEAR(TODAY())-1,"","VENCIDA")),"")</f>
        <v/>
      </c>
      <c r="O1045" s="35" t="str">
        <f>IFERROR(IF(INDEX(DATOS!AV:AV,MATCH(CHECKLIST!B1045,DATOS!B:B,0),1)=0,"",INDEX(DATOS!AV:AV,MATCH(CHECKLIST!B1045,DATOS!B:B,0),1)),"")</f>
        <v/>
      </c>
      <c r="P1045" s="17" t="str">
        <f>IFERROR(IF(INDEX(DATOS!AT:AT,MATCH(CHECKLIST!B1045,DATOS!B:B,0),1)=0,"",INDEX(DATOS!AT:AT,MATCH(CHECKLIST!B1045,DATOS!B:B,0),1)),"")</f>
        <v/>
      </c>
      <c r="Q1045" s="17" t="str">
        <f>IFERROR(IF(INDEX(DATOS!AU:AU,MATCH(CHECKLIST!B1045,DATOS!B:B,0),1)=0,"",INDEX(DATOS!AU:AU,MATCH(CHECKLIST!B1045,DATOS!B:B,0),1)),"")</f>
        <v/>
      </c>
    </row>
    <row r="1046" spans="1:17" x14ac:dyDescent="0.25">
      <c r="A1046" s="12">
        <v>1033</v>
      </c>
      <c r="B1046" t="str">
        <f>IFERROR(INDEX(DATOS!B:B,MATCH(CHECKLIST!A1046,DATOS!CG:CG,0),1),"")</f>
        <v/>
      </c>
      <c r="C1046" t="str">
        <f>IFERROR(INDEX(DATOS!BT:BT,MATCH(CHECKLIST!A1046,DATOS!CG:CG,0),1),"")</f>
        <v/>
      </c>
      <c r="D1046" t="str">
        <f>IFERROR(INDEX(DATOS!T:T,MATCH(CHECKLIST!E1046,DATOS!C:C,0),1),"")</f>
        <v/>
      </c>
      <c r="E1046" s="72" t="str">
        <f>IFERROR(INDEX(DATOS!C:C,MATCH(CHECKLIST!A1046,DATOS!CG:CG,0),1),"")</f>
        <v/>
      </c>
      <c r="F1046" s="82" t="str">
        <f>IFERROR(IF(INDEX(DATOS!AI:AI,MATCH(CHECKLIST!B1046,DATOS!B:B,0),1)=0,"",INDEX(DATOS!AI:AI,MATCH(CHECKLIST!B1046,DATOS!B:B,0),1)),"")</f>
        <v/>
      </c>
      <c r="G1046" s="17" t="str">
        <f>IFERROR(IF(INDEX(DATOS!AN:AN,MATCH(CHECKLIST!B1046,DATOS!B:B,0),1)=0,"",INDEX(DATOS!AN:AN,MATCH(CHECKLIST!B1046,DATOS!B:B,0),1)),"")</f>
        <v/>
      </c>
      <c r="H1046" s="17" t="str">
        <f>IFERROR(IF(INDEX(DATOS!BQ:BQ,MATCH(CHECKLIST!B1046,DATOS!B:B,0),1)="","X",IF(INDEX(DATOS!BQ:BQ,MATCH(CHECKLIST!B1046,DATOS!B:B,0),1)="VIGENTE","",INDEX(DATOS!BQ:BQ,MATCH(CHECKLIST!B1046,DATOS!B:B,0),1))),"")</f>
        <v/>
      </c>
      <c r="I1046" s="17" t="str">
        <f>IFERROR(IF(INDEX(DATOS!AR:AR,MATCH(CHECKLIST!B1046,DATOS!B:B,0),1)=0,"",INDEX(DATOS!AR:AR,MATCH(CHECKLIST!B1046,DATOS!B:B,0),1)),"")</f>
        <v/>
      </c>
      <c r="J1046" s="17" t="str">
        <f>IFERROR(IF(INDEX(DATOS!AP:AP,MATCH(CHECKLIST!B1046,DATOS!B:B,0),1)=0,"",INDEX(DATOS!AP:AP,MATCH(CHECKLIST!B1046,DATOS!B:B,0),1)),"")</f>
        <v/>
      </c>
      <c r="K1046" s="35" t="str">
        <f>IFERROR(IF(INDEX(DATOS!AQ:AQ,MATCH(CHECKLIST!B1046,DATOS!B:B,0),1)=0,"",INDEX(DATOS!AQ:AQ,MATCH(CHECKLIST!B1046,DATOS!B:B,0),1)),"")</f>
        <v/>
      </c>
      <c r="L1046" s="17" t="str">
        <f>IFERROR(IF(INDEX(DATOS!AS:AS,MATCH(CHECKLIST!B1046,DATOS!B:B,0),1)=0,"",INDEX(DATOS!AS:AS,MATCH(CHECKLIST!B1046,DATOS!B:B,0),1)),"")</f>
        <v/>
      </c>
      <c r="M1046" s="17" t="str">
        <f>IFERROR(IF(INDEX(DATOS!AO:AO,MATCH(CHECKLIST!B1046,DATOS!B:B,0),1)=0,"",INDEX(DATOS!AO:AO,MATCH(CHECKLIST!B1046,DATOS!B:B,0),1)),"")</f>
        <v/>
      </c>
      <c r="N1046" s="35" t="str">
        <f ca="1">IFERROR(IF(INDEX(DATOS!P:P,MATCH(CHECKLIST!B1046,DATOS!B:B,0),1)="","X",IF(INDEX(DATOS!P:P,MATCH(CHECKLIST!B1046,DATOS!B:B,0),1)&gt;YEAR(TODAY())-1,"","VENCIDA")),"")</f>
        <v/>
      </c>
      <c r="O1046" s="35" t="str">
        <f>IFERROR(IF(INDEX(DATOS!AV:AV,MATCH(CHECKLIST!B1046,DATOS!B:B,0),1)=0,"",INDEX(DATOS!AV:AV,MATCH(CHECKLIST!B1046,DATOS!B:B,0),1)),"")</f>
        <v/>
      </c>
      <c r="P1046" s="17" t="str">
        <f>IFERROR(IF(INDEX(DATOS!AT:AT,MATCH(CHECKLIST!B1046,DATOS!B:B,0),1)=0,"",INDEX(DATOS!AT:AT,MATCH(CHECKLIST!B1046,DATOS!B:B,0),1)),"")</f>
        <v/>
      </c>
      <c r="Q1046" s="17" t="str">
        <f>IFERROR(IF(INDEX(DATOS!AU:AU,MATCH(CHECKLIST!B1046,DATOS!B:B,0),1)=0,"",INDEX(DATOS!AU:AU,MATCH(CHECKLIST!B1046,DATOS!B:B,0),1)),"")</f>
        <v/>
      </c>
    </row>
    <row r="1047" spans="1:17" x14ac:dyDescent="0.25">
      <c r="A1047" s="12">
        <v>1034</v>
      </c>
      <c r="B1047" t="str">
        <f>IFERROR(INDEX(DATOS!B:B,MATCH(CHECKLIST!A1047,DATOS!CG:CG,0),1),"")</f>
        <v/>
      </c>
      <c r="C1047" t="str">
        <f>IFERROR(INDEX(DATOS!BT:BT,MATCH(CHECKLIST!A1047,DATOS!CG:CG,0),1),"")</f>
        <v/>
      </c>
      <c r="D1047" t="str">
        <f>IFERROR(INDEX(DATOS!T:T,MATCH(CHECKLIST!E1047,DATOS!C:C,0),1),"")</f>
        <v/>
      </c>
      <c r="E1047" s="72" t="str">
        <f>IFERROR(INDEX(DATOS!C:C,MATCH(CHECKLIST!A1047,DATOS!CG:CG,0),1),"")</f>
        <v/>
      </c>
      <c r="F1047" s="82" t="str">
        <f>IFERROR(IF(INDEX(DATOS!AI:AI,MATCH(CHECKLIST!B1047,DATOS!B:B,0),1)=0,"",INDEX(DATOS!AI:AI,MATCH(CHECKLIST!B1047,DATOS!B:B,0),1)),"")</f>
        <v/>
      </c>
      <c r="G1047" s="17" t="str">
        <f>IFERROR(IF(INDEX(DATOS!AN:AN,MATCH(CHECKLIST!B1047,DATOS!B:B,0),1)=0,"",INDEX(DATOS!AN:AN,MATCH(CHECKLIST!B1047,DATOS!B:B,0),1)),"")</f>
        <v/>
      </c>
      <c r="H1047" s="17" t="str">
        <f>IFERROR(IF(INDEX(DATOS!BQ:BQ,MATCH(CHECKLIST!B1047,DATOS!B:B,0),1)="","X",IF(INDEX(DATOS!BQ:BQ,MATCH(CHECKLIST!B1047,DATOS!B:B,0),1)="VIGENTE","",INDEX(DATOS!BQ:BQ,MATCH(CHECKLIST!B1047,DATOS!B:B,0),1))),"")</f>
        <v/>
      </c>
      <c r="I1047" s="17" t="str">
        <f>IFERROR(IF(INDEX(DATOS!AR:AR,MATCH(CHECKLIST!B1047,DATOS!B:B,0),1)=0,"",INDEX(DATOS!AR:AR,MATCH(CHECKLIST!B1047,DATOS!B:B,0),1)),"")</f>
        <v/>
      </c>
      <c r="J1047" s="17" t="str">
        <f>IFERROR(IF(INDEX(DATOS!AP:AP,MATCH(CHECKLIST!B1047,DATOS!B:B,0),1)=0,"",INDEX(DATOS!AP:AP,MATCH(CHECKLIST!B1047,DATOS!B:B,0),1)),"")</f>
        <v/>
      </c>
      <c r="K1047" s="35" t="str">
        <f>IFERROR(IF(INDEX(DATOS!AQ:AQ,MATCH(CHECKLIST!B1047,DATOS!B:B,0),1)=0,"",INDEX(DATOS!AQ:AQ,MATCH(CHECKLIST!B1047,DATOS!B:B,0),1)),"")</f>
        <v/>
      </c>
      <c r="L1047" s="17" t="str">
        <f>IFERROR(IF(INDEX(DATOS!AS:AS,MATCH(CHECKLIST!B1047,DATOS!B:B,0),1)=0,"",INDEX(DATOS!AS:AS,MATCH(CHECKLIST!B1047,DATOS!B:B,0),1)),"")</f>
        <v/>
      </c>
      <c r="M1047" s="17" t="str">
        <f>IFERROR(IF(INDEX(DATOS!AO:AO,MATCH(CHECKLIST!B1047,DATOS!B:B,0),1)=0,"",INDEX(DATOS!AO:AO,MATCH(CHECKLIST!B1047,DATOS!B:B,0),1)),"")</f>
        <v/>
      </c>
      <c r="N1047" s="35" t="str">
        <f ca="1">IFERROR(IF(INDEX(DATOS!P:P,MATCH(CHECKLIST!B1047,DATOS!B:B,0),1)="","X",IF(INDEX(DATOS!P:P,MATCH(CHECKLIST!B1047,DATOS!B:B,0),1)&gt;YEAR(TODAY())-1,"","VENCIDA")),"")</f>
        <v/>
      </c>
      <c r="O1047" s="35" t="str">
        <f>IFERROR(IF(INDEX(DATOS!AV:AV,MATCH(CHECKLIST!B1047,DATOS!B:B,0),1)=0,"",INDEX(DATOS!AV:AV,MATCH(CHECKLIST!B1047,DATOS!B:B,0),1)),"")</f>
        <v/>
      </c>
      <c r="P1047" s="17" t="str">
        <f>IFERROR(IF(INDEX(DATOS!AT:AT,MATCH(CHECKLIST!B1047,DATOS!B:B,0),1)=0,"",INDEX(DATOS!AT:AT,MATCH(CHECKLIST!B1047,DATOS!B:B,0),1)),"")</f>
        <v/>
      </c>
      <c r="Q1047" s="17" t="str">
        <f>IFERROR(IF(INDEX(DATOS!AU:AU,MATCH(CHECKLIST!B1047,DATOS!B:B,0),1)=0,"",INDEX(DATOS!AU:AU,MATCH(CHECKLIST!B1047,DATOS!B:B,0),1)),"")</f>
        <v/>
      </c>
    </row>
    <row r="1048" spans="1:17" x14ac:dyDescent="0.25">
      <c r="A1048" s="12">
        <v>1035</v>
      </c>
      <c r="B1048" t="str">
        <f>IFERROR(INDEX(DATOS!B:B,MATCH(CHECKLIST!A1048,DATOS!CG:CG,0),1),"")</f>
        <v/>
      </c>
      <c r="C1048" t="str">
        <f>IFERROR(INDEX(DATOS!BT:BT,MATCH(CHECKLIST!A1048,DATOS!CG:CG,0),1),"")</f>
        <v/>
      </c>
      <c r="D1048" t="str">
        <f>IFERROR(INDEX(DATOS!T:T,MATCH(CHECKLIST!E1048,DATOS!C:C,0),1),"")</f>
        <v/>
      </c>
      <c r="E1048" s="72" t="str">
        <f>IFERROR(INDEX(DATOS!C:C,MATCH(CHECKLIST!A1048,DATOS!CG:CG,0),1),"")</f>
        <v/>
      </c>
      <c r="F1048" s="82" t="str">
        <f>IFERROR(IF(INDEX(DATOS!AI:AI,MATCH(CHECKLIST!B1048,DATOS!B:B,0),1)=0,"",INDEX(DATOS!AI:AI,MATCH(CHECKLIST!B1048,DATOS!B:B,0),1)),"")</f>
        <v/>
      </c>
      <c r="G1048" s="17" t="str">
        <f>IFERROR(IF(INDEX(DATOS!AN:AN,MATCH(CHECKLIST!B1048,DATOS!B:B,0),1)=0,"",INDEX(DATOS!AN:AN,MATCH(CHECKLIST!B1048,DATOS!B:B,0),1)),"")</f>
        <v/>
      </c>
      <c r="H1048" s="17" t="str">
        <f>IFERROR(IF(INDEX(DATOS!BQ:BQ,MATCH(CHECKLIST!B1048,DATOS!B:B,0),1)="","X",IF(INDEX(DATOS!BQ:BQ,MATCH(CHECKLIST!B1048,DATOS!B:B,0),1)="VIGENTE","",INDEX(DATOS!BQ:BQ,MATCH(CHECKLIST!B1048,DATOS!B:B,0),1))),"")</f>
        <v/>
      </c>
      <c r="I1048" s="17" t="str">
        <f>IFERROR(IF(INDEX(DATOS!AR:AR,MATCH(CHECKLIST!B1048,DATOS!B:B,0),1)=0,"",INDEX(DATOS!AR:AR,MATCH(CHECKLIST!B1048,DATOS!B:B,0),1)),"")</f>
        <v/>
      </c>
      <c r="J1048" s="17" t="str">
        <f>IFERROR(IF(INDEX(DATOS!AP:AP,MATCH(CHECKLIST!B1048,DATOS!B:B,0),1)=0,"",INDEX(DATOS!AP:AP,MATCH(CHECKLIST!B1048,DATOS!B:B,0),1)),"")</f>
        <v/>
      </c>
      <c r="K1048" s="35" t="str">
        <f>IFERROR(IF(INDEX(DATOS!AQ:AQ,MATCH(CHECKLIST!B1048,DATOS!B:B,0),1)=0,"",INDEX(DATOS!AQ:AQ,MATCH(CHECKLIST!B1048,DATOS!B:B,0),1)),"")</f>
        <v/>
      </c>
      <c r="L1048" s="17" t="str">
        <f>IFERROR(IF(INDEX(DATOS!AS:AS,MATCH(CHECKLIST!B1048,DATOS!B:B,0),1)=0,"",INDEX(DATOS!AS:AS,MATCH(CHECKLIST!B1048,DATOS!B:B,0),1)),"")</f>
        <v/>
      </c>
      <c r="M1048" s="17" t="str">
        <f>IFERROR(IF(INDEX(DATOS!AO:AO,MATCH(CHECKLIST!B1048,DATOS!B:B,0),1)=0,"",INDEX(DATOS!AO:AO,MATCH(CHECKLIST!B1048,DATOS!B:B,0),1)),"")</f>
        <v/>
      </c>
      <c r="N1048" s="35" t="str">
        <f ca="1">IFERROR(IF(INDEX(DATOS!P:P,MATCH(CHECKLIST!B1048,DATOS!B:B,0),1)="","X",IF(INDEX(DATOS!P:P,MATCH(CHECKLIST!B1048,DATOS!B:B,0),1)&gt;YEAR(TODAY())-1,"","VENCIDA")),"")</f>
        <v/>
      </c>
      <c r="O1048" s="35" t="str">
        <f>IFERROR(IF(INDEX(DATOS!AV:AV,MATCH(CHECKLIST!B1048,DATOS!B:B,0),1)=0,"",INDEX(DATOS!AV:AV,MATCH(CHECKLIST!B1048,DATOS!B:B,0),1)),"")</f>
        <v/>
      </c>
      <c r="P1048" s="17" t="str">
        <f>IFERROR(IF(INDEX(DATOS!AT:AT,MATCH(CHECKLIST!B1048,DATOS!B:B,0),1)=0,"",INDEX(DATOS!AT:AT,MATCH(CHECKLIST!B1048,DATOS!B:B,0),1)),"")</f>
        <v/>
      </c>
      <c r="Q1048" s="17" t="str">
        <f>IFERROR(IF(INDEX(DATOS!AU:AU,MATCH(CHECKLIST!B1048,DATOS!B:B,0),1)=0,"",INDEX(DATOS!AU:AU,MATCH(CHECKLIST!B1048,DATOS!B:B,0),1)),"")</f>
        <v/>
      </c>
    </row>
    <row r="1049" spans="1:17" x14ac:dyDescent="0.25">
      <c r="A1049" s="12">
        <v>1036</v>
      </c>
      <c r="B1049" t="str">
        <f>IFERROR(INDEX(DATOS!B:B,MATCH(CHECKLIST!A1049,DATOS!CG:CG,0),1),"")</f>
        <v/>
      </c>
      <c r="C1049" t="str">
        <f>IFERROR(INDEX(DATOS!BT:BT,MATCH(CHECKLIST!A1049,DATOS!CG:CG,0),1),"")</f>
        <v/>
      </c>
      <c r="D1049" t="str">
        <f>IFERROR(INDEX(DATOS!T:T,MATCH(CHECKLIST!E1049,DATOS!C:C,0),1),"")</f>
        <v/>
      </c>
      <c r="E1049" s="72" t="str">
        <f>IFERROR(INDEX(DATOS!C:C,MATCH(CHECKLIST!A1049,DATOS!CG:CG,0),1),"")</f>
        <v/>
      </c>
      <c r="F1049" s="82" t="str">
        <f>IFERROR(IF(INDEX(DATOS!AI:AI,MATCH(CHECKLIST!B1049,DATOS!B:B,0),1)=0,"",INDEX(DATOS!AI:AI,MATCH(CHECKLIST!B1049,DATOS!B:B,0),1)),"")</f>
        <v/>
      </c>
      <c r="G1049" s="17" t="str">
        <f>IFERROR(IF(INDEX(DATOS!AN:AN,MATCH(CHECKLIST!B1049,DATOS!B:B,0),1)=0,"",INDEX(DATOS!AN:AN,MATCH(CHECKLIST!B1049,DATOS!B:B,0),1)),"")</f>
        <v/>
      </c>
      <c r="H1049" s="17" t="str">
        <f>IFERROR(IF(INDEX(DATOS!BQ:BQ,MATCH(CHECKLIST!B1049,DATOS!B:B,0),1)="","X",IF(INDEX(DATOS!BQ:BQ,MATCH(CHECKLIST!B1049,DATOS!B:B,0),1)="VIGENTE","",INDEX(DATOS!BQ:BQ,MATCH(CHECKLIST!B1049,DATOS!B:B,0),1))),"")</f>
        <v/>
      </c>
      <c r="I1049" s="17" t="str">
        <f>IFERROR(IF(INDEX(DATOS!AR:AR,MATCH(CHECKLIST!B1049,DATOS!B:B,0),1)=0,"",INDEX(DATOS!AR:AR,MATCH(CHECKLIST!B1049,DATOS!B:B,0),1)),"")</f>
        <v/>
      </c>
      <c r="J1049" s="17" t="str">
        <f>IFERROR(IF(INDEX(DATOS!AP:AP,MATCH(CHECKLIST!B1049,DATOS!B:B,0),1)=0,"",INDEX(DATOS!AP:AP,MATCH(CHECKLIST!B1049,DATOS!B:B,0),1)),"")</f>
        <v/>
      </c>
      <c r="K1049" s="35" t="str">
        <f>IFERROR(IF(INDEX(DATOS!AQ:AQ,MATCH(CHECKLIST!B1049,DATOS!B:B,0),1)=0,"",INDEX(DATOS!AQ:AQ,MATCH(CHECKLIST!B1049,DATOS!B:B,0),1)),"")</f>
        <v/>
      </c>
      <c r="L1049" s="17" t="str">
        <f>IFERROR(IF(INDEX(DATOS!AS:AS,MATCH(CHECKLIST!B1049,DATOS!B:B,0),1)=0,"",INDEX(DATOS!AS:AS,MATCH(CHECKLIST!B1049,DATOS!B:B,0),1)),"")</f>
        <v/>
      </c>
      <c r="M1049" s="17" t="str">
        <f>IFERROR(IF(INDEX(DATOS!AO:AO,MATCH(CHECKLIST!B1049,DATOS!B:B,0),1)=0,"",INDEX(DATOS!AO:AO,MATCH(CHECKLIST!B1049,DATOS!B:B,0),1)),"")</f>
        <v/>
      </c>
      <c r="N1049" s="35" t="str">
        <f ca="1">IFERROR(IF(INDEX(DATOS!P:P,MATCH(CHECKLIST!B1049,DATOS!B:B,0),1)="","X",IF(INDEX(DATOS!P:P,MATCH(CHECKLIST!B1049,DATOS!B:B,0),1)&gt;YEAR(TODAY())-1,"","VENCIDA")),"")</f>
        <v/>
      </c>
      <c r="O1049" s="35" t="str">
        <f>IFERROR(IF(INDEX(DATOS!AV:AV,MATCH(CHECKLIST!B1049,DATOS!B:B,0),1)=0,"",INDEX(DATOS!AV:AV,MATCH(CHECKLIST!B1049,DATOS!B:B,0),1)),"")</f>
        <v/>
      </c>
      <c r="P1049" s="17" t="str">
        <f>IFERROR(IF(INDEX(DATOS!AT:AT,MATCH(CHECKLIST!B1049,DATOS!B:B,0),1)=0,"",INDEX(DATOS!AT:AT,MATCH(CHECKLIST!B1049,DATOS!B:B,0),1)),"")</f>
        <v/>
      </c>
      <c r="Q1049" s="17" t="str">
        <f>IFERROR(IF(INDEX(DATOS!AU:AU,MATCH(CHECKLIST!B1049,DATOS!B:B,0),1)=0,"",INDEX(DATOS!AU:AU,MATCH(CHECKLIST!B1049,DATOS!B:B,0),1)),"")</f>
        <v/>
      </c>
    </row>
    <row r="1050" spans="1:17" x14ac:dyDescent="0.25">
      <c r="A1050" s="12">
        <v>1037</v>
      </c>
      <c r="B1050" t="str">
        <f>IFERROR(INDEX(DATOS!B:B,MATCH(CHECKLIST!A1050,DATOS!CG:CG,0),1),"")</f>
        <v/>
      </c>
      <c r="C1050" t="str">
        <f>IFERROR(INDEX(DATOS!BT:BT,MATCH(CHECKLIST!A1050,DATOS!CG:CG,0),1),"")</f>
        <v/>
      </c>
      <c r="D1050" t="str">
        <f>IFERROR(INDEX(DATOS!T:T,MATCH(CHECKLIST!E1050,DATOS!C:C,0),1),"")</f>
        <v/>
      </c>
      <c r="E1050" s="72" t="str">
        <f>IFERROR(INDEX(DATOS!C:C,MATCH(CHECKLIST!A1050,DATOS!CG:CG,0),1),"")</f>
        <v/>
      </c>
      <c r="F1050" s="82" t="str">
        <f>IFERROR(IF(INDEX(DATOS!AI:AI,MATCH(CHECKLIST!B1050,DATOS!B:B,0),1)=0,"",INDEX(DATOS!AI:AI,MATCH(CHECKLIST!B1050,DATOS!B:B,0),1)),"")</f>
        <v/>
      </c>
      <c r="G1050" s="17" t="str">
        <f>IFERROR(IF(INDEX(DATOS!AN:AN,MATCH(CHECKLIST!B1050,DATOS!B:B,0),1)=0,"",INDEX(DATOS!AN:AN,MATCH(CHECKLIST!B1050,DATOS!B:B,0),1)),"")</f>
        <v/>
      </c>
      <c r="H1050" s="17" t="str">
        <f>IFERROR(IF(INDEX(DATOS!BQ:BQ,MATCH(CHECKLIST!B1050,DATOS!B:B,0),1)="","X",IF(INDEX(DATOS!BQ:BQ,MATCH(CHECKLIST!B1050,DATOS!B:B,0),1)="VIGENTE","",INDEX(DATOS!BQ:BQ,MATCH(CHECKLIST!B1050,DATOS!B:B,0),1))),"")</f>
        <v/>
      </c>
      <c r="I1050" s="17" t="str">
        <f>IFERROR(IF(INDEX(DATOS!AR:AR,MATCH(CHECKLIST!B1050,DATOS!B:B,0),1)=0,"",INDEX(DATOS!AR:AR,MATCH(CHECKLIST!B1050,DATOS!B:B,0),1)),"")</f>
        <v/>
      </c>
      <c r="J1050" s="17" t="str">
        <f>IFERROR(IF(INDEX(DATOS!AP:AP,MATCH(CHECKLIST!B1050,DATOS!B:B,0),1)=0,"",INDEX(DATOS!AP:AP,MATCH(CHECKLIST!B1050,DATOS!B:B,0),1)),"")</f>
        <v/>
      </c>
      <c r="K1050" s="35" t="str">
        <f>IFERROR(IF(INDEX(DATOS!AQ:AQ,MATCH(CHECKLIST!B1050,DATOS!B:B,0),1)=0,"",INDEX(DATOS!AQ:AQ,MATCH(CHECKLIST!B1050,DATOS!B:B,0),1)),"")</f>
        <v/>
      </c>
      <c r="L1050" s="17" t="str">
        <f>IFERROR(IF(INDEX(DATOS!AS:AS,MATCH(CHECKLIST!B1050,DATOS!B:B,0),1)=0,"",INDEX(DATOS!AS:AS,MATCH(CHECKLIST!B1050,DATOS!B:B,0),1)),"")</f>
        <v/>
      </c>
      <c r="M1050" s="17" t="str">
        <f>IFERROR(IF(INDEX(DATOS!AO:AO,MATCH(CHECKLIST!B1050,DATOS!B:B,0),1)=0,"",INDEX(DATOS!AO:AO,MATCH(CHECKLIST!B1050,DATOS!B:B,0),1)),"")</f>
        <v/>
      </c>
      <c r="N1050" s="35" t="str">
        <f ca="1">IFERROR(IF(INDEX(DATOS!P:P,MATCH(CHECKLIST!B1050,DATOS!B:B,0),1)="","X",IF(INDEX(DATOS!P:P,MATCH(CHECKLIST!B1050,DATOS!B:B,0),1)&gt;YEAR(TODAY())-1,"","VENCIDA")),"")</f>
        <v/>
      </c>
      <c r="O1050" s="35" t="str">
        <f>IFERROR(IF(INDEX(DATOS!AV:AV,MATCH(CHECKLIST!B1050,DATOS!B:B,0),1)=0,"",INDEX(DATOS!AV:AV,MATCH(CHECKLIST!B1050,DATOS!B:B,0),1)),"")</f>
        <v/>
      </c>
      <c r="P1050" s="17" t="str">
        <f>IFERROR(IF(INDEX(DATOS!AT:AT,MATCH(CHECKLIST!B1050,DATOS!B:B,0),1)=0,"",INDEX(DATOS!AT:AT,MATCH(CHECKLIST!B1050,DATOS!B:B,0),1)),"")</f>
        <v/>
      </c>
      <c r="Q1050" s="17" t="str">
        <f>IFERROR(IF(INDEX(DATOS!AU:AU,MATCH(CHECKLIST!B1050,DATOS!B:B,0),1)=0,"",INDEX(DATOS!AU:AU,MATCH(CHECKLIST!B1050,DATOS!B:B,0),1)),"")</f>
        <v/>
      </c>
    </row>
    <row r="1051" spans="1:17" x14ac:dyDescent="0.25">
      <c r="A1051" s="12">
        <v>1038</v>
      </c>
      <c r="B1051" t="str">
        <f>IFERROR(INDEX(DATOS!B:B,MATCH(CHECKLIST!A1051,DATOS!CG:CG,0),1),"")</f>
        <v/>
      </c>
      <c r="C1051" t="str">
        <f>IFERROR(INDEX(DATOS!BT:BT,MATCH(CHECKLIST!A1051,DATOS!CG:CG,0),1),"")</f>
        <v/>
      </c>
      <c r="D1051" t="str">
        <f>IFERROR(INDEX(DATOS!T:T,MATCH(CHECKLIST!E1051,DATOS!C:C,0),1),"")</f>
        <v/>
      </c>
      <c r="E1051" s="72" t="str">
        <f>IFERROR(INDEX(DATOS!C:C,MATCH(CHECKLIST!A1051,DATOS!CG:CG,0),1),"")</f>
        <v/>
      </c>
      <c r="F1051" s="82" t="str">
        <f>IFERROR(IF(INDEX(DATOS!AI:AI,MATCH(CHECKLIST!B1051,DATOS!B:B,0),1)=0,"",INDEX(DATOS!AI:AI,MATCH(CHECKLIST!B1051,DATOS!B:B,0),1)),"")</f>
        <v/>
      </c>
      <c r="G1051" s="17" t="str">
        <f>IFERROR(IF(INDEX(DATOS!AN:AN,MATCH(CHECKLIST!B1051,DATOS!B:B,0),1)=0,"",INDEX(DATOS!AN:AN,MATCH(CHECKLIST!B1051,DATOS!B:B,0),1)),"")</f>
        <v/>
      </c>
      <c r="H1051" s="17" t="str">
        <f>IFERROR(IF(INDEX(DATOS!BQ:BQ,MATCH(CHECKLIST!B1051,DATOS!B:B,0),1)="","X",IF(INDEX(DATOS!BQ:BQ,MATCH(CHECKLIST!B1051,DATOS!B:B,0),1)="VIGENTE","",INDEX(DATOS!BQ:BQ,MATCH(CHECKLIST!B1051,DATOS!B:B,0),1))),"")</f>
        <v/>
      </c>
      <c r="I1051" s="17" t="str">
        <f>IFERROR(IF(INDEX(DATOS!AR:AR,MATCH(CHECKLIST!B1051,DATOS!B:B,0),1)=0,"",INDEX(DATOS!AR:AR,MATCH(CHECKLIST!B1051,DATOS!B:B,0),1)),"")</f>
        <v/>
      </c>
      <c r="J1051" s="17" t="str">
        <f>IFERROR(IF(INDEX(DATOS!AP:AP,MATCH(CHECKLIST!B1051,DATOS!B:B,0),1)=0,"",INDEX(DATOS!AP:AP,MATCH(CHECKLIST!B1051,DATOS!B:B,0),1)),"")</f>
        <v/>
      </c>
      <c r="K1051" s="35" t="str">
        <f>IFERROR(IF(INDEX(DATOS!AQ:AQ,MATCH(CHECKLIST!B1051,DATOS!B:B,0),1)=0,"",INDEX(DATOS!AQ:AQ,MATCH(CHECKLIST!B1051,DATOS!B:B,0),1)),"")</f>
        <v/>
      </c>
      <c r="L1051" s="17" t="str">
        <f>IFERROR(IF(INDEX(DATOS!AS:AS,MATCH(CHECKLIST!B1051,DATOS!B:B,0),1)=0,"",INDEX(DATOS!AS:AS,MATCH(CHECKLIST!B1051,DATOS!B:B,0),1)),"")</f>
        <v/>
      </c>
      <c r="M1051" s="17" t="str">
        <f>IFERROR(IF(INDEX(DATOS!AO:AO,MATCH(CHECKLIST!B1051,DATOS!B:B,0),1)=0,"",INDEX(DATOS!AO:AO,MATCH(CHECKLIST!B1051,DATOS!B:B,0),1)),"")</f>
        <v/>
      </c>
      <c r="N1051" s="35" t="str">
        <f ca="1">IFERROR(IF(INDEX(DATOS!P:P,MATCH(CHECKLIST!B1051,DATOS!B:B,0),1)="","X",IF(INDEX(DATOS!P:P,MATCH(CHECKLIST!B1051,DATOS!B:B,0),1)&gt;YEAR(TODAY())-1,"","VENCIDA")),"")</f>
        <v/>
      </c>
      <c r="O1051" s="35" t="str">
        <f>IFERROR(IF(INDEX(DATOS!AV:AV,MATCH(CHECKLIST!B1051,DATOS!B:B,0),1)=0,"",INDEX(DATOS!AV:AV,MATCH(CHECKLIST!B1051,DATOS!B:B,0),1)),"")</f>
        <v/>
      </c>
      <c r="P1051" s="17" t="str">
        <f>IFERROR(IF(INDEX(DATOS!AT:AT,MATCH(CHECKLIST!B1051,DATOS!B:B,0),1)=0,"",INDEX(DATOS!AT:AT,MATCH(CHECKLIST!B1051,DATOS!B:B,0),1)),"")</f>
        <v/>
      </c>
      <c r="Q1051" s="17" t="str">
        <f>IFERROR(IF(INDEX(DATOS!AU:AU,MATCH(CHECKLIST!B1051,DATOS!B:B,0),1)=0,"",INDEX(DATOS!AU:AU,MATCH(CHECKLIST!B1051,DATOS!B:B,0),1)),"")</f>
        <v/>
      </c>
    </row>
    <row r="1052" spans="1:17" x14ac:dyDescent="0.25">
      <c r="A1052" s="12">
        <v>1039</v>
      </c>
      <c r="B1052" t="str">
        <f>IFERROR(INDEX(DATOS!B:B,MATCH(CHECKLIST!A1052,DATOS!CG:CG,0),1),"")</f>
        <v/>
      </c>
      <c r="C1052" t="str">
        <f>IFERROR(INDEX(DATOS!BT:BT,MATCH(CHECKLIST!A1052,DATOS!CG:CG,0),1),"")</f>
        <v/>
      </c>
      <c r="D1052" t="str">
        <f>IFERROR(INDEX(DATOS!T:T,MATCH(CHECKLIST!E1052,DATOS!C:C,0),1),"")</f>
        <v/>
      </c>
      <c r="E1052" s="72" t="str">
        <f>IFERROR(INDEX(DATOS!C:C,MATCH(CHECKLIST!A1052,DATOS!CG:CG,0),1),"")</f>
        <v/>
      </c>
      <c r="F1052" s="82" t="str">
        <f>IFERROR(IF(INDEX(DATOS!AI:AI,MATCH(CHECKLIST!B1052,DATOS!B:B,0),1)=0,"",INDEX(DATOS!AI:AI,MATCH(CHECKLIST!B1052,DATOS!B:B,0),1)),"")</f>
        <v/>
      </c>
      <c r="G1052" s="17" t="str">
        <f>IFERROR(IF(INDEX(DATOS!AN:AN,MATCH(CHECKLIST!B1052,DATOS!B:B,0),1)=0,"",INDEX(DATOS!AN:AN,MATCH(CHECKLIST!B1052,DATOS!B:B,0),1)),"")</f>
        <v/>
      </c>
      <c r="H1052" s="17" t="str">
        <f>IFERROR(IF(INDEX(DATOS!BQ:BQ,MATCH(CHECKLIST!B1052,DATOS!B:B,0),1)="","X",IF(INDEX(DATOS!BQ:BQ,MATCH(CHECKLIST!B1052,DATOS!B:B,0),1)="VIGENTE","",INDEX(DATOS!BQ:BQ,MATCH(CHECKLIST!B1052,DATOS!B:B,0),1))),"")</f>
        <v/>
      </c>
      <c r="I1052" s="17" t="str">
        <f>IFERROR(IF(INDEX(DATOS!AR:AR,MATCH(CHECKLIST!B1052,DATOS!B:B,0),1)=0,"",INDEX(DATOS!AR:AR,MATCH(CHECKLIST!B1052,DATOS!B:B,0),1)),"")</f>
        <v/>
      </c>
      <c r="J1052" s="17" t="str">
        <f>IFERROR(IF(INDEX(DATOS!AP:AP,MATCH(CHECKLIST!B1052,DATOS!B:B,0),1)=0,"",INDEX(DATOS!AP:AP,MATCH(CHECKLIST!B1052,DATOS!B:B,0),1)),"")</f>
        <v/>
      </c>
      <c r="K1052" s="35" t="str">
        <f>IFERROR(IF(INDEX(DATOS!AQ:AQ,MATCH(CHECKLIST!B1052,DATOS!B:B,0),1)=0,"",INDEX(DATOS!AQ:AQ,MATCH(CHECKLIST!B1052,DATOS!B:B,0),1)),"")</f>
        <v/>
      </c>
      <c r="L1052" s="17" t="str">
        <f>IFERROR(IF(INDEX(DATOS!AS:AS,MATCH(CHECKLIST!B1052,DATOS!B:B,0),1)=0,"",INDEX(DATOS!AS:AS,MATCH(CHECKLIST!B1052,DATOS!B:B,0),1)),"")</f>
        <v/>
      </c>
      <c r="M1052" s="17" t="str">
        <f>IFERROR(IF(INDEX(DATOS!AO:AO,MATCH(CHECKLIST!B1052,DATOS!B:B,0),1)=0,"",INDEX(DATOS!AO:AO,MATCH(CHECKLIST!B1052,DATOS!B:B,0),1)),"")</f>
        <v/>
      </c>
      <c r="N1052" s="35" t="str">
        <f ca="1">IFERROR(IF(INDEX(DATOS!P:P,MATCH(CHECKLIST!B1052,DATOS!B:B,0),1)="","X",IF(INDEX(DATOS!P:P,MATCH(CHECKLIST!B1052,DATOS!B:B,0),1)&gt;YEAR(TODAY())-1,"","VENCIDA")),"")</f>
        <v/>
      </c>
      <c r="O1052" s="35" t="str">
        <f>IFERROR(IF(INDEX(DATOS!AV:AV,MATCH(CHECKLIST!B1052,DATOS!B:B,0),1)=0,"",INDEX(DATOS!AV:AV,MATCH(CHECKLIST!B1052,DATOS!B:B,0),1)),"")</f>
        <v/>
      </c>
      <c r="P1052" s="17" t="str">
        <f>IFERROR(IF(INDEX(DATOS!AT:AT,MATCH(CHECKLIST!B1052,DATOS!B:B,0),1)=0,"",INDEX(DATOS!AT:AT,MATCH(CHECKLIST!B1052,DATOS!B:B,0),1)),"")</f>
        <v/>
      </c>
      <c r="Q1052" s="17" t="str">
        <f>IFERROR(IF(INDEX(DATOS!AU:AU,MATCH(CHECKLIST!B1052,DATOS!B:B,0),1)=0,"",INDEX(DATOS!AU:AU,MATCH(CHECKLIST!B1052,DATOS!B:B,0),1)),"")</f>
        <v/>
      </c>
    </row>
    <row r="1053" spans="1:17" x14ac:dyDescent="0.25">
      <c r="A1053" s="12">
        <v>1040</v>
      </c>
      <c r="B1053" t="str">
        <f>IFERROR(INDEX(DATOS!B:B,MATCH(CHECKLIST!A1053,DATOS!CG:CG,0),1),"")</f>
        <v/>
      </c>
      <c r="C1053" t="str">
        <f>IFERROR(INDEX(DATOS!BT:BT,MATCH(CHECKLIST!A1053,DATOS!CG:CG,0),1),"")</f>
        <v/>
      </c>
      <c r="D1053" t="str">
        <f>IFERROR(INDEX(DATOS!T:T,MATCH(CHECKLIST!E1053,DATOS!C:C,0),1),"")</f>
        <v/>
      </c>
      <c r="E1053" s="72" t="str">
        <f>IFERROR(INDEX(DATOS!C:C,MATCH(CHECKLIST!A1053,DATOS!CG:CG,0),1),"")</f>
        <v/>
      </c>
      <c r="F1053" s="82" t="str">
        <f>IFERROR(IF(INDEX(DATOS!AI:AI,MATCH(CHECKLIST!B1053,DATOS!B:B,0),1)=0,"",INDEX(DATOS!AI:AI,MATCH(CHECKLIST!B1053,DATOS!B:B,0),1)),"")</f>
        <v/>
      </c>
      <c r="G1053" s="17" t="str">
        <f>IFERROR(IF(INDEX(DATOS!AN:AN,MATCH(CHECKLIST!B1053,DATOS!B:B,0),1)=0,"",INDEX(DATOS!AN:AN,MATCH(CHECKLIST!B1053,DATOS!B:B,0),1)),"")</f>
        <v/>
      </c>
      <c r="H1053" s="17" t="str">
        <f>IFERROR(IF(INDEX(DATOS!BQ:BQ,MATCH(CHECKLIST!B1053,DATOS!B:B,0),1)="","X",IF(INDEX(DATOS!BQ:BQ,MATCH(CHECKLIST!B1053,DATOS!B:B,0),1)="VIGENTE","",INDEX(DATOS!BQ:BQ,MATCH(CHECKLIST!B1053,DATOS!B:B,0),1))),"")</f>
        <v/>
      </c>
      <c r="I1053" s="17" t="str">
        <f>IFERROR(IF(INDEX(DATOS!AR:AR,MATCH(CHECKLIST!B1053,DATOS!B:B,0),1)=0,"",INDEX(DATOS!AR:AR,MATCH(CHECKLIST!B1053,DATOS!B:B,0),1)),"")</f>
        <v/>
      </c>
      <c r="J1053" s="17" t="str">
        <f>IFERROR(IF(INDEX(DATOS!AP:AP,MATCH(CHECKLIST!B1053,DATOS!B:B,0),1)=0,"",INDEX(DATOS!AP:AP,MATCH(CHECKLIST!B1053,DATOS!B:B,0),1)),"")</f>
        <v/>
      </c>
      <c r="K1053" s="35" t="str">
        <f>IFERROR(IF(INDEX(DATOS!AQ:AQ,MATCH(CHECKLIST!B1053,DATOS!B:B,0),1)=0,"",INDEX(DATOS!AQ:AQ,MATCH(CHECKLIST!B1053,DATOS!B:B,0),1)),"")</f>
        <v/>
      </c>
      <c r="L1053" s="17" t="str">
        <f>IFERROR(IF(INDEX(DATOS!AS:AS,MATCH(CHECKLIST!B1053,DATOS!B:B,0),1)=0,"",INDEX(DATOS!AS:AS,MATCH(CHECKLIST!B1053,DATOS!B:B,0),1)),"")</f>
        <v/>
      </c>
      <c r="M1053" s="17" t="str">
        <f>IFERROR(IF(INDEX(DATOS!AO:AO,MATCH(CHECKLIST!B1053,DATOS!B:B,0),1)=0,"",INDEX(DATOS!AO:AO,MATCH(CHECKLIST!B1053,DATOS!B:B,0),1)),"")</f>
        <v/>
      </c>
      <c r="N1053" s="35" t="str">
        <f ca="1">IFERROR(IF(INDEX(DATOS!P:P,MATCH(CHECKLIST!B1053,DATOS!B:B,0),1)="","X",IF(INDEX(DATOS!P:P,MATCH(CHECKLIST!B1053,DATOS!B:B,0),1)&gt;YEAR(TODAY())-1,"","VENCIDA")),"")</f>
        <v/>
      </c>
      <c r="O1053" s="35" t="str">
        <f>IFERROR(IF(INDEX(DATOS!AV:AV,MATCH(CHECKLIST!B1053,DATOS!B:B,0),1)=0,"",INDEX(DATOS!AV:AV,MATCH(CHECKLIST!B1053,DATOS!B:B,0),1)),"")</f>
        <v/>
      </c>
      <c r="P1053" s="17" t="str">
        <f>IFERROR(IF(INDEX(DATOS!AT:AT,MATCH(CHECKLIST!B1053,DATOS!B:B,0),1)=0,"",INDEX(DATOS!AT:AT,MATCH(CHECKLIST!B1053,DATOS!B:B,0),1)),"")</f>
        <v/>
      </c>
      <c r="Q1053" s="17" t="str">
        <f>IFERROR(IF(INDEX(DATOS!AU:AU,MATCH(CHECKLIST!B1053,DATOS!B:B,0),1)=0,"",INDEX(DATOS!AU:AU,MATCH(CHECKLIST!B1053,DATOS!B:B,0),1)),"")</f>
        <v/>
      </c>
    </row>
    <row r="1054" spans="1:17" x14ac:dyDescent="0.25">
      <c r="A1054" s="12">
        <v>1041</v>
      </c>
      <c r="B1054" t="str">
        <f>IFERROR(INDEX(DATOS!B:B,MATCH(CHECKLIST!A1054,DATOS!CG:CG,0),1),"")</f>
        <v/>
      </c>
      <c r="C1054" t="str">
        <f>IFERROR(INDEX(DATOS!BT:BT,MATCH(CHECKLIST!A1054,DATOS!CG:CG,0),1),"")</f>
        <v/>
      </c>
      <c r="D1054" t="str">
        <f>IFERROR(INDEX(DATOS!T:T,MATCH(CHECKLIST!E1054,DATOS!C:C,0),1),"")</f>
        <v/>
      </c>
      <c r="E1054" s="72" t="str">
        <f>IFERROR(INDEX(DATOS!C:C,MATCH(CHECKLIST!A1054,DATOS!CG:CG,0),1),"")</f>
        <v/>
      </c>
      <c r="F1054" s="82" t="str">
        <f>IFERROR(IF(INDEX(DATOS!AI:AI,MATCH(CHECKLIST!B1054,DATOS!B:B,0),1)=0,"",INDEX(DATOS!AI:AI,MATCH(CHECKLIST!B1054,DATOS!B:B,0),1)),"")</f>
        <v/>
      </c>
      <c r="G1054" s="17" t="str">
        <f>IFERROR(IF(INDEX(DATOS!AN:AN,MATCH(CHECKLIST!B1054,DATOS!B:B,0),1)=0,"",INDEX(DATOS!AN:AN,MATCH(CHECKLIST!B1054,DATOS!B:B,0),1)),"")</f>
        <v/>
      </c>
      <c r="H1054" s="17" t="str">
        <f>IFERROR(IF(INDEX(DATOS!BQ:BQ,MATCH(CHECKLIST!B1054,DATOS!B:B,0),1)="","X",IF(INDEX(DATOS!BQ:BQ,MATCH(CHECKLIST!B1054,DATOS!B:B,0),1)="VIGENTE","",INDEX(DATOS!BQ:BQ,MATCH(CHECKLIST!B1054,DATOS!B:B,0),1))),"")</f>
        <v/>
      </c>
      <c r="I1054" s="17" t="str">
        <f>IFERROR(IF(INDEX(DATOS!AR:AR,MATCH(CHECKLIST!B1054,DATOS!B:B,0),1)=0,"",INDEX(DATOS!AR:AR,MATCH(CHECKLIST!B1054,DATOS!B:B,0),1)),"")</f>
        <v/>
      </c>
      <c r="J1054" s="17" t="str">
        <f>IFERROR(IF(INDEX(DATOS!AP:AP,MATCH(CHECKLIST!B1054,DATOS!B:B,0),1)=0,"",INDEX(DATOS!AP:AP,MATCH(CHECKLIST!B1054,DATOS!B:B,0),1)),"")</f>
        <v/>
      </c>
      <c r="K1054" s="35" t="str">
        <f>IFERROR(IF(INDEX(DATOS!AQ:AQ,MATCH(CHECKLIST!B1054,DATOS!B:B,0),1)=0,"",INDEX(DATOS!AQ:AQ,MATCH(CHECKLIST!B1054,DATOS!B:B,0),1)),"")</f>
        <v/>
      </c>
      <c r="L1054" s="17" t="str">
        <f>IFERROR(IF(INDEX(DATOS!AS:AS,MATCH(CHECKLIST!B1054,DATOS!B:B,0),1)=0,"",INDEX(DATOS!AS:AS,MATCH(CHECKLIST!B1054,DATOS!B:B,0),1)),"")</f>
        <v/>
      </c>
      <c r="M1054" s="17" t="str">
        <f>IFERROR(IF(INDEX(DATOS!AO:AO,MATCH(CHECKLIST!B1054,DATOS!B:B,0),1)=0,"",INDEX(DATOS!AO:AO,MATCH(CHECKLIST!B1054,DATOS!B:B,0),1)),"")</f>
        <v/>
      </c>
      <c r="N1054" s="35" t="str">
        <f ca="1">IFERROR(IF(INDEX(DATOS!P:P,MATCH(CHECKLIST!B1054,DATOS!B:B,0),1)="","X",IF(INDEX(DATOS!P:P,MATCH(CHECKLIST!B1054,DATOS!B:B,0),1)&gt;YEAR(TODAY())-1,"","VENCIDA")),"")</f>
        <v/>
      </c>
      <c r="O1054" s="35" t="str">
        <f>IFERROR(IF(INDEX(DATOS!AV:AV,MATCH(CHECKLIST!B1054,DATOS!B:B,0),1)=0,"",INDEX(DATOS!AV:AV,MATCH(CHECKLIST!B1054,DATOS!B:B,0),1)),"")</f>
        <v/>
      </c>
      <c r="P1054" s="17" t="str">
        <f>IFERROR(IF(INDEX(DATOS!AT:AT,MATCH(CHECKLIST!B1054,DATOS!B:B,0),1)=0,"",INDEX(DATOS!AT:AT,MATCH(CHECKLIST!B1054,DATOS!B:B,0),1)),"")</f>
        <v/>
      </c>
      <c r="Q1054" s="17" t="str">
        <f>IFERROR(IF(INDEX(DATOS!AU:AU,MATCH(CHECKLIST!B1054,DATOS!B:B,0),1)=0,"",INDEX(DATOS!AU:AU,MATCH(CHECKLIST!B1054,DATOS!B:B,0),1)),"")</f>
        <v/>
      </c>
    </row>
    <row r="1055" spans="1:17" x14ac:dyDescent="0.25">
      <c r="A1055" s="12">
        <v>1042</v>
      </c>
      <c r="B1055" t="str">
        <f>IFERROR(INDEX(DATOS!B:B,MATCH(CHECKLIST!A1055,DATOS!CG:CG,0),1),"")</f>
        <v/>
      </c>
      <c r="C1055" t="str">
        <f>IFERROR(INDEX(DATOS!BT:BT,MATCH(CHECKLIST!A1055,DATOS!CG:CG,0),1),"")</f>
        <v/>
      </c>
      <c r="D1055" t="str">
        <f>IFERROR(INDEX(DATOS!T:T,MATCH(CHECKLIST!E1055,DATOS!C:C,0),1),"")</f>
        <v/>
      </c>
      <c r="E1055" s="72" t="str">
        <f>IFERROR(INDEX(DATOS!C:C,MATCH(CHECKLIST!A1055,DATOS!CG:CG,0),1),"")</f>
        <v/>
      </c>
      <c r="F1055" s="82" t="str">
        <f>IFERROR(IF(INDEX(DATOS!AI:AI,MATCH(CHECKLIST!B1055,DATOS!B:B,0),1)=0,"",INDEX(DATOS!AI:AI,MATCH(CHECKLIST!B1055,DATOS!B:B,0),1)),"")</f>
        <v/>
      </c>
      <c r="G1055" s="17" t="str">
        <f>IFERROR(IF(INDEX(DATOS!AN:AN,MATCH(CHECKLIST!B1055,DATOS!B:B,0),1)=0,"",INDEX(DATOS!AN:AN,MATCH(CHECKLIST!B1055,DATOS!B:B,0),1)),"")</f>
        <v/>
      </c>
      <c r="H1055" s="17" t="str">
        <f>IFERROR(IF(INDEX(DATOS!BQ:BQ,MATCH(CHECKLIST!B1055,DATOS!B:B,0),1)="","X",IF(INDEX(DATOS!BQ:BQ,MATCH(CHECKLIST!B1055,DATOS!B:B,0),1)="VIGENTE","",INDEX(DATOS!BQ:BQ,MATCH(CHECKLIST!B1055,DATOS!B:B,0),1))),"")</f>
        <v/>
      </c>
      <c r="I1055" s="17" t="str">
        <f>IFERROR(IF(INDEX(DATOS!AR:AR,MATCH(CHECKLIST!B1055,DATOS!B:B,0),1)=0,"",INDEX(DATOS!AR:AR,MATCH(CHECKLIST!B1055,DATOS!B:B,0),1)),"")</f>
        <v/>
      </c>
      <c r="J1055" s="17" t="str">
        <f>IFERROR(IF(INDEX(DATOS!AP:AP,MATCH(CHECKLIST!B1055,DATOS!B:B,0),1)=0,"",INDEX(DATOS!AP:AP,MATCH(CHECKLIST!B1055,DATOS!B:B,0),1)),"")</f>
        <v/>
      </c>
      <c r="K1055" s="35" t="str">
        <f>IFERROR(IF(INDEX(DATOS!AQ:AQ,MATCH(CHECKLIST!B1055,DATOS!B:B,0),1)=0,"",INDEX(DATOS!AQ:AQ,MATCH(CHECKLIST!B1055,DATOS!B:B,0),1)),"")</f>
        <v/>
      </c>
      <c r="L1055" s="17" t="str">
        <f>IFERROR(IF(INDEX(DATOS!AS:AS,MATCH(CHECKLIST!B1055,DATOS!B:B,0),1)=0,"",INDEX(DATOS!AS:AS,MATCH(CHECKLIST!B1055,DATOS!B:B,0),1)),"")</f>
        <v/>
      </c>
      <c r="M1055" s="17" t="str">
        <f>IFERROR(IF(INDEX(DATOS!AO:AO,MATCH(CHECKLIST!B1055,DATOS!B:B,0),1)=0,"",INDEX(DATOS!AO:AO,MATCH(CHECKLIST!B1055,DATOS!B:B,0),1)),"")</f>
        <v/>
      </c>
      <c r="N1055" s="35" t="str">
        <f ca="1">IFERROR(IF(INDEX(DATOS!P:P,MATCH(CHECKLIST!B1055,DATOS!B:B,0),1)="","X",IF(INDEX(DATOS!P:P,MATCH(CHECKLIST!B1055,DATOS!B:B,0),1)&gt;YEAR(TODAY())-1,"","VENCIDA")),"")</f>
        <v/>
      </c>
      <c r="O1055" s="35" t="str">
        <f>IFERROR(IF(INDEX(DATOS!AV:AV,MATCH(CHECKLIST!B1055,DATOS!B:B,0),1)=0,"",INDEX(DATOS!AV:AV,MATCH(CHECKLIST!B1055,DATOS!B:B,0),1)),"")</f>
        <v/>
      </c>
      <c r="P1055" s="17" t="str">
        <f>IFERROR(IF(INDEX(DATOS!AT:AT,MATCH(CHECKLIST!B1055,DATOS!B:B,0),1)=0,"",INDEX(DATOS!AT:AT,MATCH(CHECKLIST!B1055,DATOS!B:B,0),1)),"")</f>
        <v/>
      </c>
      <c r="Q1055" s="17" t="str">
        <f>IFERROR(IF(INDEX(DATOS!AU:AU,MATCH(CHECKLIST!B1055,DATOS!B:B,0),1)=0,"",INDEX(DATOS!AU:AU,MATCH(CHECKLIST!B1055,DATOS!B:B,0),1)),"")</f>
        <v/>
      </c>
    </row>
    <row r="1056" spans="1:17" x14ac:dyDescent="0.25">
      <c r="A1056" s="12">
        <v>1043</v>
      </c>
      <c r="B1056" t="str">
        <f>IFERROR(INDEX(DATOS!B:B,MATCH(CHECKLIST!A1056,DATOS!CG:CG,0),1),"")</f>
        <v/>
      </c>
      <c r="C1056" t="str">
        <f>IFERROR(INDEX(DATOS!BT:BT,MATCH(CHECKLIST!A1056,DATOS!CG:CG,0),1),"")</f>
        <v/>
      </c>
      <c r="D1056" t="str">
        <f>IFERROR(INDEX(DATOS!T:T,MATCH(CHECKLIST!E1056,DATOS!C:C,0),1),"")</f>
        <v/>
      </c>
      <c r="E1056" s="72" t="str">
        <f>IFERROR(INDEX(DATOS!C:C,MATCH(CHECKLIST!A1056,DATOS!CG:CG,0),1),"")</f>
        <v/>
      </c>
      <c r="F1056" s="82" t="str">
        <f>IFERROR(IF(INDEX(DATOS!AI:AI,MATCH(CHECKLIST!B1056,DATOS!B:B,0),1)=0,"",INDEX(DATOS!AI:AI,MATCH(CHECKLIST!B1056,DATOS!B:B,0),1)),"")</f>
        <v/>
      </c>
      <c r="G1056" s="17" t="str">
        <f>IFERROR(IF(INDEX(DATOS!AN:AN,MATCH(CHECKLIST!B1056,DATOS!B:B,0),1)=0,"",INDEX(DATOS!AN:AN,MATCH(CHECKLIST!B1056,DATOS!B:B,0),1)),"")</f>
        <v/>
      </c>
      <c r="H1056" s="17" t="str">
        <f>IFERROR(IF(INDEX(DATOS!BQ:BQ,MATCH(CHECKLIST!B1056,DATOS!B:B,0),1)="","X",IF(INDEX(DATOS!BQ:BQ,MATCH(CHECKLIST!B1056,DATOS!B:B,0),1)="VIGENTE","",INDEX(DATOS!BQ:BQ,MATCH(CHECKLIST!B1056,DATOS!B:B,0),1))),"")</f>
        <v/>
      </c>
      <c r="I1056" s="17" t="str">
        <f>IFERROR(IF(INDEX(DATOS!AR:AR,MATCH(CHECKLIST!B1056,DATOS!B:B,0),1)=0,"",INDEX(DATOS!AR:AR,MATCH(CHECKLIST!B1056,DATOS!B:B,0),1)),"")</f>
        <v/>
      </c>
      <c r="J1056" s="17" t="str">
        <f>IFERROR(IF(INDEX(DATOS!AP:AP,MATCH(CHECKLIST!B1056,DATOS!B:B,0),1)=0,"",INDEX(DATOS!AP:AP,MATCH(CHECKLIST!B1056,DATOS!B:B,0),1)),"")</f>
        <v/>
      </c>
      <c r="K1056" s="35" t="str">
        <f>IFERROR(IF(INDEX(DATOS!AQ:AQ,MATCH(CHECKLIST!B1056,DATOS!B:B,0),1)=0,"",INDEX(DATOS!AQ:AQ,MATCH(CHECKLIST!B1056,DATOS!B:B,0),1)),"")</f>
        <v/>
      </c>
      <c r="L1056" s="17" t="str">
        <f>IFERROR(IF(INDEX(DATOS!AS:AS,MATCH(CHECKLIST!B1056,DATOS!B:B,0),1)=0,"",INDEX(DATOS!AS:AS,MATCH(CHECKLIST!B1056,DATOS!B:B,0),1)),"")</f>
        <v/>
      </c>
      <c r="M1056" s="17" t="str">
        <f>IFERROR(IF(INDEX(DATOS!AO:AO,MATCH(CHECKLIST!B1056,DATOS!B:B,0),1)=0,"",INDEX(DATOS!AO:AO,MATCH(CHECKLIST!B1056,DATOS!B:B,0),1)),"")</f>
        <v/>
      </c>
      <c r="N1056" s="35" t="str">
        <f ca="1">IFERROR(IF(INDEX(DATOS!P:P,MATCH(CHECKLIST!B1056,DATOS!B:B,0),1)="","X",IF(INDEX(DATOS!P:P,MATCH(CHECKLIST!B1056,DATOS!B:B,0),1)&gt;YEAR(TODAY())-1,"","VENCIDA")),"")</f>
        <v/>
      </c>
      <c r="O1056" s="35" t="str">
        <f>IFERROR(IF(INDEX(DATOS!AV:AV,MATCH(CHECKLIST!B1056,DATOS!B:B,0),1)=0,"",INDEX(DATOS!AV:AV,MATCH(CHECKLIST!B1056,DATOS!B:B,0),1)),"")</f>
        <v/>
      </c>
      <c r="P1056" s="17" t="str">
        <f>IFERROR(IF(INDEX(DATOS!AT:AT,MATCH(CHECKLIST!B1056,DATOS!B:B,0),1)=0,"",INDEX(DATOS!AT:AT,MATCH(CHECKLIST!B1056,DATOS!B:B,0),1)),"")</f>
        <v/>
      </c>
      <c r="Q1056" s="17" t="str">
        <f>IFERROR(IF(INDEX(DATOS!AU:AU,MATCH(CHECKLIST!B1056,DATOS!B:B,0),1)=0,"",INDEX(DATOS!AU:AU,MATCH(CHECKLIST!B1056,DATOS!B:B,0),1)),"")</f>
        <v/>
      </c>
    </row>
    <row r="1057" spans="1:17" x14ac:dyDescent="0.25">
      <c r="A1057" s="12">
        <v>1044</v>
      </c>
      <c r="B1057" t="str">
        <f>IFERROR(INDEX(DATOS!B:B,MATCH(CHECKLIST!A1057,DATOS!CG:CG,0),1),"")</f>
        <v/>
      </c>
      <c r="C1057" t="str">
        <f>IFERROR(INDEX(DATOS!BT:BT,MATCH(CHECKLIST!A1057,DATOS!CG:CG,0),1),"")</f>
        <v/>
      </c>
      <c r="D1057" t="str">
        <f>IFERROR(INDEX(DATOS!T:T,MATCH(CHECKLIST!E1057,DATOS!C:C,0),1),"")</f>
        <v/>
      </c>
      <c r="E1057" s="72" t="str">
        <f>IFERROR(INDEX(DATOS!C:C,MATCH(CHECKLIST!A1057,DATOS!CG:CG,0),1),"")</f>
        <v/>
      </c>
      <c r="F1057" s="82" t="str">
        <f>IFERROR(IF(INDEX(DATOS!AI:AI,MATCH(CHECKLIST!B1057,DATOS!B:B,0),1)=0,"",INDEX(DATOS!AI:AI,MATCH(CHECKLIST!B1057,DATOS!B:B,0),1)),"")</f>
        <v/>
      </c>
      <c r="G1057" s="17" t="str">
        <f>IFERROR(IF(INDEX(DATOS!AN:AN,MATCH(CHECKLIST!B1057,DATOS!B:B,0),1)=0,"",INDEX(DATOS!AN:AN,MATCH(CHECKLIST!B1057,DATOS!B:B,0),1)),"")</f>
        <v/>
      </c>
      <c r="H1057" s="17" t="str">
        <f>IFERROR(IF(INDEX(DATOS!BQ:BQ,MATCH(CHECKLIST!B1057,DATOS!B:B,0),1)="","X",IF(INDEX(DATOS!BQ:BQ,MATCH(CHECKLIST!B1057,DATOS!B:B,0),1)="VIGENTE","",INDEX(DATOS!BQ:BQ,MATCH(CHECKLIST!B1057,DATOS!B:B,0),1))),"")</f>
        <v/>
      </c>
      <c r="I1057" s="17" t="str">
        <f>IFERROR(IF(INDEX(DATOS!AR:AR,MATCH(CHECKLIST!B1057,DATOS!B:B,0),1)=0,"",INDEX(DATOS!AR:AR,MATCH(CHECKLIST!B1057,DATOS!B:B,0),1)),"")</f>
        <v/>
      </c>
      <c r="J1057" s="17" t="str">
        <f>IFERROR(IF(INDEX(DATOS!AP:AP,MATCH(CHECKLIST!B1057,DATOS!B:B,0),1)=0,"",INDEX(DATOS!AP:AP,MATCH(CHECKLIST!B1057,DATOS!B:B,0),1)),"")</f>
        <v/>
      </c>
      <c r="K1057" s="35" t="str">
        <f>IFERROR(IF(INDEX(DATOS!AQ:AQ,MATCH(CHECKLIST!B1057,DATOS!B:B,0),1)=0,"",INDEX(DATOS!AQ:AQ,MATCH(CHECKLIST!B1057,DATOS!B:B,0),1)),"")</f>
        <v/>
      </c>
      <c r="L1057" s="17" t="str">
        <f>IFERROR(IF(INDEX(DATOS!AS:AS,MATCH(CHECKLIST!B1057,DATOS!B:B,0),1)=0,"",INDEX(DATOS!AS:AS,MATCH(CHECKLIST!B1057,DATOS!B:B,0),1)),"")</f>
        <v/>
      </c>
      <c r="M1057" s="17" t="str">
        <f>IFERROR(IF(INDEX(DATOS!AO:AO,MATCH(CHECKLIST!B1057,DATOS!B:B,0),1)=0,"",INDEX(DATOS!AO:AO,MATCH(CHECKLIST!B1057,DATOS!B:B,0),1)),"")</f>
        <v/>
      </c>
      <c r="N1057" s="35" t="str">
        <f ca="1">IFERROR(IF(INDEX(DATOS!P:P,MATCH(CHECKLIST!B1057,DATOS!B:B,0),1)="","X",IF(INDEX(DATOS!P:P,MATCH(CHECKLIST!B1057,DATOS!B:B,0),1)&gt;YEAR(TODAY())-1,"","VENCIDA")),"")</f>
        <v/>
      </c>
      <c r="O1057" s="35" t="str">
        <f>IFERROR(IF(INDEX(DATOS!AV:AV,MATCH(CHECKLIST!B1057,DATOS!B:B,0),1)=0,"",INDEX(DATOS!AV:AV,MATCH(CHECKLIST!B1057,DATOS!B:B,0),1)),"")</f>
        <v/>
      </c>
      <c r="P1057" s="17" t="str">
        <f>IFERROR(IF(INDEX(DATOS!AT:AT,MATCH(CHECKLIST!B1057,DATOS!B:B,0),1)=0,"",INDEX(DATOS!AT:AT,MATCH(CHECKLIST!B1057,DATOS!B:B,0),1)),"")</f>
        <v/>
      </c>
      <c r="Q1057" s="17" t="str">
        <f>IFERROR(IF(INDEX(DATOS!AU:AU,MATCH(CHECKLIST!B1057,DATOS!B:B,0),1)=0,"",INDEX(DATOS!AU:AU,MATCH(CHECKLIST!B1057,DATOS!B:B,0),1)),"")</f>
        <v/>
      </c>
    </row>
    <row r="1058" spans="1:17" x14ac:dyDescent="0.25">
      <c r="A1058" s="12">
        <v>1045</v>
      </c>
      <c r="B1058" t="str">
        <f>IFERROR(INDEX(DATOS!B:B,MATCH(CHECKLIST!A1058,DATOS!CG:CG,0),1),"")</f>
        <v/>
      </c>
      <c r="C1058" t="str">
        <f>IFERROR(INDEX(DATOS!BT:BT,MATCH(CHECKLIST!A1058,DATOS!CG:CG,0),1),"")</f>
        <v/>
      </c>
      <c r="D1058" t="str">
        <f>IFERROR(INDEX(DATOS!T:T,MATCH(CHECKLIST!E1058,DATOS!C:C,0),1),"")</f>
        <v/>
      </c>
      <c r="E1058" s="72" t="str">
        <f>IFERROR(INDEX(DATOS!C:C,MATCH(CHECKLIST!A1058,DATOS!CG:CG,0),1),"")</f>
        <v/>
      </c>
      <c r="F1058" s="82" t="str">
        <f>IFERROR(IF(INDEX(DATOS!AI:AI,MATCH(CHECKLIST!B1058,DATOS!B:B,0),1)=0,"",INDEX(DATOS!AI:AI,MATCH(CHECKLIST!B1058,DATOS!B:B,0),1)),"")</f>
        <v/>
      </c>
      <c r="G1058" s="17" t="str">
        <f>IFERROR(IF(INDEX(DATOS!AN:AN,MATCH(CHECKLIST!B1058,DATOS!B:B,0),1)=0,"",INDEX(DATOS!AN:AN,MATCH(CHECKLIST!B1058,DATOS!B:B,0),1)),"")</f>
        <v/>
      </c>
      <c r="H1058" s="17" t="str">
        <f>IFERROR(IF(INDEX(DATOS!BQ:BQ,MATCH(CHECKLIST!B1058,DATOS!B:B,0),1)="","X",IF(INDEX(DATOS!BQ:BQ,MATCH(CHECKLIST!B1058,DATOS!B:B,0),1)="VIGENTE","",INDEX(DATOS!BQ:BQ,MATCH(CHECKLIST!B1058,DATOS!B:B,0),1))),"")</f>
        <v/>
      </c>
      <c r="I1058" s="17" t="str">
        <f>IFERROR(IF(INDEX(DATOS!AR:AR,MATCH(CHECKLIST!B1058,DATOS!B:B,0),1)=0,"",INDEX(DATOS!AR:AR,MATCH(CHECKLIST!B1058,DATOS!B:B,0),1)),"")</f>
        <v/>
      </c>
      <c r="J1058" s="17" t="str">
        <f>IFERROR(IF(INDEX(DATOS!AP:AP,MATCH(CHECKLIST!B1058,DATOS!B:B,0),1)=0,"",INDEX(DATOS!AP:AP,MATCH(CHECKLIST!B1058,DATOS!B:B,0),1)),"")</f>
        <v/>
      </c>
      <c r="K1058" s="35" t="str">
        <f>IFERROR(IF(INDEX(DATOS!AQ:AQ,MATCH(CHECKLIST!B1058,DATOS!B:B,0),1)=0,"",INDEX(DATOS!AQ:AQ,MATCH(CHECKLIST!B1058,DATOS!B:B,0),1)),"")</f>
        <v/>
      </c>
      <c r="L1058" s="17" t="str">
        <f>IFERROR(IF(INDEX(DATOS!AS:AS,MATCH(CHECKLIST!B1058,DATOS!B:B,0),1)=0,"",INDEX(DATOS!AS:AS,MATCH(CHECKLIST!B1058,DATOS!B:B,0),1)),"")</f>
        <v/>
      </c>
      <c r="M1058" s="17" t="str">
        <f>IFERROR(IF(INDEX(DATOS!AO:AO,MATCH(CHECKLIST!B1058,DATOS!B:B,0),1)=0,"",INDEX(DATOS!AO:AO,MATCH(CHECKLIST!B1058,DATOS!B:B,0),1)),"")</f>
        <v/>
      </c>
      <c r="N1058" s="35" t="str">
        <f ca="1">IFERROR(IF(INDEX(DATOS!P:P,MATCH(CHECKLIST!B1058,DATOS!B:B,0),1)="","X",IF(INDEX(DATOS!P:P,MATCH(CHECKLIST!B1058,DATOS!B:B,0),1)&gt;YEAR(TODAY())-1,"","VENCIDA")),"")</f>
        <v/>
      </c>
      <c r="O1058" s="35" t="str">
        <f>IFERROR(IF(INDEX(DATOS!AV:AV,MATCH(CHECKLIST!B1058,DATOS!B:B,0),1)=0,"",INDEX(DATOS!AV:AV,MATCH(CHECKLIST!B1058,DATOS!B:B,0),1)),"")</f>
        <v/>
      </c>
      <c r="P1058" s="17" t="str">
        <f>IFERROR(IF(INDEX(DATOS!AT:AT,MATCH(CHECKLIST!B1058,DATOS!B:B,0),1)=0,"",INDEX(DATOS!AT:AT,MATCH(CHECKLIST!B1058,DATOS!B:B,0),1)),"")</f>
        <v/>
      </c>
      <c r="Q1058" s="17" t="str">
        <f>IFERROR(IF(INDEX(DATOS!AU:AU,MATCH(CHECKLIST!B1058,DATOS!B:B,0),1)=0,"",INDEX(DATOS!AU:AU,MATCH(CHECKLIST!B1058,DATOS!B:B,0),1)),"")</f>
        <v/>
      </c>
    </row>
    <row r="1059" spans="1:17" x14ac:dyDescent="0.25">
      <c r="A1059" s="12">
        <v>1046</v>
      </c>
      <c r="B1059" t="str">
        <f>IFERROR(INDEX(DATOS!B:B,MATCH(CHECKLIST!A1059,DATOS!CG:CG,0),1),"")</f>
        <v/>
      </c>
      <c r="C1059" t="str">
        <f>IFERROR(INDEX(DATOS!BT:BT,MATCH(CHECKLIST!A1059,DATOS!CG:CG,0),1),"")</f>
        <v/>
      </c>
      <c r="D1059" t="str">
        <f>IFERROR(INDEX(DATOS!T:T,MATCH(CHECKLIST!E1059,DATOS!C:C,0),1),"")</f>
        <v/>
      </c>
      <c r="E1059" s="72" t="str">
        <f>IFERROR(INDEX(DATOS!C:C,MATCH(CHECKLIST!A1059,DATOS!CG:CG,0),1),"")</f>
        <v/>
      </c>
      <c r="F1059" s="82" t="str">
        <f>IFERROR(IF(INDEX(DATOS!AI:AI,MATCH(CHECKLIST!B1059,DATOS!B:B,0),1)=0,"",INDEX(DATOS!AI:AI,MATCH(CHECKLIST!B1059,DATOS!B:B,0),1)),"")</f>
        <v/>
      </c>
      <c r="G1059" s="17" t="str">
        <f>IFERROR(IF(INDEX(DATOS!AN:AN,MATCH(CHECKLIST!B1059,DATOS!B:B,0),1)=0,"",INDEX(DATOS!AN:AN,MATCH(CHECKLIST!B1059,DATOS!B:B,0),1)),"")</f>
        <v/>
      </c>
      <c r="H1059" s="17" t="str">
        <f>IFERROR(IF(INDEX(DATOS!BQ:BQ,MATCH(CHECKLIST!B1059,DATOS!B:B,0),1)="","X",IF(INDEX(DATOS!BQ:BQ,MATCH(CHECKLIST!B1059,DATOS!B:B,0),1)="VIGENTE","",INDEX(DATOS!BQ:BQ,MATCH(CHECKLIST!B1059,DATOS!B:B,0),1))),"")</f>
        <v/>
      </c>
      <c r="I1059" s="17" t="str">
        <f>IFERROR(IF(INDEX(DATOS!AR:AR,MATCH(CHECKLIST!B1059,DATOS!B:B,0),1)=0,"",INDEX(DATOS!AR:AR,MATCH(CHECKLIST!B1059,DATOS!B:B,0),1)),"")</f>
        <v/>
      </c>
      <c r="J1059" s="17" t="str">
        <f>IFERROR(IF(INDEX(DATOS!AP:AP,MATCH(CHECKLIST!B1059,DATOS!B:B,0),1)=0,"",INDEX(DATOS!AP:AP,MATCH(CHECKLIST!B1059,DATOS!B:B,0),1)),"")</f>
        <v/>
      </c>
      <c r="K1059" s="35" t="str">
        <f>IFERROR(IF(INDEX(DATOS!AQ:AQ,MATCH(CHECKLIST!B1059,DATOS!B:B,0),1)=0,"",INDEX(DATOS!AQ:AQ,MATCH(CHECKLIST!B1059,DATOS!B:B,0),1)),"")</f>
        <v/>
      </c>
      <c r="L1059" s="17" t="str">
        <f>IFERROR(IF(INDEX(DATOS!AS:AS,MATCH(CHECKLIST!B1059,DATOS!B:B,0),1)=0,"",INDEX(DATOS!AS:AS,MATCH(CHECKLIST!B1059,DATOS!B:B,0),1)),"")</f>
        <v/>
      </c>
      <c r="M1059" s="17" t="str">
        <f>IFERROR(IF(INDEX(DATOS!AO:AO,MATCH(CHECKLIST!B1059,DATOS!B:B,0),1)=0,"",INDEX(DATOS!AO:AO,MATCH(CHECKLIST!B1059,DATOS!B:B,0),1)),"")</f>
        <v/>
      </c>
      <c r="N1059" s="35" t="str">
        <f ca="1">IFERROR(IF(INDEX(DATOS!P:P,MATCH(CHECKLIST!B1059,DATOS!B:B,0),1)="","X",IF(INDEX(DATOS!P:P,MATCH(CHECKLIST!B1059,DATOS!B:B,0),1)&gt;YEAR(TODAY())-1,"","VENCIDA")),"")</f>
        <v/>
      </c>
      <c r="O1059" s="35" t="str">
        <f>IFERROR(IF(INDEX(DATOS!AV:AV,MATCH(CHECKLIST!B1059,DATOS!B:B,0),1)=0,"",INDEX(DATOS!AV:AV,MATCH(CHECKLIST!B1059,DATOS!B:B,0),1)),"")</f>
        <v/>
      </c>
      <c r="P1059" s="17" t="str">
        <f>IFERROR(IF(INDEX(DATOS!AT:AT,MATCH(CHECKLIST!B1059,DATOS!B:B,0),1)=0,"",INDEX(DATOS!AT:AT,MATCH(CHECKLIST!B1059,DATOS!B:B,0),1)),"")</f>
        <v/>
      </c>
      <c r="Q1059" s="17" t="str">
        <f>IFERROR(IF(INDEX(DATOS!AU:AU,MATCH(CHECKLIST!B1059,DATOS!B:B,0),1)=0,"",INDEX(DATOS!AU:AU,MATCH(CHECKLIST!B1059,DATOS!B:B,0),1)),"")</f>
        <v/>
      </c>
    </row>
    <row r="1060" spans="1:17" x14ac:dyDescent="0.25">
      <c r="A1060" s="12">
        <v>1047</v>
      </c>
      <c r="B1060" t="str">
        <f>IFERROR(INDEX(DATOS!B:B,MATCH(CHECKLIST!A1060,DATOS!CG:CG,0),1),"")</f>
        <v/>
      </c>
      <c r="C1060" t="str">
        <f>IFERROR(INDEX(DATOS!BT:BT,MATCH(CHECKLIST!A1060,DATOS!CG:CG,0),1),"")</f>
        <v/>
      </c>
      <c r="D1060" t="str">
        <f>IFERROR(INDEX(DATOS!T:T,MATCH(CHECKLIST!E1060,DATOS!C:C,0),1),"")</f>
        <v/>
      </c>
      <c r="E1060" s="72" t="str">
        <f>IFERROR(INDEX(DATOS!C:C,MATCH(CHECKLIST!A1060,DATOS!CG:CG,0),1),"")</f>
        <v/>
      </c>
      <c r="F1060" s="82" t="str">
        <f>IFERROR(IF(INDEX(DATOS!AI:AI,MATCH(CHECKLIST!B1060,DATOS!B:B,0),1)=0,"",INDEX(DATOS!AI:AI,MATCH(CHECKLIST!B1060,DATOS!B:B,0),1)),"")</f>
        <v/>
      </c>
      <c r="G1060" s="17" t="str">
        <f>IFERROR(IF(INDEX(DATOS!AN:AN,MATCH(CHECKLIST!B1060,DATOS!B:B,0),1)=0,"",INDEX(DATOS!AN:AN,MATCH(CHECKLIST!B1060,DATOS!B:B,0),1)),"")</f>
        <v/>
      </c>
      <c r="H1060" s="17" t="str">
        <f>IFERROR(IF(INDEX(DATOS!BQ:BQ,MATCH(CHECKLIST!B1060,DATOS!B:B,0),1)="","X",IF(INDEX(DATOS!BQ:BQ,MATCH(CHECKLIST!B1060,DATOS!B:B,0),1)="VIGENTE","",INDEX(DATOS!BQ:BQ,MATCH(CHECKLIST!B1060,DATOS!B:B,0),1))),"")</f>
        <v/>
      </c>
      <c r="I1060" s="17" t="str">
        <f>IFERROR(IF(INDEX(DATOS!AR:AR,MATCH(CHECKLIST!B1060,DATOS!B:B,0),1)=0,"",INDEX(DATOS!AR:AR,MATCH(CHECKLIST!B1060,DATOS!B:B,0),1)),"")</f>
        <v/>
      </c>
      <c r="J1060" s="17" t="str">
        <f>IFERROR(IF(INDEX(DATOS!AP:AP,MATCH(CHECKLIST!B1060,DATOS!B:B,0),1)=0,"",INDEX(DATOS!AP:AP,MATCH(CHECKLIST!B1060,DATOS!B:B,0),1)),"")</f>
        <v/>
      </c>
      <c r="K1060" s="35" t="str">
        <f>IFERROR(IF(INDEX(DATOS!AQ:AQ,MATCH(CHECKLIST!B1060,DATOS!B:B,0),1)=0,"",INDEX(DATOS!AQ:AQ,MATCH(CHECKLIST!B1060,DATOS!B:B,0),1)),"")</f>
        <v/>
      </c>
      <c r="L1060" s="17" t="str">
        <f>IFERROR(IF(INDEX(DATOS!AS:AS,MATCH(CHECKLIST!B1060,DATOS!B:B,0),1)=0,"",INDEX(DATOS!AS:AS,MATCH(CHECKLIST!B1060,DATOS!B:B,0),1)),"")</f>
        <v/>
      </c>
      <c r="M1060" s="17" t="str">
        <f>IFERROR(IF(INDEX(DATOS!AO:AO,MATCH(CHECKLIST!B1060,DATOS!B:B,0),1)=0,"",INDEX(DATOS!AO:AO,MATCH(CHECKLIST!B1060,DATOS!B:B,0),1)),"")</f>
        <v/>
      </c>
      <c r="N1060" s="35" t="str">
        <f ca="1">IFERROR(IF(INDEX(DATOS!P:P,MATCH(CHECKLIST!B1060,DATOS!B:B,0),1)="","X",IF(INDEX(DATOS!P:P,MATCH(CHECKLIST!B1060,DATOS!B:B,0),1)&gt;YEAR(TODAY())-1,"","VENCIDA")),"")</f>
        <v/>
      </c>
      <c r="O1060" s="35" t="str">
        <f>IFERROR(IF(INDEX(DATOS!AV:AV,MATCH(CHECKLIST!B1060,DATOS!B:B,0),1)=0,"",INDEX(DATOS!AV:AV,MATCH(CHECKLIST!B1060,DATOS!B:B,0),1)),"")</f>
        <v/>
      </c>
      <c r="P1060" s="17" t="str">
        <f>IFERROR(IF(INDEX(DATOS!AT:AT,MATCH(CHECKLIST!B1060,DATOS!B:B,0),1)=0,"",INDEX(DATOS!AT:AT,MATCH(CHECKLIST!B1060,DATOS!B:B,0),1)),"")</f>
        <v/>
      </c>
      <c r="Q1060" s="17" t="str">
        <f>IFERROR(IF(INDEX(DATOS!AU:AU,MATCH(CHECKLIST!B1060,DATOS!B:B,0),1)=0,"",INDEX(DATOS!AU:AU,MATCH(CHECKLIST!B1060,DATOS!B:B,0),1)),"")</f>
        <v/>
      </c>
    </row>
    <row r="1061" spans="1:17" x14ac:dyDescent="0.25">
      <c r="A1061" s="12">
        <v>1048</v>
      </c>
      <c r="B1061" t="str">
        <f>IFERROR(INDEX(DATOS!B:B,MATCH(CHECKLIST!A1061,DATOS!CG:CG,0),1),"")</f>
        <v/>
      </c>
      <c r="C1061" t="str">
        <f>IFERROR(INDEX(DATOS!BT:BT,MATCH(CHECKLIST!A1061,DATOS!CG:CG,0),1),"")</f>
        <v/>
      </c>
      <c r="D1061" t="str">
        <f>IFERROR(INDEX(DATOS!T:T,MATCH(CHECKLIST!E1061,DATOS!C:C,0),1),"")</f>
        <v/>
      </c>
      <c r="E1061" s="72" t="str">
        <f>IFERROR(INDEX(DATOS!C:C,MATCH(CHECKLIST!A1061,DATOS!CG:CG,0),1),"")</f>
        <v/>
      </c>
      <c r="F1061" s="82" t="str">
        <f>IFERROR(IF(INDEX(DATOS!AI:AI,MATCH(CHECKLIST!B1061,DATOS!B:B,0),1)=0,"",INDEX(DATOS!AI:AI,MATCH(CHECKLIST!B1061,DATOS!B:B,0),1)),"")</f>
        <v/>
      </c>
      <c r="G1061" s="17" t="str">
        <f>IFERROR(IF(INDEX(DATOS!AN:AN,MATCH(CHECKLIST!B1061,DATOS!B:B,0),1)=0,"",INDEX(DATOS!AN:AN,MATCH(CHECKLIST!B1061,DATOS!B:B,0),1)),"")</f>
        <v/>
      </c>
      <c r="H1061" s="17" t="str">
        <f>IFERROR(IF(INDEX(DATOS!BQ:BQ,MATCH(CHECKLIST!B1061,DATOS!B:B,0),1)="","X",IF(INDEX(DATOS!BQ:BQ,MATCH(CHECKLIST!B1061,DATOS!B:B,0),1)="VIGENTE","",INDEX(DATOS!BQ:BQ,MATCH(CHECKLIST!B1061,DATOS!B:B,0),1))),"")</f>
        <v/>
      </c>
      <c r="I1061" s="17" t="str">
        <f>IFERROR(IF(INDEX(DATOS!AR:AR,MATCH(CHECKLIST!B1061,DATOS!B:B,0),1)=0,"",INDEX(DATOS!AR:AR,MATCH(CHECKLIST!B1061,DATOS!B:B,0),1)),"")</f>
        <v/>
      </c>
      <c r="J1061" s="17" t="str">
        <f>IFERROR(IF(INDEX(DATOS!AP:AP,MATCH(CHECKLIST!B1061,DATOS!B:B,0),1)=0,"",INDEX(DATOS!AP:AP,MATCH(CHECKLIST!B1061,DATOS!B:B,0),1)),"")</f>
        <v/>
      </c>
      <c r="K1061" s="35" t="str">
        <f>IFERROR(IF(INDEX(DATOS!AQ:AQ,MATCH(CHECKLIST!B1061,DATOS!B:B,0),1)=0,"",INDEX(DATOS!AQ:AQ,MATCH(CHECKLIST!B1061,DATOS!B:B,0),1)),"")</f>
        <v/>
      </c>
      <c r="L1061" s="17" t="str">
        <f>IFERROR(IF(INDEX(DATOS!AS:AS,MATCH(CHECKLIST!B1061,DATOS!B:B,0),1)=0,"",INDEX(DATOS!AS:AS,MATCH(CHECKLIST!B1061,DATOS!B:B,0),1)),"")</f>
        <v/>
      </c>
      <c r="M1061" s="17" t="str">
        <f>IFERROR(IF(INDEX(DATOS!AO:AO,MATCH(CHECKLIST!B1061,DATOS!B:B,0),1)=0,"",INDEX(DATOS!AO:AO,MATCH(CHECKLIST!B1061,DATOS!B:B,0),1)),"")</f>
        <v/>
      </c>
      <c r="N1061" s="35" t="str">
        <f ca="1">IFERROR(IF(INDEX(DATOS!P:P,MATCH(CHECKLIST!B1061,DATOS!B:B,0),1)="","X",IF(INDEX(DATOS!P:P,MATCH(CHECKLIST!B1061,DATOS!B:B,0),1)&gt;YEAR(TODAY())-1,"","VENCIDA")),"")</f>
        <v/>
      </c>
      <c r="O1061" s="35" t="str">
        <f>IFERROR(IF(INDEX(DATOS!AV:AV,MATCH(CHECKLIST!B1061,DATOS!B:B,0),1)=0,"",INDEX(DATOS!AV:AV,MATCH(CHECKLIST!B1061,DATOS!B:B,0),1)),"")</f>
        <v/>
      </c>
      <c r="P1061" s="17" t="str">
        <f>IFERROR(IF(INDEX(DATOS!AT:AT,MATCH(CHECKLIST!B1061,DATOS!B:B,0),1)=0,"",INDEX(DATOS!AT:AT,MATCH(CHECKLIST!B1061,DATOS!B:B,0),1)),"")</f>
        <v/>
      </c>
      <c r="Q1061" s="17" t="str">
        <f>IFERROR(IF(INDEX(DATOS!AU:AU,MATCH(CHECKLIST!B1061,DATOS!B:B,0),1)=0,"",INDEX(DATOS!AU:AU,MATCH(CHECKLIST!B1061,DATOS!B:B,0),1)),"")</f>
        <v/>
      </c>
    </row>
    <row r="1062" spans="1:17" x14ac:dyDescent="0.25">
      <c r="A1062" s="12">
        <v>1049</v>
      </c>
      <c r="B1062" t="str">
        <f>IFERROR(INDEX(DATOS!B:B,MATCH(CHECKLIST!A1062,DATOS!CG:CG,0),1),"")</f>
        <v/>
      </c>
      <c r="C1062" t="str">
        <f>IFERROR(INDEX(DATOS!BT:BT,MATCH(CHECKLIST!A1062,DATOS!CG:CG,0),1),"")</f>
        <v/>
      </c>
      <c r="D1062" t="str">
        <f>IFERROR(INDEX(DATOS!T:T,MATCH(CHECKLIST!E1062,DATOS!C:C,0),1),"")</f>
        <v/>
      </c>
      <c r="E1062" s="72" t="str">
        <f>IFERROR(INDEX(DATOS!C:C,MATCH(CHECKLIST!A1062,DATOS!CG:CG,0),1),"")</f>
        <v/>
      </c>
      <c r="F1062" s="82" t="str">
        <f>IFERROR(IF(INDEX(DATOS!AI:AI,MATCH(CHECKLIST!B1062,DATOS!B:B,0),1)=0,"",INDEX(DATOS!AI:AI,MATCH(CHECKLIST!B1062,DATOS!B:B,0),1)),"")</f>
        <v/>
      </c>
      <c r="G1062" s="17" t="str">
        <f>IFERROR(IF(INDEX(DATOS!AN:AN,MATCH(CHECKLIST!B1062,DATOS!B:B,0),1)=0,"",INDEX(DATOS!AN:AN,MATCH(CHECKLIST!B1062,DATOS!B:B,0),1)),"")</f>
        <v/>
      </c>
      <c r="H1062" s="17" t="str">
        <f>IFERROR(IF(INDEX(DATOS!BQ:BQ,MATCH(CHECKLIST!B1062,DATOS!B:B,0),1)="","X",IF(INDEX(DATOS!BQ:BQ,MATCH(CHECKLIST!B1062,DATOS!B:B,0),1)="VIGENTE","",INDEX(DATOS!BQ:BQ,MATCH(CHECKLIST!B1062,DATOS!B:B,0),1))),"")</f>
        <v/>
      </c>
      <c r="I1062" s="17" t="str">
        <f>IFERROR(IF(INDEX(DATOS!AR:AR,MATCH(CHECKLIST!B1062,DATOS!B:B,0),1)=0,"",INDEX(DATOS!AR:AR,MATCH(CHECKLIST!B1062,DATOS!B:B,0),1)),"")</f>
        <v/>
      </c>
      <c r="J1062" s="17" t="str">
        <f>IFERROR(IF(INDEX(DATOS!AP:AP,MATCH(CHECKLIST!B1062,DATOS!B:B,0),1)=0,"",INDEX(DATOS!AP:AP,MATCH(CHECKLIST!B1062,DATOS!B:B,0),1)),"")</f>
        <v/>
      </c>
      <c r="K1062" s="35" t="str">
        <f>IFERROR(IF(INDEX(DATOS!AQ:AQ,MATCH(CHECKLIST!B1062,DATOS!B:B,0),1)=0,"",INDEX(DATOS!AQ:AQ,MATCH(CHECKLIST!B1062,DATOS!B:B,0),1)),"")</f>
        <v/>
      </c>
      <c r="L1062" s="17" t="str">
        <f>IFERROR(IF(INDEX(DATOS!AS:AS,MATCH(CHECKLIST!B1062,DATOS!B:B,0),1)=0,"",INDEX(DATOS!AS:AS,MATCH(CHECKLIST!B1062,DATOS!B:B,0),1)),"")</f>
        <v/>
      </c>
      <c r="M1062" s="17" t="str">
        <f>IFERROR(IF(INDEX(DATOS!AO:AO,MATCH(CHECKLIST!B1062,DATOS!B:B,0),1)=0,"",INDEX(DATOS!AO:AO,MATCH(CHECKLIST!B1062,DATOS!B:B,0),1)),"")</f>
        <v/>
      </c>
      <c r="N1062" s="35" t="str">
        <f ca="1">IFERROR(IF(INDEX(DATOS!P:P,MATCH(CHECKLIST!B1062,DATOS!B:B,0),1)="","X",IF(INDEX(DATOS!P:P,MATCH(CHECKLIST!B1062,DATOS!B:B,0),1)&gt;YEAR(TODAY())-1,"","VENCIDA")),"")</f>
        <v/>
      </c>
      <c r="O1062" s="35" t="str">
        <f>IFERROR(IF(INDEX(DATOS!AV:AV,MATCH(CHECKLIST!B1062,DATOS!B:B,0),1)=0,"",INDEX(DATOS!AV:AV,MATCH(CHECKLIST!B1062,DATOS!B:B,0),1)),"")</f>
        <v/>
      </c>
      <c r="P1062" s="17" t="str">
        <f>IFERROR(IF(INDEX(DATOS!AT:AT,MATCH(CHECKLIST!B1062,DATOS!B:B,0),1)=0,"",INDEX(DATOS!AT:AT,MATCH(CHECKLIST!B1062,DATOS!B:B,0),1)),"")</f>
        <v/>
      </c>
      <c r="Q1062" s="17" t="str">
        <f>IFERROR(IF(INDEX(DATOS!AU:AU,MATCH(CHECKLIST!B1062,DATOS!B:B,0),1)=0,"",INDEX(DATOS!AU:AU,MATCH(CHECKLIST!B1062,DATOS!B:B,0),1)),"")</f>
        <v/>
      </c>
    </row>
    <row r="1063" spans="1:17" x14ac:dyDescent="0.25">
      <c r="A1063" s="12">
        <v>1050</v>
      </c>
      <c r="B1063" t="str">
        <f>IFERROR(INDEX(DATOS!B:B,MATCH(CHECKLIST!A1063,DATOS!CG:CG,0),1),"")</f>
        <v/>
      </c>
      <c r="C1063" t="str">
        <f>IFERROR(INDEX(DATOS!BT:BT,MATCH(CHECKLIST!A1063,DATOS!CG:CG,0),1),"")</f>
        <v/>
      </c>
      <c r="D1063" t="str">
        <f>IFERROR(INDEX(DATOS!T:T,MATCH(CHECKLIST!E1063,DATOS!C:C,0),1),"")</f>
        <v/>
      </c>
      <c r="E1063" s="72" t="str">
        <f>IFERROR(INDEX(DATOS!C:C,MATCH(CHECKLIST!A1063,DATOS!CG:CG,0),1),"")</f>
        <v/>
      </c>
      <c r="F1063" s="82" t="str">
        <f>IFERROR(IF(INDEX(DATOS!AI:AI,MATCH(CHECKLIST!B1063,DATOS!B:B,0),1)=0,"",INDEX(DATOS!AI:AI,MATCH(CHECKLIST!B1063,DATOS!B:B,0),1)),"")</f>
        <v/>
      </c>
      <c r="G1063" s="17" t="str">
        <f>IFERROR(IF(INDEX(DATOS!AN:AN,MATCH(CHECKLIST!B1063,DATOS!B:B,0),1)=0,"",INDEX(DATOS!AN:AN,MATCH(CHECKLIST!B1063,DATOS!B:B,0),1)),"")</f>
        <v/>
      </c>
      <c r="H1063" s="17" t="str">
        <f>IFERROR(IF(INDEX(DATOS!BQ:BQ,MATCH(CHECKLIST!B1063,DATOS!B:B,0),1)="","X",IF(INDEX(DATOS!BQ:BQ,MATCH(CHECKLIST!B1063,DATOS!B:B,0),1)="VIGENTE","",INDEX(DATOS!BQ:BQ,MATCH(CHECKLIST!B1063,DATOS!B:B,0),1))),"")</f>
        <v/>
      </c>
      <c r="I1063" s="17" t="str">
        <f>IFERROR(IF(INDEX(DATOS!AR:AR,MATCH(CHECKLIST!B1063,DATOS!B:B,0),1)=0,"",INDEX(DATOS!AR:AR,MATCH(CHECKLIST!B1063,DATOS!B:B,0),1)),"")</f>
        <v/>
      </c>
      <c r="J1063" s="17" t="str">
        <f>IFERROR(IF(INDEX(DATOS!AP:AP,MATCH(CHECKLIST!B1063,DATOS!B:B,0),1)=0,"",INDEX(DATOS!AP:AP,MATCH(CHECKLIST!B1063,DATOS!B:B,0),1)),"")</f>
        <v/>
      </c>
      <c r="K1063" s="35" t="str">
        <f>IFERROR(IF(INDEX(DATOS!AQ:AQ,MATCH(CHECKLIST!B1063,DATOS!B:B,0),1)=0,"",INDEX(DATOS!AQ:AQ,MATCH(CHECKLIST!B1063,DATOS!B:B,0),1)),"")</f>
        <v/>
      </c>
      <c r="L1063" s="17" t="str">
        <f>IFERROR(IF(INDEX(DATOS!AS:AS,MATCH(CHECKLIST!B1063,DATOS!B:B,0),1)=0,"",INDEX(DATOS!AS:AS,MATCH(CHECKLIST!B1063,DATOS!B:B,0),1)),"")</f>
        <v/>
      </c>
      <c r="M1063" s="17" t="str">
        <f>IFERROR(IF(INDEX(DATOS!AO:AO,MATCH(CHECKLIST!B1063,DATOS!B:B,0),1)=0,"",INDEX(DATOS!AO:AO,MATCH(CHECKLIST!B1063,DATOS!B:B,0),1)),"")</f>
        <v/>
      </c>
      <c r="N1063" s="35" t="str">
        <f ca="1">IFERROR(IF(INDEX(DATOS!P:P,MATCH(CHECKLIST!B1063,DATOS!B:B,0),1)="","X",IF(INDEX(DATOS!P:P,MATCH(CHECKLIST!B1063,DATOS!B:B,0),1)&gt;YEAR(TODAY())-1,"","VENCIDA")),"")</f>
        <v/>
      </c>
      <c r="O1063" s="35" t="str">
        <f>IFERROR(IF(INDEX(DATOS!AV:AV,MATCH(CHECKLIST!B1063,DATOS!B:B,0),1)=0,"",INDEX(DATOS!AV:AV,MATCH(CHECKLIST!B1063,DATOS!B:B,0),1)),"")</f>
        <v/>
      </c>
      <c r="P1063" s="17" t="str">
        <f>IFERROR(IF(INDEX(DATOS!AT:AT,MATCH(CHECKLIST!B1063,DATOS!B:B,0),1)=0,"",INDEX(DATOS!AT:AT,MATCH(CHECKLIST!B1063,DATOS!B:B,0),1)),"")</f>
        <v/>
      </c>
      <c r="Q1063" s="17" t="str">
        <f>IFERROR(IF(INDEX(DATOS!AU:AU,MATCH(CHECKLIST!B1063,DATOS!B:B,0),1)=0,"",INDEX(DATOS!AU:AU,MATCH(CHECKLIST!B1063,DATOS!B:B,0),1)),"")</f>
        <v/>
      </c>
    </row>
    <row r="1064" spans="1:17" x14ac:dyDescent="0.25">
      <c r="A1064" s="12">
        <v>1051</v>
      </c>
      <c r="B1064" t="str">
        <f>IFERROR(INDEX(DATOS!B:B,MATCH(CHECKLIST!A1064,DATOS!CG:CG,0),1),"")</f>
        <v/>
      </c>
      <c r="C1064" t="str">
        <f>IFERROR(INDEX(DATOS!BT:BT,MATCH(CHECKLIST!A1064,DATOS!CG:CG,0),1),"")</f>
        <v/>
      </c>
      <c r="D1064" t="str">
        <f>IFERROR(INDEX(DATOS!T:T,MATCH(CHECKLIST!E1064,DATOS!C:C,0),1),"")</f>
        <v/>
      </c>
      <c r="E1064" s="72" t="str">
        <f>IFERROR(INDEX(DATOS!C:C,MATCH(CHECKLIST!A1064,DATOS!CG:CG,0),1),"")</f>
        <v/>
      </c>
      <c r="F1064" s="82" t="str">
        <f>IFERROR(IF(INDEX(DATOS!AI:AI,MATCH(CHECKLIST!B1064,DATOS!B:B,0),1)=0,"",INDEX(DATOS!AI:AI,MATCH(CHECKLIST!B1064,DATOS!B:B,0),1)),"")</f>
        <v/>
      </c>
      <c r="G1064" s="17" t="str">
        <f>IFERROR(IF(INDEX(DATOS!AN:AN,MATCH(CHECKLIST!B1064,DATOS!B:B,0),1)=0,"",INDEX(DATOS!AN:AN,MATCH(CHECKLIST!B1064,DATOS!B:B,0),1)),"")</f>
        <v/>
      </c>
      <c r="H1064" s="17" t="str">
        <f>IFERROR(IF(INDEX(DATOS!BQ:BQ,MATCH(CHECKLIST!B1064,DATOS!B:B,0),1)="","X",IF(INDEX(DATOS!BQ:BQ,MATCH(CHECKLIST!B1064,DATOS!B:B,0),1)="VIGENTE","",INDEX(DATOS!BQ:BQ,MATCH(CHECKLIST!B1064,DATOS!B:B,0),1))),"")</f>
        <v/>
      </c>
      <c r="I1064" s="17" t="str">
        <f>IFERROR(IF(INDEX(DATOS!AR:AR,MATCH(CHECKLIST!B1064,DATOS!B:B,0),1)=0,"",INDEX(DATOS!AR:AR,MATCH(CHECKLIST!B1064,DATOS!B:B,0),1)),"")</f>
        <v/>
      </c>
      <c r="J1064" s="17" t="str">
        <f>IFERROR(IF(INDEX(DATOS!AP:AP,MATCH(CHECKLIST!B1064,DATOS!B:B,0),1)=0,"",INDEX(DATOS!AP:AP,MATCH(CHECKLIST!B1064,DATOS!B:B,0),1)),"")</f>
        <v/>
      </c>
      <c r="K1064" s="35" t="str">
        <f>IFERROR(IF(INDEX(DATOS!AQ:AQ,MATCH(CHECKLIST!B1064,DATOS!B:B,0),1)=0,"",INDEX(DATOS!AQ:AQ,MATCH(CHECKLIST!B1064,DATOS!B:B,0),1)),"")</f>
        <v/>
      </c>
      <c r="L1064" s="17" t="str">
        <f>IFERROR(IF(INDEX(DATOS!AS:AS,MATCH(CHECKLIST!B1064,DATOS!B:B,0),1)=0,"",INDEX(DATOS!AS:AS,MATCH(CHECKLIST!B1064,DATOS!B:B,0),1)),"")</f>
        <v/>
      </c>
      <c r="M1064" s="17" t="str">
        <f>IFERROR(IF(INDEX(DATOS!AO:AO,MATCH(CHECKLIST!B1064,DATOS!B:B,0),1)=0,"",INDEX(DATOS!AO:AO,MATCH(CHECKLIST!B1064,DATOS!B:B,0),1)),"")</f>
        <v/>
      </c>
      <c r="N1064" s="35" t="str">
        <f ca="1">IFERROR(IF(INDEX(DATOS!P:P,MATCH(CHECKLIST!B1064,DATOS!B:B,0),1)="","X",IF(INDEX(DATOS!P:P,MATCH(CHECKLIST!B1064,DATOS!B:B,0),1)&gt;YEAR(TODAY())-1,"","VENCIDA")),"")</f>
        <v/>
      </c>
      <c r="O1064" s="35" t="str">
        <f>IFERROR(IF(INDEX(DATOS!AV:AV,MATCH(CHECKLIST!B1064,DATOS!B:B,0),1)=0,"",INDEX(DATOS!AV:AV,MATCH(CHECKLIST!B1064,DATOS!B:B,0),1)),"")</f>
        <v/>
      </c>
      <c r="P1064" s="17" t="str">
        <f>IFERROR(IF(INDEX(DATOS!AT:AT,MATCH(CHECKLIST!B1064,DATOS!B:B,0),1)=0,"",INDEX(DATOS!AT:AT,MATCH(CHECKLIST!B1064,DATOS!B:B,0),1)),"")</f>
        <v/>
      </c>
      <c r="Q1064" s="17" t="str">
        <f>IFERROR(IF(INDEX(DATOS!AU:AU,MATCH(CHECKLIST!B1064,DATOS!B:B,0),1)=0,"",INDEX(DATOS!AU:AU,MATCH(CHECKLIST!B1064,DATOS!B:B,0),1)),"")</f>
        <v/>
      </c>
    </row>
    <row r="1065" spans="1:17" x14ac:dyDescent="0.25">
      <c r="A1065" s="12">
        <v>1052</v>
      </c>
      <c r="B1065" t="str">
        <f>IFERROR(INDEX(DATOS!B:B,MATCH(CHECKLIST!A1065,DATOS!CG:CG,0),1),"")</f>
        <v/>
      </c>
      <c r="C1065" t="str">
        <f>IFERROR(INDEX(DATOS!BT:BT,MATCH(CHECKLIST!A1065,DATOS!CG:CG,0),1),"")</f>
        <v/>
      </c>
      <c r="D1065" t="str">
        <f>IFERROR(INDEX(DATOS!T:T,MATCH(CHECKLIST!E1065,DATOS!C:C,0),1),"")</f>
        <v/>
      </c>
      <c r="E1065" s="72" t="str">
        <f>IFERROR(INDEX(DATOS!C:C,MATCH(CHECKLIST!A1065,DATOS!CG:CG,0),1),"")</f>
        <v/>
      </c>
      <c r="F1065" s="82" t="str">
        <f>IFERROR(IF(INDEX(DATOS!AI:AI,MATCH(CHECKLIST!B1065,DATOS!B:B,0),1)=0,"",INDEX(DATOS!AI:AI,MATCH(CHECKLIST!B1065,DATOS!B:B,0),1)),"")</f>
        <v/>
      </c>
      <c r="G1065" s="17" t="str">
        <f>IFERROR(IF(INDEX(DATOS!AN:AN,MATCH(CHECKLIST!B1065,DATOS!B:B,0),1)=0,"",INDEX(DATOS!AN:AN,MATCH(CHECKLIST!B1065,DATOS!B:B,0),1)),"")</f>
        <v/>
      </c>
      <c r="H1065" s="17" t="str">
        <f>IFERROR(IF(INDEX(DATOS!BQ:BQ,MATCH(CHECKLIST!B1065,DATOS!B:B,0),1)="","X",IF(INDEX(DATOS!BQ:BQ,MATCH(CHECKLIST!B1065,DATOS!B:B,0),1)="VIGENTE","",INDEX(DATOS!BQ:BQ,MATCH(CHECKLIST!B1065,DATOS!B:B,0),1))),"")</f>
        <v/>
      </c>
      <c r="I1065" s="17" t="str">
        <f>IFERROR(IF(INDEX(DATOS!AR:AR,MATCH(CHECKLIST!B1065,DATOS!B:B,0),1)=0,"",INDEX(DATOS!AR:AR,MATCH(CHECKLIST!B1065,DATOS!B:B,0),1)),"")</f>
        <v/>
      </c>
      <c r="J1065" s="17" t="str">
        <f>IFERROR(IF(INDEX(DATOS!AP:AP,MATCH(CHECKLIST!B1065,DATOS!B:B,0),1)=0,"",INDEX(DATOS!AP:AP,MATCH(CHECKLIST!B1065,DATOS!B:B,0),1)),"")</f>
        <v/>
      </c>
      <c r="K1065" s="35" t="str">
        <f>IFERROR(IF(INDEX(DATOS!AQ:AQ,MATCH(CHECKLIST!B1065,DATOS!B:B,0),1)=0,"",INDEX(DATOS!AQ:AQ,MATCH(CHECKLIST!B1065,DATOS!B:B,0),1)),"")</f>
        <v/>
      </c>
      <c r="L1065" s="17" t="str">
        <f>IFERROR(IF(INDEX(DATOS!AS:AS,MATCH(CHECKLIST!B1065,DATOS!B:B,0),1)=0,"",INDEX(DATOS!AS:AS,MATCH(CHECKLIST!B1065,DATOS!B:B,0),1)),"")</f>
        <v/>
      </c>
      <c r="M1065" s="17" t="str">
        <f>IFERROR(IF(INDEX(DATOS!AO:AO,MATCH(CHECKLIST!B1065,DATOS!B:B,0),1)=0,"",INDEX(DATOS!AO:AO,MATCH(CHECKLIST!B1065,DATOS!B:B,0),1)),"")</f>
        <v/>
      </c>
      <c r="N1065" s="35" t="str">
        <f ca="1">IFERROR(IF(INDEX(DATOS!P:P,MATCH(CHECKLIST!B1065,DATOS!B:B,0),1)="","X",IF(INDEX(DATOS!P:P,MATCH(CHECKLIST!B1065,DATOS!B:B,0),1)&gt;YEAR(TODAY())-1,"","VENCIDA")),"")</f>
        <v/>
      </c>
      <c r="O1065" s="35" t="str">
        <f>IFERROR(IF(INDEX(DATOS!AV:AV,MATCH(CHECKLIST!B1065,DATOS!B:B,0),1)=0,"",INDEX(DATOS!AV:AV,MATCH(CHECKLIST!B1065,DATOS!B:B,0),1)),"")</f>
        <v/>
      </c>
      <c r="P1065" s="17" t="str">
        <f>IFERROR(IF(INDEX(DATOS!AT:AT,MATCH(CHECKLIST!B1065,DATOS!B:B,0),1)=0,"",INDEX(DATOS!AT:AT,MATCH(CHECKLIST!B1065,DATOS!B:B,0),1)),"")</f>
        <v/>
      </c>
      <c r="Q1065" s="17" t="str">
        <f>IFERROR(IF(INDEX(DATOS!AU:AU,MATCH(CHECKLIST!B1065,DATOS!B:B,0),1)=0,"",INDEX(DATOS!AU:AU,MATCH(CHECKLIST!B1065,DATOS!B:B,0),1)),"")</f>
        <v/>
      </c>
    </row>
    <row r="1066" spans="1:17" x14ac:dyDescent="0.25">
      <c r="A1066" s="12">
        <v>1053</v>
      </c>
      <c r="B1066" t="str">
        <f>IFERROR(INDEX(DATOS!B:B,MATCH(CHECKLIST!A1066,DATOS!CG:CG,0),1),"")</f>
        <v/>
      </c>
      <c r="C1066" t="str">
        <f>IFERROR(INDEX(DATOS!BT:BT,MATCH(CHECKLIST!A1066,DATOS!CG:CG,0),1),"")</f>
        <v/>
      </c>
      <c r="D1066" t="str">
        <f>IFERROR(INDEX(DATOS!T:T,MATCH(CHECKLIST!E1066,DATOS!C:C,0),1),"")</f>
        <v/>
      </c>
      <c r="E1066" s="72" t="str">
        <f>IFERROR(INDEX(DATOS!C:C,MATCH(CHECKLIST!A1066,DATOS!CG:CG,0),1),"")</f>
        <v/>
      </c>
      <c r="F1066" s="82" t="str">
        <f>IFERROR(IF(INDEX(DATOS!AI:AI,MATCH(CHECKLIST!B1066,DATOS!B:B,0),1)=0,"",INDEX(DATOS!AI:AI,MATCH(CHECKLIST!B1066,DATOS!B:B,0),1)),"")</f>
        <v/>
      </c>
      <c r="G1066" s="17" t="str">
        <f>IFERROR(IF(INDEX(DATOS!AN:AN,MATCH(CHECKLIST!B1066,DATOS!B:B,0),1)=0,"",INDEX(DATOS!AN:AN,MATCH(CHECKLIST!B1066,DATOS!B:B,0),1)),"")</f>
        <v/>
      </c>
      <c r="H1066" s="17" t="str">
        <f>IFERROR(IF(INDEX(DATOS!BQ:BQ,MATCH(CHECKLIST!B1066,DATOS!B:B,0),1)="","X",IF(INDEX(DATOS!BQ:BQ,MATCH(CHECKLIST!B1066,DATOS!B:B,0),1)="VIGENTE","",INDEX(DATOS!BQ:BQ,MATCH(CHECKLIST!B1066,DATOS!B:B,0),1))),"")</f>
        <v/>
      </c>
      <c r="I1066" s="17" t="str">
        <f>IFERROR(IF(INDEX(DATOS!AR:AR,MATCH(CHECKLIST!B1066,DATOS!B:B,0),1)=0,"",INDEX(DATOS!AR:AR,MATCH(CHECKLIST!B1066,DATOS!B:B,0),1)),"")</f>
        <v/>
      </c>
      <c r="J1066" s="17" t="str">
        <f>IFERROR(IF(INDEX(DATOS!AP:AP,MATCH(CHECKLIST!B1066,DATOS!B:B,0),1)=0,"",INDEX(DATOS!AP:AP,MATCH(CHECKLIST!B1066,DATOS!B:B,0),1)),"")</f>
        <v/>
      </c>
      <c r="K1066" s="35" t="str">
        <f>IFERROR(IF(INDEX(DATOS!AQ:AQ,MATCH(CHECKLIST!B1066,DATOS!B:B,0),1)=0,"",INDEX(DATOS!AQ:AQ,MATCH(CHECKLIST!B1066,DATOS!B:B,0),1)),"")</f>
        <v/>
      </c>
      <c r="L1066" s="17" t="str">
        <f>IFERROR(IF(INDEX(DATOS!AS:AS,MATCH(CHECKLIST!B1066,DATOS!B:B,0),1)=0,"",INDEX(DATOS!AS:AS,MATCH(CHECKLIST!B1066,DATOS!B:B,0),1)),"")</f>
        <v/>
      </c>
      <c r="M1066" s="17" t="str">
        <f>IFERROR(IF(INDEX(DATOS!AO:AO,MATCH(CHECKLIST!B1066,DATOS!B:B,0),1)=0,"",INDEX(DATOS!AO:AO,MATCH(CHECKLIST!B1066,DATOS!B:B,0),1)),"")</f>
        <v/>
      </c>
      <c r="N1066" s="35" t="str">
        <f ca="1">IFERROR(IF(INDEX(DATOS!P:P,MATCH(CHECKLIST!B1066,DATOS!B:B,0),1)="","X",IF(INDEX(DATOS!P:P,MATCH(CHECKLIST!B1066,DATOS!B:B,0),1)&gt;YEAR(TODAY())-1,"","VENCIDA")),"")</f>
        <v/>
      </c>
      <c r="O1066" s="35" t="str">
        <f>IFERROR(IF(INDEX(DATOS!AV:AV,MATCH(CHECKLIST!B1066,DATOS!B:B,0),1)=0,"",INDEX(DATOS!AV:AV,MATCH(CHECKLIST!B1066,DATOS!B:B,0),1)),"")</f>
        <v/>
      </c>
      <c r="P1066" s="17" t="str">
        <f>IFERROR(IF(INDEX(DATOS!AT:AT,MATCH(CHECKLIST!B1066,DATOS!B:B,0),1)=0,"",INDEX(DATOS!AT:AT,MATCH(CHECKLIST!B1066,DATOS!B:B,0),1)),"")</f>
        <v/>
      </c>
      <c r="Q1066" s="17" t="str">
        <f>IFERROR(IF(INDEX(DATOS!AU:AU,MATCH(CHECKLIST!B1066,DATOS!B:B,0),1)=0,"",INDEX(DATOS!AU:AU,MATCH(CHECKLIST!B1066,DATOS!B:B,0),1)),"")</f>
        <v/>
      </c>
    </row>
    <row r="1067" spans="1:17" x14ac:dyDescent="0.25">
      <c r="A1067" s="12">
        <v>1054</v>
      </c>
      <c r="B1067" t="str">
        <f>IFERROR(INDEX(DATOS!B:B,MATCH(CHECKLIST!A1067,DATOS!CG:CG,0),1),"")</f>
        <v/>
      </c>
      <c r="C1067" t="str">
        <f>IFERROR(INDEX(DATOS!BT:BT,MATCH(CHECKLIST!A1067,DATOS!CG:CG,0),1),"")</f>
        <v/>
      </c>
      <c r="D1067" t="str">
        <f>IFERROR(INDEX(DATOS!T:T,MATCH(CHECKLIST!E1067,DATOS!C:C,0),1),"")</f>
        <v/>
      </c>
      <c r="E1067" s="72" t="str">
        <f>IFERROR(INDEX(DATOS!C:C,MATCH(CHECKLIST!A1067,DATOS!CG:CG,0),1),"")</f>
        <v/>
      </c>
      <c r="F1067" s="82" t="str">
        <f>IFERROR(IF(INDEX(DATOS!AI:AI,MATCH(CHECKLIST!B1067,DATOS!B:B,0),1)=0,"",INDEX(DATOS!AI:AI,MATCH(CHECKLIST!B1067,DATOS!B:B,0),1)),"")</f>
        <v/>
      </c>
      <c r="G1067" s="17" t="str">
        <f>IFERROR(IF(INDEX(DATOS!AN:AN,MATCH(CHECKLIST!B1067,DATOS!B:B,0),1)=0,"",INDEX(DATOS!AN:AN,MATCH(CHECKLIST!B1067,DATOS!B:B,0),1)),"")</f>
        <v/>
      </c>
      <c r="H1067" s="17" t="str">
        <f>IFERROR(IF(INDEX(DATOS!BQ:BQ,MATCH(CHECKLIST!B1067,DATOS!B:B,0),1)="","X",IF(INDEX(DATOS!BQ:BQ,MATCH(CHECKLIST!B1067,DATOS!B:B,0),1)="VIGENTE","",INDEX(DATOS!BQ:BQ,MATCH(CHECKLIST!B1067,DATOS!B:B,0),1))),"")</f>
        <v/>
      </c>
      <c r="I1067" s="17" t="str">
        <f>IFERROR(IF(INDEX(DATOS!AR:AR,MATCH(CHECKLIST!B1067,DATOS!B:B,0),1)=0,"",INDEX(DATOS!AR:AR,MATCH(CHECKLIST!B1067,DATOS!B:B,0),1)),"")</f>
        <v/>
      </c>
      <c r="J1067" s="17" t="str">
        <f>IFERROR(IF(INDEX(DATOS!AP:AP,MATCH(CHECKLIST!B1067,DATOS!B:B,0),1)=0,"",INDEX(DATOS!AP:AP,MATCH(CHECKLIST!B1067,DATOS!B:B,0),1)),"")</f>
        <v/>
      </c>
      <c r="K1067" s="35" t="str">
        <f>IFERROR(IF(INDEX(DATOS!AQ:AQ,MATCH(CHECKLIST!B1067,DATOS!B:B,0),1)=0,"",INDEX(DATOS!AQ:AQ,MATCH(CHECKLIST!B1067,DATOS!B:B,0),1)),"")</f>
        <v/>
      </c>
      <c r="L1067" s="17" t="str">
        <f>IFERROR(IF(INDEX(DATOS!AS:AS,MATCH(CHECKLIST!B1067,DATOS!B:B,0),1)=0,"",INDEX(DATOS!AS:AS,MATCH(CHECKLIST!B1067,DATOS!B:B,0),1)),"")</f>
        <v/>
      </c>
      <c r="M1067" s="17" t="str">
        <f>IFERROR(IF(INDEX(DATOS!AO:AO,MATCH(CHECKLIST!B1067,DATOS!B:B,0),1)=0,"",INDEX(DATOS!AO:AO,MATCH(CHECKLIST!B1067,DATOS!B:B,0),1)),"")</f>
        <v/>
      </c>
      <c r="N1067" s="35" t="str">
        <f ca="1">IFERROR(IF(INDEX(DATOS!P:P,MATCH(CHECKLIST!B1067,DATOS!B:B,0),1)="","X",IF(INDEX(DATOS!P:P,MATCH(CHECKLIST!B1067,DATOS!B:B,0),1)&gt;YEAR(TODAY())-1,"","VENCIDA")),"")</f>
        <v/>
      </c>
      <c r="O1067" s="35" t="str">
        <f>IFERROR(IF(INDEX(DATOS!AV:AV,MATCH(CHECKLIST!B1067,DATOS!B:B,0),1)=0,"",INDEX(DATOS!AV:AV,MATCH(CHECKLIST!B1067,DATOS!B:B,0),1)),"")</f>
        <v/>
      </c>
      <c r="P1067" s="17" t="str">
        <f>IFERROR(IF(INDEX(DATOS!AT:AT,MATCH(CHECKLIST!B1067,DATOS!B:B,0),1)=0,"",INDEX(DATOS!AT:AT,MATCH(CHECKLIST!B1067,DATOS!B:B,0),1)),"")</f>
        <v/>
      </c>
      <c r="Q1067" s="17" t="str">
        <f>IFERROR(IF(INDEX(DATOS!AU:AU,MATCH(CHECKLIST!B1067,DATOS!B:B,0),1)=0,"",INDEX(DATOS!AU:AU,MATCH(CHECKLIST!B1067,DATOS!B:B,0),1)),"")</f>
        <v/>
      </c>
    </row>
    <row r="1068" spans="1:17" x14ac:dyDescent="0.25">
      <c r="A1068" s="12">
        <v>1055</v>
      </c>
      <c r="B1068" t="str">
        <f>IFERROR(INDEX(DATOS!B:B,MATCH(CHECKLIST!A1068,DATOS!CG:CG,0),1),"")</f>
        <v/>
      </c>
      <c r="C1068" t="str">
        <f>IFERROR(INDEX(DATOS!BT:BT,MATCH(CHECKLIST!A1068,DATOS!CG:CG,0),1),"")</f>
        <v/>
      </c>
      <c r="D1068" t="str">
        <f>IFERROR(INDEX(DATOS!T:T,MATCH(CHECKLIST!E1068,DATOS!C:C,0),1),"")</f>
        <v/>
      </c>
      <c r="E1068" s="72" t="str">
        <f>IFERROR(INDEX(DATOS!C:C,MATCH(CHECKLIST!A1068,DATOS!CG:CG,0),1),"")</f>
        <v/>
      </c>
      <c r="F1068" s="82" t="str">
        <f>IFERROR(IF(INDEX(DATOS!AI:AI,MATCH(CHECKLIST!B1068,DATOS!B:B,0),1)=0,"",INDEX(DATOS!AI:AI,MATCH(CHECKLIST!B1068,DATOS!B:B,0),1)),"")</f>
        <v/>
      </c>
      <c r="G1068" s="17" t="str">
        <f>IFERROR(IF(INDEX(DATOS!AN:AN,MATCH(CHECKLIST!B1068,DATOS!B:B,0),1)=0,"",INDEX(DATOS!AN:AN,MATCH(CHECKLIST!B1068,DATOS!B:B,0),1)),"")</f>
        <v/>
      </c>
      <c r="H1068" s="17" t="str">
        <f>IFERROR(IF(INDEX(DATOS!BQ:BQ,MATCH(CHECKLIST!B1068,DATOS!B:B,0),1)="","X",IF(INDEX(DATOS!BQ:BQ,MATCH(CHECKLIST!B1068,DATOS!B:B,0),1)="VIGENTE","",INDEX(DATOS!BQ:BQ,MATCH(CHECKLIST!B1068,DATOS!B:B,0),1))),"")</f>
        <v/>
      </c>
      <c r="I1068" s="17" t="str">
        <f>IFERROR(IF(INDEX(DATOS!AR:AR,MATCH(CHECKLIST!B1068,DATOS!B:B,0),1)=0,"",INDEX(DATOS!AR:AR,MATCH(CHECKLIST!B1068,DATOS!B:B,0),1)),"")</f>
        <v/>
      </c>
      <c r="J1068" s="17" t="str">
        <f>IFERROR(IF(INDEX(DATOS!AP:AP,MATCH(CHECKLIST!B1068,DATOS!B:B,0),1)=0,"",INDEX(DATOS!AP:AP,MATCH(CHECKLIST!B1068,DATOS!B:B,0),1)),"")</f>
        <v/>
      </c>
      <c r="K1068" s="35" t="str">
        <f>IFERROR(IF(INDEX(DATOS!AQ:AQ,MATCH(CHECKLIST!B1068,DATOS!B:B,0),1)=0,"",INDEX(DATOS!AQ:AQ,MATCH(CHECKLIST!B1068,DATOS!B:B,0),1)),"")</f>
        <v/>
      </c>
      <c r="L1068" s="17" t="str">
        <f>IFERROR(IF(INDEX(DATOS!AS:AS,MATCH(CHECKLIST!B1068,DATOS!B:B,0),1)=0,"",INDEX(DATOS!AS:AS,MATCH(CHECKLIST!B1068,DATOS!B:B,0),1)),"")</f>
        <v/>
      </c>
      <c r="M1068" s="17" t="str">
        <f>IFERROR(IF(INDEX(DATOS!AO:AO,MATCH(CHECKLIST!B1068,DATOS!B:B,0),1)=0,"",INDEX(DATOS!AO:AO,MATCH(CHECKLIST!B1068,DATOS!B:B,0),1)),"")</f>
        <v/>
      </c>
      <c r="N1068" s="35" t="str">
        <f ca="1">IFERROR(IF(INDEX(DATOS!P:P,MATCH(CHECKLIST!B1068,DATOS!B:B,0),1)="","X",IF(INDEX(DATOS!P:P,MATCH(CHECKLIST!B1068,DATOS!B:B,0),1)&gt;YEAR(TODAY())-1,"","VENCIDA")),"")</f>
        <v/>
      </c>
      <c r="O1068" s="35" t="str">
        <f>IFERROR(IF(INDEX(DATOS!AV:AV,MATCH(CHECKLIST!B1068,DATOS!B:B,0),1)=0,"",INDEX(DATOS!AV:AV,MATCH(CHECKLIST!B1068,DATOS!B:B,0),1)),"")</f>
        <v/>
      </c>
      <c r="P1068" s="17" t="str">
        <f>IFERROR(IF(INDEX(DATOS!AT:AT,MATCH(CHECKLIST!B1068,DATOS!B:B,0),1)=0,"",INDEX(DATOS!AT:AT,MATCH(CHECKLIST!B1068,DATOS!B:B,0),1)),"")</f>
        <v/>
      </c>
      <c r="Q1068" s="17" t="str">
        <f>IFERROR(IF(INDEX(DATOS!AU:AU,MATCH(CHECKLIST!B1068,DATOS!B:B,0),1)=0,"",INDEX(DATOS!AU:AU,MATCH(CHECKLIST!B1068,DATOS!B:B,0),1)),"")</f>
        <v/>
      </c>
    </row>
    <row r="1069" spans="1:17" x14ac:dyDescent="0.25">
      <c r="A1069" s="12">
        <v>1056</v>
      </c>
      <c r="B1069" t="str">
        <f>IFERROR(INDEX(DATOS!B:B,MATCH(CHECKLIST!A1069,DATOS!CG:CG,0),1),"")</f>
        <v/>
      </c>
      <c r="C1069" t="str">
        <f>IFERROR(INDEX(DATOS!BT:BT,MATCH(CHECKLIST!A1069,DATOS!CG:CG,0),1),"")</f>
        <v/>
      </c>
      <c r="D1069" t="str">
        <f>IFERROR(INDEX(DATOS!T:T,MATCH(CHECKLIST!E1069,DATOS!C:C,0),1),"")</f>
        <v/>
      </c>
      <c r="E1069" s="72" t="str">
        <f>IFERROR(INDEX(DATOS!C:C,MATCH(CHECKLIST!A1069,DATOS!CG:CG,0),1),"")</f>
        <v/>
      </c>
      <c r="F1069" s="82" t="str">
        <f>IFERROR(IF(INDEX(DATOS!AI:AI,MATCH(CHECKLIST!B1069,DATOS!B:B,0),1)=0,"",INDEX(DATOS!AI:AI,MATCH(CHECKLIST!B1069,DATOS!B:B,0),1)),"")</f>
        <v/>
      </c>
      <c r="G1069" s="17" t="str">
        <f>IFERROR(IF(INDEX(DATOS!AN:AN,MATCH(CHECKLIST!B1069,DATOS!B:B,0),1)=0,"",INDEX(DATOS!AN:AN,MATCH(CHECKLIST!B1069,DATOS!B:B,0),1)),"")</f>
        <v/>
      </c>
      <c r="H1069" s="17" t="str">
        <f>IFERROR(IF(INDEX(DATOS!BQ:BQ,MATCH(CHECKLIST!B1069,DATOS!B:B,0),1)="","X",IF(INDEX(DATOS!BQ:BQ,MATCH(CHECKLIST!B1069,DATOS!B:B,0),1)="VIGENTE","",INDEX(DATOS!BQ:BQ,MATCH(CHECKLIST!B1069,DATOS!B:B,0),1))),"")</f>
        <v/>
      </c>
      <c r="I1069" s="17" t="str">
        <f>IFERROR(IF(INDEX(DATOS!AR:AR,MATCH(CHECKLIST!B1069,DATOS!B:B,0),1)=0,"",INDEX(DATOS!AR:AR,MATCH(CHECKLIST!B1069,DATOS!B:B,0),1)),"")</f>
        <v/>
      </c>
      <c r="J1069" s="17" t="str">
        <f>IFERROR(IF(INDEX(DATOS!AP:AP,MATCH(CHECKLIST!B1069,DATOS!B:B,0),1)=0,"",INDEX(DATOS!AP:AP,MATCH(CHECKLIST!B1069,DATOS!B:B,0),1)),"")</f>
        <v/>
      </c>
      <c r="K1069" s="35" t="str">
        <f>IFERROR(IF(INDEX(DATOS!AQ:AQ,MATCH(CHECKLIST!B1069,DATOS!B:B,0),1)=0,"",INDEX(DATOS!AQ:AQ,MATCH(CHECKLIST!B1069,DATOS!B:B,0),1)),"")</f>
        <v/>
      </c>
      <c r="L1069" s="17" t="str">
        <f>IFERROR(IF(INDEX(DATOS!AS:AS,MATCH(CHECKLIST!B1069,DATOS!B:B,0),1)=0,"",INDEX(DATOS!AS:AS,MATCH(CHECKLIST!B1069,DATOS!B:B,0),1)),"")</f>
        <v/>
      </c>
      <c r="M1069" s="17" t="str">
        <f>IFERROR(IF(INDEX(DATOS!AO:AO,MATCH(CHECKLIST!B1069,DATOS!B:B,0),1)=0,"",INDEX(DATOS!AO:AO,MATCH(CHECKLIST!B1069,DATOS!B:B,0),1)),"")</f>
        <v/>
      </c>
      <c r="N1069" s="35" t="str">
        <f ca="1">IFERROR(IF(INDEX(DATOS!P:P,MATCH(CHECKLIST!B1069,DATOS!B:B,0),1)="","X",IF(INDEX(DATOS!P:P,MATCH(CHECKLIST!B1069,DATOS!B:B,0),1)&gt;YEAR(TODAY())-1,"","VENCIDA")),"")</f>
        <v/>
      </c>
      <c r="O1069" s="35" t="str">
        <f>IFERROR(IF(INDEX(DATOS!AV:AV,MATCH(CHECKLIST!B1069,DATOS!B:B,0),1)=0,"",INDEX(DATOS!AV:AV,MATCH(CHECKLIST!B1069,DATOS!B:B,0),1)),"")</f>
        <v/>
      </c>
      <c r="P1069" s="17" t="str">
        <f>IFERROR(IF(INDEX(DATOS!AT:AT,MATCH(CHECKLIST!B1069,DATOS!B:B,0),1)=0,"",INDEX(DATOS!AT:AT,MATCH(CHECKLIST!B1069,DATOS!B:B,0),1)),"")</f>
        <v/>
      </c>
      <c r="Q1069" s="17" t="str">
        <f>IFERROR(IF(INDEX(DATOS!AU:AU,MATCH(CHECKLIST!B1069,DATOS!B:B,0),1)=0,"",INDEX(DATOS!AU:AU,MATCH(CHECKLIST!B1069,DATOS!B:B,0),1)),"")</f>
        <v/>
      </c>
    </row>
    <row r="1070" spans="1:17" x14ac:dyDescent="0.25">
      <c r="A1070" s="12">
        <v>1057</v>
      </c>
      <c r="B1070" t="str">
        <f>IFERROR(INDEX(DATOS!B:B,MATCH(CHECKLIST!A1070,DATOS!CG:CG,0),1),"")</f>
        <v/>
      </c>
      <c r="C1070" t="str">
        <f>IFERROR(INDEX(DATOS!BT:BT,MATCH(CHECKLIST!A1070,DATOS!CG:CG,0),1),"")</f>
        <v/>
      </c>
      <c r="D1070" t="str">
        <f>IFERROR(INDEX(DATOS!T:T,MATCH(CHECKLIST!E1070,DATOS!C:C,0),1),"")</f>
        <v/>
      </c>
      <c r="E1070" s="72" t="str">
        <f>IFERROR(INDEX(DATOS!C:C,MATCH(CHECKLIST!A1070,DATOS!CG:CG,0),1),"")</f>
        <v/>
      </c>
      <c r="F1070" s="82" t="str">
        <f>IFERROR(IF(INDEX(DATOS!AI:AI,MATCH(CHECKLIST!B1070,DATOS!B:B,0),1)=0,"",INDEX(DATOS!AI:AI,MATCH(CHECKLIST!B1070,DATOS!B:B,0),1)),"")</f>
        <v/>
      </c>
      <c r="G1070" s="17" t="str">
        <f>IFERROR(IF(INDEX(DATOS!AN:AN,MATCH(CHECKLIST!B1070,DATOS!B:B,0),1)=0,"",INDEX(DATOS!AN:AN,MATCH(CHECKLIST!B1070,DATOS!B:B,0),1)),"")</f>
        <v/>
      </c>
      <c r="H1070" s="17" t="str">
        <f>IFERROR(IF(INDEX(DATOS!BQ:BQ,MATCH(CHECKLIST!B1070,DATOS!B:B,0),1)="","X",IF(INDEX(DATOS!BQ:BQ,MATCH(CHECKLIST!B1070,DATOS!B:B,0),1)="VIGENTE","",INDEX(DATOS!BQ:BQ,MATCH(CHECKLIST!B1070,DATOS!B:B,0),1))),"")</f>
        <v/>
      </c>
      <c r="I1070" s="17" t="str">
        <f>IFERROR(IF(INDEX(DATOS!AR:AR,MATCH(CHECKLIST!B1070,DATOS!B:B,0),1)=0,"",INDEX(DATOS!AR:AR,MATCH(CHECKLIST!B1070,DATOS!B:B,0),1)),"")</f>
        <v/>
      </c>
      <c r="J1070" s="17" t="str">
        <f>IFERROR(IF(INDEX(DATOS!AP:AP,MATCH(CHECKLIST!B1070,DATOS!B:B,0),1)=0,"",INDEX(DATOS!AP:AP,MATCH(CHECKLIST!B1070,DATOS!B:B,0),1)),"")</f>
        <v/>
      </c>
      <c r="K1070" s="35" t="str">
        <f>IFERROR(IF(INDEX(DATOS!AQ:AQ,MATCH(CHECKLIST!B1070,DATOS!B:B,0),1)=0,"",INDEX(DATOS!AQ:AQ,MATCH(CHECKLIST!B1070,DATOS!B:B,0),1)),"")</f>
        <v/>
      </c>
      <c r="L1070" s="17" t="str">
        <f>IFERROR(IF(INDEX(DATOS!AS:AS,MATCH(CHECKLIST!B1070,DATOS!B:B,0),1)=0,"",INDEX(DATOS!AS:AS,MATCH(CHECKLIST!B1070,DATOS!B:B,0),1)),"")</f>
        <v/>
      </c>
      <c r="M1070" s="17" t="str">
        <f>IFERROR(IF(INDEX(DATOS!AO:AO,MATCH(CHECKLIST!B1070,DATOS!B:B,0),1)=0,"",INDEX(DATOS!AO:AO,MATCH(CHECKLIST!B1070,DATOS!B:B,0),1)),"")</f>
        <v/>
      </c>
      <c r="N1070" s="35" t="str">
        <f ca="1">IFERROR(IF(INDEX(DATOS!P:P,MATCH(CHECKLIST!B1070,DATOS!B:B,0),1)="","X",IF(INDEX(DATOS!P:P,MATCH(CHECKLIST!B1070,DATOS!B:B,0),1)&gt;YEAR(TODAY())-1,"","VENCIDA")),"")</f>
        <v/>
      </c>
      <c r="O1070" s="35" t="str">
        <f>IFERROR(IF(INDEX(DATOS!AV:AV,MATCH(CHECKLIST!B1070,DATOS!B:B,0),1)=0,"",INDEX(DATOS!AV:AV,MATCH(CHECKLIST!B1070,DATOS!B:B,0),1)),"")</f>
        <v/>
      </c>
      <c r="P1070" s="17" t="str">
        <f>IFERROR(IF(INDEX(DATOS!AT:AT,MATCH(CHECKLIST!B1070,DATOS!B:B,0),1)=0,"",INDEX(DATOS!AT:AT,MATCH(CHECKLIST!B1070,DATOS!B:B,0),1)),"")</f>
        <v/>
      </c>
      <c r="Q1070" s="17" t="str">
        <f>IFERROR(IF(INDEX(DATOS!AU:AU,MATCH(CHECKLIST!B1070,DATOS!B:B,0),1)=0,"",INDEX(DATOS!AU:AU,MATCH(CHECKLIST!B1070,DATOS!B:B,0),1)),"")</f>
        <v/>
      </c>
    </row>
    <row r="1071" spans="1:17" x14ac:dyDescent="0.25">
      <c r="A1071" s="12">
        <v>1058</v>
      </c>
      <c r="B1071" t="str">
        <f>IFERROR(INDEX(DATOS!B:B,MATCH(CHECKLIST!A1071,DATOS!CG:CG,0),1),"")</f>
        <v/>
      </c>
      <c r="C1071" t="str">
        <f>IFERROR(INDEX(DATOS!BT:BT,MATCH(CHECKLIST!A1071,DATOS!CG:CG,0),1),"")</f>
        <v/>
      </c>
      <c r="D1071" t="str">
        <f>IFERROR(INDEX(DATOS!T:T,MATCH(CHECKLIST!E1071,DATOS!C:C,0),1),"")</f>
        <v/>
      </c>
      <c r="E1071" s="72" t="str">
        <f>IFERROR(INDEX(DATOS!C:C,MATCH(CHECKLIST!A1071,DATOS!CG:CG,0),1),"")</f>
        <v/>
      </c>
      <c r="F1071" s="82" t="str">
        <f>IFERROR(IF(INDEX(DATOS!AI:AI,MATCH(CHECKLIST!B1071,DATOS!B:B,0),1)=0,"",INDEX(DATOS!AI:AI,MATCH(CHECKLIST!B1071,DATOS!B:B,0),1)),"")</f>
        <v/>
      </c>
      <c r="G1071" s="17" t="str">
        <f>IFERROR(IF(INDEX(DATOS!AN:AN,MATCH(CHECKLIST!B1071,DATOS!B:B,0),1)=0,"",INDEX(DATOS!AN:AN,MATCH(CHECKLIST!B1071,DATOS!B:B,0),1)),"")</f>
        <v/>
      </c>
      <c r="H1071" s="17" t="str">
        <f>IFERROR(IF(INDEX(DATOS!BQ:BQ,MATCH(CHECKLIST!B1071,DATOS!B:B,0),1)="","X",IF(INDEX(DATOS!BQ:BQ,MATCH(CHECKLIST!B1071,DATOS!B:B,0),1)="VIGENTE","",INDEX(DATOS!BQ:BQ,MATCH(CHECKLIST!B1071,DATOS!B:B,0),1))),"")</f>
        <v/>
      </c>
      <c r="I1071" s="17" t="str">
        <f>IFERROR(IF(INDEX(DATOS!AR:AR,MATCH(CHECKLIST!B1071,DATOS!B:B,0),1)=0,"",INDEX(DATOS!AR:AR,MATCH(CHECKLIST!B1071,DATOS!B:B,0),1)),"")</f>
        <v/>
      </c>
      <c r="J1071" s="17" t="str">
        <f>IFERROR(IF(INDEX(DATOS!AP:AP,MATCH(CHECKLIST!B1071,DATOS!B:B,0),1)=0,"",INDEX(DATOS!AP:AP,MATCH(CHECKLIST!B1071,DATOS!B:B,0),1)),"")</f>
        <v/>
      </c>
      <c r="K1071" s="35" t="str">
        <f>IFERROR(IF(INDEX(DATOS!AQ:AQ,MATCH(CHECKLIST!B1071,DATOS!B:B,0),1)=0,"",INDEX(DATOS!AQ:AQ,MATCH(CHECKLIST!B1071,DATOS!B:B,0),1)),"")</f>
        <v/>
      </c>
      <c r="L1071" s="17" t="str">
        <f>IFERROR(IF(INDEX(DATOS!AS:AS,MATCH(CHECKLIST!B1071,DATOS!B:B,0),1)=0,"",INDEX(DATOS!AS:AS,MATCH(CHECKLIST!B1071,DATOS!B:B,0),1)),"")</f>
        <v/>
      </c>
      <c r="M1071" s="17" t="str">
        <f>IFERROR(IF(INDEX(DATOS!AO:AO,MATCH(CHECKLIST!B1071,DATOS!B:B,0),1)=0,"",INDEX(DATOS!AO:AO,MATCH(CHECKLIST!B1071,DATOS!B:B,0),1)),"")</f>
        <v/>
      </c>
      <c r="N1071" s="35" t="str">
        <f ca="1">IFERROR(IF(INDEX(DATOS!P:P,MATCH(CHECKLIST!B1071,DATOS!B:B,0),1)="","X",IF(INDEX(DATOS!P:P,MATCH(CHECKLIST!B1071,DATOS!B:B,0),1)&gt;YEAR(TODAY())-1,"","VENCIDA")),"")</f>
        <v/>
      </c>
      <c r="O1071" s="35" t="str">
        <f>IFERROR(IF(INDEX(DATOS!AV:AV,MATCH(CHECKLIST!B1071,DATOS!B:B,0),1)=0,"",INDEX(DATOS!AV:AV,MATCH(CHECKLIST!B1071,DATOS!B:B,0),1)),"")</f>
        <v/>
      </c>
      <c r="P1071" s="17" t="str">
        <f>IFERROR(IF(INDEX(DATOS!AT:AT,MATCH(CHECKLIST!B1071,DATOS!B:B,0),1)=0,"",INDEX(DATOS!AT:AT,MATCH(CHECKLIST!B1071,DATOS!B:B,0),1)),"")</f>
        <v/>
      </c>
      <c r="Q1071" s="17" t="str">
        <f>IFERROR(IF(INDEX(DATOS!AU:AU,MATCH(CHECKLIST!B1071,DATOS!B:B,0),1)=0,"",INDEX(DATOS!AU:AU,MATCH(CHECKLIST!B1071,DATOS!B:B,0),1)),"")</f>
        <v/>
      </c>
    </row>
    <row r="1072" spans="1:17" x14ac:dyDescent="0.25">
      <c r="A1072" s="12">
        <v>1059</v>
      </c>
      <c r="B1072" t="str">
        <f>IFERROR(INDEX(DATOS!B:B,MATCH(CHECKLIST!A1072,DATOS!CG:CG,0),1),"")</f>
        <v/>
      </c>
      <c r="C1072" t="str">
        <f>IFERROR(INDEX(DATOS!BT:BT,MATCH(CHECKLIST!A1072,DATOS!CG:CG,0),1),"")</f>
        <v/>
      </c>
      <c r="D1072" t="str">
        <f>IFERROR(INDEX(DATOS!T:T,MATCH(CHECKLIST!E1072,DATOS!C:C,0),1),"")</f>
        <v/>
      </c>
      <c r="E1072" s="72" t="str">
        <f>IFERROR(INDEX(DATOS!C:C,MATCH(CHECKLIST!A1072,DATOS!CG:CG,0),1),"")</f>
        <v/>
      </c>
      <c r="F1072" s="82" t="str">
        <f>IFERROR(IF(INDEX(DATOS!AI:AI,MATCH(CHECKLIST!B1072,DATOS!B:B,0),1)=0,"",INDEX(DATOS!AI:AI,MATCH(CHECKLIST!B1072,DATOS!B:B,0),1)),"")</f>
        <v/>
      </c>
      <c r="G1072" s="17" t="str">
        <f>IFERROR(IF(INDEX(DATOS!AN:AN,MATCH(CHECKLIST!B1072,DATOS!B:B,0),1)=0,"",INDEX(DATOS!AN:AN,MATCH(CHECKLIST!B1072,DATOS!B:B,0),1)),"")</f>
        <v/>
      </c>
      <c r="H1072" s="17" t="str">
        <f>IFERROR(IF(INDEX(DATOS!BQ:BQ,MATCH(CHECKLIST!B1072,DATOS!B:B,0),1)="","X",IF(INDEX(DATOS!BQ:BQ,MATCH(CHECKLIST!B1072,DATOS!B:B,0),1)="VIGENTE","",INDEX(DATOS!BQ:BQ,MATCH(CHECKLIST!B1072,DATOS!B:B,0),1))),"")</f>
        <v/>
      </c>
      <c r="I1072" s="17" t="str">
        <f>IFERROR(IF(INDEX(DATOS!AR:AR,MATCH(CHECKLIST!B1072,DATOS!B:B,0),1)=0,"",INDEX(DATOS!AR:AR,MATCH(CHECKLIST!B1072,DATOS!B:B,0),1)),"")</f>
        <v/>
      </c>
      <c r="J1072" s="17" t="str">
        <f>IFERROR(IF(INDEX(DATOS!AP:AP,MATCH(CHECKLIST!B1072,DATOS!B:B,0),1)=0,"",INDEX(DATOS!AP:AP,MATCH(CHECKLIST!B1072,DATOS!B:B,0),1)),"")</f>
        <v/>
      </c>
      <c r="K1072" s="35" t="str">
        <f>IFERROR(IF(INDEX(DATOS!AQ:AQ,MATCH(CHECKLIST!B1072,DATOS!B:B,0),1)=0,"",INDEX(DATOS!AQ:AQ,MATCH(CHECKLIST!B1072,DATOS!B:B,0),1)),"")</f>
        <v/>
      </c>
      <c r="L1072" s="17" t="str">
        <f>IFERROR(IF(INDEX(DATOS!AS:AS,MATCH(CHECKLIST!B1072,DATOS!B:B,0),1)=0,"",INDEX(DATOS!AS:AS,MATCH(CHECKLIST!B1072,DATOS!B:B,0),1)),"")</f>
        <v/>
      </c>
      <c r="M1072" s="17" t="str">
        <f>IFERROR(IF(INDEX(DATOS!AO:AO,MATCH(CHECKLIST!B1072,DATOS!B:B,0),1)=0,"",INDEX(DATOS!AO:AO,MATCH(CHECKLIST!B1072,DATOS!B:B,0),1)),"")</f>
        <v/>
      </c>
      <c r="N1072" s="35" t="str">
        <f ca="1">IFERROR(IF(INDEX(DATOS!P:P,MATCH(CHECKLIST!B1072,DATOS!B:B,0),1)="","X",IF(INDEX(DATOS!P:P,MATCH(CHECKLIST!B1072,DATOS!B:B,0),1)&gt;YEAR(TODAY())-1,"","VENCIDA")),"")</f>
        <v/>
      </c>
      <c r="O1072" s="35" t="str">
        <f>IFERROR(IF(INDEX(DATOS!AV:AV,MATCH(CHECKLIST!B1072,DATOS!B:B,0),1)=0,"",INDEX(DATOS!AV:AV,MATCH(CHECKLIST!B1072,DATOS!B:B,0),1)),"")</f>
        <v/>
      </c>
      <c r="P1072" s="17" t="str">
        <f>IFERROR(IF(INDEX(DATOS!AT:AT,MATCH(CHECKLIST!B1072,DATOS!B:B,0),1)=0,"",INDEX(DATOS!AT:AT,MATCH(CHECKLIST!B1072,DATOS!B:B,0),1)),"")</f>
        <v/>
      </c>
      <c r="Q1072" s="17" t="str">
        <f>IFERROR(IF(INDEX(DATOS!AU:AU,MATCH(CHECKLIST!B1072,DATOS!B:B,0),1)=0,"",INDEX(DATOS!AU:AU,MATCH(CHECKLIST!B1072,DATOS!B:B,0),1)),"")</f>
        <v/>
      </c>
    </row>
    <row r="1073" spans="1:17" x14ac:dyDescent="0.25">
      <c r="A1073" s="12">
        <v>1060</v>
      </c>
      <c r="B1073" t="str">
        <f>IFERROR(INDEX(DATOS!B:B,MATCH(CHECKLIST!A1073,DATOS!CG:CG,0),1),"")</f>
        <v/>
      </c>
      <c r="C1073" t="str">
        <f>IFERROR(INDEX(DATOS!BT:BT,MATCH(CHECKLIST!A1073,DATOS!CG:CG,0),1),"")</f>
        <v/>
      </c>
      <c r="D1073" t="str">
        <f>IFERROR(INDEX(DATOS!T:T,MATCH(CHECKLIST!E1073,DATOS!C:C,0),1),"")</f>
        <v/>
      </c>
      <c r="E1073" s="72" t="str">
        <f>IFERROR(INDEX(DATOS!C:C,MATCH(CHECKLIST!A1073,DATOS!CG:CG,0),1),"")</f>
        <v/>
      </c>
      <c r="F1073" s="82" t="str">
        <f>IFERROR(IF(INDEX(DATOS!AI:AI,MATCH(CHECKLIST!B1073,DATOS!B:B,0),1)=0,"",INDEX(DATOS!AI:AI,MATCH(CHECKLIST!B1073,DATOS!B:B,0),1)),"")</f>
        <v/>
      </c>
      <c r="G1073" s="17" t="str">
        <f>IFERROR(IF(INDEX(DATOS!AN:AN,MATCH(CHECKLIST!B1073,DATOS!B:B,0),1)=0,"",INDEX(DATOS!AN:AN,MATCH(CHECKLIST!B1073,DATOS!B:B,0),1)),"")</f>
        <v/>
      </c>
      <c r="H1073" s="17" t="str">
        <f>IFERROR(IF(INDEX(DATOS!BQ:BQ,MATCH(CHECKLIST!B1073,DATOS!B:B,0),1)="","X",IF(INDEX(DATOS!BQ:BQ,MATCH(CHECKLIST!B1073,DATOS!B:B,0),1)="VIGENTE","",INDEX(DATOS!BQ:BQ,MATCH(CHECKLIST!B1073,DATOS!B:B,0),1))),"")</f>
        <v/>
      </c>
      <c r="I1073" s="17" t="str">
        <f>IFERROR(IF(INDEX(DATOS!AR:AR,MATCH(CHECKLIST!B1073,DATOS!B:B,0),1)=0,"",INDEX(DATOS!AR:AR,MATCH(CHECKLIST!B1073,DATOS!B:B,0),1)),"")</f>
        <v/>
      </c>
      <c r="J1073" s="17" t="str">
        <f>IFERROR(IF(INDEX(DATOS!AP:AP,MATCH(CHECKLIST!B1073,DATOS!B:B,0),1)=0,"",INDEX(DATOS!AP:AP,MATCH(CHECKLIST!B1073,DATOS!B:B,0),1)),"")</f>
        <v/>
      </c>
      <c r="K1073" s="35" t="str">
        <f>IFERROR(IF(INDEX(DATOS!AQ:AQ,MATCH(CHECKLIST!B1073,DATOS!B:B,0),1)=0,"",INDEX(DATOS!AQ:AQ,MATCH(CHECKLIST!B1073,DATOS!B:B,0),1)),"")</f>
        <v/>
      </c>
      <c r="L1073" s="17" t="str">
        <f>IFERROR(IF(INDEX(DATOS!AS:AS,MATCH(CHECKLIST!B1073,DATOS!B:B,0),1)=0,"",INDEX(DATOS!AS:AS,MATCH(CHECKLIST!B1073,DATOS!B:B,0),1)),"")</f>
        <v/>
      </c>
      <c r="M1073" s="17" t="str">
        <f>IFERROR(IF(INDEX(DATOS!AO:AO,MATCH(CHECKLIST!B1073,DATOS!B:B,0),1)=0,"",INDEX(DATOS!AO:AO,MATCH(CHECKLIST!B1073,DATOS!B:B,0),1)),"")</f>
        <v/>
      </c>
      <c r="N1073" s="35" t="str">
        <f ca="1">IFERROR(IF(INDEX(DATOS!P:P,MATCH(CHECKLIST!B1073,DATOS!B:B,0),1)="","X",IF(INDEX(DATOS!P:P,MATCH(CHECKLIST!B1073,DATOS!B:B,0),1)&gt;YEAR(TODAY())-1,"","VENCIDA")),"")</f>
        <v/>
      </c>
      <c r="O1073" s="35" t="str">
        <f>IFERROR(IF(INDEX(DATOS!AV:AV,MATCH(CHECKLIST!B1073,DATOS!B:B,0),1)=0,"",INDEX(DATOS!AV:AV,MATCH(CHECKLIST!B1073,DATOS!B:B,0),1)),"")</f>
        <v/>
      </c>
      <c r="P1073" s="17" t="str">
        <f>IFERROR(IF(INDEX(DATOS!AT:AT,MATCH(CHECKLIST!B1073,DATOS!B:B,0),1)=0,"",INDEX(DATOS!AT:AT,MATCH(CHECKLIST!B1073,DATOS!B:B,0),1)),"")</f>
        <v/>
      </c>
      <c r="Q1073" s="17" t="str">
        <f>IFERROR(IF(INDEX(DATOS!AU:AU,MATCH(CHECKLIST!B1073,DATOS!B:B,0),1)=0,"",INDEX(DATOS!AU:AU,MATCH(CHECKLIST!B1073,DATOS!B:B,0),1)),"")</f>
        <v/>
      </c>
    </row>
    <row r="1074" spans="1:17" x14ac:dyDescent="0.25">
      <c r="A1074" s="12">
        <v>1061</v>
      </c>
      <c r="B1074" t="str">
        <f>IFERROR(INDEX(DATOS!B:B,MATCH(CHECKLIST!A1074,DATOS!CG:CG,0),1),"")</f>
        <v/>
      </c>
      <c r="C1074" t="str">
        <f>IFERROR(INDEX(DATOS!BT:BT,MATCH(CHECKLIST!A1074,DATOS!CG:CG,0),1),"")</f>
        <v/>
      </c>
      <c r="D1074" t="str">
        <f>IFERROR(INDEX(DATOS!T:T,MATCH(CHECKLIST!E1074,DATOS!C:C,0),1),"")</f>
        <v/>
      </c>
      <c r="E1074" s="72" t="str">
        <f>IFERROR(INDEX(DATOS!C:C,MATCH(CHECKLIST!A1074,DATOS!CG:CG,0),1),"")</f>
        <v/>
      </c>
      <c r="F1074" s="82" t="str">
        <f>IFERROR(IF(INDEX(DATOS!AI:AI,MATCH(CHECKLIST!B1074,DATOS!B:B,0),1)=0,"",INDEX(DATOS!AI:AI,MATCH(CHECKLIST!B1074,DATOS!B:B,0),1)),"")</f>
        <v/>
      </c>
      <c r="G1074" s="17" t="str">
        <f>IFERROR(IF(INDEX(DATOS!AN:AN,MATCH(CHECKLIST!B1074,DATOS!B:B,0),1)=0,"",INDEX(DATOS!AN:AN,MATCH(CHECKLIST!B1074,DATOS!B:B,0),1)),"")</f>
        <v/>
      </c>
      <c r="H1074" s="17" t="str">
        <f>IFERROR(IF(INDEX(DATOS!BQ:BQ,MATCH(CHECKLIST!B1074,DATOS!B:B,0),1)="","X",IF(INDEX(DATOS!BQ:BQ,MATCH(CHECKLIST!B1074,DATOS!B:B,0),1)="VIGENTE","",INDEX(DATOS!BQ:BQ,MATCH(CHECKLIST!B1074,DATOS!B:B,0),1))),"")</f>
        <v/>
      </c>
      <c r="I1074" s="17" t="str">
        <f>IFERROR(IF(INDEX(DATOS!AR:AR,MATCH(CHECKLIST!B1074,DATOS!B:B,0),1)=0,"",INDEX(DATOS!AR:AR,MATCH(CHECKLIST!B1074,DATOS!B:B,0),1)),"")</f>
        <v/>
      </c>
      <c r="J1074" s="17" t="str">
        <f>IFERROR(IF(INDEX(DATOS!AP:AP,MATCH(CHECKLIST!B1074,DATOS!B:B,0),1)=0,"",INDEX(DATOS!AP:AP,MATCH(CHECKLIST!B1074,DATOS!B:B,0),1)),"")</f>
        <v/>
      </c>
      <c r="K1074" s="35" t="str">
        <f>IFERROR(IF(INDEX(DATOS!AQ:AQ,MATCH(CHECKLIST!B1074,DATOS!B:B,0),1)=0,"",INDEX(DATOS!AQ:AQ,MATCH(CHECKLIST!B1074,DATOS!B:B,0),1)),"")</f>
        <v/>
      </c>
      <c r="L1074" s="17" t="str">
        <f>IFERROR(IF(INDEX(DATOS!AS:AS,MATCH(CHECKLIST!B1074,DATOS!B:B,0),1)=0,"",INDEX(DATOS!AS:AS,MATCH(CHECKLIST!B1074,DATOS!B:B,0),1)),"")</f>
        <v/>
      </c>
      <c r="M1074" s="17" t="str">
        <f>IFERROR(IF(INDEX(DATOS!AO:AO,MATCH(CHECKLIST!B1074,DATOS!B:B,0),1)=0,"",INDEX(DATOS!AO:AO,MATCH(CHECKLIST!B1074,DATOS!B:B,0),1)),"")</f>
        <v/>
      </c>
      <c r="N1074" s="35" t="str">
        <f ca="1">IFERROR(IF(INDEX(DATOS!P:P,MATCH(CHECKLIST!B1074,DATOS!B:B,0),1)="","X",IF(INDEX(DATOS!P:P,MATCH(CHECKLIST!B1074,DATOS!B:B,0),1)&gt;YEAR(TODAY())-1,"","VENCIDA")),"")</f>
        <v/>
      </c>
      <c r="O1074" s="35" t="str">
        <f>IFERROR(IF(INDEX(DATOS!AV:AV,MATCH(CHECKLIST!B1074,DATOS!B:B,0),1)=0,"",INDEX(DATOS!AV:AV,MATCH(CHECKLIST!B1074,DATOS!B:B,0),1)),"")</f>
        <v/>
      </c>
      <c r="P1074" s="17" t="str">
        <f>IFERROR(IF(INDEX(DATOS!AT:AT,MATCH(CHECKLIST!B1074,DATOS!B:B,0),1)=0,"",INDEX(DATOS!AT:AT,MATCH(CHECKLIST!B1074,DATOS!B:B,0),1)),"")</f>
        <v/>
      </c>
      <c r="Q1074" s="17" t="str">
        <f>IFERROR(IF(INDEX(DATOS!AU:AU,MATCH(CHECKLIST!B1074,DATOS!B:B,0),1)=0,"",INDEX(DATOS!AU:AU,MATCH(CHECKLIST!B1074,DATOS!B:B,0),1)),"")</f>
        <v/>
      </c>
    </row>
    <row r="1075" spans="1:17" x14ac:dyDescent="0.25">
      <c r="A1075" s="12">
        <v>1062</v>
      </c>
      <c r="B1075" t="str">
        <f>IFERROR(INDEX(DATOS!B:B,MATCH(CHECKLIST!A1075,DATOS!CG:CG,0),1),"")</f>
        <v/>
      </c>
      <c r="C1075" t="str">
        <f>IFERROR(INDEX(DATOS!BT:BT,MATCH(CHECKLIST!A1075,DATOS!CG:CG,0),1),"")</f>
        <v/>
      </c>
      <c r="D1075" t="str">
        <f>IFERROR(INDEX(DATOS!T:T,MATCH(CHECKLIST!E1075,DATOS!C:C,0),1),"")</f>
        <v/>
      </c>
      <c r="E1075" s="72" t="str">
        <f>IFERROR(INDEX(DATOS!C:C,MATCH(CHECKLIST!A1075,DATOS!CG:CG,0),1),"")</f>
        <v/>
      </c>
      <c r="F1075" s="82" t="str">
        <f>IFERROR(IF(INDEX(DATOS!AI:AI,MATCH(CHECKLIST!B1075,DATOS!B:B,0),1)=0,"",INDEX(DATOS!AI:AI,MATCH(CHECKLIST!B1075,DATOS!B:B,0),1)),"")</f>
        <v/>
      </c>
      <c r="G1075" s="17" t="str">
        <f>IFERROR(IF(INDEX(DATOS!AN:AN,MATCH(CHECKLIST!B1075,DATOS!B:B,0),1)=0,"",INDEX(DATOS!AN:AN,MATCH(CHECKLIST!B1075,DATOS!B:B,0),1)),"")</f>
        <v/>
      </c>
      <c r="H1075" s="17" t="str">
        <f>IFERROR(IF(INDEX(DATOS!BQ:BQ,MATCH(CHECKLIST!B1075,DATOS!B:B,0),1)="","X",IF(INDEX(DATOS!BQ:BQ,MATCH(CHECKLIST!B1075,DATOS!B:B,0),1)="VIGENTE","",INDEX(DATOS!BQ:BQ,MATCH(CHECKLIST!B1075,DATOS!B:B,0),1))),"")</f>
        <v/>
      </c>
      <c r="I1075" s="17" t="str">
        <f>IFERROR(IF(INDEX(DATOS!AR:AR,MATCH(CHECKLIST!B1075,DATOS!B:B,0),1)=0,"",INDEX(DATOS!AR:AR,MATCH(CHECKLIST!B1075,DATOS!B:B,0),1)),"")</f>
        <v/>
      </c>
      <c r="J1075" s="17" t="str">
        <f>IFERROR(IF(INDEX(DATOS!AP:AP,MATCH(CHECKLIST!B1075,DATOS!B:B,0),1)=0,"",INDEX(DATOS!AP:AP,MATCH(CHECKLIST!B1075,DATOS!B:B,0),1)),"")</f>
        <v/>
      </c>
      <c r="K1075" s="35" t="str">
        <f>IFERROR(IF(INDEX(DATOS!AQ:AQ,MATCH(CHECKLIST!B1075,DATOS!B:B,0),1)=0,"",INDEX(DATOS!AQ:AQ,MATCH(CHECKLIST!B1075,DATOS!B:B,0),1)),"")</f>
        <v/>
      </c>
      <c r="L1075" s="17" t="str">
        <f>IFERROR(IF(INDEX(DATOS!AS:AS,MATCH(CHECKLIST!B1075,DATOS!B:B,0),1)=0,"",INDEX(DATOS!AS:AS,MATCH(CHECKLIST!B1075,DATOS!B:B,0),1)),"")</f>
        <v/>
      </c>
      <c r="M1075" s="17" t="str">
        <f>IFERROR(IF(INDEX(DATOS!AO:AO,MATCH(CHECKLIST!B1075,DATOS!B:B,0),1)=0,"",INDEX(DATOS!AO:AO,MATCH(CHECKLIST!B1075,DATOS!B:B,0),1)),"")</f>
        <v/>
      </c>
      <c r="N1075" s="35" t="str">
        <f ca="1">IFERROR(IF(INDEX(DATOS!P:P,MATCH(CHECKLIST!B1075,DATOS!B:B,0),1)="","X",IF(INDEX(DATOS!P:P,MATCH(CHECKLIST!B1075,DATOS!B:B,0),1)&gt;YEAR(TODAY())-1,"","VENCIDA")),"")</f>
        <v/>
      </c>
      <c r="O1075" s="35" t="str">
        <f>IFERROR(IF(INDEX(DATOS!AV:AV,MATCH(CHECKLIST!B1075,DATOS!B:B,0),1)=0,"",INDEX(DATOS!AV:AV,MATCH(CHECKLIST!B1075,DATOS!B:B,0),1)),"")</f>
        <v/>
      </c>
      <c r="P1075" s="17" t="str">
        <f>IFERROR(IF(INDEX(DATOS!AT:AT,MATCH(CHECKLIST!B1075,DATOS!B:B,0),1)=0,"",INDEX(DATOS!AT:AT,MATCH(CHECKLIST!B1075,DATOS!B:B,0),1)),"")</f>
        <v/>
      </c>
      <c r="Q1075" s="17" t="str">
        <f>IFERROR(IF(INDEX(DATOS!AU:AU,MATCH(CHECKLIST!B1075,DATOS!B:B,0),1)=0,"",INDEX(DATOS!AU:AU,MATCH(CHECKLIST!B1075,DATOS!B:B,0),1)),"")</f>
        <v/>
      </c>
    </row>
    <row r="1076" spans="1:17" x14ac:dyDescent="0.25">
      <c r="A1076" s="12">
        <v>1063</v>
      </c>
      <c r="B1076" t="str">
        <f>IFERROR(INDEX(DATOS!B:B,MATCH(CHECKLIST!A1076,DATOS!CG:CG,0),1),"")</f>
        <v/>
      </c>
      <c r="C1076" t="str">
        <f>IFERROR(INDEX(DATOS!BT:BT,MATCH(CHECKLIST!A1076,DATOS!CG:CG,0),1),"")</f>
        <v/>
      </c>
      <c r="D1076" t="str">
        <f>IFERROR(INDEX(DATOS!T:T,MATCH(CHECKLIST!E1076,DATOS!C:C,0),1),"")</f>
        <v/>
      </c>
      <c r="E1076" s="72" t="str">
        <f>IFERROR(INDEX(DATOS!C:C,MATCH(CHECKLIST!A1076,DATOS!CG:CG,0),1),"")</f>
        <v/>
      </c>
      <c r="F1076" s="82" t="str">
        <f>IFERROR(IF(INDEX(DATOS!AI:AI,MATCH(CHECKLIST!B1076,DATOS!B:B,0),1)=0,"",INDEX(DATOS!AI:AI,MATCH(CHECKLIST!B1076,DATOS!B:B,0),1)),"")</f>
        <v/>
      </c>
      <c r="G1076" s="17" t="str">
        <f>IFERROR(IF(INDEX(DATOS!AN:AN,MATCH(CHECKLIST!B1076,DATOS!B:B,0),1)=0,"",INDEX(DATOS!AN:AN,MATCH(CHECKLIST!B1076,DATOS!B:B,0),1)),"")</f>
        <v/>
      </c>
      <c r="H1076" s="17" t="str">
        <f>IFERROR(IF(INDEX(DATOS!BQ:BQ,MATCH(CHECKLIST!B1076,DATOS!B:B,0),1)="","X",IF(INDEX(DATOS!BQ:BQ,MATCH(CHECKLIST!B1076,DATOS!B:B,0),1)="VIGENTE","",INDEX(DATOS!BQ:BQ,MATCH(CHECKLIST!B1076,DATOS!B:B,0),1))),"")</f>
        <v/>
      </c>
      <c r="I1076" s="17" t="str">
        <f>IFERROR(IF(INDEX(DATOS!AR:AR,MATCH(CHECKLIST!B1076,DATOS!B:B,0),1)=0,"",INDEX(DATOS!AR:AR,MATCH(CHECKLIST!B1076,DATOS!B:B,0),1)),"")</f>
        <v/>
      </c>
      <c r="J1076" s="17" t="str">
        <f>IFERROR(IF(INDEX(DATOS!AP:AP,MATCH(CHECKLIST!B1076,DATOS!B:B,0),1)=0,"",INDEX(DATOS!AP:AP,MATCH(CHECKLIST!B1076,DATOS!B:B,0),1)),"")</f>
        <v/>
      </c>
      <c r="K1076" s="35" t="str">
        <f>IFERROR(IF(INDEX(DATOS!AQ:AQ,MATCH(CHECKLIST!B1076,DATOS!B:B,0),1)=0,"",INDEX(DATOS!AQ:AQ,MATCH(CHECKLIST!B1076,DATOS!B:B,0),1)),"")</f>
        <v/>
      </c>
      <c r="L1076" s="17" t="str">
        <f>IFERROR(IF(INDEX(DATOS!AS:AS,MATCH(CHECKLIST!B1076,DATOS!B:B,0),1)=0,"",INDEX(DATOS!AS:AS,MATCH(CHECKLIST!B1076,DATOS!B:B,0),1)),"")</f>
        <v/>
      </c>
      <c r="M1076" s="17" t="str">
        <f>IFERROR(IF(INDEX(DATOS!AO:AO,MATCH(CHECKLIST!B1076,DATOS!B:B,0),1)=0,"",INDEX(DATOS!AO:AO,MATCH(CHECKLIST!B1076,DATOS!B:B,0),1)),"")</f>
        <v/>
      </c>
      <c r="N1076" s="35" t="str">
        <f ca="1">IFERROR(IF(INDEX(DATOS!P:P,MATCH(CHECKLIST!B1076,DATOS!B:B,0),1)="","X",IF(INDEX(DATOS!P:P,MATCH(CHECKLIST!B1076,DATOS!B:B,0),1)&gt;YEAR(TODAY())-1,"","VENCIDA")),"")</f>
        <v/>
      </c>
      <c r="O1076" s="35" t="str">
        <f>IFERROR(IF(INDEX(DATOS!AV:AV,MATCH(CHECKLIST!B1076,DATOS!B:B,0),1)=0,"",INDEX(DATOS!AV:AV,MATCH(CHECKLIST!B1076,DATOS!B:B,0),1)),"")</f>
        <v/>
      </c>
      <c r="P1076" s="17" t="str">
        <f>IFERROR(IF(INDEX(DATOS!AT:AT,MATCH(CHECKLIST!B1076,DATOS!B:B,0),1)=0,"",INDEX(DATOS!AT:AT,MATCH(CHECKLIST!B1076,DATOS!B:B,0),1)),"")</f>
        <v/>
      </c>
      <c r="Q1076" s="17" t="str">
        <f>IFERROR(IF(INDEX(DATOS!AU:AU,MATCH(CHECKLIST!B1076,DATOS!B:B,0),1)=0,"",INDEX(DATOS!AU:AU,MATCH(CHECKLIST!B1076,DATOS!B:B,0),1)),"")</f>
        <v/>
      </c>
    </row>
    <row r="1077" spans="1:17" x14ac:dyDescent="0.25">
      <c r="A1077" s="12">
        <v>1064</v>
      </c>
      <c r="B1077" t="str">
        <f>IFERROR(INDEX(DATOS!B:B,MATCH(CHECKLIST!A1077,DATOS!CG:CG,0),1),"")</f>
        <v/>
      </c>
      <c r="C1077" t="str">
        <f>IFERROR(INDEX(DATOS!BT:BT,MATCH(CHECKLIST!A1077,DATOS!CG:CG,0),1),"")</f>
        <v/>
      </c>
      <c r="D1077" t="str">
        <f>IFERROR(INDEX(DATOS!T:T,MATCH(CHECKLIST!E1077,DATOS!C:C,0),1),"")</f>
        <v/>
      </c>
      <c r="E1077" s="72" t="str">
        <f>IFERROR(INDEX(DATOS!C:C,MATCH(CHECKLIST!A1077,DATOS!CG:CG,0),1),"")</f>
        <v/>
      </c>
      <c r="F1077" s="82" t="str">
        <f>IFERROR(IF(INDEX(DATOS!AI:AI,MATCH(CHECKLIST!B1077,DATOS!B:B,0),1)=0,"",INDEX(DATOS!AI:AI,MATCH(CHECKLIST!B1077,DATOS!B:B,0),1)),"")</f>
        <v/>
      </c>
      <c r="G1077" s="17" t="str">
        <f>IFERROR(IF(INDEX(DATOS!AN:AN,MATCH(CHECKLIST!B1077,DATOS!B:B,0),1)=0,"",INDEX(DATOS!AN:AN,MATCH(CHECKLIST!B1077,DATOS!B:B,0),1)),"")</f>
        <v/>
      </c>
      <c r="H1077" s="17" t="str">
        <f>IFERROR(IF(INDEX(DATOS!BQ:BQ,MATCH(CHECKLIST!B1077,DATOS!B:B,0),1)="","X",IF(INDEX(DATOS!BQ:BQ,MATCH(CHECKLIST!B1077,DATOS!B:B,0),1)="VIGENTE","",INDEX(DATOS!BQ:BQ,MATCH(CHECKLIST!B1077,DATOS!B:B,0),1))),"")</f>
        <v/>
      </c>
      <c r="I1077" s="17" t="str">
        <f>IFERROR(IF(INDEX(DATOS!AR:AR,MATCH(CHECKLIST!B1077,DATOS!B:B,0),1)=0,"",INDEX(DATOS!AR:AR,MATCH(CHECKLIST!B1077,DATOS!B:B,0),1)),"")</f>
        <v/>
      </c>
      <c r="J1077" s="17" t="str">
        <f>IFERROR(IF(INDEX(DATOS!AP:AP,MATCH(CHECKLIST!B1077,DATOS!B:B,0),1)=0,"",INDEX(DATOS!AP:AP,MATCH(CHECKLIST!B1077,DATOS!B:B,0),1)),"")</f>
        <v/>
      </c>
      <c r="K1077" s="35" t="str">
        <f>IFERROR(IF(INDEX(DATOS!AQ:AQ,MATCH(CHECKLIST!B1077,DATOS!B:B,0),1)=0,"",INDEX(DATOS!AQ:AQ,MATCH(CHECKLIST!B1077,DATOS!B:B,0),1)),"")</f>
        <v/>
      </c>
      <c r="L1077" s="17" t="str">
        <f>IFERROR(IF(INDEX(DATOS!AS:AS,MATCH(CHECKLIST!B1077,DATOS!B:B,0),1)=0,"",INDEX(DATOS!AS:AS,MATCH(CHECKLIST!B1077,DATOS!B:B,0),1)),"")</f>
        <v/>
      </c>
      <c r="M1077" s="17" t="str">
        <f>IFERROR(IF(INDEX(DATOS!AO:AO,MATCH(CHECKLIST!B1077,DATOS!B:B,0),1)=0,"",INDEX(DATOS!AO:AO,MATCH(CHECKLIST!B1077,DATOS!B:B,0),1)),"")</f>
        <v/>
      </c>
      <c r="N1077" s="35" t="str">
        <f ca="1">IFERROR(IF(INDEX(DATOS!P:P,MATCH(CHECKLIST!B1077,DATOS!B:B,0),1)="","X",IF(INDEX(DATOS!P:P,MATCH(CHECKLIST!B1077,DATOS!B:B,0),1)&gt;YEAR(TODAY())-1,"","VENCIDA")),"")</f>
        <v/>
      </c>
      <c r="O1077" s="35" t="str">
        <f>IFERROR(IF(INDEX(DATOS!AV:AV,MATCH(CHECKLIST!B1077,DATOS!B:B,0),1)=0,"",INDEX(DATOS!AV:AV,MATCH(CHECKLIST!B1077,DATOS!B:B,0),1)),"")</f>
        <v/>
      </c>
      <c r="P1077" s="17" t="str">
        <f>IFERROR(IF(INDEX(DATOS!AT:AT,MATCH(CHECKLIST!B1077,DATOS!B:B,0),1)=0,"",INDEX(DATOS!AT:AT,MATCH(CHECKLIST!B1077,DATOS!B:B,0),1)),"")</f>
        <v/>
      </c>
      <c r="Q1077" s="17" t="str">
        <f>IFERROR(IF(INDEX(DATOS!AU:AU,MATCH(CHECKLIST!B1077,DATOS!B:B,0),1)=0,"",INDEX(DATOS!AU:AU,MATCH(CHECKLIST!B1077,DATOS!B:B,0),1)),"")</f>
        <v/>
      </c>
    </row>
    <row r="1078" spans="1:17" x14ac:dyDescent="0.25">
      <c r="A1078" s="12">
        <v>1065</v>
      </c>
      <c r="B1078" t="str">
        <f>IFERROR(INDEX(DATOS!B:B,MATCH(CHECKLIST!A1078,DATOS!CG:CG,0),1),"")</f>
        <v/>
      </c>
      <c r="C1078" t="str">
        <f>IFERROR(INDEX(DATOS!BT:BT,MATCH(CHECKLIST!A1078,DATOS!CG:CG,0),1),"")</f>
        <v/>
      </c>
      <c r="D1078" t="str">
        <f>IFERROR(INDEX(DATOS!T:T,MATCH(CHECKLIST!E1078,DATOS!C:C,0),1),"")</f>
        <v/>
      </c>
      <c r="E1078" s="72" t="str">
        <f>IFERROR(INDEX(DATOS!C:C,MATCH(CHECKLIST!A1078,DATOS!CG:CG,0),1),"")</f>
        <v/>
      </c>
      <c r="F1078" s="82" t="str">
        <f>IFERROR(IF(INDEX(DATOS!AI:AI,MATCH(CHECKLIST!B1078,DATOS!B:B,0),1)=0,"",INDEX(DATOS!AI:AI,MATCH(CHECKLIST!B1078,DATOS!B:B,0),1)),"")</f>
        <v/>
      </c>
      <c r="G1078" s="17" t="str">
        <f>IFERROR(IF(INDEX(DATOS!AN:AN,MATCH(CHECKLIST!B1078,DATOS!B:B,0),1)=0,"",INDEX(DATOS!AN:AN,MATCH(CHECKLIST!B1078,DATOS!B:B,0),1)),"")</f>
        <v/>
      </c>
      <c r="H1078" s="17" t="str">
        <f>IFERROR(IF(INDEX(DATOS!BQ:BQ,MATCH(CHECKLIST!B1078,DATOS!B:B,0),1)="","X",IF(INDEX(DATOS!BQ:BQ,MATCH(CHECKLIST!B1078,DATOS!B:B,0),1)="VIGENTE","",INDEX(DATOS!BQ:BQ,MATCH(CHECKLIST!B1078,DATOS!B:B,0),1))),"")</f>
        <v/>
      </c>
      <c r="I1078" s="17" t="str">
        <f>IFERROR(IF(INDEX(DATOS!AR:AR,MATCH(CHECKLIST!B1078,DATOS!B:B,0),1)=0,"",INDEX(DATOS!AR:AR,MATCH(CHECKLIST!B1078,DATOS!B:B,0),1)),"")</f>
        <v/>
      </c>
      <c r="J1078" s="17" t="str">
        <f>IFERROR(IF(INDEX(DATOS!AP:AP,MATCH(CHECKLIST!B1078,DATOS!B:B,0),1)=0,"",INDEX(DATOS!AP:AP,MATCH(CHECKLIST!B1078,DATOS!B:B,0),1)),"")</f>
        <v/>
      </c>
      <c r="K1078" s="35" t="str">
        <f>IFERROR(IF(INDEX(DATOS!AQ:AQ,MATCH(CHECKLIST!B1078,DATOS!B:B,0),1)=0,"",INDEX(DATOS!AQ:AQ,MATCH(CHECKLIST!B1078,DATOS!B:B,0),1)),"")</f>
        <v/>
      </c>
      <c r="L1078" s="17" t="str">
        <f>IFERROR(IF(INDEX(DATOS!AS:AS,MATCH(CHECKLIST!B1078,DATOS!B:B,0),1)=0,"",INDEX(DATOS!AS:AS,MATCH(CHECKLIST!B1078,DATOS!B:B,0),1)),"")</f>
        <v/>
      </c>
      <c r="M1078" s="17" t="str">
        <f>IFERROR(IF(INDEX(DATOS!AO:AO,MATCH(CHECKLIST!B1078,DATOS!B:B,0),1)=0,"",INDEX(DATOS!AO:AO,MATCH(CHECKLIST!B1078,DATOS!B:B,0),1)),"")</f>
        <v/>
      </c>
      <c r="N1078" s="35" t="str">
        <f ca="1">IFERROR(IF(INDEX(DATOS!P:P,MATCH(CHECKLIST!B1078,DATOS!B:B,0),1)="","X",IF(INDEX(DATOS!P:P,MATCH(CHECKLIST!B1078,DATOS!B:B,0),1)&gt;YEAR(TODAY())-1,"","VENCIDA")),"")</f>
        <v/>
      </c>
      <c r="O1078" s="35" t="str">
        <f>IFERROR(IF(INDEX(DATOS!AV:AV,MATCH(CHECKLIST!B1078,DATOS!B:B,0),1)=0,"",INDEX(DATOS!AV:AV,MATCH(CHECKLIST!B1078,DATOS!B:B,0),1)),"")</f>
        <v/>
      </c>
      <c r="P1078" s="17" t="str">
        <f>IFERROR(IF(INDEX(DATOS!AT:AT,MATCH(CHECKLIST!B1078,DATOS!B:B,0),1)=0,"",INDEX(DATOS!AT:AT,MATCH(CHECKLIST!B1078,DATOS!B:B,0),1)),"")</f>
        <v/>
      </c>
      <c r="Q1078" s="17" t="str">
        <f>IFERROR(IF(INDEX(DATOS!AU:AU,MATCH(CHECKLIST!B1078,DATOS!B:B,0),1)=0,"",INDEX(DATOS!AU:AU,MATCH(CHECKLIST!B1078,DATOS!B:B,0),1)),"")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AT75"/>
  <sheetViews>
    <sheetView zoomScaleNormal="100" workbookViewId="0">
      <selection activeCell="AU1" sqref="AR1:AU1048576"/>
    </sheetView>
  </sheetViews>
  <sheetFormatPr baseColWidth="10" defaultRowHeight="15" x14ac:dyDescent="0.25"/>
  <cols>
    <col min="1" max="1" width="3.28515625" customWidth="1"/>
    <col min="2" max="2" width="1.7109375" customWidth="1"/>
    <col min="3" max="39" width="3.28515625" customWidth="1"/>
    <col min="44" max="44" width="0" hidden="1" customWidth="1"/>
    <col min="45" max="45" width="20.5703125" hidden="1" customWidth="1"/>
    <col min="46" max="46" width="3" hidden="1" customWidth="1"/>
    <col min="47" max="47" width="0" hidden="1" customWidth="1"/>
  </cols>
  <sheetData>
    <row r="2" spans="3:46" x14ac:dyDescent="0.25">
      <c r="AS2" t="s">
        <v>10466</v>
      </c>
      <c r="AT2">
        <v>1</v>
      </c>
    </row>
    <row r="3" spans="3:46" x14ac:dyDescent="0.25">
      <c r="Q3" s="409" t="s">
        <v>10529</v>
      </c>
      <c r="R3" s="409"/>
      <c r="S3" s="409"/>
      <c r="T3" s="409"/>
      <c r="U3" s="409"/>
      <c r="V3" s="409"/>
      <c r="W3" s="409"/>
      <c r="Z3" s="274" t="s">
        <v>10600</v>
      </c>
      <c r="AA3" s="274"/>
      <c r="AB3" s="274"/>
      <c r="AC3" s="274"/>
      <c r="AD3" s="274" t="s">
        <v>10601</v>
      </c>
      <c r="AE3" s="274"/>
      <c r="AF3" s="274"/>
      <c r="AG3" s="274"/>
      <c r="AH3" s="274" t="s">
        <v>10602</v>
      </c>
      <c r="AI3" s="274"/>
      <c r="AJ3" s="274"/>
      <c r="AK3" s="274"/>
      <c r="AS3" t="s">
        <v>10467</v>
      </c>
      <c r="AT3">
        <v>2</v>
      </c>
    </row>
    <row r="4" spans="3:46" x14ac:dyDescent="0.25">
      <c r="Q4" s="409"/>
      <c r="R4" s="409"/>
      <c r="S4" s="409"/>
      <c r="T4" s="409"/>
      <c r="U4" s="409"/>
      <c r="V4" s="409"/>
      <c r="W4" s="409"/>
      <c r="AA4" s="407">
        <f>IFERROR(VLOOKUP(ESTADO,AS2:AT33,2,0),"")</f>
        <v>19</v>
      </c>
      <c r="AB4" s="407"/>
      <c r="AC4" s="407"/>
      <c r="AD4" s="276"/>
      <c r="AE4" s="407">
        <f>CLAVE_DISTRITO</f>
        <v>10215</v>
      </c>
      <c r="AF4" s="407"/>
      <c r="AG4" s="407"/>
      <c r="AH4" s="276"/>
      <c r="AI4" s="407">
        <f>CLAVE_CADER</f>
        <v>12</v>
      </c>
      <c r="AJ4" s="407"/>
      <c r="AK4" s="407"/>
      <c r="AS4" t="s">
        <v>10468</v>
      </c>
      <c r="AT4">
        <v>3</v>
      </c>
    </row>
    <row r="5" spans="3:46" ht="9" customHeight="1" x14ac:dyDescent="0.25">
      <c r="Q5" s="409"/>
      <c r="R5" s="409"/>
      <c r="S5" s="409"/>
      <c r="T5" s="409"/>
      <c r="U5" s="409"/>
      <c r="V5" s="409"/>
      <c r="W5" s="409"/>
      <c r="AS5" t="s">
        <v>10469</v>
      </c>
      <c r="AT5">
        <v>4</v>
      </c>
    </row>
    <row r="6" spans="3:46" ht="19.5" x14ac:dyDescent="0.4">
      <c r="C6" s="311" t="s">
        <v>10530</v>
      </c>
      <c r="D6" s="311"/>
      <c r="E6" s="311"/>
      <c r="F6" s="311"/>
      <c r="G6" s="311"/>
      <c r="H6" s="311"/>
      <c r="I6" s="311"/>
      <c r="J6" s="311"/>
      <c r="K6" s="311"/>
      <c r="L6" s="311"/>
      <c r="M6" s="311"/>
      <c r="N6" s="311"/>
      <c r="O6" s="311"/>
      <c r="P6" s="311"/>
      <c r="Q6" s="311"/>
      <c r="R6" s="311"/>
      <c r="S6" s="311"/>
      <c r="T6" s="311"/>
      <c r="U6" s="311"/>
      <c r="V6" s="311"/>
      <c r="W6" s="311"/>
      <c r="X6" s="311"/>
      <c r="Y6" s="311"/>
      <c r="Z6" s="311"/>
      <c r="AA6" s="311"/>
      <c r="AB6" s="311"/>
      <c r="AC6" s="311"/>
      <c r="AD6" s="311"/>
      <c r="AE6" s="311"/>
      <c r="AF6" s="311"/>
      <c r="AG6" s="311"/>
      <c r="AH6" s="311"/>
      <c r="AI6" s="311"/>
      <c r="AJ6" s="311"/>
      <c r="AK6" s="311"/>
      <c r="AS6" t="s">
        <v>10470</v>
      </c>
      <c r="AT6">
        <v>5</v>
      </c>
    </row>
    <row r="7" spans="3:46" ht="19.5" x14ac:dyDescent="0.4">
      <c r="C7" s="311" t="s">
        <v>10531</v>
      </c>
      <c r="D7" s="311"/>
      <c r="E7" s="311"/>
      <c r="F7" s="311"/>
      <c r="G7" s="311"/>
      <c r="H7" s="311"/>
      <c r="I7" s="311"/>
      <c r="J7" s="311"/>
      <c r="K7" s="311"/>
      <c r="L7" s="311"/>
      <c r="M7" s="311"/>
      <c r="N7" s="311"/>
      <c r="O7" s="311"/>
      <c r="P7" s="311"/>
      <c r="Q7" s="311"/>
      <c r="R7" s="311"/>
      <c r="S7" s="311"/>
      <c r="T7" s="311"/>
      <c r="U7" s="311"/>
      <c r="V7" s="311"/>
      <c r="W7" s="311"/>
      <c r="X7" s="311"/>
      <c r="Y7" s="311"/>
      <c r="Z7" s="311"/>
      <c r="AA7" s="311"/>
      <c r="AB7" s="311"/>
      <c r="AC7" s="311"/>
      <c r="AD7" s="311"/>
      <c r="AE7" s="311"/>
      <c r="AF7" s="311"/>
      <c r="AG7" s="311"/>
      <c r="AH7" s="311"/>
      <c r="AI7" s="311"/>
      <c r="AJ7" s="311"/>
      <c r="AK7" s="311"/>
      <c r="AS7" t="s">
        <v>10471</v>
      </c>
      <c r="AT7">
        <v>6</v>
      </c>
    </row>
    <row r="8" spans="3:46" ht="5.25" customHeight="1" x14ac:dyDescent="0.25">
      <c r="AS8" t="s">
        <v>10472</v>
      </c>
      <c r="AT8">
        <v>7</v>
      </c>
    </row>
    <row r="9" spans="3:46" x14ac:dyDescent="0.25">
      <c r="C9" s="410" t="str">
        <f ca="1">REPORTE!F8</f>
        <v>LINARES, NUEVO LEON A 26 DE NOVIEMBRE DE 2025</v>
      </c>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S9" t="s">
        <v>10473</v>
      </c>
      <c r="AT9">
        <v>8</v>
      </c>
    </row>
    <row r="10" spans="3:46" ht="5.25" customHeight="1" x14ac:dyDescent="0.25">
      <c r="C10" s="275"/>
      <c r="D10" s="275"/>
      <c r="E10" s="275"/>
      <c r="F10" s="275"/>
      <c r="G10" s="275"/>
      <c r="H10" s="275"/>
      <c r="I10" s="275"/>
      <c r="J10" s="275"/>
      <c r="K10" s="275"/>
      <c r="L10" s="275"/>
      <c r="M10" s="275"/>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S10" t="s">
        <v>10638</v>
      </c>
      <c r="AT10">
        <v>9</v>
      </c>
    </row>
    <row r="11" spans="3:46" x14ac:dyDescent="0.25">
      <c r="C11" s="411" t="s">
        <v>10532</v>
      </c>
      <c r="D11" s="411"/>
      <c r="E11" s="411"/>
      <c r="F11" s="411"/>
      <c r="G11" s="411"/>
      <c r="H11" s="411"/>
      <c r="I11" s="411"/>
      <c r="J11" s="411"/>
      <c r="K11" s="411"/>
      <c r="L11" s="411"/>
      <c r="M11" s="411"/>
      <c r="N11" s="411"/>
      <c r="O11" s="411"/>
      <c r="P11" s="411"/>
      <c r="Q11" s="411"/>
      <c r="R11" s="411"/>
      <c r="S11" s="411"/>
      <c r="T11" s="411"/>
      <c r="U11" s="411"/>
      <c r="V11" s="411"/>
      <c r="W11" s="411"/>
      <c r="X11" s="411"/>
      <c r="Y11" s="411"/>
      <c r="Z11" s="411"/>
      <c r="AA11" s="411"/>
      <c r="AB11" s="411"/>
      <c r="AC11" s="411"/>
      <c r="AD11" s="411"/>
      <c r="AE11" s="411"/>
      <c r="AF11" s="411"/>
      <c r="AG11" s="411"/>
      <c r="AH11" s="411"/>
      <c r="AI11" s="411"/>
      <c r="AJ11" s="411"/>
      <c r="AK11" s="411"/>
      <c r="AS11" t="s">
        <v>10474</v>
      </c>
      <c r="AT11">
        <v>10</v>
      </c>
    </row>
    <row r="12" spans="3:46" x14ac:dyDescent="0.25">
      <c r="C12" s="411"/>
      <c r="D12" s="411"/>
      <c r="E12" s="411"/>
      <c r="F12" s="411"/>
      <c r="G12" s="411"/>
      <c r="H12" s="411"/>
      <c r="I12" s="411"/>
      <c r="J12" s="411"/>
      <c r="K12" s="411"/>
      <c r="L12" s="411"/>
      <c r="M12" s="411"/>
      <c r="N12" s="411"/>
      <c r="O12" s="411"/>
      <c r="P12" s="411"/>
      <c r="Q12" s="411"/>
      <c r="R12" s="411"/>
      <c r="S12" s="411"/>
      <c r="T12" s="411"/>
      <c r="U12" s="411"/>
      <c r="V12" s="411"/>
      <c r="W12" s="411"/>
      <c r="X12" s="411"/>
      <c r="Y12" s="411"/>
      <c r="Z12" s="411"/>
      <c r="AA12" s="411"/>
      <c r="AB12" s="411"/>
      <c r="AC12" s="411"/>
      <c r="AD12" s="411"/>
      <c r="AE12" s="411"/>
      <c r="AF12" s="411"/>
      <c r="AG12" s="411"/>
      <c r="AH12" s="411"/>
      <c r="AI12" s="411"/>
      <c r="AJ12" s="411"/>
      <c r="AK12" s="411"/>
      <c r="AS12" t="s">
        <v>10475</v>
      </c>
      <c r="AT12">
        <v>11</v>
      </c>
    </row>
    <row r="13" spans="3:46" x14ac:dyDescent="0.25">
      <c r="C13" s="411"/>
      <c r="D13" s="411"/>
      <c r="E13" s="411"/>
      <c r="F13" s="411"/>
      <c r="G13" s="411"/>
      <c r="H13" s="411"/>
      <c r="I13" s="411"/>
      <c r="J13" s="411"/>
      <c r="K13" s="411"/>
      <c r="L13" s="411"/>
      <c r="M13" s="411"/>
      <c r="N13" s="411"/>
      <c r="O13" s="411"/>
      <c r="P13" s="411"/>
      <c r="Q13" s="411"/>
      <c r="R13" s="411"/>
      <c r="S13" s="411"/>
      <c r="T13" s="411"/>
      <c r="U13" s="411"/>
      <c r="V13" s="411"/>
      <c r="W13" s="411"/>
      <c r="X13" s="411"/>
      <c r="Y13" s="411"/>
      <c r="Z13" s="411"/>
      <c r="AA13" s="411"/>
      <c r="AB13" s="411"/>
      <c r="AC13" s="411"/>
      <c r="AD13" s="411"/>
      <c r="AE13" s="411"/>
      <c r="AF13" s="411"/>
      <c r="AG13" s="411"/>
      <c r="AH13" s="411"/>
      <c r="AI13" s="411"/>
      <c r="AJ13" s="411"/>
      <c r="AK13" s="411"/>
      <c r="AS13" t="s">
        <v>10476</v>
      </c>
      <c r="AT13">
        <v>12</v>
      </c>
    </row>
    <row r="14" spans="3:46" ht="5.25" customHeight="1" x14ac:dyDescent="0.2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c r="AH14" s="275"/>
      <c r="AI14" s="275"/>
      <c r="AJ14" s="275"/>
      <c r="AK14" s="275"/>
      <c r="AS14" t="s">
        <v>10477</v>
      </c>
      <c r="AT14">
        <v>13</v>
      </c>
    </row>
    <row r="15" spans="3:46" x14ac:dyDescent="0.25">
      <c r="C15" s="277" t="s">
        <v>10534</v>
      </c>
      <c r="D15" s="275"/>
      <c r="E15" s="275"/>
      <c r="F15" s="275"/>
      <c r="G15" s="275"/>
      <c r="H15" s="275"/>
      <c r="I15" s="278" t="str">
        <f>IF(C19="","X","")</f>
        <v>X</v>
      </c>
      <c r="J15" s="275" t="s">
        <v>10535</v>
      </c>
      <c r="K15" s="275"/>
      <c r="L15" s="275"/>
      <c r="M15" s="275"/>
      <c r="N15" s="275"/>
      <c r="O15" s="278" t="str">
        <f>IF(I15="X","","X")</f>
        <v/>
      </c>
      <c r="P15" s="275" t="s">
        <v>10603</v>
      </c>
      <c r="Q15" s="275"/>
      <c r="R15" s="275"/>
      <c r="S15" s="275"/>
      <c r="T15" s="275"/>
      <c r="U15" s="275"/>
      <c r="V15" s="275"/>
      <c r="W15" s="275"/>
      <c r="X15" s="275"/>
      <c r="Y15" s="278"/>
      <c r="Z15" s="277" t="s">
        <v>10604</v>
      </c>
      <c r="AA15" s="275"/>
      <c r="AB15" s="275"/>
      <c r="AC15" s="275"/>
      <c r="AD15" s="278" t="str">
        <f>IF(TIPODEPERSONA="FISICA","X","")</f>
        <v/>
      </c>
      <c r="AE15" s="275" t="s">
        <v>10605</v>
      </c>
      <c r="AF15" s="275"/>
      <c r="AG15" s="275"/>
      <c r="AH15" s="278" t="str">
        <f>IF(TIPODEPERSONA="MORAL","X","")</f>
        <v/>
      </c>
      <c r="AI15" s="275" t="s">
        <v>10606</v>
      </c>
      <c r="AJ15" s="275"/>
      <c r="AK15" s="275"/>
      <c r="AS15" t="s">
        <v>10478</v>
      </c>
      <c r="AT15">
        <v>14</v>
      </c>
    </row>
    <row r="16" spans="3:46" x14ac:dyDescent="0.25">
      <c r="C16" s="277" t="s">
        <v>10608</v>
      </c>
      <c r="D16" s="275"/>
      <c r="E16" s="275"/>
      <c r="F16" s="275"/>
      <c r="G16" s="275"/>
      <c r="H16" s="275"/>
      <c r="I16" s="275"/>
      <c r="J16" s="275"/>
      <c r="K16" s="275"/>
      <c r="L16" s="275"/>
      <c r="M16" s="275"/>
      <c r="N16" s="275"/>
      <c r="O16" s="275"/>
      <c r="P16" s="275"/>
      <c r="Q16" s="275"/>
      <c r="R16" s="275"/>
      <c r="S16" s="275"/>
      <c r="T16" s="275"/>
      <c r="U16" s="275"/>
      <c r="V16" s="275"/>
      <c r="W16" s="275"/>
      <c r="X16" s="277" t="s">
        <v>10436</v>
      </c>
      <c r="Y16" s="275"/>
      <c r="Z16" s="275"/>
      <c r="AA16" s="275"/>
      <c r="AB16" s="275"/>
      <c r="AC16" s="275"/>
      <c r="AD16" s="275"/>
      <c r="AE16" s="275"/>
      <c r="AF16" s="275"/>
      <c r="AG16" s="277" t="s">
        <v>10611</v>
      </c>
      <c r="AH16" s="275"/>
      <c r="AI16" s="275"/>
      <c r="AJ16" s="275"/>
      <c r="AK16" s="275"/>
      <c r="AS16" t="s">
        <v>10639</v>
      </c>
      <c r="AT16">
        <v>15</v>
      </c>
    </row>
    <row r="17" spans="2:46" x14ac:dyDescent="0.25">
      <c r="C17" s="437" t="str">
        <f>REPORTE!C20</f>
        <v xml:space="preserve">  </v>
      </c>
      <c r="D17" s="437"/>
      <c r="E17" s="437"/>
      <c r="F17" s="437"/>
      <c r="G17" s="437"/>
      <c r="H17" s="437"/>
      <c r="I17" s="437"/>
      <c r="J17" s="437"/>
      <c r="K17" s="437"/>
      <c r="L17" s="437"/>
      <c r="M17" s="437"/>
      <c r="N17" s="437"/>
      <c r="O17" s="437"/>
      <c r="P17" s="437"/>
      <c r="Q17" s="437"/>
      <c r="R17" s="437"/>
      <c r="S17" s="437"/>
      <c r="T17" s="437"/>
      <c r="U17" s="437"/>
      <c r="V17" s="437"/>
      <c r="W17" s="275"/>
      <c r="X17" s="437" t="str">
        <f>REPORTE!J21</f>
        <v/>
      </c>
      <c r="Y17" s="437"/>
      <c r="Z17" s="437"/>
      <c r="AA17" s="437"/>
      <c r="AB17" s="437"/>
      <c r="AC17" s="437"/>
      <c r="AD17" s="437"/>
      <c r="AE17" s="437"/>
      <c r="AF17" s="275"/>
      <c r="AG17" s="436" t="str">
        <f>REPORTE!J22</f>
        <v/>
      </c>
      <c r="AH17" s="436"/>
      <c r="AI17" s="436"/>
      <c r="AJ17" s="436"/>
      <c r="AK17" s="436"/>
      <c r="AS17" t="s">
        <v>10636</v>
      </c>
      <c r="AT17">
        <v>16</v>
      </c>
    </row>
    <row r="18" spans="2:46" x14ac:dyDescent="0.25">
      <c r="C18" s="277" t="s">
        <v>10614</v>
      </c>
      <c r="D18" s="275"/>
      <c r="E18" s="275"/>
      <c r="F18" s="275"/>
      <c r="G18" s="275"/>
      <c r="H18" s="275"/>
      <c r="I18" s="275"/>
      <c r="J18" s="275"/>
      <c r="K18" s="275"/>
      <c r="L18" s="275"/>
      <c r="M18" s="275"/>
      <c r="N18" s="275"/>
      <c r="O18" s="275"/>
      <c r="P18" s="275"/>
      <c r="Q18" s="275"/>
      <c r="R18" s="275"/>
      <c r="S18" s="275"/>
      <c r="T18" s="275"/>
      <c r="U18" s="275"/>
      <c r="V18" s="275"/>
      <c r="W18" s="275"/>
      <c r="X18" s="275"/>
      <c r="Y18" s="275"/>
      <c r="Z18" s="275"/>
      <c r="AA18" s="275"/>
      <c r="AB18" s="275"/>
      <c r="AC18" s="277" t="s">
        <v>10612</v>
      </c>
      <c r="AD18" s="275"/>
      <c r="AE18" s="275"/>
      <c r="AF18" s="275"/>
      <c r="AG18" s="275"/>
      <c r="AH18" s="275"/>
      <c r="AI18" s="275"/>
      <c r="AJ18" s="275"/>
      <c r="AK18" s="275"/>
      <c r="AS18" t="s">
        <v>10479</v>
      </c>
      <c r="AT18">
        <v>17</v>
      </c>
    </row>
    <row r="19" spans="2:46" x14ac:dyDescent="0.25">
      <c r="B19" s="4"/>
      <c r="C19" s="281" t="str">
        <f>REINSCRIPCION!I16</f>
        <v/>
      </c>
      <c r="D19" s="281" t="str">
        <f>REINSCRIPCION!J16</f>
        <v/>
      </c>
      <c r="E19" s="281" t="str">
        <f>REINSCRIPCION!K16</f>
        <v/>
      </c>
      <c r="F19" s="281" t="str">
        <f>REINSCRIPCION!L16</f>
        <v/>
      </c>
      <c r="G19" s="281" t="str">
        <f>REINSCRIPCION!M16</f>
        <v/>
      </c>
      <c r="H19" s="281" t="str">
        <f>REINSCRIPCION!N16</f>
        <v/>
      </c>
      <c r="I19" s="281" t="str">
        <f>REINSCRIPCION!O16</f>
        <v/>
      </c>
      <c r="J19" s="281" t="str">
        <f>REINSCRIPCION!P16</f>
        <v/>
      </c>
      <c r="K19" s="281" t="str">
        <f>REINSCRIPCION!Q16</f>
        <v/>
      </c>
      <c r="L19" s="281" t="str">
        <f>REINSCRIPCION!R16</f>
        <v/>
      </c>
      <c r="M19" s="281" t="str">
        <f>REINSCRIPCION!S16</f>
        <v/>
      </c>
      <c r="N19" s="281" t="str">
        <f>REINSCRIPCION!T16</f>
        <v/>
      </c>
      <c r="O19" s="281" t="str">
        <f>REINSCRIPCION!U16</f>
        <v/>
      </c>
      <c r="P19" s="281" t="str">
        <f>REINSCRIPCION!V16</f>
        <v/>
      </c>
      <c r="Q19" s="281" t="str">
        <f>REINSCRIPCION!W16</f>
        <v/>
      </c>
      <c r="R19" s="281" t="str">
        <f>REINSCRIPCION!X16</f>
        <v/>
      </c>
      <c r="S19" s="281" t="str">
        <f>REINSCRIPCION!Y16</f>
        <v/>
      </c>
      <c r="T19" s="281" t="str">
        <f>REINSCRIPCION!Z16</f>
        <v/>
      </c>
      <c r="U19" s="281" t="str">
        <f>REINSCRIPCION!AA16</f>
        <v/>
      </c>
      <c r="V19" s="281" t="str">
        <f>REINSCRIPCION!AB16</f>
        <v/>
      </c>
      <c r="W19" s="281" t="str">
        <f>REINSCRIPCION!AC16</f>
        <v/>
      </c>
      <c r="X19" s="281" t="str">
        <f>REINSCRIPCION!AD16</f>
        <v/>
      </c>
      <c r="Y19" s="281" t="str">
        <f>REINSCRIPCION!AE16</f>
        <v/>
      </c>
      <c r="Z19" s="281" t="str">
        <f>REINSCRIPCION!AF16</f>
        <v/>
      </c>
      <c r="AA19" s="275"/>
      <c r="AB19" s="275"/>
      <c r="AC19" s="436" t="str">
        <f>REPORTE!J20</f>
        <v/>
      </c>
      <c r="AD19" s="436"/>
      <c r="AE19" s="436"/>
      <c r="AF19" s="436"/>
      <c r="AG19" s="436"/>
      <c r="AH19" s="436"/>
      <c r="AI19" s="436"/>
      <c r="AJ19" s="436"/>
      <c r="AK19" s="436"/>
      <c r="AS19" t="s">
        <v>10480</v>
      </c>
      <c r="AT19">
        <v>18</v>
      </c>
    </row>
    <row r="20" spans="2:46" x14ac:dyDescent="0.25">
      <c r="C20" s="277" t="s">
        <v>10615</v>
      </c>
      <c r="D20" s="275"/>
      <c r="E20" s="275"/>
      <c r="F20" s="275"/>
      <c r="G20" s="275"/>
      <c r="H20" s="275"/>
      <c r="I20" s="275"/>
      <c r="J20" s="275"/>
      <c r="K20" s="275"/>
      <c r="L20" s="275"/>
      <c r="M20" s="275"/>
      <c r="N20" s="275"/>
      <c r="O20" s="275"/>
      <c r="P20" s="275"/>
      <c r="Q20" s="275"/>
      <c r="R20" s="275"/>
      <c r="S20" s="275"/>
      <c r="T20" s="275"/>
      <c r="U20" s="275"/>
      <c r="V20" s="275"/>
      <c r="W20" s="275"/>
      <c r="X20" s="275"/>
      <c r="Y20" s="275"/>
      <c r="Z20" s="275"/>
      <c r="AA20" s="275"/>
      <c r="AB20" s="275"/>
      <c r="AC20" s="275"/>
      <c r="AD20" s="275"/>
      <c r="AE20" s="275"/>
      <c r="AF20" s="275"/>
      <c r="AG20" s="275"/>
      <c r="AH20" s="275"/>
      <c r="AI20" s="275"/>
      <c r="AJ20" s="275"/>
      <c r="AK20" s="275"/>
      <c r="AS20" t="s">
        <v>10642</v>
      </c>
      <c r="AT20">
        <v>19</v>
      </c>
    </row>
    <row r="21" spans="2:46" x14ac:dyDescent="0.25">
      <c r="B21" s="4"/>
      <c r="C21" s="281" t="str">
        <f>REINSCRIPCION!G18</f>
        <v xml:space="preserve"> </v>
      </c>
      <c r="D21" s="281" t="str">
        <f>REINSCRIPCION!H18</f>
        <v xml:space="preserve"> </v>
      </c>
      <c r="E21" s="281" t="str">
        <f>REINSCRIPCION!I18</f>
        <v/>
      </c>
      <c r="F21" s="281" t="str">
        <f>REINSCRIPCION!J18</f>
        <v/>
      </c>
      <c r="G21" s="281" t="str">
        <f>REINSCRIPCION!K18</f>
        <v/>
      </c>
      <c r="H21" s="281" t="str">
        <f>REINSCRIPCION!L18</f>
        <v/>
      </c>
      <c r="I21" s="281" t="str">
        <f>REINSCRIPCION!M18</f>
        <v/>
      </c>
      <c r="J21" s="281" t="str">
        <f>REINSCRIPCION!N18</f>
        <v/>
      </c>
      <c r="K21" s="281" t="str">
        <f>REINSCRIPCION!O18</f>
        <v/>
      </c>
      <c r="L21" s="281" t="str">
        <f>REINSCRIPCION!P18</f>
        <v/>
      </c>
      <c r="M21" s="281" t="str">
        <f>REINSCRIPCION!Q18</f>
        <v/>
      </c>
      <c r="N21" s="281" t="str">
        <f>REINSCRIPCION!R18</f>
        <v/>
      </c>
      <c r="O21" s="275"/>
      <c r="P21" s="275"/>
      <c r="Q21" s="275"/>
      <c r="R21" s="275"/>
      <c r="S21" s="275"/>
      <c r="T21" s="275"/>
      <c r="U21" s="275"/>
      <c r="V21" s="275"/>
      <c r="W21" s="275"/>
      <c r="X21" s="275"/>
      <c r="Y21" s="275"/>
      <c r="Z21" s="275"/>
      <c r="AA21" s="275"/>
      <c r="AB21" s="275"/>
      <c r="AC21" s="275"/>
      <c r="AD21" s="275"/>
      <c r="AE21" s="275"/>
      <c r="AF21" s="275"/>
      <c r="AG21" s="275"/>
      <c r="AH21" s="275"/>
      <c r="AI21" s="275"/>
      <c r="AJ21" s="275"/>
      <c r="AK21" s="275"/>
      <c r="AS21" t="s">
        <v>10481</v>
      </c>
      <c r="AT21">
        <v>20</v>
      </c>
    </row>
    <row r="22" spans="2:46" x14ac:dyDescent="0.25">
      <c r="C22" s="277" t="s">
        <v>10616</v>
      </c>
      <c r="D22" s="275"/>
      <c r="E22" s="275"/>
      <c r="F22" s="275"/>
      <c r="G22" s="275"/>
      <c r="H22" s="275"/>
      <c r="I22" s="275"/>
      <c r="J22" s="275"/>
      <c r="K22" s="275"/>
      <c r="L22" s="275"/>
      <c r="M22" s="275"/>
      <c r="N22" s="275"/>
      <c r="O22" s="275"/>
      <c r="P22" s="275"/>
      <c r="Q22" s="275"/>
      <c r="R22" s="275"/>
      <c r="S22" s="275"/>
      <c r="T22" s="275"/>
      <c r="U22" s="275"/>
      <c r="V22" s="275"/>
      <c r="W22" s="275"/>
      <c r="X22" s="275"/>
      <c r="Y22" s="275"/>
      <c r="Z22" s="275"/>
      <c r="AA22" s="275"/>
      <c r="AB22" s="275"/>
      <c r="AC22" s="275"/>
      <c r="AD22" s="275"/>
      <c r="AE22" s="275"/>
      <c r="AF22" s="275"/>
      <c r="AG22" s="277" t="s">
        <v>10613</v>
      </c>
      <c r="AH22" s="275"/>
      <c r="AI22" s="275"/>
      <c r="AJ22" s="275"/>
      <c r="AK22" s="275"/>
      <c r="AS22" t="s">
        <v>10482</v>
      </c>
      <c r="AT22">
        <v>21</v>
      </c>
    </row>
    <row r="23" spans="2:46" x14ac:dyDescent="0.25">
      <c r="B23" s="4"/>
      <c r="C23" s="280" t="str">
        <f>MID(REINSCRIPCION!$G20,1,1)</f>
        <v/>
      </c>
      <c r="D23" s="280" t="str">
        <f>MID(REINSCRIPCION!$G20,2,1)</f>
        <v/>
      </c>
      <c r="E23" s="280" t="str">
        <f>MID(REINSCRIPCION!$G20,3,1)</f>
        <v/>
      </c>
      <c r="F23" s="280" t="str">
        <f>MID(REINSCRIPCION!$G20,4,1)</f>
        <v/>
      </c>
      <c r="G23" s="280" t="str">
        <f>MID(REINSCRIPCION!$G20,5,1)</f>
        <v/>
      </c>
      <c r="H23" s="280" t="str">
        <f>IF(MID(REINSCRIPCION!$G20,6,1)=" ","-",MID(REINSCRIPCION!$G20,6,1))</f>
        <v/>
      </c>
      <c r="I23" s="280" t="str">
        <f>MID(REINSCRIPCION!$G20,7,1)</f>
        <v/>
      </c>
      <c r="J23" s="280" t="str">
        <f>MID(REINSCRIPCION!$G20,8,1)</f>
        <v/>
      </c>
      <c r="K23" s="280" t="str">
        <f>MID(REINSCRIPCION!$G20,9,1)</f>
        <v/>
      </c>
      <c r="L23" s="280" t="str">
        <f>MID(REINSCRIPCION!$G20,10,1)</f>
        <v/>
      </c>
      <c r="M23" s="280" t="str">
        <f>MID(REINSCRIPCION!$G20,11,1)</f>
        <v/>
      </c>
      <c r="N23" s="280" t="str">
        <f>MID(REINSCRIPCION!$G20,12,1)</f>
        <v/>
      </c>
      <c r="O23" s="280" t="str">
        <f>IF(MID(REINSCRIPCION!$G20,13,1)=" ","-",MID(REINSCRIPCION!$G20,13,1))</f>
        <v/>
      </c>
      <c r="P23" s="280" t="str">
        <f>MID(REINSCRIPCION!$G20,14,1)</f>
        <v/>
      </c>
      <c r="Q23" s="280" t="str">
        <f>MID(REINSCRIPCION!$G20,15,1)</f>
        <v/>
      </c>
      <c r="R23" s="280" t="str">
        <f>MID(REINSCRIPCION!$G20,16,1)</f>
        <v/>
      </c>
      <c r="S23" s="280" t="str">
        <f>MID(REINSCRIPCION!$G20,17,1)</f>
        <v/>
      </c>
      <c r="T23" s="280" t="str">
        <f>MID(REINSCRIPCION!$G20,18,1)</f>
        <v/>
      </c>
      <c r="U23" s="280" t="str">
        <f>MID(REINSCRIPCION!$G20,19,1)</f>
        <v/>
      </c>
      <c r="V23" s="280" t="str">
        <f>MID(REINSCRIPCION!$G20,20,1)</f>
        <v/>
      </c>
      <c r="W23" s="280" t="str">
        <f>MID(REINSCRIPCION!$G20,21,1)</f>
        <v/>
      </c>
      <c r="X23" s="280" t="str">
        <f>MID(REINSCRIPCION!$G20,22,1)</f>
        <v/>
      </c>
      <c r="Y23" s="280" t="str">
        <f>MID(REINSCRIPCION!$G20,23,1)</f>
        <v/>
      </c>
      <c r="Z23" s="280" t="str">
        <f>IF(MID(REINSCRIPCION!$G20,24,1)=" ","-",MID(REINSCRIPCION!$G20,24,1))</f>
        <v/>
      </c>
      <c r="AA23" s="280" t="str">
        <f>MID(REINSCRIPCION!$G20,25,1)</f>
        <v/>
      </c>
      <c r="AB23" s="280" t="str">
        <f>MID(REINSCRIPCION!$G20,26,1)</f>
        <v/>
      </c>
      <c r="AC23" s="280" t="str">
        <f>MID(REINSCRIPCION!$G20,27,1)</f>
        <v/>
      </c>
      <c r="AD23" s="280"/>
      <c r="AE23" s="280"/>
      <c r="AF23" s="275"/>
      <c r="AG23" s="436" t="str">
        <f>REPORTE!J24</f>
        <v/>
      </c>
      <c r="AH23" s="436"/>
      <c r="AI23" s="436"/>
      <c r="AJ23" s="436"/>
      <c r="AK23" s="436"/>
      <c r="AS23" t="s">
        <v>10640</v>
      </c>
      <c r="AT23">
        <v>22</v>
      </c>
    </row>
    <row r="24" spans="2:46" x14ac:dyDescent="0.25">
      <c r="C24" s="277" t="s">
        <v>10540</v>
      </c>
      <c r="D24" s="275"/>
      <c r="E24" s="275"/>
      <c r="F24" s="275"/>
      <c r="G24" s="275"/>
      <c r="H24" s="275"/>
      <c r="I24" s="275"/>
      <c r="J24" s="275"/>
      <c r="K24" s="275"/>
      <c r="L24" s="275"/>
      <c r="M24" s="275"/>
      <c r="N24" s="275"/>
      <c r="O24" s="275"/>
      <c r="P24" s="275"/>
      <c r="Q24" s="275"/>
      <c r="R24" s="275"/>
      <c r="S24" s="275"/>
      <c r="T24" s="275"/>
      <c r="U24" s="275"/>
      <c r="V24" s="275"/>
      <c r="W24" s="275"/>
      <c r="X24" s="275"/>
      <c r="Y24" s="275"/>
      <c r="Z24" s="275"/>
      <c r="AA24" s="275"/>
      <c r="AB24" s="275"/>
      <c r="AC24" s="275"/>
      <c r="AD24" s="275"/>
      <c r="AE24" s="275"/>
      <c r="AF24" s="275"/>
      <c r="AG24" s="275"/>
      <c r="AH24" s="275"/>
      <c r="AI24" s="275"/>
      <c r="AJ24" s="275"/>
      <c r="AK24" s="275"/>
      <c r="AS24" t="s">
        <v>10483</v>
      </c>
      <c r="AT24">
        <v>23</v>
      </c>
    </row>
    <row r="25" spans="2:46" x14ac:dyDescent="0.25">
      <c r="C25" s="434" t="s">
        <v>10541</v>
      </c>
      <c r="D25" s="434"/>
      <c r="E25" s="434"/>
      <c r="F25" s="434"/>
      <c r="G25" s="434"/>
      <c r="H25" s="434"/>
      <c r="I25" s="434"/>
      <c r="J25" s="434"/>
      <c r="K25" s="434"/>
      <c r="L25" s="434"/>
      <c r="M25" s="434"/>
      <c r="N25" s="435"/>
      <c r="O25" s="414" t="s">
        <v>10618</v>
      </c>
      <c r="P25" s="414"/>
      <c r="Q25" s="414"/>
      <c r="R25" s="414"/>
      <c r="S25" s="414" t="s">
        <v>10619</v>
      </c>
      <c r="T25" s="414"/>
      <c r="U25" s="414"/>
      <c r="V25" s="414"/>
      <c r="W25" s="416" t="s">
        <v>10542</v>
      </c>
      <c r="X25" s="416"/>
      <c r="Y25" s="416"/>
      <c r="Z25" s="416"/>
      <c r="AA25" s="416"/>
      <c r="AB25" s="416"/>
      <c r="AC25" s="416"/>
      <c r="AD25" s="416"/>
      <c r="AE25" s="416"/>
      <c r="AF25" s="416"/>
      <c r="AG25" s="416"/>
      <c r="AH25" s="416"/>
      <c r="AI25" s="416"/>
      <c r="AJ25" s="416"/>
      <c r="AK25" s="417"/>
      <c r="AS25" t="s">
        <v>10641</v>
      </c>
      <c r="AT25">
        <v>24</v>
      </c>
    </row>
    <row r="26" spans="2:46" x14ac:dyDescent="0.25">
      <c r="C26" s="434"/>
      <c r="D26" s="434"/>
      <c r="E26" s="434"/>
      <c r="F26" s="434"/>
      <c r="G26" s="434"/>
      <c r="H26" s="434"/>
      <c r="I26" s="434"/>
      <c r="J26" s="434"/>
      <c r="K26" s="434"/>
      <c r="L26" s="434"/>
      <c r="M26" s="434"/>
      <c r="N26" s="435"/>
      <c r="O26" s="414"/>
      <c r="P26" s="414"/>
      <c r="Q26" s="414"/>
      <c r="R26" s="414"/>
      <c r="S26" s="414"/>
      <c r="T26" s="414"/>
      <c r="U26" s="414"/>
      <c r="V26" s="414"/>
      <c r="W26" s="418"/>
      <c r="X26" s="418"/>
      <c r="Y26" s="418"/>
      <c r="Z26" s="418"/>
      <c r="AA26" s="418"/>
      <c r="AB26" s="418"/>
      <c r="AC26" s="418"/>
      <c r="AD26" s="418"/>
      <c r="AE26" s="418"/>
      <c r="AF26" s="418"/>
      <c r="AG26" s="418"/>
      <c r="AH26" s="418"/>
      <c r="AI26" s="418"/>
      <c r="AJ26" s="418"/>
      <c r="AK26" s="419"/>
      <c r="AS26" t="s">
        <v>10484</v>
      </c>
      <c r="AT26">
        <v>25</v>
      </c>
    </row>
    <row r="27" spans="2:46" x14ac:dyDescent="0.25">
      <c r="C27" s="434"/>
      <c r="D27" s="434"/>
      <c r="E27" s="434"/>
      <c r="F27" s="434"/>
      <c r="G27" s="434"/>
      <c r="H27" s="434"/>
      <c r="I27" s="434"/>
      <c r="J27" s="434"/>
      <c r="K27" s="434"/>
      <c r="L27" s="434"/>
      <c r="M27" s="434"/>
      <c r="N27" s="435"/>
      <c r="O27" s="415" t="s">
        <v>10585</v>
      </c>
      <c r="P27" s="415"/>
      <c r="Q27" s="415" t="s">
        <v>10524</v>
      </c>
      <c r="R27" s="415"/>
      <c r="S27" s="415" t="s">
        <v>10585</v>
      </c>
      <c r="T27" s="415"/>
      <c r="U27" s="415" t="s">
        <v>10524</v>
      </c>
      <c r="V27" s="415"/>
      <c r="W27" s="420"/>
      <c r="X27" s="420"/>
      <c r="Y27" s="420"/>
      <c r="Z27" s="420"/>
      <c r="AA27" s="420"/>
      <c r="AB27" s="420"/>
      <c r="AC27" s="420"/>
      <c r="AD27" s="420"/>
      <c r="AE27" s="420"/>
      <c r="AF27" s="420"/>
      <c r="AG27" s="420"/>
      <c r="AH27" s="420"/>
      <c r="AI27" s="420"/>
      <c r="AJ27" s="420"/>
      <c r="AK27" s="421"/>
      <c r="AS27" t="s">
        <v>10485</v>
      </c>
      <c r="AT27">
        <v>26</v>
      </c>
    </row>
    <row r="28" spans="2:46" ht="12" customHeight="1" x14ac:dyDescent="0.25">
      <c r="C28" s="422" t="s">
        <v>10543</v>
      </c>
      <c r="D28" s="422"/>
      <c r="E28" s="422"/>
      <c r="F28" s="422"/>
      <c r="G28" s="422"/>
      <c r="H28" s="422"/>
      <c r="I28" s="422"/>
      <c r="J28" s="422"/>
      <c r="K28" s="422"/>
      <c r="L28" s="422"/>
      <c r="M28" s="422"/>
      <c r="N28" s="422"/>
      <c r="O28" s="423" t="str">
        <f>IF(AD15="X",IF(REPORTE!B30="OK","X",""),"")</f>
        <v/>
      </c>
      <c r="P28" s="423"/>
      <c r="Q28" s="423" t="str">
        <f>IF(AD$15="X",IF(O28="X","","X"),"")</f>
        <v/>
      </c>
      <c r="R28" s="423"/>
      <c r="S28" s="423" t="str">
        <f>IF(AH15="X",IF(REPORTE!B30="OK","X",""),"")</f>
        <v/>
      </c>
      <c r="T28" s="423"/>
      <c r="U28" s="423" t="str">
        <f>IF(AH$15="X",IF(S28="X","","X"),"")</f>
        <v/>
      </c>
      <c r="V28" s="423"/>
      <c r="W28" s="425" t="str">
        <f>REPORTE!K30</f>
        <v/>
      </c>
      <c r="X28" s="426"/>
      <c r="Y28" s="426"/>
      <c r="Z28" s="426"/>
      <c r="AA28" s="426"/>
      <c r="AB28" s="426"/>
      <c r="AC28" s="426"/>
      <c r="AD28" s="426"/>
      <c r="AE28" s="426"/>
      <c r="AF28" s="426"/>
      <c r="AG28" s="426"/>
      <c r="AH28" s="426"/>
      <c r="AI28" s="426"/>
      <c r="AJ28" s="426"/>
      <c r="AK28" s="427"/>
      <c r="AS28" t="s">
        <v>10486</v>
      </c>
      <c r="AT28">
        <v>27</v>
      </c>
    </row>
    <row r="29" spans="2:46" ht="12" customHeight="1" x14ac:dyDescent="0.25">
      <c r="C29" s="422"/>
      <c r="D29" s="422"/>
      <c r="E29" s="422"/>
      <c r="F29" s="422"/>
      <c r="G29" s="422"/>
      <c r="H29" s="422"/>
      <c r="I29" s="422"/>
      <c r="J29" s="422"/>
      <c r="K29" s="422"/>
      <c r="L29" s="422"/>
      <c r="M29" s="422"/>
      <c r="N29" s="422"/>
      <c r="O29" s="424"/>
      <c r="P29" s="424"/>
      <c r="Q29" s="424"/>
      <c r="R29" s="424"/>
      <c r="S29" s="424"/>
      <c r="T29" s="424"/>
      <c r="U29" s="424"/>
      <c r="V29" s="424"/>
      <c r="W29" s="428"/>
      <c r="X29" s="429"/>
      <c r="Y29" s="429"/>
      <c r="Z29" s="429"/>
      <c r="AA29" s="429"/>
      <c r="AB29" s="429"/>
      <c r="AC29" s="429"/>
      <c r="AD29" s="429"/>
      <c r="AE29" s="429"/>
      <c r="AF29" s="429"/>
      <c r="AG29" s="429"/>
      <c r="AH29" s="429"/>
      <c r="AI29" s="429"/>
      <c r="AJ29" s="429"/>
      <c r="AK29" s="430"/>
      <c r="AS29" t="s">
        <v>10487</v>
      </c>
      <c r="AT29">
        <v>28</v>
      </c>
    </row>
    <row r="30" spans="2:46" ht="12" customHeight="1" x14ac:dyDescent="0.25">
      <c r="C30" s="422" t="s">
        <v>10425</v>
      </c>
      <c r="D30" s="422"/>
      <c r="E30" s="422"/>
      <c r="F30" s="422"/>
      <c r="G30" s="422"/>
      <c r="H30" s="422"/>
      <c r="I30" s="422"/>
      <c r="J30" s="422"/>
      <c r="K30" s="422"/>
      <c r="L30" s="422"/>
      <c r="M30" s="422"/>
      <c r="N30" s="422"/>
      <c r="O30" s="423" t="str">
        <f>IF(AD15="X",IF(REPORTE!B31="OK","X",""),"")</f>
        <v/>
      </c>
      <c r="P30" s="423"/>
      <c r="Q30" s="423" t="str">
        <f>IF(AD$15="X",IF(O30="X","","X"),"")</f>
        <v/>
      </c>
      <c r="R30" s="423"/>
      <c r="S30" s="424" t="str">
        <f>IF(AH15="X",IF(REPORTE!B31="OK","X",""),"")</f>
        <v/>
      </c>
      <c r="T30" s="424"/>
      <c r="U30" s="423" t="str">
        <f t="shared" ref="U30" si="0">IF(AH$15="X",IF(S30="X","","X"),"")</f>
        <v/>
      </c>
      <c r="V30" s="423"/>
      <c r="W30" s="428"/>
      <c r="X30" s="429"/>
      <c r="Y30" s="429"/>
      <c r="Z30" s="429"/>
      <c r="AA30" s="429"/>
      <c r="AB30" s="429"/>
      <c r="AC30" s="429"/>
      <c r="AD30" s="429"/>
      <c r="AE30" s="429"/>
      <c r="AF30" s="429"/>
      <c r="AG30" s="429"/>
      <c r="AH30" s="429"/>
      <c r="AI30" s="429"/>
      <c r="AJ30" s="429"/>
      <c r="AK30" s="430"/>
      <c r="AS30" t="s">
        <v>10488</v>
      </c>
      <c r="AT30">
        <v>29</v>
      </c>
    </row>
    <row r="31" spans="2:46" ht="12" customHeight="1" x14ac:dyDescent="0.25">
      <c r="C31" s="422"/>
      <c r="D31" s="422"/>
      <c r="E31" s="422"/>
      <c r="F31" s="422"/>
      <c r="G31" s="422"/>
      <c r="H31" s="422"/>
      <c r="I31" s="422"/>
      <c r="J31" s="422"/>
      <c r="K31" s="422"/>
      <c r="L31" s="422"/>
      <c r="M31" s="422"/>
      <c r="N31" s="422"/>
      <c r="O31" s="424"/>
      <c r="P31" s="424"/>
      <c r="Q31" s="424"/>
      <c r="R31" s="424"/>
      <c r="S31" s="424"/>
      <c r="T31" s="424"/>
      <c r="U31" s="424"/>
      <c r="V31" s="424"/>
      <c r="W31" s="428"/>
      <c r="X31" s="429"/>
      <c r="Y31" s="429"/>
      <c r="Z31" s="429"/>
      <c r="AA31" s="429"/>
      <c r="AB31" s="429"/>
      <c r="AC31" s="429"/>
      <c r="AD31" s="429"/>
      <c r="AE31" s="429"/>
      <c r="AF31" s="429"/>
      <c r="AG31" s="429"/>
      <c r="AH31" s="429"/>
      <c r="AI31" s="429"/>
      <c r="AJ31" s="429"/>
      <c r="AK31" s="430"/>
      <c r="AS31" t="s">
        <v>10489</v>
      </c>
      <c r="AT31">
        <v>30</v>
      </c>
    </row>
    <row r="32" spans="2:46" ht="12" customHeight="1" x14ac:dyDescent="0.25">
      <c r="C32" s="422" t="s">
        <v>10620</v>
      </c>
      <c r="D32" s="422"/>
      <c r="E32" s="422"/>
      <c r="F32" s="422"/>
      <c r="G32" s="422"/>
      <c r="H32" s="422"/>
      <c r="I32" s="422"/>
      <c r="J32" s="422"/>
      <c r="K32" s="422"/>
      <c r="L32" s="422"/>
      <c r="M32" s="422"/>
      <c r="N32" s="422"/>
      <c r="O32" s="424" t="str">
        <f>IF(AD15="X",IF(REPORTE!B32="OK","X",""),"")</f>
        <v/>
      </c>
      <c r="P32" s="424"/>
      <c r="Q32" s="423" t="str">
        <f t="shared" ref="Q32" si="1">IF(AD$15="X",IF(O32="X","","X"),"")</f>
        <v/>
      </c>
      <c r="R32" s="423"/>
      <c r="S32" s="424" t="str">
        <f>IF(AH15="X",IF(REPORTE!B32="OK","X",""),"")</f>
        <v/>
      </c>
      <c r="T32" s="424"/>
      <c r="U32" s="423" t="str">
        <f t="shared" ref="U32" si="2">IF(AH$15="X",IF(S32="X","","X"),"")</f>
        <v/>
      </c>
      <c r="V32" s="423"/>
      <c r="W32" s="428"/>
      <c r="X32" s="429"/>
      <c r="Y32" s="429"/>
      <c r="Z32" s="429"/>
      <c r="AA32" s="429"/>
      <c r="AB32" s="429"/>
      <c r="AC32" s="429"/>
      <c r="AD32" s="429"/>
      <c r="AE32" s="429"/>
      <c r="AF32" s="429"/>
      <c r="AG32" s="429"/>
      <c r="AH32" s="429"/>
      <c r="AI32" s="429"/>
      <c r="AJ32" s="429"/>
      <c r="AK32" s="430"/>
      <c r="AS32" t="s">
        <v>10637</v>
      </c>
      <c r="AT32">
        <v>31</v>
      </c>
    </row>
    <row r="33" spans="3:46" ht="12" customHeight="1" x14ac:dyDescent="0.25">
      <c r="C33" s="422"/>
      <c r="D33" s="422"/>
      <c r="E33" s="422"/>
      <c r="F33" s="422"/>
      <c r="G33" s="422"/>
      <c r="H33" s="422"/>
      <c r="I33" s="422"/>
      <c r="J33" s="422"/>
      <c r="K33" s="422"/>
      <c r="L33" s="422"/>
      <c r="M33" s="422"/>
      <c r="N33" s="422"/>
      <c r="O33" s="424"/>
      <c r="P33" s="424"/>
      <c r="Q33" s="424"/>
      <c r="R33" s="424"/>
      <c r="S33" s="424"/>
      <c r="T33" s="424"/>
      <c r="U33" s="424"/>
      <c r="V33" s="424"/>
      <c r="W33" s="428"/>
      <c r="X33" s="429"/>
      <c r="Y33" s="429"/>
      <c r="Z33" s="429"/>
      <c r="AA33" s="429"/>
      <c r="AB33" s="429"/>
      <c r="AC33" s="429"/>
      <c r="AD33" s="429"/>
      <c r="AE33" s="429"/>
      <c r="AF33" s="429"/>
      <c r="AG33" s="429"/>
      <c r="AH33" s="429"/>
      <c r="AI33" s="429"/>
      <c r="AJ33" s="429"/>
      <c r="AK33" s="430"/>
      <c r="AS33" t="s">
        <v>10490</v>
      </c>
      <c r="AT33">
        <v>32</v>
      </c>
    </row>
    <row r="34" spans="3:46" ht="12" customHeight="1" x14ac:dyDescent="0.25">
      <c r="C34" s="422" t="s">
        <v>4</v>
      </c>
      <c r="D34" s="422"/>
      <c r="E34" s="422"/>
      <c r="F34" s="422"/>
      <c r="G34" s="422"/>
      <c r="H34" s="422"/>
      <c r="I34" s="422"/>
      <c r="J34" s="422"/>
      <c r="K34" s="422"/>
      <c r="L34" s="422"/>
      <c r="M34" s="422"/>
      <c r="N34" s="422"/>
      <c r="O34" s="424" t="str">
        <f>IF(AD15="X",IF(REPORTE!B33="OK","X",""),"")</f>
        <v/>
      </c>
      <c r="P34" s="424"/>
      <c r="Q34" s="423" t="str">
        <f t="shared" ref="Q34" si="3">IF(AD$15="X",IF(O34="X","","X"),"")</f>
        <v/>
      </c>
      <c r="R34" s="423"/>
      <c r="S34" s="424" t="str">
        <f>IF(AH15="X",IF(REPORTE!B33="OK","X",""),"")</f>
        <v/>
      </c>
      <c r="T34" s="424"/>
      <c r="U34" s="423" t="str">
        <f t="shared" ref="U34" si="4">IF(AH$15="X",IF(S34="X","","X"),"")</f>
        <v/>
      </c>
      <c r="V34" s="423"/>
      <c r="W34" s="428"/>
      <c r="X34" s="429"/>
      <c r="Y34" s="429"/>
      <c r="Z34" s="429"/>
      <c r="AA34" s="429"/>
      <c r="AB34" s="429"/>
      <c r="AC34" s="429"/>
      <c r="AD34" s="429"/>
      <c r="AE34" s="429"/>
      <c r="AF34" s="429"/>
      <c r="AG34" s="429"/>
      <c r="AH34" s="429"/>
      <c r="AI34" s="429"/>
      <c r="AJ34" s="429"/>
      <c r="AK34" s="430"/>
    </row>
    <row r="35" spans="3:46" ht="12" customHeight="1" x14ac:dyDescent="0.25">
      <c r="C35" s="422"/>
      <c r="D35" s="422"/>
      <c r="E35" s="422"/>
      <c r="F35" s="422"/>
      <c r="G35" s="422"/>
      <c r="H35" s="422"/>
      <c r="I35" s="422"/>
      <c r="J35" s="422"/>
      <c r="K35" s="422"/>
      <c r="L35" s="422"/>
      <c r="M35" s="422"/>
      <c r="N35" s="422"/>
      <c r="O35" s="424"/>
      <c r="P35" s="424"/>
      <c r="Q35" s="424"/>
      <c r="R35" s="424"/>
      <c r="S35" s="424"/>
      <c r="T35" s="424"/>
      <c r="U35" s="424"/>
      <c r="V35" s="424"/>
      <c r="W35" s="428"/>
      <c r="X35" s="429"/>
      <c r="Y35" s="429"/>
      <c r="Z35" s="429"/>
      <c r="AA35" s="429"/>
      <c r="AB35" s="429"/>
      <c r="AC35" s="429"/>
      <c r="AD35" s="429"/>
      <c r="AE35" s="429"/>
      <c r="AF35" s="429"/>
      <c r="AG35" s="429"/>
      <c r="AH35" s="429"/>
      <c r="AI35" s="429"/>
      <c r="AJ35" s="429"/>
      <c r="AK35" s="430"/>
    </row>
    <row r="36" spans="3:46" ht="12" customHeight="1" x14ac:dyDescent="0.25">
      <c r="C36" s="422" t="s">
        <v>10546</v>
      </c>
      <c r="D36" s="422"/>
      <c r="E36" s="422"/>
      <c r="F36" s="422"/>
      <c r="G36" s="422"/>
      <c r="H36" s="422"/>
      <c r="I36" s="422"/>
      <c r="J36" s="422"/>
      <c r="K36" s="422"/>
      <c r="L36" s="422"/>
      <c r="M36" s="422"/>
      <c r="N36" s="422"/>
      <c r="O36" s="424" t="str">
        <f>IF(AD15="X",IF(REPORTE!B34="OK","X",""),"")</f>
        <v/>
      </c>
      <c r="P36" s="424"/>
      <c r="Q36" s="423" t="str">
        <f t="shared" ref="Q36" si="5">IF(AD$15="X",IF(O36="X","","X"),"")</f>
        <v/>
      </c>
      <c r="R36" s="423"/>
      <c r="S36" s="424" t="str">
        <f>IF(AH15="X",IF(REPORTE!B34="OK","X",""),"")</f>
        <v/>
      </c>
      <c r="T36" s="424"/>
      <c r="U36" s="423" t="str">
        <f t="shared" ref="U36" si="6">IF(AH$15="X",IF(S36="X","","X"),"")</f>
        <v/>
      </c>
      <c r="V36" s="423"/>
      <c r="W36" s="428"/>
      <c r="X36" s="429"/>
      <c r="Y36" s="429"/>
      <c r="Z36" s="429"/>
      <c r="AA36" s="429"/>
      <c r="AB36" s="429"/>
      <c r="AC36" s="429"/>
      <c r="AD36" s="429"/>
      <c r="AE36" s="429"/>
      <c r="AF36" s="429"/>
      <c r="AG36" s="429"/>
      <c r="AH36" s="429"/>
      <c r="AI36" s="429"/>
      <c r="AJ36" s="429"/>
      <c r="AK36" s="430"/>
    </row>
    <row r="37" spans="3:46" ht="12" customHeight="1" x14ac:dyDescent="0.25">
      <c r="C37" s="422"/>
      <c r="D37" s="422"/>
      <c r="E37" s="422"/>
      <c r="F37" s="422"/>
      <c r="G37" s="422"/>
      <c r="H37" s="422"/>
      <c r="I37" s="422"/>
      <c r="J37" s="422"/>
      <c r="K37" s="422"/>
      <c r="L37" s="422"/>
      <c r="M37" s="422"/>
      <c r="N37" s="422"/>
      <c r="O37" s="424"/>
      <c r="P37" s="424"/>
      <c r="Q37" s="424"/>
      <c r="R37" s="424"/>
      <c r="S37" s="424"/>
      <c r="T37" s="424"/>
      <c r="U37" s="424"/>
      <c r="V37" s="424"/>
      <c r="W37" s="428"/>
      <c r="X37" s="429"/>
      <c r="Y37" s="429"/>
      <c r="Z37" s="429"/>
      <c r="AA37" s="429"/>
      <c r="AB37" s="429"/>
      <c r="AC37" s="429"/>
      <c r="AD37" s="429"/>
      <c r="AE37" s="429"/>
      <c r="AF37" s="429"/>
      <c r="AG37" s="429"/>
      <c r="AH37" s="429"/>
      <c r="AI37" s="429"/>
      <c r="AJ37" s="429"/>
      <c r="AK37" s="430"/>
    </row>
    <row r="38" spans="3:46" ht="12" customHeight="1" x14ac:dyDescent="0.25">
      <c r="C38" s="422" t="s">
        <v>10621</v>
      </c>
      <c r="D38" s="422"/>
      <c r="E38" s="422"/>
      <c r="F38" s="422"/>
      <c r="G38" s="422"/>
      <c r="H38" s="422"/>
      <c r="I38" s="422"/>
      <c r="J38" s="422"/>
      <c r="K38" s="422"/>
      <c r="L38" s="422"/>
      <c r="M38" s="422"/>
      <c r="N38" s="422"/>
      <c r="O38" s="424" t="str">
        <f>IF(AD15="X",IF(REPORTE!B35="OK","X",""),"")</f>
        <v/>
      </c>
      <c r="P38" s="424"/>
      <c r="Q38" s="423" t="str">
        <f t="shared" ref="Q38" si="7">IF(AD$15="X",IF(O38="X","","X"),"")</f>
        <v/>
      </c>
      <c r="R38" s="423"/>
      <c r="S38" s="424" t="str">
        <f>IF(AH15="X",IF(REPORTE!B35="OK","X",""),"")</f>
        <v/>
      </c>
      <c r="T38" s="424"/>
      <c r="U38" s="423" t="str">
        <f t="shared" ref="U38" si="8">IF(AH$15="X",IF(S38="X","","X"),"")</f>
        <v/>
      </c>
      <c r="V38" s="423"/>
      <c r="W38" s="428"/>
      <c r="X38" s="429"/>
      <c r="Y38" s="429"/>
      <c r="Z38" s="429"/>
      <c r="AA38" s="429"/>
      <c r="AB38" s="429"/>
      <c r="AC38" s="429"/>
      <c r="AD38" s="429"/>
      <c r="AE38" s="429"/>
      <c r="AF38" s="429"/>
      <c r="AG38" s="429"/>
      <c r="AH38" s="429"/>
      <c r="AI38" s="429"/>
      <c r="AJ38" s="429"/>
      <c r="AK38" s="430"/>
    </row>
    <row r="39" spans="3:46" ht="12" customHeight="1" x14ac:dyDescent="0.25">
      <c r="C39" s="422"/>
      <c r="D39" s="422"/>
      <c r="E39" s="422"/>
      <c r="F39" s="422"/>
      <c r="G39" s="422"/>
      <c r="H39" s="422"/>
      <c r="I39" s="422"/>
      <c r="J39" s="422"/>
      <c r="K39" s="422"/>
      <c r="L39" s="422"/>
      <c r="M39" s="422"/>
      <c r="N39" s="422"/>
      <c r="O39" s="424"/>
      <c r="P39" s="424"/>
      <c r="Q39" s="424"/>
      <c r="R39" s="424"/>
      <c r="S39" s="424"/>
      <c r="T39" s="424"/>
      <c r="U39" s="424"/>
      <c r="V39" s="424"/>
      <c r="W39" s="428"/>
      <c r="X39" s="429"/>
      <c r="Y39" s="429"/>
      <c r="Z39" s="429"/>
      <c r="AA39" s="429"/>
      <c r="AB39" s="429"/>
      <c r="AC39" s="429"/>
      <c r="AD39" s="429"/>
      <c r="AE39" s="429"/>
      <c r="AF39" s="429"/>
      <c r="AG39" s="429"/>
      <c r="AH39" s="429"/>
      <c r="AI39" s="429"/>
      <c r="AJ39" s="429"/>
      <c r="AK39" s="430"/>
    </row>
    <row r="40" spans="3:46" ht="12" customHeight="1" x14ac:dyDescent="0.25">
      <c r="C40" s="422" t="s">
        <v>10622</v>
      </c>
      <c r="D40" s="422"/>
      <c r="E40" s="422"/>
      <c r="F40" s="422"/>
      <c r="G40" s="422"/>
      <c r="H40" s="422"/>
      <c r="I40" s="422"/>
      <c r="J40" s="422"/>
      <c r="K40" s="422"/>
      <c r="L40" s="422"/>
      <c r="M40" s="422"/>
      <c r="N40" s="422"/>
      <c r="O40" s="424" t="str">
        <f>IF(AD15="X",IF(REPORTE!B36="OK","X",""),"")</f>
        <v/>
      </c>
      <c r="P40" s="424"/>
      <c r="Q40" s="423" t="str">
        <f t="shared" ref="Q40" si="9">IF(AD$15="X",IF(O40="X","","X"),"")</f>
        <v/>
      </c>
      <c r="R40" s="423"/>
      <c r="S40" s="424" t="str">
        <f>IF(AH15="X",IF(REPORTE!B36="OK","X",""),"")</f>
        <v/>
      </c>
      <c r="T40" s="424"/>
      <c r="U40" s="423" t="str">
        <f t="shared" ref="U40" si="10">IF(AH$15="X",IF(S40="X","","X"),"")</f>
        <v/>
      </c>
      <c r="V40" s="423"/>
      <c r="W40" s="428"/>
      <c r="X40" s="429"/>
      <c r="Y40" s="429"/>
      <c r="Z40" s="429"/>
      <c r="AA40" s="429"/>
      <c r="AB40" s="429"/>
      <c r="AC40" s="429"/>
      <c r="AD40" s="429"/>
      <c r="AE40" s="429"/>
      <c r="AF40" s="429"/>
      <c r="AG40" s="429"/>
      <c r="AH40" s="429"/>
      <c r="AI40" s="429"/>
      <c r="AJ40" s="429"/>
      <c r="AK40" s="430"/>
    </row>
    <row r="41" spans="3:46" ht="12" customHeight="1" x14ac:dyDescent="0.25">
      <c r="C41" s="422"/>
      <c r="D41" s="422"/>
      <c r="E41" s="422"/>
      <c r="F41" s="422"/>
      <c r="G41" s="422"/>
      <c r="H41" s="422"/>
      <c r="I41" s="422"/>
      <c r="J41" s="422"/>
      <c r="K41" s="422"/>
      <c r="L41" s="422"/>
      <c r="M41" s="422"/>
      <c r="N41" s="422"/>
      <c r="O41" s="424"/>
      <c r="P41" s="424"/>
      <c r="Q41" s="424"/>
      <c r="R41" s="424"/>
      <c r="S41" s="424"/>
      <c r="T41" s="424"/>
      <c r="U41" s="424"/>
      <c r="V41" s="424"/>
      <c r="W41" s="428"/>
      <c r="X41" s="429"/>
      <c r="Y41" s="429"/>
      <c r="Z41" s="429"/>
      <c r="AA41" s="429"/>
      <c r="AB41" s="429"/>
      <c r="AC41" s="429"/>
      <c r="AD41" s="429"/>
      <c r="AE41" s="429"/>
      <c r="AF41" s="429"/>
      <c r="AG41" s="429"/>
      <c r="AH41" s="429"/>
      <c r="AI41" s="429"/>
      <c r="AJ41" s="429"/>
      <c r="AK41" s="430"/>
    </row>
    <row r="42" spans="3:46" ht="12" customHeight="1" x14ac:dyDescent="0.25">
      <c r="C42" s="422" t="s">
        <v>10623</v>
      </c>
      <c r="D42" s="422"/>
      <c r="E42" s="422"/>
      <c r="F42" s="422"/>
      <c r="G42" s="422"/>
      <c r="H42" s="422"/>
      <c r="I42" s="422"/>
      <c r="J42" s="422"/>
      <c r="K42" s="422"/>
      <c r="L42" s="422"/>
      <c r="M42" s="422"/>
      <c r="N42" s="422"/>
      <c r="O42" s="424" t="str">
        <f>IF(AD15="X",IF(REPORTE!B37="OK","X",""),"")</f>
        <v/>
      </c>
      <c r="P42" s="424"/>
      <c r="Q42" s="423" t="str">
        <f t="shared" ref="Q42" si="11">IF(AD$15="X",IF(O42="X","","X"),"")</f>
        <v/>
      </c>
      <c r="R42" s="423"/>
      <c r="S42" s="424" t="str">
        <f>IF(AH15="X",IF(REPORTE!B37="OK","X",""),"")</f>
        <v/>
      </c>
      <c r="T42" s="424"/>
      <c r="U42" s="423" t="str">
        <f t="shared" ref="U42" si="12">IF(AH$15="X",IF(S42="X","","X"),"")</f>
        <v/>
      </c>
      <c r="V42" s="423"/>
      <c r="W42" s="428"/>
      <c r="X42" s="429"/>
      <c r="Y42" s="429"/>
      <c r="Z42" s="429"/>
      <c r="AA42" s="429"/>
      <c r="AB42" s="429"/>
      <c r="AC42" s="429"/>
      <c r="AD42" s="429"/>
      <c r="AE42" s="429"/>
      <c r="AF42" s="429"/>
      <c r="AG42" s="429"/>
      <c r="AH42" s="429"/>
      <c r="AI42" s="429"/>
      <c r="AJ42" s="429"/>
      <c r="AK42" s="430"/>
    </row>
    <row r="43" spans="3:46" ht="12" customHeight="1" x14ac:dyDescent="0.25">
      <c r="C43" s="422"/>
      <c r="D43" s="422"/>
      <c r="E43" s="422"/>
      <c r="F43" s="422"/>
      <c r="G43" s="422"/>
      <c r="H43" s="422"/>
      <c r="I43" s="422"/>
      <c r="J43" s="422"/>
      <c r="K43" s="422"/>
      <c r="L43" s="422"/>
      <c r="M43" s="422"/>
      <c r="N43" s="422"/>
      <c r="O43" s="424"/>
      <c r="P43" s="424"/>
      <c r="Q43" s="424"/>
      <c r="R43" s="424"/>
      <c r="S43" s="424"/>
      <c r="T43" s="424"/>
      <c r="U43" s="424"/>
      <c r="V43" s="424"/>
      <c r="W43" s="428"/>
      <c r="X43" s="429"/>
      <c r="Y43" s="429"/>
      <c r="Z43" s="429"/>
      <c r="AA43" s="429"/>
      <c r="AB43" s="429"/>
      <c r="AC43" s="429"/>
      <c r="AD43" s="429"/>
      <c r="AE43" s="429"/>
      <c r="AF43" s="429"/>
      <c r="AG43" s="429"/>
      <c r="AH43" s="429"/>
      <c r="AI43" s="429"/>
      <c r="AJ43" s="429"/>
      <c r="AK43" s="430"/>
    </row>
    <row r="44" spans="3:46" ht="12" customHeight="1" x14ac:dyDescent="0.25">
      <c r="C44" s="422" t="s">
        <v>10550</v>
      </c>
      <c r="D44" s="422"/>
      <c r="E44" s="422"/>
      <c r="F44" s="422"/>
      <c r="G44" s="422"/>
      <c r="H44" s="422"/>
      <c r="I44" s="422"/>
      <c r="J44" s="422"/>
      <c r="K44" s="422"/>
      <c r="L44" s="422"/>
      <c r="M44" s="422"/>
      <c r="N44" s="422"/>
      <c r="O44" s="424" t="str">
        <f>IF(AD15="X",IF(REPORTE!B38="OK","X",""),"")</f>
        <v/>
      </c>
      <c r="P44" s="424"/>
      <c r="Q44" s="423" t="str">
        <f t="shared" ref="Q44" si="13">IF(AD$15="X",IF(O44="X","","X"),"")</f>
        <v/>
      </c>
      <c r="R44" s="423"/>
      <c r="S44" s="424" t="str">
        <f>IF(AH15="X",IF(REPORTE!B38="OK","X",""),"")</f>
        <v/>
      </c>
      <c r="T44" s="424"/>
      <c r="U44" s="423" t="str">
        <f t="shared" ref="U44" si="14">IF(AH$15="X",IF(S44="X","","X"),"")</f>
        <v/>
      </c>
      <c r="V44" s="423"/>
      <c r="W44" s="428"/>
      <c r="X44" s="429"/>
      <c r="Y44" s="429"/>
      <c r="Z44" s="429"/>
      <c r="AA44" s="429"/>
      <c r="AB44" s="429"/>
      <c r="AC44" s="429"/>
      <c r="AD44" s="429"/>
      <c r="AE44" s="429"/>
      <c r="AF44" s="429"/>
      <c r="AG44" s="429"/>
      <c r="AH44" s="429"/>
      <c r="AI44" s="429"/>
      <c r="AJ44" s="429"/>
      <c r="AK44" s="430"/>
    </row>
    <row r="45" spans="3:46" ht="12" customHeight="1" x14ac:dyDescent="0.25">
      <c r="C45" s="422"/>
      <c r="D45" s="422"/>
      <c r="E45" s="422"/>
      <c r="F45" s="422"/>
      <c r="G45" s="422"/>
      <c r="H45" s="422"/>
      <c r="I45" s="422"/>
      <c r="J45" s="422"/>
      <c r="K45" s="422"/>
      <c r="L45" s="422"/>
      <c r="M45" s="422"/>
      <c r="N45" s="422"/>
      <c r="O45" s="424"/>
      <c r="P45" s="424"/>
      <c r="Q45" s="424"/>
      <c r="R45" s="424"/>
      <c r="S45" s="424"/>
      <c r="T45" s="424"/>
      <c r="U45" s="424"/>
      <c r="V45" s="424"/>
      <c r="W45" s="428"/>
      <c r="X45" s="429"/>
      <c r="Y45" s="429"/>
      <c r="Z45" s="429"/>
      <c r="AA45" s="429"/>
      <c r="AB45" s="429"/>
      <c r="AC45" s="429"/>
      <c r="AD45" s="429"/>
      <c r="AE45" s="429"/>
      <c r="AF45" s="429"/>
      <c r="AG45" s="429"/>
      <c r="AH45" s="429"/>
      <c r="AI45" s="429"/>
      <c r="AJ45" s="429"/>
      <c r="AK45" s="430"/>
    </row>
    <row r="46" spans="3:46" ht="12" customHeight="1" x14ac:dyDescent="0.25">
      <c r="C46" s="422" t="str">
        <f>REPORTE!D40</f>
        <v/>
      </c>
      <c r="D46" s="422"/>
      <c r="E46" s="422"/>
      <c r="F46" s="422"/>
      <c r="G46" s="422"/>
      <c r="H46" s="422"/>
      <c r="I46" s="422"/>
      <c r="J46" s="422"/>
      <c r="K46" s="422"/>
      <c r="L46" s="422"/>
      <c r="M46" s="422"/>
      <c r="N46" s="422"/>
      <c r="O46" s="424" t="str">
        <f>IF(AD15="X",IF(REPORTE!B40="OK","X",""),"")</f>
        <v/>
      </c>
      <c r="P46" s="424"/>
      <c r="Q46" s="423" t="str">
        <f>IF(C46="","",IF(AD$15="X",IF(O46="X","","X"),""))</f>
        <v/>
      </c>
      <c r="R46" s="423"/>
      <c r="S46" s="424" t="str">
        <f>IF(AH15="X",IF(REPORTE!B40="OK","X",""),"")</f>
        <v/>
      </c>
      <c r="T46" s="424"/>
      <c r="U46" s="423" t="str">
        <f t="shared" ref="U46" si="15">IF(AH$15="X",IF(S46="X","","X"),"")</f>
        <v/>
      </c>
      <c r="V46" s="423"/>
      <c r="W46" s="428"/>
      <c r="X46" s="429"/>
      <c r="Y46" s="429"/>
      <c r="Z46" s="429"/>
      <c r="AA46" s="429"/>
      <c r="AB46" s="429"/>
      <c r="AC46" s="429"/>
      <c r="AD46" s="429"/>
      <c r="AE46" s="429"/>
      <c r="AF46" s="429"/>
      <c r="AG46" s="429"/>
      <c r="AH46" s="429"/>
      <c r="AI46" s="429"/>
      <c r="AJ46" s="429"/>
      <c r="AK46" s="430"/>
    </row>
    <row r="47" spans="3:46" ht="12" customHeight="1" x14ac:dyDescent="0.25">
      <c r="C47" s="422"/>
      <c r="D47" s="422"/>
      <c r="E47" s="422"/>
      <c r="F47" s="422"/>
      <c r="G47" s="422"/>
      <c r="H47" s="422"/>
      <c r="I47" s="422"/>
      <c r="J47" s="422"/>
      <c r="K47" s="422"/>
      <c r="L47" s="422"/>
      <c r="M47" s="422"/>
      <c r="N47" s="422"/>
      <c r="O47" s="424"/>
      <c r="P47" s="424"/>
      <c r="Q47" s="424"/>
      <c r="R47" s="424"/>
      <c r="S47" s="424"/>
      <c r="T47" s="424"/>
      <c r="U47" s="424"/>
      <c r="V47" s="424"/>
      <c r="W47" s="428"/>
      <c r="X47" s="429"/>
      <c r="Y47" s="429"/>
      <c r="Z47" s="429"/>
      <c r="AA47" s="429"/>
      <c r="AB47" s="429"/>
      <c r="AC47" s="429"/>
      <c r="AD47" s="429"/>
      <c r="AE47" s="429"/>
      <c r="AF47" s="429"/>
      <c r="AG47" s="429"/>
      <c r="AH47" s="429"/>
      <c r="AI47" s="429"/>
      <c r="AJ47" s="429"/>
      <c r="AK47" s="430"/>
    </row>
    <row r="48" spans="3:46" ht="12" customHeight="1" x14ac:dyDescent="0.25">
      <c r="C48" s="422" t="s">
        <v>10624</v>
      </c>
      <c r="D48" s="422"/>
      <c r="E48" s="422"/>
      <c r="F48" s="422"/>
      <c r="G48" s="422"/>
      <c r="H48" s="422"/>
      <c r="I48" s="422"/>
      <c r="J48" s="422"/>
      <c r="K48" s="422"/>
      <c r="L48" s="422"/>
      <c r="M48" s="422"/>
      <c r="N48" s="422"/>
      <c r="O48" s="438"/>
      <c r="P48" s="438"/>
      <c r="Q48" s="439"/>
      <c r="R48" s="439"/>
      <c r="S48" s="424" t="str">
        <f>IF(AH15="X",IF(REPORTE!B39="OK","X",""),"")</f>
        <v/>
      </c>
      <c r="T48" s="424"/>
      <c r="U48" s="423" t="str">
        <f t="shared" ref="U48" si="16">IF(AH$15="X",IF(S48="X","","X"),"")</f>
        <v/>
      </c>
      <c r="V48" s="423"/>
      <c r="W48" s="428"/>
      <c r="X48" s="429"/>
      <c r="Y48" s="429"/>
      <c r="Z48" s="429"/>
      <c r="AA48" s="429"/>
      <c r="AB48" s="429"/>
      <c r="AC48" s="429"/>
      <c r="AD48" s="429"/>
      <c r="AE48" s="429"/>
      <c r="AF48" s="429"/>
      <c r="AG48" s="429"/>
      <c r="AH48" s="429"/>
      <c r="AI48" s="429"/>
      <c r="AJ48" s="429"/>
      <c r="AK48" s="430"/>
    </row>
    <row r="49" spans="1:38" ht="12" customHeight="1" x14ac:dyDescent="0.25">
      <c r="C49" s="422"/>
      <c r="D49" s="422"/>
      <c r="E49" s="422"/>
      <c r="F49" s="422"/>
      <c r="G49" s="422"/>
      <c r="H49" s="422"/>
      <c r="I49" s="422"/>
      <c r="J49" s="422"/>
      <c r="K49" s="422"/>
      <c r="L49" s="422"/>
      <c r="M49" s="422"/>
      <c r="N49" s="422"/>
      <c r="O49" s="438"/>
      <c r="P49" s="438"/>
      <c r="Q49" s="438"/>
      <c r="R49" s="438"/>
      <c r="S49" s="424"/>
      <c r="T49" s="424"/>
      <c r="U49" s="424"/>
      <c r="V49" s="424"/>
      <c r="W49" s="428"/>
      <c r="X49" s="429"/>
      <c r="Y49" s="429"/>
      <c r="Z49" s="429"/>
      <c r="AA49" s="429"/>
      <c r="AB49" s="429"/>
      <c r="AC49" s="429"/>
      <c r="AD49" s="429"/>
      <c r="AE49" s="429"/>
      <c r="AF49" s="429"/>
      <c r="AG49" s="429"/>
      <c r="AH49" s="429"/>
      <c r="AI49" s="429"/>
      <c r="AJ49" s="429"/>
      <c r="AK49" s="430"/>
    </row>
    <row r="50" spans="1:38" ht="12" customHeight="1" x14ac:dyDescent="0.25">
      <c r="C50" s="422" t="str">
        <f>REPORTE!D41</f>
        <v/>
      </c>
      <c r="D50" s="422"/>
      <c r="E50" s="422"/>
      <c r="F50" s="422"/>
      <c r="G50" s="422"/>
      <c r="H50" s="422"/>
      <c r="I50" s="422"/>
      <c r="J50" s="422"/>
      <c r="K50" s="422"/>
      <c r="L50" s="422"/>
      <c r="M50" s="422"/>
      <c r="N50" s="422"/>
      <c r="O50" s="424" t="str">
        <f>IF(AD15="X",IF(REPORTE!B41="OK","X",""),"")</f>
        <v/>
      </c>
      <c r="P50" s="424"/>
      <c r="Q50" s="423" t="str">
        <f>IF(C50="","",IF(AD$15="X",IF(O50="X","","X"),""))</f>
        <v/>
      </c>
      <c r="R50" s="423"/>
      <c r="S50" s="424" t="str">
        <f>IF(AH15="X",IF(REPORTE!B41="OK","X",""),"")</f>
        <v/>
      </c>
      <c r="T50" s="424"/>
      <c r="U50" s="423" t="str">
        <f>IF(C50="","",IF(AH$15="X",IF(S50="X","","X"),""))</f>
        <v/>
      </c>
      <c r="V50" s="423"/>
      <c r="W50" s="428"/>
      <c r="X50" s="429"/>
      <c r="Y50" s="429"/>
      <c r="Z50" s="429"/>
      <c r="AA50" s="429"/>
      <c r="AB50" s="429"/>
      <c r="AC50" s="429"/>
      <c r="AD50" s="429"/>
      <c r="AE50" s="429"/>
      <c r="AF50" s="429"/>
      <c r="AG50" s="429"/>
      <c r="AH50" s="429"/>
      <c r="AI50" s="429"/>
      <c r="AJ50" s="429"/>
      <c r="AK50" s="430"/>
    </row>
    <row r="51" spans="1:38" ht="12" customHeight="1" x14ac:dyDescent="0.25">
      <c r="C51" s="422"/>
      <c r="D51" s="422"/>
      <c r="E51" s="422"/>
      <c r="F51" s="422"/>
      <c r="G51" s="422"/>
      <c r="H51" s="422"/>
      <c r="I51" s="422"/>
      <c r="J51" s="422"/>
      <c r="K51" s="422"/>
      <c r="L51" s="422"/>
      <c r="M51" s="422"/>
      <c r="N51" s="422"/>
      <c r="O51" s="424"/>
      <c r="P51" s="424"/>
      <c r="Q51" s="424"/>
      <c r="R51" s="424"/>
      <c r="S51" s="424"/>
      <c r="T51" s="424"/>
      <c r="U51" s="424"/>
      <c r="V51" s="424"/>
      <c r="W51" s="431"/>
      <c r="X51" s="432"/>
      <c r="Y51" s="432"/>
      <c r="Z51" s="432"/>
      <c r="AA51" s="432"/>
      <c r="AB51" s="432"/>
      <c r="AC51" s="432"/>
      <c r="AD51" s="432"/>
      <c r="AE51" s="432"/>
      <c r="AF51" s="432"/>
      <c r="AG51" s="432"/>
      <c r="AH51" s="432"/>
      <c r="AI51" s="432"/>
      <c r="AJ51" s="432"/>
      <c r="AK51" s="433"/>
    </row>
    <row r="52" spans="1:38" ht="5.25" customHeight="1" x14ac:dyDescent="0.25"/>
    <row r="53" spans="1:38" ht="12" customHeight="1" x14ac:dyDescent="0.25">
      <c r="C53" s="279"/>
      <c r="D53" s="274" t="s">
        <v>10617</v>
      </c>
    </row>
    <row r="54" spans="1:38" ht="19.5" customHeight="1" x14ac:dyDescent="0.25"/>
    <row r="55" spans="1:38" ht="21" customHeight="1" x14ac:dyDescent="0.25"/>
    <row r="57" spans="1:38" x14ac:dyDescent="0.25">
      <c r="E57" s="440" t="str">
        <f>REPORTE!H61</f>
        <v>ING. JUAN CARLOS FLORES VILLARREAL</v>
      </c>
      <c r="F57" s="440"/>
      <c r="G57" s="440"/>
      <c r="H57" s="440"/>
      <c r="I57" s="440"/>
      <c r="J57" s="440"/>
      <c r="K57" s="440"/>
      <c r="L57" s="440"/>
      <c r="M57" s="440"/>
      <c r="N57" s="440"/>
      <c r="O57" s="440"/>
      <c r="P57" s="440"/>
      <c r="Q57" s="440"/>
      <c r="R57" s="440"/>
      <c r="W57" s="440" t="str">
        <f>REPORTE!B61</f>
        <v xml:space="preserve">  </v>
      </c>
      <c r="X57" s="440"/>
      <c r="Y57" s="440"/>
      <c r="Z57" s="440"/>
      <c r="AA57" s="440"/>
      <c r="AB57" s="440"/>
      <c r="AC57" s="440"/>
      <c r="AD57" s="440"/>
      <c r="AE57" s="440"/>
      <c r="AF57" s="440"/>
      <c r="AG57" s="440"/>
      <c r="AH57" s="440"/>
      <c r="AI57" s="440"/>
    </row>
    <row r="58" spans="1:38" x14ac:dyDescent="0.25">
      <c r="A58" s="272"/>
      <c r="B58" s="272"/>
      <c r="C58" s="272"/>
      <c r="D58" s="272"/>
      <c r="E58" s="441" t="str">
        <f>REPORTE!H62</f>
        <v>NOMBRE Y FIRMA DE QUIEN RECIBIÓ Y COTEJÓ LA DOCUMENTACIÓN</v>
      </c>
      <c r="F58" s="441"/>
      <c r="G58" s="441"/>
      <c r="H58" s="441"/>
      <c r="I58" s="441"/>
      <c r="J58" s="441"/>
      <c r="K58" s="441"/>
      <c r="L58" s="441"/>
      <c r="M58" s="441"/>
      <c r="N58" s="441"/>
      <c r="O58" s="441"/>
      <c r="P58" s="441"/>
      <c r="Q58" s="441"/>
      <c r="R58" s="441"/>
      <c r="S58" s="272"/>
      <c r="T58" s="272"/>
      <c r="U58" s="272"/>
      <c r="V58" s="272"/>
      <c r="W58" s="441" t="str">
        <f>REPORTE!B62</f>
        <v>NOMBRE Y FIRMA DEL SOLICITANTE</v>
      </c>
      <c r="X58" s="441"/>
      <c r="Y58" s="441"/>
      <c r="Z58" s="441"/>
      <c r="AA58" s="441"/>
      <c r="AB58" s="441"/>
      <c r="AC58" s="441"/>
      <c r="AD58" s="441"/>
      <c r="AE58" s="441"/>
      <c r="AF58" s="441"/>
      <c r="AG58" s="441"/>
      <c r="AH58" s="441"/>
      <c r="AI58" s="441"/>
      <c r="AJ58" s="272"/>
      <c r="AK58" s="272"/>
      <c r="AL58" s="272"/>
    </row>
    <row r="59" spans="1:38" ht="5.25" customHeight="1" x14ac:dyDescent="0.25">
      <c r="A59" s="273"/>
      <c r="B59" s="273"/>
      <c r="C59" s="273"/>
      <c r="D59" s="273"/>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3"/>
      <c r="AI59" s="273"/>
      <c r="AJ59" s="273"/>
      <c r="AK59" s="273"/>
      <c r="AL59" s="273"/>
    </row>
    <row r="61" spans="1:38" x14ac:dyDescent="0.25">
      <c r="Z61" s="274" t="s">
        <v>10600</v>
      </c>
      <c r="AA61" s="274"/>
      <c r="AB61" s="274"/>
      <c r="AC61" s="274"/>
      <c r="AD61" s="274" t="s">
        <v>10601</v>
      </c>
      <c r="AE61" s="274"/>
      <c r="AF61" s="274"/>
      <c r="AG61" s="274"/>
      <c r="AH61" s="274" t="s">
        <v>10602</v>
      </c>
      <c r="AI61" s="274"/>
      <c r="AJ61" s="274"/>
      <c r="AK61" s="274"/>
    </row>
    <row r="62" spans="1:38" x14ac:dyDescent="0.25">
      <c r="AA62" s="407">
        <f>AA4</f>
        <v>19</v>
      </c>
      <c r="AB62" s="407"/>
      <c r="AC62" s="407"/>
      <c r="AD62" s="276"/>
      <c r="AE62" s="407">
        <f>AE4</f>
        <v>10215</v>
      </c>
      <c r="AF62" s="407"/>
      <c r="AG62" s="407"/>
      <c r="AH62" s="276"/>
      <c r="AI62" s="407">
        <f>AI4</f>
        <v>12</v>
      </c>
      <c r="AJ62" s="407"/>
      <c r="AK62" s="407"/>
    </row>
    <row r="63" spans="1:38" ht="15.75" x14ac:dyDescent="0.3">
      <c r="C63" s="413" t="s">
        <v>10609</v>
      </c>
      <c r="D63" s="413"/>
      <c r="E63" s="413"/>
      <c r="F63" s="413"/>
      <c r="G63" s="413"/>
      <c r="H63" s="413"/>
      <c r="I63" s="413"/>
      <c r="J63" s="413"/>
      <c r="K63" s="413"/>
      <c r="L63" s="413"/>
      <c r="M63" s="413"/>
      <c r="N63" s="413"/>
      <c r="O63" s="413"/>
      <c r="P63" s="413"/>
      <c r="Q63" s="413"/>
      <c r="R63" s="413"/>
      <c r="S63" s="413"/>
      <c r="T63" s="413"/>
      <c r="U63" s="413"/>
      <c r="V63" s="413"/>
      <c r="W63" s="413"/>
      <c r="X63" s="413"/>
      <c r="Y63" s="413"/>
      <c r="Z63" s="413"/>
      <c r="AA63" s="413"/>
      <c r="AB63" s="413"/>
      <c r="AC63" s="413"/>
      <c r="AD63" s="413"/>
      <c r="AE63" s="413"/>
      <c r="AF63" s="413"/>
      <c r="AG63" s="413"/>
      <c r="AH63" s="413"/>
      <c r="AI63" s="413"/>
      <c r="AJ63" s="413"/>
      <c r="AK63" s="413"/>
    </row>
    <row r="64" spans="1:38" ht="15.75" x14ac:dyDescent="0.3">
      <c r="C64" s="413" t="s">
        <v>10610</v>
      </c>
      <c r="D64" s="413"/>
      <c r="E64" s="413"/>
      <c r="F64" s="413"/>
      <c r="G64" s="413"/>
      <c r="H64" s="413"/>
      <c r="I64" s="413"/>
      <c r="J64" s="413"/>
      <c r="K64" s="413"/>
      <c r="L64" s="413"/>
      <c r="M64" s="413"/>
      <c r="N64" s="413"/>
      <c r="O64" s="413"/>
      <c r="P64" s="413"/>
      <c r="Q64" s="413"/>
      <c r="R64" s="413"/>
      <c r="S64" s="413"/>
      <c r="T64" s="413"/>
      <c r="U64" s="413"/>
      <c r="V64" s="413"/>
      <c r="W64" s="413"/>
      <c r="X64" s="413"/>
      <c r="Y64" s="413"/>
      <c r="Z64" s="413"/>
      <c r="AA64" s="413"/>
      <c r="AB64" s="413"/>
      <c r="AC64" s="413"/>
      <c r="AD64" s="413"/>
      <c r="AE64" s="413"/>
      <c r="AF64" s="413"/>
      <c r="AG64" s="413"/>
      <c r="AH64" s="413"/>
      <c r="AI64" s="413"/>
      <c r="AJ64" s="413"/>
      <c r="AK64" s="413"/>
    </row>
    <row r="65" spans="3:37" ht="5.25" customHeight="1" x14ac:dyDescent="0.25"/>
    <row r="66" spans="3:37" x14ac:dyDescent="0.25">
      <c r="C66" s="410" t="str">
        <f ca="1">C9</f>
        <v>LINARES, NUEVO LEON A 26 DE NOVIEMBRE DE 2025</v>
      </c>
      <c r="D66" s="410"/>
      <c r="E66" s="410"/>
      <c r="F66" s="410"/>
      <c r="G66" s="410"/>
      <c r="H66" s="410"/>
      <c r="I66" s="410"/>
      <c r="J66" s="410"/>
      <c r="K66" s="410"/>
      <c r="L66" s="410"/>
      <c r="M66" s="410"/>
      <c r="N66" s="410"/>
      <c r="O66" s="410"/>
      <c r="P66" s="410"/>
      <c r="Q66" s="410"/>
      <c r="R66" s="410"/>
      <c r="S66" s="410"/>
      <c r="T66" s="410"/>
      <c r="U66" s="410"/>
      <c r="V66" s="410"/>
      <c r="W66" s="410"/>
      <c r="X66" s="410"/>
      <c r="Y66" s="410"/>
      <c r="Z66" s="410"/>
      <c r="AA66" s="410"/>
      <c r="AB66" s="410"/>
      <c r="AC66" s="410"/>
      <c r="AD66" s="410"/>
      <c r="AE66" s="410"/>
      <c r="AF66" s="410"/>
      <c r="AG66" s="410"/>
      <c r="AH66" s="410"/>
      <c r="AI66" s="410"/>
      <c r="AJ66" s="410"/>
      <c r="AK66" s="410"/>
    </row>
    <row r="67" spans="3:37" ht="5.25" customHeight="1" x14ac:dyDescent="0.25"/>
    <row r="68" spans="3:37" x14ac:dyDescent="0.25">
      <c r="C68" s="277" t="s">
        <v>10534</v>
      </c>
      <c r="D68" s="275"/>
      <c r="E68" s="275"/>
      <c r="F68" s="275"/>
      <c r="G68" s="275"/>
      <c r="H68" s="275"/>
      <c r="I68" s="278" t="str">
        <f>I15</f>
        <v>X</v>
      </c>
      <c r="J68" s="275" t="s">
        <v>10535</v>
      </c>
      <c r="K68" s="275"/>
      <c r="L68" s="275"/>
      <c r="M68" s="275"/>
      <c r="N68" s="275"/>
      <c r="O68" s="278" t="str">
        <f>O15</f>
        <v/>
      </c>
      <c r="P68" s="275" t="s">
        <v>10603</v>
      </c>
      <c r="Q68" s="275"/>
      <c r="R68" s="275"/>
      <c r="S68" s="275"/>
      <c r="T68" s="275"/>
      <c r="U68" s="275"/>
      <c r="V68" s="275"/>
      <c r="W68" s="275"/>
      <c r="X68" s="275"/>
      <c r="Y68" s="278"/>
      <c r="Z68" s="277" t="s">
        <v>10604</v>
      </c>
      <c r="AA68" s="275"/>
      <c r="AB68" s="275"/>
      <c r="AC68" s="275"/>
      <c r="AD68" s="278" t="str">
        <f>AD15</f>
        <v/>
      </c>
      <c r="AE68" s="275" t="s">
        <v>10605</v>
      </c>
      <c r="AF68" s="275"/>
      <c r="AG68" s="275"/>
      <c r="AH68" s="278" t="str">
        <f>AH15</f>
        <v/>
      </c>
      <c r="AI68" s="275" t="s">
        <v>10606</v>
      </c>
      <c r="AJ68" s="275"/>
      <c r="AK68" s="275"/>
    </row>
    <row r="69" spans="3:37" x14ac:dyDescent="0.25">
      <c r="C69" s="277" t="s">
        <v>10608</v>
      </c>
    </row>
    <row r="70" spans="3:37" x14ac:dyDescent="0.25">
      <c r="C70" s="412" t="str">
        <f>C17</f>
        <v xml:space="preserve">  </v>
      </c>
      <c r="D70" s="412"/>
      <c r="E70" s="412"/>
      <c r="F70" s="412"/>
      <c r="G70" s="412"/>
      <c r="H70" s="412"/>
      <c r="I70" s="412"/>
      <c r="J70" s="412"/>
      <c r="K70" s="412"/>
      <c r="L70" s="412"/>
      <c r="M70" s="412"/>
      <c r="N70" s="412"/>
      <c r="O70" s="412"/>
      <c r="P70" s="412"/>
      <c r="Q70" s="412"/>
      <c r="R70" s="412"/>
      <c r="S70" s="412"/>
      <c r="T70" s="412"/>
      <c r="U70" s="412"/>
      <c r="V70" s="412"/>
      <c r="W70" s="412"/>
      <c r="X70" s="412"/>
      <c r="Y70" s="412"/>
      <c r="Z70" s="412"/>
      <c r="AA70" s="412"/>
      <c r="AB70" s="412"/>
      <c r="AC70" s="412"/>
      <c r="AD70" s="412"/>
      <c r="AE70" s="412"/>
      <c r="AF70" s="412"/>
      <c r="AG70" s="412"/>
      <c r="AH70" s="412"/>
      <c r="AI70" s="412"/>
      <c r="AJ70" s="412"/>
      <c r="AK70" s="412"/>
    </row>
    <row r="71" spans="3:37" x14ac:dyDescent="0.25">
      <c r="C71" s="275" t="s">
        <v>10607</v>
      </c>
      <c r="D71" s="275"/>
      <c r="E71" s="275"/>
      <c r="F71" s="275"/>
      <c r="G71" s="406"/>
      <c r="H71" s="406"/>
      <c r="I71" s="406"/>
      <c r="J71" s="406"/>
      <c r="K71" s="406"/>
      <c r="L71" s="406"/>
      <c r="M71" s="406"/>
      <c r="N71" s="406"/>
      <c r="O71" s="406"/>
      <c r="P71" s="406"/>
      <c r="Q71" s="406"/>
      <c r="R71" s="406"/>
      <c r="S71" s="406"/>
      <c r="T71" s="406"/>
      <c r="U71" s="406"/>
      <c r="V71" s="406"/>
      <c r="W71" s="406"/>
      <c r="X71" s="406"/>
      <c r="Y71" s="406"/>
      <c r="Z71" s="406"/>
      <c r="AA71" s="406"/>
      <c r="AB71" s="406"/>
      <c r="AC71" s="406"/>
      <c r="AD71" s="406"/>
      <c r="AE71" s="406"/>
      <c r="AF71" s="406"/>
      <c r="AG71" s="406"/>
      <c r="AH71" s="406"/>
      <c r="AI71" s="406"/>
      <c r="AJ71" s="406"/>
      <c r="AK71" s="406"/>
    </row>
    <row r="72" spans="3:37" x14ac:dyDescent="0.25">
      <c r="C72" s="275" t="s">
        <v>10542</v>
      </c>
      <c r="D72" s="275"/>
      <c r="E72" s="275"/>
      <c r="F72" s="275"/>
      <c r="G72" s="405" t="str">
        <f>W28</f>
        <v/>
      </c>
      <c r="H72" s="405"/>
      <c r="I72" s="405"/>
      <c r="J72" s="405"/>
      <c r="K72" s="405"/>
      <c r="L72" s="405"/>
      <c r="M72" s="405"/>
      <c r="N72" s="405"/>
      <c r="O72" s="405"/>
      <c r="P72" s="405"/>
      <c r="Q72" s="405"/>
      <c r="R72" s="405"/>
      <c r="S72" s="405"/>
      <c r="T72" s="405"/>
      <c r="U72" s="405"/>
      <c r="V72" s="405"/>
      <c r="W72" s="405"/>
      <c r="X72" s="405"/>
      <c r="Y72" s="405"/>
      <c r="Z72" s="405"/>
      <c r="AA72" s="405"/>
      <c r="AB72" s="405"/>
      <c r="AC72" s="405"/>
      <c r="AD72" s="405"/>
      <c r="AE72" s="405"/>
      <c r="AF72" s="405"/>
      <c r="AG72" s="405"/>
      <c r="AH72" s="405"/>
      <c r="AI72" s="405"/>
      <c r="AJ72" s="405"/>
      <c r="AK72" s="405"/>
    </row>
    <row r="73" spans="3:37" ht="5.25" customHeight="1" x14ac:dyDescent="0.25"/>
    <row r="74" spans="3:37" x14ac:dyDescent="0.25">
      <c r="C74" s="408" t="s">
        <v>10599</v>
      </c>
      <c r="D74" s="408"/>
      <c r="E74" s="408"/>
      <c r="F74" s="408"/>
      <c r="G74" s="408"/>
      <c r="H74" s="408"/>
      <c r="I74" s="408"/>
      <c r="J74" s="408"/>
      <c r="K74" s="408"/>
      <c r="L74" s="408"/>
      <c r="M74" s="408"/>
      <c r="N74" s="408"/>
      <c r="O74" s="408"/>
      <c r="P74" s="408"/>
      <c r="Q74" s="408"/>
      <c r="R74" s="408"/>
      <c r="S74" s="408"/>
      <c r="T74" s="408"/>
      <c r="U74" s="408"/>
      <c r="V74" s="408"/>
      <c r="W74" s="408"/>
      <c r="X74" s="408"/>
      <c r="Y74" s="408"/>
      <c r="Z74" s="408"/>
      <c r="AA74" s="408"/>
      <c r="AB74" s="408"/>
      <c r="AC74" s="408"/>
      <c r="AD74" s="408"/>
      <c r="AE74" s="408"/>
      <c r="AF74" s="408"/>
      <c r="AG74" s="408"/>
      <c r="AH74" s="408"/>
      <c r="AI74" s="408"/>
      <c r="AJ74" s="408"/>
      <c r="AK74" s="408"/>
    </row>
    <row r="75" spans="3:37" x14ac:dyDescent="0.25">
      <c r="R75" s="159"/>
    </row>
  </sheetData>
  <mergeCells count="96">
    <mergeCell ref="E57:R57"/>
    <mergeCell ref="E58:R58"/>
    <mergeCell ref="W57:AI57"/>
    <mergeCell ref="W58:AI58"/>
    <mergeCell ref="AG23:AK23"/>
    <mergeCell ref="O50:P51"/>
    <mergeCell ref="Q50:R51"/>
    <mergeCell ref="S50:T51"/>
    <mergeCell ref="U50:V51"/>
    <mergeCell ref="U40:V41"/>
    <mergeCell ref="O42:P43"/>
    <mergeCell ref="Q42:R43"/>
    <mergeCell ref="S42:T43"/>
    <mergeCell ref="U42:V43"/>
    <mergeCell ref="S36:T37"/>
    <mergeCell ref="U36:V37"/>
    <mergeCell ref="AC19:AK19"/>
    <mergeCell ref="AG17:AK17"/>
    <mergeCell ref="X17:AE17"/>
    <mergeCell ref="C17:V17"/>
    <mergeCell ref="O48:P49"/>
    <mergeCell ref="Q48:R49"/>
    <mergeCell ref="S48:T49"/>
    <mergeCell ref="U48:V49"/>
    <mergeCell ref="Q44:R45"/>
    <mergeCell ref="S44:T45"/>
    <mergeCell ref="U44:V45"/>
    <mergeCell ref="O46:P47"/>
    <mergeCell ref="Q46:R47"/>
    <mergeCell ref="S46:T47"/>
    <mergeCell ref="U46:V47"/>
    <mergeCell ref="S40:T41"/>
    <mergeCell ref="S38:T39"/>
    <mergeCell ref="U38:V39"/>
    <mergeCell ref="C46:N47"/>
    <mergeCell ref="C38:N39"/>
    <mergeCell ref="C40:N41"/>
    <mergeCell ref="C42:N43"/>
    <mergeCell ref="C44:N45"/>
    <mergeCell ref="Q36:R37"/>
    <mergeCell ref="O40:P41"/>
    <mergeCell ref="Q40:R41"/>
    <mergeCell ref="O44:P45"/>
    <mergeCell ref="C36:N37"/>
    <mergeCell ref="O38:P39"/>
    <mergeCell ref="Q38:R39"/>
    <mergeCell ref="S34:T35"/>
    <mergeCell ref="U34:V35"/>
    <mergeCell ref="W28:AK51"/>
    <mergeCell ref="C25:N27"/>
    <mergeCell ref="O25:R26"/>
    <mergeCell ref="C48:N49"/>
    <mergeCell ref="C50:N51"/>
    <mergeCell ref="O28:P29"/>
    <mergeCell ref="Q28:R29"/>
    <mergeCell ref="O30:P31"/>
    <mergeCell ref="Q30:R31"/>
    <mergeCell ref="O32:P33"/>
    <mergeCell ref="Q32:R33"/>
    <mergeCell ref="O34:P35"/>
    <mergeCell ref="Q34:R35"/>
    <mergeCell ref="O36:P37"/>
    <mergeCell ref="S28:T29"/>
    <mergeCell ref="U28:V29"/>
    <mergeCell ref="S30:T31"/>
    <mergeCell ref="U30:V31"/>
    <mergeCell ref="S32:T33"/>
    <mergeCell ref="U32:V33"/>
    <mergeCell ref="C11:AK13"/>
    <mergeCell ref="AA62:AC62"/>
    <mergeCell ref="C70:AK70"/>
    <mergeCell ref="C63:AK63"/>
    <mergeCell ref="C64:AK64"/>
    <mergeCell ref="C66:AK66"/>
    <mergeCell ref="S25:V26"/>
    <mergeCell ref="O27:P27"/>
    <mergeCell ref="Q27:R27"/>
    <mergeCell ref="S27:T27"/>
    <mergeCell ref="U27:V27"/>
    <mergeCell ref="W25:AK27"/>
    <mergeCell ref="C28:N29"/>
    <mergeCell ref="C30:N31"/>
    <mergeCell ref="C32:N33"/>
    <mergeCell ref="C34:N35"/>
    <mergeCell ref="Q3:W5"/>
    <mergeCell ref="C6:AK6"/>
    <mergeCell ref="C7:AK7"/>
    <mergeCell ref="C9:AK9"/>
    <mergeCell ref="AI4:AK4"/>
    <mergeCell ref="AE4:AG4"/>
    <mergeCell ref="AA4:AC4"/>
    <mergeCell ref="G72:AK72"/>
    <mergeCell ref="G71:AK71"/>
    <mergeCell ref="AE62:AG62"/>
    <mergeCell ref="AI62:AK62"/>
    <mergeCell ref="C74:AK74"/>
  </mergeCells>
  <pageMargins left="0.31496062992125984" right="0.31496062992125984" top="0.35433070866141736" bottom="0.15748031496062992" header="0.31496062992125984" footer="0.31496062992125984"/>
  <pageSetup scale="80" orientation="portrait" r:id="rId1"/>
  <headerFooter>
    <oddHeader>&amp;C&amp;G</oddHead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68</vt:i4>
      </vt:variant>
    </vt:vector>
  </HeadingPairs>
  <TitlesOfParts>
    <vt:vector size="75" baseType="lpstr">
      <vt:lpstr>DATOS</vt:lpstr>
      <vt:lpstr>REPORTE</vt:lpstr>
      <vt:lpstr>REINSCRIPCION</vt:lpstr>
      <vt:lpstr>reinscripcion2</vt:lpstr>
      <vt:lpstr>CHECKLIST</vt:lpstr>
      <vt:lpstr>padron cfe</vt:lpstr>
      <vt:lpstr>ANEXO4</vt:lpstr>
      <vt:lpstr>ABRIR</vt:lpstr>
      <vt:lpstr>actualizarpy</vt:lpstr>
      <vt:lpstr>actualpy</vt:lpstr>
      <vt:lpstr>reinscripcion2!aguilas</vt:lpstr>
      <vt:lpstr>REINSCRIPCION!america</vt:lpstr>
      <vt:lpstr>APERTURA_VENTANILLA</vt:lpstr>
      <vt:lpstr>REINSCRIPCION!Área_de_impresión</vt:lpstr>
      <vt:lpstr>CADER</vt:lpstr>
      <vt:lpstr>CADER_FORM</vt:lpstr>
      <vt:lpstr>carp</vt:lpstr>
      <vt:lpstr>CARPETA</vt:lpstr>
      <vt:lpstr>CIERRE_VENTANILLA</vt:lpstr>
      <vt:lpstr>CLAVE_CADER</vt:lpstr>
      <vt:lpstr>CLAVE_DISTRITO</vt:lpstr>
      <vt:lpstr>CLAVE_ESTADO</vt:lpstr>
      <vt:lpstr>COPI</vt:lpstr>
      <vt:lpstr>COPIAR</vt:lpstr>
      <vt:lpstr>CORREO</vt:lpstr>
      <vt:lpstr>dia_cierre</vt:lpstr>
      <vt:lpstr>DIDTRITO_FORM</vt:lpstr>
      <vt:lpstr>DIRECC</vt:lpstr>
      <vt:lpstr>DIRECCION</vt:lpstr>
      <vt:lpstr>DIREX</vt:lpstr>
      <vt:lpstr>DISTRITO</vt:lpstr>
      <vt:lpstr>editarpy</vt:lpstr>
      <vt:lpstr>EJERCICIO_FISCAL</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mes_cierre</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2025-11-06T15:02:29Z</cp:lastPrinted>
  <dcterms:created xsi:type="dcterms:W3CDTF">2019-10-18T13:17:58Z</dcterms:created>
  <dcterms:modified xsi:type="dcterms:W3CDTF">2025-11-26T17:08:15Z</dcterms:modified>
</cp:coreProperties>
</file>